
<file path=[Content_Types].xml><?xml version="1.0" encoding="utf-8"?>
<Types xmlns="http://schemas.openxmlformats.org/package/2006/content-types">
  <Override PartName="/xl/ctrlProps/ctrlProp49.xml" ContentType="application/vnd.ms-excel.controlproperties+xml"/>
  <Override PartName="/xl/ctrlProps/ctrlProp78.xml" ContentType="application/vnd.ms-excel.controlproperties+xml"/>
  <Override PartName="/xl/ctrlProps/ctrlProp96.xml" ContentType="application/vnd.ms-excel.controlproperties+xml"/>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ctrlProps/ctrlProp38.xml" ContentType="application/vnd.ms-excel.controlproperties+xml"/>
  <Override PartName="/xl/ctrlProps/ctrlProp67.xml" ContentType="application/vnd.ms-excel.controlproperties+xml"/>
  <Override PartName="/xl/ctrlProps/ctrlProp85.xml" ContentType="application/vnd.ms-excel.controlproperties+xml"/>
  <Override PartName="/xl/worksheets/sheet7.xml" ContentType="application/vnd.openxmlformats-officedocument.spreadsheetml.worksheet+xml"/>
  <Override PartName="/xl/ctrlProps/ctrlProp92.xml" ContentType="application/vnd.ms-excel.controlproperties+xml"/>
  <Override PartName="/xl/ctrlProps/ctrlProp27.xml" ContentType="application/vnd.ms-excel.controlproperties+xml"/>
  <Override PartName="/xl/ctrlProps/ctrlProp45.xml" ContentType="application/vnd.ms-excel.controlproperties+xml"/>
  <Override PartName="/xl/ctrlProps/ctrlProp74.xml" ContentType="application/vnd.ms-excel.controlproperties+xml"/>
  <Override PartName="/xl/ctrlProps/ctrlProp56.xml" ContentType="application/vnd.ms-excel.controlproperties+xml"/>
  <Default Extension="xml" ContentType="application/xml"/>
  <Override PartName="/xl/drawings/drawing2.xml" ContentType="application/vnd.openxmlformats-officedocument.drawing+xml"/>
  <Override PartName="/xl/ctrlProps/ctrlProp81.xml" ContentType="application/vnd.ms-excel.controlproperties+xml"/>
  <Override PartName="/xl/ctrlProps/ctrlProp34.xml" ContentType="application/vnd.ms-excel.controlproperties+xml"/>
  <Override PartName="/xl/ctrlProps/ctrlProp63.xml" ContentType="application/vnd.ms-excel.controlproperties+xml"/>
  <Override PartName="/xl/ctrlProps/ctrlProp16.xml" ContentType="application/vnd.ms-excel.controlproperties+xml"/>
  <Override PartName="/xl/ctrlProps/ctrlProp52.xml" ContentType="application/vnd.ms-excel.controlproperties+xml"/>
  <Override PartName="/xl/worksheets/sheet3.xml" ContentType="application/vnd.openxmlformats-officedocument.spreadsheetml.worksheet+xml"/>
  <Override PartName="/xl/ctrlProps/ctrlProp23.xml" ContentType="application/vnd.ms-excel.controlproperties+xml"/>
  <Override PartName="/xl/ctrlProps/ctrlProp41.xml" ContentType="application/vnd.ms-excel.controlproperties+xml"/>
  <Override PartName="/xl/ctrlProps/ctrlProp70.xml" ContentType="application/vnd.ms-excel.controlproperties+xml"/>
  <Override PartName="/xl/ctrlProps/ctrlProp30.xml" ContentType="application/vnd.ms-excel.controlproperties+xml"/>
  <Override PartName="/xl/ctrlProps/ctrlProp12.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harts/chart9.xml" ContentType="application/vnd.openxmlformats-officedocument.drawingml.chart+xml"/>
  <Override PartName="/xl/ctrlProps/ctrlProp2.xml" ContentType="application/vnd.ms-excel.controlproperties+xml"/>
  <Default Extension="bin" ContentType="application/vnd.openxmlformats-officedocument.spreadsheetml.printerSettings"/>
  <Default Extension="png" ContentType="image/png"/>
  <Override PartName="/xl/ctrlProps/ctrlProp68.xml" ContentType="application/vnd.ms-excel.controlproperties+xml"/>
  <Override PartName="/xl/ctrlProps/ctrlProp79.xml" ContentType="application/vnd.ms-excel.controlproperties+xml"/>
  <Override PartName="/xl/ctrlProps/ctrlProp97.xml" ContentType="application/vnd.ms-excel.controlproperties+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ctrlProps/ctrlProp39.xml" ContentType="application/vnd.ms-excel.controlproperties+xml"/>
  <Override PartName="/xl/ctrlProps/ctrlProp86.xml" ContentType="application/vnd.ms-excel.controlproperties+xml"/>
  <Override PartName="/xl/ctrlProps/ctrlProp19.xml" ContentType="application/vnd.ms-excel.controlproperties+xml"/>
  <Override PartName="/xl/ctrlProps/ctrlProp66.xml" ContentType="application/vnd.ms-excel.controlproperties+xml"/>
  <Override PartName="/xl/ctrlProps/ctrlProp48.xml" ContentType="application/vnd.ms-excel.controlproperties+xml"/>
  <Override PartName="/xl/ctrlProps/ctrlProp95.xml" ContentType="application/vnd.ms-excel.controlproperties+xml"/>
  <Override PartName="/xl/ctrlProps/ctrlProp28.xml" ContentType="application/vnd.ms-excel.controlproperties+xml"/>
  <Override PartName="/xl/ctrlProps/ctrlProp57.xml" ContentType="application/vnd.ms-excel.controlproperties+xml"/>
  <Override PartName="/xl/ctrlProps/ctrlProp75.xml" ContentType="application/vnd.ms-excel.controlproperti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ctrlProps/ctrlProp26.xml" ContentType="application/vnd.ms-excel.controlproperties+xml"/>
  <Override PartName="/xl/ctrlProps/ctrlProp37.xml" ContentType="application/vnd.ms-excel.controlproperties+xml"/>
  <Override PartName="/xl/ctrlProps/ctrlProp55.xml" ContentType="application/vnd.ms-excel.controlproperties+xml"/>
  <Override PartName="/xl/ctrlProps/ctrlProp84.xml" ContentType="application/vnd.ms-excel.controlproperties+xml"/>
  <Override PartName="/xl/ctrlProps/ctrlProp64.xml" ContentType="application/vnd.ms-excel.controlproperties+xml"/>
  <Override PartName="/xl/ctrlProps/ctrlProp17.xml" ContentType="application/vnd.ms-excel.controlproperties+xml"/>
  <Override PartName="/xl/ctrlProps/ctrlProp93.xml" ContentType="application/vnd.ms-excel.controlproperties+xml"/>
  <Override PartName="/xl/ctrlProps/ctrlProp46.xml" ContentType="application/vnd.ms-excel.controlproperties+xml"/>
  <Override PartName="/xl/ctrlProps/ctrlProp73.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trlProps/ctrlProp44.xml" ContentType="application/vnd.ms-excel.controlproperties+xml"/>
  <Override PartName="/xl/ctrlProps/ctrlProp71.xml" ContentType="application/vnd.ms-excel.controlproperties+xml"/>
  <Override PartName="/xl/ctrlProps/ctrlProp24.xml" ContentType="application/vnd.ms-excel.controlproperties+xml"/>
  <Override PartName="/xl/ctrlProps/ctrlProp53.xml" ContentType="application/vnd.ms-excel.controlproperties+xml"/>
  <Override PartName="/xl/ctrlProps/ctrlProp82.xml" ContentType="application/vnd.ms-excel.controlproperties+xml"/>
  <Override PartName="/xl/ctrlProps/ctrlProp9.xml" ContentType="application/vnd.ms-excel.controlproperties+xml"/>
  <Override PartName="/xl/ctrlProps/ctrlProp35.xml" ContentType="application/vnd.ms-excel.controlproperties+xml"/>
  <Override PartName="/xl/ctrlProps/ctrlProp62.xml" ContentType="application/vnd.ms-excel.controlproperties+xml"/>
  <Override PartName="/xl/ctrlProps/ctrlProp91.xml" ContentType="application/vnd.ms-excel.controlproperties+xml"/>
  <Override PartName="/xl/ctrlProps/ctrlProp15.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trlProps/ctrlProp60.xml" ContentType="application/vnd.ms-excel.controlproperties+xml"/>
  <Override PartName="/xl/ctrlProps/ctrlProp13.xml" ContentType="application/vnd.ms-excel.controlproperties+xml"/>
  <Override PartName="/xl/ctrlProps/ctrlProp42.xml" ContentType="application/vnd.ms-excel.controlproperties+xml"/>
  <Override PartName="/xl/ctrlProps/ctrlProp22.xml" ContentType="application/vnd.ms-excel.controlproperties+xml"/>
  <Override PartName="/xl/ctrlProps/ctrlProp51.xml" ContentType="application/vnd.ms-excel.controlproperties+xml"/>
  <Override PartName="/xl/ctrlProps/ctrlProp80.xml" ContentType="application/vnd.ms-excel.controlproperties+xml"/>
  <Override PartName="/xl/ctrlProps/ctrlProp33.xml" ContentType="application/vnd.ms-excel.controlproperties+xml"/>
  <Override PartName="/xl/ctrlProps/ctrlProp7.xml" ContentType="application/vnd.ms-excel.controlproperties+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40.xml" ContentType="application/vnd.ms-excel.controlproperties+xml"/>
  <Override PartName="/xl/ctrlProps/ctrlProp5.xml" ContentType="application/vnd.ms-excel.controlproperties+xml"/>
  <Override PartName="/xl/ctrlProps/ctrlProp20.xml" ContentType="application/vnd.ms-excel.controlproperties+xml"/>
  <Override PartName="/xl/ctrlProps/ctrlProp31.xml" ContentType="application/vnd.ms-excel.controlproperties+xml"/>
  <Override PartName="/xl/drawings/drawing10.xml" ContentType="application/vnd.openxmlformats-officedocument.drawing+xml"/>
  <Override PartName="/xl/ctrlProps/ctrlProp102.xml" ContentType="application/vnd.ms-excel.controlproperties+xml"/>
  <Override PartName="/xl/ctrlProps/ctrlProp3.xml" ContentType="application/vnd.ms-excel.controlproperties+xml"/>
  <Override PartName="/xl/charts/chart8.xml" ContentType="application/vnd.openxmlformats-officedocument.drawingml.chart+xml"/>
  <Override PartName="/xl/ctrlProps/ctrlProp89.xml" ContentType="application/vnd.ms-excel.controlproperties+xml"/>
  <Override PartName="/xl/ctrlProps/ctrlProp100.xml" ContentType="application/vnd.ms-excel.controlproperties+xml"/>
  <Override PartName="/xl/ctrlProps/ctrlProp98.xml" ContentType="application/vnd.ms-excel.controlproperties+xml"/>
  <Override PartName="/xl/ctrlProps/ctrlProp1.xml" ContentType="application/vnd.ms-excel.controlproperties+xml"/>
  <Override PartName="/docProps/core.xml" ContentType="application/vnd.openxmlformats-package.core-properties+xml"/>
  <Override PartName="/xl/charts/chart6.xml" ContentType="application/vnd.openxmlformats-officedocument.drawingml.chart+xml"/>
  <Override PartName="/xl/ctrlProps/ctrlProp87.xml" ContentType="application/vnd.ms-excel.controlproperties+xml"/>
  <Override PartName="/xl/ctrlProps/ctrlProp69.xml" ContentType="application/vnd.ms-excel.controlproperties+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trlProps/ctrlProp29.xml" ContentType="application/vnd.ms-excel.controlproperties+xml"/>
  <Override PartName="/xl/ctrlProps/ctrlProp76.xml" ContentType="application/vnd.ms-excel.controlproperties+xml"/>
  <Override PartName="/xl/ctrlProps/ctrlProp58.xml" ContentType="application/vnd.ms-excel.controlproperties+xml"/>
  <Override PartName="/xl/ctrlProps/ctrlProp47.xml" ContentType="application/vnd.ms-excel.controlproperties+xml"/>
  <Override PartName="/xl/ctrlProps/ctrlProp94.xml" ContentType="application/vnd.ms-excel.controlproperties+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trlProps/ctrlProp18.xml" ContentType="application/vnd.ms-excel.controlproperties+xml"/>
  <Override PartName="/xl/ctrlProps/ctrlProp65.xml" ContentType="application/vnd.ms-excel.controlproperties+xml"/>
  <Override PartName="/xl/ctrlProps/ctrlProp83.xml" ContentType="application/vnd.ms-excel.controlproperties+xml"/>
  <Override PartName="/xl/ctrlProps/ctrlProp36.xml" ContentType="application/vnd.ms-excel.controlproperties+xml"/>
  <Default Extension="rels" ContentType="application/vnd.openxmlformats-package.relationships+xml"/>
  <Override PartName="/xl/worksheets/sheet5.xml" ContentType="application/vnd.openxmlformats-officedocument.spreadsheetml.worksheet+xml"/>
  <Override PartName="/xl/ctrlProps/ctrlProp90.xml" ContentType="application/vnd.ms-excel.controlproperties+xml"/>
  <Override PartName="/xl/ctrlProps/ctrlProp43.xml" ContentType="application/vnd.ms-excel.controlproperties+xml"/>
  <Override PartName="/xl/ctrlProps/ctrlProp72.xml" ContentType="application/vnd.ms-excel.controlproperties+xml"/>
  <Override PartName="/xl/ctrlProps/ctrlProp25.xml" ContentType="application/vnd.ms-excel.controlproperties+xml"/>
  <Override PartName="/xl/ctrlProps/ctrlProp54.xml" ContentType="application/vnd.ms-excel.controlproperties+xml"/>
  <Override PartName="/xl/ctrlProps/ctrlProp8.xml" ContentType="application/vnd.ms-excel.controlproperties+xml"/>
  <Override PartName="/xl/ctrlProps/ctrlProp50.xml" ContentType="application/vnd.ms-excel.controlproperties+xml"/>
  <Override PartName="/xl/ctrlProps/ctrlProp32.xml" ContentType="application/vnd.ms-excel.controlproperties+xml"/>
  <Override PartName="/xl/ctrlProps/ctrlProp61.xml" ContentType="application/vnd.ms-excel.controlproperties+xml"/>
  <Override PartName="/xl/ctrlProps/ctrlProp14.xml" ContentType="application/vnd.ms-excel.controlproperties+xml"/>
  <Override PartName="/xl/worksheets/sheet1.xml" ContentType="application/vnd.openxmlformats-officedocument.spreadsheetml.worksheet+xml"/>
  <Override PartName="/xl/ctrlProps/ctrlProp21.xml" ContentType="application/vnd.ms-excel.controlproperties+xml"/>
  <Override PartName="/xl/ctrlProps/ctrlProp4.xml" ContentType="application/vnd.ms-excel.controlproperties+xml"/>
  <Override PartName="/xl/ctrlProps/ctrlProp10.xml" ContentType="application/vnd.ms-excel.controlproperties+xml"/>
  <Override PartName="/xl/ctrlProps/ctrlProp101.xml" ContentType="application/vnd.ms-excel.controlproperties+xml"/>
  <Override PartName="/xl/ctrlProps/ctrlProp99.xml" ContentType="application/vnd.ms-excel.controlproperties+xml"/>
  <Override PartName="/xl/drawings/drawing9.xml" ContentType="application/vnd.openxmlformats-officedocument.drawing+xml"/>
  <Override PartName="/xl/charts/chart7.xml" ContentType="application/vnd.openxmlformats-officedocument.drawingml.chart+xml"/>
  <Override PartName="/xl/ctrlProps/ctrlProp77.xml" ContentType="application/vnd.ms-excel.controlproperties+xml"/>
  <Override PartName="/xl/ctrlProps/ctrlProp59.xml" ContentType="application/vnd.ms-excel.controlproperties+xml"/>
  <Override PartName="/xl/ctrlProps/ctrlProp88.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120" yWindow="120" windowWidth="24855" windowHeight="12525" tabRatio="707"/>
  </bookViews>
  <sheets>
    <sheet name="Руководство" sheetId="21" r:id="rId1"/>
    <sheet name="Макро" sheetId="20" r:id="rId2"/>
    <sheet name="Ввод" sheetId="19" r:id="rId3"/>
    <sheet name="Выручка" sheetId="8" r:id="rId4"/>
    <sheet name="Capex" sheetId="5" r:id="rId5"/>
    <sheet name="Opex" sheetId="7" r:id="rId6"/>
    <sheet name="Indexing" sheetId="15" r:id="rId7"/>
    <sheet name="Финансирование" sheetId="6" r:id="rId8"/>
    <sheet name="НВВ" sheetId="23" r:id="rId9"/>
    <sheet name="Налоги" sheetId="9" r:id="rId10"/>
    <sheet name="Cashflow" sheetId="22" r:id="rId11"/>
    <sheet name="Графики" sheetId="11" r:id="rId12"/>
    <sheet name="Выводы" sheetId="17" r:id="rId13"/>
    <sheet name="Чувствительность" sheetId="18" r:id="rId14"/>
  </sheets>
  <definedNames>
    <definedName name="VAT">Макро!$H$17:$AK$17</definedName>
    <definedName name="_xlnm.Print_Titles" localSheetId="4">Capex!$B:$G,Capex!$8:$16</definedName>
    <definedName name="_xlnm.Print_Titles" localSheetId="10">Cashflow!$B:$I,Cashflow!$7:$15</definedName>
    <definedName name="_xlnm.Print_Titles" localSheetId="6">Indexing!$B:$D,Indexing!$7:$15</definedName>
    <definedName name="_xlnm.Print_Titles" localSheetId="5">Opex!$B:$H</definedName>
    <definedName name="_xlnm.Print_Titles" localSheetId="2">Ввод!$D:$D</definedName>
    <definedName name="_xlnm.Print_Titles" localSheetId="12">Выводы!$5:$5</definedName>
    <definedName name="_xlnm.Print_Titles" localSheetId="3">Выручка!$B:$I</definedName>
    <definedName name="_xlnm.Print_Titles" localSheetId="11">Графики!$7:$9</definedName>
    <definedName name="_xlnm.Print_Titles" localSheetId="1">Макро!$B:$G</definedName>
    <definedName name="_xlnm.Print_Titles" localSheetId="9">Налоги!$B:$I</definedName>
    <definedName name="_xlnm.Print_Titles" localSheetId="8">НВВ!$B:$H</definedName>
    <definedName name="_xlnm.Print_Titles" localSheetId="7">Финансирование!$B:$G</definedName>
    <definedName name="_xlnm.Print_Area" localSheetId="4">Capex!$B$2:$DJ$349</definedName>
    <definedName name="_xlnm.Print_Area" localSheetId="10">Cashflow!$B$7:$DJ$240</definedName>
    <definedName name="_xlnm.Print_Area" localSheetId="6">Indexing!$B$2:$DJ$311</definedName>
    <definedName name="_xlnm.Print_Area" localSheetId="5">Opex!$B$2:$DJ$41</definedName>
    <definedName name="_xlnm.Print_Area" localSheetId="2">Ввод!$D$1:$DJ$375</definedName>
    <definedName name="_xlnm.Print_Area" localSheetId="12">Выводы!$C$5:$R$156</definedName>
    <definedName name="_xlnm.Print_Area" localSheetId="3">Выручка!$B$2:$DJ$57</definedName>
    <definedName name="_xlnm.Print_Area" localSheetId="11">Графики!$C$7:$AD$103</definedName>
    <definedName name="_xlnm.Print_Area" localSheetId="1">Макро!$B$2:$DH$54</definedName>
    <definedName name="_xlnm.Print_Area" localSheetId="9">Налоги!$B$2:$DJ$125</definedName>
    <definedName name="_xlnm.Print_Area" localSheetId="8">НВВ!$B$2:$DJ$72</definedName>
    <definedName name="_xlnm.Print_Area" localSheetId="0">Руководство!$B$2:$C$91</definedName>
    <definedName name="_xlnm.Print_Area" localSheetId="7">Финансирование!$B$2:$DJ$199</definedName>
    <definedName name="_xlnm.Print_Area" localSheetId="13">Чувствительность!$B$7:$K$51</definedName>
  </definedNames>
  <calcPr calcId="145621" calcMode="manual" iterate="1" iterateCount="201" calcCompleted="0" calcOnSave="0"/>
</workbook>
</file>

<file path=xl/calcChain.xml><?xml version="1.0" encoding="utf-8"?>
<calcChain xmlns="http://schemas.openxmlformats.org/spreadsheetml/2006/main">
  <c r="DL102" i="2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c r="XFD102"/>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c r="G114" i="6"/>
  <c r="G113"/>
  <c r="G111"/>
  <c r="G110"/>
  <c r="G22"/>
  <c r="G21"/>
  <c r="G19"/>
  <c r="G18"/>
  <c r="DJ110" l="1"/>
  <c r="DJ18"/>
  <c r="K18" l="1"/>
  <c r="S18"/>
  <c r="W18"/>
  <c r="Y18"/>
  <c r="AA18"/>
  <c r="AC18"/>
  <c r="AE18"/>
  <c r="AG18"/>
  <c r="AI18"/>
  <c r="AK18"/>
  <c r="AM18"/>
  <c r="AO18"/>
  <c r="AQ18"/>
  <c r="AS18"/>
  <c r="AU18"/>
  <c r="AW18"/>
  <c r="AY18"/>
  <c r="BA18"/>
  <c r="BC18"/>
  <c r="BE18"/>
  <c r="BG18"/>
  <c r="BI18"/>
  <c r="BK18"/>
  <c r="BM18"/>
  <c r="BO18"/>
  <c r="BQ18"/>
  <c r="BS18"/>
  <c r="BU18"/>
  <c r="BW18"/>
  <c r="BY18"/>
  <c r="CA18"/>
  <c r="CC18"/>
  <c r="CE18"/>
  <c r="CG18"/>
  <c r="CI18"/>
  <c r="CK18"/>
  <c r="CM18"/>
  <c r="CO18"/>
  <c r="CQ18"/>
  <c r="CS18"/>
  <c r="CU18"/>
  <c r="CW18"/>
  <c r="CY18"/>
  <c r="DA18"/>
  <c r="DC18"/>
  <c r="DE18"/>
  <c r="DG18"/>
  <c r="DI18"/>
  <c r="J18"/>
  <c r="L18"/>
  <c r="R18"/>
  <c r="T18"/>
  <c r="V18"/>
  <c r="X18"/>
  <c r="Z18"/>
  <c r="AB18"/>
  <c r="AD18"/>
  <c r="AF18"/>
  <c r="AH18"/>
  <c r="AJ18"/>
  <c r="AL18"/>
  <c r="AN18"/>
  <c r="AP18"/>
  <c r="AR18"/>
  <c r="AT18"/>
  <c r="AV18"/>
  <c r="AX18"/>
  <c r="AZ18"/>
  <c r="BB18"/>
  <c r="BD18"/>
  <c r="BF18"/>
  <c r="BH18"/>
  <c r="BJ18"/>
  <c r="BL18"/>
  <c r="BN18"/>
  <c r="BP18"/>
  <c r="BR18"/>
  <c r="BT18"/>
  <c r="BV18"/>
  <c r="BX18"/>
  <c r="BZ18"/>
  <c r="CB18"/>
  <c r="CD18"/>
  <c r="CF18"/>
  <c r="CH18"/>
  <c r="CJ18"/>
  <c r="CL18"/>
  <c r="CN18"/>
  <c r="CP18"/>
  <c r="CR18"/>
  <c r="CT18"/>
  <c r="CV18"/>
  <c r="CX18"/>
  <c r="CZ18"/>
  <c r="DB18"/>
  <c r="DD18"/>
  <c r="DF18"/>
  <c r="DH18"/>
  <c r="K110"/>
  <c r="S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J110"/>
  <c r="L110"/>
  <c r="R110"/>
  <c r="T110"/>
  <c r="V110"/>
  <c r="X110"/>
  <c r="Z110"/>
  <c r="AB110"/>
  <c r="AD110"/>
  <c r="AF110"/>
  <c r="AH110"/>
  <c r="AJ110"/>
  <c r="AL110"/>
  <c r="AN110"/>
  <c r="AP110"/>
  <c r="AR110"/>
  <c r="AT110"/>
  <c r="AV110"/>
  <c r="AX110"/>
  <c r="AZ110"/>
  <c r="BB110"/>
  <c r="BD110"/>
  <c r="BF110"/>
  <c r="BH110"/>
  <c r="BJ110"/>
  <c r="BL110"/>
  <c r="BN110"/>
  <c r="BP110"/>
  <c r="BR110"/>
  <c r="BT110"/>
  <c r="BV110"/>
  <c r="BX110"/>
  <c r="BZ110"/>
  <c r="CB110"/>
  <c r="CD110"/>
  <c r="CF110"/>
  <c r="CH110"/>
  <c r="CJ110"/>
  <c r="CL110"/>
  <c r="CN110"/>
  <c r="CP110"/>
  <c r="CR110"/>
  <c r="CT110"/>
  <c r="CV110"/>
  <c r="CX110"/>
  <c r="CZ110"/>
  <c r="DB110"/>
  <c r="DD110"/>
  <c r="DF110"/>
  <c r="DH110"/>
  <c r="F41" i="7" l="1"/>
  <c r="F39"/>
  <c r="T99" i="19" l="1"/>
  <c r="G99"/>
  <c r="DJ121" i="22" l="1"/>
  <c r="DI121"/>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DJ67" i="23"/>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DJ114" i="22"/>
  <c r="DI114"/>
  <c r="DH114"/>
  <c r="DG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DJ347" i="5"/>
  <c r="DI347"/>
  <c r="DH347"/>
  <c r="DG347"/>
  <c r="DF347"/>
  <c r="DE347"/>
  <c r="DD347"/>
  <c r="DC347"/>
  <c r="DB347"/>
  <c r="DA347"/>
  <c r="CZ347"/>
  <c r="CY347"/>
  <c r="CX347"/>
  <c r="CW347"/>
  <c r="CV347"/>
  <c r="CU347"/>
  <c r="CT347"/>
  <c r="CS347"/>
  <c r="CR347"/>
  <c r="CQ347"/>
  <c r="CP347"/>
  <c r="CO347"/>
  <c r="CN347"/>
  <c r="CM347"/>
  <c r="CL347"/>
  <c r="CK347"/>
  <c r="CJ347"/>
  <c r="CI347"/>
  <c r="CH347"/>
  <c r="CG347"/>
  <c r="CF347"/>
  <c r="CE347"/>
  <c r="CD347"/>
  <c r="CC347"/>
  <c r="CB347"/>
  <c r="CA347"/>
  <c r="BZ347"/>
  <c r="BY347"/>
  <c r="BX347"/>
  <c r="BW347"/>
  <c r="BV347"/>
  <c r="BU347"/>
  <c r="BT347"/>
  <c r="BS347"/>
  <c r="BR347"/>
  <c r="BQ347"/>
  <c r="BP347"/>
  <c r="BO347"/>
  <c r="BN347"/>
  <c r="BM347"/>
  <c r="BL347"/>
  <c r="BK347"/>
  <c r="BJ347"/>
  <c r="BI347"/>
  <c r="BH347"/>
  <c r="BG347"/>
  <c r="BF347"/>
  <c r="BE347"/>
  <c r="BD347"/>
  <c r="BC347"/>
  <c r="BB347"/>
  <c r="BA347"/>
  <c r="AZ347"/>
  <c r="AY347"/>
  <c r="AX347"/>
  <c r="AW347"/>
  <c r="AV347"/>
  <c r="AU347"/>
  <c r="AT347"/>
  <c r="AS347"/>
  <c r="AR347"/>
  <c r="AQ347"/>
  <c r="AP347"/>
  <c r="AO347"/>
  <c r="AN347"/>
  <c r="AM347"/>
  <c r="AL347"/>
  <c r="AK347"/>
  <c r="AJ347"/>
  <c r="AI347"/>
  <c r="AH347"/>
  <c r="AG347"/>
  <c r="AF347"/>
  <c r="AE347"/>
  <c r="AD347"/>
  <c r="AC347"/>
  <c r="AB347"/>
  <c r="AA347"/>
  <c r="Z347"/>
  <c r="Y347"/>
  <c r="X347"/>
  <c r="W347"/>
  <c r="V347"/>
  <c r="U347"/>
  <c r="T347"/>
  <c r="S347"/>
  <c r="R347"/>
  <c r="Q347"/>
  <c r="P347"/>
  <c r="O347"/>
  <c r="N347"/>
  <c r="M347"/>
  <c r="L347"/>
  <c r="K347"/>
  <c r="J347"/>
  <c r="DJ108" i="22"/>
  <c r="DI108"/>
  <c r="DH108"/>
  <c r="DG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DJ48" i="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DJ46" i="22"/>
  <c r="DI46"/>
  <c r="DI197" s="1"/>
  <c r="DH46"/>
  <c r="DG46"/>
  <c r="DF46"/>
  <c r="DE46"/>
  <c r="DE197" s="1"/>
  <c r="DD46"/>
  <c r="DC46"/>
  <c r="DB46"/>
  <c r="DA46"/>
  <c r="DA197" s="1"/>
  <c r="CZ46"/>
  <c r="CY46"/>
  <c r="CX46"/>
  <c r="CW46"/>
  <c r="CW197" s="1"/>
  <c r="CV46"/>
  <c r="CU46"/>
  <c r="CT46"/>
  <c r="CS46"/>
  <c r="CS197" s="1"/>
  <c r="CR46"/>
  <c r="CQ46"/>
  <c r="CP46"/>
  <c r="CO46"/>
  <c r="CO197" s="1"/>
  <c r="CN46"/>
  <c r="CM46"/>
  <c r="CL46"/>
  <c r="CK46"/>
  <c r="CK197" s="1"/>
  <c r="CJ46"/>
  <c r="CI46"/>
  <c r="CH46"/>
  <c r="CG46"/>
  <c r="CG197" s="1"/>
  <c r="CF46"/>
  <c r="CE46"/>
  <c r="CD46"/>
  <c r="CC46"/>
  <c r="CC197" s="1"/>
  <c r="CB46"/>
  <c r="CA46"/>
  <c r="BZ46"/>
  <c r="BY46"/>
  <c r="BY197" s="1"/>
  <c r="BX46"/>
  <c r="BW46"/>
  <c r="BV46"/>
  <c r="BU46"/>
  <c r="BU197" s="1"/>
  <c r="BT46"/>
  <c r="BS46"/>
  <c r="BR46"/>
  <c r="BQ46"/>
  <c r="BQ197" s="1"/>
  <c r="BP46"/>
  <c r="BO46"/>
  <c r="BN46"/>
  <c r="BM46"/>
  <c r="BM197" s="1"/>
  <c r="BL46"/>
  <c r="BK46"/>
  <c r="BJ46"/>
  <c r="BI46"/>
  <c r="BI197" s="1"/>
  <c r="BH46"/>
  <c r="BG46"/>
  <c r="BF46"/>
  <c r="BE46"/>
  <c r="BE197" s="1"/>
  <c r="BD46"/>
  <c r="BC46"/>
  <c r="BB46"/>
  <c r="BA46"/>
  <c r="BA197" s="1"/>
  <c r="AZ46"/>
  <c r="AY46"/>
  <c r="AX46"/>
  <c r="AW46"/>
  <c r="AW197" s="1"/>
  <c r="AV46"/>
  <c r="AU46"/>
  <c r="AT46"/>
  <c r="AS46"/>
  <c r="AS197" s="1"/>
  <c r="AR46"/>
  <c r="AQ46"/>
  <c r="AP46"/>
  <c r="AO46"/>
  <c r="AO197" s="1"/>
  <c r="AN46"/>
  <c r="AM46"/>
  <c r="AL46"/>
  <c r="AK46"/>
  <c r="AK197" s="1"/>
  <c r="AJ46"/>
  <c r="AI46"/>
  <c r="AH46"/>
  <c r="AG46"/>
  <c r="AG197" s="1"/>
  <c r="AF46"/>
  <c r="AE46"/>
  <c r="AD46"/>
  <c r="AC46"/>
  <c r="AC197" s="1"/>
  <c r="AB46"/>
  <c r="AA46"/>
  <c r="Z46"/>
  <c r="Y46"/>
  <c r="Y197" s="1"/>
  <c r="X46"/>
  <c r="W46"/>
  <c r="V46"/>
  <c r="U46"/>
  <c r="U197" s="1"/>
  <c r="T46"/>
  <c r="S46"/>
  <c r="R46"/>
  <c r="Q46"/>
  <c r="Q197" s="1"/>
  <c r="P46"/>
  <c r="O46"/>
  <c r="N46"/>
  <c r="M46"/>
  <c r="M197" s="1"/>
  <c r="L46"/>
  <c r="K46"/>
  <c r="J46"/>
  <c r="DJ54" i="23"/>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DJ39" i="22"/>
  <c r="DI39"/>
  <c r="DH39"/>
  <c r="DG39"/>
  <c r="DG190" s="1"/>
  <c r="DF39"/>
  <c r="DE39"/>
  <c r="DD39"/>
  <c r="DC39"/>
  <c r="DC190" s="1"/>
  <c r="DB39"/>
  <c r="DA39"/>
  <c r="CZ39"/>
  <c r="CY39"/>
  <c r="CY190" s="1"/>
  <c r="CX39"/>
  <c r="CW39"/>
  <c r="CV39"/>
  <c r="CU39"/>
  <c r="CU190" s="1"/>
  <c r="CT39"/>
  <c r="CS39"/>
  <c r="CR39"/>
  <c r="CQ39"/>
  <c r="CQ190" s="1"/>
  <c r="CP39"/>
  <c r="CO39"/>
  <c r="CN39"/>
  <c r="CM39"/>
  <c r="CM190" s="1"/>
  <c r="CL39"/>
  <c r="CK39"/>
  <c r="CJ39"/>
  <c r="CI39"/>
  <c r="CI190" s="1"/>
  <c r="CH39"/>
  <c r="CG39"/>
  <c r="CF39"/>
  <c r="CE39"/>
  <c r="CE190" s="1"/>
  <c r="CD39"/>
  <c r="CC39"/>
  <c r="CB39"/>
  <c r="CA39"/>
  <c r="CA190" s="1"/>
  <c r="BZ39"/>
  <c r="BY39"/>
  <c r="BX39"/>
  <c r="BW39"/>
  <c r="BW190" s="1"/>
  <c r="BV39"/>
  <c r="BU39"/>
  <c r="BT39"/>
  <c r="BS39"/>
  <c r="BS190" s="1"/>
  <c r="BR39"/>
  <c r="BQ39"/>
  <c r="BP39"/>
  <c r="BO39"/>
  <c r="BO190" s="1"/>
  <c r="BN39"/>
  <c r="BM39"/>
  <c r="BL39"/>
  <c r="BK39"/>
  <c r="BK190" s="1"/>
  <c r="BJ39"/>
  <c r="BI39"/>
  <c r="BH39"/>
  <c r="BG39"/>
  <c r="BG190" s="1"/>
  <c r="BF39"/>
  <c r="BE39"/>
  <c r="BD39"/>
  <c r="BC39"/>
  <c r="BC190" s="1"/>
  <c r="BB39"/>
  <c r="BA39"/>
  <c r="AZ39"/>
  <c r="AY39"/>
  <c r="AY190" s="1"/>
  <c r="AX39"/>
  <c r="AW39"/>
  <c r="AV39"/>
  <c r="AU39"/>
  <c r="AU190" s="1"/>
  <c r="AT39"/>
  <c r="AS39"/>
  <c r="AR39"/>
  <c r="AQ39"/>
  <c r="AQ190" s="1"/>
  <c r="AP39"/>
  <c r="AO39"/>
  <c r="AN39"/>
  <c r="AM39"/>
  <c r="AM190" s="1"/>
  <c r="AL39"/>
  <c r="AK39"/>
  <c r="AJ39"/>
  <c r="AI39"/>
  <c r="AI190" s="1"/>
  <c r="AH39"/>
  <c r="AG39"/>
  <c r="AF39"/>
  <c r="AE39"/>
  <c r="AE190" s="1"/>
  <c r="AD39"/>
  <c r="AC39"/>
  <c r="AB39"/>
  <c r="AA39"/>
  <c r="AA190" s="1"/>
  <c r="Z39"/>
  <c r="Y39"/>
  <c r="X39"/>
  <c r="W39"/>
  <c r="W190" s="1"/>
  <c r="V39"/>
  <c r="U39"/>
  <c r="T39"/>
  <c r="S39"/>
  <c r="S190" s="1"/>
  <c r="R39"/>
  <c r="Q39"/>
  <c r="P39"/>
  <c r="O39"/>
  <c r="O190" s="1"/>
  <c r="N39"/>
  <c r="M39"/>
  <c r="L39"/>
  <c r="K39"/>
  <c r="K190" s="1"/>
  <c r="J39"/>
  <c r="DJ320" i="5"/>
  <c r="DI320"/>
  <c r="DH320"/>
  <c r="DG320"/>
  <c r="DF320"/>
  <c r="DE320"/>
  <c r="DD320"/>
  <c r="DC320"/>
  <c r="DB320"/>
  <c r="DA320"/>
  <c r="CZ320"/>
  <c r="CY320"/>
  <c r="CX320"/>
  <c r="CW320"/>
  <c r="CV320"/>
  <c r="CU320"/>
  <c r="CT320"/>
  <c r="CS320"/>
  <c r="CR320"/>
  <c r="CQ320"/>
  <c r="CP320"/>
  <c r="CO320"/>
  <c r="CN320"/>
  <c r="CM320"/>
  <c r="CL320"/>
  <c r="CK320"/>
  <c r="CJ320"/>
  <c r="CI320"/>
  <c r="CH320"/>
  <c r="CG320"/>
  <c r="CF320"/>
  <c r="CE320"/>
  <c r="CD320"/>
  <c r="CC320"/>
  <c r="CB320"/>
  <c r="CA320"/>
  <c r="BZ320"/>
  <c r="BY320"/>
  <c r="BX320"/>
  <c r="BW320"/>
  <c r="BV320"/>
  <c r="BU320"/>
  <c r="BT320"/>
  <c r="BS320"/>
  <c r="BR320"/>
  <c r="BQ320"/>
  <c r="BP320"/>
  <c r="BO320"/>
  <c r="BN320"/>
  <c r="BM320"/>
  <c r="BL320"/>
  <c r="BK320"/>
  <c r="BJ320"/>
  <c r="BI320"/>
  <c r="BH320"/>
  <c r="BG320"/>
  <c r="BF320"/>
  <c r="BE320"/>
  <c r="BD320"/>
  <c r="BC320"/>
  <c r="BB320"/>
  <c r="BA320"/>
  <c r="AZ320"/>
  <c r="AY320"/>
  <c r="AX320"/>
  <c r="AW320"/>
  <c r="AV320"/>
  <c r="AU320"/>
  <c r="AT320"/>
  <c r="AS320"/>
  <c r="AR320"/>
  <c r="AQ320"/>
  <c r="AP320"/>
  <c r="AO320"/>
  <c r="AN320"/>
  <c r="AM320"/>
  <c r="AL320"/>
  <c r="AK320"/>
  <c r="AJ320"/>
  <c r="AI320"/>
  <c r="AH320"/>
  <c r="AG320"/>
  <c r="AF320"/>
  <c r="AE320"/>
  <c r="AD320"/>
  <c r="AC320"/>
  <c r="AB320"/>
  <c r="AA320"/>
  <c r="Z320"/>
  <c r="Y320"/>
  <c r="X320"/>
  <c r="W320"/>
  <c r="V320"/>
  <c r="U320"/>
  <c r="T320"/>
  <c r="S320"/>
  <c r="R320"/>
  <c r="Q320"/>
  <c r="P320"/>
  <c r="O320"/>
  <c r="N320"/>
  <c r="M320"/>
  <c r="L320"/>
  <c r="K320"/>
  <c r="J320"/>
  <c r="DJ33" i="22"/>
  <c r="DJ184" s="1"/>
  <c r="DI33"/>
  <c r="DH33"/>
  <c r="DH184" s="1"/>
  <c r="DG33"/>
  <c r="DF33"/>
  <c r="DF184" s="1"/>
  <c r="DE33"/>
  <c r="DD33"/>
  <c r="DD184" s="1"/>
  <c r="DC33"/>
  <c r="DB33"/>
  <c r="DB184" s="1"/>
  <c r="DA33"/>
  <c r="CZ33"/>
  <c r="CZ184" s="1"/>
  <c r="CY33"/>
  <c r="CX33"/>
  <c r="CX184" s="1"/>
  <c r="CW33"/>
  <c r="CV33"/>
  <c r="CV184" s="1"/>
  <c r="CU33"/>
  <c r="CT33"/>
  <c r="CT184" s="1"/>
  <c r="CS33"/>
  <c r="CR33"/>
  <c r="CR184" s="1"/>
  <c r="CQ33"/>
  <c r="CP33"/>
  <c r="CP184" s="1"/>
  <c r="CO33"/>
  <c r="CN33"/>
  <c r="CN184" s="1"/>
  <c r="CM33"/>
  <c r="CL33"/>
  <c r="CL184" s="1"/>
  <c r="CK33"/>
  <c r="CJ33"/>
  <c r="CJ184" s="1"/>
  <c r="CI33"/>
  <c r="CH33"/>
  <c r="CH184" s="1"/>
  <c r="CG33"/>
  <c r="CF33"/>
  <c r="CF184" s="1"/>
  <c r="CE33"/>
  <c r="CD33"/>
  <c r="CD184" s="1"/>
  <c r="CC33"/>
  <c r="CB33"/>
  <c r="CB184" s="1"/>
  <c r="CA33"/>
  <c r="BZ33"/>
  <c r="BZ184" s="1"/>
  <c r="BY33"/>
  <c r="BX33"/>
  <c r="BX184" s="1"/>
  <c r="BW33"/>
  <c r="BV33"/>
  <c r="BV184" s="1"/>
  <c r="BU33"/>
  <c r="BT33"/>
  <c r="BT184" s="1"/>
  <c r="BS33"/>
  <c r="BR33"/>
  <c r="BR184" s="1"/>
  <c r="BQ33"/>
  <c r="BP33"/>
  <c r="BP184" s="1"/>
  <c r="BO33"/>
  <c r="BN33"/>
  <c r="BN184" s="1"/>
  <c r="BM33"/>
  <c r="BL33"/>
  <c r="BL184" s="1"/>
  <c r="BK33"/>
  <c r="BJ33"/>
  <c r="BJ184" s="1"/>
  <c r="BI33"/>
  <c r="BH33"/>
  <c r="BH184" s="1"/>
  <c r="BG33"/>
  <c r="BF33"/>
  <c r="BF184" s="1"/>
  <c r="BE33"/>
  <c r="BD33"/>
  <c r="BD184" s="1"/>
  <c r="BC33"/>
  <c r="BB33"/>
  <c r="BB184" s="1"/>
  <c r="BA33"/>
  <c r="AZ33"/>
  <c r="AZ184" s="1"/>
  <c r="AY33"/>
  <c r="AX33"/>
  <c r="AX184" s="1"/>
  <c r="AW33"/>
  <c r="AV33"/>
  <c r="AV184" s="1"/>
  <c r="AU33"/>
  <c r="AT33"/>
  <c r="AT184" s="1"/>
  <c r="AS33"/>
  <c r="AR33"/>
  <c r="AR184" s="1"/>
  <c r="AQ33"/>
  <c r="AP33"/>
  <c r="AP184" s="1"/>
  <c r="AO33"/>
  <c r="AN33"/>
  <c r="AN184" s="1"/>
  <c r="AM33"/>
  <c r="AL33"/>
  <c r="AL184" s="1"/>
  <c r="AK33"/>
  <c r="AJ33"/>
  <c r="AJ184" s="1"/>
  <c r="AI33"/>
  <c r="AH33"/>
  <c r="AH184" s="1"/>
  <c r="AG33"/>
  <c r="AF33"/>
  <c r="AF184" s="1"/>
  <c r="AE33"/>
  <c r="AD33"/>
  <c r="AD184" s="1"/>
  <c r="AC33"/>
  <c r="AB33"/>
  <c r="AB184" s="1"/>
  <c r="AA33"/>
  <c r="Z33"/>
  <c r="Z184" s="1"/>
  <c r="Y33"/>
  <c r="X33"/>
  <c r="X184" s="1"/>
  <c r="W33"/>
  <c r="V33"/>
  <c r="V184" s="1"/>
  <c r="U33"/>
  <c r="T33"/>
  <c r="T184" s="1"/>
  <c r="S33"/>
  <c r="R33"/>
  <c r="R184" s="1"/>
  <c r="Q33"/>
  <c r="P33"/>
  <c r="P184" s="1"/>
  <c r="O33"/>
  <c r="N33"/>
  <c r="N184" s="1"/>
  <c r="M33"/>
  <c r="L33"/>
  <c r="L184" s="1"/>
  <c r="K33"/>
  <c r="J33"/>
  <c r="J184" s="1"/>
  <c r="DJ30"/>
  <c r="DI30"/>
  <c r="DI181" s="1"/>
  <c r="DH30"/>
  <c r="DG30"/>
  <c r="DG181" s="1"/>
  <c r="DF30"/>
  <c r="DE30"/>
  <c r="DE181" s="1"/>
  <c r="DD30"/>
  <c r="DC30"/>
  <c r="DC181" s="1"/>
  <c r="DB30"/>
  <c r="DA30"/>
  <c r="DA181" s="1"/>
  <c r="CZ30"/>
  <c r="CY30"/>
  <c r="CY181" s="1"/>
  <c r="CX30"/>
  <c r="CW30"/>
  <c r="CW181" s="1"/>
  <c r="CV30"/>
  <c r="CU30"/>
  <c r="CU181" s="1"/>
  <c r="CT30"/>
  <c r="CS30"/>
  <c r="CS181" s="1"/>
  <c r="CR30"/>
  <c r="CQ30"/>
  <c r="CQ181" s="1"/>
  <c r="CP30"/>
  <c r="CO30"/>
  <c r="CO181" s="1"/>
  <c r="CN30"/>
  <c r="CM30"/>
  <c r="CM181" s="1"/>
  <c r="CL30"/>
  <c r="CK30"/>
  <c r="CK181" s="1"/>
  <c r="CJ30"/>
  <c r="CI30"/>
  <c r="CI181" s="1"/>
  <c r="CH30"/>
  <c r="CG30"/>
  <c r="CG181" s="1"/>
  <c r="CF30"/>
  <c r="CE30"/>
  <c r="CE181" s="1"/>
  <c r="CD30"/>
  <c r="CC30"/>
  <c r="CC181" s="1"/>
  <c r="CB30"/>
  <c r="CA30"/>
  <c r="CA181" s="1"/>
  <c r="BZ30"/>
  <c r="BY30"/>
  <c r="BY181" s="1"/>
  <c r="BX30"/>
  <c r="BW30"/>
  <c r="BW181" s="1"/>
  <c r="BV30"/>
  <c r="BU30"/>
  <c r="BU181" s="1"/>
  <c r="BT30"/>
  <c r="BS30"/>
  <c r="BS181" s="1"/>
  <c r="BR30"/>
  <c r="BQ30"/>
  <c r="BQ181" s="1"/>
  <c r="BP30"/>
  <c r="BO30"/>
  <c r="BO181" s="1"/>
  <c r="BN30"/>
  <c r="BM30"/>
  <c r="BM181" s="1"/>
  <c r="BL30"/>
  <c r="BK30"/>
  <c r="BK181" s="1"/>
  <c r="BJ30"/>
  <c r="BI30"/>
  <c r="BI181" s="1"/>
  <c r="BH30"/>
  <c r="BG30"/>
  <c r="BG181" s="1"/>
  <c r="BF30"/>
  <c r="BE30"/>
  <c r="BE181" s="1"/>
  <c r="BD30"/>
  <c r="BC30"/>
  <c r="BC181" s="1"/>
  <c r="BB30"/>
  <c r="BA30"/>
  <c r="BA181" s="1"/>
  <c r="AZ30"/>
  <c r="AY30"/>
  <c r="AY181" s="1"/>
  <c r="AX30"/>
  <c r="AW30"/>
  <c r="AW181" s="1"/>
  <c r="AV30"/>
  <c r="AU30"/>
  <c r="AU181" s="1"/>
  <c r="AT30"/>
  <c r="AS30"/>
  <c r="AS181" s="1"/>
  <c r="AR30"/>
  <c r="AQ30"/>
  <c r="AQ181" s="1"/>
  <c r="AP30"/>
  <c r="AO30"/>
  <c r="AO181" s="1"/>
  <c r="AN30"/>
  <c r="AM30"/>
  <c r="AM181" s="1"/>
  <c r="AL30"/>
  <c r="AK30"/>
  <c r="AK181" s="1"/>
  <c r="AJ30"/>
  <c r="AI30"/>
  <c r="AI181" s="1"/>
  <c r="AH30"/>
  <c r="AG30"/>
  <c r="AG181" s="1"/>
  <c r="AF30"/>
  <c r="AE30"/>
  <c r="AE181" s="1"/>
  <c r="AD30"/>
  <c r="AC30"/>
  <c r="AC181" s="1"/>
  <c r="AB30"/>
  <c r="AA30"/>
  <c r="AA181" s="1"/>
  <c r="Z30"/>
  <c r="Y30"/>
  <c r="Y181" s="1"/>
  <c r="X30"/>
  <c r="W30"/>
  <c r="W181" s="1"/>
  <c r="V30"/>
  <c r="U30"/>
  <c r="U181" s="1"/>
  <c r="T30"/>
  <c r="S30"/>
  <c r="S181" s="1"/>
  <c r="R30"/>
  <c r="Q30"/>
  <c r="Q181" s="1"/>
  <c r="P30"/>
  <c r="O30"/>
  <c r="O181" s="1"/>
  <c r="N30"/>
  <c r="M30"/>
  <c r="M181" s="1"/>
  <c r="L30"/>
  <c r="K30"/>
  <c r="K181" s="1"/>
  <c r="J30"/>
  <c r="DJ28" i="8"/>
  <c r="DI28"/>
  <c r="DH28"/>
  <c r="DG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l="1"/>
  <c r="I347" i="5"/>
  <c r="I48" i="8"/>
  <c r="I114" i="22"/>
  <c r="L197"/>
  <c r="P197"/>
  <c r="T197"/>
  <c r="X197"/>
  <c r="AB197"/>
  <c r="AF197"/>
  <c r="AJ197"/>
  <c r="AN197"/>
  <c r="AR197"/>
  <c r="AV197"/>
  <c r="AZ197"/>
  <c r="BD197"/>
  <c r="BH197"/>
  <c r="BL197"/>
  <c r="BP197"/>
  <c r="BT197"/>
  <c r="BX197"/>
  <c r="CB197"/>
  <c r="CF197"/>
  <c r="CJ197"/>
  <c r="CN197"/>
  <c r="CR197"/>
  <c r="CV197"/>
  <c r="CZ197"/>
  <c r="DD197"/>
  <c r="DH197"/>
  <c r="I105"/>
  <c r="I320" i="5"/>
  <c r="M190" i="22"/>
  <c r="Q190"/>
  <c r="U190"/>
  <c r="Y190"/>
  <c r="AC190"/>
  <c r="AG190"/>
  <c r="AK190"/>
  <c r="AO190"/>
  <c r="AS190"/>
  <c r="AW190"/>
  <c r="BA190"/>
  <c r="BE190"/>
  <c r="BI190"/>
  <c r="BM190"/>
  <c r="BQ190"/>
  <c r="BU190"/>
  <c r="BY190"/>
  <c r="CC190"/>
  <c r="CG190"/>
  <c r="CK190"/>
  <c r="CO190"/>
  <c r="CS190"/>
  <c r="CW190"/>
  <c r="DA190"/>
  <c r="DE190"/>
  <c r="DI190"/>
  <c r="K197"/>
  <c r="O197"/>
  <c r="S197"/>
  <c r="W197"/>
  <c r="AA197"/>
  <c r="AE197"/>
  <c r="AI197"/>
  <c r="AM197"/>
  <c r="AQ197"/>
  <c r="AU197"/>
  <c r="AY197"/>
  <c r="BC197"/>
  <c r="BG197"/>
  <c r="BK197"/>
  <c r="BO197"/>
  <c r="BS197"/>
  <c r="BW197"/>
  <c r="CA197"/>
  <c r="CE197"/>
  <c r="CI197"/>
  <c r="CM197"/>
  <c r="CQ197"/>
  <c r="CU197"/>
  <c r="CY197"/>
  <c r="DC197"/>
  <c r="DG197"/>
  <c r="J197"/>
  <c r="N197"/>
  <c r="R197"/>
  <c r="V197"/>
  <c r="Z197"/>
  <c r="AD197"/>
  <c r="AH197"/>
  <c r="AL197"/>
  <c r="AP197"/>
  <c r="AT197"/>
  <c r="AX197"/>
  <c r="BB197"/>
  <c r="BF197"/>
  <c r="BJ197"/>
  <c r="BN197"/>
  <c r="BR197"/>
  <c r="BV197"/>
  <c r="BZ197"/>
  <c r="CD197"/>
  <c r="CH197"/>
  <c r="CL197"/>
  <c r="CP197"/>
  <c r="CT197"/>
  <c r="CX197"/>
  <c r="DB197"/>
  <c r="DF197"/>
  <c r="DJ197"/>
  <c r="J181"/>
  <c r="L181"/>
  <c r="N181"/>
  <c r="P181"/>
  <c r="R181"/>
  <c r="T181"/>
  <c r="V181"/>
  <c r="X181"/>
  <c r="Z181"/>
  <c r="AB181"/>
  <c r="AD181"/>
  <c r="AF181"/>
  <c r="AH181"/>
  <c r="AJ181"/>
  <c r="AL181"/>
  <c r="AN181"/>
  <c r="AP181"/>
  <c r="AR181"/>
  <c r="AT181"/>
  <c r="AV181"/>
  <c r="AX181"/>
  <c r="AZ181"/>
  <c r="BB181"/>
  <c r="BD181"/>
  <c r="BF181"/>
  <c r="BH181"/>
  <c r="BJ181"/>
  <c r="BL181"/>
  <c r="BN181"/>
  <c r="BP181"/>
  <c r="BR181"/>
  <c r="BT181"/>
  <c r="BV181"/>
  <c r="BX181"/>
  <c r="BZ181"/>
  <c r="CB181"/>
  <c r="CD181"/>
  <c r="CF181"/>
  <c r="CH181"/>
  <c r="CJ181"/>
  <c r="CL181"/>
  <c r="CN181"/>
  <c r="CP181"/>
  <c r="CR181"/>
  <c r="CT181"/>
  <c r="CV181"/>
  <c r="CX181"/>
  <c r="CZ181"/>
  <c r="DB181"/>
  <c r="DD181"/>
  <c r="DF181"/>
  <c r="DH181"/>
  <c r="DJ181"/>
  <c r="K184"/>
  <c r="M184"/>
  <c r="O184"/>
  <c r="Q184"/>
  <c r="S184"/>
  <c r="U184"/>
  <c r="W184"/>
  <c r="Y184"/>
  <c r="AA184"/>
  <c r="AC184"/>
  <c r="AE184"/>
  <c r="AG184"/>
  <c r="AI184"/>
  <c r="AK184"/>
  <c r="AM184"/>
  <c r="AO184"/>
  <c r="AQ184"/>
  <c r="AS184"/>
  <c r="AU184"/>
  <c r="AW184"/>
  <c r="AY184"/>
  <c r="BA184"/>
  <c r="BC184"/>
  <c r="BE184"/>
  <c r="BG184"/>
  <c r="BI184"/>
  <c r="BK184"/>
  <c r="BM184"/>
  <c r="BO184"/>
  <c r="BQ184"/>
  <c r="BS184"/>
  <c r="BU184"/>
  <c r="BW184"/>
  <c r="BY184"/>
  <c r="CA184"/>
  <c r="CC184"/>
  <c r="CE184"/>
  <c r="CG184"/>
  <c r="CI184"/>
  <c r="CK184"/>
  <c r="CM184"/>
  <c r="CO184"/>
  <c r="CQ184"/>
  <c r="CS184"/>
  <c r="CU184"/>
  <c r="CW184"/>
  <c r="CY184"/>
  <c r="DA184"/>
  <c r="DC184"/>
  <c r="DE184"/>
  <c r="DG184"/>
  <c r="DI184"/>
  <c r="J190"/>
  <c r="L190"/>
  <c r="N190"/>
  <c r="P190"/>
  <c r="R190"/>
  <c r="T190"/>
  <c r="V190"/>
  <c r="X190"/>
  <c r="Z190"/>
  <c r="AB190"/>
  <c r="AD190"/>
  <c r="AF190"/>
  <c r="AH190"/>
  <c r="AJ190"/>
  <c r="AL190"/>
  <c r="AN190"/>
  <c r="AP190"/>
  <c r="AR190"/>
  <c r="AT190"/>
  <c r="AV190"/>
  <c r="AX190"/>
  <c r="AZ190"/>
  <c r="BB190"/>
  <c r="BD190"/>
  <c r="BF190"/>
  <c r="BH190"/>
  <c r="BJ190"/>
  <c r="BL190"/>
  <c r="BN190"/>
  <c r="BP190"/>
  <c r="BR190"/>
  <c r="BT190"/>
  <c r="BV190"/>
  <c r="BX190"/>
  <c r="BZ190"/>
  <c r="CB190"/>
  <c r="CD190"/>
  <c r="CF190"/>
  <c r="CH190"/>
  <c r="CJ190"/>
  <c r="CL190"/>
  <c r="CN190"/>
  <c r="CP190"/>
  <c r="CR190"/>
  <c r="CT190"/>
  <c r="CV190"/>
  <c r="CX190"/>
  <c r="CZ190"/>
  <c r="DB190"/>
  <c r="DD190"/>
  <c r="DF190"/>
  <c r="DH190"/>
  <c r="DJ190"/>
  <c r="I108"/>
  <c r="I121"/>
  <c r="I46"/>
  <c r="I30"/>
  <c r="I39"/>
  <c r="I33"/>
  <c r="I181" l="1"/>
  <c r="I197"/>
  <c r="I190"/>
  <c r="I184"/>
  <c r="F33" i="6"/>
  <c r="F32"/>
  <c r="F31"/>
  <c r="F30"/>
  <c r="F29"/>
  <c r="DJ117"/>
  <c r="DI117"/>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DJ116"/>
  <c r="DI116"/>
  <c r="DH116"/>
  <c r="DG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I116" s="1"/>
  <c r="J116"/>
  <c r="J117"/>
  <c r="DJ25"/>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J25"/>
  <c r="H65" i="19"/>
  <c r="H64"/>
  <c r="L83" s="1"/>
  <c r="H74"/>
  <c r="H73"/>
  <c r="Y84" s="1"/>
  <c r="I117" i="6" l="1"/>
  <c r="L81" i="19"/>
  <c r="L84"/>
  <c r="I24" i="6"/>
  <c r="I25"/>
  <c r="Y83" i="19"/>
  <c r="Y81"/>
  <c r="DJ115" i="6" l="1"/>
  <c r="DI115"/>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DJ112" i="22"/>
  <c r="DI112"/>
  <c r="DH112"/>
  <c r="DG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T112"/>
  <c r="S112"/>
  <c r="R112"/>
  <c r="L112"/>
  <c r="K112"/>
  <c r="J112"/>
  <c r="J104" i="9"/>
  <c r="DJ82"/>
  <c r="DI82"/>
  <c r="DH82"/>
  <c r="DG82"/>
  <c r="DF82"/>
  <c r="DE82"/>
  <c r="DD82"/>
  <c r="DC82"/>
  <c r="DB82"/>
  <c r="DA82"/>
  <c r="CZ82"/>
  <c r="CY82"/>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J88"/>
  <c r="J43"/>
  <c r="J23"/>
  <c r="I41" i="23" l="1"/>
  <c r="I27"/>
  <c r="I34"/>
  <c r="I19"/>
  <c r="I239" i="19"/>
  <c r="I240"/>
  <c r="I241"/>
  <c r="I242"/>
  <c r="I243"/>
  <c r="I244"/>
  <c r="I245"/>
  <c r="I246"/>
  <c r="I226"/>
  <c r="J115" i="6" l="1"/>
  <c r="DK115"/>
  <c r="F120"/>
  <c r="F121"/>
  <c r="F122"/>
  <c r="F123"/>
  <c r="F124"/>
  <c r="F125"/>
  <c r="V146" i="19"/>
  <c r="V145"/>
  <c r="V144"/>
  <c r="V143"/>
  <c r="I146"/>
  <c r="I145"/>
  <c r="I144"/>
  <c r="I143"/>
  <c r="X85"/>
  <c r="K85"/>
  <c r="F28" i="6"/>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DJ37" i="22"/>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T37"/>
  <c r="S37"/>
  <c r="R37"/>
  <c r="L37"/>
  <c r="K37"/>
  <c r="J37"/>
  <c r="DK23" i="6"/>
  <c r="J23"/>
  <c r="H72" i="19"/>
  <c r="Y79" s="1"/>
  <c r="H63"/>
  <c r="L79" s="1"/>
  <c r="D18" i="5"/>
  <c r="H26" i="19"/>
  <c r="H27"/>
  <c r="H28"/>
  <c r="H29"/>
  <c r="H30"/>
  <c r="H31"/>
  <c r="H32"/>
  <c r="H33"/>
  <c r="H34"/>
  <c r="H35"/>
  <c r="H36"/>
  <c r="H37"/>
  <c r="H38"/>
  <c r="H39"/>
  <c r="H40"/>
  <c r="H41"/>
  <c r="H42"/>
  <c r="H43"/>
  <c r="H44"/>
  <c r="H45"/>
  <c r="AA27"/>
  <c r="AA28"/>
  <c r="AA29"/>
  <c r="AA30"/>
  <c r="AA31"/>
  <c r="AA32"/>
  <c r="AA33"/>
  <c r="AA34"/>
  <c r="AA35"/>
  <c r="AA36"/>
  <c r="AA37"/>
  <c r="AA38"/>
  <c r="AA39"/>
  <c r="AA40"/>
  <c r="AA41"/>
  <c r="AA42"/>
  <c r="AA43"/>
  <c r="AA44"/>
  <c r="AA45"/>
  <c r="AA26"/>
  <c r="Z27"/>
  <c r="Z28"/>
  <c r="Z29"/>
  <c r="Z30"/>
  <c r="Z31"/>
  <c r="Z32"/>
  <c r="Z33"/>
  <c r="Z34"/>
  <c r="Z35"/>
  <c r="Z36"/>
  <c r="Z37"/>
  <c r="Z38"/>
  <c r="Z39"/>
  <c r="Z40"/>
  <c r="Z41"/>
  <c r="Z42"/>
  <c r="Z43"/>
  <c r="Z44"/>
  <c r="Z45"/>
  <c r="Z26"/>
  <c r="X27"/>
  <c r="X28"/>
  <c r="X29"/>
  <c r="X30"/>
  <c r="X31"/>
  <c r="X32"/>
  <c r="X33"/>
  <c r="X34"/>
  <c r="X35"/>
  <c r="X36"/>
  <c r="X37"/>
  <c r="X38"/>
  <c r="X39"/>
  <c r="X40"/>
  <c r="X41"/>
  <c r="X42"/>
  <c r="X43"/>
  <c r="X44"/>
  <c r="X45"/>
  <c r="X26"/>
  <c r="W27"/>
  <c r="W28"/>
  <c r="W29"/>
  <c r="W30"/>
  <c r="W31"/>
  <c r="W32"/>
  <c r="W33"/>
  <c r="W34"/>
  <c r="W35"/>
  <c r="W36"/>
  <c r="W37"/>
  <c r="W38"/>
  <c r="W39"/>
  <c r="W40"/>
  <c r="W41"/>
  <c r="W42"/>
  <c r="W43"/>
  <c r="W44"/>
  <c r="W45"/>
  <c r="W26"/>
  <c r="S26"/>
  <c r="S27"/>
  <c r="S28"/>
  <c r="S29"/>
  <c r="S30"/>
  <c r="S31"/>
  <c r="S32"/>
  <c r="S33"/>
  <c r="S34"/>
  <c r="S35"/>
  <c r="S36"/>
  <c r="S37"/>
  <c r="S38"/>
  <c r="S39"/>
  <c r="S40"/>
  <c r="S41"/>
  <c r="S42"/>
  <c r="S43"/>
  <c r="S44"/>
  <c r="S45"/>
  <c r="R10"/>
  <c r="Q10"/>
  <c r="G10"/>
  <c r="F10"/>
  <c r="I23" i="6" l="1"/>
  <c r="F126"/>
  <c r="I115"/>
  <c r="W25" i="19"/>
  <c r="X25"/>
  <c r="I17" i="17" s="1"/>
  <c r="Z25" i="19"/>
  <c r="AA25"/>
  <c r="AD25" l="1"/>
  <c r="I67" i="17"/>
  <c r="Y85" i="19"/>
  <c r="L85"/>
  <c r="AC25"/>
  <c r="I118" i="17" l="1"/>
  <c r="R14" i="19"/>
  <c r="R15" l="1"/>
  <c r="G14"/>
  <c r="G15" s="1"/>
  <c r="G109" l="1"/>
  <c r="G118"/>
  <c r="G127"/>
  <c r="T109"/>
  <c r="T118"/>
  <c r="T127"/>
  <c r="R45" i="17" l="1"/>
  <c r="Q45"/>
  <c r="P45"/>
  <c r="O45"/>
  <c r="N45"/>
  <c r="M45"/>
  <c r="L45"/>
  <c r="I70"/>
  <c r="I69"/>
  <c r="I20"/>
  <c r="I121" s="1"/>
  <c r="I19"/>
  <c r="J229" i="22"/>
  <c r="DJ227"/>
  <c r="J153"/>
  <c r="DJ151"/>
  <c r="J78"/>
  <c r="DJ76"/>
  <c r="E125" i="6"/>
  <c r="E124"/>
  <c r="E123"/>
  <c r="E122"/>
  <c r="E121"/>
  <c r="E120"/>
  <c r="E33"/>
  <c r="E32"/>
  <c r="E31"/>
  <c r="E30"/>
  <c r="E29"/>
  <c r="E28"/>
  <c r="T142" i="19"/>
  <c r="D48" i="5"/>
  <c r="D49"/>
  <c r="D50"/>
  <c r="D51"/>
  <c r="D52"/>
  <c r="D53"/>
  <c r="D54"/>
  <c r="D55"/>
  <c r="D56"/>
  <c r="D57"/>
  <c r="D58"/>
  <c r="D59"/>
  <c r="D60"/>
  <c r="D61"/>
  <c r="D62"/>
  <c r="D63"/>
  <c r="D64"/>
  <c r="D65"/>
  <c r="D66"/>
  <c r="D47"/>
  <c r="D41"/>
  <c r="D40"/>
  <c r="D39"/>
  <c r="D38"/>
  <c r="D37"/>
  <c r="D36"/>
  <c r="D35"/>
  <c r="D34"/>
  <c r="D33"/>
  <c r="D32"/>
  <c r="D31"/>
  <c r="D30"/>
  <c r="D29"/>
  <c r="D28"/>
  <c r="D27"/>
  <c r="D26"/>
  <c r="D25"/>
  <c r="D24"/>
  <c r="D23"/>
  <c r="D22"/>
  <c r="V85" i="19"/>
  <c r="I85"/>
  <c r="B10" i="20"/>
  <c r="E34" i="6" l="1"/>
  <c r="E126"/>
  <c r="I120" i="17"/>
  <c r="DJ57" i="8"/>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6"/>
  <c r="J57"/>
  <c r="I57" s="1"/>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6"/>
  <c r="J37"/>
  <c r="I37" s="1"/>
  <c r="J35"/>
  <c r="I35" l="1"/>
  <c r="E38" i="11"/>
  <c r="I36" i="8"/>
  <c r="E69" i="11"/>
  <c r="I56" i="8"/>
  <c r="I140" i="22"/>
  <c r="I65"/>
  <c r="E101" i="11" l="1"/>
  <c r="I216" i="22"/>
  <c r="J37" i="2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B7" i="8"/>
  <c r="B8" i="5"/>
  <c r="B8" i="7"/>
  <c r="B7" i="15"/>
  <c r="B8" i="6"/>
  <c r="B8" i="23"/>
  <c r="B7" i="9"/>
  <c r="B7" i="22"/>
  <c r="C7" i="11"/>
  <c r="B7" i="18"/>
  <c r="L142" i="17"/>
  <c r="M142"/>
  <c r="N142"/>
  <c r="O142"/>
  <c r="P142"/>
  <c r="Q142"/>
  <c r="R142"/>
  <c r="L136"/>
  <c r="M136"/>
  <c r="N136"/>
  <c r="O136"/>
  <c r="P136"/>
  <c r="Q136"/>
  <c r="R136"/>
  <c r="L143"/>
  <c r="M143"/>
  <c r="N143"/>
  <c r="O143"/>
  <c r="P143"/>
  <c r="Q143"/>
  <c r="R143"/>
  <c r="L144"/>
  <c r="M144"/>
  <c r="N144"/>
  <c r="O144"/>
  <c r="P144"/>
  <c r="Q144"/>
  <c r="R144"/>
  <c r="L145"/>
  <c r="M145"/>
  <c r="N145"/>
  <c r="O145"/>
  <c r="P145"/>
  <c r="Q145"/>
  <c r="R145"/>
  <c r="L146"/>
  <c r="M146"/>
  <c r="N146"/>
  <c r="O146"/>
  <c r="P146"/>
  <c r="Q146"/>
  <c r="R146"/>
  <c r="L137"/>
  <c r="M137"/>
  <c r="N137"/>
  <c r="O137"/>
  <c r="P137"/>
  <c r="Q137"/>
  <c r="R137"/>
  <c r="L138"/>
  <c r="M138"/>
  <c r="N138"/>
  <c r="O138"/>
  <c r="P138"/>
  <c r="Q138"/>
  <c r="R138"/>
  <c r="L139"/>
  <c r="M139"/>
  <c r="N139"/>
  <c r="O139"/>
  <c r="P139"/>
  <c r="Q139"/>
  <c r="R139"/>
  <c r="L140"/>
  <c r="M140"/>
  <c r="N140"/>
  <c r="O140"/>
  <c r="P140"/>
  <c r="Q140"/>
  <c r="R140"/>
  <c r="J43" i="23" l="1"/>
  <c r="J30"/>
  <c r="C17" i="20"/>
  <c r="I17" s="1"/>
  <c r="C18"/>
  <c r="C19"/>
  <c r="I19" s="1"/>
  <c r="C20"/>
  <c r="J20" s="1"/>
  <c r="J18" l="1"/>
  <c r="T145" i="19"/>
  <c r="T143"/>
  <c r="G145"/>
  <c r="G143"/>
  <c r="T146"/>
  <c r="T144"/>
  <c r="G146"/>
  <c r="G144"/>
  <c r="DI71"/>
  <c r="DJ114" i="6" s="1"/>
  <c r="DG71" i="19"/>
  <c r="DH114" i="6" s="1"/>
  <c r="DE71" i="19"/>
  <c r="DF114" i="6" s="1"/>
  <c r="DC71" i="19"/>
  <c r="DD114" i="6" s="1"/>
  <c r="DA71" i="19"/>
  <c r="DB114" i="6" s="1"/>
  <c r="CY71" i="19"/>
  <c r="CZ114" i="6" s="1"/>
  <c r="CW71" i="19"/>
  <c r="CX114" i="6" s="1"/>
  <c r="CU71" i="19"/>
  <c r="CV114" i="6" s="1"/>
  <c r="CS71" i="19"/>
  <c r="CT114" i="6" s="1"/>
  <c r="CQ71" i="19"/>
  <c r="CR114" i="6" s="1"/>
  <c r="CO71" i="19"/>
  <c r="CP114" i="6" s="1"/>
  <c r="CM71" i="19"/>
  <c r="CN114" i="6" s="1"/>
  <c r="CK71" i="19"/>
  <c r="CL114" i="6" s="1"/>
  <c r="CI71" i="19"/>
  <c r="CJ114" i="6" s="1"/>
  <c r="CG71" i="19"/>
  <c r="CH114" i="6" s="1"/>
  <c r="CE71" i="19"/>
  <c r="CF114" i="6" s="1"/>
  <c r="CC71" i="19"/>
  <c r="CD114" i="6" s="1"/>
  <c r="CA71" i="19"/>
  <c r="CB114" i="6" s="1"/>
  <c r="BY71" i="19"/>
  <c r="BZ114" i="6" s="1"/>
  <c r="BW71" i="19"/>
  <c r="BX114" i="6" s="1"/>
  <c r="BU71" i="19"/>
  <c r="BV114" i="6" s="1"/>
  <c r="BS71" i="19"/>
  <c r="BT114" i="6" s="1"/>
  <c r="BQ71" i="19"/>
  <c r="BR114" i="6" s="1"/>
  <c r="BO71" i="19"/>
  <c r="BP114" i="6" s="1"/>
  <c r="BM71" i="19"/>
  <c r="BN114" i="6" s="1"/>
  <c r="BK71" i="19"/>
  <c r="BL114" i="6" s="1"/>
  <c r="BI71" i="19"/>
  <c r="BJ114" i="6" s="1"/>
  <c r="BG71" i="19"/>
  <c r="BH114" i="6" s="1"/>
  <c r="BE71" i="19"/>
  <c r="BF114" i="6" s="1"/>
  <c r="BC71" i="19"/>
  <c r="BD114" i="6" s="1"/>
  <c r="BA71" i="19"/>
  <c r="BB114" i="6" s="1"/>
  <c r="AY71" i="19"/>
  <c r="AZ114" i="6" s="1"/>
  <c r="AW71" i="19"/>
  <c r="AX114" i="6" s="1"/>
  <c r="AU71" i="19"/>
  <c r="AV114" i="6" s="1"/>
  <c r="AS71" i="19"/>
  <c r="AT114" i="6" s="1"/>
  <c r="AQ71" i="19"/>
  <c r="AR114" i="6" s="1"/>
  <c r="AO71" i="19"/>
  <c r="AP114" i="6" s="1"/>
  <c r="AM71" i="19"/>
  <c r="AN114" i="6" s="1"/>
  <c r="AK71" i="19"/>
  <c r="AL114" i="6" s="1"/>
  <c r="AI71" i="19"/>
  <c r="AJ114" i="6" s="1"/>
  <c r="AG71" i="19"/>
  <c r="AH114" i="6" s="1"/>
  <c r="AE71" i="19"/>
  <c r="AF114" i="6" s="1"/>
  <c r="AC71" i="19"/>
  <c r="AD114" i="6" s="1"/>
  <c r="AA71" i="19"/>
  <c r="AB114" i="6" s="1"/>
  <c r="Y71" i="19"/>
  <c r="Z114" i="6" s="1"/>
  <c r="W71" i="19"/>
  <c r="X114" i="6" s="1"/>
  <c r="U71" i="19"/>
  <c r="V114" i="6" s="1"/>
  <c r="S71" i="19"/>
  <c r="T114" i="6" s="1"/>
  <c r="Q71" i="19"/>
  <c r="R114" i="6" s="1"/>
  <c r="K71" i="19"/>
  <c r="L114" i="6" s="1"/>
  <c r="I71" i="19"/>
  <c r="J114" i="6" s="1"/>
  <c r="DI69" i="19"/>
  <c r="DG69"/>
  <c r="DE69"/>
  <c r="DC69"/>
  <c r="DA69"/>
  <c r="CY69"/>
  <c r="CW69"/>
  <c r="CU69"/>
  <c r="CS69"/>
  <c r="CQ69"/>
  <c r="CO69"/>
  <c r="CM69"/>
  <c r="CK69"/>
  <c r="CI69"/>
  <c r="CG69"/>
  <c r="CE69"/>
  <c r="CC69"/>
  <c r="CA69"/>
  <c r="BY69"/>
  <c r="BW69"/>
  <c r="BU69"/>
  <c r="BS69"/>
  <c r="BQ69"/>
  <c r="BO69"/>
  <c r="BM69"/>
  <c r="BK69"/>
  <c r="BI69"/>
  <c r="BG69"/>
  <c r="BE69"/>
  <c r="BC69"/>
  <c r="BA69"/>
  <c r="AY69"/>
  <c r="AW69"/>
  <c r="AU69"/>
  <c r="AS69"/>
  <c r="AQ69"/>
  <c r="AO69"/>
  <c r="AM69"/>
  <c r="AK69"/>
  <c r="AI69"/>
  <c r="AG69"/>
  <c r="AE69"/>
  <c r="AC69"/>
  <c r="AA69"/>
  <c r="Y69"/>
  <c r="W69"/>
  <c r="U69"/>
  <c r="R69"/>
  <c r="O69"/>
  <c r="P113" i="6" s="1"/>
  <c r="M69" i="19"/>
  <c r="N113" i="6" s="1"/>
  <c r="J69" i="19"/>
  <c r="DJ71"/>
  <c r="DH71"/>
  <c r="DI114" i="6" s="1"/>
  <c r="DF71" i="19"/>
  <c r="DG114" i="6" s="1"/>
  <c r="DD71" i="19"/>
  <c r="DE114" i="6" s="1"/>
  <c r="DB71" i="19"/>
  <c r="DC114" i="6" s="1"/>
  <c r="CZ71" i="19"/>
  <c r="DA114" i="6" s="1"/>
  <c r="CX71" i="19"/>
  <c r="CY114" i="6" s="1"/>
  <c r="CV71" i="19"/>
  <c r="CW114" i="6" s="1"/>
  <c r="CT71" i="19"/>
  <c r="CU114" i="6" s="1"/>
  <c r="CR71" i="19"/>
  <c r="CS114" i="6" s="1"/>
  <c r="CP71" i="19"/>
  <c r="CQ114" i="6" s="1"/>
  <c r="CN71" i="19"/>
  <c r="CO114" i="6" s="1"/>
  <c r="CL71" i="19"/>
  <c r="CM114" i="6" s="1"/>
  <c r="CJ71" i="19"/>
  <c r="CK114" i="6" s="1"/>
  <c r="CH71" i="19"/>
  <c r="CI114" i="6" s="1"/>
  <c r="CF71" i="19"/>
  <c r="CG114" i="6" s="1"/>
  <c r="CD71" i="19"/>
  <c r="CE114" i="6" s="1"/>
  <c r="CB71" i="19"/>
  <c r="CC114" i="6" s="1"/>
  <c r="BZ71" i="19"/>
  <c r="CA114" i="6" s="1"/>
  <c r="BX71" i="19"/>
  <c r="BY114" i="6" s="1"/>
  <c r="BV71" i="19"/>
  <c r="BW114" i="6" s="1"/>
  <c r="BT71" i="19"/>
  <c r="BU114" i="6" s="1"/>
  <c r="BR71" i="19"/>
  <c r="BS114" i="6" s="1"/>
  <c r="BP71" i="19"/>
  <c r="BQ114" i="6" s="1"/>
  <c r="BN71" i="19"/>
  <c r="BO114" i="6" s="1"/>
  <c r="BL71" i="19"/>
  <c r="BM114" i="6" s="1"/>
  <c r="BJ71" i="19"/>
  <c r="BK114" i="6" s="1"/>
  <c r="BH71" i="19"/>
  <c r="BI114" i="6" s="1"/>
  <c r="BF71" i="19"/>
  <c r="BG114" i="6" s="1"/>
  <c r="BD71" i="19"/>
  <c r="BE114" i="6" s="1"/>
  <c r="BB71" i="19"/>
  <c r="BC114" i="6" s="1"/>
  <c r="AZ71" i="19"/>
  <c r="BA114" i="6" s="1"/>
  <c r="AX71" i="19"/>
  <c r="AY114" i="6" s="1"/>
  <c r="AV71" i="19"/>
  <c r="AW114" i="6" s="1"/>
  <c r="AT71" i="19"/>
  <c r="AU114" i="6" s="1"/>
  <c r="AR71" i="19"/>
  <c r="AS114" i="6" s="1"/>
  <c r="AP71" i="19"/>
  <c r="AQ114" i="6" s="1"/>
  <c r="AN71" i="19"/>
  <c r="AO114" i="6" s="1"/>
  <c r="AL71" i="19"/>
  <c r="AM114" i="6" s="1"/>
  <c r="AJ71" i="19"/>
  <c r="AK114" i="6" s="1"/>
  <c r="AH71" i="19"/>
  <c r="AI114" i="6" s="1"/>
  <c r="AF71" i="19"/>
  <c r="AG114" i="6" s="1"/>
  <c r="AD71" i="19"/>
  <c r="AE114" i="6" s="1"/>
  <c r="AB71" i="19"/>
  <c r="AC114" i="6" s="1"/>
  <c r="Z71" i="19"/>
  <c r="AA114" i="6" s="1"/>
  <c r="X71" i="19"/>
  <c r="Y114" i="6" s="1"/>
  <c r="V71" i="19"/>
  <c r="W114" i="6" s="1"/>
  <c r="T71" i="19"/>
  <c r="U114" i="6" s="1"/>
  <c r="R71" i="19"/>
  <c r="S114" i="6" s="1"/>
  <c r="L71" i="19"/>
  <c r="M114" i="6" s="1"/>
  <c r="J71" i="19"/>
  <c r="K114" i="6" s="1"/>
  <c r="DJ69" i="19"/>
  <c r="DH69"/>
  <c r="DF69"/>
  <c r="DD69"/>
  <c r="DB69"/>
  <c r="CZ69"/>
  <c r="CX69"/>
  <c r="CV69"/>
  <c r="CT69"/>
  <c r="CR69"/>
  <c r="CP69"/>
  <c r="CN69"/>
  <c r="CL69"/>
  <c r="CJ69"/>
  <c r="CH69"/>
  <c r="CF69"/>
  <c r="CD69"/>
  <c r="CB69"/>
  <c r="BZ69"/>
  <c r="BX69"/>
  <c r="BV69"/>
  <c r="BT69"/>
  <c r="BR69"/>
  <c r="BP69"/>
  <c r="BN69"/>
  <c r="BL69"/>
  <c r="BJ69"/>
  <c r="BH69"/>
  <c r="BF69"/>
  <c r="BD69"/>
  <c r="BB69"/>
  <c r="AZ69"/>
  <c r="AX69"/>
  <c r="AV69"/>
  <c r="AT69"/>
  <c r="AR69"/>
  <c r="AP69"/>
  <c r="AN69"/>
  <c r="AL69"/>
  <c r="AJ69"/>
  <c r="AH69"/>
  <c r="AF69"/>
  <c r="AD69"/>
  <c r="AB69"/>
  <c r="Z69"/>
  <c r="X69"/>
  <c r="V69"/>
  <c r="S69"/>
  <c r="Q69"/>
  <c r="N69"/>
  <c r="O113" i="6" s="1"/>
  <c r="K69" i="19"/>
  <c r="I69"/>
  <c r="DI62"/>
  <c r="DJ22" i="6" s="1"/>
  <c r="DG62" i="19"/>
  <c r="DH22" i="6" s="1"/>
  <c r="DE62" i="19"/>
  <c r="DF22" i="6" s="1"/>
  <c r="DC62" i="19"/>
  <c r="DD22" i="6" s="1"/>
  <c r="DA62" i="19"/>
  <c r="DB22" i="6" s="1"/>
  <c r="CY62" i="19"/>
  <c r="CZ22" i="6" s="1"/>
  <c r="CW62" i="19"/>
  <c r="CX22" i="6" s="1"/>
  <c r="CU62" i="19"/>
  <c r="CV22" i="6" s="1"/>
  <c r="CS62" i="19"/>
  <c r="CT22" i="6" s="1"/>
  <c r="CQ62" i="19"/>
  <c r="CR22" i="6" s="1"/>
  <c r="CO62" i="19"/>
  <c r="CP22" i="6" s="1"/>
  <c r="CM62" i="19"/>
  <c r="CN22" i="6" s="1"/>
  <c r="CK62" i="19"/>
  <c r="CL22" i="6" s="1"/>
  <c r="CI62" i="19"/>
  <c r="CJ22" i="6" s="1"/>
  <c r="CG62" i="19"/>
  <c r="CH22" i="6" s="1"/>
  <c r="CE62" i="19"/>
  <c r="CF22" i="6" s="1"/>
  <c r="CC62" i="19"/>
  <c r="CD22" i="6" s="1"/>
  <c r="CA62" i="19"/>
  <c r="CB22" i="6" s="1"/>
  <c r="BY62" i="19"/>
  <c r="BZ22" i="6" s="1"/>
  <c r="BW62" i="19"/>
  <c r="BX22" i="6" s="1"/>
  <c r="BU62" i="19"/>
  <c r="BV22" i="6" s="1"/>
  <c r="BS62" i="19"/>
  <c r="BT22" i="6" s="1"/>
  <c r="BQ62" i="19"/>
  <c r="BR22" i="6" s="1"/>
  <c r="BO62" i="19"/>
  <c r="BP22" i="6" s="1"/>
  <c r="BM62" i="19"/>
  <c r="BN22" i="6" s="1"/>
  <c r="BK62" i="19"/>
  <c r="BL22" i="6" s="1"/>
  <c r="BI62" i="19"/>
  <c r="BJ22" i="6" s="1"/>
  <c r="BG62" i="19"/>
  <c r="BH22" i="6" s="1"/>
  <c r="BE62" i="19"/>
  <c r="BF22" i="6" s="1"/>
  <c r="BC62" i="19"/>
  <c r="BD22" i="6" s="1"/>
  <c r="BA62" i="19"/>
  <c r="BB22" i="6" s="1"/>
  <c r="AY62" i="19"/>
  <c r="AZ22" i="6" s="1"/>
  <c r="AW62" i="19"/>
  <c r="AX22" i="6" s="1"/>
  <c r="AU62" i="19"/>
  <c r="AV22" i="6" s="1"/>
  <c r="AS62" i="19"/>
  <c r="AT22" i="6" s="1"/>
  <c r="AQ62" i="19"/>
  <c r="AR22" i="6" s="1"/>
  <c r="AO62" i="19"/>
  <c r="AP22" i="6" s="1"/>
  <c r="AM62" i="19"/>
  <c r="AN22" i="6" s="1"/>
  <c r="AK62" i="19"/>
  <c r="AL22" i="6" s="1"/>
  <c r="AI62" i="19"/>
  <c r="AJ22" i="6" s="1"/>
  <c r="AG62" i="19"/>
  <c r="AH22" i="6" s="1"/>
  <c r="AE62" i="19"/>
  <c r="AF22" i="6" s="1"/>
  <c r="AC62" i="19"/>
  <c r="AD22" i="6" s="1"/>
  <c r="AA62" i="19"/>
  <c r="AB22" i="6" s="1"/>
  <c r="Y62" i="19"/>
  <c r="Z22" i="6" s="1"/>
  <c r="W62" i="19"/>
  <c r="X22" i="6" s="1"/>
  <c r="U62" i="19"/>
  <c r="V22" i="6" s="1"/>
  <c r="S62" i="19"/>
  <c r="T22" i="6" s="1"/>
  <c r="Q62" i="19"/>
  <c r="R22" i="6" s="1"/>
  <c r="K62" i="19"/>
  <c r="L22" i="6" s="1"/>
  <c r="I62" i="19"/>
  <c r="J22" i="6" s="1"/>
  <c r="DI60" i="19"/>
  <c r="DG60"/>
  <c r="DE60"/>
  <c r="DC60"/>
  <c r="DA60"/>
  <c r="CY60"/>
  <c r="CW60"/>
  <c r="CU60"/>
  <c r="CS60"/>
  <c r="CQ60"/>
  <c r="CO60"/>
  <c r="CM60"/>
  <c r="CK60"/>
  <c r="CI60"/>
  <c r="CG60"/>
  <c r="CE60"/>
  <c r="CC60"/>
  <c r="CA60"/>
  <c r="BY60"/>
  <c r="BW60"/>
  <c r="BU60"/>
  <c r="BS60"/>
  <c r="BQ60"/>
  <c r="BO60"/>
  <c r="BM60"/>
  <c r="BK60"/>
  <c r="BI60"/>
  <c r="BG60"/>
  <c r="BE60"/>
  <c r="BC60"/>
  <c r="BA60"/>
  <c r="AY60"/>
  <c r="AW60"/>
  <c r="AU60"/>
  <c r="AS60"/>
  <c r="AQ60"/>
  <c r="AO60"/>
  <c r="AM60"/>
  <c r="AK60"/>
  <c r="AI60"/>
  <c r="AG60"/>
  <c r="AE60"/>
  <c r="AC60"/>
  <c r="AA60"/>
  <c r="Y60"/>
  <c r="W60"/>
  <c r="U60"/>
  <c r="S60"/>
  <c r="Q60"/>
  <c r="O60"/>
  <c r="P21" i="6" s="1"/>
  <c r="M60" i="19"/>
  <c r="N21" i="6" s="1"/>
  <c r="K60" i="19"/>
  <c r="I60"/>
  <c r="DJ62"/>
  <c r="DH62"/>
  <c r="DI22" i="6" s="1"/>
  <c r="DF62" i="19"/>
  <c r="DG22" i="6" s="1"/>
  <c r="DD62" i="19"/>
  <c r="DE22" i="6" s="1"/>
  <c r="DB62" i="19"/>
  <c r="DC22" i="6" s="1"/>
  <c r="CZ62" i="19"/>
  <c r="DA22" i="6" s="1"/>
  <c r="CX62" i="19"/>
  <c r="CY22" i="6" s="1"/>
  <c r="CV62" i="19"/>
  <c r="CW22" i="6" s="1"/>
  <c r="CT62" i="19"/>
  <c r="CU22" i="6" s="1"/>
  <c r="CR62" i="19"/>
  <c r="CS22" i="6" s="1"/>
  <c r="CP62" i="19"/>
  <c r="CQ22" i="6" s="1"/>
  <c r="CN62" i="19"/>
  <c r="CO22" i="6" s="1"/>
  <c r="CL62" i="19"/>
  <c r="CM22" i="6" s="1"/>
  <c r="CJ62" i="19"/>
  <c r="CK22" i="6" s="1"/>
  <c r="CH62" i="19"/>
  <c r="CI22" i="6" s="1"/>
  <c r="CF62" i="19"/>
  <c r="CG22" i="6" s="1"/>
  <c r="CD62" i="19"/>
  <c r="CE22" i="6" s="1"/>
  <c r="CB62" i="19"/>
  <c r="CC22" i="6" s="1"/>
  <c r="BZ62" i="19"/>
  <c r="CA22" i="6" s="1"/>
  <c r="BX62" i="19"/>
  <c r="BY22" i="6" s="1"/>
  <c r="BV62" i="19"/>
  <c r="BW22" i="6" s="1"/>
  <c r="BT62" i="19"/>
  <c r="BU22" i="6" s="1"/>
  <c r="BR62" i="19"/>
  <c r="BS22" i="6" s="1"/>
  <c r="BP62" i="19"/>
  <c r="BQ22" i="6" s="1"/>
  <c r="BN62" i="19"/>
  <c r="BO22" i="6" s="1"/>
  <c r="BL62" i="19"/>
  <c r="BM22" i="6" s="1"/>
  <c r="BJ62" i="19"/>
  <c r="BK22" i="6" s="1"/>
  <c r="BH62" i="19"/>
  <c r="BI22" i="6" s="1"/>
  <c r="BF62" i="19"/>
  <c r="BG22" i="6" s="1"/>
  <c r="BD62" i="19"/>
  <c r="BE22" i="6" s="1"/>
  <c r="BB62" i="19"/>
  <c r="BC22" i="6" s="1"/>
  <c r="AZ62" i="19"/>
  <c r="BA22" i="6" s="1"/>
  <c r="AX62" i="19"/>
  <c r="AY22" i="6" s="1"/>
  <c r="AV62" i="19"/>
  <c r="AW22" i="6" s="1"/>
  <c r="AT62" i="19"/>
  <c r="AU22" i="6" s="1"/>
  <c r="AR62" i="19"/>
  <c r="AS22" i="6" s="1"/>
  <c r="AP62" i="19"/>
  <c r="AQ22" i="6" s="1"/>
  <c r="AN62" i="19"/>
  <c r="AO22" i="6" s="1"/>
  <c r="AL62" i="19"/>
  <c r="AM22" i="6" s="1"/>
  <c r="AJ62" i="19"/>
  <c r="AK22" i="6" s="1"/>
  <c r="AH62" i="19"/>
  <c r="AI22" i="6" s="1"/>
  <c r="AF62" i="19"/>
  <c r="AG22" i="6" s="1"/>
  <c r="AD62" i="19"/>
  <c r="AE22" i="6" s="1"/>
  <c r="AB62" i="19"/>
  <c r="AC22" i="6" s="1"/>
  <c r="Z62" i="19"/>
  <c r="AA22" i="6" s="1"/>
  <c r="X62" i="19"/>
  <c r="Y22" i="6" s="1"/>
  <c r="V62" i="19"/>
  <c r="W22" i="6" s="1"/>
  <c r="T62" i="19"/>
  <c r="U22" i="6" s="1"/>
  <c r="R62" i="19"/>
  <c r="S22" i="6" s="1"/>
  <c r="L62" i="19"/>
  <c r="M22" i="6" s="1"/>
  <c r="J62" i="19"/>
  <c r="K22" i="6" s="1"/>
  <c r="DJ60" i="19"/>
  <c r="DH60"/>
  <c r="DF60"/>
  <c r="DD60"/>
  <c r="DB60"/>
  <c r="CZ60"/>
  <c r="CX60"/>
  <c r="CV60"/>
  <c r="CT60"/>
  <c r="CR60"/>
  <c r="CP60"/>
  <c r="CN60"/>
  <c r="CL60"/>
  <c r="CJ60"/>
  <c r="CH60"/>
  <c r="CF60"/>
  <c r="CD60"/>
  <c r="CB60"/>
  <c r="BZ60"/>
  <c r="BX60"/>
  <c r="BV60"/>
  <c r="BT60"/>
  <c r="BR60"/>
  <c r="BP60"/>
  <c r="BN60"/>
  <c r="BL60"/>
  <c r="BJ60"/>
  <c r="BH60"/>
  <c r="BF60"/>
  <c r="BD60"/>
  <c r="BB60"/>
  <c r="AZ60"/>
  <c r="AX60"/>
  <c r="AV60"/>
  <c r="AT60"/>
  <c r="AR60"/>
  <c r="AP60"/>
  <c r="AN60"/>
  <c r="AL60"/>
  <c r="AJ60"/>
  <c r="AH60"/>
  <c r="AF60"/>
  <c r="AD60"/>
  <c r="AB60"/>
  <c r="Z60"/>
  <c r="X60"/>
  <c r="V60"/>
  <c r="R60"/>
  <c r="N60"/>
  <c r="O21" i="6" s="1"/>
  <c r="J60" i="19"/>
  <c r="AJ19" i="20"/>
  <c r="AB19"/>
  <c r="T19"/>
  <c r="L19"/>
  <c r="AF17"/>
  <c r="X17"/>
  <c r="P17"/>
  <c r="H17"/>
  <c r="AF19"/>
  <c r="X19"/>
  <c r="P19"/>
  <c r="AJ17"/>
  <c r="AB17"/>
  <c r="T17"/>
  <c r="L17"/>
  <c r="H19"/>
  <c r="AH19"/>
  <c r="AD19"/>
  <c r="Z19"/>
  <c r="V19"/>
  <c r="R19"/>
  <c r="N19"/>
  <c r="J19"/>
  <c r="AH17"/>
  <c r="AD17"/>
  <c r="Z17"/>
  <c r="V17"/>
  <c r="R17"/>
  <c r="N17"/>
  <c r="J17"/>
  <c r="AK20"/>
  <c r="AI20"/>
  <c r="AG20"/>
  <c r="AE20"/>
  <c r="AC20"/>
  <c r="AA20"/>
  <c r="Y20"/>
  <c r="W20"/>
  <c r="U20"/>
  <c r="S20"/>
  <c r="Q20"/>
  <c r="O20"/>
  <c r="M20"/>
  <c r="K20"/>
  <c r="I20"/>
  <c r="AK18"/>
  <c r="AI18"/>
  <c r="AG18"/>
  <c r="AE18"/>
  <c r="AC18"/>
  <c r="AA18"/>
  <c r="Y18"/>
  <c r="W18"/>
  <c r="U18"/>
  <c r="S18"/>
  <c r="Q18"/>
  <c r="O18"/>
  <c r="M18"/>
  <c r="K18"/>
  <c r="I18"/>
  <c r="H20"/>
  <c r="H18"/>
  <c r="AJ20"/>
  <c r="AH20"/>
  <c r="AF20"/>
  <c r="AD20"/>
  <c r="AB20"/>
  <c r="Z20"/>
  <c r="X20"/>
  <c r="V20"/>
  <c r="T20"/>
  <c r="R20"/>
  <c r="P20"/>
  <c r="N20"/>
  <c r="L20"/>
  <c r="AK19"/>
  <c r="AI19"/>
  <c r="AG19"/>
  <c r="AE19"/>
  <c r="AC19"/>
  <c r="AA19"/>
  <c r="Y19"/>
  <c r="W19"/>
  <c r="U19"/>
  <c r="S19"/>
  <c r="Q19"/>
  <c r="O19"/>
  <c r="M19"/>
  <c r="K19"/>
  <c r="AJ18"/>
  <c r="AH18"/>
  <c r="AF18"/>
  <c r="AD18"/>
  <c r="AB18"/>
  <c r="Z18"/>
  <c r="X18"/>
  <c r="V18"/>
  <c r="T18"/>
  <c r="R18"/>
  <c r="P18"/>
  <c r="N18"/>
  <c r="L18"/>
  <c r="AK17"/>
  <c r="AI17"/>
  <c r="AG17"/>
  <c r="AE17"/>
  <c r="AC17"/>
  <c r="AA17"/>
  <c r="Y17"/>
  <c r="W17"/>
  <c r="U17"/>
  <c r="S17"/>
  <c r="Q17"/>
  <c r="O17"/>
  <c r="M17"/>
  <c r="K17"/>
  <c r="K21" i="6" l="1"/>
  <c r="K19"/>
  <c r="S21"/>
  <c r="S19"/>
  <c r="Y21"/>
  <c r="Y19"/>
  <c r="AC21"/>
  <c r="AC19"/>
  <c r="AG21"/>
  <c r="AG19"/>
  <c r="AK21"/>
  <c r="AK19"/>
  <c r="AO21"/>
  <c r="AO19"/>
  <c r="AS21"/>
  <c r="AS19"/>
  <c r="AW21"/>
  <c r="AW19"/>
  <c r="BA21"/>
  <c r="BA19"/>
  <c r="BE21"/>
  <c r="BE19"/>
  <c r="BI21"/>
  <c r="BI19"/>
  <c r="BM21"/>
  <c r="BM19"/>
  <c r="BQ21"/>
  <c r="BQ19"/>
  <c r="BU21"/>
  <c r="BU19"/>
  <c r="BY21"/>
  <c r="BY19"/>
  <c r="CC21"/>
  <c r="CC19"/>
  <c r="CG21"/>
  <c r="CG19"/>
  <c r="CK21"/>
  <c r="CK19"/>
  <c r="CO21"/>
  <c r="CO19"/>
  <c r="CS21"/>
  <c r="CS19"/>
  <c r="CW21"/>
  <c r="CW19"/>
  <c r="DA21"/>
  <c r="DA19"/>
  <c r="DE21"/>
  <c r="DE19"/>
  <c r="DI19"/>
  <c r="DI21"/>
  <c r="L19"/>
  <c r="L21"/>
  <c r="T19"/>
  <c r="T21"/>
  <c r="X19"/>
  <c r="X21"/>
  <c r="AB19"/>
  <c r="AB21"/>
  <c r="AF19"/>
  <c r="AF21"/>
  <c r="AJ19"/>
  <c r="AJ21"/>
  <c r="AN19"/>
  <c r="AN21"/>
  <c r="AR19"/>
  <c r="AR21"/>
  <c r="AV19"/>
  <c r="AV21"/>
  <c r="AZ19"/>
  <c r="AZ21"/>
  <c r="BD19"/>
  <c r="BD21"/>
  <c r="BH19"/>
  <c r="BH21"/>
  <c r="BL19"/>
  <c r="BL21"/>
  <c r="BP19"/>
  <c r="BP21"/>
  <c r="BT19"/>
  <c r="BT21"/>
  <c r="BX19"/>
  <c r="BX21"/>
  <c r="CB19"/>
  <c r="CB21"/>
  <c r="CF19"/>
  <c r="CF21"/>
  <c r="CJ19"/>
  <c r="CJ21"/>
  <c r="CN19"/>
  <c r="CN21"/>
  <c r="CR19"/>
  <c r="CR21"/>
  <c r="CV19"/>
  <c r="CV21"/>
  <c r="CZ19"/>
  <c r="CZ21"/>
  <c r="DD19"/>
  <c r="DD21"/>
  <c r="DH19"/>
  <c r="DH21"/>
  <c r="L113"/>
  <c r="L111"/>
  <c r="R111"/>
  <c r="R113"/>
  <c r="W113"/>
  <c r="W111"/>
  <c r="AA113"/>
  <c r="AA111"/>
  <c r="AE113"/>
  <c r="AE111"/>
  <c r="AI113"/>
  <c r="AI111"/>
  <c r="AM113"/>
  <c r="AM111"/>
  <c r="AQ113"/>
  <c r="AQ111"/>
  <c r="AU113"/>
  <c r="AU111"/>
  <c r="AY113"/>
  <c r="AY111"/>
  <c r="BC113"/>
  <c r="BC111"/>
  <c r="BG113"/>
  <c r="BG111"/>
  <c r="BK113"/>
  <c r="BK111"/>
  <c r="BO113"/>
  <c r="BO111"/>
  <c r="BS113"/>
  <c r="BS111"/>
  <c r="BW113"/>
  <c r="BW111"/>
  <c r="CA113"/>
  <c r="CA111"/>
  <c r="CE113"/>
  <c r="CE111"/>
  <c r="CI113"/>
  <c r="CI111"/>
  <c r="CM113"/>
  <c r="CM111"/>
  <c r="CQ113"/>
  <c r="CQ111"/>
  <c r="CU113"/>
  <c r="CU111"/>
  <c r="CY113"/>
  <c r="CY111"/>
  <c r="DC113"/>
  <c r="DC111"/>
  <c r="DG113"/>
  <c r="DG111"/>
  <c r="K113"/>
  <c r="K111"/>
  <c r="V111"/>
  <c r="V113"/>
  <c r="Z111"/>
  <c r="Z113"/>
  <c r="AD111"/>
  <c r="AD113"/>
  <c r="AH111"/>
  <c r="AH113"/>
  <c r="AL111"/>
  <c r="AL113"/>
  <c r="AP111"/>
  <c r="AP113"/>
  <c r="AT111"/>
  <c r="AT113"/>
  <c r="AX111"/>
  <c r="AX113"/>
  <c r="BB111"/>
  <c r="BB113"/>
  <c r="BF111"/>
  <c r="BF113"/>
  <c r="BJ111"/>
  <c r="BJ113"/>
  <c r="BN111"/>
  <c r="BN113"/>
  <c r="BR111"/>
  <c r="BR113"/>
  <c r="BV111"/>
  <c r="BV113"/>
  <c r="BZ111"/>
  <c r="BZ113"/>
  <c r="CD111"/>
  <c r="CD113"/>
  <c r="CH111"/>
  <c r="CH113"/>
  <c r="CL111"/>
  <c r="CL113"/>
  <c r="CP111"/>
  <c r="CP113"/>
  <c r="CT111"/>
  <c r="CT113"/>
  <c r="CX111"/>
  <c r="CX113"/>
  <c r="DB111"/>
  <c r="DB113"/>
  <c r="DF111"/>
  <c r="DF113"/>
  <c r="DJ113"/>
  <c r="DJ111"/>
  <c r="W19"/>
  <c r="W21"/>
  <c r="AA19"/>
  <c r="AA21"/>
  <c r="AE19"/>
  <c r="AE21"/>
  <c r="AI19"/>
  <c r="AI21"/>
  <c r="AM19"/>
  <c r="AM21"/>
  <c r="AQ19"/>
  <c r="AQ21"/>
  <c r="AU19"/>
  <c r="AU21"/>
  <c r="AY19"/>
  <c r="AY21"/>
  <c r="BC19"/>
  <c r="BC21"/>
  <c r="BG19"/>
  <c r="BG21"/>
  <c r="BK19"/>
  <c r="BK21"/>
  <c r="BO19"/>
  <c r="BO21"/>
  <c r="BS19"/>
  <c r="BS21"/>
  <c r="BW19"/>
  <c r="BW21"/>
  <c r="CA19"/>
  <c r="CA21"/>
  <c r="CE19"/>
  <c r="CE21"/>
  <c r="CI19"/>
  <c r="CI21"/>
  <c r="CM19"/>
  <c r="CM21"/>
  <c r="CQ19"/>
  <c r="CQ21"/>
  <c r="CU19"/>
  <c r="CU21"/>
  <c r="CY19"/>
  <c r="CY21"/>
  <c r="DC19"/>
  <c r="DC21"/>
  <c r="DG19"/>
  <c r="DG21"/>
  <c r="J21"/>
  <c r="J19"/>
  <c r="R19"/>
  <c r="R21"/>
  <c r="V19"/>
  <c r="V21"/>
  <c r="Z19"/>
  <c r="Z21"/>
  <c r="AD19"/>
  <c r="AD21"/>
  <c r="AH19"/>
  <c r="AH21"/>
  <c r="AL19"/>
  <c r="AL21"/>
  <c r="AP19"/>
  <c r="AP21"/>
  <c r="AT19"/>
  <c r="AT21"/>
  <c r="AX19"/>
  <c r="AX21"/>
  <c r="BB19"/>
  <c r="BB21"/>
  <c r="BF19"/>
  <c r="BF21"/>
  <c r="BJ19"/>
  <c r="BJ21"/>
  <c r="BN19"/>
  <c r="BN21"/>
  <c r="BR19"/>
  <c r="BR21"/>
  <c r="BV19"/>
  <c r="BV21"/>
  <c r="BZ19"/>
  <c r="BZ21"/>
  <c r="CD19"/>
  <c r="CD21"/>
  <c r="CH19"/>
  <c r="CH21"/>
  <c r="CL19"/>
  <c r="CL21"/>
  <c r="CP19"/>
  <c r="CP21"/>
  <c r="CT19"/>
  <c r="CT21"/>
  <c r="CX19"/>
  <c r="CX21"/>
  <c r="DB19"/>
  <c r="DB21"/>
  <c r="DF19"/>
  <c r="DF21"/>
  <c r="DJ21"/>
  <c r="DJ19"/>
  <c r="J111"/>
  <c r="J113"/>
  <c r="T111"/>
  <c r="T113"/>
  <c r="Y111"/>
  <c r="Y113"/>
  <c r="AC111"/>
  <c r="AC113"/>
  <c r="AG111"/>
  <c r="AG113"/>
  <c r="AK111"/>
  <c r="AK113"/>
  <c r="AO111"/>
  <c r="AO113"/>
  <c r="AS111"/>
  <c r="AS113"/>
  <c r="AW111"/>
  <c r="AW113"/>
  <c r="BA111"/>
  <c r="BA113"/>
  <c r="BE111"/>
  <c r="BE113"/>
  <c r="BI111"/>
  <c r="BI113"/>
  <c r="BM111"/>
  <c r="BM113"/>
  <c r="BQ111"/>
  <c r="BQ113"/>
  <c r="BU111"/>
  <c r="BU113"/>
  <c r="BY111"/>
  <c r="BY113"/>
  <c r="CC111"/>
  <c r="CC113"/>
  <c r="CG111"/>
  <c r="CG113"/>
  <c r="CK111"/>
  <c r="CK113"/>
  <c r="CO111"/>
  <c r="CO113"/>
  <c r="CS111"/>
  <c r="CS113"/>
  <c r="CW111"/>
  <c r="CW113"/>
  <c r="DA111"/>
  <c r="DA113"/>
  <c r="DE111"/>
  <c r="DE113"/>
  <c r="DI111"/>
  <c r="DI113"/>
  <c r="S111"/>
  <c r="S113"/>
  <c r="X111"/>
  <c r="X113"/>
  <c r="AB111"/>
  <c r="AB113"/>
  <c r="AF111"/>
  <c r="AF113"/>
  <c r="AJ111"/>
  <c r="AJ113"/>
  <c r="AN111"/>
  <c r="AN113"/>
  <c r="AR111"/>
  <c r="AR113"/>
  <c r="AV111"/>
  <c r="AV113"/>
  <c r="AZ111"/>
  <c r="AZ113"/>
  <c r="BD111"/>
  <c r="BD113"/>
  <c r="BH111"/>
  <c r="BH113"/>
  <c r="BL111"/>
  <c r="BL113"/>
  <c r="BP111"/>
  <c r="BP113"/>
  <c r="BT111"/>
  <c r="BT113"/>
  <c r="BX111"/>
  <c r="BX113"/>
  <c r="CB111"/>
  <c r="CB113"/>
  <c r="CF111"/>
  <c r="CF113"/>
  <c r="CJ111"/>
  <c r="CJ113"/>
  <c r="CN111"/>
  <c r="CN113"/>
  <c r="CR111"/>
  <c r="CR113"/>
  <c r="CV111"/>
  <c r="CV113"/>
  <c r="CZ111"/>
  <c r="CZ113"/>
  <c r="DD111"/>
  <c r="DD113"/>
  <c r="DH111"/>
  <c r="DH113"/>
  <c r="I36" i="22"/>
  <c r="I35"/>
  <c r="DE38" l="1"/>
  <c r="DE31" i="9"/>
  <c r="CW38" i="22"/>
  <c r="CW31" i="9"/>
  <c r="CO38" i="22"/>
  <c r="CO31" i="9"/>
  <c r="CG38" i="22"/>
  <c r="CG31" i="9"/>
  <c r="BY38" i="22"/>
  <c r="BY31" i="9"/>
  <c r="BM38" i="22"/>
  <c r="BM31" i="9"/>
  <c r="BE38" i="22"/>
  <c r="BE31" i="9"/>
  <c r="AW38" i="22"/>
  <c r="AW31" i="9"/>
  <c r="AO38" i="22"/>
  <c r="AO31" i="9"/>
  <c r="AC38" i="22"/>
  <c r="AC31" i="9"/>
  <c r="S38" i="22"/>
  <c r="S31" i="9"/>
  <c r="DJ31"/>
  <c r="DJ38" i="22"/>
  <c r="DB31" i="9"/>
  <c r="DB38" i="22"/>
  <c r="CT31" i="9"/>
  <c r="CT38" i="22"/>
  <c r="CL31" i="9"/>
  <c r="CL38" i="22"/>
  <c r="CD31" i="9"/>
  <c r="CD38" i="22"/>
  <c r="BV31" i="9"/>
  <c r="BV38" i="22"/>
  <c r="BJ31" i="9"/>
  <c r="BJ38" i="22"/>
  <c r="BB31" i="9"/>
  <c r="BB38" i="22"/>
  <c r="AT31" i="9"/>
  <c r="AT38" i="22"/>
  <c r="AL31" i="9"/>
  <c r="AL38" i="22"/>
  <c r="AD31" i="9"/>
  <c r="AD38" i="22"/>
  <c r="V31" i="9"/>
  <c r="V38" i="22"/>
  <c r="J31" i="9"/>
  <c r="J38" i="22"/>
  <c r="DH51" i="9"/>
  <c r="DH113" i="22"/>
  <c r="DH112" i="6"/>
  <c r="DD51" i="9"/>
  <c r="DD113" i="22"/>
  <c r="DD112" i="6"/>
  <c r="CZ51" i="9"/>
  <c r="CZ113" i="22"/>
  <c r="CZ112" i="6"/>
  <c r="CV51" i="9"/>
  <c r="CV113" i="22"/>
  <c r="CV112" i="6"/>
  <c r="CR51" i="9"/>
  <c r="CR113" i="22"/>
  <c r="CR112" i="6"/>
  <c r="CN51" i="9"/>
  <c r="CN113" i="22"/>
  <c r="CN112" i="6"/>
  <c r="CJ51" i="9"/>
  <c r="CJ113" i="22"/>
  <c r="CJ112" i="6"/>
  <c r="CF51" i="9"/>
  <c r="CF113" i="22"/>
  <c r="CF112" i="6"/>
  <c r="CB51" i="9"/>
  <c r="CB113" i="22"/>
  <c r="CB112" i="6"/>
  <c r="BX51" i="9"/>
  <c r="BX113" i="22"/>
  <c r="BX112" i="6"/>
  <c r="BT51" i="9"/>
  <c r="BT113" i="22"/>
  <c r="BT112" i="6"/>
  <c r="BP51" i="9"/>
  <c r="BP113" i="22"/>
  <c r="BP112" i="6"/>
  <c r="BL51" i="9"/>
  <c r="BL113" i="22"/>
  <c r="BL112" i="6"/>
  <c r="BH51" i="9"/>
  <c r="BH113" i="22"/>
  <c r="BH112" i="6"/>
  <c r="BD51" i="9"/>
  <c r="BD113" i="22"/>
  <c r="BD112" i="6"/>
  <c r="AZ51" i="9"/>
  <c r="AZ113" i="22"/>
  <c r="AZ112" i="6"/>
  <c r="AV51" i="9"/>
  <c r="AV113" i="22"/>
  <c r="AV112" i="6"/>
  <c r="AR51" i="9"/>
  <c r="AR113" i="22"/>
  <c r="AR112" i="6"/>
  <c r="AN51" i="9"/>
  <c r="AN113" i="22"/>
  <c r="AN112" i="6"/>
  <c r="AJ51" i="9"/>
  <c r="AJ113" i="22"/>
  <c r="AJ112" i="6"/>
  <c r="AF51" i="9"/>
  <c r="AF113" i="22"/>
  <c r="AF112" i="6"/>
  <c r="AB51" i="9"/>
  <c r="AB113" i="22"/>
  <c r="AB112" i="6"/>
  <c r="X51" i="9"/>
  <c r="X113" i="22"/>
  <c r="X112" i="6"/>
  <c r="S51" i="9"/>
  <c r="S113" i="22"/>
  <c r="S112" i="6"/>
  <c r="DI51" i="9"/>
  <c r="DI113" i="22"/>
  <c r="DI112" i="6"/>
  <c r="DE51" i="9"/>
  <c r="DE113" i="22"/>
  <c r="DE112" i="6"/>
  <c r="DA51" i="9"/>
  <c r="DA113" i="22"/>
  <c r="DA112" i="6"/>
  <c r="CW51" i="9"/>
  <c r="CW113" i="22"/>
  <c r="CW112" i="6"/>
  <c r="CS51" i="9"/>
  <c r="CS113" i="22"/>
  <c r="CS112" i="6"/>
  <c r="CO51" i="9"/>
  <c r="CO113" i="22"/>
  <c r="CO112" i="6"/>
  <c r="CK51" i="9"/>
  <c r="CK113" i="22"/>
  <c r="CK112" i="6"/>
  <c r="CG51" i="9"/>
  <c r="CG113" i="22"/>
  <c r="CG112" i="6"/>
  <c r="CC51" i="9"/>
  <c r="CC113" i="22"/>
  <c r="CC112" i="6"/>
  <c r="BY51" i="9"/>
  <c r="BY113" i="22"/>
  <c r="BY112" i="6"/>
  <c r="BU51" i="9"/>
  <c r="BU113" i="22"/>
  <c r="BU112" i="6"/>
  <c r="BQ51" i="9"/>
  <c r="BQ113" i="22"/>
  <c r="BQ112" i="6"/>
  <c r="BM51" i="9"/>
  <c r="BM113" i="22"/>
  <c r="BM112" i="6"/>
  <c r="BI51" i="9"/>
  <c r="BI113" i="22"/>
  <c r="BI112" i="6"/>
  <c r="BE51" i="9"/>
  <c r="BE113" i="22"/>
  <c r="BE112" i="6"/>
  <c r="BA51" i="9"/>
  <c r="BA113" i="22"/>
  <c r="BA112" i="6"/>
  <c r="AW51" i="9"/>
  <c r="AW113" i="22"/>
  <c r="AW112" i="6"/>
  <c r="AS51" i="9"/>
  <c r="AS113" i="22"/>
  <c r="AS112" i="6"/>
  <c r="AO51" i="9"/>
  <c r="AO113" i="22"/>
  <c r="AO112" i="6"/>
  <c r="AK51" i="9"/>
  <c r="AK113" i="22"/>
  <c r="AK112" i="6"/>
  <c r="AG51" i="9"/>
  <c r="AG113" i="22"/>
  <c r="AG112" i="6"/>
  <c r="AC51" i="9"/>
  <c r="AC113" i="22"/>
  <c r="AC112" i="6"/>
  <c r="Y51" i="9"/>
  <c r="Y113" i="22"/>
  <c r="Y112" i="6"/>
  <c r="T51" i="9"/>
  <c r="T113" i="22"/>
  <c r="T112" i="6"/>
  <c r="DJ51" i="9"/>
  <c r="DJ113" i="22"/>
  <c r="DJ112" i="6"/>
  <c r="DF51" i="9"/>
  <c r="DF113" i="22"/>
  <c r="DF112" i="6"/>
  <c r="DB51" i="9"/>
  <c r="DB113" i="22"/>
  <c r="DB112" i="6"/>
  <c r="CX51" i="9"/>
  <c r="CX113" i="22"/>
  <c r="CX112" i="6"/>
  <c r="CT51" i="9"/>
  <c r="CT113" i="22"/>
  <c r="CT112" i="6"/>
  <c r="CP51" i="9"/>
  <c r="CP113" i="22"/>
  <c r="CP112" i="6"/>
  <c r="CL51" i="9"/>
  <c r="CL113" i="22"/>
  <c r="CL112" i="6"/>
  <c r="CH51" i="9"/>
  <c r="CH113" i="22"/>
  <c r="CH112" i="6"/>
  <c r="CD51" i="9"/>
  <c r="CD113" i="22"/>
  <c r="CD112" i="6"/>
  <c r="BZ51" i="9"/>
  <c r="BZ113" i="22"/>
  <c r="BZ112" i="6"/>
  <c r="BV51" i="9"/>
  <c r="BV113" i="22"/>
  <c r="BV112" i="6"/>
  <c r="BR51" i="9"/>
  <c r="BR113" i="22"/>
  <c r="BR112" i="6"/>
  <c r="BN51" i="9"/>
  <c r="BN113" i="22"/>
  <c r="BN112" i="6"/>
  <c r="BJ51" i="9"/>
  <c r="BJ113" i="22"/>
  <c r="BJ112" i="6"/>
  <c r="BF51" i="9"/>
  <c r="BF113" i="22"/>
  <c r="BF112" i="6"/>
  <c r="BB51" i="9"/>
  <c r="BB113" i="22"/>
  <c r="BB112" i="6"/>
  <c r="AX51" i="9"/>
  <c r="AX113" i="22"/>
  <c r="AX112" i="6"/>
  <c r="AT51" i="9"/>
  <c r="AT113" i="22"/>
  <c r="AT112" i="6"/>
  <c r="AP51" i="9"/>
  <c r="AP113" i="22"/>
  <c r="AP112" i="6"/>
  <c r="AL51" i="9"/>
  <c r="AL113" i="22"/>
  <c r="AL112" i="6"/>
  <c r="AH51" i="9"/>
  <c r="AH113" i="22"/>
  <c r="AH112" i="6"/>
  <c r="AD51" i="9"/>
  <c r="AD113" i="22"/>
  <c r="AD112" i="6"/>
  <c r="Z51" i="9"/>
  <c r="Z113" i="22"/>
  <c r="Z112" i="6"/>
  <c r="V51" i="9"/>
  <c r="V113" i="22"/>
  <c r="V112" i="6"/>
  <c r="K51" i="9"/>
  <c r="K113" i="22"/>
  <c r="K112" i="6"/>
  <c r="DG51" i="9"/>
  <c r="DG113" i="22"/>
  <c r="DG112" i="6"/>
  <c r="DC51" i="9"/>
  <c r="DC113" i="22"/>
  <c r="DC112" i="6"/>
  <c r="CY51" i="9"/>
  <c r="CY113" i="22"/>
  <c r="CY112" i="6"/>
  <c r="CU51" i="9"/>
  <c r="CU113" i="22"/>
  <c r="CU112" i="6"/>
  <c r="CQ51" i="9"/>
  <c r="CQ113" i="22"/>
  <c r="CQ112" i="6"/>
  <c r="CM51" i="9"/>
  <c r="CM113" i="22"/>
  <c r="CM112" i="6"/>
  <c r="CI51" i="9"/>
  <c r="CI113" i="22"/>
  <c r="CI112" i="6"/>
  <c r="CE51" i="9"/>
  <c r="CE113" i="22"/>
  <c r="CE112" i="6"/>
  <c r="CA51" i="9"/>
  <c r="CA113" i="22"/>
  <c r="CA112" i="6"/>
  <c r="BW51" i="9"/>
  <c r="BW113" i="22"/>
  <c r="BW112" i="6"/>
  <c r="BS51" i="9"/>
  <c r="BS113" i="22"/>
  <c r="BS112" i="6"/>
  <c r="BO51" i="9"/>
  <c r="BO113" i="22"/>
  <c r="BO112" i="6"/>
  <c r="BK51" i="9"/>
  <c r="BK113" i="22"/>
  <c r="BK112" i="6"/>
  <c r="BG51" i="9"/>
  <c r="BG113" i="22"/>
  <c r="BG112" i="6"/>
  <c r="BC51" i="9"/>
  <c r="BC113" i="22"/>
  <c r="BC112" i="6"/>
  <c r="AY51" i="9"/>
  <c r="AY113" i="22"/>
  <c r="AY112" i="6"/>
  <c r="AU51" i="9"/>
  <c r="AU113" i="22"/>
  <c r="AU112" i="6"/>
  <c r="AQ51" i="9"/>
  <c r="AQ113" i="22"/>
  <c r="AQ112" i="6"/>
  <c r="AM51" i="9"/>
  <c r="AM113" i="22"/>
  <c r="AM112" i="6"/>
  <c r="AI51" i="9"/>
  <c r="AI113" i="22"/>
  <c r="AI112" i="6"/>
  <c r="AE51" i="9"/>
  <c r="AE113" i="22"/>
  <c r="AE112" i="6"/>
  <c r="AA51" i="9"/>
  <c r="AA113" i="22"/>
  <c r="AA112" i="6"/>
  <c r="W51" i="9"/>
  <c r="W113" i="22"/>
  <c r="W112" i="6"/>
  <c r="R51" i="9"/>
  <c r="R113" i="22"/>
  <c r="R112" i="6"/>
  <c r="L51" i="9"/>
  <c r="L113" i="22"/>
  <c r="L112" i="6"/>
  <c r="F34"/>
  <c r="L31" i="9"/>
  <c r="L38" i="22"/>
  <c r="DI38"/>
  <c r="DI31" i="9"/>
  <c r="DA38" i="22"/>
  <c r="DA31" i="9"/>
  <c r="CS38" i="22"/>
  <c r="CS31" i="9"/>
  <c r="CK38" i="22"/>
  <c r="CK31" i="9"/>
  <c r="CC38" i="22"/>
  <c r="CC31" i="9"/>
  <c r="BU38" i="22"/>
  <c r="BU31" i="9"/>
  <c r="BQ38" i="22"/>
  <c r="BQ31" i="9"/>
  <c r="BI38" i="22"/>
  <c r="BI31" i="9"/>
  <c r="BA38" i="22"/>
  <c r="BA31" i="9"/>
  <c r="AS38" i="22"/>
  <c r="AS31" i="9"/>
  <c r="AK38" i="22"/>
  <c r="AK31" i="9"/>
  <c r="AG38" i="22"/>
  <c r="AG31" i="9"/>
  <c r="Y38" i="22"/>
  <c r="Y31" i="9"/>
  <c r="K38" i="22"/>
  <c r="K31" i="9"/>
  <c r="DF31"/>
  <c r="DF38" i="22"/>
  <c r="CX31" i="9"/>
  <c r="CX38" i="22"/>
  <c r="CP31" i="9"/>
  <c r="CP38" i="22"/>
  <c r="CH31" i="9"/>
  <c r="CH38" i="22"/>
  <c r="BZ31" i="9"/>
  <c r="BZ38" i="22"/>
  <c r="BR31" i="9"/>
  <c r="BR38" i="22"/>
  <c r="BN31" i="9"/>
  <c r="BN38" i="22"/>
  <c r="BF31" i="9"/>
  <c r="BF38" i="22"/>
  <c r="AX31" i="9"/>
  <c r="AX38" i="22"/>
  <c r="AP31" i="9"/>
  <c r="AP38" i="22"/>
  <c r="AH31" i="9"/>
  <c r="AH38" i="22"/>
  <c r="Z31" i="9"/>
  <c r="Z38" i="22"/>
  <c r="R31" i="9"/>
  <c r="R38" i="22"/>
  <c r="DH31" i="9"/>
  <c r="DH38" i="22"/>
  <c r="DD31" i="9"/>
  <c r="DD38" i="22"/>
  <c r="CZ31" i="9"/>
  <c r="CZ38" i="22"/>
  <c r="CV31" i="9"/>
  <c r="CV38" i="22"/>
  <c r="CR31" i="9"/>
  <c r="CR38" i="22"/>
  <c r="CN31" i="9"/>
  <c r="CN38" i="22"/>
  <c r="CJ31" i="9"/>
  <c r="CJ38" i="22"/>
  <c r="CF31" i="9"/>
  <c r="CF38" i="22"/>
  <c r="CB31" i="9"/>
  <c r="CB38" i="22"/>
  <c r="BX31" i="9"/>
  <c r="BX38" i="22"/>
  <c r="BT31" i="9"/>
  <c r="BT38" i="22"/>
  <c r="BP31" i="9"/>
  <c r="BP38" i="22"/>
  <c r="BL31" i="9"/>
  <c r="BL38" i="22"/>
  <c r="BH31" i="9"/>
  <c r="BH38" i="22"/>
  <c r="BD31" i="9"/>
  <c r="BD38" i="22"/>
  <c r="AZ31" i="9"/>
  <c r="AZ38" i="22"/>
  <c r="AV31" i="9"/>
  <c r="AV38" i="22"/>
  <c r="AR31" i="9"/>
  <c r="AR38" i="22"/>
  <c r="AN31" i="9"/>
  <c r="AN38" i="22"/>
  <c r="AJ31" i="9"/>
  <c r="AJ38" i="22"/>
  <c r="AF31" i="9"/>
  <c r="AF38" i="22"/>
  <c r="AB31" i="9"/>
  <c r="AB38" i="22"/>
  <c r="X31" i="9"/>
  <c r="X38" i="22"/>
  <c r="T31" i="9"/>
  <c r="T38" i="22"/>
  <c r="DG38"/>
  <c r="DG31" i="9"/>
  <c r="DC38" i="22"/>
  <c r="DC31" i="9"/>
  <c r="CY38" i="22"/>
  <c r="CY31" i="9"/>
  <c r="CU38" i="22"/>
  <c r="CU31" i="9"/>
  <c r="CQ38" i="22"/>
  <c r="CQ31" i="9"/>
  <c r="CM38" i="22"/>
  <c r="CM31" i="9"/>
  <c r="CI38" i="22"/>
  <c r="CI31" i="9"/>
  <c r="CE38" i="22"/>
  <c r="CE31" i="9"/>
  <c r="CA38" i="22"/>
  <c r="CA31" i="9"/>
  <c r="BW38" i="22"/>
  <c r="BW31" i="9"/>
  <c r="BS38" i="22"/>
  <c r="BS31" i="9"/>
  <c r="BO38" i="22"/>
  <c r="BO31" i="9"/>
  <c r="BK38" i="22"/>
  <c r="BK31" i="9"/>
  <c r="BG38" i="22"/>
  <c r="BG31" i="9"/>
  <c r="BC38" i="22"/>
  <c r="BC31" i="9"/>
  <c r="AY38" i="22"/>
  <c r="AY31" i="9"/>
  <c r="AU38" i="22"/>
  <c r="AU31" i="9"/>
  <c r="AQ38" i="22"/>
  <c r="AQ31" i="9"/>
  <c r="AM38" i="22"/>
  <c r="AM31" i="9"/>
  <c r="AI38" i="22"/>
  <c r="AI31" i="9"/>
  <c r="AE38" i="22"/>
  <c r="AE31" i="9"/>
  <c r="AA38" i="22"/>
  <c r="AA31" i="9"/>
  <c r="W38" i="22"/>
  <c r="W31" i="9"/>
  <c r="J51"/>
  <c r="J113" i="22"/>
  <c r="DH20" i="6"/>
  <c r="DD20"/>
  <c r="CZ20"/>
  <c r="CV20"/>
  <c r="CR20"/>
  <c r="CN20"/>
  <c r="CJ20"/>
  <c r="CF20"/>
  <c r="CB20"/>
  <c r="BX20"/>
  <c r="BT20"/>
  <c r="BP20"/>
  <c r="BL20"/>
  <c r="BH20"/>
  <c r="BD20"/>
  <c r="AZ20"/>
  <c r="AV20"/>
  <c r="AR20"/>
  <c r="AN20"/>
  <c r="AJ20"/>
  <c r="AF20"/>
  <c r="AB20"/>
  <c r="X20"/>
  <c r="T20"/>
  <c r="L20"/>
  <c r="DI20"/>
  <c r="DE20"/>
  <c r="DA20"/>
  <c r="CW20"/>
  <c r="CS20"/>
  <c r="CO20"/>
  <c r="CK20"/>
  <c r="CG20"/>
  <c r="CC20"/>
  <c r="BY20"/>
  <c r="BU20"/>
  <c r="BQ20"/>
  <c r="BM20"/>
  <c r="BI20"/>
  <c r="BE20"/>
  <c r="BA20"/>
  <c r="AW20"/>
  <c r="AS20"/>
  <c r="AO20"/>
  <c r="AK20"/>
  <c r="AG20"/>
  <c r="AC20"/>
  <c r="Y20"/>
  <c r="S20"/>
  <c r="K20"/>
  <c r="DJ20"/>
  <c r="DF20"/>
  <c r="DB20"/>
  <c r="CX20"/>
  <c r="CT20"/>
  <c r="CP20"/>
  <c r="CL20"/>
  <c r="CH20"/>
  <c r="CD20"/>
  <c r="BZ20"/>
  <c r="BV20"/>
  <c r="BR20"/>
  <c r="BN20"/>
  <c r="BJ20"/>
  <c r="BF20"/>
  <c r="BB20"/>
  <c r="AX20"/>
  <c r="AT20"/>
  <c r="AP20"/>
  <c r="AL20"/>
  <c r="AH20"/>
  <c r="AD20"/>
  <c r="Z20"/>
  <c r="V20"/>
  <c r="R20"/>
  <c r="DG20"/>
  <c r="DC20"/>
  <c r="CY20"/>
  <c r="CU20"/>
  <c r="CQ20"/>
  <c r="CM20"/>
  <c r="CI20"/>
  <c r="CE20"/>
  <c r="CA20"/>
  <c r="BW20"/>
  <c r="BS20"/>
  <c r="BO20"/>
  <c r="BK20"/>
  <c r="BG20"/>
  <c r="BC20"/>
  <c r="AY20"/>
  <c r="AU20"/>
  <c r="AQ20"/>
  <c r="AM20"/>
  <c r="AI20"/>
  <c r="AE20"/>
  <c r="AA20"/>
  <c r="W20"/>
  <c r="D28"/>
  <c r="D29"/>
  <c r="DJ29" s="1"/>
  <c r="D30"/>
  <c r="D31"/>
  <c r="DJ31" s="1"/>
  <c r="D32"/>
  <c r="D33"/>
  <c r="DJ33" s="1"/>
  <c r="D120"/>
  <c r="DH120" s="1"/>
  <c r="D121"/>
  <c r="J121" s="1"/>
  <c r="D122"/>
  <c r="DH122" s="1"/>
  <c r="D123"/>
  <c r="J123" s="1"/>
  <c r="D124"/>
  <c r="DH124" s="1"/>
  <c r="D125"/>
  <c r="DH125" s="1"/>
  <c r="G121"/>
  <c r="L91" i="17"/>
  <c r="M91"/>
  <c r="N91"/>
  <c r="O91"/>
  <c r="P91"/>
  <c r="Q91"/>
  <c r="R91"/>
  <c r="L92"/>
  <c r="M92"/>
  <c r="N92"/>
  <c r="O92"/>
  <c r="P92"/>
  <c r="Q92"/>
  <c r="R92"/>
  <c r="L93"/>
  <c r="M93"/>
  <c r="N93"/>
  <c r="O93"/>
  <c r="P93"/>
  <c r="Q93"/>
  <c r="R93"/>
  <c r="L94"/>
  <c r="M94"/>
  <c r="N94"/>
  <c r="O94"/>
  <c r="P94"/>
  <c r="Q94"/>
  <c r="R94"/>
  <c r="L95"/>
  <c r="M95"/>
  <c r="N95"/>
  <c r="O95"/>
  <c r="P95"/>
  <c r="Q95"/>
  <c r="R95"/>
  <c r="L85"/>
  <c r="M85"/>
  <c r="N85"/>
  <c r="O85"/>
  <c r="P85"/>
  <c r="Q85"/>
  <c r="R85"/>
  <c r="L86"/>
  <c r="M86"/>
  <c r="N86"/>
  <c r="O86"/>
  <c r="P86"/>
  <c r="Q86"/>
  <c r="R86"/>
  <c r="L87"/>
  <c r="M87"/>
  <c r="N87"/>
  <c r="O87"/>
  <c r="P87"/>
  <c r="Q87"/>
  <c r="R87"/>
  <c r="L88"/>
  <c r="M88"/>
  <c r="N88"/>
  <c r="O88"/>
  <c r="P88"/>
  <c r="Q88"/>
  <c r="R88"/>
  <c r="L89"/>
  <c r="M89"/>
  <c r="N89"/>
  <c r="O89"/>
  <c r="P89"/>
  <c r="Q89"/>
  <c r="R89"/>
  <c r="L41"/>
  <c r="M41"/>
  <c r="N41"/>
  <c r="O41"/>
  <c r="P41"/>
  <c r="Q41"/>
  <c r="R41"/>
  <c r="L42"/>
  <c r="M42"/>
  <c r="N42"/>
  <c r="O42"/>
  <c r="P42"/>
  <c r="Q42"/>
  <c r="R42"/>
  <c r="L43"/>
  <c r="M43"/>
  <c r="N43"/>
  <c r="O43"/>
  <c r="P43"/>
  <c r="Q43"/>
  <c r="R43"/>
  <c r="L44"/>
  <c r="M44"/>
  <c r="N44"/>
  <c r="O44"/>
  <c r="P44"/>
  <c r="Q44"/>
  <c r="R44"/>
  <c r="L35"/>
  <c r="M35"/>
  <c r="N35"/>
  <c r="O35"/>
  <c r="P35"/>
  <c r="Q35"/>
  <c r="R35"/>
  <c r="L36"/>
  <c r="M36"/>
  <c r="N36"/>
  <c r="O36"/>
  <c r="P36"/>
  <c r="Q36"/>
  <c r="R36"/>
  <c r="L37"/>
  <c r="M37"/>
  <c r="N37"/>
  <c r="O37"/>
  <c r="P37"/>
  <c r="Q37"/>
  <c r="R37"/>
  <c r="L38"/>
  <c r="M38"/>
  <c r="N38"/>
  <c r="O38"/>
  <c r="P38"/>
  <c r="Q38"/>
  <c r="R38"/>
  <c r="L39"/>
  <c r="M39"/>
  <c r="N39"/>
  <c r="O39"/>
  <c r="P39"/>
  <c r="Q39"/>
  <c r="R39"/>
  <c r="C5"/>
  <c r="V121" i="6" l="1"/>
  <c r="V123"/>
  <c r="V125"/>
  <c r="Z121"/>
  <c r="Z123"/>
  <c r="Z125"/>
  <c r="AD121"/>
  <c r="AD123"/>
  <c r="AD125"/>
  <c r="AH121"/>
  <c r="AH123"/>
  <c r="AH125"/>
  <c r="AL121"/>
  <c r="AL123"/>
  <c r="AL125"/>
  <c r="AP121"/>
  <c r="AP123"/>
  <c r="AP125"/>
  <c r="AT121"/>
  <c r="AT123"/>
  <c r="AT125"/>
  <c r="AX121"/>
  <c r="AX123"/>
  <c r="AX125"/>
  <c r="BB121"/>
  <c r="BB123"/>
  <c r="BB125"/>
  <c r="BF121"/>
  <c r="BF123"/>
  <c r="BF125"/>
  <c r="BJ121"/>
  <c r="BJ123"/>
  <c r="BJ125"/>
  <c r="BN121"/>
  <c r="BN123"/>
  <c r="BN125"/>
  <c r="BR121"/>
  <c r="BR123"/>
  <c r="BR125"/>
  <c r="BV121"/>
  <c r="BV123"/>
  <c r="BV125"/>
  <c r="BZ121"/>
  <c r="BZ123"/>
  <c r="BZ125"/>
  <c r="CD121"/>
  <c r="CD123"/>
  <c r="CD125"/>
  <c r="CH121"/>
  <c r="CH123"/>
  <c r="CH125"/>
  <c r="CL121"/>
  <c r="CL123"/>
  <c r="CL125"/>
  <c r="CP121"/>
  <c r="CP123"/>
  <c r="CP125"/>
  <c r="CT121"/>
  <c r="CT123"/>
  <c r="CT125"/>
  <c r="CX121"/>
  <c r="CX123"/>
  <c r="CX125"/>
  <c r="DB121"/>
  <c r="DB123"/>
  <c r="DB125"/>
  <c r="DF121"/>
  <c r="DF123"/>
  <c r="DF125"/>
  <c r="DJ121"/>
  <c r="DJ123"/>
  <c r="DJ125"/>
  <c r="J120"/>
  <c r="J124"/>
  <c r="J125"/>
  <c r="T121"/>
  <c r="T123"/>
  <c r="T125"/>
  <c r="Y121"/>
  <c r="Y123"/>
  <c r="Y125"/>
  <c r="AC121"/>
  <c r="AC123"/>
  <c r="AC125"/>
  <c r="AG121"/>
  <c r="AG123"/>
  <c r="AG125"/>
  <c r="AK121"/>
  <c r="AK123"/>
  <c r="AK125"/>
  <c r="AO121"/>
  <c r="AO123"/>
  <c r="AO125"/>
  <c r="AS121"/>
  <c r="AS123"/>
  <c r="AS125"/>
  <c r="AW121"/>
  <c r="AW123"/>
  <c r="AW125"/>
  <c r="BA121"/>
  <c r="BA123"/>
  <c r="BA125"/>
  <c r="BE121"/>
  <c r="BE123"/>
  <c r="BE125"/>
  <c r="BI121"/>
  <c r="BI123"/>
  <c r="BI125"/>
  <c r="BM121"/>
  <c r="BM123"/>
  <c r="BM125"/>
  <c r="BQ121"/>
  <c r="BQ123"/>
  <c r="BQ125"/>
  <c r="BU121"/>
  <c r="BU123"/>
  <c r="BU125"/>
  <c r="BY121"/>
  <c r="BY123"/>
  <c r="BY125"/>
  <c r="CC121"/>
  <c r="CC123"/>
  <c r="CC125"/>
  <c r="CG121"/>
  <c r="CG123"/>
  <c r="CG125"/>
  <c r="CK121"/>
  <c r="CK123"/>
  <c r="CK125"/>
  <c r="CO121"/>
  <c r="CO123"/>
  <c r="CO125"/>
  <c r="CS121"/>
  <c r="CS123"/>
  <c r="CS125"/>
  <c r="CW121"/>
  <c r="CW123"/>
  <c r="CW125"/>
  <c r="DA121"/>
  <c r="DA123"/>
  <c r="DA125"/>
  <c r="DE121"/>
  <c r="DE123"/>
  <c r="DE125"/>
  <c r="DI121"/>
  <c r="DI123"/>
  <c r="DI125"/>
  <c r="W29"/>
  <c r="W31"/>
  <c r="W33"/>
  <c r="AA29"/>
  <c r="AA31"/>
  <c r="AA33"/>
  <c r="AE29"/>
  <c r="AE30"/>
  <c r="AE32"/>
  <c r="AI29"/>
  <c r="AI30"/>
  <c r="AI32"/>
  <c r="AM29"/>
  <c r="AM30"/>
  <c r="AM32"/>
  <c r="AQ29"/>
  <c r="AQ30"/>
  <c r="AQ32"/>
  <c r="AU29"/>
  <c r="AU30"/>
  <c r="AU32"/>
  <c r="AY29"/>
  <c r="AY30"/>
  <c r="AY32"/>
  <c r="BC29"/>
  <c r="BC30"/>
  <c r="BC32"/>
  <c r="BG29"/>
  <c r="BG30"/>
  <c r="BG32"/>
  <c r="BK29"/>
  <c r="BK30"/>
  <c r="BK32"/>
  <c r="BO29"/>
  <c r="BO30"/>
  <c r="BO32"/>
  <c r="BS29"/>
  <c r="BS30"/>
  <c r="BS32"/>
  <c r="BW29"/>
  <c r="BW30"/>
  <c r="BW32"/>
  <c r="CA29"/>
  <c r="CA30"/>
  <c r="CA32"/>
  <c r="CE29"/>
  <c r="CE30"/>
  <c r="CE32"/>
  <c r="CI29"/>
  <c r="CI30"/>
  <c r="CI32"/>
  <c r="CM29"/>
  <c r="CM30"/>
  <c r="CM32"/>
  <c r="CQ29"/>
  <c r="CQ30"/>
  <c r="CQ32"/>
  <c r="CU29"/>
  <c r="CU30"/>
  <c r="CU32"/>
  <c r="CY33"/>
  <c r="CY30"/>
  <c r="CY32"/>
  <c r="DC33"/>
  <c r="DC30"/>
  <c r="DC32"/>
  <c r="DG33"/>
  <c r="DG30"/>
  <c r="DG32"/>
  <c r="T30"/>
  <c r="T28"/>
  <c r="T31"/>
  <c r="X29"/>
  <c r="X31"/>
  <c r="X33"/>
  <c r="AB29"/>
  <c r="AB31"/>
  <c r="AB33"/>
  <c r="AF28"/>
  <c r="AF30"/>
  <c r="AF32"/>
  <c r="AJ28"/>
  <c r="AJ30"/>
  <c r="AJ32"/>
  <c r="AN28"/>
  <c r="AN30"/>
  <c r="AN32"/>
  <c r="AR28"/>
  <c r="AR30"/>
  <c r="AR32"/>
  <c r="AV28"/>
  <c r="AV30"/>
  <c r="AV32"/>
  <c r="AZ28"/>
  <c r="AZ30"/>
  <c r="AZ32"/>
  <c r="BD28"/>
  <c r="BD30"/>
  <c r="BD32"/>
  <c r="BH28"/>
  <c r="BH30"/>
  <c r="BH32"/>
  <c r="BL28"/>
  <c r="BL30"/>
  <c r="BL32"/>
  <c r="BP28"/>
  <c r="BP30"/>
  <c r="BP32"/>
  <c r="BT28"/>
  <c r="BT30"/>
  <c r="BT32"/>
  <c r="BX28"/>
  <c r="BX30"/>
  <c r="BX32"/>
  <c r="CB28"/>
  <c r="CB30"/>
  <c r="CB32"/>
  <c r="CF28"/>
  <c r="CF30"/>
  <c r="CF32"/>
  <c r="CJ28"/>
  <c r="CJ30"/>
  <c r="CJ32"/>
  <c r="CN28"/>
  <c r="CN30"/>
  <c r="CN32"/>
  <c r="CR28"/>
  <c r="CR30"/>
  <c r="CR32"/>
  <c r="CV28"/>
  <c r="CV30"/>
  <c r="CV32"/>
  <c r="CZ28"/>
  <c r="CZ30"/>
  <c r="CZ32"/>
  <c r="DD28"/>
  <c r="DD30"/>
  <c r="DD32"/>
  <c r="DH28"/>
  <c r="DH30"/>
  <c r="DH32"/>
  <c r="L121"/>
  <c r="L123"/>
  <c r="L125"/>
  <c r="R121"/>
  <c r="R123"/>
  <c r="R125"/>
  <c r="W121"/>
  <c r="W123"/>
  <c r="W125"/>
  <c r="AA121"/>
  <c r="AA123"/>
  <c r="AA125"/>
  <c r="AE121"/>
  <c r="AE123"/>
  <c r="AE125"/>
  <c r="AI121"/>
  <c r="AI123"/>
  <c r="AI125"/>
  <c r="AM121"/>
  <c r="AM123"/>
  <c r="AM125"/>
  <c r="AQ121"/>
  <c r="AQ123"/>
  <c r="AQ125"/>
  <c r="AU121"/>
  <c r="AU123"/>
  <c r="AU125"/>
  <c r="AY121"/>
  <c r="AY123"/>
  <c r="AY125"/>
  <c r="BC121"/>
  <c r="BC123"/>
  <c r="BC125"/>
  <c r="BG121"/>
  <c r="BG123"/>
  <c r="BG125"/>
  <c r="BK121"/>
  <c r="BK123"/>
  <c r="BK125"/>
  <c r="BO121"/>
  <c r="BO123"/>
  <c r="BO125"/>
  <c r="BS121"/>
  <c r="BS123"/>
  <c r="BS125"/>
  <c r="BW121"/>
  <c r="BW123"/>
  <c r="BW125"/>
  <c r="CA121"/>
  <c r="CA123"/>
  <c r="CA125"/>
  <c r="CE121"/>
  <c r="CE123"/>
  <c r="CE125"/>
  <c r="CI121"/>
  <c r="CI123"/>
  <c r="CI125"/>
  <c r="CM121"/>
  <c r="CM123"/>
  <c r="CM125"/>
  <c r="CQ121"/>
  <c r="CQ123"/>
  <c r="CQ125"/>
  <c r="CU121"/>
  <c r="CU123"/>
  <c r="CU125"/>
  <c r="CY121"/>
  <c r="CY123"/>
  <c r="CY125"/>
  <c r="DC121"/>
  <c r="DC123"/>
  <c r="DC125"/>
  <c r="DG121"/>
  <c r="DG123"/>
  <c r="DG125"/>
  <c r="K121"/>
  <c r="K123"/>
  <c r="K125"/>
  <c r="S121"/>
  <c r="S123"/>
  <c r="S125"/>
  <c r="X121"/>
  <c r="X123"/>
  <c r="X125"/>
  <c r="AB121"/>
  <c r="AB123"/>
  <c r="AB125"/>
  <c r="AF121"/>
  <c r="AF123"/>
  <c r="AF125"/>
  <c r="AJ121"/>
  <c r="AJ123"/>
  <c r="AJ125"/>
  <c r="AN121"/>
  <c r="AN123"/>
  <c r="AN125"/>
  <c r="AR121"/>
  <c r="AR123"/>
  <c r="AR125"/>
  <c r="AV121"/>
  <c r="AV123"/>
  <c r="AV125"/>
  <c r="AZ121"/>
  <c r="AZ123"/>
  <c r="AZ125"/>
  <c r="BD121"/>
  <c r="BD123"/>
  <c r="BD125"/>
  <c r="BH121"/>
  <c r="BH123"/>
  <c r="BH125"/>
  <c r="BL121"/>
  <c r="BL123"/>
  <c r="BL125"/>
  <c r="BP121"/>
  <c r="BP123"/>
  <c r="BP125"/>
  <c r="BT121"/>
  <c r="BT123"/>
  <c r="BT125"/>
  <c r="BX121"/>
  <c r="BX123"/>
  <c r="BX125"/>
  <c r="CB121"/>
  <c r="CB123"/>
  <c r="CB125"/>
  <c r="CF121"/>
  <c r="CF123"/>
  <c r="CF125"/>
  <c r="CJ121"/>
  <c r="CJ123"/>
  <c r="CJ125"/>
  <c r="CN121"/>
  <c r="CN123"/>
  <c r="CN125"/>
  <c r="CR121"/>
  <c r="CR123"/>
  <c r="CR125"/>
  <c r="CV121"/>
  <c r="CV123"/>
  <c r="CV125"/>
  <c r="CZ121"/>
  <c r="CZ123"/>
  <c r="CZ125"/>
  <c r="DD121"/>
  <c r="DD123"/>
  <c r="DD125"/>
  <c r="DH121"/>
  <c r="DH123"/>
  <c r="J30"/>
  <c r="J29"/>
  <c r="J33"/>
  <c r="R29"/>
  <c r="R31"/>
  <c r="R33"/>
  <c r="V29"/>
  <c r="V31"/>
  <c r="V33"/>
  <c r="Z29"/>
  <c r="Z31"/>
  <c r="Z33"/>
  <c r="AD28"/>
  <c r="AD30"/>
  <c r="AD32"/>
  <c r="AH28"/>
  <c r="AH30"/>
  <c r="AH32"/>
  <c r="AL28"/>
  <c r="AL30"/>
  <c r="AL32"/>
  <c r="AP28"/>
  <c r="AP30"/>
  <c r="AP32"/>
  <c r="AT28"/>
  <c r="AT30"/>
  <c r="AT32"/>
  <c r="AX28"/>
  <c r="AX30"/>
  <c r="AX32"/>
  <c r="BB28"/>
  <c r="BB30"/>
  <c r="BB32"/>
  <c r="BF28"/>
  <c r="BF30"/>
  <c r="BF32"/>
  <c r="BJ28"/>
  <c r="BJ30"/>
  <c r="BJ32"/>
  <c r="BN28"/>
  <c r="BN30"/>
  <c r="BN32"/>
  <c r="BR28"/>
  <c r="BR30"/>
  <c r="BR32"/>
  <c r="BV28"/>
  <c r="BV30"/>
  <c r="BV32"/>
  <c r="BZ28"/>
  <c r="BZ30"/>
  <c r="BZ32"/>
  <c r="CD28"/>
  <c r="CD30"/>
  <c r="CD32"/>
  <c r="CH28"/>
  <c r="CH30"/>
  <c r="CH32"/>
  <c r="CL28"/>
  <c r="CL30"/>
  <c r="CL32"/>
  <c r="CP28"/>
  <c r="CP30"/>
  <c r="CP32"/>
  <c r="CT28"/>
  <c r="CT30"/>
  <c r="CT32"/>
  <c r="CX28"/>
  <c r="CX30"/>
  <c r="CX32"/>
  <c r="DB28"/>
  <c r="DB30"/>
  <c r="DB32"/>
  <c r="DF28"/>
  <c r="DF30"/>
  <c r="DF32"/>
  <c r="DJ28"/>
  <c r="DJ30"/>
  <c r="DJ32"/>
  <c r="K29"/>
  <c r="K31"/>
  <c r="K33"/>
  <c r="S29"/>
  <c r="S31"/>
  <c r="S33"/>
  <c r="Y29"/>
  <c r="Y31"/>
  <c r="Y33"/>
  <c r="AC29"/>
  <c r="AC31"/>
  <c r="AC33"/>
  <c r="AG29"/>
  <c r="AG31"/>
  <c r="AG33"/>
  <c r="AK29"/>
  <c r="AK31"/>
  <c r="AK33"/>
  <c r="AO29"/>
  <c r="AO31"/>
  <c r="AO33"/>
  <c r="AS29"/>
  <c r="AS31"/>
  <c r="AS33"/>
  <c r="AW29"/>
  <c r="AW31"/>
  <c r="AW33"/>
  <c r="BA29"/>
  <c r="BA31"/>
  <c r="BA33"/>
  <c r="BE29"/>
  <c r="BE31"/>
  <c r="BE33"/>
  <c r="BI29"/>
  <c r="BI31"/>
  <c r="BI33"/>
  <c r="BM29"/>
  <c r="BM31"/>
  <c r="BM33"/>
  <c r="BQ29"/>
  <c r="BQ31"/>
  <c r="BQ33"/>
  <c r="BU29"/>
  <c r="BU31"/>
  <c r="BU33"/>
  <c r="BY29"/>
  <c r="BY31"/>
  <c r="BY33"/>
  <c r="CC29"/>
  <c r="CC31"/>
  <c r="CC33"/>
  <c r="CG29"/>
  <c r="CG31"/>
  <c r="CG33"/>
  <c r="CK29"/>
  <c r="CK31"/>
  <c r="CK33"/>
  <c r="CO29"/>
  <c r="CO31"/>
  <c r="CO33"/>
  <c r="CS29"/>
  <c r="CS31"/>
  <c r="CS33"/>
  <c r="CW29"/>
  <c r="CW31"/>
  <c r="CW33"/>
  <c r="DA29"/>
  <c r="DA31"/>
  <c r="DA33"/>
  <c r="DE29"/>
  <c r="DE31"/>
  <c r="DE33"/>
  <c r="DI29"/>
  <c r="DI31"/>
  <c r="DI33"/>
  <c r="L29"/>
  <c r="L31"/>
  <c r="L33"/>
  <c r="V120"/>
  <c r="V122"/>
  <c r="V124"/>
  <c r="Z120"/>
  <c r="Z122"/>
  <c r="Z124"/>
  <c r="AD120"/>
  <c r="AD122"/>
  <c r="AD124"/>
  <c r="AH120"/>
  <c r="AH122"/>
  <c r="AH124"/>
  <c r="AL120"/>
  <c r="AL122"/>
  <c r="AL124"/>
  <c r="AP120"/>
  <c r="AP122"/>
  <c r="AP124"/>
  <c r="AT120"/>
  <c r="AT122"/>
  <c r="AT124"/>
  <c r="AX120"/>
  <c r="AX122"/>
  <c r="AX124"/>
  <c r="BB120"/>
  <c r="BB122"/>
  <c r="BB124"/>
  <c r="BF120"/>
  <c r="BF122"/>
  <c r="BF124"/>
  <c r="BJ120"/>
  <c r="BJ122"/>
  <c r="BJ124"/>
  <c r="BN120"/>
  <c r="BN122"/>
  <c r="BN124"/>
  <c r="BR120"/>
  <c r="BR122"/>
  <c r="BR124"/>
  <c r="BV120"/>
  <c r="BV122"/>
  <c r="BV124"/>
  <c r="BZ120"/>
  <c r="BZ122"/>
  <c r="BZ124"/>
  <c r="CD120"/>
  <c r="CD122"/>
  <c r="CD124"/>
  <c r="CH120"/>
  <c r="CH122"/>
  <c r="CH124"/>
  <c r="CL120"/>
  <c r="CL122"/>
  <c r="CL124"/>
  <c r="CP120"/>
  <c r="CP122"/>
  <c r="CP124"/>
  <c r="CT120"/>
  <c r="CT122"/>
  <c r="CT124"/>
  <c r="CX120"/>
  <c r="CX122"/>
  <c r="CX124"/>
  <c r="DB120"/>
  <c r="DB122"/>
  <c r="DB124"/>
  <c r="DF120"/>
  <c r="DF122"/>
  <c r="DF124"/>
  <c r="DJ120"/>
  <c r="DJ122"/>
  <c r="DJ124"/>
  <c r="J122"/>
  <c r="T120"/>
  <c r="T122"/>
  <c r="T124"/>
  <c r="Y120"/>
  <c r="Y122"/>
  <c r="Y124"/>
  <c r="AC120"/>
  <c r="AC122"/>
  <c r="AC124"/>
  <c r="AG120"/>
  <c r="AG122"/>
  <c r="AG124"/>
  <c r="AK120"/>
  <c r="AK122"/>
  <c r="AK124"/>
  <c r="AO120"/>
  <c r="AO122"/>
  <c r="AO124"/>
  <c r="AS120"/>
  <c r="AS122"/>
  <c r="AS124"/>
  <c r="AW120"/>
  <c r="AW122"/>
  <c r="AW124"/>
  <c r="BA120"/>
  <c r="BA122"/>
  <c r="BA124"/>
  <c r="BE120"/>
  <c r="BE122"/>
  <c r="BE124"/>
  <c r="BI120"/>
  <c r="BI122"/>
  <c r="BI124"/>
  <c r="BM120"/>
  <c r="BM122"/>
  <c r="BM124"/>
  <c r="BQ120"/>
  <c r="BQ122"/>
  <c r="BQ124"/>
  <c r="BU120"/>
  <c r="BU122"/>
  <c r="BU124"/>
  <c r="BY120"/>
  <c r="BY122"/>
  <c r="BY124"/>
  <c r="CC120"/>
  <c r="CC122"/>
  <c r="CC124"/>
  <c r="CG120"/>
  <c r="CG122"/>
  <c r="CG124"/>
  <c r="CK120"/>
  <c r="CK122"/>
  <c r="CK124"/>
  <c r="CO120"/>
  <c r="CO122"/>
  <c r="CO124"/>
  <c r="CS120"/>
  <c r="CS122"/>
  <c r="CS124"/>
  <c r="CW120"/>
  <c r="CW122"/>
  <c r="CW124"/>
  <c r="DA120"/>
  <c r="DA122"/>
  <c r="DA124"/>
  <c r="DE120"/>
  <c r="DE122"/>
  <c r="DE124"/>
  <c r="DI120"/>
  <c r="DI122"/>
  <c r="DI124"/>
  <c r="W28"/>
  <c r="W30"/>
  <c r="W32"/>
  <c r="AA28"/>
  <c r="AA30"/>
  <c r="AA32"/>
  <c r="AE28"/>
  <c r="AE33"/>
  <c r="AE31"/>
  <c r="AI28"/>
  <c r="AI33"/>
  <c r="AI31"/>
  <c r="AM28"/>
  <c r="AM33"/>
  <c r="AM31"/>
  <c r="AQ28"/>
  <c r="AQ33"/>
  <c r="AQ31"/>
  <c r="AU28"/>
  <c r="AU33"/>
  <c r="AU31"/>
  <c r="AY28"/>
  <c r="AY33"/>
  <c r="AY31"/>
  <c r="BC28"/>
  <c r="BC33"/>
  <c r="BC31"/>
  <c r="BG28"/>
  <c r="BG33"/>
  <c r="BG31"/>
  <c r="BK28"/>
  <c r="BK33"/>
  <c r="BK31"/>
  <c r="BO28"/>
  <c r="BO33"/>
  <c r="BO31"/>
  <c r="BS28"/>
  <c r="BS33"/>
  <c r="BS31"/>
  <c r="BW28"/>
  <c r="BW33"/>
  <c r="BW31"/>
  <c r="CA28"/>
  <c r="CA33"/>
  <c r="CA31"/>
  <c r="CE28"/>
  <c r="CE33"/>
  <c r="CE31"/>
  <c r="CI28"/>
  <c r="CI33"/>
  <c r="CI31"/>
  <c r="CM28"/>
  <c r="CM33"/>
  <c r="CM31"/>
  <c r="CQ28"/>
  <c r="CQ33"/>
  <c r="CQ31"/>
  <c r="CU28"/>
  <c r="CU33"/>
  <c r="CU31"/>
  <c r="CY28"/>
  <c r="CY29"/>
  <c r="CY31"/>
  <c r="DC28"/>
  <c r="DC29"/>
  <c r="DC31"/>
  <c r="DG28"/>
  <c r="DG29"/>
  <c r="DG31"/>
  <c r="T32"/>
  <c r="T33"/>
  <c r="T29"/>
  <c r="X28"/>
  <c r="X30"/>
  <c r="X32"/>
  <c r="AB28"/>
  <c r="AB30"/>
  <c r="AB32"/>
  <c r="AF33"/>
  <c r="AF29"/>
  <c r="AF31"/>
  <c r="AJ33"/>
  <c r="AJ29"/>
  <c r="AJ31"/>
  <c r="AN33"/>
  <c r="AN29"/>
  <c r="AN31"/>
  <c r="AR33"/>
  <c r="AR29"/>
  <c r="AR31"/>
  <c r="AV33"/>
  <c r="AV29"/>
  <c r="AV31"/>
  <c r="AZ33"/>
  <c r="AZ29"/>
  <c r="AZ31"/>
  <c r="BD33"/>
  <c r="BD29"/>
  <c r="BD31"/>
  <c r="BH33"/>
  <c r="BH29"/>
  <c r="BH31"/>
  <c r="BL33"/>
  <c r="BL29"/>
  <c r="BL31"/>
  <c r="BP33"/>
  <c r="BP29"/>
  <c r="BP31"/>
  <c r="BT33"/>
  <c r="BT29"/>
  <c r="BT31"/>
  <c r="BX33"/>
  <c r="BX29"/>
  <c r="BX31"/>
  <c r="CB33"/>
  <c r="CB29"/>
  <c r="CB31"/>
  <c r="CF33"/>
  <c r="CF29"/>
  <c r="CF31"/>
  <c r="CJ33"/>
  <c r="CJ29"/>
  <c r="CJ31"/>
  <c r="CN33"/>
  <c r="CN29"/>
  <c r="CN31"/>
  <c r="CR33"/>
  <c r="CR29"/>
  <c r="CR31"/>
  <c r="CV33"/>
  <c r="CV29"/>
  <c r="CV31"/>
  <c r="CZ33"/>
  <c r="CZ29"/>
  <c r="CZ31"/>
  <c r="DD33"/>
  <c r="DD29"/>
  <c r="DD31"/>
  <c r="DH33"/>
  <c r="DH29"/>
  <c r="DH31"/>
  <c r="L120"/>
  <c r="L122"/>
  <c r="L124"/>
  <c r="R120"/>
  <c r="R122"/>
  <c r="R124"/>
  <c r="W120"/>
  <c r="W122"/>
  <c r="W124"/>
  <c r="AA120"/>
  <c r="AA122"/>
  <c r="AA124"/>
  <c r="AE120"/>
  <c r="AE122"/>
  <c r="AE124"/>
  <c r="AI120"/>
  <c r="AI122"/>
  <c r="AI124"/>
  <c r="AM120"/>
  <c r="AM122"/>
  <c r="AM124"/>
  <c r="AQ120"/>
  <c r="AQ122"/>
  <c r="AQ124"/>
  <c r="AU120"/>
  <c r="AU122"/>
  <c r="AU124"/>
  <c r="AY120"/>
  <c r="AY122"/>
  <c r="AY124"/>
  <c r="BC120"/>
  <c r="BC122"/>
  <c r="BC124"/>
  <c r="BG120"/>
  <c r="BG122"/>
  <c r="BG124"/>
  <c r="BK120"/>
  <c r="BK122"/>
  <c r="BK124"/>
  <c r="BO120"/>
  <c r="BO122"/>
  <c r="BO124"/>
  <c r="BS120"/>
  <c r="BS122"/>
  <c r="BS124"/>
  <c r="BW120"/>
  <c r="BW122"/>
  <c r="BW124"/>
  <c r="CA120"/>
  <c r="CA122"/>
  <c r="CA124"/>
  <c r="CE120"/>
  <c r="CE122"/>
  <c r="CE124"/>
  <c r="CI120"/>
  <c r="CI122"/>
  <c r="CI124"/>
  <c r="CM120"/>
  <c r="CM122"/>
  <c r="CM124"/>
  <c r="CQ120"/>
  <c r="CQ122"/>
  <c r="CQ124"/>
  <c r="CU120"/>
  <c r="CU122"/>
  <c r="CU124"/>
  <c r="CY120"/>
  <c r="CY122"/>
  <c r="CY124"/>
  <c r="DC120"/>
  <c r="DC122"/>
  <c r="DC124"/>
  <c r="DG120"/>
  <c r="DG122"/>
  <c r="DG124"/>
  <c r="K120"/>
  <c r="K122"/>
  <c r="K124"/>
  <c r="S120"/>
  <c r="S122"/>
  <c r="S124"/>
  <c r="X120"/>
  <c r="X122"/>
  <c r="X124"/>
  <c r="AB120"/>
  <c r="AB122"/>
  <c r="AB124"/>
  <c r="AF120"/>
  <c r="AF122"/>
  <c r="AF124"/>
  <c r="AJ120"/>
  <c r="AJ122"/>
  <c r="AJ124"/>
  <c r="AN120"/>
  <c r="AN122"/>
  <c r="AN124"/>
  <c r="AR120"/>
  <c r="AR122"/>
  <c r="AR124"/>
  <c r="AV120"/>
  <c r="AV122"/>
  <c r="AV124"/>
  <c r="AZ120"/>
  <c r="AZ122"/>
  <c r="AZ124"/>
  <c r="BD120"/>
  <c r="BD122"/>
  <c r="BD124"/>
  <c r="BH120"/>
  <c r="BH122"/>
  <c r="BH124"/>
  <c r="BL120"/>
  <c r="BL122"/>
  <c r="BL124"/>
  <c r="BP120"/>
  <c r="BP122"/>
  <c r="BP124"/>
  <c r="BT120"/>
  <c r="BT122"/>
  <c r="BT124"/>
  <c r="BX120"/>
  <c r="BX122"/>
  <c r="BX124"/>
  <c r="CB120"/>
  <c r="CB122"/>
  <c r="CB124"/>
  <c r="CF120"/>
  <c r="CF122"/>
  <c r="CF124"/>
  <c r="CJ120"/>
  <c r="CJ122"/>
  <c r="CJ124"/>
  <c r="CN120"/>
  <c r="CN122"/>
  <c r="CN124"/>
  <c r="CR120"/>
  <c r="CR122"/>
  <c r="CR124"/>
  <c r="CV120"/>
  <c r="CV122"/>
  <c r="CV124"/>
  <c r="CZ120"/>
  <c r="CZ122"/>
  <c r="CZ124"/>
  <c r="DD120"/>
  <c r="DD122"/>
  <c r="DD124"/>
  <c r="J28"/>
  <c r="J32"/>
  <c r="J31"/>
  <c r="R28"/>
  <c r="R30"/>
  <c r="R32"/>
  <c r="V28"/>
  <c r="V30"/>
  <c r="V32"/>
  <c r="Z28"/>
  <c r="Z30"/>
  <c r="Z32"/>
  <c r="AD33"/>
  <c r="AD29"/>
  <c r="AD31"/>
  <c r="AH33"/>
  <c r="AH29"/>
  <c r="AH31"/>
  <c r="AL33"/>
  <c r="AL29"/>
  <c r="AL31"/>
  <c r="AP33"/>
  <c r="AP29"/>
  <c r="AP31"/>
  <c r="AT33"/>
  <c r="AT29"/>
  <c r="AT31"/>
  <c r="AX33"/>
  <c r="AX29"/>
  <c r="AX31"/>
  <c r="BB33"/>
  <c r="BB29"/>
  <c r="BB31"/>
  <c r="BF33"/>
  <c r="BF29"/>
  <c r="BF31"/>
  <c r="BJ33"/>
  <c r="BJ29"/>
  <c r="BJ31"/>
  <c r="BN33"/>
  <c r="BN29"/>
  <c r="BN31"/>
  <c r="BR33"/>
  <c r="BR29"/>
  <c r="BR31"/>
  <c r="BV33"/>
  <c r="BV29"/>
  <c r="BV31"/>
  <c r="BZ33"/>
  <c r="BZ29"/>
  <c r="BZ31"/>
  <c r="CD33"/>
  <c r="CD29"/>
  <c r="CD31"/>
  <c r="CH33"/>
  <c r="CH29"/>
  <c r="CH31"/>
  <c r="CL33"/>
  <c r="CL29"/>
  <c r="CL31"/>
  <c r="CP33"/>
  <c r="CP29"/>
  <c r="CP31"/>
  <c r="CT33"/>
  <c r="CT29"/>
  <c r="CT31"/>
  <c r="CX33"/>
  <c r="CX29"/>
  <c r="CX31"/>
  <c r="DB33"/>
  <c r="DB29"/>
  <c r="DB31"/>
  <c r="DF33"/>
  <c r="DF29"/>
  <c r="DF31"/>
  <c r="K28"/>
  <c r="K30"/>
  <c r="K32"/>
  <c r="S28"/>
  <c r="S30"/>
  <c r="S32"/>
  <c r="Y28"/>
  <c r="Y30"/>
  <c r="Y32"/>
  <c r="AC28"/>
  <c r="AC30"/>
  <c r="AC32"/>
  <c r="AG28"/>
  <c r="AG30"/>
  <c r="AG32"/>
  <c r="AK28"/>
  <c r="AK30"/>
  <c r="AK32"/>
  <c r="AO28"/>
  <c r="AO30"/>
  <c r="AO32"/>
  <c r="AS28"/>
  <c r="AS30"/>
  <c r="AS32"/>
  <c r="AW28"/>
  <c r="AW30"/>
  <c r="AW32"/>
  <c r="BA28"/>
  <c r="BA30"/>
  <c r="BA32"/>
  <c r="BE28"/>
  <c r="BE30"/>
  <c r="BE32"/>
  <c r="BI28"/>
  <c r="BI30"/>
  <c r="BI32"/>
  <c r="BM28"/>
  <c r="BM30"/>
  <c r="BM32"/>
  <c r="BQ28"/>
  <c r="BQ30"/>
  <c r="BQ32"/>
  <c r="BU28"/>
  <c r="BU30"/>
  <c r="BU32"/>
  <c r="BY28"/>
  <c r="BY30"/>
  <c r="BY32"/>
  <c r="CC28"/>
  <c r="CC30"/>
  <c r="CC32"/>
  <c r="CG28"/>
  <c r="CG30"/>
  <c r="CG32"/>
  <c r="CK28"/>
  <c r="CK30"/>
  <c r="CK32"/>
  <c r="CO28"/>
  <c r="CO30"/>
  <c r="CO32"/>
  <c r="CS28"/>
  <c r="CS30"/>
  <c r="CS32"/>
  <c r="CW28"/>
  <c r="CW30"/>
  <c r="CW32"/>
  <c r="DA28"/>
  <c r="DA30"/>
  <c r="DA32"/>
  <c r="DE28"/>
  <c r="DE30"/>
  <c r="DE32"/>
  <c r="DI28"/>
  <c r="DI30"/>
  <c r="DI32"/>
  <c r="L28"/>
  <c r="L30"/>
  <c r="L32"/>
  <c r="C66" i="5"/>
  <c r="C65"/>
  <c r="C64"/>
  <c r="C63"/>
  <c r="C62"/>
  <c r="C61"/>
  <c r="C60"/>
  <c r="C59"/>
  <c r="C58"/>
  <c r="C57"/>
  <c r="C56"/>
  <c r="C55"/>
  <c r="C54"/>
  <c r="C53"/>
  <c r="C52"/>
  <c r="C51"/>
  <c r="C50"/>
  <c r="C49"/>
  <c r="C48"/>
  <c r="C47"/>
  <c r="G62" i="23"/>
  <c r="G48"/>
  <c r="F29" i="7"/>
  <c r="F27"/>
  <c r="F89" i="6"/>
  <c r="C23" i="5"/>
  <c r="C24"/>
  <c r="C25"/>
  <c r="C26"/>
  <c r="C27"/>
  <c r="C28"/>
  <c r="C29"/>
  <c r="C30"/>
  <c r="C31"/>
  <c r="C32"/>
  <c r="C33"/>
  <c r="C34"/>
  <c r="C35"/>
  <c r="C36"/>
  <c r="C37"/>
  <c r="C38"/>
  <c r="C39"/>
  <c r="C40"/>
  <c r="C41"/>
  <c r="C22"/>
  <c r="J64" i="23" l="1"/>
  <c r="J51"/>
  <c r="G293" i="15"/>
  <c r="G303" s="1"/>
  <c r="G294"/>
  <c r="G304" s="1"/>
  <c r="G295"/>
  <c r="G305" s="1"/>
  <c r="G296"/>
  <c r="G306" s="1"/>
  <c r="G297"/>
  <c r="G307" s="1"/>
  <c r="G298"/>
  <c r="G308" s="1"/>
  <c r="G299"/>
  <c r="G309" s="1"/>
  <c r="G300"/>
  <c r="G310" s="1"/>
  <c r="G301"/>
  <c r="G311" s="1"/>
  <c r="G263"/>
  <c r="G264"/>
  <c r="G278" s="1"/>
  <c r="G265"/>
  <c r="G279" s="1"/>
  <c r="G266"/>
  <c r="G280" s="1"/>
  <c r="G267"/>
  <c r="G281" s="1"/>
  <c r="G268"/>
  <c r="G282" s="1"/>
  <c r="G269"/>
  <c r="G283" s="1"/>
  <c r="G270"/>
  <c r="G284" s="1"/>
  <c r="G271"/>
  <c r="G285" s="1"/>
  <c r="G272"/>
  <c r="G286" s="1"/>
  <c r="G273"/>
  <c r="G287" s="1"/>
  <c r="G274"/>
  <c r="G288" s="1"/>
  <c r="G275"/>
  <c r="G289" s="1"/>
  <c r="G276"/>
  <c r="G290" s="1"/>
  <c r="G154"/>
  <c r="G164" s="1"/>
  <c r="G155"/>
  <c r="G165" s="1"/>
  <c r="G156"/>
  <c r="G166" s="1"/>
  <c r="G157"/>
  <c r="G167" s="1"/>
  <c r="G158"/>
  <c r="G168" s="1"/>
  <c r="G159"/>
  <c r="G169" s="1"/>
  <c r="G160"/>
  <c r="G170" s="1"/>
  <c r="G161"/>
  <c r="G171" s="1"/>
  <c r="G162"/>
  <c r="G172" s="1"/>
  <c r="G124"/>
  <c r="G138" s="1"/>
  <c r="G125"/>
  <c r="G139" s="1"/>
  <c r="G126"/>
  <c r="G140" s="1"/>
  <c r="G127"/>
  <c r="G141" s="1"/>
  <c r="G128"/>
  <c r="G142" s="1"/>
  <c r="G129"/>
  <c r="G143" s="1"/>
  <c r="G130"/>
  <c r="G144" s="1"/>
  <c r="G131"/>
  <c r="G145" s="1"/>
  <c r="G132"/>
  <c r="G146" s="1"/>
  <c r="G133"/>
  <c r="G147" s="1"/>
  <c r="G134"/>
  <c r="G148" s="1"/>
  <c r="G135"/>
  <c r="G149" s="1"/>
  <c r="G136"/>
  <c r="G150" s="1"/>
  <c r="E86"/>
  <c r="DH86" s="1"/>
  <c r="D77"/>
  <c r="B77"/>
  <c r="B96" s="1"/>
  <c r="B78"/>
  <c r="B97" s="1"/>
  <c r="B79"/>
  <c r="B98" s="1"/>
  <c r="B80"/>
  <c r="B99" s="1"/>
  <c r="B81"/>
  <c r="B100" s="1"/>
  <c r="B82"/>
  <c r="B101" s="1"/>
  <c r="B75"/>
  <c r="B94" s="1"/>
  <c r="B76"/>
  <c r="B95" s="1"/>
  <c r="DM69" i="23"/>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DM56"/>
  <c r="DL56"/>
  <c r="DK56"/>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J116" i="22"/>
  <c r="J41"/>
  <c r="J192" s="1"/>
  <c r="Y86" i="15" l="1"/>
  <c r="BE86"/>
  <c r="CC86"/>
  <c r="DI86"/>
  <c r="R86"/>
  <c r="AP86"/>
  <c r="BV86"/>
  <c r="DB86"/>
  <c r="K86"/>
  <c r="S86"/>
  <c r="AA86"/>
  <c r="AI86"/>
  <c r="AQ86"/>
  <c r="AY86"/>
  <c r="BG86"/>
  <c r="BO86"/>
  <c r="BW86"/>
  <c r="CE86"/>
  <c r="CM86"/>
  <c r="CU86"/>
  <c r="DC86"/>
  <c r="L86"/>
  <c r="T86"/>
  <c r="AB86"/>
  <c r="AJ86"/>
  <c r="AR86"/>
  <c r="AZ86"/>
  <c r="BH86"/>
  <c r="BP86"/>
  <c r="BX86"/>
  <c r="CF86"/>
  <c r="CN86"/>
  <c r="CV86"/>
  <c r="DD86"/>
  <c r="AG86"/>
  <c r="BM86"/>
  <c r="CS86"/>
  <c r="AH86"/>
  <c r="BN86"/>
  <c r="CL86"/>
  <c r="M86"/>
  <c r="U86"/>
  <c r="AC86"/>
  <c r="AK86"/>
  <c r="AS86"/>
  <c r="BA86"/>
  <c r="BI86"/>
  <c r="BQ86"/>
  <c r="BY86"/>
  <c r="CG86"/>
  <c r="CO86"/>
  <c r="CW86"/>
  <c r="DE86"/>
  <c r="AO86"/>
  <c r="CK86"/>
  <c r="BF86"/>
  <c r="CT86"/>
  <c r="N86"/>
  <c r="V86"/>
  <c r="AD86"/>
  <c r="AL86"/>
  <c r="AT86"/>
  <c r="BB86"/>
  <c r="BJ86"/>
  <c r="BR86"/>
  <c r="BZ86"/>
  <c r="CH86"/>
  <c r="CP86"/>
  <c r="CX86"/>
  <c r="DF86"/>
  <c r="Q86"/>
  <c r="AW86"/>
  <c r="BU86"/>
  <c r="DA86"/>
  <c r="Z86"/>
  <c r="AX86"/>
  <c r="CD86"/>
  <c r="DJ86"/>
  <c r="O86"/>
  <c r="W86"/>
  <c r="AE86"/>
  <c r="AM86"/>
  <c r="AU86"/>
  <c r="BC86"/>
  <c r="BK86"/>
  <c r="BS86"/>
  <c r="CA86"/>
  <c r="CI86"/>
  <c r="CQ86"/>
  <c r="CY86"/>
  <c r="DG86"/>
  <c r="P86"/>
  <c r="X86"/>
  <c r="AF86"/>
  <c r="AN86"/>
  <c r="AV86"/>
  <c r="BD86"/>
  <c r="BL86"/>
  <c r="BT86"/>
  <c r="CB86"/>
  <c r="CJ86"/>
  <c r="CR86"/>
  <c r="CZ86"/>
  <c r="G47" i="8" l="1"/>
  <c r="B124" i="15"/>
  <c r="B138" s="1"/>
  <c r="B125"/>
  <c r="B139" s="1"/>
  <c r="B126"/>
  <c r="B140" s="1"/>
  <c r="B127"/>
  <c r="B141" s="1"/>
  <c r="B128"/>
  <c r="B142" s="1"/>
  <c r="B129"/>
  <c r="B143" s="1"/>
  <c r="B130"/>
  <c r="B144" s="1"/>
  <c r="B131"/>
  <c r="B145" s="1"/>
  <c r="B132"/>
  <c r="B146" s="1"/>
  <c r="B133"/>
  <c r="B147" s="1"/>
  <c r="B134"/>
  <c r="B148" s="1"/>
  <c r="B135"/>
  <c r="B149" s="1"/>
  <c r="B136"/>
  <c r="B150" s="1"/>
  <c r="E304"/>
  <c r="CY304" s="1"/>
  <c r="E305"/>
  <c r="DD305" s="1"/>
  <c r="E306"/>
  <c r="CK306" s="1"/>
  <c r="E307"/>
  <c r="DE307" s="1"/>
  <c r="E308"/>
  <c r="DF308" s="1"/>
  <c r="E309"/>
  <c r="DG309" s="1"/>
  <c r="E310"/>
  <c r="DE310" s="1"/>
  <c r="E311"/>
  <c r="DC311" s="1"/>
  <c r="E303"/>
  <c r="CX303" s="1"/>
  <c r="E279"/>
  <c r="DC279" s="1"/>
  <c r="E280"/>
  <c r="DG280" s="1"/>
  <c r="E281"/>
  <c r="DD281" s="1"/>
  <c r="E282"/>
  <c r="DJ282" s="1"/>
  <c r="E283"/>
  <c r="DG283" s="1"/>
  <c r="E284"/>
  <c r="DI284" s="1"/>
  <c r="E285"/>
  <c r="DI285" s="1"/>
  <c r="E286"/>
  <c r="DG286" s="1"/>
  <c r="E287"/>
  <c r="DF287" s="1"/>
  <c r="E288"/>
  <c r="DC288" s="1"/>
  <c r="E289"/>
  <c r="DJ289" s="1"/>
  <c r="E290"/>
  <c r="DG290" s="1"/>
  <c r="E278"/>
  <c r="DI278" s="1"/>
  <c r="CG288"/>
  <c r="CZ287"/>
  <c r="DH283"/>
  <c r="J288"/>
  <c r="B261"/>
  <c r="B262"/>
  <c r="B264"/>
  <c r="B278" s="1"/>
  <c r="D264"/>
  <c r="D278" s="1"/>
  <c r="B265"/>
  <c r="B279" s="1"/>
  <c r="D265"/>
  <c r="D279" s="1"/>
  <c r="B266"/>
  <c r="B280" s="1"/>
  <c r="D266"/>
  <c r="D280" s="1"/>
  <c r="B267"/>
  <c r="B281" s="1"/>
  <c r="D267"/>
  <c r="D281" s="1"/>
  <c r="B268"/>
  <c r="B282" s="1"/>
  <c r="D268"/>
  <c r="D282" s="1"/>
  <c r="B269"/>
  <c r="B283" s="1"/>
  <c r="D269"/>
  <c r="D283" s="1"/>
  <c r="B270"/>
  <c r="B284" s="1"/>
  <c r="D270"/>
  <c r="D284" s="1"/>
  <c r="B271"/>
  <c r="B285" s="1"/>
  <c r="D271"/>
  <c r="D285" s="1"/>
  <c r="B272"/>
  <c r="B286" s="1"/>
  <c r="D272"/>
  <c r="D286" s="1"/>
  <c r="B273"/>
  <c r="B287" s="1"/>
  <c r="D273"/>
  <c r="D287" s="1"/>
  <c r="B274"/>
  <c r="B288" s="1"/>
  <c r="D274"/>
  <c r="D288" s="1"/>
  <c r="B275"/>
  <c r="B289" s="1"/>
  <c r="D275"/>
  <c r="D289" s="1"/>
  <c r="B276"/>
  <c r="B290" s="1"/>
  <c r="D276"/>
  <c r="D290" s="1"/>
  <c r="B291"/>
  <c r="B293"/>
  <c r="B303" s="1"/>
  <c r="D293"/>
  <c r="D303" s="1"/>
  <c r="B294"/>
  <c r="B304" s="1"/>
  <c r="D294"/>
  <c r="D304" s="1"/>
  <c r="B295"/>
  <c r="B305" s="1"/>
  <c r="D295"/>
  <c r="D305" s="1"/>
  <c r="B296"/>
  <c r="B306" s="1"/>
  <c r="D296"/>
  <c r="D306" s="1"/>
  <c r="B297"/>
  <c r="B307" s="1"/>
  <c r="D297"/>
  <c r="D307" s="1"/>
  <c r="B298"/>
  <c r="B308" s="1"/>
  <c r="D298"/>
  <c r="D308" s="1"/>
  <c r="B299"/>
  <c r="B309" s="1"/>
  <c r="D299"/>
  <c r="D309" s="1"/>
  <c r="B300"/>
  <c r="B310" s="1"/>
  <c r="D300"/>
  <c r="D310" s="1"/>
  <c r="B301"/>
  <c r="B311" s="1"/>
  <c r="D301"/>
  <c r="D311" s="1"/>
  <c r="E260"/>
  <c r="CP260" s="1"/>
  <c r="E259"/>
  <c r="DC259" s="1"/>
  <c r="E258"/>
  <c r="DC258" s="1"/>
  <c r="E257"/>
  <c r="CE257" s="1"/>
  <c r="E206"/>
  <c r="E72"/>
  <c r="DC72" s="1"/>
  <c r="E69"/>
  <c r="CO69" s="1"/>
  <c r="B68"/>
  <c r="B69"/>
  <c r="B70"/>
  <c r="B71"/>
  <c r="B72"/>
  <c r="B87"/>
  <c r="D78"/>
  <c r="D87" s="1"/>
  <c r="B88"/>
  <c r="D79"/>
  <c r="D88" s="1"/>
  <c r="B84"/>
  <c r="D75"/>
  <c r="D84" s="1"/>
  <c r="B85"/>
  <c r="D76"/>
  <c r="D85" s="1"/>
  <c r="B86"/>
  <c r="D86"/>
  <c r="B89"/>
  <c r="D80"/>
  <c r="D89" s="1"/>
  <c r="B90"/>
  <c r="D81"/>
  <c r="D90" s="1"/>
  <c r="B91"/>
  <c r="D82"/>
  <c r="D91" s="1"/>
  <c r="E232"/>
  <c r="DH232" s="1"/>
  <c r="E233"/>
  <c r="CM233" s="1"/>
  <c r="E234"/>
  <c r="CR234" s="1"/>
  <c r="E235"/>
  <c r="T235" s="1"/>
  <c r="E236"/>
  <c r="E227" s="1"/>
  <c r="F227" s="1"/>
  <c r="E237"/>
  <c r="E228" s="1"/>
  <c r="F228" s="1"/>
  <c r="E238"/>
  <c r="CM238" s="1"/>
  <c r="E231"/>
  <c r="D222"/>
  <c r="D223"/>
  <c r="B224"/>
  <c r="D224"/>
  <c r="B225"/>
  <c r="D225"/>
  <c r="B226"/>
  <c r="D226"/>
  <c r="B227"/>
  <c r="D227"/>
  <c r="B228"/>
  <c r="D228"/>
  <c r="B229"/>
  <c r="D229"/>
  <c r="B222"/>
  <c r="B223"/>
  <c r="E219"/>
  <c r="E216" s="1"/>
  <c r="F216" s="1"/>
  <c r="D216"/>
  <c r="D219" s="1"/>
  <c r="B216"/>
  <c r="B219" s="1"/>
  <c r="E218"/>
  <c r="B215"/>
  <c r="B218" s="1"/>
  <c r="D215"/>
  <c r="D218" s="1"/>
  <c r="DJ348" i="19"/>
  <c r="DI348"/>
  <c r="DH348"/>
  <c r="DG348"/>
  <c r="DF348"/>
  <c r="DE348"/>
  <c r="DD348"/>
  <c r="DC348"/>
  <c r="DB348"/>
  <c r="DA348"/>
  <c r="CZ348"/>
  <c r="CY348"/>
  <c r="CX348"/>
  <c r="CW348"/>
  <c r="CV348"/>
  <c r="CU348"/>
  <c r="CT348"/>
  <c r="CS348"/>
  <c r="CR348"/>
  <c r="CQ348"/>
  <c r="CP348"/>
  <c r="CO348"/>
  <c r="CN348"/>
  <c r="CM348"/>
  <c r="CL348"/>
  <c r="CK348"/>
  <c r="CJ348"/>
  <c r="CI348"/>
  <c r="CH348"/>
  <c r="CG348"/>
  <c r="CF348"/>
  <c r="CE348"/>
  <c r="CD348"/>
  <c r="CC348"/>
  <c r="CB348"/>
  <c r="CA348"/>
  <c r="BZ348"/>
  <c r="BY348"/>
  <c r="BX348"/>
  <c r="BW348"/>
  <c r="BV348"/>
  <c r="BU348"/>
  <c r="BT348"/>
  <c r="BS348"/>
  <c r="BR348"/>
  <c r="BQ348"/>
  <c r="BP348"/>
  <c r="BO348"/>
  <c r="BN348"/>
  <c r="BM348"/>
  <c r="BL348"/>
  <c r="BK348"/>
  <c r="BJ348"/>
  <c r="BI348"/>
  <c r="BH348"/>
  <c r="BG348"/>
  <c r="BF348"/>
  <c r="BE348"/>
  <c r="BD348"/>
  <c r="BC348"/>
  <c r="BB348"/>
  <c r="BA348"/>
  <c r="AZ348"/>
  <c r="AY348"/>
  <c r="AX348"/>
  <c r="AW348"/>
  <c r="AV348"/>
  <c r="AU348"/>
  <c r="AT348"/>
  <c r="AS348"/>
  <c r="AR348"/>
  <c r="AQ348"/>
  <c r="AP348"/>
  <c r="AO348"/>
  <c r="AN348"/>
  <c r="AM348"/>
  <c r="AL348"/>
  <c r="AK348"/>
  <c r="AJ348"/>
  <c r="AI348"/>
  <c r="AH348"/>
  <c r="AG348"/>
  <c r="AF348"/>
  <c r="AE348"/>
  <c r="AD348"/>
  <c r="AC348"/>
  <c r="AB348"/>
  <c r="AA348"/>
  <c r="Z348"/>
  <c r="Y348"/>
  <c r="X348"/>
  <c r="W348"/>
  <c r="V348"/>
  <c r="U348"/>
  <c r="T348"/>
  <c r="S348"/>
  <c r="R348"/>
  <c r="Q348"/>
  <c r="P348"/>
  <c r="O348"/>
  <c r="N348"/>
  <c r="M348"/>
  <c r="L348"/>
  <c r="K348"/>
  <c r="J348"/>
  <c r="I348"/>
  <c r="CI304" i="15" l="1"/>
  <c r="DD284"/>
  <c r="CP303"/>
  <c r="J310"/>
  <c r="AF303"/>
  <c r="AL304"/>
  <c r="AD306"/>
  <c r="AK281"/>
  <c r="AF278"/>
  <c r="Q283"/>
  <c r="AG283"/>
  <c r="BT278"/>
  <c r="BE283"/>
  <c r="M303"/>
  <c r="AZ303"/>
  <c r="N304"/>
  <c r="BK304"/>
  <c r="DG304"/>
  <c r="AX308"/>
  <c r="P278"/>
  <c r="AV278"/>
  <c r="CZ278"/>
  <c r="X278"/>
  <c r="AN278"/>
  <c r="BD278"/>
  <c r="CJ278"/>
  <c r="AZ279"/>
  <c r="CW281"/>
  <c r="Y283"/>
  <c r="AO283"/>
  <c r="BU283"/>
  <c r="BL278"/>
  <c r="CB278"/>
  <c r="CR278"/>
  <c r="DH278"/>
  <c r="AW283"/>
  <c r="BM283"/>
  <c r="CF283"/>
  <c r="CR283"/>
  <c r="V303"/>
  <c r="AO303"/>
  <c r="BR303"/>
  <c r="CF306"/>
  <c r="DG308"/>
  <c r="L278"/>
  <c r="T278"/>
  <c r="AB278"/>
  <c r="AJ278"/>
  <c r="AR278"/>
  <c r="AZ278"/>
  <c r="BH278"/>
  <c r="BP278"/>
  <c r="BX278"/>
  <c r="CF278"/>
  <c r="CN278"/>
  <c r="CV278"/>
  <c r="DD278"/>
  <c r="T279"/>
  <c r="CF279"/>
  <c r="BQ281"/>
  <c r="M283"/>
  <c r="U283"/>
  <c r="AC283"/>
  <c r="AK283"/>
  <c r="AS283"/>
  <c r="BA283"/>
  <c r="BI283"/>
  <c r="BQ283"/>
  <c r="BZ283"/>
  <c r="CK283"/>
  <c r="CZ283"/>
  <c r="E293"/>
  <c r="F293" s="1"/>
  <c r="J306"/>
  <c r="R303"/>
  <c r="AA303"/>
  <c r="AJ303"/>
  <c r="AS303"/>
  <c r="BE303"/>
  <c r="CF303"/>
  <c r="DD303"/>
  <c r="AB304"/>
  <c r="AZ304"/>
  <c r="BX304"/>
  <c r="CV304"/>
  <c r="O306"/>
  <c r="AT306"/>
  <c r="Y308"/>
  <c r="CI308"/>
  <c r="AE310"/>
  <c r="AX280"/>
  <c r="BO282"/>
  <c r="P280"/>
  <c r="CH280"/>
  <c r="AI282"/>
  <c r="CU282"/>
  <c r="AR284"/>
  <c r="AF280"/>
  <c r="BP280"/>
  <c r="DA280"/>
  <c r="S282"/>
  <c r="AY282"/>
  <c r="CE282"/>
  <c r="L284"/>
  <c r="BX284"/>
  <c r="DJ309"/>
  <c r="BR310"/>
  <c r="AB284"/>
  <c r="BH284"/>
  <c r="CN284"/>
  <c r="X280"/>
  <c r="AO280"/>
  <c r="BG280"/>
  <c r="BY280"/>
  <c r="CR280"/>
  <c r="DJ280"/>
  <c r="K282"/>
  <c r="AA282"/>
  <c r="AQ282"/>
  <c r="BG282"/>
  <c r="BW282"/>
  <c r="CM282"/>
  <c r="DC282"/>
  <c r="T284"/>
  <c r="AJ284"/>
  <c r="AZ284"/>
  <c r="BP284"/>
  <c r="CF284"/>
  <c r="CV284"/>
  <c r="AP285"/>
  <c r="CP307"/>
  <c r="E274"/>
  <c r="F274" s="1"/>
  <c r="J282"/>
  <c r="L280"/>
  <c r="T280"/>
  <c r="AB280"/>
  <c r="AJ280"/>
  <c r="AS280"/>
  <c r="BB280"/>
  <c r="BL280"/>
  <c r="BU280"/>
  <c r="CD280"/>
  <c r="CM280"/>
  <c r="CV280"/>
  <c r="DE280"/>
  <c r="O282"/>
  <c r="W282"/>
  <c r="AE282"/>
  <c r="AM282"/>
  <c r="AU282"/>
  <c r="BC282"/>
  <c r="BK282"/>
  <c r="BS282"/>
  <c r="CA282"/>
  <c r="CI282"/>
  <c r="CQ282"/>
  <c r="CY282"/>
  <c r="DG282"/>
  <c r="P284"/>
  <c r="X284"/>
  <c r="AF284"/>
  <c r="AN284"/>
  <c r="AV284"/>
  <c r="BD284"/>
  <c r="BL284"/>
  <c r="BT284"/>
  <c r="CB284"/>
  <c r="CJ284"/>
  <c r="CR284"/>
  <c r="CZ284"/>
  <c r="DH284"/>
  <c r="E294"/>
  <c r="F294" s="1"/>
  <c r="J308"/>
  <c r="K303"/>
  <c r="P303"/>
  <c r="T303"/>
  <c r="Y303"/>
  <c r="AC303"/>
  <c r="AH303"/>
  <c r="AL303"/>
  <c r="AQ303"/>
  <c r="AV303"/>
  <c r="BC303"/>
  <c r="BK303"/>
  <c r="BX303"/>
  <c r="CI303"/>
  <c r="CV303"/>
  <c r="DG303"/>
  <c r="V304"/>
  <c r="AE304"/>
  <c r="AT304"/>
  <c r="BC304"/>
  <c r="BR304"/>
  <c r="CA304"/>
  <c r="CP304"/>
  <c r="DD304"/>
  <c r="L306"/>
  <c r="W306"/>
  <c r="AO306"/>
  <c r="BJ306"/>
  <c r="AP308"/>
  <c r="BN308"/>
  <c r="CQ308"/>
  <c r="AM310"/>
  <c r="CQ310"/>
  <c r="W288"/>
  <c r="BI305"/>
  <c r="M288"/>
  <c r="AS288"/>
  <c r="E266"/>
  <c r="F266" s="1"/>
  <c r="J284"/>
  <c r="N280"/>
  <c r="R280"/>
  <c r="V280"/>
  <c r="Z280"/>
  <c r="AD280"/>
  <c r="AH280"/>
  <c r="AL280"/>
  <c r="AQ280"/>
  <c r="AV280"/>
  <c r="AZ280"/>
  <c r="BE280"/>
  <c r="BI280"/>
  <c r="BN280"/>
  <c r="BR280"/>
  <c r="BW280"/>
  <c r="CB280"/>
  <c r="CF280"/>
  <c r="CK280"/>
  <c r="CO280"/>
  <c r="CT280"/>
  <c r="CX280"/>
  <c r="DC280"/>
  <c r="DH280"/>
  <c r="M282"/>
  <c r="Q282"/>
  <c r="U282"/>
  <c r="Y282"/>
  <c r="AC282"/>
  <c r="AG282"/>
  <c r="AK282"/>
  <c r="AO282"/>
  <c r="AS282"/>
  <c r="AW282"/>
  <c r="BA282"/>
  <c r="BE282"/>
  <c r="BI282"/>
  <c r="BM282"/>
  <c r="BQ282"/>
  <c r="BU282"/>
  <c r="BY282"/>
  <c r="CC282"/>
  <c r="CG282"/>
  <c r="CK282"/>
  <c r="CO282"/>
  <c r="CS282"/>
  <c r="CW282"/>
  <c r="DA282"/>
  <c r="DE282"/>
  <c r="DI282"/>
  <c r="N284"/>
  <c r="R284"/>
  <c r="V284"/>
  <c r="Z284"/>
  <c r="AD284"/>
  <c r="AH284"/>
  <c r="AL284"/>
  <c r="AP284"/>
  <c r="AT284"/>
  <c r="AX284"/>
  <c r="BB284"/>
  <c r="BF284"/>
  <c r="BJ284"/>
  <c r="BN284"/>
  <c r="BR284"/>
  <c r="BV284"/>
  <c r="BZ284"/>
  <c r="CD284"/>
  <c r="CH284"/>
  <c r="CL284"/>
  <c r="CP284"/>
  <c r="CT284"/>
  <c r="CX284"/>
  <c r="DB284"/>
  <c r="DF284"/>
  <c r="DJ284"/>
  <c r="S288"/>
  <c r="AE288"/>
  <c r="BI288"/>
  <c r="E299"/>
  <c r="F299" s="1"/>
  <c r="L307"/>
  <c r="Y287"/>
  <c r="AC305"/>
  <c r="CO305"/>
  <c r="W307"/>
  <c r="N278"/>
  <c r="R278"/>
  <c r="V278"/>
  <c r="Z278"/>
  <c r="AD278"/>
  <c r="AH278"/>
  <c r="AL278"/>
  <c r="AP278"/>
  <c r="AT278"/>
  <c r="AX278"/>
  <c r="BB278"/>
  <c r="BF278"/>
  <c r="BJ278"/>
  <c r="BN278"/>
  <c r="BR278"/>
  <c r="BV278"/>
  <c r="BZ278"/>
  <c r="CD278"/>
  <c r="CH278"/>
  <c r="CL278"/>
  <c r="CP278"/>
  <c r="CT278"/>
  <c r="CX278"/>
  <c r="DB278"/>
  <c r="DF278"/>
  <c r="DJ278"/>
  <c r="AJ279"/>
  <c r="BP279"/>
  <c r="CV279"/>
  <c r="U281"/>
  <c r="BA281"/>
  <c r="CG281"/>
  <c r="K283"/>
  <c r="O283"/>
  <c r="S283"/>
  <c r="W283"/>
  <c r="AA283"/>
  <c r="AE283"/>
  <c r="AI283"/>
  <c r="AM283"/>
  <c r="AQ283"/>
  <c r="AU283"/>
  <c r="AY283"/>
  <c r="BC283"/>
  <c r="BG283"/>
  <c r="BK283"/>
  <c r="BO283"/>
  <c r="BS283"/>
  <c r="BX283"/>
  <c r="CC283"/>
  <c r="CH283"/>
  <c r="CN283"/>
  <c r="CT283"/>
  <c r="DB283"/>
  <c r="DJ283"/>
  <c r="CT285"/>
  <c r="BE287"/>
  <c r="J309"/>
  <c r="J307"/>
  <c r="M305"/>
  <c r="AS305"/>
  <c r="BY305"/>
  <c r="DE305"/>
  <c r="R307"/>
  <c r="AD307"/>
  <c r="K288"/>
  <c r="O288"/>
  <c r="U288"/>
  <c r="AA288"/>
  <c r="AK288"/>
  <c r="AZ288"/>
  <c r="BR288"/>
  <c r="AY307"/>
  <c r="AC288"/>
  <c r="AI288"/>
  <c r="AM288"/>
  <c r="AU288"/>
  <c r="BD288"/>
  <c r="BK288"/>
  <c r="BT288"/>
  <c r="AK307"/>
  <c r="BJ307"/>
  <c r="BZ307"/>
  <c r="AO287"/>
  <c r="CA287"/>
  <c r="N307"/>
  <c r="T307"/>
  <c r="AA307"/>
  <c r="AI307"/>
  <c r="AT307"/>
  <c r="BH307"/>
  <c r="BX307"/>
  <c r="CN307"/>
  <c r="AF309"/>
  <c r="E264"/>
  <c r="F264" s="1"/>
  <c r="E269"/>
  <c r="F269" s="1"/>
  <c r="J278"/>
  <c r="J287"/>
  <c r="J283"/>
  <c r="K278"/>
  <c r="M278"/>
  <c r="O278"/>
  <c r="Q278"/>
  <c r="S278"/>
  <c r="U278"/>
  <c r="W278"/>
  <c r="Y278"/>
  <c r="AA278"/>
  <c r="AC278"/>
  <c r="AE278"/>
  <c r="AG278"/>
  <c r="AI278"/>
  <c r="AK278"/>
  <c r="AM278"/>
  <c r="AO278"/>
  <c r="AQ278"/>
  <c r="AS278"/>
  <c r="AU278"/>
  <c r="AW278"/>
  <c r="AY278"/>
  <c r="BA278"/>
  <c r="BC278"/>
  <c r="BE278"/>
  <c r="BG278"/>
  <c r="BI278"/>
  <c r="BK278"/>
  <c r="BM278"/>
  <c r="BO278"/>
  <c r="BQ278"/>
  <c r="BS278"/>
  <c r="BU278"/>
  <c r="BW278"/>
  <c r="BY278"/>
  <c r="CA278"/>
  <c r="CC278"/>
  <c r="CE278"/>
  <c r="CG278"/>
  <c r="CI278"/>
  <c r="CK278"/>
  <c r="CM278"/>
  <c r="CO278"/>
  <c r="CQ278"/>
  <c r="CS278"/>
  <c r="CU278"/>
  <c r="CW278"/>
  <c r="CY278"/>
  <c r="DA278"/>
  <c r="DC278"/>
  <c r="DE278"/>
  <c r="DG278"/>
  <c r="L279"/>
  <c r="AB279"/>
  <c r="AR279"/>
  <c r="BH279"/>
  <c r="BX279"/>
  <c r="CN279"/>
  <c r="DD279"/>
  <c r="M281"/>
  <c r="AC281"/>
  <c r="AS281"/>
  <c r="BI281"/>
  <c r="BY281"/>
  <c r="CO281"/>
  <c r="DE281"/>
  <c r="L283"/>
  <c r="N283"/>
  <c r="P283"/>
  <c r="R283"/>
  <c r="T283"/>
  <c r="V283"/>
  <c r="X283"/>
  <c r="Z283"/>
  <c r="AB283"/>
  <c r="AD283"/>
  <c r="AF283"/>
  <c r="AH283"/>
  <c r="AJ283"/>
  <c r="AL283"/>
  <c r="AN283"/>
  <c r="AP283"/>
  <c r="AR283"/>
  <c r="AT283"/>
  <c r="AV283"/>
  <c r="AX283"/>
  <c r="AZ283"/>
  <c r="BB283"/>
  <c r="BD283"/>
  <c r="BF283"/>
  <c r="BH283"/>
  <c r="BJ283"/>
  <c r="BL283"/>
  <c r="BN283"/>
  <c r="BP283"/>
  <c r="BR283"/>
  <c r="BT283"/>
  <c r="BV283"/>
  <c r="BY283"/>
  <c r="CB283"/>
  <c r="CD283"/>
  <c r="CG283"/>
  <c r="CJ283"/>
  <c r="CL283"/>
  <c r="CO283"/>
  <c r="CS283"/>
  <c r="CW283"/>
  <c r="DA283"/>
  <c r="DE283"/>
  <c r="DI283"/>
  <c r="AH285"/>
  <c r="AX285"/>
  <c r="Q287"/>
  <c r="AG287"/>
  <c r="AW287"/>
  <c r="BP287"/>
  <c r="CK287"/>
  <c r="E297"/>
  <c r="F297" s="1"/>
  <c r="U305"/>
  <c r="AK305"/>
  <c r="BA305"/>
  <c r="BQ305"/>
  <c r="CG305"/>
  <c r="CW305"/>
  <c r="K307"/>
  <c r="M307"/>
  <c r="O307"/>
  <c r="S307"/>
  <c r="V307"/>
  <c r="Z307"/>
  <c r="AB307"/>
  <c r="AE307"/>
  <c r="AJ307"/>
  <c r="AP307"/>
  <c r="AX307"/>
  <c r="BA307"/>
  <c r="BI307"/>
  <c r="BP307"/>
  <c r="BY307"/>
  <c r="CF307"/>
  <c r="CO307"/>
  <c r="CZ307"/>
  <c r="Y309"/>
  <c r="AX309"/>
  <c r="AV309"/>
  <c r="CD309"/>
  <c r="BV309"/>
  <c r="DB309"/>
  <c r="E270"/>
  <c r="F270" s="1"/>
  <c r="E268"/>
  <c r="F268" s="1"/>
  <c r="J280"/>
  <c r="K280"/>
  <c r="M280"/>
  <c r="O280"/>
  <c r="Q280"/>
  <c r="S280"/>
  <c r="U280"/>
  <c r="W280"/>
  <c r="Y280"/>
  <c r="AA280"/>
  <c r="AC280"/>
  <c r="AE280"/>
  <c r="AG280"/>
  <c r="AI280"/>
  <c r="AK280"/>
  <c r="AN280"/>
  <c r="AP280"/>
  <c r="AR280"/>
  <c r="AT280"/>
  <c r="AW280"/>
  <c r="AY280"/>
  <c r="BA280"/>
  <c r="BD280"/>
  <c r="BF280"/>
  <c r="BH280"/>
  <c r="BJ280"/>
  <c r="BM280"/>
  <c r="BO280"/>
  <c r="BQ280"/>
  <c r="BT280"/>
  <c r="BV280"/>
  <c r="BX280"/>
  <c r="BZ280"/>
  <c r="CC280"/>
  <c r="CE280"/>
  <c r="CG280"/>
  <c r="CJ280"/>
  <c r="CL280"/>
  <c r="CN280"/>
  <c r="CP280"/>
  <c r="CS280"/>
  <c r="CU280"/>
  <c r="CW280"/>
  <c r="CZ280"/>
  <c r="DB280"/>
  <c r="DD280"/>
  <c r="DF280"/>
  <c r="DI280"/>
  <c r="L282"/>
  <c r="N282"/>
  <c r="P282"/>
  <c r="R282"/>
  <c r="T282"/>
  <c r="V282"/>
  <c r="X282"/>
  <c r="Z282"/>
  <c r="AB282"/>
  <c r="AD282"/>
  <c r="AF282"/>
  <c r="AH282"/>
  <c r="AJ282"/>
  <c r="AL282"/>
  <c r="AN282"/>
  <c r="AP282"/>
  <c r="AR282"/>
  <c r="AT282"/>
  <c r="AV282"/>
  <c r="AX282"/>
  <c r="AZ282"/>
  <c r="BB282"/>
  <c r="BD282"/>
  <c r="BF282"/>
  <c r="BH282"/>
  <c r="BJ282"/>
  <c r="BL282"/>
  <c r="BN282"/>
  <c r="BP282"/>
  <c r="BR282"/>
  <c r="BT282"/>
  <c r="BV282"/>
  <c r="BX282"/>
  <c r="BZ282"/>
  <c r="CB282"/>
  <c r="CD282"/>
  <c r="CF282"/>
  <c r="CH282"/>
  <c r="CJ282"/>
  <c r="CL282"/>
  <c r="CN282"/>
  <c r="CP282"/>
  <c r="CR282"/>
  <c r="CT282"/>
  <c r="CV282"/>
  <c r="CX282"/>
  <c r="CZ282"/>
  <c r="DB282"/>
  <c r="DD282"/>
  <c r="DF282"/>
  <c r="DH282"/>
  <c r="K284"/>
  <c r="M284"/>
  <c r="O284"/>
  <c r="Q284"/>
  <c r="S284"/>
  <c r="U284"/>
  <c r="W284"/>
  <c r="Y284"/>
  <c r="AA284"/>
  <c r="AC284"/>
  <c r="AE284"/>
  <c r="AG284"/>
  <c r="AI284"/>
  <c r="AK284"/>
  <c r="AM284"/>
  <c r="AO284"/>
  <c r="AQ284"/>
  <c r="AS284"/>
  <c r="AU284"/>
  <c r="AW284"/>
  <c r="AY284"/>
  <c r="BA284"/>
  <c r="BC284"/>
  <c r="BE284"/>
  <c r="BG284"/>
  <c r="BI284"/>
  <c r="BK284"/>
  <c r="BM284"/>
  <c r="BO284"/>
  <c r="BQ284"/>
  <c r="BS284"/>
  <c r="BU284"/>
  <c r="BW284"/>
  <c r="BY284"/>
  <c r="CA284"/>
  <c r="CC284"/>
  <c r="CE284"/>
  <c r="CG284"/>
  <c r="CI284"/>
  <c r="CK284"/>
  <c r="CM284"/>
  <c r="CO284"/>
  <c r="CQ284"/>
  <c r="CS284"/>
  <c r="CU284"/>
  <c r="CW284"/>
  <c r="CY284"/>
  <c r="DA284"/>
  <c r="DC284"/>
  <c r="DE284"/>
  <c r="DG284"/>
  <c r="DH286"/>
  <c r="L288"/>
  <c r="N288"/>
  <c r="P288"/>
  <c r="T288"/>
  <c r="V288"/>
  <c r="X288"/>
  <c r="AB288"/>
  <c r="AD288"/>
  <c r="AF288"/>
  <c r="AJ288"/>
  <c r="AL288"/>
  <c r="AN288"/>
  <c r="AT288"/>
  <c r="AV288"/>
  <c r="BA288"/>
  <c r="BH288"/>
  <c r="BJ288"/>
  <c r="BL288"/>
  <c r="BS288"/>
  <c r="BX288"/>
  <c r="E300"/>
  <c r="F300" s="1"/>
  <c r="E298"/>
  <c r="F298" s="1"/>
  <c r="E296"/>
  <c r="F296" s="1"/>
  <c r="J303"/>
  <c r="J304"/>
  <c r="L303"/>
  <c r="N303"/>
  <c r="Q303"/>
  <c r="S303"/>
  <c r="U303"/>
  <c r="X303"/>
  <c r="Z303"/>
  <c r="AB303"/>
  <c r="AD303"/>
  <c r="AG303"/>
  <c r="AI303"/>
  <c r="AK303"/>
  <c r="AN303"/>
  <c r="AP303"/>
  <c r="AR303"/>
  <c r="AT303"/>
  <c r="AW303"/>
  <c r="BB303"/>
  <c r="BD303"/>
  <c r="BJ303"/>
  <c r="BP303"/>
  <c r="BS303"/>
  <c r="BZ303"/>
  <c r="CH303"/>
  <c r="CN303"/>
  <c r="CQ303"/>
  <c r="CY303"/>
  <c r="DF303"/>
  <c r="L304"/>
  <c r="O304"/>
  <c r="W304"/>
  <c r="AD304"/>
  <c r="AJ304"/>
  <c r="AR304"/>
  <c r="AU304"/>
  <c r="BB304"/>
  <c r="BH304"/>
  <c r="BP304"/>
  <c r="BS304"/>
  <c r="BZ304"/>
  <c r="CH304"/>
  <c r="CN304"/>
  <c r="CQ304"/>
  <c r="CX304"/>
  <c r="DF304"/>
  <c r="N306"/>
  <c r="T306"/>
  <c r="AB306"/>
  <c r="AG306"/>
  <c r="AS306"/>
  <c r="BI306"/>
  <c r="BX306"/>
  <c r="W308"/>
  <c r="AE308"/>
  <c r="AU308"/>
  <c r="BM308"/>
  <c r="BU308"/>
  <c r="CK308"/>
  <c r="DB308"/>
  <c r="DJ308"/>
  <c r="AL310"/>
  <c r="BK310"/>
  <c r="BS310"/>
  <c r="CY310"/>
  <c r="B237"/>
  <c r="B247"/>
  <c r="B233"/>
  <c r="B243"/>
  <c r="D236"/>
  <c r="D246"/>
  <c r="D232"/>
  <c r="D242"/>
  <c r="B236"/>
  <c r="B246"/>
  <c r="D231"/>
  <c r="D241"/>
  <c r="B232"/>
  <c r="B242"/>
  <c r="D235"/>
  <c r="D245"/>
  <c r="BY288"/>
  <c r="B231"/>
  <c r="B241"/>
  <c r="B235"/>
  <c r="B245"/>
  <c r="BZ288"/>
  <c r="D238"/>
  <c r="D248"/>
  <c r="D234"/>
  <c r="D244"/>
  <c r="B238"/>
  <c r="B248"/>
  <c r="B234"/>
  <c r="B244"/>
  <c r="CH288"/>
  <c r="D237"/>
  <c r="D247"/>
  <c r="D233"/>
  <c r="D243"/>
  <c r="CF288"/>
  <c r="CI288"/>
  <c r="CJ288"/>
  <c r="CQ288"/>
  <c r="CR288"/>
  <c r="CV288"/>
  <c r="CW288"/>
  <c r="CX288"/>
  <c r="DF288"/>
  <c r="DG288"/>
  <c r="DE288"/>
  <c r="CX310"/>
  <c r="DH288"/>
  <c r="E267"/>
  <c r="F267" s="1"/>
  <c r="J281"/>
  <c r="N281"/>
  <c r="V281"/>
  <c r="AD281"/>
  <c r="AL281"/>
  <c r="AT281"/>
  <c r="BB281"/>
  <c r="BJ281"/>
  <c r="BR281"/>
  <c r="BZ281"/>
  <c r="CH281"/>
  <c r="CP281"/>
  <c r="CX281"/>
  <c r="DF281"/>
  <c r="AI289"/>
  <c r="CM289"/>
  <c r="E295"/>
  <c r="F295" s="1"/>
  <c r="J305"/>
  <c r="N305"/>
  <c r="V305"/>
  <c r="AD305"/>
  <c r="AL305"/>
  <c r="AT305"/>
  <c r="BB305"/>
  <c r="BJ305"/>
  <c r="BR305"/>
  <c r="BZ305"/>
  <c r="CH305"/>
  <c r="CP305"/>
  <c r="CX305"/>
  <c r="DF305"/>
  <c r="AC289"/>
  <c r="O281"/>
  <c r="W281"/>
  <c r="AE281"/>
  <c r="AM281"/>
  <c r="AU281"/>
  <c r="BC281"/>
  <c r="BK281"/>
  <c r="BS281"/>
  <c r="CA281"/>
  <c r="CI281"/>
  <c r="CQ281"/>
  <c r="CY281"/>
  <c r="DG281"/>
  <c r="AK289"/>
  <c r="CO289"/>
  <c r="O305"/>
  <c r="W305"/>
  <c r="AE305"/>
  <c r="AM305"/>
  <c r="AU305"/>
  <c r="BC305"/>
  <c r="BK305"/>
  <c r="BS305"/>
  <c r="CA305"/>
  <c r="CI305"/>
  <c r="CQ305"/>
  <c r="CY305"/>
  <c r="DG305"/>
  <c r="P281"/>
  <c r="X281"/>
  <c r="AF281"/>
  <c r="AN281"/>
  <c r="AV281"/>
  <c r="BD281"/>
  <c r="BL281"/>
  <c r="BT281"/>
  <c r="CB281"/>
  <c r="CJ281"/>
  <c r="CR281"/>
  <c r="CZ281"/>
  <c r="DH281"/>
  <c r="AQ289"/>
  <c r="CU289"/>
  <c r="P305"/>
  <c r="X305"/>
  <c r="AF305"/>
  <c r="AN305"/>
  <c r="AV305"/>
  <c r="BD305"/>
  <c r="BL305"/>
  <c r="BT305"/>
  <c r="CB305"/>
  <c r="CJ305"/>
  <c r="CR305"/>
  <c r="CZ305"/>
  <c r="DH305"/>
  <c r="E275"/>
  <c r="F275" s="1"/>
  <c r="Q281"/>
  <c r="Y281"/>
  <c r="AG281"/>
  <c r="AO281"/>
  <c r="AW281"/>
  <c r="BE281"/>
  <c r="BM281"/>
  <c r="BU281"/>
  <c r="CC281"/>
  <c r="CK281"/>
  <c r="CS281"/>
  <c r="DA281"/>
  <c r="DI281"/>
  <c r="BG289"/>
  <c r="CW289"/>
  <c r="Q305"/>
  <c r="Y305"/>
  <c r="AG305"/>
  <c r="AO305"/>
  <c r="AW305"/>
  <c r="BE305"/>
  <c r="BM305"/>
  <c r="BU305"/>
  <c r="CC305"/>
  <c r="CK305"/>
  <c r="CS305"/>
  <c r="DA305"/>
  <c r="DI305"/>
  <c r="R281"/>
  <c r="Z281"/>
  <c r="AH281"/>
  <c r="AP281"/>
  <c r="AX281"/>
  <c r="BF281"/>
  <c r="BN281"/>
  <c r="BV281"/>
  <c r="CD281"/>
  <c r="CL281"/>
  <c r="CT281"/>
  <c r="DB281"/>
  <c r="DJ281"/>
  <c r="BI289"/>
  <c r="DC289"/>
  <c r="R305"/>
  <c r="Z305"/>
  <c r="AH305"/>
  <c r="AP305"/>
  <c r="AX305"/>
  <c r="BF305"/>
  <c r="BN305"/>
  <c r="BV305"/>
  <c r="CD305"/>
  <c r="CL305"/>
  <c r="CT305"/>
  <c r="DB305"/>
  <c r="DJ305"/>
  <c r="BW289"/>
  <c r="K281"/>
  <c r="S281"/>
  <c r="AA281"/>
  <c r="AI281"/>
  <c r="AQ281"/>
  <c r="AY281"/>
  <c r="BG281"/>
  <c r="BO281"/>
  <c r="BW281"/>
  <c r="CE281"/>
  <c r="CM281"/>
  <c r="CU281"/>
  <c r="DC281"/>
  <c r="K289"/>
  <c r="BO289"/>
  <c r="K305"/>
  <c r="S305"/>
  <c r="AA305"/>
  <c r="AI305"/>
  <c r="AQ305"/>
  <c r="AY305"/>
  <c r="BG305"/>
  <c r="BO305"/>
  <c r="BW305"/>
  <c r="CE305"/>
  <c r="CM305"/>
  <c r="CU305"/>
  <c r="DC305"/>
  <c r="L281"/>
  <c r="T281"/>
  <c r="AB281"/>
  <c r="AJ281"/>
  <c r="AR281"/>
  <c r="AZ281"/>
  <c r="BH281"/>
  <c r="BP281"/>
  <c r="BX281"/>
  <c r="CF281"/>
  <c r="CN281"/>
  <c r="CV281"/>
  <c r="AA289"/>
  <c r="BQ289"/>
  <c r="L305"/>
  <c r="T305"/>
  <c r="AB305"/>
  <c r="AJ305"/>
  <c r="AR305"/>
  <c r="AZ305"/>
  <c r="BH305"/>
  <c r="BP305"/>
  <c r="BX305"/>
  <c r="CF305"/>
  <c r="CN305"/>
  <c r="CV305"/>
  <c r="M279"/>
  <c r="AS279"/>
  <c r="CO279"/>
  <c r="AH287"/>
  <c r="BQ287"/>
  <c r="DA287"/>
  <c r="N279"/>
  <c r="AT279"/>
  <c r="BZ279"/>
  <c r="AA287"/>
  <c r="AY287"/>
  <c r="CO287"/>
  <c r="O279"/>
  <c r="W279"/>
  <c r="AE279"/>
  <c r="AM279"/>
  <c r="AU279"/>
  <c r="BC279"/>
  <c r="BK279"/>
  <c r="BS279"/>
  <c r="CA279"/>
  <c r="CI279"/>
  <c r="CQ279"/>
  <c r="CY279"/>
  <c r="DG279"/>
  <c r="BF285"/>
  <c r="L287"/>
  <c r="T287"/>
  <c r="AB287"/>
  <c r="AJ287"/>
  <c r="AR287"/>
  <c r="AZ287"/>
  <c r="BI287"/>
  <c r="BT287"/>
  <c r="CE287"/>
  <c r="CQ287"/>
  <c r="DG287"/>
  <c r="CN288"/>
  <c r="CY288"/>
  <c r="M289"/>
  <c r="AS289"/>
  <c r="BY289"/>
  <c r="DE289"/>
  <c r="AC279"/>
  <c r="BA279"/>
  <c r="BY279"/>
  <c r="DE279"/>
  <c r="AP287"/>
  <c r="CB287"/>
  <c r="AD279"/>
  <c r="BJ279"/>
  <c r="CP279"/>
  <c r="S287"/>
  <c r="AQ287"/>
  <c r="P279"/>
  <c r="X279"/>
  <c r="AF279"/>
  <c r="AN279"/>
  <c r="AV279"/>
  <c r="BD279"/>
  <c r="BL279"/>
  <c r="BT279"/>
  <c r="CB279"/>
  <c r="CJ279"/>
  <c r="CR279"/>
  <c r="CZ279"/>
  <c r="DH279"/>
  <c r="BN285"/>
  <c r="M287"/>
  <c r="U287"/>
  <c r="AC287"/>
  <c r="AK287"/>
  <c r="AS287"/>
  <c r="BA287"/>
  <c r="BK287"/>
  <c r="BU287"/>
  <c r="CF287"/>
  <c r="CR287"/>
  <c r="DH287"/>
  <c r="Q288"/>
  <c r="Y288"/>
  <c r="AG288"/>
  <c r="AO288"/>
  <c r="BB288"/>
  <c r="BP288"/>
  <c r="CA288"/>
  <c r="CO288"/>
  <c r="CZ288"/>
  <c r="S289"/>
  <c r="AY289"/>
  <c r="CE289"/>
  <c r="DC306"/>
  <c r="BT306"/>
  <c r="BB306"/>
  <c r="AL306"/>
  <c r="AA306"/>
  <c r="S306"/>
  <c r="K306"/>
  <c r="DI306"/>
  <c r="BS306"/>
  <c r="BA306"/>
  <c r="AK306"/>
  <c r="Z306"/>
  <c r="R306"/>
  <c r="CU306"/>
  <c r="BN306"/>
  <c r="AX306"/>
  <c r="AJ306"/>
  <c r="Y306"/>
  <c r="Q306"/>
  <c r="CM306"/>
  <c r="BM306"/>
  <c r="AW306"/>
  <c r="AH306"/>
  <c r="X306"/>
  <c r="P306"/>
  <c r="CA306"/>
  <c r="BF306"/>
  <c r="AP306"/>
  <c r="AC306"/>
  <c r="U306"/>
  <c r="M306"/>
  <c r="U279"/>
  <c r="BI279"/>
  <c r="CG279"/>
  <c r="CW279"/>
  <c r="R287"/>
  <c r="AX287"/>
  <c r="AL279"/>
  <c r="BR279"/>
  <c r="DF279"/>
  <c r="K287"/>
  <c r="CC287"/>
  <c r="E265"/>
  <c r="F265" s="1"/>
  <c r="Q279"/>
  <c r="Y279"/>
  <c r="AG279"/>
  <c r="AO279"/>
  <c r="AW279"/>
  <c r="BE279"/>
  <c r="BM279"/>
  <c r="BU279"/>
  <c r="CC279"/>
  <c r="CK279"/>
  <c r="CS279"/>
  <c r="DA279"/>
  <c r="DI279"/>
  <c r="BV285"/>
  <c r="N287"/>
  <c r="V287"/>
  <c r="AD287"/>
  <c r="AL287"/>
  <c r="AT287"/>
  <c r="BB287"/>
  <c r="BL287"/>
  <c r="BW287"/>
  <c r="CG287"/>
  <c r="CS287"/>
  <c r="DI287"/>
  <c r="R288"/>
  <c r="Z288"/>
  <c r="AH288"/>
  <c r="AR288"/>
  <c r="BC288"/>
  <c r="BQ288"/>
  <c r="CB288"/>
  <c r="CP288"/>
  <c r="DD288"/>
  <c r="U289"/>
  <c r="BA289"/>
  <c r="CG289"/>
  <c r="O303"/>
  <c r="W303"/>
  <c r="AE303"/>
  <c r="AM303"/>
  <c r="AU303"/>
  <c r="BH303"/>
  <c r="CA303"/>
  <c r="T304"/>
  <c r="AM304"/>
  <c r="BJ304"/>
  <c r="CF304"/>
  <c r="V306"/>
  <c r="BE306"/>
  <c r="AK279"/>
  <c r="BQ279"/>
  <c r="Z287"/>
  <c r="BG287"/>
  <c r="CM287"/>
  <c r="V279"/>
  <c r="BB279"/>
  <c r="CH279"/>
  <c r="AI287"/>
  <c r="BH287"/>
  <c r="DE287"/>
  <c r="T258"/>
  <c r="E273"/>
  <c r="F273" s="1"/>
  <c r="J279"/>
  <c r="R279"/>
  <c r="Z279"/>
  <c r="AH279"/>
  <c r="AP279"/>
  <c r="AX279"/>
  <c r="BF279"/>
  <c r="BN279"/>
  <c r="BV279"/>
  <c r="CD279"/>
  <c r="CL279"/>
  <c r="CT279"/>
  <c r="DB279"/>
  <c r="DJ279"/>
  <c r="R285"/>
  <c r="CD285"/>
  <c r="O287"/>
  <c r="W287"/>
  <c r="AE287"/>
  <c r="AM287"/>
  <c r="AU287"/>
  <c r="BC287"/>
  <c r="BM287"/>
  <c r="BX287"/>
  <c r="CI287"/>
  <c r="CW287"/>
  <c r="DC303"/>
  <c r="CU303"/>
  <c r="CM303"/>
  <c r="CE303"/>
  <c r="BW303"/>
  <c r="BO303"/>
  <c r="BG303"/>
  <c r="AY303"/>
  <c r="DJ303"/>
  <c r="DB303"/>
  <c r="CT303"/>
  <c r="CL303"/>
  <c r="CD303"/>
  <c r="BV303"/>
  <c r="BN303"/>
  <c r="BF303"/>
  <c r="AX303"/>
  <c r="DI303"/>
  <c r="DA303"/>
  <c r="CS303"/>
  <c r="CK303"/>
  <c r="CC303"/>
  <c r="BU303"/>
  <c r="BM303"/>
  <c r="DH303"/>
  <c r="CZ303"/>
  <c r="CR303"/>
  <c r="CJ303"/>
  <c r="CB303"/>
  <c r="BT303"/>
  <c r="BL303"/>
  <c r="DE303"/>
  <c r="CW303"/>
  <c r="CO303"/>
  <c r="CG303"/>
  <c r="BY303"/>
  <c r="BQ303"/>
  <c r="BI303"/>
  <c r="BA303"/>
  <c r="DC304"/>
  <c r="CU304"/>
  <c r="CM304"/>
  <c r="CE304"/>
  <c r="BW304"/>
  <c r="BO304"/>
  <c r="BG304"/>
  <c r="AY304"/>
  <c r="AQ304"/>
  <c r="AI304"/>
  <c r="AA304"/>
  <c r="S304"/>
  <c r="K304"/>
  <c r="DJ304"/>
  <c r="DB304"/>
  <c r="CT304"/>
  <c r="CL304"/>
  <c r="CD304"/>
  <c r="BV304"/>
  <c r="BN304"/>
  <c r="BF304"/>
  <c r="AX304"/>
  <c r="AP304"/>
  <c r="AH304"/>
  <c r="Z304"/>
  <c r="R304"/>
  <c r="DI304"/>
  <c r="DA304"/>
  <c r="CS304"/>
  <c r="CK304"/>
  <c r="CC304"/>
  <c r="BU304"/>
  <c r="BM304"/>
  <c r="BE304"/>
  <c r="AW304"/>
  <c r="AO304"/>
  <c r="AG304"/>
  <c r="Y304"/>
  <c r="Q304"/>
  <c r="DH304"/>
  <c r="CZ304"/>
  <c r="CR304"/>
  <c r="CJ304"/>
  <c r="CB304"/>
  <c r="BT304"/>
  <c r="BL304"/>
  <c r="BD304"/>
  <c r="AV304"/>
  <c r="AN304"/>
  <c r="AF304"/>
  <c r="X304"/>
  <c r="P304"/>
  <c r="DE304"/>
  <c r="CW304"/>
  <c r="CO304"/>
  <c r="CG304"/>
  <c r="BY304"/>
  <c r="BQ304"/>
  <c r="BI304"/>
  <c r="BA304"/>
  <c r="AS304"/>
  <c r="AK304"/>
  <c r="AC304"/>
  <c r="U304"/>
  <c r="M304"/>
  <c r="CX279"/>
  <c r="BS287"/>
  <c r="BJ258"/>
  <c r="E271"/>
  <c r="F271" s="1"/>
  <c r="K279"/>
  <c r="S279"/>
  <c r="AA279"/>
  <c r="AI279"/>
  <c r="AQ279"/>
  <c r="AY279"/>
  <c r="BG279"/>
  <c r="BO279"/>
  <c r="BW279"/>
  <c r="CE279"/>
  <c r="CM279"/>
  <c r="CU279"/>
  <c r="Z285"/>
  <c r="CL285"/>
  <c r="P287"/>
  <c r="X287"/>
  <c r="AF287"/>
  <c r="AN287"/>
  <c r="AV287"/>
  <c r="BD287"/>
  <c r="BO287"/>
  <c r="BY287"/>
  <c r="CJ287"/>
  <c r="CY287"/>
  <c r="BW283"/>
  <c r="CE283"/>
  <c r="CM283"/>
  <c r="CU283"/>
  <c r="DC283"/>
  <c r="CV283"/>
  <c r="DD283"/>
  <c r="CP283"/>
  <c r="CX283"/>
  <c r="DF283"/>
  <c r="CA283"/>
  <c r="CI283"/>
  <c r="CQ283"/>
  <c r="CY283"/>
  <c r="DB285"/>
  <c r="DJ285"/>
  <c r="K285"/>
  <c r="S285"/>
  <c r="AA285"/>
  <c r="AI285"/>
  <c r="AQ285"/>
  <c r="AY285"/>
  <c r="BG285"/>
  <c r="BO285"/>
  <c r="BW285"/>
  <c r="CE285"/>
  <c r="CM285"/>
  <c r="CU285"/>
  <c r="DC285"/>
  <c r="T285"/>
  <c r="CF285"/>
  <c r="M285"/>
  <c r="U285"/>
  <c r="AC285"/>
  <c r="AK285"/>
  <c r="AS285"/>
  <c r="BA285"/>
  <c r="BI285"/>
  <c r="BQ285"/>
  <c r="BY285"/>
  <c r="CG285"/>
  <c r="CO285"/>
  <c r="CW285"/>
  <c r="DE285"/>
  <c r="AB285"/>
  <c r="AR285"/>
  <c r="BP285"/>
  <c r="CN285"/>
  <c r="DD285"/>
  <c r="J285"/>
  <c r="N285"/>
  <c r="V285"/>
  <c r="AD285"/>
  <c r="AL285"/>
  <c r="AT285"/>
  <c r="BB285"/>
  <c r="BJ285"/>
  <c r="BR285"/>
  <c r="BZ285"/>
  <c r="CH285"/>
  <c r="CP285"/>
  <c r="CX285"/>
  <c r="DF285"/>
  <c r="BH285"/>
  <c r="O285"/>
  <c r="W285"/>
  <c r="AE285"/>
  <c r="AM285"/>
  <c r="AU285"/>
  <c r="BC285"/>
  <c r="BK285"/>
  <c r="BS285"/>
  <c r="CA285"/>
  <c r="CI285"/>
  <c r="CQ285"/>
  <c r="CY285"/>
  <c r="DG285"/>
  <c r="P285"/>
  <c r="X285"/>
  <c r="AF285"/>
  <c r="AN285"/>
  <c r="AV285"/>
  <c r="BD285"/>
  <c r="BL285"/>
  <c r="BT285"/>
  <c r="CB285"/>
  <c r="CJ285"/>
  <c r="CR285"/>
  <c r="CZ285"/>
  <c r="DH285"/>
  <c r="L285"/>
  <c r="AJ285"/>
  <c r="AZ285"/>
  <c r="BX285"/>
  <c r="CV285"/>
  <c r="Q285"/>
  <c r="Y285"/>
  <c r="AG285"/>
  <c r="AO285"/>
  <c r="AW285"/>
  <c r="BE285"/>
  <c r="BM285"/>
  <c r="BU285"/>
  <c r="CC285"/>
  <c r="CK285"/>
  <c r="CS285"/>
  <c r="DA285"/>
  <c r="BT286"/>
  <c r="BD286"/>
  <c r="P286"/>
  <c r="CB286"/>
  <c r="X286"/>
  <c r="CJ286"/>
  <c r="AF286"/>
  <c r="CR286"/>
  <c r="AV286"/>
  <c r="BL286"/>
  <c r="AN286"/>
  <c r="CZ286"/>
  <c r="BF287"/>
  <c r="BN287"/>
  <c r="BV287"/>
  <c r="CD287"/>
  <c r="CL287"/>
  <c r="CT287"/>
  <c r="DB287"/>
  <c r="DJ287"/>
  <c r="CU287"/>
  <c r="DC287"/>
  <c r="CN287"/>
  <c r="CV287"/>
  <c r="DD287"/>
  <c r="BJ287"/>
  <c r="BR287"/>
  <c r="BZ287"/>
  <c r="CH287"/>
  <c r="CP287"/>
  <c r="CX287"/>
  <c r="AW288"/>
  <c r="BE288"/>
  <c r="BM288"/>
  <c r="BU288"/>
  <c r="CC288"/>
  <c r="CK288"/>
  <c r="CS288"/>
  <c r="DA288"/>
  <c r="DI288"/>
  <c r="AP288"/>
  <c r="AX288"/>
  <c r="BF288"/>
  <c r="BN288"/>
  <c r="BV288"/>
  <c r="CD288"/>
  <c r="CL288"/>
  <c r="CT288"/>
  <c r="DB288"/>
  <c r="DJ288"/>
  <c r="AQ288"/>
  <c r="AY288"/>
  <c r="BG288"/>
  <c r="BO288"/>
  <c r="BW288"/>
  <c r="CE288"/>
  <c r="CM288"/>
  <c r="CU288"/>
  <c r="L289"/>
  <c r="T289"/>
  <c r="AB289"/>
  <c r="AJ289"/>
  <c r="AR289"/>
  <c r="AZ289"/>
  <c r="BH289"/>
  <c r="BP289"/>
  <c r="BX289"/>
  <c r="CF289"/>
  <c r="CN289"/>
  <c r="CV289"/>
  <c r="DD289"/>
  <c r="J289"/>
  <c r="N289"/>
  <c r="V289"/>
  <c r="AD289"/>
  <c r="AL289"/>
  <c r="AT289"/>
  <c r="BB289"/>
  <c r="BJ289"/>
  <c r="BR289"/>
  <c r="BZ289"/>
  <c r="CH289"/>
  <c r="CP289"/>
  <c r="CX289"/>
  <c r="DF289"/>
  <c r="O289"/>
  <c r="W289"/>
  <c r="AE289"/>
  <c r="AM289"/>
  <c r="AU289"/>
  <c r="BC289"/>
  <c r="BK289"/>
  <c r="BS289"/>
  <c r="CA289"/>
  <c r="CI289"/>
  <c r="CQ289"/>
  <c r="CY289"/>
  <c r="DG289"/>
  <c r="P289"/>
  <c r="X289"/>
  <c r="AF289"/>
  <c r="AN289"/>
  <c r="AV289"/>
  <c r="BD289"/>
  <c r="BL289"/>
  <c r="BT289"/>
  <c r="CB289"/>
  <c r="CJ289"/>
  <c r="CR289"/>
  <c r="CZ289"/>
  <c r="DH289"/>
  <c r="Q289"/>
  <c r="Y289"/>
  <c r="AG289"/>
  <c r="AO289"/>
  <c r="AW289"/>
  <c r="BE289"/>
  <c r="BM289"/>
  <c r="BU289"/>
  <c r="CC289"/>
  <c r="CK289"/>
  <c r="CS289"/>
  <c r="DA289"/>
  <c r="DI289"/>
  <c r="R289"/>
  <c r="Z289"/>
  <c r="AH289"/>
  <c r="AP289"/>
  <c r="AX289"/>
  <c r="BF289"/>
  <c r="BN289"/>
  <c r="BV289"/>
  <c r="CD289"/>
  <c r="CL289"/>
  <c r="CT289"/>
  <c r="DB289"/>
  <c r="O290"/>
  <c r="AE290"/>
  <c r="AU290"/>
  <c r="BK290"/>
  <c r="CA290"/>
  <c r="CI290"/>
  <c r="CY290"/>
  <c r="P290"/>
  <c r="X290"/>
  <c r="AF290"/>
  <c r="AN290"/>
  <c r="AV290"/>
  <c r="BD290"/>
  <c r="BL290"/>
  <c r="BT290"/>
  <c r="CB290"/>
  <c r="CJ290"/>
  <c r="CR290"/>
  <c r="CZ290"/>
  <c r="E276"/>
  <c r="F276" s="1"/>
  <c r="Q290"/>
  <c r="Y290"/>
  <c r="AG290"/>
  <c r="AO290"/>
  <c r="AW290"/>
  <c r="BE290"/>
  <c r="BM290"/>
  <c r="BU290"/>
  <c r="CC290"/>
  <c r="CK290"/>
  <c r="CS290"/>
  <c r="DA290"/>
  <c r="R290"/>
  <c r="Z290"/>
  <c r="AH290"/>
  <c r="AP290"/>
  <c r="AX290"/>
  <c r="BF290"/>
  <c r="BN290"/>
  <c r="BV290"/>
  <c r="CD290"/>
  <c r="CL290"/>
  <c r="CT290"/>
  <c r="DB290"/>
  <c r="W290"/>
  <c r="AM290"/>
  <c r="BC290"/>
  <c r="BS290"/>
  <c r="CQ290"/>
  <c r="K290"/>
  <c r="S290"/>
  <c r="AA290"/>
  <c r="AI290"/>
  <c r="AQ290"/>
  <c r="AY290"/>
  <c r="BG290"/>
  <c r="BO290"/>
  <c r="BW290"/>
  <c r="CE290"/>
  <c r="CM290"/>
  <c r="CU290"/>
  <c r="DD290"/>
  <c r="L290"/>
  <c r="T290"/>
  <c r="AB290"/>
  <c r="AJ290"/>
  <c r="AR290"/>
  <c r="AZ290"/>
  <c r="BH290"/>
  <c r="BP290"/>
  <c r="BX290"/>
  <c r="CF290"/>
  <c r="CN290"/>
  <c r="CV290"/>
  <c r="DH290"/>
  <c r="J290"/>
  <c r="M290"/>
  <c r="U290"/>
  <c r="AC290"/>
  <c r="AK290"/>
  <c r="AS290"/>
  <c r="BA290"/>
  <c r="BI290"/>
  <c r="BQ290"/>
  <c r="BY290"/>
  <c r="CG290"/>
  <c r="CO290"/>
  <c r="CW290"/>
  <c r="DI290"/>
  <c r="N290"/>
  <c r="V290"/>
  <c r="AD290"/>
  <c r="AL290"/>
  <c r="AT290"/>
  <c r="BB290"/>
  <c r="BJ290"/>
  <c r="BR290"/>
  <c r="BZ290"/>
  <c r="CH290"/>
  <c r="CP290"/>
  <c r="CX290"/>
  <c r="U307"/>
  <c r="AC307"/>
  <c r="AL307"/>
  <c r="AZ307"/>
  <c r="BN307"/>
  <c r="CD307"/>
  <c r="CT307"/>
  <c r="AQ307"/>
  <c r="BB307"/>
  <c r="BQ307"/>
  <c r="CG307"/>
  <c r="DB307"/>
  <c r="P307"/>
  <c r="X307"/>
  <c r="AF307"/>
  <c r="AR307"/>
  <c r="BF307"/>
  <c r="BR307"/>
  <c r="CH307"/>
  <c r="DF307"/>
  <c r="Q307"/>
  <c r="Y307"/>
  <c r="AH307"/>
  <c r="AS307"/>
  <c r="BG307"/>
  <c r="BV307"/>
  <c r="CL307"/>
  <c r="AI306"/>
  <c r="AQ306"/>
  <c r="AY306"/>
  <c r="BG306"/>
  <c r="BO306"/>
  <c r="CB306"/>
  <c r="CN306"/>
  <c r="AR306"/>
  <c r="AZ306"/>
  <c r="BH306"/>
  <c r="BP306"/>
  <c r="CC306"/>
  <c r="CQ306"/>
  <c r="CE306"/>
  <c r="CS306"/>
  <c r="AE306"/>
  <c r="AM306"/>
  <c r="AU306"/>
  <c r="BC306"/>
  <c r="BK306"/>
  <c r="BU306"/>
  <c r="CI306"/>
  <c r="CW306"/>
  <c r="AF306"/>
  <c r="AN306"/>
  <c r="AV306"/>
  <c r="BD306"/>
  <c r="BL306"/>
  <c r="BW306"/>
  <c r="CJ306"/>
  <c r="CX306"/>
  <c r="BO307"/>
  <c r="BW307"/>
  <c r="CE307"/>
  <c r="CM307"/>
  <c r="CX307"/>
  <c r="AM307"/>
  <c r="AU307"/>
  <c r="BC307"/>
  <c r="BK307"/>
  <c r="BS307"/>
  <c r="CA307"/>
  <c r="CI307"/>
  <c r="CQ307"/>
  <c r="DH307"/>
  <c r="AN307"/>
  <c r="AV307"/>
  <c r="BD307"/>
  <c r="BL307"/>
  <c r="BT307"/>
  <c r="CB307"/>
  <c r="CJ307"/>
  <c r="CR307"/>
  <c r="DJ307"/>
  <c r="AG307"/>
  <c r="AO307"/>
  <c r="AW307"/>
  <c r="BE307"/>
  <c r="BM307"/>
  <c r="BU307"/>
  <c r="CC307"/>
  <c r="CK307"/>
  <c r="CS307"/>
  <c r="BV306"/>
  <c r="CD306"/>
  <c r="CL306"/>
  <c r="CV306"/>
  <c r="BQ306"/>
  <c r="BY306"/>
  <c r="CG306"/>
  <c r="CO306"/>
  <c r="DA306"/>
  <c r="BR306"/>
  <c r="BZ306"/>
  <c r="CH306"/>
  <c r="CP306"/>
  <c r="DD306"/>
  <c r="AJ311"/>
  <c r="BP311"/>
  <c r="N310"/>
  <c r="AT310"/>
  <c r="BZ310"/>
  <c r="DF310"/>
  <c r="O310"/>
  <c r="AU310"/>
  <c r="CA310"/>
  <c r="DG310"/>
  <c r="V310"/>
  <c r="BB310"/>
  <c r="CH310"/>
  <c r="W310"/>
  <c r="BC310"/>
  <c r="CI310"/>
  <c r="AD310"/>
  <c r="BJ310"/>
  <c r="CP310"/>
  <c r="Z309"/>
  <c r="AW309"/>
  <c r="CB309"/>
  <c r="DH309"/>
  <c r="AG309"/>
  <c r="BD309"/>
  <c r="CJ309"/>
  <c r="P309"/>
  <c r="AH309"/>
  <c r="BF309"/>
  <c r="CL309"/>
  <c r="Q309"/>
  <c r="AN309"/>
  <c r="BL309"/>
  <c r="CR309"/>
  <c r="R309"/>
  <c r="AO309"/>
  <c r="BN309"/>
  <c r="CT309"/>
  <c r="X309"/>
  <c r="AP309"/>
  <c r="BT309"/>
  <c r="CZ309"/>
  <c r="Z308"/>
  <c r="AW308"/>
  <c r="BS308"/>
  <c r="CL308"/>
  <c r="DI308"/>
  <c r="AG308"/>
  <c r="BC308"/>
  <c r="BV308"/>
  <c r="CS308"/>
  <c r="O308"/>
  <c r="AH308"/>
  <c r="BE308"/>
  <c r="CA308"/>
  <c r="CT308"/>
  <c r="Q308"/>
  <c r="AM308"/>
  <c r="BF308"/>
  <c r="CC308"/>
  <c r="CY308"/>
  <c r="R308"/>
  <c r="AO308"/>
  <c r="BK308"/>
  <c r="CD308"/>
  <c r="DA308"/>
  <c r="DE306"/>
  <c r="DF306"/>
  <c r="CY306"/>
  <c r="DG306"/>
  <c r="CR306"/>
  <c r="CZ306"/>
  <c r="DH306"/>
  <c r="CT306"/>
  <c r="DB306"/>
  <c r="DJ306"/>
  <c r="CY307"/>
  <c r="DG307"/>
  <c r="DA307"/>
  <c r="DI307"/>
  <c r="CU307"/>
  <c r="DC307"/>
  <c r="CV307"/>
  <c r="DD307"/>
  <c r="CW307"/>
  <c r="P308"/>
  <c r="X308"/>
  <c r="AF308"/>
  <c r="AN308"/>
  <c r="AV308"/>
  <c r="BD308"/>
  <c r="BL308"/>
  <c r="BT308"/>
  <c r="CB308"/>
  <c r="CJ308"/>
  <c r="CR308"/>
  <c r="CZ308"/>
  <c r="DH308"/>
  <c r="K308"/>
  <c r="S308"/>
  <c r="AA308"/>
  <c r="AI308"/>
  <c r="AQ308"/>
  <c r="AY308"/>
  <c r="BG308"/>
  <c r="BO308"/>
  <c r="BW308"/>
  <c r="CE308"/>
  <c r="CM308"/>
  <c r="CU308"/>
  <c r="DC308"/>
  <c r="L308"/>
  <c r="T308"/>
  <c r="AB308"/>
  <c r="AJ308"/>
  <c r="AR308"/>
  <c r="AZ308"/>
  <c r="BH308"/>
  <c r="BP308"/>
  <c r="BX308"/>
  <c r="CF308"/>
  <c r="CN308"/>
  <c r="CV308"/>
  <c r="DD308"/>
  <c r="M308"/>
  <c r="U308"/>
  <c r="AC308"/>
  <c r="AK308"/>
  <c r="AS308"/>
  <c r="BA308"/>
  <c r="BI308"/>
  <c r="BQ308"/>
  <c r="BY308"/>
  <c r="CG308"/>
  <c r="CO308"/>
  <c r="CW308"/>
  <c r="DE308"/>
  <c r="N308"/>
  <c r="V308"/>
  <c r="AD308"/>
  <c r="AL308"/>
  <c r="AT308"/>
  <c r="BB308"/>
  <c r="BJ308"/>
  <c r="BR308"/>
  <c r="BZ308"/>
  <c r="CH308"/>
  <c r="CP308"/>
  <c r="CX308"/>
  <c r="BE309"/>
  <c r="BM309"/>
  <c r="BU309"/>
  <c r="CC309"/>
  <c r="CK309"/>
  <c r="CS309"/>
  <c r="DA309"/>
  <c r="DI309"/>
  <c r="K309"/>
  <c r="S309"/>
  <c r="AA309"/>
  <c r="AI309"/>
  <c r="AQ309"/>
  <c r="AY309"/>
  <c r="BG309"/>
  <c r="BO309"/>
  <c r="BW309"/>
  <c r="CE309"/>
  <c r="CM309"/>
  <c r="CU309"/>
  <c r="DC309"/>
  <c r="L309"/>
  <c r="T309"/>
  <c r="AB309"/>
  <c r="AJ309"/>
  <c r="AR309"/>
  <c r="AZ309"/>
  <c r="BH309"/>
  <c r="BP309"/>
  <c r="BX309"/>
  <c r="CF309"/>
  <c r="CN309"/>
  <c r="CV309"/>
  <c r="DD309"/>
  <c r="M309"/>
  <c r="U309"/>
  <c r="AC309"/>
  <c r="AK309"/>
  <c r="AS309"/>
  <c r="BA309"/>
  <c r="BI309"/>
  <c r="BQ309"/>
  <c r="BY309"/>
  <c r="CG309"/>
  <c r="CO309"/>
  <c r="CW309"/>
  <c r="DE309"/>
  <c r="N309"/>
  <c r="V309"/>
  <c r="AD309"/>
  <c r="AL309"/>
  <c r="AT309"/>
  <c r="BB309"/>
  <c r="BJ309"/>
  <c r="BR309"/>
  <c r="BZ309"/>
  <c r="CH309"/>
  <c r="CP309"/>
  <c r="CX309"/>
  <c r="DF309"/>
  <c r="O309"/>
  <c r="W309"/>
  <c r="AE309"/>
  <c r="AM309"/>
  <c r="AU309"/>
  <c r="BC309"/>
  <c r="BK309"/>
  <c r="BS309"/>
  <c r="CA309"/>
  <c r="CI309"/>
  <c r="CQ309"/>
  <c r="CY309"/>
  <c r="P310"/>
  <c r="X310"/>
  <c r="AF310"/>
  <c r="AN310"/>
  <c r="AV310"/>
  <c r="BD310"/>
  <c r="BL310"/>
  <c r="BT310"/>
  <c r="CB310"/>
  <c r="CJ310"/>
  <c r="CR310"/>
  <c r="CZ310"/>
  <c r="DH310"/>
  <c r="Q310"/>
  <c r="Y310"/>
  <c r="AG310"/>
  <c r="AO310"/>
  <c r="AW310"/>
  <c r="BE310"/>
  <c r="BM310"/>
  <c r="BU310"/>
  <c r="CC310"/>
  <c r="CK310"/>
  <c r="CS310"/>
  <c r="DA310"/>
  <c r="DI310"/>
  <c r="R310"/>
  <c r="Z310"/>
  <c r="AH310"/>
  <c r="AP310"/>
  <c r="AX310"/>
  <c r="BF310"/>
  <c r="BN310"/>
  <c r="BV310"/>
  <c r="CD310"/>
  <c r="CL310"/>
  <c r="CT310"/>
  <c r="DB310"/>
  <c r="DJ310"/>
  <c r="K310"/>
  <c r="S310"/>
  <c r="AA310"/>
  <c r="AI310"/>
  <c r="AQ310"/>
  <c r="AY310"/>
  <c r="BG310"/>
  <c r="BO310"/>
  <c r="BW310"/>
  <c r="CE310"/>
  <c r="CM310"/>
  <c r="CU310"/>
  <c r="DC310"/>
  <c r="L310"/>
  <c r="T310"/>
  <c r="AB310"/>
  <c r="AJ310"/>
  <c r="AR310"/>
  <c r="AZ310"/>
  <c r="BH310"/>
  <c r="BP310"/>
  <c r="BX310"/>
  <c r="CF310"/>
  <c r="CN310"/>
  <c r="CV310"/>
  <c r="DD310"/>
  <c r="M310"/>
  <c r="U310"/>
  <c r="AC310"/>
  <c r="AK310"/>
  <c r="AS310"/>
  <c r="BA310"/>
  <c r="BI310"/>
  <c r="BQ310"/>
  <c r="BY310"/>
  <c r="CG310"/>
  <c r="CO310"/>
  <c r="CW310"/>
  <c r="AR311"/>
  <c r="BX311"/>
  <c r="CF311"/>
  <c r="L311"/>
  <c r="CN311"/>
  <c r="T311"/>
  <c r="DD311"/>
  <c r="AB311"/>
  <c r="E301"/>
  <c r="F301" s="1"/>
  <c r="M311"/>
  <c r="U311"/>
  <c r="AC311"/>
  <c r="AK311"/>
  <c r="AS311"/>
  <c r="BA311"/>
  <c r="BI311"/>
  <c r="BQ311"/>
  <c r="BY311"/>
  <c r="CG311"/>
  <c r="CO311"/>
  <c r="CW311"/>
  <c r="DE311"/>
  <c r="N311"/>
  <c r="V311"/>
  <c r="AD311"/>
  <c r="AL311"/>
  <c r="AT311"/>
  <c r="BB311"/>
  <c r="BJ311"/>
  <c r="BR311"/>
  <c r="BZ311"/>
  <c r="CH311"/>
  <c r="CP311"/>
  <c r="CX311"/>
  <c r="DF311"/>
  <c r="O311"/>
  <c r="W311"/>
  <c r="AE311"/>
  <c r="AM311"/>
  <c r="AU311"/>
  <c r="BC311"/>
  <c r="BK311"/>
  <c r="BS311"/>
  <c r="CA311"/>
  <c r="CI311"/>
  <c r="CQ311"/>
  <c r="CY311"/>
  <c r="DG311"/>
  <c r="P311"/>
  <c r="X311"/>
  <c r="AF311"/>
  <c r="AN311"/>
  <c r="AV311"/>
  <c r="BD311"/>
  <c r="BL311"/>
  <c r="BT311"/>
  <c r="CB311"/>
  <c r="CJ311"/>
  <c r="CR311"/>
  <c r="CZ311"/>
  <c r="DH311"/>
  <c r="AZ311"/>
  <c r="BH311"/>
  <c r="CV311"/>
  <c r="Q311"/>
  <c r="Y311"/>
  <c r="AG311"/>
  <c r="AO311"/>
  <c r="AW311"/>
  <c r="BE311"/>
  <c r="BM311"/>
  <c r="BU311"/>
  <c r="CC311"/>
  <c r="CK311"/>
  <c r="CS311"/>
  <c r="DA311"/>
  <c r="DI311"/>
  <c r="R311"/>
  <c r="Z311"/>
  <c r="AH311"/>
  <c r="AP311"/>
  <c r="AX311"/>
  <c r="BF311"/>
  <c r="BN311"/>
  <c r="BV311"/>
  <c r="CD311"/>
  <c r="CL311"/>
  <c r="CT311"/>
  <c r="DB311"/>
  <c r="DJ311"/>
  <c r="J311"/>
  <c r="K311"/>
  <c r="S311"/>
  <c r="AA311"/>
  <c r="AI311"/>
  <c r="AQ311"/>
  <c r="AY311"/>
  <c r="BG311"/>
  <c r="BO311"/>
  <c r="BW311"/>
  <c r="CE311"/>
  <c r="CM311"/>
  <c r="CU311"/>
  <c r="AM280"/>
  <c r="AU280"/>
  <c r="BC280"/>
  <c r="BK280"/>
  <c r="BS280"/>
  <c r="CA280"/>
  <c r="CI280"/>
  <c r="CQ280"/>
  <c r="CY280"/>
  <c r="Q286"/>
  <c r="Y286"/>
  <c r="AG286"/>
  <c r="AO286"/>
  <c r="AW286"/>
  <c r="BE286"/>
  <c r="BM286"/>
  <c r="BU286"/>
  <c r="CC286"/>
  <c r="CK286"/>
  <c r="CS286"/>
  <c r="DA286"/>
  <c r="DI286"/>
  <c r="R286"/>
  <c r="Z286"/>
  <c r="AH286"/>
  <c r="AP286"/>
  <c r="AX286"/>
  <c r="BF286"/>
  <c r="BN286"/>
  <c r="BV286"/>
  <c r="CD286"/>
  <c r="CL286"/>
  <c r="CT286"/>
  <c r="DB286"/>
  <c r="DJ286"/>
  <c r="DJ290"/>
  <c r="J286"/>
  <c r="K286"/>
  <c r="S286"/>
  <c r="AA286"/>
  <c r="AI286"/>
  <c r="AQ286"/>
  <c r="AY286"/>
  <c r="BG286"/>
  <c r="BO286"/>
  <c r="BW286"/>
  <c r="CE286"/>
  <c r="CM286"/>
  <c r="CU286"/>
  <c r="DC286"/>
  <c r="DC290"/>
  <c r="L286"/>
  <c r="T286"/>
  <c r="AB286"/>
  <c r="AJ286"/>
  <c r="AR286"/>
  <c r="AZ286"/>
  <c r="BH286"/>
  <c r="BP286"/>
  <c r="BX286"/>
  <c r="CF286"/>
  <c r="CN286"/>
  <c r="CV286"/>
  <c r="DD286"/>
  <c r="M286"/>
  <c r="U286"/>
  <c r="AC286"/>
  <c r="AK286"/>
  <c r="AS286"/>
  <c r="BA286"/>
  <c r="BI286"/>
  <c r="BQ286"/>
  <c r="BY286"/>
  <c r="CG286"/>
  <c r="CO286"/>
  <c r="CW286"/>
  <c r="DE286"/>
  <c r="DE290"/>
  <c r="E272"/>
  <c r="F272" s="1"/>
  <c r="N286"/>
  <c r="V286"/>
  <c r="AD286"/>
  <c r="AL286"/>
  <c r="AT286"/>
  <c r="BB286"/>
  <c r="BJ286"/>
  <c r="BR286"/>
  <c r="BZ286"/>
  <c r="CH286"/>
  <c r="CP286"/>
  <c r="CX286"/>
  <c r="DF286"/>
  <c r="DF290"/>
  <c r="O286"/>
  <c r="W286"/>
  <c r="AE286"/>
  <c r="AM286"/>
  <c r="AU286"/>
  <c r="BC286"/>
  <c r="BK286"/>
  <c r="BS286"/>
  <c r="CA286"/>
  <c r="CI286"/>
  <c r="CQ286"/>
  <c r="CY286"/>
  <c r="AN258"/>
  <c r="BA258"/>
  <c r="BO257"/>
  <c r="AO258"/>
  <c r="AZ258"/>
  <c r="U258"/>
  <c r="BK258"/>
  <c r="AD258"/>
  <c r="BT258"/>
  <c r="AE258"/>
  <c r="CG258"/>
  <c r="CY258"/>
  <c r="AI259"/>
  <c r="AJ259"/>
  <c r="AS259"/>
  <c r="BU258"/>
  <c r="CG259"/>
  <c r="BO260"/>
  <c r="CF258"/>
  <c r="CL259"/>
  <c r="BP260"/>
  <c r="K260"/>
  <c r="BW260"/>
  <c r="E255"/>
  <c r="F255" s="1"/>
  <c r="I255" s="1"/>
  <c r="CW258"/>
  <c r="L260"/>
  <c r="BX260"/>
  <c r="AI260"/>
  <c r="AJ260"/>
  <c r="AR260"/>
  <c r="AQ260"/>
  <c r="DC257"/>
  <c r="L258"/>
  <c r="M258"/>
  <c r="W258"/>
  <c r="AG258"/>
  <c r="AS258"/>
  <c r="BC258"/>
  <c r="BM258"/>
  <c r="BY258"/>
  <c r="CI258"/>
  <c r="DH258"/>
  <c r="AY259"/>
  <c r="AR258"/>
  <c r="E254"/>
  <c r="F254" s="1"/>
  <c r="I254" s="1"/>
  <c r="N258"/>
  <c r="X258"/>
  <c r="AJ258"/>
  <c r="AT258"/>
  <c r="BD258"/>
  <c r="BP258"/>
  <c r="BZ258"/>
  <c r="CJ258"/>
  <c r="R259"/>
  <c r="AZ259"/>
  <c r="S260"/>
  <c r="AY260"/>
  <c r="CF260"/>
  <c r="BB258"/>
  <c r="DG258"/>
  <c r="E253"/>
  <c r="F253" s="1"/>
  <c r="I253" s="1"/>
  <c r="O258"/>
  <c r="Y258"/>
  <c r="AK258"/>
  <c r="AU258"/>
  <c r="BE258"/>
  <c r="BQ258"/>
  <c r="CA258"/>
  <c r="CK258"/>
  <c r="S259"/>
  <c r="BN259"/>
  <c r="T260"/>
  <c r="AZ260"/>
  <c r="CO260"/>
  <c r="V258"/>
  <c r="BX258"/>
  <c r="J259"/>
  <c r="P258"/>
  <c r="AB258"/>
  <c r="AL258"/>
  <c r="AV258"/>
  <c r="BH258"/>
  <c r="BR258"/>
  <c r="CB258"/>
  <c r="CO258"/>
  <c r="T259"/>
  <c r="BQ259"/>
  <c r="AA260"/>
  <c r="BG260"/>
  <c r="CY260"/>
  <c r="AF258"/>
  <c r="BL258"/>
  <c r="CH258"/>
  <c r="J258"/>
  <c r="Q258"/>
  <c r="AC258"/>
  <c r="AM258"/>
  <c r="AW258"/>
  <c r="BI258"/>
  <c r="BS258"/>
  <c r="CC258"/>
  <c r="CV258"/>
  <c r="AH259"/>
  <c r="CE259"/>
  <c r="AB260"/>
  <c r="BH260"/>
  <c r="DF260"/>
  <c r="AB259"/>
  <c r="BF259"/>
  <c r="CO259"/>
  <c r="CV259"/>
  <c r="BP259"/>
  <c r="DB259"/>
  <c r="M259"/>
  <c r="AK259"/>
  <c r="BX259"/>
  <c r="CP258"/>
  <c r="DA258"/>
  <c r="CQ258"/>
  <c r="DD258"/>
  <c r="CR258"/>
  <c r="DE258"/>
  <c r="CS258"/>
  <c r="DF258"/>
  <c r="CN258"/>
  <c r="CX258"/>
  <c r="CM257"/>
  <c r="AA257"/>
  <c r="AQ257"/>
  <c r="DD259"/>
  <c r="BA259"/>
  <c r="BV259"/>
  <c r="CN259"/>
  <c r="DE259"/>
  <c r="DJ259"/>
  <c r="DF259"/>
  <c r="U259"/>
  <c r="AP259"/>
  <c r="BH259"/>
  <c r="BY259"/>
  <c r="CT259"/>
  <c r="Z259"/>
  <c r="AR259"/>
  <c r="BI259"/>
  <c r="CD259"/>
  <c r="CU259"/>
  <c r="L259"/>
  <c r="AC259"/>
  <c r="AX259"/>
  <c r="BO259"/>
  <c r="CF259"/>
  <c r="CW259"/>
  <c r="DI258"/>
  <c r="CZ258"/>
  <c r="AB257"/>
  <c r="BP257"/>
  <c r="AI257"/>
  <c r="BW257"/>
  <c r="AJ257"/>
  <c r="CF257"/>
  <c r="AZ257"/>
  <c r="CN257"/>
  <c r="K257"/>
  <c r="BG257"/>
  <c r="CU257"/>
  <c r="T257"/>
  <c r="BH257"/>
  <c r="CV257"/>
  <c r="DF257"/>
  <c r="DD257"/>
  <c r="L257"/>
  <c r="AR257"/>
  <c r="BX257"/>
  <c r="R258"/>
  <c r="Z258"/>
  <c r="AH258"/>
  <c r="AP258"/>
  <c r="AX258"/>
  <c r="BF258"/>
  <c r="BN258"/>
  <c r="BV258"/>
  <c r="CD258"/>
  <c r="CL258"/>
  <c r="CT258"/>
  <c r="DB258"/>
  <c r="DJ258"/>
  <c r="S257"/>
  <c r="AY257"/>
  <c r="K258"/>
  <c r="S258"/>
  <c r="AA258"/>
  <c r="AI258"/>
  <c r="AQ258"/>
  <c r="AY258"/>
  <c r="BG258"/>
  <c r="BO258"/>
  <c r="BW258"/>
  <c r="CE258"/>
  <c r="CM258"/>
  <c r="CU258"/>
  <c r="K259"/>
  <c r="AA259"/>
  <c r="AQ259"/>
  <c r="BG259"/>
  <c r="BW259"/>
  <c r="CM259"/>
  <c r="AK257"/>
  <c r="BI257"/>
  <c r="BY257"/>
  <c r="CW257"/>
  <c r="U260"/>
  <c r="AC260"/>
  <c r="AK260"/>
  <c r="BA260"/>
  <c r="BI260"/>
  <c r="BQ260"/>
  <c r="BY260"/>
  <c r="CH260"/>
  <c r="CQ260"/>
  <c r="DA260"/>
  <c r="J257"/>
  <c r="O257"/>
  <c r="W257"/>
  <c r="AE257"/>
  <c r="AM257"/>
  <c r="AU257"/>
  <c r="BC257"/>
  <c r="BK257"/>
  <c r="BS257"/>
  <c r="CA257"/>
  <c r="CI257"/>
  <c r="CQ257"/>
  <c r="CY257"/>
  <c r="DG257"/>
  <c r="O259"/>
  <c r="W259"/>
  <c r="AE259"/>
  <c r="AM259"/>
  <c r="AU259"/>
  <c r="BC259"/>
  <c r="BK259"/>
  <c r="BS259"/>
  <c r="CA259"/>
  <c r="CI259"/>
  <c r="CQ259"/>
  <c r="CY259"/>
  <c r="DG259"/>
  <c r="O260"/>
  <c r="W260"/>
  <c r="AE260"/>
  <c r="AM260"/>
  <c r="AU260"/>
  <c r="BC260"/>
  <c r="BK260"/>
  <c r="BS260"/>
  <c r="CA260"/>
  <c r="CJ260"/>
  <c r="CS260"/>
  <c r="DD260"/>
  <c r="AC257"/>
  <c r="BA257"/>
  <c r="CG257"/>
  <c r="J260"/>
  <c r="P257"/>
  <c r="X257"/>
  <c r="AF257"/>
  <c r="AN257"/>
  <c r="AV257"/>
  <c r="BD257"/>
  <c r="BL257"/>
  <c r="BT257"/>
  <c r="CB257"/>
  <c r="CJ257"/>
  <c r="CR257"/>
  <c r="CZ257"/>
  <c r="DH257"/>
  <c r="P259"/>
  <c r="X259"/>
  <c r="AF259"/>
  <c r="AN259"/>
  <c r="AV259"/>
  <c r="BD259"/>
  <c r="BL259"/>
  <c r="BT259"/>
  <c r="CB259"/>
  <c r="CJ259"/>
  <c r="CR259"/>
  <c r="CZ259"/>
  <c r="DH259"/>
  <c r="P260"/>
  <c r="X260"/>
  <c r="AF260"/>
  <c r="AN260"/>
  <c r="AV260"/>
  <c r="BD260"/>
  <c r="BL260"/>
  <c r="BT260"/>
  <c r="CB260"/>
  <c r="CK260"/>
  <c r="CT260"/>
  <c r="DG260"/>
  <c r="CG260"/>
  <c r="CZ260"/>
  <c r="M257"/>
  <c r="Q257"/>
  <c r="Y257"/>
  <c r="AG257"/>
  <c r="AO257"/>
  <c r="AW257"/>
  <c r="BE257"/>
  <c r="BM257"/>
  <c r="BU257"/>
  <c r="CC257"/>
  <c r="CK257"/>
  <c r="CS257"/>
  <c r="DA257"/>
  <c r="DI257"/>
  <c r="Q259"/>
  <c r="Y259"/>
  <c r="AG259"/>
  <c r="AO259"/>
  <c r="AW259"/>
  <c r="BE259"/>
  <c r="BM259"/>
  <c r="BU259"/>
  <c r="CC259"/>
  <c r="CK259"/>
  <c r="CS259"/>
  <c r="DA259"/>
  <c r="DI259"/>
  <c r="Q260"/>
  <c r="Y260"/>
  <c r="AG260"/>
  <c r="AO260"/>
  <c r="AW260"/>
  <c r="BE260"/>
  <c r="BM260"/>
  <c r="BU260"/>
  <c r="CC260"/>
  <c r="CL260"/>
  <c r="CV260"/>
  <c r="DH260"/>
  <c r="R257"/>
  <c r="Z257"/>
  <c r="AH257"/>
  <c r="AP257"/>
  <c r="AX257"/>
  <c r="BF257"/>
  <c r="BN257"/>
  <c r="BV257"/>
  <c r="CD257"/>
  <c r="CL257"/>
  <c r="CT257"/>
  <c r="DB257"/>
  <c r="DJ257"/>
  <c r="R260"/>
  <c r="Z260"/>
  <c r="AH260"/>
  <c r="AP260"/>
  <c r="AX260"/>
  <c r="BF260"/>
  <c r="BN260"/>
  <c r="BV260"/>
  <c r="CD260"/>
  <c r="CN260"/>
  <c r="CW260"/>
  <c r="DJ260"/>
  <c r="U257"/>
  <c r="AS257"/>
  <c r="BQ257"/>
  <c r="CO257"/>
  <c r="DE257"/>
  <c r="M260"/>
  <c r="AS260"/>
  <c r="E252"/>
  <c r="F252" s="1"/>
  <c r="I252" s="1"/>
  <c r="N257"/>
  <c r="V257"/>
  <c r="AD257"/>
  <c r="AL257"/>
  <c r="AT257"/>
  <c r="BB257"/>
  <c r="BJ257"/>
  <c r="BR257"/>
  <c r="BZ257"/>
  <c r="CH257"/>
  <c r="CP257"/>
  <c r="CX257"/>
  <c r="N259"/>
  <c r="V259"/>
  <c r="AD259"/>
  <c r="AL259"/>
  <c r="AT259"/>
  <c r="BB259"/>
  <c r="BJ259"/>
  <c r="BR259"/>
  <c r="BZ259"/>
  <c r="CH259"/>
  <c r="CP259"/>
  <c r="CX259"/>
  <c r="N260"/>
  <c r="V260"/>
  <c r="AD260"/>
  <c r="AL260"/>
  <c r="AT260"/>
  <c r="BB260"/>
  <c r="BJ260"/>
  <c r="BR260"/>
  <c r="BZ260"/>
  <c r="CI260"/>
  <c r="CR260"/>
  <c r="DB260"/>
  <c r="DI260"/>
  <c r="CE260"/>
  <c r="CM260"/>
  <c r="CU260"/>
  <c r="DC260"/>
  <c r="DE260"/>
  <c r="CX260"/>
  <c r="AY72"/>
  <c r="DI219"/>
  <c r="CS219"/>
  <c r="BU219"/>
  <c r="Q219"/>
  <c r="DH219"/>
  <c r="CZ219"/>
  <c r="CR219"/>
  <c r="CJ219"/>
  <c r="CB219"/>
  <c r="BT219"/>
  <c r="BL219"/>
  <c r="BD219"/>
  <c r="AV219"/>
  <c r="AN219"/>
  <c r="AF219"/>
  <c r="X219"/>
  <c r="P219"/>
  <c r="CK219"/>
  <c r="Y219"/>
  <c r="DG219"/>
  <c r="CY219"/>
  <c r="CQ219"/>
  <c r="CI219"/>
  <c r="CA219"/>
  <c r="BS219"/>
  <c r="BK219"/>
  <c r="BC219"/>
  <c r="AU219"/>
  <c r="AM219"/>
  <c r="AE219"/>
  <c r="W219"/>
  <c r="O219"/>
  <c r="AW219"/>
  <c r="DF219"/>
  <c r="CX219"/>
  <c r="CP219"/>
  <c r="CH219"/>
  <c r="BZ219"/>
  <c r="BR219"/>
  <c r="BJ219"/>
  <c r="BB219"/>
  <c r="AT219"/>
  <c r="AL219"/>
  <c r="AD219"/>
  <c r="V219"/>
  <c r="N219"/>
  <c r="AO219"/>
  <c r="DE219"/>
  <c r="CW219"/>
  <c r="CO219"/>
  <c r="CG219"/>
  <c r="BY219"/>
  <c r="BQ219"/>
  <c r="BI219"/>
  <c r="BA219"/>
  <c r="AS219"/>
  <c r="AK219"/>
  <c r="AC219"/>
  <c r="U219"/>
  <c r="M219"/>
  <c r="DA219"/>
  <c r="CC219"/>
  <c r="BM219"/>
  <c r="AG219"/>
  <c r="DD219"/>
  <c r="CV219"/>
  <c r="CN219"/>
  <c r="CF219"/>
  <c r="BX219"/>
  <c r="BP219"/>
  <c r="BH219"/>
  <c r="AZ219"/>
  <c r="AR219"/>
  <c r="AJ219"/>
  <c r="AB219"/>
  <c r="T219"/>
  <c r="L219"/>
  <c r="BE219"/>
  <c r="DC219"/>
  <c r="CU219"/>
  <c r="CM219"/>
  <c r="CE219"/>
  <c r="BW219"/>
  <c r="BO219"/>
  <c r="BG219"/>
  <c r="AY219"/>
  <c r="AQ219"/>
  <c r="AI219"/>
  <c r="AA219"/>
  <c r="S219"/>
  <c r="K219"/>
  <c r="DJ219"/>
  <c r="DB219"/>
  <c r="CT219"/>
  <c r="CL219"/>
  <c r="CD219"/>
  <c r="BV219"/>
  <c r="BN219"/>
  <c r="BF219"/>
  <c r="AX219"/>
  <c r="AP219"/>
  <c r="AH219"/>
  <c r="Z219"/>
  <c r="R219"/>
  <c r="J219"/>
  <c r="K69"/>
  <c r="AQ69"/>
  <c r="BW69"/>
  <c r="DC69"/>
  <c r="S72"/>
  <c r="CE72"/>
  <c r="M69"/>
  <c r="AS69"/>
  <c r="BY69"/>
  <c r="DE69"/>
  <c r="U72"/>
  <c r="BA72"/>
  <c r="CG72"/>
  <c r="S69"/>
  <c r="AY69"/>
  <c r="CE69"/>
  <c r="AA72"/>
  <c r="BG72"/>
  <c r="CM72"/>
  <c r="U69"/>
  <c r="BA69"/>
  <c r="CG69"/>
  <c r="AC72"/>
  <c r="BI72"/>
  <c r="CO72"/>
  <c r="AA69"/>
  <c r="BG69"/>
  <c r="CM69"/>
  <c r="AI72"/>
  <c r="BO72"/>
  <c r="CU72"/>
  <c r="AC69"/>
  <c r="BI69"/>
  <c r="AK72"/>
  <c r="BQ72"/>
  <c r="CW72"/>
  <c r="E63"/>
  <c r="F63" s="1"/>
  <c r="DJ69"/>
  <c r="DB69"/>
  <c r="CT69"/>
  <c r="CL69"/>
  <c r="CD69"/>
  <c r="BV69"/>
  <c r="BN69"/>
  <c r="BF69"/>
  <c r="AX69"/>
  <c r="AP69"/>
  <c r="AH69"/>
  <c r="Z69"/>
  <c r="R69"/>
  <c r="DI69"/>
  <c r="DA69"/>
  <c r="CS69"/>
  <c r="CK69"/>
  <c r="CC69"/>
  <c r="BU69"/>
  <c r="BM69"/>
  <c r="BE69"/>
  <c r="AW69"/>
  <c r="AO69"/>
  <c r="AG69"/>
  <c r="Y69"/>
  <c r="Q69"/>
  <c r="J69"/>
  <c r="DH69"/>
  <c r="CZ69"/>
  <c r="CR69"/>
  <c r="CJ69"/>
  <c r="CB69"/>
  <c r="BT69"/>
  <c r="BL69"/>
  <c r="BD69"/>
  <c r="AV69"/>
  <c r="AN69"/>
  <c r="AF69"/>
  <c r="X69"/>
  <c r="P69"/>
  <c r="DG69"/>
  <c r="CY69"/>
  <c r="CQ69"/>
  <c r="CI69"/>
  <c r="CA69"/>
  <c r="BS69"/>
  <c r="BK69"/>
  <c r="BC69"/>
  <c r="AU69"/>
  <c r="AM69"/>
  <c r="AE69"/>
  <c r="W69"/>
  <c r="O69"/>
  <c r="DF69"/>
  <c r="CX69"/>
  <c r="CP69"/>
  <c r="CH69"/>
  <c r="BZ69"/>
  <c r="BR69"/>
  <c r="BJ69"/>
  <c r="BB69"/>
  <c r="AT69"/>
  <c r="AL69"/>
  <c r="AD69"/>
  <c r="V69"/>
  <c r="N69"/>
  <c r="DD69"/>
  <c r="CV69"/>
  <c r="CN69"/>
  <c r="CF69"/>
  <c r="BX69"/>
  <c r="BP69"/>
  <c r="BH69"/>
  <c r="AZ69"/>
  <c r="AR69"/>
  <c r="AJ69"/>
  <c r="AB69"/>
  <c r="T69"/>
  <c r="L69"/>
  <c r="AI69"/>
  <c r="BO69"/>
  <c r="CU69"/>
  <c r="K72"/>
  <c r="AQ72"/>
  <c r="BW72"/>
  <c r="E66"/>
  <c r="F66" s="1"/>
  <c r="DJ72"/>
  <c r="DB72"/>
  <c r="CT72"/>
  <c r="CL72"/>
  <c r="CD72"/>
  <c r="BV72"/>
  <c r="BN72"/>
  <c r="BF72"/>
  <c r="AX72"/>
  <c r="AP72"/>
  <c r="AH72"/>
  <c r="Z72"/>
  <c r="R72"/>
  <c r="J72"/>
  <c r="DI72"/>
  <c r="DA72"/>
  <c r="CS72"/>
  <c r="CK72"/>
  <c r="CC72"/>
  <c r="BU72"/>
  <c r="BM72"/>
  <c r="BE72"/>
  <c r="AW72"/>
  <c r="AO72"/>
  <c r="AG72"/>
  <c r="Y72"/>
  <c r="Q72"/>
  <c r="DH72"/>
  <c r="CZ72"/>
  <c r="CR72"/>
  <c r="CJ72"/>
  <c r="CB72"/>
  <c r="BT72"/>
  <c r="BL72"/>
  <c r="BD72"/>
  <c r="AV72"/>
  <c r="AN72"/>
  <c r="AF72"/>
  <c r="X72"/>
  <c r="P72"/>
  <c r="DG72"/>
  <c r="CY72"/>
  <c r="CQ72"/>
  <c r="CI72"/>
  <c r="CA72"/>
  <c r="BS72"/>
  <c r="BK72"/>
  <c r="BC72"/>
  <c r="AU72"/>
  <c r="AM72"/>
  <c r="AE72"/>
  <c r="W72"/>
  <c r="O72"/>
  <c r="DF72"/>
  <c r="CX72"/>
  <c r="CP72"/>
  <c r="CH72"/>
  <c r="BZ72"/>
  <c r="BR72"/>
  <c r="BJ72"/>
  <c r="BB72"/>
  <c r="AT72"/>
  <c r="AL72"/>
  <c r="AD72"/>
  <c r="V72"/>
  <c r="N72"/>
  <c r="DD72"/>
  <c r="CV72"/>
  <c r="CN72"/>
  <c r="CF72"/>
  <c r="BX72"/>
  <c r="BP72"/>
  <c r="BH72"/>
  <c r="AZ72"/>
  <c r="AR72"/>
  <c r="AJ72"/>
  <c r="AB72"/>
  <c r="T72"/>
  <c r="L72"/>
  <c r="AK69"/>
  <c r="BQ69"/>
  <c r="CW69"/>
  <c r="M72"/>
  <c r="AS72"/>
  <c r="BY72"/>
  <c r="DE72"/>
  <c r="AG237"/>
  <c r="BG237"/>
  <c r="CM237"/>
  <c r="J237"/>
  <c r="AI237"/>
  <c r="BO237"/>
  <c r="CP237"/>
  <c r="K237"/>
  <c r="AL237"/>
  <c r="BR237"/>
  <c r="CS237"/>
  <c r="N237"/>
  <c r="AT237"/>
  <c r="BU237"/>
  <c r="CU237"/>
  <c r="Q237"/>
  <c r="BZ237"/>
  <c r="AA237"/>
  <c r="BB237"/>
  <c r="CC237"/>
  <c r="DI237"/>
  <c r="AW237"/>
  <c r="BW237"/>
  <c r="CX237"/>
  <c r="Y237"/>
  <c r="AY237"/>
  <c r="DF237"/>
  <c r="AD237"/>
  <c r="BE237"/>
  <c r="CK237"/>
  <c r="BW238"/>
  <c r="DJ227"/>
  <c r="CW227"/>
  <c r="BY227"/>
  <c r="BA227"/>
  <c r="AK227"/>
  <c r="M227"/>
  <c r="BM232"/>
  <c r="U233"/>
  <c r="AS233"/>
  <c r="BQ233"/>
  <c r="CO233"/>
  <c r="S234"/>
  <c r="AS234"/>
  <c r="BT234"/>
  <c r="CZ234"/>
  <c r="N236"/>
  <c r="Z236"/>
  <c r="AJ236"/>
  <c r="AT236"/>
  <c r="BF236"/>
  <c r="BP236"/>
  <c r="BZ236"/>
  <c r="CL236"/>
  <c r="CV236"/>
  <c r="DF236"/>
  <c r="BV232"/>
  <c r="X233"/>
  <c r="AV233"/>
  <c r="BT233"/>
  <c r="CR233"/>
  <c r="U234"/>
  <c r="AV234"/>
  <c r="BW234"/>
  <c r="DC234"/>
  <c r="Q236"/>
  <c r="AA236"/>
  <c r="AK236"/>
  <c r="AW236"/>
  <c r="BG236"/>
  <c r="BQ236"/>
  <c r="CC236"/>
  <c r="CM236"/>
  <c r="CW236"/>
  <c r="DI236"/>
  <c r="CK232"/>
  <c r="AA233"/>
  <c r="AY233"/>
  <c r="BW233"/>
  <c r="CW233"/>
  <c r="X234"/>
  <c r="AY234"/>
  <c r="CE234"/>
  <c r="DE234"/>
  <c r="R236"/>
  <c r="AB236"/>
  <c r="AL236"/>
  <c r="AX236"/>
  <c r="BH236"/>
  <c r="BR236"/>
  <c r="CD236"/>
  <c r="CN236"/>
  <c r="CX236"/>
  <c r="DJ236"/>
  <c r="J233"/>
  <c r="CS232"/>
  <c r="AC233"/>
  <c r="BA233"/>
  <c r="CB233"/>
  <c r="CZ233"/>
  <c r="AA234"/>
  <c r="BA234"/>
  <c r="CG234"/>
  <c r="DH234"/>
  <c r="S236"/>
  <c r="AC236"/>
  <c r="AO236"/>
  <c r="AY236"/>
  <c r="BI236"/>
  <c r="BU236"/>
  <c r="CE236"/>
  <c r="CO236"/>
  <c r="DA236"/>
  <c r="Y232"/>
  <c r="DB232"/>
  <c r="AF233"/>
  <c r="BG233"/>
  <c r="CE233"/>
  <c r="DC233"/>
  <c r="AC234"/>
  <c r="BI234"/>
  <c r="CJ234"/>
  <c r="AZ235"/>
  <c r="T236"/>
  <c r="AD236"/>
  <c r="AP236"/>
  <c r="AZ236"/>
  <c r="BJ236"/>
  <c r="BV236"/>
  <c r="CF236"/>
  <c r="CP236"/>
  <c r="DB236"/>
  <c r="AK233"/>
  <c r="CG233"/>
  <c r="BL234"/>
  <c r="K236"/>
  <c r="AG236"/>
  <c r="AQ236"/>
  <c r="BM236"/>
  <c r="CG236"/>
  <c r="CS236"/>
  <c r="DC236"/>
  <c r="AG232"/>
  <c r="BW236"/>
  <c r="AP232"/>
  <c r="P233"/>
  <c r="AN233"/>
  <c r="BL233"/>
  <c r="CJ233"/>
  <c r="DH233"/>
  <c r="AN234"/>
  <c r="BO234"/>
  <c r="CO234"/>
  <c r="L236"/>
  <c r="V236"/>
  <c r="AH236"/>
  <c r="AR236"/>
  <c r="BB236"/>
  <c r="BN236"/>
  <c r="BX236"/>
  <c r="CH236"/>
  <c r="CT236"/>
  <c r="DD236"/>
  <c r="S237"/>
  <c r="AO237"/>
  <c r="BJ237"/>
  <c r="CE237"/>
  <c r="DA237"/>
  <c r="K233"/>
  <c r="BI233"/>
  <c r="DE233"/>
  <c r="AF234"/>
  <c r="CM234"/>
  <c r="U236"/>
  <c r="BA236"/>
  <c r="BE232"/>
  <c r="S233"/>
  <c r="AQ233"/>
  <c r="BO233"/>
  <c r="K234"/>
  <c r="AQ234"/>
  <c r="BQ234"/>
  <c r="M236"/>
  <c r="Y236"/>
  <c r="AI236"/>
  <c r="AS236"/>
  <c r="BE236"/>
  <c r="BO236"/>
  <c r="BY236"/>
  <c r="CK236"/>
  <c r="CU236"/>
  <c r="DE236"/>
  <c r="V237"/>
  <c r="AQ237"/>
  <c r="BM237"/>
  <c r="CH237"/>
  <c r="DC237"/>
  <c r="E222"/>
  <c r="F222" s="1"/>
  <c r="BB222" s="1"/>
  <c r="CK231"/>
  <c r="BR231"/>
  <c r="Y231"/>
  <c r="DJ228"/>
  <c r="BA228"/>
  <c r="DE228"/>
  <c r="AS228"/>
  <c r="CW228"/>
  <c r="AK228"/>
  <c r="CO228"/>
  <c r="AC228"/>
  <c r="CG228"/>
  <c r="U228"/>
  <c r="BY228"/>
  <c r="M228"/>
  <c r="BQ228"/>
  <c r="BI228"/>
  <c r="BJ235"/>
  <c r="E229"/>
  <c r="F229" s="1"/>
  <c r="BH229" s="1"/>
  <c r="DB238"/>
  <c r="CF238"/>
  <c r="BP238"/>
  <c r="AZ238"/>
  <c r="AJ238"/>
  <c r="T238"/>
  <c r="CD238"/>
  <c r="AX238"/>
  <c r="DA238"/>
  <c r="CE238"/>
  <c r="BO238"/>
  <c r="AY238"/>
  <c r="AI238"/>
  <c r="S238"/>
  <c r="CU238"/>
  <c r="BN238"/>
  <c r="AH238"/>
  <c r="CT238"/>
  <c r="CC238"/>
  <c r="BM238"/>
  <c r="AW238"/>
  <c r="AG238"/>
  <c r="Q238"/>
  <c r="CS238"/>
  <c r="BX238"/>
  <c r="BH238"/>
  <c r="AR238"/>
  <c r="AB238"/>
  <c r="L238"/>
  <c r="DI238"/>
  <c r="CL238"/>
  <c r="BV238"/>
  <c r="BF238"/>
  <c r="AP238"/>
  <c r="Z238"/>
  <c r="DC238"/>
  <c r="CK238"/>
  <c r="BU238"/>
  <c r="BE238"/>
  <c r="AO238"/>
  <c r="Y238"/>
  <c r="BX235"/>
  <c r="DJ238"/>
  <c r="AV231"/>
  <c r="CF235"/>
  <c r="K238"/>
  <c r="DH231"/>
  <c r="L235"/>
  <c r="CP235"/>
  <c r="R238"/>
  <c r="AA238"/>
  <c r="E226"/>
  <c r="F226" s="1"/>
  <c r="BW226" s="1"/>
  <c r="CX235"/>
  <c r="BR235"/>
  <c r="AL235"/>
  <c r="CV235"/>
  <c r="BP235"/>
  <c r="AJ235"/>
  <c r="CN235"/>
  <c r="BH235"/>
  <c r="AB235"/>
  <c r="CH235"/>
  <c r="BB235"/>
  <c r="V235"/>
  <c r="DF235"/>
  <c r="BZ235"/>
  <c r="AT235"/>
  <c r="N235"/>
  <c r="DD235"/>
  <c r="E225"/>
  <c r="F225" s="1"/>
  <c r="BH225" s="1"/>
  <c r="DJ234"/>
  <c r="DB234"/>
  <c r="CT234"/>
  <c r="CL234"/>
  <c r="CD234"/>
  <c r="BV234"/>
  <c r="BN234"/>
  <c r="BF234"/>
  <c r="AX234"/>
  <c r="AP234"/>
  <c r="AH234"/>
  <c r="Z234"/>
  <c r="R234"/>
  <c r="J234"/>
  <c r="DI234"/>
  <c r="DA234"/>
  <c r="CS234"/>
  <c r="CK234"/>
  <c r="CC234"/>
  <c r="BU234"/>
  <c r="BM234"/>
  <c r="BE234"/>
  <c r="AW234"/>
  <c r="AO234"/>
  <c r="AG234"/>
  <c r="Y234"/>
  <c r="Q234"/>
  <c r="DG234"/>
  <c r="CY234"/>
  <c r="CQ234"/>
  <c r="CI234"/>
  <c r="CA234"/>
  <c r="BS234"/>
  <c r="BK234"/>
  <c r="BC234"/>
  <c r="AU234"/>
  <c r="AM234"/>
  <c r="AE234"/>
  <c r="W234"/>
  <c r="O234"/>
  <c r="DF234"/>
  <c r="CX234"/>
  <c r="CP234"/>
  <c r="CH234"/>
  <c r="BZ234"/>
  <c r="BR234"/>
  <c r="BJ234"/>
  <c r="BB234"/>
  <c r="AT234"/>
  <c r="AL234"/>
  <c r="AD234"/>
  <c r="V234"/>
  <c r="N234"/>
  <c r="DD234"/>
  <c r="CV234"/>
  <c r="CN234"/>
  <c r="CF234"/>
  <c r="BX234"/>
  <c r="BP234"/>
  <c r="BH234"/>
  <c r="AZ234"/>
  <c r="AR234"/>
  <c r="AJ234"/>
  <c r="AB234"/>
  <c r="T234"/>
  <c r="L234"/>
  <c r="M234"/>
  <c r="AI234"/>
  <c r="BD234"/>
  <c r="BY234"/>
  <c r="CU234"/>
  <c r="AD235"/>
  <c r="AQ238"/>
  <c r="E224"/>
  <c r="F224" s="1"/>
  <c r="AB224" s="1"/>
  <c r="DJ233"/>
  <c r="DB233"/>
  <c r="CT233"/>
  <c r="CL233"/>
  <c r="CD233"/>
  <c r="BV233"/>
  <c r="BN233"/>
  <c r="BF233"/>
  <c r="AX233"/>
  <c r="AP233"/>
  <c r="AH233"/>
  <c r="Z233"/>
  <c r="R233"/>
  <c r="DI233"/>
  <c r="DA233"/>
  <c r="CS233"/>
  <c r="CK233"/>
  <c r="CC233"/>
  <c r="BU233"/>
  <c r="BM233"/>
  <c r="BE233"/>
  <c r="AW233"/>
  <c r="AO233"/>
  <c r="AG233"/>
  <c r="Y233"/>
  <c r="Q233"/>
  <c r="DG233"/>
  <c r="CY233"/>
  <c r="CQ233"/>
  <c r="CI233"/>
  <c r="CA233"/>
  <c r="BS233"/>
  <c r="BK233"/>
  <c r="BC233"/>
  <c r="AU233"/>
  <c r="AM233"/>
  <c r="AE233"/>
  <c r="W233"/>
  <c r="O233"/>
  <c r="DF233"/>
  <c r="CX233"/>
  <c r="CP233"/>
  <c r="CH233"/>
  <c r="BZ233"/>
  <c r="BR233"/>
  <c r="BJ233"/>
  <c r="BB233"/>
  <c r="AT233"/>
  <c r="AL233"/>
  <c r="AD233"/>
  <c r="V233"/>
  <c r="N233"/>
  <c r="DD233"/>
  <c r="CV233"/>
  <c r="CN233"/>
  <c r="CF233"/>
  <c r="BX233"/>
  <c r="BP233"/>
  <c r="BH233"/>
  <c r="AZ233"/>
  <c r="AR233"/>
  <c r="AJ233"/>
  <c r="AB233"/>
  <c r="T233"/>
  <c r="L233"/>
  <c r="M233"/>
  <c r="AI233"/>
  <c r="BD233"/>
  <c r="BY233"/>
  <c r="CU233"/>
  <c r="P234"/>
  <c r="AK234"/>
  <c r="BG234"/>
  <c r="CB234"/>
  <c r="CW234"/>
  <c r="AR235"/>
  <c r="BG238"/>
  <c r="Z232"/>
  <c r="BF232"/>
  <c r="CL232"/>
  <c r="R237"/>
  <c r="Z237"/>
  <c r="AH237"/>
  <c r="AP237"/>
  <c r="AX237"/>
  <c r="BF237"/>
  <c r="BN237"/>
  <c r="BV237"/>
  <c r="CD237"/>
  <c r="CL237"/>
  <c r="CT237"/>
  <c r="DB237"/>
  <c r="DJ237"/>
  <c r="AS227"/>
  <c r="DE227"/>
  <c r="AH232"/>
  <c r="BN232"/>
  <c r="CT232"/>
  <c r="L237"/>
  <c r="T237"/>
  <c r="AB237"/>
  <c r="AJ237"/>
  <c r="AR237"/>
  <c r="AZ237"/>
  <c r="BH237"/>
  <c r="BP237"/>
  <c r="BX237"/>
  <c r="CF237"/>
  <c r="CN237"/>
  <c r="CV237"/>
  <c r="DD237"/>
  <c r="BI227"/>
  <c r="AO232"/>
  <c r="BU232"/>
  <c r="DA232"/>
  <c r="M237"/>
  <c r="U237"/>
  <c r="AC237"/>
  <c r="AK237"/>
  <c r="AS237"/>
  <c r="BA237"/>
  <c r="BI237"/>
  <c r="BQ237"/>
  <c r="BY237"/>
  <c r="CG237"/>
  <c r="CO237"/>
  <c r="CW237"/>
  <c r="DE237"/>
  <c r="BQ227"/>
  <c r="J236"/>
  <c r="Q232"/>
  <c r="AW232"/>
  <c r="CC232"/>
  <c r="DI232"/>
  <c r="O236"/>
  <c r="W236"/>
  <c r="AE236"/>
  <c r="AM236"/>
  <c r="AU236"/>
  <c r="BC236"/>
  <c r="BK236"/>
  <c r="BS236"/>
  <c r="CA236"/>
  <c r="CI236"/>
  <c r="CQ236"/>
  <c r="CY236"/>
  <c r="DG236"/>
  <c r="O237"/>
  <c r="W237"/>
  <c r="AE237"/>
  <c r="AM237"/>
  <c r="AU237"/>
  <c r="BC237"/>
  <c r="BK237"/>
  <c r="BS237"/>
  <c r="CA237"/>
  <c r="CI237"/>
  <c r="CQ237"/>
  <c r="CY237"/>
  <c r="DG237"/>
  <c r="U227"/>
  <c r="CG227"/>
  <c r="R232"/>
  <c r="AX232"/>
  <c r="CD232"/>
  <c r="DJ232"/>
  <c r="P236"/>
  <c r="X236"/>
  <c r="AF236"/>
  <c r="AN236"/>
  <c r="AV236"/>
  <c r="BD236"/>
  <c r="BL236"/>
  <c r="BT236"/>
  <c r="CB236"/>
  <c r="CJ236"/>
  <c r="CR236"/>
  <c r="CZ236"/>
  <c r="DH236"/>
  <c r="P237"/>
  <c r="X237"/>
  <c r="AF237"/>
  <c r="AN237"/>
  <c r="AV237"/>
  <c r="BD237"/>
  <c r="BL237"/>
  <c r="BT237"/>
  <c r="CB237"/>
  <c r="CJ237"/>
  <c r="CR237"/>
  <c r="CZ237"/>
  <c r="DH237"/>
  <c r="AC227"/>
  <c r="CO227"/>
  <c r="M238"/>
  <c r="U238"/>
  <c r="AC238"/>
  <c r="AK238"/>
  <c r="AS238"/>
  <c r="BA238"/>
  <c r="BI238"/>
  <c r="BQ238"/>
  <c r="BY238"/>
  <c r="CG238"/>
  <c r="CO238"/>
  <c r="CW238"/>
  <c r="DE238"/>
  <c r="CN238"/>
  <c r="DD238"/>
  <c r="J238"/>
  <c r="N238"/>
  <c r="V238"/>
  <c r="AD238"/>
  <c r="AL238"/>
  <c r="AT238"/>
  <c r="BB238"/>
  <c r="BJ238"/>
  <c r="BR238"/>
  <c r="BZ238"/>
  <c r="CH238"/>
  <c r="CP238"/>
  <c r="CX238"/>
  <c r="DF238"/>
  <c r="CV238"/>
  <c r="O238"/>
  <c r="W238"/>
  <c r="AE238"/>
  <c r="AM238"/>
  <c r="AU238"/>
  <c r="BC238"/>
  <c r="BK238"/>
  <c r="BS238"/>
  <c r="CA238"/>
  <c r="CI238"/>
  <c r="CQ238"/>
  <c r="CY238"/>
  <c r="DG238"/>
  <c r="P238"/>
  <c r="X238"/>
  <c r="AF238"/>
  <c r="AN238"/>
  <c r="AV238"/>
  <c r="BD238"/>
  <c r="BL238"/>
  <c r="BT238"/>
  <c r="CB238"/>
  <c r="CJ238"/>
  <c r="CR238"/>
  <c r="CZ238"/>
  <c r="DH238"/>
  <c r="O235"/>
  <c r="W235"/>
  <c r="AE235"/>
  <c r="AM235"/>
  <c r="AU235"/>
  <c r="BC235"/>
  <c r="BK235"/>
  <c r="BS235"/>
  <c r="CA235"/>
  <c r="CI235"/>
  <c r="CQ235"/>
  <c r="CY235"/>
  <c r="DG235"/>
  <c r="P235"/>
  <c r="X235"/>
  <c r="AF235"/>
  <c r="AN235"/>
  <c r="AV235"/>
  <c r="BD235"/>
  <c r="BL235"/>
  <c r="BT235"/>
  <c r="CB235"/>
  <c r="CJ235"/>
  <c r="CR235"/>
  <c r="CZ235"/>
  <c r="DH235"/>
  <c r="J235"/>
  <c r="Q235"/>
  <c r="Y235"/>
  <c r="AG235"/>
  <c r="AO235"/>
  <c r="AW235"/>
  <c r="BE235"/>
  <c r="BM235"/>
  <c r="BU235"/>
  <c r="CC235"/>
  <c r="CK235"/>
  <c r="CS235"/>
  <c r="DA235"/>
  <c r="DI235"/>
  <c r="R235"/>
  <c r="Z235"/>
  <c r="AH235"/>
  <c r="AP235"/>
  <c r="AX235"/>
  <c r="BF235"/>
  <c r="BN235"/>
  <c r="BV235"/>
  <c r="CD235"/>
  <c r="CL235"/>
  <c r="CT235"/>
  <c r="DB235"/>
  <c r="DJ235"/>
  <c r="K235"/>
  <c r="S235"/>
  <c r="AA235"/>
  <c r="AI235"/>
  <c r="AQ235"/>
  <c r="AY235"/>
  <c r="BG235"/>
  <c r="BO235"/>
  <c r="BW235"/>
  <c r="CE235"/>
  <c r="CM235"/>
  <c r="CU235"/>
  <c r="DC235"/>
  <c r="M235"/>
  <c r="U235"/>
  <c r="AC235"/>
  <c r="AK235"/>
  <c r="AS235"/>
  <c r="BA235"/>
  <c r="BI235"/>
  <c r="BQ235"/>
  <c r="BY235"/>
  <c r="CG235"/>
  <c r="CO235"/>
  <c r="CW235"/>
  <c r="DE235"/>
  <c r="K232"/>
  <c r="S232"/>
  <c r="AA232"/>
  <c r="AI232"/>
  <c r="AQ232"/>
  <c r="AY232"/>
  <c r="BG232"/>
  <c r="BO232"/>
  <c r="BW232"/>
  <c r="CE232"/>
  <c r="CM232"/>
  <c r="CU232"/>
  <c r="DC232"/>
  <c r="E223"/>
  <c r="F223" s="1"/>
  <c r="L223" s="1"/>
  <c r="L232"/>
  <c r="T232"/>
  <c r="AB232"/>
  <c r="AJ232"/>
  <c r="AR232"/>
  <c r="AZ232"/>
  <c r="BH232"/>
  <c r="BP232"/>
  <c r="BX232"/>
  <c r="CF232"/>
  <c r="CN232"/>
  <c r="CV232"/>
  <c r="DD232"/>
  <c r="J232"/>
  <c r="M232"/>
  <c r="U232"/>
  <c r="AC232"/>
  <c r="AK232"/>
  <c r="AS232"/>
  <c r="BA232"/>
  <c r="BI232"/>
  <c r="BQ232"/>
  <c r="BY232"/>
  <c r="CG232"/>
  <c r="CO232"/>
  <c r="CW232"/>
  <c r="DE232"/>
  <c r="N232"/>
  <c r="V232"/>
  <c r="AD232"/>
  <c r="AL232"/>
  <c r="AT232"/>
  <c r="BB232"/>
  <c r="BJ232"/>
  <c r="BR232"/>
  <c r="BZ232"/>
  <c r="CH232"/>
  <c r="CP232"/>
  <c r="CX232"/>
  <c r="DF232"/>
  <c r="O232"/>
  <c r="W232"/>
  <c r="AE232"/>
  <c r="AM232"/>
  <c r="AU232"/>
  <c r="BC232"/>
  <c r="BK232"/>
  <c r="BS232"/>
  <c r="CA232"/>
  <c r="CI232"/>
  <c r="CQ232"/>
  <c r="CY232"/>
  <c r="DG232"/>
  <c r="P232"/>
  <c r="X232"/>
  <c r="AF232"/>
  <c r="AN232"/>
  <c r="AV232"/>
  <c r="BD232"/>
  <c r="BL232"/>
  <c r="BT232"/>
  <c r="CB232"/>
  <c r="CJ232"/>
  <c r="CR232"/>
  <c r="CZ232"/>
  <c r="AD231"/>
  <c r="AW231"/>
  <c r="BT231"/>
  <c r="CP231"/>
  <c r="DI231"/>
  <c r="AF231"/>
  <c r="BB231"/>
  <c r="BU231"/>
  <c r="CR231"/>
  <c r="N231"/>
  <c r="AG231"/>
  <c r="BD231"/>
  <c r="BZ231"/>
  <c r="CS231"/>
  <c r="P231"/>
  <c r="AL231"/>
  <c r="BE231"/>
  <c r="CB231"/>
  <c r="CX231"/>
  <c r="Q231"/>
  <c r="AN231"/>
  <c r="BJ231"/>
  <c r="CC231"/>
  <c r="CZ231"/>
  <c r="V231"/>
  <c r="AO231"/>
  <c r="BL231"/>
  <c r="CH231"/>
  <c r="DA231"/>
  <c r="X231"/>
  <c r="AT231"/>
  <c r="BM231"/>
  <c r="CJ231"/>
  <c r="DF231"/>
  <c r="O231"/>
  <c r="W231"/>
  <c r="AE231"/>
  <c r="AM231"/>
  <c r="AU231"/>
  <c r="BC231"/>
  <c r="BK231"/>
  <c r="BS231"/>
  <c r="CA231"/>
  <c r="CI231"/>
  <c r="CQ231"/>
  <c r="CY231"/>
  <c r="DG231"/>
  <c r="R231"/>
  <c r="Z231"/>
  <c r="AH231"/>
  <c r="AP231"/>
  <c r="AX231"/>
  <c r="BF231"/>
  <c r="BN231"/>
  <c r="BV231"/>
  <c r="CD231"/>
  <c r="CL231"/>
  <c r="CT231"/>
  <c r="DB231"/>
  <c r="DJ231"/>
  <c r="J231"/>
  <c r="K231"/>
  <c r="S231"/>
  <c r="AA231"/>
  <c r="AI231"/>
  <c r="AQ231"/>
  <c r="AY231"/>
  <c r="BG231"/>
  <c r="BO231"/>
  <c r="BW231"/>
  <c r="CE231"/>
  <c r="CM231"/>
  <c r="CU231"/>
  <c r="DC231"/>
  <c r="T231"/>
  <c r="AJ231"/>
  <c r="AZ231"/>
  <c r="BP231"/>
  <c r="CF231"/>
  <c r="CN231"/>
  <c r="CV231"/>
  <c r="DD231"/>
  <c r="L231"/>
  <c r="AB231"/>
  <c r="AR231"/>
  <c r="BH231"/>
  <c r="BX231"/>
  <c r="M231"/>
  <c r="U231"/>
  <c r="AC231"/>
  <c r="AK231"/>
  <c r="AS231"/>
  <c r="BA231"/>
  <c r="BI231"/>
  <c r="BQ231"/>
  <c r="BY231"/>
  <c r="CG231"/>
  <c r="CO231"/>
  <c r="CW231"/>
  <c r="DE231"/>
  <c r="K228"/>
  <c r="S228"/>
  <c r="AA228"/>
  <c r="AI228"/>
  <c r="AQ228"/>
  <c r="AY228"/>
  <c r="BG228"/>
  <c r="BO228"/>
  <c r="BW228"/>
  <c r="CE228"/>
  <c r="CM228"/>
  <c r="CU228"/>
  <c r="DC228"/>
  <c r="L228"/>
  <c r="T228"/>
  <c r="AB228"/>
  <c r="AJ228"/>
  <c r="AR228"/>
  <c r="AZ228"/>
  <c r="BH228"/>
  <c r="BP228"/>
  <c r="BX228"/>
  <c r="CF228"/>
  <c r="CN228"/>
  <c r="CV228"/>
  <c r="DD228"/>
  <c r="J228"/>
  <c r="N228"/>
  <c r="V228"/>
  <c r="AD228"/>
  <c r="AL228"/>
  <c r="AT228"/>
  <c r="BB228"/>
  <c r="BJ228"/>
  <c r="BR228"/>
  <c r="BZ228"/>
  <c r="CH228"/>
  <c r="CP228"/>
  <c r="CX228"/>
  <c r="DF228"/>
  <c r="O228"/>
  <c r="W228"/>
  <c r="AE228"/>
  <c r="AM228"/>
  <c r="AU228"/>
  <c r="BC228"/>
  <c r="BK228"/>
  <c r="BS228"/>
  <c r="CA228"/>
  <c r="CI228"/>
  <c r="CQ228"/>
  <c r="CY228"/>
  <c r="DG228"/>
  <c r="P228"/>
  <c r="X228"/>
  <c r="AF228"/>
  <c r="AN228"/>
  <c r="AV228"/>
  <c r="BD228"/>
  <c r="BL228"/>
  <c r="BT228"/>
  <c r="CB228"/>
  <c r="CJ228"/>
  <c r="CR228"/>
  <c r="CZ228"/>
  <c r="DH228"/>
  <c r="Q228"/>
  <c r="Y228"/>
  <c r="AG228"/>
  <c r="AO228"/>
  <c r="AW228"/>
  <c r="BE228"/>
  <c r="BM228"/>
  <c r="BU228"/>
  <c r="CC228"/>
  <c r="CK228"/>
  <c r="CS228"/>
  <c r="DA228"/>
  <c r="DI228"/>
  <c r="R228"/>
  <c r="Z228"/>
  <c r="AH228"/>
  <c r="AP228"/>
  <c r="AX228"/>
  <c r="BF228"/>
  <c r="BN228"/>
  <c r="BV228"/>
  <c r="CD228"/>
  <c r="CL228"/>
  <c r="CT228"/>
  <c r="DB228"/>
  <c r="J227"/>
  <c r="K227"/>
  <c r="S227"/>
  <c r="AA227"/>
  <c r="AI227"/>
  <c r="AQ227"/>
  <c r="AY227"/>
  <c r="BG227"/>
  <c r="BO227"/>
  <c r="BW227"/>
  <c r="CE227"/>
  <c r="CM227"/>
  <c r="CU227"/>
  <c r="DC227"/>
  <c r="L227"/>
  <c r="T227"/>
  <c r="AB227"/>
  <c r="AJ227"/>
  <c r="AR227"/>
  <c r="AZ227"/>
  <c r="BH227"/>
  <c r="BP227"/>
  <c r="BX227"/>
  <c r="CF227"/>
  <c r="CN227"/>
  <c r="CV227"/>
  <c r="DD227"/>
  <c r="N227"/>
  <c r="V227"/>
  <c r="AD227"/>
  <c r="AL227"/>
  <c r="AT227"/>
  <c r="BB227"/>
  <c r="BJ227"/>
  <c r="BR227"/>
  <c r="BZ227"/>
  <c r="CH227"/>
  <c r="CP227"/>
  <c r="CX227"/>
  <c r="DF227"/>
  <c r="O227"/>
  <c r="W227"/>
  <c r="AE227"/>
  <c r="AM227"/>
  <c r="AU227"/>
  <c r="BC227"/>
  <c r="BK227"/>
  <c r="BS227"/>
  <c r="CA227"/>
  <c r="CI227"/>
  <c r="CQ227"/>
  <c r="CY227"/>
  <c r="DG227"/>
  <c r="P227"/>
  <c r="X227"/>
  <c r="AF227"/>
  <c r="AN227"/>
  <c r="AV227"/>
  <c r="BD227"/>
  <c r="BL227"/>
  <c r="BT227"/>
  <c r="CB227"/>
  <c r="CJ227"/>
  <c r="CR227"/>
  <c r="CZ227"/>
  <c r="DH227"/>
  <c r="Q227"/>
  <c r="Y227"/>
  <c r="AG227"/>
  <c r="AO227"/>
  <c r="AW227"/>
  <c r="BE227"/>
  <c r="BM227"/>
  <c r="BU227"/>
  <c r="CC227"/>
  <c r="CK227"/>
  <c r="CS227"/>
  <c r="DA227"/>
  <c r="DI227"/>
  <c r="R227"/>
  <c r="Z227"/>
  <c r="AH227"/>
  <c r="AP227"/>
  <c r="AX227"/>
  <c r="BF227"/>
  <c r="BN227"/>
  <c r="BV227"/>
  <c r="CD227"/>
  <c r="CL227"/>
  <c r="CT227"/>
  <c r="DB227"/>
  <c r="CP218"/>
  <c r="BE218"/>
  <c r="O218"/>
  <c r="W218"/>
  <c r="AE218"/>
  <c r="AM218"/>
  <c r="AU218"/>
  <c r="BS218"/>
  <c r="CA218"/>
  <c r="Y218"/>
  <c r="AB218"/>
  <c r="Z218"/>
  <c r="AI218"/>
  <c r="AQ218"/>
  <c r="AY218"/>
  <c r="Q218"/>
  <c r="AW218"/>
  <c r="CK218"/>
  <c r="AA218"/>
  <c r="AZ218"/>
  <c r="BX218"/>
  <c r="AO218"/>
  <c r="BU218"/>
  <c r="R218"/>
  <c r="AG218"/>
  <c r="BM218"/>
  <c r="CS218"/>
  <c r="J218"/>
  <c r="N218"/>
  <c r="BB218"/>
  <c r="M218"/>
  <c r="V218"/>
  <c r="CE218"/>
  <c r="BG218"/>
  <c r="X218"/>
  <c r="AF218"/>
  <c r="AN218"/>
  <c r="E215"/>
  <c r="AD218"/>
  <c r="K218"/>
  <c r="AJ218"/>
  <c r="L218"/>
  <c r="AT218"/>
  <c r="P218"/>
  <c r="BI218"/>
  <c r="BJ218"/>
  <c r="AH218"/>
  <c r="BP218"/>
  <c r="BZ218"/>
  <c r="S218"/>
  <c r="AL218"/>
  <c r="CO218"/>
  <c r="T218"/>
  <c r="AR218"/>
  <c r="DJ218"/>
  <c r="CV218"/>
  <c r="CY218"/>
  <c r="CF218"/>
  <c r="DC218"/>
  <c r="AP218"/>
  <c r="BA218"/>
  <c r="BQ218"/>
  <c r="CH218"/>
  <c r="DF218"/>
  <c r="CM218"/>
  <c r="CW218"/>
  <c r="BH218"/>
  <c r="BR218"/>
  <c r="CC218"/>
  <c r="CN218"/>
  <c r="CX218"/>
  <c r="BK218"/>
  <c r="BW218"/>
  <c r="CG218"/>
  <c r="CQ218"/>
  <c r="DE218"/>
  <c r="U218"/>
  <c r="AC218"/>
  <c r="AK218"/>
  <c r="AS218"/>
  <c r="BC218"/>
  <c r="BO218"/>
  <c r="BY218"/>
  <c r="CI218"/>
  <c r="CU218"/>
  <c r="DG218"/>
  <c r="DD218"/>
  <c r="AV218"/>
  <c r="BD218"/>
  <c r="BL218"/>
  <c r="BT218"/>
  <c r="CB218"/>
  <c r="CJ218"/>
  <c r="CR218"/>
  <c r="CZ218"/>
  <c r="DH218"/>
  <c r="DA218"/>
  <c r="DI218"/>
  <c r="AX218"/>
  <c r="BF218"/>
  <c r="BN218"/>
  <c r="BV218"/>
  <c r="CD218"/>
  <c r="CL218"/>
  <c r="CT218"/>
  <c r="DB218"/>
  <c r="CR224" l="1"/>
  <c r="CU226"/>
  <c r="AF222"/>
  <c r="U222"/>
  <c r="BG222"/>
  <c r="CZ229"/>
  <c r="DB226"/>
  <c r="K226"/>
  <c r="CL226"/>
  <c r="BD226"/>
  <c r="AN226"/>
  <c r="N226"/>
  <c r="CW226"/>
  <c r="O224"/>
  <c r="W229"/>
  <c r="AS224"/>
  <c r="AH224"/>
  <c r="AP229"/>
  <c r="CC222"/>
  <c r="CF222"/>
  <c r="BT222"/>
  <c r="AP226"/>
  <c r="CY226"/>
  <c r="BA226"/>
  <c r="DJ226"/>
  <c r="AQ222"/>
  <c r="BM222"/>
  <c r="BP222"/>
  <c r="BK222"/>
  <c r="Z226"/>
  <c r="CI226"/>
  <c r="AK226"/>
  <c r="AD222"/>
  <c r="DG222"/>
  <c r="Q222"/>
  <c r="T222"/>
  <c r="CC226"/>
  <c r="AM226"/>
  <c r="CN226"/>
  <c r="AL222"/>
  <c r="CT222"/>
  <c r="BD222"/>
  <c r="DH222"/>
  <c r="BM226"/>
  <c r="W226"/>
  <c r="BX226"/>
  <c r="BR222"/>
  <c r="AU222"/>
  <c r="AX222"/>
  <c r="CG222"/>
  <c r="BC222"/>
  <c r="Q226"/>
  <c r="BZ226"/>
  <c r="AB226"/>
  <c r="BZ222"/>
  <c r="AH222"/>
  <c r="BQ222"/>
  <c r="DC222"/>
  <c r="CZ226"/>
  <c r="BJ226"/>
  <c r="L226"/>
  <c r="CM226"/>
  <c r="AZ229"/>
  <c r="R224"/>
  <c r="BD224"/>
  <c r="DF224"/>
  <c r="AC224"/>
  <c r="Z229"/>
  <c r="BL229"/>
  <c r="O229"/>
  <c r="AJ229"/>
  <c r="J224"/>
  <c r="AN224"/>
  <c r="BR224"/>
  <c r="U224"/>
  <c r="R229"/>
  <c r="AV229"/>
  <c r="BZ229"/>
  <c r="AB229"/>
  <c r="CC224"/>
  <c r="AF224"/>
  <c r="BB224"/>
  <c r="CF224"/>
  <c r="CC229"/>
  <c r="AN229"/>
  <c r="BJ229"/>
  <c r="BM224"/>
  <c r="CQ224"/>
  <c r="AT224"/>
  <c r="BP224"/>
  <c r="BM229"/>
  <c r="CY229"/>
  <c r="BB229"/>
  <c r="CO229"/>
  <c r="CT224"/>
  <c r="BE224"/>
  <c r="CA224"/>
  <c r="DE224"/>
  <c r="BH224"/>
  <c r="DB229"/>
  <c r="BE229"/>
  <c r="CI229"/>
  <c r="N229"/>
  <c r="DE229"/>
  <c r="BW229"/>
  <c r="AC229"/>
  <c r="CD224"/>
  <c r="Q224"/>
  <c r="BS224"/>
  <c r="CO224"/>
  <c r="T224"/>
  <c r="CL229"/>
  <c r="Q229"/>
  <c r="CA229"/>
  <c r="CV229"/>
  <c r="AS229"/>
  <c r="AQ229"/>
  <c r="CU229"/>
  <c r="BV224"/>
  <c r="CZ224"/>
  <c r="AE224"/>
  <c r="CG224"/>
  <c r="CD229"/>
  <c r="DH229"/>
  <c r="AM229"/>
  <c r="CN229"/>
  <c r="M229"/>
  <c r="AI229"/>
  <c r="CL224"/>
  <c r="Z224"/>
  <c r="BU224"/>
  <c r="DH224"/>
  <c r="AV224"/>
  <c r="CI224"/>
  <c r="W224"/>
  <c r="BJ224"/>
  <c r="CW224"/>
  <c r="AK224"/>
  <c r="BX224"/>
  <c r="L224"/>
  <c r="CT229"/>
  <c r="AH229"/>
  <c r="BU229"/>
  <c r="J229"/>
  <c r="BD229"/>
  <c r="CQ229"/>
  <c r="AE229"/>
  <c r="BR229"/>
  <c r="DD229"/>
  <c r="AR229"/>
  <c r="BY229"/>
  <c r="DC229"/>
  <c r="BO229"/>
  <c r="BN224"/>
  <c r="DI224"/>
  <c r="AW224"/>
  <c r="CJ224"/>
  <c r="X224"/>
  <c r="BK224"/>
  <c r="CX224"/>
  <c r="AL224"/>
  <c r="BY224"/>
  <c r="M224"/>
  <c r="AZ224"/>
  <c r="BV229"/>
  <c r="DI229"/>
  <c r="AW229"/>
  <c r="CR229"/>
  <c r="AF229"/>
  <c r="BS229"/>
  <c r="DF229"/>
  <c r="AT229"/>
  <c r="CF229"/>
  <c r="T229"/>
  <c r="K229"/>
  <c r="CW229"/>
  <c r="BF224"/>
  <c r="DA224"/>
  <c r="AO224"/>
  <c r="CB224"/>
  <c r="P224"/>
  <c r="BC224"/>
  <c r="CP224"/>
  <c r="AD224"/>
  <c r="BQ224"/>
  <c r="DD224"/>
  <c r="AR224"/>
  <c r="BN229"/>
  <c r="DA229"/>
  <c r="AO229"/>
  <c r="CJ229"/>
  <c r="X229"/>
  <c r="BK229"/>
  <c r="CX229"/>
  <c r="AL229"/>
  <c r="BX229"/>
  <c r="L229"/>
  <c r="BQ229"/>
  <c r="BI229"/>
  <c r="AX224"/>
  <c r="CS224"/>
  <c r="AG224"/>
  <c r="BT224"/>
  <c r="DG224"/>
  <c r="AU224"/>
  <c r="CH224"/>
  <c r="V224"/>
  <c r="BI224"/>
  <c r="CV224"/>
  <c r="AJ224"/>
  <c r="BF229"/>
  <c r="CS229"/>
  <c r="AG229"/>
  <c r="CB229"/>
  <c r="P229"/>
  <c r="BC229"/>
  <c r="CP229"/>
  <c r="AD229"/>
  <c r="BP229"/>
  <c r="AK229"/>
  <c r="DB224"/>
  <c r="AP224"/>
  <c r="CK224"/>
  <c r="Y224"/>
  <c r="BL224"/>
  <c r="CY224"/>
  <c r="AM224"/>
  <c r="BZ224"/>
  <c r="N224"/>
  <c r="BA224"/>
  <c r="CN224"/>
  <c r="AX229"/>
  <c r="CK229"/>
  <c r="Y229"/>
  <c r="BT229"/>
  <c r="DG229"/>
  <c r="AU229"/>
  <c r="CH229"/>
  <c r="V229"/>
  <c r="CD226"/>
  <c r="R226"/>
  <c r="BE226"/>
  <c r="CR226"/>
  <c r="AF226"/>
  <c r="CA226"/>
  <c r="O226"/>
  <c r="BB226"/>
  <c r="CO226"/>
  <c r="AC226"/>
  <c r="BP226"/>
  <c r="AQ226"/>
  <c r="BV226"/>
  <c r="CJ226"/>
  <c r="DF226"/>
  <c r="U226"/>
  <c r="DC226"/>
  <c r="BN226"/>
  <c r="DA226"/>
  <c r="AO226"/>
  <c r="CB226"/>
  <c r="P226"/>
  <c r="BK226"/>
  <c r="CX226"/>
  <c r="AL226"/>
  <c r="BY226"/>
  <c r="M226"/>
  <c r="AZ226"/>
  <c r="S226"/>
  <c r="AY226"/>
  <c r="AW226"/>
  <c r="BS226"/>
  <c r="CG226"/>
  <c r="BF226"/>
  <c r="CS226"/>
  <c r="AG226"/>
  <c r="BT226"/>
  <c r="J226"/>
  <c r="BC226"/>
  <c r="CP226"/>
  <c r="AD226"/>
  <c r="BQ226"/>
  <c r="DD226"/>
  <c r="AR226"/>
  <c r="CE226"/>
  <c r="BG226"/>
  <c r="DI226"/>
  <c r="X226"/>
  <c r="AT226"/>
  <c r="BH226"/>
  <c r="AX226"/>
  <c r="CK226"/>
  <c r="Y226"/>
  <c r="BL226"/>
  <c r="DG226"/>
  <c r="AU226"/>
  <c r="CH226"/>
  <c r="V226"/>
  <c r="BI226"/>
  <c r="CV226"/>
  <c r="AJ226"/>
  <c r="AA226"/>
  <c r="BO226"/>
  <c r="CT226"/>
  <c r="AH226"/>
  <c r="BU226"/>
  <c r="DH226"/>
  <c r="AV226"/>
  <c r="CQ226"/>
  <c r="AE226"/>
  <c r="BR226"/>
  <c r="DE226"/>
  <c r="AS226"/>
  <c r="CF226"/>
  <c r="T226"/>
  <c r="AI226"/>
  <c r="DB222"/>
  <c r="AP222"/>
  <c r="CI222"/>
  <c r="BU222"/>
  <c r="CR222"/>
  <c r="BY222"/>
  <c r="M222"/>
  <c r="BX222"/>
  <c r="L222"/>
  <c r="W222"/>
  <c r="AY222"/>
  <c r="CY222"/>
  <c r="CP222"/>
  <c r="N222"/>
  <c r="CL222"/>
  <c r="Z222"/>
  <c r="O222"/>
  <c r="BE222"/>
  <c r="X222"/>
  <c r="BI222"/>
  <c r="BS222"/>
  <c r="BH222"/>
  <c r="CJ222"/>
  <c r="CU222"/>
  <c r="AI222"/>
  <c r="AE222"/>
  <c r="CX222"/>
  <c r="V222"/>
  <c r="CD222"/>
  <c r="R222"/>
  <c r="DI222"/>
  <c r="AW222"/>
  <c r="CA222"/>
  <c r="BA222"/>
  <c r="AM222"/>
  <c r="AZ222"/>
  <c r="BL222"/>
  <c r="CM222"/>
  <c r="AA222"/>
  <c r="BJ222"/>
  <c r="CH222"/>
  <c r="BV222"/>
  <c r="CZ222"/>
  <c r="DA222"/>
  <c r="AO222"/>
  <c r="DE222"/>
  <c r="AS222"/>
  <c r="DD222"/>
  <c r="AR222"/>
  <c r="AN222"/>
  <c r="CE222"/>
  <c r="S222"/>
  <c r="AT222"/>
  <c r="DJ222"/>
  <c r="BN222"/>
  <c r="CB222"/>
  <c r="CS222"/>
  <c r="AG222"/>
  <c r="CW222"/>
  <c r="AK222"/>
  <c r="CV222"/>
  <c r="AJ222"/>
  <c r="P222"/>
  <c r="BW222"/>
  <c r="K222"/>
  <c r="DF222"/>
  <c r="BF222"/>
  <c r="AV222"/>
  <c r="CK222"/>
  <c r="Y222"/>
  <c r="CO222"/>
  <c r="AC222"/>
  <c r="CN222"/>
  <c r="AB222"/>
  <c r="CQ222"/>
  <c r="BO222"/>
  <c r="J222"/>
  <c r="DA223"/>
  <c r="BP223"/>
  <c r="P225"/>
  <c r="BC225"/>
  <c r="BN223"/>
  <c r="AO223"/>
  <c r="CP225"/>
  <c r="CB223"/>
  <c r="AD225"/>
  <c r="P223"/>
  <c r="BN225"/>
  <c r="BQ225"/>
  <c r="BC223"/>
  <c r="DA225"/>
  <c r="J225"/>
  <c r="CP223"/>
  <c r="AO225"/>
  <c r="AZ225"/>
  <c r="AD223"/>
  <c r="CB225"/>
  <c r="BF223"/>
  <c r="CS223"/>
  <c r="AG223"/>
  <c r="BT223"/>
  <c r="DG223"/>
  <c r="AU223"/>
  <c r="CH223"/>
  <c r="V223"/>
  <c r="BH223"/>
  <c r="BF225"/>
  <c r="CS225"/>
  <c r="AG225"/>
  <c r="BT225"/>
  <c r="DG225"/>
  <c r="AU225"/>
  <c r="CH225"/>
  <c r="V225"/>
  <c r="BI225"/>
  <c r="DD225"/>
  <c r="AR225"/>
  <c r="AX223"/>
  <c r="CK223"/>
  <c r="Y223"/>
  <c r="BL223"/>
  <c r="CY223"/>
  <c r="AM223"/>
  <c r="BZ223"/>
  <c r="N223"/>
  <c r="AZ223"/>
  <c r="AX225"/>
  <c r="CK225"/>
  <c r="Y225"/>
  <c r="BL225"/>
  <c r="CY225"/>
  <c r="AM225"/>
  <c r="BZ225"/>
  <c r="N225"/>
  <c r="BA225"/>
  <c r="CV225"/>
  <c r="AJ225"/>
  <c r="DB223"/>
  <c r="AP223"/>
  <c r="CC223"/>
  <c r="Q223"/>
  <c r="BD223"/>
  <c r="CQ223"/>
  <c r="AE223"/>
  <c r="BR223"/>
  <c r="DD223"/>
  <c r="AR223"/>
  <c r="DB225"/>
  <c r="AP225"/>
  <c r="CC225"/>
  <c r="Q225"/>
  <c r="BD225"/>
  <c r="CQ225"/>
  <c r="AE225"/>
  <c r="BR225"/>
  <c r="DE225"/>
  <c r="AS225"/>
  <c r="CN225"/>
  <c r="AB225"/>
  <c r="CT223"/>
  <c r="AH223"/>
  <c r="BU223"/>
  <c r="DH223"/>
  <c r="AV223"/>
  <c r="CI223"/>
  <c r="W223"/>
  <c r="BJ223"/>
  <c r="CV223"/>
  <c r="AJ223"/>
  <c r="CT225"/>
  <c r="AH225"/>
  <c r="BU225"/>
  <c r="DH225"/>
  <c r="AV225"/>
  <c r="CI225"/>
  <c r="W225"/>
  <c r="BJ225"/>
  <c r="CW225"/>
  <c r="AK225"/>
  <c r="CF225"/>
  <c r="T225"/>
  <c r="CL223"/>
  <c r="Z223"/>
  <c r="BM223"/>
  <c r="CZ223"/>
  <c r="AN223"/>
  <c r="CA223"/>
  <c r="O223"/>
  <c r="BB223"/>
  <c r="CN223"/>
  <c r="AB223"/>
  <c r="CL225"/>
  <c r="Z225"/>
  <c r="BM225"/>
  <c r="CZ225"/>
  <c r="AN225"/>
  <c r="CA225"/>
  <c r="O225"/>
  <c r="BB225"/>
  <c r="CO225"/>
  <c r="AC225"/>
  <c r="BX225"/>
  <c r="L225"/>
  <c r="CD223"/>
  <c r="R223"/>
  <c r="BE223"/>
  <c r="CR223"/>
  <c r="AF223"/>
  <c r="BS223"/>
  <c r="DF223"/>
  <c r="AT223"/>
  <c r="CF223"/>
  <c r="T223"/>
  <c r="CD225"/>
  <c r="R225"/>
  <c r="BE225"/>
  <c r="CR225"/>
  <c r="AF225"/>
  <c r="BS225"/>
  <c r="DF225"/>
  <c r="AT225"/>
  <c r="CG225"/>
  <c r="U225"/>
  <c r="BP225"/>
  <c r="BV223"/>
  <c r="DI223"/>
  <c r="AW223"/>
  <c r="CJ223"/>
  <c r="X223"/>
  <c r="BK223"/>
  <c r="CX223"/>
  <c r="AL223"/>
  <c r="BX223"/>
  <c r="BV225"/>
  <c r="DI225"/>
  <c r="AW225"/>
  <c r="CJ225"/>
  <c r="X225"/>
  <c r="BK225"/>
  <c r="CX225"/>
  <c r="AL225"/>
  <c r="BY225"/>
  <c r="M225"/>
  <c r="DJ224"/>
  <c r="DC224"/>
  <c r="AQ224"/>
  <c r="CM224"/>
  <c r="CU224"/>
  <c r="AI224"/>
  <c r="AA224"/>
  <c r="CE224"/>
  <c r="S224"/>
  <c r="BW224"/>
  <c r="K224"/>
  <c r="BO224"/>
  <c r="BG224"/>
  <c r="AY224"/>
  <c r="DJ229"/>
  <c r="CM229"/>
  <c r="S229"/>
  <c r="CE229"/>
  <c r="CG229"/>
  <c r="BG229"/>
  <c r="BA229"/>
  <c r="AY229"/>
  <c r="AA229"/>
  <c r="U229"/>
  <c r="DJ225"/>
  <c r="BO225"/>
  <c r="BG225"/>
  <c r="AY225"/>
  <c r="DC225"/>
  <c r="AQ225"/>
  <c r="CU225"/>
  <c r="AI225"/>
  <c r="CM225"/>
  <c r="AA225"/>
  <c r="CE225"/>
  <c r="S225"/>
  <c r="BW225"/>
  <c r="K225"/>
  <c r="DJ223"/>
  <c r="CM223"/>
  <c r="BG223"/>
  <c r="AA223"/>
  <c r="BO223"/>
  <c r="BI223"/>
  <c r="CG223"/>
  <c r="BA223"/>
  <c r="U223"/>
  <c r="CE223"/>
  <c r="AY223"/>
  <c r="S223"/>
  <c r="DE223"/>
  <c r="BY223"/>
  <c r="AS223"/>
  <c r="M223"/>
  <c r="DC223"/>
  <c r="BW223"/>
  <c r="AQ223"/>
  <c r="K223"/>
  <c r="CW223"/>
  <c r="BQ223"/>
  <c r="AK223"/>
  <c r="J223"/>
  <c r="CU223"/>
  <c r="AI223"/>
  <c r="CO223"/>
  <c r="AC223"/>
  <c r="E198" l="1"/>
  <c r="F198" s="1"/>
  <c r="I198" s="1"/>
  <c r="E208"/>
  <c r="DJ208" s="1"/>
  <c r="E209"/>
  <c r="DJ209" s="1"/>
  <c r="E210"/>
  <c r="DJ210" s="1"/>
  <c r="E211"/>
  <c r="DJ211" s="1"/>
  <c r="E212"/>
  <c r="DJ212" s="1"/>
  <c r="E207"/>
  <c r="E199" s="1"/>
  <c r="F199" s="1"/>
  <c r="I199" s="1"/>
  <c r="B202"/>
  <c r="B210" s="1"/>
  <c r="D202"/>
  <c r="D210" s="1"/>
  <c r="B203"/>
  <c r="B211" s="1"/>
  <c r="D203"/>
  <c r="D211" s="1"/>
  <c r="B204"/>
  <c r="B212" s="1"/>
  <c r="D204"/>
  <c r="D212" s="1"/>
  <c r="B198"/>
  <c r="B206" s="1"/>
  <c r="D198"/>
  <c r="D206" s="1"/>
  <c r="B199"/>
  <c r="B207" s="1"/>
  <c r="D199"/>
  <c r="D207" s="1"/>
  <c r="B200"/>
  <c r="B208" s="1"/>
  <c r="D200"/>
  <c r="D208" s="1"/>
  <c r="B201"/>
  <c r="B209" s="1"/>
  <c r="D201"/>
  <c r="D209" s="1"/>
  <c r="E193"/>
  <c r="DJ193" s="1"/>
  <c r="E194"/>
  <c r="J194" s="1"/>
  <c r="E192"/>
  <c r="E188" s="1"/>
  <c r="F188" s="1"/>
  <c r="D188"/>
  <c r="D192" s="1"/>
  <c r="D189"/>
  <c r="D193" s="1"/>
  <c r="D190"/>
  <c r="D194" s="1"/>
  <c r="B188"/>
  <c r="B192" s="1"/>
  <c r="B189"/>
  <c r="B193" s="1"/>
  <c r="B190"/>
  <c r="B194" s="1"/>
  <c r="AA209" l="1"/>
  <c r="AI209"/>
  <c r="AQ209"/>
  <c r="AY209"/>
  <c r="CM209"/>
  <c r="CU209"/>
  <c r="DC209"/>
  <c r="BG211"/>
  <c r="BO211"/>
  <c r="J211"/>
  <c r="K211"/>
  <c r="BW211"/>
  <c r="S211"/>
  <c r="CE211"/>
  <c r="AA211"/>
  <c r="CM211"/>
  <c r="AY211"/>
  <c r="AI211"/>
  <c r="CU211"/>
  <c r="AQ211"/>
  <c r="DC211"/>
  <c r="BG209"/>
  <c r="BO209"/>
  <c r="K209"/>
  <c r="BW209"/>
  <c r="S209"/>
  <c r="CE209"/>
  <c r="BW207"/>
  <c r="S207"/>
  <c r="CE207"/>
  <c r="BO207"/>
  <c r="CM207"/>
  <c r="AA207"/>
  <c r="AI207"/>
  <c r="CU207"/>
  <c r="AQ207"/>
  <c r="DC207"/>
  <c r="K207"/>
  <c r="AY207"/>
  <c r="BG207"/>
  <c r="AU206"/>
  <c r="BC206"/>
  <c r="BK206"/>
  <c r="BS206"/>
  <c r="O206"/>
  <c r="CA206"/>
  <c r="DG206"/>
  <c r="W206"/>
  <c r="CI206"/>
  <c r="AE206"/>
  <c r="CQ206"/>
  <c r="AM206"/>
  <c r="CY206"/>
  <c r="S212"/>
  <c r="BW212"/>
  <c r="CM212"/>
  <c r="L212"/>
  <c r="T212"/>
  <c r="AB212"/>
  <c r="AJ212"/>
  <c r="AR212"/>
  <c r="AZ212"/>
  <c r="BH212"/>
  <c r="BP212"/>
  <c r="BX212"/>
  <c r="CF212"/>
  <c r="CN212"/>
  <c r="CV212"/>
  <c r="DD212"/>
  <c r="AI212"/>
  <c r="J212"/>
  <c r="M212"/>
  <c r="U212"/>
  <c r="AC212"/>
  <c r="AK212"/>
  <c r="AS212"/>
  <c r="BA212"/>
  <c r="BI212"/>
  <c r="BQ212"/>
  <c r="BY212"/>
  <c r="CG212"/>
  <c r="CO212"/>
  <c r="CW212"/>
  <c r="DE212"/>
  <c r="AQ212"/>
  <c r="CE212"/>
  <c r="E204"/>
  <c r="F204" s="1"/>
  <c r="I204" s="1"/>
  <c r="AD212"/>
  <c r="AL212"/>
  <c r="AT212"/>
  <c r="BB212"/>
  <c r="BJ212"/>
  <c r="BR212"/>
  <c r="BZ212"/>
  <c r="CH212"/>
  <c r="CP212"/>
  <c r="CX212"/>
  <c r="DF212"/>
  <c r="AA212"/>
  <c r="BO212"/>
  <c r="CU212"/>
  <c r="AM212"/>
  <c r="BC212"/>
  <c r="BS212"/>
  <c r="CA212"/>
  <c r="CQ212"/>
  <c r="CY212"/>
  <c r="DG212"/>
  <c r="N212"/>
  <c r="W212"/>
  <c r="X212"/>
  <c r="AN212"/>
  <c r="BD212"/>
  <c r="CB212"/>
  <c r="CZ212"/>
  <c r="K212"/>
  <c r="AY212"/>
  <c r="DC212"/>
  <c r="V212"/>
  <c r="O212"/>
  <c r="AE212"/>
  <c r="AU212"/>
  <c r="BK212"/>
  <c r="CI212"/>
  <c r="P212"/>
  <c r="AF212"/>
  <c r="AV212"/>
  <c r="BL212"/>
  <c r="BT212"/>
  <c r="CJ212"/>
  <c r="CR212"/>
  <c r="DH212"/>
  <c r="Q212"/>
  <c r="Y212"/>
  <c r="AG212"/>
  <c r="AO212"/>
  <c r="AW212"/>
  <c r="BE212"/>
  <c r="BM212"/>
  <c r="BU212"/>
  <c r="CC212"/>
  <c r="CK212"/>
  <c r="CS212"/>
  <c r="DA212"/>
  <c r="DI212"/>
  <c r="BG212"/>
  <c r="R212"/>
  <c r="Z212"/>
  <c r="AH212"/>
  <c r="AP212"/>
  <c r="AX212"/>
  <c r="BF212"/>
  <c r="BN212"/>
  <c r="BV212"/>
  <c r="CD212"/>
  <c r="CL212"/>
  <c r="CT212"/>
  <c r="DB212"/>
  <c r="T211"/>
  <c r="AJ211"/>
  <c r="AZ211"/>
  <c r="BH211"/>
  <c r="BX211"/>
  <c r="CN211"/>
  <c r="DD211"/>
  <c r="M211"/>
  <c r="U211"/>
  <c r="AC211"/>
  <c r="AK211"/>
  <c r="AS211"/>
  <c r="BA211"/>
  <c r="BI211"/>
  <c r="BQ211"/>
  <c r="BY211"/>
  <c r="CG211"/>
  <c r="CO211"/>
  <c r="CW211"/>
  <c r="DE211"/>
  <c r="L211"/>
  <c r="AB211"/>
  <c r="AR211"/>
  <c r="BP211"/>
  <c r="CF211"/>
  <c r="CV211"/>
  <c r="E203"/>
  <c r="F203" s="1"/>
  <c r="I203" s="1"/>
  <c r="N211"/>
  <c r="V211"/>
  <c r="AD211"/>
  <c r="AL211"/>
  <c r="AT211"/>
  <c r="BB211"/>
  <c r="BJ211"/>
  <c r="BR211"/>
  <c r="BZ211"/>
  <c r="CH211"/>
  <c r="CP211"/>
  <c r="CX211"/>
  <c r="DF211"/>
  <c r="O211"/>
  <c r="W211"/>
  <c r="AE211"/>
  <c r="AM211"/>
  <c r="AU211"/>
  <c r="BC211"/>
  <c r="BK211"/>
  <c r="BS211"/>
  <c r="CA211"/>
  <c r="CI211"/>
  <c r="CQ211"/>
  <c r="CY211"/>
  <c r="DG211"/>
  <c r="P211"/>
  <c r="X211"/>
  <c r="AF211"/>
  <c r="AN211"/>
  <c r="AV211"/>
  <c r="BD211"/>
  <c r="BL211"/>
  <c r="BT211"/>
  <c r="CB211"/>
  <c r="CJ211"/>
  <c r="CR211"/>
  <c r="CZ211"/>
  <c r="DH211"/>
  <c r="Q211"/>
  <c r="Y211"/>
  <c r="AG211"/>
  <c r="AO211"/>
  <c r="AW211"/>
  <c r="BE211"/>
  <c r="BM211"/>
  <c r="BU211"/>
  <c r="CC211"/>
  <c r="CK211"/>
  <c r="CS211"/>
  <c r="DA211"/>
  <c r="DI211"/>
  <c r="R211"/>
  <c r="Z211"/>
  <c r="AH211"/>
  <c r="AP211"/>
  <c r="AX211"/>
  <c r="BF211"/>
  <c r="BN211"/>
  <c r="BV211"/>
  <c r="CD211"/>
  <c r="CL211"/>
  <c r="CT211"/>
  <c r="DB211"/>
  <c r="AA210"/>
  <c r="AY210"/>
  <c r="BW210"/>
  <c r="CM210"/>
  <c r="DC210"/>
  <c r="L210"/>
  <c r="T210"/>
  <c r="AB210"/>
  <c r="AJ210"/>
  <c r="AR210"/>
  <c r="AZ210"/>
  <c r="BH210"/>
  <c r="BP210"/>
  <c r="BX210"/>
  <c r="CF210"/>
  <c r="CN210"/>
  <c r="CV210"/>
  <c r="DD210"/>
  <c r="M210"/>
  <c r="AC210"/>
  <c r="BA210"/>
  <c r="BQ210"/>
  <c r="BY210"/>
  <c r="CG210"/>
  <c r="CO210"/>
  <c r="CW210"/>
  <c r="DE210"/>
  <c r="S210"/>
  <c r="AQ210"/>
  <c r="CU210"/>
  <c r="AK210"/>
  <c r="N210"/>
  <c r="V210"/>
  <c r="AD210"/>
  <c r="AL210"/>
  <c r="AT210"/>
  <c r="BB210"/>
  <c r="BJ210"/>
  <c r="BR210"/>
  <c r="BZ210"/>
  <c r="CH210"/>
  <c r="CP210"/>
  <c r="CX210"/>
  <c r="DF210"/>
  <c r="BO210"/>
  <c r="BI210"/>
  <c r="O210"/>
  <c r="W210"/>
  <c r="AE210"/>
  <c r="AM210"/>
  <c r="AU210"/>
  <c r="BC210"/>
  <c r="BK210"/>
  <c r="BS210"/>
  <c r="CA210"/>
  <c r="CI210"/>
  <c r="CQ210"/>
  <c r="CY210"/>
  <c r="DG210"/>
  <c r="J210"/>
  <c r="K210"/>
  <c r="AI210"/>
  <c r="CE210"/>
  <c r="U210"/>
  <c r="AS210"/>
  <c r="P210"/>
  <c r="X210"/>
  <c r="AF210"/>
  <c r="AN210"/>
  <c r="AV210"/>
  <c r="BD210"/>
  <c r="BL210"/>
  <c r="BT210"/>
  <c r="CB210"/>
  <c r="CJ210"/>
  <c r="CR210"/>
  <c r="CZ210"/>
  <c r="DH210"/>
  <c r="BG210"/>
  <c r="E202"/>
  <c r="F202" s="1"/>
  <c r="I202" s="1"/>
  <c r="Q210"/>
  <c r="Y210"/>
  <c r="AG210"/>
  <c r="AO210"/>
  <c r="AW210"/>
  <c r="BE210"/>
  <c r="BM210"/>
  <c r="BU210"/>
  <c r="CC210"/>
  <c r="CK210"/>
  <c r="CS210"/>
  <c r="DA210"/>
  <c r="DI210"/>
  <c r="R210"/>
  <c r="Z210"/>
  <c r="AH210"/>
  <c r="AP210"/>
  <c r="AX210"/>
  <c r="BF210"/>
  <c r="BN210"/>
  <c r="BV210"/>
  <c r="CD210"/>
  <c r="CL210"/>
  <c r="CT210"/>
  <c r="DB210"/>
  <c r="L209"/>
  <c r="T209"/>
  <c r="AB209"/>
  <c r="AJ209"/>
  <c r="AR209"/>
  <c r="AZ209"/>
  <c r="BH209"/>
  <c r="BP209"/>
  <c r="BX209"/>
  <c r="CF209"/>
  <c r="CN209"/>
  <c r="CV209"/>
  <c r="DD209"/>
  <c r="M209"/>
  <c r="U209"/>
  <c r="AC209"/>
  <c r="AK209"/>
  <c r="AS209"/>
  <c r="BA209"/>
  <c r="BI209"/>
  <c r="BQ209"/>
  <c r="BY209"/>
  <c r="CG209"/>
  <c r="CO209"/>
  <c r="CW209"/>
  <c r="DE209"/>
  <c r="N209"/>
  <c r="V209"/>
  <c r="AD209"/>
  <c r="AL209"/>
  <c r="AT209"/>
  <c r="BB209"/>
  <c r="BJ209"/>
  <c r="BR209"/>
  <c r="BZ209"/>
  <c r="CH209"/>
  <c r="CP209"/>
  <c r="CX209"/>
  <c r="DF209"/>
  <c r="O209"/>
  <c r="W209"/>
  <c r="AE209"/>
  <c r="AM209"/>
  <c r="AU209"/>
  <c r="BC209"/>
  <c r="BK209"/>
  <c r="BS209"/>
  <c r="CA209"/>
  <c r="CI209"/>
  <c r="CQ209"/>
  <c r="CY209"/>
  <c r="DG209"/>
  <c r="J209"/>
  <c r="P209"/>
  <c r="X209"/>
  <c r="AF209"/>
  <c r="AN209"/>
  <c r="AV209"/>
  <c r="BD209"/>
  <c r="BL209"/>
  <c r="BT209"/>
  <c r="CB209"/>
  <c r="CJ209"/>
  <c r="CR209"/>
  <c r="CZ209"/>
  <c r="DH209"/>
  <c r="E201"/>
  <c r="F201" s="1"/>
  <c r="I201" s="1"/>
  <c r="Q209"/>
  <c r="Y209"/>
  <c r="AG209"/>
  <c r="AO209"/>
  <c r="AW209"/>
  <c r="BE209"/>
  <c r="BM209"/>
  <c r="BU209"/>
  <c r="CC209"/>
  <c r="CK209"/>
  <c r="CS209"/>
  <c r="DA209"/>
  <c r="DI209"/>
  <c r="R209"/>
  <c r="Z209"/>
  <c r="AH209"/>
  <c r="AP209"/>
  <c r="AX209"/>
  <c r="BF209"/>
  <c r="BN209"/>
  <c r="BV209"/>
  <c r="CD209"/>
  <c r="CL209"/>
  <c r="CT209"/>
  <c r="DB209"/>
  <c r="S208"/>
  <c r="BG208"/>
  <c r="DC208"/>
  <c r="L208"/>
  <c r="T208"/>
  <c r="AB208"/>
  <c r="AJ208"/>
  <c r="AR208"/>
  <c r="AZ208"/>
  <c r="BH208"/>
  <c r="BP208"/>
  <c r="BX208"/>
  <c r="CF208"/>
  <c r="CN208"/>
  <c r="CV208"/>
  <c r="DD208"/>
  <c r="AQ208"/>
  <c r="E200"/>
  <c r="F200" s="1"/>
  <c r="I200" s="1"/>
  <c r="M208"/>
  <c r="U208"/>
  <c r="AC208"/>
  <c r="AK208"/>
  <c r="AS208"/>
  <c r="BA208"/>
  <c r="BI208"/>
  <c r="BQ208"/>
  <c r="BY208"/>
  <c r="CG208"/>
  <c r="CO208"/>
  <c r="CW208"/>
  <c r="DE208"/>
  <c r="BW208"/>
  <c r="N208"/>
  <c r="V208"/>
  <c r="AD208"/>
  <c r="AL208"/>
  <c r="AT208"/>
  <c r="BB208"/>
  <c r="BJ208"/>
  <c r="BR208"/>
  <c r="BZ208"/>
  <c r="CH208"/>
  <c r="CP208"/>
  <c r="CX208"/>
  <c r="DF208"/>
  <c r="K208"/>
  <c r="AI208"/>
  <c r="CE208"/>
  <c r="O208"/>
  <c r="W208"/>
  <c r="AE208"/>
  <c r="AM208"/>
  <c r="AU208"/>
  <c r="BC208"/>
  <c r="BK208"/>
  <c r="BS208"/>
  <c r="CA208"/>
  <c r="CI208"/>
  <c r="CQ208"/>
  <c r="CY208"/>
  <c r="DG208"/>
  <c r="AA208"/>
  <c r="AY208"/>
  <c r="CU208"/>
  <c r="J208"/>
  <c r="P208"/>
  <c r="X208"/>
  <c r="AF208"/>
  <c r="AN208"/>
  <c r="AV208"/>
  <c r="BD208"/>
  <c r="BL208"/>
  <c r="BT208"/>
  <c r="CB208"/>
  <c r="CJ208"/>
  <c r="CR208"/>
  <c r="CZ208"/>
  <c r="DH208"/>
  <c r="BO208"/>
  <c r="Q208"/>
  <c r="Y208"/>
  <c r="AG208"/>
  <c r="AO208"/>
  <c r="AW208"/>
  <c r="BE208"/>
  <c r="BM208"/>
  <c r="BU208"/>
  <c r="CC208"/>
  <c r="CK208"/>
  <c r="CS208"/>
  <c r="DA208"/>
  <c r="DI208"/>
  <c r="CM208"/>
  <c r="R208"/>
  <c r="Z208"/>
  <c r="AH208"/>
  <c r="AP208"/>
  <c r="AX208"/>
  <c r="BF208"/>
  <c r="BN208"/>
  <c r="BV208"/>
  <c r="CD208"/>
  <c r="CL208"/>
  <c r="CT208"/>
  <c r="DB208"/>
  <c r="L207"/>
  <c r="T207"/>
  <c r="AB207"/>
  <c r="AJ207"/>
  <c r="AR207"/>
  <c r="AZ207"/>
  <c r="BH207"/>
  <c r="BP207"/>
  <c r="BX207"/>
  <c r="CF207"/>
  <c r="CN207"/>
  <c r="CV207"/>
  <c r="DD207"/>
  <c r="M207"/>
  <c r="U207"/>
  <c r="AC207"/>
  <c r="AK207"/>
  <c r="AS207"/>
  <c r="BA207"/>
  <c r="BI207"/>
  <c r="BQ207"/>
  <c r="BY207"/>
  <c r="CG207"/>
  <c r="CO207"/>
  <c r="CW207"/>
  <c r="DE207"/>
  <c r="N207"/>
  <c r="V207"/>
  <c r="AD207"/>
  <c r="AL207"/>
  <c r="AT207"/>
  <c r="BB207"/>
  <c r="BJ207"/>
  <c r="BR207"/>
  <c r="BZ207"/>
  <c r="CH207"/>
  <c r="CP207"/>
  <c r="CX207"/>
  <c r="DF207"/>
  <c r="O207"/>
  <c r="W207"/>
  <c r="AE207"/>
  <c r="AM207"/>
  <c r="AU207"/>
  <c r="BC207"/>
  <c r="BK207"/>
  <c r="BS207"/>
  <c r="CA207"/>
  <c r="CI207"/>
  <c r="CQ207"/>
  <c r="CY207"/>
  <c r="DG207"/>
  <c r="J207"/>
  <c r="P207"/>
  <c r="X207"/>
  <c r="AF207"/>
  <c r="AN207"/>
  <c r="AV207"/>
  <c r="BD207"/>
  <c r="BL207"/>
  <c r="BT207"/>
  <c r="CB207"/>
  <c r="CJ207"/>
  <c r="CR207"/>
  <c r="CZ207"/>
  <c r="DH207"/>
  <c r="Q207"/>
  <c r="Y207"/>
  <c r="AG207"/>
  <c r="AO207"/>
  <c r="AW207"/>
  <c r="BE207"/>
  <c r="BM207"/>
  <c r="BU207"/>
  <c r="CC207"/>
  <c r="CK207"/>
  <c r="CS207"/>
  <c r="DA207"/>
  <c r="DI207"/>
  <c r="R207"/>
  <c r="Z207"/>
  <c r="AH207"/>
  <c r="AP207"/>
  <c r="AX207"/>
  <c r="BF207"/>
  <c r="BN207"/>
  <c r="BV207"/>
  <c r="CD207"/>
  <c r="CL207"/>
  <c r="CT207"/>
  <c r="DB207"/>
  <c r="DJ207"/>
  <c r="P206"/>
  <c r="AN206"/>
  <c r="BT206"/>
  <c r="CR206"/>
  <c r="K206"/>
  <c r="S206"/>
  <c r="AA206"/>
  <c r="AI206"/>
  <c r="AQ206"/>
  <c r="AY206"/>
  <c r="BG206"/>
  <c r="BO206"/>
  <c r="BW206"/>
  <c r="CE206"/>
  <c r="CM206"/>
  <c r="CU206"/>
  <c r="DC206"/>
  <c r="L206"/>
  <c r="AB206"/>
  <c r="AZ206"/>
  <c r="BH206"/>
  <c r="BX206"/>
  <c r="CF206"/>
  <c r="CV206"/>
  <c r="DD206"/>
  <c r="AV206"/>
  <c r="CJ206"/>
  <c r="T206"/>
  <c r="AJ206"/>
  <c r="AR206"/>
  <c r="BP206"/>
  <c r="CN206"/>
  <c r="M206"/>
  <c r="U206"/>
  <c r="AC206"/>
  <c r="AK206"/>
  <c r="AS206"/>
  <c r="BA206"/>
  <c r="BI206"/>
  <c r="BQ206"/>
  <c r="BY206"/>
  <c r="CG206"/>
  <c r="CO206"/>
  <c r="CW206"/>
  <c r="DE206"/>
  <c r="N206"/>
  <c r="V206"/>
  <c r="AD206"/>
  <c r="AL206"/>
  <c r="AT206"/>
  <c r="BB206"/>
  <c r="BJ206"/>
  <c r="BR206"/>
  <c r="BZ206"/>
  <c r="CH206"/>
  <c r="CP206"/>
  <c r="CX206"/>
  <c r="DF206"/>
  <c r="X206"/>
  <c r="BD206"/>
  <c r="CB206"/>
  <c r="CZ206"/>
  <c r="Q206"/>
  <c r="Y206"/>
  <c r="AG206"/>
  <c r="AO206"/>
  <c r="AW206"/>
  <c r="BE206"/>
  <c r="BM206"/>
  <c r="BU206"/>
  <c r="CC206"/>
  <c r="CK206"/>
  <c r="CS206"/>
  <c r="DA206"/>
  <c r="DI206"/>
  <c r="AF206"/>
  <c r="BL206"/>
  <c r="DH206"/>
  <c r="J206"/>
  <c r="R206"/>
  <c r="Z206"/>
  <c r="AH206"/>
  <c r="AP206"/>
  <c r="AX206"/>
  <c r="BF206"/>
  <c r="BN206"/>
  <c r="BV206"/>
  <c r="CD206"/>
  <c r="CL206"/>
  <c r="CT206"/>
  <c r="DB206"/>
  <c r="DJ206"/>
  <c r="R192"/>
  <c r="BN192"/>
  <c r="DG194"/>
  <c r="CL192"/>
  <c r="CT192"/>
  <c r="DB192"/>
  <c r="BV192"/>
  <c r="CD192"/>
  <c r="Z192"/>
  <c r="AH192"/>
  <c r="AP192"/>
  <c r="AX192"/>
  <c r="DJ192"/>
  <c r="BF192"/>
  <c r="AJ194"/>
  <c r="BX194"/>
  <c r="CN194"/>
  <c r="CV194"/>
  <c r="U194"/>
  <c r="AC194"/>
  <c r="AS194"/>
  <c r="BA194"/>
  <c r="BI194"/>
  <c r="BQ194"/>
  <c r="BY194"/>
  <c r="CG194"/>
  <c r="CO194"/>
  <c r="CW194"/>
  <c r="DE194"/>
  <c r="AQ194"/>
  <c r="CM194"/>
  <c r="T194"/>
  <c r="AZ194"/>
  <c r="CF194"/>
  <c r="DD194"/>
  <c r="M194"/>
  <c r="AK194"/>
  <c r="N194"/>
  <c r="V194"/>
  <c r="AD194"/>
  <c r="AL194"/>
  <c r="AT194"/>
  <c r="BB194"/>
  <c r="BJ194"/>
  <c r="BR194"/>
  <c r="BZ194"/>
  <c r="CH194"/>
  <c r="CP194"/>
  <c r="CX194"/>
  <c r="DF194"/>
  <c r="S194"/>
  <c r="AY194"/>
  <c r="BO194"/>
  <c r="DC194"/>
  <c r="AR194"/>
  <c r="W194"/>
  <c r="AU194"/>
  <c r="BS194"/>
  <c r="CQ194"/>
  <c r="P194"/>
  <c r="X194"/>
  <c r="AF194"/>
  <c r="AN194"/>
  <c r="AV194"/>
  <c r="BD194"/>
  <c r="BL194"/>
  <c r="BT194"/>
  <c r="CB194"/>
  <c r="CJ194"/>
  <c r="CR194"/>
  <c r="CZ194"/>
  <c r="DH194"/>
  <c r="K194"/>
  <c r="AA194"/>
  <c r="BG194"/>
  <c r="BW194"/>
  <c r="CE194"/>
  <c r="AB194"/>
  <c r="BP194"/>
  <c r="AE194"/>
  <c r="BC194"/>
  <c r="CA194"/>
  <c r="CY194"/>
  <c r="Q194"/>
  <c r="Y194"/>
  <c r="AG194"/>
  <c r="AO194"/>
  <c r="AW194"/>
  <c r="BE194"/>
  <c r="BM194"/>
  <c r="BU194"/>
  <c r="CC194"/>
  <c r="CK194"/>
  <c r="CS194"/>
  <c r="DA194"/>
  <c r="DI194"/>
  <c r="AI194"/>
  <c r="CU194"/>
  <c r="L194"/>
  <c r="BH194"/>
  <c r="O194"/>
  <c r="AM194"/>
  <c r="BK194"/>
  <c r="CI194"/>
  <c r="E190"/>
  <c r="F190" s="1"/>
  <c r="I190" s="1"/>
  <c r="R194"/>
  <c r="Z194"/>
  <c r="AH194"/>
  <c r="AP194"/>
  <c r="AX194"/>
  <c r="BF194"/>
  <c r="BN194"/>
  <c r="BV194"/>
  <c r="CD194"/>
  <c r="CL194"/>
  <c r="CT194"/>
  <c r="DB194"/>
  <c r="DJ194"/>
  <c r="AQ193"/>
  <c r="BW193"/>
  <c r="AJ193"/>
  <c r="AZ193"/>
  <c r="BH193"/>
  <c r="BP193"/>
  <c r="BX193"/>
  <c r="CF193"/>
  <c r="CN193"/>
  <c r="CV193"/>
  <c r="DD193"/>
  <c r="U193"/>
  <c r="AC193"/>
  <c r="AK193"/>
  <c r="AS193"/>
  <c r="BA193"/>
  <c r="BI193"/>
  <c r="BQ193"/>
  <c r="BY193"/>
  <c r="CG193"/>
  <c r="CO193"/>
  <c r="CW193"/>
  <c r="DE193"/>
  <c r="AA193"/>
  <c r="DC193"/>
  <c r="AR193"/>
  <c r="M193"/>
  <c r="N193"/>
  <c r="V193"/>
  <c r="AD193"/>
  <c r="AL193"/>
  <c r="AT193"/>
  <c r="BB193"/>
  <c r="BJ193"/>
  <c r="BR193"/>
  <c r="BZ193"/>
  <c r="CH193"/>
  <c r="CP193"/>
  <c r="CX193"/>
  <c r="DF193"/>
  <c r="S193"/>
  <c r="BO193"/>
  <c r="O193"/>
  <c r="AM193"/>
  <c r="AU193"/>
  <c r="BC193"/>
  <c r="BK193"/>
  <c r="BS193"/>
  <c r="CA193"/>
  <c r="CI193"/>
  <c r="CQ193"/>
  <c r="CY193"/>
  <c r="DG193"/>
  <c r="AY193"/>
  <c r="CE193"/>
  <c r="L193"/>
  <c r="E189"/>
  <c r="F189" s="1"/>
  <c r="I189" s="1"/>
  <c r="P193"/>
  <c r="X193"/>
  <c r="AF193"/>
  <c r="AN193"/>
  <c r="AV193"/>
  <c r="BD193"/>
  <c r="BL193"/>
  <c r="BT193"/>
  <c r="CB193"/>
  <c r="CJ193"/>
  <c r="CR193"/>
  <c r="CZ193"/>
  <c r="DH193"/>
  <c r="AI193"/>
  <c r="CM193"/>
  <c r="T193"/>
  <c r="W193"/>
  <c r="Q193"/>
  <c r="Y193"/>
  <c r="AG193"/>
  <c r="AO193"/>
  <c r="AW193"/>
  <c r="BE193"/>
  <c r="BM193"/>
  <c r="BU193"/>
  <c r="CC193"/>
  <c r="CK193"/>
  <c r="CS193"/>
  <c r="DA193"/>
  <c r="DI193"/>
  <c r="K193"/>
  <c r="BG193"/>
  <c r="CU193"/>
  <c r="AB193"/>
  <c r="AE193"/>
  <c r="J193"/>
  <c r="R193"/>
  <c r="Z193"/>
  <c r="AH193"/>
  <c r="AP193"/>
  <c r="AX193"/>
  <c r="BF193"/>
  <c r="BN193"/>
  <c r="BV193"/>
  <c r="CD193"/>
  <c r="CL193"/>
  <c r="CT193"/>
  <c r="DB193"/>
  <c r="AA192"/>
  <c r="BO192"/>
  <c r="CM192"/>
  <c r="CU192"/>
  <c r="DC192"/>
  <c r="L192"/>
  <c r="T192"/>
  <c r="AB192"/>
  <c r="AJ192"/>
  <c r="AR192"/>
  <c r="AZ192"/>
  <c r="BH192"/>
  <c r="BP192"/>
  <c r="BX192"/>
  <c r="CF192"/>
  <c r="CN192"/>
  <c r="CV192"/>
  <c r="DD192"/>
  <c r="AI192"/>
  <c r="BG192"/>
  <c r="M192"/>
  <c r="AK192"/>
  <c r="BA192"/>
  <c r="BY192"/>
  <c r="CW192"/>
  <c r="N192"/>
  <c r="V192"/>
  <c r="AD192"/>
  <c r="AL192"/>
  <c r="AT192"/>
  <c r="BB192"/>
  <c r="BJ192"/>
  <c r="BR192"/>
  <c r="BZ192"/>
  <c r="CH192"/>
  <c r="CP192"/>
  <c r="CX192"/>
  <c r="DF192"/>
  <c r="S192"/>
  <c r="AY192"/>
  <c r="BW192"/>
  <c r="U192"/>
  <c r="AS192"/>
  <c r="BQ192"/>
  <c r="CG192"/>
  <c r="CO192"/>
  <c r="O192"/>
  <c r="W192"/>
  <c r="AE192"/>
  <c r="AM192"/>
  <c r="AU192"/>
  <c r="BC192"/>
  <c r="BK192"/>
  <c r="BS192"/>
  <c r="CA192"/>
  <c r="CI192"/>
  <c r="CQ192"/>
  <c r="CY192"/>
  <c r="DG192"/>
  <c r="X192"/>
  <c r="AF192"/>
  <c r="AN192"/>
  <c r="AV192"/>
  <c r="BD192"/>
  <c r="BL192"/>
  <c r="BT192"/>
  <c r="CB192"/>
  <c r="CJ192"/>
  <c r="CR192"/>
  <c r="CZ192"/>
  <c r="DH192"/>
  <c r="K192"/>
  <c r="AQ192"/>
  <c r="CE192"/>
  <c r="AC192"/>
  <c r="BI192"/>
  <c r="DE192"/>
  <c r="P192"/>
  <c r="Q192"/>
  <c r="Y192"/>
  <c r="AG192"/>
  <c r="AO192"/>
  <c r="AW192"/>
  <c r="BE192"/>
  <c r="BM192"/>
  <c r="BU192"/>
  <c r="CC192"/>
  <c r="CK192"/>
  <c r="CS192"/>
  <c r="DA192"/>
  <c r="DI192"/>
  <c r="J192"/>
  <c r="I188"/>
  <c r="E185"/>
  <c r="E184"/>
  <c r="E183"/>
  <c r="I238" i="19"/>
  <c r="E165" i="15"/>
  <c r="DD165" s="1"/>
  <c r="E166"/>
  <c r="DE166" s="1"/>
  <c r="E167"/>
  <c r="DF167" s="1"/>
  <c r="E168"/>
  <c r="DG168" s="1"/>
  <c r="E169"/>
  <c r="E159" s="1"/>
  <c r="F159" s="1"/>
  <c r="E170"/>
  <c r="DI170" s="1"/>
  <c r="E171"/>
  <c r="DJ171" s="1"/>
  <c r="E172"/>
  <c r="E162" s="1"/>
  <c r="F162" s="1"/>
  <c r="E164"/>
  <c r="E154" s="1"/>
  <c r="F154" s="1"/>
  <c r="B154"/>
  <c r="B164" s="1"/>
  <c r="B155"/>
  <c r="B165" s="1"/>
  <c r="B156"/>
  <c r="B166" s="1"/>
  <c r="B157"/>
  <c r="B167" s="1"/>
  <c r="B158"/>
  <c r="B168" s="1"/>
  <c r="B159"/>
  <c r="B169" s="1"/>
  <c r="B160"/>
  <c r="B170" s="1"/>
  <c r="B161"/>
  <c r="B171" s="1"/>
  <c r="B162"/>
  <c r="B172" s="1"/>
  <c r="I224" i="19"/>
  <c r="E139" i="15"/>
  <c r="E140"/>
  <c r="E141"/>
  <c r="E142"/>
  <c r="E143"/>
  <c r="E144"/>
  <c r="E145"/>
  <c r="E146"/>
  <c r="E147"/>
  <c r="E148"/>
  <c r="E149"/>
  <c r="E150"/>
  <c r="E138"/>
  <c r="K150" l="1"/>
  <c r="M150"/>
  <c r="O150"/>
  <c r="Q150"/>
  <c r="S150"/>
  <c r="U150"/>
  <c r="W150"/>
  <c r="Y150"/>
  <c r="AA150"/>
  <c r="AC150"/>
  <c r="AE150"/>
  <c r="AG150"/>
  <c r="AI150"/>
  <c r="AK150"/>
  <c r="AM150"/>
  <c r="AO150"/>
  <c r="AQ150"/>
  <c r="AS150"/>
  <c r="AU150"/>
  <c r="AW150"/>
  <c r="AY150"/>
  <c r="BA150"/>
  <c r="BC150"/>
  <c r="BE150"/>
  <c r="BG150"/>
  <c r="BI150"/>
  <c r="BK150"/>
  <c r="BM150"/>
  <c r="BO150"/>
  <c r="BQ150"/>
  <c r="BS150"/>
  <c r="BU150"/>
  <c r="BW150"/>
  <c r="BY150"/>
  <c r="CA150"/>
  <c r="CC150"/>
  <c r="CE150"/>
  <c r="CG150"/>
  <c r="CI150"/>
  <c r="CK150"/>
  <c r="CM150"/>
  <c r="CO150"/>
  <c r="CQ150"/>
  <c r="CS150"/>
  <c r="CU150"/>
  <c r="CW150"/>
  <c r="CY150"/>
  <c r="DA150"/>
  <c r="DC150"/>
  <c r="DE150"/>
  <c r="DG150"/>
  <c r="DI150"/>
  <c r="J150"/>
  <c r="L150"/>
  <c r="N150"/>
  <c r="P150"/>
  <c r="R150"/>
  <c r="T150"/>
  <c r="V150"/>
  <c r="X150"/>
  <c r="Z150"/>
  <c r="AB150"/>
  <c r="AD150"/>
  <c r="AF150"/>
  <c r="AH150"/>
  <c r="AJ150"/>
  <c r="AL150"/>
  <c r="AN150"/>
  <c r="AP150"/>
  <c r="AR150"/>
  <c r="AT150"/>
  <c r="AV150"/>
  <c r="AX150"/>
  <c r="AZ150"/>
  <c r="BB150"/>
  <c r="BD150"/>
  <c r="BF150"/>
  <c r="BH150"/>
  <c r="BJ150"/>
  <c r="BL150"/>
  <c r="BN150"/>
  <c r="BP150"/>
  <c r="BR150"/>
  <c r="BT150"/>
  <c r="BV150"/>
  <c r="BX150"/>
  <c r="BZ150"/>
  <c r="CB150"/>
  <c r="CD150"/>
  <c r="CF150"/>
  <c r="CH150"/>
  <c r="CJ150"/>
  <c r="CL150"/>
  <c r="CN150"/>
  <c r="CP150"/>
  <c r="CR150"/>
  <c r="CT150"/>
  <c r="CV150"/>
  <c r="CX150"/>
  <c r="CZ150"/>
  <c r="DB150"/>
  <c r="DD150"/>
  <c r="DF150"/>
  <c r="DH150"/>
  <c r="DJ150"/>
  <c r="K146"/>
  <c r="M146"/>
  <c r="O146"/>
  <c r="Q146"/>
  <c r="S146"/>
  <c r="U146"/>
  <c r="W146"/>
  <c r="Y146"/>
  <c r="AA146"/>
  <c r="AC146"/>
  <c r="AE146"/>
  <c r="AG146"/>
  <c r="AI146"/>
  <c r="AK146"/>
  <c r="AM146"/>
  <c r="AO146"/>
  <c r="AQ146"/>
  <c r="AS146"/>
  <c r="AU146"/>
  <c r="AW146"/>
  <c r="AY146"/>
  <c r="BA146"/>
  <c r="BC146"/>
  <c r="BE146"/>
  <c r="BG146"/>
  <c r="BI146"/>
  <c r="BK146"/>
  <c r="BM146"/>
  <c r="BO146"/>
  <c r="BQ146"/>
  <c r="BS146"/>
  <c r="BU146"/>
  <c r="BW146"/>
  <c r="BY146"/>
  <c r="CA146"/>
  <c r="CC146"/>
  <c r="CE146"/>
  <c r="CG146"/>
  <c r="CI146"/>
  <c r="CK146"/>
  <c r="CM146"/>
  <c r="CO146"/>
  <c r="CQ146"/>
  <c r="CS146"/>
  <c r="CU146"/>
  <c r="CW146"/>
  <c r="CY146"/>
  <c r="DA146"/>
  <c r="DC146"/>
  <c r="DE146"/>
  <c r="DG146"/>
  <c r="DI146"/>
  <c r="J146"/>
  <c r="L146"/>
  <c r="N146"/>
  <c r="P146"/>
  <c r="R146"/>
  <c r="T146"/>
  <c r="V146"/>
  <c r="X146"/>
  <c r="Z146"/>
  <c r="AB146"/>
  <c r="AD146"/>
  <c r="AF146"/>
  <c r="AH146"/>
  <c r="AJ146"/>
  <c r="AL146"/>
  <c r="AN146"/>
  <c r="AP146"/>
  <c r="AR146"/>
  <c r="AT146"/>
  <c r="AV146"/>
  <c r="AX146"/>
  <c r="AZ146"/>
  <c r="BB146"/>
  <c r="BD146"/>
  <c r="BF146"/>
  <c r="BH146"/>
  <c r="BJ146"/>
  <c r="BL146"/>
  <c r="BN146"/>
  <c r="BP146"/>
  <c r="BR146"/>
  <c r="BT146"/>
  <c r="BV146"/>
  <c r="BX146"/>
  <c r="BZ146"/>
  <c r="CB146"/>
  <c r="CD146"/>
  <c r="CF146"/>
  <c r="CH146"/>
  <c r="CJ146"/>
  <c r="CL146"/>
  <c r="CN146"/>
  <c r="CP146"/>
  <c r="CR146"/>
  <c r="CT146"/>
  <c r="CV146"/>
  <c r="CX146"/>
  <c r="CZ146"/>
  <c r="DB146"/>
  <c r="DD146"/>
  <c r="DF146"/>
  <c r="DH146"/>
  <c r="DJ146"/>
  <c r="K142"/>
  <c r="M142"/>
  <c r="O142"/>
  <c r="Q142"/>
  <c r="S142"/>
  <c r="U142"/>
  <c r="W142"/>
  <c r="Y142"/>
  <c r="AA142"/>
  <c r="AC142"/>
  <c r="AE142"/>
  <c r="AG142"/>
  <c r="AI142"/>
  <c r="AK142"/>
  <c r="AM142"/>
  <c r="AO142"/>
  <c r="AQ142"/>
  <c r="AS142"/>
  <c r="AU142"/>
  <c r="AW142"/>
  <c r="AY142"/>
  <c r="BA142"/>
  <c r="BC142"/>
  <c r="BE142"/>
  <c r="BG142"/>
  <c r="BI142"/>
  <c r="BK142"/>
  <c r="BM142"/>
  <c r="BO142"/>
  <c r="BQ142"/>
  <c r="BS142"/>
  <c r="BU142"/>
  <c r="BW142"/>
  <c r="BY142"/>
  <c r="CA142"/>
  <c r="CC142"/>
  <c r="CE142"/>
  <c r="CG142"/>
  <c r="CI142"/>
  <c r="CK142"/>
  <c r="CM142"/>
  <c r="CO142"/>
  <c r="CQ142"/>
  <c r="CS142"/>
  <c r="CU142"/>
  <c r="CW142"/>
  <c r="CY142"/>
  <c r="DA142"/>
  <c r="DC142"/>
  <c r="DE142"/>
  <c r="DG142"/>
  <c r="DI142"/>
  <c r="J142"/>
  <c r="L142"/>
  <c r="N142"/>
  <c r="P142"/>
  <c r="R142"/>
  <c r="T142"/>
  <c r="V142"/>
  <c r="X142"/>
  <c r="Z142"/>
  <c r="AB142"/>
  <c r="AD142"/>
  <c r="AF142"/>
  <c r="AH142"/>
  <c r="AJ142"/>
  <c r="AL142"/>
  <c r="AN142"/>
  <c r="AP142"/>
  <c r="AR142"/>
  <c r="AT142"/>
  <c r="AV142"/>
  <c r="AX142"/>
  <c r="AZ142"/>
  <c r="BB142"/>
  <c r="BD142"/>
  <c r="BF142"/>
  <c r="BH142"/>
  <c r="BJ142"/>
  <c r="BL142"/>
  <c r="BN142"/>
  <c r="BP142"/>
  <c r="BR142"/>
  <c r="BT142"/>
  <c r="BV142"/>
  <c r="BX142"/>
  <c r="BZ142"/>
  <c r="CB142"/>
  <c r="CD142"/>
  <c r="CF142"/>
  <c r="CH142"/>
  <c r="CJ142"/>
  <c r="CL142"/>
  <c r="CN142"/>
  <c r="CP142"/>
  <c r="CR142"/>
  <c r="CT142"/>
  <c r="CV142"/>
  <c r="CX142"/>
  <c r="CZ142"/>
  <c r="DB142"/>
  <c r="DD142"/>
  <c r="DF142"/>
  <c r="DH142"/>
  <c r="DJ142"/>
  <c r="K140"/>
  <c r="M140"/>
  <c r="O140"/>
  <c r="Q140"/>
  <c r="S140"/>
  <c r="U140"/>
  <c r="W140"/>
  <c r="Y140"/>
  <c r="AA140"/>
  <c r="AC140"/>
  <c r="AE140"/>
  <c r="AG140"/>
  <c r="AI140"/>
  <c r="AK140"/>
  <c r="AM140"/>
  <c r="AO140"/>
  <c r="AQ140"/>
  <c r="AS140"/>
  <c r="AU140"/>
  <c r="AW140"/>
  <c r="AY140"/>
  <c r="BA140"/>
  <c r="BC140"/>
  <c r="BE140"/>
  <c r="BG140"/>
  <c r="BI140"/>
  <c r="BK140"/>
  <c r="BM140"/>
  <c r="BO140"/>
  <c r="BQ140"/>
  <c r="BS140"/>
  <c r="BU140"/>
  <c r="BW140"/>
  <c r="BY140"/>
  <c r="CA140"/>
  <c r="CC140"/>
  <c r="CE140"/>
  <c r="CG140"/>
  <c r="CI140"/>
  <c r="CK140"/>
  <c r="CM140"/>
  <c r="CO140"/>
  <c r="CQ140"/>
  <c r="CS140"/>
  <c r="CU140"/>
  <c r="CW140"/>
  <c r="CY140"/>
  <c r="DA140"/>
  <c r="DC140"/>
  <c r="DE140"/>
  <c r="DG140"/>
  <c r="DI140"/>
  <c r="J140"/>
  <c r="L140"/>
  <c r="N140"/>
  <c r="P140"/>
  <c r="R140"/>
  <c r="T140"/>
  <c r="V140"/>
  <c r="X140"/>
  <c r="Z140"/>
  <c r="AB140"/>
  <c r="AD140"/>
  <c r="AF140"/>
  <c r="AH140"/>
  <c r="AJ140"/>
  <c r="AL140"/>
  <c r="AN140"/>
  <c r="AP140"/>
  <c r="AR140"/>
  <c r="AT140"/>
  <c r="AV140"/>
  <c r="AX140"/>
  <c r="AZ140"/>
  <c r="BB140"/>
  <c r="BD140"/>
  <c r="BF140"/>
  <c r="BH140"/>
  <c r="BJ140"/>
  <c r="BL140"/>
  <c r="BN140"/>
  <c r="BP140"/>
  <c r="BR140"/>
  <c r="BT140"/>
  <c r="BV140"/>
  <c r="BX140"/>
  <c r="BZ140"/>
  <c r="CB140"/>
  <c r="CD140"/>
  <c r="CF140"/>
  <c r="CH140"/>
  <c r="CJ140"/>
  <c r="CL140"/>
  <c r="CN140"/>
  <c r="CP140"/>
  <c r="CR140"/>
  <c r="CT140"/>
  <c r="CV140"/>
  <c r="CX140"/>
  <c r="CZ140"/>
  <c r="DB140"/>
  <c r="DD140"/>
  <c r="DF140"/>
  <c r="DH140"/>
  <c r="DJ140"/>
  <c r="K148"/>
  <c r="M148"/>
  <c r="O148"/>
  <c r="Q148"/>
  <c r="S148"/>
  <c r="U148"/>
  <c r="W148"/>
  <c r="Y148"/>
  <c r="AA148"/>
  <c r="AC148"/>
  <c r="AE148"/>
  <c r="AG148"/>
  <c r="AI148"/>
  <c r="AK148"/>
  <c r="AM148"/>
  <c r="AO148"/>
  <c r="AQ148"/>
  <c r="AS148"/>
  <c r="AU148"/>
  <c r="AW148"/>
  <c r="AY148"/>
  <c r="BA148"/>
  <c r="BC148"/>
  <c r="BE148"/>
  <c r="BG148"/>
  <c r="BI148"/>
  <c r="BK148"/>
  <c r="BM148"/>
  <c r="BO148"/>
  <c r="BQ148"/>
  <c r="BS148"/>
  <c r="BU148"/>
  <c r="BW148"/>
  <c r="BY148"/>
  <c r="CA148"/>
  <c r="CC148"/>
  <c r="CE148"/>
  <c r="CG148"/>
  <c r="CI148"/>
  <c r="CK148"/>
  <c r="CM148"/>
  <c r="CO148"/>
  <c r="CQ148"/>
  <c r="CS148"/>
  <c r="CU148"/>
  <c r="CW148"/>
  <c r="CY148"/>
  <c r="DA148"/>
  <c r="DC148"/>
  <c r="DE148"/>
  <c r="DG148"/>
  <c r="DI148"/>
  <c r="J148"/>
  <c r="L148"/>
  <c r="N148"/>
  <c r="P148"/>
  <c r="R148"/>
  <c r="T148"/>
  <c r="V148"/>
  <c r="X148"/>
  <c r="Z148"/>
  <c r="AB148"/>
  <c r="AD148"/>
  <c r="AF148"/>
  <c r="AH148"/>
  <c r="AJ148"/>
  <c r="AL148"/>
  <c r="AN148"/>
  <c r="AP148"/>
  <c r="AR148"/>
  <c r="AT148"/>
  <c r="AV148"/>
  <c r="AX148"/>
  <c r="AZ148"/>
  <c r="BB148"/>
  <c r="BD148"/>
  <c r="BF148"/>
  <c r="BH148"/>
  <c r="BJ148"/>
  <c r="BL148"/>
  <c r="BN148"/>
  <c r="BP148"/>
  <c r="BR148"/>
  <c r="BT148"/>
  <c r="BV148"/>
  <c r="BX148"/>
  <c r="BZ148"/>
  <c r="CB148"/>
  <c r="CD148"/>
  <c r="CF148"/>
  <c r="CH148"/>
  <c r="CJ148"/>
  <c r="CL148"/>
  <c r="CN148"/>
  <c r="CP148"/>
  <c r="CR148"/>
  <c r="CT148"/>
  <c r="CV148"/>
  <c r="CX148"/>
  <c r="CZ148"/>
  <c r="DB148"/>
  <c r="DD148"/>
  <c r="DF148"/>
  <c r="DH148"/>
  <c r="DJ148"/>
  <c r="K144"/>
  <c r="M144"/>
  <c r="O144"/>
  <c r="Q144"/>
  <c r="S144"/>
  <c r="U144"/>
  <c r="W144"/>
  <c r="Y144"/>
  <c r="AA144"/>
  <c r="AC144"/>
  <c r="AE144"/>
  <c r="AG144"/>
  <c r="AI144"/>
  <c r="AK144"/>
  <c r="AM144"/>
  <c r="AO144"/>
  <c r="AQ144"/>
  <c r="AS144"/>
  <c r="AU144"/>
  <c r="AW144"/>
  <c r="AY144"/>
  <c r="BA144"/>
  <c r="BC144"/>
  <c r="BE144"/>
  <c r="BG144"/>
  <c r="BI144"/>
  <c r="BK144"/>
  <c r="BM144"/>
  <c r="BO144"/>
  <c r="BQ144"/>
  <c r="BS144"/>
  <c r="BU144"/>
  <c r="BW144"/>
  <c r="BY144"/>
  <c r="CA144"/>
  <c r="CC144"/>
  <c r="CE144"/>
  <c r="CG144"/>
  <c r="CI144"/>
  <c r="CK144"/>
  <c r="CM144"/>
  <c r="CO144"/>
  <c r="CQ144"/>
  <c r="CS144"/>
  <c r="CU144"/>
  <c r="CW144"/>
  <c r="CY144"/>
  <c r="DA144"/>
  <c r="DC144"/>
  <c r="DE144"/>
  <c r="DG144"/>
  <c r="DI144"/>
  <c r="J144"/>
  <c r="L144"/>
  <c r="N144"/>
  <c r="P144"/>
  <c r="R144"/>
  <c r="T144"/>
  <c r="V144"/>
  <c r="X144"/>
  <c r="Z144"/>
  <c r="AB144"/>
  <c r="AD144"/>
  <c r="AF144"/>
  <c r="AH144"/>
  <c r="AJ144"/>
  <c r="AL144"/>
  <c r="AN144"/>
  <c r="AP144"/>
  <c r="AR144"/>
  <c r="AT144"/>
  <c r="AV144"/>
  <c r="AX144"/>
  <c r="AZ144"/>
  <c r="BB144"/>
  <c r="BD144"/>
  <c r="BF144"/>
  <c r="BH144"/>
  <c r="BJ144"/>
  <c r="BL144"/>
  <c r="BN144"/>
  <c r="BP144"/>
  <c r="BR144"/>
  <c r="BT144"/>
  <c r="BV144"/>
  <c r="BX144"/>
  <c r="BZ144"/>
  <c r="CB144"/>
  <c r="CD144"/>
  <c r="CF144"/>
  <c r="CH144"/>
  <c r="CJ144"/>
  <c r="CL144"/>
  <c r="CN144"/>
  <c r="CP144"/>
  <c r="CR144"/>
  <c r="CT144"/>
  <c r="CV144"/>
  <c r="CX144"/>
  <c r="CZ144"/>
  <c r="DB144"/>
  <c r="DD144"/>
  <c r="DF144"/>
  <c r="DH144"/>
  <c r="DJ144"/>
  <c r="K138"/>
  <c r="M138"/>
  <c r="O138"/>
  <c r="Q138"/>
  <c r="S138"/>
  <c r="U138"/>
  <c r="W138"/>
  <c r="Y138"/>
  <c r="AA138"/>
  <c r="AC138"/>
  <c r="AE138"/>
  <c r="AG138"/>
  <c r="AI138"/>
  <c r="AK138"/>
  <c r="AM138"/>
  <c r="AO138"/>
  <c r="AQ138"/>
  <c r="AS138"/>
  <c r="AU138"/>
  <c r="AW138"/>
  <c r="AY138"/>
  <c r="BA138"/>
  <c r="BC138"/>
  <c r="BE138"/>
  <c r="BG138"/>
  <c r="BI138"/>
  <c r="BK138"/>
  <c r="BM138"/>
  <c r="BO138"/>
  <c r="BQ138"/>
  <c r="BS138"/>
  <c r="BU138"/>
  <c r="BW138"/>
  <c r="BY138"/>
  <c r="CA138"/>
  <c r="CC138"/>
  <c r="CE138"/>
  <c r="CG138"/>
  <c r="CI138"/>
  <c r="CK138"/>
  <c r="CM138"/>
  <c r="CO138"/>
  <c r="CQ138"/>
  <c r="CS138"/>
  <c r="CU138"/>
  <c r="CW138"/>
  <c r="CY138"/>
  <c r="DA138"/>
  <c r="DC138"/>
  <c r="DE138"/>
  <c r="DG138"/>
  <c r="DI138"/>
  <c r="J138"/>
  <c r="L138"/>
  <c r="N138"/>
  <c r="P138"/>
  <c r="R138"/>
  <c r="T138"/>
  <c r="V138"/>
  <c r="X138"/>
  <c r="Z138"/>
  <c r="AB138"/>
  <c r="AD138"/>
  <c r="AF138"/>
  <c r="AH138"/>
  <c r="AJ138"/>
  <c r="AL138"/>
  <c r="AN138"/>
  <c r="AP138"/>
  <c r="AR138"/>
  <c r="AT138"/>
  <c r="AV138"/>
  <c r="AX138"/>
  <c r="AZ138"/>
  <c r="BB138"/>
  <c r="BD138"/>
  <c r="BF138"/>
  <c r="BH138"/>
  <c r="BJ138"/>
  <c r="BL138"/>
  <c r="BN138"/>
  <c r="BP138"/>
  <c r="BR138"/>
  <c r="BT138"/>
  <c r="BV138"/>
  <c r="BX138"/>
  <c r="BZ138"/>
  <c r="CB138"/>
  <c r="CD138"/>
  <c r="CF138"/>
  <c r="CH138"/>
  <c r="CJ138"/>
  <c r="CL138"/>
  <c r="CN138"/>
  <c r="CP138"/>
  <c r="CR138"/>
  <c r="CT138"/>
  <c r="CV138"/>
  <c r="CX138"/>
  <c r="CZ138"/>
  <c r="DB138"/>
  <c r="DD138"/>
  <c r="DF138"/>
  <c r="DH138"/>
  <c r="DJ138"/>
  <c r="J149"/>
  <c r="K149"/>
  <c r="M149"/>
  <c r="O149"/>
  <c r="Q149"/>
  <c r="S149"/>
  <c r="U149"/>
  <c r="W149"/>
  <c r="Y149"/>
  <c r="AA149"/>
  <c r="AC149"/>
  <c r="AE149"/>
  <c r="AG149"/>
  <c r="AI149"/>
  <c r="AK149"/>
  <c r="AM149"/>
  <c r="AO149"/>
  <c r="AQ149"/>
  <c r="AS149"/>
  <c r="AU149"/>
  <c r="AW149"/>
  <c r="AY149"/>
  <c r="BA149"/>
  <c r="BC149"/>
  <c r="BE149"/>
  <c r="BG149"/>
  <c r="BI149"/>
  <c r="BK149"/>
  <c r="BM149"/>
  <c r="BO149"/>
  <c r="BQ149"/>
  <c r="BS149"/>
  <c r="BU149"/>
  <c r="BW149"/>
  <c r="BY149"/>
  <c r="CA149"/>
  <c r="CC149"/>
  <c r="CE149"/>
  <c r="CG149"/>
  <c r="CI149"/>
  <c r="CK149"/>
  <c r="CM149"/>
  <c r="CO149"/>
  <c r="CQ149"/>
  <c r="CS149"/>
  <c r="CU149"/>
  <c r="CW149"/>
  <c r="CY149"/>
  <c r="DA149"/>
  <c r="DC149"/>
  <c r="DE149"/>
  <c r="DG149"/>
  <c r="DI149"/>
  <c r="L149"/>
  <c r="N149"/>
  <c r="P149"/>
  <c r="R149"/>
  <c r="T149"/>
  <c r="V149"/>
  <c r="X149"/>
  <c r="Z149"/>
  <c r="AB149"/>
  <c r="AD149"/>
  <c r="AF149"/>
  <c r="AH149"/>
  <c r="AJ149"/>
  <c r="AL149"/>
  <c r="AN149"/>
  <c r="AP149"/>
  <c r="AR149"/>
  <c r="AT149"/>
  <c r="AV149"/>
  <c r="AX149"/>
  <c r="AZ149"/>
  <c r="BB149"/>
  <c r="BD149"/>
  <c r="BF149"/>
  <c r="BH149"/>
  <c r="BJ149"/>
  <c r="BL149"/>
  <c r="BN149"/>
  <c r="BP149"/>
  <c r="BR149"/>
  <c r="BT149"/>
  <c r="BV149"/>
  <c r="BX149"/>
  <c r="BZ149"/>
  <c r="CB149"/>
  <c r="CD149"/>
  <c r="CF149"/>
  <c r="CH149"/>
  <c r="CJ149"/>
  <c r="CL149"/>
  <c r="CN149"/>
  <c r="CP149"/>
  <c r="CR149"/>
  <c r="CT149"/>
  <c r="CV149"/>
  <c r="CX149"/>
  <c r="CZ149"/>
  <c r="DB149"/>
  <c r="DD149"/>
  <c r="DF149"/>
  <c r="DH149"/>
  <c r="DJ149"/>
  <c r="J147"/>
  <c r="K147"/>
  <c r="M147"/>
  <c r="O147"/>
  <c r="Q147"/>
  <c r="S147"/>
  <c r="U147"/>
  <c r="W147"/>
  <c r="Y147"/>
  <c r="AA147"/>
  <c r="AC147"/>
  <c r="AE147"/>
  <c r="AG147"/>
  <c r="AI147"/>
  <c r="AK147"/>
  <c r="AM147"/>
  <c r="AO147"/>
  <c r="AQ147"/>
  <c r="AS147"/>
  <c r="AU147"/>
  <c r="AW147"/>
  <c r="AY147"/>
  <c r="BA147"/>
  <c r="BC147"/>
  <c r="BE147"/>
  <c r="BG147"/>
  <c r="BI147"/>
  <c r="BK147"/>
  <c r="BM147"/>
  <c r="BO147"/>
  <c r="BQ147"/>
  <c r="BS147"/>
  <c r="BU147"/>
  <c r="BW147"/>
  <c r="BY147"/>
  <c r="CA147"/>
  <c r="CC147"/>
  <c r="CE147"/>
  <c r="CG147"/>
  <c r="CI147"/>
  <c r="CK147"/>
  <c r="CM147"/>
  <c r="CO147"/>
  <c r="CQ147"/>
  <c r="CS147"/>
  <c r="CU147"/>
  <c r="CW147"/>
  <c r="CY147"/>
  <c r="DA147"/>
  <c r="DC147"/>
  <c r="DE147"/>
  <c r="DG147"/>
  <c r="DI147"/>
  <c r="L147"/>
  <c r="N147"/>
  <c r="P147"/>
  <c r="R147"/>
  <c r="T147"/>
  <c r="V147"/>
  <c r="X147"/>
  <c r="Z147"/>
  <c r="AB147"/>
  <c r="AD147"/>
  <c r="AF147"/>
  <c r="AH147"/>
  <c r="AJ147"/>
  <c r="AL147"/>
  <c r="AN147"/>
  <c r="AP147"/>
  <c r="AR147"/>
  <c r="AT147"/>
  <c r="AV147"/>
  <c r="AX147"/>
  <c r="AZ147"/>
  <c r="BB147"/>
  <c r="BD147"/>
  <c r="BF147"/>
  <c r="BH147"/>
  <c r="BJ147"/>
  <c r="BL147"/>
  <c r="BN147"/>
  <c r="BP147"/>
  <c r="BR147"/>
  <c r="BT147"/>
  <c r="BV147"/>
  <c r="BX147"/>
  <c r="BZ147"/>
  <c r="CB147"/>
  <c r="CD147"/>
  <c r="CF147"/>
  <c r="CH147"/>
  <c r="CJ147"/>
  <c r="CL147"/>
  <c r="CN147"/>
  <c r="CP147"/>
  <c r="CR147"/>
  <c r="CT147"/>
  <c r="CV147"/>
  <c r="CX147"/>
  <c r="CZ147"/>
  <c r="DB147"/>
  <c r="DD147"/>
  <c r="DF147"/>
  <c r="DH147"/>
  <c r="DJ147"/>
  <c r="J145"/>
  <c r="K145"/>
  <c r="M145"/>
  <c r="O145"/>
  <c r="Q145"/>
  <c r="S145"/>
  <c r="U145"/>
  <c r="W145"/>
  <c r="Y145"/>
  <c r="AA145"/>
  <c r="AC145"/>
  <c r="AE145"/>
  <c r="AG145"/>
  <c r="AI145"/>
  <c r="AK145"/>
  <c r="AM145"/>
  <c r="AO145"/>
  <c r="AQ145"/>
  <c r="AS145"/>
  <c r="AU145"/>
  <c r="AW145"/>
  <c r="AY145"/>
  <c r="BA145"/>
  <c r="BC145"/>
  <c r="BE145"/>
  <c r="BG145"/>
  <c r="BI145"/>
  <c r="BK145"/>
  <c r="BM145"/>
  <c r="BO145"/>
  <c r="BQ145"/>
  <c r="BS145"/>
  <c r="BU145"/>
  <c r="BW145"/>
  <c r="BY145"/>
  <c r="CA145"/>
  <c r="CC145"/>
  <c r="CE145"/>
  <c r="CG145"/>
  <c r="CI145"/>
  <c r="CK145"/>
  <c r="CM145"/>
  <c r="CO145"/>
  <c r="CQ145"/>
  <c r="CS145"/>
  <c r="CU145"/>
  <c r="CW145"/>
  <c r="CY145"/>
  <c r="DA145"/>
  <c r="DC145"/>
  <c r="DE145"/>
  <c r="DG145"/>
  <c r="DI145"/>
  <c r="L145"/>
  <c r="N145"/>
  <c r="P145"/>
  <c r="R145"/>
  <c r="T145"/>
  <c r="V145"/>
  <c r="X145"/>
  <c r="Z145"/>
  <c r="AB145"/>
  <c r="AD145"/>
  <c r="AF145"/>
  <c r="AH145"/>
  <c r="AJ145"/>
  <c r="AL145"/>
  <c r="AN145"/>
  <c r="AP145"/>
  <c r="AR145"/>
  <c r="AT145"/>
  <c r="AV145"/>
  <c r="AX145"/>
  <c r="AZ145"/>
  <c r="BB145"/>
  <c r="BD145"/>
  <c r="BF145"/>
  <c r="BH145"/>
  <c r="BJ145"/>
  <c r="BL145"/>
  <c r="BN145"/>
  <c r="BP145"/>
  <c r="BR145"/>
  <c r="BT145"/>
  <c r="BV145"/>
  <c r="BX145"/>
  <c r="BZ145"/>
  <c r="CB145"/>
  <c r="CD145"/>
  <c r="CF145"/>
  <c r="CH145"/>
  <c r="CJ145"/>
  <c r="CL145"/>
  <c r="CN145"/>
  <c r="CP145"/>
  <c r="CR145"/>
  <c r="CT145"/>
  <c r="CV145"/>
  <c r="CX145"/>
  <c r="CZ145"/>
  <c r="DB145"/>
  <c r="DD145"/>
  <c r="DF145"/>
  <c r="DH145"/>
  <c r="DJ145"/>
  <c r="J143"/>
  <c r="K143"/>
  <c r="M143"/>
  <c r="O143"/>
  <c r="Q143"/>
  <c r="S143"/>
  <c r="U143"/>
  <c r="W143"/>
  <c r="Y143"/>
  <c r="AA143"/>
  <c r="AC143"/>
  <c r="AE143"/>
  <c r="AG143"/>
  <c r="AI143"/>
  <c r="AK143"/>
  <c r="AM143"/>
  <c r="AO143"/>
  <c r="AQ143"/>
  <c r="AS143"/>
  <c r="AU143"/>
  <c r="AW143"/>
  <c r="AY143"/>
  <c r="BA143"/>
  <c r="BC143"/>
  <c r="BE143"/>
  <c r="BG143"/>
  <c r="BI143"/>
  <c r="BK143"/>
  <c r="BM143"/>
  <c r="BO143"/>
  <c r="BQ143"/>
  <c r="BS143"/>
  <c r="BU143"/>
  <c r="BW143"/>
  <c r="BY143"/>
  <c r="CA143"/>
  <c r="CC143"/>
  <c r="CE143"/>
  <c r="CG143"/>
  <c r="CI143"/>
  <c r="CK143"/>
  <c r="CM143"/>
  <c r="CO143"/>
  <c r="CQ143"/>
  <c r="CS143"/>
  <c r="CU143"/>
  <c r="CW143"/>
  <c r="CY143"/>
  <c r="DA143"/>
  <c r="DC143"/>
  <c r="DE143"/>
  <c r="DG143"/>
  <c r="DI143"/>
  <c r="L143"/>
  <c r="N143"/>
  <c r="P143"/>
  <c r="R143"/>
  <c r="T143"/>
  <c r="V143"/>
  <c r="X143"/>
  <c r="Z143"/>
  <c r="AB143"/>
  <c r="AD143"/>
  <c r="AF143"/>
  <c r="AH143"/>
  <c r="AJ143"/>
  <c r="AL143"/>
  <c r="AN143"/>
  <c r="AP143"/>
  <c r="AR143"/>
  <c r="AT143"/>
  <c r="AV143"/>
  <c r="AX143"/>
  <c r="AZ143"/>
  <c r="BB143"/>
  <c r="BD143"/>
  <c r="BF143"/>
  <c r="BH143"/>
  <c r="BJ143"/>
  <c r="BL143"/>
  <c r="BN143"/>
  <c r="BP143"/>
  <c r="BR143"/>
  <c r="BT143"/>
  <c r="BV143"/>
  <c r="BX143"/>
  <c r="BZ143"/>
  <c r="CB143"/>
  <c r="CD143"/>
  <c r="CF143"/>
  <c r="CH143"/>
  <c r="CJ143"/>
  <c r="CL143"/>
  <c r="CN143"/>
  <c r="CP143"/>
  <c r="CR143"/>
  <c r="CT143"/>
  <c r="CV143"/>
  <c r="CX143"/>
  <c r="CZ143"/>
  <c r="DB143"/>
  <c r="DD143"/>
  <c r="DF143"/>
  <c r="DH143"/>
  <c r="DJ143"/>
  <c r="J141"/>
  <c r="K141"/>
  <c r="M141"/>
  <c r="O141"/>
  <c r="Q141"/>
  <c r="S141"/>
  <c r="U141"/>
  <c r="W141"/>
  <c r="Y141"/>
  <c r="AA141"/>
  <c r="AC141"/>
  <c r="AE141"/>
  <c r="AG141"/>
  <c r="AI141"/>
  <c r="AK141"/>
  <c r="AM141"/>
  <c r="AO141"/>
  <c r="AQ141"/>
  <c r="AS141"/>
  <c r="AU141"/>
  <c r="AW141"/>
  <c r="AY141"/>
  <c r="BA141"/>
  <c r="BC141"/>
  <c r="BE141"/>
  <c r="BG141"/>
  <c r="BI141"/>
  <c r="BK141"/>
  <c r="BM141"/>
  <c r="BO141"/>
  <c r="BQ141"/>
  <c r="BS141"/>
  <c r="BU141"/>
  <c r="BW141"/>
  <c r="BY141"/>
  <c r="CA141"/>
  <c r="CC141"/>
  <c r="CE141"/>
  <c r="CG141"/>
  <c r="CI141"/>
  <c r="CK141"/>
  <c r="CM141"/>
  <c r="CO141"/>
  <c r="CQ141"/>
  <c r="CS141"/>
  <c r="CU141"/>
  <c r="CW141"/>
  <c r="CY141"/>
  <c r="DA141"/>
  <c r="DC141"/>
  <c r="DE141"/>
  <c r="DG141"/>
  <c r="DI141"/>
  <c r="L141"/>
  <c r="N141"/>
  <c r="P141"/>
  <c r="R141"/>
  <c r="T141"/>
  <c r="V141"/>
  <c r="X141"/>
  <c r="Z141"/>
  <c r="AB141"/>
  <c r="AD141"/>
  <c r="AF141"/>
  <c r="AH141"/>
  <c r="AJ141"/>
  <c r="AL141"/>
  <c r="AN141"/>
  <c r="AP141"/>
  <c r="AR141"/>
  <c r="AT141"/>
  <c r="AV141"/>
  <c r="AX141"/>
  <c r="AZ141"/>
  <c r="BB141"/>
  <c r="BD141"/>
  <c r="BF141"/>
  <c r="BH141"/>
  <c r="BJ141"/>
  <c r="BL141"/>
  <c r="BN141"/>
  <c r="BP141"/>
  <c r="BR141"/>
  <c r="BT141"/>
  <c r="BV141"/>
  <c r="BX141"/>
  <c r="BZ141"/>
  <c r="CB141"/>
  <c r="CD141"/>
  <c r="CF141"/>
  <c r="CH141"/>
  <c r="CJ141"/>
  <c r="CL141"/>
  <c r="CN141"/>
  <c r="CP141"/>
  <c r="CR141"/>
  <c r="CT141"/>
  <c r="CV141"/>
  <c r="CX141"/>
  <c r="CZ141"/>
  <c r="DB141"/>
  <c r="DD141"/>
  <c r="DF141"/>
  <c r="DH141"/>
  <c r="DJ141"/>
  <c r="J139"/>
  <c r="K139"/>
  <c r="M139"/>
  <c r="O139"/>
  <c r="Q139"/>
  <c r="S139"/>
  <c r="U139"/>
  <c r="W139"/>
  <c r="Y139"/>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CO139"/>
  <c r="CQ139"/>
  <c r="CS139"/>
  <c r="CU139"/>
  <c r="CW139"/>
  <c r="CY139"/>
  <c r="DA139"/>
  <c r="DC139"/>
  <c r="DE139"/>
  <c r="DG139"/>
  <c r="DI139"/>
  <c r="L139"/>
  <c r="N139"/>
  <c r="P139"/>
  <c r="R139"/>
  <c r="T139"/>
  <c r="V139"/>
  <c r="X139"/>
  <c r="Z139"/>
  <c r="AB139"/>
  <c r="AD139"/>
  <c r="AF139"/>
  <c r="AH139"/>
  <c r="AJ139"/>
  <c r="AL139"/>
  <c r="AN139"/>
  <c r="AP139"/>
  <c r="AR139"/>
  <c r="AT139"/>
  <c r="AV139"/>
  <c r="AX139"/>
  <c r="AZ139"/>
  <c r="BB139"/>
  <c r="BD139"/>
  <c r="BF139"/>
  <c r="BH139"/>
  <c r="BJ139"/>
  <c r="BL139"/>
  <c r="BN139"/>
  <c r="BP139"/>
  <c r="BR139"/>
  <c r="BT139"/>
  <c r="BV139"/>
  <c r="BX139"/>
  <c r="BZ139"/>
  <c r="CB139"/>
  <c r="CD139"/>
  <c r="CF139"/>
  <c r="CH139"/>
  <c r="CJ139"/>
  <c r="CL139"/>
  <c r="CN139"/>
  <c r="CP139"/>
  <c r="CR139"/>
  <c r="CT139"/>
  <c r="CV139"/>
  <c r="CX139"/>
  <c r="CZ139"/>
  <c r="DB139"/>
  <c r="DD139"/>
  <c r="DF139"/>
  <c r="DH139"/>
  <c r="DJ139"/>
  <c r="E181"/>
  <c r="F181" s="1"/>
  <c r="DJ185"/>
  <c r="DB185"/>
  <c r="CT185"/>
  <c r="CL185"/>
  <c r="CD185"/>
  <c r="BV185"/>
  <c r="BN185"/>
  <c r="BF185"/>
  <c r="AX185"/>
  <c r="AP185"/>
  <c r="AH185"/>
  <c r="Z185"/>
  <c r="R185"/>
  <c r="J185"/>
  <c r="BZ185"/>
  <c r="AT185"/>
  <c r="DI185"/>
  <c r="DA185"/>
  <c r="CS185"/>
  <c r="CK185"/>
  <c r="CC185"/>
  <c r="BU185"/>
  <c r="BM185"/>
  <c r="BE185"/>
  <c r="AW185"/>
  <c r="AO185"/>
  <c r="AG185"/>
  <c r="Y185"/>
  <c r="Q185"/>
  <c r="CX185"/>
  <c r="BJ185"/>
  <c r="AD185"/>
  <c r="DH185"/>
  <c r="CZ185"/>
  <c r="CR185"/>
  <c r="CJ185"/>
  <c r="CB185"/>
  <c r="BT185"/>
  <c r="BL185"/>
  <c r="BD185"/>
  <c r="AV185"/>
  <c r="AN185"/>
  <c r="AF185"/>
  <c r="X185"/>
  <c r="P185"/>
  <c r="DF185"/>
  <c r="BR185"/>
  <c r="AL185"/>
  <c r="DG185"/>
  <c r="CY185"/>
  <c r="CQ185"/>
  <c r="CI185"/>
  <c r="CA185"/>
  <c r="BS185"/>
  <c r="BK185"/>
  <c r="BC185"/>
  <c r="AU185"/>
  <c r="AM185"/>
  <c r="AE185"/>
  <c r="W185"/>
  <c r="O185"/>
  <c r="CH185"/>
  <c r="BB185"/>
  <c r="N185"/>
  <c r="CP185"/>
  <c r="DE185"/>
  <c r="CW185"/>
  <c r="CO185"/>
  <c r="CG185"/>
  <c r="BY185"/>
  <c r="BQ185"/>
  <c r="BI185"/>
  <c r="BA185"/>
  <c r="AS185"/>
  <c r="AK185"/>
  <c r="AC185"/>
  <c r="U185"/>
  <c r="M185"/>
  <c r="AB185"/>
  <c r="L185"/>
  <c r="V185"/>
  <c r="DD185"/>
  <c r="CV185"/>
  <c r="CN185"/>
  <c r="CF185"/>
  <c r="BX185"/>
  <c r="BP185"/>
  <c r="BH185"/>
  <c r="AZ185"/>
  <c r="AR185"/>
  <c r="AJ185"/>
  <c r="T185"/>
  <c r="S185"/>
  <c r="DC185"/>
  <c r="CU185"/>
  <c r="CM185"/>
  <c r="CE185"/>
  <c r="BW185"/>
  <c r="BO185"/>
  <c r="BG185"/>
  <c r="AY185"/>
  <c r="AQ185"/>
  <c r="AI185"/>
  <c r="AA185"/>
  <c r="K185"/>
  <c r="E180"/>
  <c r="F180" s="1"/>
  <c r="DJ184"/>
  <c r="DB184"/>
  <c r="CT184"/>
  <c r="CL184"/>
  <c r="CD184"/>
  <c r="BV184"/>
  <c r="BN184"/>
  <c r="BF184"/>
  <c r="AX184"/>
  <c r="AP184"/>
  <c r="AH184"/>
  <c r="Z184"/>
  <c r="R184"/>
  <c r="J184"/>
  <c r="DI184"/>
  <c r="DA184"/>
  <c r="CS184"/>
  <c r="CK184"/>
  <c r="CC184"/>
  <c r="BU184"/>
  <c r="BM184"/>
  <c r="BE184"/>
  <c r="AW184"/>
  <c r="AO184"/>
  <c r="AG184"/>
  <c r="Y184"/>
  <c r="Q184"/>
  <c r="DH184"/>
  <c r="CZ184"/>
  <c r="CR184"/>
  <c r="CJ184"/>
  <c r="CB184"/>
  <c r="BT184"/>
  <c r="BL184"/>
  <c r="BD184"/>
  <c r="AV184"/>
  <c r="AN184"/>
  <c r="AF184"/>
  <c r="X184"/>
  <c r="P184"/>
  <c r="DG184"/>
  <c r="CY184"/>
  <c r="CQ184"/>
  <c r="CI184"/>
  <c r="CA184"/>
  <c r="BS184"/>
  <c r="BK184"/>
  <c r="BC184"/>
  <c r="AU184"/>
  <c r="AM184"/>
  <c r="AE184"/>
  <c r="W184"/>
  <c r="O184"/>
  <c r="DF184"/>
  <c r="CX184"/>
  <c r="CP184"/>
  <c r="CH184"/>
  <c r="BZ184"/>
  <c r="BR184"/>
  <c r="BJ184"/>
  <c r="BB184"/>
  <c r="AT184"/>
  <c r="AL184"/>
  <c r="AD184"/>
  <c r="V184"/>
  <c r="N184"/>
  <c r="DE184"/>
  <c r="CW184"/>
  <c r="CO184"/>
  <c r="BY184"/>
  <c r="BQ184"/>
  <c r="BI184"/>
  <c r="BA184"/>
  <c r="AS184"/>
  <c r="AK184"/>
  <c r="AC184"/>
  <c r="U184"/>
  <c r="M184"/>
  <c r="DD184"/>
  <c r="CV184"/>
  <c r="CF184"/>
  <c r="BX184"/>
  <c r="BH184"/>
  <c r="AR184"/>
  <c r="AB184"/>
  <c r="CG184"/>
  <c r="CN184"/>
  <c r="BP184"/>
  <c r="AZ184"/>
  <c r="AJ184"/>
  <c r="DC184"/>
  <c r="AQ184"/>
  <c r="CU184"/>
  <c r="AI184"/>
  <c r="CM184"/>
  <c r="AA184"/>
  <c r="CE184"/>
  <c r="T184"/>
  <c r="BW184"/>
  <c r="S184"/>
  <c r="BO184"/>
  <c r="L184"/>
  <c r="BG184"/>
  <c r="K184"/>
  <c r="AY184"/>
  <c r="E179"/>
  <c r="F179" s="1"/>
  <c r="DJ183"/>
  <c r="DB183"/>
  <c r="CT183"/>
  <c r="CL183"/>
  <c r="CD183"/>
  <c r="BV183"/>
  <c r="BN183"/>
  <c r="BF183"/>
  <c r="AX183"/>
  <c r="AP183"/>
  <c r="AH183"/>
  <c r="Z183"/>
  <c r="R183"/>
  <c r="DI183"/>
  <c r="DA183"/>
  <c r="CS183"/>
  <c r="CK183"/>
  <c r="CC183"/>
  <c r="BU183"/>
  <c r="BM183"/>
  <c r="BE183"/>
  <c r="AW183"/>
  <c r="AO183"/>
  <c r="AG183"/>
  <c r="Y183"/>
  <c r="Q183"/>
  <c r="DH183"/>
  <c r="CZ183"/>
  <c r="CR183"/>
  <c r="CJ183"/>
  <c r="CB183"/>
  <c r="BT183"/>
  <c r="BL183"/>
  <c r="BD183"/>
  <c r="AV183"/>
  <c r="AN183"/>
  <c r="AF183"/>
  <c r="X183"/>
  <c r="P183"/>
  <c r="J183"/>
  <c r="DG183"/>
  <c r="CY183"/>
  <c r="CQ183"/>
  <c r="CI183"/>
  <c r="CA183"/>
  <c r="BS183"/>
  <c r="BK183"/>
  <c r="BC183"/>
  <c r="AU183"/>
  <c r="AM183"/>
  <c r="AE183"/>
  <c r="W183"/>
  <c r="O183"/>
  <c r="DF183"/>
  <c r="CX183"/>
  <c r="CP183"/>
  <c r="CH183"/>
  <c r="BZ183"/>
  <c r="BR183"/>
  <c r="BJ183"/>
  <c r="BB183"/>
  <c r="AT183"/>
  <c r="AL183"/>
  <c r="AD183"/>
  <c r="V183"/>
  <c r="N183"/>
  <c r="DE183"/>
  <c r="CW183"/>
  <c r="CO183"/>
  <c r="CG183"/>
  <c r="BY183"/>
  <c r="BQ183"/>
  <c r="BI183"/>
  <c r="BA183"/>
  <c r="AS183"/>
  <c r="AK183"/>
  <c r="AC183"/>
  <c r="U183"/>
  <c r="M183"/>
  <c r="DD183"/>
  <c r="CV183"/>
  <c r="CN183"/>
  <c r="CF183"/>
  <c r="BX183"/>
  <c r="BP183"/>
  <c r="DC183"/>
  <c r="AZ183"/>
  <c r="T183"/>
  <c r="CU183"/>
  <c r="AY183"/>
  <c r="S183"/>
  <c r="CM183"/>
  <c r="AR183"/>
  <c r="L183"/>
  <c r="CE183"/>
  <c r="AQ183"/>
  <c r="K183"/>
  <c r="BW183"/>
  <c r="AJ183"/>
  <c r="BO183"/>
  <c r="AI183"/>
  <c r="BH183"/>
  <c r="AB183"/>
  <c r="BG183"/>
  <c r="AA183"/>
  <c r="Q169"/>
  <c r="AO169"/>
  <c r="BN169"/>
  <c r="CC169"/>
  <c r="DA169"/>
  <c r="X168"/>
  <c r="BN168"/>
  <c r="DF168"/>
  <c r="AP170"/>
  <c r="Z168"/>
  <c r="BR168"/>
  <c r="DH168"/>
  <c r="BU169"/>
  <c r="AX170"/>
  <c r="E160"/>
  <c r="F160" s="1"/>
  <c r="AP168"/>
  <c r="CH168"/>
  <c r="AG169"/>
  <c r="CS169"/>
  <c r="CT170"/>
  <c r="AF168"/>
  <c r="BV168"/>
  <c r="BN170"/>
  <c r="E158"/>
  <c r="F158" s="1"/>
  <c r="AT168"/>
  <c r="CJ168"/>
  <c r="AH169"/>
  <c r="CT169"/>
  <c r="DB170"/>
  <c r="DJ170"/>
  <c r="AV168"/>
  <c r="CL168"/>
  <c r="K170"/>
  <c r="BB168"/>
  <c r="CR168"/>
  <c r="AW169"/>
  <c r="DI169"/>
  <c r="BW171"/>
  <c r="V168"/>
  <c r="BL168"/>
  <c r="DB168"/>
  <c r="BM169"/>
  <c r="AH170"/>
  <c r="J168"/>
  <c r="AD168"/>
  <c r="AX168"/>
  <c r="BT168"/>
  <c r="CP168"/>
  <c r="DJ168"/>
  <c r="AP169"/>
  <c r="BV169"/>
  <c r="DB169"/>
  <c r="BF170"/>
  <c r="S171"/>
  <c r="AA171"/>
  <c r="N168"/>
  <c r="AH168"/>
  <c r="BD168"/>
  <c r="BZ168"/>
  <c r="CT168"/>
  <c r="R169"/>
  <c r="AX169"/>
  <c r="CD169"/>
  <c r="DJ169"/>
  <c r="BV170"/>
  <c r="AI171"/>
  <c r="P168"/>
  <c r="AL168"/>
  <c r="BF168"/>
  <c r="CB168"/>
  <c r="CX168"/>
  <c r="Y169"/>
  <c r="BE169"/>
  <c r="CK169"/>
  <c r="R170"/>
  <c r="CD170"/>
  <c r="AQ171"/>
  <c r="R168"/>
  <c r="AN168"/>
  <c r="BJ168"/>
  <c r="CD168"/>
  <c r="CZ168"/>
  <c r="Z169"/>
  <c r="BF169"/>
  <c r="CL169"/>
  <c r="Z170"/>
  <c r="CL170"/>
  <c r="AY171"/>
  <c r="BG171"/>
  <c r="AB172"/>
  <c r="AJ172"/>
  <c r="BP172"/>
  <c r="CN172"/>
  <c r="CV172"/>
  <c r="K172"/>
  <c r="M172"/>
  <c r="U172"/>
  <c r="AC172"/>
  <c r="AK172"/>
  <c r="AS172"/>
  <c r="BA172"/>
  <c r="BI172"/>
  <c r="BQ172"/>
  <c r="BY172"/>
  <c r="CG172"/>
  <c r="CO172"/>
  <c r="CW172"/>
  <c r="DE172"/>
  <c r="CF172"/>
  <c r="N172"/>
  <c r="V172"/>
  <c r="AD172"/>
  <c r="AL172"/>
  <c r="AT172"/>
  <c r="BB172"/>
  <c r="BJ172"/>
  <c r="BR172"/>
  <c r="BZ172"/>
  <c r="CH172"/>
  <c r="CP172"/>
  <c r="CX172"/>
  <c r="DF172"/>
  <c r="T172"/>
  <c r="AZ172"/>
  <c r="DD172"/>
  <c r="O172"/>
  <c r="W172"/>
  <c r="AE172"/>
  <c r="AM172"/>
  <c r="AU172"/>
  <c r="BC172"/>
  <c r="BK172"/>
  <c r="BS172"/>
  <c r="CA172"/>
  <c r="CI172"/>
  <c r="CQ172"/>
  <c r="CY172"/>
  <c r="DG172"/>
  <c r="AR172"/>
  <c r="P172"/>
  <c r="X172"/>
  <c r="AF172"/>
  <c r="AN172"/>
  <c r="AV172"/>
  <c r="BD172"/>
  <c r="BL172"/>
  <c r="BT172"/>
  <c r="CB172"/>
  <c r="CJ172"/>
  <c r="CR172"/>
  <c r="CZ172"/>
  <c r="DH172"/>
  <c r="L172"/>
  <c r="BX172"/>
  <c r="Q172"/>
  <c r="Y172"/>
  <c r="AG172"/>
  <c r="AO172"/>
  <c r="AW172"/>
  <c r="BE172"/>
  <c r="BM172"/>
  <c r="BU172"/>
  <c r="CC172"/>
  <c r="CK172"/>
  <c r="CS172"/>
  <c r="DA172"/>
  <c r="DI172"/>
  <c r="BH172"/>
  <c r="R172"/>
  <c r="Z172"/>
  <c r="AH172"/>
  <c r="AP172"/>
  <c r="AX172"/>
  <c r="BF172"/>
  <c r="BN172"/>
  <c r="BV172"/>
  <c r="CD172"/>
  <c r="CL172"/>
  <c r="CT172"/>
  <c r="DB172"/>
  <c r="DJ172"/>
  <c r="J172"/>
  <c r="S172"/>
  <c r="AA172"/>
  <c r="AI172"/>
  <c r="AQ172"/>
  <c r="AY172"/>
  <c r="BG172"/>
  <c r="BO172"/>
  <c r="BW172"/>
  <c r="CE172"/>
  <c r="CM172"/>
  <c r="CU172"/>
  <c r="DC172"/>
  <c r="BO171"/>
  <c r="CE171"/>
  <c r="CM171"/>
  <c r="CU171"/>
  <c r="DC171"/>
  <c r="E161"/>
  <c r="F161" s="1"/>
  <c r="K171"/>
  <c r="L171"/>
  <c r="T171"/>
  <c r="AB171"/>
  <c r="AJ171"/>
  <c r="AR171"/>
  <c r="AZ171"/>
  <c r="BH171"/>
  <c r="BP171"/>
  <c r="BX171"/>
  <c r="CF171"/>
  <c r="CN171"/>
  <c r="CV171"/>
  <c r="DD171"/>
  <c r="M171"/>
  <c r="U171"/>
  <c r="AC171"/>
  <c r="AK171"/>
  <c r="AS171"/>
  <c r="BA171"/>
  <c r="BI171"/>
  <c r="BQ171"/>
  <c r="BY171"/>
  <c r="CG171"/>
  <c r="CO171"/>
  <c r="CW171"/>
  <c r="DE171"/>
  <c r="N171"/>
  <c r="V171"/>
  <c r="AD171"/>
  <c r="AL171"/>
  <c r="AT171"/>
  <c r="BB171"/>
  <c r="BJ171"/>
  <c r="BR171"/>
  <c r="BZ171"/>
  <c r="CH171"/>
  <c r="CP171"/>
  <c r="CX171"/>
  <c r="DF171"/>
  <c r="O171"/>
  <c r="W171"/>
  <c r="AE171"/>
  <c r="AM171"/>
  <c r="AU171"/>
  <c r="BC171"/>
  <c r="BK171"/>
  <c r="BS171"/>
  <c r="CA171"/>
  <c r="CI171"/>
  <c r="CQ171"/>
  <c r="CY171"/>
  <c r="DG171"/>
  <c r="P171"/>
  <c r="X171"/>
  <c r="AF171"/>
  <c r="AN171"/>
  <c r="AV171"/>
  <c r="BD171"/>
  <c r="BL171"/>
  <c r="BT171"/>
  <c r="CB171"/>
  <c r="CJ171"/>
  <c r="CR171"/>
  <c r="CZ171"/>
  <c r="DH171"/>
  <c r="J171"/>
  <c r="Q171"/>
  <c r="Y171"/>
  <c r="AG171"/>
  <c r="AO171"/>
  <c r="AW171"/>
  <c r="BE171"/>
  <c r="BM171"/>
  <c r="BU171"/>
  <c r="CC171"/>
  <c r="CK171"/>
  <c r="CS171"/>
  <c r="DA171"/>
  <c r="DI171"/>
  <c r="R171"/>
  <c r="Z171"/>
  <c r="AH171"/>
  <c r="AP171"/>
  <c r="AX171"/>
  <c r="BF171"/>
  <c r="BN171"/>
  <c r="BV171"/>
  <c r="CD171"/>
  <c r="CL171"/>
  <c r="CT171"/>
  <c r="DB171"/>
  <c r="S170"/>
  <c r="AA170"/>
  <c r="AI170"/>
  <c r="AQ170"/>
  <c r="AY170"/>
  <c r="BG170"/>
  <c r="BO170"/>
  <c r="BW170"/>
  <c r="CE170"/>
  <c r="CM170"/>
  <c r="CU170"/>
  <c r="DC170"/>
  <c r="L170"/>
  <c r="T170"/>
  <c r="AB170"/>
  <c r="AJ170"/>
  <c r="AR170"/>
  <c r="AZ170"/>
  <c r="BH170"/>
  <c r="BP170"/>
  <c r="BX170"/>
  <c r="CF170"/>
  <c r="CN170"/>
  <c r="CV170"/>
  <c r="DD170"/>
  <c r="M170"/>
  <c r="U170"/>
  <c r="AC170"/>
  <c r="AK170"/>
  <c r="AS170"/>
  <c r="BA170"/>
  <c r="BI170"/>
  <c r="BQ170"/>
  <c r="BY170"/>
  <c r="CG170"/>
  <c r="CO170"/>
  <c r="CW170"/>
  <c r="DE170"/>
  <c r="N170"/>
  <c r="V170"/>
  <c r="AD170"/>
  <c r="AL170"/>
  <c r="AT170"/>
  <c r="BB170"/>
  <c r="BJ170"/>
  <c r="BR170"/>
  <c r="BZ170"/>
  <c r="CH170"/>
  <c r="CP170"/>
  <c r="CX170"/>
  <c r="DF170"/>
  <c r="O170"/>
  <c r="W170"/>
  <c r="AE170"/>
  <c r="AM170"/>
  <c r="AU170"/>
  <c r="BC170"/>
  <c r="BK170"/>
  <c r="BS170"/>
  <c r="CA170"/>
  <c r="CI170"/>
  <c r="CQ170"/>
  <c r="CY170"/>
  <c r="DG170"/>
  <c r="J170"/>
  <c r="P170"/>
  <c r="X170"/>
  <c r="AF170"/>
  <c r="AN170"/>
  <c r="AV170"/>
  <c r="BD170"/>
  <c r="BL170"/>
  <c r="BT170"/>
  <c r="CB170"/>
  <c r="CJ170"/>
  <c r="CR170"/>
  <c r="CZ170"/>
  <c r="DH170"/>
  <c r="Q170"/>
  <c r="Y170"/>
  <c r="AG170"/>
  <c r="AO170"/>
  <c r="AW170"/>
  <c r="BE170"/>
  <c r="BM170"/>
  <c r="BU170"/>
  <c r="CC170"/>
  <c r="CK170"/>
  <c r="CS170"/>
  <c r="DA170"/>
  <c r="S169"/>
  <c r="AA169"/>
  <c r="AI169"/>
  <c r="AQ169"/>
  <c r="AY169"/>
  <c r="BG169"/>
  <c r="BO169"/>
  <c r="BW169"/>
  <c r="CE169"/>
  <c r="CM169"/>
  <c r="CU169"/>
  <c r="DC169"/>
  <c r="K169"/>
  <c r="L169"/>
  <c r="T169"/>
  <c r="AB169"/>
  <c r="AJ169"/>
  <c r="AR169"/>
  <c r="AZ169"/>
  <c r="BH169"/>
  <c r="BP169"/>
  <c r="BX169"/>
  <c r="CF169"/>
  <c r="CN169"/>
  <c r="CV169"/>
  <c r="DD169"/>
  <c r="M169"/>
  <c r="U169"/>
  <c r="AC169"/>
  <c r="AK169"/>
  <c r="AS169"/>
  <c r="BA169"/>
  <c r="BI169"/>
  <c r="BQ169"/>
  <c r="BY169"/>
  <c r="CG169"/>
  <c r="CO169"/>
  <c r="CW169"/>
  <c r="DE169"/>
  <c r="N169"/>
  <c r="V169"/>
  <c r="AD169"/>
  <c r="AL169"/>
  <c r="AT169"/>
  <c r="BB169"/>
  <c r="BJ169"/>
  <c r="BR169"/>
  <c r="BZ169"/>
  <c r="CH169"/>
  <c r="CP169"/>
  <c r="CX169"/>
  <c r="DF169"/>
  <c r="J169"/>
  <c r="O169"/>
  <c r="W169"/>
  <c r="AE169"/>
  <c r="AM169"/>
  <c r="AU169"/>
  <c r="BC169"/>
  <c r="BK169"/>
  <c r="BS169"/>
  <c r="CA169"/>
  <c r="CI169"/>
  <c r="CQ169"/>
  <c r="CY169"/>
  <c r="DG169"/>
  <c r="P169"/>
  <c r="X169"/>
  <c r="AF169"/>
  <c r="AN169"/>
  <c r="AV169"/>
  <c r="BD169"/>
  <c r="BL169"/>
  <c r="BT169"/>
  <c r="CB169"/>
  <c r="CJ169"/>
  <c r="CR169"/>
  <c r="CZ169"/>
  <c r="DH169"/>
  <c r="Q168"/>
  <c r="Y168"/>
  <c r="AG168"/>
  <c r="AO168"/>
  <c r="AW168"/>
  <c r="BE168"/>
  <c r="BM168"/>
  <c r="BU168"/>
  <c r="CC168"/>
  <c r="CK168"/>
  <c r="CS168"/>
  <c r="DA168"/>
  <c r="DI168"/>
  <c r="K168"/>
  <c r="S168"/>
  <c r="AA168"/>
  <c r="AI168"/>
  <c r="AQ168"/>
  <c r="AY168"/>
  <c r="BG168"/>
  <c r="BO168"/>
  <c r="BW168"/>
  <c r="CE168"/>
  <c r="CM168"/>
  <c r="CU168"/>
  <c r="DC168"/>
  <c r="L168"/>
  <c r="T168"/>
  <c r="AB168"/>
  <c r="AJ168"/>
  <c r="AR168"/>
  <c r="AZ168"/>
  <c r="BH168"/>
  <c r="BP168"/>
  <c r="BX168"/>
  <c r="CF168"/>
  <c r="CN168"/>
  <c r="CV168"/>
  <c r="DD168"/>
  <c r="M168"/>
  <c r="U168"/>
  <c r="AC168"/>
  <c r="AK168"/>
  <c r="AS168"/>
  <c r="BA168"/>
  <c r="BI168"/>
  <c r="BQ168"/>
  <c r="BY168"/>
  <c r="CG168"/>
  <c r="CO168"/>
  <c r="CW168"/>
  <c r="DE168"/>
  <c r="O168"/>
  <c r="W168"/>
  <c r="AE168"/>
  <c r="AM168"/>
  <c r="AU168"/>
  <c r="BC168"/>
  <c r="BK168"/>
  <c r="BS168"/>
  <c r="CA168"/>
  <c r="CI168"/>
  <c r="CQ168"/>
  <c r="CY168"/>
  <c r="O167"/>
  <c r="AU167"/>
  <c r="CA167"/>
  <c r="P167"/>
  <c r="X167"/>
  <c r="AF167"/>
  <c r="AN167"/>
  <c r="AV167"/>
  <c r="BD167"/>
  <c r="BL167"/>
  <c r="BT167"/>
  <c r="CB167"/>
  <c r="CJ167"/>
  <c r="CR167"/>
  <c r="CZ167"/>
  <c r="DH167"/>
  <c r="Y167"/>
  <c r="AW167"/>
  <c r="BM167"/>
  <c r="BU167"/>
  <c r="CC167"/>
  <c r="CK167"/>
  <c r="CS167"/>
  <c r="DA167"/>
  <c r="DI167"/>
  <c r="J167"/>
  <c r="E157"/>
  <c r="F157" s="1"/>
  <c r="AE167"/>
  <c r="BK167"/>
  <c r="CY167"/>
  <c r="AG167"/>
  <c r="R167"/>
  <c r="Z167"/>
  <c r="AH167"/>
  <c r="AP167"/>
  <c r="AX167"/>
  <c r="BF167"/>
  <c r="BN167"/>
  <c r="BV167"/>
  <c r="CD167"/>
  <c r="CL167"/>
  <c r="CT167"/>
  <c r="DB167"/>
  <c r="DJ167"/>
  <c r="CI167"/>
  <c r="AO167"/>
  <c r="BE167"/>
  <c r="K167"/>
  <c r="S167"/>
  <c r="AA167"/>
  <c r="AI167"/>
  <c r="AQ167"/>
  <c r="AY167"/>
  <c r="BG167"/>
  <c r="BO167"/>
  <c r="BW167"/>
  <c r="CE167"/>
  <c r="CM167"/>
  <c r="CU167"/>
  <c r="DC167"/>
  <c r="W167"/>
  <c r="BC167"/>
  <c r="CQ167"/>
  <c r="L167"/>
  <c r="T167"/>
  <c r="AB167"/>
  <c r="AJ167"/>
  <c r="AR167"/>
  <c r="AZ167"/>
  <c r="BH167"/>
  <c r="BP167"/>
  <c r="BX167"/>
  <c r="CF167"/>
  <c r="CN167"/>
  <c r="CV167"/>
  <c r="DD167"/>
  <c r="AM167"/>
  <c r="BS167"/>
  <c r="DG167"/>
  <c r="Q167"/>
  <c r="M167"/>
  <c r="U167"/>
  <c r="AC167"/>
  <c r="AK167"/>
  <c r="AS167"/>
  <c r="BA167"/>
  <c r="BI167"/>
  <c r="BQ167"/>
  <c r="BY167"/>
  <c r="CG167"/>
  <c r="CO167"/>
  <c r="CW167"/>
  <c r="DE167"/>
  <c r="N167"/>
  <c r="V167"/>
  <c r="AD167"/>
  <c r="AL167"/>
  <c r="AT167"/>
  <c r="BB167"/>
  <c r="BJ167"/>
  <c r="BR167"/>
  <c r="BZ167"/>
  <c r="CH167"/>
  <c r="CP167"/>
  <c r="CX167"/>
  <c r="AD166"/>
  <c r="AT166"/>
  <c r="BR166"/>
  <c r="CX166"/>
  <c r="O166"/>
  <c r="W166"/>
  <c r="AE166"/>
  <c r="AM166"/>
  <c r="AU166"/>
  <c r="BC166"/>
  <c r="BK166"/>
  <c r="BS166"/>
  <c r="CA166"/>
  <c r="CI166"/>
  <c r="CQ166"/>
  <c r="CY166"/>
  <c r="DG166"/>
  <c r="T166"/>
  <c r="AR166"/>
  <c r="BP166"/>
  <c r="CF166"/>
  <c r="DD166"/>
  <c r="CP166"/>
  <c r="P166"/>
  <c r="X166"/>
  <c r="AF166"/>
  <c r="AN166"/>
  <c r="AV166"/>
  <c r="BD166"/>
  <c r="BL166"/>
  <c r="BT166"/>
  <c r="CB166"/>
  <c r="CJ166"/>
  <c r="CR166"/>
  <c r="CZ166"/>
  <c r="DH166"/>
  <c r="L166"/>
  <c r="BH166"/>
  <c r="CN166"/>
  <c r="N166"/>
  <c r="BB166"/>
  <c r="CH166"/>
  <c r="Q166"/>
  <c r="Y166"/>
  <c r="AG166"/>
  <c r="AO166"/>
  <c r="AW166"/>
  <c r="BE166"/>
  <c r="BM166"/>
  <c r="BU166"/>
  <c r="CC166"/>
  <c r="CK166"/>
  <c r="CS166"/>
  <c r="DA166"/>
  <c r="DI166"/>
  <c r="AZ166"/>
  <c r="BJ166"/>
  <c r="R166"/>
  <c r="Z166"/>
  <c r="AH166"/>
  <c r="AP166"/>
  <c r="AX166"/>
  <c r="BF166"/>
  <c r="BN166"/>
  <c r="BV166"/>
  <c r="CD166"/>
  <c r="CL166"/>
  <c r="CT166"/>
  <c r="DB166"/>
  <c r="DJ166"/>
  <c r="J166"/>
  <c r="AB166"/>
  <c r="BX166"/>
  <c r="V166"/>
  <c r="AL166"/>
  <c r="BZ166"/>
  <c r="DF166"/>
  <c r="K166"/>
  <c r="S166"/>
  <c r="AA166"/>
  <c r="AI166"/>
  <c r="AQ166"/>
  <c r="AY166"/>
  <c r="BG166"/>
  <c r="BO166"/>
  <c r="BW166"/>
  <c r="CE166"/>
  <c r="CM166"/>
  <c r="CU166"/>
  <c r="DC166"/>
  <c r="AJ166"/>
  <c r="CV166"/>
  <c r="E156"/>
  <c r="F156" s="1"/>
  <c r="M166"/>
  <c r="U166"/>
  <c r="AC166"/>
  <c r="AK166"/>
  <c r="AS166"/>
  <c r="BA166"/>
  <c r="BI166"/>
  <c r="BQ166"/>
  <c r="BY166"/>
  <c r="CG166"/>
  <c r="CO166"/>
  <c r="CW166"/>
  <c r="U165"/>
  <c r="AK165"/>
  <c r="BI165"/>
  <c r="BY165"/>
  <c r="CW165"/>
  <c r="N165"/>
  <c r="V165"/>
  <c r="AD165"/>
  <c r="AL165"/>
  <c r="AT165"/>
  <c r="BB165"/>
  <c r="BJ165"/>
  <c r="BR165"/>
  <c r="BZ165"/>
  <c r="CH165"/>
  <c r="CP165"/>
  <c r="CX165"/>
  <c r="DF165"/>
  <c r="O165"/>
  <c r="W165"/>
  <c r="AE165"/>
  <c r="AM165"/>
  <c r="AU165"/>
  <c r="BC165"/>
  <c r="BK165"/>
  <c r="BS165"/>
  <c r="CA165"/>
  <c r="CI165"/>
  <c r="CQ165"/>
  <c r="CY165"/>
  <c r="DG165"/>
  <c r="AS165"/>
  <c r="CO165"/>
  <c r="P165"/>
  <c r="X165"/>
  <c r="AF165"/>
  <c r="AN165"/>
  <c r="AV165"/>
  <c r="BD165"/>
  <c r="BL165"/>
  <c r="BT165"/>
  <c r="CB165"/>
  <c r="CJ165"/>
  <c r="CR165"/>
  <c r="CZ165"/>
  <c r="DH165"/>
  <c r="Q165"/>
  <c r="Y165"/>
  <c r="AG165"/>
  <c r="AO165"/>
  <c r="AW165"/>
  <c r="BE165"/>
  <c r="BM165"/>
  <c r="BU165"/>
  <c r="CC165"/>
  <c r="CK165"/>
  <c r="CS165"/>
  <c r="DA165"/>
  <c r="DI165"/>
  <c r="M165"/>
  <c r="AC165"/>
  <c r="BA165"/>
  <c r="BQ165"/>
  <c r="CG165"/>
  <c r="DE165"/>
  <c r="R165"/>
  <c r="Z165"/>
  <c r="AH165"/>
  <c r="AP165"/>
  <c r="AX165"/>
  <c r="BF165"/>
  <c r="BN165"/>
  <c r="BV165"/>
  <c r="CD165"/>
  <c r="CL165"/>
  <c r="CT165"/>
  <c r="DB165"/>
  <c r="DJ165"/>
  <c r="E155"/>
  <c r="F155" s="1"/>
  <c r="J165"/>
  <c r="K165"/>
  <c r="S165"/>
  <c r="AA165"/>
  <c r="AI165"/>
  <c r="AQ165"/>
  <c r="AY165"/>
  <c r="BG165"/>
  <c r="BO165"/>
  <c r="BW165"/>
  <c r="CE165"/>
  <c r="CM165"/>
  <c r="CU165"/>
  <c r="DC165"/>
  <c r="L165"/>
  <c r="T165"/>
  <c r="AB165"/>
  <c r="AJ165"/>
  <c r="AR165"/>
  <c r="AZ165"/>
  <c r="BH165"/>
  <c r="BP165"/>
  <c r="BX165"/>
  <c r="CF165"/>
  <c r="CN165"/>
  <c r="CV165"/>
  <c r="K164"/>
  <c r="AI164"/>
  <c r="BO164"/>
  <c r="CM164"/>
  <c r="J164"/>
  <c r="T164"/>
  <c r="AR164"/>
  <c r="AZ164"/>
  <c r="BH164"/>
  <c r="BP164"/>
  <c r="BX164"/>
  <c r="CF164"/>
  <c r="CN164"/>
  <c r="CV164"/>
  <c r="DD164"/>
  <c r="M164"/>
  <c r="U164"/>
  <c r="AC164"/>
  <c r="AK164"/>
  <c r="AS164"/>
  <c r="BA164"/>
  <c r="BI164"/>
  <c r="BQ164"/>
  <c r="BY164"/>
  <c r="CG164"/>
  <c r="CO164"/>
  <c r="CW164"/>
  <c r="DE164"/>
  <c r="AY164"/>
  <c r="CU164"/>
  <c r="BZ164"/>
  <c r="V164"/>
  <c r="O164"/>
  <c r="W164"/>
  <c r="AE164"/>
  <c r="AM164"/>
  <c r="AU164"/>
  <c r="BC164"/>
  <c r="BK164"/>
  <c r="BS164"/>
  <c r="CA164"/>
  <c r="CI164"/>
  <c r="CQ164"/>
  <c r="CY164"/>
  <c r="DG164"/>
  <c r="AA164"/>
  <c r="BG164"/>
  <c r="CE164"/>
  <c r="AB164"/>
  <c r="N164"/>
  <c r="AL164"/>
  <c r="BB164"/>
  <c r="CH164"/>
  <c r="DF164"/>
  <c r="P164"/>
  <c r="X164"/>
  <c r="AF164"/>
  <c r="AN164"/>
  <c r="AV164"/>
  <c r="BD164"/>
  <c r="BL164"/>
  <c r="BT164"/>
  <c r="CB164"/>
  <c r="CJ164"/>
  <c r="CR164"/>
  <c r="CZ164"/>
  <c r="DH164"/>
  <c r="S164"/>
  <c r="AQ164"/>
  <c r="BW164"/>
  <c r="DC164"/>
  <c r="L164"/>
  <c r="AJ164"/>
  <c r="AD164"/>
  <c r="AT164"/>
  <c r="BJ164"/>
  <c r="BR164"/>
  <c r="CP164"/>
  <c r="CX164"/>
  <c r="Q164"/>
  <c r="Y164"/>
  <c r="AG164"/>
  <c r="AO164"/>
  <c r="AW164"/>
  <c r="BE164"/>
  <c r="BM164"/>
  <c r="BU164"/>
  <c r="CC164"/>
  <c r="CK164"/>
  <c r="CS164"/>
  <c r="DA164"/>
  <c r="DI164"/>
  <c r="R164"/>
  <c r="Z164"/>
  <c r="AH164"/>
  <c r="AP164"/>
  <c r="AX164"/>
  <c r="BF164"/>
  <c r="BN164"/>
  <c r="BV164"/>
  <c r="CD164"/>
  <c r="CL164"/>
  <c r="CT164"/>
  <c r="DB164"/>
  <c r="DJ164"/>
  <c r="E125" l="1"/>
  <c r="F125" s="1"/>
  <c r="E126"/>
  <c r="F126" s="1"/>
  <c r="E127"/>
  <c r="F127" s="1"/>
  <c r="E128"/>
  <c r="F128" s="1"/>
  <c r="E129"/>
  <c r="F129" s="1"/>
  <c r="E130"/>
  <c r="F130" s="1"/>
  <c r="E131"/>
  <c r="F131" s="1"/>
  <c r="E132"/>
  <c r="F132" s="1"/>
  <c r="E133"/>
  <c r="F133" s="1"/>
  <c r="E134"/>
  <c r="F134" s="1"/>
  <c r="E135"/>
  <c r="F135" s="1"/>
  <c r="E136"/>
  <c r="F136" s="1"/>
  <c r="E124"/>
  <c r="F124" s="1"/>
  <c r="D124"/>
  <c r="D138" s="1"/>
  <c r="D125"/>
  <c r="D139" s="1"/>
  <c r="D126"/>
  <c r="D140" s="1"/>
  <c r="D127"/>
  <c r="D141" s="1"/>
  <c r="D128"/>
  <c r="D142" s="1"/>
  <c r="D129"/>
  <c r="D143" s="1"/>
  <c r="D130"/>
  <c r="D144" s="1"/>
  <c r="D131"/>
  <c r="D145" s="1"/>
  <c r="D132"/>
  <c r="D146" s="1"/>
  <c r="D133"/>
  <c r="D147" s="1"/>
  <c r="D134"/>
  <c r="D148" s="1"/>
  <c r="D135"/>
  <c r="D149" s="1"/>
  <c r="D136"/>
  <c r="D150" s="1"/>
  <c r="E117" l="1"/>
  <c r="DE117" s="1"/>
  <c r="E118"/>
  <c r="DD118" s="1"/>
  <c r="E119"/>
  <c r="DC119" s="1"/>
  <c r="E116"/>
  <c r="DE116" s="1"/>
  <c r="E89"/>
  <c r="E90"/>
  <c r="E91"/>
  <c r="E87"/>
  <c r="E88"/>
  <c r="E84"/>
  <c r="E75" s="1"/>
  <c r="F75" s="1"/>
  <c r="E85"/>
  <c r="E76" s="1"/>
  <c r="F76" s="1"/>
  <c r="E71"/>
  <c r="E70"/>
  <c r="DJ338" i="19"/>
  <c r="DI338"/>
  <c r="DI335" s="1"/>
  <c r="DI329" s="1"/>
  <c r="DI326" s="1"/>
  <c r="DI324" s="1"/>
  <c r="DH338"/>
  <c r="DH335" s="1"/>
  <c r="DH329" s="1"/>
  <c r="DH326" s="1"/>
  <c r="DH324" s="1"/>
  <c r="DG338"/>
  <c r="DF338"/>
  <c r="DE338"/>
  <c r="DD338"/>
  <c r="DD335" s="1"/>
  <c r="DD329" s="1"/>
  <c r="DD326" s="1"/>
  <c r="DD324" s="1"/>
  <c r="DC338"/>
  <c r="DC335" s="1"/>
  <c r="DC329" s="1"/>
  <c r="DC326" s="1"/>
  <c r="DC324" s="1"/>
  <c r="DB338"/>
  <c r="DA338"/>
  <c r="DA335" s="1"/>
  <c r="DA329" s="1"/>
  <c r="DA326" s="1"/>
  <c r="DA324" s="1"/>
  <c r="CZ338"/>
  <c r="CZ335" s="1"/>
  <c r="CZ329" s="1"/>
  <c r="CZ326" s="1"/>
  <c r="CZ324" s="1"/>
  <c r="CY338"/>
  <c r="CX338"/>
  <c r="CX335" s="1"/>
  <c r="CX329" s="1"/>
  <c r="CX326" s="1"/>
  <c r="CX324" s="1"/>
  <c r="CW338"/>
  <c r="CV338"/>
  <c r="CV335" s="1"/>
  <c r="CV329" s="1"/>
  <c r="CV326" s="1"/>
  <c r="CV324" s="1"/>
  <c r="CU338"/>
  <c r="CU335" s="1"/>
  <c r="CU329" s="1"/>
  <c r="CU326" s="1"/>
  <c r="CU324" s="1"/>
  <c r="CT338"/>
  <c r="CT335" s="1"/>
  <c r="CT329" s="1"/>
  <c r="CT326" s="1"/>
  <c r="CT324" s="1"/>
  <c r="CS338"/>
  <c r="CR338"/>
  <c r="CR335" s="1"/>
  <c r="CR329" s="1"/>
  <c r="CR326" s="1"/>
  <c r="CR324" s="1"/>
  <c r="CQ338"/>
  <c r="CP338"/>
  <c r="CO338"/>
  <c r="CN338"/>
  <c r="CN335" s="1"/>
  <c r="CN329" s="1"/>
  <c r="CN326" s="1"/>
  <c r="CN324" s="1"/>
  <c r="CM338"/>
  <c r="CM335" s="1"/>
  <c r="CM329" s="1"/>
  <c r="CM326" s="1"/>
  <c r="CM324" s="1"/>
  <c r="CL338"/>
  <c r="CK338"/>
  <c r="CK335" s="1"/>
  <c r="CK329" s="1"/>
  <c r="CK326" s="1"/>
  <c r="CK324" s="1"/>
  <c r="CJ338"/>
  <c r="CJ335" s="1"/>
  <c r="CJ329" s="1"/>
  <c r="CJ326" s="1"/>
  <c r="CJ324" s="1"/>
  <c r="CI338"/>
  <c r="CH338"/>
  <c r="CH335" s="1"/>
  <c r="CH329" s="1"/>
  <c r="CH326" s="1"/>
  <c r="CH324" s="1"/>
  <c r="CG338"/>
  <c r="CF338"/>
  <c r="CF335" s="1"/>
  <c r="CF329" s="1"/>
  <c r="CF326" s="1"/>
  <c r="CF324" s="1"/>
  <c r="CE338"/>
  <c r="CE335" s="1"/>
  <c r="CE329" s="1"/>
  <c r="CE326" s="1"/>
  <c r="CE324" s="1"/>
  <c r="CD338"/>
  <c r="CD335" s="1"/>
  <c r="CD329" s="1"/>
  <c r="CD326" s="1"/>
  <c r="CD324" s="1"/>
  <c r="CC338"/>
  <c r="CB338"/>
  <c r="CB335" s="1"/>
  <c r="CB329" s="1"/>
  <c r="CB326" s="1"/>
  <c r="CB324" s="1"/>
  <c r="CA338"/>
  <c r="BZ338"/>
  <c r="BY338"/>
  <c r="BX338"/>
  <c r="BX335" s="1"/>
  <c r="BX329" s="1"/>
  <c r="BX326" s="1"/>
  <c r="BX324" s="1"/>
  <c r="BW338"/>
  <c r="BW335" s="1"/>
  <c r="BW329" s="1"/>
  <c r="BW326" s="1"/>
  <c r="BW324" s="1"/>
  <c r="BV338"/>
  <c r="BU338"/>
  <c r="BU335" s="1"/>
  <c r="BU329" s="1"/>
  <c r="BU326" s="1"/>
  <c r="BU324" s="1"/>
  <c r="BT338"/>
  <c r="BT335" s="1"/>
  <c r="BT329" s="1"/>
  <c r="BT326" s="1"/>
  <c r="BT324" s="1"/>
  <c r="BS338"/>
  <c r="BR338"/>
  <c r="BR335" s="1"/>
  <c r="BR329" s="1"/>
  <c r="BR326" s="1"/>
  <c r="BR324" s="1"/>
  <c r="BQ338"/>
  <c r="BP338"/>
  <c r="BP335" s="1"/>
  <c r="BP329" s="1"/>
  <c r="BP326" s="1"/>
  <c r="BP324" s="1"/>
  <c r="BO338"/>
  <c r="BO335" s="1"/>
  <c r="BO329" s="1"/>
  <c r="BO326" s="1"/>
  <c r="BO324" s="1"/>
  <c r="BN338"/>
  <c r="BN335" s="1"/>
  <c r="BN329" s="1"/>
  <c r="BN326" s="1"/>
  <c r="BN324" s="1"/>
  <c r="BM338"/>
  <c r="BL338"/>
  <c r="BL335" s="1"/>
  <c r="BL329" s="1"/>
  <c r="BL326" s="1"/>
  <c r="BL324" s="1"/>
  <c r="BK338"/>
  <c r="BJ338"/>
  <c r="BJ335" s="1"/>
  <c r="BJ329" s="1"/>
  <c r="BJ326" s="1"/>
  <c r="BJ324" s="1"/>
  <c r="BI338"/>
  <c r="BH338"/>
  <c r="BH335" s="1"/>
  <c r="BH329" s="1"/>
  <c r="BH326" s="1"/>
  <c r="BH324" s="1"/>
  <c r="BG338"/>
  <c r="BG335" s="1"/>
  <c r="BG329" s="1"/>
  <c r="BG326" s="1"/>
  <c r="BG324" s="1"/>
  <c r="BF338"/>
  <c r="BF335" s="1"/>
  <c r="BF329" s="1"/>
  <c r="BF326" s="1"/>
  <c r="BF324" s="1"/>
  <c r="BE338"/>
  <c r="BD338"/>
  <c r="BD335" s="1"/>
  <c r="BD329" s="1"/>
  <c r="BD326" s="1"/>
  <c r="BD324" s="1"/>
  <c r="BC338"/>
  <c r="BB338"/>
  <c r="BB335" s="1"/>
  <c r="BB329" s="1"/>
  <c r="BB326" s="1"/>
  <c r="BB324" s="1"/>
  <c r="BA338"/>
  <c r="AZ338"/>
  <c r="AZ335" s="1"/>
  <c r="AZ329" s="1"/>
  <c r="AZ326" s="1"/>
  <c r="AZ324" s="1"/>
  <c r="AY338"/>
  <c r="AY335" s="1"/>
  <c r="AY329" s="1"/>
  <c r="AY326" s="1"/>
  <c r="AY324" s="1"/>
  <c r="AX338"/>
  <c r="AX335" s="1"/>
  <c r="AX329" s="1"/>
  <c r="AX326" s="1"/>
  <c r="AX324" s="1"/>
  <c r="AW338"/>
  <c r="AV338"/>
  <c r="AV335" s="1"/>
  <c r="AV329" s="1"/>
  <c r="AV326" s="1"/>
  <c r="AV324" s="1"/>
  <c r="AU338"/>
  <c r="AT338"/>
  <c r="AT335" s="1"/>
  <c r="AT329" s="1"/>
  <c r="AT326" s="1"/>
  <c r="AT324" s="1"/>
  <c r="AS338"/>
  <c r="AR338"/>
  <c r="AR335" s="1"/>
  <c r="AR329" s="1"/>
  <c r="AR326" s="1"/>
  <c r="AR324" s="1"/>
  <c r="AQ338"/>
  <c r="AQ335" s="1"/>
  <c r="AQ329" s="1"/>
  <c r="AQ326" s="1"/>
  <c r="AQ324" s="1"/>
  <c r="AP338"/>
  <c r="AP335" s="1"/>
  <c r="AP329" s="1"/>
  <c r="AP326" s="1"/>
  <c r="AP324" s="1"/>
  <c r="AO338"/>
  <c r="AN338"/>
  <c r="AN335" s="1"/>
  <c r="AN329" s="1"/>
  <c r="AN326" s="1"/>
  <c r="AN324" s="1"/>
  <c r="AM338"/>
  <c r="AM335" s="1"/>
  <c r="AM329" s="1"/>
  <c r="AM326" s="1"/>
  <c r="AM324" s="1"/>
  <c r="AL338"/>
  <c r="AL335" s="1"/>
  <c r="AL329" s="1"/>
  <c r="AL326" s="1"/>
  <c r="AL324" s="1"/>
  <c r="AK338"/>
  <c r="AJ338"/>
  <c r="AJ335" s="1"/>
  <c r="AJ329" s="1"/>
  <c r="AJ326" s="1"/>
  <c r="AJ324" s="1"/>
  <c r="AI338"/>
  <c r="AI335" s="1"/>
  <c r="AI329" s="1"/>
  <c r="AI326" s="1"/>
  <c r="AI324" s="1"/>
  <c r="AH338"/>
  <c r="AH335" s="1"/>
  <c r="AH329" s="1"/>
  <c r="AH326" s="1"/>
  <c r="AH324" s="1"/>
  <c r="AG338"/>
  <c r="AF338"/>
  <c r="AF335" s="1"/>
  <c r="AF329" s="1"/>
  <c r="AF326" s="1"/>
  <c r="AF324" s="1"/>
  <c r="AE338"/>
  <c r="AD338"/>
  <c r="AD335" s="1"/>
  <c r="AD329" s="1"/>
  <c r="AD326" s="1"/>
  <c r="AD324" s="1"/>
  <c r="AC338"/>
  <c r="AB338"/>
  <c r="AB335" s="1"/>
  <c r="AB329" s="1"/>
  <c r="AB326" s="1"/>
  <c r="AB324" s="1"/>
  <c r="AA338"/>
  <c r="AA335" s="1"/>
  <c r="AA329" s="1"/>
  <c r="AA326" s="1"/>
  <c r="AA324" s="1"/>
  <c r="Z338"/>
  <c r="Z335" s="1"/>
  <c r="Z329" s="1"/>
  <c r="Z326" s="1"/>
  <c r="Z324" s="1"/>
  <c r="Y338"/>
  <c r="X338"/>
  <c r="X335" s="1"/>
  <c r="X329" s="1"/>
  <c r="X326" s="1"/>
  <c r="X324" s="1"/>
  <c r="W338"/>
  <c r="V338"/>
  <c r="V335" s="1"/>
  <c r="V329" s="1"/>
  <c r="V326" s="1"/>
  <c r="V324" s="1"/>
  <c r="U338"/>
  <c r="T338"/>
  <c r="T335" s="1"/>
  <c r="T329" s="1"/>
  <c r="T326" s="1"/>
  <c r="T324" s="1"/>
  <c r="S338"/>
  <c r="S335" s="1"/>
  <c r="S329" s="1"/>
  <c r="S326" s="1"/>
  <c r="S324" s="1"/>
  <c r="R338"/>
  <c r="R335" s="1"/>
  <c r="R329" s="1"/>
  <c r="R326" s="1"/>
  <c r="R324" s="1"/>
  <c r="Q338"/>
  <c r="P338"/>
  <c r="P335" s="1"/>
  <c r="P329" s="1"/>
  <c r="P326" s="1"/>
  <c r="P324" s="1"/>
  <c r="O338"/>
  <c r="O335" s="1"/>
  <c r="O329" s="1"/>
  <c r="O326" s="1"/>
  <c r="O324" s="1"/>
  <c r="N338"/>
  <c r="N335" s="1"/>
  <c r="N329" s="1"/>
  <c r="N326" s="1"/>
  <c r="N324" s="1"/>
  <c r="M338"/>
  <c r="L338"/>
  <c r="L335" s="1"/>
  <c r="L329" s="1"/>
  <c r="L326" s="1"/>
  <c r="L324" s="1"/>
  <c r="K338"/>
  <c r="K335" s="1"/>
  <c r="K329" s="1"/>
  <c r="K326" s="1"/>
  <c r="K324" s="1"/>
  <c r="J338"/>
  <c r="J335" s="1"/>
  <c r="J329" s="1"/>
  <c r="J326" s="1"/>
  <c r="J324" s="1"/>
  <c r="I338"/>
  <c r="DJ335"/>
  <c r="DJ329" s="1"/>
  <c r="DJ326" s="1"/>
  <c r="DJ324" s="1"/>
  <c r="DG335"/>
  <c r="DG329" s="1"/>
  <c r="DG326" s="1"/>
  <c r="DG324" s="1"/>
  <c r="DF335"/>
  <c r="DF329" s="1"/>
  <c r="DF326" s="1"/>
  <c r="DF324" s="1"/>
  <c r="DE335"/>
  <c r="DE329" s="1"/>
  <c r="DE326" s="1"/>
  <c r="DE324" s="1"/>
  <c r="DB335"/>
  <c r="DB329" s="1"/>
  <c r="DB326" s="1"/>
  <c r="DB324" s="1"/>
  <c r="CY335"/>
  <c r="CY329" s="1"/>
  <c r="CY326" s="1"/>
  <c r="CY324" s="1"/>
  <c r="CW335"/>
  <c r="CW329" s="1"/>
  <c r="CW326" s="1"/>
  <c r="CW324" s="1"/>
  <c r="CS335"/>
  <c r="CS329" s="1"/>
  <c r="CS326" s="1"/>
  <c r="CS324" s="1"/>
  <c r="CQ335"/>
  <c r="CQ329" s="1"/>
  <c r="CQ326" s="1"/>
  <c r="CQ324" s="1"/>
  <c r="CP335"/>
  <c r="CP329" s="1"/>
  <c r="CP326" s="1"/>
  <c r="CP324" s="1"/>
  <c r="CO335"/>
  <c r="CO329" s="1"/>
  <c r="CO326" s="1"/>
  <c r="CO324" s="1"/>
  <c r="CL335"/>
  <c r="CI335"/>
  <c r="CI329" s="1"/>
  <c r="CI326" s="1"/>
  <c r="CI324" s="1"/>
  <c r="CG335"/>
  <c r="CG329" s="1"/>
  <c r="CG326" s="1"/>
  <c r="CG324" s="1"/>
  <c r="CC335"/>
  <c r="CC329" s="1"/>
  <c r="CC326" s="1"/>
  <c r="CC324" s="1"/>
  <c r="CA335"/>
  <c r="CA329" s="1"/>
  <c r="CA326" s="1"/>
  <c r="CA324" s="1"/>
  <c r="BZ335"/>
  <c r="BZ329" s="1"/>
  <c r="BZ326" s="1"/>
  <c r="BZ324" s="1"/>
  <c r="BY335"/>
  <c r="BY329" s="1"/>
  <c r="BY326" s="1"/>
  <c r="BY324" s="1"/>
  <c r="BV335"/>
  <c r="BV329" s="1"/>
  <c r="BV326" s="1"/>
  <c r="BV324" s="1"/>
  <c r="BS335"/>
  <c r="BS329" s="1"/>
  <c r="BS326" s="1"/>
  <c r="BS324" s="1"/>
  <c r="BQ335"/>
  <c r="BQ329" s="1"/>
  <c r="BQ326" s="1"/>
  <c r="BQ324" s="1"/>
  <c r="BM335"/>
  <c r="BM329" s="1"/>
  <c r="BM326" s="1"/>
  <c r="BM324" s="1"/>
  <c r="BK335"/>
  <c r="BK329" s="1"/>
  <c r="BK326" s="1"/>
  <c r="BK324" s="1"/>
  <c r="BI335"/>
  <c r="BI329" s="1"/>
  <c r="BI326" s="1"/>
  <c r="BI324" s="1"/>
  <c r="BE335"/>
  <c r="BE329" s="1"/>
  <c r="BE326" s="1"/>
  <c r="BE324" s="1"/>
  <c r="BC335"/>
  <c r="BC329" s="1"/>
  <c r="BC326" s="1"/>
  <c r="BC324" s="1"/>
  <c r="BA335"/>
  <c r="BA329" s="1"/>
  <c r="BA326" s="1"/>
  <c r="BA324" s="1"/>
  <c r="AW335"/>
  <c r="AW329" s="1"/>
  <c r="AW326" s="1"/>
  <c r="AW324" s="1"/>
  <c r="AU335"/>
  <c r="AU329" s="1"/>
  <c r="AU326" s="1"/>
  <c r="AU324" s="1"/>
  <c r="AS335"/>
  <c r="AS329" s="1"/>
  <c r="AS326" s="1"/>
  <c r="AS324" s="1"/>
  <c r="AO335"/>
  <c r="AO329" s="1"/>
  <c r="AO326" s="1"/>
  <c r="AO324" s="1"/>
  <c r="AK335"/>
  <c r="AK329" s="1"/>
  <c r="AK326" s="1"/>
  <c r="AK324" s="1"/>
  <c r="AG335"/>
  <c r="AG329" s="1"/>
  <c r="AG326" s="1"/>
  <c r="AG324" s="1"/>
  <c r="AE335"/>
  <c r="AE329" s="1"/>
  <c r="AE326" s="1"/>
  <c r="AE324" s="1"/>
  <c r="AC335"/>
  <c r="AC329" s="1"/>
  <c r="AC326" s="1"/>
  <c r="AC324" s="1"/>
  <c r="Y335"/>
  <c r="Y329" s="1"/>
  <c r="Y326" s="1"/>
  <c r="Y324" s="1"/>
  <c r="W335"/>
  <c r="W329" s="1"/>
  <c r="W326" s="1"/>
  <c r="W324" s="1"/>
  <c r="U335"/>
  <c r="U329" s="1"/>
  <c r="U326" s="1"/>
  <c r="U324" s="1"/>
  <c r="Q335"/>
  <c r="Q329" s="1"/>
  <c r="Q326" s="1"/>
  <c r="Q324" s="1"/>
  <c r="M335"/>
  <c r="M329" s="1"/>
  <c r="M326" s="1"/>
  <c r="M324" s="1"/>
  <c r="I335"/>
  <c r="I329" s="1"/>
  <c r="I326" s="1"/>
  <c r="I324" s="1"/>
  <c r="CL329"/>
  <c r="CL326" s="1"/>
  <c r="CL324" s="1"/>
  <c r="E68" i="15"/>
  <c r="DI87" l="1"/>
  <c r="J87"/>
  <c r="E82"/>
  <c r="F82" s="1"/>
  <c r="J91"/>
  <c r="E81"/>
  <c r="F81" s="1"/>
  <c r="J90"/>
  <c r="E80"/>
  <c r="F80" s="1"/>
  <c r="J89"/>
  <c r="E79"/>
  <c r="J88"/>
  <c r="E77"/>
  <c r="F77" s="1"/>
  <c r="J86"/>
  <c r="DJ68"/>
  <c r="DB68"/>
  <c r="CT68"/>
  <c r="CL68"/>
  <c r="CD68"/>
  <c r="BV68"/>
  <c r="BN68"/>
  <c r="BF68"/>
  <c r="AX68"/>
  <c r="AP68"/>
  <c r="AH68"/>
  <c r="Z68"/>
  <c r="R68"/>
  <c r="DI68"/>
  <c r="DA68"/>
  <c r="CS68"/>
  <c r="CK68"/>
  <c r="CC68"/>
  <c r="BU68"/>
  <c r="BM68"/>
  <c r="BE68"/>
  <c r="AW68"/>
  <c r="AO68"/>
  <c r="AG68"/>
  <c r="Y68"/>
  <c r="Q68"/>
  <c r="DH68"/>
  <c r="CZ68"/>
  <c r="CR68"/>
  <c r="CJ68"/>
  <c r="CB68"/>
  <c r="BT68"/>
  <c r="BL68"/>
  <c r="BD68"/>
  <c r="AV68"/>
  <c r="AN68"/>
  <c r="AF68"/>
  <c r="X68"/>
  <c r="P68"/>
  <c r="DG68"/>
  <c r="CY68"/>
  <c r="CQ68"/>
  <c r="CI68"/>
  <c r="CA68"/>
  <c r="BS68"/>
  <c r="BK68"/>
  <c r="BC68"/>
  <c r="AU68"/>
  <c r="AM68"/>
  <c r="AE68"/>
  <c r="W68"/>
  <c r="O68"/>
  <c r="DF68"/>
  <c r="CX68"/>
  <c r="CP68"/>
  <c r="CH68"/>
  <c r="BZ68"/>
  <c r="BR68"/>
  <c r="BJ68"/>
  <c r="BB68"/>
  <c r="AT68"/>
  <c r="AL68"/>
  <c r="AD68"/>
  <c r="V68"/>
  <c r="N68"/>
  <c r="DD68"/>
  <c r="CV68"/>
  <c r="CN68"/>
  <c r="CF68"/>
  <c r="BX68"/>
  <c r="BP68"/>
  <c r="BH68"/>
  <c r="AZ68"/>
  <c r="AR68"/>
  <c r="AJ68"/>
  <c r="AB68"/>
  <c r="T68"/>
  <c r="L68"/>
  <c r="DE68"/>
  <c r="BY68"/>
  <c r="AS68"/>
  <c r="M68"/>
  <c r="DC68"/>
  <c r="BW68"/>
  <c r="AQ68"/>
  <c r="K68"/>
  <c r="S68"/>
  <c r="CW68"/>
  <c r="BQ68"/>
  <c r="AK68"/>
  <c r="CE68"/>
  <c r="CU68"/>
  <c r="BO68"/>
  <c r="AI68"/>
  <c r="CO68"/>
  <c r="BI68"/>
  <c r="AC68"/>
  <c r="CM68"/>
  <c r="BG68"/>
  <c r="AA68"/>
  <c r="CG68"/>
  <c r="BA68"/>
  <c r="U68"/>
  <c r="AY68"/>
  <c r="DJ70"/>
  <c r="DB70"/>
  <c r="CT70"/>
  <c r="CL70"/>
  <c r="CD70"/>
  <c r="BV70"/>
  <c r="BN70"/>
  <c r="BF70"/>
  <c r="AX70"/>
  <c r="AP70"/>
  <c r="AH70"/>
  <c r="Z70"/>
  <c r="R70"/>
  <c r="DI70"/>
  <c r="DA70"/>
  <c r="CS70"/>
  <c r="CK70"/>
  <c r="CC70"/>
  <c r="BU70"/>
  <c r="BM70"/>
  <c r="BE70"/>
  <c r="AW70"/>
  <c r="AO70"/>
  <c r="AG70"/>
  <c r="Y70"/>
  <c r="Q70"/>
  <c r="DH70"/>
  <c r="CZ70"/>
  <c r="CR70"/>
  <c r="CJ70"/>
  <c r="CB70"/>
  <c r="BT70"/>
  <c r="BL70"/>
  <c r="BD70"/>
  <c r="AV70"/>
  <c r="AN70"/>
  <c r="AF70"/>
  <c r="X70"/>
  <c r="P70"/>
  <c r="DG70"/>
  <c r="CY70"/>
  <c r="CQ70"/>
  <c r="CI70"/>
  <c r="CA70"/>
  <c r="BS70"/>
  <c r="BK70"/>
  <c r="BC70"/>
  <c r="AU70"/>
  <c r="AM70"/>
  <c r="AE70"/>
  <c r="W70"/>
  <c r="O70"/>
  <c r="DF70"/>
  <c r="CX70"/>
  <c r="CP70"/>
  <c r="CH70"/>
  <c r="BZ70"/>
  <c r="BR70"/>
  <c r="BJ70"/>
  <c r="BB70"/>
  <c r="AT70"/>
  <c r="AL70"/>
  <c r="AD70"/>
  <c r="V70"/>
  <c r="N70"/>
  <c r="DD70"/>
  <c r="CV70"/>
  <c r="CN70"/>
  <c r="CF70"/>
  <c r="BX70"/>
  <c r="BP70"/>
  <c r="BH70"/>
  <c r="AZ70"/>
  <c r="AR70"/>
  <c r="AJ70"/>
  <c r="AB70"/>
  <c r="T70"/>
  <c r="L70"/>
  <c r="CO70"/>
  <c r="BI70"/>
  <c r="AC70"/>
  <c r="CM70"/>
  <c r="BG70"/>
  <c r="AA70"/>
  <c r="CU70"/>
  <c r="BO70"/>
  <c r="AI70"/>
  <c r="CG70"/>
  <c r="BA70"/>
  <c r="U70"/>
  <c r="CE70"/>
  <c r="AY70"/>
  <c r="S70"/>
  <c r="DE70"/>
  <c r="BY70"/>
  <c r="AS70"/>
  <c r="M70"/>
  <c r="DC70"/>
  <c r="BW70"/>
  <c r="AQ70"/>
  <c r="K70"/>
  <c r="CW70"/>
  <c r="BQ70"/>
  <c r="AK70"/>
  <c r="DJ71"/>
  <c r="DB71"/>
  <c r="CT71"/>
  <c r="CL71"/>
  <c r="CD71"/>
  <c r="BV71"/>
  <c r="BN71"/>
  <c r="BF71"/>
  <c r="AX71"/>
  <c r="AP71"/>
  <c r="AH71"/>
  <c r="Z71"/>
  <c r="R71"/>
  <c r="DI71"/>
  <c r="DA71"/>
  <c r="CS71"/>
  <c r="CK71"/>
  <c r="CC71"/>
  <c r="BU71"/>
  <c r="BM71"/>
  <c r="BE71"/>
  <c r="AW71"/>
  <c r="AO71"/>
  <c r="AG71"/>
  <c r="Y71"/>
  <c r="Q71"/>
  <c r="DH71"/>
  <c r="CZ71"/>
  <c r="CR71"/>
  <c r="CJ71"/>
  <c r="CB71"/>
  <c r="BT71"/>
  <c r="BL71"/>
  <c r="BD71"/>
  <c r="AV71"/>
  <c r="AN71"/>
  <c r="AF71"/>
  <c r="X71"/>
  <c r="P71"/>
  <c r="DG71"/>
  <c r="CY71"/>
  <c r="CQ71"/>
  <c r="CI71"/>
  <c r="CA71"/>
  <c r="BS71"/>
  <c r="BK71"/>
  <c r="BC71"/>
  <c r="AU71"/>
  <c r="AM71"/>
  <c r="AE71"/>
  <c r="W71"/>
  <c r="O71"/>
  <c r="DF71"/>
  <c r="CX71"/>
  <c r="CP71"/>
  <c r="CH71"/>
  <c r="BZ71"/>
  <c r="BR71"/>
  <c r="BJ71"/>
  <c r="BB71"/>
  <c r="AT71"/>
  <c r="AL71"/>
  <c r="AD71"/>
  <c r="V71"/>
  <c r="N71"/>
  <c r="DD71"/>
  <c r="CV71"/>
  <c r="CN71"/>
  <c r="CF71"/>
  <c r="BX71"/>
  <c r="BP71"/>
  <c r="BH71"/>
  <c r="AZ71"/>
  <c r="AR71"/>
  <c r="AJ71"/>
  <c r="AB71"/>
  <c r="T71"/>
  <c r="L71"/>
  <c r="CG71"/>
  <c r="BA71"/>
  <c r="U71"/>
  <c r="BG71"/>
  <c r="CE71"/>
  <c r="AY71"/>
  <c r="S71"/>
  <c r="DE71"/>
  <c r="BY71"/>
  <c r="AS71"/>
  <c r="M71"/>
  <c r="DC71"/>
  <c r="BW71"/>
  <c r="AQ71"/>
  <c r="K71"/>
  <c r="CW71"/>
  <c r="BQ71"/>
  <c r="AK71"/>
  <c r="CM71"/>
  <c r="CU71"/>
  <c r="BO71"/>
  <c r="AI71"/>
  <c r="AA71"/>
  <c r="CO71"/>
  <c r="BI71"/>
  <c r="AC71"/>
  <c r="J71"/>
  <c r="J70"/>
  <c r="E62"/>
  <c r="AL117"/>
  <c r="BR117"/>
  <c r="E65"/>
  <c r="F65" s="1"/>
  <c r="CX117"/>
  <c r="AZ119"/>
  <c r="BH119"/>
  <c r="BP119"/>
  <c r="AO116"/>
  <c r="L119"/>
  <c r="BX119"/>
  <c r="T119"/>
  <c r="CF119"/>
  <c r="AB119"/>
  <c r="CN119"/>
  <c r="J119"/>
  <c r="AJ119"/>
  <c r="CV119"/>
  <c r="AR119"/>
  <c r="DD119"/>
  <c r="W118"/>
  <c r="AS118"/>
  <c r="BL118"/>
  <c r="CI118"/>
  <c r="DE118"/>
  <c r="X118"/>
  <c r="AU118"/>
  <c r="BQ118"/>
  <c r="CJ118"/>
  <c r="DG118"/>
  <c r="AC118"/>
  <c r="AV118"/>
  <c r="BS118"/>
  <c r="CO118"/>
  <c r="DH118"/>
  <c r="AE118"/>
  <c r="BA118"/>
  <c r="BT118"/>
  <c r="CQ118"/>
  <c r="M118"/>
  <c r="AF118"/>
  <c r="BC118"/>
  <c r="BY118"/>
  <c r="CR118"/>
  <c r="O118"/>
  <c r="AK118"/>
  <c r="BD118"/>
  <c r="CA118"/>
  <c r="CW118"/>
  <c r="E113"/>
  <c r="F113" s="1"/>
  <c r="P118"/>
  <c r="AM118"/>
  <c r="BI118"/>
  <c r="CB118"/>
  <c r="CY118"/>
  <c r="U118"/>
  <c r="AN118"/>
  <c r="BK118"/>
  <c r="CG118"/>
  <c r="CZ118"/>
  <c r="AN117"/>
  <c r="BT117"/>
  <c r="CZ117"/>
  <c r="N117"/>
  <c r="AT117"/>
  <c r="BZ117"/>
  <c r="DF117"/>
  <c r="P117"/>
  <c r="AV117"/>
  <c r="CB117"/>
  <c r="DH117"/>
  <c r="V117"/>
  <c r="BB117"/>
  <c r="CH117"/>
  <c r="X117"/>
  <c r="BD117"/>
  <c r="CJ117"/>
  <c r="AD117"/>
  <c r="BJ117"/>
  <c r="CP117"/>
  <c r="AF117"/>
  <c r="BL117"/>
  <c r="CR117"/>
  <c r="BE116"/>
  <c r="Q116"/>
  <c r="Y116"/>
  <c r="AG116"/>
  <c r="M119"/>
  <c r="U119"/>
  <c r="AC119"/>
  <c r="AK119"/>
  <c r="AS119"/>
  <c r="BA119"/>
  <c r="BI119"/>
  <c r="BQ119"/>
  <c r="BY119"/>
  <c r="CG119"/>
  <c r="CO119"/>
  <c r="CW119"/>
  <c r="DE119"/>
  <c r="N119"/>
  <c r="V119"/>
  <c r="AD119"/>
  <c r="AL119"/>
  <c r="AT119"/>
  <c r="BB119"/>
  <c r="BJ119"/>
  <c r="BR119"/>
  <c r="BZ119"/>
  <c r="CH119"/>
  <c r="CP119"/>
  <c r="CX119"/>
  <c r="DF119"/>
  <c r="O119"/>
  <c r="W119"/>
  <c r="AE119"/>
  <c r="AM119"/>
  <c r="AU119"/>
  <c r="BC119"/>
  <c r="BK119"/>
  <c r="BS119"/>
  <c r="CA119"/>
  <c r="CI119"/>
  <c r="CQ119"/>
  <c r="CY119"/>
  <c r="DG119"/>
  <c r="P119"/>
  <c r="X119"/>
  <c r="AF119"/>
  <c r="AN119"/>
  <c r="AV119"/>
  <c r="BD119"/>
  <c r="BL119"/>
  <c r="BT119"/>
  <c r="CB119"/>
  <c r="CJ119"/>
  <c r="CR119"/>
  <c r="CZ119"/>
  <c r="DH119"/>
  <c r="E114"/>
  <c r="F114" s="1"/>
  <c r="Q119"/>
  <c r="Y119"/>
  <c r="AG119"/>
  <c r="AO119"/>
  <c r="AW119"/>
  <c r="BE119"/>
  <c r="BM119"/>
  <c r="BU119"/>
  <c r="CC119"/>
  <c r="CK119"/>
  <c r="CS119"/>
  <c r="DA119"/>
  <c r="DI119"/>
  <c r="R119"/>
  <c r="Z119"/>
  <c r="AH119"/>
  <c r="AP119"/>
  <c r="AX119"/>
  <c r="BF119"/>
  <c r="BN119"/>
  <c r="BV119"/>
  <c r="CD119"/>
  <c r="CL119"/>
  <c r="CT119"/>
  <c r="DB119"/>
  <c r="DJ119"/>
  <c r="K119"/>
  <c r="S119"/>
  <c r="AA119"/>
  <c r="AI119"/>
  <c r="AQ119"/>
  <c r="AY119"/>
  <c r="BG119"/>
  <c r="BO119"/>
  <c r="BW119"/>
  <c r="CE119"/>
  <c r="CM119"/>
  <c r="CU119"/>
  <c r="N118"/>
  <c r="V118"/>
  <c r="AD118"/>
  <c r="AL118"/>
  <c r="AT118"/>
  <c r="BB118"/>
  <c r="BJ118"/>
  <c r="BR118"/>
  <c r="BZ118"/>
  <c r="CH118"/>
  <c r="CP118"/>
  <c r="CX118"/>
  <c r="DF118"/>
  <c r="Q118"/>
  <c r="Y118"/>
  <c r="AG118"/>
  <c r="AO118"/>
  <c r="AW118"/>
  <c r="BE118"/>
  <c r="BM118"/>
  <c r="BU118"/>
  <c r="CC118"/>
  <c r="CK118"/>
  <c r="CS118"/>
  <c r="DA118"/>
  <c r="DI118"/>
  <c r="R118"/>
  <c r="Z118"/>
  <c r="AH118"/>
  <c r="AP118"/>
  <c r="AX118"/>
  <c r="BF118"/>
  <c r="BN118"/>
  <c r="BV118"/>
  <c r="CD118"/>
  <c r="CL118"/>
  <c r="CT118"/>
  <c r="DB118"/>
  <c r="DJ118"/>
  <c r="J118"/>
  <c r="K118"/>
  <c r="S118"/>
  <c r="AA118"/>
  <c r="AI118"/>
  <c r="AQ118"/>
  <c r="AY118"/>
  <c r="BG118"/>
  <c r="BO118"/>
  <c r="BW118"/>
  <c r="CE118"/>
  <c r="CM118"/>
  <c r="CU118"/>
  <c r="DC118"/>
  <c r="L118"/>
  <c r="T118"/>
  <c r="AB118"/>
  <c r="AJ118"/>
  <c r="AR118"/>
  <c r="AZ118"/>
  <c r="BH118"/>
  <c r="BP118"/>
  <c r="BX118"/>
  <c r="CF118"/>
  <c r="CN118"/>
  <c r="CV118"/>
  <c r="E112"/>
  <c r="F112" s="1"/>
  <c r="O117"/>
  <c r="W117"/>
  <c r="AE117"/>
  <c r="AM117"/>
  <c r="AU117"/>
  <c r="BC117"/>
  <c r="BK117"/>
  <c r="BS117"/>
  <c r="CA117"/>
  <c r="CI117"/>
  <c r="CQ117"/>
  <c r="CY117"/>
  <c r="DG117"/>
  <c r="Q117"/>
  <c r="Y117"/>
  <c r="AG117"/>
  <c r="AO117"/>
  <c r="AW117"/>
  <c r="BE117"/>
  <c r="BM117"/>
  <c r="BU117"/>
  <c r="CC117"/>
  <c r="CK117"/>
  <c r="CS117"/>
  <c r="DA117"/>
  <c r="DI117"/>
  <c r="R117"/>
  <c r="Z117"/>
  <c r="AH117"/>
  <c r="AP117"/>
  <c r="AX117"/>
  <c r="BF117"/>
  <c r="BN117"/>
  <c r="BV117"/>
  <c r="CD117"/>
  <c r="CL117"/>
  <c r="CT117"/>
  <c r="DB117"/>
  <c r="DJ117"/>
  <c r="K117"/>
  <c r="S117"/>
  <c r="AA117"/>
  <c r="AI117"/>
  <c r="AQ117"/>
  <c r="AY117"/>
  <c r="BG117"/>
  <c r="BO117"/>
  <c r="BW117"/>
  <c r="CE117"/>
  <c r="CM117"/>
  <c r="CU117"/>
  <c r="DC117"/>
  <c r="L117"/>
  <c r="T117"/>
  <c r="AB117"/>
  <c r="AJ117"/>
  <c r="AR117"/>
  <c r="AZ117"/>
  <c r="BH117"/>
  <c r="BP117"/>
  <c r="BX117"/>
  <c r="CF117"/>
  <c r="CN117"/>
  <c r="CV117"/>
  <c r="DD117"/>
  <c r="J117"/>
  <c r="M117"/>
  <c r="U117"/>
  <c r="AC117"/>
  <c r="AK117"/>
  <c r="AS117"/>
  <c r="BA117"/>
  <c r="BI117"/>
  <c r="BQ117"/>
  <c r="BY117"/>
  <c r="CG117"/>
  <c r="CO117"/>
  <c r="CW117"/>
  <c r="CC116"/>
  <c r="CS116"/>
  <c r="R116"/>
  <c r="AP116"/>
  <c r="CL116"/>
  <c r="E111"/>
  <c r="F111" s="1"/>
  <c r="N116"/>
  <c r="V116"/>
  <c r="AD116"/>
  <c r="AL116"/>
  <c r="AT116"/>
  <c r="BB116"/>
  <c r="BJ116"/>
  <c r="BR116"/>
  <c r="BZ116"/>
  <c r="CH116"/>
  <c r="CP116"/>
  <c r="CX116"/>
  <c r="DF116"/>
  <c r="BM116"/>
  <c r="CK116"/>
  <c r="DI116"/>
  <c r="AX116"/>
  <c r="DB116"/>
  <c r="J116"/>
  <c r="O116"/>
  <c r="W116"/>
  <c r="AE116"/>
  <c r="AM116"/>
  <c r="AU116"/>
  <c r="BC116"/>
  <c r="BK116"/>
  <c r="BS116"/>
  <c r="CA116"/>
  <c r="CI116"/>
  <c r="CQ116"/>
  <c r="CY116"/>
  <c r="DG116"/>
  <c r="BF116"/>
  <c r="P116"/>
  <c r="X116"/>
  <c r="AF116"/>
  <c r="AN116"/>
  <c r="AV116"/>
  <c r="BD116"/>
  <c r="BL116"/>
  <c r="BT116"/>
  <c r="CB116"/>
  <c r="CJ116"/>
  <c r="CR116"/>
  <c r="CZ116"/>
  <c r="DH116"/>
  <c r="AW116"/>
  <c r="BU116"/>
  <c r="DA116"/>
  <c r="AH116"/>
  <c r="CD116"/>
  <c r="DJ116"/>
  <c r="K116"/>
  <c r="S116"/>
  <c r="AA116"/>
  <c r="AY116"/>
  <c r="BG116"/>
  <c r="BO116"/>
  <c r="BW116"/>
  <c r="CE116"/>
  <c r="CM116"/>
  <c r="CU116"/>
  <c r="DC116"/>
  <c r="Z116"/>
  <c r="BV116"/>
  <c r="CT116"/>
  <c r="AQ116"/>
  <c r="L116"/>
  <c r="T116"/>
  <c r="AB116"/>
  <c r="AJ116"/>
  <c r="AR116"/>
  <c r="AZ116"/>
  <c r="BH116"/>
  <c r="BP116"/>
  <c r="BX116"/>
  <c r="CF116"/>
  <c r="CN116"/>
  <c r="CV116"/>
  <c r="DD116"/>
  <c r="BN116"/>
  <c r="AI116"/>
  <c r="M116"/>
  <c r="U116"/>
  <c r="AC116"/>
  <c r="AK116"/>
  <c r="AS116"/>
  <c r="BA116"/>
  <c r="BI116"/>
  <c r="BQ116"/>
  <c r="BY116"/>
  <c r="CG116"/>
  <c r="CO116"/>
  <c r="CW116"/>
  <c r="K87"/>
  <c r="X84"/>
  <c r="CJ84"/>
  <c r="AQ85"/>
  <c r="DC85"/>
  <c r="AA90"/>
  <c r="CM90"/>
  <c r="AY91"/>
  <c r="S87"/>
  <c r="AF84"/>
  <c r="CR84"/>
  <c r="AY85"/>
  <c r="AI90"/>
  <c r="CU90"/>
  <c r="BG91"/>
  <c r="AQ87"/>
  <c r="AN84"/>
  <c r="CZ84"/>
  <c r="BG85"/>
  <c r="AQ90"/>
  <c r="DC90"/>
  <c r="BO91"/>
  <c r="AY87"/>
  <c r="AV84"/>
  <c r="DH84"/>
  <c r="BO85"/>
  <c r="AY90"/>
  <c r="K91"/>
  <c r="BW91"/>
  <c r="BW87"/>
  <c r="BD84"/>
  <c r="K85"/>
  <c r="BW85"/>
  <c r="BG90"/>
  <c r="S91"/>
  <c r="CE91"/>
  <c r="CE87"/>
  <c r="BL84"/>
  <c r="S85"/>
  <c r="CE85"/>
  <c r="BO90"/>
  <c r="AA91"/>
  <c r="CM91"/>
  <c r="DC87"/>
  <c r="BT84"/>
  <c r="AA85"/>
  <c r="CM85"/>
  <c r="K90"/>
  <c r="BW90"/>
  <c r="AI91"/>
  <c r="CU91"/>
  <c r="P84"/>
  <c r="CB84"/>
  <c r="AI85"/>
  <c r="CU85"/>
  <c r="S90"/>
  <c r="CE90"/>
  <c r="AQ91"/>
  <c r="DC91"/>
  <c r="DE82"/>
  <c r="CW82"/>
  <c r="CO82"/>
  <c r="CG82"/>
  <c r="BY82"/>
  <c r="BQ82"/>
  <c r="BI82"/>
  <c r="BA82"/>
  <c r="AS82"/>
  <c r="AK82"/>
  <c r="AC82"/>
  <c r="U82"/>
  <c r="M82"/>
  <c r="DD82"/>
  <c r="CV82"/>
  <c r="CN82"/>
  <c r="CF82"/>
  <c r="BX82"/>
  <c r="BP82"/>
  <c r="BH82"/>
  <c r="AZ82"/>
  <c r="AR82"/>
  <c r="AJ82"/>
  <c r="AB82"/>
  <c r="T82"/>
  <c r="L82"/>
  <c r="CH82"/>
  <c r="DC82"/>
  <c r="CU82"/>
  <c r="CM82"/>
  <c r="CE82"/>
  <c r="BW82"/>
  <c r="BO82"/>
  <c r="BG82"/>
  <c r="AY82"/>
  <c r="AQ82"/>
  <c r="AI82"/>
  <c r="AA82"/>
  <c r="S82"/>
  <c r="K82"/>
  <c r="DF82"/>
  <c r="BJ82"/>
  <c r="AD82"/>
  <c r="DJ82"/>
  <c r="DB82"/>
  <c r="CT82"/>
  <c r="CL82"/>
  <c r="CD82"/>
  <c r="BV82"/>
  <c r="BN82"/>
  <c r="BF82"/>
  <c r="AX82"/>
  <c r="AP82"/>
  <c r="AH82"/>
  <c r="Z82"/>
  <c r="R82"/>
  <c r="J82"/>
  <c r="BZ82"/>
  <c r="DI82"/>
  <c r="DA82"/>
  <c r="CS82"/>
  <c r="CK82"/>
  <c r="CC82"/>
  <c r="BU82"/>
  <c r="BM82"/>
  <c r="BE82"/>
  <c r="AW82"/>
  <c r="AO82"/>
  <c r="AG82"/>
  <c r="Y82"/>
  <c r="Q82"/>
  <c r="AT82"/>
  <c r="DH82"/>
  <c r="CZ82"/>
  <c r="CR82"/>
  <c r="CJ82"/>
  <c r="CB82"/>
  <c r="BT82"/>
  <c r="BL82"/>
  <c r="BD82"/>
  <c r="AV82"/>
  <c r="AN82"/>
  <c r="AF82"/>
  <c r="X82"/>
  <c r="P82"/>
  <c r="CP82"/>
  <c r="BB82"/>
  <c r="V82"/>
  <c r="DG82"/>
  <c r="CY82"/>
  <c r="CQ82"/>
  <c r="CI82"/>
  <c r="CA82"/>
  <c r="BS82"/>
  <c r="BK82"/>
  <c r="BC82"/>
  <c r="AU82"/>
  <c r="AM82"/>
  <c r="AE82"/>
  <c r="W82"/>
  <c r="O82"/>
  <c r="CX82"/>
  <c r="BR82"/>
  <c r="AL82"/>
  <c r="N82"/>
  <c r="L91"/>
  <c r="T91"/>
  <c r="AB91"/>
  <c r="AJ91"/>
  <c r="AR91"/>
  <c r="AZ91"/>
  <c r="BH91"/>
  <c r="BP91"/>
  <c r="BX91"/>
  <c r="CF91"/>
  <c r="CN91"/>
  <c r="CV91"/>
  <c r="DD91"/>
  <c r="M91"/>
  <c r="U91"/>
  <c r="AC91"/>
  <c r="AK91"/>
  <c r="AS91"/>
  <c r="BA91"/>
  <c r="BI91"/>
  <c r="BQ91"/>
  <c r="BY91"/>
  <c r="CG91"/>
  <c r="CO91"/>
  <c r="CW91"/>
  <c r="DE91"/>
  <c r="N91"/>
  <c r="V91"/>
  <c r="AD91"/>
  <c r="AL91"/>
  <c r="AT91"/>
  <c r="BB91"/>
  <c r="BJ91"/>
  <c r="BR91"/>
  <c r="BZ91"/>
  <c r="CH91"/>
  <c r="CP91"/>
  <c r="CX91"/>
  <c r="DF91"/>
  <c r="O91"/>
  <c r="W91"/>
  <c r="AE91"/>
  <c r="AM91"/>
  <c r="AU91"/>
  <c r="BC91"/>
  <c r="BK91"/>
  <c r="BS91"/>
  <c r="CA91"/>
  <c r="CI91"/>
  <c r="CQ91"/>
  <c r="CY91"/>
  <c r="DG91"/>
  <c r="P91"/>
  <c r="X91"/>
  <c r="AF91"/>
  <c r="AN91"/>
  <c r="AV91"/>
  <c r="BD91"/>
  <c r="BL91"/>
  <c r="BT91"/>
  <c r="CB91"/>
  <c r="CJ91"/>
  <c r="CR91"/>
  <c r="CZ91"/>
  <c r="DH91"/>
  <c r="Q91"/>
  <c r="Y91"/>
  <c r="AG91"/>
  <c r="AO91"/>
  <c r="AW91"/>
  <c r="BE91"/>
  <c r="BM91"/>
  <c r="BU91"/>
  <c r="CC91"/>
  <c r="CK91"/>
  <c r="CS91"/>
  <c r="DA91"/>
  <c r="DI91"/>
  <c r="R91"/>
  <c r="Z91"/>
  <c r="AH91"/>
  <c r="AP91"/>
  <c r="AX91"/>
  <c r="BF91"/>
  <c r="BN91"/>
  <c r="BV91"/>
  <c r="CD91"/>
  <c r="CL91"/>
  <c r="CT91"/>
  <c r="DB91"/>
  <c r="DJ91"/>
  <c r="DH81"/>
  <c r="CZ81"/>
  <c r="CR81"/>
  <c r="CJ81"/>
  <c r="CB81"/>
  <c r="BT81"/>
  <c r="BL81"/>
  <c r="BD81"/>
  <c r="AV81"/>
  <c r="AN81"/>
  <c r="AF81"/>
  <c r="X81"/>
  <c r="P81"/>
  <c r="DG81"/>
  <c r="CY81"/>
  <c r="CQ81"/>
  <c r="CI81"/>
  <c r="CA81"/>
  <c r="BS81"/>
  <c r="BK81"/>
  <c r="BC81"/>
  <c r="AU81"/>
  <c r="AM81"/>
  <c r="AE81"/>
  <c r="W81"/>
  <c r="O81"/>
  <c r="BE81"/>
  <c r="DF81"/>
  <c r="CX81"/>
  <c r="CP81"/>
  <c r="CH81"/>
  <c r="BZ81"/>
  <c r="BR81"/>
  <c r="BJ81"/>
  <c r="BB81"/>
  <c r="AT81"/>
  <c r="AL81"/>
  <c r="AD81"/>
  <c r="V81"/>
  <c r="N81"/>
  <c r="DA81"/>
  <c r="BU81"/>
  <c r="AW81"/>
  <c r="Q81"/>
  <c r="DE81"/>
  <c r="CW81"/>
  <c r="CO81"/>
  <c r="CG81"/>
  <c r="BY81"/>
  <c r="BQ81"/>
  <c r="BI81"/>
  <c r="BA81"/>
  <c r="AS81"/>
  <c r="AK81"/>
  <c r="AC81"/>
  <c r="U81"/>
  <c r="M81"/>
  <c r="CC81"/>
  <c r="AG81"/>
  <c r="DD81"/>
  <c r="CV81"/>
  <c r="CN81"/>
  <c r="CF81"/>
  <c r="BX81"/>
  <c r="BP81"/>
  <c r="BH81"/>
  <c r="AZ81"/>
  <c r="AR81"/>
  <c r="AJ81"/>
  <c r="AB81"/>
  <c r="T81"/>
  <c r="L81"/>
  <c r="CS81"/>
  <c r="Y81"/>
  <c r="DC81"/>
  <c r="CU81"/>
  <c r="CM81"/>
  <c r="CE81"/>
  <c r="BW81"/>
  <c r="BO81"/>
  <c r="BG81"/>
  <c r="AY81"/>
  <c r="AQ81"/>
  <c r="AI81"/>
  <c r="AA81"/>
  <c r="S81"/>
  <c r="K81"/>
  <c r="CK81"/>
  <c r="DJ81"/>
  <c r="DB81"/>
  <c r="CT81"/>
  <c r="CL81"/>
  <c r="CD81"/>
  <c r="BV81"/>
  <c r="BN81"/>
  <c r="BF81"/>
  <c r="AX81"/>
  <c r="AP81"/>
  <c r="AH81"/>
  <c r="Z81"/>
  <c r="R81"/>
  <c r="J81"/>
  <c r="DI81"/>
  <c r="BM81"/>
  <c r="AO81"/>
  <c r="L90"/>
  <c r="T90"/>
  <c r="AB90"/>
  <c r="AJ90"/>
  <c r="AR90"/>
  <c r="AZ90"/>
  <c r="BH90"/>
  <c r="BP90"/>
  <c r="BX90"/>
  <c r="CF90"/>
  <c r="CN90"/>
  <c r="CV90"/>
  <c r="DD90"/>
  <c r="M90"/>
  <c r="U90"/>
  <c r="AC90"/>
  <c r="AK90"/>
  <c r="AS90"/>
  <c r="BA90"/>
  <c r="BI90"/>
  <c r="BQ90"/>
  <c r="BY90"/>
  <c r="CG90"/>
  <c r="CO90"/>
  <c r="CW90"/>
  <c r="DE90"/>
  <c r="N90"/>
  <c r="V90"/>
  <c r="AD90"/>
  <c r="AL90"/>
  <c r="AT90"/>
  <c r="BB90"/>
  <c r="BJ90"/>
  <c r="BR90"/>
  <c r="BZ90"/>
  <c r="CH90"/>
  <c r="CP90"/>
  <c r="CX90"/>
  <c r="DF90"/>
  <c r="O90"/>
  <c r="W90"/>
  <c r="AE90"/>
  <c r="AM90"/>
  <c r="AU90"/>
  <c r="BC90"/>
  <c r="BK90"/>
  <c r="BS90"/>
  <c r="CA90"/>
  <c r="CI90"/>
  <c r="CQ90"/>
  <c r="CY90"/>
  <c r="DG90"/>
  <c r="P90"/>
  <c r="X90"/>
  <c r="AF90"/>
  <c r="AN90"/>
  <c r="AV90"/>
  <c r="BD90"/>
  <c r="BL90"/>
  <c r="BT90"/>
  <c r="CB90"/>
  <c r="CJ90"/>
  <c r="CR90"/>
  <c r="CZ90"/>
  <c r="DH90"/>
  <c r="Q90"/>
  <c r="Y90"/>
  <c r="AG90"/>
  <c r="AO90"/>
  <c r="AW90"/>
  <c r="BE90"/>
  <c r="BM90"/>
  <c r="BU90"/>
  <c r="CC90"/>
  <c r="CK90"/>
  <c r="CS90"/>
  <c r="DA90"/>
  <c r="DI90"/>
  <c r="R90"/>
  <c r="Z90"/>
  <c r="AH90"/>
  <c r="AP90"/>
  <c r="AX90"/>
  <c r="BF90"/>
  <c r="BN90"/>
  <c r="BV90"/>
  <c r="CD90"/>
  <c r="CL90"/>
  <c r="CT90"/>
  <c r="DB90"/>
  <c r="DJ90"/>
  <c r="DH80"/>
  <c r="CZ80"/>
  <c r="CR80"/>
  <c r="CJ80"/>
  <c r="CB80"/>
  <c r="BT80"/>
  <c r="BL80"/>
  <c r="BD80"/>
  <c r="AV80"/>
  <c r="AN80"/>
  <c r="AF80"/>
  <c r="X80"/>
  <c r="P80"/>
  <c r="DG80"/>
  <c r="CY80"/>
  <c r="CQ80"/>
  <c r="CI80"/>
  <c r="CA80"/>
  <c r="BS80"/>
  <c r="BK80"/>
  <c r="BC80"/>
  <c r="AU80"/>
  <c r="AM80"/>
  <c r="AE80"/>
  <c r="W80"/>
  <c r="O80"/>
  <c r="DF80"/>
  <c r="CX80"/>
  <c r="CP80"/>
  <c r="CH80"/>
  <c r="BZ80"/>
  <c r="BR80"/>
  <c r="BJ80"/>
  <c r="BB80"/>
  <c r="AT80"/>
  <c r="AL80"/>
  <c r="AD80"/>
  <c r="V80"/>
  <c r="N80"/>
  <c r="DE80"/>
  <c r="CW80"/>
  <c r="CO80"/>
  <c r="CG80"/>
  <c r="BY80"/>
  <c r="BQ80"/>
  <c r="BI80"/>
  <c r="BA80"/>
  <c r="AS80"/>
  <c r="AK80"/>
  <c r="AC80"/>
  <c r="U80"/>
  <c r="M80"/>
  <c r="CM80"/>
  <c r="BG80"/>
  <c r="AQ80"/>
  <c r="AA80"/>
  <c r="DI80"/>
  <c r="CC80"/>
  <c r="BE80"/>
  <c r="AG80"/>
  <c r="DD80"/>
  <c r="CV80"/>
  <c r="CN80"/>
  <c r="CF80"/>
  <c r="BX80"/>
  <c r="BP80"/>
  <c r="BH80"/>
  <c r="AZ80"/>
  <c r="AR80"/>
  <c r="AJ80"/>
  <c r="AB80"/>
  <c r="T80"/>
  <c r="L80"/>
  <c r="BW80"/>
  <c r="S80"/>
  <c r="CS80"/>
  <c r="BM80"/>
  <c r="AO80"/>
  <c r="Q80"/>
  <c r="DC80"/>
  <c r="CU80"/>
  <c r="CE80"/>
  <c r="BO80"/>
  <c r="AY80"/>
  <c r="AI80"/>
  <c r="K80"/>
  <c r="CK80"/>
  <c r="DJ80"/>
  <c r="DB80"/>
  <c r="CT80"/>
  <c r="CL80"/>
  <c r="CD80"/>
  <c r="BV80"/>
  <c r="BN80"/>
  <c r="BF80"/>
  <c r="AX80"/>
  <c r="AP80"/>
  <c r="AH80"/>
  <c r="Z80"/>
  <c r="R80"/>
  <c r="J80"/>
  <c r="DA80"/>
  <c r="BU80"/>
  <c r="AW80"/>
  <c r="Y80"/>
  <c r="K89"/>
  <c r="S89"/>
  <c r="AI89"/>
  <c r="AY89"/>
  <c r="BG89"/>
  <c r="BO89"/>
  <c r="BW89"/>
  <c r="CE89"/>
  <c r="CM89"/>
  <c r="CU89"/>
  <c r="DC89"/>
  <c r="L89"/>
  <c r="T89"/>
  <c r="AB89"/>
  <c r="AJ89"/>
  <c r="AR89"/>
  <c r="AZ89"/>
  <c r="BH89"/>
  <c r="BP89"/>
  <c r="BX89"/>
  <c r="CF89"/>
  <c r="CN89"/>
  <c r="CV89"/>
  <c r="DD89"/>
  <c r="M89"/>
  <c r="U89"/>
  <c r="AC89"/>
  <c r="AK89"/>
  <c r="AS89"/>
  <c r="BA89"/>
  <c r="BI89"/>
  <c r="BQ89"/>
  <c r="BY89"/>
  <c r="CG89"/>
  <c r="CO89"/>
  <c r="CW89"/>
  <c r="DE89"/>
  <c r="AQ89"/>
  <c r="N89"/>
  <c r="V89"/>
  <c r="AD89"/>
  <c r="AL89"/>
  <c r="AT89"/>
  <c r="BB89"/>
  <c r="BJ89"/>
  <c r="BR89"/>
  <c r="BZ89"/>
  <c r="CH89"/>
  <c r="CP89"/>
  <c r="CX89"/>
  <c r="DF89"/>
  <c r="AA89"/>
  <c r="O89"/>
  <c r="W89"/>
  <c r="AE89"/>
  <c r="AM89"/>
  <c r="AU89"/>
  <c r="BC89"/>
  <c r="BK89"/>
  <c r="BS89"/>
  <c r="CA89"/>
  <c r="CI89"/>
  <c r="CQ89"/>
  <c r="CY89"/>
  <c r="DG89"/>
  <c r="P89"/>
  <c r="X89"/>
  <c r="AF89"/>
  <c r="AN89"/>
  <c r="AV89"/>
  <c r="BD89"/>
  <c r="BL89"/>
  <c r="BT89"/>
  <c r="CB89"/>
  <c r="CJ89"/>
  <c r="CR89"/>
  <c r="CZ89"/>
  <c r="DH89"/>
  <c r="Q89"/>
  <c r="Y89"/>
  <c r="AG89"/>
  <c r="AO89"/>
  <c r="AW89"/>
  <c r="BE89"/>
  <c r="BM89"/>
  <c r="BU89"/>
  <c r="CC89"/>
  <c r="CK89"/>
  <c r="CS89"/>
  <c r="DA89"/>
  <c r="DI89"/>
  <c r="R89"/>
  <c r="Z89"/>
  <c r="AH89"/>
  <c r="AP89"/>
  <c r="AX89"/>
  <c r="BF89"/>
  <c r="BN89"/>
  <c r="BV89"/>
  <c r="CD89"/>
  <c r="CL89"/>
  <c r="CT89"/>
  <c r="DB89"/>
  <c r="DJ89"/>
  <c r="DC77"/>
  <c r="CU77"/>
  <c r="CM77"/>
  <c r="CE77"/>
  <c r="BW77"/>
  <c r="BO77"/>
  <c r="BG77"/>
  <c r="AY77"/>
  <c r="AQ77"/>
  <c r="AI77"/>
  <c r="AA77"/>
  <c r="S77"/>
  <c r="K77"/>
  <c r="DJ77"/>
  <c r="DB77"/>
  <c r="CT77"/>
  <c r="CL77"/>
  <c r="CD77"/>
  <c r="BV77"/>
  <c r="BN77"/>
  <c r="BF77"/>
  <c r="AX77"/>
  <c r="AP77"/>
  <c r="AH77"/>
  <c r="Z77"/>
  <c r="R77"/>
  <c r="J77"/>
  <c r="DA77"/>
  <c r="CS77"/>
  <c r="CK77"/>
  <c r="BU77"/>
  <c r="BM77"/>
  <c r="AW77"/>
  <c r="AG77"/>
  <c r="Y77"/>
  <c r="BL77"/>
  <c r="P77"/>
  <c r="DD77"/>
  <c r="BP77"/>
  <c r="AB77"/>
  <c r="AV77"/>
  <c r="CV77"/>
  <c r="DI77"/>
  <c r="CC77"/>
  <c r="BE77"/>
  <c r="AO77"/>
  <c r="Q77"/>
  <c r="AF77"/>
  <c r="CN77"/>
  <c r="AZ77"/>
  <c r="L77"/>
  <c r="DH77"/>
  <c r="CZ77"/>
  <c r="CR77"/>
  <c r="CJ77"/>
  <c r="CB77"/>
  <c r="BT77"/>
  <c r="BD77"/>
  <c r="AN77"/>
  <c r="X77"/>
  <c r="DG77"/>
  <c r="CY77"/>
  <c r="CQ77"/>
  <c r="CI77"/>
  <c r="CA77"/>
  <c r="BS77"/>
  <c r="BK77"/>
  <c r="BC77"/>
  <c r="AU77"/>
  <c r="AM77"/>
  <c r="AE77"/>
  <c r="W77"/>
  <c r="O77"/>
  <c r="CH77"/>
  <c r="AT77"/>
  <c r="AD77"/>
  <c r="N77"/>
  <c r="BX77"/>
  <c r="AR77"/>
  <c r="DF77"/>
  <c r="CX77"/>
  <c r="CP77"/>
  <c r="BZ77"/>
  <c r="BR77"/>
  <c r="BJ77"/>
  <c r="BB77"/>
  <c r="AL77"/>
  <c r="V77"/>
  <c r="AJ77"/>
  <c r="DE77"/>
  <c r="CW77"/>
  <c r="CO77"/>
  <c r="CG77"/>
  <c r="BY77"/>
  <c r="BQ77"/>
  <c r="BI77"/>
  <c r="BA77"/>
  <c r="AS77"/>
  <c r="AK77"/>
  <c r="AC77"/>
  <c r="U77"/>
  <c r="M77"/>
  <c r="CF77"/>
  <c r="BH77"/>
  <c r="T77"/>
  <c r="DF76"/>
  <c r="CX76"/>
  <c r="CP76"/>
  <c r="CH76"/>
  <c r="BZ76"/>
  <c r="BR76"/>
  <c r="BJ76"/>
  <c r="BB76"/>
  <c r="AT76"/>
  <c r="AL76"/>
  <c r="AD76"/>
  <c r="V76"/>
  <c r="N76"/>
  <c r="DE76"/>
  <c r="CW76"/>
  <c r="CO76"/>
  <c r="CG76"/>
  <c r="BY76"/>
  <c r="BQ76"/>
  <c r="BI76"/>
  <c r="BA76"/>
  <c r="AS76"/>
  <c r="AK76"/>
  <c r="AC76"/>
  <c r="U76"/>
  <c r="M76"/>
  <c r="CI76"/>
  <c r="DD76"/>
  <c r="CV76"/>
  <c r="CN76"/>
  <c r="CF76"/>
  <c r="BX76"/>
  <c r="BP76"/>
  <c r="BH76"/>
  <c r="AZ76"/>
  <c r="AR76"/>
  <c r="AJ76"/>
  <c r="AB76"/>
  <c r="T76"/>
  <c r="L76"/>
  <c r="CQ76"/>
  <c r="BS76"/>
  <c r="AU76"/>
  <c r="AE76"/>
  <c r="DC76"/>
  <c r="CU76"/>
  <c r="CM76"/>
  <c r="CE76"/>
  <c r="BW76"/>
  <c r="BO76"/>
  <c r="BG76"/>
  <c r="AY76"/>
  <c r="AQ76"/>
  <c r="AI76"/>
  <c r="AA76"/>
  <c r="S76"/>
  <c r="K76"/>
  <c r="DJ76"/>
  <c r="DB76"/>
  <c r="CT76"/>
  <c r="CL76"/>
  <c r="CD76"/>
  <c r="BV76"/>
  <c r="BN76"/>
  <c r="BF76"/>
  <c r="AX76"/>
  <c r="AP76"/>
  <c r="AH76"/>
  <c r="Z76"/>
  <c r="R76"/>
  <c r="J76"/>
  <c r="CY76"/>
  <c r="BC76"/>
  <c r="W76"/>
  <c r="DI76"/>
  <c r="DA76"/>
  <c r="CS76"/>
  <c r="CK76"/>
  <c r="CC76"/>
  <c r="BU76"/>
  <c r="BM76"/>
  <c r="BE76"/>
  <c r="AW76"/>
  <c r="AO76"/>
  <c r="AG76"/>
  <c r="Y76"/>
  <c r="Q76"/>
  <c r="DH76"/>
  <c r="CZ76"/>
  <c r="CR76"/>
  <c r="CJ76"/>
  <c r="CB76"/>
  <c r="BT76"/>
  <c r="BL76"/>
  <c r="BD76"/>
  <c r="AV76"/>
  <c r="AN76"/>
  <c r="AF76"/>
  <c r="X76"/>
  <c r="P76"/>
  <c r="DG76"/>
  <c r="CA76"/>
  <c r="BK76"/>
  <c r="AM76"/>
  <c r="O76"/>
  <c r="L85"/>
  <c r="T85"/>
  <c r="AB85"/>
  <c r="AJ85"/>
  <c r="AR85"/>
  <c r="AZ85"/>
  <c r="BH85"/>
  <c r="BP85"/>
  <c r="BX85"/>
  <c r="CF85"/>
  <c r="CN85"/>
  <c r="CV85"/>
  <c r="DD85"/>
  <c r="M85"/>
  <c r="U85"/>
  <c r="AC85"/>
  <c r="AK85"/>
  <c r="AS85"/>
  <c r="BA85"/>
  <c r="BI85"/>
  <c r="BQ85"/>
  <c r="BY85"/>
  <c r="CG85"/>
  <c r="CO85"/>
  <c r="CW85"/>
  <c r="DE85"/>
  <c r="N85"/>
  <c r="V85"/>
  <c r="AD85"/>
  <c r="AL85"/>
  <c r="AT85"/>
  <c r="BB85"/>
  <c r="BJ85"/>
  <c r="BR85"/>
  <c r="BZ85"/>
  <c r="CH85"/>
  <c r="CP85"/>
  <c r="CX85"/>
  <c r="DF85"/>
  <c r="O85"/>
  <c r="W85"/>
  <c r="AE85"/>
  <c r="AM85"/>
  <c r="AU85"/>
  <c r="BC85"/>
  <c r="BK85"/>
  <c r="BS85"/>
  <c r="CA85"/>
  <c r="CI85"/>
  <c r="CQ85"/>
  <c r="CY85"/>
  <c r="DG85"/>
  <c r="J85"/>
  <c r="P85"/>
  <c r="X85"/>
  <c r="AF85"/>
  <c r="AN85"/>
  <c r="AV85"/>
  <c r="BD85"/>
  <c r="BL85"/>
  <c r="BT85"/>
  <c r="CB85"/>
  <c r="CJ85"/>
  <c r="CR85"/>
  <c r="CZ85"/>
  <c r="DH85"/>
  <c r="Q85"/>
  <c r="Y85"/>
  <c r="AG85"/>
  <c r="AO85"/>
  <c r="AW85"/>
  <c r="BE85"/>
  <c r="BM85"/>
  <c r="BU85"/>
  <c r="CC85"/>
  <c r="CK85"/>
  <c r="CS85"/>
  <c r="DA85"/>
  <c r="DI85"/>
  <c r="R85"/>
  <c r="Z85"/>
  <c r="AH85"/>
  <c r="AP85"/>
  <c r="AX85"/>
  <c r="BF85"/>
  <c r="BN85"/>
  <c r="BV85"/>
  <c r="CD85"/>
  <c r="CL85"/>
  <c r="CT85"/>
  <c r="DB85"/>
  <c r="DJ85"/>
  <c r="DI75"/>
  <c r="DA75"/>
  <c r="CS75"/>
  <c r="CK75"/>
  <c r="CC75"/>
  <c r="BU75"/>
  <c r="BM75"/>
  <c r="BE75"/>
  <c r="AW75"/>
  <c r="AO75"/>
  <c r="AG75"/>
  <c r="Y75"/>
  <c r="Q75"/>
  <c r="CQ75"/>
  <c r="AM75"/>
  <c r="DH75"/>
  <c r="CZ75"/>
  <c r="CR75"/>
  <c r="CJ75"/>
  <c r="CB75"/>
  <c r="BT75"/>
  <c r="BL75"/>
  <c r="BD75"/>
  <c r="AV75"/>
  <c r="AN75"/>
  <c r="AF75"/>
  <c r="X75"/>
  <c r="P75"/>
  <c r="CA75"/>
  <c r="W75"/>
  <c r="DF75"/>
  <c r="CX75"/>
  <c r="CP75"/>
  <c r="CH75"/>
  <c r="BZ75"/>
  <c r="BR75"/>
  <c r="BJ75"/>
  <c r="BB75"/>
  <c r="AT75"/>
  <c r="AL75"/>
  <c r="AD75"/>
  <c r="V75"/>
  <c r="N75"/>
  <c r="BS75"/>
  <c r="O75"/>
  <c r="DE75"/>
  <c r="CW75"/>
  <c r="CO75"/>
  <c r="CG75"/>
  <c r="BY75"/>
  <c r="BQ75"/>
  <c r="BI75"/>
  <c r="BA75"/>
  <c r="AS75"/>
  <c r="AK75"/>
  <c r="AC75"/>
  <c r="U75"/>
  <c r="M75"/>
  <c r="CY75"/>
  <c r="AU75"/>
  <c r="DD75"/>
  <c r="CV75"/>
  <c r="CN75"/>
  <c r="CF75"/>
  <c r="BX75"/>
  <c r="BP75"/>
  <c r="BH75"/>
  <c r="AZ75"/>
  <c r="AR75"/>
  <c r="AJ75"/>
  <c r="AB75"/>
  <c r="T75"/>
  <c r="L75"/>
  <c r="CI75"/>
  <c r="AE75"/>
  <c r="DC75"/>
  <c r="CU75"/>
  <c r="CM75"/>
  <c r="CE75"/>
  <c r="BW75"/>
  <c r="BO75"/>
  <c r="BG75"/>
  <c r="AY75"/>
  <c r="AQ75"/>
  <c r="AI75"/>
  <c r="AA75"/>
  <c r="S75"/>
  <c r="K75"/>
  <c r="DG75"/>
  <c r="BC75"/>
  <c r="DJ75"/>
  <c r="DB75"/>
  <c r="CT75"/>
  <c r="CL75"/>
  <c r="CD75"/>
  <c r="BV75"/>
  <c r="BN75"/>
  <c r="BF75"/>
  <c r="AX75"/>
  <c r="AP75"/>
  <c r="AH75"/>
  <c r="Z75"/>
  <c r="R75"/>
  <c r="J75"/>
  <c r="BK75"/>
  <c r="K84"/>
  <c r="S84"/>
  <c r="AA84"/>
  <c r="AI84"/>
  <c r="AQ84"/>
  <c r="AY84"/>
  <c r="BG84"/>
  <c r="BO84"/>
  <c r="BW84"/>
  <c r="CE84"/>
  <c r="CM84"/>
  <c r="CU84"/>
  <c r="DC84"/>
  <c r="J84"/>
  <c r="L84"/>
  <c r="T84"/>
  <c r="AB84"/>
  <c r="AJ84"/>
  <c r="AR84"/>
  <c r="AZ84"/>
  <c r="BH84"/>
  <c r="BP84"/>
  <c r="BX84"/>
  <c r="CF84"/>
  <c r="CN84"/>
  <c r="CV84"/>
  <c r="DD84"/>
  <c r="M84"/>
  <c r="U84"/>
  <c r="AC84"/>
  <c r="AK84"/>
  <c r="AS84"/>
  <c r="BA84"/>
  <c r="BI84"/>
  <c r="BQ84"/>
  <c r="BY84"/>
  <c r="CG84"/>
  <c r="CO84"/>
  <c r="CW84"/>
  <c r="DE84"/>
  <c r="N84"/>
  <c r="V84"/>
  <c r="AD84"/>
  <c r="AL84"/>
  <c r="AT84"/>
  <c r="BB84"/>
  <c r="BJ84"/>
  <c r="BR84"/>
  <c r="BZ84"/>
  <c r="CH84"/>
  <c r="CP84"/>
  <c r="CX84"/>
  <c r="DF84"/>
  <c r="O84"/>
  <c r="W84"/>
  <c r="AE84"/>
  <c r="AM84"/>
  <c r="AU84"/>
  <c r="BC84"/>
  <c r="BK84"/>
  <c r="BS84"/>
  <c r="CA84"/>
  <c r="CI84"/>
  <c r="CQ84"/>
  <c r="CY84"/>
  <c r="DG84"/>
  <c r="Q84"/>
  <c r="Y84"/>
  <c r="AG84"/>
  <c r="AO84"/>
  <c r="AW84"/>
  <c r="BE84"/>
  <c r="BM84"/>
  <c r="BU84"/>
  <c r="CC84"/>
  <c r="CK84"/>
  <c r="CS84"/>
  <c r="DA84"/>
  <c r="DI84"/>
  <c r="R84"/>
  <c r="Z84"/>
  <c r="AH84"/>
  <c r="AP84"/>
  <c r="AX84"/>
  <c r="BF84"/>
  <c r="BN84"/>
  <c r="BV84"/>
  <c r="CD84"/>
  <c r="CL84"/>
  <c r="CT84"/>
  <c r="DB84"/>
  <c r="DJ84"/>
  <c r="BG88"/>
  <c r="AY88"/>
  <c r="BO88"/>
  <c r="K88"/>
  <c r="BW88"/>
  <c r="S88"/>
  <c r="CE88"/>
  <c r="AA88"/>
  <c r="CM88"/>
  <c r="AI88"/>
  <c r="CU88"/>
  <c r="AQ88"/>
  <c r="DC88"/>
  <c r="L88"/>
  <c r="T88"/>
  <c r="AB88"/>
  <c r="AJ88"/>
  <c r="AR88"/>
  <c r="AZ88"/>
  <c r="BH88"/>
  <c r="BP88"/>
  <c r="BX88"/>
  <c r="CF88"/>
  <c r="CN88"/>
  <c r="CV88"/>
  <c r="DD88"/>
  <c r="M88"/>
  <c r="U88"/>
  <c r="AC88"/>
  <c r="AK88"/>
  <c r="AS88"/>
  <c r="BA88"/>
  <c r="BI88"/>
  <c r="BQ88"/>
  <c r="BY88"/>
  <c r="CG88"/>
  <c r="CO88"/>
  <c r="CW88"/>
  <c r="DE88"/>
  <c r="N88"/>
  <c r="V88"/>
  <c r="AD88"/>
  <c r="AL88"/>
  <c r="AT88"/>
  <c r="BB88"/>
  <c r="BJ88"/>
  <c r="BR88"/>
  <c r="BZ88"/>
  <c r="CH88"/>
  <c r="CP88"/>
  <c r="CX88"/>
  <c r="DF88"/>
  <c r="O88"/>
  <c r="W88"/>
  <c r="AE88"/>
  <c r="AM88"/>
  <c r="AU88"/>
  <c r="BC88"/>
  <c r="BK88"/>
  <c r="BS88"/>
  <c r="CA88"/>
  <c r="CI88"/>
  <c r="CQ88"/>
  <c r="CY88"/>
  <c r="DG88"/>
  <c r="P88"/>
  <c r="X88"/>
  <c r="AF88"/>
  <c r="AN88"/>
  <c r="AV88"/>
  <c r="BD88"/>
  <c r="BL88"/>
  <c r="BT88"/>
  <c r="CB88"/>
  <c r="CJ88"/>
  <c r="CR88"/>
  <c r="CZ88"/>
  <c r="DH88"/>
  <c r="Q88"/>
  <c r="Y88"/>
  <c r="AG88"/>
  <c r="AO88"/>
  <c r="AW88"/>
  <c r="BE88"/>
  <c r="BM88"/>
  <c r="BU88"/>
  <c r="CC88"/>
  <c r="CK88"/>
  <c r="CS88"/>
  <c r="DA88"/>
  <c r="DI88"/>
  <c r="R88"/>
  <c r="Z88"/>
  <c r="AH88"/>
  <c r="AP88"/>
  <c r="AX88"/>
  <c r="BF88"/>
  <c r="BN88"/>
  <c r="BV88"/>
  <c r="CD88"/>
  <c r="CL88"/>
  <c r="CT88"/>
  <c r="DB88"/>
  <c r="DJ88"/>
  <c r="Z87"/>
  <c r="BF87"/>
  <c r="CL87"/>
  <c r="AA87"/>
  <c r="BG87"/>
  <c r="CM87"/>
  <c r="AH87"/>
  <c r="BN87"/>
  <c r="CT87"/>
  <c r="AI87"/>
  <c r="BO87"/>
  <c r="CU87"/>
  <c r="AP87"/>
  <c r="BV87"/>
  <c r="DB87"/>
  <c r="R87"/>
  <c r="AX87"/>
  <c r="CD87"/>
  <c r="DJ87"/>
  <c r="L87"/>
  <c r="T87"/>
  <c r="AB87"/>
  <c r="AJ87"/>
  <c r="AR87"/>
  <c r="AZ87"/>
  <c r="BH87"/>
  <c r="BP87"/>
  <c r="BX87"/>
  <c r="CF87"/>
  <c r="CN87"/>
  <c r="CV87"/>
  <c r="DD87"/>
  <c r="E78"/>
  <c r="F78" s="1"/>
  <c r="M87"/>
  <c r="U87"/>
  <c r="AC87"/>
  <c r="AK87"/>
  <c r="AS87"/>
  <c r="BA87"/>
  <c r="BI87"/>
  <c r="BQ87"/>
  <c r="BY87"/>
  <c r="CG87"/>
  <c r="CO87"/>
  <c r="CW87"/>
  <c r="DE87"/>
  <c r="N87"/>
  <c r="V87"/>
  <c r="AD87"/>
  <c r="AL87"/>
  <c r="AT87"/>
  <c r="BB87"/>
  <c r="BJ87"/>
  <c r="BR87"/>
  <c r="BZ87"/>
  <c r="CH87"/>
  <c r="CP87"/>
  <c r="CX87"/>
  <c r="DF87"/>
  <c r="O87"/>
  <c r="W87"/>
  <c r="AE87"/>
  <c r="AM87"/>
  <c r="AU87"/>
  <c r="BC87"/>
  <c r="BK87"/>
  <c r="BS87"/>
  <c r="CA87"/>
  <c r="CI87"/>
  <c r="CQ87"/>
  <c r="CY87"/>
  <c r="DG87"/>
  <c r="P87"/>
  <c r="X87"/>
  <c r="AF87"/>
  <c r="AN87"/>
  <c r="AV87"/>
  <c r="BD87"/>
  <c r="BL87"/>
  <c r="BT87"/>
  <c r="CB87"/>
  <c r="CJ87"/>
  <c r="CR87"/>
  <c r="CZ87"/>
  <c r="DH87"/>
  <c r="Q87"/>
  <c r="Y87"/>
  <c r="AG87"/>
  <c r="AO87"/>
  <c r="AW87"/>
  <c r="BE87"/>
  <c r="BM87"/>
  <c r="BU87"/>
  <c r="CC87"/>
  <c r="CK87"/>
  <c r="CS87"/>
  <c r="DA87"/>
  <c r="E64"/>
  <c r="F64" s="1"/>
  <c r="J68"/>
  <c r="E36"/>
  <c r="E35"/>
  <c r="E34"/>
  <c r="E55"/>
  <c r="E56"/>
  <c r="E51"/>
  <c r="E52"/>
  <c r="E53"/>
  <c r="E57"/>
  <c r="E58"/>
  <c r="E59"/>
  <c r="E54"/>
  <c r="E26"/>
  <c r="E22" s="1"/>
  <c r="F22" s="1"/>
  <c r="E27"/>
  <c r="E23" s="1"/>
  <c r="F23" s="1"/>
  <c r="E25"/>
  <c r="E21" s="1"/>
  <c r="F21" s="1"/>
  <c r="DK34"/>
  <c r="DK35"/>
  <c r="D34"/>
  <c r="D35"/>
  <c r="D36"/>
  <c r="D30"/>
  <c r="D31"/>
  <c r="D32"/>
  <c r="D25"/>
  <c r="D26"/>
  <c r="D27"/>
  <c r="B25"/>
  <c r="B26"/>
  <c r="B27"/>
  <c r="T85" i="19"/>
  <c r="G85"/>
  <c r="G46" i="8"/>
  <c r="G45"/>
  <c r="G27"/>
  <c r="G25"/>
  <c r="G26"/>
  <c r="F15" i="15"/>
  <c r="H15" i="20"/>
  <c r="H21"/>
  <c r="I20" i="19"/>
  <c r="I54" s="1"/>
  <c r="F79" i="15" l="1"/>
  <c r="DI79" s="1"/>
  <c r="J59"/>
  <c r="DJ59"/>
  <c r="DH59"/>
  <c r="DF59"/>
  <c r="DD59"/>
  <c r="DB59"/>
  <c r="CZ59"/>
  <c r="CX59"/>
  <c r="CV59"/>
  <c r="CT59"/>
  <c r="CR59"/>
  <c r="CP59"/>
  <c r="CN59"/>
  <c r="CL59"/>
  <c r="CJ59"/>
  <c r="CH59"/>
  <c r="CF59"/>
  <c r="CD59"/>
  <c r="CB59"/>
  <c r="BZ59"/>
  <c r="BX59"/>
  <c r="BV59"/>
  <c r="BT59"/>
  <c r="BR59"/>
  <c r="BP59"/>
  <c r="BN59"/>
  <c r="BL59"/>
  <c r="BJ59"/>
  <c r="BH59"/>
  <c r="BF59"/>
  <c r="BD59"/>
  <c r="BB59"/>
  <c r="AZ59"/>
  <c r="AX59"/>
  <c r="AV59"/>
  <c r="AT59"/>
  <c r="AR59"/>
  <c r="AP59"/>
  <c r="AN59"/>
  <c r="AL59"/>
  <c r="AJ59"/>
  <c r="AH59"/>
  <c r="AF59"/>
  <c r="AD59"/>
  <c r="AB59"/>
  <c r="Z59"/>
  <c r="X59"/>
  <c r="V59"/>
  <c r="T59"/>
  <c r="R59"/>
  <c r="P59"/>
  <c r="N59"/>
  <c r="L59"/>
  <c r="DG59"/>
  <c r="DC59"/>
  <c r="CY59"/>
  <c r="CU59"/>
  <c r="CQ59"/>
  <c r="CM59"/>
  <c r="CI59"/>
  <c r="CE59"/>
  <c r="CA59"/>
  <c r="BW59"/>
  <c r="BS59"/>
  <c r="BO59"/>
  <c r="BK59"/>
  <c r="BG59"/>
  <c r="BC59"/>
  <c r="AY59"/>
  <c r="AU59"/>
  <c r="AQ59"/>
  <c r="AM59"/>
  <c r="AI59"/>
  <c r="AE59"/>
  <c r="AA59"/>
  <c r="W59"/>
  <c r="S59"/>
  <c r="O59"/>
  <c r="K59"/>
  <c r="DI59"/>
  <c r="DE59"/>
  <c r="DA59"/>
  <c r="CW59"/>
  <c r="CS59"/>
  <c r="CO59"/>
  <c r="CK59"/>
  <c r="CG59"/>
  <c r="CC59"/>
  <c r="BY59"/>
  <c r="BU59"/>
  <c r="BQ59"/>
  <c r="BM59"/>
  <c r="BI59"/>
  <c r="BE59"/>
  <c r="BA59"/>
  <c r="AW59"/>
  <c r="AS59"/>
  <c r="AO59"/>
  <c r="AK59"/>
  <c r="AG59"/>
  <c r="AC59"/>
  <c r="Y59"/>
  <c r="U59"/>
  <c r="Q59"/>
  <c r="M59"/>
  <c r="J57"/>
  <c r="DJ57"/>
  <c r="DH57"/>
  <c r="DF57"/>
  <c r="DD57"/>
  <c r="DB57"/>
  <c r="CZ57"/>
  <c r="CX57"/>
  <c r="CV57"/>
  <c r="CT57"/>
  <c r="CR57"/>
  <c r="CP57"/>
  <c r="CN57"/>
  <c r="CL57"/>
  <c r="CJ57"/>
  <c r="CH57"/>
  <c r="CF57"/>
  <c r="CD57"/>
  <c r="CB57"/>
  <c r="BZ57"/>
  <c r="BX57"/>
  <c r="BV57"/>
  <c r="BT57"/>
  <c r="BR57"/>
  <c r="BP57"/>
  <c r="BN57"/>
  <c r="BL57"/>
  <c r="BJ57"/>
  <c r="BH57"/>
  <c r="BF57"/>
  <c r="BD57"/>
  <c r="BB57"/>
  <c r="AZ57"/>
  <c r="AX57"/>
  <c r="AV57"/>
  <c r="AT57"/>
  <c r="AR57"/>
  <c r="AP57"/>
  <c r="AN57"/>
  <c r="AL57"/>
  <c r="AJ57"/>
  <c r="AH57"/>
  <c r="AF57"/>
  <c r="AD57"/>
  <c r="AB57"/>
  <c r="Z57"/>
  <c r="X57"/>
  <c r="V57"/>
  <c r="T57"/>
  <c r="R57"/>
  <c r="P57"/>
  <c r="N57"/>
  <c r="L57"/>
  <c r="DG57"/>
  <c r="DC57"/>
  <c r="CY57"/>
  <c r="CU57"/>
  <c r="CQ57"/>
  <c r="CM57"/>
  <c r="CI57"/>
  <c r="CE57"/>
  <c r="CA57"/>
  <c r="BW57"/>
  <c r="BS57"/>
  <c r="BO57"/>
  <c r="BK57"/>
  <c r="BG57"/>
  <c r="BC57"/>
  <c r="AY57"/>
  <c r="AU57"/>
  <c r="AQ57"/>
  <c r="AM57"/>
  <c r="AI57"/>
  <c r="AE57"/>
  <c r="AA57"/>
  <c r="W57"/>
  <c r="S57"/>
  <c r="O57"/>
  <c r="K57"/>
  <c r="DI57"/>
  <c r="DE57"/>
  <c r="DA57"/>
  <c r="CW57"/>
  <c r="CS57"/>
  <c r="CO57"/>
  <c r="CK57"/>
  <c r="CG57"/>
  <c r="CC57"/>
  <c r="BY57"/>
  <c r="BU57"/>
  <c r="BQ57"/>
  <c r="BM57"/>
  <c r="BI57"/>
  <c r="BE57"/>
  <c r="BA57"/>
  <c r="AW57"/>
  <c r="AS57"/>
  <c r="AO57"/>
  <c r="AK57"/>
  <c r="AG57"/>
  <c r="AC57"/>
  <c r="Y57"/>
  <c r="U57"/>
  <c r="Q57"/>
  <c r="M57"/>
  <c r="J52"/>
  <c r="DI52"/>
  <c r="DE52"/>
  <c r="DA52"/>
  <c r="CW52"/>
  <c r="CS52"/>
  <c r="CO52"/>
  <c r="CK52"/>
  <c r="CG52"/>
  <c r="CC52"/>
  <c r="BY52"/>
  <c r="BU52"/>
  <c r="BQ52"/>
  <c r="BK52"/>
  <c r="BG52"/>
  <c r="BC52"/>
  <c r="AY52"/>
  <c r="AU52"/>
  <c r="AQ52"/>
  <c r="AM52"/>
  <c r="AI52"/>
  <c r="AE52"/>
  <c r="AA52"/>
  <c r="W52"/>
  <c r="S52"/>
  <c r="O52"/>
  <c r="K52"/>
  <c r="DJ52"/>
  <c r="DH52"/>
  <c r="DF52"/>
  <c r="DD52"/>
  <c r="DB52"/>
  <c r="CZ52"/>
  <c r="CX52"/>
  <c r="CV52"/>
  <c r="CT52"/>
  <c r="CR52"/>
  <c r="CP52"/>
  <c r="CN52"/>
  <c r="CL52"/>
  <c r="CJ52"/>
  <c r="CH52"/>
  <c r="CF52"/>
  <c r="CD52"/>
  <c r="CB52"/>
  <c r="BZ52"/>
  <c r="BX52"/>
  <c r="BV52"/>
  <c r="BT52"/>
  <c r="BR52"/>
  <c r="BP52"/>
  <c r="BN52"/>
  <c r="BL52"/>
  <c r="BJ52"/>
  <c r="BH52"/>
  <c r="BF52"/>
  <c r="BD52"/>
  <c r="BB52"/>
  <c r="AZ52"/>
  <c r="AX52"/>
  <c r="AV52"/>
  <c r="AT52"/>
  <c r="AR52"/>
  <c r="AP52"/>
  <c r="AN52"/>
  <c r="AL52"/>
  <c r="AJ52"/>
  <c r="AH52"/>
  <c r="AF52"/>
  <c r="AD52"/>
  <c r="AB52"/>
  <c r="Z52"/>
  <c r="X52"/>
  <c r="V52"/>
  <c r="T52"/>
  <c r="R52"/>
  <c r="P52"/>
  <c r="N52"/>
  <c r="L52"/>
  <c r="DG52"/>
  <c r="DC52"/>
  <c r="CY52"/>
  <c r="CU52"/>
  <c r="CQ52"/>
  <c r="CM52"/>
  <c r="CI52"/>
  <c r="CE52"/>
  <c r="CA52"/>
  <c r="BW52"/>
  <c r="BS52"/>
  <c r="BO52"/>
  <c r="BM52"/>
  <c r="BI52"/>
  <c r="BE52"/>
  <c r="BA52"/>
  <c r="AW52"/>
  <c r="AS52"/>
  <c r="AO52"/>
  <c r="AK52"/>
  <c r="AG52"/>
  <c r="AC52"/>
  <c r="Y52"/>
  <c r="U52"/>
  <c r="Q52"/>
  <c r="M52"/>
  <c r="J56"/>
  <c r="DJ56"/>
  <c r="DH56"/>
  <c r="DF56"/>
  <c r="DD56"/>
  <c r="DB56"/>
  <c r="CZ56"/>
  <c r="CX56"/>
  <c r="CV56"/>
  <c r="CT56"/>
  <c r="CR56"/>
  <c r="CP56"/>
  <c r="CN56"/>
  <c r="CL56"/>
  <c r="CJ56"/>
  <c r="CH56"/>
  <c r="CF56"/>
  <c r="CD56"/>
  <c r="CB56"/>
  <c r="BZ56"/>
  <c r="BX56"/>
  <c r="BV56"/>
  <c r="BT56"/>
  <c r="BR56"/>
  <c r="BP56"/>
  <c r="BN56"/>
  <c r="BL56"/>
  <c r="BJ56"/>
  <c r="BH56"/>
  <c r="BF56"/>
  <c r="BD56"/>
  <c r="BB56"/>
  <c r="AZ56"/>
  <c r="AX56"/>
  <c r="AV56"/>
  <c r="AT56"/>
  <c r="AR56"/>
  <c r="AP56"/>
  <c r="AN56"/>
  <c r="AL56"/>
  <c r="AJ56"/>
  <c r="AH56"/>
  <c r="AF56"/>
  <c r="AD56"/>
  <c r="AB56"/>
  <c r="Z56"/>
  <c r="X56"/>
  <c r="V56"/>
  <c r="T56"/>
  <c r="R56"/>
  <c r="P56"/>
  <c r="N56"/>
  <c r="L56"/>
  <c r="DG56"/>
  <c r="DC56"/>
  <c r="CY56"/>
  <c r="CU56"/>
  <c r="CQ56"/>
  <c r="CM56"/>
  <c r="CI56"/>
  <c r="CE56"/>
  <c r="CA56"/>
  <c r="BW56"/>
  <c r="BS56"/>
  <c r="BO56"/>
  <c r="BK56"/>
  <c r="BG56"/>
  <c r="BC56"/>
  <c r="AY56"/>
  <c r="AU56"/>
  <c r="AQ56"/>
  <c r="AM56"/>
  <c r="AI56"/>
  <c r="AE56"/>
  <c r="AA56"/>
  <c r="W56"/>
  <c r="S56"/>
  <c r="O56"/>
  <c r="K56"/>
  <c r="DI56"/>
  <c r="DE56"/>
  <c r="DA56"/>
  <c r="CW56"/>
  <c r="CS56"/>
  <c r="CO56"/>
  <c r="CK56"/>
  <c r="CG56"/>
  <c r="CC56"/>
  <c r="BY56"/>
  <c r="BU56"/>
  <c r="BQ56"/>
  <c r="BM56"/>
  <c r="BI56"/>
  <c r="BE56"/>
  <c r="BA56"/>
  <c r="AW56"/>
  <c r="AS56"/>
  <c r="AO56"/>
  <c r="AK56"/>
  <c r="AG56"/>
  <c r="AC56"/>
  <c r="Y56"/>
  <c r="U56"/>
  <c r="Q56"/>
  <c r="M56"/>
  <c r="J36"/>
  <c r="DG36"/>
  <c r="CY36"/>
  <c r="CU36"/>
  <c r="CQ36"/>
  <c r="CM36"/>
  <c r="CI36"/>
  <c r="CE36"/>
  <c r="CA36"/>
  <c r="BU36"/>
  <c r="BQ36"/>
  <c r="BM36"/>
  <c r="BI36"/>
  <c r="BE36"/>
  <c r="BA36"/>
  <c r="AW36"/>
  <c r="AS36"/>
  <c r="AO36"/>
  <c r="AK36"/>
  <c r="AG36"/>
  <c r="AC36"/>
  <c r="W36"/>
  <c r="S36"/>
  <c r="O36"/>
  <c r="K36"/>
  <c r="DJ36"/>
  <c r="DH36"/>
  <c r="DF36"/>
  <c r="DD36"/>
  <c r="DB36"/>
  <c r="CZ36"/>
  <c r="CX36"/>
  <c r="CV36"/>
  <c r="CT36"/>
  <c r="CR36"/>
  <c r="CP36"/>
  <c r="CN36"/>
  <c r="CL36"/>
  <c r="CJ36"/>
  <c r="CH36"/>
  <c r="CF36"/>
  <c r="CD36"/>
  <c r="CB36"/>
  <c r="BZ36"/>
  <c r="BX36"/>
  <c r="BV36"/>
  <c r="BT36"/>
  <c r="BR36"/>
  <c r="BP36"/>
  <c r="BN36"/>
  <c r="BL36"/>
  <c r="BJ36"/>
  <c r="BH36"/>
  <c r="BF36"/>
  <c r="BD36"/>
  <c r="BB36"/>
  <c r="AZ36"/>
  <c r="AX36"/>
  <c r="AV36"/>
  <c r="AT36"/>
  <c r="AR36"/>
  <c r="AP36"/>
  <c r="AN36"/>
  <c r="AL36"/>
  <c r="AJ36"/>
  <c r="AH36"/>
  <c r="AF36"/>
  <c r="AD36"/>
  <c r="AB36"/>
  <c r="Z36"/>
  <c r="X36"/>
  <c r="V36"/>
  <c r="T36"/>
  <c r="R36"/>
  <c r="P36"/>
  <c r="N36"/>
  <c r="L36"/>
  <c r="DI36"/>
  <c r="DE36"/>
  <c r="DC36"/>
  <c r="DA36"/>
  <c r="CW36"/>
  <c r="CS36"/>
  <c r="CO36"/>
  <c r="CK36"/>
  <c r="CG36"/>
  <c r="CC36"/>
  <c r="BY36"/>
  <c r="BW36"/>
  <c r="BS36"/>
  <c r="BO36"/>
  <c r="BK36"/>
  <c r="BG36"/>
  <c r="BC36"/>
  <c r="AY36"/>
  <c r="AU36"/>
  <c r="AQ36"/>
  <c r="AM36"/>
  <c r="AI36"/>
  <c r="AE36"/>
  <c r="AA36"/>
  <c r="Y36"/>
  <c r="U36"/>
  <c r="Q36"/>
  <c r="M36"/>
  <c r="J54"/>
  <c r="DI54"/>
  <c r="DG54"/>
  <c r="DE54"/>
  <c r="DC54"/>
  <c r="DA54"/>
  <c r="CW54"/>
  <c r="CU54"/>
  <c r="CS54"/>
  <c r="CO54"/>
  <c r="CK54"/>
  <c r="CG54"/>
  <c r="CA54"/>
  <c r="BW54"/>
  <c r="BS54"/>
  <c r="BO54"/>
  <c r="BK54"/>
  <c r="BG54"/>
  <c r="BC54"/>
  <c r="AY54"/>
  <c r="AU54"/>
  <c r="AQ54"/>
  <c r="AK54"/>
  <c r="AG54"/>
  <c r="AC54"/>
  <c r="Y54"/>
  <c r="U54"/>
  <c r="Q54"/>
  <c r="M54"/>
  <c r="DJ54"/>
  <c r="DH54"/>
  <c r="DF54"/>
  <c r="DD54"/>
  <c r="DB54"/>
  <c r="CZ54"/>
  <c r="CX54"/>
  <c r="CV54"/>
  <c r="CT54"/>
  <c r="CR54"/>
  <c r="CP54"/>
  <c r="CN54"/>
  <c r="CL54"/>
  <c r="CJ54"/>
  <c r="CH54"/>
  <c r="CF54"/>
  <c r="CD54"/>
  <c r="CB54"/>
  <c r="BZ54"/>
  <c r="BX54"/>
  <c r="BV54"/>
  <c r="BT54"/>
  <c r="BR54"/>
  <c r="BP54"/>
  <c r="BN54"/>
  <c r="BL54"/>
  <c r="BJ54"/>
  <c r="BH54"/>
  <c r="BF54"/>
  <c r="BD54"/>
  <c r="BB54"/>
  <c r="AZ54"/>
  <c r="AX54"/>
  <c r="AV54"/>
  <c r="AT54"/>
  <c r="AR54"/>
  <c r="AP54"/>
  <c r="AN54"/>
  <c r="AL54"/>
  <c r="AJ54"/>
  <c r="AH54"/>
  <c r="AF54"/>
  <c r="AD54"/>
  <c r="AB54"/>
  <c r="Z54"/>
  <c r="X54"/>
  <c r="V54"/>
  <c r="T54"/>
  <c r="R54"/>
  <c r="P54"/>
  <c r="N54"/>
  <c r="L54"/>
  <c r="CY54"/>
  <c r="CQ54"/>
  <c r="CM54"/>
  <c r="CI54"/>
  <c r="CE54"/>
  <c r="CC54"/>
  <c r="BY54"/>
  <c r="BU54"/>
  <c r="BQ54"/>
  <c r="BM54"/>
  <c r="BI54"/>
  <c r="BE54"/>
  <c r="BA54"/>
  <c r="AW54"/>
  <c r="AS54"/>
  <c r="AO54"/>
  <c r="AM54"/>
  <c r="AI54"/>
  <c r="AE54"/>
  <c r="AA54"/>
  <c r="W54"/>
  <c r="S54"/>
  <c r="O54"/>
  <c r="K54"/>
  <c r="J58"/>
  <c r="DJ58"/>
  <c r="DH58"/>
  <c r="DF58"/>
  <c r="DD58"/>
  <c r="DB58"/>
  <c r="CZ58"/>
  <c r="CX58"/>
  <c r="CV58"/>
  <c r="CT58"/>
  <c r="CR58"/>
  <c r="CP58"/>
  <c r="CN58"/>
  <c r="CL58"/>
  <c r="CJ58"/>
  <c r="CH58"/>
  <c r="CF58"/>
  <c r="CD58"/>
  <c r="CB58"/>
  <c r="BZ58"/>
  <c r="BX58"/>
  <c r="BV58"/>
  <c r="BT58"/>
  <c r="BR58"/>
  <c r="BP58"/>
  <c r="BN58"/>
  <c r="BL58"/>
  <c r="BJ58"/>
  <c r="BH58"/>
  <c r="BF58"/>
  <c r="BD58"/>
  <c r="BB58"/>
  <c r="AZ58"/>
  <c r="AX58"/>
  <c r="AV58"/>
  <c r="AT58"/>
  <c r="AR58"/>
  <c r="AP58"/>
  <c r="AN58"/>
  <c r="AL58"/>
  <c r="AJ58"/>
  <c r="AH58"/>
  <c r="AF58"/>
  <c r="AD58"/>
  <c r="AB58"/>
  <c r="Z58"/>
  <c r="X58"/>
  <c r="V58"/>
  <c r="T58"/>
  <c r="R58"/>
  <c r="P58"/>
  <c r="N58"/>
  <c r="L58"/>
  <c r="DG58"/>
  <c r="DC58"/>
  <c r="CY58"/>
  <c r="CU58"/>
  <c r="CQ58"/>
  <c r="CM58"/>
  <c r="CI58"/>
  <c r="CE58"/>
  <c r="CA58"/>
  <c r="BW58"/>
  <c r="BS58"/>
  <c r="BO58"/>
  <c r="BK58"/>
  <c r="BG58"/>
  <c r="BC58"/>
  <c r="AY58"/>
  <c r="AU58"/>
  <c r="AQ58"/>
  <c r="AM58"/>
  <c r="AI58"/>
  <c r="AE58"/>
  <c r="AA58"/>
  <c r="W58"/>
  <c r="S58"/>
  <c r="O58"/>
  <c r="K58"/>
  <c r="DI58"/>
  <c r="DE58"/>
  <c r="DA58"/>
  <c r="CW58"/>
  <c r="CS58"/>
  <c r="CO58"/>
  <c r="CK58"/>
  <c r="CG58"/>
  <c r="CC58"/>
  <c r="BY58"/>
  <c r="BU58"/>
  <c r="BQ58"/>
  <c r="BM58"/>
  <c r="BI58"/>
  <c r="BE58"/>
  <c r="BA58"/>
  <c r="AW58"/>
  <c r="AS58"/>
  <c r="AO58"/>
  <c r="AK58"/>
  <c r="AG58"/>
  <c r="AC58"/>
  <c r="Y58"/>
  <c r="U58"/>
  <c r="Q58"/>
  <c r="M58"/>
  <c r="J51"/>
  <c r="DG51"/>
  <c r="DA51"/>
  <c r="CW51"/>
  <c r="CS51"/>
  <c r="CO51"/>
  <c r="CK51"/>
  <c r="CE51"/>
  <c r="CA51"/>
  <c r="BW51"/>
  <c r="BS51"/>
  <c r="BO51"/>
  <c r="BI51"/>
  <c r="BE51"/>
  <c r="AY51"/>
  <c r="AU51"/>
  <c r="AQ51"/>
  <c r="AM51"/>
  <c r="AI51"/>
  <c r="AE51"/>
  <c r="AA51"/>
  <c r="W51"/>
  <c r="S51"/>
  <c r="O51"/>
  <c r="K51"/>
  <c r="DJ51"/>
  <c r="DH51"/>
  <c r="DF51"/>
  <c r="DD51"/>
  <c r="DB51"/>
  <c r="CZ51"/>
  <c r="CX51"/>
  <c r="CV51"/>
  <c r="CT51"/>
  <c r="CR51"/>
  <c r="CP51"/>
  <c r="CN51"/>
  <c r="CL51"/>
  <c r="CJ51"/>
  <c r="CH51"/>
  <c r="CF51"/>
  <c r="CD51"/>
  <c r="CB51"/>
  <c r="BZ51"/>
  <c r="BX51"/>
  <c r="BV51"/>
  <c r="BT51"/>
  <c r="BR51"/>
  <c r="BP51"/>
  <c r="BN51"/>
  <c r="BL51"/>
  <c r="BJ51"/>
  <c r="BH51"/>
  <c r="BF51"/>
  <c r="BD51"/>
  <c r="BB51"/>
  <c r="AZ51"/>
  <c r="AX51"/>
  <c r="AV51"/>
  <c r="AT51"/>
  <c r="AR51"/>
  <c r="AP51"/>
  <c r="AN51"/>
  <c r="AL51"/>
  <c r="AJ51"/>
  <c r="AH51"/>
  <c r="AF51"/>
  <c r="AD51"/>
  <c r="AB51"/>
  <c r="Z51"/>
  <c r="X51"/>
  <c r="V51"/>
  <c r="T51"/>
  <c r="R51"/>
  <c r="P51"/>
  <c r="N51"/>
  <c r="L51"/>
  <c r="DI51"/>
  <c r="DE51"/>
  <c r="DC51"/>
  <c r="CY51"/>
  <c r="CU51"/>
  <c r="CQ51"/>
  <c r="CM51"/>
  <c r="CI51"/>
  <c r="CG51"/>
  <c r="CC51"/>
  <c r="BY51"/>
  <c r="BU51"/>
  <c r="BQ51"/>
  <c r="BM51"/>
  <c r="BK51"/>
  <c r="BG51"/>
  <c r="BC51"/>
  <c r="BA51"/>
  <c r="AW51"/>
  <c r="AS51"/>
  <c r="AO51"/>
  <c r="AK51"/>
  <c r="AG51"/>
  <c r="AC51"/>
  <c r="Y51"/>
  <c r="U51"/>
  <c r="Q51"/>
  <c r="M51"/>
  <c r="J55"/>
  <c r="DJ55"/>
  <c r="DH55"/>
  <c r="DF55"/>
  <c r="DD55"/>
  <c r="DB55"/>
  <c r="CZ55"/>
  <c r="CX55"/>
  <c r="CV55"/>
  <c r="CT55"/>
  <c r="CR55"/>
  <c r="CP55"/>
  <c r="CN55"/>
  <c r="CL55"/>
  <c r="CJ55"/>
  <c r="CH55"/>
  <c r="CF55"/>
  <c r="CD55"/>
  <c r="CB55"/>
  <c r="BZ55"/>
  <c r="BX55"/>
  <c r="BV55"/>
  <c r="BT55"/>
  <c r="BR55"/>
  <c r="BP55"/>
  <c r="BN55"/>
  <c r="BL55"/>
  <c r="BJ55"/>
  <c r="BH55"/>
  <c r="BF55"/>
  <c r="BD55"/>
  <c r="BB55"/>
  <c r="AZ55"/>
  <c r="AX55"/>
  <c r="AV55"/>
  <c r="AT55"/>
  <c r="AR55"/>
  <c r="AP55"/>
  <c r="AN55"/>
  <c r="AL55"/>
  <c r="AJ55"/>
  <c r="AH55"/>
  <c r="AF55"/>
  <c r="AD55"/>
  <c r="AB55"/>
  <c r="Z55"/>
  <c r="X55"/>
  <c r="DG55"/>
  <c r="DC55"/>
  <c r="CY55"/>
  <c r="CU55"/>
  <c r="CQ55"/>
  <c r="CM55"/>
  <c r="CI55"/>
  <c r="CE55"/>
  <c r="CA55"/>
  <c r="BW55"/>
  <c r="BS55"/>
  <c r="BO55"/>
  <c r="BK55"/>
  <c r="BG55"/>
  <c r="BC55"/>
  <c r="AY55"/>
  <c r="AU55"/>
  <c r="AQ55"/>
  <c r="AI55"/>
  <c r="AE55"/>
  <c r="AA55"/>
  <c r="W55"/>
  <c r="U55"/>
  <c r="S55"/>
  <c r="Q55"/>
  <c r="O55"/>
  <c r="M55"/>
  <c r="K55"/>
  <c r="DI55"/>
  <c r="DE55"/>
  <c r="DA55"/>
  <c r="CW55"/>
  <c r="CS55"/>
  <c r="CO55"/>
  <c r="CK55"/>
  <c r="CG55"/>
  <c r="CC55"/>
  <c r="BY55"/>
  <c r="BU55"/>
  <c r="BQ55"/>
  <c r="BM55"/>
  <c r="BI55"/>
  <c r="BE55"/>
  <c r="BA55"/>
  <c r="AW55"/>
  <c r="AS55"/>
  <c r="AO55"/>
  <c r="AK55"/>
  <c r="AG55"/>
  <c r="AC55"/>
  <c r="Y55"/>
  <c r="V55"/>
  <c r="T55"/>
  <c r="R55"/>
  <c r="P55"/>
  <c r="N55"/>
  <c r="L55"/>
  <c r="AM55"/>
  <c r="J35"/>
  <c r="DG35"/>
  <c r="DC35"/>
  <c r="CY35"/>
  <c r="CU35"/>
  <c r="CQ35"/>
  <c r="CM35"/>
  <c r="CI35"/>
  <c r="CE35"/>
  <c r="CA35"/>
  <c r="BW35"/>
  <c r="BS35"/>
  <c r="DJ35"/>
  <c r="DH35"/>
  <c r="DF35"/>
  <c r="DD35"/>
  <c r="DB35"/>
  <c r="CZ35"/>
  <c r="CX35"/>
  <c r="CV35"/>
  <c r="CT35"/>
  <c r="CR35"/>
  <c r="CP35"/>
  <c r="CN35"/>
  <c r="CL35"/>
  <c r="CJ35"/>
  <c r="CH35"/>
  <c r="CF35"/>
  <c r="CD35"/>
  <c r="CB35"/>
  <c r="BZ35"/>
  <c r="BX35"/>
  <c r="BV35"/>
  <c r="BT35"/>
  <c r="BR35"/>
  <c r="BP35"/>
  <c r="BN35"/>
  <c r="BL35"/>
  <c r="BJ35"/>
  <c r="BH35"/>
  <c r="BF35"/>
  <c r="BD35"/>
  <c r="BB35"/>
  <c r="AZ35"/>
  <c r="AX35"/>
  <c r="AV35"/>
  <c r="AT35"/>
  <c r="AR35"/>
  <c r="AP35"/>
  <c r="AN35"/>
  <c r="AL35"/>
  <c r="AJ35"/>
  <c r="AH35"/>
  <c r="AF35"/>
  <c r="AD35"/>
  <c r="AB35"/>
  <c r="Z35"/>
  <c r="X35"/>
  <c r="V35"/>
  <c r="T35"/>
  <c r="R35"/>
  <c r="P35"/>
  <c r="N35"/>
  <c r="L35"/>
  <c r="DI35"/>
  <c r="DE35"/>
  <c r="DA35"/>
  <c r="CW35"/>
  <c r="CS35"/>
  <c r="CO35"/>
  <c r="CK35"/>
  <c r="CG35"/>
  <c r="CC35"/>
  <c r="BY35"/>
  <c r="BU35"/>
  <c r="BQ35"/>
  <c r="BM35"/>
  <c r="BI35"/>
  <c r="BE35"/>
  <c r="BA35"/>
  <c r="AW35"/>
  <c r="AS35"/>
  <c r="AO35"/>
  <c r="AK35"/>
  <c r="AG35"/>
  <c r="AC35"/>
  <c r="Y35"/>
  <c r="U35"/>
  <c r="Q35"/>
  <c r="M35"/>
  <c r="BO35"/>
  <c r="BK35"/>
  <c r="BG35"/>
  <c r="BC35"/>
  <c r="AY35"/>
  <c r="AU35"/>
  <c r="AQ35"/>
  <c r="AM35"/>
  <c r="AI35"/>
  <c r="AE35"/>
  <c r="AA35"/>
  <c r="W35"/>
  <c r="S35"/>
  <c r="O35"/>
  <c r="K35"/>
  <c r="J53"/>
  <c r="DC53"/>
  <c r="BW53"/>
  <c r="BI53"/>
  <c r="BA53"/>
  <c r="AW53"/>
  <c r="AQ53"/>
  <c r="AM53"/>
  <c r="AG53"/>
  <c r="AC53"/>
  <c r="W53"/>
  <c r="S53"/>
  <c r="M53"/>
  <c r="DJ53"/>
  <c r="DH53"/>
  <c r="DF53"/>
  <c r="DD53"/>
  <c r="DB53"/>
  <c r="CZ53"/>
  <c r="CX53"/>
  <c r="CV53"/>
  <c r="CT53"/>
  <c r="CR53"/>
  <c r="CP53"/>
  <c r="CN53"/>
  <c r="CL53"/>
  <c r="CJ53"/>
  <c r="CH53"/>
  <c r="CF53"/>
  <c r="CD53"/>
  <c r="CB53"/>
  <c r="BZ53"/>
  <c r="BX53"/>
  <c r="BV53"/>
  <c r="BT53"/>
  <c r="BR53"/>
  <c r="BP53"/>
  <c r="BN53"/>
  <c r="BL53"/>
  <c r="BJ53"/>
  <c r="BH53"/>
  <c r="BF53"/>
  <c r="BD53"/>
  <c r="BB53"/>
  <c r="AZ53"/>
  <c r="AX53"/>
  <c r="AV53"/>
  <c r="AT53"/>
  <c r="AR53"/>
  <c r="AP53"/>
  <c r="AN53"/>
  <c r="AL53"/>
  <c r="AJ53"/>
  <c r="AH53"/>
  <c r="AF53"/>
  <c r="AD53"/>
  <c r="AB53"/>
  <c r="Z53"/>
  <c r="X53"/>
  <c r="V53"/>
  <c r="T53"/>
  <c r="R53"/>
  <c r="P53"/>
  <c r="N53"/>
  <c r="L53"/>
  <c r="DI53"/>
  <c r="DG53"/>
  <c r="DE53"/>
  <c r="DA53"/>
  <c r="CY53"/>
  <c r="CW53"/>
  <c r="CU53"/>
  <c r="CS53"/>
  <c r="CQ53"/>
  <c r="CO53"/>
  <c r="CM53"/>
  <c r="CK53"/>
  <c r="CI53"/>
  <c r="CG53"/>
  <c r="CE53"/>
  <c r="CC53"/>
  <c r="CA53"/>
  <c r="BY53"/>
  <c r="BU53"/>
  <c r="BS53"/>
  <c r="BQ53"/>
  <c r="BO53"/>
  <c r="BM53"/>
  <c r="BK53"/>
  <c r="BG53"/>
  <c r="BE53"/>
  <c r="BC53"/>
  <c r="AY53"/>
  <c r="AU53"/>
  <c r="AS53"/>
  <c r="AO53"/>
  <c r="AK53"/>
  <c r="AI53"/>
  <c r="AE53"/>
  <c r="AA53"/>
  <c r="Y53"/>
  <c r="U53"/>
  <c r="Q53"/>
  <c r="O53"/>
  <c r="K53"/>
  <c r="E30"/>
  <c r="F30" s="1"/>
  <c r="CS34"/>
  <c r="BG34"/>
  <c r="AO34"/>
  <c r="AC34"/>
  <c r="U34"/>
  <c r="Q34"/>
  <c r="K34"/>
  <c r="DJ34"/>
  <c r="DH34"/>
  <c r="DF34"/>
  <c r="DD34"/>
  <c r="DB34"/>
  <c r="CZ34"/>
  <c r="CX34"/>
  <c r="CV34"/>
  <c r="CT34"/>
  <c r="CR34"/>
  <c r="CP34"/>
  <c r="CN34"/>
  <c r="CL34"/>
  <c r="CJ34"/>
  <c r="CH34"/>
  <c r="CF34"/>
  <c r="CD34"/>
  <c r="CB34"/>
  <c r="BZ34"/>
  <c r="BX34"/>
  <c r="BV34"/>
  <c r="BT34"/>
  <c r="BR34"/>
  <c r="BP34"/>
  <c r="BN34"/>
  <c r="BL34"/>
  <c r="BJ34"/>
  <c r="BH34"/>
  <c r="BF34"/>
  <c r="BD34"/>
  <c r="BB34"/>
  <c r="AZ34"/>
  <c r="AX34"/>
  <c r="AV34"/>
  <c r="AT34"/>
  <c r="AR34"/>
  <c r="AP34"/>
  <c r="AN34"/>
  <c r="AL34"/>
  <c r="AJ34"/>
  <c r="AH34"/>
  <c r="AF34"/>
  <c r="AD34"/>
  <c r="AB34"/>
  <c r="Z34"/>
  <c r="X34"/>
  <c r="V34"/>
  <c r="T34"/>
  <c r="R34"/>
  <c r="P34"/>
  <c r="N34"/>
  <c r="L34"/>
  <c r="DI34"/>
  <c r="DG34"/>
  <c r="DE34"/>
  <c r="DC34"/>
  <c r="DA34"/>
  <c r="CY34"/>
  <c r="CW34"/>
  <c r="CU34"/>
  <c r="CQ34"/>
  <c r="CO34"/>
  <c r="CM34"/>
  <c r="CK34"/>
  <c r="CI34"/>
  <c r="CG34"/>
  <c r="CE34"/>
  <c r="CC34"/>
  <c r="CA34"/>
  <c r="BY34"/>
  <c r="BW34"/>
  <c r="BU34"/>
  <c r="BS34"/>
  <c r="BQ34"/>
  <c r="BO34"/>
  <c r="BM34"/>
  <c r="BK34"/>
  <c r="BI34"/>
  <c r="BE34"/>
  <c r="BC34"/>
  <c r="BA34"/>
  <c r="AY34"/>
  <c r="AW34"/>
  <c r="AU34"/>
  <c r="AS34"/>
  <c r="AQ34"/>
  <c r="AM34"/>
  <c r="AK34"/>
  <c r="AI34"/>
  <c r="AG34"/>
  <c r="AE34"/>
  <c r="AA34"/>
  <c r="Y34"/>
  <c r="W34"/>
  <c r="S34"/>
  <c r="O34"/>
  <c r="M34"/>
  <c r="J20" i="19"/>
  <c r="J13" i="23"/>
  <c r="J12" i="22"/>
  <c r="I378" i="19"/>
  <c r="DI78" i="15"/>
  <c r="DA78"/>
  <c r="CS78"/>
  <c r="CK78"/>
  <c r="CC78"/>
  <c r="BU78"/>
  <c r="BM78"/>
  <c r="BE78"/>
  <c r="AW78"/>
  <c r="AO78"/>
  <c r="AG78"/>
  <c r="Y78"/>
  <c r="Q78"/>
  <c r="DC78"/>
  <c r="BG78"/>
  <c r="AA78"/>
  <c r="CT78"/>
  <c r="BF78"/>
  <c r="R78"/>
  <c r="DH78"/>
  <c r="CZ78"/>
  <c r="CR78"/>
  <c r="CJ78"/>
  <c r="CB78"/>
  <c r="BT78"/>
  <c r="BL78"/>
  <c r="BD78"/>
  <c r="AV78"/>
  <c r="AN78"/>
  <c r="AF78"/>
  <c r="X78"/>
  <c r="P78"/>
  <c r="DG78"/>
  <c r="CY78"/>
  <c r="CQ78"/>
  <c r="CI78"/>
  <c r="CA78"/>
  <c r="BS78"/>
  <c r="BK78"/>
  <c r="BC78"/>
  <c r="AU78"/>
  <c r="AM78"/>
  <c r="AE78"/>
  <c r="W78"/>
  <c r="O78"/>
  <c r="CM78"/>
  <c r="AY78"/>
  <c r="S78"/>
  <c r="DJ78"/>
  <c r="CD78"/>
  <c r="AX78"/>
  <c r="J78"/>
  <c r="DF78"/>
  <c r="CX78"/>
  <c r="CP78"/>
  <c r="CH78"/>
  <c r="BZ78"/>
  <c r="BR78"/>
  <c r="BJ78"/>
  <c r="BB78"/>
  <c r="AT78"/>
  <c r="AL78"/>
  <c r="AD78"/>
  <c r="V78"/>
  <c r="N78"/>
  <c r="BW78"/>
  <c r="AH78"/>
  <c r="DE78"/>
  <c r="CW78"/>
  <c r="CO78"/>
  <c r="CG78"/>
  <c r="BY78"/>
  <c r="BQ78"/>
  <c r="BI78"/>
  <c r="BA78"/>
  <c r="AS78"/>
  <c r="AK78"/>
  <c r="AC78"/>
  <c r="U78"/>
  <c r="M78"/>
  <c r="CU78"/>
  <c r="BO78"/>
  <c r="AI78"/>
  <c r="CL78"/>
  <c r="BN78"/>
  <c r="Z78"/>
  <c r="DD78"/>
  <c r="CV78"/>
  <c r="CN78"/>
  <c r="CF78"/>
  <c r="BX78"/>
  <c r="BP78"/>
  <c r="BH78"/>
  <c r="AZ78"/>
  <c r="AR78"/>
  <c r="AJ78"/>
  <c r="AB78"/>
  <c r="T78"/>
  <c r="L78"/>
  <c r="CE78"/>
  <c r="AQ78"/>
  <c r="K78"/>
  <c r="DB78"/>
  <c r="BV78"/>
  <c r="AP78"/>
  <c r="BE25"/>
  <c r="DI25"/>
  <c r="CC25"/>
  <c r="CK25"/>
  <c r="Q25"/>
  <c r="Y25"/>
  <c r="AW25"/>
  <c r="E32"/>
  <c r="F32" s="1"/>
  <c r="E31"/>
  <c r="F31" s="1"/>
  <c r="J34"/>
  <c r="E49"/>
  <c r="F49" s="1"/>
  <c r="E48"/>
  <c r="F48" s="1"/>
  <c r="E47"/>
  <c r="F47" s="1"/>
  <c r="E43"/>
  <c r="F43" s="1"/>
  <c r="E42"/>
  <c r="F42" s="1"/>
  <c r="E41"/>
  <c r="F41" s="1"/>
  <c r="E46"/>
  <c r="F46" s="1"/>
  <c r="E45"/>
  <c r="F45" s="1"/>
  <c r="E44"/>
  <c r="F44" s="1"/>
  <c r="AV26"/>
  <c r="AT27"/>
  <c r="AL27"/>
  <c r="AN26"/>
  <c r="AA25"/>
  <c r="BG25"/>
  <c r="CM25"/>
  <c r="AG25"/>
  <c r="BM25"/>
  <c r="CS25"/>
  <c r="AI25"/>
  <c r="BO25"/>
  <c r="CU25"/>
  <c r="AO25"/>
  <c r="BU25"/>
  <c r="DA25"/>
  <c r="K25"/>
  <c r="AQ25"/>
  <c r="BW25"/>
  <c r="DC25"/>
  <c r="S25"/>
  <c r="AY25"/>
  <c r="CE25"/>
  <c r="DH27"/>
  <c r="CZ27"/>
  <c r="CR27"/>
  <c r="CJ27"/>
  <c r="CB27"/>
  <c r="BT27"/>
  <c r="BL27"/>
  <c r="BD27"/>
  <c r="AV27"/>
  <c r="AN27"/>
  <c r="AF27"/>
  <c r="X27"/>
  <c r="P27"/>
  <c r="DG27"/>
  <c r="CY27"/>
  <c r="CQ27"/>
  <c r="CI27"/>
  <c r="CA27"/>
  <c r="BS27"/>
  <c r="BK27"/>
  <c r="BC27"/>
  <c r="AU27"/>
  <c r="AM27"/>
  <c r="AE27"/>
  <c r="W27"/>
  <c r="O27"/>
  <c r="AD27"/>
  <c r="J27"/>
  <c r="DE27"/>
  <c r="CW27"/>
  <c r="CO27"/>
  <c r="CG27"/>
  <c r="BY27"/>
  <c r="BQ27"/>
  <c r="BI27"/>
  <c r="BA27"/>
  <c r="AS27"/>
  <c r="AK27"/>
  <c r="AC27"/>
  <c r="U27"/>
  <c r="M27"/>
  <c r="DD27"/>
  <c r="CV27"/>
  <c r="CN27"/>
  <c r="CF27"/>
  <c r="BX27"/>
  <c r="BP27"/>
  <c r="BH27"/>
  <c r="AZ27"/>
  <c r="AR27"/>
  <c r="AJ27"/>
  <c r="AB27"/>
  <c r="T27"/>
  <c r="L27"/>
  <c r="DF27"/>
  <c r="CX27"/>
  <c r="CP27"/>
  <c r="CH27"/>
  <c r="BZ27"/>
  <c r="BR27"/>
  <c r="BJ27"/>
  <c r="BB27"/>
  <c r="N27"/>
  <c r="DC27"/>
  <c r="CU27"/>
  <c r="CM27"/>
  <c r="CE27"/>
  <c r="BW27"/>
  <c r="BO27"/>
  <c r="BG27"/>
  <c r="AY27"/>
  <c r="AQ27"/>
  <c r="AI27"/>
  <c r="AA27"/>
  <c r="S27"/>
  <c r="K27"/>
  <c r="DJ27"/>
  <c r="DB27"/>
  <c r="CT27"/>
  <c r="CL27"/>
  <c r="CD27"/>
  <c r="BV27"/>
  <c r="BN27"/>
  <c r="BF27"/>
  <c r="AX27"/>
  <c r="AP27"/>
  <c r="AH27"/>
  <c r="Z27"/>
  <c r="R27"/>
  <c r="V27"/>
  <c r="DI27"/>
  <c r="DA27"/>
  <c r="CS27"/>
  <c r="CK27"/>
  <c r="CC27"/>
  <c r="BU27"/>
  <c r="BM27"/>
  <c r="BE27"/>
  <c r="AW27"/>
  <c r="AO27"/>
  <c r="AG27"/>
  <c r="Y27"/>
  <c r="Q27"/>
  <c r="DJ26"/>
  <c r="DB26"/>
  <c r="CT26"/>
  <c r="CL26"/>
  <c r="CD26"/>
  <c r="BV26"/>
  <c r="BN26"/>
  <c r="BF26"/>
  <c r="AX26"/>
  <c r="AP26"/>
  <c r="AH26"/>
  <c r="Z26"/>
  <c r="R26"/>
  <c r="DI26"/>
  <c r="DA26"/>
  <c r="CS26"/>
  <c r="CK26"/>
  <c r="CC26"/>
  <c r="BU26"/>
  <c r="BM26"/>
  <c r="BE26"/>
  <c r="AW26"/>
  <c r="AO26"/>
  <c r="AG26"/>
  <c r="Y26"/>
  <c r="Q26"/>
  <c r="X26"/>
  <c r="DG26"/>
  <c r="CY26"/>
  <c r="CQ26"/>
  <c r="CI26"/>
  <c r="CA26"/>
  <c r="BS26"/>
  <c r="BK26"/>
  <c r="BC26"/>
  <c r="AU26"/>
  <c r="AM26"/>
  <c r="AE26"/>
  <c r="W26"/>
  <c r="O26"/>
  <c r="DH26"/>
  <c r="CR26"/>
  <c r="CB26"/>
  <c r="BT26"/>
  <c r="BL26"/>
  <c r="BD26"/>
  <c r="P26"/>
  <c r="DF26"/>
  <c r="CX26"/>
  <c r="CP26"/>
  <c r="CH26"/>
  <c r="BZ26"/>
  <c r="BR26"/>
  <c r="BJ26"/>
  <c r="BB26"/>
  <c r="AT26"/>
  <c r="AL26"/>
  <c r="AD26"/>
  <c r="V26"/>
  <c r="N26"/>
  <c r="CZ26"/>
  <c r="CJ26"/>
  <c r="AF26"/>
  <c r="J26"/>
  <c r="DE26"/>
  <c r="CW26"/>
  <c r="CO26"/>
  <c r="CG26"/>
  <c r="BY26"/>
  <c r="BQ26"/>
  <c r="BI26"/>
  <c r="BA26"/>
  <c r="AS26"/>
  <c r="AK26"/>
  <c r="AC26"/>
  <c r="U26"/>
  <c r="M26"/>
  <c r="DD26"/>
  <c r="CV26"/>
  <c r="CN26"/>
  <c r="CF26"/>
  <c r="BX26"/>
  <c r="BP26"/>
  <c r="BH26"/>
  <c r="AZ26"/>
  <c r="AR26"/>
  <c r="AJ26"/>
  <c r="AB26"/>
  <c r="T26"/>
  <c r="L26"/>
  <c r="DC26"/>
  <c r="CU26"/>
  <c r="CM26"/>
  <c r="CE26"/>
  <c r="BW26"/>
  <c r="BO26"/>
  <c r="BG26"/>
  <c r="AY26"/>
  <c r="AQ26"/>
  <c r="AI26"/>
  <c r="AA26"/>
  <c r="S26"/>
  <c r="K26"/>
  <c r="L25"/>
  <c r="T25"/>
  <c r="AB25"/>
  <c r="AJ25"/>
  <c r="AR25"/>
  <c r="AZ25"/>
  <c r="BH25"/>
  <c r="BP25"/>
  <c r="BX25"/>
  <c r="CF25"/>
  <c r="CN25"/>
  <c r="CV25"/>
  <c r="DD25"/>
  <c r="M25"/>
  <c r="U25"/>
  <c r="AC25"/>
  <c r="AK25"/>
  <c r="AS25"/>
  <c r="BA25"/>
  <c r="BI25"/>
  <c r="BQ25"/>
  <c r="BY25"/>
  <c r="CG25"/>
  <c r="CO25"/>
  <c r="CW25"/>
  <c r="DE25"/>
  <c r="N25"/>
  <c r="V25"/>
  <c r="AD25"/>
  <c r="AL25"/>
  <c r="AT25"/>
  <c r="BB25"/>
  <c r="BJ25"/>
  <c r="BR25"/>
  <c r="BZ25"/>
  <c r="CH25"/>
  <c r="CP25"/>
  <c r="CX25"/>
  <c r="DF25"/>
  <c r="O25"/>
  <c r="W25"/>
  <c r="AE25"/>
  <c r="AM25"/>
  <c r="AU25"/>
  <c r="BC25"/>
  <c r="BK25"/>
  <c r="BS25"/>
  <c r="CA25"/>
  <c r="CI25"/>
  <c r="CQ25"/>
  <c r="CY25"/>
  <c r="DG25"/>
  <c r="P25"/>
  <c r="X25"/>
  <c r="AF25"/>
  <c r="AN25"/>
  <c r="AV25"/>
  <c r="BD25"/>
  <c r="BL25"/>
  <c r="BT25"/>
  <c r="CB25"/>
  <c r="CJ25"/>
  <c r="CR25"/>
  <c r="CZ25"/>
  <c r="DH25"/>
  <c r="R25"/>
  <c r="Z25"/>
  <c r="AH25"/>
  <c r="AP25"/>
  <c r="AX25"/>
  <c r="BF25"/>
  <c r="BN25"/>
  <c r="BV25"/>
  <c r="CD25"/>
  <c r="CL25"/>
  <c r="CT25"/>
  <c r="DB25"/>
  <c r="DJ25"/>
  <c r="J25"/>
  <c r="K20" i="19"/>
  <c r="K54" s="1"/>
  <c r="K13" i="7"/>
  <c r="I37" i="20"/>
  <c r="J12" i="9"/>
  <c r="J12" i="8"/>
  <c r="J13" i="7"/>
  <c r="J13" i="6"/>
  <c r="J13" i="5"/>
  <c r="J12" i="15"/>
  <c r="CL79" l="1"/>
  <c r="S79"/>
  <c r="AI79"/>
  <c r="AY79"/>
  <c r="BO79"/>
  <c r="CE79"/>
  <c r="CU79"/>
  <c r="L79"/>
  <c r="AB79"/>
  <c r="AR79"/>
  <c r="BH79"/>
  <c r="BX79"/>
  <c r="CN79"/>
  <c r="DD79"/>
  <c r="Z79"/>
  <c r="DJ79"/>
  <c r="U79"/>
  <c r="AK79"/>
  <c r="BA79"/>
  <c r="BQ79"/>
  <c r="CG79"/>
  <c r="CW79"/>
  <c r="N79"/>
  <c r="AD79"/>
  <c r="AT79"/>
  <c r="BJ79"/>
  <c r="BZ79"/>
  <c r="CP79"/>
  <c r="DF79"/>
  <c r="R79"/>
  <c r="DB79"/>
  <c r="W79"/>
  <c r="AM79"/>
  <c r="BC79"/>
  <c r="BS79"/>
  <c r="CI79"/>
  <c r="CY79"/>
  <c r="P79"/>
  <c r="AF79"/>
  <c r="AV79"/>
  <c r="BL79"/>
  <c r="CB79"/>
  <c r="CR79"/>
  <c r="DH79"/>
  <c r="J79"/>
  <c r="CT79"/>
  <c r="Y79"/>
  <c r="AO79"/>
  <c r="BE79"/>
  <c r="BU79"/>
  <c r="CK79"/>
  <c r="DA79"/>
  <c r="AH79"/>
  <c r="K79"/>
  <c r="AA79"/>
  <c r="AQ79"/>
  <c r="BG79"/>
  <c r="BW79"/>
  <c r="CM79"/>
  <c r="DC79"/>
  <c r="BV79"/>
  <c r="T79"/>
  <c r="AJ79"/>
  <c r="AZ79"/>
  <c r="BP79"/>
  <c r="CF79"/>
  <c r="CV79"/>
  <c r="BN79"/>
  <c r="M79"/>
  <c r="AC79"/>
  <c r="AS79"/>
  <c r="BI79"/>
  <c r="BY79"/>
  <c r="CO79"/>
  <c r="DE79"/>
  <c r="CD79"/>
  <c r="V79"/>
  <c r="AL79"/>
  <c r="BB79"/>
  <c r="BR79"/>
  <c r="CH79"/>
  <c r="CX79"/>
  <c r="BF79"/>
  <c r="O79"/>
  <c r="AE79"/>
  <c r="AU79"/>
  <c r="BK79"/>
  <c r="CA79"/>
  <c r="CQ79"/>
  <c r="DG79"/>
  <c r="AP79"/>
  <c r="X79"/>
  <c r="AN79"/>
  <c r="BD79"/>
  <c r="BT79"/>
  <c r="CJ79"/>
  <c r="CZ79"/>
  <c r="AX79"/>
  <c r="Q79"/>
  <c r="AG79"/>
  <c r="AW79"/>
  <c r="BM79"/>
  <c r="CC79"/>
  <c r="CS79"/>
  <c r="J37" i="20"/>
  <c r="J54" i="19"/>
  <c r="K13" i="5"/>
  <c r="K12" i="9"/>
  <c r="K12" i="15"/>
  <c r="K13" i="6"/>
  <c r="K12" i="8"/>
  <c r="K378" i="19"/>
  <c r="L13" i="23"/>
  <c r="L12" i="22"/>
  <c r="J378" i="19"/>
  <c r="K13" i="23"/>
  <c r="K12" i="22"/>
  <c r="L20" i="19"/>
  <c r="L54" s="1"/>
  <c r="K37" i="20"/>
  <c r="L12" i="9"/>
  <c r="L12" i="8"/>
  <c r="L13" i="7"/>
  <c r="L13" i="5"/>
  <c r="L13" i="6"/>
  <c r="L12" i="15"/>
  <c r="D252"/>
  <c r="D257" s="1"/>
  <c r="D253"/>
  <c r="D258" s="1"/>
  <c r="D254"/>
  <c r="D259" s="1"/>
  <c r="D255"/>
  <c r="D260" s="1"/>
  <c r="C252"/>
  <c r="J252" s="1"/>
  <c r="C253"/>
  <c r="J253" s="1"/>
  <c r="C254"/>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C255"/>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B252"/>
  <c r="B257" s="1"/>
  <c r="B253"/>
  <c r="B258" s="1"/>
  <c r="B254"/>
  <c r="B259" s="1"/>
  <c r="B255"/>
  <c r="B260" s="1"/>
  <c r="L378" i="19" l="1"/>
  <c r="M13" i="23"/>
  <c r="M12" i="22"/>
  <c r="K253" i="15"/>
  <c r="J51" i="8"/>
  <c r="K252" i="15"/>
  <c r="J50" i="8"/>
  <c r="M20" i="19"/>
  <c r="M54" s="1"/>
  <c r="L37" i="20"/>
  <c r="M12" i="9"/>
  <c r="M12" i="8"/>
  <c r="M13" i="7"/>
  <c r="M13" i="6"/>
  <c r="M13" i="5"/>
  <c r="M12" i="15"/>
  <c r="M378" i="19" l="1"/>
  <c r="N13" i="23"/>
  <c r="N12" i="22"/>
  <c r="L252" i="15"/>
  <c r="K50" i="8"/>
  <c r="L253" i="15"/>
  <c r="K51" i="8"/>
  <c r="N20" i="19"/>
  <c r="N54" s="1"/>
  <c r="M37" i="20"/>
  <c r="N12" i="9"/>
  <c r="N12" i="8"/>
  <c r="N13" i="7"/>
  <c r="N13" i="6"/>
  <c r="N13" i="5"/>
  <c r="N12" i="15"/>
  <c r="N378" i="19" l="1"/>
  <c r="O13" i="23"/>
  <c r="O12" i="22"/>
  <c r="M253" i="15"/>
  <c r="L51" i="8"/>
  <c r="M252" i="15"/>
  <c r="L50" i="8"/>
  <c r="O20" i="19"/>
  <c r="O54" s="1"/>
  <c r="N37" i="20"/>
  <c r="O12" i="9"/>
  <c r="O12" i="8"/>
  <c r="O13" i="7"/>
  <c r="O13" i="6"/>
  <c r="O13" i="5"/>
  <c r="O12" i="15"/>
  <c r="O378" i="19" l="1"/>
  <c r="P13" i="23"/>
  <c r="P12" i="22"/>
  <c r="N252" i="15"/>
  <c r="M50" i="8"/>
  <c r="N253" i="15"/>
  <c r="M51" i="8"/>
  <c r="P20" i="19"/>
  <c r="P54" s="1"/>
  <c r="O37" i="20"/>
  <c r="P12" i="9"/>
  <c r="P12" i="8"/>
  <c r="P13" i="7"/>
  <c r="P13" i="6"/>
  <c r="P13" i="5"/>
  <c r="P12" i="15"/>
  <c r="P378" i="19" l="1"/>
  <c r="Q13" i="23"/>
  <c r="Q12" i="22"/>
  <c r="O253" i="15"/>
  <c r="N51" i="8"/>
  <c r="O252" i="15"/>
  <c r="N50" i="8"/>
  <c r="Q20" i="19"/>
  <c r="Q54" s="1"/>
  <c r="P37" i="20"/>
  <c r="Q12" i="9"/>
  <c r="Q12" i="8"/>
  <c r="Q13" i="7"/>
  <c r="Q13" i="5"/>
  <c r="Q13" i="6"/>
  <c r="Q12" i="15"/>
  <c r="Q378" i="19" l="1"/>
  <c r="R13" i="23"/>
  <c r="R12" i="22"/>
  <c r="P252" i="15"/>
  <c r="O50" i="8"/>
  <c r="P253" i="15"/>
  <c r="O51" i="8"/>
  <c r="R20" i="19"/>
  <c r="R54" s="1"/>
  <c r="Q37" i="20"/>
  <c r="R12" i="9"/>
  <c r="R12" i="8"/>
  <c r="R13" i="7"/>
  <c r="R13" i="6"/>
  <c r="R13" i="5"/>
  <c r="R12" i="15"/>
  <c r="R378" i="19" l="1"/>
  <c r="S13" i="23"/>
  <c r="S12" i="22"/>
  <c r="Q253" i="15"/>
  <c r="P51" i="8"/>
  <c r="Q252" i="15"/>
  <c r="P50" i="8"/>
  <c r="S20" i="19"/>
  <c r="S54" s="1"/>
  <c r="R37" i="20"/>
  <c r="S12" i="9"/>
  <c r="S13" i="7"/>
  <c r="S12" i="8"/>
  <c r="S13" i="6"/>
  <c r="S13" i="5"/>
  <c r="S12" i="15"/>
  <c r="S378" i="19" l="1"/>
  <c r="T13" i="23"/>
  <c r="T12" i="22"/>
  <c r="R252" i="15"/>
  <c r="Q50" i="8"/>
  <c r="R253" i="15"/>
  <c r="Q51" i="8"/>
  <c r="T20" i="19"/>
  <c r="T54" s="1"/>
  <c r="S37" i="20"/>
  <c r="T12" i="9"/>
  <c r="T13" i="7"/>
  <c r="T12" i="8"/>
  <c r="T13" i="5"/>
  <c r="T13" i="6"/>
  <c r="T12" i="15"/>
  <c r="T378" i="19" l="1"/>
  <c r="U13" i="23"/>
  <c r="U12" i="22"/>
  <c r="S253" i="15"/>
  <c r="R51" i="8"/>
  <c r="S252" i="15"/>
  <c r="R50" i="8"/>
  <c r="U20" i="19"/>
  <c r="U54" s="1"/>
  <c r="T37" i="20"/>
  <c r="U12" i="9"/>
  <c r="U12" i="8"/>
  <c r="U13" i="7"/>
  <c r="U13" i="6"/>
  <c r="U13" i="5"/>
  <c r="U12" i="15"/>
  <c r="U378" i="19" l="1"/>
  <c r="V13" i="23"/>
  <c r="V12" i="22"/>
  <c r="T252" i="15"/>
  <c r="S50" i="8"/>
  <c r="T253" i="15"/>
  <c r="S51" i="8"/>
  <c r="V20" i="19"/>
  <c r="V54" s="1"/>
  <c r="V12" i="9"/>
  <c r="U37" i="20"/>
  <c r="V12" i="8"/>
  <c r="V13" i="7"/>
  <c r="V13" i="6"/>
  <c r="V13" i="5"/>
  <c r="V12" i="15"/>
  <c r="V378" i="19" l="1"/>
  <c r="W13" i="23"/>
  <c r="W12" i="22"/>
  <c r="U252" i="15"/>
  <c r="T50" i="8"/>
  <c r="U253" i="15"/>
  <c r="T51" i="8"/>
  <c r="W20" i="19"/>
  <c r="W54" s="1"/>
  <c r="V37" i="20"/>
  <c r="W12" i="8"/>
  <c r="W13" i="7"/>
  <c r="W12" i="9"/>
  <c r="W13" i="6"/>
  <c r="W13" i="5"/>
  <c r="W12" i="15"/>
  <c r="W378" i="19" l="1"/>
  <c r="X13" i="23"/>
  <c r="X12" i="22"/>
  <c r="V253" i="15"/>
  <c r="U51" i="8"/>
  <c r="V252" i="15"/>
  <c r="U50" i="8"/>
  <c r="X20" i="19"/>
  <c r="X54" s="1"/>
  <c r="W37" i="20"/>
  <c r="X12" i="9"/>
  <c r="X12" i="8"/>
  <c r="X13" i="7"/>
  <c r="X13" i="6"/>
  <c r="X12" i="15"/>
  <c r="X13" i="5"/>
  <c r="X378" i="19" l="1"/>
  <c r="Y13" i="23"/>
  <c r="Y12" i="22"/>
  <c r="W252" i="15"/>
  <c r="V50" i="8"/>
  <c r="W253" i="15"/>
  <c r="V51" i="8"/>
  <c r="Y20" i="19"/>
  <c r="Y54" s="1"/>
  <c r="X37" i="20"/>
  <c r="Y12" i="9"/>
  <c r="Y12" i="8"/>
  <c r="Y13" i="7"/>
  <c r="Y13" i="5"/>
  <c r="Y13" i="6"/>
  <c r="Y12" i="15"/>
  <c r="Y378" i="19" l="1"/>
  <c r="Z13" i="23"/>
  <c r="Z12" i="22"/>
  <c r="X253" i="15"/>
  <c r="W51" i="8"/>
  <c r="X252" i="15"/>
  <c r="W50" i="8"/>
  <c r="Z20" i="19"/>
  <c r="Z54" s="1"/>
  <c r="Y37" i="20"/>
  <c r="Z12" i="9"/>
  <c r="Z12" i="8"/>
  <c r="Z13" i="7"/>
  <c r="Z13" i="6"/>
  <c r="Z13" i="5"/>
  <c r="Z12" i="15"/>
  <c r="Z378" i="19" l="1"/>
  <c r="AA13" i="23"/>
  <c r="AA12" i="22"/>
  <c r="Y252" i="15"/>
  <c r="X50" i="8"/>
  <c r="Y253" i="15"/>
  <c r="X51" i="8"/>
  <c r="AA20" i="19"/>
  <c r="AA54" s="1"/>
  <c r="Z37" i="20"/>
  <c r="AA12" i="9"/>
  <c r="AA13" i="7"/>
  <c r="AA12" i="8"/>
  <c r="AA13" i="6"/>
  <c r="AA13" i="5"/>
  <c r="AA12" i="15"/>
  <c r="AA378" i="19" l="1"/>
  <c r="AB13" i="23"/>
  <c r="AB12" i="22"/>
  <c r="Z253" i="15"/>
  <c r="Y51" i="8"/>
  <c r="Z252" i="15"/>
  <c r="Y50" i="8"/>
  <c r="AB20" i="19"/>
  <c r="AB54" s="1"/>
  <c r="AA37" i="20"/>
  <c r="AB12" i="9"/>
  <c r="AB12" i="8"/>
  <c r="AB13" i="7"/>
  <c r="AB13" i="6"/>
  <c r="AB13" i="5"/>
  <c r="AB12" i="15"/>
  <c r="AB378" i="19" l="1"/>
  <c r="AC13" i="23"/>
  <c r="AC12" i="22"/>
  <c r="AA252" i="15"/>
  <c r="Z50" i="8"/>
  <c r="AA253" i="15"/>
  <c r="Z51" i="8"/>
  <c r="AC20" i="19"/>
  <c r="AC54" s="1"/>
  <c r="AB37" i="20"/>
  <c r="AC12" i="9"/>
  <c r="AC12" i="8"/>
  <c r="AC13" i="7"/>
  <c r="AC13" i="6"/>
  <c r="AC13" i="5"/>
  <c r="AC12" i="15"/>
  <c r="AC378" i="19" l="1"/>
  <c r="AD13" i="23"/>
  <c r="AD12" i="22"/>
  <c r="AB253" i="15"/>
  <c r="AA51" i="8"/>
  <c r="AB252" i="15"/>
  <c r="AA50" i="8"/>
  <c r="AD20" i="19"/>
  <c r="AD54" s="1"/>
  <c r="AC37" i="20"/>
  <c r="AD12" i="8"/>
  <c r="AD12" i="9"/>
  <c r="AD13" i="7"/>
  <c r="AD13" i="6"/>
  <c r="AD13" i="5"/>
  <c r="AD12" i="15"/>
  <c r="AD378" i="19" l="1"/>
  <c r="AE13" i="23"/>
  <c r="AE12" i="22"/>
  <c r="AC252" i="15"/>
  <c r="AB50" i="8"/>
  <c r="AC253" i="15"/>
  <c r="AB51" i="8"/>
  <c r="AE20" i="19"/>
  <c r="AE54" s="1"/>
  <c r="AD37" i="20"/>
  <c r="AE12" i="8"/>
  <c r="AE12" i="9"/>
  <c r="AE13" i="7"/>
  <c r="AE13" i="6"/>
  <c r="AE13" i="5"/>
  <c r="AE12" i="15"/>
  <c r="AE378" i="19" l="1"/>
  <c r="AF13" i="23"/>
  <c r="AF12" i="22"/>
  <c r="AD253" i="15"/>
  <c r="AC51" i="8"/>
  <c r="AD252" i="15"/>
  <c r="AC50" i="8"/>
  <c r="AF20" i="19"/>
  <c r="AF54" s="1"/>
  <c r="AE37" i="20"/>
  <c r="AF12" i="9"/>
  <c r="AF12" i="8"/>
  <c r="AF13" i="7"/>
  <c r="AF13" i="6"/>
  <c r="AF12" i="15"/>
  <c r="AF13" i="5"/>
  <c r="AF378" i="19" l="1"/>
  <c r="AG13" i="23"/>
  <c r="AG12" i="22"/>
  <c r="AE252" i="15"/>
  <c r="AD50" i="8"/>
  <c r="AE253" i="15"/>
  <c r="AD51" i="8"/>
  <c r="AG20" i="19"/>
  <c r="AG54" s="1"/>
  <c r="AF37" i="20"/>
  <c r="AG12" i="8"/>
  <c r="AG12" i="9"/>
  <c r="AG13" i="7"/>
  <c r="AG13" i="5"/>
  <c r="AG13" i="6"/>
  <c r="AG12" i="15"/>
  <c r="AG378" i="19" l="1"/>
  <c r="AH13" i="23"/>
  <c r="AH12" i="22"/>
  <c r="AF252" i="15"/>
  <c r="AE50" i="8"/>
  <c r="AF253" i="15"/>
  <c r="AE51" i="8"/>
  <c r="AH20" i="19"/>
  <c r="AH54" s="1"/>
  <c r="AG37" i="20"/>
  <c r="AH12" i="8"/>
  <c r="AH12" i="9"/>
  <c r="AH13" i="7"/>
  <c r="AH13" i="6"/>
  <c r="AH13" i="5"/>
  <c r="AH12" i="15"/>
  <c r="AH378" i="19" l="1"/>
  <c r="AI13" i="23"/>
  <c r="AI12" i="22"/>
  <c r="AG253" i="15"/>
  <c r="AF51" i="8"/>
  <c r="AG252" i="15"/>
  <c r="AF50" i="8"/>
  <c r="AI20" i="19"/>
  <c r="AI54" s="1"/>
  <c r="AH37" i="20"/>
  <c r="AI12" i="9"/>
  <c r="AI12" i="8"/>
  <c r="AI13" i="7"/>
  <c r="AI13" i="6"/>
  <c r="AI13" i="5"/>
  <c r="AI12" i="15"/>
  <c r="AI378" i="19" l="1"/>
  <c r="AJ13" i="23"/>
  <c r="AJ12" i="22"/>
  <c r="AH252" i="15"/>
  <c r="AG50" i="8"/>
  <c r="AH253" i="15"/>
  <c r="AG51" i="8"/>
  <c r="AJ20" i="19"/>
  <c r="AJ54" s="1"/>
  <c r="AI37" i="20"/>
  <c r="AJ12" i="9"/>
  <c r="AJ12" i="8"/>
  <c r="AJ13" i="7"/>
  <c r="AJ13" i="5"/>
  <c r="AJ13" i="6"/>
  <c r="AJ12" i="15"/>
  <c r="AJ378" i="19" l="1"/>
  <c r="AK13" i="23"/>
  <c r="AK12" i="22"/>
  <c r="AI253" i="15"/>
  <c r="AH51" i="8"/>
  <c r="AI252" i="15"/>
  <c r="AH50" i="8"/>
  <c r="AK20" i="19"/>
  <c r="AK54" s="1"/>
  <c r="AJ37" i="20"/>
  <c r="AK12" i="9"/>
  <c r="AK12" i="8"/>
  <c r="AK13" i="7"/>
  <c r="AK13" i="6"/>
  <c r="AK13" i="5"/>
  <c r="AK12" i="15"/>
  <c r="AK378" i="19" l="1"/>
  <c r="AL13" i="23"/>
  <c r="AL12" i="22"/>
  <c r="AJ252" i="15"/>
  <c r="AI50" i="8"/>
  <c r="AJ253" i="15"/>
  <c r="AI51" i="8"/>
  <c r="AL20" i="19"/>
  <c r="AL54" s="1"/>
  <c r="AK37" i="20"/>
  <c r="AL12" i="9"/>
  <c r="AL12" i="8"/>
  <c r="AL13" i="7"/>
  <c r="AL13" i="6"/>
  <c r="AL13" i="5"/>
  <c r="AL12" i="15"/>
  <c r="AL378" i="19" l="1"/>
  <c r="AM13" i="23"/>
  <c r="AM12" i="22"/>
  <c r="AK253" i="15"/>
  <c r="AJ51" i="8"/>
  <c r="AK252" i="15"/>
  <c r="AJ50" i="8"/>
  <c r="AM20" i="19"/>
  <c r="AM54" s="1"/>
  <c r="AL37" i="20"/>
  <c r="AM12" i="9"/>
  <c r="AM12" i="8"/>
  <c r="AM13" i="7"/>
  <c r="AM13" i="6"/>
  <c r="AM13" i="5"/>
  <c r="AM12" i="15"/>
  <c r="AM378" i="19" l="1"/>
  <c r="AN13" i="23"/>
  <c r="AN12" i="22"/>
  <c r="AL252" i="15"/>
  <c r="AK50" i="8"/>
  <c r="AL253" i="15"/>
  <c r="AK51" i="8"/>
  <c r="AN20" i="19"/>
  <c r="AN54" s="1"/>
  <c r="AM37" i="20"/>
  <c r="AN12" i="9"/>
  <c r="AN12" i="8"/>
  <c r="AN13" i="6"/>
  <c r="AN13" i="7"/>
  <c r="AN12" i="15"/>
  <c r="AN13" i="5"/>
  <c r="AN378" i="19" l="1"/>
  <c r="AO13" i="23"/>
  <c r="AO12" i="22"/>
  <c r="AM253" i="15"/>
  <c r="AL51" i="8"/>
  <c r="AM252" i="15"/>
  <c r="AL50" i="8"/>
  <c r="AO20" i="19"/>
  <c r="AO54" s="1"/>
  <c r="AN37" i="20"/>
  <c r="AO12" i="9"/>
  <c r="AO13" i="7"/>
  <c r="AO12" i="8"/>
  <c r="AO13" i="5"/>
  <c r="AO13" i="6"/>
  <c r="AO12" i="15"/>
  <c r="AO378" i="19" l="1"/>
  <c r="AP13" i="23"/>
  <c r="AP12" i="22"/>
  <c r="AN252" i="15"/>
  <c r="AM50" i="8"/>
  <c r="AN253" i="15"/>
  <c r="AM51" i="8"/>
  <c r="AP20" i="19"/>
  <c r="AP54" s="1"/>
  <c r="AO37" i="20"/>
  <c r="AP12" i="9"/>
  <c r="AP12" i="8"/>
  <c r="AP13" i="7"/>
  <c r="AP13" i="6"/>
  <c r="AP13" i="5"/>
  <c r="AP12" i="15"/>
  <c r="AP378" i="19" l="1"/>
  <c r="AQ13" i="23"/>
  <c r="AQ12" i="22"/>
  <c r="AO253" i="15"/>
  <c r="AN51" i="8"/>
  <c r="AO252" i="15"/>
  <c r="AN50" i="8"/>
  <c r="AQ20" i="19"/>
  <c r="AQ54" s="1"/>
  <c r="AP37" i="20"/>
  <c r="AQ12" i="9"/>
  <c r="AQ12" i="8"/>
  <c r="AQ13" i="7"/>
  <c r="AQ13" i="6"/>
  <c r="AQ13" i="5"/>
  <c r="AQ12" i="15"/>
  <c r="AQ378" i="19" l="1"/>
  <c r="AR13" i="23"/>
  <c r="AR12" i="22"/>
  <c r="AP252" i="15"/>
  <c r="AO50" i="8"/>
  <c r="AP253" i="15"/>
  <c r="AO51" i="8"/>
  <c r="AR20" i="19"/>
  <c r="AR54" s="1"/>
  <c r="AQ37" i="20"/>
  <c r="AR12" i="9"/>
  <c r="AR12" i="8"/>
  <c r="AR13" i="7"/>
  <c r="AR13" i="6"/>
  <c r="AR13" i="5"/>
  <c r="AR12" i="15"/>
  <c r="AR378" i="19" l="1"/>
  <c r="AS13" i="23"/>
  <c r="AS12" i="22"/>
  <c r="AQ252" i="15"/>
  <c r="AP50" i="8"/>
  <c r="AQ253" i="15"/>
  <c r="AP51" i="8"/>
  <c r="AS20" i="19"/>
  <c r="AS54" s="1"/>
  <c r="AR37" i="20"/>
  <c r="AS12" i="9"/>
  <c r="AS12" i="8"/>
  <c r="AS13" i="7"/>
  <c r="AS13" i="6"/>
  <c r="AS13" i="5"/>
  <c r="AS12" i="15"/>
  <c r="AS378" i="19" l="1"/>
  <c r="AT13" i="23"/>
  <c r="AT12" i="22"/>
  <c r="AR253" i="15"/>
  <c r="AQ51" i="8"/>
  <c r="AR252" i="15"/>
  <c r="AQ50" i="8"/>
  <c r="AT20" i="19"/>
  <c r="AT54" s="1"/>
  <c r="AS37" i="20"/>
  <c r="AT12" i="9"/>
  <c r="AT12" i="8"/>
  <c r="AT13" i="7"/>
  <c r="AT13" i="6"/>
  <c r="AT13" i="5"/>
  <c r="AT12" i="15"/>
  <c r="AT378" i="19" l="1"/>
  <c r="AU13" i="23"/>
  <c r="AU12" i="22"/>
  <c r="AS252" i="15"/>
  <c r="AR50" i="8"/>
  <c r="AS253" i="15"/>
  <c r="AR51" i="8"/>
  <c r="AU20" i="19"/>
  <c r="AU54" s="1"/>
  <c r="AT37" i="20"/>
  <c r="AU12" i="9"/>
  <c r="AU12" i="8"/>
  <c r="AU13" i="7"/>
  <c r="AU13" i="6"/>
  <c r="AU13" i="5"/>
  <c r="AU12" i="15"/>
  <c r="AU378" i="19" l="1"/>
  <c r="AV13" i="23"/>
  <c r="AV12" i="22"/>
  <c r="AT253" i="15"/>
  <c r="AS51" i="8"/>
  <c r="AT252" i="15"/>
  <c r="AS50" i="8"/>
  <c r="AV20" i="19"/>
  <c r="AV54" s="1"/>
  <c r="AV12" i="9"/>
  <c r="AU37" i="20"/>
  <c r="AV12" i="8"/>
  <c r="AV13" i="6"/>
  <c r="AV13" i="7"/>
  <c r="AV12" i="15"/>
  <c r="AV13" i="5"/>
  <c r="AV378" i="19" l="1"/>
  <c r="AW13" i="23"/>
  <c r="AW12" i="22"/>
  <c r="AU252" i="15"/>
  <c r="AT50" i="8"/>
  <c r="AU253" i="15"/>
  <c r="AT51" i="8"/>
  <c r="AW20" i="19"/>
  <c r="AW54" s="1"/>
  <c r="AV37" i="20"/>
  <c r="AW12" i="9"/>
  <c r="AW12" i="8"/>
  <c r="AW13" i="7"/>
  <c r="AW13" i="5"/>
  <c r="AW13" i="6"/>
  <c r="AW12" i="15"/>
  <c r="AW378" i="19" l="1"/>
  <c r="AX13" i="23"/>
  <c r="AX12" i="22"/>
  <c r="AV253" i="15"/>
  <c r="AU51" i="8"/>
  <c r="AV252" i="15"/>
  <c r="AU50" i="8"/>
  <c r="AX20" i="19"/>
  <c r="AX54" s="1"/>
  <c r="AW37" i="20"/>
  <c r="AX12" i="9"/>
  <c r="AX13" i="7"/>
  <c r="AX12" i="8"/>
  <c r="AX13" i="6"/>
  <c r="AX13" i="5"/>
  <c r="AX12" i="15"/>
  <c r="AX378" i="19" l="1"/>
  <c r="AY13" i="23"/>
  <c r="AY12" i="22"/>
  <c r="AW252" i="15"/>
  <c r="AV50" i="8"/>
  <c r="AW253" i="15"/>
  <c r="AV51" i="8"/>
  <c r="AY20" i="19"/>
  <c r="AY54" s="1"/>
  <c r="AX37" i="20"/>
  <c r="AY12" i="9"/>
  <c r="AY12" i="8"/>
  <c r="AY13" i="6"/>
  <c r="AY13" i="7"/>
  <c r="AY13" i="5"/>
  <c r="AY12" i="15"/>
  <c r="AY378" i="19" l="1"/>
  <c r="AZ13" i="23"/>
  <c r="AZ12" i="22"/>
  <c r="AX253" i="15"/>
  <c r="AW51" i="8"/>
  <c r="AX252" i="15"/>
  <c r="AW50" i="8"/>
  <c r="AZ20" i="19"/>
  <c r="AZ54" s="1"/>
  <c r="AY37" i="20"/>
  <c r="AZ12" i="9"/>
  <c r="AZ12" i="8"/>
  <c r="AZ13" i="7"/>
  <c r="AZ13" i="6"/>
  <c r="AZ13" i="5"/>
  <c r="AZ12" i="15"/>
  <c r="AZ378" i="19" l="1"/>
  <c r="BA13" i="23"/>
  <c r="BA12" i="22"/>
  <c r="AY252" i="15"/>
  <c r="AX50" i="8"/>
  <c r="AY253" i="15"/>
  <c r="AX51" i="8"/>
  <c r="BA20" i="19"/>
  <c r="BA54" s="1"/>
  <c r="AZ37" i="20"/>
  <c r="BA12" i="9"/>
  <c r="BA12" i="8"/>
  <c r="BA13" i="7"/>
  <c r="BA13" i="6"/>
  <c r="BA13" i="5"/>
  <c r="BA12" i="15"/>
  <c r="BA378" i="19" l="1"/>
  <c r="BB13" i="23"/>
  <c r="BB12" i="22"/>
  <c r="AZ253" i="15"/>
  <c r="AY51" i="8"/>
  <c r="AZ252" i="15"/>
  <c r="AY50" i="8"/>
  <c r="BB20" i="19"/>
  <c r="BB54" s="1"/>
  <c r="BA37" i="20"/>
  <c r="BB12" i="9"/>
  <c r="BB12" i="8"/>
  <c r="BB13" i="7"/>
  <c r="BB13" i="6"/>
  <c r="BB13" i="5"/>
  <c r="BB12" i="15"/>
  <c r="BB378" i="19" l="1"/>
  <c r="BC13" i="23"/>
  <c r="BC12" i="22"/>
  <c r="BA252" i="15"/>
  <c r="AZ50" i="8"/>
  <c r="BA253" i="15"/>
  <c r="AZ51" i="8"/>
  <c r="BC20" i="19"/>
  <c r="BC54" s="1"/>
  <c r="BB37" i="20"/>
  <c r="BC12" i="9"/>
  <c r="BC12" i="8"/>
  <c r="BC13" i="7"/>
  <c r="BC13" i="6"/>
  <c r="BC13" i="5"/>
  <c r="BC12" i="15"/>
  <c r="BC378" i="19" l="1"/>
  <c r="BD13" i="23"/>
  <c r="BD12" i="22"/>
  <c r="BB253" i="15"/>
  <c r="BA51" i="8"/>
  <c r="BB252" i="15"/>
  <c r="BA50" i="8"/>
  <c r="BD20" i="19"/>
  <c r="BD54" s="1"/>
  <c r="BC37" i="20"/>
  <c r="BD12" i="9"/>
  <c r="BD12" i="8"/>
  <c r="BD13" i="7"/>
  <c r="BD13" i="6"/>
  <c r="BD12" i="15"/>
  <c r="BD13" i="5"/>
  <c r="BD378" i="19" l="1"/>
  <c r="BE13" i="23"/>
  <c r="BE12" i="22"/>
  <c r="BC252" i="15"/>
  <c r="BB50" i="8"/>
  <c r="BC253" i="15"/>
  <c r="BB51" i="8"/>
  <c r="BE20" i="19"/>
  <c r="BE54" s="1"/>
  <c r="BD37" i="20"/>
  <c r="BE12" i="9"/>
  <c r="BE12" i="8"/>
  <c r="BE13" i="7"/>
  <c r="BE13" i="5"/>
  <c r="BE13" i="6"/>
  <c r="BE12" i="15"/>
  <c r="BE378" i="19" l="1"/>
  <c r="BF13" i="23"/>
  <c r="BF12" i="22"/>
  <c r="BD253" i="15"/>
  <c r="BC51" i="8"/>
  <c r="BD252" i="15"/>
  <c r="BC50" i="8"/>
  <c r="BF20" i="19"/>
  <c r="BF54" s="1"/>
  <c r="BE37" i="20"/>
  <c r="BF12" i="9"/>
  <c r="BF13" i="7"/>
  <c r="BF12" i="8"/>
  <c r="BF13" i="6"/>
  <c r="BF13" i="5"/>
  <c r="BF12" i="15"/>
  <c r="BF378" i="19" l="1"/>
  <c r="BG13" i="23"/>
  <c r="BG12" i="22"/>
  <c r="BE252" i="15"/>
  <c r="BD50" i="8"/>
  <c r="BE253" i="15"/>
  <c r="BD51" i="8"/>
  <c r="BG20" i="19"/>
  <c r="BG54" s="1"/>
  <c r="BF37" i="20"/>
  <c r="BG12" i="9"/>
  <c r="BG12" i="8"/>
  <c r="BG13" i="7"/>
  <c r="BG13" i="6"/>
  <c r="BG13" i="5"/>
  <c r="BG12" i="15"/>
  <c r="BG378" i="19" l="1"/>
  <c r="BH13" i="23"/>
  <c r="BH12" i="22"/>
  <c r="BF253" i="15"/>
  <c r="BE51" i="8"/>
  <c r="BF252" i="15"/>
  <c r="BE50" i="8"/>
  <c r="BH20" i="19"/>
  <c r="BH54" s="1"/>
  <c r="BG37" i="20"/>
  <c r="BH12" i="9"/>
  <c r="BH12" i="8"/>
  <c r="BH13" i="7"/>
  <c r="BH13" i="5"/>
  <c r="BH13" i="6"/>
  <c r="BH12" i="15"/>
  <c r="BH378" i="19" l="1"/>
  <c r="BI13" i="23"/>
  <c r="BI12" i="22"/>
  <c r="BG252" i="15"/>
  <c r="BF50" i="8"/>
  <c r="BG253" i="15"/>
  <c r="BF51" i="8"/>
  <c r="BI20" i="19"/>
  <c r="BI54" s="1"/>
  <c r="BH37" i="20"/>
  <c r="BI12" i="9"/>
  <c r="BI12" i="8"/>
  <c r="BI13" i="7"/>
  <c r="BI13" i="6"/>
  <c r="BI13" i="5"/>
  <c r="BI12" i="15"/>
  <c r="BI378" i="19" l="1"/>
  <c r="BJ13" i="23"/>
  <c r="BJ12" i="22"/>
  <c r="BH253" i="15"/>
  <c r="BG51" i="8"/>
  <c r="BH252" i="15"/>
  <c r="BG50" i="8"/>
  <c r="BJ20" i="19"/>
  <c r="BJ54" s="1"/>
  <c r="BI37" i="20"/>
  <c r="BJ12" i="9"/>
  <c r="BJ12" i="8"/>
  <c r="BJ13" i="7"/>
  <c r="BJ13" i="6"/>
  <c r="BJ13" i="5"/>
  <c r="BJ12" i="15"/>
  <c r="BJ378" i="19" l="1"/>
  <c r="BK13" i="23"/>
  <c r="BK12" i="22"/>
  <c r="BI253" i="15"/>
  <c r="BH51" i="8"/>
  <c r="BI252" i="15"/>
  <c r="BH50" i="8"/>
  <c r="BK20" i="19"/>
  <c r="BK54" s="1"/>
  <c r="BJ37" i="20"/>
  <c r="BK12" i="9"/>
  <c r="BK12" i="8"/>
  <c r="BK13" i="7"/>
  <c r="BK13" i="5"/>
  <c r="BK12" i="15"/>
  <c r="BK13" i="6"/>
  <c r="BK378" i="19" l="1"/>
  <c r="BL13" i="23"/>
  <c r="BL12" i="22"/>
  <c r="BJ252" i="15"/>
  <c r="BI50" i="8"/>
  <c r="BJ253" i="15"/>
  <c r="BI51" i="8"/>
  <c r="BL20" i="19"/>
  <c r="BL54" s="1"/>
  <c r="BK37" i="20"/>
  <c r="BL12" i="9"/>
  <c r="BL12" i="8"/>
  <c r="BL13" i="6"/>
  <c r="BL13" i="7"/>
  <c r="BL13" i="5"/>
  <c r="BL12" i="15"/>
  <c r="BL378" i="19" l="1"/>
  <c r="BM13" i="23"/>
  <c r="BM12" i="22"/>
  <c r="BK253" i="15"/>
  <c r="BJ51" i="8"/>
  <c r="BK252" i="15"/>
  <c r="BJ50" i="8"/>
  <c r="BM20" i="19"/>
  <c r="BM54" s="1"/>
  <c r="BL37" i="20"/>
  <c r="BM12" i="9"/>
  <c r="BM12" i="8"/>
  <c r="BM13" i="7"/>
  <c r="BM13" i="6"/>
  <c r="BM13" i="5"/>
  <c r="BM12" i="15"/>
  <c r="BM378" i="19" l="1"/>
  <c r="BN13" i="23"/>
  <c r="BN12" i="22"/>
  <c r="BL252" i="15"/>
  <c r="BK50" i="8"/>
  <c r="BL253" i="15"/>
  <c r="BK51" i="8"/>
  <c r="BN20" i="19"/>
  <c r="BN54" s="1"/>
  <c r="BM37" i="20"/>
  <c r="BN12" i="9"/>
  <c r="BN13" i="7"/>
  <c r="BN12" i="8"/>
  <c r="BN13" i="6"/>
  <c r="BN13" i="5"/>
  <c r="BN12" i="15"/>
  <c r="BN378" i="19" l="1"/>
  <c r="BO13" i="23"/>
  <c r="BO12" i="22"/>
  <c r="BM253" i="15"/>
  <c r="BL51" i="8"/>
  <c r="BM252" i="15"/>
  <c r="BL50" i="8"/>
  <c r="BO20" i="19"/>
  <c r="BO54" s="1"/>
  <c r="BN37" i="20"/>
  <c r="BO12" i="9"/>
  <c r="BO12" i="8"/>
  <c r="BO13" i="7"/>
  <c r="BO13" i="6"/>
  <c r="BO13" i="5"/>
  <c r="BO12" i="15"/>
  <c r="BO378" i="19" l="1"/>
  <c r="BP13" i="23"/>
  <c r="BP12" i="22"/>
  <c r="BN252" i="15"/>
  <c r="BM50" i="8"/>
  <c r="BN253" i="15"/>
  <c r="BM51" i="8"/>
  <c r="BP20" i="19"/>
  <c r="BP54" s="1"/>
  <c r="BO37" i="20"/>
  <c r="BP12" i="9"/>
  <c r="BP12" i="8"/>
  <c r="BP13" i="7"/>
  <c r="BP13" i="6"/>
  <c r="BP13" i="5"/>
  <c r="BP12" i="15"/>
  <c r="BP378" i="19" l="1"/>
  <c r="BQ13" i="23"/>
  <c r="BQ12" i="22"/>
  <c r="BO253" i="15"/>
  <c r="BN51" i="8"/>
  <c r="BO252" i="15"/>
  <c r="BN50" i="8"/>
  <c r="BQ20" i="19"/>
  <c r="BQ54" s="1"/>
  <c r="BP37" i="20"/>
  <c r="BQ12" i="9"/>
  <c r="BQ12" i="8"/>
  <c r="BQ13" i="7"/>
  <c r="BQ13" i="6"/>
  <c r="BQ13" i="5"/>
  <c r="BQ12" i="15"/>
  <c r="BQ378" i="19" l="1"/>
  <c r="BR13" i="23"/>
  <c r="BR12" i="22"/>
  <c r="BP252" i="15"/>
  <c r="BO50" i="8"/>
  <c r="BP253" i="15"/>
  <c r="BO51" i="8"/>
  <c r="BR20" i="19"/>
  <c r="BR54" s="1"/>
  <c r="BQ37" i="20"/>
  <c r="BR12" i="9"/>
  <c r="BR12" i="8"/>
  <c r="BR13" i="7"/>
  <c r="BR13" i="6"/>
  <c r="BR13" i="5"/>
  <c r="BR12" i="15"/>
  <c r="BR378" i="19" l="1"/>
  <c r="BS13" i="23"/>
  <c r="BS12" i="22"/>
  <c r="BQ252" i="15"/>
  <c r="BP50" i="8"/>
  <c r="BQ253" i="15"/>
  <c r="BP51" i="8"/>
  <c r="BS20" i="19"/>
  <c r="BS54" s="1"/>
  <c r="BR37" i="20"/>
  <c r="BS12" i="9"/>
  <c r="BS12" i="8"/>
  <c r="BS13" i="7"/>
  <c r="BS13" i="6"/>
  <c r="BS13" i="5"/>
  <c r="BS12" i="15"/>
  <c r="BS378" i="19" l="1"/>
  <c r="BT13" i="23"/>
  <c r="BT12" i="22"/>
  <c r="BR253" i="15"/>
  <c r="BQ51" i="8"/>
  <c r="BR252" i="15"/>
  <c r="BQ50" i="8"/>
  <c r="BT20" i="19"/>
  <c r="BT54" s="1"/>
  <c r="BS37" i="20"/>
  <c r="BT12" i="9"/>
  <c r="BT12" i="8"/>
  <c r="BT13" i="7"/>
  <c r="BT13" i="6"/>
  <c r="BT13" i="5"/>
  <c r="BT12" i="15"/>
  <c r="BT378" i="19" l="1"/>
  <c r="BU13" i="23"/>
  <c r="BU12" i="22"/>
  <c r="BS252" i="15"/>
  <c r="BR50" i="8"/>
  <c r="BS253" i="15"/>
  <c r="BR51" i="8"/>
  <c r="BU20" i="19"/>
  <c r="BU54" s="1"/>
  <c r="BT37" i="20"/>
  <c r="BU12" i="9"/>
  <c r="BU12" i="8"/>
  <c r="BU13" i="7"/>
  <c r="BU13" i="5"/>
  <c r="BU13" i="6"/>
  <c r="BU12" i="15"/>
  <c r="BU378" i="19" l="1"/>
  <c r="BV13" i="23"/>
  <c r="BV12" i="22"/>
  <c r="BT253" i="15"/>
  <c r="BS51" i="8"/>
  <c r="BT252" i="15"/>
  <c r="BS50" i="8"/>
  <c r="BV20" i="19"/>
  <c r="BV54" s="1"/>
  <c r="BU37" i="20"/>
  <c r="BV12" i="9"/>
  <c r="BV13" i="7"/>
  <c r="BV12" i="8"/>
  <c r="BV13" i="5"/>
  <c r="BV13" i="6"/>
  <c r="BV12" i="15"/>
  <c r="BV378" i="19" l="1"/>
  <c r="BW13" i="23"/>
  <c r="BW12" i="22"/>
  <c r="BU252" i="15"/>
  <c r="BT50" i="8"/>
  <c r="BU253" i="15"/>
  <c r="BT51" i="8"/>
  <c r="BW20" i="19"/>
  <c r="BW54" s="1"/>
  <c r="BV37" i="20"/>
  <c r="BW12" i="9"/>
  <c r="BW12" i="8"/>
  <c r="BW13" i="7"/>
  <c r="BW13" i="6"/>
  <c r="BW13" i="5"/>
  <c r="BW12" i="15"/>
  <c r="BW378" i="19" l="1"/>
  <c r="BX13" i="23"/>
  <c r="BX12" i="22"/>
  <c r="BV253" i="15"/>
  <c r="BU51" i="8"/>
  <c r="BV252" i="15"/>
  <c r="BU50" i="8"/>
  <c r="BX20" i="19"/>
  <c r="BX54" s="1"/>
  <c r="BW37" i="20"/>
  <c r="BX12" i="9"/>
  <c r="BX12" i="8"/>
  <c r="BX13" i="7"/>
  <c r="BX13" i="5"/>
  <c r="BX13" i="6"/>
  <c r="BX12" i="15"/>
  <c r="BX378" i="19" l="1"/>
  <c r="BY13" i="23"/>
  <c r="BY12" i="22"/>
  <c r="BW252" i="15"/>
  <c r="BV50" i="8"/>
  <c r="BW253" i="15"/>
  <c r="BV51" i="8"/>
  <c r="BY20" i="19"/>
  <c r="BY54" s="1"/>
  <c r="BX37" i="20"/>
  <c r="BY12" i="9"/>
  <c r="BY12" i="8"/>
  <c r="BY13" i="6"/>
  <c r="BY13" i="7"/>
  <c r="BY13" i="5"/>
  <c r="BY12" i="15"/>
  <c r="BY378" i="19" l="1"/>
  <c r="BZ13" i="23"/>
  <c r="BZ12" i="22"/>
  <c r="BX253" i="15"/>
  <c r="BW51" i="8"/>
  <c r="BX252" i="15"/>
  <c r="BW50" i="8"/>
  <c r="BZ20" i="19"/>
  <c r="BZ54" s="1"/>
  <c r="BY37" i="20"/>
  <c r="BZ12" i="9"/>
  <c r="BZ12" i="8"/>
  <c r="BZ13" i="7"/>
  <c r="BZ13" i="6"/>
  <c r="BZ13" i="5"/>
  <c r="BZ12" i="15"/>
  <c r="BZ378" i="19" l="1"/>
  <c r="CA13" i="23"/>
  <c r="CA12" i="22"/>
  <c r="BY252" i="15"/>
  <c r="BX50" i="8"/>
  <c r="BY253" i="15"/>
  <c r="BX51" i="8"/>
  <c r="CA20" i="19"/>
  <c r="CA54" s="1"/>
  <c r="BZ37" i="20"/>
  <c r="CA12" i="9"/>
  <c r="CA12" i="8"/>
  <c r="CA13" i="7"/>
  <c r="CA13" i="5"/>
  <c r="CA12" i="15"/>
  <c r="CA13" i="6"/>
  <c r="CA378" i="19" l="1"/>
  <c r="CB13" i="23"/>
  <c r="CB12" i="22"/>
  <c r="BZ253" i="15"/>
  <c r="BY51" i="8"/>
  <c r="BZ252" i="15"/>
  <c r="BY50" i="8"/>
  <c r="CB20" i="19"/>
  <c r="CB54" s="1"/>
  <c r="CA37" i="20"/>
  <c r="CB12" i="9"/>
  <c r="CB12" i="8"/>
  <c r="CB13" i="6"/>
  <c r="CB13" i="7"/>
  <c r="CB13" i="5"/>
  <c r="CB12" i="15"/>
  <c r="CB378" i="19" l="1"/>
  <c r="CC13" i="23"/>
  <c r="CC12" i="22"/>
  <c r="CA252" i="15"/>
  <c r="BZ50" i="8"/>
  <c r="CA253" i="15"/>
  <c r="BZ51" i="8"/>
  <c r="CC20" i="19"/>
  <c r="CC54" s="1"/>
  <c r="CB37" i="20"/>
  <c r="CC12" i="9"/>
  <c r="CC12" i="8"/>
  <c r="CC13" i="6"/>
  <c r="CC13" i="5"/>
  <c r="CC13" i="7"/>
  <c r="CC12" i="15"/>
  <c r="CC378" i="19" l="1"/>
  <c r="CD13" i="23"/>
  <c r="CD12" i="22"/>
  <c r="CB253" i="15"/>
  <c r="CA51" i="8"/>
  <c r="CB252" i="15"/>
  <c r="CA50" i="8"/>
  <c r="CD20" i="19"/>
  <c r="CD54" s="1"/>
  <c r="CC37" i="20"/>
  <c r="CD12" i="9"/>
  <c r="CD13" i="7"/>
  <c r="CD12" i="8"/>
  <c r="CD13" i="6"/>
  <c r="CD13" i="5"/>
  <c r="CD12" i="15"/>
  <c r="CD378" i="19" l="1"/>
  <c r="CE13" i="23"/>
  <c r="CE12" i="22"/>
  <c r="CC252" i="15"/>
  <c r="CB50" i="8"/>
  <c r="CC253" i="15"/>
  <c r="CB51" i="8"/>
  <c r="CE20" i="19"/>
  <c r="CE54" s="1"/>
  <c r="CD37" i="20"/>
  <c r="CE12" i="9"/>
  <c r="CE12" i="8"/>
  <c r="CE13" i="7"/>
  <c r="CE13" i="6"/>
  <c r="CE13" i="5"/>
  <c r="CE12" i="15"/>
  <c r="CE378" i="19" l="1"/>
  <c r="CF13" i="23"/>
  <c r="CF12" i="22"/>
  <c r="CD253" i="15"/>
  <c r="CC51" i="8"/>
  <c r="CD252" i="15"/>
  <c r="CC50" i="8"/>
  <c r="CF20" i="19"/>
  <c r="CF54" s="1"/>
  <c r="CE37" i="20"/>
  <c r="CF12" i="9"/>
  <c r="CF12" i="8"/>
  <c r="CF13" i="7"/>
  <c r="CF13" i="6"/>
  <c r="CF13" i="5"/>
  <c r="CF12" i="15"/>
  <c r="CF378" i="19" l="1"/>
  <c r="CG13" i="23"/>
  <c r="CG12" i="22"/>
  <c r="CE252" i="15"/>
  <c r="CD50" i="8"/>
  <c r="CE253" i="15"/>
  <c r="CD51" i="8"/>
  <c r="CG20" i="19"/>
  <c r="CG54" s="1"/>
  <c r="CF37" i="20"/>
  <c r="CG12" i="9"/>
  <c r="CG12" i="8"/>
  <c r="CG13" i="6"/>
  <c r="CG13" i="7"/>
  <c r="CG13" i="5"/>
  <c r="CG12" i="15"/>
  <c r="CG378" i="19" l="1"/>
  <c r="CH13" i="23"/>
  <c r="CH12" i="22"/>
  <c r="CF253" i="15"/>
  <c r="CE51" i="8"/>
  <c r="CF252" i="15"/>
  <c r="CE50" i="8"/>
  <c r="CH20" i="19"/>
  <c r="CH54" s="1"/>
  <c r="CG37" i="20"/>
  <c r="CH12" i="9"/>
  <c r="CH12" i="8"/>
  <c r="CH13" i="7"/>
  <c r="CH13" i="6"/>
  <c r="CH13" i="5"/>
  <c r="CH12" i="15"/>
  <c r="CH378" i="19" l="1"/>
  <c r="CI13" i="23"/>
  <c r="CI12" i="22"/>
  <c r="CG252" i="15"/>
  <c r="CF50" i="8"/>
  <c r="CG253" i="15"/>
  <c r="CF51" i="8"/>
  <c r="CI20" i="19"/>
  <c r="CI54" s="1"/>
  <c r="CH37" i="20"/>
  <c r="CI12" i="9"/>
  <c r="CI12" i="8"/>
  <c r="CI13" i="7"/>
  <c r="CI13" i="6"/>
  <c r="CI13" i="5"/>
  <c r="CI12" i="15"/>
  <c r="CI378" i="19" l="1"/>
  <c r="CJ13" i="23"/>
  <c r="CJ12" i="22"/>
  <c r="CH253" i="15"/>
  <c r="CG51" i="8"/>
  <c r="CH252" i="15"/>
  <c r="CG50" i="8"/>
  <c r="CJ20" i="19"/>
  <c r="CJ54" s="1"/>
  <c r="CI37" i="20"/>
  <c r="CJ12" i="9"/>
  <c r="CJ12" i="8"/>
  <c r="CJ13" i="6"/>
  <c r="CJ13" i="7"/>
  <c r="CJ12" i="15"/>
  <c r="CJ13" i="5"/>
  <c r="CJ378" i="19" l="1"/>
  <c r="CK13" i="23"/>
  <c r="CK12" i="22"/>
  <c r="CI252" i="15"/>
  <c r="CH50" i="8"/>
  <c r="CI253" i="15"/>
  <c r="CH51" i="8"/>
  <c r="CK20" i="19"/>
  <c r="CK54" s="1"/>
  <c r="CJ37" i="20"/>
  <c r="CK12" i="9"/>
  <c r="CK12" i="8"/>
  <c r="CK13" i="7"/>
  <c r="CK13" i="5"/>
  <c r="CK13" i="6"/>
  <c r="CK12" i="15"/>
  <c r="CK378" i="19" l="1"/>
  <c r="CL13" i="23"/>
  <c r="CL12" i="22"/>
  <c r="CJ253" i="15"/>
  <c r="CI51" i="8"/>
  <c r="CJ252" i="15"/>
  <c r="CI50" i="8"/>
  <c r="CL20" i="19"/>
  <c r="CL54" s="1"/>
  <c r="CK37" i="20"/>
  <c r="CL12" i="9"/>
  <c r="CL13" i="7"/>
  <c r="CL12" i="8"/>
  <c r="CL13" i="5"/>
  <c r="CL13" i="6"/>
  <c r="CL12" i="15"/>
  <c r="CL378" i="19" l="1"/>
  <c r="CM13" i="23"/>
  <c r="CM12" i="22"/>
  <c r="CK252" i="15"/>
  <c r="CJ50" i="8"/>
  <c r="CK253" i="15"/>
  <c r="CJ51" i="8"/>
  <c r="CM20" i="19"/>
  <c r="CM54" s="1"/>
  <c r="CL37" i="20"/>
  <c r="CM12" i="9"/>
  <c r="CM12" i="8"/>
  <c r="CM13" i="7"/>
  <c r="CM13" i="6"/>
  <c r="CM13" i="5"/>
  <c r="CM12" i="15"/>
  <c r="CM378" i="19" l="1"/>
  <c r="CN13" i="23"/>
  <c r="CN12" i="22"/>
  <c r="CL253" i="15"/>
  <c r="CK51" i="8"/>
  <c r="CL252" i="15"/>
  <c r="CK50" i="8"/>
  <c r="CN20" i="19"/>
  <c r="CN54" s="1"/>
  <c r="CM37" i="20"/>
  <c r="CN12" i="9"/>
  <c r="CN12" i="8"/>
  <c r="CN13" i="7"/>
  <c r="CN13" i="5"/>
  <c r="CN13" i="6"/>
  <c r="CN12" i="15"/>
  <c r="CN378" i="19" l="1"/>
  <c r="CO13" i="23"/>
  <c r="CO12" i="22"/>
  <c r="CM252" i="15"/>
  <c r="CL50" i="8"/>
  <c r="CM253" i="15"/>
  <c r="CL51" i="8"/>
  <c r="CO20" i="19"/>
  <c r="CO54" s="1"/>
  <c r="CN37" i="20"/>
  <c r="CO12" i="9"/>
  <c r="CO12" i="8"/>
  <c r="CO13" i="7"/>
  <c r="CO13" i="6"/>
  <c r="CO13" i="5"/>
  <c r="CO12" i="15"/>
  <c r="CO378" i="19" l="1"/>
  <c r="CP13" i="23"/>
  <c r="CP12" i="22"/>
  <c r="CN253" i="15"/>
  <c r="CM51" i="8"/>
  <c r="CN252" i="15"/>
  <c r="CM50" i="8"/>
  <c r="CP20" i="19"/>
  <c r="CP54" s="1"/>
  <c r="CO37" i="20"/>
  <c r="CP12" i="9"/>
  <c r="CP12" i="8"/>
  <c r="CP13" i="7"/>
  <c r="CP13" i="6"/>
  <c r="CP13" i="5"/>
  <c r="CP12" i="15"/>
  <c r="CP378" i="19" l="1"/>
  <c r="CQ13" i="23"/>
  <c r="CQ12" i="22"/>
  <c r="CO252" i="15"/>
  <c r="CN50" i="8"/>
  <c r="CO253" i="15"/>
  <c r="CN51" i="8"/>
  <c r="CQ20" i="19"/>
  <c r="CQ54" s="1"/>
  <c r="CP37" i="20"/>
  <c r="CQ12" i="9"/>
  <c r="CQ12" i="8"/>
  <c r="CQ13" i="7"/>
  <c r="CQ13" i="5"/>
  <c r="CQ12" i="15"/>
  <c r="CQ13" i="6"/>
  <c r="CQ378" i="19" l="1"/>
  <c r="CR13" i="23"/>
  <c r="CR12" i="22"/>
  <c r="CP253" i="15"/>
  <c r="CO51" i="8"/>
  <c r="CP252" i="15"/>
  <c r="CO50" i="8"/>
  <c r="CR20" i="19"/>
  <c r="CR54" s="1"/>
  <c r="CQ37" i="20"/>
  <c r="CR12" i="9"/>
  <c r="CR12" i="8"/>
  <c r="CR13" i="7"/>
  <c r="CR13" i="6"/>
  <c r="CR12" i="15"/>
  <c r="CR13" i="5"/>
  <c r="CR378" i="19" l="1"/>
  <c r="CS13" i="23"/>
  <c r="CS12" i="22"/>
  <c r="CQ252" i="15"/>
  <c r="CP50" i="8"/>
  <c r="CQ253" i="15"/>
  <c r="CP51" i="8"/>
  <c r="CS20" i="19"/>
  <c r="CS54" s="1"/>
  <c r="CR37" i="20"/>
  <c r="CS12" i="9"/>
  <c r="CS12" i="8"/>
  <c r="CS13" i="7"/>
  <c r="CS13" i="6"/>
  <c r="CS13" i="5"/>
  <c r="CS12" i="15"/>
  <c r="CS378" i="19" l="1"/>
  <c r="CT13" i="23"/>
  <c r="CT12" i="22"/>
  <c r="CR253" i="15"/>
  <c r="CQ51" i="8"/>
  <c r="CR252" i="15"/>
  <c r="CQ50" i="8"/>
  <c r="CT20" i="19"/>
  <c r="CT54" s="1"/>
  <c r="CS37" i="20"/>
  <c r="CT13" i="7"/>
  <c r="CT12" i="9"/>
  <c r="CT12" i="8"/>
  <c r="CT13" i="6"/>
  <c r="CT13" i="5"/>
  <c r="CT12" i="15"/>
  <c r="CT378" i="19" l="1"/>
  <c r="CU13" i="23"/>
  <c r="CU12" i="22"/>
  <c r="CS252" i="15"/>
  <c r="CR50" i="8"/>
  <c r="CS253" i="15"/>
  <c r="CR51" i="8"/>
  <c r="CU20" i="19"/>
  <c r="CU54" s="1"/>
  <c r="CT37" i="20"/>
  <c r="CU12" i="9"/>
  <c r="CU12" i="8"/>
  <c r="CU13" i="7"/>
  <c r="CU13" i="6"/>
  <c r="CU13" i="5"/>
  <c r="CU12" i="15"/>
  <c r="CU378" i="19" l="1"/>
  <c r="CV13" i="23"/>
  <c r="CV12" i="22"/>
  <c r="CT253" i="15"/>
  <c r="CS51" i="8"/>
  <c r="CT252" i="15"/>
  <c r="CS50" i="8"/>
  <c r="CV20" i="19"/>
  <c r="CV54" s="1"/>
  <c r="CU37" i="20"/>
  <c r="CV12" i="9"/>
  <c r="CV12" i="8"/>
  <c r="CV13" i="7"/>
  <c r="CV13" i="6"/>
  <c r="CV13" i="5"/>
  <c r="CV12" i="15"/>
  <c r="CV378" i="19" l="1"/>
  <c r="CW13" i="23"/>
  <c r="CW12" i="22"/>
  <c r="CU252" i="15"/>
  <c r="CT50" i="8"/>
  <c r="CU253" i="15"/>
  <c r="CT51" i="8"/>
  <c r="CW20" i="19"/>
  <c r="CW54" s="1"/>
  <c r="CV37" i="20"/>
  <c r="CW12" i="9"/>
  <c r="CW12" i="8"/>
  <c r="CW13" i="6"/>
  <c r="CW13" i="7"/>
  <c r="CW13" i="5"/>
  <c r="CW12" i="15"/>
  <c r="CW378" i="19" l="1"/>
  <c r="CX13" i="23"/>
  <c r="CX12" i="22"/>
  <c r="CV253" i="15"/>
  <c r="CU51" i="8"/>
  <c r="CV252" i="15"/>
  <c r="CU50" i="8"/>
  <c r="CX20" i="19"/>
  <c r="CX54" s="1"/>
  <c r="CW37" i="20"/>
  <c r="CX12" i="9"/>
  <c r="CX12" i="8"/>
  <c r="CX13" i="6"/>
  <c r="CX13" i="7"/>
  <c r="CX13" i="5"/>
  <c r="CX12" i="15"/>
  <c r="CX378" i="19" l="1"/>
  <c r="CY13" i="23"/>
  <c r="CY12" i="22"/>
  <c r="CW252" i="15"/>
  <c r="CV50" i="8"/>
  <c r="CW253" i="15"/>
  <c r="CV51" i="8"/>
  <c r="CY20" i="19"/>
  <c r="CY54" s="1"/>
  <c r="CX37" i="20"/>
  <c r="CY12" i="9"/>
  <c r="CY12" i="8"/>
  <c r="CY13" i="7"/>
  <c r="CY13" i="6"/>
  <c r="CY13" i="5"/>
  <c r="CY12" i="15"/>
  <c r="CY378" i="19" l="1"/>
  <c r="CZ13" i="23"/>
  <c r="CZ12" i="22"/>
  <c r="CX253" i="15"/>
  <c r="CW51" i="8"/>
  <c r="CX252" i="15"/>
  <c r="CW50" i="8"/>
  <c r="CZ20" i="19"/>
  <c r="CZ54" s="1"/>
  <c r="CY37" i="20"/>
  <c r="CZ12" i="9"/>
  <c r="CZ12" i="8"/>
  <c r="CZ13" i="7"/>
  <c r="CZ13" i="6"/>
  <c r="CZ12" i="15"/>
  <c r="CZ13" i="5"/>
  <c r="CZ378" i="19" l="1"/>
  <c r="DA13" i="23"/>
  <c r="DA12" i="22"/>
  <c r="CY252" i="15"/>
  <c r="CX50" i="8"/>
  <c r="CY253" i="15"/>
  <c r="CX51" i="8"/>
  <c r="DA20" i="19"/>
  <c r="DA54" s="1"/>
  <c r="CZ37" i="20"/>
  <c r="DA12" i="9"/>
  <c r="DA12" i="8"/>
  <c r="DA13" i="7"/>
  <c r="DA13" i="5"/>
  <c r="DA13" i="6"/>
  <c r="DA12" i="15"/>
  <c r="DA378" i="19" l="1"/>
  <c r="DB13" i="23"/>
  <c r="DB12" i="22"/>
  <c r="CZ253" i="15"/>
  <c r="CY51" i="8"/>
  <c r="CZ252" i="15"/>
  <c r="CY50" i="8"/>
  <c r="DB20" i="19"/>
  <c r="DB54" s="1"/>
  <c r="DA37" i="20"/>
  <c r="DB12" i="9"/>
  <c r="DB12" i="8"/>
  <c r="DB13" i="7"/>
  <c r="DB13" i="5"/>
  <c r="DB13" i="6"/>
  <c r="DB12" i="15"/>
  <c r="DB378" i="19" l="1"/>
  <c r="DC13" i="23"/>
  <c r="DC12" i="22"/>
  <c r="DA252" i="15"/>
  <c r="CZ50" i="8"/>
  <c r="DA253" i="15"/>
  <c r="CZ51" i="8"/>
  <c r="DC20" i="19"/>
  <c r="DC54" s="1"/>
  <c r="DB37" i="20"/>
  <c r="DC12" i="9"/>
  <c r="DC12" i="8"/>
  <c r="DC13" i="7"/>
  <c r="DC13" i="6"/>
  <c r="DC13" i="5"/>
  <c r="DC12" i="15"/>
  <c r="DC378" i="19" l="1"/>
  <c r="DD13" i="23"/>
  <c r="DD12" i="22"/>
  <c r="DB253" i="15"/>
  <c r="DA51" i="8"/>
  <c r="DB252" i="15"/>
  <c r="DA50" i="8"/>
  <c r="DD20" i="19"/>
  <c r="DD54" s="1"/>
  <c r="DC37" i="20"/>
  <c r="DD12" i="9"/>
  <c r="DD12" i="8"/>
  <c r="DD13" i="7"/>
  <c r="DD13" i="5"/>
  <c r="DD13" i="6"/>
  <c r="DD12" i="15"/>
  <c r="DD378" i="19" l="1"/>
  <c r="DE13" i="23"/>
  <c r="DE12" i="22"/>
  <c r="DC252" i="15"/>
  <c r="DB50" i="8"/>
  <c r="DC253" i="15"/>
  <c r="DB51" i="8"/>
  <c r="DE20" i="19"/>
  <c r="DE54" s="1"/>
  <c r="DD37" i="20"/>
  <c r="DE12" i="9"/>
  <c r="DE12" i="8"/>
  <c r="DE13" i="6"/>
  <c r="DE13" i="7"/>
  <c r="DE13" i="5"/>
  <c r="DE12" i="15"/>
  <c r="DE378" i="19" l="1"/>
  <c r="DF13" i="23"/>
  <c r="DF12" i="22"/>
  <c r="DD253" i="15"/>
  <c r="DC51" i="8"/>
  <c r="DD252" i="15"/>
  <c r="DC50" i="8"/>
  <c r="DF20" i="19"/>
  <c r="DF54" s="1"/>
  <c r="DE37" i="20"/>
  <c r="DF12" i="9"/>
  <c r="DF12" i="8"/>
  <c r="DF13" i="6"/>
  <c r="DF13" i="7"/>
  <c r="DF13" i="5"/>
  <c r="DF12" i="15"/>
  <c r="DF378" i="19" l="1"/>
  <c r="DG13" i="23"/>
  <c r="DG12" i="22"/>
  <c r="DE252" i="15"/>
  <c r="DD50" i="8"/>
  <c r="DE253" i="15"/>
  <c r="DD51" i="8"/>
  <c r="DG20" i="19"/>
  <c r="DG54" s="1"/>
  <c r="DF37" i="20"/>
  <c r="DG12" i="9"/>
  <c r="DG12" i="8"/>
  <c r="DG13" i="7"/>
  <c r="DG13" i="5"/>
  <c r="DG12" i="15"/>
  <c r="DG13" i="6"/>
  <c r="DG378" i="19" l="1"/>
  <c r="DH13" i="23"/>
  <c r="DH12" i="22"/>
  <c r="DF253" i="15"/>
  <c r="DE51" i="8"/>
  <c r="DF252" i="15"/>
  <c r="DE50" i="8"/>
  <c r="DH20" i="19"/>
  <c r="DH54" s="1"/>
  <c r="DG37" i="20"/>
  <c r="DH12" i="9"/>
  <c r="DH12" i="8"/>
  <c r="DH13" i="7"/>
  <c r="DH13" i="6"/>
  <c r="DH12" i="15"/>
  <c r="DH13" i="5"/>
  <c r="DH378" i="19" l="1"/>
  <c r="DI13" i="23"/>
  <c r="DI12" i="22"/>
  <c r="DG252" i="15"/>
  <c r="DF50" i="8"/>
  <c r="DG253" i="15"/>
  <c r="DF51" i="8"/>
  <c r="DI20" i="19"/>
  <c r="DI54" s="1"/>
  <c r="DH37" i="20"/>
  <c r="DI12" i="9"/>
  <c r="DI12" i="8"/>
  <c r="DI13" i="7"/>
  <c r="DI13" i="6"/>
  <c r="DI13" i="5"/>
  <c r="DI12" i="15"/>
  <c r="DI378" i="19" l="1"/>
  <c r="DJ13" i="23"/>
  <c r="DJ12" i="22"/>
  <c r="DH253" i="15"/>
  <c r="DG51" i="8"/>
  <c r="DH252" i="15"/>
  <c r="DG50" i="8"/>
  <c r="DJ20" i="19"/>
  <c r="DJ54" s="1"/>
  <c r="DI37" i="20"/>
  <c r="DJ12" i="9"/>
  <c r="DJ12" i="8"/>
  <c r="DJ13" i="7"/>
  <c r="DJ13" i="6"/>
  <c r="DJ13" i="5"/>
  <c r="DJ12" i="15"/>
  <c r="DJ378" i="19" l="1"/>
  <c r="DK13" i="23"/>
  <c r="DK12" i="22"/>
  <c r="DI252" i="15"/>
  <c r="DH50" i="8"/>
  <c r="DI253" i="15"/>
  <c r="DH51" i="8"/>
  <c r="DJ37" i="20"/>
  <c r="DK12" i="9"/>
  <c r="DK12" i="8"/>
  <c r="DK13" i="7"/>
  <c r="DK13" i="6"/>
  <c r="DK13" i="5"/>
  <c r="DK12" i="15"/>
  <c r="DJ252" l="1"/>
  <c r="DJ50" i="8" s="1"/>
  <c r="DI50"/>
  <c r="DJ253" i="15"/>
  <c r="DJ51" i="8" s="1"/>
  <c r="I51" s="1"/>
  <c r="DI51"/>
  <c r="I50" l="1"/>
  <c r="E67" i="11"/>
  <c r="E66"/>
  <c r="B47" i="5" l="1"/>
  <c r="B182" s="1"/>
  <c r="B48"/>
  <c r="B183" s="1"/>
  <c r="B49"/>
  <c r="B184" s="1"/>
  <c r="B50"/>
  <c r="B185" s="1"/>
  <c r="B51"/>
  <c r="B186" s="1"/>
  <c r="B52"/>
  <c r="B187" s="1"/>
  <c r="B53"/>
  <c r="B188" s="1"/>
  <c r="B54"/>
  <c r="B189" s="1"/>
  <c r="B55"/>
  <c r="B190" s="1"/>
  <c r="B56"/>
  <c r="B191" s="1"/>
  <c r="B57"/>
  <c r="B192" s="1"/>
  <c r="B58"/>
  <c r="B193" s="1"/>
  <c r="B59"/>
  <c r="B194" s="1"/>
  <c r="B60"/>
  <c r="B195" s="1"/>
  <c r="B61"/>
  <c r="B196" s="1"/>
  <c r="B62"/>
  <c r="B197" s="1"/>
  <c r="B63"/>
  <c r="B198" s="1"/>
  <c r="B64"/>
  <c r="B199" s="1"/>
  <c r="B65"/>
  <c r="B200" s="1"/>
  <c r="B66"/>
  <c r="B201" s="1"/>
  <c r="B22"/>
  <c r="B160" s="1"/>
  <c r="B23"/>
  <c r="B161" s="1"/>
  <c r="B24"/>
  <c r="B162" s="1"/>
  <c r="B25"/>
  <c r="B163" s="1"/>
  <c r="B26"/>
  <c r="B164" s="1"/>
  <c r="B27"/>
  <c r="B165" s="1"/>
  <c r="B28"/>
  <c r="B166" s="1"/>
  <c r="B29"/>
  <c r="B167" s="1"/>
  <c r="B30"/>
  <c r="B168" s="1"/>
  <c r="B31"/>
  <c r="B169" s="1"/>
  <c r="B32"/>
  <c r="B170" s="1"/>
  <c r="B33"/>
  <c r="B171" s="1"/>
  <c r="B34"/>
  <c r="B172" s="1"/>
  <c r="B35"/>
  <c r="B173" s="1"/>
  <c r="B36"/>
  <c r="B174" s="1"/>
  <c r="B37"/>
  <c r="B175" s="1"/>
  <c r="B38"/>
  <c r="B176" s="1"/>
  <c r="B39"/>
  <c r="B177" s="1"/>
  <c r="B40"/>
  <c r="B178" s="1"/>
  <c r="B41"/>
  <c r="B179" s="1"/>
  <c r="T133" i="19"/>
  <c r="T136" s="1"/>
  <c r="T141" s="1"/>
  <c r="J55" i="8" l="1"/>
  <c r="I55" s="1"/>
  <c r="DK35"/>
  <c r="DL35"/>
  <c r="DM35"/>
  <c r="DK37"/>
  <c r="DL37"/>
  <c r="DM37"/>
  <c r="J119" i="9"/>
  <c r="F195" i="6"/>
  <c r="F188"/>
  <c r="F181"/>
  <c r="F138"/>
  <c r="F103"/>
  <c r="F96"/>
  <c r="F46"/>
  <c r="E68" i="11" l="1"/>
  <c r="E70"/>
  <c r="E39"/>
  <c r="E37"/>
  <c r="E100" s="1"/>
  <c r="E102" l="1"/>
  <c r="I180" i="15"/>
  <c r="D179"/>
  <c r="D180"/>
  <c r="D181"/>
  <c r="B179"/>
  <c r="B183" s="1"/>
  <c r="B180"/>
  <c r="B184" s="1"/>
  <c r="B181"/>
  <c r="B185" s="1"/>
  <c r="F106"/>
  <c r="I179" l="1"/>
  <c r="I181"/>
  <c r="I44" l="1"/>
  <c r="I45"/>
  <c r="I46"/>
  <c r="I42"/>
  <c r="I43"/>
  <c r="I47"/>
  <c r="I48"/>
  <c r="I49"/>
  <c r="D44"/>
  <c r="D54" s="1"/>
  <c r="D45"/>
  <c r="D55" s="1"/>
  <c r="D46"/>
  <c r="D56" s="1"/>
  <c r="D41"/>
  <c r="D51" s="1"/>
  <c r="D42"/>
  <c r="D52" s="1"/>
  <c r="D43"/>
  <c r="D53" s="1"/>
  <c r="D47"/>
  <c r="D57" s="1"/>
  <c r="D48"/>
  <c r="D58" s="1"/>
  <c r="D49"/>
  <c r="D59" s="1"/>
  <c r="B44"/>
  <c r="B54" s="1"/>
  <c r="B45"/>
  <c r="B55" s="1"/>
  <c r="B46"/>
  <c r="B56" s="1"/>
  <c r="B41"/>
  <c r="B51" s="1"/>
  <c r="B42"/>
  <c r="B52" s="1"/>
  <c r="B43"/>
  <c r="B53" s="1"/>
  <c r="B47"/>
  <c r="B57" s="1"/>
  <c r="B48"/>
  <c r="B58" s="1"/>
  <c r="B49"/>
  <c r="B59" s="1"/>
  <c r="C111"/>
  <c r="C112"/>
  <c r="C113"/>
  <c r="C114"/>
  <c r="L45" l="1"/>
  <c r="N45"/>
  <c r="P45"/>
  <c r="R45"/>
  <c r="T45"/>
  <c r="V45"/>
  <c r="X45"/>
  <c r="Z45"/>
  <c r="AB45"/>
  <c r="AD45"/>
  <c r="AF45"/>
  <c r="AH45"/>
  <c r="AJ45"/>
  <c r="AL45"/>
  <c r="AN45"/>
  <c r="AP45"/>
  <c r="AR45"/>
  <c r="AT45"/>
  <c r="AV45"/>
  <c r="AX45"/>
  <c r="AZ45"/>
  <c r="BB45"/>
  <c r="BD45"/>
  <c r="BF45"/>
  <c r="BH45"/>
  <c r="BJ45"/>
  <c r="BL45"/>
  <c r="BN45"/>
  <c r="BP45"/>
  <c r="BR45"/>
  <c r="BT45"/>
  <c r="BV45"/>
  <c r="BX45"/>
  <c r="BZ45"/>
  <c r="CB45"/>
  <c r="CD45"/>
  <c r="CF45"/>
  <c r="CH45"/>
  <c r="CJ45"/>
  <c r="CL45"/>
  <c r="CN45"/>
  <c r="CP45"/>
  <c r="CR45"/>
  <c r="CT45"/>
  <c r="CV45"/>
  <c r="CX45"/>
  <c r="CZ45"/>
  <c r="DB45"/>
  <c r="DD45"/>
  <c r="DF45"/>
  <c r="DH45"/>
  <c r="DJ45"/>
  <c r="K45"/>
  <c r="M45"/>
  <c r="O45"/>
  <c r="Q45"/>
  <c r="S45"/>
  <c r="U45"/>
  <c r="W45"/>
  <c r="Y45"/>
  <c r="AA45"/>
  <c r="AC45"/>
  <c r="AE45"/>
  <c r="AG45"/>
  <c r="AI45"/>
  <c r="AK45"/>
  <c r="AM45"/>
  <c r="AO45"/>
  <c r="AQ45"/>
  <c r="AS45"/>
  <c r="AU45"/>
  <c r="AW45"/>
  <c r="AY45"/>
  <c r="BA45"/>
  <c r="BC45"/>
  <c r="BE45"/>
  <c r="BG45"/>
  <c r="BI45"/>
  <c r="BK45"/>
  <c r="BM45"/>
  <c r="BO45"/>
  <c r="BQ45"/>
  <c r="BS45"/>
  <c r="BU45"/>
  <c r="BW45"/>
  <c r="BY45"/>
  <c r="CA45"/>
  <c r="CC45"/>
  <c r="CE45"/>
  <c r="CG45"/>
  <c r="CI45"/>
  <c r="CK45"/>
  <c r="CM45"/>
  <c r="CO45"/>
  <c r="CQ45"/>
  <c r="CS45"/>
  <c r="CU45"/>
  <c r="CW45"/>
  <c r="CY45"/>
  <c r="DA45"/>
  <c r="DC45"/>
  <c r="DE45"/>
  <c r="DG45"/>
  <c r="DI45"/>
  <c r="K46"/>
  <c r="M46"/>
  <c r="O46"/>
  <c r="Q46"/>
  <c r="S46"/>
  <c r="U46"/>
  <c r="W46"/>
  <c r="Y46"/>
  <c r="AA46"/>
  <c r="AC46"/>
  <c r="AE46"/>
  <c r="AG46"/>
  <c r="AI46"/>
  <c r="AK46"/>
  <c r="AM46"/>
  <c r="AO46"/>
  <c r="AQ46"/>
  <c r="AS46"/>
  <c r="AU46"/>
  <c r="AW46"/>
  <c r="AY46"/>
  <c r="BA46"/>
  <c r="BC46"/>
  <c r="BE46"/>
  <c r="BG46"/>
  <c r="BI46"/>
  <c r="BK46"/>
  <c r="BM46"/>
  <c r="BO46"/>
  <c r="BQ46"/>
  <c r="BS46"/>
  <c r="BU46"/>
  <c r="BW46"/>
  <c r="BY46"/>
  <c r="CA46"/>
  <c r="CC46"/>
  <c r="CE46"/>
  <c r="CG46"/>
  <c r="CI46"/>
  <c r="CK46"/>
  <c r="CM46"/>
  <c r="CO46"/>
  <c r="CQ46"/>
  <c r="CS46"/>
  <c r="CU46"/>
  <c r="CW46"/>
  <c r="CY46"/>
  <c r="DA46"/>
  <c r="DC46"/>
  <c r="DE46"/>
  <c r="DG46"/>
  <c r="DI46"/>
  <c r="L46"/>
  <c r="N46"/>
  <c r="P46"/>
  <c r="R46"/>
  <c r="T46"/>
  <c r="V46"/>
  <c r="X46"/>
  <c r="Z46"/>
  <c r="AB46"/>
  <c r="AD46"/>
  <c r="AF46"/>
  <c r="AH46"/>
  <c r="AJ46"/>
  <c r="AL46"/>
  <c r="AN46"/>
  <c r="AP46"/>
  <c r="AR46"/>
  <c r="AT46"/>
  <c r="AV46"/>
  <c r="AX46"/>
  <c r="AZ46"/>
  <c r="BB46"/>
  <c r="BD46"/>
  <c r="BF46"/>
  <c r="BH46"/>
  <c r="BJ46"/>
  <c r="BL46"/>
  <c r="BN46"/>
  <c r="BP46"/>
  <c r="BR46"/>
  <c r="BT46"/>
  <c r="BV46"/>
  <c r="BX46"/>
  <c r="BZ46"/>
  <c r="CB46"/>
  <c r="CD46"/>
  <c r="CF46"/>
  <c r="CH46"/>
  <c r="CJ46"/>
  <c r="CL46"/>
  <c r="CN46"/>
  <c r="CP46"/>
  <c r="CR46"/>
  <c r="CT46"/>
  <c r="CV46"/>
  <c r="CX46"/>
  <c r="CZ46"/>
  <c r="DB46"/>
  <c r="DD46"/>
  <c r="DF46"/>
  <c r="DH46"/>
  <c r="DJ46"/>
  <c r="I41"/>
  <c r="I111"/>
  <c r="J111" s="1"/>
  <c r="I1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I11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I114"/>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21"/>
  <c r="D22"/>
  <c r="D23"/>
  <c r="D111"/>
  <c r="D116" s="1"/>
  <c r="D112"/>
  <c r="D117" s="1"/>
  <c r="D113"/>
  <c r="D118" s="1"/>
  <c r="D114"/>
  <c r="D119" s="1"/>
  <c r="B111"/>
  <c r="B116" s="1"/>
  <c r="B112"/>
  <c r="B117" s="1"/>
  <c r="B113"/>
  <c r="B118" s="1"/>
  <c r="B114"/>
  <c r="B119" s="1"/>
  <c r="B21"/>
  <c r="B22"/>
  <c r="B23"/>
  <c r="AK21" i="20"/>
  <c r="AJ21"/>
  <c r="AI21"/>
  <c r="AH21"/>
  <c r="AG21"/>
  <c r="AF21"/>
  <c r="AE21"/>
  <c r="AD21"/>
  <c r="AC21"/>
  <c r="AB21"/>
  <c r="AA21"/>
  <c r="Z21"/>
  <c r="Y21"/>
  <c r="X21"/>
  <c r="W21"/>
  <c r="V21"/>
  <c r="U21"/>
  <c r="T21"/>
  <c r="S21"/>
  <c r="R21"/>
  <c r="Q21"/>
  <c r="P21"/>
  <c r="O21"/>
  <c r="N21"/>
  <c r="M21"/>
  <c r="L21"/>
  <c r="K21"/>
  <c r="J21"/>
  <c r="I21"/>
  <c r="G142" i="19"/>
  <c r="G133"/>
  <c r="G136" s="1"/>
  <c r="G120" i="6" s="1"/>
  <c r="J30" i="8" l="1"/>
  <c r="K111" i="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G141" i="19"/>
  <c r="G28" i="6" s="1"/>
  <c r="J31" i="8"/>
  <c r="G29" i="6"/>
  <c r="G31"/>
  <c r="G33"/>
  <c r="G30"/>
  <c r="G32"/>
  <c r="G197" i="19"/>
  <c r="K30" i="8" l="1"/>
  <c r="K31"/>
  <c r="G89" i="19"/>
  <c r="G92"/>
  <c r="G352"/>
  <c r="G348"/>
  <c r="G343"/>
  <c r="G338"/>
  <c r="G335" s="1"/>
  <c r="G329" s="1"/>
  <c r="G326" s="1"/>
  <c r="T100"/>
  <c r="G100"/>
  <c r="J15" i="20"/>
  <c r="R46" i="19"/>
  <c r="G46"/>
  <c r="I21" i="15"/>
  <c r="I22"/>
  <c r="I23"/>
  <c r="K15" i="20" l="1"/>
  <c r="L15" s="1"/>
  <c r="M15" s="1"/>
  <c r="N15" s="1"/>
  <c r="O15" s="1"/>
  <c r="P15" s="1"/>
  <c r="Q15" s="1"/>
  <c r="R15" s="1"/>
  <c r="S15" s="1"/>
  <c r="T15" s="1"/>
  <c r="U15" s="1"/>
  <c r="V15" s="1"/>
  <c r="W15" s="1"/>
  <c r="X15" s="1"/>
  <c r="Y15" s="1"/>
  <c r="Z15" s="1"/>
  <c r="AA15" s="1"/>
  <c r="AB15" s="1"/>
  <c r="AC15" s="1"/>
  <c r="AD15" s="1"/>
  <c r="AE15" s="1"/>
  <c r="AF15" s="1"/>
  <c r="AG15" s="1"/>
  <c r="AH15" s="1"/>
  <c r="AI15" s="1"/>
  <c r="AJ15" s="1"/>
  <c r="AK15" s="1"/>
  <c r="F215" i="15"/>
  <c r="G324" i="19"/>
  <c r="F62" i="15"/>
  <c r="L30" i="8"/>
  <c r="L31"/>
  <c r="T92" i="19"/>
  <c r="T89"/>
  <c r="G347"/>
  <c r="M30" i="8" l="1"/>
  <c r="M31"/>
  <c r="N30" l="1"/>
  <c r="N31"/>
  <c r="O30" l="1"/>
  <c r="O31"/>
  <c r="P30" l="1"/>
  <c r="P31"/>
  <c r="Q30" l="1"/>
  <c r="Q31"/>
  <c r="R30" l="1"/>
  <c r="S30"/>
  <c r="R31"/>
  <c r="S31" l="1"/>
  <c r="T30"/>
  <c r="U30" l="1"/>
  <c r="T31"/>
  <c r="U31" l="1"/>
  <c r="V30"/>
  <c r="W30" l="1"/>
  <c r="V31"/>
  <c r="W31" l="1"/>
  <c r="X30"/>
  <c r="Y30" l="1"/>
  <c r="X31"/>
  <c r="Y31" l="1"/>
  <c r="Z30"/>
  <c r="AA30" l="1"/>
  <c r="Z31"/>
  <c r="AA31" l="1"/>
  <c r="AB30"/>
  <c r="AC30" l="1"/>
  <c r="AB31"/>
  <c r="AC31" l="1"/>
  <c r="AD30"/>
  <c r="AE30" l="1"/>
  <c r="AD31"/>
  <c r="AE31" l="1"/>
  <c r="AF30"/>
  <c r="AG30" l="1"/>
  <c r="AF31"/>
  <c r="AG31" l="1"/>
  <c r="AH30"/>
  <c r="AI30" l="1"/>
  <c r="AH31"/>
  <c r="AI31" l="1"/>
  <c r="AJ30"/>
  <c r="AK30" l="1"/>
  <c r="AJ31"/>
  <c r="AK31" l="1"/>
  <c r="AL30"/>
  <c r="AM30" l="1"/>
  <c r="AL31"/>
  <c r="AM31" l="1"/>
  <c r="AN30"/>
  <c r="AO30" l="1"/>
  <c r="AN31"/>
  <c r="AO31" l="1"/>
  <c r="AP30"/>
  <c r="AQ30" l="1"/>
  <c r="AP31"/>
  <c r="AQ31" l="1"/>
  <c r="AR30"/>
  <c r="AS30" l="1"/>
  <c r="AR31"/>
  <c r="AS31" l="1"/>
  <c r="AT30"/>
  <c r="AU30" l="1"/>
  <c r="AT31"/>
  <c r="AU31" l="1"/>
  <c r="AV30"/>
  <c r="AW30" l="1"/>
  <c r="AV31"/>
  <c r="AW31" l="1"/>
  <c r="AX30"/>
  <c r="AY30" l="1"/>
  <c r="AX31"/>
  <c r="AY31" l="1"/>
  <c r="AZ30"/>
  <c r="BA30" l="1"/>
  <c r="AZ31"/>
  <c r="BA31" l="1"/>
  <c r="BB30"/>
  <c r="BC30" l="1"/>
  <c r="BB31"/>
  <c r="BC31" l="1"/>
  <c r="BD30"/>
  <c r="BE30" l="1"/>
  <c r="BD31"/>
  <c r="BE31" l="1"/>
  <c r="BF30"/>
  <c r="BG30" l="1"/>
  <c r="BF31"/>
  <c r="BG31" l="1"/>
  <c r="BH30"/>
  <c r="BI30" l="1"/>
  <c r="BH31"/>
  <c r="BI31" l="1"/>
  <c r="BJ30"/>
  <c r="BK30" l="1"/>
  <c r="BJ31"/>
  <c r="BK31" l="1"/>
  <c r="BL30"/>
  <c r="BM30" l="1"/>
  <c r="BL31"/>
  <c r="BM31" l="1"/>
  <c r="BN30"/>
  <c r="BO30" l="1"/>
  <c r="BN31"/>
  <c r="BO31" l="1"/>
  <c r="BP30"/>
  <c r="BQ30" l="1"/>
  <c r="BP31"/>
  <c r="BQ31" l="1"/>
  <c r="BR30"/>
  <c r="BS30" l="1"/>
  <c r="BR31"/>
  <c r="BS31" l="1"/>
  <c r="BT30"/>
  <c r="BU30" l="1"/>
  <c r="BT31"/>
  <c r="BU31" l="1"/>
  <c r="BV30"/>
  <c r="BW30" l="1"/>
  <c r="BV31"/>
  <c r="BW31" l="1"/>
  <c r="BX30"/>
  <c r="BY30" l="1"/>
  <c r="BX31"/>
  <c r="BY31" l="1"/>
  <c r="BZ30"/>
  <c r="CA30" l="1"/>
  <c r="BZ31"/>
  <c r="CA31" l="1"/>
  <c r="CB30"/>
  <c r="CC30" l="1"/>
  <c r="CB31"/>
  <c r="CC31" l="1"/>
  <c r="CD30"/>
  <c r="CE30" l="1"/>
  <c r="CD31"/>
  <c r="CE31" l="1"/>
  <c r="CF30"/>
  <c r="CG30" l="1"/>
  <c r="CF31"/>
  <c r="CG31" l="1"/>
  <c r="CH30"/>
  <c r="CI30" l="1"/>
  <c r="CH31"/>
  <c r="CI31" l="1"/>
  <c r="CJ30"/>
  <c r="CK30" l="1"/>
  <c r="CJ31"/>
  <c r="CK31" l="1"/>
  <c r="CL30"/>
  <c r="CM30" l="1"/>
  <c r="CL31"/>
  <c r="CM31" l="1"/>
  <c r="CN30"/>
  <c r="CO30" l="1"/>
  <c r="CN31"/>
  <c r="CO31" l="1"/>
  <c r="CP30"/>
  <c r="CQ30" l="1"/>
  <c r="CP31"/>
  <c r="CQ31" l="1"/>
  <c r="CR30"/>
  <c r="CS30" l="1"/>
  <c r="CR31"/>
  <c r="CS31" l="1"/>
  <c r="CT30"/>
  <c r="CU30" l="1"/>
  <c r="CT31"/>
  <c r="CU31" l="1"/>
  <c r="CV30"/>
  <c r="CW30" l="1"/>
  <c r="CV31"/>
  <c r="CW31" l="1"/>
  <c r="CX30"/>
  <c r="CY30" l="1"/>
  <c r="CX31"/>
  <c r="CY31" l="1"/>
  <c r="CZ30"/>
  <c r="DA30" l="1"/>
  <c r="CZ31"/>
  <c r="DA31" l="1"/>
  <c r="DB30"/>
  <c r="DC30" l="1"/>
  <c r="DB31"/>
  <c r="DC31" l="1"/>
  <c r="DD30"/>
  <c r="DE30" l="1"/>
  <c r="DD31"/>
  <c r="DE31" l="1"/>
  <c r="DF30"/>
  <c r="DG30" l="1"/>
  <c r="DF31"/>
  <c r="DG31" l="1"/>
  <c r="DH30"/>
  <c r="DI30" l="1"/>
  <c r="DH31"/>
  <c r="DI31" l="1"/>
  <c r="DJ30"/>
  <c r="E35" i="11" l="1"/>
  <c r="E98" s="1"/>
  <c r="I30" i="8"/>
  <c r="DJ31"/>
  <c r="E36" i="11" l="1"/>
  <c r="E99" s="1"/>
  <c r="I31" i="8"/>
  <c r="K119" i="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J71"/>
  <c r="J74"/>
  <c r="J76" s="1"/>
  <c r="J42" i="23" s="1"/>
  <c r="J64" i="9"/>
  <c r="J66" s="1"/>
  <c r="DJ61"/>
  <c r="K55"/>
  <c r="K116" i="22" s="1"/>
  <c r="J63" i="23" l="1"/>
  <c r="J28"/>
  <c r="J49" s="1"/>
  <c r="K35" i="9" l="1"/>
  <c r="K41" i="22" l="1"/>
  <c r="K192" l="1"/>
  <c r="G122" i="6" l="1"/>
  <c r="G123"/>
  <c r="G124"/>
  <c r="G125"/>
  <c r="J191"/>
  <c r="J184"/>
  <c r="J142"/>
  <c r="J134"/>
  <c r="J99"/>
  <c r="J92"/>
  <c r="J42"/>
  <c r="D126" l="1"/>
  <c r="D34"/>
  <c r="B226" i="5" l="1"/>
  <c r="B273" s="1"/>
  <c r="B325" s="1"/>
  <c r="B227"/>
  <c r="B274" s="1"/>
  <c r="B326" s="1"/>
  <c r="B228"/>
  <c r="B275" s="1"/>
  <c r="B327" s="1"/>
  <c r="B229"/>
  <c r="B276" s="1"/>
  <c r="B328" s="1"/>
  <c r="B230"/>
  <c r="B277" s="1"/>
  <c r="B329" s="1"/>
  <c r="B231"/>
  <c r="B278" s="1"/>
  <c r="B330" s="1"/>
  <c r="B232"/>
  <c r="B279" s="1"/>
  <c r="B331" s="1"/>
  <c r="B233"/>
  <c r="B280" s="1"/>
  <c r="B332" s="1"/>
  <c r="B234"/>
  <c r="B281" s="1"/>
  <c r="B333" s="1"/>
  <c r="B235"/>
  <c r="B282" s="1"/>
  <c r="B334" s="1"/>
  <c r="B236"/>
  <c r="B283" s="1"/>
  <c r="B335" s="1"/>
  <c r="B237"/>
  <c r="B284" s="1"/>
  <c r="B336" s="1"/>
  <c r="B238"/>
  <c r="B285" s="1"/>
  <c r="B337" s="1"/>
  <c r="B239"/>
  <c r="B286" s="1"/>
  <c r="B338" s="1"/>
  <c r="B240"/>
  <c r="B287" s="1"/>
  <c r="B339" s="1"/>
  <c r="B241"/>
  <c r="B288" s="1"/>
  <c r="B340" s="1"/>
  <c r="B242"/>
  <c r="B289" s="1"/>
  <c r="B341" s="1"/>
  <c r="B243"/>
  <c r="B290" s="1"/>
  <c r="B342" s="1"/>
  <c r="B244"/>
  <c r="B291" s="1"/>
  <c r="B343" s="1"/>
  <c r="B245"/>
  <c r="B292" s="1"/>
  <c r="B344" s="1"/>
  <c r="B204"/>
  <c r="B248" s="1"/>
  <c r="B298" s="1"/>
  <c r="B205"/>
  <c r="B249" s="1"/>
  <c r="B299" s="1"/>
  <c r="B206"/>
  <c r="B250" s="1"/>
  <c r="B300" s="1"/>
  <c r="B207"/>
  <c r="B251" s="1"/>
  <c r="B301" s="1"/>
  <c r="B208"/>
  <c r="B252" s="1"/>
  <c r="B302" s="1"/>
  <c r="B209"/>
  <c r="B253" s="1"/>
  <c r="B303" s="1"/>
  <c r="B210"/>
  <c r="B254" s="1"/>
  <c r="B304" s="1"/>
  <c r="B211"/>
  <c r="B255" s="1"/>
  <c r="B305" s="1"/>
  <c r="B212"/>
  <c r="B256" s="1"/>
  <c r="B306" s="1"/>
  <c r="B213"/>
  <c r="B257" s="1"/>
  <c r="B307" s="1"/>
  <c r="B214"/>
  <c r="B258" s="1"/>
  <c r="B308" s="1"/>
  <c r="B215"/>
  <c r="B259" s="1"/>
  <c r="B309" s="1"/>
  <c r="B216"/>
  <c r="B260" s="1"/>
  <c r="B310" s="1"/>
  <c r="B217"/>
  <c r="B261" s="1"/>
  <c r="B311" s="1"/>
  <c r="B218"/>
  <c r="B262" s="1"/>
  <c r="B312" s="1"/>
  <c r="B219"/>
  <c r="B263" s="1"/>
  <c r="B313" s="1"/>
  <c r="B220"/>
  <c r="B264" s="1"/>
  <c r="B314" s="1"/>
  <c r="B221"/>
  <c r="B265" s="1"/>
  <c r="B315" s="1"/>
  <c r="B222"/>
  <c r="B266" s="1"/>
  <c r="B316" s="1"/>
  <c r="B223"/>
  <c r="B267" s="1"/>
  <c r="B317" s="1"/>
  <c r="B113"/>
  <c r="B157" s="1"/>
  <c r="B112"/>
  <c r="B156" s="1"/>
  <c r="B111"/>
  <c r="B155" s="1"/>
  <c r="B110"/>
  <c r="B154" s="1"/>
  <c r="B109"/>
  <c r="B153" s="1"/>
  <c r="B108"/>
  <c r="B152" s="1"/>
  <c r="B107"/>
  <c r="B151" s="1"/>
  <c r="B106"/>
  <c r="B150" s="1"/>
  <c r="B105"/>
  <c r="B149" s="1"/>
  <c r="B104"/>
  <c r="B148" s="1"/>
  <c r="B103"/>
  <c r="B147" s="1"/>
  <c r="B102"/>
  <c r="B146" s="1"/>
  <c r="B101"/>
  <c r="B145" s="1"/>
  <c r="B100"/>
  <c r="B144" s="1"/>
  <c r="B99"/>
  <c r="B143" s="1"/>
  <c r="B98"/>
  <c r="B142" s="1"/>
  <c r="B97"/>
  <c r="B141" s="1"/>
  <c r="B96"/>
  <c r="B140" s="1"/>
  <c r="B95"/>
  <c r="B139" s="1"/>
  <c r="B94"/>
  <c r="B138" s="1"/>
  <c r="B72"/>
  <c r="B116" s="1"/>
  <c r="B73"/>
  <c r="B117" s="1"/>
  <c r="B74"/>
  <c r="B118" s="1"/>
  <c r="B75"/>
  <c r="B119" s="1"/>
  <c r="B76"/>
  <c r="B120" s="1"/>
  <c r="B77"/>
  <c r="B121" s="1"/>
  <c r="B78"/>
  <c r="B122" s="1"/>
  <c r="B79"/>
  <c r="B123" s="1"/>
  <c r="B80"/>
  <c r="B124" s="1"/>
  <c r="B81"/>
  <c r="B125" s="1"/>
  <c r="B82"/>
  <c r="B126" s="1"/>
  <c r="B83"/>
  <c r="B127" s="1"/>
  <c r="B84"/>
  <c r="B128" s="1"/>
  <c r="B85"/>
  <c r="B129" s="1"/>
  <c r="B86"/>
  <c r="B130" s="1"/>
  <c r="B87"/>
  <c r="B131" s="1"/>
  <c r="B88"/>
  <c r="B132" s="1"/>
  <c r="B89"/>
  <c r="B133" s="1"/>
  <c r="B90"/>
  <c r="B134" s="1"/>
  <c r="B91"/>
  <c r="B135" s="1"/>
  <c r="R11" i="19" l="1"/>
  <c r="G11"/>
  <c r="H19" s="1"/>
  <c r="R12"/>
  <c r="T122" s="1"/>
  <c r="T126" s="1"/>
  <c r="G12"/>
  <c r="G113" s="1"/>
  <c r="T98"/>
  <c r="F141" i="6" s="1"/>
  <c r="F146" s="1"/>
  <c r="R13" i="19"/>
  <c r="G13"/>
  <c r="I21" l="1"/>
  <c r="I55" s="1"/>
  <c r="E146" i="6"/>
  <c r="F147"/>
  <c r="G116" i="19"/>
  <c r="G117"/>
  <c r="H118" i="17"/>
  <c r="I113"/>
  <c r="T113" i="19"/>
  <c r="T117" s="1"/>
  <c r="T104"/>
  <c r="T108" s="1"/>
  <c r="T125"/>
  <c r="H67" i="17"/>
  <c r="J13" i="22"/>
  <c r="I22" i="19"/>
  <c r="I56" s="1"/>
  <c r="I38" i="20"/>
  <c r="I19" i="19"/>
  <c r="I53" s="1"/>
  <c r="J14" i="5"/>
  <c r="J14" i="7"/>
  <c r="I379" i="19"/>
  <c r="J14" i="6"/>
  <c r="J146" s="1"/>
  <c r="J13" i="9"/>
  <c r="J14" i="23"/>
  <c r="J13" i="15"/>
  <c r="J13" i="8"/>
  <c r="G98" i="19"/>
  <c r="F49" i="6" s="1"/>
  <c r="F54" s="1"/>
  <c r="H17" i="17"/>
  <c r="I64"/>
  <c r="I12"/>
  <c r="G122" i="19"/>
  <c r="G126" s="1"/>
  <c r="G104"/>
  <c r="G108" s="1"/>
  <c r="I62" i="17"/>
  <c r="I43" i="20"/>
  <c r="I50" s="1"/>
  <c r="F148" i="6" l="1"/>
  <c r="F55"/>
  <c r="J55" s="1"/>
  <c r="T116" i="19"/>
  <c r="J54" i="6"/>
  <c r="T107" i="19"/>
  <c r="R16"/>
  <c r="I71" i="17"/>
  <c r="G125" i="19"/>
  <c r="J95" i="5"/>
  <c r="J97"/>
  <c r="J99"/>
  <c r="J101"/>
  <c r="J103"/>
  <c r="J105"/>
  <c r="J107"/>
  <c r="J109"/>
  <c r="J111"/>
  <c r="J113"/>
  <c r="J72"/>
  <c r="J74"/>
  <c r="J76"/>
  <c r="J78"/>
  <c r="J80"/>
  <c r="J82"/>
  <c r="J84"/>
  <c r="J86"/>
  <c r="J88"/>
  <c r="J90"/>
  <c r="J112"/>
  <c r="J89"/>
  <c r="J94"/>
  <c r="J96"/>
  <c r="J98"/>
  <c r="J100"/>
  <c r="J102"/>
  <c r="J104"/>
  <c r="J106"/>
  <c r="J108"/>
  <c r="J110"/>
  <c r="J73"/>
  <c r="J75"/>
  <c r="J77"/>
  <c r="J79"/>
  <c r="J81"/>
  <c r="J83"/>
  <c r="J85"/>
  <c r="J87"/>
  <c r="J91"/>
  <c r="I42" i="20"/>
  <c r="I49" s="1"/>
  <c r="I46"/>
  <c r="I53" s="1"/>
  <c r="I45"/>
  <c r="I52" s="1"/>
  <c r="I47"/>
  <c r="I54" s="1"/>
  <c r="I44"/>
  <c r="I51" s="1"/>
  <c r="G107" i="19"/>
  <c r="G16"/>
  <c r="I14" i="17"/>
  <c r="I21"/>
  <c r="I122"/>
  <c r="J12" i="5"/>
  <c r="J19" s="1"/>
  <c r="J12" i="7"/>
  <c r="I377" i="19"/>
  <c r="J11" i="8"/>
  <c r="J12" i="23"/>
  <c r="J11" i="15"/>
  <c r="J198" s="1"/>
  <c r="J11" i="9"/>
  <c r="J81" s="1"/>
  <c r="J12" i="6"/>
  <c r="J11" i="22"/>
  <c r="I36" i="20"/>
  <c r="I23" i="19"/>
  <c r="I57" s="1"/>
  <c r="J15" i="23"/>
  <c r="J14" i="8"/>
  <c r="J15" i="7"/>
  <c r="I380" i="19"/>
  <c r="J14" i="9"/>
  <c r="J15" i="5"/>
  <c r="I39" i="20"/>
  <c r="J15" i="6"/>
  <c r="J14" i="15"/>
  <c r="J14" i="22"/>
  <c r="J147" i="6"/>
  <c r="F56" l="1"/>
  <c r="J56" s="1"/>
  <c r="F149"/>
  <c r="J59" i="9"/>
  <c r="J15" i="15"/>
  <c r="J15" i="9"/>
  <c r="J16" i="5"/>
  <c r="J16" i="23"/>
  <c r="I40" i="20"/>
  <c r="I381" i="19"/>
  <c r="J16" i="6"/>
  <c r="J15" i="8"/>
  <c r="J15" i="22"/>
  <c r="J16" i="7"/>
  <c r="J43" i="15"/>
  <c r="J180"/>
  <c r="J42" i="8" s="1"/>
  <c r="J41" i="15"/>
  <c r="J179"/>
  <c r="J41" i="8" s="1"/>
  <c r="J42" i="15"/>
  <c r="I115" i="17"/>
  <c r="J21" i="19"/>
  <c r="J55" s="1"/>
  <c r="J22" i="15"/>
  <c r="J22" i="8" s="1"/>
  <c r="J181" i="15"/>
  <c r="J43" i="8" s="1"/>
  <c r="J21" i="15"/>
  <c r="J21" i="8" s="1"/>
  <c r="J23" i="15"/>
  <c r="J23" i="8" s="1"/>
  <c r="F57" i="6"/>
  <c r="J148"/>
  <c r="F150" l="1"/>
  <c r="J22" i="19"/>
  <c r="J56" s="1"/>
  <c r="K14" i="23"/>
  <c r="J38" i="20"/>
  <c r="K14" i="5"/>
  <c r="K13" i="8"/>
  <c r="J19" i="19"/>
  <c r="J53" s="1"/>
  <c r="K14" i="7"/>
  <c r="K13" i="22"/>
  <c r="K13" i="9"/>
  <c r="K13" i="15"/>
  <c r="K14" i="6"/>
  <c r="J379" i="19"/>
  <c r="K21"/>
  <c r="K55" s="1"/>
  <c r="J64" i="15"/>
  <c r="J63"/>
  <c r="J65"/>
  <c r="J189"/>
  <c r="J46" i="8" s="1"/>
  <c r="J32" i="15"/>
  <c r="J27" i="8" s="1"/>
  <c r="J30" i="15"/>
  <c r="J25" i="8" s="1"/>
  <c r="J215" i="15"/>
  <c r="J241" s="1"/>
  <c r="J62"/>
  <c r="J94" s="1"/>
  <c r="J216"/>
  <c r="J242" s="1"/>
  <c r="J66"/>
  <c r="J188"/>
  <c r="J45" i="8" s="1"/>
  <c r="J31" i="15"/>
  <c r="J26" i="8" s="1"/>
  <c r="J190" i="15"/>
  <c r="J47" i="8" s="1"/>
  <c r="J121" i="9"/>
  <c r="J122"/>
  <c r="J149" i="6"/>
  <c r="F58"/>
  <c r="J57"/>
  <c r="K149" l="1"/>
  <c r="F151"/>
  <c r="J49" i="8"/>
  <c r="J95" i="15"/>
  <c r="J20" i="7" s="1"/>
  <c r="J29" i="8"/>
  <c r="J25" i="23"/>
  <c r="L14"/>
  <c r="L14" i="6"/>
  <c r="L150" s="1"/>
  <c r="K22" i="19"/>
  <c r="K56" s="1"/>
  <c r="L13" i="22"/>
  <c r="L13" i="15"/>
  <c r="K19" i="19"/>
  <c r="K53" s="1"/>
  <c r="L13" i="8"/>
  <c r="L13" i="9"/>
  <c r="K38" i="20"/>
  <c r="L14" i="5"/>
  <c r="L14" i="7"/>
  <c r="K379" i="19"/>
  <c r="K146" i="6"/>
  <c r="K147"/>
  <c r="K54"/>
  <c r="K57"/>
  <c r="K148"/>
  <c r="K56"/>
  <c r="K55"/>
  <c r="J42" i="20"/>
  <c r="J49" s="1"/>
  <c r="J47"/>
  <c r="J54" s="1"/>
  <c r="J43"/>
  <c r="J50" s="1"/>
  <c r="J46"/>
  <c r="J53" s="1"/>
  <c r="J45"/>
  <c r="J52" s="1"/>
  <c r="J44"/>
  <c r="J51" s="1"/>
  <c r="K14" i="15"/>
  <c r="K14" i="8"/>
  <c r="J23" i="19"/>
  <c r="J57" s="1"/>
  <c r="K15" i="7"/>
  <c r="K15" i="5"/>
  <c r="K15" i="23"/>
  <c r="K14" i="9"/>
  <c r="K14" i="22"/>
  <c r="J380" i="19"/>
  <c r="J39" i="20"/>
  <c r="K15" i="6"/>
  <c r="J21" i="7"/>
  <c r="J33"/>
  <c r="J39" i="23"/>
  <c r="K12" i="5"/>
  <c r="K19" s="1"/>
  <c r="K11" i="8"/>
  <c r="K12" i="6"/>
  <c r="K12" i="7"/>
  <c r="K12" i="23"/>
  <c r="K11" i="15"/>
  <c r="K11" i="22"/>
  <c r="J36" i="20"/>
  <c r="K11" i="9"/>
  <c r="K81" s="1"/>
  <c r="J377" i="19"/>
  <c r="K98" i="5"/>
  <c r="K102"/>
  <c r="K106"/>
  <c r="K110"/>
  <c r="K94"/>
  <c r="K75"/>
  <c r="K83"/>
  <c r="K87"/>
  <c r="K97"/>
  <c r="K105"/>
  <c r="K74"/>
  <c r="K86"/>
  <c r="K96"/>
  <c r="K100"/>
  <c r="K104"/>
  <c r="K108"/>
  <c r="K112"/>
  <c r="K73"/>
  <c r="K77"/>
  <c r="K81"/>
  <c r="K85"/>
  <c r="K89"/>
  <c r="K95"/>
  <c r="K99"/>
  <c r="K103"/>
  <c r="K107"/>
  <c r="K111"/>
  <c r="K72"/>
  <c r="K76"/>
  <c r="K80"/>
  <c r="K84"/>
  <c r="K88"/>
  <c r="K79"/>
  <c r="K91"/>
  <c r="K101"/>
  <c r="K109"/>
  <c r="K113"/>
  <c r="K78"/>
  <c r="K82"/>
  <c r="K90"/>
  <c r="K150" i="6"/>
  <c r="J58"/>
  <c r="F59"/>
  <c r="K58"/>
  <c r="J150"/>
  <c r="J24" i="23" l="1"/>
  <c r="F152" i="6"/>
  <c r="J52" i="8"/>
  <c r="J32"/>
  <c r="K59" i="9"/>
  <c r="K198" i="15"/>
  <c r="K41"/>
  <c r="K22"/>
  <c r="K181"/>
  <c r="K43"/>
  <c r="K179"/>
  <c r="K41" i="8" s="1"/>
  <c r="K21" i="15"/>
  <c r="K180"/>
  <c r="K42"/>
  <c r="K23"/>
  <c r="K44" i="20"/>
  <c r="K51" s="1"/>
  <c r="K43"/>
  <c r="K50" s="1"/>
  <c r="K46"/>
  <c r="K53" s="1"/>
  <c r="K45"/>
  <c r="K52" s="1"/>
  <c r="K42"/>
  <c r="K49" s="1"/>
  <c r="K47"/>
  <c r="K54" s="1"/>
  <c r="L21" i="19"/>
  <c r="L55" s="1"/>
  <c r="K39" i="20"/>
  <c r="L14" i="8"/>
  <c r="L15" i="7"/>
  <c r="L14" i="9"/>
  <c r="L14" i="22"/>
  <c r="K23" i="19"/>
  <c r="K57" s="1"/>
  <c r="L14" i="15"/>
  <c r="K380" i="19"/>
  <c r="L15" i="23"/>
  <c r="L15" i="5"/>
  <c r="L15" i="6"/>
  <c r="K15" i="15"/>
  <c r="J381" i="19"/>
  <c r="K15" i="9"/>
  <c r="K16" i="6"/>
  <c r="K15" i="22"/>
  <c r="K15" i="8"/>
  <c r="J40" i="20"/>
  <c r="K16" i="7"/>
  <c r="K16" i="5"/>
  <c r="K16" i="23"/>
  <c r="L73" i="5"/>
  <c r="L81"/>
  <c r="L89"/>
  <c r="L103"/>
  <c r="L72"/>
  <c r="L84"/>
  <c r="L98"/>
  <c r="L110"/>
  <c r="L75"/>
  <c r="L79"/>
  <c r="L83"/>
  <c r="L87"/>
  <c r="L91"/>
  <c r="L97"/>
  <c r="L101"/>
  <c r="L105"/>
  <c r="L109"/>
  <c r="L113"/>
  <c r="L74"/>
  <c r="L78"/>
  <c r="L82"/>
  <c r="L86"/>
  <c r="L90"/>
  <c r="L96"/>
  <c r="L100"/>
  <c r="L104"/>
  <c r="L108"/>
  <c r="L112"/>
  <c r="L77"/>
  <c r="L85"/>
  <c r="L95"/>
  <c r="L99"/>
  <c r="L107"/>
  <c r="L111"/>
  <c r="L76"/>
  <c r="L80"/>
  <c r="L88"/>
  <c r="L94"/>
  <c r="L102"/>
  <c r="L106"/>
  <c r="L11" i="15"/>
  <c r="L12" i="7"/>
  <c r="L11" i="8"/>
  <c r="L11" i="22"/>
  <c r="L12" i="6"/>
  <c r="L12" i="5"/>
  <c r="L19" s="1"/>
  <c r="K36" i="20"/>
  <c r="L12" i="23"/>
  <c r="L11" i="9"/>
  <c r="L81" s="1"/>
  <c r="K377" i="19"/>
  <c r="L148" i="6"/>
  <c r="L146"/>
  <c r="L56"/>
  <c r="L58"/>
  <c r="L147"/>
  <c r="L149"/>
  <c r="L54"/>
  <c r="L55"/>
  <c r="L57"/>
  <c r="K151"/>
  <c r="L151"/>
  <c r="J151"/>
  <c r="F60"/>
  <c r="J59"/>
  <c r="K59"/>
  <c r="L59"/>
  <c r="F153" l="1"/>
  <c r="J33" i="8"/>
  <c r="J34" s="1"/>
  <c r="J53"/>
  <c r="L179" i="15"/>
  <c r="L41" i="8" s="1"/>
  <c r="L59" i="9"/>
  <c r="K122"/>
  <c r="K121"/>
  <c r="K65" i="15"/>
  <c r="K216"/>
  <c r="K242" s="1"/>
  <c r="K62"/>
  <c r="K94" s="1"/>
  <c r="K215"/>
  <c r="K241" s="1"/>
  <c r="K32"/>
  <c r="K27" i="8" s="1"/>
  <c r="K190" i="15"/>
  <c r="K47" i="8" s="1"/>
  <c r="K30" i="15"/>
  <c r="K25" i="8" s="1"/>
  <c r="K66" i="15"/>
  <c r="K64"/>
  <c r="K95" s="1"/>
  <c r="K63"/>
  <c r="K31"/>
  <c r="K26" i="8" s="1"/>
  <c r="K188" i="15"/>
  <c r="K45" i="8" s="1"/>
  <c r="K189" i="15"/>
  <c r="K46" i="8" s="1"/>
  <c r="L15" i="9"/>
  <c r="L16" i="23"/>
  <c r="L15" i="8"/>
  <c r="L16" i="6"/>
  <c r="K40" i="20"/>
  <c r="L15" i="15"/>
  <c r="L15" i="22"/>
  <c r="L16" i="5"/>
  <c r="K381" i="19"/>
  <c r="L16" i="7"/>
  <c r="L22" i="19"/>
  <c r="L56" s="1"/>
  <c r="L38" i="20"/>
  <c r="L19" i="19"/>
  <c r="L53" s="1"/>
  <c r="M14" i="6"/>
  <c r="M14" i="7"/>
  <c r="L379" i="19"/>
  <c r="M13" i="22"/>
  <c r="M14" i="23"/>
  <c r="M13" i="15"/>
  <c r="M14" i="5"/>
  <c r="M13" i="9"/>
  <c r="M13" i="8"/>
  <c r="L42" i="15"/>
  <c r="K21" i="8"/>
  <c r="L21" i="15"/>
  <c r="K22" i="8"/>
  <c r="L22" i="15"/>
  <c r="L43"/>
  <c r="L198"/>
  <c r="K23" i="8"/>
  <c r="L23" i="15"/>
  <c r="K42" i="8"/>
  <c r="L180" i="15"/>
  <c r="K43" i="8"/>
  <c r="L181" i="15"/>
  <c r="L41"/>
  <c r="M152" i="6"/>
  <c r="K152"/>
  <c r="L152"/>
  <c r="J152"/>
  <c r="F61"/>
  <c r="J60"/>
  <c r="K60"/>
  <c r="L60"/>
  <c r="M60"/>
  <c r="M21" i="19" l="1"/>
  <c r="M55" s="1"/>
  <c r="F154" i="6"/>
  <c r="K49" i="8"/>
  <c r="K52" s="1"/>
  <c r="K29"/>
  <c r="J39" i="9"/>
  <c r="J54" i="8"/>
  <c r="J19" i="9"/>
  <c r="K21" i="7"/>
  <c r="K24" i="23"/>
  <c r="K25"/>
  <c r="L43" i="8"/>
  <c r="L42"/>
  <c r="L23"/>
  <c r="L22"/>
  <c r="L21"/>
  <c r="M11" i="22"/>
  <c r="M12" i="5"/>
  <c r="M19" s="1"/>
  <c r="M12" i="7"/>
  <c r="M12" i="23"/>
  <c r="L36" i="20"/>
  <c r="M11" i="15"/>
  <c r="M181" s="1"/>
  <c r="M11" i="9"/>
  <c r="M81" s="1"/>
  <c r="M12" i="6"/>
  <c r="M11" i="8"/>
  <c r="L377" i="19"/>
  <c r="L42" i="20"/>
  <c r="L49" s="1"/>
  <c r="L44"/>
  <c r="L51" s="1"/>
  <c r="L47"/>
  <c r="L54" s="1"/>
  <c r="L43"/>
  <c r="L50" s="1"/>
  <c r="L46"/>
  <c r="L53" s="1"/>
  <c r="L45"/>
  <c r="L52" s="1"/>
  <c r="L64" i="15"/>
  <c r="L63"/>
  <c r="L65"/>
  <c r="L216"/>
  <c r="L242" s="1"/>
  <c r="L31"/>
  <c r="L26" i="8" s="1"/>
  <c r="L189" i="15"/>
  <c r="L46" i="8" s="1"/>
  <c r="L30" i="15"/>
  <c r="L25" i="8" s="1"/>
  <c r="L62" i="15"/>
  <c r="L94" s="1"/>
  <c r="L215"/>
  <c r="L241" s="1"/>
  <c r="L66"/>
  <c r="L188"/>
  <c r="L45" i="8" s="1"/>
  <c r="L190" i="15"/>
  <c r="L47" i="8" s="1"/>
  <c r="L32" i="15"/>
  <c r="L27" i="8" s="1"/>
  <c r="K97" i="15"/>
  <c r="K98"/>
  <c r="M198"/>
  <c r="M179"/>
  <c r="K20" i="7"/>
  <c r="M74" i="5"/>
  <c r="M78"/>
  <c r="M82"/>
  <c r="M86"/>
  <c r="M90"/>
  <c r="M96"/>
  <c r="M100"/>
  <c r="M104"/>
  <c r="M108"/>
  <c r="M112"/>
  <c r="M75"/>
  <c r="M79"/>
  <c r="M83"/>
  <c r="M87"/>
  <c r="M91"/>
  <c r="M97"/>
  <c r="M101"/>
  <c r="M105"/>
  <c r="M109"/>
  <c r="M113"/>
  <c r="M72"/>
  <c r="M76"/>
  <c r="M80"/>
  <c r="M84"/>
  <c r="M88"/>
  <c r="M94"/>
  <c r="M98"/>
  <c r="M102"/>
  <c r="M106"/>
  <c r="M110"/>
  <c r="M73"/>
  <c r="M77"/>
  <c r="M81"/>
  <c r="M85"/>
  <c r="M89"/>
  <c r="M95"/>
  <c r="M99"/>
  <c r="M103"/>
  <c r="M107"/>
  <c r="M111"/>
  <c r="M146" i="6"/>
  <c r="M148"/>
  <c r="M150"/>
  <c r="M55"/>
  <c r="M58"/>
  <c r="M59"/>
  <c r="M147"/>
  <c r="M149"/>
  <c r="M54"/>
  <c r="M56"/>
  <c r="M57"/>
  <c r="M151"/>
  <c r="N14" i="23"/>
  <c r="N13" i="22"/>
  <c r="N13" i="15"/>
  <c r="M19" i="19"/>
  <c r="M53" s="1"/>
  <c r="N14" i="7"/>
  <c r="M379" i="19"/>
  <c r="M22"/>
  <c r="M56" s="1"/>
  <c r="M38" i="20"/>
  <c r="N14" i="5"/>
  <c r="N14" i="6"/>
  <c r="N153" s="1"/>
  <c r="N13" i="9"/>
  <c r="N13" i="8"/>
  <c r="L23" i="19"/>
  <c r="L57" s="1"/>
  <c r="M15" i="23"/>
  <c r="M14" i="15"/>
  <c r="L39" i="20"/>
  <c r="M14" i="8"/>
  <c r="M15" i="6"/>
  <c r="M15" i="7"/>
  <c r="M14" i="22"/>
  <c r="L380" i="19"/>
  <c r="M15" i="5"/>
  <c r="M14" i="9"/>
  <c r="L121"/>
  <c r="L122"/>
  <c r="K39" i="23"/>
  <c r="K33" i="7"/>
  <c r="M43" i="15"/>
  <c r="M153" i="6"/>
  <c r="K153"/>
  <c r="L153"/>
  <c r="J61"/>
  <c r="F62"/>
  <c r="K61"/>
  <c r="L61"/>
  <c r="M61"/>
  <c r="J153"/>
  <c r="N61" l="1"/>
  <c r="G147"/>
  <c r="F155"/>
  <c r="L49" i="8"/>
  <c r="L29"/>
  <c r="M41" i="15"/>
  <c r="M42"/>
  <c r="K32" i="8"/>
  <c r="K33" s="1"/>
  <c r="K53"/>
  <c r="M59" i="9"/>
  <c r="M43" i="8"/>
  <c r="N147" i="6"/>
  <c r="N149"/>
  <c r="N151"/>
  <c r="N56"/>
  <c r="N60"/>
  <c r="N58"/>
  <c r="N146"/>
  <c r="N148"/>
  <c r="N150"/>
  <c r="N54"/>
  <c r="N55"/>
  <c r="N59"/>
  <c r="N57"/>
  <c r="N152"/>
  <c r="M42" i="20"/>
  <c r="M49" s="1"/>
  <c r="M44"/>
  <c r="M51" s="1"/>
  <c r="M47"/>
  <c r="M54" s="1"/>
  <c r="M43"/>
  <c r="M46"/>
  <c r="M53" s="1"/>
  <c r="M45"/>
  <c r="M52" s="1"/>
  <c r="N15" i="5"/>
  <c r="M39" i="20"/>
  <c r="N14" i="15"/>
  <c r="N15" i="23"/>
  <c r="M380" i="19"/>
  <c r="N14" i="22"/>
  <c r="M23" i="19"/>
  <c r="M57" s="1"/>
  <c r="N14" i="9"/>
  <c r="N15" i="7"/>
  <c r="N15" i="6"/>
  <c r="N14" i="8"/>
  <c r="L39" i="23"/>
  <c r="L33" i="7"/>
  <c r="L98" i="15"/>
  <c r="L95"/>
  <c r="L20" i="7" s="1"/>
  <c r="L97" i="15"/>
  <c r="L32" i="8"/>
  <c r="L33" s="1"/>
  <c r="L19" i="9" s="1"/>
  <c r="M22" i="15"/>
  <c r="M23"/>
  <c r="M15"/>
  <c r="M16" i="7"/>
  <c r="L40" i="20"/>
  <c r="L381" i="19"/>
  <c r="M16" i="6"/>
  <c r="M15" i="9"/>
  <c r="M16" i="23"/>
  <c r="M16" i="5"/>
  <c r="M15" i="22"/>
  <c r="M15" i="8"/>
  <c r="N73" i="5"/>
  <c r="N77"/>
  <c r="N81"/>
  <c r="N85"/>
  <c r="N89"/>
  <c r="N95"/>
  <c r="N99"/>
  <c r="N103"/>
  <c r="N107"/>
  <c r="N111"/>
  <c r="N72"/>
  <c r="N76"/>
  <c r="N80"/>
  <c r="N84"/>
  <c r="N88"/>
  <c r="N94"/>
  <c r="N98"/>
  <c r="N102"/>
  <c r="N106"/>
  <c r="N110"/>
  <c r="N75"/>
  <c r="N79"/>
  <c r="N83"/>
  <c r="N87"/>
  <c r="N91"/>
  <c r="N97"/>
  <c r="N101"/>
  <c r="N105"/>
  <c r="N109"/>
  <c r="N113"/>
  <c r="N74"/>
  <c r="N78"/>
  <c r="N82"/>
  <c r="N86"/>
  <c r="N90"/>
  <c r="N96"/>
  <c r="N100"/>
  <c r="N104"/>
  <c r="N108"/>
  <c r="N112"/>
  <c r="N11" i="15"/>
  <c r="N41" s="1"/>
  <c r="N11" i="9"/>
  <c r="N81" s="1"/>
  <c r="N12" i="7"/>
  <c r="M36" i="20"/>
  <c r="N11" i="8"/>
  <c r="N11" i="22"/>
  <c r="N12" i="6"/>
  <c r="M377" i="19"/>
  <c r="N12" i="5"/>
  <c r="N19" s="1"/>
  <c r="N12" i="23"/>
  <c r="M41" i="8"/>
  <c r="L24" i="23"/>
  <c r="L21" i="7"/>
  <c r="L25" i="23"/>
  <c r="N21" i="19"/>
  <c r="N55" s="1"/>
  <c r="M50" i="20"/>
  <c r="M21" i="15"/>
  <c r="M21" i="8" s="1"/>
  <c r="M180" i="15"/>
  <c r="N154" i="6"/>
  <c r="L154"/>
  <c r="M154"/>
  <c r="K154"/>
  <c r="J154"/>
  <c r="F63"/>
  <c r="J62"/>
  <c r="K62"/>
  <c r="L62"/>
  <c r="M62"/>
  <c r="N62"/>
  <c r="N179" i="15" l="1"/>
  <c r="F156" i="6"/>
  <c r="N198" i="15"/>
  <c r="N43"/>
  <c r="L52" i="8"/>
  <c r="K19" i="9"/>
  <c r="K39"/>
  <c r="K54" i="8"/>
  <c r="N59" i="9"/>
  <c r="L34" i="8"/>
  <c r="M42"/>
  <c r="N180" i="15"/>
  <c r="N22" i="19"/>
  <c r="N56" s="1"/>
  <c r="N38" i="20"/>
  <c r="N19" i="19"/>
  <c r="N53" s="1"/>
  <c r="O14" i="6"/>
  <c r="O14" i="7"/>
  <c r="N379" i="19"/>
  <c r="O13" i="22"/>
  <c r="O14" i="23"/>
  <c r="O13" i="15"/>
  <c r="O14" i="5"/>
  <c r="O13" i="8"/>
  <c r="O13" i="9"/>
  <c r="M121"/>
  <c r="M122"/>
  <c r="M23" i="8"/>
  <c r="N23" i="15"/>
  <c r="N15" i="9"/>
  <c r="N15" i="8"/>
  <c r="N15" i="22"/>
  <c r="N16" i="6"/>
  <c r="N16" i="23"/>
  <c r="M381" i="19"/>
  <c r="N16" i="5"/>
  <c r="N15" i="15"/>
  <c r="M40" i="20"/>
  <c r="N16" i="7"/>
  <c r="K34" i="8"/>
  <c r="N41"/>
  <c r="M66" i="15"/>
  <c r="M64"/>
  <c r="M63"/>
  <c r="M188"/>
  <c r="M45" i="8" s="1"/>
  <c r="M32" i="15"/>
  <c r="M27" i="8" s="1"/>
  <c r="M30" i="15"/>
  <c r="M25" i="8" s="1"/>
  <c r="M62" i="15"/>
  <c r="M94" s="1"/>
  <c r="M189"/>
  <c r="M46" i="8" s="1"/>
  <c r="M65" i="15"/>
  <c r="M216"/>
  <c r="M242" s="1"/>
  <c r="M215"/>
  <c r="M241" s="1"/>
  <c r="M31"/>
  <c r="M26" i="8" s="1"/>
  <c r="M190" i="15"/>
  <c r="M47" i="8" s="1"/>
  <c r="M22"/>
  <c r="N22" i="15"/>
  <c r="N21"/>
  <c r="N42"/>
  <c r="N181"/>
  <c r="N155" i="6"/>
  <c r="L155"/>
  <c r="M155"/>
  <c r="K155"/>
  <c r="F64"/>
  <c r="J63"/>
  <c r="K63"/>
  <c r="L63"/>
  <c r="M63"/>
  <c r="N63"/>
  <c r="J155"/>
  <c r="O21" i="19" l="1"/>
  <c r="O55" s="1"/>
  <c r="O155" i="6"/>
  <c r="G148"/>
  <c r="F157"/>
  <c r="O63"/>
  <c r="M49" i="8"/>
  <c r="M29"/>
  <c r="L53"/>
  <c r="N43"/>
  <c r="N21"/>
  <c r="N22"/>
  <c r="M39" i="23"/>
  <c r="M33" i="7"/>
  <c r="M21"/>
  <c r="M25" i="23"/>
  <c r="N64" i="15"/>
  <c r="N63"/>
  <c r="N65"/>
  <c r="N216"/>
  <c r="N242" s="1"/>
  <c r="N189"/>
  <c r="N46" i="8" s="1"/>
  <c r="N32" i="15"/>
  <c r="N27" i="8" s="1"/>
  <c r="N188" i="15"/>
  <c r="N45" i="8" s="1"/>
  <c r="N62" i="15"/>
  <c r="N94" s="1"/>
  <c r="N215"/>
  <c r="N241" s="1"/>
  <c r="N66"/>
  <c r="N30"/>
  <c r="N25" i="8" s="1"/>
  <c r="N190" i="15"/>
  <c r="N47" i="8" s="1"/>
  <c r="N31" i="15"/>
  <c r="N26" i="8" s="1"/>
  <c r="N23"/>
  <c r="O74" i="5"/>
  <c r="O78"/>
  <c r="O82"/>
  <c r="O86"/>
  <c r="O90"/>
  <c r="O96"/>
  <c r="O100"/>
  <c r="O104"/>
  <c r="O108"/>
  <c r="O112"/>
  <c r="O75"/>
  <c r="O79"/>
  <c r="O83"/>
  <c r="O87"/>
  <c r="O91"/>
  <c r="O97"/>
  <c r="O101"/>
  <c r="O105"/>
  <c r="O109"/>
  <c r="O113"/>
  <c r="O72"/>
  <c r="O80"/>
  <c r="O84"/>
  <c r="O94"/>
  <c r="O98"/>
  <c r="O106"/>
  <c r="O110"/>
  <c r="O77"/>
  <c r="O81"/>
  <c r="O89"/>
  <c r="O99"/>
  <c r="O103"/>
  <c r="O111"/>
  <c r="O76"/>
  <c r="O88"/>
  <c r="O102"/>
  <c r="O73"/>
  <c r="O85"/>
  <c r="O95"/>
  <c r="O107"/>
  <c r="E48"/>
  <c r="O151" i="6"/>
  <c r="O147"/>
  <c r="O149"/>
  <c r="O152"/>
  <c r="O54"/>
  <c r="O56"/>
  <c r="O57"/>
  <c r="O60"/>
  <c r="O146"/>
  <c r="O148"/>
  <c r="O150"/>
  <c r="O55"/>
  <c r="O58"/>
  <c r="O61"/>
  <c r="O59"/>
  <c r="O153"/>
  <c r="O154"/>
  <c r="O62"/>
  <c r="O22" i="19"/>
  <c r="O38" i="20"/>
  <c r="O19" i="19"/>
  <c r="O53" s="1"/>
  <c r="P14" i="6"/>
  <c r="P156" s="1"/>
  <c r="P13" i="9"/>
  <c r="O379" i="19"/>
  <c r="P14" i="23"/>
  <c r="P13" i="22"/>
  <c r="P13" i="15"/>
  <c r="P14" i="5"/>
  <c r="P14" i="7"/>
  <c r="P13" i="8"/>
  <c r="N380" i="19"/>
  <c r="O14" i="9"/>
  <c r="O15" i="7"/>
  <c r="N39" i="20"/>
  <c r="O14" i="8"/>
  <c r="N23" i="19"/>
  <c r="N57" s="1"/>
  <c r="O14" i="22"/>
  <c r="O15" i="6"/>
  <c r="O15" i="5"/>
  <c r="O14" i="15"/>
  <c r="O15" i="23"/>
  <c r="M97" i="15"/>
  <c r="M95"/>
  <c r="M20" i="7" s="1"/>
  <c r="M98" i="15"/>
  <c r="N121" i="9"/>
  <c r="N122"/>
  <c r="O11" i="15"/>
  <c r="O180" s="1"/>
  <c r="O12" i="6"/>
  <c r="O11" i="22"/>
  <c r="O12" i="23"/>
  <c r="N377" i="19"/>
  <c r="O11" i="9"/>
  <c r="O81" s="1"/>
  <c r="O12" i="5"/>
  <c r="O19" s="1"/>
  <c r="O12" i="7"/>
  <c r="O11" i="8"/>
  <c r="N36" i="20"/>
  <c r="N43"/>
  <c r="N50" s="1"/>
  <c r="N46"/>
  <c r="N53" s="1"/>
  <c r="N45"/>
  <c r="N52" s="1"/>
  <c r="N42"/>
  <c r="N49" s="1"/>
  <c r="N44"/>
  <c r="N51" s="1"/>
  <c r="N47"/>
  <c r="N54" s="1"/>
  <c r="N42" i="8"/>
  <c r="N156" i="6"/>
  <c r="L156"/>
  <c r="O156"/>
  <c r="M156"/>
  <c r="K156"/>
  <c r="J156"/>
  <c r="J64"/>
  <c r="F65"/>
  <c r="K64"/>
  <c r="L64"/>
  <c r="M64"/>
  <c r="N64"/>
  <c r="O64"/>
  <c r="P64" l="1"/>
  <c r="F158"/>
  <c r="N49" i="8"/>
  <c r="N52" s="1"/>
  <c r="N53" s="1"/>
  <c r="N39" i="9" s="1"/>
  <c r="N29" i="8"/>
  <c r="N32" s="1"/>
  <c r="M32"/>
  <c r="M52"/>
  <c r="L39" i="9"/>
  <c r="L54" i="8"/>
  <c r="O59" i="9"/>
  <c r="P21" i="19"/>
  <c r="P55" s="1"/>
  <c r="O56"/>
  <c r="N25" i="23"/>
  <c r="O43" i="15"/>
  <c r="O179"/>
  <c r="O198"/>
  <c r="P11"/>
  <c r="P180" s="1"/>
  <c r="P11" i="22"/>
  <c r="P12" i="6"/>
  <c r="P12" i="23"/>
  <c r="P11" i="8"/>
  <c r="P11" i="9"/>
  <c r="P81" s="1"/>
  <c r="P12" i="7"/>
  <c r="P12" i="5"/>
  <c r="P19" s="1"/>
  <c r="O377" i="19"/>
  <c r="O36" i="20"/>
  <c r="N39" i="23"/>
  <c r="N33" i="7"/>
  <c r="N97" i="15"/>
  <c r="N98"/>
  <c r="N95"/>
  <c r="N24" i="23" s="1"/>
  <c r="O23" i="15"/>
  <c r="M24" i="23"/>
  <c r="O42" i="15"/>
  <c r="O181"/>
  <c r="O41"/>
  <c r="O42" i="8"/>
  <c r="O15" i="9"/>
  <c r="O16" i="7"/>
  <c r="N40" i="20"/>
  <c r="O16" i="6"/>
  <c r="O16" i="23"/>
  <c r="O15" i="15"/>
  <c r="O15" i="8"/>
  <c r="O15" i="22"/>
  <c r="N381" i="19"/>
  <c r="O16" i="5"/>
  <c r="P75"/>
  <c r="P79"/>
  <c r="P83"/>
  <c r="P87"/>
  <c r="P91"/>
  <c r="P97"/>
  <c r="P101"/>
  <c r="P105"/>
  <c r="P109"/>
  <c r="P113"/>
  <c r="P74"/>
  <c r="P78"/>
  <c r="P82"/>
  <c r="P86"/>
  <c r="P90"/>
  <c r="P96"/>
  <c r="P100"/>
  <c r="P104"/>
  <c r="P108"/>
  <c r="P112"/>
  <c r="P84"/>
  <c r="P94"/>
  <c r="P102"/>
  <c r="P110"/>
  <c r="P73"/>
  <c r="P77"/>
  <c r="P81"/>
  <c r="P85"/>
  <c r="P89"/>
  <c r="P95"/>
  <c r="P99"/>
  <c r="P103"/>
  <c r="P107"/>
  <c r="P111"/>
  <c r="P72"/>
  <c r="P76"/>
  <c r="P80"/>
  <c r="P88"/>
  <c r="P98"/>
  <c r="P106"/>
  <c r="P147" i="6"/>
  <c r="P149"/>
  <c r="P151"/>
  <c r="P153"/>
  <c r="P56"/>
  <c r="P61"/>
  <c r="P59"/>
  <c r="P58"/>
  <c r="P146"/>
  <c r="P148"/>
  <c r="P150"/>
  <c r="P152"/>
  <c r="P54"/>
  <c r="P55"/>
  <c r="P60"/>
  <c r="P62"/>
  <c r="P57"/>
  <c r="P154"/>
  <c r="P155"/>
  <c r="P63"/>
  <c r="O42" i="20"/>
  <c r="O49" s="1"/>
  <c r="O44"/>
  <c r="O51" s="1"/>
  <c r="O47"/>
  <c r="O54" s="1"/>
  <c r="O43"/>
  <c r="O50" s="1"/>
  <c r="O46"/>
  <c r="O53" s="1"/>
  <c r="O45"/>
  <c r="O52" s="1"/>
  <c r="P15" i="7"/>
  <c r="P14" i="15"/>
  <c r="P15" i="5"/>
  <c r="P15" i="6"/>
  <c r="P15" i="23"/>
  <c r="O23" i="19"/>
  <c r="O57" s="1"/>
  <c r="P14" i="9"/>
  <c r="P14" i="22"/>
  <c r="O39" i="20"/>
  <c r="P14" i="8"/>
  <c r="O380" i="19"/>
  <c r="N20" i="7"/>
  <c r="O22" i="15"/>
  <c r="O21"/>
  <c r="N21" i="7"/>
  <c r="P157" i="6"/>
  <c r="N157"/>
  <c r="L157"/>
  <c r="O157"/>
  <c r="M157"/>
  <c r="K157"/>
  <c r="J157"/>
  <c r="F66"/>
  <c r="J65"/>
  <c r="K65"/>
  <c r="L65"/>
  <c r="M65"/>
  <c r="N65"/>
  <c r="O65"/>
  <c r="P65"/>
  <c r="N54" i="8" l="1"/>
  <c r="F159" i="6"/>
  <c r="P198" i="15"/>
  <c r="M53" i="8"/>
  <c r="M33"/>
  <c r="P59" i="9"/>
  <c r="Q13" i="15"/>
  <c r="Q14" i="7"/>
  <c r="P379" i="19"/>
  <c r="Q13" i="22"/>
  <c r="P19" i="19"/>
  <c r="P53" s="1"/>
  <c r="Q13" i="8"/>
  <c r="Q14" i="5"/>
  <c r="Q14" i="23"/>
  <c r="Q13" i="9"/>
  <c r="Q14" i="6"/>
  <c r="Q148" s="1"/>
  <c r="P38" i="20"/>
  <c r="P46" s="1"/>
  <c r="P53" s="1"/>
  <c r="P22" i="19"/>
  <c r="Q15" i="6" s="1"/>
  <c r="P22" i="15"/>
  <c r="O22" i="8"/>
  <c r="O121" i="9"/>
  <c r="O122"/>
  <c r="P181" i="15"/>
  <c r="O43" i="8"/>
  <c r="N33"/>
  <c r="N19" i="9" s="1"/>
  <c r="O23" i="8"/>
  <c r="P23" i="15"/>
  <c r="O41" i="8"/>
  <c r="P179" i="15"/>
  <c r="Q84" i="5"/>
  <c r="Q106"/>
  <c r="Q103"/>
  <c r="Q82"/>
  <c r="Q100"/>
  <c r="Q75"/>
  <c r="Q91"/>
  <c r="Q109"/>
  <c r="Q77"/>
  <c r="Q107"/>
  <c r="Q153" i="6"/>
  <c r="Q14" i="8"/>
  <c r="P39" i="20"/>
  <c r="Q15" i="7"/>
  <c r="Q14" i="9"/>
  <c r="P21" i="15"/>
  <c r="O21" i="8"/>
  <c r="P15" i="15"/>
  <c r="P16" i="6"/>
  <c r="O381" i="19"/>
  <c r="O40" i="20"/>
  <c r="P16" i="23"/>
  <c r="P15" i="9"/>
  <c r="P15" i="8"/>
  <c r="P16" i="7"/>
  <c r="P16" i="5"/>
  <c r="P15" i="22"/>
  <c r="O216" i="15"/>
  <c r="O242" s="1"/>
  <c r="O30"/>
  <c r="O25" i="8" s="1"/>
  <c r="O31" i="15"/>
  <c r="O26" i="8" s="1"/>
  <c r="O66" i="15"/>
  <c r="O64"/>
  <c r="O63"/>
  <c r="O190"/>
  <c r="O47" i="8" s="1"/>
  <c r="O189" i="15"/>
  <c r="O46" i="8" s="1"/>
  <c r="O188" i="15"/>
  <c r="O45" i="8" s="1"/>
  <c r="O65" i="15"/>
  <c r="O62"/>
  <c r="O94" s="1"/>
  <c r="O215"/>
  <c r="O241" s="1"/>
  <c r="O32"/>
  <c r="O27" i="8" s="1"/>
  <c r="P42"/>
  <c r="P41" i="15"/>
  <c r="P42"/>
  <c r="Q11" i="9"/>
  <c r="Q81" s="1"/>
  <c r="Q12" i="7"/>
  <c r="P377" i="19"/>
  <c r="Q12" i="6"/>
  <c r="Q11" i="8"/>
  <c r="P43" i="20"/>
  <c r="P50" s="1"/>
  <c r="P45"/>
  <c r="P52" s="1"/>
  <c r="P44"/>
  <c r="P51" s="1"/>
  <c r="P43" i="15"/>
  <c r="P158" i="6"/>
  <c r="N158"/>
  <c r="L158"/>
  <c r="M158"/>
  <c r="O158"/>
  <c r="K158"/>
  <c r="J158"/>
  <c r="F67"/>
  <c r="J66"/>
  <c r="K66"/>
  <c r="L66"/>
  <c r="M66"/>
  <c r="N66"/>
  <c r="O66"/>
  <c r="P66"/>
  <c r="Q66" l="1"/>
  <c r="Q62"/>
  <c r="Q61"/>
  <c r="P380" i="19"/>
  <c r="Q15" i="23"/>
  <c r="Q54" i="6"/>
  <c r="Q63"/>
  <c r="Q156"/>
  <c r="Q151"/>
  <c r="Q152"/>
  <c r="Q60"/>
  <c r="Q147"/>
  <c r="Q146"/>
  <c r="F160"/>
  <c r="Q158"/>
  <c r="Q14" i="15"/>
  <c r="Q15" i="5"/>
  <c r="P23" i="19"/>
  <c r="P57" s="1"/>
  <c r="Q14" i="22"/>
  <c r="Q64" i="6"/>
  <c r="Q155"/>
  <c r="Q57"/>
  <c r="Q56"/>
  <c r="Q154"/>
  <c r="Q149"/>
  <c r="Q59"/>
  <c r="Q58"/>
  <c r="Q55"/>
  <c r="Q150"/>
  <c r="Q72" i="5"/>
  <c r="P47" i="20"/>
  <c r="P54" s="1"/>
  <c r="P42"/>
  <c r="P49" s="1"/>
  <c r="P36"/>
  <c r="Q11" i="22"/>
  <c r="Q11" i="15"/>
  <c r="Q198" s="1"/>
  <c r="Q12" i="23"/>
  <c r="Q12" i="5"/>
  <c r="Q19" s="1"/>
  <c r="Q95"/>
  <c r="Q98"/>
  <c r="Q101"/>
  <c r="Q83"/>
  <c r="Q108"/>
  <c r="Q90"/>
  <c r="Q74"/>
  <c r="Q81"/>
  <c r="Q94"/>
  <c r="Q76"/>
  <c r="O49" i="8"/>
  <c r="O29"/>
  <c r="M19" i="9"/>
  <c r="M34" i="8"/>
  <c r="M39" i="9"/>
  <c r="Q99" i="5"/>
  <c r="Q85"/>
  <c r="Q110"/>
  <c r="Q113"/>
  <c r="Q105"/>
  <c r="Q97"/>
  <c r="Q87"/>
  <c r="Q79"/>
  <c r="Q112"/>
  <c r="Q104"/>
  <c r="Q96"/>
  <c r="Q86"/>
  <c r="Q78"/>
  <c r="Q111"/>
  <c r="Q89"/>
  <c r="Q73"/>
  <c r="Q102"/>
  <c r="Q88"/>
  <c r="Q80"/>
  <c r="M54" i="8"/>
  <c r="Q59" i="9"/>
  <c r="O25" i="23"/>
  <c r="O21" i="7"/>
  <c r="Q157" i="6"/>
  <c r="Q65"/>
  <c r="O95" i="15"/>
  <c r="O24" i="23" s="1"/>
  <c r="P56" i="19"/>
  <c r="Q21"/>
  <c r="O97" i="15"/>
  <c r="O98"/>
  <c r="P64"/>
  <c r="P63"/>
  <c r="P65"/>
  <c r="P216"/>
  <c r="P242" s="1"/>
  <c r="P189"/>
  <c r="P46" i="8" s="1"/>
  <c r="P31" i="15"/>
  <c r="P26" i="8" s="1"/>
  <c r="P190" i="15"/>
  <c r="P47" i="8" s="1"/>
  <c r="P215" i="15"/>
  <c r="P241" s="1"/>
  <c r="P188"/>
  <c r="P45" i="8" s="1"/>
  <c r="P30" i="15"/>
  <c r="P25" i="8" s="1"/>
  <c r="P62" i="15"/>
  <c r="P94" s="1"/>
  <c r="P66"/>
  <c r="P32"/>
  <c r="P27" i="8" s="1"/>
  <c r="P21"/>
  <c r="Q21" i="15"/>
  <c r="Q15" i="9"/>
  <c r="Q15" i="22"/>
  <c r="Q16" i="6"/>
  <c r="P381" i="19"/>
  <c r="P40" i="20"/>
  <c r="P43" i="8"/>
  <c r="P22"/>
  <c r="Q22" i="15"/>
  <c r="Q42"/>
  <c r="O39" i="23"/>
  <c r="O33" i="7"/>
  <c r="P121" i="9"/>
  <c r="P122"/>
  <c r="P41" i="8"/>
  <c r="P23"/>
  <c r="O32"/>
  <c r="N34"/>
  <c r="P159" i="6"/>
  <c r="N159"/>
  <c r="L159"/>
  <c r="Q159"/>
  <c r="M159"/>
  <c r="O159"/>
  <c r="K159"/>
  <c r="J159"/>
  <c r="J67"/>
  <c r="F68"/>
  <c r="K67"/>
  <c r="L67"/>
  <c r="M67"/>
  <c r="N67"/>
  <c r="O67"/>
  <c r="P67"/>
  <c r="Q67"/>
  <c r="P21" i="7" l="1"/>
  <c r="P95" i="15"/>
  <c r="F161" i="6"/>
  <c r="Q16" i="23"/>
  <c r="Q16" i="7"/>
  <c r="Q15" i="15"/>
  <c r="Q16" i="5"/>
  <c r="Q15" i="8"/>
  <c r="Q23" i="15"/>
  <c r="Q179"/>
  <c r="Q41"/>
  <c r="O20" i="7"/>
  <c r="Q181" i="15"/>
  <c r="Q180"/>
  <c r="Q42" i="8" s="1"/>
  <c r="Q43" i="15"/>
  <c r="P49" i="8"/>
  <c r="P52" s="1"/>
  <c r="P53" s="1"/>
  <c r="P39" i="9" s="1"/>
  <c r="P29" i="8"/>
  <c r="P32" s="1"/>
  <c r="O52"/>
  <c r="O53" s="1"/>
  <c r="P20" i="7"/>
  <c r="P25" i="23"/>
  <c r="Q55" i="19"/>
  <c r="R14" i="23"/>
  <c r="R14" i="6"/>
  <c r="R13" i="9"/>
  <c r="Q38" i="20"/>
  <c r="R14" i="5"/>
  <c r="Q379" i="19"/>
  <c r="R13" i="22"/>
  <c r="Q19" i="19"/>
  <c r="R13" i="8"/>
  <c r="Q22" i="19"/>
  <c r="R21" s="1"/>
  <c r="R13" i="15"/>
  <c r="R14" i="7"/>
  <c r="O33" i="8"/>
  <c r="Q23"/>
  <c r="Q41"/>
  <c r="Q22"/>
  <c r="Q65" i="15"/>
  <c r="Q216"/>
  <c r="Q242" s="1"/>
  <c r="Q215"/>
  <c r="Q241" s="1"/>
  <c r="Q189"/>
  <c r="Q46" i="8" s="1"/>
  <c r="Q66" i="15"/>
  <c r="Q64"/>
  <c r="Q63"/>
  <c r="Q188"/>
  <c r="Q45" i="8" s="1"/>
  <c r="Q32" i="15"/>
  <c r="Q27" i="8" s="1"/>
  <c r="Q30" i="15"/>
  <c r="Q25" i="8" s="1"/>
  <c r="Q62" i="15"/>
  <c r="Q31"/>
  <c r="Q26" i="8" s="1"/>
  <c r="Q190" i="15"/>
  <c r="Q47" i="8" s="1"/>
  <c r="Q21"/>
  <c r="P98" i="15"/>
  <c r="P97"/>
  <c r="P24" i="23"/>
  <c r="Q43" i="8"/>
  <c r="Q121" i="9"/>
  <c r="Q122"/>
  <c r="P39" i="23"/>
  <c r="P33" i="7"/>
  <c r="P160" i="6"/>
  <c r="N160"/>
  <c r="L160"/>
  <c r="Q160"/>
  <c r="M160"/>
  <c r="O160"/>
  <c r="K160"/>
  <c r="J160"/>
  <c r="J68"/>
  <c r="F69"/>
  <c r="K68"/>
  <c r="L68"/>
  <c r="M68"/>
  <c r="N68"/>
  <c r="O68"/>
  <c r="P68"/>
  <c r="Q68"/>
  <c r="R68" l="1"/>
  <c r="R160"/>
  <c r="Q94" i="15"/>
  <c r="Q21" i="7"/>
  <c r="Q25" i="23"/>
  <c r="Q29" i="8"/>
  <c r="Q95" i="15"/>
  <c r="Q49" i="8"/>
  <c r="O39" i="9"/>
  <c r="O19"/>
  <c r="Q56" i="19"/>
  <c r="Q23"/>
  <c r="R15" i="7"/>
  <c r="R14" i="15"/>
  <c r="Q39" i="20"/>
  <c r="R15" i="6"/>
  <c r="R14" i="9"/>
  <c r="Q380" i="19"/>
  <c r="R15" i="5"/>
  <c r="R15" i="23"/>
  <c r="R14" i="8"/>
  <c r="R14" i="22"/>
  <c r="Q53" i="19"/>
  <c r="R11" i="22"/>
  <c r="Q36" i="20"/>
  <c r="R11" i="9"/>
  <c r="R81" s="1"/>
  <c r="R12" i="5"/>
  <c r="R19" s="1"/>
  <c r="R11" i="8"/>
  <c r="R11" i="15"/>
  <c r="R12" i="6"/>
  <c r="R12" i="23"/>
  <c r="R12" i="7"/>
  <c r="Q377" i="19"/>
  <c r="Q44" i="20"/>
  <c r="Q51" s="1"/>
  <c r="Q43"/>
  <c r="Q50" s="1"/>
  <c r="Q45"/>
  <c r="Q52" s="1"/>
  <c r="Q42"/>
  <c r="Q49" s="1"/>
  <c r="Q47"/>
  <c r="Q54" s="1"/>
  <c r="Q46"/>
  <c r="Q53" s="1"/>
  <c r="R66" i="6"/>
  <c r="R158"/>
  <c r="R146"/>
  <c r="R150"/>
  <c r="R155"/>
  <c r="R61"/>
  <c r="R63"/>
  <c r="R147"/>
  <c r="R151"/>
  <c r="R54"/>
  <c r="R60"/>
  <c r="R62"/>
  <c r="R156"/>
  <c r="R65"/>
  <c r="R159"/>
  <c r="R67"/>
  <c r="R154"/>
  <c r="R148"/>
  <c r="R152"/>
  <c r="R56"/>
  <c r="R59"/>
  <c r="R58"/>
  <c r="R149"/>
  <c r="R153"/>
  <c r="R55"/>
  <c r="R64"/>
  <c r="R57"/>
  <c r="R157"/>
  <c r="R55" i="19"/>
  <c r="R38" i="20"/>
  <c r="S14" i="7"/>
  <c r="S13" i="15"/>
  <c r="S13" i="8"/>
  <c r="R22" i="19"/>
  <c r="S14" i="6"/>
  <c r="S161" s="1"/>
  <c r="R19" i="19"/>
  <c r="S13" i="22"/>
  <c r="S14" i="5"/>
  <c r="R379" i="19"/>
  <c r="S14" i="23"/>
  <c r="S13" i="9"/>
  <c r="R77" i="5"/>
  <c r="R85"/>
  <c r="R95"/>
  <c r="R103"/>
  <c r="R111"/>
  <c r="R76"/>
  <c r="R84"/>
  <c r="R94"/>
  <c r="R102"/>
  <c r="R110"/>
  <c r="R83"/>
  <c r="R97"/>
  <c r="R109"/>
  <c r="R82"/>
  <c r="R96"/>
  <c r="R112"/>
  <c r="R91"/>
  <c r="R113"/>
  <c r="R90"/>
  <c r="R108"/>
  <c r="R73"/>
  <c r="R81"/>
  <c r="R89"/>
  <c r="R99"/>
  <c r="R107"/>
  <c r="R72"/>
  <c r="R80"/>
  <c r="R88"/>
  <c r="R98"/>
  <c r="R106"/>
  <c r="R75"/>
  <c r="R87"/>
  <c r="R105"/>
  <c r="R74"/>
  <c r="R86"/>
  <c r="R104"/>
  <c r="R79"/>
  <c r="R101"/>
  <c r="R78"/>
  <c r="R100"/>
  <c r="R43" i="15"/>
  <c r="P33" i="8"/>
  <c r="P19" i="9" s="1"/>
  <c r="Q33" i="7"/>
  <c r="Q39" i="23"/>
  <c r="P54" i="8"/>
  <c r="Q32"/>
  <c r="O54"/>
  <c r="Q52"/>
  <c r="O34"/>
  <c r="Q97" i="15"/>
  <c r="Q98"/>
  <c r="Q161" i="6"/>
  <c r="O161"/>
  <c r="M161"/>
  <c r="K161"/>
  <c r="R161"/>
  <c r="P161"/>
  <c r="N161"/>
  <c r="L161"/>
  <c r="J69"/>
  <c r="K69"/>
  <c r="L69"/>
  <c r="M69"/>
  <c r="N69"/>
  <c r="O69"/>
  <c r="P69"/>
  <c r="Q69"/>
  <c r="R69"/>
  <c r="S69"/>
  <c r="J161"/>
  <c r="Q24" i="23" l="1"/>
  <c r="Q20" i="7"/>
  <c r="R59" i="9"/>
  <c r="S74" i="5"/>
  <c r="S96"/>
  <c r="S75"/>
  <c r="S91"/>
  <c r="S113"/>
  <c r="S76"/>
  <c r="S84"/>
  <c r="S94"/>
  <c r="S102"/>
  <c r="S110"/>
  <c r="S77"/>
  <c r="S85"/>
  <c r="S95"/>
  <c r="S103"/>
  <c r="S111"/>
  <c r="S82"/>
  <c r="S100"/>
  <c r="S112"/>
  <c r="S87"/>
  <c r="S105"/>
  <c r="S86"/>
  <c r="S108"/>
  <c r="S83"/>
  <c r="S101"/>
  <c r="S72"/>
  <c r="S80"/>
  <c r="S88"/>
  <c r="S98"/>
  <c r="S106"/>
  <c r="S73"/>
  <c r="S81"/>
  <c r="S89"/>
  <c r="S99"/>
  <c r="S107"/>
  <c r="S78"/>
  <c r="S90"/>
  <c r="S104"/>
  <c r="S79"/>
  <c r="S97"/>
  <c r="S109"/>
  <c r="R53" i="19"/>
  <c r="S12" i="23"/>
  <c r="S12" i="6"/>
  <c r="R36" i="20"/>
  <c r="S11" i="9"/>
  <c r="S81" s="1"/>
  <c r="S11" i="8"/>
  <c r="S12" i="5"/>
  <c r="S19" s="1"/>
  <c r="S11" i="15"/>
  <c r="S11" i="22"/>
  <c r="R377" i="19"/>
  <c r="S12" i="7"/>
  <c r="R56" i="19"/>
  <c r="S15" i="23"/>
  <c r="R23" i="19"/>
  <c r="S15" i="5"/>
  <c r="S14" i="9"/>
  <c r="R380" i="19"/>
  <c r="S14" i="22"/>
  <c r="S15" i="6"/>
  <c r="R39" i="20"/>
  <c r="S14" i="15"/>
  <c r="S15" i="7"/>
  <c r="S14" i="8"/>
  <c r="S21" i="19"/>
  <c r="R46" i="20"/>
  <c r="R53" s="1"/>
  <c r="R44"/>
  <c r="R51" s="1"/>
  <c r="R43"/>
  <c r="R50" s="1"/>
  <c r="R42"/>
  <c r="R49" s="1"/>
  <c r="R47"/>
  <c r="R54" s="1"/>
  <c r="R45"/>
  <c r="R52" s="1"/>
  <c r="R180" i="15"/>
  <c r="R22"/>
  <c r="R21"/>
  <c r="R42"/>
  <c r="S42" s="1"/>
  <c r="R23"/>
  <c r="R179"/>
  <c r="R198"/>
  <c r="R41"/>
  <c r="S41" s="1"/>
  <c r="R181"/>
  <c r="S43"/>
  <c r="S159" i="6"/>
  <c r="S67"/>
  <c r="S146"/>
  <c r="S150"/>
  <c r="S154"/>
  <c r="S54"/>
  <c r="S65"/>
  <c r="S147"/>
  <c r="S151"/>
  <c r="S155"/>
  <c r="S55"/>
  <c r="S62"/>
  <c r="S61"/>
  <c r="S63"/>
  <c r="S60"/>
  <c r="S148"/>
  <c r="S152"/>
  <c r="S156"/>
  <c r="S56"/>
  <c r="S64"/>
  <c r="S149"/>
  <c r="S153"/>
  <c r="S157"/>
  <c r="S66"/>
  <c r="S58"/>
  <c r="S59"/>
  <c r="S57"/>
  <c r="S158"/>
  <c r="S160"/>
  <c r="S68"/>
  <c r="Q57" i="19"/>
  <c r="R15" i="15"/>
  <c r="Q40" i="20"/>
  <c r="R16" i="6"/>
  <c r="Q381" i="19"/>
  <c r="R15" i="22"/>
  <c r="R16" i="7"/>
  <c r="R16" i="5"/>
  <c r="R15" i="9"/>
  <c r="R15" i="8"/>
  <c r="R16" i="23"/>
  <c r="Q53" i="8"/>
  <c r="Q39" i="9" s="1"/>
  <c r="Q33" i="8"/>
  <c r="Q19" i="9" s="1"/>
  <c r="P34" i="8"/>
  <c r="S198" i="15" l="1"/>
  <c r="S59" i="9"/>
  <c r="R121"/>
  <c r="R122"/>
  <c r="R43" i="8"/>
  <c r="S181" i="15"/>
  <c r="S43" i="8" s="1"/>
  <c r="S23" i="15"/>
  <c r="S23" i="8" s="1"/>
  <c r="R23"/>
  <c r="S21" i="15"/>
  <c r="S21" i="8" s="1"/>
  <c r="R21"/>
  <c r="R42"/>
  <c r="S180" i="15"/>
  <c r="S42" i="8" s="1"/>
  <c r="R215" i="15"/>
  <c r="R241" s="1"/>
  <c r="R64"/>
  <c r="R65"/>
  <c r="R190"/>
  <c r="R47" i="8" s="1"/>
  <c r="R30" i="15"/>
  <c r="R25" i="8" s="1"/>
  <c r="R66" i="15"/>
  <c r="R189"/>
  <c r="R46" i="8" s="1"/>
  <c r="R63" i="15"/>
  <c r="R216"/>
  <c r="R242" s="1"/>
  <c r="R62"/>
  <c r="R94" s="1"/>
  <c r="R32"/>
  <c r="R27" i="8" s="1"/>
  <c r="R188" i="15"/>
  <c r="R45" i="8" s="1"/>
  <c r="R31" i="15"/>
  <c r="R26" i="8" s="1"/>
  <c r="S179" i="15"/>
  <c r="S41" i="8" s="1"/>
  <c r="R41"/>
  <c r="S22" i="15"/>
  <c r="S22" i="8" s="1"/>
  <c r="R22"/>
  <c r="S55" i="19"/>
  <c r="T14" i="23"/>
  <c r="S379" i="19"/>
  <c r="S38" i="20"/>
  <c r="T14" i="5"/>
  <c r="T13" i="8"/>
  <c r="S19" i="19"/>
  <c r="T14" i="6"/>
  <c r="S22" i="19"/>
  <c r="T13" i="15"/>
  <c r="T13" i="9"/>
  <c r="T13" i="22"/>
  <c r="T14" i="7"/>
  <c r="R57" i="19"/>
  <c r="S15" i="9"/>
  <c r="R381" i="19"/>
  <c r="S16" i="5"/>
  <c r="S15" i="22"/>
  <c r="S16" i="6"/>
  <c r="S15" i="15"/>
  <c r="S16" i="23"/>
  <c r="R40" i="20"/>
  <c r="S15" i="8"/>
  <c r="S16" i="7"/>
  <c r="Q34" i="8"/>
  <c r="Q54"/>
  <c r="R49" l="1"/>
  <c r="R52" s="1"/>
  <c r="R29"/>
  <c r="S65" i="15"/>
  <c r="S62"/>
  <c r="S94" s="1"/>
  <c r="S189"/>
  <c r="S46" i="8" s="1"/>
  <c r="S32" i="15"/>
  <c r="S27" i="8" s="1"/>
  <c r="S63" i="15"/>
  <c r="S188"/>
  <c r="S45" i="8" s="1"/>
  <c r="S30" i="15"/>
  <c r="S25" i="8" s="1"/>
  <c r="S216" i="15"/>
  <c r="S242" s="1"/>
  <c r="S215"/>
  <c r="S241" s="1"/>
  <c r="S31"/>
  <c r="S26" i="8" s="1"/>
  <c r="S66" i="15"/>
  <c r="S190"/>
  <c r="S47" i="8" s="1"/>
  <c r="S64" i="15"/>
  <c r="T161" i="6"/>
  <c r="T69"/>
  <c r="T147"/>
  <c r="T151"/>
  <c r="T155"/>
  <c r="T56"/>
  <c r="T60"/>
  <c r="T63"/>
  <c r="T57"/>
  <c r="T148"/>
  <c r="T152"/>
  <c r="T156"/>
  <c r="T55"/>
  <c r="T59"/>
  <c r="T62"/>
  <c r="T159"/>
  <c r="T68"/>
  <c r="T157"/>
  <c r="T149"/>
  <c r="T153"/>
  <c r="T158"/>
  <c r="T61"/>
  <c r="T64"/>
  <c r="T65"/>
  <c r="T146"/>
  <c r="T150"/>
  <c r="T154"/>
  <c r="T54"/>
  <c r="T67"/>
  <c r="T66"/>
  <c r="T58"/>
  <c r="T160"/>
  <c r="S42" i="20"/>
  <c r="S49" s="1"/>
  <c r="S47"/>
  <c r="S54" s="1"/>
  <c r="S46"/>
  <c r="S53" s="1"/>
  <c r="S44"/>
  <c r="S51" s="1"/>
  <c r="S43"/>
  <c r="S50" s="1"/>
  <c r="S45"/>
  <c r="S52" s="1"/>
  <c r="R39" i="23"/>
  <c r="R33" i="7"/>
  <c r="S122" i="9"/>
  <c r="S121"/>
  <c r="T21" i="19"/>
  <c r="T15" i="6"/>
  <c r="T14" i="9"/>
  <c r="S39" i="20"/>
  <c r="T15" i="23"/>
  <c r="T14" i="22"/>
  <c r="T15" i="7"/>
  <c r="S56" i="19"/>
  <c r="T14" i="15"/>
  <c r="T14" i="8"/>
  <c r="S23" i="19"/>
  <c r="T15" i="5"/>
  <c r="S380" i="19"/>
  <c r="S53"/>
  <c r="T11" i="9"/>
  <c r="T81" s="1"/>
  <c r="T12" i="5"/>
  <c r="T19" s="1"/>
  <c r="S36" i="20"/>
  <c r="T11" i="22"/>
  <c r="T11" i="8"/>
  <c r="T12" i="7"/>
  <c r="T12" i="23"/>
  <c r="T11" i="15"/>
  <c r="T12" i="6"/>
  <c r="S377" i="19"/>
  <c r="T73" i="5"/>
  <c r="T81"/>
  <c r="T89"/>
  <c r="T99"/>
  <c r="T107"/>
  <c r="T72"/>
  <c r="T80"/>
  <c r="T88"/>
  <c r="T98"/>
  <c r="T106"/>
  <c r="T75"/>
  <c r="T83"/>
  <c r="T91"/>
  <c r="T101"/>
  <c r="T109"/>
  <c r="T74"/>
  <c r="T82"/>
  <c r="T90"/>
  <c r="T100"/>
  <c r="T108"/>
  <c r="T77"/>
  <c r="T85"/>
  <c r="T95"/>
  <c r="T103"/>
  <c r="T111"/>
  <c r="T76"/>
  <c r="T84"/>
  <c r="T94"/>
  <c r="T102"/>
  <c r="T110"/>
  <c r="T79"/>
  <c r="T87"/>
  <c r="T97"/>
  <c r="T105"/>
  <c r="T113"/>
  <c r="T78"/>
  <c r="T86"/>
  <c r="T96"/>
  <c r="T104"/>
  <c r="T112"/>
  <c r="R21" i="7"/>
  <c r="R25" i="23"/>
  <c r="R97" i="15"/>
  <c r="R95"/>
  <c r="R98"/>
  <c r="R32" i="8"/>
  <c r="R33" s="1"/>
  <c r="R19" i="9" s="1"/>
  <c r="S49" i="8" l="1"/>
  <c r="S52" s="1"/>
  <c r="S53" s="1"/>
  <c r="S39" i="9" s="1"/>
  <c r="R53" i="8"/>
  <c r="R39" i="9" s="1"/>
  <c r="S29" i="8"/>
  <c r="S32" s="1"/>
  <c r="S33" s="1"/>
  <c r="S19" i="9" s="1"/>
  <c r="T59"/>
  <c r="R24" i="23"/>
  <c r="R20" i="7"/>
  <c r="T23" i="15"/>
  <c r="T41"/>
  <c r="T43"/>
  <c r="T42"/>
  <c r="T21"/>
  <c r="T198"/>
  <c r="T181"/>
  <c r="T179"/>
  <c r="T22"/>
  <c r="T180"/>
  <c r="S98"/>
  <c r="S97"/>
  <c r="S95"/>
  <c r="S39" i="23"/>
  <c r="S33" i="7"/>
  <c r="S25" i="23"/>
  <c r="S21" i="7"/>
  <c r="S57" i="19"/>
  <c r="S381"/>
  <c r="T16" i="23"/>
  <c r="T15" i="15"/>
  <c r="S40" i="20"/>
  <c r="T16" i="5"/>
  <c r="T15" i="9"/>
  <c r="T15" i="22"/>
  <c r="T16" i="6"/>
  <c r="T16" i="7"/>
  <c r="T15" i="8"/>
  <c r="T55" i="19"/>
  <c r="T22"/>
  <c r="U21" s="1"/>
  <c r="U13" i="15"/>
  <c r="U13" i="8"/>
  <c r="U13" i="22"/>
  <c r="T19" i="19"/>
  <c r="U14" i="7"/>
  <c r="T38" i="20"/>
  <c r="U14" i="5"/>
  <c r="U13" i="9"/>
  <c r="U14" i="23"/>
  <c r="U14" i="6"/>
  <c r="T379" i="19"/>
  <c r="R34" i="8"/>
  <c r="R54" l="1"/>
  <c r="S34"/>
  <c r="S54"/>
  <c r="U55" i="19"/>
  <c r="V14" i="6"/>
  <c r="U22" i="19"/>
  <c r="V13" i="15"/>
  <c r="V13" i="8"/>
  <c r="V14" i="23"/>
  <c r="V14" i="7"/>
  <c r="U379" i="19"/>
  <c r="V13" i="22"/>
  <c r="U38" i="20"/>
  <c r="V14" i="5"/>
  <c r="V13" i="9"/>
  <c r="U19" i="19"/>
  <c r="U152" i="6"/>
  <c r="U57"/>
  <c r="U151"/>
  <c r="U60"/>
  <c r="U160"/>
  <c r="U63"/>
  <c r="U146"/>
  <c r="U150"/>
  <c r="U154"/>
  <c r="U158"/>
  <c r="U66"/>
  <c r="U65"/>
  <c r="U67"/>
  <c r="U64"/>
  <c r="U149"/>
  <c r="U153"/>
  <c r="U157"/>
  <c r="U56"/>
  <c r="U58"/>
  <c r="U69"/>
  <c r="U54"/>
  <c r="U61"/>
  <c r="U148"/>
  <c r="U156"/>
  <c r="U55"/>
  <c r="U68"/>
  <c r="U59"/>
  <c r="U147"/>
  <c r="U155"/>
  <c r="U159"/>
  <c r="U62"/>
  <c r="U161"/>
  <c r="T45" i="20"/>
  <c r="T52" s="1"/>
  <c r="T44"/>
  <c r="T51" s="1"/>
  <c r="T46"/>
  <c r="T53" s="1"/>
  <c r="T42"/>
  <c r="T49" s="1"/>
  <c r="T43"/>
  <c r="T50" s="1"/>
  <c r="T47"/>
  <c r="T54" s="1"/>
  <c r="T53" i="19"/>
  <c r="T377"/>
  <c r="U12" i="5"/>
  <c r="U19" s="1"/>
  <c r="U11" i="8"/>
  <c r="U12" i="6"/>
  <c r="U12" i="23"/>
  <c r="U11" i="15"/>
  <c r="U22" s="1"/>
  <c r="U22" i="8" s="1"/>
  <c r="U11" i="9"/>
  <c r="U81" s="1"/>
  <c r="U12" i="7"/>
  <c r="T36" i="20"/>
  <c r="U11" i="22"/>
  <c r="T56" i="19"/>
  <c r="T23"/>
  <c r="U14" i="22"/>
  <c r="T39" i="20"/>
  <c r="U15" i="6"/>
  <c r="U15" i="7"/>
  <c r="U14" i="8"/>
  <c r="U15" i="5"/>
  <c r="U14" i="9"/>
  <c r="U15" i="23"/>
  <c r="T380" i="19"/>
  <c r="U14" i="15"/>
  <c r="T122" i="9"/>
  <c r="T121"/>
  <c r="S20" i="7"/>
  <c r="S24" i="23"/>
  <c r="T22" i="8"/>
  <c r="T43"/>
  <c r="T21"/>
  <c r="U21" i="15"/>
  <c r="T23" i="8"/>
  <c r="U23" i="15"/>
  <c r="U23" i="8" s="1"/>
  <c r="U77" i="5"/>
  <c r="U90"/>
  <c r="U75"/>
  <c r="U101"/>
  <c r="U80"/>
  <c r="U81"/>
  <c r="U111"/>
  <c r="U84"/>
  <c r="U110"/>
  <c r="U89"/>
  <c r="U107"/>
  <c r="U78"/>
  <c r="U86"/>
  <c r="U96"/>
  <c r="U104"/>
  <c r="U112"/>
  <c r="U79"/>
  <c r="U87"/>
  <c r="U97"/>
  <c r="U105"/>
  <c r="U113"/>
  <c r="U76"/>
  <c r="U88"/>
  <c r="U102"/>
  <c r="U73"/>
  <c r="U85"/>
  <c r="U103"/>
  <c r="U98"/>
  <c r="U99"/>
  <c r="U74"/>
  <c r="U82"/>
  <c r="U100"/>
  <c r="U108"/>
  <c r="U83"/>
  <c r="U91"/>
  <c r="U109"/>
  <c r="U72"/>
  <c r="U94"/>
  <c r="U106"/>
  <c r="U95"/>
  <c r="T215" i="15"/>
  <c r="T241" s="1"/>
  <c r="T64"/>
  <c r="T65"/>
  <c r="T31"/>
  <c r="T26" i="8" s="1"/>
  <c r="T30" i="15"/>
  <c r="T25" i="8" s="1"/>
  <c r="T66" i="15"/>
  <c r="T188"/>
  <c r="T45" i="8" s="1"/>
  <c r="T32" i="15"/>
  <c r="T27" i="8" s="1"/>
  <c r="T216" i="15"/>
  <c r="T242" s="1"/>
  <c r="T190"/>
  <c r="T47" i="8" s="1"/>
  <c r="T189" i="15"/>
  <c r="T46" i="8" s="1"/>
  <c r="T63" i="15"/>
  <c r="T62"/>
  <c r="T94" s="1"/>
  <c r="T42" i="8"/>
  <c r="T41"/>
  <c r="U42" i="15"/>
  <c r="U41" l="1"/>
  <c r="U198"/>
  <c r="U179"/>
  <c r="U41" i="8" s="1"/>
  <c r="U180" i="15"/>
  <c r="U42" i="8" s="1"/>
  <c r="U43" i="15"/>
  <c r="T49" i="8"/>
  <c r="T52" s="1"/>
  <c r="T29"/>
  <c r="T32" s="1"/>
  <c r="T33" s="1"/>
  <c r="T19" i="9" s="1"/>
  <c r="U59"/>
  <c r="U181" i="15"/>
  <c r="U43" i="8" s="1"/>
  <c r="T25" i="23"/>
  <c r="T21" i="7"/>
  <c r="T98" i="15"/>
  <c r="T97"/>
  <c r="T95"/>
  <c r="U53" i="19"/>
  <c r="V11" i="22"/>
  <c r="U377" i="19"/>
  <c r="V11" i="9"/>
  <c r="V81" s="1"/>
  <c r="V12" i="23"/>
  <c r="V11" i="8"/>
  <c r="V11" i="15"/>
  <c r="V12" i="6"/>
  <c r="U36" i="20"/>
  <c r="V12" i="5"/>
  <c r="V19" s="1"/>
  <c r="V12" i="7"/>
  <c r="V77" i="5"/>
  <c r="V85"/>
  <c r="V95"/>
  <c r="V103"/>
  <c r="V111"/>
  <c r="V76"/>
  <c r="V84"/>
  <c r="V94"/>
  <c r="V102"/>
  <c r="V110"/>
  <c r="V87"/>
  <c r="V101"/>
  <c r="V113"/>
  <c r="V86"/>
  <c r="V100"/>
  <c r="V112"/>
  <c r="V83"/>
  <c r="V105"/>
  <c r="V82"/>
  <c r="V104"/>
  <c r="V73"/>
  <c r="V81"/>
  <c r="V89"/>
  <c r="V99"/>
  <c r="V107"/>
  <c r="V72"/>
  <c r="V80"/>
  <c r="V88"/>
  <c r="V98"/>
  <c r="V106"/>
  <c r="V79"/>
  <c r="V91"/>
  <c r="V109"/>
  <c r="V78"/>
  <c r="V90"/>
  <c r="V108"/>
  <c r="V75"/>
  <c r="V97"/>
  <c r="V74"/>
  <c r="V96"/>
  <c r="V21" i="19"/>
  <c r="V14" i="9"/>
  <c r="V14" i="15"/>
  <c r="U39" i="20"/>
  <c r="V14" i="8"/>
  <c r="V15" i="7"/>
  <c r="U56" i="19"/>
  <c r="U23"/>
  <c r="V15" i="6"/>
  <c r="V14" i="22"/>
  <c r="V15" i="5"/>
  <c r="V15" i="23"/>
  <c r="U380" i="19"/>
  <c r="T39" i="23"/>
  <c r="T33" i="7"/>
  <c r="U21" i="8"/>
  <c r="T57" i="19"/>
  <c r="U16" i="23"/>
  <c r="T381" i="19"/>
  <c r="U15" i="22"/>
  <c r="U15" i="15"/>
  <c r="T40" i="20"/>
  <c r="U15" i="9"/>
  <c r="U16" i="6"/>
  <c r="U15" i="8"/>
  <c r="U16" i="7"/>
  <c r="U16" i="5"/>
  <c r="U44" i="20"/>
  <c r="U51" s="1"/>
  <c r="U46"/>
  <c r="U53" s="1"/>
  <c r="U43"/>
  <c r="U50" s="1"/>
  <c r="U42"/>
  <c r="U49" s="1"/>
  <c r="U47"/>
  <c r="U54" s="1"/>
  <c r="U45"/>
  <c r="U52" s="1"/>
  <c r="V146" i="6"/>
  <c r="V150"/>
  <c r="V154"/>
  <c r="V158"/>
  <c r="V54"/>
  <c r="V67"/>
  <c r="V64"/>
  <c r="V62"/>
  <c r="V147"/>
  <c r="V61"/>
  <c r="V68"/>
  <c r="V149"/>
  <c r="V153"/>
  <c r="V157"/>
  <c r="V56"/>
  <c r="V66"/>
  <c r="V148"/>
  <c r="V152"/>
  <c r="V156"/>
  <c r="V160"/>
  <c r="V55"/>
  <c r="V59"/>
  <c r="V63"/>
  <c r="V58"/>
  <c r="V161"/>
  <c r="V69"/>
  <c r="V57"/>
  <c r="V151"/>
  <c r="V155"/>
  <c r="V159"/>
  <c r="V60"/>
  <c r="V65"/>
  <c r="V179" i="15" l="1"/>
  <c r="V41" i="8" s="1"/>
  <c r="T53"/>
  <c r="T39" i="9" s="1"/>
  <c r="V21" i="15"/>
  <c r="V21" i="8" s="1"/>
  <c r="V42" i="15"/>
  <c r="V59" i="9"/>
  <c r="T34" i="8"/>
  <c r="V55" i="19"/>
  <c r="W14" i="23"/>
  <c r="V19" i="19"/>
  <c r="W13" i="8"/>
  <c r="W13" i="22"/>
  <c r="W14" i="6"/>
  <c r="W13" i="15"/>
  <c r="V22" i="19"/>
  <c r="W14" i="5"/>
  <c r="V379" i="19"/>
  <c r="W14" i="7"/>
  <c r="W13" i="9"/>
  <c r="V38" i="20"/>
  <c r="T24" i="23"/>
  <c r="T20" i="7"/>
  <c r="U121" i="9"/>
  <c r="U122"/>
  <c r="U62" i="15"/>
  <c r="U94" s="1"/>
  <c r="U66"/>
  <c r="U63"/>
  <c r="U188"/>
  <c r="U45" i="8" s="1"/>
  <c r="U65" i="15"/>
  <c r="U215"/>
  <c r="U241" s="1"/>
  <c r="U189"/>
  <c r="U46" i="8" s="1"/>
  <c r="U32" i="15"/>
  <c r="U27" i="8" s="1"/>
  <c r="U64" i="15"/>
  <c r="U31"/>
  <c r="U26" i="8" s="1"/>
  <c r="U190" i="15"/>
  <c r="U47" i="8" s="1"/>
  <c r="U216" i="15"/>
  <c r="U242" s="1"/>
  <c r="U30"/>
  <c r="U25" i="8" s="1"/>
  <c r="U57" i="19"/>
  <c r="V15" i="15"/>
  <c r="V15" i="9"/>
  <c r="V16" i="23"/>
  <c r="V16" i="7"/>
  <c r="V15" i="22"/>
  <c r="U40" i="20"/>
  <c r="V16" i="6"/>
  <c r="U381" i="19"/>
  <c r="V15" i="8"/>
  <c r="V16" i="5"/>
  <c r="V198" i="15"/>
  <c r="V22"/>
  <c r="V180"/>
  <c r="V23"/>
  <c r="V181"/>
  <c r="V41"/>
  <c r="V43"/>
  <c r="U29" i="8" l="1"/>
  <c r="U32" s="1"/>
  <c r="U33" s="1"/>
  <c r="U19" i="9" s="1"/>
  <c r="U49" i="8"/>
  <c r="U52" s="1"/>
  <c r="U53" s="1"/>
  <c r="U39" i="9" s="1"/>
  <c r="T54" i="8"/>
  <c r="V43"/>
  <c r="V42"/>
  <c r="V63" i="15"/>
  <c r="V216"/>
  <c r="V242" s="1"/>
  <c r="V30"/>
  <c r="V25" i="8" s="1"/>
  <c r="V62" i="15"/>
  <c r="V94" s="1"/>
  <c r="V66"/>
  <c r="V31"/>
  <c r="V26" i="8" s="1"/>
  <c r="V64" i="15"/>
  <c r="V65"/>
  <c r="V188"/>
  <c r="V45" i="8" s="1"/>
  <c r="V215" i="15"/>
  <c r="V241" s="1"/>
  <c r="V190"/>
  <c r="V47" i="8" s="1"/>
  <c r="V189" i="15"/>
  <c r="V46" i="8" s="1"/>
  <c r="V32" i="15"/>
  <c r="V27" i="8" s="1"/>
  <c r="U97" i="15"/>
  <c r="U95"/>
  <c r="U20" i="7" s="1"/>
  <c r="U98" i="15"/>
  <c r="U25" i="23"/>
  <c r="U21" i="7"/>
  <c r="V46" i="20"/>
  <c r="V53" s="1"/>
  <c r="V42"/>
  <c r="V49" s="1"/>
  <c r="V47"/>
  <c r="V54" s="1"/>
  <c r="V43"/>
  <c r="V50" s="1"/>
  <c r="V45"/>
  <c r="V52" s="1"/>
  <c r="V44"/>
  <c r="V51" s="1"/>
  <c r="W76" i="5"/>
  <c r="W84"/>
  <c r="W94"/>
  <c r="W102"/>
  <c r="W110"/>
  <c r="W77"/>
  <c r="W85"/>
  <c r="W95"/>
  <c r="W103"/>
  <c r="W111"/>
  <c r="W78"/>
  <c r="W86"/>
  <c r="W96"/>
  <c r="W104"/>
  <c r="W112"/>
  <c r="W79"/>
  <c r="W87"/>
  <c r="W97"/>
  <c r="W105"/>
  <c r="W113"/>
  <c r="W72"/>
  <c r="W80"/>
  <c r="W88"/>
  <c r="W98"/>
  <c r="W106"/>
  <c r="W73"/>
  <c r="W81"/>
  <c r="W89"/>
  <c r="W99"/>
  <c r="W107"/>
  <c r="W74"/>
  <c r="W82"/>
  <c r="W90"/>
  <c r="W100"/>
  <c r="W108"/>
  <c r="W75"/>
  <c r="W83"/>
  <c r="W91"/>
  <c r="W101"/>
  <c r="W109"/>
  <c r="V53" i="19"/>
  <c r="W12" i="5"/>
  <c r="W19" s="1"/>
  <c r="W11" i="8"/>
  <c r="W11" i="15"/>
  <c r="W198" s="1"/>
  <c r="W11" i="22"/>
  <c r="V377" i="19"/>
  <c r="W11" i="9"/>
  <c r="W81" s="1"/>
  <c r="W12" i="7"/>
  <c r="W12" i="23"/>
  <c r="W12" i="6"/>
  <c r="V36" i="20"/>
  <c r="W43" i="15"/>
  <c r="V23" i="8"/>
  <c r="V22"/>
  <c r="V122" i="9"/>
  <c r="V121"/>
  <c r="U33" i="7"/>
  <c r="U39" i="23"/>
  <c r="V56" i="19"/>
  <c r="W14" i="22"/>
  <c r="W14" i="15"/>
  <c r="V23" i="19"/>
  <c r="V39" i="20"/>
  <c r="W14" i="8"/>
  <c r="W15" i="6"/>
  <c r="W15" i="23"/>
  <c r="W15" i="5"/>
  <c r="W14" i="9"/>
  <c r="W15" i="7"/>
  <c r="V380" i="19"/>
  <c r="W21"/>
  <c r="W148" i="6"/>
  <c r="W152"/>
  <c r="W156"/>
  <c r="W160"/>
  <c r="W66"/>
  <c r="W65"/>
  <c r="W67"/>
  <c r="W64"/>
  <c r="W149"/>
  <c r="W153"/>
  <c r="W157"/>
  <c r="W161"/>
  <c r="W56"/>
  <c r="W62"/>
  <c r="W61"/>
  <c r="W69"/>
  <c r="W57"/>
  <c r="W151"/>
  <c r="W159"/>
  <c r="W63"/>
  <c r="W60"/>
  <c r="W146"/>
  <c r="W150"/>
  <c r="W154"/>
  <c r="W158"/>
  <c r="W55"/>
  <c r="W68"/>
  <c r="W59"/>
  <c r="W147"/>
  <c r="W155"/>
  <c r="W54"/>
  <c r="W58"/>
  <c r="U24" i="23" l="1"/>
  <c r="V95" i="15"/>
  <c r="V20" i="7" s="1"/>
  <c r="W22" i="15"/>
  <c r="W22" i="8" s="1"/>
  <c r="V49"/>
  <c r="V52" s="1"/>
  <c r="V29"/>
  <c r="W59" i="9"/>
  <c r="V32" i="8"/>
  <c r="V33" s="1"/>
  <c r="V19" i="9" s="1"/>
  <c r="W23" i="15"/>
  <c r="W23" i="8" s="1"/>
  <c r="W41" i="15"/>
  <c r="V57" i="19"/>
  <c r="W15" i="15"/>
  <c r="V381" i="19"/>
  <c r="W16" i="6"/>
  <c r="W16" i="23"/>
  <c r="W16" i="7"/>
  <c r="V40" i="20"/>
  <c r="W15" i="9"/>
  <c r="W15" i="8"/>
  <c r="W16" i="5"/>
  <c r="W15" i="22"/>
  <c r="W179" i="15"/>
  <c r="W41" i="8" s="1"/>
  <c r="W42" i="15"/>
  <c r="V33" i="7"/>
  <c r="V39" i="23"/>
  <c r="U34" i="8"/>
  <c r="W180" i="15"/>
  <c r="W42" i="8" s="1"/>
  <c r="W181" i="15"/>
  <c r="W43" i="8" s="1"/>
  <c r="U54"/>
  <c r="W21" i="15"/>
  <c r="W21" i="8" s="1"/>
  <c r="W55" i="19"/>
  <c r="X13" i="15"/>
  <c r="X13" i="22"/>
  <c r="W379" i="19"/>
  <c r="X14" i="5"/>
  <c r="X14" i="23"/>
  <c r="X14" i="7"/>
  <c r="W22" i="19"/>
  <c r="X21" s="1"/>
  <c r="X13" i="9"/>
  <c r="W19" i="19"/>
  <c r="X13" i="8"/>
  <c r="X14" i="6"/>
  <c r="W38" i="20"/>
  <c r="V97" i="15"/>
  <c r="V98"/>
  <c r="V21" i="7"/>
  <c r="V25" i="23"/>
  <c r="V24" l="1"/>
  <c r="V34" i="8"/>
  <c r="X55" i="19"/>
  <c r="X19"/>
  <c r="X53" s="1"/>
  <c r="X22"/>
  <c r="X380" s="1"/>
  <c r="Y14" i="6"/>
  <c r="Y151" s="1"/>
  <c r="Y13" i="8"/>
  <c r="Y13" i="22"/>
  <c r="Y13" i="9"/>
  <c r="Y13" i="15"/>
  <c r="Y14" i="23"/>
  <c r="Y14" i="7"/>
  <c r="Y14" i="5"/>
  <c r="Y82" s="1"/>
  <c r="X379" i="19"/>
  <c r="X38" i="20"/>
  <c r="X47" s="1"/>
  <c r="V53" i="8"/>
  <c r="V39" i="9" s="1"/>
  <c r="W44" i="20"/>
  <c r="W51" s="1"/>
  <c r="W46"/>
  <c r="W53" s="1"/>
  <c r="W43"/>
  <c r="W50" s="1"/>
  <c r="W47"/>
  <c r="W54" s="1"/>
  <c r="W42"/>
  <c r="W49" s="1"/>
  <c r="W45"/>
  <c r="W52" s="1"/>
  <c r="X81" i="5"/>
  <c r="X88"/>
  <c r="X113"/>
  <c r="X91"/>
  <c r="X112"/>
  <c r="X103"/>
  <c r="X110"/>
  <c r="X108"/>
  <c r="X75"/>
  <c r="X97"/>
  <c r="X82"/>
  <c r="X73"/>
  <c r="X89"/>
  <c r="X107"/>
  <c r="X80"/>
  <c r="X98"/>
  <c r="X83"/>
  <c r="X86"/>
  <c r="X79"/>
  <c r="X101"/>
  <c r="X90"/>
  <c r="X77"/>
  <c r="X95"/>
  <c r="X111"/>
  <c r="X84"/>
  <c r="X102"/>
  <c r="X105"/>
  <c r="X96"/>
  <c r="X87"/>
  <c r="X109"/>
  <c r="X104"/>
  <c r="X99"/>
  <c r="X72"/>
  <c r="X106"/>
  <c r="X100"/>
  <c r="X74"/>
  <c r="X85"/>
  <c r="X76"/>
  <c r="X94"/>
  <c r="X78"/>
  <c r="W121" i="9"/>
  <c r="W122"/>
  <c r="W64" i="15"/>
  <c r="W65"/>
  <c r="W62"/>
  <c r="W94" s="1"/>
  <c r="W32"/>
  <c r="W27" i="8" s="1"/>
  <c r="W189" i="15"/>
  <c r="W46" i="8" s="1"/>
  <c r="W63" i="15"/>
  <c r="W31"/>
  <c r="W26" i="8" s="1"/>
  <c r="W216" i="15"/>
  <c r="W242" s="1"/>
  <c r="W215"/>
  <c r="W241" s="1"/>
  <c r="W190"/>
  <c r="W47" i="8" s="1"/>
  <c r="W30" i="15"/>
  <c r="W25" i="8" s="1"/>
  <c r="W188" i="15"/>
  <c r="W45" i="8" s="1"/>
  <c r="W66" i="15"/>
  <c r="X158" i="6"/>
  <c r="X149"/>
  <c r="X68"/>
  <c r="X160"/>
  <c r="X159"/>
  <c r="X65"/>
  <c r="X146"/>
  <c r="X154"/>
  <c r="X54"/>
  <c r="X62"/>
  <c r="X153"/>
  <c r="X161"/>
  <c r="X69"/>
  <c r="X57"/>
  <c r="X148"/>
  <c r="X156"/>
  <c r="X55"/>
  <c r="X147"/>
  <c r="X155"/>
  <c r="X56"/>
  <c r="X66"/>
  <c r="X67"/>
  <c r="X150"/>
  <c r="X59"/>
  <c r="X157"/>
  <c r="X61"/>
  <c r="X63"/>
  <c r="X152"/>
  <c r="X64"/>
  <c r="X151"/>
  <c r="X60"/>
  <c r="X58"/>
  <c r="W36" i="20"/>
  <c r="X11" i="9"/>
  <c r="X81" s="1"/>
  <c r="W53" i="19"/>
  <c r="X12" i="7"/>
  <c r="X11" i="15"/>
  <c r="X11" i="22"/>
  <c r="X12" i="5"/>
  <c r="X19" s="1"/>
  <c r="X12" i="6"/>
  <c r="W377" i="19"/>
  <c r="X12" i="23"/>
  <c r="X11" i="8"/>
  <c r="W56" i="19"/>
  <c r="W380"/>
  <c r="W39" i="20"/>
  <c r="W23" i="19"/>
  <c r="X15" i="23"/>
  <c r="X15" i="7"/>
  <c r="X14" i="15"/>
  <c r="X14" i="8"/>
  <c r="X14" i="9"/>
  <c r="X14" i="22"/>
  <c r="X15" i="6"/>
  <c r="X15" i="5"/>
  <c r="Y74"/>
  <c r="Y90"/>
  <c r="Y108"/>
  <c r="Y83"/>
  <c r="Y101"/>
  <c r="Y72"/>
  <c r="Y102"/>
  <c r="Y89"/>
  <c r="Y84"/>
  <c r="Y85"/>
  <c r="Y87"/>
  <c r="Y110"/>
  <c r="Y94"/>
  <c r="Y111"/>
  <c r="Y86"/>
  <c r="Y104"/>
  <c r="Y79"/>
  <c r="Y105"/>
  <c r="Y98"/>
  <c r="Y76"/>
  <c r="X56" i="19"/>
  <c r="Y14" i="9"/>
  <c r="Y14" i="15"/>
  <c r="X23" i="19"/>
  <c r="Y14" i="8"/>
  <c r="Y14" i="22"/>
  <c r="X42" i="20"/>
  <c r="X49" s="1"/>
  <c r="X45"/>
  <c r="X52" s="1"/>
  <c r="X43"/>
  <c r="X50" s="1"/>
  <c r="Y147" i="6"/>
  <c r="Y54"/>
  <c r="Y146"/>
  <c r="Y55"/>
  <c r="Y153"/>
  <c r="Y148"/>
  <c r="Y67"/>
  <c r="Y69"/>
  <c r="Y21" i="19"/>
  <c r="Y11" i="8" l="1"/>
  <c r="X377" i="19"/>
  <c r="X44" i="20"/>
  <c r="X51" s="1"/>
  <c r="X46"/>
  <c r="X53" s="1"/>
  <c r="X39"/>
  <c r="Y15" i="7"/>
  <c r="Y15" i="23"/>
  <c r="Y15" i="6"/>
  <c r="Y15" i="5"/>
  <c r="Y77"/>
  <c r="Y81"/>
  <c r="Y113"/>
  <c r="Y97"/>
  <c r="Y112"/>
  <c r="Y96"/>
  <c r="Y78"/>
  <c r="Y95"/>
  <c r="Y99"/>
  <c r="Y80"/>
  <c r="Y103"/>
  <c r="Y106"/>
  <c r="Y107"/>
  <c r="Y73"/>
  <c r="Y88"/>
  <c r="Y109"/>
  <c r="Y91"/>
  <c r="Y75"/>
  <c r="Y100"/>
  <c r="W49" i="8"/>
  <c r="Y66" i="6"/>
  <c r="Y161"/>
  <c r="Y160"/>
  <c r="Y56"/>
  <c r="Y57"/>
  <c r="Y154"/>
  <c r="Y58"/>
  <c r="Y155"/>
  <c r="Y12" i="7"/>
  <c r="Y12" i="23"/>
  <c r="Y11" i="15"/>
  <c r="Y64" i="6"/>
  <c r="Y152"/>
  <c r="Y62"/>
  <c r="Y149"/>
  <c r="Y65"/>
  <c r="Y156"/>
  <c r="Y61"/>
  <c r="Y157"/>
  <c r="Y59"/>
  <c r="Y68"/>
  <c r="Y158"/>
  <c r="Y150"/>
  <c r="Y60"/>
  <c r="Y63"/>
  <c r="Y159"/>
  <c r="X36" i="20"/>
  <c r="Y11" i="9"/>
  <c r="Y81" s="1"/>
  <c r="Y12" i="6"/>
  <c r="Y12" i="5"/>
  <c r="Y19" s="1"/>
  <c r="Y11" i="22"/>
  <c r="W52" i="8"/>
  <c r="W53" s="1"/>
  <c r="W39" i="9" s="1"/>
  <c r="W29" i="8"/>
  <c r="W32" s="1"/>
  <c r="X59" i="9"/>
  <c r="W25" i="23"/>
  <c r="X54" i="20"/>
  <c r="W21" i="7"/>
  <c r="V54" i="8"/>
  <c r="X15" i="15"/>
  <c r="W381" i="19"/>
  <c r="W57"/>
  <c r="X15" i="8"/>
  <c r="X16" i="23"/>
  <c r="X16" i="7"/>
  <c r="X15" i="9"/>
  <c r="X16" i="6"/>
  <c r="W40" i="20"/>
  <c r="X16" i="5"/>
  <c r="X15" i="22"/>
  <c r="X41" i="15"/>
  <c r="Y41" s="1"/>
  <c r="X180"/>
  <c r="X42" i="8" s="1"/>
  <c r="X21" i="15"/>
  <c r="X21" i="8" s="1"/>
  <c r="X179" i="15"/>
  <c r="X41" i="8" s="1"/>
  <c r="X22" i="15"/>
  <c r="X22" i="8" s="1"/>
  <c r="X181" i="15"/>
  <c r="X43" i="8" s="1"/>
  <c r="X43" i="15"/>
  <c r="Y43" s="1"/>
  <c r="X23"/>
  <c r="X23" i="8" s="1"/>
  <c r="X198" i="15"/>
  <c r="Y198" s="1"/>
  <c r="X42"/>
  <c r="W33" i="7"/>
  <c r="W39" i="23"/>
  <c r="W98" i="15"/>
  <c r="W97"/>
  <c r="W95"/>
  <c r="W24" i="23" s="1"/>
  <c r="Y55" i="19"/>
  <c r="Z13" i="15"/>
  <c r="Z13" i="9"/>
  <c r="Y22" i="19"/>
  <c r="Z21" s="1"/>
  <c r="Y379"/>
  <c r="Z14" i="23"/>
  <c r="Z13" i="8"/>
  <c r="Y38" i="20"/>
  <c r="Z14" i="5"/>
  <c r="Z14" i="7"/>
  <c r="Z14" i="6"/>
  <c r="Z13" i="22"/>
  <c r="Y19" i="19"/>
  <c r="X57"/>
  <c r="Y15" i="15"/>
  <c r="Y16" i="23"/>
  <c r="Y15" i="8"/>
  <c r="Y16" i="5"/>
  <c r="X40" i="20"/>
  <c r="Y16" i="7"/>
  <c r="Y15" i="22"/>
  <c r="Y15" i="9"/>
  <c r="Y16" i="6"/>
  <c r="X381" i="19"/>
  <c r="Y59" i="9" l="1"/>
  <c r="Y181" i="15"/>
  <c r="Y43" i="8" s="1"/>
  <c r="Y42" i="15"/>
  <c r="Y179"/>
  <c r="Y41" i="8" s="1"/>
  <c r="Y180" i="15"/>
  <c r="Y42" i="8" s="1"/>
  <c r="Y22" i="15"/>
  <c r="Y22" i="8" s="1"/>
  <c r="Y23" i="15"/>
  <c r="Y21"/>
  <c r="Y21" i="8" s="1"/>
  <c r="W20" i="7"/>
  <c r="W33" i="8"/>
  <c r="W19" i="9" s="1"/>
  <c r="X122"/>
  <c r="X121"/>
  <c r="X62" i="15"/>
  <c r="X94" s="1"/>
  <c r="X190"/>
  <c r="X47" i="8" s="1"/>
  <c r="X32" i="15"/>
  <c r="X27" i="8" s="1"/>
  <c r="X189" i="15"/>
  <c r="X46" i="8" s="1"/>
  <c r="X188" i="15"/>
  <c r="X45" i="8" s="1"/>
  <c r="X216" i="15"/>
  <c r="X242" s="1"/>
  <c r="X30"/>
  <c r="X25" i="8" s="1"/>
  <c r="X66" i="15"/>
  <c r="X63"/>
  <c r="X65"/>
  <c r="X215"/>
  <c r="X241" s="1"/>
  <c r="X31"/>
  <c r="X26" i="8" s="1"/>
  <c r="X64" i="15"/>
  <c r="W54" i="8"/>
  <c r="Y23"/>
  <c r="Y216" i="15"/>
  <c r="Y242" s="1"/>
  <c r="Y215"/>
  <c r="Y241" s="1"/>
  <c r="Y188"/>
  <c r="Y45" i="8" s="1"/>
  <c r="Y66" i="15"/>
  <c r="Y63"/>
  <c r="Y30"/>
  <c r="Y25" i="8" s="1"/>
  <c r="Y65" i="15"/>
  <c r="Y62"/>
  <c r="Y94" s="1"/>
  <c r="Y32"/>
  <c r="Y27" i="8" s="1"/>
  <c r="Y190" i="15"/>
  <c r="Y47" i="8" s="1"/>
  <c r="Y64" i="15"/>
  <c r="Y189"/>
  <c r="Y46" i="8" s="1"/>
  <c r="Y31" i="15"/>
  <c r="Y26" i="8" s="1"/>
  <c r="Y53" i="19"/>
  <c r="Z11" i="9"/>
  <c r="Z81" s="1"/>
  <c r="Z12" i="5"/>
  <c r="Z19" s="1"/>
  <c r="Y36" i="20"/>
  <c r="Z11" i="22"/>
  <c r="Z12" i="23"/>
  <c r="Z12" i="7"/>
  <c r="Z11" i="8"/>
  <c r="Z11" i="15"/>
  <c r="Z12" i="6"/>
  <c r="Y377" i="19"/>
  <c r="Z147" i="6"/>
  <c r="Z151"/>
  <c r="Z155"/>
  <c r="Z159"/>
  <c r="Z56"/>
  <c r="Z60"/>
  <c r="Z66"/>
  <c r="Z65"/>
  <c r="Z146"/>
  <c r="Z150"/>
  <c r="Z154"/>
  <c r="Z158"/>
  <c r="Z54"/>
  <c r="Z67"/>
  <c r="Z64"/>
  <c r="Z62"/>
  <c r="Z149"/>
  <c r="Z153"/>
  <c r="Z157"/>
  <c r="Z161"/>
  <c r="Z61"/>
  <c r="Z69"/>
  <c r="Z68"/>
  <c r="Z57"/>
  <c r="Z148"/>
  <c r="Z152"/>
  <c r="Z156"/>
  <c r="Z160"/>
  <c r="Z55"/>
  <c r="Z59"/>
  <c r="Z63"/>
  <c r="Z58"/>
  <c r="Z75" i="5"/>
  <c r="Z83"/>
  <c r="Z91"/>
  <c r="Z101"/>
  <c r="Z109"/>
  <c r="Z74"/>
  <c r="Z82"/>
  <c r="Z90"/>
  <c r="Z100"/>
  <c r="Z108"/>
  <c r="Z73"/>
  <c r="Z81"/>
  <c r="Z89"/>
  <c r="Z99"/>
  <c r="Z107"/>
  <c r="Z72"/>
  <c r="Z80"/>
  <c r="Z88"/>
  <c r="Z98"/>
  <c r="Z106"/>
  <c r="Z79"/>
  <c r="Z87"/>
  <c r="Z97"/>
  <c r="Z105"/>
  <c r="Z113"/>
  <c r="Z78"/>
  <c r="Z86"/>
  <c r="Z96"/>
  <c r="Z104"/>
  <c r="Z112"/>
  <c r="Z77"/>
  <c r="Z85"/>
  <c r="Z95"/>
  <c r="Z103"/>
  <c r="Z111"/>
  <c r="Z76"/>
  <c r="Z84"/>
  <c r="Z94"/>
  <c r="Z102"/>
  <c r="Z110"/>
  <c r="Y122" i="9"/>
  <c r="Y121"/>
  <c r="Z55" i="19"/>
  <c r="AA13" i="22"/>
  <c r="Z19" i="19"/>
  <c r="Z379"/>
  <c r="Z22"/>
  <c r="AA13" i="15"/>
  <c r="AA13" i="8"/>
  <c r="AA14" i="23"/>
  <c r="AA14" i="6"/>
  <c r="AA14" i="7"/>
  <c r="Z38" i="20"/>
  <c r="AA14" i="5"/>
  <c r="AA13" i="9"/>
  <c r="Y43" i="20"/>
  <c r="Y50" s="1"/>
  <c r="Y45"/>
  <c r="Y52" s="1"/>
  <c r="Y44"/>
  <c r="Y51" s="1"/>
  <c r="Y46"/>
  <c r="Y53" s="1"/>
  <c r="Y42"/>
  <c r="Y49" s="1"/>
  <c r="Y47"/>
  <c r="Y54" s="1"/>
  <c r="Y56" i="19"/>
  <c r="Z14" i="15"/>
  <c r="Z15" i="6"/>
  <c r="Y23" i="19"/>
  <c r="Z14" i="8"/>
  <c r="Z14" i="22"/>
  <c r="Z15" i="7"/>
  <c r="Y39" i="20"/>
  <c r="Z15" i="5"/>
  <c r="Y380" i="19"/>
  <c r="Z15" i="23"/>
  <c r="Z14" i="9"/>
  <c r="Z198" i="15"/>
  <c r="Z22" l="1"/>
  <c r="Z22" i="8" s="1"/>
  <c r="Z42" i="15"/>
  <c r="Z181"/>
  <c r="Z43" i="8" s="1"/>
  <c r="Z43" i="15"/>
  <c r="Z41"/>
  <c r="Z179"/>
  <c r="Z41" i="8" s="1"/>
  <c r="X49"/>
  <c r="X52" s="1"/>
  <c r="X53" s="1"/>
  <c r="X39" i="9" s="1"/>
  <c r="Y49" i="8"/>
  <c r="Y52" s="1"/>
  <c r="Y53" s="1"/>
  <c r="Y39" i="9" s="1"/>
  <c r="X29" i="8"/>
  <c r="X32" s="1"/>
  <c r="Y29"/>
  <c r="Y32" s="1"/>
  <c r="Y33" s="1"/>
  <c r="Y19" i="9" s="1"/>
  <c r="Z59"/>
  <c r="W34" i="8"/>
  <c r="X95" i="15"/>
  <c r="X97"/>
  <c r="X98"/>
  <c r="X33" i="7"/>
  <c r="X39" i="23"/>
  <c r="X21" i="7"/>
  <c r="X25" i="23"/>
  <c r="Y57" i="19"/>
  <c r="Z15" i="9"/>
  <c r="Z16" i="7"/>
  <c r="Z15" i="22"/>
  <c r="Z16" i="6"/>
  <c r="Y40" i="20"/>
  <c r="Z15" i="8"/>
  <c r="Z16" i="23"/>
  <c r="Z15" i="15"/>
  <c r="Z16" i="5"/>
  <c r="Y381" i="19"/>
  <c r="Z43" i="20"/>
  <c r="Z50" s="1"/>
  <c r="Z45"/>
  <c r="Z52" s="1"/>
  <c r="Z44"/>
  <c r="Z51" s="1"/>
  <c r="Z46"/>
  <c r="Z53" s="1"/>
  <c r="Z42"/>
  <c r="Z49" s="1"/>
  <c r="Z47"/>
  <c r="Z54" s="1"/>
  <c r="AA146" i="6"/>
  <c r="AA150"/>
  <c r="AA154"/>
  <c r="AA158"/>
  <c r="AA55"/>
  <c r="AA68"/>
  <c r="AA57"/>
  <c r="AA59"/>
  <c r="AA147"/>
  <c r="AA151"/>
  <c r="AA155"/>
  <c r="AA159"/>
  <c r="AA54"/>
  <c r="AA63"/>
  <c r="AA58"/>
  <c r="AA60"/>
  <c r="AA148"/>
  <c r="AA152"/>
  <c r="AA156"/>
  <c r="AA160"/>
  <c r="AA66"/>
  <c r="AA65"/>
  <c r="AA67"/>
  <c r="AA64"/>
  <c r="AA149"/>
  <c r="AA153"/>
  <c r="AA157"/>
  <c r="AA161"/>
  <c r="AA56"/>
  <c r="AA62"/>
  <c r="AA61"/>
  <c r="AA69"/>
  <c r="Z56" i="19"/>
  <c r="AA14" i="8"/>
  <c r="AA15" i="6"/>
  <c r="AA14" i="15"/>
  <c r="AA15" i="23"/>
  <c r="Z380" i="19"/>
  <c r="AA14" i="22"/>
  <c r="AA21" i="19"/>
  <c r="AA14" i="9"/>
  <c r="AA15" i="7"/>
  <c r="Z23" i="19"/>
  <c r="Z39" i="20"/>
  <c r="AA15" i="5"/>
  <c r="Z53" i="19"/>
  <c r="AA12" i="5"/>
  <c r="AA19" s="1"/>
  <c r="Z377" i="19"/>
  <c r="AA11" i="15"/>
  <c r="AA198" s="1"/>
  <c r="AA11" i="22"/>
  <c r="AA12" i="23"/>
  <c r="AA11" i="9"/>
  <c r="AA81" s="1"/>
  <c r="AA12" i="7"/>
  <c r="AA11" i="8"/>
  <c r="AA12" i="6"/>
  <c r="Z36" i="20"/>
  <c r="Y95" i="15"/>
  <c r="Y24" i="23" s="1"/>
  <c r="Y98" i="15"/>
  <c r="Y97"/>
  <c r="Y25" i="23"/>
  <c r="Y21" i="7"/>
  <c r="Z180" i="15"/>
  <c r="AA74" i="5"/>
  <c r="AA75"/>
  <c r="AA83"/>
  <c r="AA91"/>
  <c r="AA101"/>
  <c r="AA109"/>
  <c r="AA82"/>
  <c r="AA90"/>
  <c r="AA100"/>
  <c r="AA108"/>
  <c r="AA72"/>
  <c r="AA73"/>
  <c r="AA81"/>
  <c r="AA89"/>
  <c r="AA99"/>
  <c r="AA107"/>
  <c r="AA80"/>
  <c r="AA88"/>
  <c r="AA98"/>
  <c r="AA106"/>
  <c r="AA78"/>
  <c r="AA79"/>
  <c r="AA87"/>
  <c r="AA97"/>
  <c r="AA105"/>
  <c r="AA113"/>
  <c r="AA86"/>
  <c r="AA96"/>
  <c r="AA104"/>
  <c r="AA112"/>
  <c r="AA76"/>
  <c r="AA77"/>
  <c r="AA85"/>
  <c r="AA95"/>
  <c r="AA103"/>
  <c r="AA111"/>
  <c r="AA84"/>
  <c r="AA94"/>
  <c r="AA102"/>
  <c r="AA110"/>
  <c r="Y39" i="23"/>
  <c r="Y33" i="7"/>
  <c r="Y20"/>
  <c r="Z23" i="15"/>
  <c r="Z21"/>
  <c r="AA41" l="1"/>
  <c r="Y54" i="8"/>
  <c r="AA59" i="9"/>
  <c r="Y34" i="8"/>
  <c r="X20" i="7"/>
  <c r="X24" i="23"/>
  <c r="X54" i="8"/>
  <c r="X33"/>
  <c r="X19" i="9" s="1"/>
  <c r="Z23" i="8"/>
  <c r="AA23" i="15"/>
  <c r="AA23" i="8" s="1"/>
  <c r="Z42"/>
  <c r="AA180" i="15"/>
  <c r="AA55" i="19"/>
  <c r="AB13" i="22"/>
  <c r="AA19" i="19"/>
  <c r="AA379"/>
  <c r="AA38" i="20"/>
  <c r="AB14" i="7"/>
  <c r="AB14" i="5"/>
  <c r="AB14" i="23"/>
  <c r="AB14" i="6"/>
  <c r="AB13" i="9"/>
  <c r="AB13" i="15"/>
  <c r="AA22" i="19"/>
  <c r="AB13" i="8"/>
  <c r="Z64" i="15"/>
  <c r="Z65"/>
  <c r="Z189"/>
  <c r="Z46" i="8" s="1"/>
  <c r="Z62" i="15"/>
  <c r="Z94" s="1"/>
  <c r="Z66"/>
  <c r="Z190"/>
  <c r="Z47" i="8" s="1"/>
  <c r="Z188" i="15"/>
  <c r="Z45" i="8" s="1"/>
  <c r="Z63" i="15"/>
  <c r="Z216"/>
  <c r="Z242" s="1"/>
  <c r="Z31"/>
  <c r="Z26" i="8" s="1"/>
  <c r="Z215" i="15"/>
  <c r="Z241" s="1"/>
  <c r="Z32"/>
  <c r="Z27" i="8" s="1"/>
  <c r="Z30" i="15"/>
  <c r="Z25" i="8" s="1"/>
  <c r="Z21"/>
  <c r="AA21" i="15"/>
  <c r="AA21" i="8" s="1"/>
  <c r="AA43" i="15"/>
  <c r="AA181"/>
  <c r="AA179"/>
  <c r="AA42"/>
  <c r="Z57" i="19"/>
  <c r="AA15" i="15"/>
  <c r="AA16" i="23"/>
  <c r="AA15" i="22"/>
  <c r="AA16" i="6"/>
  <c r="AA16" i="7"/>
  <c r="Z40" i="20"/>
  <c r="AA15" i="9"/>
  <c r="Z381" i="19"/>
  <c r="AA15" i="8"/>
  <c r="AA16" i="5"/>
  <c r="Z122" i="9"/>
  <c r="Z121"/>
  <c r="AA22" i="15"/>
  <c r="Z49" i="8" l="1"/>
  <c r="Z52" s="1"/>
  <c r="Z29"/>
  <c r="X34"/>
  <c r="AA22"/>
  <c r="AA65" i="15"/>
  <c r="AA189"/>
  <c r="AA46" i="8" s="1"/>
  <c r="AA188" i="15"/>
  <c r="AA45" i="8" s="1"/>
  <c r="AA216" i="15"/>
  <c r="AA242" s="1"/>
  <c r="AA31"/>
  <c r="AA26" i="8" s="1"/>
  <c r="AA66" i="15"/>
  <c r="AA63"/>
  <c r="AA190"/>
  <c r="AA47" i="8" s="1"/>
  <c r="AA215" i="15"/>
  <c r="AA241" s="1"/>
  <c r="AA62"/>
  <c r="AA94" s="1"/>
  <c r="AA64"/>
  <c r="AA30"/>
  <c r="AA25" i="8" s="1"/>
  <c r="AA32" i="15"/>
  <c r="AA27" i="8" s="1"/>
  <c r="AA41"/>
  <c r="Z21" i="7"/>
  <c r="Z25" i="23"/>
  <c r="AB153" i="6"/>
  <c r="AB161"/>
  <c r="AB69"/>
  <c r="AB148"/>
  <c r="AB160"/>
  <c r="AB63"/>
  <c r="AB147"/>
  <c r="AB151"/>
  <c r="AB155"/>
  <c r="AB159"/>
  <c r="AB56"/>
  <c r="AB60"/>
  <c r="AB66"/>
  <c r="AB65"/>
  <c r="AB146"/>
  <c r="AB150"/>
  <c r="AB154"/>
  <c r="AB158"/>
  <c r="AB54"/>
  <c r="AB67"/>
  <c r="AB64"/>
  <c r="AB62"/>
  <c r="AB149"/>
  <c r="AB157"/>
  <c r="AB61"/>
  <c r="AB68"/>
  <c r="AB57"/>
  <c r="AB152"/>
  <c r="AB156"/>
  <c r="AB55"/>
  <c r="AB59"/>
  <c r="AB58"/>
  <c r="AB78" i="5"/>
  <c r="AB79"/>
  <c r="AB101"/>
  <c r="AB80"/>
  <c r="AB98"/>
  <c r="AB73"/>
  <c r="AB99"/>
  <c r="AB86"/>
  <c r="AB75"/>
  <c r="AB105"/>
  <c r="AB90"/>
  <c r="AB112"/>
  <c r="AB91"/>
  <c r="AB113"/>
  <c r="AB76"/>
  <c r="AB84"/>
  <c r="AB94"/>
  <c r="AB102"/>
  <c r="AB110"/>
  <c r="AB77"/>
  <c r="AB85"/>
  <c r="AB95"/>
  <c r="AB103"/>
  <c r="AB111"/>
  <c r="AB82"/>
  <c r="AB96"/>
  <c r="AB108"/>
  <c r="AB83"/>
  <c r="AB97"/>
  <c r="AB109"/>
  <c r="AB104"/>
  <c r="AB72"/>
  <c r="AB88"/>
  <c r="AB106"/>
  <c r="AB81"/>
  <c r="AB89"/>
  <c r="AB107"/>
  <c r="AB74"/>
  <c r="AB100"/>
  <c r="AB87"/>
  <c r="AA44" i="20"/>
  <c r="AA51" s="1"/>
  <c r="AA42"/>
  <c r="AA49" s="1"/>
  <c r="AA47"/>
  <c r="AA54" s="1"/>
  <c r="AA45"/>
  <c r="AA52" s="1"/>
  <c r="AA46"/>
  <c r="AA53" s="1"/>
  <c r="AA43"/>
  <c r="AA50" s="1"/>
  <c r="AA53" i="19"/>
  <c r="AB11" i="9"/>
  <c r="AB81" s="1"/>
  <c r="AA36" i="20"/>
  <c r="AB12" i="7"/>
  <c r="AB11" i="8"/>
  <c r="AB11" i="15"/>
  <c r="AB42" s="1"/>
  <c r="AB12" i="6"/>
  <c r="AA377" i="19"/>
  <c r="AB12" i="5"/>
  <c r="AB19" s="1"/>
  <c r="AB11" i="22"/>
  <c r="AB12" i="23"/>
  <c r="Z32" i="8"/>
  <c r="AA122" i="9"/>
  <c r="AA121"/>
  <c r="AA25" i="23"/>
  <c r="AA43" i="8"/>
  <c r="Z39" i="23"/>
  <c r="Z33" i="7"/>
  <c r="Z98" i="15"/>
  <c r="Z97"/>
  <c r="Z95"/>
  <c r="Z20" i="7" s="1"/>
  <c r="AA56" i="19"/>
  <c r="AA380"/>
  <c r="AB15" i="6"/>
  <c r="AB14" i="15"/>
  <c r="AB21" i="19"/>
  <c r="AB15" i="7"/>
  <c r="AB14" i="8"/>
  <c r="AA23" i="19"/>
  <c r="AB15" i="5"/>
  <c r="AB14" i="22"/>
  <c r="AB15" i="23"/>
  <c r="AA39" i="20"/>
  <c r="AB14" i="9"/>
  <c r="AA42" i="8"/>
  <c r="AB198" i="15" l="1"/>
  <c r="AB180"/>
  <c r="AB42" i="8" s="1"/>
  <c r="AB43" i="15"/>
  <c r="AB181"/>
  <c r="AB43" i="8" s="1"/>
  <c r="Z53"/>
  <c r="Z39" i="9" s="1"/>
  <c r="AA49" i="8"/>
  <c r="AA29"/>
  <c r="AA32" s="1"/>
  <c r="AA33" s="1"/>
  <c r="AA19" i="9" s="1"/>
  <c r="AB59"/>
  <c r="AA21" i="7"/>
  <c r="AA57" i="19"/>
  <c r="AA381"/>
  <c r="AB15" i="22"/>
  <c r="AB16" i="7"/>
  <c r="AB15" i="9"/>
  <c r="AB15" i="8"/>
  <c r="AB16" i="5"/>
  <c r="AB16" i="6"/>
  <c r="AB15" i="15"/>
  <c r="AB16" i="23"/>
  <c r="AA40" i="20"/>
  <c r="AB21" i="15"/>
  <c r="AB21" i="8" s="1"/>
  <c r="AB41" i="15"/>
  <c r="AB23"/>
  <c r="AA98"/>
  <c r="AA97"/>
  <c r="AA95"/>
  <c r="AA24" i="23" s="1"/>
  <c r="AA39"/>
  <c r="AA33" i="7"/>
  <c r="Z24" i="23"/>
  <c r="AA52" i="8"/>
  <c r="AB55" i="19"/>
  <c r="AC13" i="15"/>
  <c r="AB22" i="19"/>
  <c r="AC21" s="1"/>
  <c r="AC13" i="9"/>
  <c r="AC13" i="8"/>
  <c r="AC14" i="23"/>
  <c r="AC14" i="6"/>
  <c r="AB379" i="19"/>
  <c r="AB19"/>
  <c r="AC13" i="22"/>
  <c r="AB38" i="20"/>
  <c r="AC14" i="5"/>
  <c r="AC14" i="7"/>
  <c r="Z33" i="8"/>
  <c r="Z19" i="9" s="1"/>
  <c r="AB179" i="15"/>
  <c r="AB22"/>
  <c r="Z54" i="8" l="1"/>
  <c r="AB22"/>
  <c r="AC79" i="5"/>
  <c r="AC105"/>
  <c r="AC86"/>
  <c r="AC112"/>
  <c r="AC85"/>
  <c r="AC111"/>
  <c r="AC94"/>
  <c r="AC75"/>
  <c r="AC83"/>
  <c r="AC91"/>
  <c r="AC101"/>
  <c r="AC109"/>
  <c r="AC74"/>
  <c r="AC82"/>
  <c r="AC90"/>
  <c r="AC100"/>
  <c r="AC108"/>
  <c r="AC73"/>
  <c r="AC81"/>
  <c r="AC89"/>
  <c r="AC99"/>
  <c r="AC107"/>
  <c r="AC72"/>
  <c r="AC80"/>
  <c r="AC88"/>
  <c r="AC98"/>
  <c r="AC106"/>
  <c r="AC87"/>
  <c r="AC97"/>
  <c r="AC113"/>
  <c r="AC78"/>
  <c r="AC96"/>
  <c r="AC104"/>
  <c r="AC77"/>
  <c r="AC95"/>
  <c r="AC103"/>
  <c r="AC76"/>
  <c r="AC84"/>
  <c r="AC102"/>
  <c r="AC110"/>
  <c r="AC55" i="19"/>
  <c r="AC38" i="20"/>
  <c r="AC379" i="19"/>
  <c r="AD13" i="8"/>
  <c r="AC22" i="19"/>
  <c r="AD21" s="1"/>
  <c r="AD13" i="15"/>
  <c r="AD14" i="7"/>
  <c r="AD14" i="6"/>
  <c r="AD13" i="9"/>
  <c r="AD14" i="5"/>
  <c r="AD14" i="23"/>
  <c r="AD13" i="22"/>
  <c r="AC19" i="19"/>
  <c r="AB53"/>
  <c r="AC12" i="23"/>
  <c r="AC11" i="15"/>
  <c r="AC21" s="1"/>
  <c r="AC21" i="8" s="1"/>
  <c r="AC11" i="22"/>
  <c r="AC11" i="9"/>
  <c r="AC81" s="1"/>
  <c r="AC12" i="7"/>
  <c r="AC11" i="8"/>
  <c r="AC12" i="6"/>
  <c r="AC12" i="5"/>
  <c r="AC19" s="1"/>
  <c r="AB36" i="20"/>
  <c r="AB377" i="19"/>
  <c r="AC149" i="6"/>
  <c r="AC153"/>
  <c r="AC157"/>
  <c r="AC148"/>
  <c r="AC156"/>
  <c r="AC65"/>
  <c r="AC56"/>
  <c r="AC69"/>
  <c r="AC147"/>
  <c r="AC151"/>
  <c r="AC155"/>
  <c r="AC159"/>
  <c r="AC146"/>
  <c r="AC150"/>
  <c r="AC154"/>
  <c r="AC158"/>
  <c r="AC55"/>
  <c r="AC68"/>
  <c r="AC57"/>
  <c r="AC59"/>
  <c r="AC54"/>
  <c r="AC63"/>
  <c r="AC58"/>
  <c r="AC60"/>
  <c r="AC161"/>
  <c r="AC152"/>
  <c r="AC160"/>
  <c r="AC66"/>
  <c r="AC67"/>
  <c r="AC64"/>
  <c r="AC62"/>
  <c r="AC61"/>
  <c r="AB380" i="19"/>
  <c r="AC15" i="7"/>
  <c r="AC15" i="5"/>
  <c r="AC14" i="22"/>
  <c r="AC14" i="9"/>
  <c r="AC14" i="8"/>
  <c r="AC15" i="23"/>
  <c r="AB56" i="19"/>
  <c r="AB39" i="20"/>
  <c r="AC14" i="15"/>
  <c r="AB23" i="19"/>
  <c r="AC15" i="6"/>
  <c r="AB63" i="15"/>
  <c r="AB216"/>
  <c r="AB242" s="1"/>
  <c r="AB31"/>
  <c r="AB26" i="8" s="1"/>
  <c r="AB62" i="15"/>
  <c r="AB94" s="1"/>
  <c r="AB66"/>
  <c r="AB189"/>
  <c r="AB46" i="8" s="1"/>
  <c r="AB64" i="15"/>
  <c r="AB32"/>
  <c r="AB27" i="8" s="1"/>
  <c r="AB30" i="15"/>
  <c r="AB25" i="8" s="1"/>
  <c r="AB190" i="15"/>
  <c r="AB47" i="8" s="1"/>
  <c r="AB65" i="15"/>
  <c r="AB215"/>
  <c r="AB241" s="1"/>
  <c r="AB188"/>
  <c r="AB45" i="8" s="1"/>
  <c r="AB122" i="9"/>
  <c r="AB121"/>
  <c r="AC41" i="15"/>
  <c r="AC179"/>
  <c r="AB41" i="8"/>
  <c r="AB47" i="20"/>
  <c r="AB54" s="1"/>
  <c r="AB42"/>
  <c r="AB49" s="1"/>
  <c r="AB43"/>
  <c r="AB50" s="1"/>
  <c r="AB45"/>
  <c r="AB52" s="1"/>
  <c r="AB46"/>
  <c r="AB53" s="1"/>
  <c r="AB44"/>
  <c r="AB51" s="1"/>
  <c r="AC181" i="15"/>
  <c r="AC198"/>
  <c r="AC180"/>
  <c r="AC42"/>
  <c r="AC43"/>
  <c r="AA53" i="8"/>
  <c r="AA39" i="9" s="1"/>
  <c r="AC23" i="15"/>
  <c r="AB23" i="8"/>
  <c r="AA20" i="7"/>
  <c r="Z34" i="8"/>
  <c r="AA34"/>
  <c r="AB49" l="1"/>
  <c r="AB29"/>
  <c r="AC59" i="9"/>
  <c r="AC23" i="8"/>
  <c r="AB39" i="23"/>
  <c r="AB33" i="7"/>
  <c r="AC53" i="19"/>
  <c r="AD12" i="7"/>
  <c r="AD11" i="8"/>
  <c r="AD11" i="15"/>
  <c r="AD21" s="1"/>
  <c r="AD21" i="8" s="1"/>
  <c r="AC377" i="19"/>
  <c r="AC36" i="20"/>
  <c r="AD11" i="9"/>
  <c r="AD81" s="1"/>
  <c r="AD12" i="5"/>
  <c r="AD19" s="1"/>
  <c r="AD12" i="23"/>
  <c r="AD12" i="6"/>
  <c r="AD11" i="22"/>
  <c r="AC56" i="19"/>
  <c r="AD14" i="15"/>
  <c r="AD15" i="6"/>
  <c r="AD14" i="9"/>
  <c r="AD14" i="8"/>
  <c r="AC39" i="20"/>
  <c r="AD15" i="7"/>
  <c r="AD15" i="23"/>
  <c r="AD15" i="5"/>
  <c r="AC380" i="19"/>
  <c r="AC23"/>
  <c r="AD14" i="22"/>
  <c r="AD42" i="15"/>
  <c r="AC42" i="8"/>
  <c r="AC43"/>
  <c r="AC41"/>
  <c r="AB97" i="15"/>
  <c r="AB98"/>
  <c r="AB95"/>
  <c r="AB20" i="7" s="1"/>
  <c r="AB25" i="23"/>
  <c r="AB21" i="7"/>
  <c r="AB57" i="19"/>
  <c r="AB381"/>
  <c r="AB40" i="20"/>
  <c r="AC16" i="7"/>
  <c r="AC15" i="15"/>
  <c r="AC16" i="23"/>
  <c r="AC15" i="8"/>
  <c r="AC16" i="6"/>
  <c r="AC15" i="9"/>
  <c r="AC16" i="5"/>
  <c r="AC15" i="22"/>
  <c r="AD55" i="19"/>
  <c r="AD38" i="20"/>
  <c r="AE14" i="5"/>
  <c r="AE13" i="8"/>
  <c r="AE14" i="23"/>
  <c r="AE14" i="6"/>
  <c r="AE13" i="9"/>
  <c r="AD22" i="19"/>
  <c r="AE13" i="22"/>
  <c r="AD379" i="19"/>
  <c r="AE13" i="15"/>
  <c r="AE14" i="7"/>
  <c r="AD19" i="19"/>
  <c r="AD72" i="5"/>
  <c r="AD80"/>
  <c r="AD88"/>
  <c r="AD98"/>
  <c r="AD106"/>
  <c r="AD73"/>
  <c r="AD81"/>
  <c r="AD89"/>
  <c r="AD99"/>
  <c r="AD107"/>
  <c r="AD97"/>
  <c r="AD74"/>
  <c r="AD82"/>
  <c r="AD90"/>
  <c r="AD100"/>
  <c r="AD108"/>
  <c r="AD75"/>
  <c r="AD83"/>
  <c r="AD91"/>
  <c r="AD105"/>
  <c r="AD76"/>
  <c r="AD94"/>
  <c r="AD102"/>
  <c r="AD77"/>
  <c r="AD95"/>
  <c r="AD111"/>
  <c r="AD78"/>
  <c r="AD96"/>
  <c r="AD112"/>
  <c r="AD87"/>
  <c r="AD101"/>
  <c r="AD84"/>
  <c r="AD110"/>
  <c r="AD85"/>
  <c r="AD103"/>
  <c r="AD113"/>
  <c r="AD86"/>
  <c r="AD104"/>
  <c r="AD79"/>
  <c r="AD109"/>
  <c r="AD147" i="6"/>
  <c r="AD151"/>
  <c r="AD155"/>
  <c r="AD159"/>
  <c r="AD56"/>
  <c r="AD60"/>
  <c r="AD66"/>
  <c r="AD65"/>
  <c r="AD54"/>
  <c r="AD59"/>
  <c r="AD62"/>
  <c r="AD148"/>
  <c r="AD152"/>
  <c r="AD156"/>
  <c r="AD160"/>
  <c r="AD64"/>
  <c r="AD149"/>
  <c r="AD157"/>
  <c r="AD161"/>
  <c r="AD69"/>
  <c r="AD68"/>
  <c r="AD55"/>
  <c r="AD146"/>
  <c r="AD154"/>
  <c r="AD158"/>
  <c r="AD58"/>
  <c r="AD153"/>
  <c r="AD61"/>
  <c r="AD57"/>
  <c r="AD63"/>
  <c r="AD150"/>
  <c r="AD67"/>
  <c r="AC42" i="20"/>
  <c r="AC49" s="1"/>
  <c r="AC47"/>
  <c r="AC54" s="1"/>
  <c r="AC43"/>
  <c r="AC50" s="1"/>
  <c r="AC44"/>
  <c r="AC51" s="1"/>
  <c r="AC45"/>
  <c r="AC52" s="1"/>
  <c r="AC46"/>
  <c r="AC53" s="1"/>
  <c r="AA54" i="8"/>
  <c r="AD43" i="15"/>
  <c r="AB52" i="8"/>
  <c r="AB32"/>
  <c r="AC22" i="15"/>
  <c r="AD198" l="1"/>
  <c r="AD181"/>
  <c r="AD43" i="8" s="1"/>
  <c r="AD41" i="15"/>
  <c r="AD179"/>
  <c r="AD41" i="8" s="1"/>
  <c r="AD180" i="15"/>
  <c r="AD59" i="9"/>
  <c r="AB33" i="8"/>
  <c r="AB19" i="9" s="1"/>
  <c r="AD53" i="19"/>
  <c r="AE11" i="9"/>
  <c r="AE81" s="1"/>
  <c r="AE11" i="15"/>
  <c r="AE11" i="22"/>
  <c r="AD36" i="20"/>
  <c r="AE12" i="23"/>
  <c r="AE12" i="7"/>
  <c r="AE12" i="6"/>
  <c r="AE11" i="8"/>
  <c r="AE12" i="5"/>
  <c r="AE19" s="1"/>
  <c r="AD377" i="19"/>
  <c r="AE75" i="5"/>
  <c r="AE83"/>
  <c r="AE91"/>
  <c r="AE101"/>
  <c r="AE109"/>
  <c r="AE78"/>
  <c r="AE86"/>
  <c r="AE104"/>
  <c r="AE73"/>
  <c r="AE81"/>
  <c r="AE89"/>
  <c r="AE99"/>
  <c r="AE107"/>
  <c r="AE72"/>
  <c r="AE80"/>
  <c r="AE88"/>
  <c r="AE98"/>
  <c r="AE106"/>
  <c r="AE74"/>
  <c r="AE100"/>
  <c r="AE79"/>
  <c r="AE97"/>
  <c r="AE105"/>
  <c r="AE82"/>
  <c r="AE96"/>
  <c r="AE77"/>
  <c r="AE95"/>
  <c r="AE111"/>
  <c r="AE84"/>
  <c r="AE102"/>
  <c r="AE90"/>
  <c r="AE108"/>
  <c r="AE87"/>
  <c r="AE113"/>
  <c r="AE112"/>
  <c r="AE85"/>
  <c r="AE103"/>
  <c r="AE76"/>
  <c r="AE94"/>
  <c r="AE110"/>
  <c r="AD42" i="8"/>
  <c r="AE180" i="15"/>
  <c r="AE42" i="8" s="1"/>
  <c r="AD22" i="15"/>
  <c r="AC22" i="8"/>
  <c r="AB53"/>
  <c r="AB39" i="9" s="1"/>
  <c r="AD56" i="19"/>
  <c r="AE21"/>
  <c r="AE15" i="7"/>
  <c r="AD39" i="20"/>
  <c r="AE14" i="15"/>
  <c r="AE14" i="9"/>
  <c r="AE15" i="5"/>
  <c r="AE14" i="8"/>
  <c r="AD23" i="19"/>
  <c r="AE14" i="22"/>
  <c r="AE15" i="23"/>
  <c r="AD380" i="19"/>
  <c r="AE15" i="6"/>
  <c r="AE146"/>
  <c r="AE150"/>
  <c r="AE154"/>
  <c r="AE158"/>
  <c r="AE55"/>
  <c r="AE59"/>
  <c r="AE149"/>
  <c r="AE153"/>
  <c r="AE157"/>
  <c r="AE161"/>
  <c r="AE56"/>
  <c r="AE62"/>
  <c r="AE61"/>
  <c r="AE69"/>
  <c r="AE68"/>
  <c r="AE67"/>
  <c r="AE148"/>
  <c r="AE156"/>
  <c r="AE160"/>
  <c r="AE147"/>
  <c r="AE151"/>
  <c r="AE159"/>
  <c r="AE54"/>
  <c r="AE58"/>
  <c r="AE66"/>
  <c r="AE57"/>
  <c r="AE152"/>
  <c r="AE65"/>
  <c r="AE155"/>
  <c r="AE63"/>
  <c r="AE60"/>
  <c r="AE64"/>
  <c r="AD43" i="20"/>
  <c r="AD50" s="1"/>
  <c r="AD44"/>
  <c r="AD51" s="1"/>
  <c r="AD46"/>
  <c r="AD53" s="1"/>
  <c r="AD47"/>
  <c r="AD54" s="1"/>
  <c r="AD42"/>
  <c r="AD49" s="1"/>
  <c r="AD45"/>
  <c r="AD52" s="1"/>
  <c r="AC122" i="9"/>
  <c r="AC121"/>
  <c r="AC189" i="15"/>
  <c r="AC46" i="8" s="1"/>
  <c r="AC216" i="15"/>
  <c r="AC242" s="1"/>
  <c r="AC215"/>
  <c r="AC241" s="1"/>
  <c r="AC32"/>
  <c r="AC27" i="8" s="1"/>
  <c r="AC66" i="15"/>
  <c r="AC31"/>
  <c r="AC26" i="8" s="1"/>
  <c r="AC64" i="15"/>
  <c r="AC62"/>
  <c r="AC94" s="1"/>
  <c r="AC190"/>
  <c r="AC47" i="8" s="1"/>
  <c r="AC188" i="15"/>
  <c r="AC45" i="8" s="1"/>
  <c r="AC65" i="15"/>
  <c r="AC30"/>
  <c r="AC25" i="8" s="1"/>
  <c r="AC29" s="1"/>
  <c r="AC63" i="15"/>
  <c r="AC57" i="19"/>
  <c r="AC381"/>
  <c r="AD15" i="8"/>
  <c r="AD15" i="9"/>
  <c r="AD16" i="23"/>
  <c r="AC40" i="20"/>
  <c r="AD15" i="15"/>
  <c r="AD16" i="6"/>
  <c r="AD15" i="22"/>
  <c r="AD16" i="7"/>
  <c r="AD16" i="5"/>
  <c r="AB24" i="23"/>
  <c r="AD23" i="15"/>
  <c r="AE41" l="1"/>
  <c r="AE42"/>
  <c r="AC49" i="8"/>
  <c r="AC52" s="1"/>
  <c r="AC53" s="1"/>
  <c r="AC39" i="9" s="1"/>
  <c r="AE59"/>
  <c r="AD64" i="15"/>
  <c r="AD65"/>
  <c r="AD30"/>
  <c r="AD25" i="8" s="1"/>
  <c r="AD188" i="15"/>
  <c r="AD45" i="8" s="1"/>
  <c r="AD66" i="15"/>
  <c r="AD62"/>
  <c r="AD94" s="1"/>
  <c r="AD190"/>
  <c r="AD47" i="8" s="1"/>
  <c r="AD63" i="15"/>
  <c r="AD32"/>
  <c r="AD27" i="8" s="1"/>
  <c r="AD216" i="15"/>
  <c r="AD242" s="1"/>
  <c r="AD189"/>
  <c r="AD46" i="8" s="1"/>
  <c r="AD215" i="15"/>
  <c r="AD241" s="1"/>
  <c r="AD31"/>
  <c r="AD26" i="8" s="1"/>
  <c r="AC25" i="23"/>
  <c r="AC21" i="7"/>
  <c r="AC98" i="15"/>
  <c r="AC95"/>
  <c r="AC20" i="7" s="1"/>
  <c r="AC97" i="15"/>
  <c r="AC33" i="7"/>
  <c r="AC39" i="23"/>
  <c r="AE55" i="19"/>
  <c r="AE22"/>
  <c r="AF13" i="15"/>
  <c r="AE379" i="19"/>
  <c r="AF13" i="22"/>
  <c r="AE19" i="19"/>
  <c r="AF13" i="9"/>
  <c r="AE38" i="20"/>
  <c r="AF14" i="5"/>
  <c r="AF13" i="8"/>
  <c r="AF14" i="23"/>
  <c r="AF14" i="6"/>
  <c r="AF14" i="7"/>
  <c r="AE179" i="15"/>
  <c r="AE41" i="8" s="1"/>
  <c r="AE198" i="15"/>
  <c r="AE43"/>
  <c r="AE181"/>
  <c r="AE43" i="8" s="1"/>
  <c r="AE21" i="15"/>
  <c r="AB54" i="8"/>
  <c r="AD23"/>
  <c r="AE23" i="15"/>
  <c r="AD121" i="9"/>
  <c r="AD122"/>
  <c r="AD57" i="19"/>
  <c r="AE15" i="9"/>
  <c r="AE16" i="7"/>
  <c r="AE15" i="22"/>
  <c r="AD40" i="20"/>
  <c r="AE16" i="23"/>
  <c r="AD381" i="19"/>
  <c r="AE16" i="6"/>
  <c r="AE15" i="15"/>
  <c r="AE16" i="5"/>
  <c r="AE15" i="8"/>
  <c r="AD22"/>
  <c r="AE22" i="15"/>
  <c r="AC24" i="23"/>
  <c r="AC32" i="8"/>
  <c r="AB34"/>
  <c r="AD49" l="1"/>
  <c r="AD52" s="1"/>
  <c r="AD53" s="1"/>
  <c r="AD39" i="9" s="1"/>
  <c r="AD29" i="8"/>
  <c r="AD32" s="1"/>
  <c r="AD33" s="1"/>
  <c r="AD19" i="9" s="1"/>
  <c r="AC33" i="8"/>
  <c r="AC19" i="9" s="1"/>
  <c r="AE121"/>
  <c r="AE122"/>
  <c r="AE23" i="8"/>
  <c r="AF74" i="5"/>
  <c r="AF90"/>
  <c r="AF75"/>
  <c r="AF91"/>
  <c r="AF72"/>
  <c r="AF98"/>
  <c r="AF99"/>
  <c r="AF102"/>
  <c r="AF103"/>
  <c r="AF78"/>
  <c r="AF86"/>
  <c r="AF96"/>
  <c r="AF104"/>
  <c r="AF112"/>
  <c r="AF79"/>
  <c r="AF87"/>
  <c r="AF97"/>
  <c r="AF105"/>
  <c r="AF113"/>
  <c r="AF76"/>
  <c r="AF88"/>
  <c r="AF106"/>
  <c r="AF77"/>
  <c r="AF89"/>
  <c r="AF107"/>
  <c r="AF94"/>
  <c r="AF73"/>
  <c r="AF95"/>
  <c r="AF111"/>
  <c r="AF82"/>
  <c r="AF100"/>
  <c r="AF108"/>
  <c r="AF83"/>
  <c r="AF101"/>
  <c r="AF109"/>
  <c r="AF84"/>
  <c r="AF110"/>
  <c r="AF85"/>
  <c r="AF80"/>
  <c r="AF81"/>
  <c r="AD98" i="15"/>
  <c r="AD97"/>
  <c r="AD95"/>
  <c r="AD24" i="23" s="1"/>
  <c r="AC54" i="8"/>
  <c r="AE22"/>
  <c r="AE216" i="15"/>
  <c r="AE242" s="1"/>
  <c r="AE215"/>
  <c r="AE241" s="1"/>
  <c r="AE188"/>
  <c r="AE45" i="8" s="1"/>
  <c r="AE189" i="15"/>
  <c r="AE46" i="8" s="1"/>
  <c r="AE64" i="15"/>
  <c r="AE65"/>
  <c r="AE62"/>
  <c r="AE94" s="1"/>
  <c r="AE31"/>
  <c r="AE26" i="8" s="1"/>
  <c r="AE30" i="15"/>
  <c r="AE25" i="8" s="1"/>
  <c r="AE63" i="15"/>
  <c r="AE190"/>
  <c r="AE47" i="8" s="1"/>
  <c r="AE32" i="15"/>
  <c r="AE27" i="8" s="1"/>
  <c r="AE66" i="15"/>
  <c r="AE21" i="8"/>
  <c r="AF147" i="6"/>
  <c r="AF151"/>
  <c r="AF155"/>
  <c r="AF54"/>
  <c r="AF64"/>
  <c r="AF146"/>
  <c r="AF156"/>
  <c r="AF66"/>
  <c r="AF149"/>
  <c r="AF153"/>
  <c r="AF157"/>
  <c r="AF161"/>
  <c r="AF55"/>
  <c r="AF59"/>
  <c r="AF63"/>
  <c r="AF58"/>
  <c r="AF148"/>
  <c r="AF154"/>
  <c r="AF160"/>
  <c r="AF61"/>
  <c r="AF69"/>
  <c r="AF68"/>
  <c r="AF57"/>
  <c r="AF158"/>
  <c r="AF159"/>
  <c r="AF67"/>
  <c r="AF62"/>
  <c r="AF152"/>
  <c r="AF56"/>
  <c r="AF60"/>
  <c r="AF65"/>
  <c r="AF150"/>
  <c r="AE45" i="20"/>
  <c r="AE52" s="1"/>
  <c r="AE46"/>
  <c r="AE53" s="1"/>
  <c r="AE42"/>
  <c r="AE49" s="1"/>
  <c r="AE44"/>
  <c r="AE51" s="1"/>
  <c r="AE43"/>
  <c r="AE50" s="1"/>
  <c r="AE47"/>
  <c r="AE54" s="1"/>
  <c r="AE53" i="19"/>
  <c r="AF11" i="15"/>
  <c r="AF180" s="1"/>
  <c r="AF11" i="8"/>
  <c r="AF11" i="9"/>
  <c r="AF81" s="1"/>
  <c r="AF11" i="22"/>
  <c r="AF12" i="23"/>
  <c r="AF12" i="7"/>
  <c r="AE377" i="19"/>
  <c r="AE36" i="20"/>
  <c r="AF12" i="6"/>
  <c r="AF12" i="5"/>
  <c r="AF19" s="1"/>
  <c r="AE56" i="19"/>
  <c r="AF14" i="22"/>
  <c r="AF15" i="6"/>
  <c r="AF15" i="23"/>
  <c r="AF15" i="5"/>
  <c r="AF14" i="15"/>
  <c r="AE23" i="19"/>
  <c r="AE380"/>
  <c r="AF14" i="8"/>
  <c r="AE39" i="20"/>
  <c r="AF14" i="9"/>
  <c r="AF15" i="7"/>
  <c r="AF21" i="19"/>
  <c r="AD33" i="7"/>
  <c r="AD39" i="23"/>
  <c r="AD25"/>
  <c r="AD21" i="7"/>
  <c r="AE49" i="8" l="1"/>
  <c r="AE52" s="1"/>
  <c r="AE53" s="1"/>
  <c r="AE39" i="9" s="1"/>
  <c r="AE29" i="8"/>
  <c r="AF59" i="9"/>
  <c r="AF43" i="15"/>
  <c r="AD20" i="7"/>
  <c r="AE32" i="8"/>
  <c r="AE33" s="1"/>
  <c r="AE19" i="9" s="1"/>
  <c r="AF42" i="8"/>
  <c r="AE25" i="23"/>
  <c r="AE21" i="7"/>
  <c r="AE33"/>
  <c r="AE39" i="23"/>
  <c r="AF22" i="15"/>
  <c r="AF22" i="8" s="1"/>
  <c r="AF198" i="15"/>
  <c r="AF55" i="19"/>
  <c r="AG13" i="22"/>
  <c r="AF22" i="19"/>
  <c r="AG21" s="1"/>
  <c r="AG13" i="15"/>
  <c r="AG13" i="9"/>
  <c r="AG14" i="23"/>
  <c r="AG14" i="7"/>
  <c r="AF19" i="19"/>
  <c r="AF38" i="20"/>
  <c r="AG14" i="5"/>
  <c r="AG13" i="8"/>
  <c r="AG14" i="6"/>
  <c r="AF379" i="19"/>
  <c r="AE57"/>
  <c r="AF15" i="9"/>
  <c r="AF16" i="7"/>
  <c r="AE40" i="20"/>
  <c r="AF16" i="5"/>
  <c r="AF16" i="6"/>
  <c r="AF16" i="23"/>
  <c r="AF15" i="15"/>
  <c r="AE381" i="19"/>
  <c r="AF15" i="8"/>
  <c r="AF15" i="22"/>
  <c r="AF42" i="15"/>
  <c r="AF181"/>
  <c r="AF43" i="8" s="1"/>
  <c r="AF179" i="15"/>
  <c r="AF41" i="8" s="1"/>
  <c r="AE98" i="15"/>
  <c r="AE95"/>
  <c r="AE97"/>
  <c r="AF21"/>
  <c r="AF21" i="8" s="1"/>
  <c r="AF41" i="15"/>
  <c r="AF23"/>
  <c r="AF23" i="8" s="1"/>
  <c r="AD34"/>
  <c r="AD54"/>
  <c r="AC34"/>
  <c r="AE54" l="1"/>
  <c r="AE34"/>
  <c r="AG147" i="6"/>
  <c r="AG153"/>
  <c r="AG157"/>
  <c r="AG161"/>
  <c r="AG57"/>
  <c r="AG146"/>
  <c r="AG150"/>
  <c r="AG154"/>
  <c r="AG158"/>
  <c r="AG54"/>
  <c r="AG63"/>
  <c r="AG58"/>
  <c r="AG60"/>
  <c r="AG151"/>
  <c r="AG68"/>
  <c r="AG67"/>
  <c r="AG155"/>
  <c r="AG64"/>
  <c r="AG152"/>
  <c r="AG156"/>
  <c r="AG56"/>
  <c r="AG62"/>
  <c r="AG69"/>
  <c r="AG65"/>
  <c r="AG149"/>
  <c r="AG159"/>
  <c r="AG66"/>
  <c r="AG148"/>
  <c r="AG160"/>
  <c r="AG61"/>
  <c r="AG55"/>
  <c r="AG59"/>
  <c r="AG77" i="5"/>
  <c r="AG103"/>
  <c r="AG76"/>
  <c r="AG98"/>
  <c r="AG75"/>
  <c r="AG83"/>
  <c r="AG91"/>
  <c r="AG101"/>
  <c r="AG109"/>
  <c r="AG74"/>
  <c r="AG82"/>
  <c r="AG90"/>
  <c r="AG100"/>
  <c r="AG108"/>
  <c r="AG73"/>
  <c r="AG85"/>
  <c r="AG99"/>
  <c r="AG72"/>
  <c r="AG84"/>
  <c r="AG102"/>
  <c r="AG95"/>
  <c r="AG88"/>
  <c r="AG79"/>
  <c r="AG87"/>
  <c r="AG105"/>
  <c r="AG113"/>
  <c r="AG86"/>
  <c r="AG104"/>
  <c r="AG112"/>
  <c r="AG89"/>
  <c r="AG80"/>
  <c r="AG110"/>
  <c r="AG111"/>
  <c r="AG106"/>
  <c r="AG97"/>
  <c r="AG78"/>
  <c r="AG96"/>
  <c r="AG81"/>
  <c r="AG107"/>
  <c r="AG94"/>
  <c r="AG55" i="19"/>
  <c r="AG38" i="20"/>
  <c r="AH14" i="5"/>
  <c r="AH13" i="9"/>
  <c r="AH14" i="23"/>
  <c r="AH14" i="6"/>
  <c r="AH14" i="7"/>
  <c r="AG22" i="19"/>
  <c r="AG379"/>
  <c r="AH13" i="22"/>
  <c r="AH13" i="8"/>
  <c r="AH13" i="15"/>
  <c r="AG19" i="19"/>
  <c r="AF56"/>
  <c r="AG15" i="7"/>
  <c r="AG15" i="6"/>
  <c r="AG14" i="9"/>
  <c r="AG14" i="22"/>
  <c r="AG14" i="15"/>
  <c r="AF39" i="20"/>
  <c r="AG15" i="5"/>
  <c r="AG15" i="23"/>
  <c r="AF23" i="19"/>
  <c r="AF380"/>
  <c r="AG14" i="8"/>
  <c r="AE24" i="23"/>
  <c r="AE20" i="7"/>
  <c r="AF62" i="15"/>
  <c r="AF94" s="1"/>
  <c r="AF66"/>
  <c r="AF188"/>
  <c r="AF45" i="8" s="1"/>
  <c r="AF64" i="15"/>
  <c r="AF65"/>
  <c r="AF190"/>
  <c r="AF47" i="8" s="1"/>
  <c r="AF32" i="15"/>
  <c r="AF27" i="8" s="1"/>
  <c r="AF63" i="15"/>
  <c r="AF215"/>
  <c r="AF241" s="1"/>
  <c r="AF30"/>
  <c r="AF25" i="8" s="1"/>
  <c r="AF31" i="15"/>
  <c r="AF26" i="8" s="1"/>
  <c r="AF216" i="15"/>
  <c r="AF242" s="1"/>
  <c r="AF189"/>
  <c r="AF46" i="8" s="1"/>
  <c r="AF122" i="9"/>
  <c r="AF121"/>
  <c r="AF46" i="20"/>
  <c r="AF53" s="1"/>
  <c r="AF44"/>
  <c r="AF51" s="1"/>
  <c r="AF43"/>
  <c r="AF50" s="1"/>
  <c r="AF42"/>
  <c r="AF49" s="1"/>
  <c r="AF45"/>
  <c r="AF52" s="1"/>
  <c r="AF47"/>
  <c r="AF54" s="1"/>
  <c r="AF53" i="19"/>
  <c r="AF377"/>
  <c r="AG12" i="6"/>
  <c r="AG12" i="23"/>
  <c r="AG11" i="9"/>
  <c r="AG81" s="1"/>
  <c r="AG11" i="8"/>
  <c r="AF36" i="20"/>
  <c r="AG12" i="5"/>
  <c r="AG19" s="1"/>
  <c r="AG11" i="15"/>
  <c r="AG180" s="1"/>
  <c r="AG11" i="22"/>
  <c r="AG12" i="7"/>
  <c r="AF49" i="8" l="1"/>
  <c r="AF52" s="1"/>
  <c r="AF53" s="1"/>
  <c r="AF39" i="9" s="1"/>
  <c r="AF29" i="8"/>
  <c r="AF32" s="1"/>
  <c r="AF33" s="1"/>
  <c r="AF19" i="9" s="1"/>
  <c r="AG59"/>
  <c r="AG42" i="8"/>
  <c r="AF39" i="23"/>
  <c r="AF33" i="7"/>
  <c r="AG56" i="19"/>
  <c r="AG23"/>
  <c r="AH14" i="9"/>
  <c r="AH15" i="7"/>
  <c r="AH15" i="23"/>
  <c r="AH15" i="6"/>
  <c r="AH14" i="15"/>
  <c r="AH21" i="19"/>
  <c r="AG39" i="20"/>
  <c r="AH14" i="22"/>
  <c r="AH14" i="8"/>
  <c r="AH15" i="5"/>
  <c r="AG380" i="19"/>
  <c r="AH148" i="6"/>
  <c r="AH152"/>
  <c r="AH156"/>
  <c r="AH160"/>
  <c r="AH55"/>
  <c r="AH59"/>
  <c r="AH63"/>
  <c r="AH58"/>
  <c r="AH69"/>
  <c r="AH57"/>
  <c r="AH151"/>
  <c r="AH155"/>
  <c r="AH159"/>
  <c r="AH56"/>
  <c r="AH60"/>
  <c r="AH65"/>
  <c r="AH146"/>
  <c r="AH150"/>
  <c r="AH154"/>
  <c r="AH158"/>
  <c r="AH54"/>
  <c r="AH67"/>
  <c r="AH64"/>
  <c r="AH62"/>
  <c r="AH149"/>
  <c r="AH68"/>
  <c r="AH147"/>
  <c r="AH153"/>
  <c r="AH157"/>
  <c r="AH161"/>
  <c r="AH61"/>
  <c r="AH66"/>
  <c r="AG46" i="20"/>
  <c r="AG53" s="1"/>
  <c r="AG44"/>
  <c r="AG51" s="1"/>
  <c r="AG42"/>
  <c r="AG43"/>
  <c r="AG50" s="1"/>
  <c r="AG45"/>
  <c r="AG52" s="1"/>
  <c r="AG47"/>
  <c r="AG54" s="1"/>
  <c r="AG49"/>
  <c r="AG21" i="15"/>
  <c r="AG21" i="8" s="1"/>
  <c r="AG42" i="15"/>
  <c r="AG198"/>
  <c r="AG41"/>
  <c r="AG23"/>
  <c r="AG181"/>
  <c r="AG22"/>
  <c r="AG43"/>
  <c r="AG179"/>
  <c r="AF21" i="7"/>
  <c r="AF25" i="23"/>
  <c r="AF98" i="15"/>
  <c r="AF95"/>
  <c r="AF97"/>
  <c r="AF57" i="19"/>
  <c r="AG15" i="15"/>
  <c r="AF381" i="19"/>
  <c r="AF40" i="20"/>
  <c r="AG16" i="6"/>
  <c r="AG16" i="7"/>
  <c r="AG16" i="23"/>
  <c r="AG15" i="8"/>
  <c r="AG15" i="9"/>
  <c r="AG15" i="22"/>
  <c r="AG16" i="5"/>
  <c r="AG53" i="19"/>
  <c r="AH11" i="22"/>
  <c r="AG36" i="20"/>
  <c r="AH11" i="9"/>
  <c r="AH81" s="1"/>
  <c r="AG377" i="19"/>
  <c r="AH11" i="8"/>
  <c r="AH11" i="15"/>
  <c r="AH12" i="6"/>
  <c r="AH12" i="23"/>
  <c r="AH12" i="5"/>
  <c r="AH19" s="1"/>
  <c r="AH12" i="7"/>
  <c r="AH78" i="5"/>
  <c r="AH86"/>
  <c r="AH96"/>
  <c r="AH104"/>
  <c r="AH112"/>
  <c r="AH79"/>
  <c r="AH87"/>
  <c r="AH97"/>
  <c r="AH105"/>
  <c r="AH113"/>
  <c r="AH94"/>
  <c r="AH110"/>
  <c r="AH81"/>
  <c r="AH99"/>
  <c r="AH111"/>
  <c r="AH76"/>
  <c r="AH88"/>
  <c r="AH106"/>
  <c r="AH85"/>
  <c r="AH107"/>
  <c r="AH74"/>
  <c r="AH82"/>
  <c r="AH90"/>
  <c r="AH100"/>
  <c r="AH108"/>
  <c r="AH75"/>
  <c r="AH83"/>
  <c r="AH91"/>
  <c r="AH101"/>
  <c r="AH109"/>
  <c r="AH80"/>
  <c r="AH102"/>
  <c r="AH77"/>
  <c r="AH89"/>
  <c r="AH103"/>
  <c r="AH72"/>
  <c r="AH84"/>
  <c r="AH98"/>
  <c r="AH73"/>
  <c r="AH95"/>
  <c r="AF34" i="8" l="1"/>
  <c r="AF54"/>
  <c r="AH21" i="15"/>
  <c r="AH21" i="8" s="1"/>
  <c r="AH59" i="9"/>
  <c r="AG121"/>
  <c r="AG122"/>
  <c r="AF24" i="23"/>
  <c r="AF20" i="7"/>
  <c r="AG41" i="8"/>
  <c r="AH179" i="15"/>
  <c r="AH41" i="8" s="1"/>
  <c r="AG22"/>
  <c r="AH22" i="15"/>
  <c r="AH22" i="8" s="1"/>
  <c r="AH23" i="15"/>
  <c r="AG23" i="8"/>
  <c r="AH198" i="15"/>
  <c r="AG65"/>
  <c r="AG62"/>
  <c r="AG94" s="1"/>
  <c r="AG188"/>
  <c r="AG45" i="8" s="1"/>
  <c r="AG190" i="15"/>
  <c r="AG47" i="8" s="1"/>
  <c r="AG32" i="15"/>
  <c r="AG27" i="8" s="1"/>
  <c r="AG66" i="15"/>
  <c r="AG31"/>
  <c r="AG26" i="8" s="1"/>
  <c r="AG215" i="15"/>
  <c r="AG241" s="1"/>
  <c r="AG189"/>
  <c r="AG46" i="8" s="1"/>
  <c r="AG64" i="15"/>
  <c r="AG30"/>
  <c r="AG25" i="8" s="1"/>
  <c r="AG216" i="15"/>
  <c r="AG242" s="1"/>
  <c r="AG63"/>
  <c r="AG43" i="8"/>
  <c r="AH181" i="15"/>
  <c r="AH42"/>
  <c r="AH55" i="19"/>
  <c r="AI14" i="23"/>
  <c r="AI14" i="6"/>
  <c r="AI13" i="8"/>
  <c r="AI13" i="15"/>
  <c r="AI13" i="9"/>
  <c r="AH22" i="19"/>
  <c r="AI13" i="22"/>
  <c r="AH19" i="19"/>
  <c r="AH38" i="20"/>
  <c r="AI14" i="5"/>
  <c r="AI14" i="7"/>
  <c r="AH379" i="19"/>
  <c r="AG57"/>
  <c r="AH15" i="8"/>
  <c r="AG381" i="19"/>
  <c r="AH16" i="5"/>
  <c r="AG40" i="20"/>
  <c r="AH16" i="23"/>
  <c r="AH15" i="9"/>
  <c r="AH15" i="22"/>
  <c r="AH16" i="6"/>
  <c r="AH16" i="7"/>
  <c r="AH15" i="15"/>
  <c r="AH43"/>
  <c r="AH41"/>
  <c r="AH180"/>
  <c r="AG29" i="8" l="1"/>
  <c r="AG49"/>
  <c r="AG52" s="1"/>
  <c r="AG32"/>
  <c r="AG33" s="1"/>
  <c r="AG19" i="9" s="1"/>
  <c r="AG21" i="7"/>
  <c r="AH215" i="15"/>
  <c r="AH241" s="1"/>
  <c r="AH32"/>
  <c r="AH27" i="8" s="1"/>
  <c r="AH189" i="15"/>
  <c r="AH46" i="8" s="1"/>
  <c r="AH63" i="15"/>
  <c r="AH216"/>
  <c r="AH242" s="1"/>
  <c r="AH30"/>
  <c r="AH25" i="8" s="1"/>
  <c r="AH62" i="15"/>
  <c r="AH94" s="1"/>
  <c r="AH66"/>
  <c r="AH31"/>
  <c r="AH26" i="8" s="1"/>
  <c r="AH64" i="15"/>
  <c r="AH65"/>
  <c r="AH190"/>
  <c r="AH47" i="8" s="1"/>
  <c r="AH188" i="15"/>
  <c r="AH45" i="8" s="1"/>
  <c r="AH121" i="9"/>
  <c r="AH122"/>
  <c r="AH46" i="20"/>
  <c r="AH53" s="1"/>
  <c r="AH44"/>
  <c r="AH51" s="1"/>
  <c r="AH42"/>
  <c r="AH49" s="1"/>
  <c r="AH43"/>
  <c r="AH50" s="1"/>
  <c r="AH45"/>
  <c r="AH52" s="1"/>
  <c r="AH47"/>
  <c r="AH54" s="1"/>
  <c r="AH43" i="8"/>
  <c r="AH23"/>
  <c r="AH42"/>
  <c r="AI77" i="5"/>
  <c r="AI85"/>
  <c r="AI95"/>
  <c r="AI103"/>
  <c r="AI111"/>
  <c r="AI76"/>
  <c r="AI84"/>
  <c r="AI94"/>
  <c r="AI102"/>
  <c r="AI110"/>
  <c r="AI87"/>
  <c r="AI105"/>
  <c r="AI74"/>
  <c r="AI86"/>
  <c r="AI100"/>
  <c r="AI112"/>
  <c r="AI83"/>
  <c r="AI101"/>
  <c r="AI82"/>
  <c r="AI104"/>
  <c r="AI73"/>
  <c r="AI81"/>
  <c r="AI89"/>
  <c r="AI99"/>
  <c r="AI107"/>
  <c r="AI72"/>
  <c r="AI80"/>
  <c r="AI88"/>
  <c r="AI98"/>
  <c r="AI106"/>
  <c r="AI79"/>
  <c r="AI97"/>
  <c r="AI109"/>
  <c r="AI78"/>
  <c r="AI90"/>
  <c r="AI108"/>
  <c r="AI75"/>
  <c r="AI91"/>
  <c r="AI113"/>
  <c r="AI96"/>
  <c r="AH53" i="19"/>
  <c r="AI12" i="5"/>
  <c r="AI19" s="1"/>
  <c r="AH36" i="20"/>
  <c r="AI11" i="15"/>
  <c r="AI43" s="1"/>
  <c r="AI11" i="8"/>
  <c r="AI11" i="22"/>
  <c r="AI11" i="9"/>
  <c r="AI81" s="1"/>
  <c r="AI12" i="7"/>
  <c r="AH377" i="19"/>
  <c r="AI12" i="6"/>
  <c r="AI12" i="23"/>
  <c r="AH56" i="19"/>
  <c r="AI21"/>
  <c r="AI14" i="9"/>
  <c r="AI15" i="23"/>
  <c r="AH39" i="20"/>
  <c r="AI14" i="22"/>
  <c r="AH23" i="19"/>
  <c r="AI14" i="8"/>
  <c r="AI15" i="7"/>
  <c r="AI15" i="6"/>
  <c r="AH380" i="19"/>
  <c r="AI14" i="15"/>
  <c r="AI15" i="5"/>
  <c r="AI146" i="6"/>
  <c r="AI150"/>
  <c r="AI154"/>
  <c r="AI158"/>
  <c r="AI55"/>
  <c r="AI68"/>
  <c r="AI57"/>
  <c r="AI59"/>
  <c r="AI56"/>
  <c r="AI58"/>
  <c r="AI60"/>
  <c r="AI149"/>
  <c r="AI153"/>
  <c r="AI157"/>
  <c r="AI161"/>
  <c r="AI62"/>
  <c r="AI148"/>
  <c r="AI152"/>
  <c r="AI156"/>
  <c r="AI160"/>
  <c r="AI66"/>
  <c r="AI65"/>
  <c r="AI67"/>
  <c r="AI64"/>
  <c r="AI63"/>
  <c r="AI61"/>
  <c r="AI147"/>
  <c r="AI151"/>
  <c r="AI155"/>
  <c r="AI159"/>
  <c r="AI54"/>
  <c r="AI69"/>
  <c r="AG98" i="15"/>
  <c r="AG97"/>
  <c r="AG95"/>
  <c r="AG33" i="7"/>
  <c r="AG39" i="23"/>
  <c r="AG25"/>
  <c r="AH49" i="8" l="1"/>
  <c r="AH29"/>
  <c r="AH32" s="1"/>
  <c r="AI59" i="9"/>
  <c r="AH57" i="19"/>
  <c r="AI15" i="22"/>
  <c r="AH40" i="20"/>
  <c r="AI15" i="15"/>
  <c r="AI16" i="6"/>
  <c r="AI15" i="8"/>
  <c r="AI15" i="9"/>
  <c r="AH381" i="19"/>
  <c r="AI16" i="7"/>
  <c r="AI16" i="23"/>
  <c r="AI16" i="5"/>
  <c r="AI42" i="15"/>
  <c r="AI21"/>
  <c r="AI21" i="8" s="1"/>
  <c r="AI179" i="15"/>
  <c r="AI41" i="8" s="1"/>
  <c r="AI22" i="15"/>
  <c r="AI22" i="8" s="1"/>
  <c r="AG53"/>
  <c r="AG39" i="9" s="1"/>
  <c r="AH39" i="23"/>
  <c r="AH33" i="7"/>
  <c r="AI180" i="15"/>
  <c r="AI42" i="8" s="1"/>
  <c r="AI23" i="15"/>
  <c r="AI23" i="8" s="1"/>
  <c r="AH52"/>
  <c r="AH53" s="1"/>
  <c r="AH39" i="9" s="1"/>
  <c r="AI41" i="15"/>
  <c r="AG24" i="23"/>
  <c r="AG20" i="7"/>
  <c r="AI55" i="19"/>
  <c r="AJ13" i="15"/>
  <c r="AJ14" i="6"/>
  <c r="AI379" i="19"/>
  <c r="AI22"/>
  <c r="AJ14" i="23"/>
  <c r="AJ13" i="8"/>
  <c r="AJ13" i="22"/>
  <c r="AI19" i="19"/>
  <c r="AJ13" i="9"/>
  <c r="AJ14" i="7"/>
  <c r="AI38" i="20"/>
  <c r="AJ14" i="5"/>
  <c r="AH98" i="15"/>
  <c r="AH97"/>
  <c r="AH21" i="7"/>
  <c r="AH25" i="23"/>
  <c r="AI198" i="15"/>
  <c r="AI181"/>
  <c r="AI43" i="8" s="1"/>
  <c r="AH95" i="15"/>
  <c r="AH24" i="23" s="1"/>
  <c r="AG34" i="8"/>
  <c r="AH54" l="1"/>
  <c r="AH33"/>
  <c r="AH19" i="9" s="1"/>
  <c r="AJ72" i="5"/>
  <c r="AJ80"/>
  <c r="AJ88"/>
  <c r="AJ98"/>
  <c r="AJ106"/>
  <c r="AJ73"/>
  <c r="AJ81"/>
  <c r="AJ95"/>
  <c r="AJ107"/>
  <c r="AJ78"/>
  <c r="AJ86"/>
  <c r="AJ96"/>
  <c r="AJ104"/>
  <c r="AJ112"/>
  <c r="AJ79"/>
  <c r="AJ87"/>
  <c r="AJ97"/>
  <c r="AJ105"/>
  <c r="AJ113"/>
  <c r="AJ103"/>
  <c r="AJ89"/>
  <c r="AJ76"/>
  <c r="AJ84"/>
  <c r="AJ94"/>
  <c r="AJ102"/>
  <c r="AJ110"/>
  <c r="AJ77"/>
  <c r="AJ85"/>
  <c r="AJ99"/>
  <c r="AJ74"/>
  <c r="AJ82"/>
  <c r="AJ90"/>
  <c r="AJ100"/>
  <c r="AJ108"/>
  <c r="AJ75"/>
  <c r="AJ83"/>
  <c r="AJ91"/>
  <c r="AJ101"/>
  <c r="AJ109"/>
  <c r="AJ111"/>
  <c r="AI53" i="19"/>
  <c r="AJ11" i="15"/>
  <c r="AJ22" s="1"/>
  <c r="AJ12" i="6"/>
  <c r="AJ12" i="23"/>
  <c r="AJ12" i="7"/>
  <c r="AI36" i="20"/>
  <c r="AJ11" i="8"/>
  <c r="AI377" i="19"/>
  <c r="AJ11" i="22"/>
  <c r="AJ11" i="9"/>
  <c r="AJ81" s="1"/>
  <c r="AJ12" i="5"/>
  <c r="AJ19" s="1"/>
  <c r="AI56" i="19"/>
  <c r="AI23"/>
  <c r="AJ15" i="7"/>
  <c r="AJ14" i="15"/>
  <c r="AJ14" i="8"/>
  <c r="AJ14" i="22"/>
  <c r="AI380" i="19"/>
  <c r="AJ15" i="5"/>
  <c r="AI39" i="20"/>
  <c r="AJ15" i="23"/>
  <c r="AJ15" i="6"/>
  <c r="AJ21" i="19"/>
  <c r="AJ14" i="9"/>
  <c r="AJ148" i="6"/>
  <c r="AJ152"/>
  <c r="AJ156"/>
  <c r="AJ160"/>
  <c r="AJ55"/>
  <c r="AJ59"/>
  <c r="AJ63"/>
  <c r="AJ58"/>
  <c r="AJ149"/>
  <c r="AJ153"/>
  <c r="AJ157"/>
  <c r="AJ161"/>
  <c r="AJ61"/>
  <c r="AJ69"/>
  <c r="AJ68"/>
  <c r="AJ57"/>
  <c r="AJ146"/>
  <c r="AJ154"/>
  <c r="AJ158"/>
  <c r="AJ67"/>
  <c r="AJ62"/>
  <c r="AJ147"/>
  <c r="AJ155"/>
  <c r="AJ159"/>
  <c r="AJ60"/>
  <c r="AJ66"/>
  <c r="AJ150"/>
  <c r="AJ54"/>
  <c r="AJ64"/>
  <c r="AJ151"/>
  <c r="AJ56"/>
  <c r="AJ65"/>
  <c r="AI121" i="9"/>
  <c r="AI122"/>
  <c r="AJ180" i="15"/>
  <c r="AJ42" i="8" s="1"/>
  <c r="AJ42" i="15"/>
  <c r="AJ23"/>
  <c r="AJ23" i="8" s="1"/>
  <c r="AH20" i="7"/>
  <c r="AG54" i="8"/>
  <c r="AI42" i="20"/>
  <c r="AI49" s="1"/>
  <c r="AI46"/>
  <c r="AI53" s="1"/>
  <c r="AI44"/>
  <c r="AI51" s="1"/>
  <c r="AI47"/>
  <c r="AI54" s="1"/>
  <c r="AI43"/>
  <c r="AI50" s="1"/>
  <c r="AI45"/>
  <c r="AI52" s="1"/>
  <c r="AI64" i="15"/>
  <c r="AI32"/>
  <c r="AI27" i="8" s="1"/>
  <c r="AI188" i="15"/>
  <c r="AI45" i="8" s="1"/>
  <c r="AI216" i="15"/>
  <c r="AI242" s="1"/>
  <c r="AI215"/>
  <c r="AI241" s="1"/>
  <c r="AI190"/>
  <c r="AI47" i="8" s="1"/>
  <c r="AI66" i="15"/>
  <c r="AI31"/>
  <c r="AI26" i="8" s="1"/>
  <c r="AI65" i="15"/>
  <c r="AI189"/>
  <c r="AI46" i="8" s="1"/>
  <c r="AI63" i="15"/>
  <c r="AI62"/>
  <c r="AI94" s="1"/>
  <c r="AI30"/>
  <c r="AI25" i="8" s="1"/>
  <c r="AI29" l="1"/>
  <c r="AI49"/>
  <c r="AI32"/>
  <c r="AI33" s="1"/>
  <c r="AI19" i="9" s="1"/>
  <c r="AJ59"/>
  <c r="AH34" i="8"/>
  <c r="AJ22"/>
  <c r="AJ55" i="19"/>
  <c r="AJ38" i="20"/>
  <c r="AK14" i="5"/>
  <c r="AK13" i="8"/>
  <c r="AK14" i="23"/>
  <c r="AK14" i="6"/>
  <c r="AK13" i="9"/>
  <c r="AJ22" i="19"/>
  <c r="AK21" s="1"/>
  <c r="AK13" i="15"/>
  <c r="AJ379" i="19"/>
  <c r="AK13" i="22"/>
  <c r="AJ19" i="19"/>
  <c r="AK14" i="7"/>
  <c r="AI57" i="19"/>
  <c r="AJ15" i="9"/>
  <c r="AJ16" i="23"/>
  <c r="AI40" i="20"/>
  <c r="AJ16" i="5"/>
  <c r="AJ15" i="15"/>
  <c r="AJ16" i="6"/>
  <c r="AI381" i="19"/>
  <c r="AJ16" i="7"/>
  <c r="AJ15" i="22"/>
  <c r="AJ15" i="8"/>
  <c r="AI21" i="7"/>
  <c r="AI25" i="23"/>
  <c r="AI33" i="7"/>
  <c r="AI39" i="23"/>
  <c r="AI97" i="15"/>
  <c r="AI98"/>
  <c r="AJ179"/>
  <c r="AJ41" i="8" s="1"/>
  <c r="AJ21" i="15"/>
  <c r="AJ198"/>
  <c r="AJ41"/>
  <c r="AJ181"/>
  <c r="AJ43"/>
  <c r="AI52" i="8"/>
  <c r="AI53" s="1"/>
  <c r="AI39" i="9" s="1"/>
  <c r="AI95" i="15"/>
  <c r="AI34" i="8" l="1"/>
  <c r="AI20" i="7"/>
  <c r="AI24" i="23"/>
  <c r="AJ21" i="8"/>
  <c r="AK113" i="5"/>
  <c r="AK85"/>
  <c r="AK111"/>
  <c r="AK94"/>
  <c r="AK83"/>
  <c r="AK109"/>
  <c r="AK112"/>
  <c r="AK79"/>
  <c r="AK101"/>
  <c r="AK78"/>
  <c r="AK100"/>
  <c r="AK73"/>
  <c r="AK81"/>
  <c r="AK89"/>
  <c r="AK99"/>
  <c r="AK107"/>
  <c r="AK72"/>
  <c r="AK80"/>
  <c r="AK88"/>
  <c r="AK98"/>
  <c r="AK106"/>
  <c r="AK75"/>
  <c r="AK87"/>
  <c r="AK105"/>
  <c r="AK74"/>
  <c r="AK86"/>
  <c r="AK104"/>
  <c r="AK91"/>
  <c r="AK90"/>
  <c r="AK108"/>
  <c r="AK77"/>
  <c r="AK95"/>
  <c r="AK103"/>
  <c r="AK76"/>
  <c r="AK84"/>
  <c r="AK102"/>
  <c r="AK110"/>
  <c r="AK97"/>
  <c r="AK82"/>
  <c r="AK96"/>
  <c r="AI54" i="8"/>
  <c r="AJ43"/>
  <c r="AJ64" i="15"/>
  <c r="AJ31"/>
  <c r="AJ26" i="8" s="1"/>
  <c r="AJ215" i="15"/>
  <c r="AJ241" s="1"/>
  <c r="AJ189"/>
  <c r="AJ46" i="8" s="1"/>
  <c r="AJ30" i="15"/>
  <c r="AJ25" i="8" s="1"/>
  <c r="AJ216" i="15"/>
  <c r="AJ242" s="1"/>
  <c r="AJ190"/>
  <c r="AJ47" i="8" s="1"/>
  <c r="AJ65" i="15"/>
  <c r="AJ62"/>
  <c r="AJ94" s="1"/>
  <c r="AJ66"/>
  <c r="AJ188"/>
  <c r="AJ45" i="8" s="1"/>
  <c r="AJ63" i="15"/>
  <c r="AJ32"/>
  <c r="AJ27" i="8" s="1"/>
  <c r="AJ122" i="9"/>
  <c r="AJ121"/>
  <c r="AK55" i="19"/>
  <c r="AL14" i="23"/>
  <c r="AL13" i="8"/>
  <c r="AK19" i="19"/>
  <c r="AK38" i="20"/>
  <c r="AL14" i="5"/>
  <c r="AK379" i="19"/>
  <c r="AL13" i="15"/>
  <c r="AL14" i="6"/>
  <c r="AL13" i="9"/>
  <c r="AK22" i="19"/>
  <c r="AL21" s="1"/>
  <c r="AL13" i="22"/>
  <c r="AL14" i="7"/>
  <c r="AJ53" i="19"/>
  <c r="AK11" i="9"/>
  <c r="AK81" s="1"/>
  <c r="AK12" i="6"/>
  <c r="AK12" i="5"/>
  <c r="AK19" s="1"/>
  <c r="AJ377" i="19"/>
  <c r="AK11" i="15"/>
  <c r="AK179" s="1"/>
  <c r="AK41" i="8" s="1"/>
  <c r="AK11" i="22"/>
  <c r="AK12" i="23"/>
  <c r="AK12" i="7"/>
  <c r="AJ36" i="20"/>
  <c r="AK11" i="8"/>
  <c r="AJ56" i="19"/>
  <c r="AK15" i="6"/>
  <c r="AK14" i="22"/>
  <c r="AK14" i="9"/>
  <c r="AJ23" i="19"/>
  <c r="AJ39" i="20"/>
  <c r="AK15" i="5"/>
  <c r="AJ380" i="19"/>
  <c r="AK14" i="15"/>
  <c r="AK15" i="23"/>
  <c r="AK15" i="7"/>
  <c r="AK14" i="8"/>
  <c r="AK149" i="6"/>
  <c r="AK153"/>
  <c r="AK161"/>
  <c r="AK67"/>
  <c r="AK152"/>
  <c r="AK56"/>
  <c r="AK69"/>
  <c r="AK147"/>
  <c r="AK151"/>
  <c r="AK155"/>
  <c r="AK159"/>
  <c r="AK55"/>
  <c r="AK68"/>
  <c r="AK57"/>
  <c r="AK59"/>
  <c r="AK146"/>
  <c r="AK150"/>
  <c r="AK154"/>
  <c r="AK158"/>
  <c r="AK54"/>
  <c r="AK63"/>
  <c r="AK58"/>
  <c r="AK60"/>
  <c r="AK157"/>
  <c r="AK66"/>
  <c r="AK65"/>
  <c r="AK64"/>
  <c r="AK148"/>
  <c r="AK156"/>
  <c r="AK160"/>
  <c r="AK62"/>
  <c r="AK61"/>
  <c r="AJ44" i="20"/>
  <c r="AJ51" s="1"/>
  <c r="AJ43"/>
  <c r="AJ50" s="1"/>
  <c r="AJ42"/>
  <c r="AJ49" s="1"/>
  <c r="AJ47"/>
  <c r="AJ54" s="1"/>
  <c r="AJ45"/>
  <c r="AJ52" s="1"/>
  <c r="AJ46"/>
  <c r="AJ53" s="1"/>
  <c r="AK198" i="15"/>
  <c r="AJ49" i="8" l="1"/>
  <c r="AJ52" s="1"/>
  <c r="AJ53" s="1"/>
  <c r="AJ39" i="9" s="1"/>
  <c r="AJ29" i="8"/>
  <c r="AJ32" s="1"/>
  <c r="AK59" i="9"/>
  <c r="AJ57" i="19"/>
  <c r="AK15" i="9"/>
  <c r="AJ381" i="19"/>
  <c r="AK15" i="8"/>
  <c r="AK16" i="7"/>
  <c r="AK16" i="5"/>
  <c r="AK16" i="6"/>
  <c r="AK16" i="23"/>
  <c r="AJ40" i="20"/>
  <c r="AK15" i="22"/>
  <c r="AK15" i="15"/>
  <c r="AL55" i="19"/>
  <c r="AL38" i="20"/>
  <c r="AM14" i="7"/>
  <c r="AL22" i="19"/>
  <c r="AM14" i="23"/>
  <c r="AM14" i="6"/>
  <c r="AM13" i="8"/>
  <c r="AM13" i="15"/>
  <c r="AM13" i="9"/>
  <c r="AL19" i="19"/>
  <c r="AL379"/>
  <c r="AM13" i="22"/>
  <c r="AM14" i="5"/>
  <c r="AL72"/>
  <c r="AL80"/>
  <c r="AL88"/>
  <c r="AL98"/>
  <c r="AL106"/>
  <c r="AL73"/>
  <c r="AL81"/>
  <c r="AL89"/>
  <c r="AL99"/>
  <c r="AL107"/>
  <c r="AL101"/>
  <c r="AL74"/>
  <c r="AL82"/>
  <c r="AL90"/>
  <c r="AL100"/>
  <c r="AL108"/>
  <c r="AL75"/>
  <c r="AL83"/>
  <c r="AL105"/>
  <c r="AL76"/>
  <c r="AL84"/>
  <c r="AL94"/>
  <c r="AL102"/>
  <c r="AL110"/>
  <c r="AL77"/>
  <c r="AL85"/>
  <c r="AL95"/>
  <c r="AL103"/>
  <c r="AL111"/>
  <c r="AL109"/>
  <c r="AL78"/>
  <c r="AL86"/>
  <c r="AL96"/>
  <c r="AL104"/>
  <c r="AL112"/>
  <c r="AL79"/>
  <c r="AL87"/>
  <c r="AL97"/>
  <c r="AL113"/>
  <c r="AL91"/>
  <c r="AK53" i="19"/>
  <c r="AL11" i="22"/>
  <c r="AK377" i="19"/>
  <c r="AL11" i="9"/>
  <c r="AL81" s="1"/>
  <c r="AL12" i="5"/>
  <c r="AL19" s="1"/>
  <c r="AL11" i="8"/>
  <c r="AL11" i="15"/>
  <c r="AL179" s="1"/>
  <c r="AL41" i="8" s="1"/>
  <c r="AL12" i="6"/>
  <c r="AK36" i="20"/>
  <c r="AL12" i="7"/>
  <c r="AL12" i="23"/>
  <c r="AJ33" i="7"/>
  <c r="AJ39" i="23"/>
  <c r="AJ98" i="15"/>
  <c r="AJ97"/>
  <c r="AK42"/>
  <c r="AK21"/>
  <c r="AK41"/>
  <c r="AK56" i="19"/>
  <c r="AK23"/>
  <c r="AL14" i="22"/>
  <c r="AL15" i="7"/>
  <c r="AL15" i="6"/>
  <c r="AL15" i="5"/>
  <c r="AK380" i="19"/>
  <c r="AL15" i="23"/>
  <c r="AL14" i="8"/>
  <c r="AL14" i="9"/>
  <c r="AK39" i="20"/>
  <c r="AL14" i="15"/>
  <c r="AL147" i="6"/>
  <c r="AL151"/>
  <c r="AL155"/>
  <c r="AL159"/>
  <c r="AL54"/>
  <c r="AL67"/>
  <c r="AL64"/>
  <c r="AL62"/>
  <c r="AL146"/>
  <c r="AL150"/>
  <c r="AL154"/>
  <c r="AL158"/>
  <c r="AL56"/>
  <c r="AL60"/>
  <c r="AL66"/>
  <c r="AL65"/>
  <c r="AL149"/>
  <c r="AL153"/>
  <c r="AL157"/>
  <c r="AL161"/>
  <c r="AL55"/>
  <c r="AL59"/>
  <c r="AL63"/>
  <c r="AL58"/>
  <c r="AL148"/>
  <c r="AL152"/>
  <c r="AL156"/>
  <c r="AL160"/>
  <c r="AL61"/>
  <c r="AL69"/>
  <c r="AL68"/>
  <c r="AL57"/>
  <c r="AK47" i="20"/>
  <c r="AK54" s="1"/>
  <c r="AK44"/>
  <c r="AK51" s="1"/>
  <c r="AK43"/>
  <c r="AK50" s="1"/>
  <c r="AK46"/>
  <c r="AK53" s="1"/>
  <c r="AK42"/>
  <c r="AK49" s="1"/>
  <c r="AK45"/>
  <c r="AK52" s="1"/>
  <c r="AJ25" i="23"/>
  <c r="AJ21" i="7"/>
  <c r="AK22" i="15"/>
  <c r="AK181"/>
  <c r="AK43"/>
  <c r="AL43" s="1"/>
  <c r="AK23"/>
  <c r="AK180"/>
  <c r="AJ95"/>
  <c r="AJ20" i="7" s="1"/>
  <c r="AJ54" i="8" l="1"/>
  <c r="AJ33"/>
  <c r="AJ19" i="9" s="1"/>
  <c r="AL59"/>
  <c r="AL198" i="15"/>
  <c r="AL180"/>
  <c r="AK42" i="8"/>
  <c r="AK22"/>
  <c r="AL22" i="15"/>
  <c r="AL21"/>
  <c r="AK21" i="8"/>
  <c r="AM77" i="5"/>
  <c r="AM85"/>
  <c r="AM95"/>
  <c r="AM103"/>
  <c r="AM111"/>
  <c r="AM76"/>
  <c r="AM84"/>
  <c r="AM94"/>
  <c r="AM102"/>
  <c r="AM110"/>
  <c r="AM79"/>
  <c r="AM87"/>
  <c r="AM97"/>
  <c r="AM105"/>
  <c r="AM113"/>
  <c r="AM78"/>
  <c r="AM86"/>
  <c r="AM96"/>
  <c r="AM104"/>
  <c r="AM112"/>
  <c r="AM73"/>
  <c r="AM81"/>
  <c r="AM99"/>
  <c r="AM107"/>
  <c r="AM80"/>
  <c r="AM98"/>
  <c r="AM106"/>
  <c r="AM83"/>
  <c r="AM91"/>
  <c r="AM109"/>
  <c r="AM82"/>
  <c r="AM90"/>
  <c r="AM108"/>
  <c r="AM89"/>
  <c r="AM72"/>
  <c r="AM88"/>
  <c r="AM75"/>
  <c r="AM101"/>
  <c r="AM74"/>
  <c r="AM100"/>
  <c r="AK122" i="9"/>
  <c r="AK121"/>
  <c r="AJ24" i="23"/>
  <c r="AK23" i="8"/>
  <c r="AL23" i="15"/>
  <c r="AK43" i="8"/>
  <c r="AL181" i="15"/>
  <c r="AK57" i="19"/>
  <c r="AL15" i="8"/>
  <c r="AL15" i="9"/>
  <c r="AL15" i="15"/>
  <c r="AL15" i="22"/>
  <c r="AL16" i="23"/>
  <c r="AK40" i="20"/>
  <c r="AL16" i="7"/>
  <c r="AL16" i="6"/>
  <c r="AL16" i="5"/>
  <c r="AK381" i="19"/>
  <c r="AL41" i="15"/>
  <c r="AL42"/>
  <c r="AL53" i="19"/>
  <c r="AM12" i="5"/>
  <c r="AM19" s="1"/>
  <c r="AM12" i="23"/>
  <c r="AM11" i="15"/>
  <c r="AM11" i="22"/>
  <c r="AL36" i="20"/>
  <c r="AM12" i="7"/>
  <c r="AM12" i="6"/>
  <c r="AM11" i="9"/>
  <c r="AM81" s="1"/>
  <c r="AM11" i="8"/>
  <c r="AL377" i="19"/>
  <c r="AM149" i="6"/>
  <c r="AM153"/>
  <c r="AM157"/>
  <c r="AM161"/>
  <c r="AM66"/>
  <c r="AM65"/>
  <c r="AM67"/>
  <c r="AM64"/>
  <c r="AM148"/>
  <c r="AM152"/>
  <c r="AM156"/>
  <c r="AM160"/>
  <c r="AM56"/>
  <c r="AM62"/>
  <c r="AM61"/>
  <c r="AM69"/>
  <c r="AM151"/>
  <c r="AM155"/>
  <c r="AM55"/>
  <c r="AM57"/>
  <c r="AM59"/>
  <c r="AM150"/>
  <c r="AM154"/>
  <c r="AM54"/>
  <c r="AM58"/>
  <c r="AM147"/>
  <c r="AM159"/>
  <c r="AM68"/>
  <c r="AM146"/>
  <c r="AM158"/>
  <c r="AM63"/>
  <c r="AM60"/>
  <c r="AL56" i="19"/>
  <c r="AM15" i="7"/>
  <c r="AM14" i="22"/>
  <c r="AL23" i="19"/>
  <c r="AM15" i="6"/>
  <c r="AM15" i="23"/>
  <c r="AM21" i="19"/>
  <c r="AM14" i="9"/>
  <c r="AL380" i="19"/>
  <c r="AM14" i="8"/>
  <c r="AL39" i="20"/>
  <c r="AM14" i="15"/>
  <c r="AM15" i="5"/>
  <c r="AL46" i="20"/>
  <c r="AL53" s="1"/>
  <c r="AL42"/>
  <c r="AL49" s="1"/>
  <c r="AL47"/>
  <c r="AL54" s="1"/>
  <c r="AL43"/>
  <c r="AL50" s="1"/>
  <c r="AL44"/>
  <c r="AL51" s="1"/>
  <c r="AL45"/>
  <c r="AL52" s="1"/>
  <c r="AK64" i="15"/>
  <c r="AK31"/>
  <c r="AK26" i="8" s="1"/>
  <c r="AK30" i="15"/>
  <c r="AK25" i="8" s="1"/>
  <c r="AK216" i="15"/>
  <c r="AK242" s="1"/>
  <c r="AK215"/>
  <c r="AK241" s="1"/>
  <c r="AK32"/>
  <c r="AK27" i="8" s="1"/>
  <c r="AK66" i="15"/>
  <c r="AK63"/>
  <c r="AK190"/>
  <c r="AK47" i="8" s="1"/>
  <c r="AK65" i="15"/>
  <c r="AK62"/>
  <c r="AK94" s="1"/>
  <c r="AK189"/>
  <c r="AK46" i="8" s="1"/>
  <c r="AK188" i="15"/>
  <c r="AK45" i="8" s="1"/>
  <c r="AK49" l="1"/>
  <c r="AK29"/>
  <c r="AJ34"/>
  <c r="AM59" i="9"/>
  <c r="AK21" i="7"/>
  <c r="AM55" i="19"/>
  <c r="AM38" i="20"/>
  <c r="AN14" i="5"/>
  <c r="AN13" i="9"/>
  <c r="AN13" i="15"/>
  <c r="AN14" i="6"/>
  <c r="AN14" i="7"/>
  <c r="AN14" i="23"/>
  <c r="AN13" i="8"/>
  <c r="AN13" i="22"/>
  <c r="AM19" i="19"/>
  <c r="AM22"/>
  <c r="AN21" s="1"/>
  <c r="AM379"/>
  <c r="AM179" i="15"/>
  <c r="AM41" i="8" s="1"/>
  <c r="AM43" i="15"/>
  <c r="AM198"/>
  <c r="AM41"/>
  <c r="AL62"/>
  <c r="AL94" s="1"/>
  <c r="AL66"/>
  <c r="AL30"/>
  <c r="AL25" i="8" s="1"/>
  <c r="AL64" i="15"/>
  <c r="AL65"/>
  <c r="AL32"/>
  <c r="AL27" i="8" s="1"/>
  <c r="AL189" i="15"/>
  <c r="AL46" i="8" s="1"/>
  <c r="AL31" i="15"/>
  <c r="AL26" i="8" s="1"/>
  <c r="AL216" i="15"/>
  <c r="AL242" s="1"/>
  <c r="AL215"/>
  <c r="AL241" s="1"/>
  <c r="AL190"/>
  <c r="AL47" i="8" s="1"/>
  <c r="AL63" i="15"/>
  <c r="AL188"/>
  <c r="AL45" i="8" s="1"/>
  <c r="AL43"/>
  <c r="AM181" i="15"/>
  <c r="AL23" i="8"/>
  <c r="AM23" i="15"/>
  <c r="AM21"/>
  <c r="AL21" i="8"/>
  <c r="AL42"/>
  <c r="AM180" i="15"/>
  <c r="AK25" i="23"/>
  <c r="AK33" i="7"/>
  <c r="AK39" i="23"/>
  <c r="AK97" i="15"/>
  <c r="AK98"/>
  <c r="AL57" i="19"/>
  <c r="AM16" i="5"/>
  <c r="AM15" i="22"/>
  <c r="AM15" i="15"/>
  <c r="AM16" i="23"/>
  <c r="AM16" i="7"/>
  <c r="AM15" i="9"/>
  <c r="AM15" i="8"/>
  <c r="AL381" i="19"/>
  <c r="AL40" i="20"/>
  <c r="AM16" i="6"/>
  <c r="AM42" i="15"/>
  <c r="AL122" i="9"/>
  <c r="AL121"/>
  <c r="AL22" i="8"/>
  <c r="AM22" i="15"/>
  <c r="AK52" i="8"/>
  <c r="AK95" i="15"/>
  <c r="AK24" i="23" s="1"/>
  <c r="AK32" i="8"/>
  <c r="AL21" i="7" l="1"/>
  <c r="AL49" i="8"/>
  <c r="AL52" s="1"/>
  <c r="AL29"/>
  <c r="AL32" s="1"/>
  <c r="AL25" i="23"/>
  <c r="AK33" i="8"/>
  <c r="AK19" i="9" s="1"/>
  <c r="AK53" i="8"/>
  <c r="AK39" i="9" s="1"/>
  <c r="AM65" i="15"/>
  <c r="AM62"/>
  <c r="AM94" s="1"/>
  <c r="AM30"/>
  <c r="AM25" i="8" s="1"/>
  <c r="AM216" i="15"/>
  <c r="AM242" s="1"/>
  <c r="AM63"/>
  <c r="AM66"/>
  <c r="AM189"/>
  <c r="AM46" i="8" s="1"/>
  <c r="AM31" i="15"/>
  <c r="AM26" i="8" s="1"/>
  <c r="AM188" i="15"/>
  <c r="AM45" i="8" s="1"/>
  <c r="AM215" i="15"/>
  <c r="AM241" s="1"/>
  <c r="AM32"/>
  <c r="AM27" i="8" s="1"/>
  <c r="AM64" i="15"/>
  <c r="AM190"/>
  <c r="AM47" i="8" s="1"/>
  <c r="AM21"/>
  <c r="AL39" i="23"/>
  <c r="AL33" i="7"/>
  <c r="AL98" i="15"/>
  <c r="AL97"/>
  <c r="AM53" i="19"/>
  <c r="AN11" i="15"/>
  <c r="AN179" s="1"/>
  <c r="AN12" i="5"/>
  <c r="AN19" s="1"/>
  <c r="AN12" i="23"/>
  <c r="AN12" i="6"/>
  <c r="AM36" i="20"/>
  <c r="AN11" i="22"/>
  <c r="AN11" i="8"/>
  <c r="AN11" i="9"/>
  <c r="AN81" s="1"/>
  <c r="AN12" i="7"/>
  <c r="AM377" i="19"/>
  <c r="AN84" i="5"/>
  <c r="AN110"/>
  <c r="AN85"/>
  <c r="AN103"/>
  <c r="AN78"/>
  <c r="AN96"/>
  <c r="AN79"/>
  <c r="AN97"/>
  <c r="AN113"/>
  <c r="AN72"/>
  <c r="AN80"/>
  <c r="AN88"/>
  <c r="AN98"/>
  <c r="AN106"/>
  <c r="AN73"/>
  <c r="AN81"/>
  <c r="AN89"/>
  <c r="AN99"/>
  <c r="AN107"/>
  <c r="AN74"/>
  <c r="AN82"/>
  <c r="AN90"/>
  <c r="AN100"/>
  <c r="AN108"/>
  <c r="AN75"/>
  <c r="AN83"/>
  <c r="AN91"/>
  <c r="AN101"/>
  <c r="AN109"/>
  <c r="AN76"/>
  <c r="AN94"/>
  <c r="AN102"/>
  <c r="AN77"/>
  <c r="AN95"/>
  <c r="AN111"/>
  <c r="AN86"/>
  <c r="AN104"/>
  <c r="AN112"/>
  <c r="AN87"/>
  <c r="AN105"/>
  <c r="AK20" i="7"/>
  <c r="AN41" i="15"/>
  <c r="AM22" i="8"/>
  <c r="AM122" i="9"/>
  <c r="AM121"/>
  <c r="AN180" i="15"/>
  <c r="AN42" i="8" s="1"/>
  <c r="AM42"/>
  <c r="AM23"/>
  <c r="AM43"/>
  <c r="AN55" i="19"/>
  <c r="AN22"/>
  <c r="AO21" s="1"/>
  <c r="AO13" i="15"/>
  <c r="AO13" i="8"/>
  <c r="AN379" i="19"/>
  <c r="AO14" i="23"/>
  <c r="AO14" i="6"/>
  <c r="AN38" i="20"/>
  <c r="AO14" i="5"/>
  <c r="AO14" i="7"/>
  <c r="AO13" i="22"/>
  <c r="AN19" i="19"/>
  <c r="AO13" i="9"/>
  <c r="AM56" i="19"/>
  <c r="AN15" i="5"/>
  <c r="AN14" i="8"/>
  <c r="AM39" i="20"/>
  <c r="AN14" i="15"/>
  <c r="AN15" i="6"/>
  <c r="AM23" i="19"/>
  <c r="AN15" i="23"/>
  <c r="AM380" i="19"/>
  <c r="AN14" i="9"/>
  <c r="AN14" i="22"/>
  <c r="AN15" i="7"/>
  <c r="AN149" i="6"/>
  <c r="AN153"/>
  <c r="AN157"/>
  <c r="AN161"/>
  <c r="AN55"/>
  <c r="AN59"/>
  <c r="AN63"/>
  <c r="AN58"/>
  <c r="AN148"/>
  <c r="AN152"/>
  <c r="AN156"/>
  <c r="AN61"/>
  <c r="AN69"/>
  <c r="AN57"/>
  <c r="AN147"/>
  <c r="AN151"/>
  <c r="AN155"/>
  <c r="AN159"/>
  <c r="AN54"/>
  <c r="AN67"/>
  <c r="AN64"/>
  <c r="AN62"/>
  <c r="AN146"/>
  <c r="AN150"/>
  <c r="AN154"/>
  <c r="AN158"/>
  <c r="AN56"/>
  <c r="AN60"/>
  <c r="AN66"/>
  <c r="AN65"/>
  <c r="AN160"/>
  <c r="AN68"/>
  <c r="AM43" i="20"/>
  <c r="AM50" s="1"/>
  <c r="AM42"/>
  <c r="AM49" s="1"/>
  <c r="AM47"/>
  <c r="AM54" s="1"/>
  <c r="AM46"/>
  <c r="AM53" s="1"/>
  <c r="AM44"/>
  <c r="AM51" s="1"/>
  <c r="AM45"/>
  <c r="AM52" s="1"/>
  <c r="AL95" i="15"/>
  <c r="AL24" i="23" s="1"/>
  <c r="AN42" i="15" l="1"/>
  <c r="AN43"/>
  <c r="AN181"/>
  <c r="AN43" i="8" s="1"/>
  <c r="AN23" i="15"/>
  <c r="AN23" i="8" s="1"/>
  <c r="AM49"/>
  <c r="AM52" s="1"/>
  <c r="AM29"/>
  <c r="AM32" s="1"/>
  <c r="AN59" i="9"/>
  <c r="AL33" i="8"/>
  <c r="AL19" i="9" s="1"/>
  <c r="AM57" i="19"/>
  <c r="AN15" i="9"/>
  <c r="AN16" i="6"/>
  <c r="AN16" i="23"/>
  <c r="AN15" i="15"/>
  <c r="AN16" i="7"/>
  <c r="AN15" i="8"/>
  <c r="AN16" i="5"/>
  <c r="AN15" i="22"/>
  <c r="AM40" i="20"/>
  <c r="AM381" i="19"/>
  <c r="AN53"/>
  <c r="AO11" i="9"/>
  <c r="AO81" s="1"/>
  <c r="AO12" i="7"/>
  <c r="AO11" i="8"/>
  <c r="AN377" i="19"/>
  <c r="AO11" i="22"/>
  <c r="AO12" i="5"/>
  <c r="AO19" s="1"/>
  <c r="AO12" i="23"/>
  <c r="AO11" i="15"/>
  <c r="AO42" s="1"/>
  <c r="AO12" i="6"/>
  <c r="AN36" i="20"/>
  <c r="AN43"/>
  <c r="AN50" s="1"/>
  <c r="AN45"/>
  <c r="AN52" s="1"/>
  <c r="AN47"/>
  <c r="AN54" s="1"/>
  <c r="AN46"/>
  <c r="AN53" s="1"/>
  <c r="AN42"/>
  <c r="AN49" s="1"/>
  <c r="AN44"/>
  <c r="AN51" s="1"/>
  <c r="AO147" i="6"/>
  <c r="AO151"/>
  <c r="AO155"/>
  <c r="AO159"/>
  <c r="AO55"/>
  <c r="AO68"/>
  <c r="AO57"/>
  <c r="AO59"/>
  <c r="AO146"/>
  <c r="AO150"/>
  <c r="AO154"/>
  <c r="AO158"/>
  <c r="AO54"/>
  <c r="AO63"/>
  <c r="AO58"/>
  <c r="AO60"/>
  <c r="AO149"/>
  <c r="AO153"/>
  <c r="AO157"/>
  <c r="AO161"/>
  <c r="AO66"/>
  <c r="AO65"/>
  <c r="AO67"/>
  <c r="AO64"/>
  <c r="AO148"/>
  <c r="AO152"/>
  <c r="AO156"/>
  <c r="AO160"/>
  <c r="AO56"/>
  <c r="AO62"/>
  <c r="AO61"/>
  <c r="AO69"/>
  <c r="AN41" i="8"/>
  <c r="AM21" i="7"/>
  <c r="AM25" i="23"/>
  <c r="AL20" i="7"/>
  <c r="AN21" i="15"/>
  <c r="AL53" i="8"/>
  <c r="AL39" i="9" s="1"/>
  <c r="AO75" i="5"/>
  <c r="AO83"/>
  <c r="AO91"/>
  <c r="AO101"/>
  <c r="AO109"/>
  <c r="AO74"/>
  <c r="AO82"/>
  <c r="AO90"/>
  <c r="AO100"/>
  <c r="AO108"/>
  <c r="AO77"/>
  <c r="AO89"/>
  <c r="AO107"/>
  <c r="AO80"/>
  <c r="AO98"/>
  <c r="AO110"/>
  <c r="AO81"/>
  <c r="AO103"/>
  <c r="AO76"/>
  <c r="AO94"/>
  <c r="AO79"/>
  <c r="AO87"/>
  <c r="AO97"/>
  <c r="AO105"/>
  <c r="AO113"/>
  <c r="AO78"/>
  <c r="AO86"/>
  <c r="AO96"/>
  <c r="AO104"/>
  <c r="AO112"/>
  <c r="AO85"/>
  <c r="AO99"/>
  <c r="AO72"/>
  <c r="AO88"/>
  <c r="AO102"/>
  <c r="AO73"/>
  <c r="AO95"/>
  <c r="AO111"/>
  <c r="AO84"/>
  <c r="AO106"/>
  <c r="AO55" i="19"/>
  <c r="AP13" i="22"/>
  <c r="AO19" i="19"/>
  <c r="AP14" i="7"/>
  <c r="AO22" i="19"/>
  <c r="AP14" i="23"/>
  <c r="AP13" i="9"/>
  <c r="AP13" i="15"/>
  <c r="AP14" i="6"/>
  <c r="AP13" i="8"/>
  <c r="AO38" i="20"/>
  <c r="AP14" i="5"/>
  <c r="AO379" i="19"/>
  <c r="AN56"/>
  <c r="AO15" i="6"/>
  <c r="AO14" i="15"/>
  <c r="AO15" i="23"/>
  <c r="AO15" i="7"/>
  <c r="AN23" i="19"/>
  <c r="AN39" i="20"/>
  <c r="AO14" i="22"/>
  <c r="AO14" i="8"/>
  <c r="AO14" i="9"/>
  <c r="AO15" i="5"/>
  <c r="AN380" i="19"/>
  <c r="AM98" i="15"/>
  <c r="AM95"/>
  <c r="AM97"/>
  <c r="AM39" i="23"/>
  <c r="AM33" i="7"/>
  <c r="AN22" i="15"/>
  <c r="AN198"/>
  <c r="AK54" i="8"/>
  <c r="AK34"/>
  <c r="AO23" i="15" l="1"/>
  <c r="AO23" i="8" s="1"/>
  <c r="AO198" i="15"/>
  <c r="AO179"/>
  <c r="AO59" i="9"/>
  <c r="AM33" i="8"/>
  <c r="AM19" i="9" s="1"/>
  <c r="AN57" i="19"/>
  <c r="AO16" i="5"/>
  <c r="AO15" i="15"/>
  <c r="AO15" i="8"/>
  <c r="AO16" i="23"/>
  <c r="AO16" i="6"/>
  <c r="AN40" i="20"/>
  <c r="AO16" i="7"/>
  <c r="AN381" i="19"/>
  <c r="AO15" i="9"/>
  <c r="AO15" i="22"/>
  <c r="AO44" i="20"/>
  <c r="AO51" s="1"/>
  <c r="AO43"/>
  <c r="AO50" s="1"/>
  <c r="AO45"/>
  <c r="AO52" s="1"/>
  <c r="AO42"/>
  <c r="AO49" s="1"/>
  <c r="AO47"/>
  <c r="AO54" s="1"/>
  <c r="AO46"/>
  <c r="AO53" s="1"/>
  <c r="AP149" i="6"/>
  <c r="AP153"/>
  <c r="AP157"/>
  <c r="AP161"/>
  <c r="AP67"/>
  <c r="AP63"/>
  <c r="AP148"/>
  <c r="AP152"/>
  <c r="AP156"/>
  <c r="AP160"/>
  <c r="AP61"/>
  <c r="AP69"/>
  <c r="AP68"/>
  <c r="AP57"/>
  <c r="AP64"/>
  <c r="AP58"/>
  <c r="AP147"/>
  <c r="AP151"/>
  <c r="AP155"/>
  <c r="AP159"/>
  <c r="AP54"/>
  <c r="AP59"/>
  <c r="AP146"/>
  <c r="AP150"/>
  <c r="AP154"/>
  <c r="AP158"/>
  <c r="AP56"/>
  <c r="AP60"/>
  <c r="AP66"/>
  <c r="AP65"/>
  <c r="AP55"/>
  <c r="AP62"/>
  <c r="AO56" i="19"/>
  <c r="AP21"/>
  <c r="AP14" i="9"/>
  <c r="AO39" i="20"/>
  <c r="AP15" i="6"/>
  <c r="AO23" i="19"/>
  <c r="AP15" i="23"/>
  <c r="AP14" i="22"/>
  <c r="AO380" i="19"/>
  <c r="AP14" i="15"/>
  <c r="AP15" i="5"/>
  <c r="AP14" i="8"/>
  <c r="AP15" i="7"/>
  <c r="AO53" i="19"/>
  <c r="AP11" i="15"/>
  <c r="AP42" s="1"/>
  <c r="AP11" i="9"/>
  <c r="AP81" s="1"/>
  <c r="AP12" i="7"/>
  <c r="AP12" i="23"/>
  <c r="AP12" i="5"/>
  <c r="AP19" s="1"/>
  <c r="AP11" i="8"/>
  <c r="AP12" i="6"/>
  <c r="AO36" i="20"/>
  <c r="AP11" i="22"/>
  <c r="AO377" i="19"/>
  <c r="AN21" i="8"/>
  <c r="AO21" i="15"/>
  <c r="AO41" i="8"/>
  <c r="AN215" i="15"/>
  <c r="AN241" s="1"/>
  <c r="AN216"/>
  <c r="AN242" s="1"/>
  <c r="AN30"/>
  <c r="AN25" i="8" s="1"/>
  <c r="AN31" i="15"/>
  <c r="AN26" i="8" s="1"/>
  <c r="AN63" i="15"/>
  <c r="AN190"/>
  <c r="AN47" i="8" s="1"/>
  <c r="AN189" i="15"/>
  <c r="AN46" i="8" s="1"/>
  <c r="AN62" i="15"/>
  <c r="AN94" s="1"/>
  <c r="AN66"/>
  <c r="AN188"/>
  <c r="AN45" i="8" s="1"/>
  <c r="AN64" i="15"/>
  <c r="AN65"/>
  <c r="AN32"/>
  <c r="AN27" i="8" s="1"/>
  <c r="AN22"/>
  <c r="AO22" i="15"/>
  <c r="AM20" i="7"/>
  <c r="AM24" i="23"/>
  <c r="AP76" i="5"/>
  <c r="AP84"/>
  <c r="AP94"/>
  <c r="AP102"/>
  <c r="AP110"/>
  <c r="AP77"/>
  <c r="AP85"/>
  <c r="AP95"/>
  <c r="AP103"/>
  <c r="AP111"/>
  <c r="AP78"/>
  <c r="AP86"/>
  <c r="AP96"/>
  <c r="AP104"/>
  <c r="AP112"/>
  <c r="AP79"/>
  <c r="AP87"/>
  <c r="AP97"/>
  <c r="AP105"/>
  <c r="AP113"/>
  <c r="AP88"/>
  <c r="AP73"/>
  <c r="AP99"/>
  <c r="AP74"/>
  <c r="AP90"/>
  <c r="AP108"/>
  <c r="AP75"/>
  <c r="AP91"/>
  <c r="AP72"/>
  <c r="AP80"/>
  <c r="AP98"/>
  <c r="AP106"/>
  <c r="AP81"/>
  <c r="AP89"/>
  <c r="AP107"/>
  <c r="AP82"/>
  <c r="AP100"/>
  <c r="AP83"/>
  <c r="AP101"/>
  <c r="AP109"/>
  <c r="AM53" i="8"/>
  <c r="AM39" i="9" s="1"/>
  <c r="AO41" i="15"/>
  <c r="AO181"/>
  <c r="AO180"/>
  <c r="AO43"/>
  <c r="AN121" i="9"/>
  <c r="AN122"/>
  <c r="AL54" i="8"/>
  <c r="AL34"/>
  <c r="AP198" i="15" l="1"/>
  <c r="AP41"/>
  <c r="AP179"/>
  <c r="AP41" i="8" s="1"/>
  <c r="AP43" i="15"/>
  <c r="AN49" i="8"/>
  <c r="AN52" s="1"/>
  <c r="AN53" s="1"/>
  <c r="AN39" i="9" s="1"/>
  <c r="AN29" i="8"/>
  <c r="AP59" i="9"/>
  <c r="AO42" i="8"/>
  <c r="AP180" i="15"/>
  <c r="AP42" i="8" s="1"/>
  <c r="AO21"/>
  <c r="AP21" i="15"/>
  <c r="AO57" i="19"/>
  <c r="AP15" i="15"/>
  <c r="AO381" i="19"/>
  <c r="AP16" i="6"/>
  <c r="AP15" i="8"/>
  <c r="AP16" i="5"/>
  <c r="AP16" i="7"/>
  <c r="AP16" i="23"/>
  <c r="AO40" i="20"/>
  <c r="AP15" i="9"/>
  <c r="AP15" i="22"/>
  <c r="AP55" i="19"/>
  <c r="AQ13" i="22"/>
  <c r="AP19" i="19"/>
  <c r="AQ14" i="7"/>
  <c r="AP22" i="19"/>
  <c r="AQ21" s="1"/>
  <c r="AQ13" i="15"/>
  <c r="AQ13" i="8"/>
  <c r="AQ14" i="23"/>
  <c r="AP379" i="19"/>
  <c r="AQ14" i="5"/>
  <c r="AQ14" i="6"/>
  <c r="AP38" i="20"/>
  <c r="AQ13" i="9"/>
  <c r="AO62" i="15"/>
  <c r="AO94" s="1"/>
  <c r="AO66"/>
  <c r="AO30"/>
  <c r="AO25" i="8" s="1"/>
  <c r="AO64" i="15"/>
  <c r="AO65"/>
  <c r="AO190"/>
  <c r="AO47" i="8" s="1"/>
  <c r="AO215" i="15"/>
  <c r="AO241" s="1"/>
  <c r="AO188"/>
  <c r="AO45" i="8" s="1"/>
  <c r="AO63" i="15"/>
  <c r="AO189"/>
  <c r="AO46" i="8" s="1"/>
  <c r="AO216" i="15"/>
  <c r="AO242" s="1"/>
  <c r="AO31"/>
  <c r="AO26" i="8" s="1"/>
  <c r="AO32" i="15"/>
  <c r="AO27" i="8" s="1"/>
  <c r="AP23" i="15"/>
  <c r="AO43" i="8"/>
  <c r="AP181" i="15"/>
  <c r="AP22"/>
  <c r="AP22" i="8" s="1"/>
  <c r="AO22"/>
  <c r="AN98" i="15"/>
  <c r="AN95"/>
  <c r="AN20" i="7" s="1"/>
  <c r="AN97" i="15"/>
  <c r="AN25" i="23"/>
  <c r="AN21" i="7"/>
  <c r="AN33"/>
  <c r="AN39" i="23"/>
  <c r="AO122" i="9"/>
  <c r="AO121"/>
  <c r="AM54" i="8"/>
  <c r="AN32"/>
  <c r="AM34"/>
  <c r="AO49" l="1"/>
  <c r="AO52" s="1"/>
  <c r="AO53" s="1"/>
  <c r="AO39" i="9" s="1"/>
  <c r="AO29" i="8"/>
  <c r="AO32" s="1"/>
  <c r="AQ55" i="19"/>
  <c r="AR14" i="23"/>
  <c r="AR13" i="8"/>
  <c r="AQ22" i="19"/>
  <c r="AR21" s="1"/>
  <c r="AR13" i="22"/>
  <c r="AQ19" i="19"/>
  <c r="AQ379"/>
  <c r="AQ38" i="20"/>
  <c r="AR14" i="5"/>
  <c r="AR13" i="9"/>
  <c r="AR14" i="7"/>
  <c r="AR13" i="15"/>
  <c r="AR14" i="6"/>
  <c r="AP43" i="8"/>
  <c r="AP23"/>
  <c r="AO97" i="15"/>
  <c r="AO95"/>
  <c r="AO98"/>
  <c r="AQ149" i="6"/>
  <c r="AQ153"/>
  <c r="AQ157"/>
  <c r="AQ161"/>
  <c r="AQ56"/>
  <c r="AQ62"/>
  <c r="AQ61"/>
  <c r="AQ69"/>
  <c r="AQ148"/>
  <c r="AQ152"/>
  <c r="AQ156"/>
  <c r="AQ160"/>
  <c r="AQ66"/>
  <c r="AQ65"/>
  <c r="AQ67"/>
  <c r="AQ64"/>
  <c r="AQ147"/>
  <c r="AQ155"/>
  <c r="AQ159"/>
  <c r="AQ63"/>
  <c r="AQ58"/>
  <c r="AQ146"/>
  <c r="AQ154"/>
  <c r="AQ158"/>
  <c r="AQ68"/>
  <c r="AQ59"/>
  <c r="AQ151"/>
  <c r="AQ54"/>
  <c r="AQ60"/>
  <c r="AQ150"/>
  <c r="AQ55"/>
  <c r="AQ57"/>
  <c r="AN24" i="23"/>
  <c r="AN33" i="8"/>
  <c r="AN19" i="9" s="1"/>
  <c r="AO25" i="23"/>
  <c r="AO21" i="7"/>
  <c r="AO39" i="23"/>
  <c r="AO33" i="7"/>
  <c r="AP44" i="20"/>
  <c r="AP51" s="1"/>
  <c r="AP43"/>
  <c r="AP50" s="1"/>
  <c r="AP45"/>
  <c r="AP52" s="1"/>
  <c r="AP42"/>
  <c r="AP49" s="1"/>
  <c r="AP46"/>
  <c r="AP53" s="1"/>
  <c r="AP47"/>
  <c r="AP54" s="1"/>
  <c r="AQ85" i="5"/>
  <c r="AQ111"/>
  <c r="AQ94"/>
  <c r="AQ75"/>
  <c r="AQ83"/>
  <c r="AQ91"/>
  <c r="AQ101"/>
  <c r="AQ109"/>
  <c r="AQ74"/>
  <c r="AQ82"/>
  <c r="AQ90"/>
  <c r="AQ100"/>
  <c r="AQ108"/>
  <c r="AQ77"/>
  <c r="AQ89"/>
  <c r="AQ103"/>
  <c r="AQ72"/>
  <c r="AQ84"/>
  <c r="AQ98"/>
  <c r="AQ110"/>
  <c r="AQ86"/>
  <c r="AQ112"/>
  <c r="AQ95"/>
  <c r="AQ76"/>
  <c r="AQ106"/>
  <c r="AQ73"/>
  <c r="AQ99"/>
  <c r="AQ80"/>
  <c r="AQ102"/>
  <c r="AQ79"/>
  <c r="AQ87"/>
  <c r="AQ97"/>
  <c r="AQ105"/>
  <c r="AQ113"/>
  <c r="AQ78"/>
  <c r="AQ96"/>
  <c r="AQ104"/>
  <c r="AQ81"/>
  <c r="AQ107"/>
  <c r="AQ88"/>
  <c r="AP56" i="19"/>
  <c r="AQ15" i="7"/>
  <c r="AP380" i="19"/>
  <c r="AQ15" i="5"/>
  <c r="AQ14" i="9"/>
  <c r="AQ15" i="23"/>
  <c r="AP23" i="19"/>
  <c r="AQ14" i="8"/>
  <c r="AQ14" i="15"/>
  <c r="AQ14" i="22"/>
  <c r="AQ15" i="6"/>
  <c r="AP39" i="20"/>
  <c r="AP53" i="19"/>
  <c r="AQ11" i="15"/>
  <c r="AQ179" s="1"/>
  <c r="AQ11" i="22"/>
  <c r="AP377" i="19"/>
  <c r="AQ12" i="5"/>
  <c r="AQ19" s="1"/>
  <c r="AQ12" i="23"/>
  <c r="AQ12" i="6"/>
  <c r="AP36" i="20"/>
  <c r="AQ11" i="9"/>
  <c r="AQ81" s="1"/>
  <c r="AQ12" i="7"/>
  <c r="AQ11" i="8"/>
  <c r="AP121" i="9"/>
  <c r="AP122"/>
  <c r="AP64" i="15"/>
  <c r="AP65"/>
  <c r="AP188"/>
  <c r="AP45" i="8" s="1"/>
  <c r="AP215" i="15"/>
  <c r="AP241" s="1"/>
  <c r="AP66"/>
  <c r="AP30"/>
  <c r="AP25" i="8" s="1"/>
  <c r="AP190" i="15"/>
  <c r="AP47" i="8" s="1"/>
  <c r="AP63" i="15"/>
  <c r="AP32"/>
  <c r="AP27" i="8" s="1"/>
  <c r="AP189" i="15"/>
  <c r="AP46" i="8" s="1"/>
  <c r="AP216" i="15"/>
  <c r="AP242" s="1"/>
  <c r="AP31"/>
  <c r="AP26" i="8" s="1"/>
  <c r="AP62" i="15"/>
  <c r="AP94" s="1"/>
  <c r="AP21" i="8"/>
  <c r="AQ21" i="15"/>
  <c r="AQ21" i="8" s="1"/>
  <c r="AN54"/>
  <c r="AR55" i="19" l="1"/>
  <c r="AR19"/>
  <c r="AR53" s="1"/>
  <c r="AS14" i="7"/>
  <c r="AS14" i="5"/>
  <c r="AS73" s="1"/>
  <c r="AS13" i="22"/>
  <c r="AS13" i="8"/>
  <c r="AR38" i="20"/>
  <c r="AR42" s="1"/>
  <c r="AS14" i="6"/>
  <c r="AS147" s="1"/>
  <c r="AR379" i="19"/>
  <c r="AS14" i="23"/>
  <c r="AS13" i="9"/>
  <c r="AS13" i="15"/>
  <c r="AR22" i="19"/>
  <c r="AR56" s="1"/>
  <c r="AP49" i="8"/>
  <c r="AP29"/>
  <c r="AP32" s="1"/>
  <c r="AP33" s="1"/>
  <c r="AP19" i="9" s="1"/>
  <c r="AQ59"/>
  <c r="AQ41" i="8"/>
  <c r="AO33"/>
  <c r="AO19" i="9" s="1"/>
  <c r="AP21" i="7"/>
  <c r="AP25" i="23"/>
  <c r="AP39"/>
  <c r="AP33" i="7"/>
  <c r="AP57" i="19"/>
  <c r="AQ15" i="9"/>
  <c r="AQ15" i="8"/>
  <c r="AQ16" i="5"/>
  <c r="AQ16" i="6"/>
  <c r="AQ15" i="22"/>
  <c r="AP40" i="20"/>
  <c r="AQ16" i="7"/>
  <c r="AQ15" i="15"/>
  <c r="AP381" i="19"/>
  <c r="AQ16" i="23"/>
  <c r="AR147" i="6"/>
  <c r="AR151"/>
  <c r="AR155"/>
  <c r="AR159"/>
  <c r="AR54"/>
  <c r="AR67"/>
  <c r="AR64"/>
  <c r="AR62"/>
  <c r="AR61"/>
  <c r="AR66"/>
  <c r="AR146"/>
  <c r="AR150"/>
  <c r="AR154"/>
  <c r="AR158"/>
  <c r="AR56"/>
  <c r="AR149"/>
  <c r="AR153"/>
  <c r="AR157"/>
  <c r="AR161"/>
  <c r="AR55"/>
  <c r="AR59"/>
  <c r="AR63"/>
  <c r="AR58"/>
  <c r="AR69"/>
  <c r="AR65"/>
  <c r="AR148"/>
  <c r="AR152"/>
  <c r="AR156"/>
  <c r="AR160"/>
  <c r="AR60"/>
  <c r="AR57"/>
  <c r="AR68"/>
  <c r="AR72" i="5"/>
  <c r="AR88"/>
  <c r="AR73"/>
  <c r="AR107"/>
  <c r="AR112"/>
  <c r="AR113"/>
  <c r="AR75"/>
  <c r="AR76"/>
  <c r="AR84"/>
  <c r="AR94"/>
  <c r="AR102"/>
  <c r="AR110"/>
  <c r="AR77"/>
  <c r="AR85"/>
  <c r="AR95"/>
  <c r="AR103"/>
  <c r="AR111"/>
  <c r="AR90"/>
  <c r="AR104"/>
  <c r="AR79"/>
  <c r="AR91"/>
  <c r="AR105"/>
  <c r="AR74"/>
  <c r="AR86"/>
  <c r="AR108"/>
  <c r="AR87"/>
  <c r="AR109"/>
  <c r="AR80"/>
  <c r="AR98"/>
  <c r="AR106"/>
  <c r="AR81"/>
  <c r="AR89"/>
  <c r="AR99"/>
  <c r="AR78"/>
  <c r="AR100"/>
  <c r="AR83"/>
  <c r="AR101"/>
  <c r="AR82"/>
  <c r="AR96"/>
  <c r="AR97"/>
  <c r="AP95" i="15"/>
  <c r="AP20" i="7" s="1"/>
  <c r="AP98" i="15"/>
  <c r="AP97"/>
  <c r="AQ42"/>
  <c r="AQ180"/>
  <c r="AQ42" i="8" s="1"/>
  <c r="AQ198" i="15"/>
  <c r="AQ43"/>
  <c r="AQ22"/>
  <c r="AO24" i="23"/>
  <c r="AO20" i="7"/>
  <c r="AQ42" i="20"/>
  <c r="AQ49" s="1"/>
  <c r="AQ44"/>
  <c r="AQ51" s="1"/>
  <c r="AQ46"/>
  <c r="AQ53" s="1"/>
  <c r="AQ45"/>
  <c r="AQ52" s="1"/>
  <c r="AQ47"/>
  <c r="AQ54" s="1"/>
  <c r="AQ43"/>
  <c r="AQ50" s="1"/>
  <c r="AQ53" i="19"/>
  <c r="AR11" i="15"/>
  <c r="AR12" i="5"/>
  <c r="AR19" s="1"/>
  <c r="AR11" i="8"/>
  <c r="AR12" i="7"/>
  <c r="AR12" i="6"/>
  <c r="AR11" i="22"/>
  <c r="AQ36" i="20"/>
  <c r="AR11" i="9"/>
  <c r="AR81" s="1"/>
  <c r="AQ377" i="19"/>
  <c r="AR12" i="23"/>
  <c r="AQ56" i="19"/>
  <c r="AQ23"/>
  <c r="AR15" i="23"/>
  <c r="AR15" i="5"/>
  <c r="AR15" i="6"/>
  <c r="AR14" i="8"/>
  <c r="AQ39" i="20"/>
  <c r="AR14" i="22"/>
  <c r="AR14" i="15"/>
  <c r="AR14" i="9"/>
  <c r="AQ380" i="19"/>
  <c r="AR15" i="7"/>
  <c r="AP52" i="8"/>
  <c r="AN34"/>
  <c r="AQ41" i="15"/>
  <c r="AR41" s="1"/>
  <c r="AQ23"/>
  <c r="AQ181"/>
  <c r="AO54" i="8"/>
  <c r="AS11" i="15"/>
  <c r="AS12" i="6"/>
  <c r="AS11" i="22"/>
  <c r="AR377" i="19"/>
  <c r="AR36" i="20"/>
  <c r="AS11" i="9"/>
  <c r="AS81" s="1"/>
  <c r="AS12" i="5"/>
  <c r="AS19" s="1"/>
  <c r="AS12" i="7"/>
  <c r="AS11" i="8"/>
  <c r="AS12" i="23"/>
  <c r="AS85" i="5"/>
  <c r="AS103"/>
  <c r="AS76"/>
  <c r="AS94"/>
  <c r="AS110"/>
  <c r="AS87"/>
  <c r="AS105"/>
  <c r="AS78"/>
  <c r="AS96"/>
  <c r="AS112"/>
  <c r="AR43" i="20"/>
  <c r="AS157" i="6"/>
  <c r="AS161"/>
  <c r="AS61"/>
  <c r="AS69"/>
  <c r="AS156"/>
  <c r="AS160"/>
  <c r="AS67"/>
  <c r="AS64"/>
  <c r="AS15"/>
  <c r="AS14" i="15"/>
  <c r="AR380" i="19"/>
  <c r="AS65" i="6" l="1"/>
  <c r="AS152"/>
  <c r="AS62"/>
  <c r="AS153"/>
  <c r="AS108" i="5"/>
  <c r="AS90"/>
  <c r="AS74"/>
  <c r="AS101"/>
  <c r="AS83"/>
  <c r="AS106"/>
  <c r="AS88"/>
  <c r="AS72"/>
  <c r="AS99"/>
  <c r="AS81"/>
  <c r="AS66" i="6"/>
  <c r="AS148"/>
  <c r="AS56"/>
  <c r="AS149"/>
  <c r="AS104" i="5"/>
  <c r="AS86"/>
  <c r="AS113"/>
  <c r="AS97"/>
  <c r="AS79"/>
  <c r="AS102"/>
  <c r="AS84"/>
  <c r="AS111"/>
  <c r="AS95"/>
  <c r="AS77"/>
  <c r="AS100"/>
  <c r="AS82"/>
  <c r="AS109"/>
  <c r="AS91"/>
  <c r="AS75"/>
  <c r="AS98"/>
  <c r="AS80"/>
  <c r="AS107"/>
  <c r="AS89"/>
  <c r="AS41" i="15"/>
  <c r="AS14" i="8"/>
  <c r="AS15" i="7"/>
  <c r="AS21" i="19"/>
  <c r="AS55" s="1"/>
  <c r="AR45" i="20"/>
  <c r="AR52" s="1"/>
  <c r="AR44"/>
  <c r="AR51" s="1"/>
  <c r="AR49"/>
  <c r="AS15" i="23"/>
  <c r="AS15" i="5"/>
  <c r="AR39" i="20"/>
  <c r="AS14" i="9"/>
  <c r="AS14" i="22"/>
  <c r="AR23" i="19"/>
  <c r="AR57" s="1"/>
  <c r="AR46" i="20"/>
  <c r="AR53" s="1"/>
  <c r="AR47"/>
  <c r="AR54" s="1"/>
  <c r="AS59" i="6"/>
  <c r="AS57"/>
  <c r="AS68"/>
  <c r="AS55"/>
  <c r="AS158"/>
  <c r="AS154"/>
  <c r="AS150"/>
  <c r="AS146"/>
  <c r="AS60"/>
  <c r="AS58"/>
  <c r="AS63"/>
  <c r="AS54"/>
  <c r="AS159"/>
  <c r="AS155"/>
  <c r="AS151"/>
  <c r="AR50" i="20"/>
  <c r="AS59" i="9"/>
  <c r="AR59"/>
  <c r="AP24" i="23"/>
  <c r="AQ23" i="8"/>
  <c r="AR23" i="15"/>
  <c r="AR23" i="8" s="1"/>
  <c r="AR180" i="15"/>
  <c r="AR42" i="8" s="1"/>
  <c r="AR21" i="15"/>
  <c r="AR21" i="8" s="1"/>
  <c r="AQ22"/>
  <c r="AR22" i="15"/>
  <c r="AR198"/>
  <c r="AS198" s="1"/>
  <c r="AR42"/>
  <c r="AS42" s="1"/>
  <c r="AQ62"/>
  <c r="AQ94" s="1"/>
  <c r="AQ66"/>
  <c r="AQ188"/>
  <c r="AQ45" i="8" s="1"/>
  <c r="AQ64" i="15"/>
  <c r="AQ65"/>
  <c r="AQ31"/>
  <c r="AQ26" i="8" s="1"/>
  <c r="AQ190" i="15"/>
  <c r="AQ47" i="8" s="1"/>
  <c r="AQ189" i="15"/>
  <c r="AQ46" i="8" s="1"/>
  <c r="AQ215" i="15"/>
  <c r="AQ241" s="1"/>
  <c r="AQ216"/>
  <c r="AQ242" s="1"/>
  <c r="AQ32"/>
  <c r="AQ27" i="8" s="1"/>
  <c r="AQ63" i="15"/>
  <c r="AQ21" i="7" s="1"/>
  <c r="AQ30" i="15"/>
  <c r="AQ25" i="8" s="1"/>
  <c r="AQ43"/>
  <c r="AR181" i="15"/>
  <c r="AP53" i="8"/>
  <c r="AP39" i="9" s="1"/>
  <c r="AQ57" i="19"/>
  <c r="AR15" i="15"/>
  <c r="AQ381" i="19"/>
  <c r="AR16" i="23"/>
  <c r="AR15" i="8"/>
  <c r="AR16" i="5"/>
  <c r="AR16" i="7"/>
  <c r="AR15" i="22"/>
  <c r="AR16" i="6"/>
  <c r="AQ40" i="20"/>
  <c r="AR15" i="9"/>
  <c r="AQ121"/>
  <c r="AQ122"/>
  <c r="AR43" i="15"/>
  <c r="AS43" s="1"/>
  <c r="AP34" i="8"/>
  <c r="AO34"/>
  <c r="AR179" i="15"/>
  <c r="AR41" i="8" s="1"/>
  <c r="AT13" i="22"/>
  <c r="AS379" i="19"/>
  <c r="AS15" i="15"/>
  <c r="AS15" i="22"/>
  <c r="AS16" i="23"/>
  <c r="AR40" i="20"/>
  <c r="AR381" i="19"/>
  <c r="AS15" i="9"/>
  <c r="AS16" i="5"/>
  <c r="AS16" i="7"/>
  <c r="AS15" i="8"/>
  <c r="AS16" i="6"/>
  <c r="AS180" i="15"/>
  <c r="AT13" i="9" l="1"/>
  <c r="AT14" i="23"/>
  <c r="AS19" i="19"/>
  <c r="AS53" s="1"/>
  <c r="AS22"/>
  <c r="AS56" s="1"/>
  <c r="AS21" i="15"/>
  <c r="AT14" i="7"/>
  <c r="AT14" i="6"/>
  <c r="AT151" s="1"/>
  <c r="AT13" i="15"/>
  <c r="AT13" i="8"/>
  <c r="AT14" i="5"/>
  <c r="AT76" s="1"/>
  <c r="AS38" i="20"/>
  <c r="AQ29" i="8"/>
  <c r="AQ32" s="1"/>
  <c r="AQ33" s="1"/>
  <c r="AQ19" i="9" s="1"/>
  <c r="AQ49" i="8"/>
  <c r="AQ52" s="1"/>
  <c r="AQ53" s="1"/>
  <c r="AQ39" i="9" s="1"/>
  <c r="AS23" i="15"/>
  <c r="AS23" i="8" s="1"/>
  <c r="AP54"/>
  <c r="AQ39" i="23"/>
  <c r="AQ33" i="7"/>
  <c r="AS181" i="15"/>
  <c r="AS43" i="8" s="1"/>
  <c r="AR43"/>
  <c r="AR121" i="9"/>
  <c r="AR122"/>
  <c r="AQ97" i="15"/>
  <c r="AQ98"/>
  <c r="AQ95"/>
  <c r="AS179"/>
  <c r="AS41" i="8" s="1"/>
  <c r="AQ25" i="23"/>
  <c r="AR63" i="15"/>
  <c r="AR189"/>
  <c r="AR46" i="8" s="1"/>
  <c r="AR32" i="15"/>
  <c r="AR27" i="8" s="1"/>
  <c r="AR62" i="15"/>
  <c r="AR94" s="1"/>
  <c r="AR66"/>
  <c r="AR30"/>
  <c r="AR25" i="8" s="1"/>
  <c r="AR64" i="15"/>
  <c r="AR65"/>
  <c r="AR31"/>
  <c r="AR26" i="8" s="1"/>
  <c r="AR215" i="15"/>
  <c r="AR241" s="1"/>
  <c r="AR216"/>
  <c r="AR242" s="1"/>
  <c r="AR190"/>
  <c r="AR47" i="8" s="1"/>
  <c r="AR188" i="15"/>
  <c r="AR45" i="8" s="1"/>
  <c r="AS22" i="15"/>
  <c r="AS22" i="8" s="1"/>
  <c r="AR22"/>
  <c r="AS21"/>
  <c r="AS64" i="15"/>
  <c r="AS63"/>
  <c r="AS65"/>
  <c r="AS30"/>
  <c r="AS25" i="8" s="1"/>
  <c r="AS189" i="15"/>
  <c r="AS46" i="8" s="1"/>
  <c r="AS32" i="15"/>
  <c r="AS27" i="8" s="1"/>
  <c r="AS31" i="15"/>
  <c r="AS26" i="8" s="1"/>
  <c r="AS215" i="15"/>
  <c r="AS241" s="1"/>
  <c r="AS62"/>
  <c r="AS94" s="1"/>
  <c r="AS216"/>
  <c r="AS242" s="1"/>
  <c r="AS66"/>
  <c r="AS190"/>
  <c r="AS47" i="8" s="1"/>
  <c r="AS188" i="15"/>
  <c r="AS45" i="8" s="1"/>
  <c r="AT11" i="9"/>
  <c r="AT81" s="1"/>
  <c r="AT12" i="6"/>
  <c r="AS377" i="19"/>
  <c r="AS36" i="20"/>
  <c r="AT11" i="15"/>
  <c r="AT12" i="5"/>
  <c r="AT19" s="1"/>
  <c r="AT11" i="8"/>
  <c r="AT12" i="23"/>
  <c r="AT15" i="7"/>
  <c r="AS42" i="8"/>
  <c r="AS122" i="9"/>
  <c r="AS121"/>
  <c r="AT147" i="6"/>
  <c r="AT149"/>
  <c r="AT153"/>
  <c r="AT155"/>
  <c r="AT157"/>
  <c r="AT161"/>
  <c r="AT56"/>
  <c r="AT61"/>
  <c r="AT69"/>
  <c r="AT66"/>
  <c r="AT68"/>
  <c r="AT57"/>
  <c r="AT146"/>
  <c r="AT148"/>
  <c r="AT152"/>
  <c r="AT154"/>
  <c r="AT156"/>
  <c r="AT158"/>
  <c r="AT160"/>
  <c r="AT54"/>
  <c r="AT55"/>
  <c r="AT67"/>
  <c r="AT59"/>
  <c r="AT64"/>
  <c r="AT63"/>
  <c r="AT62"/>
  <c r="AT58"/>
  <c r="AT72" i="5"/>
  <c r="AT80"/>
  <c r="AT88"/>
  <c r="AT98"/>
  <c r="AT106"/>
  <c r="AT73"/>
  <c r="AT81"/>
  <c r="AT89"/>
  <c r="AT99"/>
  <c r="AT107"/>
  <c r="AT74"/>
  <c r="AT82"/>
  <c r="AT90"/>
  <c r="AT100"/>
  <c r="AT108"/>
  <c r="AT75"/>
  <c r="AT83"/>
  <c r="AT91"/>
  <c r="AT101"/>
  <c r="AT109"/>
  <c r="AS42" i="20"/>
  <c r="AS49" s="1"/>
  <c r="AS44"/>
  <c r="AS51" s="1"/>
  <c r="AS47"/>
  <c r="AS54" s="1"/>
  <c r="AS43"/>
  <c r="AS50" s="1"/>
  <c r="AS46"/>
  <c r="AS53" s="1"/>
  <c r="AS45"/>
  <c r="AS52" s="1"/>
  <c r="AS39" l="1"/>
  <c r="AT150" i="6"/>
  <c r="AT65"/>
  <c r="AT60"/>
  <c r="AT159"/>
  <c r="AT15" i="23"/>
  <c r="AT11" i="22"/>
  <c r="AT12" i="7"/>
  <c r="AS380" i="19"/>
  <c r="AT15" i="6"/>
  <c r="AT15" i="5"/>
  <c r="AT14" i="8"/>
  <c r="AS23" i="19"/>
  <c r="AS57" s="1"/>
  <c r="AT21"/>
  <c r="AT55" s="1"/>
  <c r="AT14" i="15"/>
  <c r="AT14" i="9"/>
  <c r="AT14" i="22"/>
  <c r="AT113" i="5"/>
  <c r="AT105"/>
  <c r="AT97"/>
  <c r="AT87"/>
  <c r="AT79"/>
  <c r="AT112"/>
  <c r="AT104"/>
  <c r="AT96"/>
  <c r="AT86"/>
  <c r="AT78"/>
  <c r="AT111"/>
  <c r="AT103"/>
  <c r="AT95"/>
  <c r="AT85"/>
  <c r="AT77"/>
  <c r="AT110"/>
  <c r="AT102"/>
  <c r="AT94"/>
  <c r="AT84"/>
  <c r="AT43" i="15"/>
  <c r="AQ54" i="8"/>
  <c r="AS49"/>
  <c r="AS52" s="1"/>
  <c r="AS53" s="1"/>
  <c r="AS39" i="9" s="1"/>
  <c r="AR49" i="8"/>
  <c r="AR52" s="1"/>
  <c r="AR29"/>
  <c r="AR32" s="1"/>
  <c r="AR33" s="1"/>
  <c r="AR19" i="9" s="1"/>
  <c r="AS29" i="8"/>
  <c r="AT59" i="9"/>
  <c r="AQ34" i="8"/>
  <c r="AT23" i="15"/>
  <c r="AT23" i="8" s="1"/>
  <c r="AT180" i="15"/>
  <c r="AT42" i="8" s="1"/>
  <c r="AR95" i="15"/>
  <c r="AR20" i="7" s="1"/>
  <c r="AR98" i="15"/>
  <c r="AR97"/>
  <c r="AR21" i="7"/>
  <c r="AR25" i="23"/>
  <c r="AQ20" i="7"/>
  <c r="AQ24" i="23"/>
  <c r="AR33" i="7"/>
  <c r="AR39" i="23"/>
  <c r="AT181" i="15"/>
  <c r="AT179"/>
  <c r="AT22"/>
  <c r="AT41"/>
  <c r="AT42"/>
  <c r="AT198"/>
  <c r="AS97"/>
  <c r="AS98"/>
  <c r="AS95"/>
  <c r="AS24" i="23" s="1"/>
  <c r="AT21" i="15"/>
  <c r="AT15" i="9"/>
  <c r="AT15" i="8"/>
  <c r="AT16" i="6"/>
  <c r="AT16" i="23"/>
  <c r="AS40" i="20"/>
  <c r="AT15" i="15"/>
  <c r="AS381" i="19"/>
  <c r="AT16" i="7"/>
  <c r="AT15" i="22"/>
  <c r="AT16" i="5"/>
  <c r="AU13" i="22"/>
  <c r="AU14" i="23"/>
  <c r="AT19" i="19"/>
  <c r="AT53" s="1"/>
  <c r="AU14" i="6"/>
  <c r="AT379" i="19"/>
  <c r="AU13" i="9"/>
  <c r="AT22" i="19"/>
  <c r="AT56" s="1"/>
  <c r="AT38" i="20"/>
  <c r="AU13" i="15"/>
  <c r="AU14" i="5"/>
  <c r="AU14" i="7"/>
  <c r="AU13" i="8"/>
  <c r="AS33" i="7"/>
  <c r="AS39" i="23"/>
  <c r="AS21" i="7"/>
  <c r="AS25" i="23"/>
  <c r="AS32" i="8"/>
  <c r="AR53" l="1"/>
  <c r="AR39" i="9" s="1"/>
  <c r="AR24" i="23"/>
  <c r="AR34" i="8"/>
  <c r="AS20" i="7"/>
  <c r="AS33" i="8"/>
  <c r="AS19" i="9" s="1"/>
  <c r="AU21" i="19"/>
  <c r="AU55" s="1"/>
  <c r="AT23"/>
  <c r="AT57" s="1"/>
  <c r="AU14" i="22"/>
  <c r="AU15" i="23"/>
  <c r="AT39" i="20"/>
  <c r="AU15" i="6"/>
  <c r="AU15" i="7"/>
  <c r="AU14" i="15"/>
  <c r="AT380" i="19"/>
  <c r="AU15" i="5"/>
  <c r="AU14" i="8"/>
  <c r="AU14" i="9"/>
  <c r="AU11" i="15"/>
  <c r="AU43" s="1"/>
  <c r="AU12" i="6"/>
  <c r="AU11" i="22"/>
  <c r="AT377" i="19"/>
  <c r="AU12" i="23"/>
  <c r="AU12" i="5"/>
  <c r="AU19" s="1"/>
  <c r="AU11" i="8"/>
  <c r="AT36" i="20"/>
  <c r="AU11" i="9"/>
  <c r="AU81" s="1"/>
  <c r="AU12" i="7"/>
  <c r="AT122" i="9"/>
  <c r="AT121"/>
  <c r="AU42" i="15"/>
  <c r="AU22"/>
  <c r="AT22" i="8"/>
  <c r="AT43"/>
  <c r="AU181" i="15"/>
  <c r="AU180"/>
  <c r="AS54" i="8"/>
  <c r="AU73" i="5"/>
  <c r="AU77"/>
  <c r="AU81"/>
  <c r="AU85"/>
  <c r="AU89"/>
  <c r="AU95"/>
  <c r="AU99"/>
  <c r="AU103"/>
  <c r="AU107"/>
  <c r="AU111"/>
  <c r="AU72"/>
  <c r="AU76"/>
  <c r="AU80"/>
  <c r="AU84"/>
  <c r="AU88"/>
  <c r="AU94"/>
  <c r="AU98"/>
  <c r="AU102"/>
  <c r="AU106"/>
  <c r="AU110"/>
  <c r="AU75"/>
  <c r="AU83"/>
  <c r="AU87"/>
  <c r="AU91"/>
  <c r="AU101"/>
  <c r="AU105"/>
  <c r="AU113"/>
  <c r="AU78"/>
  <c r="AU82"/>
  <c r="AU90"/>
  <c r="AU100"/>
  <c r="AU108"/>
  <c r="AU79"/>
  <c r="AU97"/>
  <c r="AU109"/>
  <c r="AU74"/>
  <c r="AU86"/>
  <c r="AU96"/>
  <c r="AU104"/>
  <c r="AU112"/>
  <c r="AT42" i="20"/>
  <c r="AT49" s="1"/>
  <c r="AT44"/>
  <c r="AT51" s="1"/>
  <c r="AT47"/>
  <c r="AT54" s="1"/>
  <c r="AT46"/>
  <c r="AT53" s="1"/>
  <c r="AT45"/>
  <c r="AT52" s="1"/>
  <c r="AT43"/>
  <c r="AT50" s="1"/>
  <c r="AU146" i="6"/>
  <c r="AU148"/>
  <c r="AU150"/>
  <c r="AU152"/>
  <c r="AU154"/>
  <c r="AU156"/>
  <c r="AU158"/>
  <c r="AU160"/>
  <c r="AU54"/>
  <c r="AU56"/>
  <c r="AU63"/>
  <c r="AU62"/>
  <c r="AU58"/>
  <c r="AU61"/>
  <c r="AU60"/>
  <c r="AU69"/>
  <c r="AU57"/>
  <c r="AU64"/>
  <c r="AU147"/>
  <c r="AU149"/>
  <c r="AU151"/>
  <c r="AU153"/>
  <c r="AU155"/>
  <c r="AU157"/>
  <c r="AU159"/>
  <c r="AU161"/>
  <c r="AU55"/>
  <c r="AU66"/>
  <c r="AU68"/>
  <c r="AU65"/>
  <c r="AU67"/>
  <c r="AU59"/>
  <c r="AT64" i="15"/>
  <c r="AT63"/>
  <c r="AT65"/>
  <c r="AT32"/>
  <c r="AT27" i="8" s="1"/>
  <c r="AT30" i="15"/>
  <c r="AT25" i="8" s="1"/>
  <c r="AT189" i="15"/>
  <c r="AT46" i="8" s="1"/>
  <c r="AT215" i="15"/>
  <c r="AT241" s="1"/>
  <c r="AT62"/>
  <c r="AT94" s="1"/>
  <c r="AT216"/>
  <c r="AT242" s="1"/>
  <c r="AT66"/>
  <c r="AT188"/>
  <c r="AT45" i="8" s="1"/>
  <c r="AT31" i="15"/>
  <c r="AT26" i="8" s="1"/>
  <c r="AT190" i="15"/>
  <c r="AT47" i="8" s="1"/>
  <c r="AU21" i="15"/>
  <c r="AT21" i="8"/>
  <c r="AU198" i="15"/>
  <c r="AU41"/>
  <c r="AT41" i="8"/>
  <c r="AU179" i="15"/>
  <c r="AT49" i="8" l="1"/>
  <c r="AT52" s="1"/>
  <c r="AT53" s="1"/>
  <c r="AT39" i="9" s="1"/>
  <c r="AT29" i="8"/>
  <c r="AT32" s="1"/>
  <c r="AR54"/>
  <c r="AU59" i="9"/>
  <c r="AT95" i="15"/>
  <c r="AT20" i="7" s="1"/>
  <c r="AT21"/>
  <c r="AT97" i="15"/>
  <c r="AT98"/>
  <c r="AU42" i="8"/>
  <c r="AU22"/>
  <c r="AU15" i="9"/>
  <c r="AU16" i="5"/>
  <c r="AT381" i="19"/>
  <c r="AU15" i="22"/>
  <c r="AU16" i="23"/>
  <c r="AU15" i="15"/>
  <c r="AU16" i="7"/>
  <c r="AU16" i="6"/>
  <c r="AT40" i="20"/>
  <c r="AU15" i="8"/>
  <c r="AT25" i="23"/>
  <c r="AS34" i="8"/>
  <c r="AU23" i="15"/>
  <c r="AU41" i="8"/>
  <c r="AT33" i="7"/>
  <c r="AT39" i="23"/>
  <c r="AU21" i="8"/>
  <c r="AU43"/>
  <c r="AU22" i="19"/>
  <c r="AU56" s="1"/>
  <c r="AU38" i="20"/>
  <c r="AV14" i="23"/>
  <c r="AV14" i="5"/>
  <c r="AV13" i="8"/>
  <c r="AU379" i="19"/>
  <c r="AV13" i="22"/>
  <c r="AU19" i="19"/>
  <c r="AU53" s="1"/>
  <c r="AV13" i="9"/>
  <c r="AV13" i="15"/>
  <c r="AV14" i="6"/>
  <c r="AV14" i="7"/>
  <c r="AT24" i="23"/>
  <c r="AV147" i="6" l="1"/>
  <c r="AV149"/>
  <c r="AV151"/>
  <c r="AV153"/>
  <c r="AV155"/>
  <c r="AV157"/>
  <c r="AV159"/>
  <c r="AV161"/>
  <c r="AV56"/>
  <c r="AV61"/>
  <c r="AV60"/>
  <c r="AV69"/>
  <c r="AV68"/>
  <c r="AV65"/>
  <c r="AV146"/>
  <c r="AV148"/>
  <c r="AV150"/>
  <c r="AV152"/>
  <c r="AV154"/>
  <c r="AV156"/>
  <c r="AV158"/>
  <c r="AV160"/>
  <c r="AV54"/>
  <c r="AV55"/>
  <c r="AV67"/>
  <c r="AV59"/>
  <c r="AV64"/>
  <c r="AV63"/>
  <c r="AV62"/>
  <c r="AV58"/>
  <c r="AV66"/>
  <c r="AV57"/>
  <c r="AV21" i="19"/>
  <c r="AV55" s="1"/>
  <c r="AV14" i="22"/>
  <c r="AU380" i="19"/>
  <c r="AU23"/>
  <c r="AU57" s="1"/>
  <c r="AV14" i="8"/>
  <c r="AV14" i="15"/>
  <c r="AU39" i="20"/>
  <c r="AV14" i="9"/>
  <c r="AV15" i="6"/>
  <c r="AV15" i="23"/>
  <c r="AV15" i="7"/>
  <c r="AV15" i="5"/>
  <c r="AU23" i="8"/>
  <c r="AU121" i="9"/>
  <c r="AU122"/>
  <c r="AV11"/>
  <c r="AV81" s="1"/>
  <c r="AU377" i="19"/>
  <c r="AV11" i="15"/>
  <c r="AV179" s="1"/>
  <c r="AV11" i="22"/>
  <c r="AV12" i="5"/>
  <c r="AV19" s="1"/>
  <c r="AV12" i="23"/>
  <c r="AV11" i="8"/>
  <c r="AV12" i="6"/>
  <c r="AV12" i="7"/>
  <c r="AU36" i="20"/>
  <c r="AV72" i="5"/>
  <c r="AV76"/>
  <c r="AV80"/>
  <c r="AV84"/>
  <c r="AV88"/>
  <c r="AV94"/>
  <c r="AV98"/>
  <c r="AV102"/>
  <c r="AV106"/>
  <c r="AV110"/>
  <c r="AV73"/>
  <c r="AV77"/>
  <c r="AV81"/>
  <c r="AV85"/>
  <c r="AV89"/>
  <c r="AV95"/>
  <c r="AV99"/>
  <c r="AV103"/>
  <c r="AV107"/>
  <c r="AV111"/>
  <c r="AV74"/>
  <c r="AV78"/>
  <c r="AV82"/>
  <c r="AV86"/>
  <c r="AV90"/>
  <c r="AV96"/>
  <c r="AV100"/>
  <c r="AV104"/>
  <c r="AV108"/>
  <c r="AV112"/>
  <c r="AV75"/>
  <c r="AV79"/>
  <c r="AV83"/>
  <c r="AV87"/>
  <c r="AV91"/>
  <c r="AV97"/>
  <c r="AV101"/>
  <c r="AV105"/>
  <c r="AV109"/>
  <c r="AV113"/>
  <c r="AU42" i="20"/>
  <c r="AU49" s="1"/>
  <c r="AU44"/>
  <c r="AU51" s="1"/>
  <c r="AU47"/>
  <c r="AU54" s="1"/>
  <c r="AU43"/>
  <c r="AU50" s="1"/>
  <c r="AU46"/>
  <c r="AU53" s="1"/>
  <c r="AU45"/>
  <c r="AU52" s="1"/>
  <c r="AT33" i="8"/>
  <c r="AT19" i="9" s="1"/>
  <c r="AU215" i="15"/>
  <c r="AU241" s="1"/>
  <c r="AU62"/>
  <c r="AU94" s="1"/>
  <c r="AU216"/>
  <c r="AU242" s="1"/>
  <c r="AU66"/>
  <c r="AU190"/>
  <c r="AU47" i="8" s="1"/>
  <c r="AU32" i="15"/>
  <c r="AU27" i="8" s="1"/>
  <c r="AU30" i="15"/>
  <c r="AU25" i="8" s="1"/>
  <c r="AU64" i="15"/>
  <c r="AU63"/>
  <c r="AU65"/>
  <c r="AU31"/>
  <c r="AU26" i="8" s="1"/>
  <c r="AU189" i="15"/>
  <c r="AU46" i="8" s="1"/>
  <c r="AU188" i="15"/>
  <c r="AU45" i="8" s="1"/>
  <c r="AV42" i="15"/>
  <c r="AV181"/>
  <c r="AV21"/>
  <c r="AT54" i="8"/>
  <c r="AU49" l="1"/>
  <c r="AU52" s="1"/>
  <c r="AU53" s="1"/>
  <c r="AU39" i="9" s="1"/>
  <c r="AU29" i="8"/>
  <c r="AU32" s="1"/>
  <c r="AU33" s="1"/>
  <c r="AU19" i="9" s="1"/>
  <c r="AV59"/>
  <c r="AV41" i="8"/>
  <c r="AV21"/>
  <c r="AU98" i="15"/>
  <c r="AU97"/>
  <c r="AU95"/>
  <c r="AU20" i="7" s="1"/>
  <c r="AV15" i="9"/>
  <c r="AV16" i="6"/>
  <c r="AV16" i="5"/>
  <c r="AV16" i="23"/>
  <c r="AV15" i="22"/>
  <c r="AV15" i="15"/>
  <c r="AU40" i="20"/>
  <c r="AV15" i="8"/>
  <c r="AV16" i="7"/>
  <c r="AU381" i="19"/>
  <c r="AT34" i="8"/>
  <c r="AV41" i="15"/>
  <c r="AV43" i="8"/>
  <c r="AU21" i="7"/>
  <c r="AU25" i="23"/>
  <c r="AU33" i="7"/>
  <c r="AU39" i="23"/>
  <c r="AV43" i="15"/>
  <c r="AV22"/>
  <c r="AV198"/>
  <c r="AV22" i="19"/>
  <c r="AV56" s="1"/>
  <c r="AV38" i="20"/>
  <c r="AW13" i="15"/>
  <c r="AW14" i="5"/>
  <c r="AW13" i="8"/>
  <c r="AW13" i="9"/>
  <c r="AW13" i="22"/>
  <c r="AW14" i="23"/>
  <c r="AV19" i="19"/>
  <c r="AV53" s="1"/>
  <c r="AW14" i="6"/>
  <c r="AV379" i="19"/>
  <c r="AW14" i="7"/>
  <c r="AV180" i="15"/>
  <c r="AV23"/>
  <c r="AU24" i="23" l="1"/>
  <c r="AV42" i="8"/>
  <c r="AW11" i="9"/>
  <c r="AW81" s="1"/>
  <c r="AW12" i="5"/>
  <c r="AW19" s="1"/>
  <c r="AW12" i="7"/>
  <c r="AW11" i="8"/>
  <c r="AV377" i="19"/>
  <c r="AW11" i="15"/>
  <c r="AW180" s="1"/>
  <c r="AW12" i="6"/>
  <c r="AW11" i="22"/>
  <c r="AV36" i="20"/>
  <c r="AW12" i="23"/>
  <c r="AW21" i="19"/>
  <c r="AW55" s="1"/>
  <c r="AW15" i="7"/>
  <c r="AW14" i="9"/>
  <c r="AV39" i="20"/>
  <c r="AW14" i="22"/>
  <c r="AW15" i="23"/>
  <c r="AV23" i="19"/>
  <c r="AV57" s="1"/>
  <c r="AW14" i="15"/>
  <c r="AW15" i="5"/>
  <c r="AW14" i="8"/>
  <c r="AV380" i="19"/>
  <c r="AW15" i="6"/>
  <c r="AV22" i="8"/>
  <c r="AV121" i="9"/>
  <c r="AV122"/>
  <c r="AW42" i="15"/>
  <c r="AV23" i="8"/>
  <c r="AW146" i="6"/>
  <c r="AW148"/>
  <c r="AW150"/>
  <c r="AW152"/>
  <c r="AW154"/>
  <c r="AW156"/>
  <c r="AW158"/>
  <c r="AW160"/>
  <c r="AW55"/>
  <c r="AW66"/>
  <c r="AW68"/>
  <c r="AW65"/>
  <c r="AW57"/>
  <c r="AW67"/>
  <c r="AW59"/>
  <c r="AW64"/>
  <c r="AW147"/>
  <c r="AW149"/>
  <c r="AW151"/>
  <c r="AW153"/>
  <c r="AW155"/>
  <c r="AW157"/>
  <c r="AW159"/>
  <c r="AW161"/>
  <c r="AW54"/>
  <c r="AW56"/>
  <c r="AW63"/>
  <c r="AW62"/>
  <c r="AW58"/>
  <c r="AW61"/>
  <c r="AW60"/>
  <c r="AW69"/>
  <c r="AW73" i="5"/>
  <c r="AW77"/>
  <c r="AW81"/>
  <c r="AW85"/>
  <c r="AW89"/>
  <c r="AW95"/>
  <c r="AW99"/>
  <c r="AW103"/>
  <c r="AW107"/>
  <c r="AW111"/>
  <c r="AW72"/>
  <c r="AW76"/>
  <c r="AW80"/>
  <c r="AW84"/>
  <c r="AW88"/>
  <c r="AW94"/>
  <c r="AW98"/>
  <c r="AW102"/>
  <c r="AW106"/>
  <c r="AW110"/>
  <c r="AW75"/>
  <c r="AW79"/>
  <c r="AW83"/>
  <c r="AW87"/>
  <c r="AW91"/>
  <c r="AW97"/>
  <c r="AW101"/>
  <c r="AW105"/>
  <c r="AW109"/>
  <c r="AW113"/>
  <c r="AW74"/>
  <c r="AW78"/>
  <c r="AW82"/>
  <c r="AW86"/>
  <c r="AW90"/>
  <c r="AW96"/>
  <c r="AW100"/>
  <c r="AW104"/>
  <c r="AW108"/>
  <c r="AW112"/>
  <c r="AV43" i="20"/>
  <c r="AV50" s="1"/>
  <c r="AV46"/>
  <c r="AV53" s="1"/>
  <c r="AV45"/>
  <c r="AV52" s="1"/>
  <c r="AV42"/>
  <c r="AV49" s="1"/>
  <c r="AV44"/>
  <c r="AV51" s="1"/>
  <c r="AV47"/>
  <c r="AV54" s="1"/>
  <c r="AV64" i="15"/>
  <c r="AV63"/>
  <c r="AV65"/>
  <c r="AV189"/>
  <c r="AV46" i="8" s="1"/>
  <c r="AV188" i="15"/>
  <c r="AV45" i="8" s="1"/>
  <c r="AV31" i="15"/>
  <c r="AV26" i="8" s="1"/>
  <c r="AV215" i="15"/>
  <c r="AV241" s="1"/>
  <c r="AV62"/>
  <c r="AV94" s="1"/>
  <c r="AV66"/>
  <c r="AV190"/>
  <c r="AV47" i="8" s="1"/>
  <c r="AV32" i="15"/>
  <c r="AV27" i="8" s="1"/>
  <c r="AV216" i="15"/>
  <c r="AV242" s="1"/>
  <c r="AV30"/>
  <c r="AV25" i="8" s="1"/>
  <c r="AU34"/>
  <c r="AU54"/>
  <c r="AW43" i="15" l="1"/>
  <c r="AW198"/>
  <c r="AW23"/>
  <c r="AV29" i="8"/>
  <c r="AW179" i="15"/>
  <c r="AW21"/>
  <c r="AV49" i="8"/>
  <c r="AV52" s="1"/>
  <c r="AV53" s="1"/>
  <c r="AV39" i="9" s="1"/>
  <c r="AW59"/>
  <c r="AV32" i="8"/>
  <c r="AV33" s="1"/>
  <c r="AV19" i="9" s="1"/>
  <c r="AW41" i="15"/>
  <c r="AW22"/>
  <c r="AW22" i="8" s="1"/>
  <c r="AW42"/>
  <c r="AV33" i="7"/>
  <c r="AV39" i="23"/>
  <c r="AV97" i="15"/>
  <c r="AV98"/>
  <c r="AW23" i="8"/>
  <c r="AW21"/>
  <c r="AV95" i="15"/>
  <c r="AV24" i="23" s="1"/>
  <c r="AW181" i="15"/>
  <c r="AV21" i="7"/>
  <c r="AV25" i="23"/>
  <c r="AW41" i="8"/>
  <c r="AW15" i="15"/>
  <c r="AW16" i="23"/>
  <c r="AW16" i="7"/>
  <c r="AW16" i="5"/>
  <c r="AW15" i="8"/>
  <c r="AW15" i="9"/>
  <c r="AW15" i="22"/>
  <c r="AW16" i="6"/>
  <c r="AV381" i="19"/>
  <c r="AV40" i="20"/>
  <c r="AW22" i="19"/>
  <c r="AW56" s="1"/>
  <c r="AW38" i="20"/>
  <c r="AX14" i="23"/>
  <c r="AX14" i="5"/>
  <c r="AW379" i="19"/>
  <c r="AX14" i="7"/>
  <c r="AX13" i="22"/>
  <c r="AX13" i="15"/>
  <c r="AW19" i="19"/>
  <c r="AW53" s="1"/>
  <c r="AX14" i="6"/>
  <c r="AX13" i="9"/>
  <c r="AX13" i="8"/>
  <c r="AV20" i="7" l="1"/>
  <c r="AX146" i="6"/>
  <c r="AX148"/>
  <c r="AX150"/>
  <c r="AX152"/>
  <c r="AX154"/>
  <c r="AX156"/>
  <c r="AX158"/>
  <c r="AX160"/>
  <c r="AX54"/>
  <c r="AX55"/>
  <c r="AX67"/>
  <c r="AX59"/>
  <c r="AX64"/>
  <c r="AX63"/>
  <c r="AX62"/>
  <c r="AX58"/>
  <c r="AX61"/>
  <c r="AX60"/>
  <c r="AX66"/>
  <c r="AX68"/>
  <c r="AX57"/>
  <c r="AX147"/>
  <c r="AX149"/>
  <c r="AX151"/>
  <c r="AX153"/>
  <c r="AX155"/>
  <c r="AX157"/>
  <c r="AX159"/>
  <c r="AX161"/>
  <c r="AX56"/>
  <c r="AX69"/>
  <c r="AX65"/>
  <c r="AX74" i="5"/>
  <c r="AX78"/>
  <c r="AX82"/>
  <c r="AX86"/>
  <c r="AX90"/>
  <c r="AX96"/>
  <c r="AX100"/>
  <c r="AX104"/>
  <c r="AX108"/>
  <c r="AX112"/>
  <c r="AX75"/>
  <c r="AX79"/>
  <c r="AX83"/>
  <c r="AX87"/>
  <c r="AX91"/>
  <c r="AX97"/>
  <c r="AX101"/>
  <c r="AX105"/>
  <c r="AX109"/>
  <c r="AX113"/>
  <c r="AX72"/>
  <c r="AX76"/>
  <c r="AX80"/>
  <c r="AX84"/>
  <c r="AX88"/>
  <c r="AX94"/>
  <c r="AX98"/>
  <c r="AX102"/>
  <c r="AX106"/>
  <c r="AX110"/>
  <c r="AX73"/>
  <c r="AX77"/>
  <c r="AX81"/>
  <c r="AX85"/>
  <c r="AX89"/>
  <c r="AX95"/>
  <c r="AX99"/>
  <c r="AX103"/>
  <c r="AX107"/>
  <c r="AX111"/>
  <c r="AW43" i="20"/>
  <c r="AW50" s="1"/>
  <c r="AW46"/>
  <c r="AW53" s="1"/>
  <c r="AW45"/>
  <c r="AW52" s="1"/>
  <c r="AW42"/>
  <c r="AW49" s="1"/>
  <c r="AW44"/>
  <c r="AW51" s="1"/>
  <c r="AW47"/>
  <c r="AW54" s="1"/>
  <c r="AW122" i="9"/>
  <c r="AW121"/>
  <c r="AX11" i="15"/>
  <c r="AX22" s="1"/>
  <c r="AX11" i="22"/>
  <c r="AX12" i="5"/>
  <c r="AX19" s="1"/>
  <c r="AW377" i="19"/>
  <c r="AW36" i="20"/>
  <c r="AX12" i="6"/>
  <c r="AX12" i="7"/>
  <c r="AX11" i="8"/>
  <c r="AX11" i="9"/>
  <c r="AX81" s="1"/>
  <c r="AX12" i="23"/>
  <c r="AX21" i="19"/>
  <c r="AX55" s="1"/>
  <c r="AW23"/>
  <c r="AW57" s="1"/>
  <c r="AX15" i="23"/>
  <c r="AX15" i="6"/>
  <c r="AW380" i="19"/>
  <c r="AW39" i="20"/>
  <c r="AX15" i="5"/>
  <c r="AX14" i="9"/>
  <c r="AX15" i="7"/>
  <c r="AX14" i="15"/>
  <c r="AX14" i="22"/>
  <c r="AX14" i="8"/>
  <c r="AW215" i="15"/>
  <c r="AW241" s="1"/>
  <c r="AW62"/>
  <c r="AW94" s="1"/>
  <c r="AW216"/>
  <c r="AW242" s="1"/>
  <c r="AW66"/>
  <c r="AW189"/>
  <c r="AW46" i="8" s="1"/>
  <c r="AW30" i="15"/>
  <c r="AW25" i="8" s="1"/>
  <c r="AW31" i="15"/>
  <c r="AW26" i="8" s="1"/>
  <c r="AW64" i="15"/>
  <c r="AW63"/>
  <c r="AW65"/>
  <c r="AW188"/>
  <c r="AW45" i="8" s="1"/>
  <c r="AW32" i="15"/>
  <c r="AW27" i="8" s="1"/>
  <c r="AW190" i="15"/>
  <c r="AW47" i="8" s="1"/>
  <c r="AW43"/>
  <c r="AX181" i="15"/>
  <c r="AX179"/>
  <c r="AV34" i="8"/>
  <c r="AX21" i="15"/>
  <c r="AV54" i="8"/>
  <c r="AX23" i="15" l="1"/>
  <c r="AX23" i="8" s="1"/>
  <c r="AX198" i="15"/>
  <c r="AW49" i="8"/>
  <c r="AW52" s="1"/>
  <c r="AW53" s="1"/>
  <c r="AW39" i="9" s="1"/>
  <c r="AW29" i="8"/>
  <c r="AX59" i="9"/>
  <c r="AW95" i="15"/>
  <c r="AW20" i="7" s="1"/>
  <c r="AW32" i="8"/>
  <c r="AW33" s="1"/>
  <c r="AW19" i="9" s="1"/>
  <c r="AX22" i="8"/>
  <c r="AW97" i="15"/>
  <c r="AW98"/>
  <c r="AW24" i="23"/>
  <c r="AX15" i="9"/>
  <c r="AX16" i="7"/>
  <c r="AW40" i="20"/>
  <c r="AX16" i="23"/>
  <c r="AX15" i="8"/>
  <c r="AX15" i="15"/>
  <c r="AX16" i="6"/>
  <c r="AX16" i="5"/>
  <c r="AW381" i="19"/>
  <c r="AX15" i="22"/>
  <c r="AX41" i="15"/>
  <c r="AX180"/>
  <c r="AX21" i="8"/>
  <c r="AX41"/>
  <c r="AX43"/>
  <c r="AW21" i="7"/>
  <c r="AW25" i="23"/>
  <c r="AW39"/>
  <c r="AW33" i="7"/>
  <c r="AY13" i="22"/>
  <c r="AY14" i="23"/>
  <c r="AX19" i="19"/>
  <c r="AX53" s="1"/>
  <c r="AY14" i="6"/>
  <c r="AY13" i="8"/>
  <c r="AX379" i="19"/>
  <c r="AX22"/>
  <c r="AX56" s="1"/>
  <c r="AX38" i="20"/>
  <c r="AY13" i="15"/>
  <c r="AY14" i="5"/>
  <c r="AY13" i="9"/>
  <c r="AY14" i="7"/>
  <c r="AX43" i="15"/>
  <c r="AX42"/>
  <c r="AY21" i="19" l="1"/>
  <c r="AY55" s="1"/>
  <c r="AY75" i="5"/>
  <c r="AY79"/>
  <c r="AY83"/>
  <c r="AY87"/>
  <c r="AY91"/>
  <c r="AY97"/>
  <c r="AY101"/>
  <c r="AY105"/>
  <c r="AY109"/>
  <c r="AY113"/>
  <c r="AY74"/>
  <c r="AY78"/>
  <c r="AY82"/>
  <c r="AY86"/>
  <c r="AY90"/>
  <c r="AY96"/>
  <c r="AY100"/>
  <c r="AY104"/>
  <c r="AY108"/>
  <c r="AY112"/>
  <c r="AY84"/>
  <c r="AY94"/>
  <c r="AY102"/>
  <c r="AY110"/>
  <c r="AY73"/>
  <c r="AY77"/>
  <c r="AY81"/>
  <c r="AY85"/>
  <c r="AY89"/>
  <c r="AY95"/>
  <c r="AY99"/>
  <c r="AY103"/>
  <c r="AY107"/>
  <c r="AY111"/>
  <c r="AY72"/>
  <c r="AY76"/>
  <c r="AY80"/>
  <c r="AY88"/>
  <c r="AY98"/>
  <c r="AY106"/>
  <c r="AX43" i="20"/>
  <c r="AX50" s="1"/>
  <c r="AX46"/>
  <c r="AX53" s="1"/>
  <c r="AX45"/>
  <c r="AX52" s="1"/>
  <c r="AX42"/>
  <c r="AX49" s="1"/>
  <c r="AX44"/>
  <c r="AX51" s="1"/>
  <c r="AX47"/>
  <c r="AX54" s="1"/>
  <c r="AY147" i="6"/>
  <c r="AY149"/>
  <c r="AY151"/>
  <c r="AY153"/>
  <c r="AY155"/>
  <c r="AY157"/>
  <c r="AY159"/>
  <c r="AY161"/>
  <c r="AY55"/>
  <c r="AY66"/>
  <c r="AY68"/>
  <c r="AY65"/>
  <c r="AY57"/>
  <c r="AY67"/>
  <c r="AY59"/>
  <c r="AY64"/>
  <c r="AY146"/>
  <c r="AY148"/>
  <c r="AY150"/>
  <c r="AY152"/>
  <c r="AY154"/>
  <c r="AY156"/>
  <c r="AY158"/>
  <c r="AY160"/>
  <c r="AY54"/>
  <c r="AY56"/>
  <c r="AY63"/>
  <c r="AY62"/>
  <c r="AY58"/>
  <c r="AY61"/>
  <c r="AY60"/>
  <c r="AY69"/>
  <c r="AX42" i="8"/>
  <c r="AX66" i="15"/>
  <c r="AX63"/>
  <c r="AX32"/>
  <c r="AX27" i="8" s="1"/>
  <c r="AX65" i="15"/>
  <c r="AX216"/>
  <c r="AX242" s="1"/>
  <c r="AX62"/>
  <c r="AX94" s="1"/>
  <c r="AX31"/>
  <c r="AX26" i="8" s="1"/>
  <c r="AX189" i="15"/>
  <c r="AX46" i="8" s="1"/>
  <c r="AX190" i="15"/>
  <c r="AX47" i="8" s="1"/>
  <c r="AX215" i="15"/>
  <c r="AX241" s="1"/>
  <c r="AX64"/>
  <c r="AX30"/>
  <c r="AX25" i="8" s="1"/>
  <c r="AX188" i="15"/>
  <c r="AX45" i="8" s="1"/>
  <c r="AZ13" i="15"/>
  <c r="AZ14" i="7"/>
  <c r="AZ14" i="23"/>
  <c r="AY379" i="19"/>
  <c r="AY22"/>
  <c r="AY56" s="1"/>
  <c r="AZ13" i="8"/>
  <c r="AY14" i="9"/>
  <c r="AX39" i="20"/>
  <c r="AY14" i="22"/>
  <c r="AX380" i="19"/>
  <c r="AY15" i="6"/>
  <c r="AX23" i="19"/>
  <c r="AX57" s="1"/>
  <c r="AY14" i="15"/>
  <c r="AY14" i="8"/>
  <c r="AY15" i="5"/>
  <c r="AY15" i="7"/>
  <c r="AY15" i="23"/>
  <c r="AY11" i="9"/>
  <c r="AY81" s="1"/>
  <c r="AY12" i="5"/>
  <c r="AY19" s="1"/>
  <c r="AY12" i="7"/>
  <c r="AX36" i="20"/>
  <c r="AX377" i="19"/>
  <c r="AY11" i="15"/>
  <c r="AY179" s="1"/>
  <c r="AY12" i="6"/>
  <c r="AY11" i="22"/>
  <c r="AY11" i="8"/>
  <c r="AY12" i="23"/>
  <c r="AX121" i="9"/>
  <c r="AX122"/>
  <c r="AW34" i="8"/>
  <c r="AW54"/>
  <c r="AZ14" i="6" l="1"/>
  <c r="AZ149" s="1"/>
  <c r="AZ13" i="9"/>
  <c r="AZ14" i="5"/>
  <c r="AZ76" s="1"/>
  <c r="AY38" i="20"/>
  <c r="AY19" i="19"/>
  <c r="AY53" s="1"/>
  <c r="AZ13" i="22"/>
  <c r="AX29" i="8"/>
  <c r="AX32" s="1"/>
  <c r="AX33" s="1"/>
  <c r="AX19" i="9" s="1"/>
  <c r="AX95" i="15"/>
  <c r="AX20" i="7" s="1"/>
  <c r="AX49" i="8"/>
  <c r="AX52" s="1"/>
  <c r="AX53" s="1"/>
  <c r="AX39" i="9" s="1"/>
  <c r="AY41" i="15"/>
  <c r="AY59" i="9"/>
  <c r="AX21" i="7"/>
  <c r="AX25" i="23"/>
  <c r="AY41" i="8"/>
  <c r="AY16" i="6"/>
  <c r="AY16" i="7"/>
  <c r="AY15" i="15"/>
  <c r="AX40" i="20"/>
  <c r="AY16" i="23"/>
  <c r="AX381" i="19"/>
  <c r="AY16" i="5"/>
  <c r="AY15" i="9"/>
  <c r="AY15" i="8"/>
  <c r="AY15" i="22"/>
  <c r="AY23" i="19"/>
  <c r="AY57" s="1"/>
  <c r="AZ14" i="8"/>
  <c r="AY39" i="20"/>
  <c r="AZ15" i="7"/>
  <c r="AZ14" i="22"/>
  <c r="AZ14" i="15"/>
  <c r="AY380" i="19"/>
  <c r="AZ15" i="6"/>
  <c r="AZ14" i="9"/>
  <c r="AZ15" i="5"/>
  <c r="AZ15" i="23"/>
  <c r="AZ11" i="22"/>
  <c r="AZ11" i="8"/>
  <c r="AZ12" i="6"/>
  <c r="AY36" i="20"/>
  <c r="AY377" i="19"/>
  <c r="AX39" i="23"/>
  <c r="AX33" i="7"/>
  <c r="AZ21" i="19"/>
  <c r="AZ55" s="1"/>
  <c r="AY22" i="15"/>
  <c r="AY198"/>
  <c r="AY43"/>
  <c r="AY180"/>
  <c r="AY21"/>
  <c r="AY181"/>
  <c r="AY43" i="8" s="1"/>
  <c r="AZ147" i="6"/>
  <c r="AZ151"/>
  <c r="AZ155"/>
  <c r="AZ159"/>
  <c r="AZ54"/>
  <c r="AZ67"/>
  <c r="AZ64"/>
  <c r="AZ62"/>
  <c r="AZ69"/>
  <c r="AZ146"/>
  <c r="AZ150"/>
  <c r="AZ154"/>
  <c r="AZ158"/>
  <c r="AZ56"/>
  <c r="AZ60"/>
  <c r="AZ68"/>
  <c r="AZ72" i="5"/>
  <c r="AZ80"/>
  <c r="AZ88"/>
  <c r="AZ98"/>
  <c r="AZ106"/>
  <c r="AZ73"/>
  <c r="AZ81"/>
  <c r="AZ89"/>
  <c r="AZ99"/>
  <c r="AZ107"/>
  <c r="AZ74"/>
  <c r="AZ82"/>
  <c r="AZ90"/>
  <c r="AZ100"/>
  <c r="AZ108"/>
  <c r="AZ75"/>
  <c r="AZ83"/>
  <c r="AZ91"/>
  <c r="AZ101"/>
  <c r="AZ109"/>
  <c r="AY42" i="20"/>
  <c r="AY49" s="1"/>
  <c r="AY44"/>
  <c r="AY51" s="1"/>
  <c r="AY47"/>
  <c r="AY54" s="1"/>
  <c r="AY43"/>
  <c r="AY50" s="1"/>
  <c r="AY46"/>
  <c r="AY53" s="1"/>
  <c r="AY45"/>
  <c r="AY52" s="1"/>
  <c r="AX97" i="15"/>
  <c r="AX98"/>
  <c r="AY42"/>
  <c r="AY23"/>
  <c r="AX24" i="23" l="1"/>
  <c r="AZ113" i="5"/>
  <c r="AZ105"/>
  <c r="AZ97"/>
  <c r="AZ87"/>
  <c r="AZ79"/>
  <c r="AZ112"/>
  <c r="AZ104"/>
  <c r="AZ96"/>
  <c r="AZ86"/>
  <c r="AZ78"/>
  <c r="AZ111"/>
  <c r="AZ103"/>
  <c r="AZ95"/>
  <c r="AZ85"/>
  <c r="AZ77"/>
  <c r="AZ110"/>
  <c r="AZ102"/>
  <c r="AZ94"/>
  <c r="AZ84"/>
  <c r="AZ65" i="6"/>
  <c r="AZ66"/>
  <c r="AZ61"/>
  <c r="AZ160"/>
  <c r="AZ156"/>
  <c r="AZ152"/>
  <c r="AZ148"/>
  <c r="AZ57"/>
  <c r="AZ58"/>
  <c r="AZ63"/>
  <c r="AZ59"/>
  <c r="AZ55"/>
  <c r="AZ161"/>
  <c r="AZ157"/>
  <c r="AZ153"/>
  <c r="AZ11" i="9"/>
  <c r="AZ81" s="1"/>
  <c r="AZ12" i="7"/>
  <c r="AZ12" i="23"/>
  <c r="AZ12" i="5"/>
  <c r="AZ19" s="1"/>
  <c r="AZ11" i="15"/>
  <c r="AZ41" s="1"/>
  <c r="AY23" i="8"/>
  <c r="AY22"/>
  <c r="AZ15" i="15"/>
  <c r="AZ15" i="8"/>
  <c r="AZ16" i="7"/>
  <c r="AZ16" i="6"/>
  <c r="AZ16" i="23"/>
  <c r="AZ15" i="9"/>
  <c r="AZ16" i="5"/>
  <c r="AY40" i="20"/>
  <c r="AZ15" i="22"/>
  <c r="AY381" i="19"/>
  <c r="AY215" i="15"/>
  <c r="AY241" s="1"/>
  <c r="AY62"/>
  <c r="AY94" s="1"/>
  <c r="AY216"/>
  <c r="AY242" s="1"/>
  <c r="AY66"/>
  <c r="AY190"/>
  <c r="AY47" i="8" s="1"/>
  <c r="AY188" i="15"/>
  <c r="AY45" i="8" s="1"/>
  <c r="AY31" i="15"/>
  <c r="AY26" i="8" s="1"/>
  <c r="AY63" i="15"/>
  <c r="AY25" i="23" s="1"/>
  <c r="AY65" i="15"/>
  <c r="AY32"/>
  <c r="AY27" i="8" s="1"/>
  <c r="AY64" i="15"/>
  <c r="AY30"/>
  <c r="AY25" i="8" s="1"/>
  <c r="AY189" i="15"/>
  <c r="AY46" i="8" s="1"/>
  <c r="AX54"/>
  <c r="AX34"/>
  <c r="AZ42" i="15"/>
  <c r="AY21" i="8"/>
  <c r="AZ21" i="15"/>
  <c r="AY42" i="8"/>
  <c r="AZ180" i="15"/>
  <c r="AZ22" i="19"/>
  <c r="AZ56" s="1"/>
  <c r="AZ38" i="20"/>
  <c r="BA13" i="15"/>
  <c r="BA14" i="5"/>
  <c r="BA13" i="8"/>
  <c r="AZ379" i="19"/>
  <c r="BA13" i="22"/>
  <c r="BA14" i="23"/>
  <c r="AZ19" i="19"/>
  <c r="AZ53" s="1"/>
  <c r="BA14" i="6"/>
  <c r="BA14" i="7"/>
  <c r="BA13" i="9"/>
  <c r="AY121"/>
  <c r="AY122"/>
  <c r="AZ181" i="15"/>
  <c r="AZ179"/>
  <c r="AZ23" l="1"/>
  <c r="AZ22"/>
  <c r="AZ59" i="9"/>
  <c r="AZ43" i="15"/>
  <c r="AZ198"/>
  <c r="AY49" i="8"/>
  <c r="AY52" s="1"/>
  <c r="AY53" s="1"/>
  <c r="AY39" i="9" s="1"/>
  <c r="AY29" i="8"/>
  <c r="AY32" s="1"/>
  <c r="AY33" s="1"/>
  <c r="AY19" i="9" s="1"/>
  <c r="AY21" i="7"/>
  <c r="AZ41" i="8"/>
  <c r="BA147" i="6"/>
  <c r="BA149"/>
  <c r="BA151"/>
  <c r="BA153"/>
  <c r="BA155"/>
  <c r="BA157"/>
  <c r="BA159"/>
  <c r="BA161"/>
  <c r="BA54"/>
  <c r="BA56"/>
  <c r="BA63"/>
  <c r="BA62"/>
  <c r="BA58"/>
  <c r="BA61"/>
  <c r="BA60"/>
  <c r="BA69"/>
  <c r="BA146"/>
  <c r="BA148"/>
  <c r="BA150"/>
  <c r="BA152"/>
  <c r="BA154"/>
  <c r="BA156"/>
  <c r="BA158"/>
  <c r="BA160"/>
  <c r="BA55"/>
  <c r="BA66"/>
  <c r="BA68"/>
  <c r="BA65"/>
  <c r="BA57"/>
  <c r="BA67"/>
  <c r="BA59"/>
  <c r="BA64"/>
  <c r="BA75" i="5"/>
  <c r="BA79"/>
  <c r="BA83"/>
  <c r="BA87"/>
  <c r="BA91"/>
  <c r="BA97"/>
  <c r="BA101"/>
  <c r="BA105"/>
  <c r="BA109"/>
  <c r="BA113"/>
  <c r="BA74"/>
  <c r="BA78"/>
  <c r="BA82"/>
  <c r="BA86"/>
  <c r="BA90"/>
  <c r="BA96"/>
  <c r="BA100"/>
  <c r="BA104"/>
  <c r="BA108"/>
  <c r="BA112"/>
  <c r="BA73"/>
  <c r="BA77"/>
  <c r="BA85"/>
  <c r="BA89"/>
  <c r="BA99"/>
  <c r="BA107"/>
  <c r="BA111"/>
  <c r="BA76"/>
  <c r="BA84"/>
  <c r="BA94"/>
  <c r="BA102"/>
  <c r="BA106"/>
  <c r="BA81"/>
  <c r="BA95"/>
  <c r="BA103"/>
  <c r="BA72"/>
  <c r="BA80"/>
  <c r="BA88"/>
  <c r="BA98"/>
  <c r="BA110"/>
  <c r="AZ42" i="20"/>
  <c r="AZ49" s="1"/>
  <c r="AZ44"/>
  <c r="AZ51" s="1"/>
  <c r="AZ47"/>
  <c r="AZ54" s="1"/>
  <c r="AZ43"/>
  <c r="AZ50" s="1"/>
  <c r="AZ45"/>
  <c r="AZ52" s="1"/>
  <c r="AZ46"/>
  <c r="AZ53" s="1"/>
  <c r="AZ122" i="9"/>
  <c r="AZ121"/>
  <c r="AZ22" i="8"/>
  <c r="AZ23"/>
  <c r="AZ43"/>
  <c r="BA11" i="15"/>
  <c r="BA23" s="1"/>
  <c r="BA12" i="6"/>
  <c r="BA11" i="22"/>
  <c r="BA11" i="8"/>
  <c r="AZ377" i="19"/>
  <c r="BA12" i="5"/>
  <c r="BA19" s="1"/>
  <c r="BA11" i="9"/>
  <c r="BA81" s="1"/>
  <c r="BA12" i="7"/>
  <c r="AZ36" i="20"/>
  <c r="BA12" i="23"/>
  <c r="BA21" i="19"/>
  <c r="BA55" s="1"/>
  <c r="AZ23"/>
  <c r="AZ57" s="1"/>
  <c r="BA14" i="9"/>
  <c r="BA15" i="5"/>
  <c r="BA15" i="23"/>
  <c r="BA15" i="6"/>
  <c r="AZ39" i="20"/>
  <c r="AZ380" i="19"/>
  <c r="BA14" i="15"/>
  <c r="BA14" i="8"/>
  <c r="BA14" i="22"/>
  <c r="BA15" i="7"/>
  <c r="AZ42" i="8"/>
  <c r="AZ21"/>
  <c r="AY98" i="15"/>
  <c r="AY97"/>
  <c r="AY95"/>
  <c r="AY24" i="23" s="1"/>
  <c r="AY39"/>
  <c r="AY33" i="7"/>
  <c r="AZ64" i="15"/>
  <c r="AZ65"/>
  <c r="AZ30"/>
  <c r="AZ25" i="8" s="1"/>
  <c r="AZ190" i="15"/>
  <c r="AZ47" i="8" s="1"/>
  <c r="AZ215" i="15"/>
  <c r="AZ241" s="1"/>
  <c r="AZ62"/>
  <c r="AZ94" s="1"/>
  <c r="AZ216"/>
  <c r="AZ242" s="1"/>
  <c r="AZ66"/>
  <c r="AZ32"/>
  <c r="AZ27" i="8" s="1"/>
  <c r="AZ31" i="15"/>
  <c r="AZ26" i="8" s="1"/>
  <c r="AZ189" i="15"/>
  <c r="AZ46" i="8" s="1"/>
  <c r="AZ63" i="15"/>
  <c r="AZ188"/>
  <c r="AZ45" i="8" s="1"/>
  <c r="BA180" i="15" l="1"/>
  <c r="BA42" i="8" s="1"/>
  <c r="BA198" i="15"/>
  <c r="AZ49" i="8"/>
  <c r="AZ52" s="1"/>
  <c r="AZ29"/>
  <c r="BA59" i="9"/>
  <c r="AZ21" i="7"/>
  <c r="BA42" i="15"/>
  <c r="BA21"/>
  <c r="BA21" i="8" s="1"/>
  <c r="BA23"/>
  <c r="BA15" i="9"/>
  <c r="BA16" i="6"/>
  <c r="BA16" i="7"/>
  <c r="AZ40" i="20"/>
  <c r="BA15" i="8"/>
  <c r="BA15" i="15"/>
  <c r="AZ381" i="19"/>
  <c r="BA16" i="23"/>
  <c r="BA15" i="22"/>
  <c r="BA16" i="5"/>
  <c r="AZ32" i="8"/>
  <c r="AZ25" i="23"/>
  <c r="BA181" i="15"/>
  <c r="AY20" i="7"/>
  <c r="BA22" i="15"/>
  <c r="AY34" i="8"/>
  <c r="BA179" i="15"/>
  <c r="BA43"/>
  <c r="AZ33" i="7"/>
  <c r="AZ39" i="23"/>
  <c r="AZ97" i="15"/>
  <c r="AZ98"/>
  <c r="AZ95"/>
  <c r="AZ20" i="7" s="1"/>
  <c r="BB13" i="22"/>
  <c r="BB13" i="15"/>
  <c r="BA19" i="19"/>
  <c r="BA53" s="1"/>
  <c r="BB14" i="6"/>
  <c r="BB13" i="9"/>
  <c r="BB13" i="8"/>
  <c r="BA22" i="19"/>
  <c r="BA56" s="1"/>
  <c r="BA379"/>
  <c r="BA38" i="20"/>
  <c r="BB14" i="23"/>
  <c r="BB14" i="5"/>
  <c r="BB14" i="7"/>
  <c r="BA41" i="15"/>
  <c r="AY54" i="8"/>
  <c r="AZ53" l="1"/>
  <c r="AZ39" i="9" s="1"/>
  <c r="BB72" i="5"/>
  <c r="BB76"/>
  <c r="BB80"/>
  <c r="BB84"/>
  <c r="BB88"/>
  <c r="BB94"/>
  <c r="BB98"/>
  <c r="BB102"/>
  <c r="BB106"/>
  <c r="BB110"/>
  <c r="BB73"/>
  <c r="BB77"/>
  <c r="BB81"/>
  <c r="BB85"/>
  <c r="BB89"/>
  <c r="BB95"/>
  <c r="BB99"/>
  <c r="BB103"/>
  <c r="BB107"/>
  <c r="BB111"/>
  <c r="BB74"/>
  <c r="BB78"/>
  <c r="BB82"/>
  <c r="BB86"/>
  <c r="BB90"/>
  <c r="BB96"/>
  <c r="BB100"/>
  <c r="BB104"/>
  <c r="BB108"/>
  <c r="BB112"/>
  <c r="BB75"/>
  <c r="BB79"/>
  <c r="BB83"/>
  <c r="BB87"/>
  <c r="BB91"/>
  <c r="BB97"/>
  <c r="BB101"/>
  <c r="BB105"/>
  <c r="BB109"/>
  <c r="BB113"/>
  <c r="BB146" i="6"/>
  <c r="BB148"/>
  <c r="BB150"/>
  <c r="BB152"/>
  <c r="BB154"/>
  <c r="BB156"/>
  <c r="BB158"/>
  <c r="BB160"/>
  <c r="BB56"/>
  <c r="BB66"/>
  <c r="BB147"/>
  <c r="BB149"/>
  <c r="BB151"/>
  <c r="BB153"/>
  <c r="BB155"/>
  <c r="BB157"/>
  <c r="BB159"/>
  <c r="BB161"/>
  <c r="BB54"/>
  <c r="BB55"/>
  <c r="BB67"/>
  <c r="BB59"/>
  <c r="BB64"/>
  <c r="BB63"/>
  <c r="BB62"/>
  <c r="BB58"/>
  <c r="BB61"/>
  <c r="BB60"/>
  <c r="BB69"/>
  <c r="BB68"/>
  <c r="BB65"/>
  <c r="BB57"/>
  <c r="BA41" i="8"/>
  <c r="BA121" i="9"/>
  <c r="BA122"/>
  <c r="AZ24" i="23"/>
  <c r="BA42" i="20"/>
  <c r="BA49" s="1"/>
  <c r="BA44"/>
  <c r="BA51" s="1"/>
  <c r="BA47"/>
  <c r="BA54" s="1"/>
  <c r="BA43"/>
  <c r="BA50" s="1"/>
  <c r="BA46"/>
  <c r="BA53" s="1"/>
  <c r="BA45"/>
  <c r="BA52" s="1"/>
  <c r="BB21" i="19"/>
  <c r="BB55" s="1"/>
  <c r="BB14" i="15"/>
  <c r="BB15" i="6"/>
  <c r="BA23" i="19"/>
  <c r="BA57" s="1"/>
  <c r="BB15" i="5"/>
  <c r="BA380" i="19"/>
  <c r="BB14" i="9"/>
  <c r="BB15" i="7"/>
  <c r="BB15" i="23"/>
  <c r="BB14" i="8"/>
  <c r="BB14" i="22"/>
  <c r="BA39" i="20"/>
  <c r="BB11" i="9"/>
  <c r="BB81" s="1"/>
  <c r="BA377" i="19"/>
  <c r="BB11" i="15"/>
  <c r="BB23" s="1"/>
  <c r="BB11" i="22"/>
  <c r="BB12" i="5"/>
  <c r="BB19" s="1"/>
  <c r="BA36" i="20"/>
  <c r="BB11" i="8"/>
  <c r="BB12" i="6"/>
  <c r="BB12" i="7"/>
  <c r="BB12" i="23"/>
  <c r="BA22" i="8"/>
  <c r="BB181" i="15"/>
  <c r="BA43" i="8"/>
  <c r="AZ33"/>
  <c r="AZ19" i="9" s="1"/>
  <c r="BA65" i="15"/>
  <c r="BA62"/>
  <c r="BA94" s="1"/>
  <c r="BA31"/>
  <c r="BA26" i="8" s="1"/>
  <c r="BA215" i="15"/>
  <c r="BA241" s="1"/>
  <c r="BA66"/>
  <c r="BA64"/>
  <c r="BA63"/>
  <c r="BA190"/>
  <c r="BA47" i="8" s="1"/>
  <c r="BA189" i="15"/>
  <c r="BA46" i="8" s="1"/>
  <c r="BA30" i="15"/>
  <c r="BA25" i="8" s="1"/>
  <c r="BA216" i="15"/>
  <c r="BA242" s="1"/>
  <c r="BA188"/>
  <c r="BA45" i="8" s="1"/>
  <c r="BA32" i="15"/>
  <c r="BA27" i="8" s="1"/>
  <c r="BA29" l="1"/>
  <c r="BA32" s="1"/>
  <c r="BA33" s="1"/>
  <c r="BA19" i="9" s="1"/>
  <c r="BA49" i="8"/>
  <c r="BA52" s="1"/>
  <c r="BB59" i="9"/>
  <c r="BB23" i="8"/>
  <c r="BA25" i="23"/>
  <c r="BA21" i="7"/>
  <c r="BA97" i="15"/>
  <c r="BA98"/>
  <c r="BA39" i="23"/>
  <c r="BA33" i="7"/>
  <c r="BB15" i="9"/>
  <c r="BB15" i="8"/>
  <c r="BB16" i="5"/>
  <c r="BB15" i="22"/>
  <c r="BB16" i="6"/>
  <c r="BB15" i="15"/>
  <c r="BA40" i="20"/>
  <c r="BB16" i="7"/>
  <c r="BB16" i="23"/>
  <c r="BA381" i="19"/>
  <c r="AZ34" i="8"/>
  <c r="BB22" i="15"/>
  <c r="BA95"/>
  <c r="BA20" i="7" s="1"/>
  <c r="BB198" i="15"/>
  <c r="BB179"/>
  <c r="AZ54" i="8"/>
  <c r="BB43"/>
  <c r="BB180" i="15"/>
  <c r="BB42" i="8" s="1"/>
  <c r="BB42" i="15"/>
  <c r="BC13" i="22"/>
  <c r="BC14" i="23"/>
  <c r="BB19" i="19"/>
  <c r="BB53" s="1"/>
  <c r="BC14" i="6"/>
  <c r="BC13" i="9"/>
  <c r="BB379" i="19"/>
  <c r="BB22"/>
  <c r="BB56" s="1"/>
  <c r="BB38" i="20"/>
  <c r="BC13" i="15"/>
  <c r="BC14" i="5"/>
  <c r="BC13" i="8"/>
  <c r="BC14" i="7"/>
  <c r="BB41" i="15"/>
  <c r="BB21"/>
  <c r="BB43"/>
  <c r="BA53" i="8" l="1"/>
  <c r="BA39" i="9" s="1"/>
  <c r="BB21" i="8"/>
  <c r="BC21" i="19"/>
  <c r="BC55" s="1"/>
  <c r="BC15" i="7"/>
  <c r="BC14" i="8"/>
  <c r="BC14" i="9"/>
  <c r="BC15" i="6"/>
  <c r="BB380" i="19"/>
  <c r="BC15" i="5"/>
  <c r="BB39" i="20"/>
  <c r="BB23" i="19"/>
  <c r="BB57" s="1"/>
  <c r="BC14" i="22"/>
  <c r="BC15" i="23"/>
  <c r="BC14" i="15"/>
  <c r="BC11"/>
  <c r="BC180" s="1"/>
  <c r="BB36" i="20"/>
  <c r="BC11" i="9"/>
  <c r="BC81" s="1"/>
  <c r="BC12" i="5"/>
  <c r="BC19" s="1"/>
  <c r="BC12" i="7"/>
  <c r="BB377" i="19"/>
  <c r="BC12" i="23"/>
  <c r="BC12" i="6"/>
  <c r="BC11" i="22"/>
  <c r="BC11" i="8"/>
  <c r="BB41"/>
  <c r="BB121" i="9"/>
  <c r="BB122"/>
  <c r="BA24" i="23"/>
  <c r="BC75" i="5"/>
  <c r="BC83"/>
  <c r="BC87"/>
  <c r="BC91"/>
  <c r="BC97"/>
  <c r="BC105"/>
  <c r="BC74"/>
  <c r="BC82"/>
  <c r="BC96"/>
  <c r="BC108"/>
  <c r="BC73"/>
  <c r="BC77"/>
  <c r="BC81"/>
  <c r="BC85"/>
  <c r="BC89"/>
  <c r="BC95"/>
  <c r="BC99"/>
  <c r="BC103"/>
  <c r="BC107"/>
  <c r="BC111"/>
  <c r="BC72"/>
  <c r="BC76"/>
  <c r="BC80"/>
  <c r="BC84"/>
  <c r="BC88"/>
  <c r="BC94"/>
  <c r="BC98"/>
  <c r="BC102"/>
  <c r="BC106"/>
  <c r="BC110"/>
  <c r="BC79"/>
  <c r="BC101"/>
  <c r="BC109"/>
  <c r="BC113"/>
  <c r="BC78"/>
  <c r="BC86"/>
  <c r="BC90"/>
  <c r="BC100"/>
  <c r="BC104"/>
  <c r="BC112"/>
  <c r="BB44" i="20"/>
  <c r="BB51" s="1"/>
  <c r="BB43"/>
  <c r="BB50" s="1"/>
  <c r="BB46"/>
  <c r="BB53" s="1"/>
  <c r="BB45"/>
  <c r="BB52" s="1"/>
  <c r="BB42"/>
  <c r="BB49" s="1"/>
  <c r="BB47"/>
  <c r="BB54" s="1"/>
  <c r="BC147" i="6"/>
  <c r="BC149"/>
  <c r="BC151"/>
  <c r="BC153"/>
  <c r="BC155"/>
  <c r="BC157"/>
  <c r="BC159"/>
  <c r="BC161"/>
  <c r="BC56"/>
  <c r="BC58"/>
  <c r="BC146"/>
  <c r="BC148"/>
  <c r="BC150"/>
  <c r="BC152"/>
  <c r="BC154"/>
  <c r="BC156"/>
  <c r="BC158"/>
  <c r="BC160"/>
  <c r="BC55"/>
  <c r="BC66"/>
  <c r="BC68"/>
  <c r="BC65"/>
  <c r="BC57"/>
  <c r="BC67"/>
  <c r="BC59"/>
  <c r="BC64"/>
  <c r="BC54"/>
  <c r="BC63"/>
  <c r="BC62"/>
  <c r="BC61"/>
  <c r="BC60"/>
  <c r="BC69"/>
  <c r="BC42" i="15"/>
  <c r="BB22" i="8"/>
  <c r="BC22" i="15"/>
  <c r="BB215"/>
  <c r="BB241" s="1"/>
  <c r="BB62"/>
  <c r="BB94" s="1"/>
  <c r="BB216"/>
  <c r="BB242" s="1"/>
  <c r="BB66"/>
  <c r="BB31"/>
  <c r="BB26" i="8" s="1"/>
  <c r="BB32" i="15"/>
  <c r="BB27" i="8" s="1"/>
  <c r="BB190" i="15"/>
  <c r="BB47" i="8" s="1"/>
  <c r="BB63" i="15"/>
  <c r="BB65"/>
  <c r="BB189"/>
  <c r="BB46" i="8" s="1"/>
  <c r="BB30" i="15"/>
  <c r="BB25" i="8" s="1"/>
  <c r="BB64" i="15"/>
  <c r="BB188"/>
  <c r="BB45" i="8" s="1"/>
  <c r="BC43" i="15"/>
  <c r="BA34" i="8"/>
  <c r="BB95" i="15" l="1"/>
  <c r="BC198"/>
  <c r="BC41"/>
  <c r="BC181"/>
  <c r="BB49" i="8"/>
  <c r="BB29"/>
  <c r="BC59" i="9"/>
  <c r="BB21" i="7"/>
  <c r="BB24" i="23"/>
  <c r="BB33" i="7"/>
  <c r="BB39" i="23"/>
  <c r="BB25"/>
  <c r="BC179" i="15"/>
  <c r="BC21"/>
  <c r="BA54" i="8"/>
  <c r="BC23" i="15"/>
  <c r="BB98"/>
  <c r="BB97"/>
  <c r="BC22" i="8"/>
  <c r="BC43"/>
  <c r="BC42"/>
  <c r="BC15" i="15"/>
  <c r="BC15" i="22"/>
  <c r="BC16" i="7"/>
  <c r="BC15" i="8"/>
  <c r="BB381" i="19"/>
  <c r="BB40" i="20"/>
  <c r="BC16" i="23"/>
  <c r="BC15" i="9"/>
  <c r="BC16" i="6"/>
  <c r="BC16" i="5"/>
  <c r="BD13" i="22"/>
  <c r="BD14" i="6"/>
  <c r="BD13" i="9"/>
  <c r="BD14" i="7"/>
  <c r="BC22" i="19"/>
  <c r="BC56" s="1"/>
  <c r="BC38" i="20"/>
  <c r="BD14" i="23"/>
  <c r="BD14" i="5"/>
  <c r="BD13" i="8"/>
  <c r="BC379" i="19"/>
  <c r="BD13" i="15"/>
  <c r="BC19" i="19"/>
  <c r="BC53" s="1"/>
  <c r="BB20" i="7"/>
  <c r="BB52" i="8"/>
  <c r="BB32"/>
  <c r="BB33" l="1"/>
  <c r="BB19" i="9" s="1"/>
  <c r="BD21" i="19"/>
  <c r="BD55" s="1"/>
  <c r="BC23"/>
  <c r="BC57" s="1"/>
  <c r="BD15" i="7"/>
  <c r="BD14" i="15"/>
  <c r="BC380" i="19"/>
  <c r="BD14" i="8"/>
  <c r="BD15" i="23"/>
  <c r="BC39" i="20"/>
  <c r="BD15" i="6"/>
  <c r="BD15" i="5"/>
  <c r="BD14" i="9"/>
  <c r="BD14" i="22"/>
  <c r="BC216" i="15"/>
  <c r="BC242" s="1"/>
  <c r="BC189"/>
  <c r="BC46" i="8" s="1"/>
  <c r="BC64" i="15"/>
  <c r="BC63"/>
  <c r="BC65"/>
  <c r="BC30"/>
  <c r="BC25" i="8" s="1"/>
  <c r="BC190" i="15"/>
  <c r="BC47" i="8" s="1"/>
  <c r="BC31" i="15"/>
  <c r="BC26" i="8" s="1"/>
  <c r="BC215" i="15"/>
  <c r="BC241" s="1"/>
  <c r="BC62"/>
  <c r="BC94" s="1"/>
  <c r="BC66"/>
  <c r="BC188"/>
  <c r="BC45" i="8" s="1"/>
  <c r="BC32" i="15"/>
  <c r="BC27" i="8" s="1"/>
  <c r="BC41"/>
  <c r="BB53"/>
  <c r="BB39" i="9" s="1"/>
  <c r="BD11" i="15"/>
  <c r="BD180" s="1"/>
  <c r="BD11" i="22"/>
  <c r="BD12" i="5"/>
  <c r="BD19" s="1"/>
  <c r="BD11" i="8"/>
  <c r="BC36" i="20"/>
  <c r="BD12" i="6"/>
  <c r="BD12" i="7"/>
  <c r="BD12" i="23"/>
  <c r="BD11" i="9"/>
  <c r="BD81" s="1"/>
  <c r="BC377" i="19"/>
  <c r="BD74" i="5"/>
  <c r="BD78"/>
  <c r="BD82"/>
  <c r="BD86"/>
  <c r="BD90"/>
  <c r="BD96"/>
  <c r="BD100"/>
  <c r="BD104"/>
  <c r="BD108"/>
  <c r="BD112"/>
  <c r="BD75"/>
  <c r="BD79"/>
  <c r="BD83"/>
  <c r="BD87"/>
  <c r="BD91"/>
  <c r="BD97"/>
  <c r="BD101"/>
  <c r="BD105"/>
  <c r="BD109"/>
  <c r="BD113"/>
  <c r="BD72"/>
  <c r="BD76"/>
  <c r="BD80"/>
  <c r="BD84"/>
  <c r="BD88"/>
  <c r="BD94"/>
  <c r="BD98"/>
  <c r="BD102"/>
  <c r="BD106"/>
  <c r="BD110"/>
  <c r="BD73"/>
  <c r="BD77"/>
  <c r="BD81"/>
  <c r="BD85"/>
  <c r="BD89"/>
  <c r="BD95"/>
  <c r="BD99"/>
  <c r="BD103"/>
  <c r="BD107"/>
  <c r="BD111"/>
  <c r="BC43" i="20"/>
  <c r="BC50" s="1"/>
  <c r="BC46"/>
  <c r="BC53" s="1"/>
  <c r="BC45"/>
  <c r="BC52" s="1"/>
  <c r="BC44"/>
  <c r="BC51" s="1"/>
  <c r="BC42"/>
  <c r="BC49" s="1"/>
  <c r="BC47"/>
  <c r="BC54" s="1"/>
  <c r="BD147" i="6"/>
  <c r="BD149"/>
  <c r="BD151"/>
  <c r="BD153"/>
  <c r="BD155"/>
  <c r="BD157"/>
  <c r="BD159"/>
  <c r="BD161"/>
  <c r="BD54"/>
  <c r="BD55"/>
  <c r="BD67"/>
  <c r="BD59"/>
  <c r="BD64"/>
  <c r="BD63"/>
  <c r="BD62"/>
  <c r="BD58"/>
  <c r="BD60"/>
  <c r="BD66"/>
  <c r="BD65"/>
  <c r="BD57"/>
  <c r="BD146"/>
  <c r="BD148"/>
  <c r="BD150"/>
  <c r="BD152"/>
  <c r="BD154"/>
  <c r="BD156"/>
  <c r="BD158"/>
  <c r="BD160"/>
  <c r="BD56"/>
  <c r="BD61"/>
  <c r="BD69"/>
  <c r="BD68"/>
  <c r="BC122" i="9"/>
  <c r="BC121"/>
  <c r="BC23" i="8"/>
  <c r="BC21"/>
  <c r="BD41" i="15"/>
  <c r="BC49" i="8" l="1"/>
  <c r="BD42" i="15"/>
  <c r="BD21"/>
  <c r="BD21" i="8" s="1"/>
  <c r="BD23" i="15"/>
  <c r="BD23" i="8" s="1"/>
  <c r="BC29"/>
  <c r="BC32" s="1"/>
  <c r="BC33" s="1"/>
  <c r="BC19" i="9" s="1"/>
  <c r="BD59"/>
  <c r="BC52" i="8"/>
  <c r="BC53" s="1"/>
  <c r="BC39" i="9" s="1"/>
  <c r="BC25" i="23"/>
  <c r="BC21" i="7"/>
  <c r="BD16"/>
  <c r="BD15" i="9"/>
  <c r="BD16" i="6"/>
  <c r="BC381" i="19"/>
  <c r="BD16" i="23"/>
  <c r="BD15" i="22"/>
  <c r="BD15" i="15"/>
  <c r="BD16" i="5"/>
  <c r="BC40" i="20"/>
  <c r="BD15" i="8"/>
  <c r="BB54"/>
  <c r="BD43" i="15"/>
  <c r="BD181"/>
  <c r="BD179"/>
  <c r="BB34" i="8"/>
  <c r="BD198" i="15"/>
  <c r="BD42" i="8"/>
  <c r="BC33" i="7"/>
  <c r="BC39" i="23"/>
  <c r="BC97" i="15"/>
  <c r="BC98"/>
  <c r="BC95"/>
  <c r="BC20" i="7" s="1"/>
  <c r="BE13" i="22"/>
  <c r="BE14" i="23"/>
  <c r="BD19" i="19"/>
  <c r="BD53" s="1"/>
  <c r="BE14" i="6"/>
  <c r="BD379" i="19"/>
  <c r="BE14" i="7"/>
  <c r="BD38" i="20"/>
  <c r="BE14" i="5"/>
  <c r="BE13" i="9"/>
  <c r="BD22" i="19"/>
  <c r="BD56" s="1"/>
  <c r="BE13" i="15"/>
  <c r="BE13" i="8"/>
  <c r="BD22" i="15"/>
  <c r="BE21" i="19" l="1"/>
  <c r="BE55" s="1"/>
  <c r="BE14" i="8"/>
  <c r="BD39" i="20"/>
  <c r="BE15" i="7"/>
  <c r="BE15" i="23"/>
  <c r="BE14" i="9"/>
  <c r="BE14" i="15"/>
  <c r="BE14" i="22"/>
  <c r="BD23" i="19"/>
  <c r="BD57" s="1"/>
  <c r="BE15" i="5"/>
  <c r="BE15" i="6"/>
  <c r="BD380" i="19"/>
  <c r="BE81" i="5"/>
  <c r="BE95"/>
  <c r="BE107"/>
  <c r="BE76"/>
  <c r="BE84"/>
  <c r="BE94"/>
  <c r="BE106"/>
  <c r="BE75"/>
  <c r="BE79"/>
  <c r="BE83"/>
  <c r="BE87"/>
  <c r="BE91"/>
  <c r="BE97"/>
  <c r="BE101"/>
  <c r="BE105"/>
  <c r="BE109"/>
  <c r="BE113"/>
  <c r="BE74"/>
  <c r="BE78"/>
  <c r="BE82"/>
  <c r="BE86"/>
  <c r="BE90"/>
  <c r="BE96"/>
  <c r="BE100"/>
  <c r="BE104"/>
  <c r="BE108"/>
  <c r="BE112"/>
  <c r="BE73"/>
  <c r="BE77"/>
  <c r="BE85"/>
  <c r="BE89"/>
  <c r="BE99"/>
  <c r="BE103"/>
  <c r="BE111"/>
  <c r="BE72"/>
  <c r="BE80"/>
  <c r="BE88"/>
  <c r="BE98"/>
  <c r="BE102"/>
  <c r="BE110"/>
  <c r="BE147" i="6"/>
  <c r="BE151"/>
  <c r="BE153"/>
  <c r="BE155"/>
  <c r="BE157"/>
  <c r="BE159"/>
  <c r="BE161"/>
  <c r="BE56"/>
  <c r="BE62"/>
  <c r="BE60"/>
  <c r="BE146"/>
  <c r="BE148"/>
  <c r="BE150"/>
  <c r="BE152"/>
  <c r="BE154"/>
  <c r="BE156"/>
  <c r="BE158"/>
  <c r="BE160"/>
  <c r="BE55"/>
  <c r="BE66"/>
  <c r="BE68"/>
  <c r="BE65"/>
  <c r="BE57"/>
  <c r="BE67"/>
  <c r="BE59"/>
  <c r="BE64"/>
  <c r="BE149"/>
  <c r="BE54"/>
  <c r="BE63"/>
  <c r="BE58"/>
  <c r="BE61"/>
  <c r="BE69"/>
  <c r="BD43" i="8"/>
  <c r="BD121" i="9"/>
  <c r="BD122"/>
  <c r="BC24" i="23"/>
  <c r="BD22" i="8"/>
  <c r="BD44" i="20"/>
  <c r="BD51" s="1"/>
  <c r="BD43"/>
  <c r="BD50" s="1"/>
  <c r="BD46"/>
  <c r="BD53" s="1"/>
  <c r="BD45"/>
  <c r="BD52" s="1"/>
  <c r="BD42"/>
  <c r="BD49" s="1"/>
  <c r="BD47"/>
  <c r="BD54" s="1"/>
  <c r="BE11" i="15"/>
  <c r="BE21" s="1"/>
  <c r="BE12" i="23"/>
  <c r="BE11" i="9"/>
  <c r="BE81" s="1"/>
  <c r="BE12" i="5"/>
  <c r="BE19" s="1"/>
  <c r="BE12" i="7"/>
  <c r="BD377" i="19"/>
  <c r="BE11" i="8"/>
  <c r="BE12" i="6"/>
  <c r="BE11" i="22"/>
  <c r="BD36" i="20"/>
  <c r="BE198" i="15"/>
  <c r="BD41" i="8"/>
  <c r="BE179" i="15"/>
  <c r="BD215"/>
  <c r="BD241" s="1"/>
  <c r="BD62"/>
  <c r="BD94" s="1"/>
  <c r="BD216"/>
  <c r="BD242" s="1"/>
  <c r="BD66"/>
  <c r="BD32"/>
  <c r="BD27" i="8" s="1"/>
  <c r="BD31" i="15"/>
  <c r="BD26" i="8" s="1"/>
  <c r="BD189" i="15"/>
  <c r="BD46" i="8" s="1"/>
  <c r="BD64" i="15"/>
  <c r="BD63"/>
  <c r="BD65"/>
  <c r="BD188"/>
  <c r="BD45" i="8" s="1"/>
  <c r="BD190" i="15"/>
  <c r="BD47" i="8" s="1"/>
  <c r="BD30" i="15"/>
  <c r="BD25" i="8" s="1"/>
  <c r="BC54"/>
  <c r="BC34"/>
  <c r="BE43" i="15" l="1"/>
  <c r="BD29" i="8"/>
  <c r="BD32" s="1"/>
  <c r="BD33" s="1"/>
  <c r="BD19" i="9" s="1"/>
  <c r="BD49" i="8"/>
  <c r="BD52" s="1"/>
  <c r="BE59" i="9"/>
  <c r="BD39" i="23"/>
  <c r="BD33" i="7"/>
  <c r="BE21" i="8"/>
  <c r="BD97" i="15"/>
  <c r="BD98"/>
  <c r="BD95"/>
  <c r="BD24" i="23" s="1"/>
  <c r="BE41" i="8"/>
  <c r="BE42" i="15"/>
  <c r="BE23"/>
  <c r="BE181"/>
  <c r="BE180"/>
  <c r="BD21" i="7"/>
  <c r="BD25" i="23"/>
  <c r="BE15" i="9"/>
  <c r="BE16" i="23"/>
  <c r="BE15" i="8"/>
  <c r="BE16" i="6"/>
  <c r="BE16" i="7"/>
  <c r="BE15" i="15"/>
  <c r="BE16" i="5"/>
  <c r="BE15" i="22"/>
  <c r="BD381" i="19"/>
  <c r="BD40" i="20"/>
  <c r="BE38"/>
  <c r="BF14" i="23"/>
  <c r="BF14" i="5"/>
  <c r="BF14" i="7"/>
  <c r="BF13" i="22"/>
  <c r="BF13" i="15"/>
  <c r="BE19" i="19"/>
  <c r="BE53" s="1"/>
  <c r="BF14" i="6"/>
  <c r="BE379" i="19"/>
  <c r="BF13" i="9"/>
  <c r="BE22" i="19"/>
  <c r="BE56" s="1"/>
  <c r="BF13" i="8"/>
  <c r="BE22" i="15"/>
  <c r="BE41"/>
  <c r="BD20" i="7" l="1"/>
  <c r="BD53" i="8"/>
  <c r="BD39" i="9" s="1"/>
  <c r="BF21" i="19"/>
  <c r="BF55" s="1"/>
  <c r="BF14" i="9"/>
  <c r="BF14" i="22"/>
  <c r="BF14" i="8"/>
  <c r="BF15" i="6"/>
  <c r="BF14" i="15"/>
  <c r="BE23" i="19"/>
  <c r="BE57" s="1"/>
  <c r="BF15" i="23"/>
  <c r="BE39" i="20"/>
  <c r="BE380" i="19"/>
  <c r="BF15" i="5"/>
  <c r="BF15" i="7"/>
  <c r="BF11" i="9"/>
  <c r="BF81" s="1"/>
  <c r="BF12" i="6"/>
  <c r="BF12" i="7"/>
  <c r="BE377" i="19"/>
  <c r="BE36" i="20"/>
  <c r="BF11" i="15"/>
  <c r="BF42" s="1"/>
  <c r="BF11" i="22"/>
  <c r="BF12" i="5"/>
  <c r="BF19" s="1"/>
  <c r="BF11" i="8"/>
  <c r="BF12" i="23"/>
  <c r="BF72" i="5"/>
  <c r="BF76"/>
  <c r="BF80"/>
  <c r="BF84"/>
  <c r="BF88"/>
  <c r="BF94"/>
  <c r="BF98"/>
  <c r="BF102"/>
  <c r="BF106"/>
  <c r="BF110"/>
  <c r="BF73"/>
  <c r="BF77"/>
  <c r="BF81"/>
  <c r="BF85"/>
  <c r="BF89"/>
  <c r="BF95"/>
  <c r="BF99"/>
  <c r="BF103"/>
  <c r="BF107"/>
  <c r="BF111"/>
  <c r="BF74"/>
  <c r="BF78"/>
  <c r="BF82"/>
  <c r="BF86"/>
  <c r="BF90"/>
  <c r="BF96"/>
  <c r="BF100"/>
  <c r="BF104"/>
  <c r="BF108"/>
  <c r="BF112"/>
  <c r="BF75"/>
  <c r="BF79"/>
  <c r="BF83"/>
  <c r="BF87"/>
  <c r="BF91"/>
  <c r="BF97"/>
  <c r="BF101"/>
  <c r="BF105"/>
  <c r="BF109"/>
  <c r="BF113"/>
  <c r="BE42" i="20"/>
  <c r="BE49" s="1"/>
  <c r="BE44"/>
  <c r="BE51" s="1"/>
  <c r="BE47"/>
  <c r="BE54" s="1"/>
  <c r="BE43"/>
  <c r="BE50" s="1"/>
  <c r="BE46"/>
  <c r="BE53" s="1"/>
  <c r="BE45"/>
  <c r="BE52" s="1"/>
  <c r="BE122" i="9"/>
  <c r="BE121"/>
  <c r="BE43" i="8"/>
  <c r="BF181" i="15"/>
  <c r="BE22" i="8"/>
  <c r="BF147" i="6"/>
  <c r="BF149"/>
  <c r="BF151"/>
  <c r="BF153"/>
  <c r="BF155"/>
  <c r="BF157"/>
  <c r="BF159"/>
  <c r="BF161"/>
  <c r="BF56"/>
  <c r="BF61"/>
  <c r="BF60"/>
  <c r="BF69"/>
  <c r="BF66"/>
  <c r="BF68"/>
  <c r="BF65"/>
  <c r="BF57"/>
  <c r="BF54"/>
  <c r="BF55"/>
  <c r="BF67"/>
  <c r="BF59"/>
  <c r="BF64"/>
  <c r="BF63"/>
  <c r="BF62"/>
  <c r="BF146"/>
  <c r="BF148"/>
  <c r="BF150"/>
  <c r="BF152"/>
  <c r="BF154"/>
  <c r="BF156"/>
  <c r="BF158"/>
  <c r="BF160"/>
  <c r="BF58"/>
  <c r="BE62" i="15"/>
  <c r="BE94" s="1"/>
  <c r="BE31"/>
  <c r="BE26" i="8" s="1"/>
  <c r="BE64" i="15"/>
  <c r="BE63"/>
  <c r="BE65"/>
  <c r="BE30"/>
  <c r="BE25" i="8" s="1"/>
  <c r="BE32" i="15"/>
  <c r="BE27" i="8" s="1"/>
  <c r="BE188" i="15"/>
  <c r="BE45" i="8" s="1"/>
  <c r="BE215" i="15"/>
  <c r="BE241" s="1"/>
  <c r="BE216"/>
  <c r="BE242" s="1"/>
  <c r="BE66"/>
  <c r="BE190"/>
  <c r="BE47" i="8" s="1"/>
  <c r="BE189" i="15"/>
  <c r="BE46" i="8" s="1"/>
  <c r="BE42"/>
  <c r="BE23"/>
  <c r="BD34"/>
  <c r="BF23" i="15" l="1"/>
  <c r="BF180"/>
  <c r="BF42" i="8" s="1"/>
  <c r="BF22" i="15"/>
  <c r="BF21"/>
  <c r="BF21" i="8" s="1"/>
  <c r="BE49"/>
  <c r="BE29"/>
  <c r="BE32" s="1"/>
  <c r="BE33" s="1"/>
  <c r="BE19" i="9" s="1"/>
  <c r="BF59"/>
  <c r="BE52" i="8"/>
  <c r="BE53" s="1"/>
  <c r="BE39" i="9" s="1"/>
  <c r="BE25" i="23"/>
  <c r="BE39"/>
  <c r="BE33" i="7"/>
  <c r="BE98" i="15"/>
  <c r="BE97"/>
  <c r="BF43" i="8"/>
  <c r="BF43" i="15"/>
  <c r="BF198"/>
  <c r="BE21" i="7"/>
  <c r="BD54" i="8"/>
  <c r="BE95" i="15"/>
  <c r="BE24" i="23" s="1"/>
  <c r="BF179" i="15"/>
  <c r="BF23" i="8"/>
  <c r="BF22"/>
  <c r="BF15" i="9"/>
  <c r="BF15" i="8"/>
  <c r="BE40" i="20"/>
  <c r="BF15" i="22"/>
  <c r="BF16" i="23"/>
  <c r="BF15" i="15"/>
  <c r="BE381" i="19"/>
  <c r="BF16" i="5"/>
  <c r="BF16" i="6"/>
  <c r="BF16" i="7"/>
  <c r="BF22" i="19"/>
  <c r="BF56" s="1"/>
  <c r="BF38" i="20"/>
  <c r="BG13" i="15"/>
  <c r="BG14" i="5"/>
  <c r="BG13" i="9"/>
  <c r="BG13" i="8"/>
  <c r="BG14" i="23"/>
  <c r="BF379" i="19"/>
  <c r="BG13" i="22"/>
  <c r="BF19" i="19"/>
  <c r="BF53" s="1"/>
  <c r="BG14" i="6"/>
  <c r="BG14" i="7"/>
  <c r="BF41" i="15"/>
  <c r="BG11" i="9" l="1"/>
  <c r="BG81" s="1"/>
  <c r="BG12" i="5"/>
  <c r="BG19" s="1"/>
  <c r="BG12" i="7"/>
  <c r="BG11" i="8"/>
  <c r="BG11" i="15"/>
  <c r="BG180" s="1"/>
  <c r="BG12" i="6"/>
  <c r="BG11" i="22"/>
  <c r="BF36" i="20"/>
  <c r="BG12" i="23"/>
  <c r="BF377" i="19"/>
  <c r="BG73" i="5"/>
  <c r="BG85"/>
  <c r="BG95"/>
  <c r="BG103"/>
  <c r="BG72"/>
  <c r="BG80"/>
  <c r="BG94"/>
  <c r="BG102"/>
  <c r="BG110"/>
  <c r="BG75"/>
  <c r="BG79"/>
  <c r="BG83"/>
  <c r="BG87"/>
  <c r="BG91"/>
  <c r="BG97"/>
  <c r="BG101"/>
  <c r="BG105"/>
  <c r="BG109"/>
  <c r="BG113"/>
  <c r="BG74"/>
  <c r="BG78"/>
  <c r="BG82"/>
  <c r="BG86"/>
  <c r="BG90"/>
  <c r="BG96"/>
  <c r="BG100"/>
  <c r="BG104"/>
  <c r="BG108"/>
  <c r="BG112"/>
  <c r="BG77"/>
  <c r="BG81"/>
  <c r="BG89"/>
  <c r="BG99"/>
  <c r="BG107"/>
  <c r="BG111"/>
  <c r="BG76"/>
  <c r="BG84"/>
  <c r="BG88"/>
  <c r="BG98"/>
  <c r="BG106"/>
  <c r="BF43" i="20"/>
  <c r="BF50" s="1"/>
  <c r="BF46"/>
  <c r="BF53" s="1"/>
  <c r="BF42"/>
  <c r="BF49" s="1"/>
  <c r="BF44"/>
  <c r="BF51" s="1"/>
  <c r="BF47"/>
  <c r="BF54" s="1"/>
  <c r="BF45"/>
  <c r="BF52" s="1"/>
  <c r="BF215" i="15"/>
  <c r="BF241" s="1"/>
  <c r="BF62"/>
  <c r="BF94" s="1"/>
  <c r="BF216"/>
  <c r="BF242" s="1"/>
  <c r="BF66"/>
  <c r="BF31"/>
  <c r="BF26" i="8" s="1"/>
  <c r="BF30" i="15"/>
  <c r="BF25" i="8" s="1"/>
  <c r="BF189" i="15"/>
  <c r="BF46" i="8" s="1"/>
  <c r="BF63" i="15"/>
  <c r="BF65"/>
  <c r="BF188"/>
  <c r="BF45" i="8" s="1"/>
  <c r="BF64" i="15"/>
  <c r="BF32"/>
  <c r="BF27" i="8" s="1"/>
  <c r="BF190" i="15"/>
  <c r="BF47" i="8" s="1"/>
  <c r="BE20" i="7"/>
  <c r="BG43" i="15"/>
  <c r="BG146" i="6"/>
  <c r="BG148"/>
  <c r="BG150"/>
  <c r="BG152"/>
  <c r="BG154"/>
  <c r="BG156"/>
  <c r="BG158"/>
  <c r="BG160"/>
  <c r="BG55"/>
  <c r="BG66"/>
  <c r="BG68"/>
  <c r="BG65"/>
  <c r="BG57"/>
  <c r="BG67"/>
  <c r="BG59"/>
  <c r="BG64"/>
  <c r="BG147"/>
  <c r="BG149"/>
  <c r="BG151"/>
  <c r="BG153"/>
  <c r="BG155"/>
  <c r="BG157"/>
  <c r="BG159"/>
  <c r="BG161"/>
  <c r="BG54"/>
  <c r="BG56"/>
  <c r="BG63"/>
  <c r="BG62"/>
  <c r="BG58"/>
  <c r="BG61"/>
  <c r="BG60"/>
  <c r="BG69"/>
  <c r="BG21" i="19"/>
  <c r="BG55" s="1"/>
  <c r="BG15" i="23"/>
  <c r="BG14" i="22"/>
  <c r="BF380" i="19"/>
  <c r="BF23"/>
  <c r="BF57" s="1"/>
  <c r="BG14" i="8"/>
  <c r="BF39" i="20"/>
  <c r="BG14" i="9"/>
  <c r="BG15" i="5"/>
  <c r="BG15" i="6"/>
  <c r="BG14" i="15"/>
  <c r="BG15" i="7"/>
  <c r="BF122" i="9"/>
  <c r="BF121"/>
  <c r="BF41" i="8"/>
  <c r="BG181" i="15"/>
  <c r="BE34" i="8"/>
  <c r="BE54"/>
  <c r="BF95" i="15" l="1"/>
  <c r="BG198"/>
  <c r="BG179"/>
  <c r="BG41"/>
  <c r="BF49" i="8"/>
  <c r="BF52" s="1"/>
  <c r="BF53" s="1"/>
  <c r="BF39" i="9" s="1"/>
  <c r="BF29" i="8"/>
  <c r="BF32" s="1"/>
  <c r="BF33" s="1"/>
  <c r="BF19" i="9" s="1"/>
  <c r="BG59"/>
  <c r="BF20" i="7"/>
  <c r="BG42" i="8"/>
  <c r="BG43"/>
  <c r="BG41"/>
  <c r="BG15" i="15"/>
  <c r="BG15" i="8"/>
  <c r="BG15" i="22"/>
  <c r="BG16" i="23"/>
  <c r="BG16" i="6"/>
  <c r="BG16" i="7"/>
  <c r="BF40" i="20"/>
  <c r="BG16" i="5"/>
  <c r="BG15" i="9"/>
  <c r="BF381" i="19"/>
  <c r="BH13" i="22"/>
  <c r="BH13" i="15"/>
  <c r="BH14" i="6"/>
  <c r="BH13" i="9"/>
  <c r="BG38" i="20"/>
  <c r="BH14" i="23"/>
  <c r="BH14" i="5"/>
  <c r="BH13" i="8"/>
  <c r="BG379" i="19"/>
  <c r="BG22"/>
  <c r="BG56" s="1"/>
  <c r="BG19"/>
  <c r="BG53" s="1"/>
  <c r="BH14" i="7"/>
  <c r="BF21"/>
  <c r="BF25" i="23"/>
  <c r="BF24"/>
  <c r="BF98" i="15"/>
  <c r="BF97"/>
  <c r="BF39" i="23"/>
  <c r="BF33" i="7"/>
  <c r="BG23" i="15"/>
  <c r="BG22"/>
  <c r="BG21"/>
  <c r="BG42"/>
  <c r="BF54" i="8" l="1"/>
  <c r="BG22"/>
  <c r="BG380" i="19"/>
  <c r="BH14" i="22"/>
  <c r="BG39" i="20"/>
  <c r="BH14" i="9"/>
  <c r="BH15" i="5"/>
  <c r="BG23" i="19"/>
  <c r="BG57" s="1"/>
  <c r="BH15" i="23"/>
  <c r="BH15" i="7"/>
  <c r="BH14" i="8"/>
  <c r="BH15" i="6"/>
  <c r="BH14" i="15"/>
  <c r="BH146" i="6"/>
  <c r="BH148"/>
  <c r="BH150"/>
  <c r="BH152"/>
  <c r="BH154"/>
  <c r="BH156"/>
  <c r="BH158"/>
  <c r="BH160"/>
  <c r="BH56"/>
  <c r="BH61"/>
  <c r="BH60"/>
  <c r="BH69"/>
  <c r="BH66"/>
  <c r="BH68"/>
  <c r="BH65"/>
  <c r="BH57"/>
  <c r="BH147"/>
  <c r="BH149"/>
  <c r="BH151"/>
  <c r="BH153"/>
  <c r="BH155"/>
  <c r="BH157"/>
  <c r="BH159"/>
  <c r="BH161"/>
  <c r="BH54"/>
  <c r="BH55"/>
  <c r="BH67"/>
  <c r="BH59"/>
  <c r="BH64"/>
  <c r="BH63"/>
  <c r="BH62"/>
  <c r="BH58"/>
  <c r="BG122" i="9"/>
  <c r="BG121"/>
  <c r="BG63" i="15"/>
  <c r="BG189"/>
  <c r="BG46" i="8" s="1"/>
  <c r="BG215" i="15"/>
  <c r="BG241" s="1"/>
  <c r="BG62"/>
  <c r="BG94" s="1"/>
  <c r="BG216"/>
  <c r="BG242" s="1"/>
  <c r="BG66"/>
  <c r="BG32"/>
  <c r="BG27" i="8" s="1"/>
  <c r="BG30" i="15"/>
  <c r="BG25" i="8" s="1"/>
  <c r="BG188" i="15"/>
  <c r="BG45" i="8" s="1"/>
  <c r="BG64" i="15"/>
  <c r="BG65"/>
  <c r="BG190"/>
  <c r="BG47" i="8" s="1"/>
  <c r="BG31" i="15"/>
  <c r="BG26" i="8" s="1"/>
  <c r="BH21" i="19"/>
  <c r="BH55" s="1"/>
  <c r="BG21" i="8"/>
  <c r="BG23"/>
  <c r="BH11" i="9"/>
  <c r="BH81" s="1"/>
  <c r="BH12" i="6"/>
  <c r="BH12" i="7"/>
  <c r="BG36" i="20"/>
  <c r="BG377" i="19"/>
  <c r="BH11" i="15"/>
  <c r="BH179" s="1"/>
  <c r="BH11" i="22"/>
  <c r="BH12" i="5"/>
  <c r="BH19" s="1"/>
  <c r="BH11" i="8"/>
  <c r="BH12" i="23"/>
  <c r="BH74" i="5"/>
  <c r="BH78"/>
  <c r="BH82"/>
  <c r="BH86"/>
  <c r="BH90"/>
  <c r="BH96"/>
  <c r="BH100"/>
  <c r="BH104"/>
  <c r="BH108"/>
  <c r="BH112"/>
  <c r="BH75"/>
  <c r="BH79"/>
  <c r="BH83"/>
  <c r="BH87"/>
  <c r="BH91"/>
  <c r="BH97"/>
  <c r="BH101"/>
  <c r="BH105"/>
  <c r="BH109"/>
  <c r="BH113"/>
  <c r="BH72"/>
  <c r="BH76"/>
  <c r="BH80"/>
  <c r="BH84"/>
  <c r="BH88"/>
  <c r="BH94"/>
  <c r="BH98"/>
  <c r="BH102"/>
  <c r="BH106"/>
  <c r="BH110"/>
  <c r="BH73"/>
  <c r="BH77"/>
  <c r="BH81"/>
  <c r="BH85"/>
  <c r="BH89"/>
  <c r="BH95"/>
  <c r="BH99"/>
  <c r="BH103"/>
  <c r="BH107"/>
  <c r="BH111"/>
  <c r="BG43" i="20"/>
  <c r="BG50" s="1"/>
  <c r="BG46"/>
  <c r="BG53" s="1"/>
  <c r="BG45"/>
  <c r="BG52" s="1"/>
  <c r="BG42"/>
  <c r="BG49" s="1"/>
  <c r="BG44"/>
  <c r="BG51" s="1"/>
  <c r="BG47"/>
  <c r="BG54" s="1"/>
  <c r="BF34" i="8"/>
  <c r="BG49" l="1"/>
  <c r="BG52" s="1"/>
  <c r="BG53" s="1"/>
  <c r="BG39" i="9" s="1"/>
  <c r="BG29" i="8"/>
  <c r="BH59" i="9"/>
  <c r="BG21" i="7"/>
  <c r="BH41" i="8"/>
  <c r="BI13" i="22"/>
  <c r="BI14" i="23"/>
  <c r="BH19" i="19"/>
  <c r="BH53" s="1"/>
  <c r="BI14" i="6"/>
  <c r="BI13" i="9"/>
  <c r="BI13" i="8"/>
  <c r="BI14" i="7"/>
  <c r="BH22" i="19"/>
  <c r="BH56" s="1"/>
  <c r="BH38" i="20"/>
  <c r="BI13" i="15"/>
  <c r="BI14" i="5"/>
  <c r="BH379" i="19"/>
  <c r="BG97" i="15"/>
  <c r="BG98"/>
  <c r="BG95"/>
  <c r="BG24" i="23" s="1"/>
  <c r="BH23" i="15"/>
  <c r="BH21"/>
  <c r="BH181"/>
  <c r="BG25" i="23"/>
  <c r="BH41" i="15"/>
  <c r="BH43"/>
  <c r="BH198"/>
  <c r="BG33" i="7"/>
  <c r="BG39" i="23"/>
  <c r="BH15" i="15"/>
  <c r="BH15" i="8"/>
  <c r="BH15" i="9"/>
  <c r="BG381" i="19"/>
  <c r="BH15" i="22"/>
  <c r="BH16" i="6"/>
  <c r="BG40" i="20"/>
  <c r="BH16" i="23"/>
  <c r="BH16" i="7"/>
  <c r="BH16" i="5"/>
  <c r="BG32" i="8"/>
  <c r="BH180" i="15"/>
  <c r="BH22"/>
  <c r="BH42"/>
  <c r="BI21" i="19" l="1"/>
  <c r="BI55" s="1"/>
  <c r="BG20" i="7"/>
  <c r="BG54" i="8"/>
  <c r="BH42"/>
  <c r="BH43"/>
  <c r="BH23"/>
  <c r="BJ13" i="22"/>
  <c r="BI75" i="5"/>
  <c r="BI87"/>
  <c r="BI97"/>
  <c r="BI105"/>
  <c r="BI74"/>
  <c r="BI82"/>
  <c r="BI96"/>
  <c r="BI104"/>
  <c r="BI112"/>
  <c r="BI73"/>
  <c r="BI77"/>
  <c r="BI81"/>
  <c r="BI85"/>
  <c r="BI89"/>
  <c r="BI95"/>
  <c r="BI99"/>
  <c r="BI103"/>
  <c r="BI107"/>
  <c r="BI111"/>
  <c r="BI72"/>
  <c r="BI76"/>
  <c r="BI80"/>
  <c r="BI84"/>
  <c r="BI88"/>
  <c r="BI94"/>
  <c r="BI98"/>
  <c r="BI102"/>
  <c r="BI106"/>
  <c r="BI110"/>
  <c r="BI79"/>
  <c r="BI83"/>
  <c r="BI91"/>
  <c r="BI101"/>
  <c r="BI109"/>
  <c r="BI113"/>
  <c r="BI78"/>
  <c r="BI86"/>
  <c r="BI90"/>
  <c r="BI100"/>
  <c r="BI108"/>
  <c r="BH47" i="20"/>
  <c r="BH54" s="1"/>
  <c r="BH43"/>
  <c r="BH50" s="1"/>
  <c r="BH46"/>
  <c r="BH53" s="1"/>
  <c r="BH45"/>
  <c r="BH52" s="1"/>
  <c r="BH42"/>
  <c r="BH49" s="1"/>
  <c r="BH44"/>
  <c r="BH51" s="1"/>
  <c r="BI12" i="6"/>
  <c r="BH36" i="20"/>
  <c r="BI11" i="9"/>
  <c r="BI81" s="1"/>
  <c r="BI12" i="5"/>
  <c r="BI19" s="1"/>
  <c r="BI12" i="7"/>
  <c r="BH377" i="19"/>
  <c r="BI12" i="23"/>
  <c r="BI11" i="15"/>
  <c r="BI42" s="1"/>
  <c r="BI11" i="22"/>
  <c r="BI11" i="8"/>
  <c r="BH22"/>
  <c r="BG33"/>
  <c r="BG19" i="9" s="1"/>
  <c r="BH121"/>
  <c r="BH122"/>
  <c r="BH64" i="15"/>
  <c r="BH63"/>
  <c r="BH65"/>
  <c r="BH31"/>
  <c r="BH26" i="8" s="1"/>
  <c r="BH32" i="15"/>
  <c r="BH27" i="8" s="1"/>
  <c r="BH30" i="15"/>
  <c r="BH25" i="8" s="1"/>
  <c r="BH215" i="15"/>
  <c r="BH241" s="1"/>
  <c r="BH216"/>
  <c r="BH242" s="1"/>
  <c r="BH190"/>
  <c r="BH47" i="8" s="1"/>
  <c r="BH189" i="15"/>
  <c r="BH46" i="8" s="1"/>
  <c r="BH62" i="15"/>
  <c r="BH94" s="1"/>
  <c r="BH66"/>
  <c r="BH188"/>
  <c r="BH45" i="8" s="1"/>
  <c r="BH21"/>
  <c r="BI21" i="15"/>
  <c r="BH39" i="20"/>
  <c r="BI15" i="5"/>
  <c r="BI14" i="15"/>
  <c r="BI14" i="9"/>
  <c r="BI15" i="7"/>
  <c r="BI15" i="23"/>
  <c r="BH23" i="19"/>
  <c r="BH57" s="1"/>
  <c r="BI14" i="8"/>
  <c r="BI14" i="22"/>
  <c r="BI15" i="6"/>
  <c r="BH380" i="19"/>
  <c r="BI147" i="6"/>
  <c r="BI149"/>
  <c r="BI151"/>
  <c r="BI153"/>
  <c r="BI155"/>
  <c r="BI157"/>
  <c r="BI161"/>
  <c r="BI56"/>
  <c r="BI58"/>
  <c r="BI69"/>
  <c r="BI146"/>
  <c r="BI148"/>
  <c r="BI150"/>
  <c r="BI152"/>
  <c r="BI154"/>
  <c r="BI156"/>
  <c r="BI158"/>
  <c r="BI160"/>
  <c r="BI55"/>
  <c r="BI66"/>
  <c r="BI68"/>
  <c r="BI65"/>
  <c r="BI57"/>
  <c r="BI67"/>
  <c r="BI59"/>
  <c r="BI64"/>
  <c r="BI159"/>
  <c r="BI54"/>
  <c r="BI63"/>
  <c r="BI62"/>
  <c r="BI61"/>
  <c r="BI60"/>
  <c r="BI43" i="15"/>
  <c r="BI38" i="20" l="1"/>
  <c r="BI44" s="1"/>
  <c r="BI51" s="1"/>
  <c r="BJ13" i="9"/>
  <c r="BI379" i="19"/>
  <c r="BJ14" i="5"/>
  <c r="BI19" i="19"/>
  <c r="BI53" s="1"/>
  <c r="BH29" i="8"/>
  <c r="BH32" s="1"/>
  <c r="BH33" s="1"/>
  <c r="BH19" i="9" s="1"/>
  <c r="BJ14" i="7"/>
  <c r="BJ14" i="23"/>
  <c r="BI22" i="19"/>
  <c r="BI56" s="1"/>
  <c r="BJ13" i="8"/>
  <c r="BJ14" i="6"/>
  <c r="BJ161" s="1"/>
  <c r="BJ13" i="15"/>
  <c r="BH49" i="8"/>
  <c r="BH52" s="1"/>
  <c r="BH53" s="1"/>
  <c r="BH39" i="9" s="1"/>
  <c r="BI59"/>
  <c r="BH95" i="15"/>
  <c r="BH20" i="7" s="1"/>
  <c r="BH25" i="23"/>
  <c r="BI22" i="15"/>
  <c r="BI22" i="8" s="1"/>
  <c r="BI41" i="15"/>
  <c r="BH39" i="23"/>
  <c r="BH33" i="7"/>
  <c r="BI15" i="15"/>
  <c r="BI15" i="22"/>
  <c r="BI15" i="8"/>
  <c r="BI16" i="6"/>
  <c r="BH381" i="19"/>
  <c r="BI16" i="23"/>
  <c r="BI16" i="5"/>
  <c r="BI15" i="9"/>
  <c r="BH40" i="20"/>
  <c r="BI16" i="7"/>
  <c r="BJ153" i="6"/>
  <c r="BJ146"/>
  <c r="BJ154"/>
  <c r="BJ56"/>
  <c r="BJ55"/>
  <c r="BJ58"/>
  <c r="BG34" i="8"/>
  <c r="BI23" i="15"/>
  <c r="BH21" i="7"/>
  <c r="BI179" i="15"/>
  <c r="BI21" i="8"/>
  <c r="BH24" i="23"/>
  <c r="BH97" i="15"/>
  <c r="BH98"/>
  <c r="BI43" i="20"/>
  <c r="BI50" s="1"/>
  <c r="BI45"/>
  <c r="BI52" s="1"/>
  <c r="BI47"/>
  <c r="BI54" s="1"/>
  <c r="BJ72" i="5"/>
  <c r="BJ76"/>
  <c r="BJ80"/>
  <c r="BJ84"/>
  <c r="BJ88"/>
  <c r="BJ94"/>
  <c r="BJ98"/>
  <c r="BJ106"/>
  <c r="BJ110"/>
  <c r="BJ73"/>
  <c r="BJ77"/>
  <c r="BJ85"/>
  <c r="BJ95"/>
  <c r="BJ103"/>
  <c r="BJ111"/>
  <c r="BJ74"/>
  <c r="BJ78"/>
  <c r="BJ82"/>
  <c r="BJ86"/>
  <c r="BJ90"/>
  <c r="BJ96"/>
  <c r="BJ100"/>
  <c r="BJ104"/>
  <c r="BJ108"/>
  <c r="BJ112"/>
  <c r="BJ75"/>
  <c r="BJ79"/>
  <c r="BJ83"/>
  <c r="BJ87"/>
  <c r="BJ91"/>
  <c r="BJ97"/>
  <c r="BJ101"/>
  <c r="BJ105"/>
  <c r="BJ109"/>
  <c r="BJ113"/>
  <c r="BJ102"/>
  <c r="BJ81"/>
  <c r="BJ89"/>
  <c r="BJ99"/>
  <c r="BJ107"/>
  <c r="BJ11" i="9"/>
  <c r="BJ81" s="1"/>
  <c r="BJ12" i="23"/>
  <c r="BI181" i="15"/>
  <c r="BI198"/>
  <c r="BI180"/>
  <c r="BJ66" i="6" l="1"/>
  <c r="BI380" i="19"/>
  <c r="BJ14" i="9"/>
  <c r="BI39" i="20"/>
  <c r="G54" i="6"/>
  <c r="G56"/>
  <c r="G55"/>
  <c r="G57"/>
  <c r="G58"/>
  <c r="G59"/>
  <c r="H59" s="1"/>
  <c r="G60"/>
  <c r="H60" s="1"/>
  <c r="G61"/>
  <c r="H61" s="1"/>
  <c r="G62"/>
  <c r="G63"/>
  <c r="H63" s="1"/>
  <c r="G64"/>
  <c r="H64" s="1"/>
  <c r="G65"/>
  <c r="H65" s="1"/>
  <c r="G66"/>
  <c r="H66" s="1"/>
  <c r="G67"/>
  <c r="H67" s="1"/>
  <c r="G68"/>
  <c r="H68" s="1"/>
  <c r="G69"/>
  <c r="H69" s="1"/>
  <c r="BJ147"/>
  <c r="BJ12" i="5"/>
  <c r="BJ19" s="1"/>
  <c r="BJ12" i="7"/>
  <c r="BJ11" i="22"/>
  <c r="BI42" i="20"/>
  <c r="BI49" s="1"/>
  <c r="BI46"/>
  <c r="BI53" s="1"/>
  <c r="BJ64" i="6"/>
  <c r="BJ65"/>
  <c r="BJ60"/>
  <c r="BJ158"/>
  <c r="BJ150"/>
  <c r="BJ67"/>
  <c r="BJ157"/>
  <c r="BJ149"/>
  <c r="BJ15" i="5"/>
  <c r="BJ15" i="6"/>
  <c r="BJ15" i="7"/>
  <c r="BI377" i="19"/>
  <c r="BJ11" i="15"/>
  <c r="BJ43" s="1"/>
  <c r="BI36" i="20"/>
  <c r="BJ12" i="6"/>
  <c r="BJ11" i="8"/>
  <c r="BJ63" i="6"/>
  <c r="BJ59"/>
  <c r="BJ57"/>
  <c r="BJ68"/>
  <c r="BJ69"/>
  <c r="BJ61"/>
  <c r="BJ160"/>
  <c r="BJ156"/>
  <c r="BJ152"/>
  <c r="BJ148"/>
  <c r="BJ62"/>
  <c r="BJ54"/>
  <c r="BJ159"/>
  <c r="BJ155"/>
  <c r="BJ151"/>
  <c r="BJ15" i="23"/>
  <c r="BI23" i="19"/>
  <c r="BI57" s="1"/>
  <c r="BJ14" i="8"/>
  <c r="BJ14" i="22"/>
  <c r="BJ14" i="15"/>
  <c r="BJ21" i="19"/>
  <c r="BJ55" s="1"/>
  <c r="BJ59" i="9"/>
  <c r="BI42" i="8"/>
  <c r="BI43"/>
  <c r="BI122" i="9"/>
  <c r="BI121"/>
  <c r="BJ41" i="15"/>
  <c r="BJ22"/>
  <c r="BH34" i="8"/>
  <c r="BJ42" i="15"/>
  <c r="BJ198"/>
  <c r="BI41" i="8"/>
  <c r="BJ179" i="15"/>
  <c r="BI23" i="8"/>
  <c r="BJ23" i="15"/>
  <c r="BI381" i="19"/>
  <c r="BJ15" i="15"/>
  <c r="BJ16" i="6"/>
  <c r="BJ15" i="8"/>
  <c r="BJ16" i="7"/>
  <c r="BJ15" i="22"/>
  <c r="BJ16" i="23"/>
  <c r="BI40" i="20"/>
  <c r="BJ38"/>
  <c r="BK13" i="15"/>
  <c r="BK14" i="23"/>
  <c r="BJ19" i="19"/>
  <c r="BJ53" s="1"/>
  <c r="BJ379"/>
  <c r="BK14" i="7"/>
  <c r="BJ22" i="19"/>
  <c r="BJ56" s="1"/>
  <c r="BK13" i="9"/>
  <c r="BI64" i="15"/>
  <c r="BI63"/>
  <c r="BI65"/>
  <c r="BI189"/>
  <c r="BI46" i="8" s="1"/>
  <c r="BI190" i="15"/>
  <c r="BI47" i="8" s="1"/>
  <c r="BI188" i="15"/>
  <c r="BI45" i="8" s="1"/>
  <c r="BI215" i="15"/>
  <c r="BI241" s="1"/>
  <c r="BI62"/>
  <c r="BI94" s="1"/>
  <c r="BI216"/>
  <c r="BI242" s="1"/>
  <c r="BI66"/>
  <c r="BI30"/>
  <c r="BI25" i="8" s="1"/>
  <c r="BI32" i="15"/>
  <c r="BI27" i="8" s="1"/>
  <c r="BI31" i="15"/>
  <c r="BI26" i="8" s="1"/>
  <c r="BJ21" i="15"/>
  <c r="BH54" i="8"/>
  <c r="BK13" i="22" l="1"/>
  <c r="BK14" i="5"/>
  <c r="BK14" i="6"/>
  <c r="BK13" i="8"/>
  <c r="BJ16" i="5"/>
  <c r="BJ15" i="9"/>
  <c r="BJ181" i="15"/>
  <c r="BJ43" i="8" s="1"/>
  <c r="BJ180" i="15"/>
  <c r="BJ42" i="8" s="1"/>
  <c r="BI29"/>
  <c r="BI49"/>
  <c r="BI52" s="1"/>
  <c r="BI32"/>
  <c r="BI33" s="1"/>
  <c r="BI19" i="9" s="1"/>
  <c r="BI39" i="23"/>
  <c r="BI33" i="7"/>
  <c r="BI98" i="15"/>
  <c r="BI97"/>
  <c r="BI95"/>
  <c r="BJ23" i="19"/>
  <c r="BJ57" s="1"/>
  <c r="BK15" i="5"/>
  <c r="BK14" i="8"/>
  <c r="BJ380" i="19"/>
  <c r="BK15" i="6"/>
  <c r="BK15" i="23"/>
  <c r="BJ39" i="20"/>
  <c r="BK15" i="7"/>
  <c r="BK14" i="15"/>
  <c r="BK14" i="9"/>
  <c r="BK14" i="22"/>
  <c r="BK11" i="15"/>
  <c r="BK43" s="1"/>
  <c r="BK12" i="6"/>
  <c r="BK11" i="22"/>
  <c r="BJ36" i="20"/>
  <c r="BJ377" i="19"/>
  <c r="BK11" i="9"/>
  <c r="BK81" s="1"/>
  <c r="BK12" i="5"/>
  <c r="BK19" s="1"/>
  <c r="BK12" i="7"/>
  <c r="BK12" i="23"/>
  <c r="BK11" i="8"/>
  <c r="BJ23"/>
  <c r="BJ41"/>
  <c r="BK181" i="15"/>
  <c r="BJ21" i="8"/>
  <c r="BI20" i="7"/>
  <c r="BI24" i="23"/>
  <c r="BI25"/>
  <c r="BI21" i="7"/>
  <c r="BK78" i="5"/>
  <c r="BK90"/>
  <c r="BK100"/>
  <c r="BK112"/>
  <c r="BK85"/>
  <c r="BK113"/>
  <c r="BK87"/>
  <c r="BK111"/>
  <c r="BK72"/>
  <c r="BK76"/>
  <c r="BK80"/>
  <c r="BK84"/>
  <c r="BK88"/>
  <c r="BK94"/>
  <c r="BK98"/>
  <c r="BK102"/>
  <c r="BK106"/>
  <c r="BK110"/>
  <c r="BK73"/>
  <c r="BK81"/>
  <c r="BK89"/>
  <c r="BK101"/>
  <c r="BK109"/>
  <c r="BK75"/>
  <c r="BK83"/>
  <c r="BK91"/>
  <c r="BK99"/>
  <c r="BK107"/>
  <c r="BK74"/>
  <c r="BK82"/>
  <c r="BK86"/>
  <c r="BK96"/>
  <c r="BK104"/>
  <c r="BK108"/>
  <c r="BK77"/>
  <c r="BK97"/>
  <c r="BK105"/>
  <c r="BK79"/>
  <c r="BK95"/>
  <c r="BK103"/>
  <c r="BK146" i="6"/>
  <c r="BK148"/>
  <c r="BK150"/>
  <c r="BK152"/>
  <c r="BK154"/>
  <c r="BK156"/>
  <c r="BK158"/>
  <c r="BK160"/>
  <c r="BK54"/>
  <c r="BK56"/>
  <c r="BK63"/>
  <c r="BK62"/>
  <c r="BK58"/>
  <c r="BK61"/>
  <c r="BK60"/>
  <c r="BK69"/>
  <c r="BK147"/>
  <c r="BK149"/>
  <c r="BK151"/>
  <c r="BK153"/>
  <c r="BK155"/>
  <c r="BK157"/>
  <c r="BK159"/>
  <c r="BK161"/>
  <c r="BK55"/>
  <c r="BK66"/>
  <c r="BK68"/>
  <c r="BK65"/>
  <c r="BK57"/>
  <c r="BK67"/>
  <c r="BK59"/>
  <c r="BK64"/>
  <c r="BJ42" i="20"/>
  <c r="BJ49" s="1"/>
  <c r="BJ44"/>
  <c r="BJ51" s="1"/>
  <c r="BJ43"/>
  <c r="BJ50" s="1"/>
  <c r="BJ46"/>
  <c r="BJ53" s="1"/>
  <c r="BJ45"/>
  <c r="BJ52" s="1"/>
  <c r="BJ47"/>
  <c r="BJ54" s="1"/>
  <c r="BJ216" i="15"/>
  <c r="BJ242" s="1"/>
  <c r="BJ189"/>
  <c r="BJ46" i="8" s="1"/>
  <c r="BJ64" i="15"/>
  <c r="BJ63"/>
  <c r="BJ65"/>
  <c r="BJ32"/>
  <c r="BJ27" i="8" s="1"/>
  <c r="BJ188" i="15"/>
  <c r="BJ45" i="8" s="1"/>
  <c r="BJ190" i="15"/>
  <c r="BJ47" i="8" s="1"/>
  <c r="BJ215" i="15"/>
  <c r="BJ241" s="1"/>
  <c r="BJ62"/>
  <c r="BJ94" s="1"/>
  <c r="BJ66"/>
  <c r="BJ30"/>
  <c r="BJ25" i="8" s="1"/>
  <c r="BJ31" i="15"/>
  <c r="BJ26" i="8" s="1"/>
  <c r="BJ122" i="9"/>
  <c r="BJ121"/>
  <c r="BK42" i="15"/>
  <c r="BJ22" i="8"/>
  <c r="BK22" i="15"/>
  <c r="BK41"/>
  <c r="BK21" i="19"/>
  <c r="BK55" s="1"/>
  <c r="BJ21" i="7" l="1"/>
  <c r="BK21" i="15"/>
  <c r="BK180"/>
  <c r="BJ25" i="23"/>
  <c r="BK198" i="15"/>
  <c r="BJ49" i="8"/>
  <c r="BJ29"/>
  <c r="BJ32" s="1"/>
  <c r="BK59" i="9"/>
  <c r="BJ95" i="15"/>
  <c r="BJ20" i="7" s="1"/>
  <c r="BI53" i="8"/>
  <c r="BI39" i="9" s="1"/>
  <c r="BK22" i="19"/>
  <c r="BK56" s="1"/>
  <c r="BL14" i="5"/>
  <c r="BL13" i="22"/>
  <c r="BL14" i="23"/>
  <c r="BK19" i="19"/>
  <c r="BK53" s="1"/>
  <c r="BL14" i="6"/>
  <c r="BL13" i="8"/>
  <c r="BK379" i="19"/>
  <c r="BK38" i="20"/>
  <c r="BL13" i="15"/>
  <c r="BL13" i="9"/>
  <c r="BL14" i="7"/>
  <c r="BL21" i="19"/>
  <c r="BL55" s="1"/>
  <c r="BJ39" i="23"/>
  <c r="BJ33" i="7"/>
  <c r="BJ98" i="15"/>
  <c r="BJ97"/>
  <c r="BK21" i="8"/>
  <c r="BK15" i="9"/>
  <c r="BK16" i="23"/>
  <c r="BK15" i="15"/>
  <c r="BJ40" i="20"/>
  <c r="BK16" i="6"/>
  <c r="BK15" i="22"/>
  <c r="BK16" i="5"/>
  <c r="BK15" i="8"/>
  <c r="BK16" i="7"/>
  <c r="BJ381" i="19"/>
  <c r="BK179" i="15"/>
  <c r="BK23"/>
  <c r="BI34" i="8"/>
  <c r="BK22"/>
  <c r="BK42"/>
  <c r="BK43"/>
  <c r="BJ24" i="23"/>
  <c r="BJ52" i="8"/>
  <c r="BJ33" l="1"/>
  <c r="BJ19" i="9" s="1"/>
  <c r="BK41" i="8"/>
  <c r="BK215" i="15"/>
  <c r="BK241" s="1"/>
  <c r="BK62"/>
  <c r="BK94" s="1"/>
  <c r="BK216"/>
  <c r="BK242" s="1"/>
  <c r="BK66"/>
  <c r="BK30"/>
  <c r="BK25" i="8" s="1"/>
  <c r="BK189" i="15"/>
  <c r="BK46" i="8" s="1"/>
  <c r="BK190" i="15"/>
  <c r="BK47" i="8" s="1"/>
  <c r="BK64" i="15"/>
  <c r="BK63"/>
  <c r="BK65"/>
  <c r="BK31"/>
  <c r="BK26" i="8" s="1"/>
  <c r="BK188" i="15"/>
  <c r="BK45" i="8" s="1"/>
  <c r="BK32" i="15"/>
  <c r="BK27" i="8" s="1"/>
  <c r="BK122" i="9"/>
  <c r="BK121"/>
  <c r="BL146" i="6"/>
  <c r="BL148"/>
  <c r="BL150"/>
  <c r="BL152"/>
  <c r="BL154"/>
  <c r="BL156"/>
  <c r="BL158"/>
  <c r="BL160"/>
  <c r="BL54"/>
  <c r="BL55"/>
  <c r="BL67"/>
  <c r="BL59"/>
  <c r="BL64"/>
  <c r="BL63"/>
  <c r="BL62"/>
  <c r="BL58"/>
  <c r="BL147"/>
  <c r="BL149"/>
  <c r="BL151"/>
  <c r="BL153"/>
  <c r="BL155"/>
  <c r="BL157"/>
  <c r="BL159"/>
  <c r="BL161"/>
  <c r="BL56"/>
  <c r="BL61"/>
  <c r="BL60"/>
  <c r="BL69"/>
  <c r="BL66"/>
  <c r="BL68"/>
  <c r="BL65"/>
  <c r="BL57"/>
  <c r="BL75" i="5"/>
  <c r="BL79"/>
  <c r="BL83"/>
  <c r="BL87"/>
  <c r="BL91"/>
  <c r="BL74"/>
  <c r="BL82"/>
  <c r="BL90"/>
  <c r="BL98"/>
  <c r="BL102"/>
  <c r="BL106"/>
  <c r="BL110"/>
  <c r="BL72"/>
  <c r="BL80"/>
  <c r="BL88"/>
  <c r="BL97"/>
  <c r="BL101"/>
  <c r="BL105"/>
  <c r="BL109"/>
  <c r="BL113"/>
  <c r="BL73"/>
  <c r="BL77"/>
  <c r="BL81"/>
  <c r="BL85"/>
  <c r="BL89"/>
  <c r="BL95"/>
  <c r="BL78"/>
  <c r="BL86"/>
  <c r="BL94"/>
  <c r="BL100"/>
  <c r="BL104"/>
  <c r="BL108"/>
  <c r="BL112"/>
  <c r="BL76"/>
  <c r="BL84"/>
  <c r="BL96"/>
  <c r="BL99"/>
  <c r="BL103"/>
  <c r="BL107"/>
  <c r="BL111"/>
  <c r="BI54" i="8"/>
  <c r="BJ53"/>
  <c r="BJ39" i="9" s="1"/>
  <c r="BK23" i="8"/>
  <c r="BM13" i="22"/>
  <c r="BM14" i="23"/>
  <c r="BL19" i="19"/>
  <c r="BL53" s="1"/>
  <c r="BM14" i="6"/>
  <c r="BM14" i="7"/>
  <c r="BM13" i="9"/>
  <c r="BL22" i="19"/>
  <c r="BL56" s="1"/>
  <c r="BL38" i="20"/>
  <c r="BM13" i="15"/>
  <c r="BM14" i="5"/>
  <c r="BM13" i="8"/>
  <c r="BL379" i="19"/>
  <c r="BK43" i="20"/>
  <c r="BK50" s="1"/>
  <c r="BK46"/>
  <c r="BK53" s="1"/>
  <c r="BK45"/>
  <c r="BK52" s="1"/>
  <c r="BK42"/>
  <c r="BK49" s="1"/>
  <c r="BK44"/>
  <c r="BK51" s="1"/>
  <c r="BK47"/>
  <c r="BK54" s="1"/>
  <c r="BL11" i="15"/>
  <c r="BL11" i="22"/>
  <c r="BL12" i="5"/>
  <c r="BL19" s="1"/>
  <c r="BL12" i="23"/>
  <c r="BL11" i="8"/>
  <c r="BL11" i="9"/>
  <c r="BL81" s="1"/>
  <c r="BL12" i="6"/>
  <c r="BL12" i="7"/>
  <c r="BK377" i="19"/>
  <c r="BK36" i="20"/>
  <c r="BK23" i="19"/>
  <c r="BK57" s="1"/>
  <c r="BL15" i="7"/>
  <c r="BL14" i="8"/>
  <c r="BL14" i="15"/>
  <c r="BK380" i="19"/>
  <c r="BL15" i="23"/>
  <c r="BL15" i="5"/>
  <c r="BL14" i="22"/>
  <c r="BL15" i="6"/>
  <c r="BL14" i="9"/>
  <c r="BK39" i="20"/>
  <c r="BK49" i="8" l="1"/>
  <c r="BK29"/>
  <c r="BK32" s="1"/>
  <c r="BK33" s="1"/>
  <c r="BK19" i="9" s="1"/>
  <c r="BL59"/>
  <c r="BJ54" i="8"/>
  <c r="BL16" i="6"/>
  <c r="BL15" i="15"/>
  <c r="BL15" i="8"/>
  <c r="BL16" i="23"/>
  <c r="BL16" i="7"/>
  <c r="BK40" i="20"/>
  <c r="BL15" i="9"/>
  <c r="BL15" i="22"/>
  <c r="BK381" i="19"/>
  <c r="BL16" i="5"/>
  <c r="BL41" i="15"/>
  <c r="BL21"/>
  <c r="BL22"/>
  <c r="BL42"/>
  <c r="BL198"/>
  <c r="BL180"/>
  <c r="BL181"/>
  <c r="BM21" i="19"/>
  <c r="BM55" s="1"/>
  <c r="BM14" i="15"/>
  <c r="BM14" i="22"/>
  <c r="BL23" i="19"/>
  <c r="BL57" s="1"/>
  <c r="BM15" i="7"/>
  <c r="BL39" i="20"/>
  <c r="BM14" i="8"/>
  <c r="BM15" i="5"/>
  <c r="BM15" i="23"/>
  <c r="BM15" i="6"/>
  <c r="BL380" i="19"/>
  <c r="BM14" i="9"/>
  <c r="BM11"/>
  <c r="BM81" s="1"/>
  <c r="BL36" i="20"/>
  <c r="BM11" i="15"/>
  <c r="BM12" i="6"/>
  <c r="BM11" i="22"/>
  <c r="BM11" i="8"/>
  <c r="BM12" i="23"/>
  <c r="BM12" i="5"/>
  <c r="BM19" s="1"/>
  <c r="BM12" i="7"/>
  <c r="BL377" i="19"/>
  <c r="BK97" i="15"/>
  <c r="BK98"/>
  <c r="BK95"/>
  <c r="BK20" i="7" s="1"/>
  <c r="BL179" i="15"/>
  <c r="BJ34" i="8"/>
  <c r="BL43" i="15"/>
  <c r="BM43" s="1"/>
  <c r="BM75" i="5"/>
  <c r="BM79"/>
  <c r="BM83"/>
  <c r="BM87"/>
  <c r="BM91"/>
  <c r="BM97"/>
  <c r="BM105"/>
  <c r="BM113"/>
  <c r="BM78"/>
  <c r="BM90"/>
  <c r="BM104"/>
  <c r="BM112"/>
  <c r="BM73"/>
  <c r="BM77"/>
  <c r="BM81"/>
  <c r="BM85"/>
  <c r="BM89"/>
  <c r="BM95"/>
  <c r="BM99"/>
  <c r="BM103"/>
  <c r="BM107"/>
  <c r="BM111"/>
  <c r="BM72"/>
  <c r="BM76"/>
  <c r="BM80"/>
  <c r="BM84"/>
  <c r="BM88"/>
  <c r="BM94"/>
  <c r="BM98"/>
  <c r="BM102"/>
  <c r="BM106"/>
  <c r="BM110"/>
  <c r="BM101"/>
  <c r="BM109"/>
  <c r="BM74"/>
  <c r="BM82"/>
  <c r="BM86"/>
  <c r="BM96"/>
  <c r="BM100"/>
  <c r="BM108"/>
  <c r="BL46" i="20"/>
  <c r="BL53" s="1"/>
  <c r="BL42"/>
  <c r="BL49" s="1"/>
  <c r="BL44"/>
  <c r="BL51" s="1"/>
  <c r="BL47"/>
  <c r="BL54" s="1"/>
  <c r="BL43"/>
  <c r="BL50" s="1"/>
  <c r="BL45"/>
  <c r="BL52" s="1"/>
  <c r="BM160" i="6"/>
  <c r="BM55"/>
  <c r="BM68"/>
  <c r="BM67"/>
  <c r="BM147"/>
  <c r="BM149"/>
  <c r="BM151"/>
  <c r="BM153"/>
  <c r="BM155"/>
  <c r="BM157"/>
  <c r="BM159"/>
  <c r="BM161"/>
  <c r="BM54"/>
  <c r="BM56"/>
  <c r="BM63"/>
  <c r="BM62"/>
  <c r="BM58"/>
  <c r="BM61"/>
  <c r="BM60"/>
  <c r="BM69"/>
  <c r="BM146"/>
  <c r="BM148"/>
  <c r="BM150"/>
  <c r="BM152"/>
  <c r="BM154"/>
  <c r="BM156"/>
  <c r="BM158"/>
  <c r="BM66"/>
  <c r="BM65"/>
  <c r="BM57"/>
  <c r="BM59"/>
  <c r="BM64"/>
  <c r="BK25" i="23"/>
  <c r="BK21" i="7"/>
  <c r="BK33"/>
  <c r="BK39" i="23"/>
  <c r="BL23" i="15"/>
  <c r="BK52" i="8"/>
  <c r="BM59" i="9" l="1"/>
  <c r="BK24" i="23"/>
  <c r="BM198" i="15"/>
  <c r="BL23" i="8"/>
  <c r="BM23" i="15"/>
  <c r="BM15" i="9"/>
  <c r="BM16" i="5"/>
  <c r="BM15" i="22"/>
  <c r="BM16" i="6"/>
  <c r="BM16" i="23"/>
  <c r="BM15" i="15"/>
  <c r="BL381" i="19"/>
  <c r="BM16" i="7"/>
  <c r="BM15" i="8"/>
  <c r="BL40" i="20"/>
  <c r="BL43" i="8"/>
  <c r="BM181" i="15"/>
  <c r="BL22" i="8"/>
  <c r="BM22" i="15"/>
  <c r="BM41"/>
  <c r="BL121" i="9"/>
  <c r="BL122"/>
  <c r="BK53" i="8"/>
  <c r="BK39" i="9" s="1"/>
  <c r="BL41" i="8"/>
  <c r="BM179" i="15"/>
  <c r="BN14" i="23"/>
  <c r="BN13" i="9"/>
  <c r="BM22" i="19"/>
  <c r="BM56" s="1"/>
  <c r="BM38" i="20"/>
  <c r="BN13" i="15"/>
  <c r="BN14" i="5"/>
  <c r="BN13" i="8"/>
  <c r="BM379" i="19"/>
  <c r="BN13" i="22"/>
  <c r="BM19" i="19"/>
  <c r="BM53" s="1"/>
  <c r="BN14" i="6"/>
  <c r="BN14" i="7"/>
  <c r="BL42" i="8"/>
  <c r="BM180" i="15"/>
  <c r="BM42"/>
  <c r="BL21" i="8"/>
  <c r="BM21" i="15"/>
  <c r="BL63"/>
  <c r="BL190"/>
  <c r="BL47" i="8" s="1"/>
  <c r="BL215" i="15"/>
  <c r="BL241" s="1"/>
  <c r="BL62"/>
  <c r="BL94" s="1"/>
  <c r="BL216"/>
  <c r="BL242" s="1"/>
  <c r="BL66"/>
  <c r="BL188"/>
  <c r="BL45" i="8" s="1"/>
  <c r="BL30" i="15"/>
  <c r="BL25" i="8" s="1"/>
  <c r="BL31" i="15"/>
  <c r="BL26" i="8" s="1"/>
  <c r="BL64" i="15"/>
  <c r="BL65"/>
  <c r="BL189"/>
  <c r="BL46" i="8" s="1"/>
  <c r="BL32" i="15"/>
  <c r="BL27" i="8" s="1"/>
  <c r="BK34"/>
  <c r="BL49" l="1"/>
  <c r="BL52" s="1"/>
  <c r="BL29"/>
  <c r="BL95" i="15"/>
  <c r="BL20" i="7" s="1"/>
  <c r="BL21"/>
  <c r="BL39" i="23"/>
  <c r="BL33" i="7"/>
  <c r="BM42" i="8"/>
  <c r="BN11" i="15"/>
  <c r="BN43" s="1"/>
  <c r="BN11" i="22"/>
  <c r="BN12" i="5"/>
  <c r="BN19" s="1"/>
  <c r="BN12" i="23"/>
  <c r="BN11" i="8"/>
  <c r="BN11" i="9"/>
  <c r="BN81" s="1"/>
  <c r="BN12" i="6"/>
  <c r="BN12" i="7"/>
  <c r="BM377" i="19"/>
  <c r="BM36" i="20"/>
  <c r="BN72" i="5"/>
  <c r="BN76"/>
  <c r="BN80"/>
  <c r="BN84"/>
  <c r="BN88"/>
  <c r="BN94"/>
  <c r="BN98"/>
  <c r="BN102"/>
  <c r="BN106"/>
  <c r="BN110"/>
  <c r="BN73"/>
  <c r="BN77"/>
  <c r="BN81"/>
  <c r="BN85"/>
  <c r="BN89"/>
  <c r="BN95"/>
  <c r="BN99"/>
  <c r="BN103"/>
  <c r="BN107"/>
  <c r="BN111"/>
  <c r="BN74"/>
  <c r="BN78"/>
  <c r="BN82"/>
  <c r="BN86"/>
  <c r="BN90"/>
  <c r="BN96"/>
  <c r="BN100"/>
  <c r="BN104"/>
  <c r="BN108"/>
  <c r="BN112"/>
  <c r="BN75"/>
  <c r="BN79"/>
  <c r="BN83"/>
  <c r="BN87"/>
  <c r="BN91"/>
  <c r="BN97"/>
  <c r="BN101"/>
  <c r="BN105"/>
  <c r="BN109"/>
  <c r="BN113"/>
  <c r="BM42" i="20"/>
  <c r="BM49" s="1"/>
  <c r="BM44"/>
  <c r="BM51" s="1"/>
  <c r="BM47"/>
  <c r="BM54" s="1"/>
  <c r="BM43"/>
  <c r="BM50" s="1"/>
  <c r="BM46"/>
  <c r="BM53" s="1"/>
  <c r="BM45"/>
  <c r="BM52" s="1"/>
  <c r="BN179" i="15"/>
  <c r="BM41" i="8"/>
  <c r="BM122" i="9"/>
  <c r="BM121"/>
  <c r="BL32" i="8"/>
  <c r="BK54"/>
  <c r="BL98" i="15"/>
  <c r="BL97"/>
  <c r="BN21"/>
  <c r="BM21" i="8"/>
  <c r="BN146" i="6"/>
  <c r="BN148"/>
  <c r="BN150"/>
  <c r="BN152"/>
  <c r="BN154"/>
  <c r="BN156"/>
  <c r="BN158"/>
  <c r="BN160"/>
  <c r="BN54"/>
  <c r="BN55"/>
  <c r="BN67"/>
  <c r="BN59"/>
  <c r="BN64"/>
  <c r="BN63"/>
  <c r="BN62"/>
  <c r="BN58"/>
  <c r="BN147"/>
  <c r="BN149"/>
  <c r="BN151"/>
  <c r="BN153"/>
  <c r="BN155"/>
  <c r="BN157"/>
  <c r="BN159"/>
  <c r="BN161"/>
  <c r="BN56"/>
  <c r="BN61"/>
  <c r="BN60"/>
  <c r="BN69"/>
  <c r="BN66"/>
  <c r="BN68"/>
  <c r="BN65"/>
  <c r="BN57"/>
  <c r="BN21" i="19"/>
  <c r="BN55" s="1"/>
  <c r="BM23"/>
  <c r="BM57" s="1"/>
  <c r="BM380"/>
  <c r="BN14" i="8"/>
  <c r="BN14" i="15"/>
  <c r="BN15" i="6"/>
  <c r="BM39" i="20"/>
  <c r="BN15" i="23"/>
  <c r="BN14" i="9"/>
  <c r="BN14" i="22"/>
  <c r="BN15" i="5"/>
  <c r="BN15" i="7"/>
  <c r="BN41" i="15"/>
  <c r="BM22" i="8"/>
  <c r="BN22" i="15"/>
  <c r="BM43" i="8"/>
  <c r="BN181" i="15"/>
  <c r="BM64"/>
  <c r="BM31"/>
  <c r="BM26" i="8" s="1"/>
  <c r="BM215" i="15"/>
  <c r="BM241" s="1"/>
  <c r="BM62"/>
  <c r="BM94" s="1"/>
  <c r="BM216"/>
  <c r="BM242" s="1"/>
  <c r="BM66"/>
  <c r="BM190"/>
  <c r="BM47" i="8" s="1"/>
  <c r="BM188" i="15"/>
  <c r="BM45" i="8" s="1"/>
  <c r="BM32" i="15"/>
  <c r="BM27" i="8" s="1"/>
  <c r="BM63" i="15"/>
  <c r="BM65"/>
  <c r="BM30"/>
  <c r="BM25" i="8" s="1"/>
  <c r="BM189" i="15"/>
  <c r="BM46" i="8" s="1"/>
  <c r="BN23" i="15"/>
  <c r="BM23" i="8"/>
  <c r="BL25" i="23"/>
  <c r="BL24" l="1"/>
  <c r="BM49" i="8"/>
  <c r="BM29"/>
  <c r="BN59" i="9"/>
  <c r="BM25" i="23"/>
  <c r="BN180" i="15"/>
  <c r="BN42"/>
  <c r="BM39" i="23"/>
  <c r="BM33" i="7"/>
  <c r="BM98" i="15"/>
  <c r="BM97"/>
  <c r="BN22" i="19"/>
  <c r="BN56" s="1"/>
  <c r="BN38" i="20"/>
  <c r="BO13" i="15"/>
  <c r="BO14" i="5"/>
  <c r="BO13" i="9"/>
  <c r="BO13" i="8"/>
  <c r="BO13" i="22"/>
  <c r="BO14" i="23"/>
  <c r="BN19" i="19"/>
  <c r="BN53" s="1"/>
  <c r="BO14" i="6"/>
  <c r="BO14" i="7"/>
  <c r="BN379" i="19"/>
  <c r="BN21" i="8"/>
  <c r="BL33"/>
  <c r="BL19" i="9" s="1"/>
  <c r="BN41" i="8"/>
  <c r="BM21" i="7"/>
  <c r="BN198" i="15"/>
  <c r="BL53" i="8"/>
  <c r="BL39" i="9" s="1"/>
  <c r="BN23" i="8"/>
  <c r="BN43"/>
  <c r="BN22"/>
  <c r="BN16" i="6"/>
  <c r="BN16" i="5"/>
  <c r="BN15" i="15"/>
  <c r="BM40" i="20"/>
  <c r="BN15" i="8"/>
  <c r="BN16" i="7"/>
  <c r="BN15" i="22"/>
  <c r="BN15" i="9"/>
  <c r="BN16" i="23"/>
  <c r="BM381" i="19"/>
  <c r="BN42" i="8"/>
  <c r="BM95" i="15"/>
  <c r="BM24" i="23" s="1"/>
  <c r="BM32" i="8"/>
  <c r="BM52"/>
  <c r="BM20" i="7" l="1"/>
  <c r="BL54" i="8"/>
  <c r="BM53"/>
  <c r="BM39" i="9" s="1"/>
  <c r="BN215" i="15"/>
  <c r="BN241" s="1"/>
  <c r="BN62"/>
  <c r="BN94" s="1"/>
  <c r="BN216"/>
  <c r="BN242" s="1"/>
  <c r="BN66"/>
  <c r="BN32"/>
  <c r="BN27" i="8" s="1"/>
  <c r="BN190" i="15"/>
  <c r="BN47" i="8" s="1"/>
  <c r="BN31" i="15"/>
  <c r="BN26" i="8" s="1"/>
  <c r="BN64" i="15"/>
  <c r="BN63"/>
  <c r="BN65"/>
  <c r="BN188"/>
  <c r="BN45" i="8" s="1"/>
  <c r="BN189" i="15"/>
  <c r="BN46" i="8" s="1"/>
  <c r="BN30" i="15"/>
  <c r="BN25" i="8" s="1"/>
  <c r="BN29" s="1"/>
  <c r="BN32" s="1"/>
  <c r="BO147" i="6"/>
  <c r="BO149"/>
  <c r="BO151"/>
  <c r="BO153"/>
  <c r="BO155"/>
  <c r="BO157"/>
  <c r="BO159"/>
  <c r="BO161"/>
  <c r="BO62"/>
  <c r="BO60"/>
  <c r="BO146"/>
  <c r="BO148"/>
  <c r="BO150"/>
  <c r="BO152"/>
  <c r="BO154"/>
  <c r="BO156"/>
  <c r="BO158"/>
  <c r="BO160"/>
  <c r="BO55"/>
  <c r="BO66"/>
  <c r="BO68"/>
  <c r="BO65"/>
  <c r="BO57"/>
  <c r="BO67"/>
  <c r="BO59"/>
  <c r="BO64"/>
  <c r="BO54"/>
  <c r="BO56"/>
  <c r="BO63"/>
  <c r="BO58"/>
  <c r="BO61"/>
  <c r="BO69"/>
  <c r="BO73" i="5"/>
  <c r="BO77"/>
  <c r="BO81"/>
  <c r="BO85"/>
  <c r="BO89"/>
  <c r="BO95"/>
  <c r="BO99"/>
  <c r="BO103"/>
  <c r="BO107"/>
  <c r="BO111"/>
  <c r="BO72"/>
  <c r="BO80"/>
  <c r="BO84"/>
  <c r="BO94"/>
  <c r="BO102"/>
  <c r="BO110"/>
  <c r="BO75"/>
  <c r="BO79"/>
  <c r="BO83"/>
  <c r="BO87"/>
  <c r="BO91"/>
  <c r="BO97"/>
  <c r="BO101"/>
  <c r="BO105"/>
  <c r="BO109"/>
  <c r="BO113"/>
  <c r="BO74"/>
  <c r="BO78"/>
  <c r="BO82"/>
  <c r="BO86"/>
  <c r="BO90"/>
  <c r="BO96"/>
  <c r="BO100"/>
  <c r="BO104"/>
  <c r="BO108"/>
  <c r="BO112"/>
  <c r="BO76"/>
  <c r="BO88"/>
  <c r="BO98"/>
  <c r="BO106"/>
  <c r="BN44" i="20"/>
  <c r="BN51" s="1"/>
  <c r="BN43"/>
  <c r="BN50" s="1"/>
  <c r="BN46"/>
  <c r="BN53" s="1"/>
  <c r="BN45"/>
  <c r="BN52" s="1"/>
  <c r="BN42"/>
  <c r="BN49" s="1"/>
  <c r="BN47"/>
  <c r="BN54" s="1"/>
  <c r="BL34" i="8"/>
  <c r="BM33"/>
  <c r="BM19" i="9" s="1"/>
  <c r="BN122"/>
  <c r="BN121"/>
  <c r="BO12" i="6"/>
  <c r="BN36" i="20"/>
  <c r="BO11" i="9"/>
  <c r="BO81" s="1"/>
  <c r="BO12" i="5"/>
  <c r="BO19" s="1"/>
  <c r="BO12" i="7"/>
  <c r="BN377" i="19"/>
  <c r="BO12" i="23"/>
  <c r="BO11" i="15"/>
  <c r="BO198" s="1"/>
  <c r="BO11" i="22"/>
  <c r="BO11" i="8"/>
  <c r="BO21" i="19"/>
  <c r="BO55" s="1"/>
  <c r="BO15" i="5"/>
  <c r="BO15" i="7"/>
  <c r="BO14" i="15"/>
  <c r="BO14" i="9"/>
  <c r="BO14" i="22"/>
  <c r="BO14" i="8"/>
  <c r="BN39" i="20"/>
  <c r="BN23" i="19"/>
  <c r="BN57" s="1"/>
  <c r="BN380"/>
  <c r="BO15" i="6"/>
  <c r="BO15" i="23"/>
  <c r="BN49" i="8" l="1"/>
  <c r="BN52" s="1"/>
  <c r="BN53" s="1"/>
  <c r="BN39" i="9" s="1"/>
  <c r="BO59"/>
  <c r="BO15"/>
  <c r="BO15" i="22"/>
  <c r="BO16" i="7"/>
  <c r="BO16" i="23"/>
  <c r="BO16" i="5"/>
  <c r="BO15" i="15"/>
  <c r="BO15" i="8"/>
  <c r="BN381" i="19"/>
  <c r="BN40" i="20"/>
  <c r="BO16" i="6"/>
  <c r="BO21" i="15"/>
  <c r="BO179"/>
  <c r="BO43"/>
  <c r="BO23"/>
  <c r="BO22"/>
  <c r="BO181"/>
  <c r="BO180"/>
  <c r="BO42"/>
  <c r="BN33" i="8"/>
  <c r="BN19" i="9" s="1"/>
  <c r="BN97" i="15"/>
  <c r="BN98"/>
  <c r="BN95"/>
  <c r="BN24" i="23" s="1"/>
  <c r="BM34" i="8"/>
  <c r="BM54"/>
  <c r="BO41" i="15"/>
  <c r="BO38" i="20"/>
  <c r="BP13" i="15"/>
  <c r="BP14" i="5"/>
  <c r="BP14" i="7"/>
  <c r="BP13" i="22"/>
  <c r="BP14" i="23"/>
  <c r="BO19" i="19"/>
  <c r="BO53" s="1"/>
  <c r="BP14" i="6"/>
  <c r="BO379" i="19"/>
  <c r="BP13" i="9"/>
  <c r="BO22" i="19"/>
  <c r="BO56" s="1"/>
  <c r="BP13" i="8"/>
  <c r="BN21" i="7"/>
  <c r="BN25" i="23"/>
  <c r="BN39"/>
  <c r="BN33" i="7"/>
  <c r="BN20" l="1"/>
  <c r="BP21" i="19"/>
  <c r="BP55" s="1"/>
  <c r="BP15" i="23"/>
  <c r="BO380" i="19"/>
  <c r="BP15" i="7"/>
  <c r="BO39" i="20"/>
  <c r="BP15" i="5"/>
  <c r="BP14" i="9"/>
  <c r="BP14" i="8"/>
  <c r="BO23" i="19"/>
  <c r="BO57" s="1"/>
  <c r="BP14" i="22"/>
  <c r="BP14" i="15"/>
  <c r="BP15" i="6"/>
  <c r="BP11" i="15"/>
  <c r="BP198" s="1"/>
  <c r="BP11" i="22"/>
  <c r="BP12" i="5"/>
  <c r="BP19" s="1"/>
  <c r="BP11" i="8"/>
  <c r="BP11" i="9"/>
  <c r="BP81" s="1"/>
  <c r="BP12" i="6"/>
  <c r="BP12" i="7"/>
  <c r="BO377" i="19"/>
  <c r="BP12" i="23"/>
  <c r="BO36" i="20"/>
  <c r="BP74" i="5"/>
  <c r="BP78"/>
  <c r="BP82"/>
  <c r="BP86"/>
  <c r="BP90"/>
  <c r="BP96"/>
  <c r="BP100"/>
  <c r="BP104"/>
  <c r="BP108"/>
  <c r="BP112"/>
  <c r="BP75"/>
  <c r="BP79"/>
  <c r="BP83"/>
  <c r="BP87"/>
  <c r="BP91"/>
  <c r="BP97"/>
  <c r="BP101"/>
  <c r="BP105"/>
  <c r="BP109"/>
  <c r="BP113"/>
  <c r="BP72"/>
  <c r="BP76"/>
  <c r="BP80"/>
  <c r="BP84"/>
  <c r="BP88"/>
  <c r="BP94"/>
  <c r="BP98"/>
  <c r="BP102"/>
  <c r="BP106"/>
  <c r="BP110"/>
  <c r="BP73"/>
  <c r="BP77"/>
  <c r="BP81"/>
  <c r="BP85"/>
  <c r="BP89"/>
  <c r="BP95"/>
  <c r="BP99"/>
  <c r="BP103"/>
  <c r="BP107"/>
  <c r="BP111"/>
  <c r="BO43" i="20"/>
  <c r="BO50" s="1"/>
  <c r="BO46"/>
  <c r="BO53" s="1"/>
  <c r="BO45"/>
  <c r="BO52" s="1"/>
  <c r="BO42"/>
  <c r="BO49" s="1"/>
  <c r="BO44"/>
  <c r="BO51" s="1"/>
  <c r="BO47"/>
  <c r="BO54" s="1"/>
  <c r="BP180" i="15"/>
  <c r="BO42" i="8"/>
  <c r="BP22" i="15"/>
  <c r="BO22" i="8"/>
  <c r="BO21"/>
  <c r="BO121" i="9"/>
  <c r="BO122"/>
  <c r="BP43" i="15"/>
  <c r="BP146" i="6"/>
  <c r="BP148"/>
  <c r="BP150"/>
  <c r="BP152"/>
  <c r="BP154"/>
  <c r="BP156"/>
  <c r="BP158"/>
  <c r="BP160"/>
  <c r="BP54"/>
  <c r="BP55"/>
  <c r="BP67"/>
  <c r="BP59"/>
  <c r="BP64"/>
  <c r="BP63"/>
  <c r="BP62"/>
  <c r="BP58"/>
  <c r="BP147"/>
  <c r="BP149"/>
  <c r="BP151"/>
  <c r="BP153"/>
  <c r="BP155"/>
  <c r="BP157"/>
  <c r="BP159"/>
  <c r="BP161"/>
  <c r="BP56"/>
  <c r="BP61"/>
  <c r="BP60"/>
  <c r="BP69"/>
  <c r="BP66"/>
  <c r="BP68"/>
  <c r="BP65"/>
  <c r="BP57"/>
  <c r="BP41" i="15"/>
  <c r="BP42"/>
  <c r="BO43" i="8"/>
  <c r="BP181" i="15"/>
  <c r="BO23" i="8"/>
  <c r="BP23" i="15"/>
  <c r="BO41" i="8"/>
  <c r="BP179" i="15"/>
  <c r="BO64"/>
  <c r="BO189"/>
  <c r="BO46" i="8" s="1"/>
  <c r="BO215" i="15"/>
  <c r="BO241" s="1"/>
  <c r="BO62"/>
  <c r="BO94" s="1"/>
  <c r="BO216"/>
  <c r="BO242" s="1"/>
  <c r="BO66"/>
  <c r="BO190"/>
  <c r="BO47" i="8" s="1"/>
  <c r="BO30" i="15"/>
  <c r="BO25" i="8" s="1"/>
  <c r="BO32" i="15"/>
  <c r="BO27" i="8" s="1"/>
  <c r="BO63" i="15"/>
  <c r="BO65"/>
  <c r="BO188"/>
  <c r="BO45" i="8" s="1"/>
  <c r="BO31" i="15"/>
  <c r="BO26" i="8" s="1"/>
  <c r="BN54"/>
  <c r="BN34"/>
  <c r="BP21" i="15" l="1"/>
  <c r="BP21" i="8" s="1"/>
  <c r="BO49"/>
  <c r="BO52" s="1"/>
  <c r="BO29"/>
  <c r="BO32" s="1"/>
  <c r="BP59" i="9"/>
  <c r="BO25" i="23"/>
  <c r="BP41" i="8"/>
  <c r="BP23"/>
  <c r="BP43"/>
  <c r="BP22"/>
  <c r="BP42"/>
  <c r="BP16" i="6"/>
  <c r="BP15" i="9"/>
  <c r="BO40" i="20"/>
  <c r="BP16" i="5"/>
  <c r="BP16" i="23"/>
  <c r="BP15" i="22"/>
  <c r="BP15" i="15"/>
  <c r="BP16" i="7"/>
  <c r="BP15" i="8"/>
  <c r="BO381" i="19"/>
  <c r="BQ13" i="22"/>
  <c r="BQ14" i="23"/>
  <c r="BP19" i="19"/>
  <c r="BP53" s="1"/>
  <c r="BQ14" i="6"/>
  <c r="BP379" i="19"/>
  <c r="BQ13" i="9"/>
  <c r="BP22" i="19"/>
  <c r="BP56" s="1"/>
  <c r="BP38" i="20"/>
  <c r="BQ13" i="15"/>
  <c r="BQ14" i="5"/>
  <c r="BQ14" i="7"/>
  <c r="BQ13" i="8"/>
  <c r="BO21" i="7"/>
  <c r="BO33"/>
  <c r="BO39" i="23"/>
  <c r="BO97" i="15"/>
  <c r="BO98"/>
  <c r="BO95"/>
  <c r="BO24" i="23" s="1"/>
  <c r="BQ21" i="19" l="1"/>
  <c r="BQ55" s="1"/>
  <c r="BO33" i="8"/>
  <c r="BO19" i="9" s="1"/>
  <c r="BQ75" i="5"/>
  <c r="BQ87"/>
  <c r="BQ101"/>
  <c r="BQ109"/>
  <c r="BQ74"/>
  <c r="BQ82"/>
  <c r="BQ90"/>
  <c r="BQ104"/>
  <c r="BQ112"/>
  <c r="BQ73"/>
  <c r="BQ77"/>
  <c r="BQ81"/>
  <c r="BQ85"/>
  <c r="BQ89"/>
  <c r="BQ95"/>
  <c r="BQ99"/>
  <c r="BQ103"/>
  <c r="BQ107"/>
  <c r="BQ111"/>
  <c r="BQ72"/>
  <c r="BQ76"/>
  <c r="BQ80"/>
  <c r="BQ84"/>
  <c r="BQ88"/>
  <c r="BQ94"/>
  <c r="BQ98"/>
  <c r="BQ102"/>
  <c r="BQ106"/>
  <c r="BQ110"/>
  <c r="BQ79"/>
  <c r="BQ83"/>
  <c r="BQ91"/>
  <c r="BQ97"/>
  <c r="BQ105"/>
  <c r="BQ113"/>
  <c r="BQ78"/>
  <c r="BQ86"/>
  <c r="BQ96"/>
  <c r="BQ100"/>
  <c r="BQ108"/>
  <c r="BP46" i="20"/>
  <c r="BP53" s="1"/>
  <c r="BP42"/>
  <c r="BP49" s="1"/>
  <c r="BP44"/>
  <c r="BP51" s="1"/>
  <c r="BP47"/>
  <c r="BP54" s="1"/>
  <c r="BP43"/>
  <c r="BP50" s="1"/>
  <c r="BP45"/>
  <c r="BP52" s="1"/>
  <c r="BQ146" i="6"/>
  <c r="BQ148"/>
  <c r="BQ150"/>
  <c r="BQ152"/>
  <c r="BQ154"/>
  <c r="BQ156"/>
  <c r="BQ158"/>
  <c r="BQ160"/>
  <c r="BQ55"/>
  <c r="BQ66"/>
  <c r="BQ68"/>
  <c r="BQ65"/>
  <c r="BQ57"/>
  <c r="BQ67"/>
  <c r="BQ59"/>
  <c r="BQ64"/>
  <c r="BQ147"/>
  <c r="BQ149"/>
  <c r="BQ151"/>
  <c r="BQ153"/>
  <c r="BQ155"/>
  <c r="BQ157"/>
  <c r="BQ159"/>
  <c r="BQ161"/>
  <c r="BQ54"/>
  <c r="BQ56"/>
  <c r="BQ63"/>
  <c r="BQ62"/>
  <c r="BQ58"/>
  <c r="BQ61"/>
  <c r="BQ60"/>
  <c r="BQ69"/>
  <c r="BP122" i="9"/>
  <c r="BP121"/>
  <c r="BO20" i="7"/>
  <c r="BO53" i="8"/>
  <c r="BO39" i="9" s="1"/>
  <c r="BR13" i="22"/>
  <c r="BR14" i="23"/>
  <c r="BQ19" i="19"/>
  <c r="BQ53" s="1"/>
  <c r="BR14" i="6"/>
  <c r="BQ379" i="19"/>
  <c r="BR13" i="9"/>
  <c r="BQ22" i="19"/>
  <c r="BQ56" s="1"/>
  <c r="BQ38" i="20"/>
  <c r="BR13" i="15"/>
  <c r="BR14" i="5"/>
  <c r="BR14" i="7"/>
  <c r="BR13" i="8"/>
  <c r="BQ15" i="23"/>
  <c r="BP39" i="20"/>
  <c r="BP23" i="19"/>
  <c r="BP57" s="1"/>
  <c r="BP380"/>
  <c r="BQ15" i="7"/>
  <c r="BQ14" i="15"/>
  <c r="BQ14" i="9"/>
  <c r="BQ14" i="22"/>
  <c r="BQ15" i="6"/>
  <c r="BQ15" i="5"/>
  <c r="BQ14" i="8"/>
  <c r="BQ12" i="5"/>
  <c r="BQ19" s="1"/>
  <c r="BQ12" i="7"/>
  <c r="BQ11" i="8"/>
  <c r="BQ11" i="15"/>
  <c r="BQ181" s="1"/>
  <c r="BQ12" i="6"/>
  <c r="BQ11" i="22"/>
  <c r="BP36" i="20"/>
  <c r="BQ12" i="23"/>
  <c r="BQ11" i="9"/>
  <c r="BQ81" s="1"/>
  <c r="BP377" i="19"/>
  <c r="BP215" i="15"/>
  <c r="BP241" s="1"/>
  <c r="BP62"/>
  <c r="BP94" s="1"/>
  <c r="BP216"/>
  <c r="BP242" s="1"/>
  <c r="BP66"/>
  <c r="BP190"/>
  <c r="BP47" i="8" s="1"/>
  <c r="BP30" i="15"/>
  <c r="BP25" i="8" s="1"/>
  <c r="BP31" i="15"/>
  <c r="BP26" i="8" s="1"/>
  <c r="BP64" i="15"/>
  <c r="BP63"/>
  <c r="BP65"/>
  <c r="BP188"/>
  <c r="BP45" i="8" s="1"/>
  <c r="BP32" i="15"/>
  <c r="BP27" i="8" s="1"/>
  <c r="BP189" i="15"/>
  <c r="BP46" i="8" s="1"/>
  <c r="BQ180" i="15"/>
  <c r="BR21" i="19" l="1"/>
  <c r="BR55" s="1"/>
  <c r="BQ41" i="15"/>
  <c r="BP49" i="8"/>
  <c r="BP52" s="1"/>
  <c r="BP53" s="1"/>
  <c r="BP39" i="9" s="1"/>
  <c r="BP29" i="8"/>
  <c r="BP32" s="1"/>
  <c r="BP33" s="1"/>
  <c r="BP19" i="9" s="1"/>
  <c r="BQ59"/>
  <c r="BQ179" i="15"/>
  <c r="BP25" i="23"/>
  <c r="BP21" i="7"/>
  <c r="BQ42" i="8"/>
  <c r="BP98" i="15"/>
  <c r="BP97"/>
  <c r="BP95"/>
  <c r="BP24" i="23" s="1"/>
  <c r="BQ43" i="15"/>
  <c r="BQ21"/>
  <c r="BQ198"/>
  <c r="BQ15" i="9"/>
  <c r="BQ16" i="5"/>
  <c r="BQ16" i="23"/>
  <c r="BP40" i="20"/>
  <c r="BQ15" i="22"/>
  <c r="BQ15" i="15"/>
  <c r="BQ15" i="8"/>
  <c r="BQ16" i="7"/>
  <c r="BP381" i="19"/>
  <c r="BQ16" i="6"/>
  <c r="BR80" i="5"/>
  <c r="BR102"/>
  <c r="BR73"/>
  <c r="BR85"/>
  <c r="BR99"/>
  <c r="BR111"/>
  <c r="BR74"/>
  <c r="BR78"/>
  <c r="BR82"/>
  <c r="BR86"/>
  <c r="BR90"/>
  <c r="BR96"/>
  <c r="BR100"/>
  <c r="BR104"/>
  <c r="BR108"/>
  <c r="BR112"/>
  <c r="BR75"/>
  <c r="BR79"/>
  <c r="BR83"/>
  <c r="BR87"/>
  <c r="BR91"/>
  <c r="BR97"/>
  <c r="BR101"/>
  <c r="BR105"/>
  <c r="BR109"/>
  <c r="BR113"/>
  <c r="BR72"/>
  <c r="BR76"/>
  <c r="BR84"/>
  <c r="BR88"/>
  <c r="BR94"/>
  <c r="BR98"/>
  <c r="BR106"/>
  <c r="BR110"/>
  <c r="BR77"/>
  <c r="BR81"/>
  <c r="BR89"/>
  <c r="BR95"/>
  <c r="BR103"/>
  <c r="BR107"/>
  <c r="BQ44" i="20"/>
  <c r="BQ51" s="1"/>
  <c r="BQ43"/>
  <c r="BQ50" s="1"/>
  <c r="BQ46"/>
  <c r="BQ53" s="1"/>
  <c r="BQ45"/>
  <c r="BQ52" s="1"/>
  <c r="BQ42"/>
  <c r="BQ49" s="1"/>
  <c r="BQ47"/>
  <c r="BQ54" s="1"/>
  <c r="BR147" i="6"/>
  <c r="BR149"/>
  <c r="BR151"/>
  <c r="BR153"/>
  <c r="BR155"/>
  <c r="BR157"/>
  <c r="BR159"/>
  <c r="BR161"/>
  <c r="BR56"/>
  <c r="BR61"/>
  <c r="BR60"/>
  <c r="BR69"/>
  <c r="BR66"/>
  <c r="BR68"/>
  <c r="BR65"/>
  <c r="BR57"/>
  <c r="BR146"/>
  <c r="BR148"/>
  <c r="BR150"/>
  <c r="BR152"/>
  <c r="BR154"/>
  <c r="BR156"/>
  <c r="BR158"/>
  <c r="BR160"/>
  <c r="BR54"/>
  <c r="BR55"/>
  <c r="BR67"/>
  <c r="BR59"/>
  <c r="BR64"/>
  <c r="BR63"/>
  <c r="BR62"/>
  <c r="BR58"/>
  <c r="BO54" i="8"/>
  <c r="BQ23" i="15"/>
  <c r="BQ22"/>
  <c r="BO34" i="8"/>
  <c r="BQ42" i="15"/>
  <c r="BP39" i="23"/>
  <c r="BP33" i="7"/>
  <c r="BR22" i="19"/>
  <c r="BR56" s="1"/>
  <c r="BR38" i="20"/>
  <c r="BS13" i="15"/>
  <c r="BS14" i="5"/>
  <c r="BS14" i="7"/>
  <c r="BR379" i="19"/>
  <c r="BS13" i="22"/>
  <c r="BS14" i="23"/>
  <c r="BR19" i="19"/>
  <c r="BR53" s="1"/>
  <c r="BS14" i="6"/>
  <c r="BS13" i="8"/>
  <c r="BS13" i="9"/>
  <c r="BQ380" i="19"/>
  <c r="BR14" i="15"/>
  <c r="BQ23" i="19"/>
  <c r="BQ57" s="1"/>
  <c r="BR15" i="7"/>
  <c r="BR15" i="23"/>
  <c r="BR14" i="9"/>
  <c r="BR15" i="5"/>
  <c r="BR14" i="22"/>
  <c r="BQ39" i="20"/>
  <c r="BR14" i="8"/>
  <c r="BR15" i="6"/>
  <c r="BR11" i="9"/>
  <c r="BR81" s="1"/>
  <c r="BR12" i="7"/>
  <c r="BR12" i="23"/>
  <c r="BQ36" i="20"/>
  <c r="BR11" i="15"/>
  <c r="BR180" s="1"/>
  <c r="BR11" i="22"/>
  <c r="BR12" i="5"/>
  <c r="BR19" s="1"/>
  <c r="BR11" i="8"/>
  <c r="BQ377" i="19"/>
  <c r="BR12" i="6"/>
  <c r="BQ41" i="8"/>
  <c r="BQ43"/>
  <c r="BR59" i="9" l="1"/>
  <c r="BP20" i="7"/>
  <c r="BR181" i="15"/>
  <c r="BR43" i="8" s="1"/>
  <c r="BR41" i="15"/>
  <c r="BR179"/>
  <c r="BR41" i="8" s="1"/>
  <c r="BR42"/>
  <c r="BR15" i="15"/>
  <c r="BR16" i="23"/>
  <c r="BR15" i="8"/>
  <c r="BQ381" i="19"/>
  <c r="BR16" i="6"/>
  <c r="BR15" i="9"/>
  <c r="BR16" i="7"/>
  <c r="BR15" i="22"/>
  <c r="BQ40" i="20"/>
  <c r="BR16" i="5"/>
  <c r="BS12" i="6"/>
  <c r="BR36" i="20"/>
  <c r="BS11" i="9"/>
  <c r="BS81" s="1"/>
  <c r="BS12" i="5"/>
  <c r="BS19" s="1"/>
  <c r="BS12" i="7"/>
  <c r="BS12" i="23"/>
  <c r="BR377" i="19"/>
  <c r="BS11" i="15"/>
  <c r="BS11" i="22"/>
  <c r="BS11" i="8"/>
  <c r="BS21" i="19"/>
  <c r="BS55" s="1"/>
  <c r="BS14" i="8"/>
  <c r="BS14" i="9"/>
  <c r="BS14" i="22"/>
  <c r="BS15" i="5"/>
  <c r="BR39" i="20"/>
  <c r="BS15" i="6"/>
  <c r="BS15" i="7"/>
  <c r="BR23" i="19"/>
  <c r="BR57" s="1"/>
  <c r="BR380"/>
  <c r="BS15" i="23"/>
  <c r="BS14" i="15"/>
  <c r="BR42"/>
  <c r="BR22"/>
  <c r="BQ22" i="8"/>
  <c r="BQ122" i="9"/>
  <c r="BQ121"/>
  <c r="BQ21" i="8"/>
  <c r="BR21" i="15"/>
  <c r="BS146" i="6"/>
  <c r="BS148"/>
  <c r="BS150"/>
  <c r="BS152"/>
  <c r="BS154"/>
  <c r="BS156"/>
  <c r="BS158"/>
  <c r="BS160"/>
  <c r="BS63"/>
  <c r="BS61"/>
  <c r="BS69"/>
  <c r="BS147"/>
  <c r="BS149"/>
  <c r="BS151"/>
  <c r="BS153"/>
  <c r="BS155"/>
  <c r="BS157"/>
  <c r="BS159"/>
  <c r="BS161"/>
  <c r="BS55"/>
  <c r="BS66"/>
  <c r="BS68"/>
  <c r="BS65"/>
  <c r="BS57"/>
  <c r="BS67"/>
  <c r="BS59"/>
  <c r="BS64"/>
  <c r="BS54"/>
  <c r="BS56"/>
  <c r="BS62"/>
  <c r="BS58"/>
  <c r="BS60"/>
  <c r="BS75" i="5"/>
  <c r="BS79"/>
  <c r="BS83"/>
  <c r="BS91"/>
  <c r="BS101"/>
  <c r="BS109"/>
  <c r="BS74"/>
  <c r="BS82"/>
  <c r="BS90"/>
  <c r="BS104"/>
  <c r="BS112"/>
  <c r="BS73"/>
  <c r="BS77"/>
  <c r="BS81"/>
  <c r="BS85"/>
  <c r="BS89"/>
  <c r="BS95"/>
  <c r="BS99"/>
  <c r="BS103"/>
  <c r="BS107"/>
  <c r="BS111"/>
  <c r="BS72"/>
  <c r="BS76"/>
  <c r="BS80"/>
  <c r="BS84"/>
  <c r="BS88"/>
  <c r="BS94"/>
  <c r="BS98"/>
  <c r="BS102"/>
  <c r="BS106"/>
  <c r="BS110"/>
  <c r="BS87"/>
  <c r="BS97"/>
  <c r="BS105"/>
  <c r="BS113"/>
  <c r="BS78"/>
  <c r="BS86"/>
  <c r="BS96"/>
  <c r="BS100"/>
  <c r="BS108"/>
  <c r="BR44" i="20"/>
  <c r="BR51" s="1"/>
  <c r="BR43"/>
  <c r="BR50" s="1"/>
  <c r="BR46"/>
  <c r="BR53" s="1"/>
  <c r="BR45"/>
  <c r="BR52" s="1"/>
  <c r="BR42"/>
  <c r="BR49" s="1"/>
  <c r="BR47"/>
  <c r="BR54" s="1"/>
  <c r="BR23" i="15"/>
  <c r="BQ23" i="8"/>
  <c r="BQ63" i="15"/>
  <c r="BQ189"/>
  <c r="BQ46" i="8" s="1"/>
  <c r="BQ215" i="15"/>
  <c r="BQ241" s="1"/>
  <c r="BQ62"/>
  <c r="BQ94" s="1"/>
  <c r="BQ216"/>
  <c r="BQ242" s="1"/>
  <c r="BQ66"/>
  <c r="BQ32"/>
  <c r="BQ27" i="8" s="1"/>
  <c r="BQ190" i="15"/>
  <c r="BQ47" i="8" s="1"/>
  <c r="BQ30" i="15"/>
  <c r="BQ25" i="8" s="1"/>
  <c r="BQ64" i="15"/>
  <c r="BQ65"/>
  <c r="BQ31"/>
  <c r="BQ26" i="8" s="1"/>
  <c r="BQ188" i="15"/>
  <c r="BQ45" i="8" s="1"/>
  <c r="BR198" i="15"/>
  <c r="BR43"/>
  <c r="BS43" s="1"/>
  <c r="BP54" i="8"/>
  <c r="BP34"/>
  <c r="BS181" i="15" l="1"/>
  <c r="BS43" i="8" s="1"/>
  <c r="BQ49"/>
  <c r="BQ52" s="1"/>
  <c r="BQ53" s="1"/>
  <c r="BQ39" i="9" s="1"/>
  <c r="BS198" i="15"/>
  <c r="BQ29" i="8"/>
  <c r="BS59" i="9"/>
  <c r="BS41" i="15"/>
  <c r="BR23" i="8"/>
  <c r="BS23" i="15"/>
  <c r="BR22" i="8"/>
  <c r="BS22" i="15"/>
  <c r="BS42"/>
  <c r="BS15" i="9"/>
  <c r="BS15" i="8"/>
  <c r="BS16" i="5"/>
  <c r="BS16" i="23"/>
  <c r="BS16" i="7"/>
  <c r="BS15" i="15"/>
  <c r="BR40" i="20"/>
  <c r="BR381" i="19"/>
  <c r="BS16" i="6"/>
  <c r="BS15" i="22"/>
  <c r="BT14" i="23"/>
  <c r="BT14" i="7"/>
  <c r="BS22" i="19"/>
  <c r="BS56" s="1"/>
  <c r="BS38" i="20"/>
  <c r="BT13" i="15"/>
  <c r="BT14" i="5"/>
  <c r="BT13" i="9"/>
  <c r="BS379" i="19"/>
  <c r="BT13" i="22"/>
  <c r="BS19" i="19"/>
  <c r="BS53" s="1"/>
  <c r="BT14" i="6"/>
  <c r="BT13" i="8"/>
  <c r="BR64" i="15"/>
  <c r="BR30"/>
  <c r="BR25" i="8" s="1"/>
  <c r="BR190" i="15"/>
  <c r="BR47" i="8" s="1"/>
  <c r="BR215" i="15"/>
  <c r="BR241" s="1"/>
  <c r="BR62"/>
  <c r="BR94" s="1"/>
  <c r="BR216"/>
  <c r="BR242" s="1"/>
  <c r="BR66"/>
  <c r="BR32"/>
  <c r="BR27" i="8" s="1"/>
  <c r="BR189" i="15"/>
  <c r="BR46" i="8" s="1"/>
  <c r="BR188" i="15"/>
  <c r="BR45" i="8" s="1"/>
  <c r="BR63" i="15"/>
  <c r="BR21" i="7" s="1"/>
  <c r="BR65" i="15"/>
  <c r="BR31"/>
  <c r="BR26" i="8" s="1"/>
  <c r="BQ21" i="7"/>
  <c r="BQ32" i="8"/>
  <c r="BQ39" i="23"/>
  <c r="BQ33" i="7"/>
  <c r="BQ98" i="15"/>
  <c r="BQ97"/>
  <c r="BQ95"/>
  <c r="BQ24" i="23" s="1"/>
  <c r="BR21" i="8"/>
  <c r="BS21" i="15"/>
  <c r="BR121" i="9"/>
  <c r="BR122"/>
  <c r="BQ25" i="23"/>
  <c r="BS179" i="15"/>
  <c r="BS180"/>
  <c r="BT21" i="19" l="1"/>
  <c r="BT55" s="1"/>
  <c r="BR49" i="8"/>
  <c r="BR52" s="1"/>
  <c r="BR53" s="1"/>
  <c r="BR39" i="9" s="1"/>
  <c r="BR29" i="8"/>
  <c r="BR32" s="1"/>
  <c r="BR33" s="1"/>
  <c r="BR19" i="9" s="1"/>
  <c r="BQ20" i="7"/>
  <c r="BS42" i="8"/>
  <c r="BR97" i="15"/>
  <c r="BR98"/>
  <c r="BR95"/>
  <c r="BR24" i="23" s="1"/>
  <c r="BT11" i="9"/>
  <c r="BT81" s="1"/>
  <c r="BT12" i="6"/>
  <c r="BT12" i="7"/>
  <c r="BT11" i="8"/>
  <c r="BT12" i="23"/>
  <c r="BT11" i="15"/>
  <c r="BT41" s="1"/>
  <c r="BT11" i="22"/>
  <c r="BT12" i="5"/>
  <c r="BT19" s="1"/>
  <c r="BS377" i="19"/>
  <c r="BS36" i="20"/>
  <c r="BT72" i="5"/>
  <c r="BT76"/>
  <c r="BT80"/>
  <c r="BT84"/>
  <c r="BT88"/>
  <c r="BT94"/>
  <c r="BT98"/>
  <c r="BT102"/>
  <c r="BT106"/>
  <c r="BT110"/>
  <c r="BT73"/>
  <c r="BT77"/>
  <c r="BT81"/>
  <c r="BT85"/>
  <c r="BT89"/>
  <c r="BT95"/>
  <c r="BT99"/>
  <c r="BT103"/>
  <c r="BT107"/>
  <c r="BT111"/>
  <c r="BT91"/>
  <c r="BT101"/>
  <c r="BT109"/>
  <c r="BT74"/>
  <c r="BT78"/>
  <c r="BT82"/>
  <c r="BT86"/>
  <c r="BT90"/>
  <c r="BT96"/>
  <c r="BT100"/>
  <c r="BT104"/>
  <c r="BT108"/>
  <c r="BT112"/>
  <c r="BT75"/>
  <c r="BT79"/>
  <c r="BT83"/>
  <c r="BT87"/>
  <c r="BT97"/>
  <c r="BT105"/>
  <c r="BT113"/>
  <c r="BS42" i="20"/>
  <c r="BS49" s="1"/>
  <c r="BS44"/>
  <c r="BS51" s="1"/>
  <c r="BS47"/>
  <c r="BS54" s="1"/>
  <c r="BS43"/>
  <c r="BS50" s="1"/>
  <c r="BS45"/>
  <c r="BS52" s="1"/>
  <c r="BS46"/>
  <c r="BS53" s="1"/>
  <c r="BS63" i="15"/>
  <c r="BS188"/>
  <c r="BS45" i="8" s="1"/>
  <c r="BS215" i="15"/>
  <c r="BS241" s="1"/>
  <c r="BS62"/>
  <c r="BS94" s="1"/>
  <c r="BS216"/>
  <c r="BS242" s="1"/>
  <c r="BS66"/>
  <c r="BS30"/>
  <c r="BS25" i="8" s="1"/>
  <c r="BS32" i="15"/>
  <c r="BS27" i="8" s="1"/>
  <c r="BS189" i="15"/>
  <c r="BS46" i="8" s="1"/>
  <c r="BS64" i="15"/>
  <c r="BS65"/>
  <c r="BS31"/>
  <c r="BS26" i="8" s="1"/>
  <c r="BS190" i="15"/>
  <c r="BS47" i="8" s="1"/>
  <c r="BT42" i="15"/>
  <c r="BR25" i="23"/>
  <c r="BS41" i="8"/>
  <c r="BS21"/>
  <c r="BQ33"/>
  <c r="BQ19" i="9" s="1"/>
  <c r="BR33" i="7"/>
  <c r="BR39" i="23"/>
  <c r="BT22" i="19"/>
  <c r="BT56" s="1"/>
  <c r="BT38" i="20"/>
  <c r="BU14" i="23"/>
  <c r="BT19" i="19"/>
  <c r="BT53" s="1"/>
  <c r="BU14" i="6"/>
  <c r="BU13" i="9"/>
  <c r="BU14" i="7"/>
  <c r="BU13" i="22"/>
  <c r="BU13" i="15"/>
  <c r="BU14" i="5"/>
  <c r="BT379" i="19"/>
  <c r="BU13" i="8"/>
  <c r="BT147" i="6"/>
  <c r="BT149"/>
  <c r="BT151"/>
  <c r="BT153"/>
  <c r="BT155"/>
  <c r="BT157"/>
  <c r="BT159"/>
  <c r="BT161"/>
  <c r="BT56"/>
  <c r="BT61"/>
  <c r="BT60"/>
  <c r="BT69"/>
  <c r="BT66"/>
  <c r="BT68"/>
  <c r="BT65"/>
  <c r="BT57"/>
  <c r="BT146"/>
  <c r="BT148"/>
  <c r="BT150"/>
  <c r="BT152"/>
  <c r="BT154"/>
  <c r="BT156"/>
  <c r="BT158"/>
  <c r="BT160"/>
  <c r="BT54"/>
  <c r="BT55"/>
  <c r="BT67"/>
  <c r="BT59"/>
  <c r="BT64"/>
  <c r="BT63"/>
  <c r="BT62"/>
  <c r="BT58"/>
  <c r="BT14" i="8"/>
  <c r="BS380" i="19"/>
  <c r="BT14" i="15"/>
  <c r="BT15" i="23"/>
  <c r="BT14" i="9"/>
  <c r="BS23" i="19"/>
  <c r="BS57" s="1"/>
  <c r="BS39" i="20"/>
  <c r="BT15" i="5"/>
  <c r="BT15" i="7"/>
  <c r="BT15" i="6"/>
  <c r="BT14" i="22"/>
  <c r="BS122" i="9"/>
  <c r="BS121"/>
  <c r="BS22" i="8"/>
  <c r="BS23"/>
  <c r="BQ54"/>
  <c r="BU21" i="19" l="1"/>
  <c r="BU55" s="1"/>
  <c r="BT23" i="15"/>
  <c r="BT23" i="8" s="1"/>
  <c r="BT21" i="15"/>
  <c r="BT21" i="8" s="1"/>
  <c r="BT179" i="15"/>
  <c r="BT41" i="8" s="1"/>
  <c r="BT22" i="15"/>
  <c r="BT22" i="8" s="1"/>
  <c r="BS49"/>
  <c r="BS52" s="1"/>
  <c r="BS53" s="1"/>
  <c r="BS39" i="9" s="1"/>
  <c r="BR20" i="7"/>
  <c r="BS29" i="8"/>
  <c r="BS32" s="1"/>
  <c r="BT59" i="9"/>
  <c r="BS21" i="7"/>
  <c r="BS25" i="23"/>
  <c r="BQ34" i="8"/>
  <c r="BT15" i="15"/>
  <c r="BS381" i="19"/>
  <c r="BT16" i="5"/>
  <c r="BT15" i="9"/>
  <c r="BT15" i="22"/>
  <c r="BT16" i="7"/>
  <c r="BS40" i="20"/>
  <c r="BT15" i="8"/>
  <c r="BT16" i="6"/>
  <c r="BT16" i="23"/>
  <c r="BU73" i="5"/>
  <c r="BU77"/>
  <c r="BU81"/>
  <c r="BU85"/>
  <c r="BU89"/>
  <c r="BU95"/>
  <c r="BU99"/>
  <c r="BU103"/>
  <c r="BU107"/>
  <c r="BU111"/>
  <c r="BU72"/>
  <c r="BU76"/>
  <c r="BU80"/>
  <c r="BU84"/>
  <c r="BU88"/>
  <c r="BU94"/>
  <c r="BU98"/>
  <c r="BU102"/>
  <c r="BU106"/>
  <c r="BU110"/>
  <c r="BU75"/>
  <c r="BU79"/>
  <c r="BU83"/>
  <c r="BU87"/>
  <c r="BU91"/>
  <c r="BU97"/>
  <c r="BU101"/>
  <c r="BU105"/>
  <c r="BU109"/>
  <c r="BU113"/>
  <c r="BU74"/>
  <c r="BU78"/>
  <c r="BU82"/>
  <c r="BU86"/>
  <c r="BU90"/>
  <c r="BU96"/>
  <c r="BU100"/>
  <c r="BU104"/>
  <c r="BU108"/>
  <c r="BU112"/>
  <c r="BU22" i="19"/>
  <c r="BU56" s="1"/>
  <c r="BU38" i="20"/>
  <c r="BV13" i="15"/>
  <c r="BV14" i="5"/>
  <c r="BV13" i="8"/>
  <c r="BV14" i="7"/>
  <c r="BV13" i="22"/>
  <c r="BV14" i="23"/>
  <c r="BU19" i="19"/>
  <c r="BU53" s="1"/>
  <c r="BV14" i="6"/>
  <c r="BV13" i="9"/>
  <c r="BU379" i="19"/>
  <c r="BU146" i="6"/>
  <c r="BU148"/>
  <c r="BU150"/>
  <c r="BU152"/>
  <c r="BU154"/>
  <c r="BU156"/>
  <c r="BU158"/>
  <c r="BU160"/>
  <c r="BU54"/>
  <c r="BU56"/>
  <c r="BU63"/>
  <c r="BU62"/>
  <c r="BU58"/>
  <c r="BU61"/>
  <c r="BU60"/>
  <c r="BU69"/>
  <c r="BU147"/>
  <c r="BU149"/>
  <c r="BU151"/>
  <c r="BU153"/>
  <c r="BU155"/>
  <c r="BU157"/>
  <c r="BU159"/>
  <c r="BU161"/>
  <c r="BU55"/>
  <c r="BU66"/>
  <c r="BU68"/>
  <c r="BU65"/>
  <c r="BU57"/>
  <c r="BU67"/>
  <c r="BU59"/>
  <c r="BU64"/>
  <c r="BT23" i="19"/>
  <c r="BT57" s="1"/>
  <c r="BU14" i="15"/>
  <c r="BU15" i="23"/>
  <c r="BU15" i="6"/>
  <c r="BU15" i="5"/>
  <c r="BU14" i="22"/>
  <c r="BU15" i="7"/>
  <c r="BT39" i="20"/>
  <c r="BU14" i="9"/>
  <c r="BU14" i="8"/>
  <c r="BT380" i="19"/>
  <c r="BS33" i="7"/>
  <c r="BS39" i="23"/>
  <c r="BR54" i="8"/>
  <c r="BR34"/>
  <c r="BT180" i="15"/>
  <c r="BU11"/>
  <c r="BU23" s="1"/>
  <c r="BU12" i="6"/>
  <c r="BU11" i="22"/>
  <c r="BU12" i="23"/>
  <c r="BT377" i="19"/>
  <c r="BU11" i="9"/>
  <c r="BU81" s="1"/>
  <c r="BU12" i="5"/>
  <c r="BU19" s="1"/>
  <c r="BU12" i="7"/>
  <c r="BU11" i="8"/>
  <c r="BT36" i="20"/>
  <c r="BT42"/>
  <c r="BT49" s="1"/>
  <c r="BT44"/>
  <c r="BT51" s="1"/>
  <c r="BT47"/>
  <c r="BT54" s="1"/>
  <c r="BT43"/>
  <c r="BT50" s="1"/>
  <c r="BT46"/>
  <c r="BT53" s="1"/>
  <c r="BT45"/>
  <c r="BT52" s="1"/>
  <c r="BU42" i="15"/>
  <c r="BS97"/>
  <c r="BS98"/>
  <c r="BS95"/>
  <c r="BS24" i="23" s="1"/>
  <c r="BT181" i="15"/>
  <c r="BT198"/>
  <c r="BT43"/>
  <c r="BU43" s="1"/>
  <c r="BU198" l="1"/>
  <c r="BU59" i="9"/>
  <c r="BS20" i="7"/>
  <c r="BU179" i="15"/>
  <c r="BU41" i="8" s="1"/>
  <c r="BU21" i="15"/>
  <c r="BU21" i="8" s="1"/>
  <c r="BU23"/>
  <c r="BT42"/>
  <c r="BU180" i="15"/>
  <c r="BU15"/>
  <c r="BT40" i="20"/>
  <c r="BU16" i="23"/>
  <c r="BT381" i="19"/>
  <c r="BU15" i="8"/>
  <c r="BU15" i="9"/>
  <c r="BU16" i="6"/>
  <c r="BU16" i="5"/>
  <c r="BU15" i="22"/>
  <c r="BU16" i="7"/>
  <c r="BV12" i="6"/>
  <c r="BV12" i="23"/>
  <c r="BV11" i="15"/>
  <c r="BV23" s="1"/>
  <c r="BV11" i="22"/>
  <c r="BV12" i="5"/>
  <c r="BV19" s="1"/>
  <c r="BV11" i="8"/>
  <c r="BU36" i="20"/>
  <c r="BV11" i="9"/>
  <c r="BV81" s="1"/>
  <c r="BV12" i="7"/>
  <c r="BU377" i="19"/>
  <c r="BV21"/>
  <c r="BV55" s="1"/>
  <c r="BU380"/>
  <c r="BU23"/>
  <c r="BU57" s="1"/>
  <c r="BV15" i="5"/>
  <c r="BV15" i="23"/>
  <c r="BV14" i="9"/>
  <c r="BV15" i="6"/>
  <c r="BV15" i="7"/>
  <c r="BV14" i="15"/>
  <c r="BV14" i="8"/>
  <c r="BV14" i="22"/>
  <c r="BU39" i="20"/>
  <c r="BT64" i="15"/>
  <c r="BT63"/>
  <c r="BT65"/>
  <c r="BT32"/>
  <c r="BT27" i="8" s="1"/>
  <c r="BT189" i="15"/>
  <c r="BT46" i="8" s="1"/>
  <c r="BT190" i="15"/>
  <c r="BT47" i="8" s="1"/>
  <c r="BT215" i="15"/>
  <c r="BT241" s="1"/>
  <c r="BT62"/>
  <c r="BT94" s="1"/>
  <c r="BT216"/>
  <c r="BT242" s="1"/>
  <c r="BT66"/>
  <c r="BT188"/>
  <c r="BT45" i="8" s="1"/>
  <c r="BT31" i="15"/>
  <c r="BT26" i="8" s="1"/>
  <c r="BT30" i="15"/>
  <c r="BT25" i="8" s="1"/>
  <c r="BU22" i="15"/>
  <c r="BS54" i="8"/>
  <c r="BU41" i="15"/>
  <c r="BT43" i="8"/>
  <c r="BU181" i="15"/>
  <c r="BV42"/>
  <c r="BS33" i="8"/>
  <c r="BS19" i="9" s="1"/>
  <c r="BV146" i="6"/>
  <c r="BV148"/>
  <c r="BV150"/>
  <c r="BV152"/>
  <c r="BV154"/>
  <c r="BV156"/>
  <c r="BV158"/>
  <c r="BV160"/>
  <c r="BV61"/>
  <c r="BV65"/>
  <c r="BV147"/>
  <c r="BV149"/>
  <c r="BV151"/>
  <c r="BV153"/>
  <c r="BV155"/>
  <c r="BV157"/>
  <c r="BV159"/>
  <c r="BV161"/>
  <c r="BV54"/>
  <c r="BV55"/>
  <c r="BV67"/>
  <c r="BV59"/>
  <c r="BV64"/>
  <c r="BV63"/>
  <c r="BV62"/>
  <c r="BV58"/>
  <c r="BV56"/>
  <c r="BV60"/>
  <c r="BV69"/>
  <c r="BV66"/>
  <c r="BV68"/>
  <c r="BV57"/>
  <c r="BV74" i="5"/>
  <c r="BV78"/>
  <c r="BV82"/>
  <c r="BV86"/>
  <c r="BV90"/>
  <c r="BV96"/>
  <c r="BV100"/>
  <c r="BV104"/>
  <c r="BV108"/>
  <c r="BV112"/>
  <c r="BV75"/>
  <c r="BV79"/>
  <c r="BV83"/>
  <c r="BV87"/>
  <c r="BV91"/>
  <c r="BV97"/>
  <c r="BV101"/>
  <c r="BV105"/>
  <c r="BV109"/>
  <c r="BV113"/>
  <c r="BV72"/>
  <c r="BV76"/>
  <c r="BV80"/>
  <c r="BV84"/>
  <c r="BV88"/>
  <c r="BV94"/>
  <c r="BV98"/>
  <c r="BV102"/>
  <c r="BV106"/>
  <c r="BV110"/>
  <c r="BV73"/>
  <c r="BV77"/>
  <c r="BV81"/>
  <c r="BV85"/>
  <c r="BV89"/>
  <c r="BV95"/>
  <c r="BV99"/>
  <c r="BV103"/>
  <c r="BV107"/>
  <c r="BV111"/>
  <c r="BU46" i="20"/>
  <c r="BU53" s="1"/>
  <c r="BU42"/>
  <c r="BU49" s="1"/>
  <c r="BU44"/>
  <c r="BU51" s="1"/>
  <c r="BU47"/>
  <c r="BU54" s="1"/>
  <c r="BU43"/>
  <c r="BU50" s="1"/>
  <c r="BU45"/>
  <c r="BU52" s="1"/>
  <c r="BT121" i="9"/>
  <c r="BT122"/>
  <c r="BV43" i="15"/>
  <c r="BT29" i="8" l="1"/>
  <c r="BT32" s="1"/>
  <c r="BT49"/>
  <c r="BT52" s="1"/>
  <c r="BV59" i="9"/>
  <c r="BS34" i="8"/>
  <c r="BV23"/>
  <c r="BT53"/>
  <c r="BT39" i="9" s="1"/>
  <c r="BV181" i="15"/>
  <c r="BU43" i="8"/>
  <c r="BV41" i="15"/>
  <c r="BV22"/>
  <c r="BU22" i="8"/>
  <c r="BT25" i="23"/>
  <c r="BT21" i="7"/>
  <c r="BU121" i="9"/>
  <c r="BU122"/>
  <c r="BU42" i="8"/>
  <c r="BV180" i="15"/>
  <c r="BV21"/>
  <c r="BV179"/>
  <c r="BV198"/>
  <c r="BT33" i="8"/>
  <c r="BT19" i="9" s="1"/>
  <c r="BT33" i="7"/>
  <c r="BT39" i="23"/>
  <c r="BT98" i="15"/>
  <c r="BT97"/>
  <c r="BT95"/>
  <c r="BT20" i="7" s="1"/>
  <c r="BV15" i="15"/>
  <c r="BU40" i="20"/>
  <c r="BV16" i="7"/>
  <c r="BV16" i="5"/>
  <c r="BV15" i="22"/>
  <c r="BV15" i="9"/>
  <c r="BV15" i="8"/>
  <c r="BV16" i="23"/>
  <c r="BV16" i="6"/>
  <c r="BU381" i="19"/>
  <c r="BW13" i="22"/>
  <c r="BV19" i="19"/>
  <c r="BV53" s="1"/>
  <c r="BW13" i="8"/>
  <c r="BV22" i="19"/>
  <c r="BV56" s="1"/>
  <c r="BV38" i="20"/>
  <c r="BW13" i="15"/>
  <c r="BW14" i="5"/>
  <c r="BV379" i="19"/>
  <c r="BW13" i="9"/>
  <c r="BW14" i="23"/>
  <c r="BW14" i="6"/>
  <c r="BW14" i="7"/>
  <c r="BU215" i="15"/>
  <c r="BU241" s="1"/>
  <c r="BU62"/>
  <c r="BU94" s="1"/>
  <c r="BU216"/>
  <c r="BU242" s="1"/>
  <c r="BU66"/>
  <c r="BU31"/>
  <c r="BU26" i="8" s="1"/>
  <c r="BU189" i="15"/>
  <c r="BU46" i="8" s="1"/>
  <c r="BU32" i="15"/>
  <c r="BU27" i="8" s="1"/>
  <c r="BU64" i="15"/>
  <c r="BU63"/>
  <c r="BU65"/>
  <c r="BU190"/>
  <c r="BU47" i="8" s="1"/>
  <c r="BU30" i="15"/>
  <c r="BU25" i="8" s="1"/>
  <c r="BU188" i="15"/>
  <c r="BU45" i="8" s="1"/>
  <c r="BU49" l="1"/>
  <c r="BU52" s="1"/>
  <c r="BU53" s="1"/>
  <c r="BU39" i="9" s="1"/>
  <c r="BU29" i="8"/>
  <c r="BU32" s="1"/>
  <c r="BU33" s="1"/>
  <c r="BU19" i="9" s="1"/>
  <c r="BU98" i="15"/>
  <c r="BU97"/>
  <c r="BW21" i="19"/>
  <c r="BW55" s="1"/>
  <c r="BV380"/>
  <c r="BV39" i="20"/>
  <c r="BW14" i="22"/>
  <c r="BW15" i="6"/>
  <c r="BW15" i="5"/>
  <c r="BV23" i="19"/>
  <c r="BV57" s="1"/>
  <c r="BW14" i="15"/>
  <c r="BW15" i="7"/>
  <c r="BW14" i="8"/>
  <c r="BW15" i="23"/>
  <c r="BW14" i="9"/>
  <c r="BW11"/>
  <c r="BW81" s="1"/>
  <c r="BW12" i="5"/>
  <c r="BW19" s="1"/>
  <c r="BW12" i="7"/>
  <c r="BW12" i="23"/>
  <c r="BV36" i="20"/>
  <c r="BW11" i="15"/>
  <c r="BW43" s="1"/>
  <c r="BW12" i="6"/>
  <c r="BW11" i="22"/>
  <c r="BV377" i="19"/>
  <c r="BW11" i="8"/>
  <c r="BV121" i="9"/>
  <c r="BV122"/>
  <c r="BV41" i="8"/>
  <c r="BV42"/>
  <c r="BT24" i="23"/>
  <c r="BU95" i="15"/>
  <c r="BU24" i="23" s="1"/>
  <c r="BU25"/>
  <c r="BU21" i="7"/>
  <c r="BU39" i="23"/>
  <c r="BU33" i="7"/>
  <c r="BW146" i="6"/>
  <c r="BW148"/>
  <c r="BW150"/>
  <c r="BW152"/>
  <c r="BW154"/>
  <c r="BW156"/>
  <c r="BW158"/>
  <c r="BW160"/>
  <c r="BW55"/>
  <c r="BW66"/>
  <c r="BW68"/>
  <c r="BW65"/>
  <c r="BW57"/>
  <c r="BW67"/>
  <c r="BW59"/>
  <c r="BW64"/>
  <c r="BW147"/>
  <c r="BW149"/>
  <c r="BW151"/>
  <c r="BW153"/>
  <c r="BW155"/>
  <c r="BW157"/>
  <c r="BW159"/>
  <c r="BW161"/>
  <c r="BW54"/>
  <c r="BW56"/>
  <c r="BW63"/>
  <c r="BW62"/>
  <c r="BW58"/>
  <c r="BW61"/>
  <c r="BW60"/>
  <c r="BW69"/>
  <c r="BW75" i="5"/>
  <c r="BW79"/>
  <c r="BW83"/>
  <c r="BW87"/>
  <c r="BW91"/>
  <c r="BW97"/>
  <c r="BW101"/>
  <c r="BW105"/>
  <c r="BW109"/>
  <c r="BW113"/>
  <c r="BW74"/>
  <c r="BW78"/>
  <c r="BW82"/>
  <c r="BW86"/>
  <c r="BW90"/>
  <c r="BW96"/>
  <c r="BW100"/>
  <c r="BW104"/>
  <c r="BW108"/>
  <c r="BW112"/>
  <c r="BW73"/>
  <c r="BW77"/>
  <c r="BW81"/>
  <c r="BW85"/>
  <c r="BW89"/>
  <c r="BW95"/>
  <c r="BW99"/>
  <c r="BW103"/>
  <c r="BW107"/>
  <c r="BW111"/>
  <c r="BW72"/>
  <c r="BW76"/>
  <c r="BW80"/>
  <c r="BW84"/>
  <c r="BW88"/>
  <c r="BW94"/>
  <c r="BW98"/>
  <c r="BW102"/>
  <c r="BW106"/>
  <c r="BW110"/>
  <c r="BV43" i="20"/>
  <c r="BV50" s="1"/>
  <c r="BV46"/>
  <c r="BV53" s="1"/>
  <c r="BV45"/>
  <c r="BV52" s="1"/>
  <c r="BV42"/>
  <c r="BV49" s="1"/>
  <c r="BV44"/>
  <c r="BV51" s="1"/>
  <c r="BV47"/>
  <c r="BV54" s="1"/>
  <c r="BV65" i="15"/>
  <c r="BV190"/>
  <c r="BV47" i="8" s="1"/>
  <c r="BV215" i="15"/>
  <c r="BV241" s="1"/>
  <c r="BV62"/>
  <c r="BV94" s="1"/>
  <c r="BV216"/>
  <c r="BV242" s="1"/>
  <c r="BV66"/>
  <c r="BV31"/>
  <c r="BV26" i="8" s="1"/>
  <c r="BV189" i="15"/>
  <c r="BV46" i="8" s="1"/>
  <c r="BV32" i="15"/>
  <c r="BV27" i="8" s="1"/>
  <c r="BV64" i="15"/>
  <c r="BV63"/>
  <c r="BV30"/>
  <c r="BV25" i="8" s="1"/>
  <c r="BV188" i="15"/>
  <c r="BV45" i="8" s="1"/>
  <c r="BV21"/>
  <c r="BV22"/>
  <c r="BV43"/>
  <c r="BT34"/>
  <c r="BT54"/>
  <c r="BW22" i="15" l="1"/>
  <c r="BW198"/>
  <c r="BW181"/>
  <c r="BW43" i="8" s="1"/>
  <c r="BW41" i="15"/>
  <c r="BW21"/>
  <c r="BW21" i="8" s="1"/>
  <c r="BV49"/>
  <c r="BV52" s="1"/>
  <c r="BV29"/>
  <c r="BV32" s="1"/>
  <c r="BV33" s="1"/>
  <c r="BV19" i="9" s="1"/>
  <c r="BW59"/>
  <c r="BV95" i="15"/>
  <c r="BV20" i="7" s="1"/>
  <c r="BW42" i="15"/>
  <c r="BW180"/>
  <c r="BW42" i="8" s="1"/>
  <c r="BW179" i="15"/>
  <c r="BW41" i="8" s="1"/>
  <c r="BV98" i="15"/>
  <c r="BV97"/>
  <c r="BU54" i="8"/>
  <c r="BU34"/>
  <c r="BW23" i="15"/>
  <c r="BW22" i="8"/>
  <c r="BV21" i="7"/>
  <c r="BV25" i="23"/>
  <c r="BV33" i="7"/>
  <c r="BV39" i="23"/>
  <c r="BW15" i="9"/>
  <c r="BV381" i="19"/>
  <c r="BW16" i="23"/>
  <c r="BW15" i="22"/>
  <c r="BW15" i="15"/>
  <c r="BW15" i="8"/>
  <c r="BW16" i="7"/>
  <c r="BW16" i="6"/>
  <c r="BV40" i="20"/>
  <c r="BW16" i="5"/>
  <c r="BX13" i="22"/>
  <c r="BX14" i="23"/>
  <c r="BW19" i="19"/>
  <c r="BW53" s="1"/>
  <c r="BX14" i="6"/>
  <c r="BX13" i="8"/>
  <c r="BW379" i="19"/>
  <c r="BW22"/>
  <c r="BW56" s="1"/>
  <c r="BW38" i="20"/>
  <c r="BX13" i="15"/>
  <c r="BX14" i="5"/>
  <c r="BX14" i="7"/>
  <c r="BX13" i="9"/>
  <c r="BU20" i="7"/>
  <c r="BV24" i="23" l="1"/>
  <c r="BX21" i="19"/>
  <c r="BX55" s="1"/>
  <c r="BX76" i="5"/>
  <c r="BX88"/>
  <c r="BX102"/>
  <c r="BX110"/>
  <c r="BX77"/>
  <c r="BX89"/>
  <c r="BX99"/>
  <c r="BX111"/>
  <c r="BX74"/>
  <c r="BX78"/>
  <c r="BX82"/>
  <c r="BX86"/>
  <c r="BX90"/>
  <c r="BX96"/>
  <c r="BX100"/>
  <c r="BX104"/>
  <c r="BX108"/>
  <c r="BX112"/>
  <c r="BX75"/>
  <c r="BX79"/>
  <c r="BX83"/>
  <c r="BX87"/>
  <c r="BX91"/>
  <c r="BX97"/>
  <c r="BX101"/>
  <c r="BX105"/>
  <c r="BX109"/>
  <c r="BX113"/>
  <c r="BX72"/>
  <c r="BX80"/>
  <c r="BX84"/>
  <c r="BX94"/>
  <c r="BX98"/>
  <c r="BX106"/>
  <c r="BX73"/>
  <c r="BX81"/>
  <c r="BX85"/>
  <c r="BX95"/>
  <c r="BX103"/>
  <c r="BX107"/>
  <c r="BW44" i="20"/>
  <c r="BW51" s="1"/>
  <c r="BW43"/>
  <c r="BW50" s="1"/>
  <c r="BW46"/>
  <c r="BW53" s="1"/>
  <c r="BW45"/>
  <c r="BW52" s="1"/>
  <c r="BW42"/>
  <c r="BW49" s="1"/>
  <c r="BW47"/>
  <c r="BW54" s="1"/>
  <c r="BX147" i="6"/>
  <c r="BX149"/>
  <c r="BX151"/>
  <c r="BX153"/>
  <c r="BX155"/>
  <c r="BX157"/>
  <c r="BX159"/>
  <c r="BX161"/>
  <c r="BX54"/>
  <c r="BX55"/>
  <c r="BX67"/>
  <c r="BX59"/>
  <c r="BX64"/>
  <c r="BX63"/>
  <c r="BX62"/>
  <c r="BX58"/>
  <c r="BX146"/>
  <c r="BX148"/>
  <c r="BX150"/>
  <c r="BX152"/>
  <c r="BX154"/>
  <c r="BX156"/>
  <c r="BX158"/>
  <c r="BX160"/>
  <c r="BX56"/>
  <c r="BX61"/>
  <c r="BX60"/>
  <c r="BX69"/>
  <c r="BX66"/>
  <c r="BX68"/>
  <c r="BX65"/>
  <c r="BX57"/>
  <c r="BW23" i="8"/>
  <c r="BV53"/>
  <c r="BV39" i="9" s="1"/>
  <c r="BV34" i="8"/>
  <c r="BX38" i="20"/>
  <c r="BY14" i="23"/>
  <c r="BY14" i="6"/>
  <c r="BY14" i="7"/>
  <c r="BY13" i="15"/>
  <c r="BY13" i="9"/>
  <c r="BW23" i="19"/>
  <c r="BW57" s="1"/>
  <c r="BW39" i="20"/>
  <c r="BX14" i="15"/>
  <c r="BX15" i="7"/>
  <c r="BW380" i="19"/>
  <c r="BX14" i="8"/>
  <c r="BX14" i="9"/>
  <c r="BX15" i="6"/>
  <c r="BX15" i="5"/>
  <c r="BX14" i="22"/>
  <c r="BX15" i="23"/>
  <c r="BX11" i="15"/>
  <c r="BX43" s="1"/>
  <c r="BX11" i="22"/>
  <c r="BX12" i="5"/>
  <c r="BX19" s="1"/>
  <c r="BX11" i="8"/>
  <c r="BX12" i="23"/>
  <c r="BX11" i="9"/>
  <c r="BX81" s="1"/>
  <c r="BX12" i="6"/>
  <c r="BX12" i="7"/>
  <c r="BW36" i="20"/>
  <c r="BW377" i="19"/>
  <c r="BW215" i="15"/>
  <c r="BW241" s="1"/>
  <c r="BW62"/>
  <c r="BW94" s="1"/>
  <c r="BW216"/>
  <c r="BW242" s="1"/>
  <c r="BW66"/>
  <c r="BW190"/>
  <c r="BW47" i="8" s="1"/>
  <c r="BW188" i="15"/>
  <c r="BW45" i="8" s="1"/>
  <c r="BW32" i="15"/>
  <c r="BW27" i="8" s="1"/>
  <c r="BW64" i="15"/>
  <c r="BW63"/>
  <c r="BW65"/>
  <c r="BW30"/>
  <c r="BW25" i="8" s="1"/>
  <c r="BW31" i="15"/>
  <c r="BW26" i="8" s="1"/>
  <c r="BW189" i="15"/>
  <c r="BW46" i="8" s="1"/>
  <c r="BW122" i="9"/>
  <c r="BW121"/>
  <c r="BX180" i="15"/>
  <c r="BX22" l="1"/>
  <c r="BX22" i="8" s="1"/>
  <c r="BX179" i="15"/>
  <c r="BX41" i="8" s="1"/>
  <c r="BX379" i="19"/>
  <c r="BY14" i="5"/>
  <c r="BY77" s="1"/>
  <c r="BX22" i="19"/>
  <c r="BX56" s="1"/>
  <c r="BY13" i="8"/>
  <c r="BX19" i="19"/>
  <c r="BX53" s="1"/>
  <c r="BY13" i="22"/>
  <c r="BW49" i="8"/>
  <c r="BW52" s="1"/>
  <c r="BW53" s="1"/>
  <c r="BW39" i="9" s="1"/>
  <c r="BW29" i="8"/>
  <c r="BW32" s="1"/>
  <c r="BW33" s="1"/>
  <c r="BW19" i="9" s="1"/>
  <c r="BX59"/>
  <c r="BW98" i="15"/>
  <c r="BW97"/>
  <c r="BW95"/>
  <c r="BW20" i="7" s="1"/>
  <c r="BX15" i="9"/>
  <c r="BW381" i="19"/>
  <c r="BX16" i="5"/>
  <c r="BX15" i="8"/>
  <c r="BX16" i="6"/>
  <c r="BX15" i="15"/>
  <c r="BX15" i="22"/>
  <c r="BX16" i="7"/>
  <c r="BX16" i="23"/>
  <c r="BW40" i="20"/>
  <c r="BY73" i="5"/>
  <c r="BY89"/>
  <c r="BY107"/>
  <c r="BY80"/>
  <c r="BY98"/>
  <c r="BY79"/>
  <c r="BY109"/>
  <c r="BY96"/>
  <c r="BY75"/>
  <c r="BY113"/>
  <c r="BX380" i="19"/>
  <c r="BY11" i="22"/>
  <c r="BY12" i="5"/>
  <c r="BY19" s="1"/>
  <c r="BX41" i="15"/>
  <c r="BX42"/>
  <c r="BV54" i="8"/>
  <c r="BX181" i="15"/>
  <c r="BX42" i="8"/>
  <c r="BW25" i="23"/>
  <c r="BW21" i="7"/>
  <c r="BW33"/>
  <c r="BW39" i="23"/>
  <c r="BY146" i="6"/>
  <c r="BY148"/>
  <c r="BY150"/>
  <c r="BY152"/>
  <c r="BY154"/>
  <c r="BY156"/>
  <c r="BY158"/>
  <c r="BY160"/>
  <c r="BY54"/>
  <c r="BY56"/>
  <c r="BY63"/>
  <c r="BY62"/>
  <c r="BY58"/>
  <c r="BY61"/>
  <c r="BY60"/>
  <c r="BY69"/>
  <c r="BY147"/>
  <c r="BY149"/>
  <c r="BY151"/>
  <c r="BY153"/>
  <c r="BY155"/>
  <c r="BY157"/>
  <c r="BY159"/>
  <c r="BY161"/>
  <c r="BY55"/>
  <c r="BY66"/>
  <c r="BY68"/>
  <c r="BY65"/>
  <c r="BY57"/>
  <c r="BY67"/>
  <c r="BY59"/>
  <c r="BY64"/>
  <c r="BX42" i="20"/>
  <c r="BX49" s="1"/>
  <c r="BX44"/>
  <c r="BX51" s="1"/>
  <c r="BX47"/>
  <c r="BX54" s="1"/>
  <c r="BX43"/>
  <c r="BX50" s="1"/>
  <c r="BX46"/>
  <c r="BX53" s="1"/>
  <c r="BX45"/>
  <c r="BX52" s="1"/>
  <c r="BX21" i="15"/>
  <c r="BX198"/>
  <c r="BX23"/>
  <c r="BY14" i="22" l="1"/>
  <c r="BY21" i="19"/>
  <c r="BY379" s="1"/>
  <c r="BY15" i="5"/>
  <c r="BY22" i="19"/>
  <c r="BY56" s="1"/>
  <c r="BY104" i="5"/>
  <c r="BY101"/>
  <c r="BY112"/>
  <c r="BY86"/>
  <c r="BY105"/>
  <c r="BY110"/>
  <c r="BY94"/>
  <c r="BY76"/>
  <c r="BY103"/>
  <c r="BY85"/>
  <c r="BY90"/>
  <c r="BY91"/>
  <c r="BY108"/>
  <c r="BY82"/>
  <c r="BY97"/>
  <c r="BY106"/>
  <c r="BY88"/>
  <c r="BY72"/>
  <c r="BY99"/>
  <c r="BY81"/>
  <c r="BY78"/>
  <c r="BY83"/>
  <c r="BY100"/>
  <c r="BY74"/>
  <c r="BY87"/>
  <c r="BY102"/>
  <c r="BY84"/>
  <c r="BY111"/>
  <c r="BY95"/>
  <c r="BZ14" i="23"/>
  <c r="BZ13" i="15"/>
  <c r="BZ13" i="22"/>
  <c r="BY11" i="8"/>
  <c r="BY12" i="23"/>
  <c r="BY11" i="15"/>
  <c r="BY198" s="1"/>
  <c r="BY15" i="6"/>
  <c r="BY14" i="8"/>
  <c r="BZ13" i="9"/>
  <c r="BY19" i="19"/>
  <c r="BY53" s="1"/>
  <c r="BZ14" i="7"/>
  <c r="BZ14" i="5"/>
  <c r="BY38" i="20"/>
  <c r="BY44" s="1"/>
  <c r="BY51" s="1"/>
  <c r="BZ14" i="6"/>
  <c r="BZ151" s="1"/>
  <c r="BX377" i="19"/>
  <c r="BY12" i="7"/>
  <c r="BY11" i="9"/>
  <c r="BY81" s="1"/>
  <c r="BX36" i="20"/>
  <c r="BY12" i="6"/>
  <c r="BY14" i="9"/>
  <c r="BY14" i="15"/>
  <c r="BY15" i="23"/>
  <c r="BX39" i="20"/>
  <c r="BY15" i="7"/>
  <c r="BX23" i="19"/>
  <c r="BX57" s="1"/>
  <c r="BW24" i="23"/>
  <c r="BZ14" i="22"/>
  <c r="BY23" i="19"/>
  <c r="BY57" s="1"/>
  <c r="BZ14" i="8"/>
  <c r="BZ14" i="9"/>
  <c r="BX64" i="15"/>
  <c r="BX63"/>
  <c r="BX65"/>
  <c r="BX189"/>
  <c r="BX46" i="8" s="1"/>
  <c r="BX31" i="15"/>
  <c r="BX26" i="8" s="1"/>
  <c r="BX30" i="15"/>
  <c r="BX25" i="8" s="1"/>
  <c r="BX215" i="15"/>
  <c r="BX241" s="1"/>
  <c r="BX62"/>
  <c r="BX94" s="1"/>
  <c r="BX216"/>
  <c r="BX242" s="1"/>
  <c r="BX66"/>
  <c r="BX21" i="7" s="1"/>
  <c r="BX32" i="15"/>
  <c r="BX27" i="8" s="1"/>
  <c r="BX190" i="15"/>
  <c r="BX47" i="8" s="1"/>
  <c r="BX188" i="15"/>
  <c r="BX45" i="8" s="1"/>
  <c r="BX23"/>
  <c r="BX21"/>
  <c r="BZ11" i="22"/>
  <c r="BZ12" i="7"/>
  <c r="BZ12" i="5"/>
  <c r="BZ19" s="1"/>
  <c r="BZ72"/>
  <c r="BZ76"/>
  <c r="BZ80"/>
  <c r="BZ84"/>
  <c r="BZ88"/>
  <c r="BZ94"/>
  <c r="BZ98"/>
  <c r="BZ102"/>
  <c r="BZ106"/>
  <c r="BZ110"/>
  <c r="BZ73"/>
  <c r="BZ77"/>
  <c r="BZ81"/>
  <c r="BZ85"/>
  <c r="BZ89"/>
  <c r="BZ95"/>
  <c r="BZ99"/>
  <c r="BZ103"/>
  <c r="BZ107"/>
  <c r="BZ111"/>
  <c r="BZ74"/>
  <c r="BZ78"/>
  <c r="BZ82"/>
  <c r="BZ86"/>
  <c r="BZ90"/>
  <c r="BZ96"/>
  <c r="BZ100"/>
  <c r="BZ104"/>
  <c r="BZ108"/>
  <c r="BZ112"/>
  <c r="BZ75"/>
  <c r="BZ79"/>
  <c r="BZ83"/>
  <c r="BZ87"/>
  <c r="BZ91"/>
  <c r="BZ97"/>
  <c r="BZ101"/>
  <c r="BZ105"/>
  <c r="BZ109"/>
  <c r="BZ113"/>
  <c r="BY47" i="20"/>
  <c r="BY54" s="1"/>
  <c r="BZ149" i="6"/>
  <c r="BZ157"/>
  <c r="BZ63"/>
  <c r="BZ152"/>
  <c r="BZ160"/>
  <c r="BZ69"/>
  <c r="BZ57"/>
  <c r="BZ64"/>
  <c r="BX43" i="8"/>
  <c r="BY181" i="15"/>
  <c r="BY15" i="22"/>
  <c r="BY16" i="23"/>
  <c r="BX122" i="9"/>
  <c r="BX121"/>
  <c r="BW34" i="8"/>
  <c r="BY22" i="15"/>
  <c r="BW54" i="8"/>
  <c r="BY39" i="20" l="1"/>
  <c r="BZ15" i="23"/>
  <c r="BX95" i="15"/>
  <c r="BY380" i="19"/>
  <c r="BZ14" i="15"/>
  <c r="BZ21" i="19"/>
  <c r="BZ55" s="1"/>
  <c r="BZ15" i="7"/>
  <c r="BZ15" i="6"/>
  <c r="BZ15" i="5"/>
  <c r="BY55" i="19"/>
  <c r="BZ13" i="8"/>
  <c r="BZ59" i="6"/>
  <c r="BZ158"/>
  <c r="BZ155"/>
  <c r="BZ11" i="15"/>
  <c r="BZ12" i="6"/>
  <c r="BY21" i="15"/>
  <c r="BY41"/>
  <c r="BY179"/>
  <c r="BY41" i="8" s="1"/>
  <c r="BY36" i="20"/>
  <c r="BZ11" i="9"/>
  <c r="BZ81" s="1"/>
  <c r="BZ65" i="6"/>
  <c r="BZ60"/>
  <c r="BZ150"/>
  <c r="BZ55"/>
  <c r="BZ147"/>
  <c r="BZ58"/>
  <c r="BZ67"/>
  <c r="BZ68"/>
  <c r="BZ61"/>
  <c r="BZ156"/>
  <c r="BZ148"/>
  <c r="BZ161"/>
  <c r="BZ153"/>
  <c r="BY42" i="15"/>
  <c r="BZ62" i="6"/>
  <c r="BZ54"/>
  <c r="BZ66"/>
  <c r="BZ56"/>
  <c r="BZ154"/>
  <c r="BZ146"/>
  <c r="BZ159"/>
  <c r="BZ11" i="8"/>
  <c r="BZ12" i="23"/>
  <c r="BY377" i="19"/>
  <c r="BY23" i="15"/>
  <c r="BY180"/>
  <c r="BY43"/>
  <c r="BX40" i="20"/>
  <c r="BX381" i="19"/>
  <c r="BY15" i="8"/>
  <c r="BY46" i="20"/>
  <c r="BY53" s="1"/>
  <c r="BY42"/>
  <c r="BY49" s="1"/>
  <c r="BX29" i="8"/>
  <c r="BY16" i="6"/>
  <c r="BY16" i="5"/>
  <c r="BY16" i="7"/>
  <c r="BY15" i="9"/>
  <c r="BY122" s="1"/>
  <c r="BY15" i="15"/>
  <c r="BY66" s="1"/>
  <c r="BY45" i="20"/>
  <c r="BY52" s="1"/>
  <c r="BY43"/>
  <c r="BY50" s="1"/>
  <c r="BY59" i="9"/>
  <c r="BX49" i="8"/>
  <c r="BX52" s="1"/>
  <c r="BX53" s="1"/>
  <c r="BX39" i="9" s="1"/>
  <c r="BZ59"/>
  <c r="BX24" i="23"/>
  <c r="BX32" i="8"/>
  <c r="BX33" s="1"/>
  <c r="BX19" i="9" s="1"/>
  <c r="BX25" i="23"/>
  <c r="BX33" i="7"/>
  <c r="BX39" i="23"/>
  <c r="BZ179" i="15"/>
  <c r="BZ42"/>
  <c r="BZ15" i="9"/>
  <c r="BY40" i="20"/>
  <c r="BZ15" i="8"/>
  <c r="BZ16" i="6"/>
  <c r="BY381" i="19"/>
  <c r="BZ15" i="15"/>
  <c r="BZ16" i="7"/>
  <c r="BZ15" i="22"/>
  <c r="BZ16" i="5"/>
  <c r="BZ16" i="23"/>
  <c r="BX20" i="7"/>
  <c r="BY22" i="8"/>
  <c r="BZ22" i="15"/>
  <c r="BY121" i="9"/>
  <c r="BY63" i="15"/>
  <c r="BY31"/>
  <c r="BY26" i="8" s="1"/>
  <c r="BY30" i="15"/>
  <c r="BY25" i="8" s="1"/>
  <c r="BY43"/>
  <c r="BY21"/>
  <c r="BZ21" i="15"/>
  <c r="BY23" i="8"/>
  <c r="BX97" i="15"/>
  <c r="BX98"/>
  <c r="BZ22" i="19"/>
  <c r="BZ56" s="1"/>
  <c r="BZ38" i="20"/>
  <c r="CA13" i="15"/>
  <c r="CA14" i="5"/>
  <c r="CA13" i="8"/>
  <c r="CA14" i="7"/>
  <c r="CA13" i="22"/>
  <c r="CA14" i="23"/>
  <c r="BZ19" i="19"/>
  <c r="BZ53" s="1"/>
  <c r="CA14" i="6"/>
  <c r="BZ379" i="19"/>
  <c r="CA13" i="9"/>
  <c r="BZ41" i="15" l="1"/>
  <c r="CA21" i="19"/>
  <c r="CA55" s="1"/>
  <c r="BY216" i="15"/>
  <c r="BY242" s="1"/>
  <c r="BY188"/>
  <c r="BY45" i="8" s="1"/>
  <c r="BZ23" i="15"/>
  <c r="BZ181"/>
  <c r="BZ43" i="8" s="1"/>
  <c r="BY190" i="15"/>
  <c r="BY47" i="8" s="1"/>
  <c r="BY62" i="15"/>
  <c r="BY94" s="1"/>
  <c r="BZ198"/>
  <c r="BZ43"/>
  <c r="BZ180"/>
  <c r="BZ42" i="8" s="1"/>
  <c r="BY42"/>
  <c r="BY189" i="15"/>
  <c r="BY46" i="8" s="1"/>
  <c r="BY49" s="1"/>
  <c r="BY52" s="1"/>
  <c r="BY215" i="15"/>
  <c r="BY241" s="1"/>
  <c r="BY33" i="7" s="1"/>
  <c r="BY32" i="15"/>
  <c r="BY27" i="8" s="1"/>
  <c r="BY29" s="1"/>
  <c r="BY32" s="1"/>
  <c r="BY65" i="15"/>
  <c r="BY64"/>
  <c r="BY98" s="1"/>
  <c r="BY21" i="7"/>
  <c r="CA22" i="19"/>
  <c r="CA56" s="1"/>
  <c r="CA38" i="20"/>
  <c r="CB13" i="15"/>
  <c r="CB14" i="5"/>
  <c r="CB14" i="7"/>
  <c r="CB13" i="9"/>
  <c r="CB13" i="22"/>
  <c r="CB14" i="23"/>
  <c r="CA19" i="19"/>
  <c r="CA53" s="1"/>
  <c r="CB14" i="6"/>
  <c r="CB13" i="8"/>
  <c r="CA379" i="19"/>
  <c r="CB21"/>
  <c r="CB55" s="1"/>
  <c r="CA11" i="15"/>
  <c r="CA12" i="6"/>
  <c r="CA11" i="22"/>
  <c r="CA11" i="8"/>
  <c r="BZ377" i="19"/>
  <c r="CA11" i="9"/>
  <c r="CA81" s="1"/>
  <c r="CA12" i="5"/>
  <c r="CA19" s="1"/>
  <c r="CA12" i="7"/>
  <c r="CA12" i="23"/>
  <c r="BZ36" i="20"/>
  <c r="BZ23" i="19"/>
  <c r="BZ57" s="1"/>
  <c r="CA15" i="23"/>
  <c r="BZ380" i="19"/>
  <c r="CA14" i="9"/>
  <c r="CA14" i="15"/>
  <c r="CA15" i="6"/>
  <c r="CA14" i="8"/>
  <c r="CA15" i="7"/>
  <c r="BZ39" i="20"/>
  <c r="CA15" i="5"/>
  <c r="CA14" i="22"/>
  <c r="BY39" i="23"/>
  <c r="BZ22" i="8"/>
  <c r="BZ121" i="9"/>
  <c r="BZ122"/>
  <c r="BZ41" i="8"/>
  <c r="BY25" i="23"/>
  <c r="CA146" i="6"/>
  <c r="CA148"/>
  <c r="CA150"/>
  <c r="CA152"/>
  <c r="CA154"/>
  <c r="CA156"/>
  <c r="CA158"/>
  <c r="CA160"/>
  <c r="CA54"/>
  <c r="CA56"/>
  <c r="CA63"/>
  <c r="CA62"/>
  <c r="CA58"/>
  <c r="CA61"/>
  <c r="CA60"/>
  <c r="CA69"/>
  <c r="CA147"/>
  <c r="CA149"/>
  <c r="CA151"/>
  <c r="CA153"/>
  <c r="CA155"/>
  <c r="CA157"/>
  <c r="CA159"/>
  <c r="CA161"/>
  <c r="CA55"/>
  <c r="CA66"/>
  <c r="CA68"/>
  <c r="CA65"/>
  <c r="CA57"/>
  <c r="CA67"/>
  <c r="CA59"/>
  <c r="CA64"/>
  <c r="CA75" i="5"/>
  <c r="CA79"/>
  <c r="CA83"/>
  <c r="CA87"/>
  <c r="CA91"/>
  <c r="CA97"/>
  <c r="CA101"/>
  <c r="CA105"/>
  <c r="CA109"/>
  <c r="CA113"/>
  <c r="CA74"/>
  <c r="CA82"/>
  <c r="CA90"/>
  <c r="CA100"/>
  <c r="CA108"/>
  <c r="CA73"/>
  <c r="CA77"/>
  <c r="CA81"/>
  <c r="CA85"/>
  <c r="CA89"/>
  <c r="CA95"/>
  <c r="CA99"/>
  <c r="CA103"/>
  <c r="CA107"/>
  <c r="CA111"/>
  <c r="CA72"/>
  <c r="CA76"/>
  <c r="CA80"/>
  <c r="CA84"/>
  <c r="CA88"/>
  <c r="CA94"/>
  <c r="CA98"/>
  <c r="CA102"/>
  <c r="CA106"/>
  <c r="CA110"/>
  <c r="CA78"/>
  <c r="CA86"/>
  <c r="CA96"/>
  <c r="CA104"/>
  <c r="CA112"/>
  <c r="BZ42" i="20"/>
  <c r="BZ49" s="1"/>
  <c r="BZ44"/>
  <c r="BZ51" s="1"/>
  <c r="BZ47"/>
  <c r="BZ54" s="1"/>
  <c r="BZ43"/>
  <c r="BZ50" s="1"/>
  <c r="BZ46"/>
  <c r="BZ53" s="1"/>
  <c r="BZ45"/>
  <c r="BZ52" s="1"/>
  <c r="BZ23" i="8"/>
  <c r="BZ21"/>
  <c r="BZ215" i="15"/>
  <c r="BZ241" s="1"/>
  <c r="BZ62"/>
  <c r="BZ94" s="1"/>
  <c r="BZ216"/>
  <c r="BZ242" s="1"/>
  <c r="BZ66"/>
  <c r="BZ189"/>
  <c r="BZ46" i="8" s="1"/>
  <c r="BZ188" i="15"/>
  <c r="BZ45" i="8" s="1"/>
  <c r="BZ32" i="15"/>
  <c r="BZ27" i="8" s="1"/>
  <c r="BZ64" i="15"/>
  <c r="BZ63"/>
  <c r="BZ65"/>
  <c r="BZ31"/>
  <c r="BZ26" i="8" s="1"/>
  <c r="BZ190" i="15"/>
  <c r="BZ47" i="8" s="1"/>
  <c r="BZ30" i="15"/>
  <c r="BZ25" i="8" s="1"/>
  <c r="CA42" i="15"/>
  <c r="BX34" i="8"/>
  <c r="BX54"/>
  <c r="CA43" i="15" l="1"/>
  <c r="BY95"/>
  <c r="BY24" i="23" s="1"/>
  <c r="CA181" i="15"/>
  <c r="CA43" i="8" s="1"/>
  <c r="CA21" i="15"/>
  <c r="CA21" i="8" s="1"/>
  <c r="CA23" i="15"/>
  <c r="CA180"/>
  <c r="CA179"/>
  <c r="BY97"/>
  <c r="BZ49" i="8"/>
  <c r="BZ29"/>
  <c r="CA59" i="9"/>
  <c r="BZ21" i="7"/>
  <c r="BZ25" i="23"/>
  <c r="CA198" i="15"/>
  <c r="CA41"/>
  <c r="CA22"/>
  <c r="BZ95"/>
  <c r="BZ24" i="23" s="1"/>
  <c r="BY33" i="8"/>
  <c r="BY19" i="9" s="1"/>
  <c r="BZ33" i="7"/>
  <c r="BZ39" i="23"/>
  <c r="CA23" i="8"/>
  <c r="CA15" i="15"/>
  <c r="CA16" i="23"/>
  <c r="CA15" i="8"/>
  <c r="CA16" i="6"/>
  <c r="BZ381" i="19"/>
  <c r="CA15" i="9"/>
  <c r="CA15" i="22"/>
  <c r="CA16" i="7"/>
  <c r="BZ40" i="20"/>
  <c r="CA16" i="5"/>
  <c r="CB147" i="6"/>
  <c r="CB149"/>
  <c r="CB151"/>
  <c r="CB153"/>
  <c r="CB155"/>
  <c r="CB159"/>
  <c r="CB161"/>
  <c r="CB54"/>
  <c r="CB67"/>
  <c r="CB63"/>
  <c r="CB146"/>
  <c r="CB148"/>
  <c r="CB150"/>
  <c r="CB152"/>
  <c r="CB154"/>
  <c r="CB156"/>
  <c r="CB158"/>
  <c r="CB160"/>
  <c r="CB56"/>
  <c r="CB61"/>
  <c r="CB60"/>
  <c r="CB69"/>
  <c r="CB66"/>
  <c r="CB68"/>
  <c r="CB65"/>
  <c r="CB57"/>
  <c r="CB157"/>
  <c r="CB55"/>
  <c r="CB59"/>
  <c r="CB64"/>
  <c r="CB62"/>
  <c r="CB58"/>
  <c r="CB78" i="5"/>
  <c r="CB96"/>
  <c r="CB108"/>
  <c r="CB79"/>
  <c r="CB91"/>
  <c r="CB105"/>
  <c r="CB72"/>
  <c r="CB76"/>
  <c r="CB80"/>
  <c r="CB84"/>
  <c r="CB88"/>
  <c r="CB94"/>
  <c r="CB98"/>
  <c r="CB102"/>
  <c r="CB106"/>
  <c r="CB110"/>
  <c r="CB73"/>
  <c r="CB77"/>
  <c r="CB81"/>
  <c r="CB85"/>
  <c r="CB89"/>
  <c r="CB95"/>
  <c r="CB99"/>
  <c r="CB103"/>
  <c r="CB107"/>
  <c r="CB111"/>
  <c r="CB74"/>
  <c r="CB82"/>
  <c r="CB86"/>
  <c r="CB90"/>
  <c r="CB100"/>
  <c r="CB104"/>
  <c r="CB112"/>
  <c r="CB75"/>
  <c r="CB83"/>
  <c r="CB87"/>
  <c r="CB97"/>
  <c r="CB101"/>
  <c r="CB109"/>
  <c r="CB113"/>
  <c r="CA43" i="20"/>
  <c r="CA50" s="1"/>
  <c r="CA42"/>
  <c r="CA49" s="1"/>
  <c r="CA44"/>
  <c r="CA51" s="1"/>
  <c r="CA47"/>
  <c r="CA54" s="1"/>
  <c r="CA46"/>
  <c r="CA53" s="1"/>
  <c r="CA45"/>
  <c r="CA52" s="1"/>
  <c r="BY20" i="7"/>
  <c r="BZ52" i="8"/>
  <c r="BY53"/>
  <c r="BY39" i="9" s="1"/>
  <c r="BZ97" i="15"/>
  <c r="BZ98"/>
  <c r="BZ20" i="7"/>
  <c r="CA42" i="8"/>
  <c r="CA41"/>
  <c r="CA22"/>
  <c r="CB22" i="19"/>
  <c r="CB56" s="1"/>
  <c r="CC13" i="22"/>
  <c r="CC14" i="23"/>
  <c r="CB19" i="19"/>
  <c r="CB53" s="1"/>
  <c r="CC14" i="6"/>
  <c r="CC14" i="7"/>
  <c r="CB379" i="19"/>
  <c r="CB38" i="20"/>
  <c r="CC13" i="15"/>
  <c r="CC14" i="5"/>
  <c r="CC13" i="9"/>
  <c r="CC13" i="8"/>
  <c r="CB11" i="22"/>
  <c r="CA36" i="20"/>
  <c r="CB11" i="9"/>
  <c r="CB81" s="1"/>
  <c r="CB12" i="6"/>
  <c r="CB12" i="7"/>
  <c r="CB12" i="23"/>
  <c r="CB11" i="8"/>
  <c r="CB11" i="15"/>
  <c r="CB42" s="1"/>
  <c r="CB12" i="5"/>
  <c r="CB19" s="1"/>
  <c r="CA377" i="19"/>
  <c r="CB15" i="7"/>
  <c r="CB15" i="5"/>
  <c r="CB15" i="23"/>
  <c r="CB15" i="6"/>
  <c r="CB14" i="8"/>
  <c r="CA380" i="19"/>
  <c r="CA39" i="20"/>
  <c r="CA23" i="19"/>
  <c r="CA57" s="1"/>
  <c r="CB14" i="15"/>
  <c r="CB14" i="22"/>
  <c r="CB14" i="9"/>
  <c r="BZ32" i="8"/>
  <c r="CB59" i="9" l="1"/>
  <c r="CC147" i="6"/>
  <c r="CC149"/>
  <c r="CC151"/>
  <c r="CC153"/>
  <c r="CC155"/>
  <c r="CC157"/>
  <c r="CC159"/>
  <c r="CC161"/>
  <c r="CC55"/>
  <c r="CC66"/>
  <c r="CC68"/>
  <c r="CC65"/>
  <c r="CC57"/>
  <c r="CC67"/>
  <c r="CC59"/>
  <c r="CC64"/>
  <c r="CC146"/>
  <c r="CC148"/>
  <c r="CC150"/>
  <c r="CC152"/>
  <c r="CC154"/>
  <c r="CC156"/>
  <c r="CC158"/>
  <c r="CC160"/>
  <c r="CC54"/>
  <c r="CC56"/>
  <c r="CC63"/>
  <c r="CC62"/>
  <c r="CC58"/>
  <c r="CC61"/>
  <c r="CC60"/>
  <c r="CC69"/>
  <c r="CC21" i="19"/>
  <c r="CC55" s="1"/>
  <c r="CB39" i="20"/>
  <c r="CC15" i="5"/>
  <c r="CB23" i="19"/>
  <c r="CB57" s="1"/>
  <c r="CC14" i="9"/>
  <c r="CC14" i="22"/>
  <c r="CC15" i="23"/>
  <c r="CC15" i="7"/>
  <c r="CC14" i="15"/>
  <c r="CB380" i="19"/>
  <c r="CC14" i="8"/>
  <c r="CC15" i="6"/>
  <c r="CA121" i="9"/>
  <c r="CA122"/>
  <c r="CB22" i="15"/>
  <c r="CB180"/>
  <c r="BY54" i="8"/>
  <c r="CB198" i="15"/>
  <c r="CB21"/>
  <c r="BY34" i="8"/>
  <c r="CB43" i="15"/>
  <c r="BZ33" i="8"/>
  <c r="BZ19" i="9" s="1"/>
  <c r="CB15"/>
  <c r="CB16" i="7"/>
  <c r="CB16" i="6"/>
  <c r="CB16" i="5"/>
  <c r="CB16" i="23"/>
  <c r="CB15" i="15"/>
  <c r="CA40" i="20"/>
  <c r="CB15" i="8"/>
  <c r="CA381" i="19"/>
  <c r="CB15" i="22"/>
  <c r="CC73" i="5"/>
  <c r="CC77"/>
  <c r="CC81"/>
  <c r="CC85"/>
  <c r="CC89"/>
  <c r="CC95"/>
  <c r="CC99"/>
  <c r="CC103"/>
  <c r="CC107"/>
  <c r="CC111"/>
  <c r="CC72"/>
  <c r="CC76"/>
  <c r="CC80"/>
  <c r="CC84"/>
  <c r="CC88"/>
  <c r="CC94"/>
  <c r="CC98"/>
  <c r="CC102"/>
  <c r="CC106"/>
  <c r="CC110"/>
  <c r="CC75"/>
  <c r="CC79"/>
  <c r="CC83"/>
  <c r="CC87"/>
  <c r="CC91"/>
  <c r="CC97"/>
  <c r="CC101"/>
  <c r="CC105"/>
  <c r="CC109"/>
  <c r="CC113"/>
  <c r="CC74"/>
  <c r="CC78"/>
  <c r="CC82"/>
  <c r="CC86"/>
  <c r="CC90"/>
  <c r="CC96"/>
  <c r="CC100"/>
  <c r="CC104"/>
  <c r="CC108"/>
  <c r="CC112"/>
  <c r="CB43" i="20"/>
  <c r="CB50" s="1"/>
  <c r="CB42"/>
  <c r="CB49" s="1"/>
  <c r="CB44"/>
  <c r="CB51" s="1"/>
  <c r="CB47"/>
  <c r="CB54" s="1"/>
  <c r="CB46"/>
  <c r="CB53" s="1"/>
  <c r="CB45"/>
  <c r="CB52" s="1"/>
  <c r="CC11" i="9"/>
  <c r="CC81" s="1"/>
  <c r="CC12" i="5"/>
  <c r="CC19" s="1"/>
  <c r="CC12" i="23"/>
  <c r="CC11" i="15"/>
  <c r="CC12" i="6"/>
  <c r="CC11" i="22"/>
  <c r="CC11" i="8"/>
  <c r="CB36" i="20"/>
  <c r="CC12" i="7"/>
  <c r="CB377" i="19"/>
  <c r="BZ53" i="8"/>
  <c r="BZ39" i="9" s="1"/>
  <c r="CA64" i="15"/>
  <c r="CA190"/>
  <c r="CA47" i="8" s="1"/>
  <c r="CA215" i="15"/>
  <c r="CA241" s="1"/>
  <c r="CA62"/>
  <c r="CA94" s="1"/>
  <c r="CA216"/>
  <c r="CA242" s="1"/>
  <c r="CA66"/>
  <c r="CA30"/>
  <c r="CA25" i="8" s="1"/>
  <c r="CA189" i="15"/>
  <c r="CA46" i="8" s="1"/>
  <c r="CA31" i="15"/>
  <c r="CA26" i="8" s="1"/>
  <c r="CA63" i="15"/>
  <c r="CA65"/>
  <c r="CA32"/>
  <c r="CA27" i="8" s="1"/>
  <c r="CA188" i="15"/>
  <c r="CA45" i="8" s="1"/>
  <c r="CA49" s="1"/>
  <c r="CB41" i="15"/>
  <c r="CB179"/>
  <c r="CB23"/>
  <c r="CB181"/>
  <c r="CA52" i="8" l="1"/>
  <c r="CA53" s="1"/>
  <c r="CA39" i="9" s="1"/>
  <c r="CA29" i="8"/>
  <c r="CA32" s="1"/>
  <c r="CA33" s="1"/>
  <c r="CA19" i="9" s="1"/>
  <c r="CC59"/>
  <c r="BZ54" i="8"/>
  <c r="CB43"/>
  <c r="CC181" i="15"/>
  <c r="CB23" i="8"/>
  <c r="CC23" i="15"/>
  <c r="CA21" i="7"/>
  <c r="CA25" i="23"/>
  <c r="CB121" i="9"/>
  <c r="CB122"/>
  <c r="CB42" i="8"/>
  <c r="CC180" i="15"/>
  <c r="CB22" i="8"/>
  <c r="CC22" i="15"/>
  <c r="CC22" i="19"/>
  <c r="CC56" s="1"/>
  <c r="CC38" i="20"/>
  <c r="CD13" i="15"/>
  <c r="CD14" i="5"/>
  <c r="CD14" i="7"/>
  <c r="CD13" i="9"/>
  <c r="CD13" i="22"/>
  <c r="CD14" i="23"/>
  <c r="CC19" i="19"/>
  <c r="CC53" s="1"/>
  <c r="CD14" i="6"/>
  <c r="CC379" i="19"/>
  <c r="CD13" i="8"/>
  <c r="CD21" i="19"/>
  <c r="CD55" s="1"/>
  <c r="CC41" i="15"/>
  <c r="CC42"/>
  <c r="CC198"/>
  <c r="CB41" i="8"/>
  <c r="CC179" i="15"/>
  <c r="CA33" i="7"/>
  <c r="CA39" i="23"/>
  <c r="CA97" i="15"/>
  <c r="CA98"/>
  <c r="CA95"/>
  <c r="CA20" i="7" s="1"/>
  <c r="CB63" i="15"/>
  <c r="CB190"/>
  <c r="CB47" i="8" s="1"/>
  <c r="CB215" i="15"/>
  <c r="CB241" s="1"/>
  <c r="CB62"/>
  <c r="CB94" s="1"/>
  <c r="CB216"/>
  <c r="CB242" s="1"/>
  <c r="CB66"/>
  <c r="CB189"/>
  <c r="CB46" i="8" s="1"/>
  <c r="CB30" i="15"/>
  <c r="CB25" i="8" s="1"/>
  <c r="CB32" i="15"/>
  <c r="CB27" i="8" s="1"/>
  <c r="CB64" i="15"/>
  <c r="CB65"/>
  <c r="CB188"/>
  <c r="CB45" i="8" s="1"/>
  <c r="CB31" i="15"/>
  <c r="CB26" i="8" s="1"/>
  <c r="CB21"/>
  <c r="CC21" i="15"/>
  <c r="CC15"/>
  <c r="CC15" i="9"/>
  <c r="CC15" i="8"/>
  <c r="CC15" i="22"/>
  <c r="CB381" i="19"/>
  <c r="CB40" i="20"/>
  <c r="CC16" i="6"/>
  <c r="CC16" i="7"/>
  <c r="CC16" i="5"/>
  <c r="CC16" i="23"/>
  <c r="BZ34" i="8"/>
  <c r="CC43" i="15"/>
  <c r="CB29" i="8" l="1"/>
  <c r="CB49"/>
  <c r="CA34"/>
  <c r="CC215" i="15"/>
  <c r="CC241" s="1"/>
  <c r="CC62"/>
  <c r="CC94" s="1"/>
  <c r="CC216"/>
  <c r="CC242" s="1"/>
  <c r="CC66"/>
  <c r="CC31"/>
  <c r="CC26" i="8" s="1"/>
  <c r="CC188" i="15"/>
  <c r="CC45" i="8" s="1"/>
  <c r="CC190" i="15"/>
  <c r="CC47" i="8" s="1"/>
  <c r="CC63" i="15"/>
  <c r="CC25" i="23" s="1"/>
  <c r="CC65" i="15"/>
  <c r="CC30"/>
  <c r="CC25" i="8" s="1"/>
  <c r="CC64" i="15"/>
  <c r="CC32"/>
  <c r="CC27" i="8" s="1"/>
  <c r="CC189" i="15"/>
  <c r="CC46" i="8" s="1"/>
  <c r="CB98" i="15"/>
  <c r="CB97"/>
  <c r="CC21" i="7"/>
  <c r="CD22" i="19"/>
  <c r="CD56" s="1"/>
  <c r="CD38" i="20"/>
  <c r="CE13" i="15"/>
  <c r="CE14" i="5"/>
  <c r="CE13" i="8"/>
  <c r="CE13" i="9"/>
  <c r="CE13" i="22"/>
  <c r="CE14" i="23"/>
  <c r="CE14" i="6"/>
  <c r="CD379" i="19"/>
  <c r="CD19"/>
  <c r="CD53" s="1"/>
  <c r="CE14" i="7"/>
  <c r="CD11" i="15"/>
  <c r="CD42" s="1"/>
  <c r="CD11" i="22"/>
  <c r="CD12" i="5"/>
  <c r="CD19" s="1"/>
  <c r="CD11" i="8"/>
  <c r="CC377" i="19"/>
  <c r="CD11" i="9"/>
  <c r="CD81" s="1"/>
  <c r="CD12" i="6"/>
  <c r="CD12" i="7"/>
  <c r="CD12" i="23"/>
  <c r="CC36" i="20"/>
  <c r="CC23" i="19"/>
  <c r="CC57" s="1"/>
  <c r="CD14" i="22"/>
  <c r="CD14" i="15"/>
  <c r="CC39" i="20"/>
  <c r="CC380" i="19"/>
  <c r="CD15" i="6"/>
  <c r="CD14" i="8"/>
  <c r="CD15" i="23"/>
  <c r="CD15" i="5"/>
  <c r="CD15" i="7"/>
  <c r="CD14" i="9"/>
  <c r="CB32" i="8"/>
  <c r="CB52"/>
  <c r="CA24" i="23"/>
  <c r="CC121" i="9"/>
  <c r="CC122"/>
  <c r="CC21" i="8"/>
  <c r="CB33" i="7"/>
  <c r="CB39" i="23"/>
  <c r="CB21" i="7"/>
  <c r="CB25" i="23"/>
  <c r="CC41" i="8"/>
  <c r="CD146" i="6"/>
  <c r="CD148"/>
  <c r="CD150"/>
  <c r="CD152"/>
  <c r="CD154"/>
  <c r="CD156"/>
  <c r="CD158"/>
  <c r="CD160"/>
  <c r="CD54"/>
  <c r="CD55"/>
  <c r="CD67"/>
  <c r="CD59"/>
  <c r="CD64"/>
  <c r="CD63"/>
  <c r="CD62"/>
  <c r="CD58"/>
  <c r="CD147"/>
  <c r="CD149"/>
  <c r="CD151"/>
  <c r="CD153"/>
  <c r="CD155"/>
  <c r="CD157"/>
  <c r="CD159"/>
  <c r="CD161"/>
  <c r="CD56"/>
  <c r="CD61"/>
  <c r="CD60"/>
  <c r="CD69"/>
  <c r="CD66"/>
  <c r="CD68"/>
  <c r="CD65"/>
  <c r="CD57"/>
  <c r="CD82" i="5"/>
  <c r="CD108"/>
  <c r="CD83"/>
  <c r="CD97"/>
  <c r="CD109"/>
  <c r="CD72"/>
  <c r="CD76"/>
  <c r="CD80"/>
  <c r="CD84"/>
  <c r="CD88"/>
  <c r="CD94"/>
  <c r="CD98"/>
  <c r="CD102"/>
  <c r="CD106"/>
  <c r="CD110"/>
  <c r="CD73"/>
  <c r="CD77"/>
  <c r="CD81"/>
  <c r="CD85"/>
  <c r="CD89"/>
  <c r="CD95"/>
  <c r="CD99"/>
  <c r="CD103"/>
  <c r="CD107"/>
  <c r="CD111"/>
  <c r="CD74"/>
  <c r="CD78"/>
  <c r="CD86"/>
  <c r="CD90"/>
  <c r="CD96"/>
  <c r="CD100"/>
  <c r="CD104"/>
  <c r="CD112"/>
  <c r="CD75"/>
  <c r="CD79"/>
  <c r="CD87"/>
  <c r="CD91"/>
  <c r="CD101"/>
  <c r="CD105"/>
  <c r="CD113"/>
  <c r="CC43" i="20"/>
  <c r="CC50" s="1"/>
  <c r="CC42"/>
  <c r="CC49" s="1"/>
  <c r="CC44"/>
  <c r="CC51" s="1"/>
  <c r="CC47"/>
  <c r="CC54" s="1"/>
  <c r="CC46"/>
  <c r="CC53" s="1"/>
  <c r="CC45"/>
  <c r="CC52" s="1"/>
  <c r="CD22" i="15"/>
  <c r="CC22" i="8"/>
  <c r="CD180" i="15"/>
  <c r="CC42" i="8"/>
  <c r="CD23" i="15"/>
  <c r="CC23" i="8"/>
  <c r="CD181" i="15"/>
  <c r="CC43" i="8"/>
  <c r="CD198" i="15"/>
  <c r="CB95"/>
  <c r="CB20" i="7" s="1"/>
  <c r="CA54" i="8"/>
  <c r="CD179" i="15" l="1"/>
  <c r="CD41" i="8" s="1"/>
  <c r="CD41" i="15"/>
  <c r="CD21"/>
  <c r="CC95"/>
  <c r="CC24" i="23" s="1"/>
  <c r="CC49" i="8"/>
  <c r="CC52" s="1"/>
  <c r="CC29"/>
  <c r="CD59" i="9"/>
  <c r="CD43" i="15"/>
  <c r="CD23" i="8"/>
  <c r="CD42"/>
  <c r="CD22"/>
  <c r="CD21"/>
  <c r="CB53"/>
  <c r="CB39" i="9" s="1"/>
  <c r="CB33" i="8"/>
  <c r="CB19" i="9" s="1"/>
  <c r="CD15"/>
  <c r="CC40" i="20"/>
  <c r="CD16" i="7"/>
  <c r="CD16" i="23"/>
  <c r="CD15" i="8"/>
  <c r="CD15" i="15"/>
  <c r="CC381" i="19"/>
  <c r="CD16" i="6"/>
  <c r="CD16" i="5"/>
  <c r="CD15" i="22"/>
  <c r="CE11" i="15"/>
  <c r="CE198" s="1"/>
  <c r="CE12" i="6"/>
  <c r="CE11" i="22"/>
  <c r="CD36" i="20"/>
  <c r="CE11" i="8"/>
  <c r="CE12" i="5"/>
  <c r="CE19" s="1"/>
  <c r="CE12" i="7"/>
  <c r="CD377" i="19"/>
  <c r="CE11" i="9"/>
  <c r="CE81" s="1"/>
  <c r="CE12" i="23"/>
  <c r="CE147" i="6"/>
  <c r="CE149"/>
  <c r="CE151"/>
  <c r="CE153"/>
  <c r="CE155"/>
  <c r="CE157"/>
  <c r="CE159"/>
  <c r="CE161"/>
  <c r="CE54"/>
  <c r="CE56"/>
  <c r="CE63"/>
  <c r="CE62"/>
  <c r="CE58"/>
  <c r="CE61"/>
  <c r="CE60"/>
  <c r="CE69"/>
  <c r="CE55"/>
  <c r="CE68"/>
  <c r="CE65"/>
  <c r="CE67"/>
  <c r="CE59"/>
  <c r="CE64"/>
  <c r="CE146"/>
  <c r="CE148"/>
  <c r="CE150"/>
  <c r="CE152"/>
  <c r="CE154"/>
  <c r="CE156"/>
  <c r="CE158"/>
  <c r="CE160"/>
  <c r="CE66"/>
  <c r="CE57"/>
  <c r="CE21" i="19"/>
  <c r="CE55" s="1"/>
  <c r="CD23"/>
  <c r="CD57" s="1"/>
  <c r="CE15" i="5"/>
  <c r="CE14" i="15"/>
  <c r="CD380" i="19"/>
  <c r="CE14" i="9"/>
  <c r="CE15" i="7"/>
  <c r="CE15" i="6"/>
  <c r="CE14" i="8"/>
  <c r="CD39" i="20"/>
  <c r="CE14" i="22"/>
  <c r="CE15" i="23"/>
  <c r="CC97" i="15"/>
  <c r="CC98"/>
  <c r="CC39" i="23"/>
  <c r="CC33" i="7"/>
  <c r="CD43" i="8"/>
  <c r="CE73" i="5"/>
  <c r="CE77"/>
  <c r="CE81"/>
  <c r="CE85"/>
  <c r="CE89"/>
  <c r="CE95"/>
  <c r="CE99"/>
  <c r="CE103"/>
  <c r="CE107"/>
  <c r="CE111"/>
  <c r="CE72"/>
  <c r="CE76"/>
  <c r="CE80"/>
  <c r="CE84"/>
  <c r="CE88"/>
  <c r="CE94"/>
  <c r="CE98"/>
  <c r="CE102"/>
  <c r="CE106"/>
  <c r="CE110"/>
  <c r="CE87"/>
  <c r="CE101"/>
  <c r="CE109"/>
  <c r="CE74"/>
  <c r="CE82"/>
  <c r="CE86"/>
  <c r="CE96"/>
  <c r="CE104"/>
  <c r="CE108"/>
  <c r="CE75"/>
  <c r="CE79"/>
  <c r="CE83"/>
  <c r="CE91"/>
  <c r="CE97"/>
  <c r="CE105"/>
  <c r="CE113"/>
  <c r="CE78"/>
  <c r="CE90"/>
  <c r="CE100"/>
  <c r="CE112"/>
  <c r="CD42" i="20"/>
  <c r="CD49" s="1"/>
  <c r="CD44"/>
  <c r="CD51" s="1"/>
  <c r="CD47"/>
  <c r="CD54" s="1"/>
  <c r="CD46"/>
  <c r="CD53" s="1"/>
  <c r="CD45"/>
  <c r="CD52" s="1"/>
  <c r="CD43"/>
  <c r="CD50" s="1"/>
  <c r="CC32" i="8"/>
  <c r="CB24" i="23"/>
  <c r="CE43" i="15"/>
  <c r="CC20" i="7"/>
  <c r="CE181" i="15" l="1"/>
  <c r="CE59" i="9"/>
  <c r="CC53" i="8"/>
  <c r="CC39" i="9" s="1"/>
  <c r="CE22" i="19"/>
  <c r="CE56" s="1"/>
  <c r="CE38" i="20"/>
  <c r="CF13" i="15"/>
  <c r="CF14" i="5"/>
  <c r="CE379" i="19"/>
  <c r="CF14" i="7"/>
  <c r="CF13" i="22"/>
  <c r="CF14" i="23"/>
  <c r="CE19" i="19"/>
  <c r="CE53" s="1"/>
  <c r="CF14" i="6"/>
  <c r="CF13" i="8"/>
  <c r="CF13" i="9"/>
  <c r="CF21" i="19"/>
  <c r="CF55" s="1"/>
  <c r="CD121" i="9"/>
  <c r="CD122"/>
  <c r="CE41" i="15"/>
  <c r="CE42"/>
  <c r="CC33" i="8"/>
  <c r="CC19" i="9" s="1"/>
  <c r="CE43" i="8"/>
  <c r="CE15" i="9"/>
  <c r="CD381" i="19"/>
  <c r="CE16" i="23"/>
  <c r="CE16" i="6"/>
  <c r="CE15" i="8"/>
  <c r="CE15" i="15"/>
  <c r="CD40" i="20"/>
  <c r="CE15" i="22"/>
  <c r="CE16" i="7"/>
  <c r="CE16" i="5"/>
  <c r="CD215" i="15"/>
  <c r="CD241" s="1"/>
  <c r="CD62"/>
  <c r="CD94" s="1"/>
  <c r="CD216"/>
  <c r="CD242" s="1"/>
  <c r="CD66"/>
  <c r="CD30"/>
  <c r="CD25" i="8" s="1"/>
  <c r="CD190" i="15"/>
  <c r="CD47" i="8" s="1"/>
  <c r="CD32" i="15"/>
  <c r="CD27" i="8" s="1"/>
  <c r="CD63" i="15"/>
  <c r="CD65"/>
  <c r="CD31"/>
  <c r="CD26" i="8" s="1"/>
  <c r="CD64" i="15"/>
  <c r="CD189"/>
  <c r="CD46" i="8" s="1"/>
  <c r="CD188" i="15"/>
  <c r="CD45" i="8" s="1"/>
  <c r="CB34"/>
  <c r="CB54"/>
  <c r="CE21" i="15"/>
  <c r="CE179"/>
  <c r="CE22"/>
  <c r="CE180"/>
  <c r="CE23"/>
  <c r="CD49" i="8" l="1"/>
  <c r="CD52" s="1"/>
  <c r="CD53" s="1"/>
  <c r="CD39" i="9" s="1"/>
  <c r="CD29" i="8"/>
  <c r="CD32" s="1"/>
  <c r="CD33" s="1"/>
  <c r="CD19" i="9" s="1"/>
  <c r="CE23" i="8"/>
  <c r="CE42"/>
  <c r="CE41"/>
  <c r="CD25" i="23"/>
  <c r="CD21" i="7"/>
  <c r="CE64" i="15"/>
  <c r="CE30"/>
  <c r="CE25" i="8" s="1"/>
  <c r="CE215" i="15"/>
  <c r="CE241" s="1"/>
  <c r="CE62"/>
  <c r="CE94" s="1"/>
  <c r="CE216"/>
  <c r="CE242" s="1"/>
  <c r="CE66"/>
  <c r="CE32"/>
  <c r="CE27" i="8" s="1"/>
  <c r="CE31" i="15"/>
  <c r="CE26" i="8" s="1"/>
  <c r="CE190" i="15"/>
  <c r="CE47" i="8" s="1"/>
  <c r="CE63" i="15"/>
  <c r="CE25" i="23" s="1"/>
  <c r="CE65" i="15"/>
  <c r="CE188"/>
  <c r="CE45" i="8" s="1"/>
  <c r="CE189" i="15"/>
  <c r="CE46" i="8" s="1"/>
  <c r="CE21" i="7"/>
  <c r="CF146" i="6"/>
  <c r="CF148"/>
  <c r="CF150"/>
  <c r="CF152"/>
  <c r="CF154"/>
  <c r="CF156"/>
  <c r="CF158"/>
  <c r="CF160"/>
  <c r="CF54"/>
  <c r="CF55"/>
  <c r="CF67"/>
  <c r="CF59"/>
  <c r="CF64"/>
  <c r="CF63"/>
  <c r="CF62"/>
  <c r="CF58"/>
  <c r="CF147"/>
  <c r="CF149"/>
  <c r="CF151"/>
  <c r="CF153"/>
  <c r="CF155"/>
  <c r="CF157"/>
  <c r="CF159"/>
  <c r="CF161"/>
  <c r="CF56"/>
  <c r="CF61"/>
  <c r="CF60"/>
  <c r="CF69"/>
  <c r="CF66"/>
  <c r="CF68"/>
  <c r="CF65"/>
  <c r="CF57"/>
  <c r="CF74" i="5"/>
  <c r="CF78"/>
  <c r="CF82"/>
  <c r="CF86"/>
  <c r="CF90"/>
  <c r="CF96"/>
  <c r="CF100"/>
  <c r="CF104"/>
  <c r="CF108"/>
  <c r="CF112"/>
  <c r="CF75"/>
  <c r="CF79"/>
  <c r="CF83"/>
  <c r="CF87"/>
  <c r="CF91"/>
  <c r="CF97"/>
  <c r="CF101"/>
  <c r="CF105"/>
  <c r="CF109"/>
  <c r="CF113"/>
  <c r="CF72"/>
  <c r="CF76"/>
  <c r="CF80"/>
  <c r="CF84"/>
  <c r="CF88"/>
  <c r="CF94"/>
  <c r="CF98"/>
  <c r="CF102"/>
  <c r="CF106"/>
  <c r="CF110"/>
  <c r="CF73"/>
  <c r="CF77"/>
  <c r="CF81"/>
  <c r="CF85"/>
  <c r="CF89"/>
  <c r="CF95"/>
  <c r="CF99"/>
  <c r="CF103"/>
  <c r="CF107"/>
  <c r="CF111"/>
  <c r="CE43" i="20"/>
  <c r="CE50" s="1"/>
  <c r="CE46"/>
  <c r="CE53" s="1"/>
  <c r="CE45"/>
  <c r="CE52" s="1"/>
  <c r="CE42"/>
  <c r="CE49" s="1"/>
  <c r="CE44"/>
  <c r="CE51" s="1"/>
  <c r="CE47"/>
  <c r="CE54" s="1"/>
  <c r="CC34" i="8"/>
  <c r="CC54"/>
  <c r="CE22"/>
  <c r="CE21"/>
  <c r="CD98" i="15"/>
  <c r="CD97"/>
  <c r="CD95"/>
  <c r="CD20" i="7" s="1"/>
  <c r="CD39" i="23"/>
  <c r="CD33" i="7"/>
  <c r="CE122" i="9"/>
  <c r="CE121"/>
  <c r="CE95" i="15"/>
  <c r="CF38" i="20"/>
  <c r="CG13" i="15"/>
  <c r="CG14" i="5"/>
  <c r="CG13" i="9"/>
  <c r="CG13" i="22"/>
  <c r="CG14" i="23"/>
  <c r="CF19" i="19"/>
  <c r="CF53" s="1"/>
  <c r="CG14" i="6"/>
  <c r="CG13" i="8"/>
  <c r="CF379" i="19"/>
  <c r="CF22"/>
  <c r="CF56" s="1"/>
  <c r="CG14" i="7"/>
  <c r="CF11" i="15"/>
  <c r="CF198" s="1"/>
  <c r="CF11" i="22"/>
  <c r="CF12" i="5"/>
  <c r="CF19" s="1"/>
  <c r="CF12" i="23"/>
  <c r="CE36" i="20"/>
  <c r="CF11" i="9"/>
  <c r="CF81" s="1"/>
  <c r="CF12" i="6"/>
  <c r="CF12" i="7"/>
  <c r="CF11" i="8"/>
  <c r="CE377" i="19"/>
  <c r="CE23"/>
  <c r="CE57" s="1"/>
  <c r="CE380"/>
  <c r="CF15" i="5"/>
  <c r="CF14" i="8"/>
  <c r="CE39" i="20"/>
  <c r="CF14" i="9"/>
  <c r="CF14" i="15"/>
  <c r="CF15" i="23"/>
  <c r="CF15" i="6"/>
  <c r="CF15" i="7"/>
  <c r="CF14" i="22"/>
  <c r="CG21" i="19" l="1"/>
  <c r="CG55" s="1"/>
  <c r="CE49" i="8"/>
  <c r="CE52" s="1"/>
  <c r="CE29"/>
  <c r="CE32" s="1"/>
  <c r="CF59" i="9"/>
  <c r="CF41" i="15"/>
  <c r="CG38" i="20"/>
  <c r="CH13" i="15"/>
  <c r="CH13" i="8"/>
  <c r="CH13" i="22"/>
  <c r="CH14" i="23"/>
  <c r="CG19" i="19"/>
  <c r="CG53" s="1"/>
  <c r="CH14" i="6"/>
  <c r="CG379" i="19"/>
  <c r="CH13" i="9"/>
  <c r="CG22" i="19"/>
  <c r="CG56" s="1"/>
  <c r="CH14" i="5"/>
  <c r="CH14" i="7"/>
  <c r="CF380" i="19"/>
  <c r="CG14" i="22"/>
  <c r="CG14" i="15"/>
  <c r="CF39" i="20"/>
  <c r="CG14" i="9"/>
  <c r="CF23" i="19"/>
  <c r="CF57" s="1"/>
  <c r="CG15" i="6"/>
  <c r="CG15" i="5"/>
  <c r="CG15" i="7"/>
  <c r="CG15" i="23"/>
  <c r="CG14" i="8"/>
  <c r="CG11" i="9"/>
  <c r="CG81" s="1"/>
  <c r="CG12" i="5"/>
  <c r="CG19" s="1"/>
  <c r="CG12" i="7"/>
  <c r="CG11" i="8"/>
  <c r="CG12" i="23"/>
  <c r="CG11" i="15"/>
  <c r="CG198" s="1"/>
  <c r="CG12" i="6"/>
  <c r="CG11" i="22"/>
  <c r="CF377" i="19"/>
  <c r="CF36" i="20"/>
  <c r="CG75" i="5"/>
  <c r="CG79"/>
  <c r="CG83"/>
  <c r="CG87"/>
  <c r="CG91"/>
  <c r="CG97"/>
  <c r="CG101"/>
  <c r="CG105"/>
  <c r="CG109"/>
  <c r="CG113"/>
  <c r="CG74"/>
  <c r="CG78"/>
  <c r="CG82"/>
  <c r="CG86"/>
  <c r="CG90"/>
  <c r="CG96"/>
  <c r="CG100"/>
  <c r="CG104"/>
  <c r="CG108"/>
  <c r="CG112"/>
  <c r="CG73"/>
  <c r="CG81"/>
  <c r="CG85"/>
  <c r="CG95"/>
  <c r="CG103"/>
  <c r="CG107"/>
  <c r="CG72"/>
  <c r="CG80"/>
  <c r="CG88"/>
  <c r="CG94"/>
  <c r="CG102"/>
  <c r="CG110"/>
  <c r="CG77"/>
  <c r="CG89"/>
  <c r="CG99"/>
  <c r="CG111"/>
  <c r="CG76"/>
  <c r="CG84"/>
  <c r="CG98"/>
  <c r="CG106"/>
  <c r="CF43" i="20"/>
  <c r="CF50" s="1"/>
  <c r="CF46"/>
  <c r="CF53" s="1"/>
  <c r="CF45"/>
  <c r="CF52" s="1"/>
  <c r="CF42"/>
  <c r="CF49" s="1"/>
  <c r="CF44"/>
  <c r="CF51" s="1"/>
  <c r="CF47"/>
  <c r="CF54" s="1"/>
  <c r="CF21" i="15"/>
  <c r="CF42"/>
  <c r="CF179"/>
  <c r="CF15"/>
  <c r="CE40" i="20"/>
  <c r="CF15" i="22"/>
  <c r="CF16" i="5"/>
  <c r="CF16" i="7"/>
  <c r="CF15" i="9"/>
  <c r="CF16" i="6"/>
  <c r="CE381" i="19"/>
  <c r="CF15" i="8"/>
  <c r="CF16" i="23"/>
  <c r="CF181" i="15"/>
  <c r="CF43"/>
  <c r="CG146" i="6"/>
  <c r="CG148"/>
  <c r="CG150"/>
  <c r="CG152"/>
  <c r="CG154"/>
  <c r="CG156"/>
  <c r="CG158"/>
  <c r="CG160"/>
  <c r="CG55"/>
  <c r="CG66"/>
  <c r="CG68"/>
  <c r="CG65"/>
  <c r="CG57"/>
  <c r="CG67"/>
  <c r="CG59"/>
  <c r="CG64"/>
  <c r="CG147"/>
  <c r="CG149"/>
  <c r="CG151"/>
  <c r="CG153"/>
  <c r="CG155"/>
  <c r="CG157"/>
  <c r="CG159"/>
  <c r="CG161"/>
  <c r="CG54"/>
  <c r="CG56"/>
  <c r="CG63"/>
  <c r="CG62"/>
  <c r="CG58"/>
  <c r="CG61"/>
  <c r="CG60"/>
  <c r="CG69"/>
  <c r="CE20" i="7"/>
  <c r="CE24" i="23"/>
  <c r="CE33" i="7"/>
  <c r="CE39" i="23"/>
  <c r="CE98" i="15"/>
  <c r="CE97"/>
  <c r="CF22"/>
  <c r="CD24" i="23"/>
  <c r="CF180" i="15"/>
  <c r="CF23"/>
  <c r="CD54" i="8"/>
  <c r="CD34"/>
  <c r="CG43" i="15" l="1"/>
  <c r="CG41"/>
  <c r="CG59" i="9"/>
  <c r="CF23" i="8"/>
  <c r="CG23" i="15"/>
  <c r="CE53" i="8"/>
  <c r="CE39" i="9" s="1"/>
  <c r="CF22" i="8"/>
  <c r="CG22" i="15"/>
  <c r="CF121" i="9"/>
  <c r="CF122"/>
  <c r="CG179" i="15"/>
  <c r="CF41" i="8"/>
  <c r="CH72" i="5"/>
  <c r="CH76"/>
  <c r="CH80"/>
  <c r="CH84"/>
  <c r="CH88"/>
  <c r="CH94"/>
  <c r="CH98"/>
  <c r="CH102"/>
  <c r="CH106"/>
  <c r="CH110"/>
  <c r="CH73"/>
  <c r="CH77"/>
  <c r="CH81"/>
  <c r="CH85"/>
  <c r="CH89"/>
  <c r="CH95"/>
  <c r="CH99"/>
  <c r="CH103"/>
  <c r="CH107"/>
  <c r="CH111"/>
  <c r="CH74"/>
  <c r="CH78"/>
  <c r="CH82"/>
  <c r="CH86"/>
  <c r="CH90"/>
  <c r="CH96"/>
  <c r="CH100"/>
  <c r="CH104"/>
  <c r="CH108"/>
  <c r="CH112"/>
  <c r="CH75"/>
  <c r="CH79"/>
  <c r="CH83"/>
  <c r="CH87"/>
  <c r="CH91"/>
  <c r="CH97"/>
  <c r="CH101"/>
  <c r="CH105"/>
  <c r="CH109"/>
  <c r="CH113"/>
  <c r="CH146" i="6"/>
  <c r="CH148"/>
  <c r="CH150"/>
  <c r="CH152"/>
  <c r="CH154"/>
  <c r="CH156"/>
  <c r="CH158"/>
  <c r="CH160"/>
  <c r="CH54"/>
  <c r="CH55"/>
  <c r="CH67"/>
  <c r="CH59"/>
  <c r="CH64"/>
  <c r="CH63"/>
  <c r="CH62"/>
  <c r="CH58"/>
  <c r="CH147"/>
  <c r="CH149"/>
  <c r="CH151"/>
  <c r="CH153"/>
  <c r="CH155"/>
  <c r="CH157"/>
  <c r="CH159"/>
  <c r="CH161"/>
  <c r="CH56"/>
  <c r="CH61"/>
  <c r="CH60"/>
  <c r="CH69"/>
  <c r="CH66"/>
  <c r="CH68"/>
  <c r="CH65"/>
  <c r="CH57"/>
  <c r="CG42" i="20"/>
  <c r="CG49" s="1"/>
  <c r="CG44"/>
  <c r="CG51" s="1"/>
  <c r="CG47"/>
  <c r="CG54" s="1"/>
  <c r="CG43"/>
  <c r="CG50" s="1"/>
  <c r="CG46"/>
  <c r="CG53" s="1"/>
  <c r="CG45"/>
  <c r="CG52" s="1"/>
  <c r="CF42" i="8"/>
  <c r="CG180" i="15"/>
  <c r="CE33" i="8"/>
  <c r="CE19" i="9" s="1"/>
  <c r="CG181" i="15"/>
  <c r="CF43" i="8"/>
  <c r="CF64" i="15"/>
  <c r="CF63"/>
  <c r="CF65"/>
  <c r="CF32"/>
  <c r="CF27" i="8" s="1"/>
  <c r="CF189" i="15"/>
  <c r="CF46" i="8" s="1"/>
  <c r="CF188" i="15"/>
  <c r="CF45" i="8" s="1"/>
  <c r="CF62" i="15"/>
  <c r="CF94" s="1"/>
  <c r="CF216"/>
  <c r="CF242" s="1"/>
  <c r="CF31"/>
  <c r="CF26" i="8" s="1"/>
  <c r="CF190" i="15"/>
  <c r="CF47" i="8" s="1"/>
  <c r="CF215" i="15"/>
  <c r="CF241" s="1"/>
  <c r="CF66"/>
  <c r="CF30"/>
  <c r="CF25" i="8" s="1"/>
  <c r="CG42" i="15"/>
  <c r="CG21"/>
  <c r="CF21" i="8"/>
  <c r="CG15" i="9"/>
  <c r="CG15" i="15"/>
  <c r="CF40" i="20"/>
  <c r="CG16" i="23"/>
  <c r="CG16" i="7"/>
  <c r="CG16" i="5"/>
  <c r="CG15" i="22"/>
  <c r="CG16" i="6"/>
  <c r="CG15" i="8"/>
  <c r="CF381" i="19"/>
  <c r="CH21"/>
  <c r="CH55" s="1"/>
  <c r="CG23"/>
  <c r="CG57" s="1"/>
  <c r="CH14" i="15"/>
  <c r="CH14" i="22"/>
  <c r="CH15" i="6"/>
  <c r="CG380" i="19"/>
  <c r="CG39" i="20"/>
  <c r="CH15" i="7"/>
  <c r="CH15" i="23"/>
  <c r="CH15" i="5"/>
  <c r="CH14" i="9"/>
  <c r="CH14" i="8"/>
  <c r="CH11" i="15"/>
  <c r="CH198" s="1"/>
  <c r="CH11" i="22"/>
  <c r="CH12" i="5"/>
  <c r="CH19" s="1"/>
  <c r="CH12" i="23"/>
  <c r="CG377" i="19"/>
  <c r="CH11" i="9"/>
  <c r="CH81" s="1"/>
  <c r="CH12" i="6"/>
  <c r="CH12" i="7"/>
  <c r="CG36" i="20"/>
  <c r="CH11" i="8"/>
  <c r="CF29" l="1"/>
  <c r="CF49"/>
  <c r="CH59" i="9"/>
  <c r="CF21" i="7"/>
  <c r="CF32" i="8"/>
  <c r="CH15" i="15"/>
  <c r="CG40" i="20"/>
  <c r="CH15" i="9"/>
  <c r="CH16" i="7"/>
  <c r="CH16" i="6"/>
  <c r="CG381" i="19"/>
  <c r="CH15" i="8"/>
  <c r="CH16" i="23"/>
  <c r="CH16" i="5"/>
  <c r="CH15" i="22"/>
  <c r="CG64" i="15"/>
  <c r="CG63"/>
  <c r="CG65"/>
  <c r="CG188"/>
  <c r="CG45" i="8" s="1"/>
  <c r="CG190" i="15"/>
  <c r="CG47" i="8" s="1"/>
  <c r="CG30" i="15"/>
  <c r="CG25" i="8" s="1"/>
  <c r="CG215" i="15"/>
  <c r="CG241" s="1"/>
  <c r="CG62"/>
  <c r="CG94" s="1"/>
  <c r="CG216"/>
  <c r="CG242" s="1"/>
  <c r="CG66"/>
  <c r="CG31"/>
  <c r="CG26" i="8" s="1"/>
  <c r="CG189" i="15"/>
  <c r="CG46" i="8" s="1"/>
  <c r="CG32" i="15"/>
  <c r="CG27" i="8" s="1"/>
  <c r="CF33"/>
  <c r="CF19" i="9" s="1"/>
  <c r="CF39" i="23"/>
  <c r="CF33" i="7"/>
  <c r="CF97" i="15"/>
  <c r="CF98"/>
  <c r="CF95"/>
  <c r="CF24" i="23" s="1"/>
  <c r="CG43" i="8"/>
  <c r="CH181" i="15"/>
  <c r="CG41" i="8"/>
  <c r="CH179" i="15"/>
  <c r="CH43"/>
  <c r="CH22" i="19"/>
  <c r="CH56" s="1"/>
  <c r="CH38" i="20"/>
  <c r="CI13" i="15"/>
  <c r="CI14" i="5"/>
  <c r="CH379" i="19"/>
  <c r="CI13" i="9"/>
  <c r="CI13" i="22"/>
  <c r="CI14" i="23"/>
  <c r="CH19" i="19"/>
  <c r="CH53" s="1"/>
  <c r="CI14" i="6"/>
  <c r="CI13" i="8"/>
  <c r="CI14" i="7"/>
  <c r="CI21" i="19"/>
  <c r="CI55" s="1"/>
  <c r="CG121" i="9"/>
  <c r="CG122"/>
  <c r="CG21" i="8"/>
  <c r="CH21" i="15"/>
  <c r="CH42"/>
  <c r="CG21" i="7"/>
  <c r="CG42" i="8"/>
  <c r="CH180" i="15"/>
  <c r="CG22" i="8"/>
  <c r="CH22" i="15"/>
  <c r="CG23" i="8"/>
  <c r="CH23" i="15"/>
  <c r="CH41"/>
  <c r="CF25" i="23"/>
  <c r="CE34" i="8"/>
  <c r="CF52"/>
  <c r="CE54"/>
  <c r="CG25" i="23" l="1"/>
  <c r="CG49" i="8"/>
  <c r="CG29"/>
  <c r="CG32" s="1"/>
  <c r="CH23"/>
  <c r="CH22"/>
  <c r="CH42"/>
  <c r="CI146" i="6"/>
  <c r="CI148"/>
  <c r="CI150"/>
  <c r="CI152"/>
  <c r="CI154"/>
  <c r="CI156"/>
  <c r="CI158"/>
  <c r="CI160"/>
  <c r="CI54"/>
  <c r="CI56"/>
  <c r="CI63"/>
  <c r="CI62"/>
  <c r="CI61"/>
  <c r="CI69"/>
  <c r="CI147"/>
  <c r="CI149"/>
  <c r="CI151"/>
  <c r="CI153"/>
  <c r="CI155"/>
  <c r="CI157"/>
  <c r="CI159"/>
  <c r="CI161"/>
  <c r="CI55"/>
  <c r="CI66"/>
  <c r="CI68"/>
  <c r="CI65"/>
  <c r="CI57"/>
  <c r="CI67"/>
  <c r="CI59"/>
  <c r="CI64"/>
  <c r="CI58"/>
  <c r="CI60"/>
  <c r="CI73" i="5"/>
  <c r="CI85"/>
  <c r="CI99"/>
  <c r="CI111"/>
  <c r="CI80"/>
  <c r="CI88"/>
  <c r="CI98"/>
  <c r="CI75"/>
  <c r="CI79"/>
  <c r="CI83"/>
  <c r="CI87"/>
  <c r="CI91"/>
  <c r="CI97"/>
  <c r="CI101"/>
  <c r="CI105"/>
  <c r="CI109"/>
  <c r="CI113"/>
  <c r="CI74"/>
  <c r="CI78"/>
  <c r="CI82"/>
  <c r="CI86"/>
  <c r="CI90"/>
  <c r="CI96"/>
  <c r="CI100"/>
  <c r="CI104"/>
  <c r="CI108"/>
  <c r="CI112"/>
  <c r="CI77"/>
  <c r="CI81"/>
  <c r="CI89"/>
  <c r="CI95"/>
  <c r="CI103"/>
  <c r="CI107"/>
  <c r="CI72"/>
  <c r="CI76"/>
  <c r="CI84"/>
  <c r="CI94"/>
  <c r="CI102"/>
  <c r="CI106"/>
  <c r="CI110"/>
  <c r="CH44" i="20"/>
  <c r="CH51" s="1"/>
  <c r="CH43"/>
  <c r="CH50" s="1"/>
  <c r="CH46"/>
  <c r="CH53" s="1"/>
  <c r="CH45"/>
  <c r="CH52" s="1"/>
  <c r="CH42"/>
  <c r="CH49" s="1"/>
  <c r="CH47"/>
  <c r="CH54" s="1"/>
  <c r="CG33" i="7"/>
  <c r="CG39" i="23"/>
  <c r="CG98" i="15"/>
  <c r="CG97"/>
  <c r="CG95"/>
  <c r="CG24" i="23" s="1"/>
  <c r="CH122" i="9"/>
  <c r="CH121"/>
  <c r="CH63" i="15"/>
  <c r="CH32"/>
  <c r="CH27" i="8" s="1"/>
  <c r="CH215" i="15"/>
  <c r="CH241" s="1"/>
  <c r="CH62"/>
  <c r="CH94" s="1"/>
  <c r="CH216"/>
  <c r="CH242" s="1"/>
  <c r="CH66"/>
  <c r="CH190"/>
  <c r="CH47" i="8" s="1"/>
  <c r="CH189" i="15"/>
  <c r="CH46" i="8" s="1"/>
  <c r="CH30" i="15"/>
  <c r="CH25" i="8" s="1"/>
  <c r="CH64" i="15"/>
  <c r="CH65"/>
  <c r="CH188"/>
  <c r="CH45" i="8" s="1"/>
  <c r="CH31" i="15"/>
  <c r="CH26" i="8" s="1"/>
  <c r="CF20" i="7"/>
  <c r="CG52" i="8"/>
  <c r="CF34"/>
  <c r="CF53"/>
  <c r="CF39" i="9" s="1"/>
  <c r="CH21" i="8"/>
  <c r="CJ13" i="22"/>
  <c r="CJ14" i="6"/>
  <c r="CJ13" i="9"/>
  <c r="CI22" i="19"/>
  <c r="CI56" s="1"/>
  <c r="CI38" i="20"/>
  <c r="CJ13" i="15"/>
  <c r="CJ14" i="5"/>
  <c r="CJ13" i="8"/>
  <c r="CJ14" i="7"/>
  <c r="CJ14" i="23"/>
  <c r="CI19" i="19"/>
  <c r="CI53" s="1"/>
  <c r="CI379"/>
  <c r="CI12" i="6"/>
  <c r="CH377" i="19"/>
  <c r="CI11" i="9"/>
  <c r="CI81" s="1"/>
  <c r="CI12" i="5"/>
  <c r="CI19" s="1"/>
  <c r="CI12" i="7"/>
  <c r="CI11" i="8"/>
  <c r="CH36" i="20"/>
  <c r="CI11" i="15"/>
  <c r="CI198" s="1"/>
  <c r="CI11" i="22"/>
  <c r="CI12" i="23"/>
  <c r="CI14" i="9"/>
  <c r="CI15" i="7"/>
  <c r="CH380" i="19"/>
  <c r="CI15" i="6"/>
  <c r="CI14" i="15"/>
  <c r="CI14" i="8"/>
  <c r="CH39" i="20"/>
  <c r="CH23" i="19"/>
  <c r="CH57" s="1"/>
  <c r="CI14" i="22"/>
  <c r="CI15" i="23"/>
  <c r="CI15" i="5"/>
  <c r="CH41" i="8"/>
  <c r="CH43"/>
  <c r="CG20" i="7"/>
  <c r="CH49" i="8" l="1"/>
  <c r="CH29"/>
  <c r="CH32" s="1"/>
  <c r="CH33" s="1"/>
  <c r="CH19" i="9" s="1"/>
  <c r="CI59"/>
  <c r="CH95" i="15"/>
  <c r="CH24" i="23" s="1"/>
  <c r="CI43" i="15"/>
  <c r="CI181"/>
  <c r="CI43" i="8" s="1"/>
  <c r="CI179" i="15"/>
  <c r="CI41" i="8" s="1"/>
  <c r="CH21" i="7"/>
  <c r="CI15" i="15"/>
  <c r="CI16" i="23"/>
  <c r="CI15" i="9"/>
  <c r="CI16" i="6"/>
  <c r="CH381" i="19"/>
  <c r="CI15" i="22"/>
  <c r="CI16" i="5"/>
  <c r="CI15" i="8"/>
  <c r="CH40" i="20"/>
  <c r="CI16" i="7"/>
  <c r="CJ21" i="19"/>
  <c r="CJ55" s="1"/>
  <c r="CI23"/>
  <c r="CI57" s="1"/>
  <c r="CJ14" i="22"/>
  <c r="CI39" i="20"/>
  <c r="CI380" i="19"/>
  <c r="CJ15" i="6"/>
  <c r="CJ15" i="23"/>
  <c r="CJ14" i="8"/>
  <c r="CJ14" i="15"/>
  <c r="CJ15" i="7"/>
  <c r="CJ15" i="5"/>
  <c r="CJ14" i="9"/>
  <c r="CJ146" i="6"/>
  <c r="CJ148"/>
  <c r="CJ150"/>
  <c r="CJ152"/>
  <c r="CJ154"/>
  <c r="CJ156"/>
  <c r="CJ158"/>
  <c r="CJ160"/>
  <c r="CJ54"/>
  <c r="CJ55"/>
  <c r="CJ67"/>
  <c r="CJ59"/>
  <c r="CJ64"/>
  <c r="CJ63"/>
  <c r="CJ62"/>
  <c r="CJ58"/>
  <c r="CJ147"/>
  <c r="CJ149"/>
  <c r="CJ151"/>
  <c r="CJ153"/>
  <c r="CJ155"/>
  <c r="CJ157"/>
  <c r="CJ159"/>
  <c r="CJ161"/>
  <c r="CJ56"/>
  <c r="CJ61"/>
  <c r="CJ60"/>
  <c r="CJ69"/>
  <c r="CJ66"/>
  <c r="CJ68"/>
  <c r="CJ65"/>
  <c r="CJ57"/>
  <c r="CG33" i="8"/>
  <c r="CG19" i="9" s="1"/>
  <c r="CG53" i="8"/>
  <c r="CG39" i="9" s="1"/>
  <c r="CH39" i="23"/>
  <c r="CH33" i="7"/>
  <c r="CH52" i="8"/>
  <c r="CI21" i="15"/>
  <c r="CF54" i="8"/>
  <c r="CH25" i="23"/>
  <c r="CI42" i="15"/>
  <c r="CI22"/>
  <c r="CJ11"/>
  <c r="CJ11" i="22"/>
  <c r="CJ12" i="5"/>
  <c r="CJ19" s="1"/>
  <c r="CJ11" i="8"/>
  <c r="CI36" i="20"/>
  <c r="CJ11" i="9"/>
  <c r="CJ81" s="1"/>
  <c r="CJ12" i="6"/>
  <c r="CJ12" i="7"/>
  <c r="CJ12" i="23"/>
  <c r="CI377" i="19"/>
  <c r="CJ72" i="5"/>
  <c r="CJ76"/>
  <c r="CJ80"/>
  <c r="CJ84"/>
  <c r="CJ88"/>
  <c r="CJ94"/>
  <c r="CJ98"/>
  <c r="CJ102"/>
  <c r="CJ106"/>
  <c r="CJ110"/>
  <c r="CJ73"/>
  <c r="CJ77"/>
  <c r="CJ81"/>
  <c r="CJ85"/>
  <c r="CJ89"/>
  <c r="CJ95"/>
  <c r="CJ99"/>
  <c r="CJ103"/>
  <c r="CJ107"/>
  <c r="CJ111"/>
  <c r="CJ74"/>
  <c r="CJ78"/>
  <c r="CJ82"/>
  <c r="CJ86"/>
  <c r="CJ90"/>
  <c r="CJ96"/>
  <c r="CJ100"/>
  <c r="CJ104"/>
  <c r="CJ108"/>
  <c r="CJ112"/>
  <c r="CJ75"/>
  <c r="CJ79"/>
  <c r="CJ83"/>
  <c r="CJ87"/>
  <c r="CJ91"/>
  <c r="CJ97"/>
  <c r="CJ101"/>
  <c r="CJ105"/>
  <c r="CJ109"/>
  <c r="CJ113"/>
  <c r="CI42" i="20"/>
  <c r="CI49" s="1"/>
  <c r="CI44"/>
  <c r="CI51" s="1"/>
  <c r="CI47"/>
  <c r="CI54" s="1"/>
  <c r="CI43"/>
  <c r="CI50" s="1"/>
  <c r="CI46"/>
  <c r="CI53" s="1"/>
  <c r="CI45"/>
  <c r="CI52" s="1"/>
  <c r="CH98" i="15"/>
  <c r="CH97"/>
  <c r="CI41"/>
  <c r="CH20" i="7"/>
  <c r="CI180" i="15"/>
  <c r="CI23"/>
  <c r="CJ179" l="1"/>
  <c r="CJ59" i="9"/>
  <c r="CI23" i="8"/>
  <c r="CJ23" i="15"/>
  <c r="CJ41" i="8"/>
  <c r="CJ42" i="15"/>
  <c r="CJ22" i="19"/>
  <c r="CJ56" s="1"/>
  <c r="CJ38" i="20"/>
  <c r="CK13" i="15"/>
  <c r="CK14" i="5"/>
  <c r="CK14" i="7"/>
  <c r="CJ379" i="19"/>
  <c r="CK13" i="22"/>
  <c r="CK14" i="23"/>
  <c r="CJ19" i="19"/>
  <c r="CJ53" s="1"/>
  <c r="CK14" i="6"/>
  <c r="CK13" i="9"/>
  <c r="CK13" i="8"/>
  <c r="CI121" i="9"/>
  <c r="CI122"/>
  <c r="CI215" i="15"/>
  <c r="CI241" s="1"/>
  <c r="CI62"/>
  <c r="CI94" s="1"/>
  <c r="CI216"/>
  <c r="CI242" s="1"/>
  <c r="CI66"/>
  <c r="CI189"/>
  <c r="CI46" i="8" s="1"/>
  <c r="CI31" i="15"/>
  <c r="CI26" i="8" s="1"/>
  <c r="CI30" i="15"/>
  <c r="CI25" i="8" s="1"/>
  <c r="CI64" i="15"/>
  <c r="CI63"/>
  <c r="CI65"/>
  <c r="CI190"/>
  <c r="CI47" i="8" s="1"/>
  <c r="CI188" i="15"/>
  <c r="CI45" i="8" s="1"/>
  <c r="CI32" i="15"/>
  <c r="CI27" i="8" s="1"/>
  <c r="CJ198" i="15"/>
  <c r="CJ43"/>
  <c r="CI42" i="8"/>
  <c r="CJ180" i="15"/>
  <c r="CJ41"/>
  <c r="CI22" i="8"/>
  <c r="CJ22" i="15"/>
  <c r="CI21" i="8"/>
  <c r="CJ21" i="15"/>
  <c r="CH53" i="8"/>
  <c r="CH39" i="9" s="1"/>
  <c r="CJ15"/>
  <c r="CJ15" i="8"/>
  <c r="CJ15" i="22"/>
  <c r="CJ16" i="6"/>
  <c r="CI381" i="19"/>
  <c r="CJ15" i="15"/>
  <c r="CJ16" i="5"/>
  <c r="CI40" i="20"/>
  <c r="CJ16" i="23"/>
  <c r="CJ16" i="7"/>
  <c r="CH34" i="8"/>
  <c r="CG54"/>
  <c r="CG34"/>
  <c r="CJ181" i="15"/>
  <c r="CI29" i="8" l="1"/>
  <c r="CI32" s="1"/>
  <c r="CI33" s="1"/>
  <c r="CI19" i="9" s="1"/>
  <c r="CI49" i="8"/>
  <c r="CI95" i="15"/>
  <c r="CI20" i="7" s="1"/>
  <c r="CI21"/>
  <c r="CJ215" i="15"/>
  <c r="CJ66"/>
  <c r="CJ190"/>
  <c r="CJ47" i="8" s="1"/>
  <c r="CJ64" i="15"/>
  <c r="CJ63"/>
  <c r="CJ65"/>
  <c r="CJ30"/>
  <c r="CJ25" i="8" s="1"/>
  <c r="CJ32" i="15"/>
  <c r="CJ27" i="8" s="1"/>
  <c r="CJ188" i="15"/>
  <c r="CJ45" i="8" s="1"/>
  <c r="CJ62" i="15"/>
  <c r="CJ94" s="1"/>
  <c r="CJ216"/>
  <c r="CJ242" s="1"/>
  <c r="CJ31"/>
  <c r="CJ26" i="8" s="1"/>
  <c r="CJ189" i="15"/>
  <c r="CJ46" i="8" s="1"/>
  <c r="CJ21"/>
  <c r="CJ22"/>
  <c r="CJ95" i="15"/>
  <c r="CJ241"/>
  <c r="CI98"/>
  <c r="CI97"/>
  <c r="CK147" i="6"/>
  <c r="CK149"/>
  <c r="CK151"/>
  <c r="CK153"/>
  <c r="CK155"/>
  <c r="CK157"/>
  <c r="CK159"/>
  <c r="CK161"/>
  <c r="CK55"/>
  <c r="CK66"/>
  <c r="CK68"/>
  <c r="CK65"/>
  <c r="CK57"/>
  <c r="CK67"/>
  <c r="CK59"/>
  <c r="CK64"/>
  <c r="CK146"/>
  <c r="CK148"/>
  <c r="CK150"/>
  <c r="CK152"/>
  <c r="CK154"/>
  <c r="CK156"/>
  <c r="CK158"/>
  <c r="CK160"/>
  <c r="CK54"/>
  <c r="CK56"/>
  <c r="CK63"/>
  <c r="CK62"/>
  <c r="CK58"/>
  <c r="CK61"/>
  <c r="CK60"/>
  <c r="CK69"/>
  <c r="CK73" i="5"/>
  <c r="CK77"/>
  <c r="CK81"/>
  <c r="CK85"/>
  <c r="CK89"/>
  <c r="CK95"/>
  <c r="CK99"/>
  <c r="CK103"/>
  <c r="CK107"/>
  <c r="CK111"/>
  <c r="CK72"/>
  <c r="CK76"/>
  <c r="CK80"/>
  <c r="CK84"/>
  <c r="CK88"/>
  <c r="CK94"/>
  <c r="CK98"/>
  <c r="CK102"/>
  <c r="CK106"/>
  <c r="CK110"/>
  <c r="CK75"/>
  <c r="CK79"/>
  <c r="CK83"/>
  <c r="CK87"/>
  <c r="CK91"/>
  <c r="CK97"/>
  <c r="CK101"/>
  <c r="CK105"/>
  <c r="CK109"/>
  <c r="CK113"/>
  <c r="CK74"/>
  <c r="CK78"/>
  <c r="CK82"/>
  <c r="CK86"/>
  <c r="CK90"/>
  <c r="CK96"/>
  <c r="CK100"/>
  <c r="CK104"/>
  <c r="CK108"/>
  <c r="CK112"/>
  <c r="CJ43" i="20"/>
  <c r="CJ50" s="1"/>
  <c r="CJ46"/>
  <c r="CJ53" s="1"/>
  <c r="CJ45"/>
  <c r="CJ52" s="1"/>
  <c r="CJ42"/>
  <c r="CJ49" s="1"/>
  <c r="CJ44"/>
  <c r="CJ51" s="1"/>
  <c r="CJ47"/>
  <c r="CJ54" s="1"/>
  <c r="CH54" i="8"/>
  <c r="CI52"/>
  <c r="CI25" i="23"/>
  <c r="CJ43" i="8"/>
  <c r="CJ121" i="9"/>
  <c r="CJ122"/>
  <c r="CJ42" i="8"/>
  <c r="CI33" i="7"/>
  <c r="CI39" i="23"/>
  <c r="CK11" i="9"/>
  <c r="CK81" s="1"/>
  <c r="CK12" i="5"/>
  <c r="CK19" s="1"/>
  <c r="CK12" i="7"/>
  <c r="CK12" i="23"/>
  <c r="CJ36" i="20"/>
  <c r="CK11" i="15"/>
  <c r="CK21" s="1"/>
  <c r="CK12" i="6"/>
  <c r="CK11" i="22"/>
  <c r="CK11" i="8"/>
  <c r="CJ377" i="19"/>
  <c r="CK21"/>
  <c r="CK55" s="1"/>
  <c r="CK14" i="8"/>
  <c r="CK14" i="22"/>
  <c r="CK14" i="9"/>
  <c r="CJ39" i="20"/>
  <c r="CK15" i="5"/>
  <c r="CJ23" i="19"/>
  <c r="CJ57" s="1"/>
  <c r="CK15" i="6"/>
  <c r="CJ380" i="19"/>
  <c r="CK15" i="23"/>
  <c r="CK15" i="7"/>
  <c r="CK14" i="15"/>
  <c r="CJ21" i="7"/>
  <c r="CJ23" i="8"/>
  <c r="CJ24" i="23" l="1"/>
  <c r="CI24"/>
  <c r="CK43" i="15"/>
  <c r="CJ25" i="23"/>
  <c r="CJ49" i="8"/>
  <c r="CJ52" s="1"/>
  <c r="CJ53" s="1"/>
  <c r="CJ39" i="9" s="1"/>
  <c r="CJ29" i="8"/>
  <c r="CK59" i="9"/>
  <c r="CK23" i="15"/>
  <c r="CK23" i="8" s="1"/>
  <c r="CK42" i="15"/>
  <c r="CK180"/>
  <c r="CK21" i="8"/>
  <c r="CI53"/>
  <c r="CI39" i="9" s="1"/>
  <c r="CJ98" i="15"/>
  <c r="CJ97"/>
  <c r="CI34" i="8"/>
  <c r="CK198" i="15"/>
  <c r="CK41"/>
  <c r="CJ32" i="8"/>
  <c r="CJ20" i="7"/>
  <c r="CK179" i="15"/>
  <c r="CJ381" i="19"/>
  <c r="CK15" i="15"/>
  <c r="CJ40" i="20"/>
  <c r="CK15" i="22"/>
  <c r="CK16" i="7"/>
  <c r="CK16" i="6"/>
  <c r="CK15" i="9"/>
  <c r="CK16" i="5"/>
  <c r="CK15" i="8"/>
  <c r="CK16" i="23"/>
  <c r="CK22" i="19"/>
  <c r="CK56" s="1"/>
  <c r="CK38" i="20"/>
  <c r="CL13" i="15"/>
  <c r="CL14" i="5"/>
  <c r="CL13" i="9"/>
  <c r="CL13" i="8"/>
  <c r="CL13" i="22"/>
  <c r="CL14" i="23"/>
  <c r="CK19" i="19"/>
  <c r="CK53" s="1"/>
  <c r="CL14" i="6"/>
  <c r="CK379" i="19"/>
  <c r="CL14" i="7"/>
  <c r="CK42" i="8"/>
  <c r="CJ33" i="7"/>
  <c r="CJ39" i="23"/>
  <c r="CK181" i="15"/>
  <c r="CK22"/>
  <c r="CK43" i="8" l="1"/>
  <c r="CL12" i="7"/>
  <c r="CL11" i="15"/>
  <c r="CL180" s="1"/>
  <c r="CL11" i="22"/>
  <c r="CL12" i="5"/>
  <c r="CL19" s="1"/>
  <c r="CL11" i="8"/>
  <c r="CK377" i="19"/>
  <c r="CL11" i="9"/>
  <c r="CL81" s="1"/>
  <c r="CL12" i="6"/>
  <c r="CK36" i="20"/>
  <c r="CL12" i="23"/>
  <c r="CL21" i="19"/>
  <c r="CL55" s="1"/>
  <c r="CL15" i="6"/>
  <c r="CK23" i="19"/>
  <c r="CK57" s="1"/>
  <c r="CL15" i="5"/>
  <c r="CL14" i="9"/>
  <c r="CK380" i="19"/>
  <c r="CL14" i="22"/>
  <c r="CL15" i="7"/>
  <c r="CL15" i="23"/>
  <c r="CL14" i="15"/>
  <c r="CL14" i="8"/>
  <c r="CK39" i="20"/>
  <c r="CK121" i="9"/>
  <c r="CK122"/>
  <c r="CK22" i="8"/>
  <c r="CL56" i="6"/>
  <c r="CL57"/>
  <c r="CL147"/>
  <c r="CL149"/>
  <c r="CL151"/>
  <c r="CL153"/>
  <c r="CL155"/>
  <c r="CL157"/>
  <c r="CL159"/>
  <c r="CL161"/>
  <c r="CL54"/>
  <c r="CL55"/>
  <c r="CL67"/>
  <c r="CL59"/>
  <c r="CL64"/>
  <c r="CL63"/>
  <c r="CL62"/>
  <c r="CL58"/>
  <c r="CL146"/>
  <c r="CL148"/>
  <c r="CL150"/>
  <c r="CL152"/>
  <c r="CL154"/>
  <c r="CL156"/>
  <c r="CL158"/>
  <c r="CL160"/>
  <c r="CL61"/>
  <c r="CL60"/>
  <c r="CL69"/>
  <c r="CL66"/>
  <c r="CL68"/>
  <c r="CL65"/>
  <c r="CL78" i="5"/>
  <c r="CL86"/>
  <c r="CL96"/>
  <c r="CL108"/>
  <c r="CL75"/>
  <c r="CL83"/>
  <c r="CL97"/>
  <c r="CL105"/>
  <c r="CL113"/>
  <c r="CL72"/>
  <c r="CL76"/>
  <c r="CL80"/>
  <c r="CL84"/>
  <c r="CL88"/>
  <c r="CL94"/>
  <c r="CL98"/>
  <c r="CL102"/>
  <c r="CL106"/>
  <c r="CL110"/>
  <c r="CL73"/>
  <c r="CL77"/>
  <c r="CL81"/>
  <c r="CL85"/>
  <c r="CL89"/>
  <c r="CL95"/>
  <c r="CL99"/>
  <c r="CL103"/>
  <c r="CL107"/>
  <c r="CL111"/>
  <c r="CL74"/>
  <c r="CL82"/>
  <c r="CL90"/>
  <c r="CL100"/>
  <c r="CL104"/>
  <c r="CL112"/>
  <c r="CL79"/>
  <c r="CL87"/>
  <c r="CL91"/>
  <c r="CL101"/>
  <c r="CL109"/>
  <c r="CK46" i="20"/>
  <c r="CK53" s="1"/>
  <c r="CK42"/>
  <c r="CK49" s="1"/>
  <c r="CK44"/>
  <c r="CK51" s="1"/>
  <c r="CK47"/>
  <c r="CK54" s="1"/>
  <c r="CK43"/>
  <c r="CK50" s="1"/>
  <c r="CK45"/>
  <c r="CK52" s="1"/>
  <c r="CK64" i="15"/>
  <c r="CK63"/>
  <c r="CK65"/>
  <c r="CK32"/>
  <c r="CK27" i="8" s="1"/>
  <c r="CK190" i="15"/>
  <c r="CK47" i="8" s="1"/>
  <c r="CK188" i="15"/>
  <c r="CK45" i="8" s="1"/>
  <c r="CK215" i="15"/>
  <c r="CK241" s="1"/>
  <c r="CK62"/>
  <c r="CK94" s="1"/>
  <c r="CK216"/>
  <c r="CK242" s="1"/>
  <c r="CK66"/>
  <c r="CK31"/>
  <c r="CK26" i="8" s="1"/>
  <c r="CK189" i="15"/>
  <c r="CK46" i="8" s="1"/>
  <c r="CK30" i="15"/>
  <c r="CK25" i="8" s="1"/>
  <c r="CK41"/>
  <c r="CJ33"/>
  <c r="CJ19" i="9" s="1"/>
  <c r="CL198" i="15"/>
  <c r="CI54" i="8"/>
  <c r="CJ54"/>
  <c r="CK49" l="1"/>
  <c r="CL22" i="15"/>
  <c r="CL21"/>
  <c r="CL42"/>
  <c r="CL179"/>
  <c r="CL41" i="8" s="1"/>
  <c r="CL43" i="15"/>
  <c r="CL41"/>
  <c r="CK29" i="8"/>
  <c r="CK32" s="1"/>
  <c r="CK33" s="1"/>
  <c r="CK19" i="9" s="1"/>
  <c r="CK52" i="8"/>
  <c r="CK53" s="1"/>
  <c r="CK39" i="9" s="1"/>
  <c r="CL59"/>
  <c r="CL181" i="15"/>
  <c r="CK39" i="23"/>
  <c r="CK33" i="7"/>
  <c r="CK21"/>
  <c r="CK25" i="23"/>
  <c r="CL22" i="8"/>
  <c r="CL21"/>
  <c r="CL42"/>
  <c r="CL23" i="15"/>
  <c r="CK97"/>
  <c r="CK98"/>
  <c r="CL15"/>
  <c r="CL16" i="23"/>
  <c r="CL16" i="7"/>
  <c r="CK381" i="19"/>
  <c r="CL16" i="5"/>
  <c r="CL15" i="9"/>
  <c r="CL16" i="6"/>
  <c r="CL15" i="22"/>
  <c r="CL15" i="8"/>
  <c r="CK40" i="20"/>
  <c r="CM14" i="23"/>
  <c r="CM14" i="7"/>
  <c r="CL22" i="19"/>
  <c r="CL56" s="1"/>
  <c r="CL38" i="20"/>
  <c r="CM13" i="15"/>
  <c r="CM14" i="5"/>
  <c r="CM13" i="9"/>
  <c r="CM13" i="8"/>
  <c r="CM13" i="22"/>
  <c r="CL19" i="19"/>
  <c r="CL53" s="1"/>
  <c r="CM14" i="6"/>
  <c r="CL379" i="19"/>
  <c r="CL43" i="8"/>
  <c r="CJ34"/>
  <c r="CK95" i="15"/>
  <c r="CK24" i="23" s="1"/>
  <c r="CM11" i="9" l="1"/>
  <c r="CM81" s="1"/>
  <c r="CM12" i="5"/>
  <c r="CM19" s="1"/>
  <c r="CM12" i="7"/>
  <c r="CM12" i="23"/>
  <c r="CL377" i="19"/>
  <c r="CM11" i="15"/>
  <c r="CM12" i="6"/>
  <c r="CM11" i="22"/>
  <c r="CM11" i="8"/>
  <c r="CL36" i="20"/>
  <c r="CM73" i="5"/>
  <c r="CM77"/>
  <c r="CM81"/>
  <c r="CM85"/>
  <c r="CM89"/>
  <c r="CM95"/>
  <c r="CM99"/>
  <c r="CM103"/>
  <c r="CM107"/>
  <c r="CM111"/>
  <c r="CM72"/>
  <c r="CM76"/>
  <c r="CM80"/>
  <c r="CM84"/>
  <c r="CM88"/>
  <c r="CM98"/>
  <c r="CM102"/>
  <c r="CM110"/>
  <c r="CM75"/>
  <c r="CM79"/>
  <c r="CM83"/>
  <c r="CM87"/>
  <c r="CM91"/>
  <c r="CM97"/>
  <c r="CM101"/>
  <c r="CM105"/>
  <c r="CM109"/>
  <c r="CM113"/>
  <c r="CM74"/>
  <c r="CM78"/>
  <c r="CM82"/>
  <c r="CM86"/>
  <c r="CM90"/>
  <c r="CM96"/>
  <c r="CM100"/>
  <c r="CM104"/>
  <c r="CM108"/>
  <c r="CM112"/>
  <c r="CM94"/>
  <c r="CM106"/>
  <c r="CL43" i="20"/>
  <c r="CL50" s="1"/>
  <c r="CL46"/>
  <c r="CL53" s="1"/>
  <c r="CL45"/>
  <c r="CL52" s="1"/>
  <c r="CL42"/>
  <c r="CL49" s="1"/>
  <c r="CL44"/>
  <c r="CL51" s="1"/>
  <c r="CL47"/>
  <c r="CL54" s="1"/>
  <c r="CL122" i="9"/>
  <c r="CL121"/>
  <c r="CL23" i="8"/>
  <c r="CM23" i="15"/>
  <c r="CK20" i="7"/>
  <c r="CM146" i="6"/>
  <c r="CM148"/>
  <c r="CM150"/>
  <c r="CM152"/>
  <c r="CM154"/>
  <c r="CM156"/>
  <c r="CM158"/>
  <c r="CM160"/>
  <c r="CM55"/>
  <c r="CM66"/>
  <c r="CM68"/>
  <c r="CM65"/>
  <c r="CM57"/>
  <c r="CM67"/>
  <c r="CM59"/>
  <c r="CM64"/>
  <c r="CM147"/>
  <c r="CM149"/>
  <c r="CM151"/>
  <c r="CM153"/>
  <c r="CM155"/>
  <c r="CM157"/>
  <c r="CM159"/>
  <c r="CM161"/>
  <c r="CM54"/>
  <c r="CM56"/>
  <c r="CM63"/>
  <c r="CM62"/>
  <c r="CM58"/>
  <c r="CM61"/>
  <c r="CM60"/>
  <c r="CM69"/>
  <c r="CM21" i="19"/>
  <c r="CM55" s="1"/>
  <c r="CM14" i="22"/>
  <c r="CL380" i="19"/>
  <c r="CL39" i="20"/>
  <c r="CM15" i="6"/>
  <c r="CM15" i="7"/>
  <c r="CL23" i="19"/>
  <c r="CL57" s="1"/>
  <c r="CM15" i="23"/>
  <c r="CM14" i="15"/>
  <c r="CM14" i="9"/>
  <c r="CM15" i="5"/>
  <c r="CM14" i="8"/>
  <c r="CL63" i="15"/>
  <c r="CL31"/>
  <c r="CL26" i="8" s="1"/>
  <c r="CL215" i="15"/>
  <c r="CL241" s="1"/>
  <c r="CL62"/>
  <c r="CL94" s="1"/>
  <c r="CL216"/>
  <c r="CL242" s="1"/>
  <c r="CL66"/>
  <c r="CL189"/>
  <c r="CL46" i="8" s="1"/>
  <c r="CL190" i="15"/>
  <c r="CL47" i="8" s="1"/>
  <c r="CL30" i="15"/>
  <c r="CL25" i="8" s="1"/>
  <c r="CL64" i="15"/>
  <c r="CL65"/>
  <c r="CL188"/>
  <c r="CL45" i="8" s="1"/>
  <c r="CL32" i="15"/>
  <c r="CL27" i="8" s="1"/>
  <c r="CM41" i="15"/>
  <c r="CM21"/>
  <c r="CK54" i="8"/>
  <c r="CK34"/>
  <c r="CL49" l="1"/>
  <c r="CL52" s="1"/>
  <c r="CL53" s="1"/>
  <c r="CL39" i="9" s="1"/>
  <c r="CL29" i="8"/>
  <c r="CL32" s="1"/>
  <c r="CL33" s="1"/>
  <c r="CL19" i="9" s="1"/>
  <c r="CM59"/>
  <c r="CM21" i="8"/>
  <c r="CL97" i="15"/>
  <c r="CL98"/>
  <c r="CL95"/>
  <c r="CL20" i="7" s="1"/>
  <c r="CM23" i="8"/>
  <c r="CM181" i="15"/>
  <c r="CM198"/>
  <c r="CM42"/>
  <c r="CM180"/>
  <c r="CM179"/>
  <c r="CM43"/>
  <c r="CM22"/>
  <c r="CL33" i="7"/>
  <c r="CL39" i="23"/>
  <c r="CL25"/>
  <c r="CL21" i="7"/>
  <c r="CM15" i="15"/>
  <c r="CM15" i="8"/>
  <c r="CM16" i="5"/>
  <c r="CM15" i="9"/>
  <c r="CL381" i="19"/>
  <c r="CM16" i="7"/>
  <c r="CM16" i="23"/>
  <c r="CM15" i="22"/>
  <c r="CM16" i="6"/>
  <c r="CL40" i="20"/>
  <c r="CM38"/>
  <c r="CN13" i="15"/>
  <c r="CN13" i="8"/>
  <c r="CN13" i="22"/>
  <c r="CN14" i="23"/>
  <c r="CM19" i="19"/>
  <c r="CM53" s="1"/>
  <c r="CN14" i="6"/>
  <c r="CN14" i="7"/>
  <c r="CM379" i="19"/>
  <c r="CM22"/>
  <c r="CM56" s="1"/>
  <c r="CN14" i="5"/>
  <c r="CN13" i="9"/>
  <c r="E49" i="5"/>
  <c r="E23"/>
  <c r="E22"/>
  <c r="E24"/>
  <c r="CN72" l="1"/>
  <c r="CN84"/>
  <c r="CN94"/>
  <c r="CN106"/>
  <c r="CN73"/>
  <c r="CN81"/>
  <c r="CN95"/>
  <c r="CN103"/>
  <c r="CN111"/>
  <c r="CN74"/>
  <c r="CN78"/>
  <c r="CN82"/>
  <c r="CN86"/>
  <c r="CN90"/>
  <c r="CN96"/>
  <c r="CN100"/>
  <c r="CN104"/>
  <c r="CN108"/>
  <c r="CN112"/>
  <c r="CN75"/>
  <c r="CN79"/>
  <c r="CN83"/>
  <c r="CN87"/>
  <c r="CN91"/>
  <c r="CN97"/>
  <c r="CN101"/>
  <c r="CN105"/>
  <c r="CN109"/>
  <c r="CN113"/>
  <c r="CN76"/>
  <c r="CN80"/>
  <c r="CN88"/>
  <c r="CN98"/>
  <c r="CN102"/>
  <c r="CN110"/>
  <c r="CN77"/>
  <c r="CN85"/>
  <c r="CN89"/>
  <c r="CN99"/>
  <c r="CN107"/>
  <c r="CN147" i="6"/>
  <c r="CN149"/>
  <c r="CN153"/>
  <c r="CN155"/>
  <c r="CN157"/>
  <c r="CN159"/>
  <c r="CN161"/>
  <c r="CN59"/>
  <c r="CN58"/>
  <c r="CN146"/>
  <c r="CN148"/>
  <c r="CN150"/>
  <c r="CN152"/>
  <c r="CN154"/>
  <c r="CN156"/>
  <c r="CN158"/>
  <c r="CN160"/>
  <c r="CN56"/>
  <c r="CN61"/>
  <c r="CN60"/>
  <c r="CN69"/>
  <c r="CN66"/>
  <c r="CN68"/>
  <c r="CN65"/>
  <c r="CN57"/>
  <c r="CN151"/>
  <c r="CN54"/>
  <c r="CN55"/>
  <c r="CN67"/>
  <c r="CN64"/>
  <c r="CN63"/>
  <c r="CN62"/>
  <c r="CM44" i="20"/>
  <c r="CM51" s="1"/>
  <c r="CM43"/>
  <c r="CM50" s="1"/>
  <c r="CM46"/>
  <c r="CM53" s="1"/>
  <c r="CM45"/>
  <c r="CM52" s="1"/>
  <c r="CM42"/>
  <c r="CM49" s="1"/>
  <c r="CM47"/>
  <c r="CM54" s="1"/>
  <c r="CM64" i="15"/>
  <c r="CM63"/>
  <c r="CM65"/>
  <c r="CM190"/>
  <c r="CM47" i="8" s="1"/>
  <c r="CM189" i="15"/>
  <c r="CM46" i="8" s="1"/>
  <c r="CM32" i="15"/>
  <c r="CM27" i="8" s="1"/>
  <c r="CM215" i="15"/>
  <c r="CM241" s="1"/>
  <c r="CM62"/>
  <c r="CM94" s="1"/>
  <c r="CM216"/>
  <c r="CM242" s="1"/>
  <c r="CM66"/>
  <c r="CM31"/>
  <c r="CM26" i="8" s="1"/>
  <c r="CM188" i="15"/>
  <c r="CM45" i="8" s="1"/>
  <c r="CM30" i="15"/>
  <c r="CM25" i="8" s="1"/>
  <c r="CM22"/>
  <c r="CM42"/>
  <c r="CN21" i="19"/>
  <c r="CN55" s="1"/>
  <c r="CM23"/>
  <c r="CM57" s="1"/>
  <c r="CM380"/>
  <c r="CM39" i="20"/>
  <c r="CN14" i="9"/>
  <c r="CN14" i="8"/>
  <c r="CN14" i="15"/>
  <c r="CN15" i="7"/>
  <c r="CN15" i="5"/>
  <c r="CN15" i="23"/>
  <c r="CN14" i="22"/>
  <c r="CN15" i="6"/>
  <c r="CN11" i="22"/>
  <c r="CN11" i="9"/>
  <c r="CN81" s="1"/>
  <c r="CN12" i="6"/>
  <c r="CN12" i="7"/>
  <c r="CM36" i="20"/>
  <c r="CN12" i="23"/>
  <c r="CN11" i="15"/>
  <c r="CN22" s="1"/>
  <c r="CN12" i="5"/>
  <c r="CN19" s="1"/>
  <c r="CN11" i="8"/>
  <c r="CM377" i="19"/>
  <c r="CM121" i="9"/>
  <c r="CM122"/>
  <c r="CM41" i="8"/>
  <c r="CN42" i="15"/>
  <c r="CM43" i="8"/>
  <c r="CL24" i="23"/>
  <c r="CL54" i="8"/>
  <c r="CL34"/>
  <c r="CM21" i="7" l="1"/>
  <c r="CN23" i="15"/>
  <c r="CN181"/>
  <c r="CM25" i="23"/>
  <c r="CN179" i="15"/>
  <c r="CN41" i="8" s="1"/>
  <c r="CN41" i="15"/>
  <c r="CM29" i="8"/>
  <c r="CM32" s="1"/>
  <c r="CM33" s="1"/>
  <c r="CM19" i="9" s="1"/>
  <c r="CM49" i="8"/>
  <c r="CM52" s="1"/>
  <c r="CN59" i="9"/>
  <c r="CN22" i="8"/>
  <c r="CN43"/>
  <c r="CN15" i="15"/>
  <c r="CN15" i="8"/>
  <c r="CN16" i="7"/>
  <c r="CN16" i="5"/>
  <c r="CN16" i="23"/>
  <c r="CN15" i="9"/>
  <c r="CM381" i="19"/>
  <c r="CN16" i="6"/>
  <c r="CM40" i="20"/>
  <c r="CN15" i="22"/>
  <c r="CM33" i="7"/>
  <c r="CM39" i="23"/>
  <c r="CN180" i="15"/>
  <c r="CN21"/>
  <c r="CN23" i="8"/>
  <c r="CN38" i="20"/>
  <c r="CO13" i="9"/>
  <c r="CO13" i="22"/>
  <c r="CO14" i="23"/>
  <c r="CN19" i="19"/>
  <c r="CN53" s="1"/>
  <c r="CO14" i="6"/>
  <c r="CO14" i="7"/>
  <c r="CO13" i="8"/>
  <c r="CN22" i="19"/>
  <c r="CN56" s="1"/>
  <c r="CO13" i="15"/>
  <c r="CO14" i="5"/>
  <c r="CN379" i="19"/>
  <c r="CM97" i="15"/>
  <c r="CM98"/>
  <c r="CM95"/>
  <c r="CM24" i="23" s="1"/>
  <c r="CN43" i="15"/>
  <c r="CN198"/>
  <c r="CO73" i="5" l="1"/>
  <c r="CO77"/>
  <c r="CO81"/>
  <c r="CO85"/>
  <c r="CO89"/>
  <c r="CO95"/>
  <c r="CO99"/>
  <c r="CO103"/>
  <c r="CO107"/>
  <c r="CO111"/>
  <c r="CO72"/>
  <c r="CO76"/>
  <c r="CO80"/>
  <c r="CO84"/>
  <c r="CO88"/>
  <c r="CO94"/>
  <c r="CO98"/>
  <c r="CO102"/>
  <c r="CO106"/>
  <c r="CO110"/>
  <c r="CO75"/>
  <c r="CO79"/>
  <c r="CO83"/>
  <c r="CO87"/>
  <c r="CO91"/>
  <c r="CO97"/>
  <c r="CO101"/>
  <c r="CO105"/>
  <c r="CO109"/>
  <c r="CO113"/>
  <c r="CO74"/>
  <c r="CO78"/>
  <c r="CO82"/>
  <c r="CO86"/>
  <c r="CO90"/>
  <c r="CO96"/>
  <c r="CO100"/>
  <c r="CO104"/>
  <c r="CO108"/>
  <c r="CO112"/>
  <c r="CO21" i="19"/>
  <c r="CO55" s="1"/>
  <c r="CN23"/>
  <c r="CN57" s="1"/>
  <c r="CO14" i="8"/>
  <c r="CN39" i="20"/>
  <c r="CO15" i="6"/>
  <c r="CO15" i="7"/>
  <c r="CO14" i="15"/>
  <c r="CN380" i="19"/>
  <c r="CO15" i="23"/>
  <c r="CO14" i="9"/>
  <c r="CO15" i="5"/>
  <c r="CO14" i="22"/>
  <c r="CO11" i="15"/>
  <c r="CO22" s="1"/>
  <c r="CO12" i="6"/>
  <c r="CO11" i="22"/>
  <c r="CN36" i="20"/>
  <c r="CO11" i="8"/>
  <c r="CO11" i="9"/>
  <c r="CO81" s="1"/>
  <c r="CO12" i="5"/>
  <c r="CO19" s="1"/>
  <c r="CO12" i="7"/>
  <c r="CO12" i="23"/>
  <c r="CN377" i="19"/>
  <c r="CN42" i="20"/>
  <c r="CN49" s="1"/>
  <c r="CN44"/>
  <c r="CN51" s="1"/>
  <c r="CN47"/>
  <c r="CN54" s="1"/>
  <c r="CN43"/>
  <c r="CN50" s="1"/>
  <c r="CN46"/>
  <c r="CN53" s="1"/>
  <c r="CN45"/>
  <c r="CN52" s="1"/>
  <c r="CN21" i="8"/>
  <c r="CM53"/>
  <c r="CM39" i="9" s="1"/>
  <c r="CN215" i="15"/>
  <c r="CN241" s="1"/>
  <c r="CN62"/>
  <c r="CN94" s="1"/>
  <c r="CN216"/>
  <c r="CN242" s="1"/>
  <c r="CN66"/>
  <c r="CN188"/>
  <c r="CN45" i="8" s="1"/>
  <c r="CN190" i="15"/>
  <c r="CN47" i="8" s="1"/>
  <c r="CN30" i="15"/>
  <c r="CN25" i="8" s="1"/>
  <c r="CN64" i="15"/>
  <c r="CN63"/>
  <c r="CN65"/>
  <c r="CN32"/>
  <c r="CN27" i="8" s="1"/>
  <c r="CN189" i="15"/>
  <c r="CN46" i="8" s="1"/>
  <c r="CN31" i="15"/>
  <c r="CN26" i="8" s="1"/>
  <c r="CO43" i="15"/>
  <c r="CM20" i="7"/>
  <c r="CO146" i="6"/>
  <c r="CO148"/>
  <c r="CO150"/>
  <c r="CO152"/>
  <c r="CO154"/>
  <c r="CO156"/>
  <c r="CO158"/>
  <c r="CO160"/>
  <c r="CO54"/>
  <c r="CO56"/>
  <c r="CO63"/>
  <c r="CO62"/>
  <c r="CO58"/>
  <c r="CO61"/>
  <c r="CO60"/>
  <c r="CO69"/>
  <c r="CO147"/>
  <c r="CO149"/>
  <c r="CO151"/>
  <c r="CO153"/>
  <c r="CO155"/>
  <c r="CO157"/>
  <c r="CO159"/>
  <c r="CO161"/>
  <c r="CO55"/>
  <c r="CO66"/>
  <c r="CO68"/>
  <c r="CO65"/>
  <c r="CO57"/>
  <c r="CO67"/>
  <c r="CO59"/>
  <c r="CO64"/>
  <c r="CN42" i="8"/>
  <c r="CN121" i="9"/>
  <c r="CN122"/>
  <c r="CO198" i="15"/>
  <c r="CO41"/>
  <c r="CM34" i="8"/>
  <c r="CO181" i="15"/>
  <c r="CO42" l="1"/>
  <c r="CO180"/>
  <c r="CO42" i="8" s="1"/>
  <c r="CO21" i="15"/>
  <c r="CO21" i="8" s="1"/>
  <c r="CN49"/>
  <c r="CN29"/>
  <c r="CO59" i="9"/>
  <c r="CM54" i="8"/>
  <c r="CO22"/>
  <c r="CN98" i="15"/>
  <c r="CN97"/>
  <c r="CN95"/>
  <c r="CN20" i="7" s="1"/>
  <c r="CO15" i="9"/>
  <c r="CO15" i="8"/>
  <c r="CN381" i="19"/>
  <c r="CO15" i="22"/>
  <c r="CO16" i="23"/>
  <c r="CO15" i="15"/>
  <c r="CO16" i="7"/>
  <c r="CO16" i="6"/>
  <c r="CN40" i="20"/>
  <c r="CO16" i="5"/>
  <c r="CN52" i="8"/>
  <c r="CO43"/>
  <c r="CN25" i="23"/>
  <c r="CN21" i="7"/>
  <c r="CN33"/>
  <c r="CN39" i="23"/>
  <c r="CO23" i="15"/>
  <c r="CO179"/>
  <c r="CO22" i="19"/>
  <c r="CO56" s="1"/>
  <c r="CO38" i="20"/>
  <c r="CP13" i="15"/>
  <c r="CP14" i="5"/>
  <c r="CP13" i="9"/>
  <c r="CP14" i="7"/>
  <c r="CP13" i="22"/>
  <c r="CP14" i="23"/>
  <c r="CO19" i="19"/>
  <c r="CO53" s="1"/>
  <c r="CP14" i="6"/>
  <c r="CP13" i="8"/>
  <c r="CO379" i="19"/>
  <c r="CN24" i="23" l="1"/>
  <c r="CP11" i="9"/>
  <c r="CP81" s="1"/>
  <c r="CP12" i="6"/>
  <c r="CP12" i="7"/>
  <c r="CO377" i="19"/>
  <c r="CP11" i="8"/>
  <c r="CP11" i="15"/>
  <c r="CP43" s="1"/>
  <c r="CP11" i="22"/>
  <c r="CP12" i="5"/>
  <c r="CP19" s="1"/>
  <c r="CO36" i="20"/>
  <c r="CP12" i="23"/>
  <c r="CP21" i="19"/>
  <c r="CP55" s="1"/>
  <c r="CP14" i="9"/>
  <c r="CP15" i="6"/>
  <c r="CP14" i="8"/>
  <c r="CP14" i="22"/>
  <c r="CP15" i="7"/>
  <c r="CO23" i="19"/>
  <c r="CO57" s="1"/>
  <c r="CO380"/>
  <c r="CO39" i="20"/>
  <c r="CP15" i="23"/>
  <c r="CP14" i="15"/>
  <c r="CP15" i="5"/>
  <c r="CO23" i="8"/>
  <c r="CN53"/>
  <c r="CN39" i="9" s="1"/>
  <c r="CO122"/>
  <c r="CO121"/>
  <c r="CP198" i="15"/>
  <c r="CP21"/>
  <c r="CP41"/>
  <c r="CN32" i="8"/>
  <c r="CP146" i="6"/>
  <c r="CP148"/>
  <c r="CP150"/>
  <c r="CP152"/>
  <c r="CP154"/>
  <c r="CP156"/>
  <c r="CP158"/>
  <c r="CP160"/>
  <c r="CP56"/>
  <c r="CP61"/>
  <c r="CP60"/>
  <c r="CP69"/>
  <c r="CP66"/>
  <c r="CP68"/>
  <c r="CP65"/>
  <c r="CP57"/>
  <c r="CP147"/>
  <c r="CP149"/>
  <c r="CP151"/>
  <c r="CP153"/>
  <c r="CP155"/>
  <c r="CP157"/>
  <c r="CP159"/>
  <c r="CP161"/>
  <c r="CP54"/>
  <c r="CP55"/>
  <c r="CP67"/>
  <c r="CP59"/>
  <c r="CP64"/>
  <c r="CP63"/>
  <c r="CP62"/>
  <c r="CP58"/>
  <c r="CP74" i="5"/>
  <c r="CP78"/>
  <c r="CP82"/>
  <c r="CP86"/>
  <c r="CP90"/>
  <c r="CP96"/>
  <c r="CP100"/>
  <c r="CP104"/>
  <c r="CP108"/>
  <c r="CP112"/>
  <c r="CP75"/>
  <c r="CP79"/>
  <c r="CP83"/>
  <c r="CP87"/>
  <c r="CP91"/>
  <c r="CP97"/>
  <c r="CP101"/>
  <c r="CP105"/>
  <c r="CP109"/>
  <c r="CP113"/>
  <c r="CP72"/>
  <c r="CP76"/>
  <c r="CP80"/>
  <c r="CP84"/>
  <c r="CP88"/>
  <c r="CP94"/>
  <c r="CP98"/>
  <c r="CP102"/>
  <c r="CP106"/>
  <c r="CP110"/>
  <c r="CP73"/>
  <c r="CP77"/>
  <c r="CP81"/>
  <c r="CP85"/>
  <c r="CP89"/>
  <c r="CP95"/>
  <c r="CP99"/>
  <c r="CP103"/>
  <c r="CP107"/>
  <c r="CP111"/>
  <c r="CO43" i="20"/>
  <c r="CO50" s="1"/>
  <c r="CO46"/>
  <c r="CO53" s="1"/>
  <c r="CO45"/>
  <c r="CO52" s="1"/>
  <c r="CO42"/>
  <c r="CO49" s="1"/>
  <c r="CO44"/>
  <c r="CO51" s="1"/>
  <c r="CO47"/>
  <c r="CO54" s="1"/>
  <c r="CO41" i="8"/>
  <c r="CO64" i="15"/>
  <c r="CO63"/>
  <c r="CO65"/>
  <c r="CO188"/>
  <c r="CO45" i="8" s="1"/>
  <c r="CO190" i="15"/>
  <c r="CO47" i="8" s="1"/>
  <c r="CO31" i="15"/>
  <c r="CO26" i="8" s="1"/>
  <c r="CO215" i="15"/>
  <c r="CO241" s="1"/>
  <c r="CO62"/>
  <c r="CO94" s="1"/>
  <c r="CO216"/>
  <c r="CO242" s="1"/>
  <c r="CO66"/>
  <c r="CO32"/>
  <c r="CO27" i="8" s="1"/>
  <c r="CO30" i="15"/>
  <c r="CO25" i="8" s="1"/>
  <c r="CO189" i="15"/>
  <c r="CO46" i="8" s="1"/>
  <c r="CP22" i="15"/>
  <c r="CP42" l="1"/>
  <c r="CO29" i="8"/>
  <c r="CO32" s="1"/>
  <c r="CP179" i="15"/>
  <c r="CP41" i="8" s="1"/>
  <c r="CP180" i="15"/>
  <c r="CP42" i="8" s="1"/>
  <c r="CP181" i="15"/>
  <c r="CP23"/>
  <c r="CP23" i="8" s="1"/>
  <c r="CO49"/>
  <c r="CP59" i="9"/>
  <c r="CP22" i="8"/>
  <c r="CO25" i="23"/>
  <c r="CO21" i="7"/>
  <c r="CP21" i="8"/>
  <c r="CP15" i="9"/>
  <c r="CP16" i="5"/>
  <c r="CO40" i="20"/>
  <c r="CP15" i="22"/>
  <c r="CO381" i="19"/>
  <c r="CP15" i="15"/>
  <c r="CP15" i="8"/>
  <c r="CP16" i="6"/>
  <c r="CP16" i="23"/>
  <c r="CP16" i="7"/>
  <c r="CQ13" i="22"/>
  <c r="CQ14" i="23"/>
  <c r="CP19" i="19"/>
  <c r="CP53" s="1"/>
  <c r="CQ14" i="6"/>
  <c r="CQ13" i="9"/>
  <c r="CQ14" i="7"/>
  <c r="CP22" i="19"/>
  <c r="CP56" s="1"/>
  <c r="CP38" i="20"/>
  <c r="CQ13" i="15"/>
  <c r="CQ14" i="5"/>
  <c r="CQ13" i="8"/>
  <c r="CP379" i="19"/>
  <c r="CO39" i="23"/>
  <c r="CO33" i="7"/>
  <c r="CO98" i="15"/>
  <c r="CO97"/>
  <c r="CO95"/>
  <c r="CO20" i="7" s="1"/>
  <c r="CN33" i="8"/>
  <c r="CN19" i="9" s="1"/>
  <c r="CP43" i="8"/>
  <c r="CN54"/>
  <c r="CO52" l="1"/>
  <c r="CQ73" i="5"/>
  <c r="CQ77"/>
  <c r="CQ81"/>
  <c r="CQ85"/>
  <c r="CQ89"/>
  <c r="CQ95"/>
  <c r="CQ99"/>
  <c r="CQ103"/>
  <c r="CQ107"/>
  <c r="CQ111"/>
  <c r="CQ72"/>
  <c r="CQ76"/>
  <c r="CQ80"/>
  <c r="CQ84"/>
  <c r="CQ88"/>
  <c r="CQ94"/>
  <c r="CQ98"/>
  <c r="CQ102"/>
  <c r="CQ106"/>
  <c r="CQ110"/>
  <c r="CQ112"/>
  <c r="CQ75"/>
  <c r="CQ79"/>
  <c r="CQ83"/>
  <c r="CQ87"/>
  <c r="CQ91"/>
  <c r="CQ97"/>
  <c r="CQ101"/>
  <c r="CQ105"/>
  <c r="CQ109"/>
  <c r="CQ113"/>
  <c r="CQ74"/>
  <c r="CQ78"/>
  <c r="CQ82"/>
  <c r="CQ86"/>
  <c r="CQ90"/>
  <c r="CQ96"/>
  <c r="CQ100"/>
  <c r="CQ104"/>
  <c r="CQ108"/>
  <c r="CP43" i="20"/>
  <c r="CP50" s="1"/>
  <c r="CP46"/>
  <c r="CP53" s="1"/>
  <c r="CP45"/>
  <c r="CP52" s="1"/>
  <c r="CP42"/>
  <c r="CP49" s="1"/>
  <c r="CP47"/>
  <c r="CP54" s="1"/>
  <c r="CP44"/>
  <c r="CP51" s="1"/>
  <c r="CQ147" i="6"/>
  <c r="CQ149"/>
  <c r="CQ151"/>
  <c r="CQ153"/>
  <c r="CQ155"/>
  <c r="CQ157"/>
  <c r="CQ159"/>
  <c r="CQ161"/>
  <c r="CQ55"/>
  <c r="CQ66"/>
  <c r="CQ68"/>
  <c r="CQ65"/>
  <c r="CQ57"/>
  <c r="CQ67"/>
  <c r="CQ59"/>
  <c r="CQ64"/>
  <c r="CQ56"/>
  <c r="CQ62"/>
  <c r="CQ58"/>
  <c r="CQ60"/>
  <c r="CQ69"/>
  <c r="CQ146"/>
  <c r="CQ148"/>
  <c r="CQ150"/>
  <c r="CQ152"/>
  <c r="CQ154"/>
  <c r="CQ156"/>
  <c r="CQ158"/>
  <c r="CQ160"/>
  <c r="CQ54"/>
  <c r="CQ63"/>
  <c r="CQ61"/>
  <c r="CP62" i="15"/>
  <c r="CP94" s="1"/>
  <c r="CP189"/>
  <c r="CP46" i="8" s="1"/>
  <c r="CP64" i="15"/>
  <c r="CP63"/>
  <c r="CP65"/>
  <c r="CP32"/>
  <c r="CP27" i="8" s="1"/>
  <c r="CP31" i="15"/>
  <c r="CP26" i="8" s="1"/>
  <c r="CP188" i="15"/>
  <c r="CP45" i="8" s="1"/>
  <c r="CP215" i="15"/>
  <c r="CP241" s="1"/>
  <c r="CP216"/>
  <c r="CP242" s="1"/>
  <c r="CP66"/>
  <c r="CP30"/>
  <c r="CP25" i="8" s="1"/>
  <c r="CP190" i="15"/>
  <c r="CP47" i="8" s="1"/>
  <c r="CO33"/>
  <c r="CO19" i="9" s="1"/>
  <c r="CO24" i="23"/>
  <c r="CQ21" i="19"/>
  <c r="CQ55" s="1"/>
  <c r="CQ14" i="9"/>
  <c r="CQ14" i="8"/>
  <c r="CQ15" i="5"/>
  <c r="CQ15" i="23"/>
  <c r="CP39" i="20"/>
  <c r="CP23" i="19"/>
  <c r="CP57" s="1"/>
  <c r="CQ14" i="15"/>
  <c r="CQ15" i="6"/>
  <c r="CQ15" i="7"/>
  <c r="CQ14" i="22"/>
  <c r="CP380" i="19"/>
  <c r="CQ11" i="9"/>
  <c r="CQ81" s="1"/>
  <c r="CQ12" i="5"/>
  <c r="CQ19" s="1"/>
  <c r="CQ12" i="7"/>
  <c r="CP36" i="20"/>
  <c r="CQ11" i="8"/>
  <c r="CQ12" i="6"/>
  <c r="CQ11" i="22"/>
  <c r="CP377" i="19"/>
  <c r="CQ11" i="15"/>
  <c r="CQ41" s="1"/>
  <c r="CQ12" i="23"/>
  <c r="CP121" i="9"/>
  <c r="CP122"/>
  <c r="CN34" i="8"/>
  <c r="CP29" l="1"/>
  <c r="CQ22" i="15"/>
  <c r="CQ22" i="8" s="1"/>
  <c r="CP49"/>
  <c r="CP52" s="1"/>
  <c r="CQ59" i="9"/>
  <c r="CO34" i="8"/>
  <c r="CP32"/>
  <c r="CQ43" i="15"/>
  <c r="CQ198"/>
  <c r="CQ180"/>
  <c r="CQ181"/>
  <c r="CQ15" i="9"/>
  <c r="CQ15" i="22"/>
  <c r="CQ16" i="7"/>
  <c r="CQ15" i="8"/>
  <c r="CQ16" i="23"/>
  <c r="CQ15" i="15"/>
  <c r="CP381" i="19"/>
  <c r="CP40" i="20"/>
  <c r="CQ16" i="6"/>
  <c r="CQ16" i="5"/>
  <c r="CQ22" i="19"/>
  <c r="CQ56" s="1"/>
  <c r="CR13" i="22"/>
  <c r="CR14" i="23"/>
  <c r="CQ19" i="19"/>
  <c r="CQ53" s="1"/>
  <c r="CR14" i="6"/>
  <c r="CQ379" i="19"/>
  <c r="CR14" i="7"/>
  <c r="CR13" i="9"/>
  <c r="CR21" i="19"/>
  <c r="CR55" s="1"/>
  <c r="CQ38" i="20"/>
  <c r="CR13" i="15"/>
  <c r="CR14" i="5"/>
  <c r="CR13" i="8"/>
  <c r="CP33" i="7"/>
  <c r="CP39" i="23"/>
  <c r="CP97" i="15"/>
  <c r="CP98"/>
  <c r="CP95"/>
  <c r="CP20" i="7" s="1"/>
  <c r="CP21"/>
  <c r="CP25" i="23"/>
  <c r="CQ179" i="15"/>
  <c r="CQ23"/>
  <c r="CQ21"/>
  <c r="CQ42"/>
  <c r="CO53" i="8"/>
  <c r="CO39" i="9" s="1"/>
  <c r="CP24" i="23" l="1"/>
  <c r="CQ21" i="8"/>
  <c r="CQ23"/>
  <c r="CS14" i="23"/>
  <c r="CS14" i="7"/>
  <c r="CR22" i="19"/>
  <c r="CR56" s="1"/>
  <c r="CR38" i="20"/>
  <c r="CS13" i="15"/>
  <c r="CS14" i="5"/>
  <c r="CS13" i="9"/>
  <c r="CR379" i="19"/>
  <c r="CS13" i="22"/>
  <c r="CR19" i="19"/>
  <c r="CR53" s="1"/>
  <c r="CS14" i="6"/>
  <c r="CS13" i="8"/>
  <c r="CR146" i="6"/>
  <c r="CR148"/>
  <c r="CR150"/>
  <c r="CR152"/>
  <c r="CR154"/>
  <c r="CR156"/>
  <c r="CR158"/>
  <c r="CR160"/>
  <c r="CR54"/>
  <c r="CR55"/>
  <c r="CR67"/>
  <c r="CR59"/>
  <c r="CR64"/>
  <c r="CR63"/>
  <c r="CR62"/>
  <c r="CR58"/>
  <c r="CR147"/>
  <c r="CR149"/>
  <c r="CR151"/>
  <c r="CR153"/>
  <c r="CR155"/>
  <c r="CR157"/>
  <c r="CR159"/>
  <c r="CR161"/>
  <c r="CR56"/>
  <c r="CR61"/>
  <c r="CR60"/>
  <c r="CR69"/>
  <c r="CR66"/>
  <c r="CR68"/>
  <c r="CR65"/>
  <c r="CR57"/>
  <c r="CQ23" i="19"/>
  <c r="CQ57" s="1"/>
  <c r="CR15" i="23"/>
  <c r="CR14" i="15"/>
  <c r="CQ380" i="19"/>
  <c r="CR14" i="22"/>
  <c r="CR15" i="7"/>
  <c r="CQ39" i="20"/>
  <c r="CR15" i="5"/>
  <c r="CR15" i="6"/>
  <c r="CR14" i="8"/>
  <c r="CR14" i="9"/>
  <c r="CQ121"/>
  <c r="CQ122"/>
  <c r="CQ42" i="8"/>
  <c r="CP33"/>
  <c r="CP19" i="9" s="1"/>
  <c r="CP53" i="8"/>
  <c r="CP39" i="9" s="1"/>
  <c r="CQ41" i="8"/>
  <c r="CR74" i="5"/>
  <c r="CR86"/>
  <c r="CR100"/>
  <c r="CR112"/>
  <c r="CR79"/>
  <c r="CR87"/>
  <c r="CR101"/>
  <c r="CR109"/>
  <c r="CR72"/>
  <c r="CR76"/>
  <c r="CR80"/>
  <c r="CR84"/>
  <c r="CR88"/>
  <c r="CR94"/>
  <c r="CR98"/>
  <c r="CR102"/>
  <c r="CR106"/>
  <c r="CR110"/>
  <c r="CR73"/>
  <c r="CR77"/>
  <c r="CR81"/>
  <c r="CR85"/>
  <c r="CR89"/>
  <c r="CR95"/>
  <c r="CR99"/>
  <c r="CR103"/>
  <c r="CR107"/>
  <c r="CR111"/>
  <c r="CR78"/>
  <c r="CR82"/>
  <c r="CR90"/>
  <c r="CR96"/>
  <c r="CR104"/>
  <c r="CR108"/>
  <c r="CR75"/>
  <c r="CR83"/>
  <c r="CR91"/>
  <c r="CR97"/>
  <c r="CR105"/>
  <c r="CR113"/>
  <c r="CQ46" i="20"/>
  <c r="CQ53" s="1"/>
  <c r="CQ42"/>
  <c r="CQ49" s="1"/>
  <c r="CQ44"/>
  <c r="CQ51" s="1"/>
  <c r="CQ47"/>
  <c r="CQ54" s="1"/>
  <c r="CQ43"/>
  <c r="CQ50" s="1"/>
  <c r="CQ45"/>
  <c r="CQ52" s="1"/>
  <c r="CR11" i="15"/>
  <c r="CR21" s="1"/>
  <c r="CR11" i="22"/>
  <c r="CR12" i="5"/>
  <c r="CR19" s="1"/>
  <c r="CR11" i="8"/>
  <c r="CQ36" i="20"/>
  <c r="CR11" i="9"/>
  <c r="CR81" s="1"/>
  <c r="CR12" i="6"/>
  <c r="CR12" i="7"/>
  <c r="CR12" i="23"/>
  <c r="CQ377" i="19"/>
  <c r="CQ65" i="15"/>
  <c r="CQ215"/>
  <c r="CQ241" s="1"/>
  <c r="CQ62"/>
  <c r="CQ94" s="1"/>
  <c r="CQ216"/>
  <c r="CQ242" s="1"/>
  <c r="CQ66"/>
  <c r="CQ30"/>
  <c r="CQ25" i="8" s="1"/>
  <c r="CQ190" i="15"/>
  <c r="CQ47" i="8" s="1"/>
  <c r="CQ32" i="15"/>
  <c r="CQ27" i="8" s="1"/>
  <c r="CQ64" i="15"/>
  <c r="CQ63"/>
  <c r="CQ189"/>
  <c r="CQ46" i="8" s="1"/>
  <c r="CQ188" i="15"/>
  <c r="CQ45" i="8" s="1"/>
  <c r="CQ31" i="15"/>
  <c r="CQ26" i="8" s="1"/>
  <c r="CQ43"/>
  <c r="CO54"/>
  <c r="CR198" i="15"/>
  <c r="CR22" l="1"/>
  <c r="CR181"/>
  <c r="CQ49" i="8"/>
  <c r="CQ29"/>
  <c r="CR59" i="9"/>
  <c r="CQ21" i="7"/>
  <c r="CP54" i="8"/>
  <c r="CR21"/>
  <c r="CR43"/>
  <c r="CQ33" i="7"/>
  <c r="CQ39" i="23"/>
  <c r="CQ381" i="19"/>
  <c r="CR15" i="9"/>
  <c r="CR16" i="5"/>
  <c r="CR16" i="6"/>
  <c r="CR16" i="23"/>
  <c r="CQ40" i="20"/>
  <c r="CR15" i="15"/>
  <c r="CR15" i="22"/>
  <c r="CR16" i="7"/>
  <c r="CR15" i="8"/>
  <c r="CS147" i="6"/>
  <c r="CS149"/>
  <c r="CS151"/>
  <c r="CS153"/>
  <c r="CS155"/>
  <c r="CS157"/>
  <c r="CS159"/>
  <c r="CS161"/>
  <c r="CS57"/>
  <c r="CS146"/>
  <c r="CS148"/>
  <c r="CS150"/>
  <c r="CS152"/>
  <c r="CS154"/>
  <c r="CS156"/>
  <c r="CS158"/>
  <c r="CS160"/>
  <c r="CS54"/>
  <c r="CS56"/>
  <c r="CS63"/>
  <c r="CS62"/>
  <c r="CS58"/>
  <c r="CS61"/>
  <c r="CS60"/>
  <c r="CS69"/>
  <c r="CS55"/>
  <c r="CS66"/>
  <c r="CS68"/>
  <c r="CS65"/>
  <c r="CS67"/>
  <c r="CS59"/>
  <c r="CS64"/>
  <c r="CS21" i="19"/>
  <c r="CS55" s="1"/>
  <c r="CS14" i="22"/>
  <c r="CR23" i="19"/>
  <c r="CR57" s="1"/>
  <c r="CR380"/>
  <c r="CS15" i="23"/>
  <c r="CR39" i="20"/>
  <c r="CS14" i="15"/>
  <c r="CS15" i="5"/>
  <c r="CS15" i="6"/>
  <c r="CS14" i="8"/>
  <c r="CS14" i="9"/>
  <c r="CS15" i="7"/>
  <c r="CR179" i="15"/>
  <c r="CR41"/>
  <c r="CP34" i="8"/>
  <c r="CR180" i="15"/>
  <c r="CR23"/>
  <c r="CR22" i="8"/>
  <c r="CQ98" i="15"/>
  <c r="CQ97"/>
  <c r="CQ95"/>
  <c r="CQ20" i="7" s="1"/>
  <c r="CS12" i="5"/>
  <c r="CS19" s="1"/>
  <c r="CR377" i="19"/>
  <c r="CS11" i="15"/>
  <c r="CS22" s="1"/>
  <c r="CS12" i="6"/>
  <c r="CS11" i="22"/>
  <c r="CR36" i="20"/>
  <c r="CS12" i="23"/>
  <c r="CS11" i="9"/>
  <c r="CS81" s="1"/>
  <c r="CS12" i="7"/>
  <c r="CS11" i="8"/>
  <c r="CS73" i="5"/>
  <c r="CS77"/>
  <c r="CS81"/>
  <c r="CS85"/>
  <c r="CS89"/>
  <c r="CS95"/>
  <c r="CS99"/>
  <c r="CS103"/>
  <c r="CS111"/>
  <c r="CS72"/>
  <c r="CS76"/>
  <c r="CS80"/>
  <c r="CS84"/>
  <c r="CS94"/>
  <c r="CS98"/>
  <c r="CS106"/>
  <c r="CS75"/>
  <c r="CS79"/>
  <c r="CS83"/>
  <c r="CS87"/>
  <c r="CS91"/>
  <c r="CS97"/>
  <c r="CS101"/>
  <c r="CS105"/>
  <c r="CS109"/>
  <c r="CS113"/>
  <c r="CS74"/>
  <c r="CS78"/>
  <c r="CS82"/>
  <c r="CS86"/>
  <c r="CS90"/>
  <c r="CS96"/>
  <c r="CS100"/>
  <c r="CS104"/>
  <c r="CS108"/>
  <c r="CS112"/>
  <c r="CS107"/>
  <c r="CS88"/>
  <c r="CS102"/>
  <c r="CS110"/>
  <c r="CR45" i="20"/>
  <c r="CR52" s="1"/>
  <c r="CR42"/>
  <c r="CR44"/>
  <c r="CR51" s="1"/>
  <c r="CR47"/>
  <c r="CR54" s="1"/>
  <c r="CR43"/>
  <c r="CR50" s="1"/>
  <c r="CR46"/>
  <c r="CR53" s="1"/>
  <c r="CQ25" i="23"/>
  <c r="CR42" i="15"/>
  <c r="CR43"/>
  <c r="CQ24" i="23" l="1"/>
  <c r="CS43" i="15"/>
  <c r="CS59" i="9"/>
  <c r="CS22" i="8"/>
  <c r="CQ52"/>
  <c r="CQ32"/>
  <c r="CS179" i="15"/>
  <c r="CR41" i="8"/>
  <c r="CS15" i="15"/>
  <c r="CS16" i="6"/>
  <c r="CR40" i="20"/>
  <c r="CS16" i="23"/>
  <c r="CS16" i="7"/>
  <c r="CS15" i="9"/>
  <c r="CS15" i="22"/>
  <c r="CR381" i="19"/>
  <c r="CS16" i="5"/>
  <c r="CS15" i="8"/>
  <c r="CT13" i="22"/>
  <c r="CT14" i="23"/>
  <c r="CT14" i="6"/>
  <c r="CS38" i="20"/>
  <c r="CT13" i="15"/>
  <c r="CT14" i="5"/>
  <c r="CT13" i="8"/>
  <c r="CT13" i="9"/>
  <c r="CS22" i="19"/>
  <c r="CS56" s="1"/>
  <c r="CS19"/>
  <c r="CS53" s="1"/>
  <c r="CT14" i="7"/>
  <c r="CS379" i="19"/>
  <c r="CR121" i="9"/>
  <c r="CR122"/>
  <c r="CR49" i="20"/>
  <c r="CS181" i="15"/>
  <c r="CS198"/>
  <c r="CS21"/>
  <c r="CS42"/>
  <c r="CR23" i="8"/>
  <c r="CS23" i="15"/>
  <c r="CR42" i="8"/>
  <c r="CS180" i="15"/>
  <c r="CS41"/>
  <c r="CR64"/>
  <c r="CR63"/>
  <c r="CR65"/>
  <c r="CR188"/>
  <c r="CR45" i="8" s="1"/>
  <c r="CR30" i="15"/>
  <c r="CR25" i="8" s="1"/>
  <c r="CR189" i="15"/>
  <c r="CR46" i="8" s="1"/>
  <c r="CR215" i="15"/>
  <c r="CR241" s="1"/>
  <c r="CR62"/>
  <c r="CR94" s="1"/>
  <c r="CR216"/>
  <c r="CR242" s="1"/>
  <c r="CR66"/>
  <c r="CR32"/>
  <c r="CR27" i="8" s="1"/>
  <c r="CR31" i="15"/>
  <c r="CR26" i="8" s="1"/>
  <c r="CR190" i="15"/>
  <c r="CR47" i="8" s="1"/>
  <c r="CR49" l="1"/>
  <c r="CR29"/>
  <c r="CR32" s="1"/>
  <c r="CR33" s="1"/>
  <c r="CR19" i="9" s="1"/>
  <c r="CR21" i="7"/>
  <c r="CR25" i="23"/>
  <c r="CR33" i="7"/>
  <c r="CR39" i="23"/>
  <c r="CR97" i="15"/>
  <c r="CR98"/>
  <c r="CS42" i="8"/>
  <c r="CS23"/>
  <c r="CT11" i="9"/>
  <c r="CT81" s="1"/>
  <c r="CT12" i="6"/>
  <c r="CT12" i="7"/>
  <c r="CT11" i="8"/>
  <c r="CS36" i="20"/>
  <c r="CT11" i="15"/>
  <c r="CT43" s="1"/>
  <c r="CT12" i="5"/>
  <c r="CT19" s="1"/>
  <c r="CT12" i="23"/>
  <c r="CT11" i="22"/>
  <c r="CS377" i="19"/>
  <c r="CT72" i="5"/>
  <c r="CT76"/>
  <c r="CT80"/>
  <c r="CT84"/>
  <c r="CT88"/>
  <c r="CT94"/>
  <c r="CT98"/>
  <c r="CT102"/>
  <c r="CT106"/>
  <c r="CT110"/>
  <c r="CT73"/>
  <c r="CT77"/>
  <c r="CT81"/>
  <c r="CT85"/>
  <c r="CT89"/>
  <c r="CT95"/>
  <c r="CT99"/>
  <c r="CT103"/>
  <c r="CT107"/>
  <c r="CT111"/>
  <c r="CT74"/>
  <c r="CT78"/>
  <c r="CT82"/>
  <c r="CT86"/>
  <c r="CT90"/>
  <c r="CT96"/>
  <c r="CT100"/>
  <c r="CT104"/>
  <c r="CT108"/>
  <c r="CT112"/>
  <c r="CT75"/>
  <c r="CT79"/>
  <c r="CT83"/>
  <c r="CT87"/>
  <c r="CT91"/>
  <c r="CT97"/>
  <c r="CT101"/>
  <c r="CT105"/>
  <c r="CT109"/>
  <c r="CT113"/>
  <c r="CS42" i="20"/>
  <c r="CS44"/>
  <c r="CS51" s="1"/>
  <c r="CS47"/>
  <c r="CS54" s="1"/>
  <c r="CS43"/>
  <c r="CS50" s="1"/>
  <c r="CS46"/>
  <c r="CS53" s="1"/>
  <c r="CS45"/>
  <c r="CS52" s="1"/>
  <c r="CT146" i="6"/>
  <c r="CT148"/>
  <c r="CT150"/>
  <c r="CT152"/>
  <c r="CT154"/>
  <c r="CT156"/>
  <c r="CT158"/>
  <c r="CT160"/>
  <c r="CT56"/>
  <c r="CT61"/>
  <c r="CT60"/>
  <c r="CT69"/>
  <c r="CT66"/>
  <c r="CT68"/>
  <c r="CT65"/>
  <c r="CT57"/>
  <c r="CT63"/>
  <c r="CT147"/>
  <c r="CT149"/>
  <c r="CT151"/>
  <c r="CT153"/>
  <c r="CT155"/>
  <c r="CT157"/>
  <c r="CT159"/>
  <c r="CT161"/>
  <c r="CT54"/>
  <c r="CT55"/>
  <c r="CT67"/>
  <c r="CT59"/>
  <c r="CT64"/>
  <c r="CT62"/>
  <c r="CT58"/>
  <c r="CS215" i="15"/>
  <c r="CS241" s="1"/>
  <c r="CS62"/>
  <c r="CS94" s="1"/>
  <c r="CS216"/>
  <c r="CS242" s="1"/>
  <c r="CS66"/>
  <c r="CS30"/>
  <c r="CS25" i="8" s="1"/>
  <c r="CS188" i="15"/>
  <c r="CS45" i="8" s="1"/>
  <c r="CS31" i="15"/>
  <c r="CS26" i="8" s="1"/>
  <c r="CS64" i="15"/>
  <c r="CS63"/>
  <c r="CS65"/>
  <c r="CS190"/>
  <c r="CS47" i="8" s="1"/>
  <c r="CS189" i="15"/>
  <c r="CS46" i="8" s="1"/>
  <c r="CS32" i="15"/>
  <c r="CS27" i="8" s="1"/>
  <c r="CS41"/>
  <c r="CT179" i="15"/>
  <c r="CQ33" i="8"/>
  <c r="CQ19" i="9" s="1"/>
  <c r="CQ53" i="8"/>
  <c r="CQ39" i="9" s="1"/>
  <c r="CT41" i="15"/>
  <c r="CS21" i="8"/>
  <c r="CT21" i="15"/>
  <c r="CS43" i="8"/>
  <c r="CT181" i="15"/>
  <c r="CS49" i="20"/>
  <c r="CT14" i="8"/>
  <c r="CT14" i="22"/>
  <c r="CT14" i="15"/>
  <c r="CT15" i="7"/>
  <c r="CS380" i="19"/>
  <c r="CS23"/>
  <c r="CS57" s="1"/>
  <c r="CT15" i="23"/>
  <c r="CT15" i="5"/>
  <c r="CT14" i="9"/>
  <c r="CT15" i="6"/>
  <c r="CS39" i="20"/>
  <c r="CS122" i="9"/>
  <c r="CS121"/>
  <c r="CR95" i="15"/>
  <c r="CR24" i="23" s="1"/>
  <c r="CT21" i="19"/>
  <c r="CT55" s="1"/>
  <c r="CT22" i="15"/>
  <c r="CS29" i="8" l="1"/>
  <c r="CS32" s="1"/>
  <c r="CS49"/>
  <c r="CS52" s="1"/>
  <c r="CT59" i="9"/>
  <c r="CS95" i="15"/>
  <c r="CS24" i="23" s="1"/>
  <c r="CS25"/>
  <c r="CQ34" i="8"/>
  <c r="CS33" i="7"/>
  <c r="CS39" i="23"/>
  <c r="CT22" i="8"/>
  <c r="CR52"/>
  <c r="CT15" i="15"/>
  <c r="CS40" i="20"/>
  <c r="CT15" i="22"/>
  <c r="CT16" i="23"/>
  <c r="CT16" i="5"/>
  <c r="CT15" i="9"/>
  <c r="CT16" i="7"/>
  <c r="CT16" i="6"/>
  <c r="CS381" i="19"/>
  <c r="CT15" i="8"/>
  <c r="CS98" i="15"/>
  <c r="CS97"/>
  <c r="CQ54" i="8"/>
  <c r="CT42" i="15"/>
  <c r="CT23"/>
  <c r="CT180"/>
  <c r="CR20" i="7"/>
  <c r="CT22" i="19"/>
  <c r="CT56" s="1"/>
  <c r="CT38" i="20"/>
  <c r="CU13" i="15"/>
  <c r="CU14" i="5"/>
  <c r="CU13" i="8"/>
  <c r="CT379" i="19"/>
  <c r="CU13" i="22"/>
  <c r="CU14" i="23"/>
  <c r="CT19" i="19"/>
  <c r="CT53" s="1"/>
  <c r="CU14" i="6"/>
  <c r="CU13" i="9"/>
  <c r="CU14" i="7"/>
  <c r="CT43" i="8"/>
  <c r="CT21"/>
  <c r="CT41"/>
  <c r="CT198" i="15"/>
  <c r="CS21" i="7"/>
  <c r="CR34" i="8"/>
  <c r="CS20" i="7" l="1"/>
  <c r="CU11" i="9"/>
  <c r="CU81" s="1"/>
  <c r="CU12" i="5"/>
  <c r="CU19" s="1"/>
  <c r="CU12" i="7"/>
  <c r="CU11" i="8"/>
  <c r="CU12" i="23"/>
  <c r="CU11" i="15"/>
  <c r="CU180" s="1"/>
  <c r="CU12" i="6"/>
  <c r="CU11" i="22"/>
  <c r="CT36" i="20"/>
  <c r="CT377" i="19"/>
  <c r="CU21"/>
  <c r="CU55" s="1"/>
  <c r="CU15" i="6"/>
  <c r="CU14" i="9"/>
  <c r="CT39" i="20"/>
  <c r="CU15" i="7"/>
  <c r="CU14" i="22"/>
  <c r="CT23" i="19"/>
  <c r="CT57" s="1"/>
  <c r="CT380"/>
  <c r="CU15" i="5"/>
  <c r="CU14" i="15"/>
  <c r="CU14" i="8"/>
  <c r="CU15" i="23"/>
  <c r="CT42" i="8"/>
  <c r="CS53"/>
  <c r="CS39" i="9" s="1"/>
  <c r="CS33" i="8"/>
  <c r="CS19" i="9" s="1"/>
  <c r="CT121"/>
  <c r="CT122"/>
  <c r="CU198" i="15"/>
  <c r="CU22"/>
  <c r="CU146" i="6"/>
  <c r="CU148"/>
  <c r="CU150"/>
  <c r="CU152"/>
  <c r="CU154"/>
  <c r="CU156"/>
  <c r="CU158"/>
  <c r="CU160"/>
  <c r="CU55"/>
  <c r="CU66"/>
  <c r="CU68"/>
  <c r="CU65"/>
  <c r="CU57"/>
  <c r="CU67"/>
  <c r="CU59"/>
  <c r="CU64"/>
  <c r="CU147"/>
  <c r="CU149"/>
  <c r="CU151"/>
  <c r="CU153"/>
  <c r="CU155"/>
  <c r="CU157"/>
  <c r="CU159"/>
  <c r="CU161"/>
  <c r="CU54"/>
  <c r="CU56"/>
  <c r="CU63"/>
  <c r="CU62"/>
  <c r="CU58"/>
  <c r="CU61"/>
  <c r="CU60"/>
  <c r="CU69"/>
  <c r="CU77" i="5"/>
  <c r="CU81"/>
  <c r="CU89"/>
  <c r="CU103"/>
  <c r="CU111"/>
  <c r="CU80"/>
  <c r="CU88"/>
  <c r="CU102"/>
  <c r="CU110"/>
  <c r="CU75"/>
  <c r="CU79"/>
  <c r="CU83"/>
  <c r="CU87"/>
  <c r="CU91"/>
  <c r="CU97"/>
  <c r="CU101"/>
  <c r="CU105"/>
  <c r="CU109"/>
  <c r="CU113"/>
  <c r="CU74"/>
  <c r="CU78"/>
  <c r="CU82"/>
  <c r="CU86"/>
  <c r="CU90"/>
  <c r="CU96"/>
  <c r="CU100"/>
  <c r="CU104"/>
  <c r="CU108"/>
  <c r="CU112"/>
  <c r="CU73"/>
  <c r="CU85"/>
  <c r="CU95"/>
  <c r="CU99"/>
  <c r="CU107"/>
  <c r="CU72"/>
  <c r="CU76"/>
  <c r="CU84"/>
  <c r="CU94"/>
  <c r="CU98"/>
  <c r="CU106"/>
  <c r="CT43" i="20"/>
  <c r="CT50" s="1"/>
  <c r="CT46"/>
  <c r="CT53" s="1"/>
  <c r="CT45"/>
  <c r="CT52" s="1"/>
  <c r="CT42"/>
  <c r="CT49" s="1"/>
  <c r="CT44"/>
  <c r="CT51" s="1"/>
  <c r="CT47"/>
  <c r="CT54" s="1"/>
  <c r="CU23" i="15"/>
  <c r="CT23" i="8"/>
  <c r="CT64" i="15"/>
  <c r="CT63"/>
  <c r="CT65"/>
  <c r="CT32"/>
  <c r="CT27" i="8" s="1"/>
  <c r="CT31" i="15"/>
  <c r="CT26" i="8" s="1"/>
  <c r="CT30" i="15"/>
  <c r="CT25" i="8" s="1"/>
  <c r="CT62" i="15"/>
  <c r="CT94" s="1"/>
  <c r="CT66"/>
  <c r="CT189"/>
  <c r="CT46" i="8" s="1"/>
  <c r="CT190" i="15"/>
  <c r="CT47" i="8" s="1"/>
  <c r="CT215" i="15"/>
  <c r="CT241" s="1"/>
  <c r="CT216"/>
  <c r="CT242" s="1"/>
  <c r="CT188"/>
  <c r="CT45" i="8" s="1"/>
  <c r="CR53"/>
  <c r="CR39" i="9" s="1"/>
  <c r="CU43" i="15"/>
  <c r="CU41"/>
  <c r="CT49" i="8" l="1"/>
  <c r="CT52" s="1"/>
  <c r="CT53" s="1"/>
  <c r="CT39" i="9" s="1"/>
  <c r="CT29" i="8"/>
  <c r="CT32" s="1"/>
  <c r="CT33" s="1"/>
  <c r="CT19" i="9" s="1"/>
  <c r="CU59"/>
  <c r="CU42" i="15"/>
  <c r="CT25" i="23"/>
  <c r="CR54" i="8"/>
  <c r="CU181" i="15"/>
  <c r="CU21"/>
  <c r="CU179"/>
  <c r="CS34" i="8"/>
  <c r="CT21" i="7"/>
  <c r="CT39" i="23"/>
  <c r="CT33" i="7"/>
  <c r="CT98" i="15"/>
  <c r="CT97"/>
  <c r="CT95"/>
  <c r="CT24" i="23" s="1"/>
  <c r="CU23" i="8"/>
  <c r="CU22"/>
  <c r="CU42"/>
  <c r="CU15" i="15"/>
  <c r="CT40" i="20"/>
  <c r="CU15" i="22"/>
  <c r="CT381" i="19"/>
  <c r="CU16" i="23"/>
  <c r="CU15" i="9"/>
  <c r="CU15" i="8"/>
  <c r="CU16" i="5"/>
  <c r="CU16" i="7"/>
  <c r="CU16" i="6"/>
  <c r="CV13" i="22"/>
  <c r="CU19" i="19"/>
  <c r="CU53" s="1"/>
  <c r="CV13" i="8"/>
  <c r="CU38" i="20"/>
  <c r="CV13" i="15"/>
  <c r="CV14" i="5"/>
  <c r="CU379" i="19"/>
  <c r="CV13" i="9"/>
  <c r="CU22" i="19"/>
  <c r="CU56" s="1"/>
  <c r="CV14" i="23"/>
  <c r="CV14" i="6"/>
  <c r="CV14" i="7"/>
  <c r="CT20"/>
  <c r="CS54" i="8"/>
  <c r="CV146" i="6" l="1"/>
  <c r="CV148"/>
  <c r="CV150"/>
  <c r="CV152"/>
  <c r="CV154"/>
  <c r="CV156"/>
  <c r="CV158"/>
  <c r="CV160"/>
  <c r="CV54"/>
  <c r="CV55"/>
  <c r="CV67"/>
  <c r="CV59"/>
  <c r="CV64"/>
  <c r="CV63"/>
  <c r="CV62"/>
  <c r="CV58"/>
  <c r="CV147"/>
  <c r="CV151"/>
  <c r="CV153"/>
  <c r="CV157"/>
  <c r="CV159"/>
  <c r="CV56"/>
  <c r="CV61"/>
  <c r="CV69"/>
  <c r="CV66"/>
  <c r="CV68"/>
  <c r="CV57"/>
  <c r="CV149"/>
  <c r="CV155"/>
  <c r="CV161"/>
  <c r="CV60"/>
  <c r="CV65"/>
  <c r="CU23" i="19"/>
  <c r="CU57" s="1"/>
  <c r="CV14" i="22"/>
  <c r="CU39" i="20"/>
  <c r="CV14" i="9"/>
  <c r="CV15" i="6"/>
  <c r="CV14" i="15"/>
  <c r="CV14" i="8"/>
  <c r="CV15" i="7"/>
  <c r="CV15" i="23"/>
  <c r="CU380" i="19"/>
  <c r="CV15" i="5"/>
  <c r="CV11" i="15"/>
  <c r="CV180" s="1"/>
  <c r="CV11" i="9"/>
  <c r="CV81" s="1"/>
  <c r="CV12" i="5"/>
  <c r="CV19" s="1"/>
  <c r="CV11" i="8"/>
  <c r="CV12" i="23"/>
  <c r="CV11" i="22"/>
  <c r="CV12" i="7"/>
  <c r="CU377" i="19"/>
  <c r="CV12" i="6"/>
  <c r="CU36" i="20"/>
  <c r="CU121" i="9"/>
  <c r="CU122"/>
  <c r="CV21" i="15"/>
  <c r="CU21" i="8"/>
  <c r="CV21" i="19"/>
  <c r="CV55" s="1"/>
  <c r="CV42" i="15"/>
  <c r="CT54" i="8"/>
  <c r="CT34"/>
  <c r="CV74" i="5"/>
  <c r="CV78"/>
  <c r="CV82"/>
  <c r="CV86"/>
  <c r="CV90"/>
  <c r="CV96"/>
  <c r="CV100"/>
  <c r="CV104"/>
  <c r="CV108"/>
  <c r="CV112"/>
  <c r="CV75"/>
  <c r="CV79"/>
  <c r="CV83"/>
  <c r="CV87"/>
  <c r="CV91"/>
  <c r="CV97"/>
  <c r="CV101"/>
  <c r="CV105"/>
  <c r="CV109"/>
  <c r="CV113"/>
  <c r="CV76"/>
  <c r="CV88"/>
  <c r="CV98"/>
  <c r="CV106"/>
  <c r="CV73"/>
  <c r="CV81"/>
  <c r="CV85"/>
  <c r="CV95"/>
  <c r="CV99"/>
  <c r="CV107"/>
  <c r="CV72"/>
  <c r="CV80"/>
  <c r="CV84"/>
  <c r="CV94"/>
  <c r="CV102"/>
  <c r="CV110"/>
  <c r="CV77"/>
  <c r="CV89"/>
  <c r="CV103"/>
  <c r="CV111"/>
  <c r="CU43" i="20"/>
  <c r="CU50" s="1"/>
  <c r="CU46"/>
  <c r="CU53" s="1"/>
  <c r="CU45"/>
  <c r="CU52" s="1"/>
  <c r="CU42"/>
  <c r="CU49" s="1"/>
  <c r="CU47"/>
  <c r="CU54" s="1"/>
  <c r="CU44"/>
  <c r="CU51" s="1"/>
  <c r="CU64" i="15"/>
  <c r="CU63"/>
  <c r="CU65"/>
  <c r="CU31"/>
  <c r="CU26" i="8" s="1"/>
  <c r="CU190" i="15"/>
  <c r="CU47" i="8" s="1"/>
  <c r="CU189" i="15"/>
  <c r="CU46" i="8" s="1"/>
  <c r="CU215" i="15"/>
  <c r="CU241" s="1"/>
  <c r="CU62"/>
  <c r="CU94" s="1"/>
  <c r="CU216"/>
  <c r="CU242" s="1"/>
  <c r="CU66"/>
  <c r="CU30"/>
  <c r="CU25" i="8" s="1"/>
  <c r="CU188" i="15"/>
  <c r="CU45" i="8" s="1"/>
  <c r="CU32" i="15"/>
  <c r="CU27" i="8" s="1"/>
  <c r="CV179" i="15"/>
  <c r="CU41" i="8"/>
  <c r="CV181" i="15"/>
  <c r="CU43" i="8"/>
  <c r="CV23" i="15"/>
  <c r="CV198"/>
  <c r="CV41"/>
  <c r="CU49" i="8" l="1"/>
  <c r="CU52" s="1"/>
  <c r="CU29"/>
  <c r="CU32" s="1"/>
  <c r="CV59" i="9"/>
  <c r="CU39" i="23"/>
  <c r="CU33" i="7"/>
  <c r="CU98" i="15"/>
  <c r="CU97"/>
  <c r="CU95"/>
  <c r="CU20" i="7" s="1"/>
  <c r="CW13" i="22"/>
  <c r="CW14" i="23"/>
  <c r="CV19" i="19"/>
  <c r="CV53" s="1"/>
  <c r="CW14" i="6"/>
  <c r="CV379" i="19"/>
  <c r="CW13" i="8"/>
  <c r="CV22" i="19"/>
  <c r="CV56" s="1"/>
  <c r="CW13" i="9"/>
  <c r="CV38" i="20"/>
  <c r="CW13" i="15"/>
  <c r="CW14" i="5"/>
  <c r="CW14" i="7"/>
  <c r="CV21" i="8"/>
  <c r="CV22" i="15"/>
  <c r="CV43"/>
  <c r="CV23" i="8"/>
  <c r="CV43"/>
  <c r="CV41"/>
  <c r="CU24" i="23"/>
  <c r="CU21" i="7"/>
  <c r="CU25" i="23"/>
  <c r="CV42" i="8"/>
  <c r="CV15" i="15"/>
  <c r="CU381" i="19"/>
  <c r="CV15" i="8"/>
  <c r="CV16" i="6"/>
  <c r="CV15" i="22"/>
  <c r="CV15" i="9"/>
  <c r="CV16" i="7"/>
  <c r="CU40" i="20"/>
  <c r="CV16" i="23"/>
  <c r="CV16" i="5"/>
  <c r="CU33" i="8" l="1"/>
  <c r="CU19" i="9" s="1"/>
  <c r="CV122"/>
  <c r="CV121"/>
  <c r="CU53" i="8"/>
  <c r="CU39" i="9" s="1"/>
  <c r="CV22" i="8"/>
  <c r="CW73" i="5"/>
  <c r="CW77"/>
  <c r="CW72"/>
  <c r="CW76"/>
  <c r="CW80"/>
  <c r="CW84"/>
  <c r="CW88"/>
  <c r="CW94"/>
  <c r="CW98"/>
  <c r="CW102"/>
  <c r="CW106"/>
  <c r="CW110"/>
  <c r="CW81"/>
  <c r="CW85"/>
  <c r="CW89"/>
  <c r="CW95"/>
  <c r="CW99"/>
  <c r="CW103"/>
  <c r="CW107"/>
  <c r="CW111"/>
  <c r="CW75"/>
  <c r="CW79"/>
  <c r="CW74"/>
  <c r="CW78"/>
  <c r="CW82"/>
  <c r="CW86"/>
  <c r="CW90"/>
  <c r="CW96"/>
  <c r="CW100"/>
  <c r="CW104"/>
  <c r="CW108"/>
  <c r="CW112"/>
  <c r="CW83"/>
  <c r="CW87"/>
  <c r="CW91"/>
  <c r="CW97"/>
  <c r="CW101"/>
  <c r="CW105"/>
  <c r="CW109"/>
  <c r="CW113"/>
  <c r="CV42" i="20"/>
  <c r="CV49" s="1"/>
  <c r="CV44"/>
  <c r="CV51" s="1"/>
  <c r="CV47"/>
  <c r="CV54" s="1"/>
  <c r="CV43"/>
  <c r="CV50" s="1"/>
  <c r="CV46"/>
  <c r="CV53" s="1"/>
  <c r="CV45"/>
  <c r="CV52" s="1"/>
  <c r="CW21" i="19"/>
  <c r="CW55" s="1"/>
  <c r="CV23"/>
  <c r="CV57" s="1"/>
  <c r="CW14" i="8"/>
  <c r="CV39" i="20"/>
  <c r="CW15" i="5"/>
  <c r="CW14" i="22"/>
  <c r="CW14" i="15"/>
  <c r="CV380" i="19"/>
  <c r="CW14" i="9"/>
  <c r="CW15" i="23"/>
  <c r="CW15" i="6"/>
  <c r="CW15" i="7"/>
  <c r="CW11" i="15"/>
  <c r="CW43" s="1"/>
  <c r="CW12" i="6"/>
  <c r="CW11" i="22"/>
  <c r="CV377" i="19"/>
  <c r="CW12" i="23"/>
  <c r="CW11" i="9"/>
  <c r="CW81" s="1"/>
  <c r="CW12" i="5"/>
  <c r="CW19" s="1"/>
  <c r="CW12" i="7"/>
  <c r="CV36" i="20"/>
  <c r="CW11" i="8"/>
  <c r="CV215" i="15"/>
  <c r="CV241" s="1"/>
  <c r="CV66"/>
  <c r="CV31"/>
  <c r="CV26" i="8" s="1"/>
  <c r="CV64" i="15"/>
  <c r="CV63"/>
  <c r="CV65"/>
  <c r="CV188"/>
  <c r="CV45" i="8" s="1"/>
  <c r="CV189" i="15"/>
  <c r="CV46" i="8" s="1"/>
  <c r="CV32" i="15"/>
  <c r="CV27" i="8" s="1"/>
  <c r="CV62" i="15"/>
  <c r="CV94" s="1"/>
  <c r="CV216"/>
  <c r="CV242" s="1"/>
  <c r="CV30"/>
  <c r="CV25" i="8" s="1"/>
  <c r="CV190" i="15"/>
  <c r="CV47" i="8" s="1"/>
  <c r="CW146" i="6"/>
  <c r="CW148"/>
  <c r="CW150"/>
  <c r="CW152"/>
  <c r="CW154"/>
  <c r="CW156"/>
  <c r="CW158"/>
  <c r="CW160"/>
  <c r="CW54"/>
  <c r="CW56"/>
  <c r="CW63"/>
  <c r="CW62"/>
  <c r="CW58"/>
  <c r="CW61"/>
  <c r="CW60"/>
  <c r="CW69"/>
  <c r="CW147"/>
  <c r="CW149"/>
  <c r="CW151"/>
  <c r="CW153"/>
  <c r="CW155"/>
  <c r="CW157"/>
  <c r="CW159"/>
  <c r="CW161"/>
  <c r="CW55"/>
  <c r="CW66"/>
  <c r="CW68"/>
  <c r="CW65"/>
  <c r="CW57"/>
  <c r="CW67"/>
  <c r="CW59"/>
  <c r="CW64"/>
  <c r="CW42" i="15"/>
  <c r="CV29" i="8" l="1"/>
  <c r="CV32" s="1"/>
  <c r="CV33" s="1"/>
  <c r="CV19" i="9" s="1"/>
  <c r="CV49" i="8"/>
  <c r="CV52" s="1"/>
  <c r="CV53" s="1"/>
  <c r="CV39" i="9" s="1"/>
  <c r="CW59"/>
  <c r="CU54" i="8"/>
  <c r="CV98" i="15"/>
  <c r="CV97"/>
  <c r="CV95"/>
  <c r="CV20" i="7" s="1"/>
  <c r="CW198" i="15"/>
  <c r="CW41"/>
  <c r="CW181"/>
  <c r="CW180"/>
  <c r="CW21"/>
  <c r="CW23"/>
  <c r="CW179"/>
  <c r="CW22" i="19"/>
  <c r="CW56" s="1"/>
  <c r="CX13" i="22"/>
  <c r="CX14" i="23"/>
  <c r="CW19" i="19"/>
  <c r="CW53" s="1"/>
  <c r="CX14" i="6"/>
  <c r="CX13" i="9"/>
  <c r="CX13" i="8"/>
  <c r="CX13" i="15"/>
  <c r="CW379" i="19"/>
  <c r="CX14" i="7"/>
  <c r="CW38" i="20"/>
  <c r="CX14" i="5"/>
  <c r="CV24" i="23"/>
  <c r="CV21" i="7"/>
  <c r="CV25" i="23"/>
  <c r="CV33" i="7"/>
  <c r="CV39" i="23"/>
  <c r="CW15" i="9"/>
  <c r="CW15" i="8"/>
  <c r="CV381" i="19"/>
  <c r="CW15" i="15"/>
  <c r="CW16" i="23"/>
  <c r="CW16" i="6"/>
  <c r="CV40" i="20"/>
  <c r="CW16" i="7"/>
  <c r="CW15" i="22"/>
  <c r="CW16" i="5"/>
  <c r="CW22" i="15"/>
  <c r="CU34" i="8"/>
  <c r="CX21" i="19" l="1"/>
  <c r="CX55" s="1"/>
  <c r="CV34" i="8"/>
  <c r="CW22"/>
  <c r="CW64" i="15"/>
  <c r="CW63"/>
  <c r="CW65"/>
  <c r="CW190"/>
  <c r="CW47" i="8" s="1"/>
  <c r="CW31" i="15"/>
  <c r="CW26" i="8" s="1"/>
  <c r="CW189" i="15"/>
  <c r="CW46" i="8" s="1"/>
  <c r="CW215" i="15"/>
  <c r="CW241" s="1"/>
  <c r="CW62"/>
  <c r="CW216"/>
  <c r="CW242" s="1"/>
  <c r="CW66"/>
  <c r="CW188"/>
  <c r="CW45" i="8" s="1"/>
  <c r="CW30" i="15"/>
  <c r="CW25" i="8" s="1"/>
  <c r="CW32" i="15"/>
  <c r="CW27" i="8" s="1"/>
  <c r="CX75" i="5"/>
  <c r="CX87"/>
  <c r="CX101"/>
  <c r="CX113"/>
  <c r="CX78"/>
  <c r="CX90"/>
  <c r="CX100"/>
  <c r="CX112"/>
  <c r="CX73"/>
  <c r="CX77"/>
  <c r="CX81"/>
  <c r="CX85"/>
  <c r="CX89"/>
  <c r="CX95"/>
  <c r="CX99"/>
  <c r="CX103"/>
  <c r="CX107"/>
  <c r="CX111"/>
  <c r="CX72"/>
  <c r="CX76"/>
  <c r="CX80"/>
  <c r="CX84"/>
  <c r="CX88"/>
  <c r="CX94"/>
  <c r="CX98"/>
  <c r="CX102"/>
  <c r="CX106"/>
  <c r="CX110"/>
  <c r="CX79"/>
  <c r="CX83"/>
  <c r="CX91"/>
  <c r="CX97"/>
  <c r="CX105"/>
  <c r="CX109"/>
  <c r="CX74"/>
  <c r="CX82"/>
  <c r="CX86"/>
  <c r="CX96"/>
  <c r="CX104"/>
  <c r="CX108"/>
  <c r="CX147" i="6"/>
  <c r="CX149"/>
  <c r="CX151"/>
  <c r="CX153"/>
  <c r="CX155"/>
  <c r="CX157"/>
  <c r="CX159"/>
  <c r="CX161"/>
  <c r="CX54"/>
  <c r="CX55"/>
  <c r="CX67"/>
  <c r="CX59"/>
  <c r="CX64"/>
  <c r="CX63"/>
  <c r="CX62"/>
  <c r="CX58"/>
  <c r="CX146"/>
  <c r="CX148"/>
  <c r="CX150"/>
  <c r="CX152"/>
  <c r="CX154"/>
  <c r="CX156"/>
  <c r="CX158"/>
  <c r="CX160"/>
  <c r="CX56"/>
  <c r="CX61"/>
  <c r="CX60"/>
  <c r="CX69"/>
  <c r="CX66"/>
  <c r="CX68"/>
  <c r="CX65"/>
  <c r="CX57"/>
  <c r="CW23" i="19"/>
  <c r="CW57" s="1"/>
  <c r="CX15" i="7"/>
  <c r="CX14" i="15"/>
  <c r="CX14" i="9"/>
  <c r="CW380" i="19"/>
  <c r="CX15" i="6"/>
  <c r="CX14" i="22"/>
  <c r="CX15" i="5"/>
  <c r="CW39" i="20"/>
  <c r="CX15" i="23"/>
  <c r="CX14" i="8"/>
  <c r="CW23"/>
  <c r="CW42"/>
  <c r="CW94" i="15"/>
  <c r="CV54" i="8"/>
  <c r="CW122" i="9"/>
  <c r="CW121"/>
  <c r="CW46" i="20"/>
  <c r="CW53" s="1"/>
  <c r="CW42"/>
  <c r="CW49" s="1"/>
  <c r="CW44"/>
  <c r="CW51" s="1"/>
  <c r="CW47"/>
  <c r="CW54" s="1"/>
  <c r="CW43"/>
  <c r="CW50" s="1"/>
  <c r="CW45"/>
  <c r="CW52" s="1"/>
  <c r="CX19" i="19"/>
  <c r="CX53" s="1"/>
  <c r="CX379"/>
  <c r="CX22"/>
  <c r="CX56" s="1"/>
  <c r="CX38" i="20"/>
  <c r="CY13" i="15"/>
  <c r="CY14" i="5"/>
  <c r="CY14" i="7"/>
  <c r="CY13" i="8"/>
  <c r="CY13" i="22"/>
  <c r="CY14" i="23"/>
  <c r="CY14" i="6"/>
  <c r="CY13" i="9"/>
  <c r="CX11" i="15"/>
  <c r="CX22" s="1"/>
  <c r="CX11" i="9"/>
  <c r="CX81" s="1"/>
  <c r="CX12" i="5"/>
  <c r="CX19" s="1"/>
  <c r="CW377" i="19"/>
  <c r="CX11" i="8"/>
  <c r="CX11" i="22"/>
  <c r="CX12" i="6"/>
  <c r="CX12" i="7"/>
  <c r="CW36" i="20"/>
  <c r="CX12" i="23"/>
  <c r="CW41" i="8"/>
  <c r="CW21"/>
  <c r="CW43"/>
  <c r="CW95" i="15" l="1"/>
  <c r="CX198"/>
  <c r="CW49" i="8"/>
  <c r="CW52" s="1"/>
  <c r="CW29"/>
  <c r="CW32" s="1"/>
  <c r="CW33" s="1"/>
  <c r="CW19" i="9" s="1"/>
  <c r="CX59"/>
  <c r="CX181" i="15"/>
  <c r="CX21"/>
  <c r="CX21" i="8" s="1"/>
  <c r="CX179" i="15"/>
  <c r="CX41" i="8" s="1"/>
  <c r="CX22"/>
  <c r="CY74" i="5"/>
  <c r="CY78"/>
  <c r="CY82"/>
  <c r="CY86"/>
  <c r="CY90"/>
  <c r="CY96"/>
  <c r="CY100"/>
  <c r="CY104"/>
  <c r="CY108"/>
  <c r="CY112"/>
  <c r="CY75"/>
  <c r="CY79"/>
  <c r="CY83"/>
  <c r="CY87"/>
  <c r="CY91"/>
  <c r="CY97"/>
  <c r="CY101"/>
  <c r="CY105"/>
  <c r="CY109"/>
  <c r="CY113"/>
  <c r="CY72"/>
  <c r="CY76"/>
  <c r="CY80"/>
  <c r="CY84"/>
  <c r="CY88"/>
  <c r="CY94"/>
  <c r="CY98"/>
  <c r="CY102"/>
  <c r="CY106"/>
  <c r="CY110"/>
  <c r="CY73"/>
  <c r="CY77"/>
  <c r="CY81"/>
  <c r="CY85"/>
  <c r="CY89"/>
  <c r="CY95"/>
  <c r="CY99"/>
  <c r="CY103"/>
  <c r="CY107"/>
  <c r="CY111"/>
  <c r="CX43" i="20"/>
  <c r="CX46"/>
  <c r="CX53" s="1"/>
  <c r="CX45"/>
  <c r="CX52" s="1"/>
  <c r="CX42"/>
  <c r="CX49" s="1"/>
  <c r="CX47"/>
  <c r="CX54" s="1"/>
  <c r="CX44"/>
  <c r="CX51" s="1"/>
  <c r="CX15" i="15"/>
  <c r="CX16" i="5"/>
  <c r="CX16" i="7"/>
  <c r="CW381" i="19"/>
  <c r="CX15" i="22"/>
  <c r="CX16" i="6"/>
  <c r="CW40" i="20"/>
  <c r="CX16" i="23"/>
  <c r="CX15" i="9"/>
  <c r="CX15" i="8"/>
  <c r="CW98" i="15"/>
  <c r="CW97"/>
  <c r="CX41"/>
  <c r="CX23"/>
  <c r="CW33" i="7"/>
  <c r="CW39" i="23"/>
  <c r="CX43" i="8"/>
  <c r="CX43" i="15"/>
  <c r="CX42"/>
  <c r="CY147" i="6"/>
  <c r="CY149"/>
  <c r="CY151"/>
  <c r="CY153"/>
  <c r="CY155"/>
  <c r="CY157"/>
  <c r="CY159"/>
  <c r="CY161"/>
  <c r="CY55"/>
  <c r="CY66"/>
  <c r="CY68"/>
  <c r="CY65"/>
  <c r="CY57"/>
  <c r="CY67"/>
  <c r="CY59"/>
  <c r="CY64"/>
  <c r="CY56"/>
  <c r="CY63"/>
  <c r="CY58"/>
  <c r="CY61"/>
  <c r="CY69"/>
  <c r="CY146"/>
  <c r="CY148"/>
  <c r="CY150"/>
  <c r="CY152"/>
  <c r="CY154"/>
  <c r="CY156"/>
  <c r="CY158"/>
  <c r="CY160"/>
  <c r="CY54"/>
  <c r="CY62"/>
  <c r="CY60"/>
  <c r="CY21" i="19"/>
  <c r="CY55" s="1"/>
  <c r="CX380"/>
  <c r="CY15" i="7"/>
  <c r="CY14" i="15"/>
  <c r="CY14" i="22"/>
  <c r="CY15" i="6"/>
  <c r="CY15" i="5"/>
  <c r="CY14" i="8"/>
  <c r="CY14" i="9"/>
  <c r="CX23" i="19"/>
  <c r="CX57" s="1"/>
  <c r="CY15" i="23"/>
  <c r="CX39" i="20"/>
  <c r="CY11" i="9"/>
  <c r="CY81" s="1"/>
  <c r="CY12" i="5"/>
  <c r="CY19" s="1"/>
  <c r="CY12" i="7"/>
  <c r="CY12" i="23"/>
  <c r="CX36" i="20"/>
  <c r="CY11" i="15"/>
  <c r="CY22" s="1"/>
  <c r="CY11" i="22"/>
  <c r="CY11" i="8"/>
  <c r="CY12" i="6"/>
  <c r="CX377" i="19"/>
  <c r="CW24" i="23"/>
  <c r="CW20" i="7"/>
  <c r="CW21"/>
  <c r="CW25" i="23"/>
  <c r="CX50" i="20"/>
  <c r="CX180" i="15"/>
  <c r="CY59" i="9" l="1"/>
  <c r="CY22" i="8"/>
  <c r="CY15" i="9"/>
  <c r="CY15" i="22"/>
  <c r="CX40" i="20"/>
  <c r="CY15" i="8"/>
  <c r="CY16" i="5"/>
  <c r="CY15" i="15"/>
  <c r="CY16" i="7"/>
  <c r="CX381" i="19"/>
  <c r="CY16" i="23"/>
  <c r="CY16" i="6"/>
  <c r="CY41" i="15"/>
  <c r="CY43"/>
  <c r="CY179"/>
  <c r="CY21"/>
  <c r="CY181"/>
  <c r="CX42" i="8"/>
  <c r="CY180" i="15"/>
  <c r="CZ13" i="22"/>
  <c r="CZ14" i="23"/>
  <c r="CY19" i="19"/>
  <c r="CY53" s="1"/>
  <c r="CZ14" i="6"/>
  <c r="CY379" i="19"/>
  <c r="CZ14" i="7"/>
  <c r="CY22" i="19"/>
  <c r="CY56" s="1"/>
  <c r="CY38" i="20"/>
  <c r="CZ13" i="15"/>
  <c r="CZ14" i="5"/>
  <c r="CZ13" i="8"/>
  <c r="CZ13" i="9"/>
  <c r="CY42" i="15"/>
  <c r="CY23"/>
  <c r="CX23" i="8"/>
  <c r="CW53"/>
  <c r="CW39" i="9" s="1"/>
  <c r="CX122"/>
  <c r="CX121"/>
  <c r="CX215" i="15"/>
  <c r="CX241" s="1"/>
  <c r="CX62"/>
  <c r="CX94" s="1"/>
  <c r="CX216"/>
  <c r="CX242" s="1"/>
  <c r="CX66"/>
  <c r="CX190"/>
  <c r="CX47" i="8" s="1"/>
  <c r="CX189" i="15"/>
  <c r="CX46" i="8" s="1"/>
  <c r="CX32" i="15"/>
  <c r="CX27" i="8" s="1"/>
  <c r="CX64" i="15"/>
  <c r="CX63"/>
  <c r="CX65"/>
  <c r="CX188"/>
  <c r="CX45" i="8" s="1"/>
  <c r="CX31" i="15"/>
  <c r="CX26" i="8" s="1"/>
  <c r="CX30" i="15"/>
  <c r="CX25" i="8" s="1"/>
  <c r="CW34"/>
  <c r="CY198" i="15"/>
  <c r="CX49" i="8" l="1"/>
  <c r="CX52" s="1"/>
  <c r="CX53" s="1"/>
  <c r="CX39" i="9" s="1"/>
  <c r="CX29" i="8"/>
  <c r="CX32" s="1"/>
  <c r="CX33" s="1"/>
  <c r="CX19" i="9" s="1"/>
  <c r="CX25" i="23"/>
  <c r="CX98" i="15"/>
  <c r="CX97"/>
  <c r="CY23" i="8"/>
  <c r="CZ75" i="5"/>
  <c r="CZ79"/>
  <c r="CZ83"/>
  <c r="CZ87"/>
  <c r="CZ91"/>
  <c r="CZ97"/>
  <c r="CZ101"/>
  <c r="CZ105"/>
  <c r="CZ109"/>
  <c r="CZ113"/>
  <c r="CZ74"/>
  <c r="CZ78"/>
  <c r="CZ82"/>
  <c r="CZ86"/>
  <c r="CZ90"/>
  <c r="CZ96"/>
  <c r="CZ100"/>
  <c r="CZ104"/>
  <c r="CZ108"/>
  <c r="CZ112"/>
  <c r="CZ73"/>
  <c r="CZ77"/>
  <c r="CZ81"/>
  <c r="CZ85"/>
  <c r="CZ89"/>
  <c r="CZ95"/>
  <c r="CZ99"/>
  <c r="CZ103"/>
  <c r="CZ107"/>
  <c r="CZ111"/>
  <c r="CZ72"/>
  <c r="CZ76"/>
  <c r="CZ80"/>
  <c r="CZ84"/>
  <c r="CZ88"/>
  <c r="CZ94"/>
  <c r="CZ98"/>
  <c r="CZ102"/>
  <c r="CZ106"/>
  <c r="CZ110"/>
  <c r="CY43" i="20"/>
  <c r="CY50" s="1"/>
  <c r="CY46"/>
  <c r="CY53" s="1"/>
  <c r="CY45"/>
  <c r="CY52" s="1"/>
  <c r="CY42"/>
  <c r="CY49" s="1"/>
  <c r="CY44"/>
  <c r="CY51" s="1"/>
  <c r="CY47"/>
  <c r="CY54" s="1"/>
  <c r="CZ146" i="6"/>
  <c r="CZ148"/>
  <c r="CZ150"/>
  <c r="CZ152"/>
  <c r="CZ154"/>
  <c r="CZ156"/>
  <c r="CZ158"/>
  <c r="CZ160"/>
  <c r="CZ56"/>
  <c r="CZ61"/>
  <c r="CZ60"/>
  <c r="CZ69"/>
  <c r="CZ66"/>
  <c r="CZ68"/>
  <c r="CZ65"/>
  <c r="CZ57"/>
  <c r="CZ147"/>
  <c r="CZ149"/>
  <c r="CZ151"/>
  <c r="CZ153"/>
  <c r="CZ155"/>
  <c r="CZ157"/>
  <c r="CZ159"/>
  <c r="CZ161"/>
  <c r="CZ54"/>
  <c r="CZ55"/>
  <c r="CZ67"/>
  <c r="CZ59"/>
  <c r="CZ64"/>
  <c r="CZ63"/>
  <c r="CZ62"/>
  <c r="CZ58"/>
  <c r="CY42" i="8"/>
  <c r="CY43"/>
  <c r="CY41"/>
  <c r="CY121" i="9"/>
  <c r="CY122"/>
  <c r="CW54" i="8"/>
  <c r="CX21" i="7"/>
  <c r="CX39" i="23"/>
  <c r="CX33" i="7"/>
  <c r="CZ21" i="19"/>
  <c r="CZ55" s="1"/>
  <c r="CZ15" i="7"/>
  <c r="CZ14" i="9"/>
  <c r="CZ14" i="8"/>
  <c r="CY380" i="19"/>
  <c r="CZ15" i="5"/>
  <c r="CY23" i="19"/>
  <c r="CY57" s="1"/>
  <c r="CY39" i="20"/>
  <c r="CZ15" i="6"/>
  <c r="CZ14" i="15"/>
  <c r="CZ15" i="23"/>
  <c r="CZ14" i="22"/>
  <c r="CZ11"/>
  <c r="CZ12" i="6"/>
  <c r="CZ12" i="7"/>
  <c r="CZ12" i="23"/>
  <c r="CZ11" i="8"/>
  <c r="CZ11" i="15"/>
  <c r="CZ43" s="1"/>
  <c r="CZ11" i="9"/>
  <c r="CZ81" s="1"/>
  <c r="CZ12" i="5"/>
  <c r="CZ19" s="1"/>
  <c r="CY377" i="19"/>
  <c r="CY36" i="20"/>
  <c r="CY21" i="8"/>
  <c r="CY215" i="15"/>
  <c r="CY241" s="1"/>
  <c r="CY62"/>
  <c r="CY94" s="1"/>
  <c r="CY216"/>
  <c r="CY242" s="1"/>
  <c r="CY66"/>
  <c r="CY190"/>
  <c r="CY47" i="8" s="1"/>
  <c r="CY30" i="15"/>
  <c r="CY25" i="8" s="1"/>
  <c r="CY189" i="15"/>
  <c r="CY46" i="8" s="1"/>
  <c r="CY64" i="15"/>
  <c r="CY63"/>
  <c r="CY65"/>
  <c r="CY31"/>
  <c r="CY26" i="8" s="1"/>
  <c r="CY32" i="15"/>
  <c r="CY27" i="8" s="1"/>
  <c r="CY188" i="15"/>
  <c r="CY45" i="8" s="1"/>
  <c r="CX95" i="15"/>
  <c r="CX20" i="7" s="1"/>
  <c r="CY49" i="8" l="1"/>
  <c r="CY52" s="1"/>
  <c r="CY29"/>
  <c r="CZ59" i="9"/>
  <c r="CY25" i="23"/>
  <c r="CZ21" i="15"/>
  <c r="CZ21" i="8" s="1"/>
  <c r="CX34"/>
  <c r="CY33" i="7"/>
  <c r="CY39" i="23"/>
  <c r="CY21" i="7"/>
  <c r="CZ42" i="15"/>
  <c r="CZ198"/>
  <c r="CZ23"/>
  <c r="CX24" i="23"/>
  <c r="CX54" i="8"/>
  <c r="CZ22" i="15"/>
  <c r="CY97"/>
  <c r="CY98"/>
  <c r="CZ15" i="9"/>
  <c r="CZ16" i="23"/>
  <c r="CZ15" i="22"/>
  <c r="CY381" i="19"/>
  <c r="CZ16" i="5"/>
  <c r="CZ15" i="15"/>
  <c r="CZ15" i="8"/>
  <c r="CY40" i="20"/>
  <c r="CZ16" i="6"/>
  <c r="CZ16" i="7"/>
  <c r="DA13" i="22"/>
  <c r="DA14" i="23"/>
  <c r="CZ19" i="19"/>
  <c r="CZ53" s="1"/>
  <c r="DA14" i="6"/>
  <c r="DA13" i="9"/>
  <c r="CZ379" i="19"/>
  <c r="CZ22"/>
  <c r="CZ56" s="1"/>
  <c r="CZ38" i="20"/>
  <c r="DA13" i="15"/>
  <c r="DA14" i="5"/>
  <c r="DA14" i="7"/>
  <c r="DA13" i="8"/>
  <c r="CY32"/>
  <c r="CY95" i="15"/>
  <c r="CY24" i="23" s="1"/>
  <c r="CZ41" i="15"/>
  <c r="CZ179"/>
  <c r="CZ181"/>
  <c r="CZ180"/>
  <c r="CZ42" i="8" l="1"/>
  <c r="CZ41"/>
  <c r="DA74" i="5"/>
  <c r="DA78"/>
  <c r="DA82"/>
  <c r="DA86"/>
  <c r="DA90"/>
  <c r="DA96"/>
  <c r="DA100"/>
  <c r="DA104"/>
  <c r="DA108"/>
  <c r="DA112"/>
  <c r="DA75"/>
  <c r="DA79"/>
  <c r="DA83"/>
  <c r="DA87"/>
  <c r="DA91"/>
  <c r="DA97"/>
  <c r="DA101"/>
  <c r="DA105"/>
  <c r="DA109"/>
  <c r="DA113"/>
  <c r="DA72"/>
  <c r="DA76"/>
  <c r="DA80"/>
  <c r="DA84"/>
  <c r="DA88"/>
  <c r="DA94"/>
  <c r="DA98"/>
  <c r="DA102"/>
  <c r="DA106"/>
  <c r="DA110"/>
  <c r="DA73"/>
  <c r="DA77"/>
  <c r="DA81"/>
  <c r="DA85"/>
  <c r="DA89"/>
  <c r="DA95"/>
  <c r="DA99"/>
  <c r="DA103"/>
  <c r="DA107"/>
  <c r="DA111"/>
  <c r="CZ43" i="20"/>
  <c r="CZ50" s="1"/>
  <c r="CZ46"/>
  <c r="CZ53" s="1"/>
  <c r="CZ45"/>
  <c r="CZ52" s="1"/>
  <c r="CZ42"/>
  <c r="CZ49" s="1"/>
  <c r="CZ44"/>
  <c r="CZ51" s="1"/>
  <c r="CZ47"/>
  <c r="CZ54" s="1"/>
  <c r="DA146" i="6"/>
  <c r="DA148"/>
  <c r="DA150"/>
  <c r="DA152"/>
  <c r="DA154"/>
  <c r="DA156"/>
  <c r="DA158"/>
  <c r="DA160"/>
  <c r="DA55"/>
  <c r="DA66"/>
  <c r="DA68"/>
  <c r="DA65"/>
  <c r="DA57"/>
  <c r="DA67"/>
  <c r="DA59"/>
  <c r="DA64"/>
  <c r="DA147"/>
  <c r="DA149"/>
  <c r="DA151"/>
  <c r="DA153"/>
  <c r="DA155"/>
  <c r="DA157"/>
  <c r="DA159"/>
  <c r="DA161"/>
  <c r="DA54"/>
  <c r="DA56"/>
  <c r="DA63"/>
  <c r="DA62"/>
  <c r="DA58"/>
  <c r="DA61"/>
  <c r="DA60"/>
  <c r="DA69"/>
  <c r="CZ64" i="15"/>
  <c r="CZ32"/>
  <c r="CZ27" i="8" s="1"/>
  <c r="CZ215" i="15"/>
  <c r="CZ241" s="1"/>
  <c r="CZ62"/>
  <c r="CZ94" s="1"/>
  <c r="CZ216"/>
  <c r="CZ242" s="1"/>
  <c r="CZ66"/>
  <c r="CZ189"/>
  <c r="CZ46" i="8" s="1"/>
  <c r="CZ188" i="15"/>
  <c r="CZ45" i="8" s="1"/>
  <c r="CZ30" i="15"/>
  <c r="CZ25" i="8" s="1"/>
  <c r="CZ63" i="15"/>
  <c r="CZ21" i="7" s="1"/>
  <c r="CZ65" i="15"/>
  <c r="CZ95" s="1"/>
  <c r="CZ190"/>
  <c r="CZ47" i="8" s="1"/>
  <c r="CZ31" i="15"/>
  <c r="CZ26" i="8" s="1"/>
  <c r="CZ22"/>
  <c r="CY53"/>
  <c r="CY39" i="9" s="1"/>
  <c r="CY20" i="7"/>
  <c r="CZ43" i="8"/>
  <c r="CY33"/>
  <c r="CY19" i="9" s="1"/>
  <c r="DA21" i="19"/>
  <c r="DA55" s="1"/>
  <c r="CZ380"/>
  <c r="DA14" i="9"/>
  <c r="DA15" i="6"/>
  <c r="CZ39" i="20"/>
  <c r="DA15" i="23"/>
  <c r="CZ23" i="19"/>
  <c r="CZ57" s="1"/>
  <c r="DA15" i="7"/>
  <c r="DA14" i="15"/>
  <c r="DA14" i="22"/>
  <c r="DA14" i="8"/>
  <c r="DA15" i="5"/>
  <c r="DA11" i="9"/>
  <c r="DA81" s="1"/>
  <c r="DA12" i="5"/>
  <c r="DA19" s="1"/>
  <c r="DA12" i="7"/>
  <c r="DA11" i="8"/>
  <c r="CZ36" i="20"/>
  <c r="DA11" i="15"/>
  <c r="DA179" s="1"/>
  <c r="DA12" i="6"/>
  <c r="DA11" i="22"/>
  <c r="CZ377" i="19"/>
  <c r="DA12" i="23"/>
  <c r="CZ121" i="9"/>
  <c r="CZ122"/>
  <c r="CZ23" i="8"/>
  <c r="DA23" i="15"/>
  <c r="CZ25" i="23" l="1"/>
  <c r="CZ49" i="8"/>
  <c r="CZ52" s="1"/>
  <c r="CZ29"/>
  <c r="CZ32" s="1"/>
  <c r="CZ33" s="1"/>
  <c r="CZ19" i="9" s="1"/>
  <c r="DA21" i="15"/>
  <c r="DA21" i="8" s="1"/>
  <c r="DA59" i="9"/>
  <c r="CZ20" i="7"/>
  <c r="DA198" i="15"/>
  <c r="CY34" i="8"/>
  <c r="DA41"/>
  <c r="DA23"/>
  <c r="CZ33" i="7"/>
  <c r="CZ39" i="23"/>
  <c r="CZ97" i="15"/>
  <c r="CZ98"/>
  <c r="DA41"/>
  <c r="DA42"/>
  <c r="CY54" i="8"/>
  <c r="DA180" i="15"/>
  <c r="DA43"/>
  <c r="DA15" i="9"/>
  <c r="DA16" i="5"/>
  <c r="DA16" i="7"/>
  <c r="DA15" i="22"/>
  <c r="DA15" i="15"/>
  <c r="CZ381" i="19"/>
  <c r="CZ40" i="20"/>
  <c r="DA16" i="6"/>
  <c r="DA16" i="23"/>
  <c r="DA15" i="8"/>
  <c r="DA38" i="20"/>
  <c r="DB13" i="15"/>
  <c r="DB14" i="5"/>
  <c r="DB14" i="7"/>
  <c r="DB13" i="8"/>
  <c r="DA22" i="19"/>
  <c r="DA56" s="1"/>
  <c r="DB13" i="22"/>
  <c r="DB14" i="23"/>
  <c r="DA19" i="19"/>
  <c r="DA53" s="1"/>
  <c r="DB14" i="6"/>
  <c r="DB13" i="9"/>
  <c r="DA379" i="19"/>
  <c r="DA181" i="15"/>
  <c r="DA22"/>
  <c r="CZ24" i="23"/>
  <c r="DA22" i="8" l="1"/>
  <c r="DB11" i="15"/>
  <c r="DB22" s="1"/>
  <c r="DB11" i="8"/>
  <c r="DB11" i="22"/>
  <c r="DB12" i="6"/>
  <c r="DB12" i="7"/>
  <c r="DA36" i="20"/>
  <c r="DB12" i="23"/>
  <c r="DB11" i="9"/>
  <c r="DB81" s="1"/>
  <c r="DB12" i="5"/>
  <c r="DB19" s="1"/>
  <c r="DA377" i="19"/>
  <c r="DB79" i="5"/>
  <c r="DB91"/>
  <c r="DB105"/>
  <c r="DB74"/>
  <c r="DB86"/>
  <c r="DB100"/>
  <c r="DB108"/>
  <c r="DB73"/>
  <c r="DB77"/>
  <c r="DB81"/>
  <c r="DB85"/>
  <c r="DB89"/>
  <c r="DB95"/>
  <c r="DB99"/>
  <c r="DB103"/>
  <c r="DB107"/>
  <c r="DB111"/>
  <c r="DB72"/>
  <c r="DB76"/>
  <c r="DB80"/>
  <c r="DB84"/>
  <c r="DB88"/>
  <c r="DB94"/>
  <c r="DB98"/>
  <c r="DB102"/>
  <c r="DB106"/>
  <c r="DB110"/>
  <c r="DB75"/>
  <c r="DB83"/>
  <c r="DB87"/>
  <c r="DB97"/>
  <c r="DB101"/>
  <c r="DB109"/>
  <c r="DB113"/>
  <c r="DB78"/>
  <c r="DB82"/>
  <c r="DB90"/>
  <c r="DB96"/>
  <c r="DB104"/>
  <c r="DB112"/>
  <c r="DA46" i="20"/>
  <c r="DA53" s="1"/>
  <c r="DA42"/>
  <c r="DA49" s="1"/>
  <c r="DA44"/>
  <c r="DA51" s="1"/>
  <c r="DA47"/>
  <c r="DA54" s="1"/>
  <c r="DA43"/>
  <c r="DA50" s="1"/>
  <c r="DA45"/>
  <c r="DA52" s="1"/>
  <c r="CZ53" i="8"/>
  <c r="CZ39" i="9" s="1"/>
  <c r="DB42" i="15"/>
  <c r="DB198"/>
  <c r="DB43"/>
  <c r="DB21"/>
  <c r="CZ34" i="8"/>
  <c r="DB181" i="15"/>
  <c r="DA43" i="8"/>
  <c r="DB146" i="6"/>
  <c r="DB148"/>
  <c r="DB150"/>
  <c r="DB152"/>
  <c r="DB154"/>
  <c r="DB156"/>
  <c r="DB158"/>
  <c r="DB160"/>
  <c r="DB67"/>
  <c r="DB63"/>
  <c r="DB147"/>
  <c r="DB149"/>
  <c r="DB151"/>
  <c r="DB153"/>
  <c r="DB155"/>
  <c r="DB157"/>
  <c r="DB159"/>
  <c r="DB161"/>
  <c r="DB56"/>
  <c r="DB61"/>
  <c r="DB60"/>
  <c r="DB69"/>
  <c r="DB66"/>
  <c r="DB68"/>
  <c r="DB65"/>
  <c r="DB57"/>
  <c r="DB54"/>
  <c r="DB55"/>
  <c r="DB59"/>
  <c r="DB64"/>
  <c r="DB62"/>
  <c r="DB58"/>
  <c r="DA39" i="20"/>
  <c r="DB14" i="22"/>
  <c r="DB15" i="5"/>
  <c r="DB14" i="8"/>
  <c r="DB15" i="23"/>
  <c r="DA380" i="19"/>
  <c r="DB14" i="9"/>
  <c r="DA23" i="19"/>
  <c r="DA57" s="1"/>
  <c r="DB15" i="6"/>
  <c r="DB14" i="15"/>
  <c r="DB15" i="7"/>
  <c r="DA215" i="15"/>
  <c r="DA241" s="1"/>
  <c r="DA62"/>
  <c r="DA94" s="1"/>
  <c r="DA216"/>
  <c r="DA242" s="1"/>
  <c r="DA66"/>
  <c r="DA188"/>
  <c r="DA45" i="8" s="1"/>
  <c r="DA30" i="15"/>
  <c r="DA25" i="8" s="1"/>
  <c r="DA190" i="15"/>
  <c r="DA47" i="8" s="1"/>
  <c r="DA64" i="15"/>
  <c r="DA63"/>
  <c r="DA65"/>
  <c r="DA31"/>
  <c r="DA26" i="8" s="1"/>
  <c r="DA32" i="15"/>
  <c r="DA27" i="8" s="1"/>
  <c r="DA189" i="15"/>
  <c r="DA46" i="8" s="1"/>
  <c r="DA122" i="9"/>
  <c r="DA121"/>
  <c r="DB180" i="15"/>
  <c r="DA42" i="8"/>
  <c r="DB41" i="15"/>
  <c r="DB21" i="19"/>
  <c r="DB55" s="1"/>
  <c r="DB23" i="15"/>
  <c r="DA95" l="1"/>
  <c r="DA20" i="7" s="1"/>
  <c r="DA49" i="8"/>
  <c r="DA52" s="1"/>
  <c r="DA53" s="1"/>
  <c r="DA39" i="9" s="1"/>
  <c r="DA29" i="8"/>
  <c r="DA32" s="1"/>
  <c r="DA33" s="1"/>
  <c r="DA19" i="9" s="1"/>
  <c r="DB59"/>
  <c r="DA25" i="23"/>
  <c r="DB179" i="15"/>
  <c r="DB41" i="8" s="1"/>
  <c r="CZ54"/>
  <c r="DB22"/>
  <c r="DB23"/>
  <c r="DA39" i="23"/>
  <c r="DA33" i="7"/>
  <c r="DB15" i="9"/>
  <c r="DB16" i="23"/>
  <c r="DB15" i="22"/>
  <c r="DB16" i="5"/>
  <c r="DB16" i="7"/>
  <c r="DB15" i="15"/>
  <c r="DB16" i="6"/>
  <c r="DA381" i="19"/>
  <c r="DA40" i="20"/>
  <c r="DB15" i="8"/>
  <c r="DA21" i="7"/>
  <c r="DC14" i="23"/>
  <c r="DB379" i="19"/>
  <c r="DB22"/>
  <c r="DB56" s="1"/>
  <c r="DB38" i="20"/>
  <c r="DC13" i="15"/>
  <c r="DC14" i="5"/>
  <c r="DC13" i="9"/>
  <c r="DC13" i="8"/>
  <c r="DC13" i="22"/>
  <c r="DB19" i="19"/>
  <c r="DB53" s="1"/>
  <c r="DC14" i="6"/>
  <c r="DC14" i="7"/>
  <c r="DB42" i="8"/>
  <c r="DA98" i="15"/>
  <c r="DA97"/>
  <c r="DB43" i="8"/>
  <c r="DB21"/>
  <c r="DA24" i="23"/>
  <c r="DC11" i="15" l="1"/>
  <c r="DC43" s="1"/>
  <c r="DC12" i="5"/>
  <c r="DC19" s="1"/>
  <c r="DC12" i="6"/>
  <c r="DC11" i="8"/>
  <c r="DB377" i="19"/>
  <c r="DC11" i="9"/>
  <c r="DC81" s="1"/>
  <c r="DC12" i="7"/>
  <c r="DC11" i="22"/>
  <c r="DC12" i="23"/>
  <c r="DB36" i="20"/>
  <c r="DC74" i="5"/>
  <c r="DC78"/>
  <c r="DC82"/>
  <c r="DC86"/>
  <c r="DC90"/>
  <c r="DC96"/>
  <c r="DC100"/>
  <c r="DC104"/>
  <c r="DC108"/>
  <c r="DC112"/>
  <c r="DC75"/>
  <c r="DC79"/>
  <c r="DC83"/>
  <c r="DC87"/>
  <c r="DC91"/>
  <c r="DC97"/>
  <c r="DC101"/>
  <c r="DC105"/>
  <c r="DC109"/>
  <c r="DC113"/>
  <c r="DC72"/>
  <c r="DC76"/>
  <c r="DC80"/>
  <c r="DC84"/>
  <c r="DC88"/>
  <c r="DC94"/>
  <c r="DC98"/>
  <c r="DC102"/>
  <c r="DC106"/>
  <c r="DC110"/>
  <c r="DC73"/>
  <c r="DC77"/>
  <c r="DC81"/>
  <c r="DC85"/>
  <c r="DC89"/>
  <c r="DC95"/>
  <c r="DC99"/>
  <c r="DC103"/>
  <c r="DC107"/>
  <c r="DC111"/>
  <c r="DB42" i="20"/>
  <c r="DB49" s="1"/>
  <c r="DB44"/>
  <c r="DB51" s="1"/>
  <c r="DB47"/>
  <c r="DB54" s="1"/>
  <c r="DB43"/>
  <c r="DB50" s="1"/>
  <c r="DB46"/>
  <c r="DB53" s="1"/>
  <c r="DB45"/>
  <c r="DB52" s="1"/>
  <c r="DB215" i="15"/>
  <c r="DB241" s="1"/>
  <c r="DB62"/>
  <c r="DB94" s="1"/>
  <c r="DB216"/>
  <c r="DB242" s="1"/>
  <c r="DB66"/>
  <c r="DB189"/>
  <c r="DB46" i="8" s="1"/>
  <c r="DB31" i="15"/>
  <c r="DB26" i="8" s="1"/>
  <c r="DB188" i="15"/>
  <c r="DB45" i="8" s="1"/>
  <c r="DB64" i="15"/>
  <c r="DB63"/>
  <c r="DB65"/>
  <c r="DB30"/>
  <c r="DB25" i="8" s="1"/>
  <c r="DB190" i="15"/>
  <c r="DB47" i="8" s="1"/>
  <c r="DB32" i="15"/>
  <c r="DB27" i="8" s="1"/>
  <c r="DC147" i="6"/>
  <c r="DC149"/>
  <c r="DC151"/>
  <c r="DC153"/>
  <c r="DC155"/>
  <c r="DC157"/>
  <c r="DC159"/>
  <c r="DC161"/>
  <c r="DC54"/>
  <c r="DC56"/>
  <c r="DC63"/>
  <c r="DC62"/>
  <c r="DC58"/>
  <c r="DC61"/>
  <c r="DC60"/>
  <c r="DC69"/>
  <c r="DC146"/>
  <c r="DC148"/>
  <c r="DC150"/>
  <c r="DC152"/>
  <c r="DC154"/>
  <c r="DC156"/>
  <c r="DC158"/>
  <c r="DC160"/>
  <c r="DC55"/>
  <c r="DC66"/>
  <c r="DC68"/>
  <c r="DC65"/>
  <c r="DC57"/>
  <c r="DC67"/>
  <c r="DC59"/>
  <c r="DC64"/>
  <c r="DC21" i="19"/>
  <c r="DC55" s="1"/>
  <c r="DB23"/>
  <c r="DB57" s="1"/>
  <c r="DB380"/>
  <c r="DC15" i="5"/>
  <c r="DC14" i="22"/>
  <c r="DC15" i="7"/>
  <c r="DC14" i="15"/>
  <c r="DB39" i="20"/>
  <c r="DC15" i="23"/>
  <c r="DC14" i="8"/>
  <c r="DC15" i="6"/>
  <c r="DC14" i="9"/>
  <c r="DB121"/>
  <c r="DB122"/>
  <c r="DA34" i="8"/>
  <c r="DC179" i="15"/>
  <c r="DC23"/>
  <c r="DA54" i="8"/>
  <c r="DC22" i="15"/>
  <c r="DC42" l="1"/>
  <c r="DB49" i="8"/>
  <c r="DB52" s="1"/>
  <c r="DB53" s="1"/>
  <c r="DB39" i="9" s="1"/>
  <c r="DB29" i="8"/>
  <c r="DB32" s="1"/>
  <c r="DB33" s="1"/>
  <c r="DB19" i="9" s="1"/>
  <c r="DC59"/>
  <c r="DC38" i="20"/>
  <c r="DD13" i="15"/>
  <c r="DD14" i="5"/>
  <c r="DC379" i="19"/>
  <c r="DD14" i="7"/>
  <c r="DC22" i="19"/>
  <c r="DC56" s="1"/>
  <c r="DD13" i="22"/>
  <c r="DD14" i="23"/>
  <c r="DC19" i="19"/>
  <c r="DC53" s="1"/>
  <c r="DD14" i="6"/>
  <c r="DD13" i="9"/>
  <c r="DD13" i="8"/>
  <c r="DB25" i="23"/>
  <c r="DB21" i="7"/>
  <c r="DB39" i="23"/>
  <c r="DB33" i="7"/>
  <c r="DC22" i="8"/>
  <c r="DC23"/>
  <c r="DC41"/>
  <c r="DC15" i="15"/>
  <c r="DC16" i="23"/>
  <c r="DC16" i="7"/>
  <c r="DC15" i="8"/>
  <c r="DC16" i="6"/>
  <c r="DC15" i="9"/>
  <c r="DC15" i="22"/>
  <c r="DB381" i="19"/>
  <c r="DC16" i="5"/>
  <c r="DB40" i="20"/>
  <c r="DB97" i="15"/>
  <c r="DB98"/>
  <c r="DB95"/>
  <c r="DB20" i="7" s="1"/>
  <c r="DC41" i="15"/>
  <c r="DC198"/>
  <c r="DC180"/>
  <c r="DC181"/>
  <c r="DC21"/>
  <c r="DB24" i="23" l="1"/>
  <c r="DC21" i="8"/>
  <c r="DC42"/>
  <c r="DC62" i="15"/>
  <c r="DC94" s="1"/>
  <c r="DC32"/>
  <c r="DC27" i="8" s="1"/>
  <c r="DC64" i="15"/>
  <c r="DC63"/>
  <c r="DC65"/>
  <c r="DC190"/>
  <c r="DC47" i="8" s="1"/>
  <c r="DC188" i="15"/>
  <c r="DC45" i="8" s="1"/>
  <c r="DC30" i="15"/>
  <c r="DC25" i="8" s="1"/>
  <c r="DC215" i="15"/>
  <c r="DC241" s="1"/>
  <c r="DC216"/>
  <c r="DC242" s="1"/>
  <c r="DC66"/>
  <c r="DC189"/>
  <c r="DC46" i="8" s="1"/>
  <c r="DC31" i="15"/>
  <c r="DC26" i="8" s="1"/>
  <c r="DD146" i="6"/>
  <c r="DD148"/>
  <c r="DD150"/>
  <c r="DD152"/>
  <c r="DD154"/>
  <c r="DD156"/>
  <c r="DD158"/>
  <c r="DD160"/>
  <c r="DD56"/>
  <c r="DD61"/>
  <c r="DD60"/>
  <c r="DD69"/>
  <c r="DD66"/>
  <c r="DD68"/>
  <c r="DD65"/>
  <c r="DD57"/>
  <c r="DD147"/>
  <c r="DD149"/>
  <c r="DD151"/>
  <c r="DD153"/>
  <c r="DD155"/>
  <c r="DD157"/>
  <c r="DD159"/>
  <c r="DD161"/>
  <c r="DD54"/>
  <c r="DD55"/>
  <c r="DD67"/>
  <c r="DD59"/>
  <c r="DD64"/>
  <c r="DD63"/>
  <c r="DD62"/>
  <c r="DD58"/>
  <c r="DC39" i="20"/>
  <c r="DD15" i="23"/>
  <c r="DD15" i="7"/>
  <c r="DD15" i="5"/>
  <c r="DC380" i="19"/>
  <c r="DC23"/>
  <c r="DC57" s="1"/>
  <c r="DD14" i="9"/>
  <c r="DD14" i="8"/>
  <c r="DD14" i="22"/>
  <c r="DD15" i="6"/>
  <c r="DD14" i="15"/>
  <c r="DD21" i="19"/>
  <c r="DD55" s="1"/>
  <c r="DB34" i="8"/>
  <c r="DC43"/>
  <c r="DC121" i="9"/>
  <c r="DC122"/>
  <c r="DD11"/>
  <c r="DD81" s="1"/>
  <c r="DD12" i="7"/>
  <c r="DD12" i="23"/>
  <c r="DD11" i="22"/>
  <c r="DC36" i="20"/>
  <c r="DD11" i="15"/>
  <c r="DD198" s="1"/>
  <c r="DD12" i="5"/>
  <c r="DD19" s="1"/>
  <c r="DD12" i="6"/>
  <c r="DC377" i="19"/>
  <c r="DD11" i="8"/>
  <c r="DD73" i="5"/>
  <c r="DD77"/>
  <c r="DD81"/>
  <c r="DD85"/>
  <c r="DD89"/>
  <c r="DD95"/>
  <c r="DD99"/>
  <c r="DD103"/>
  <c r="DD107"/>
  <c r="DD111"/>
  <c r="DD72"/>
  <c r="DD76"/>
  <c r="DD80"/>
  <c r="DD84"/>
  <c r="DD88"/>
  <c r="DD94"/>
  <c r="DD98"/>
  <c r="DD102"/>
  <c r="DD106"/>
  <c r="DD110"/>
  <c r="DD75"/>
  <c r="DD83"/>
  <c r="DD87"/>
  <c r="DD97"/>
  <c r="DD105"/>
  <c r="DD109"/>
  <c r="DD74"/>
  <c r="DD82"/>
  <c r="DD90"/>
  <c r="DD100"/>
  <c r="DD108"/>
  <c r="DD112"/>
  <c r="DD79"/>
  <c r="DD91"/>
  <c r="DD101"/>
  <c r="DD113"/>
  <c r="DD78"/>
  <c r="DD86"/>
  <c r="DD96"/>
  <c r="DD104"/>
  <c r="DC42" i="20"/>
  <c r="DC49" s="1"/>
  <c r="DC44"/>
  <c r="DC51" s="1"/>
  <c r="DC47"/>
  <c r="DC54" s="1"/>
  <c r="DC46"/>
  <c r="DC53" s="1"/>
  <c r="DC45"/>
  <c r="DC52" s="1"/>
  <c r="DC43"/>
  <c r="DC50" s="1"/>
  <c r="DB54" i="8"/>
  <c r="DC49" l="1"/>
  <c r="DC52" s="1"/>
  <c r="DC53" s="1"/>
  <c r="DC39" i="9" s="1"/>
  <c r="DC29" i="8"/>
  <c r="DD59" i="9"/>
  <c r="DD43" i="15"/>
  <c r="DD22"/>
  <c r="DD23"/>
  <c r="DD179"/>
  <c r="DD38" i="20"/>
  <c r="DE13" i="15"/>
  <c r="DE14" i="5"/>
  <c r="DE14" i="6"/>
  <c r="DD379" i="19"/>
  <c r="DE13" i="8"/>
  <c r="DD22" i="19"/>
  <c r="DD56" s="1"/>
  <c r="DE13" i="22"/>
  <c r="DE14" i="23"/>
  <c r="DD19" i="19"/>
  <c r="DD53" s="1"/>
  <c r="DE13" i="9"/>
  <c r="DE14" i="7"/>
  <c r="DD16"/>
  <c r="DD15" i="15"/>
  <c r="DD15" i="22"/>
  <c r="DC40" i="20"/>
  <c r="DD16" i="6"/>
  <c r="DD16" i="23"/>
  <c r="DD15" i="9"/>
  <c r="DD16" i="5"/>
  <c r="DD15" i="8"/>
  <c r="DC381" i="19"/>
  <c r="DC33" i="7"/>
  <c r="DC39" i="23"/>
  <c r="DC98" i="15"/>
  <c r="DC97"/>
  <c r="DD181"/>
  <c r="DD42"/>
  <c r="DD41"/>
  <c r="DC32" i="8"/>
  <c r="DC25" i="23"/>
  <c r="DC21" i="7"/>
  <c r="DC95" i="15"/>
  <c r="DC20" i="7" s="1"/>
  <c r="DD180" i="15"/>
  <c r="DD21"/>
  <c r="DE21" i="19" l="1"/>
  <c r="DE55" s="1"/>
  <c r="DD21" i="8"/>
  <c r="DC33"/>
  <c r="DC19" i="9" s="1"/>
  <c r="DD62" i="15"/>
  <c r="DD94" s="1"/>
  <c r="DD66"/>
  <c r="DD189"/>
  <c r="DD46" i="8" s="1"/>
  <c r="DD64" i="15"/>
  <c r="DD63"/>
  <c r="DD65"/>
  <c r="DD190"/>
  <c r="DD47" i="8" s="1"/>
  <c r="DD188" i="15"/>
  <c r="DD45" i="8" s="1"/>
  <c r="DD31" i="15"/>
  <c r="DD26" i="8" s="1"/>
  <c r="DD215" i="15"/>
  <c r="DD241" s="1"/>
  <c r="DD216"/>
  <c r="DD242" s="1"/>
  <c r="DD32"/>
  <c r="DD27" i="8" s="1"/>
  <c r="DD30" i="15"/>
  <c r="DD25" i="8" s="1"/>
  <c r="DE11" i="22"/>
  <c r="DE11" i="15"/>
  <c r="DE198" s="1"/>
  <c r="DE12" i="5"/>
  <c r="DE19" s="1"/>
  <c r="DE12" i="6"/>
  <c r="DD377" i="19"/>
  <c r="DD36" i="20"/>
  <c r="DE11" i="9"/>
  <c r="DE81" s="1"/>
  <c r="DE12" i="7"/>
  <c r="DE12" i="23"/>
  <c r="DE11" i="8"/>
  <c r="DE149" i="6"/>
  <c r="DE153"/>
  <c r="DE159"/>
  <c r="DE55"/>
  <c r="DE65"/>
  <c r="DE59"/>
  <c r="DE146"/>
  <c r="DE148"/>
  <c r="DE150"/>
  <c r="DE152"/>
  <c r="DE154"/>
  <c r="DE156"/>
  <c r="DE158"/>
  <c r="DE160"/>
  <c r="DE54"/>
  <c r="DE56"/>
  <c r="DE63"/>
  <c r="DE62"/>
  <c r="DE58"/>
  <c r="DE61"/>
  <c r="DE60"/>
  <c r="DE69"/>
  <c r="DE147"/>
  <c r="DE151"/>
  <c r="DE155"/>
  <c r="DE157"/>
  <c r="DE161"/>
  <c r="DE66"/>
  <c r="DE68"/>
  <c r="DE57"/>
  <c r="DE67"/>
  <c r="DE64"/>
  <c r="DE19" i="19"/>
  <c r="DE53" s="1"/>
  <c r="DF13" i="9"/>
  <c r="DE379" i="19"/>
  <c r="DE38" i="20"/>
  <c r="DF13" i="15"/>
  <c r="DF14" i="5"/>
  <c r="DF14" i="6"/>
  <c r="DF14" i="7"/>
  <c r="DF13" i="8"/>
  <c r="DF13" i="22"/>
  <c r="DF14" i="23"/>
  <c r="DE22" i="19"/>
  <c r="DE56" s="1"/>
  <c r="DD23" i="8"/>
  <c r="DC54"/>
  <c r="DC24" i="23"/>
  <c r="DE43" i="15"/>
  <c r="DD42" i="8"/>
  <c r="DE180" i="15"/>
  <c r="DD43" i="8"/>
  <c r="DD121" i="9"/>
  <c r="DD122"/>
  <c r="DE14" i="15"/>
  <c r="DE15" i="6"/>
  <c r="DE14" i="22"/>
  <c r="DE14" i="8"/>
  <c r="DE15" i="5"/>
  <c r="DE15" i="7"/>
  <c r="DE14" i="9"/>
  <c r="DD23" i="19"/>
  <c r="DD57" s="1"/>
  <c r="DD380"/>
  <c r="DD39" i="20"/>
  <c r="DE15" i="23"/>
  <c r="DE78" i="5"/>
  <c r="DE96"/>
  <c r="DE108"/>
  <c r="DE79"/>
  <c r="DE87"/>
  <c r="DE101"/>
  <c r="DE113"/>
  <c r="DE72"/>
  <c r="DE76"/>
  <c r="DE80"/>
  <c r="DE84"/>
  <c r="DE88"/>
  <c r="DE94"/>
  <c r="DE98"/>
  <c r="DE102"/>
  <c r="DE106"/>
  <c r="DE110"/>
  <c r="DE73"/>
  <c r="DE77"/>
  <c r="DE81"/>
  <c r="DE85"/>
  <c r="DE89"/>
  <c r="DE95"/>
  <c r="DE99"/>
  <c r="DE103"/>
  <c r="DE107"/>
  <c r="DE111"/>
  <c r="DE74"/>
  <c r="DE82"/>
  <c r="DE86"/>
  <c r="DE90"/>
  <c r="DE100"/>
  <c r="DE104"/>
  <c r="DE112"/>
  <c r="DE75"/>
  <c r="DE83"/>
  <c r="DE91"/>
  <c r="DE97"/>
  <c r="DE105"/>
  <c r="DE109"/>
  <c r="DD46" i="20"/>
  <c r="DD53" s="1"/>
  <c r="DD42"/>
  <c r="DD49" s="1"/>
  <c r="DD44"/>
  <c r="DD51" s="1"/>
  <c r="DD47"/>
  <c r="DD54" s="1"/>
  <c r="DD43"/>
  <c r="DD50" s="1"/>
  <c r="DD45"/>
  <c r="DD52" s="1"/>
  <c r="DD41" i="8"/>
  <c r="DE179" i="15"/>
  <c r="DD22" i="8"/>
  <c r="DE22" i="15"/>
  <c r="DD95" l="1"/>
  <c r="DF21" i="19"/>
  <c r="DF55" s="1"/>
  <c r="DE181" i="15"/>
  <c r="DE43" i="8" s="1"/>
  <c r="DE41" i="15"/>
  <c r="DE23"/>
  <c r="DE23" i="8" s="1"/>
  <c r="DD49"/>
  <c r="DD52" s="1"/>
  <c r="DD53" s="1"/>
  <c r="DD39" i="9" s="1"/>
  <c r="DD29" i="8"/>
  <c r="DD32" s="1"/>
  <c r="DE59" i="9"/>
  <c r="DD24" i="23"/>
  <c r="DD25"/>
  <c r="DE22" i="8"/>
  <c r="DE41"/>
  <c r="DE16" i="23"/>
  <c r="DE16" i="7"/>
  <c r="DE15" i="15"/>
  <c r="DD381" i="19"/>
  <c r="DE15" i="22"/>
  <c r="DE15" i="8"/>
  <c r="DE16" i="5"/>
  <c r="DE15" i="9"/>
  <c r="DD40" i="20"/>
  <c r="DE16" i="6"/>
  <c r="DE42" i="8"/>
  <c r="DF56" i="6"/>
  <c r="DF69"/>
  <c r="DF65"/>
  <c r="DF147"/>
  <c r="DF149"/>
  <c r="DF151"/>
  <c r="DF153"/>
  <c r="DF155"/>
  <c r="DF157"/>
  <c r="DF159"/>
  <c r="DF161"/>
  <c r="DF54"/>
  <c r="DF55"/>
  <c r="DF67"/>
  <c r="DF59"/>
  <c r="DF64"/>
  <c r="DF63"/>
  <c r="DF62"/>
  <c r="DF58"/>
  <c r="DF146"/>
  <c r="DF148"/>
  <c r="DF150"/>
  <c r="DF152"/>
  <c r="DF154"/>
  <c r="DF156"/>
  <c r="DF158"/>
  <c r="DF160"/>
  <c r="DF61"/>
  <c r="DF60"/>
  <c r="DF66"/>
  <c r="DF68"/>
  <c r="DF57"/>
  <c r="DG13" i="22"/>
  <c r="DG14" i="6"/>
  <c r="DG13" i="8"/>
  <c r="DF38" i="20"/>
  <c r="DF19" i="19"/>
  <c r="DF53" s="1"/>
  <c r="DF22"/>
  <c r="DF56" s="1"/>
  <c r="DG14" i="5"/>
  <c r="DG13" i="9"/>
  <c r="DG14" i="7"/>
  <c r="DG14" i="23"/>
  <c r="DG13" i="15"/>
  <c r="DF379" i="19"/>
  <c r="DD33" i="7"/>
  <c r="DD39" i="23"/>
  <c r="DD98" i="15"/>
  <c r="DD97"/>
  <c r="DD21" i="7"/>
  <c r="DE21" i="15"/>
  <c r="DE39" i="20"/>
  <c r="DF14" i="9"/>
  <c r="DF15" i="5"/>
  <c r="DF14" i="15"/>
  <c r="DF15" i="7"/>
  <c r="DF14" i="22"/>
  <c r="DE23" i="19"/>
  <c r="DE57" s="1"/>
  <c r="DF15" i="23"/>
  <c r="DE380" i="19"/>
  <c r="DF15" i="6"/>
  <c r="DF14" i="8"/>
  <c r="DF79" i="5"/>
  <c r="DF97"/>
  <c r="DF109"/>
  <c r="DF74"/>
  <c r="DF82"/>
  <c r="DF96"/>
  <c r="DF104"/>
  <c r="DF73"/>
  <c r="DF77"/>
  <c r="DF81"/>
  <c r="DF85"/>
  <c r="DF89"/>
  <c r="DF95"/>
  <c r="DF99"/>
  <c r="DF103"/>
  <c r="DF107"/>
  <c r="DF111"/>
  <c r="DF72"/>
  <c r="DF76"/>
  <c r="DF80"/>
  <c r="DF84"/>
  <c r="DF88"/>
  <c r="DF94"/>
  <c r="DF98"/>
  <c r="DF102"/>
  <c r="DF106"/>
  <c r="DF110"/>
  <c r="DF75"/>
  <c r="DF83"/>
  <c r="DF87"/>
  <c r="DF91"/>
  <c r="DF101"/>
  <c r="DF105"/>
  <c r="DF113"/>
  <c r="DF78"/>
  <c r="DF86"/>
  <c r="DF90"/>
  <c r="DF100"/>
  <c r="DF108"/>
  <c r="DF112"/>
  <c r="DE43" i="20"/>
  <c r="DE42"/>
  <c r="DE49" s="1"/>
  <c r="DE44"/>
  <c r="DE51" s="1"/>
  <c r="DE47"/>
  <c r="DE54" s="1"/>
  <c r="DE46"/>
  <c r="DE53" s="1"/>
  <c r="DE45"/>
  <c r="DE52" s="1"/>
  <c r="DF11" i="22"/>
  <c r="DF11" i="15"/>
  <c r="DF180" s="1"/>
  <c r="DF12" i="5"/>
  <c r="DF19" s="1"/>
  <c r="DF12" i="6"/>
  <c r="DE36" i="20"/>
  <c r="DF11" i="8"/>
  <c r="DF11" i="9"/>
  <c r="DF81" s="1"/>
  <c r="DF12" i="7"/>
  <c r="DE377" i="19"/>
  <c r="DF12" i="23"/>
  <c r="DE50" i="20"/>
  <c r="DD20" i="7"/>
  <c r="DE42" i="15"/>
  <c r="DC34" i="8"/>
  <c r="DG21" i="19" l="1"/>
  <c r="DG55" s="1"/>
  <c r="DF59" i="9"/>
  <c r="DF198" i="15"/>
  <c r="DF42" i="8"/>
  <c r="DD33"/>
  <c r="DD19" i="9" s="1"/>
  <c r="DF42" i="15"/>
  <c r="DF15" i="9"/>
  <c r="DF16" i="5"/>
  <c r="DE40" i="20"/>
  <c r="DE381" i="19"/>
  <c r="DF16" i="23"/>
  <c r="DF15" i="15"/>
  <c r="DF16" i="7"/>
  <c r="DF16" i="6"/>
  <c r="DF15" i="8"/>
  <c r="DF15" i="22"/>
  <c r="DF23" i="19"/>
  <c r="DF57" s="1"/>
  <c r="DG15" i="7"/>
  <c r="DG14" i="8"/>
  <c r="DG15" i="6"/>
  <c r="DG14" i="22"/>
  <c r="DF380" i="19"/>
  <c r="DG15" i="23"/>
  <c r="DF39" i="20"/>
  <c r="DG14" i="9"/>
  <c r="DG14" i="15"/>
  <c r="DG15" i="5"/>
  <c r="DF43" i="20"/>
  <c r="DF50" s="1"/>
  <c r="DF46"/>
  <c r="DF53" s="1"/>
  <c r="DF45"/>
  <c r="DF52" s="1"/>
  <c r="DF42"/>
  <c r="DF49" s="1"/>
  <c r="DF44"/>
  <c r="DF51" s="1"/>
  <c r="DF47"/>
  <c r="DF54" s="1"/>
  <c r="DE215" i="15"/>
  <c r="DE241" s="1"/>
  <c r="DE62"/>
  <c r="DE94" s="1"/>
  <c r="DE216"/>
  <c r="DE242" s="1"/>
  <c r="DE66"/>
  <c r="DE190"/>
  <c r="DE47" i="8" s="1"/>
  <c r="DE32" i="15"/>
  <c r="DE27" i="8" s="1"/>
  <c r="DE31" i="15"/>
  <c r="DE26" i="8" s="1"/>
  <c r="DE64" i="15"/>
  <c r="DE63"/>
  <c r="DE65"/>
  <c r="DE188"/>
  <c r="DE45" i="8" s="1"/>
  <c r="DE30" i="15"/>
  <c r="DE25" i="8" s="1"/>
  <c r="DE189" i="15"/>
  <c r="DE46" i="8" s="1"/>
  <c r="DF23" i="15"/>
  <c r="DF43"/>
  <c r="DF181"/>
  <c r="DF179"/>
  <c r="DF22"/>
  <c r="DE21" i="8"/>
  <c r="DF21" i="15"/>
  <c r="DG72" i="5"/>
  <c r="DG76"/>
  <c r="DG80"/>
  <c r="DG84"/>
  <c r="DG88"/>
  <c r="DG94"/>
  <c r="DG98"/>
  <c r="DG102"/>
  <c r="DG106"/>
  <c r="DG110"/>
  <c r="DG73"/>
  <c r="DG77"/>
  <c r="DG81"/>
  <c r="DG85"/>
  <c r="DG89"/>
  <c r="DG95"/>
  <c r="DG99"/>
  <c r="DG103"/>
  <c r="DG107"/>
  <c r="DG111"/>
  <c r="DG74"/>
  <c r="DG78"/>
  <c r="DG82"/>
  <c r="DG86"/>
  <c r="DG90"/>
  <c r="DG96"/>
  <c r="DG100"/>
  <c r="DG104"/>
  <c r="DG108"/>
  <c r="DG112"/>
  <c r="DG75"/>
  <c r="DG79"/>
  <c r="DG83"/>
  <c r="DG87"/>
  <c r="DG91"/>
  <c r="DG97"/>
  <c r="DG101"/>
  <c r="DG105"/>
  <c r="DG109"/>
  <c r="DG113"/>
  <c r="DG11" i="9"/>
  <c r="DG81" s="1"/>
  <c r="DG12" i="7"/>
  <c r="DG11" i="22"/>
  <c r="DF36" i="20"/>
  <c r="DF377" i="19"/>
  <c r="DG11" i="15"/>
  <c r="DG180" s="1"/>
  <c r="DG12" i="5"/>
  <c r="DG19" s="1"/>
  <c r="DG12" i="6"/>
  <c r="DG12" i="23"/>
  <c r="DG11" i="8"/>
  <c r="DH13" i="22"/>
  <c r="DH14" i="23"/>
  <c r="DG19" i="19"/>
  <c r="DG53" s="1"/>
  <c r="DH14" i="6"/>
  <c r="DG379" i="19"/>
  <c r="DH13" i="9"/>
  <c r="DH14" i="5"/>
  <c r="DH21" i="19"/>
  <c r="DH55" s="1"/>
  <c r="DG38" i="20"/>
  <c r="DH13" i="15"/>
  <c r="DG22" i="19"/>
  <c r="DG56" s="1"/>
  <c r="DH13" i="8"/>
  <c r="DH14" i="7"/>
  <c r="DG147" i="6"/>
  <c r="DG149"/>
  <c r="DG151"/>
  <c r="DG153"/>
  <c r="DG155"/>
  <c r="DG157"/>
  <c r="DG159"/>
  <c r="DG161"/>
  <c r="DG54"/>
  <c r="DG56"/>
  <c r="DG63"/>
  <c r="DG62"/>
  <c r="DG58"/>
  <c r="DG61"/>
  <c r="DG60"/>
  <c r="DG69"/>
  <c r="DG66"/>
  <c r="DG65"/>
  <c r="DG57"/>
  <c r="DG59"/>
  <c r="DG64"/>
  <c r="DG146"/>
  <c r="DG148"/>
  <c r="DG150"/>
  <c r="DG152"/>
  <c r="DG154"/>
  <c r="DG156"/>
  <c r="DG158"/>
  <c r="DG160"/>
  <c r="DG55"/>
  <c r="DG68"/>
  <c r="DG67"/>
  <c r="DE121" i="9"/>
  <c r="DE122"/>
  <c r="DG198" i="15"/>
  <c r="DF41"/>
  <c r="DD54" i="8"/>
  <c r="DE29" l="1"/>
  <c r="DE49"/>
  <c r="DE52" s="1"/>
  <c r="DE53" s="1"/>
  <c r="DE39" i="9" s="1"/>
  <c r="DG59"/>
  <c r="DE21" i="7"/>
  <c r="DE32" i="8"/>
  <c r="DG42"/>
  <c r="DG41" i="15"/>
  <c r="DI13" i="22"/>
  <c r="DI14" i="23"/>
  <c r="DI13" i="15"/>
  <c r="DI14" i="6"/>
  <c r="DH379" i="19"/>
  <c r="DI14" i="7"/>
  <c r="DI21" i="19"/>
  <c r="DI55" s="1"/>
  <c r="DH19"/>
  <c r="DH53" s="1"/>
  <c r="DI14" i="5"/>
  <c r="DI13" i="8"/>
  <c r="DI13" i="9"/>
  <c r="DH38" i="20"/>
  <c r="DH22" i="19"/>
  <c r="DH56" s="1"/>
  <c r="DH147" i="6"/>
  <c r="DH149"/>
  <c r="DH151"/>
  <c r="DH153"/>
  <c r="DH155"/>
  <c r="DH157"/>
  <c r="DH159"/>
  <c r="DH161"/>
  <c r="DH56"/>
  <c r="DH61"/>
  <c r="DH60"/>
  <c r="DH69"/>
  <c r="DH66"/>
  <c r="DH68"/>
  <c r="DH65"/>
  <c r="DH57"/>
  <c r="DH146"/>
  <c r="DH148"/>
  <c r="DH150"/>
  <c r="DH152"/>
  <c r="DH154"/>
  <c r="DH156"/>
  <c r="DH158"/>
  <c r="DH160"/>
  <c r="DH54"/>
  <c r="DH55"/>
  <c r="DH67"/>
  <c r="DH59"/>
  <c r="DH64"/>
  <c r="DH63"/>
  <c r="DH62"/>
  <c r="DH58"/>
  <c r="DE33" i="8"/>
  <c r="DE19" i="9" s="1"/>
  <c r="DG179" i="15"/>
  <c r="DF41" i="8"/>
  <c r="DE98" i="15"/>
  <c r="DE97"/>
  <c r="DE95"/>
  <c r="DE24" i="23" s="1"/>
  <c r="DG15" i="9"/>
  <c r="DF40" i="20"/>
  <c r="DG16" i="5"/>
  <c r="DG16" i="7"/>
  <c r="DG15" i="22"/>
  <c r="DG15" i="15"/>
  <c r="DG16" i="23"/>
  <c r="DG16" i="6"/>
  <c r="DG15" i="8"/>
  <c r="DF381" i="19"/>
  <c r="DF121" i="9"/>
  <c r="DF122"/>
  <c r="DG43" i="15"/>
  <c r="DE25" i="23"/>
  <c r="DG23" i="19"/>
  <c r="DG57" s="1"/>
  <c r="DH15" i="5"/>
  <c r="DH14" i="8"/>
  <c r="DG39" i="20"/>
  <c r="DG380" i="19"/>
  <c r="DH14" i="22"/>
  <c r="DH15" i="23"/>
  <c r="DH15" i="6"/>
  <c r="DH14" i="9"/>
  <c r="DH14" i="15"/>
  <c r="DH15" i="7"/>
  <c r="DG43" i="20"/>
  <c r="DG50" s="1"/>
  <c r="DG46"/>
  <c r="DG53" s="1"/>
  <c r="DG45"/>
  <c r="DG52" s="1"/>
  <c r="DG42"/>
  <c r="DG47"/>
  <c r="DG54" s="1"/>
  <c r="DG44"/>
  <c r="DG51" s="1"/>
  <c r="DH73" i="5"/>
  <c r="DH77"/>
  <c r="DH81"/>
  <c r="DH85"/>
  <c r="DH89"/>
  <c r="DH95"/>
  <c r="DH99"/>
  <c r="DH103"/>
  <c r="DH107"/>
  <c r="DH111"/>
  <c r="DH72"/>
  <c r="DH76"/>
  <c r="DH80"/>
  <c r="DH84"/>
  <c r="DH88"/>
  <c r="DH94"/>
  <c r="DH98"/>
  <c r="DH102"/>
  <c r="DH106"/>
  <c r="DH110"/>
  <c r="DH105"/>
  <c r="DH78"/>
  <c r="DH86"/>
  <c r="DH96"/>
  <c r="DH100"/>
  <c r="DH108"/>
  <c r="DH75"/>
  <c r="DH79"/>
  <c r="DH83"/>
  <c r="DH87"/>
  <c r="DH91"/>
  <c r="DH97"/>
  <c r="DH101"/>
  <c r="DH109"/>
  <c r="DH113"/>
  <c r="DH74"/>
  <c r="DH82"/>
  <c r="DH90"/>
  <c r="DH104"/>
  <c r="DH112"/>
  <c r="DH11" i="9"/>
  <c r="DH81" s="1"/>
  <c r="DH12" i="6"/>
  <c r="DG377" i="19"/>
  <c r="DH11" i="22"/>
  <c r="DH11" i="8"/>
  <c r="DH11" i="15"/>
  <c r="DH180" s="1"/>
  <c r="DH12" i="5"/>
  <c r="DH19" s="1"/>
  <c r="DH12" i="7"/>
  <c r="DG36" i="20"/>
  <c r="DH12" i="23"/>
  <c r="DG21" i="15"/>
  <c r="DF21" i="8"/>
  <c r="DF22"/>
  <c r="DG22" i="15"/>
  <c r="DF43" i="8"/>
  <c r="DG181" i="15"/>
  <c r="DG23"/>
  <c r="DF23" i="8"/>
  <c r="DE39" i="23"/>
  <c r="DE33" i="7"/>
  <c r="DF65" i="15"/>
  <c r="DF215"/>
  <c r="DF241" s="1"/>
  <c r="DF62"/>
  <c r="DF94" s="1"/>
  <c r="DF30"/>
  <c r="DF25" i="8" s="1"/>
  <c r="DF32" i="15"/>
  <c r="DF27" i="8" s="1"/>
  <c r="DF31" i="15"/>
  <c r="DF26" i="8" s="1"/>
  <c r="DF216" i="15"/>
  <c r="DF242" s="1"/>
  <c r="DF66"/>
  <c r="DF64"/>
  <c r="DF95" s="1"/>
  <c r="DF63"/>
  <c r="DF189"/>
  <c r="DF46" i="8" s="1"/>
  <c r="DF190" i="15"/>
  <c r="DF47" i="8" s="1"/>
  <c r="DF188" i="15"/>
  <c r="DF45" i="8" s="1"/>
  <c r="DG42" i="15"/>
  <c r="DD34" i="8"/>
  <c r="DF49" l="1"/>
  <c r="DF52" s="1"/>
  <c r="DF29"/>
  <c r="DH59" i="9"/>
  <c r="DF25" i="23"/>
  <c r="DF24"/>
  <c r="DE20" i="7"/>
  <c r="DE34" i="8"/>
  <c r="DH42"/>
  <c r="DH42" i="15"/>
  <c r="DF39" i="23"/>
  <c r="DF33" i="7"/>
  <c r="DG43" i="8"/>
  <c r="DH181" i="15"/>
  <c r="DG22" i="8"/>
  <c r="DH22" i="15"/>
  <c r="DG215"/>
  <c r="DG241" s="1"/>
  <c r="DG62"/>
  <c r="DG94" s="1"/>
  <c r="DG216"/>
  <c r="DG242" s="1"/>
  <c r="DG66"/>
  <c r="DG188"/>
  <c r="DG45" i="8" s="1"/>
  <c r="DG190" i="15"/>
  <c r="DG47" i="8" s="1"/>
  <c r="DG32" i="15"/>
  <c r="DG27" i="8" s="1"/>
  <c r="DG64" i="15"/>
  <c r="DG65"/>
  <c r="DG31"/>
  <c r="DG26" i="8" s="1"/>
  <c r="DG30" i="15"/>
  <c r="DG25" i="8" s="1"/>
  <c r="DG63" i="15"/>
  <c r="DG25" i="23" s="1"/>
  <c r="DG189" i="15"/>
  <c r="DG46" i="8" s="1"/>
  <c r="DH179" i="15"/>
  <c r="DG41" i="8"/>
  <c r="DH380" i="19"/>
  <c r="DI14" i="8"/>
  <c r="DH39" i="20"/>
  <c r="DI14" i="22"/>
  <c r="DI15" i="7"/>
  <c r="DI14" i="15"/>
  <c r="DI15" i="6"/>
  <c r="DI15" i="5"/>
  <c r="DH23" i="19"/>
  <c r="DH57" s="1"/>
  <c r="DI14" i="9"/>
  <c r="DI15" i="23"/>
  <c r="DI74" i="5"/>
  <c r="DI78"/>
  <c r="DI82"/>
  <c r="DI86"/>
  <c r="DI90"/>
  <c r="DI96"/>
  <c r="DI100"/>
  <c r="DI104"/>
  <c r="DI108"/>
  <c r="DI112"/>
  <c r="DI75"/>
  <c r="DI79"/>
  <c r="DI83"/>
  <c r="DI87"/>
  <c r="DI91"/>
  <c r="DI97"/>
  <c r="DI101"/>
  <c r="DI105"/>
  <c r="DI109"/>
  <c r="DI113"/>
  <c r="DI81"/>
  <c r="DI111"/>
  <c r="DI72"/>
  <c r="DI76"/>
  <c r="DI80"/>
  <c r="DI84"/>
  <c r="DI88"/>
  <c r="DI94"/>
  <c r="DI98"/>
  <c r="DI102"/>
  <c r="DI106"/>
  <c r="DI110"/>
  <c r="DI73"/>
  <c r="DI77"/>
  <c r="DI85"/>
  <c r="DI89"/>
  <c r="DI95"/>
  <c r="DI99"/>
  <c r="DI103"/>
  <c r="DI107"/>
  <c r="DJ21" i="19"/>
  <c r="DJ55" s="1"/>
  <c r="DI38" i="20"/>
  <c r="DJ13" i="15"/>
  <c r="DI19" i="19"/>
  <c r="DI53" s="1"/>
  <c r="DJ14" i="5"/>
  <c r="DJ13" i="9"/>
  <c r="DI379" i="19"/>
  <c r="DJ13" i="22"/>
  <c r="DJ14" i="23"/>
  <c r="DJ14" i="6"/>
  <c r="DJ14" i="7"/>
  <c r="DJ13" i="8"/>
  <c r="DI22" i="19"/>
  <c r="DI56" s="1"/>
  <c r="DF32" i="8"/>
  <c r="DH43" i="15"/>
  <c r="DF97"/>
  <c r="DF98"/>
  <c r="DH23"/>
  <c r="DG23" i="8"/>
  <c r="DH21" i="15"/>
  <c r="DG21" i="8"/>
  <c r="DH15" i="15"/>
  <c r="DH15" i="8"/>
  <c r="DH16" i="23"/>
  <c r="DG40" i="20"/>
  <c r="DH16" i="5"/>
  <c r="DH15" i="22"/>
  <c r="DG381" i="19"/>
  <c r="DH16" i="7"/>
  <c r="DH15" i="9"/>
  <c r="DH16" i="6"/>
  <c r="DG122" i="9"/>
  <c r="DG121"/>
  <c r="DH42" i="20"/>
  <c r="DH44"/>
  <c r="DH51" s="1"/>
  <c r="DH47"/>
  <c r="DH54" s="1"/>
  <c r="DH43"/>
  <c r="DH45"/>
  <c r="DH52" s="1"/>
  <c r="DH46"/>
  <c r="DH53" s="1"/>
  <c r="DI11" i="15"/>
  <c r="DI180" s="1"/>
  <c r="DI12" i="5"/>
  <c r="DI19" s="1"/>
  <c r="DI12" i="6"/>
  <c r="DI11" i="8"/>
  <c r="DH36" i="20"/>
  <c r="DI11" i="9"/>
  <c r="DI81" s="1"/>
  <c r="DI11" i="22"/>
  <c r="DH377" i="19"/>
  <c r="DI12" i="7"/>
  <c r="DI12" i="23"/>
  <c r="DI147" i="6"/>
  <c r="DI149"/>
  <c r="DI151"/>
  <c r="DI153"/>
  <c r="DI155"/>
  <c r="DI157"/>
  <c r="DI159"/>
  <c r="DI161"/>
  <c r="DI54"/>
  <c r="DI56"/>
  <c r="DI63"/>
  <c r="DI62"/>
  <c r="DI58"/>
  <c r="DI61"/>
  <c r="DI60"/>
  <c r="DI69"/>
  <c r="DI55"/>
  <c r="DI66"/>
  <c r="DI65"/>
  <c r="DI57"/>
  <c r="DI59"/>
  <c r="DI64"/>
  <c r="DI146"/>
  <c r="DI148"/>
  <c r="DI150"/>
  <c r="DI152"/>
  <c r="DI154"/>
  <c r="DI156"/>
  <c r="DI158"/>
  <c r="DI160"/>
  <c r="DI68"/>
  <c r="DI67"/>
  <c r="DH41" i="15"/>
  <c r="DF21" i="7"/>
  <c r="DF20"/>
  <c r="DE54" i="8"/>
  <c r="DH198" i="15"/>
  <c r="DG49" i="20"/>
  <c r="DG95" i="15" l="1"/>
  <c r="DG24" i="23" s="1"/>
  <c r="DI27" i="22"/>
  <c r="DI102"/>
  <c r="G146" i="6"/>
  <c r="G149"/>
  <c r="G150"/>
  <c r="G151"/>
  <c r="H151" s="1"/>
  <c r="G152"/>
  <c r="H152" s="1"/>
  <c r="G153"/>
  <c r="H153" s="1"/>
  <c r="G155"/>
  <c r="H155" s="1"/>
  <c r="G154"/>
  <c r="G156"/>
  <c r="H156" s="1"/>
  <c r="G157"/>
  <c r="H157" s="1"/>
  <c r="G158"/>
  <c r="H158" s="1"/>
  <c r="G161"/>
  <c r="H161" s="1"/>
  <c r="G159"/>
  <c r="H159" s="1"/>
  <c r="G160"/>
  <c r="H160" s="1"/>
  <c r="DG29" i="8"/>
  <c r="DG32" s="1"/>
  <c r="DG33" s="1"/>
  <c r="DG19" i="9" s="1"/>
  <c r="DG49" i="8"/>
  <c r="DG52" s="1"/>
  <c r="DG53" s="1"/>
  <c r="DG39" i="9" s="1"/>
  <c r="DI59"/>
  <c r="DI42" i="8"/>
  <c r="DI198" i="15"/>
  <c r="DF53" i="8"/>
  <c r="DF39" i="9" s="1"/>
  <c r="DI41" i="15"/>
  <c r="DH121" i="9"/>
  <c r="DH122"/>
  <c r="DH65" i="15"/>
  <c r="DH215"/>
  <c r="DH241" s="1"/>
  <c r="DH62"/>
  <c r="DH94" s="1"/>
  <c r="DH32"/>
  <c r="DH27" i="8" s="1"/>
  <c r="DH190" i="15"/>
  <c r="DH47" i="8" s="1"/>
  <c r="DH189" i="15"/>
  <c r="DH46" i="8" s="1"/>
  <c r="DH216" i="15"/>
  <c r="DH242" s="1"/>
  <c r="DH66"/>
  <c r="DH64"/>
  <c r="DH63"/>
  <c r="DH31"/>
  <c r="DH26" i="8" s="1"/>
  <c r="DH188" i="15"/>
  <c r="DH45" i="8" s="1"/>
  <c r="DH30" i="15"/>
  <c r="DH25" i="8" s="1"/>
  <c r="DH21"/>
  <c r="DI21" i="15"/>
  <c r="DH23" i="8"/>
  <c r="DI23" i="15"/>
  <c r="DF33" i="8"/>
  <c r="DF19" i="9" s="1"/>
  <c r="DI23" i="19"/>
  <c r="DI57" s="1"/>
  <c r="DI39" i="20"/>
  <c r="DI380" i="19"/>
  <c r="DJ15" i="23"/>
  <c r="DJ14" i="9"/>
  <c r="DJ14" i="15"/>
  <c r="DJ15" i="6"/>
  <c r="DJ14" i="22"/>
  <c r="DJ15" i="5"/>
  <c r="DJ15" i="7"/>
  <c r="DJ14" i="8"/>
  <c r="DJ73" i="5"/>
  <c r="DJ77"/>
  <c r="DJ81"/>
  <c r="DJ85"/>
  <c r="DJ89"/>
  <c r="DJ95"/>
  <c r="DJ99"/>
  <c r="DJ103"/>
  <c r="DJ107"/>
  <c r="DJ111"/>
  <c r="DJ72"/>
  <c r="DJ76"/>
  <c r="DJ80"/>
  <c r="DJ84"/>
  <c r="DJ88"/>
  <c r="DJ94"/>
  <c r="DJ98"/>
  <c r="DJ102"/>
  <c r="DJ106"/>
  <c r="DJ110"/>
  <c r="DJ75"/>
  <c r="DJ79"/>
  <c r="DJ83"/>
  <c r="DJ87"/>
  <c r="DJ91"/>
  <c r="DJ97"/>
  <c r="DJ101"/>
  <c r="DJ105"/>
  <c r="DJ109"/>
  <c r="DJ113"/>
  <c r="DJ74"/>
  <c r="DJ78"/>
  <c r="DJ82"/>
  <c r="DJ86"/>
  <c r="DJ90"/>
  <c r="DJ96"/>
  <c r="DJ100"/>
  <c r="DJ104"/>
  <c r="DJ108"/>
  <c r="DJ112"/>
  <c r="DJ38" i="20"/>
  <c r="DF17" i="5" s="1"/>
  <c r="DK14" i="23"/>
  <c r="DJ379" i="19"/>
  <c r="DK14" i="6"/>
  <c r="DK13" i="22"/>
  <c r="DK14" i="7"/>
  <c r="DJ19" i="19"/>
  <c r="DJ53" s="1"/>
  <c r="DK14" i="5"/>
  <c r="E47" s="1"/>
  <c r="DK13" i="8"/>
  <c r="DJ22" i="19"/>
  <c r="DJ56" s="1"/>
  <c r="DK13" i="15"/>
  <c r="DK13" i="9"/>
  <c r="DI15" i="15"/>
  <c r="DI16" i="6"/>
  <c r="DI16" i="5"/>
  <c r="DH40" i="20"/>
  <c r="DI16" i="23"/>
  <c r="DI15" i="9"/>
  <c r="DI16" i="7"/>
  <c r="DI15" i="8"/>
  <c r="DI15" i="22"/>
  <c r="DH381" i="19"/>
  <c r="DI179" i="15"/>
  <c r="DH41" i="8"/>
  <c r="DG98" i="15"/>
  <c r="DG97"/>
  <c r="DH22" i="8"/>
  <c r="DI22" i="15"/>
  <c r="DI181"/>
  <c r="DH43" i="8"/>
  <c r="DI42" i="15"/>
  <c r="DG20" i="7"/>
  <c r="DG21"/>
  <c r="DH49" i="20"/>
  <c r="DE20" i="23" s="1"/>
  <c r="DE19" s="1"/>
  <c r="DG296" i="15"/>
  <c r="DG159"/>
  <c r="DG157"/>
  <c r="DH270"/>
  <c r="DH131"/>
  <c r="DH269"/>
  <c r="DH130"/>
  <c r="DH268"/>
  <c r="DH129"/>
  <c r="DH271"/>
  <c r="DH128"/>
  <c r="DH266"/>
  <c r="DH127"/>
  <c r="DF135"/>
  <c r="DF293"/>
  <c r="DF161"/>
  <c r="DF264"/>
  <c r="DF268"/>
  <c r="DG268"/>
  <c r="DG161"/>
  <c r="DG134"/>
  <c r="DG125"/>
  <c r="DG300"/>
  <c r="DG301"/>
  <c r="DF274"/>
  <c r="DF124"/>
  <c r="DF297"/>
  <c r="DF156"/>
  <c r="DF130"/>
  <c r="DG136"/>
  <c r="DG127"/>
  <c r="DG298"/>
  <c r="DG272"/>
  <c r="DG267"/>
  <c r="DG270"/>
  <c r="DH132"/>
  <c r="DH301"/>
  <c r="DH267"/>
  <c r="DH124"/>
  <c r="DH162"/>
  <c r="DH299"/>
  <c r="DH265"/>
  <c r="DH126"/>
  <c r="DH160"/>
  <c r="DH297"/>
  <c r="DH161"/>
  <c r="DJ146" i="6"/>
  <c r="DJ148"/>
  <c r="DJ150"/>
  <c r="DJ152"/>
  <c r="DJ154"/>
  <c r="DJ156"/>
  <c r="DJ158"/>
  <c r="DJ160"/>
  <c r="DJ54"/>
  <c r="DJ55"/>
  <c r="DJ67"/>
  <c r="DJ59"/>
  <c r="DJ64"/>
  <c r="DJ63"/>
  <c r="DJ62"/>
  <c r="DJ58"/>
  <c r="DJ147"/>
  <c r="DJ149"/>
  <c r="DJ151"/>
  <c r="DJ153"/>
  <c r="DJ155"/>
  <c r="DJ157"/>
  <c r="DJ159"/>
  <c r="DJ161"/>
  <c r="DJ56"/>
  <c r="DJ61"/>
  <c r="DJ60"/>
  <c r="DJ69"/>
  <c r="DJ66"/>
  <c r="DJ68"/>
  <c r="DJ65"/>
  <c r="DJ57"/>
  <c r="DJ11" i="15"/>
  <c r="DJ180" s="1"/>
  <c r="DJ42" i="8" s="1"/>
  <c r="DJ12" i="5"/>
  <c r="DJ19" s="1"/>
  <c r="DJ12" i="6"/>
  <c r="DI36" i="20"/>
  <c r="DJ11" i="8"/>
  <c r="DJ11" i="9"/>
  <c r="DJ81" s="1"/>
  <c r="DJ12" i="7"/>
  <c r="DJ12" i="23"/>
  <c r="DJ11" i="22"/>
  <c r="DI377" i="19"/>
  <c r="DE130" i="15"/>
  <c r="DE270"/>
  <c r="DE154"/>
  <c r="DD156"/>
  <c r="DD299"/>
  <c r="DD301"/>
  <c r="DD295"/>
  <c r="DD268"/>
  <c r="DD266"/>
  <c r="DE293"/>
  <c r="DE157"/>
  <c r="DE301"/>
  <c r="DE267"/>
  <c r="DE156"/>
  <c r="DE275"/>
  <c r="DD135"/>
  <c r="DD297"/>
  <c r="DD155"/>
  <c r="DD136"/>
  <c r="DD298"/>
  <c r="DE273"/>
  <c r="DE265"/>
  <c r="DE298"/>
  <c r="DE300"/>
  <c r="DE135"/>
  <c r="DE271"/>
  <c r="DD264"/>
  <c r="DD157"/>
  <c r="DD273"/>
  <c r="DD130"/>
  <c r="DD294"/>
  <c r="DE17" i="5"/>
  <c r="DE158" i="15"/>
  <c r="DE159"/>
  <c r="DE299"/>
  <c r="DE276"/>
  <c r="DE129"/>
  <c r="DD293"/>
  <c r="DD124"/>
  <c r="DD158"/>
  <c r="DD272"/>
  <c r="DD160"/>
  <c r="DD161"/>
  <c r="DE125"/>
  <c r="DE124"/>
  <c r="DG33" i="7"/>
  <c r="DG39" i="23"/>
  <c r="DI43" i="15"/>
  <c r="DI271"/>
  <c r="DI297"/>
  <c r="DI134"/>
  <c r="DI267"/>
  <c r="DI293"/>
  <c r="DI130"/>
  <c r="DI133"/>
  <c r="DI264"/>
  <c r="DI298"/>
  <c r="DI129"/>
  <c r="DI160"/>
  <c r="DI17" i="5"/>
  <c r="DH50" i="20"/>
  <c r="DH21" i="7" l="1"/>
  <c r="DJ102" i="22"/>
  <c r="DJ27"/>
  <c r="DF295" i="15"/>
  <c r="DG264"/>
  <c r="DF129"/>
  <c r="DF269"/>
  <c r="DG297"/>
  <c r="DH294"/>
  <c r="DG132"/>
  <c r="DG266"/>
  <c r="DG299"/>
  <c r="DF125"/>
  <c r="DF157"/>
  <c r="DG275"/>
  <c r="DG294"/>
  <c r="DG128"/>
  <c r="DI128"/>
  <c r="DI276"/>
  <c r="DI265"/>
  <c r="DI132"/>
  <c r="DI295"/>
  <c r="DI269"/>
  <c r="DI162"/>
  <c r="DI131"/>
  <c r="DI300"/>
  <c r="DI266"/>
  <c r="DI135"/>
  <c r="DJ43"/>
  <c r="DE297"/>
  <c r="DE266"/>
  <c r="DE131"/>
  <c r="DD267"/>
  <c r="DD154"/>
  <c r="DD271"/>
  <c r="DD133"/>
  <c r="DD127"/>
  <c r="DD162"/>
  <c r="DE126"/>
  <c r="DE127"/>
  <c r="DE160"/>
  <c r="DE128"/>
  <c r="DE136"/>
  <c r="DD274"/>
  <c r="DD17" i="5"/>
  <c r="DD126" i="15"/>
  <c r="DD128"/>
  <c r="DD132"/>
  <c r="DD276"/>
  <c r="DE272"/>
  <c r="DE294"/>
  <c r="DE132"/>
  <c r="DE274"/>
  <c r="DE296"/>
  <c r="DD275"/>
  <c r="DD269"/>
  <c r="DD125"/>
  <c r="DD270"/>
  <c r="DD129"/>
  <c r="DE134"/>
  <c r="DE133"/>
  <c r="DE162"/>
  <c r="DE269"/>
  <c r="DE264"/>
  <c r="DE155"/>
  <c r="DD296"/>
  <c r="DD134"/>
  <c r="DD159"/>
  <c r="DD300"/>
  <c r="DD131"/>
  <c r="DD265"/>
  <c r="DE295"/>
  <c r="DE161"/>
  <c r="DE268"/>
  <c r="DH134"/>
  <c r="DH273"/>
  <c r="DH135"/>
  <c r="DH274"/>
  <c r="DH136"/>
  <c r="DH275"/>
  <c r="DH133"/>
  <c r="DH272"/>
  <c r="DH154"/>
  <c r="DH159"/>
  <c r="DH295"/>
  <c r="DG295"/>
  <c r="DG130"/>
  <c r="DG135"/>
  <c r="DG160"/>
  <c r="DG273"/>
  <c r="DF162"/>
  <c r="DF160"/>
  <c r="DF154"/>
  <c r="DF266"/>
  <c r="DF270"/>
  <c r="DF132"/>
  <c r="DG133"/>
  <c r="DG162"/>
  <c r="DG271"/>
  <c r="DG276"/>
  <c r="DG126"/>
  <c r="DF299"/>
  <c r="DF158"/>
  <c r="DF276"/>
  <c r="DF127"/>
  <c r="DF131"/>
  <c r="DF301"/>
  <c r="DH296"/>
  <c r="DH155"/>
  <c r="DH276"/>
  <c r="DH158"/>
  <c r="DH298"/>
  <c r="DH157"/>
  <c r="DH293"/>
  <c r="DH156"/>
  <c r="DH300"/>
  <c r="DH125"/>
  <c r="DH264"/>
  <c r="DG269"/>
  <c r="DG293"/>
  <c r="DG124"/>
  <c r="DG129"/>
  <c r="DG158"/>
  <c r="DF265"/>
  <c r="DF272"/>
  <c r="DF155"/>
  <c r="DF275"/>
  <c r="DF273"/>
  <c r="DF267"/>
  <c r="DG154"/>
  <c r="DG131"/>
  <c r="DG156"/>
  <c r="DG265"/>
  <c r="DG155"/>
  <c r="DH49" i="8"/>
  <c r="DH52" s="1"/>
  <c r="DH29"/>
  <c r="DG274" i="15"/>
  <c r="DF134"/>
  <c r="DF296"/>
  <c r="DF300"/>
  <c r="DJ59" i="9"/>
  <c r="DF133" i="15"/>
  <c r="DF126"/>
  <c r="DI35" i="23"/>
  <c r="DI34" s="1"/>
  <c r="DJ35"/>
  <c r="DH35"/>
  <c r="DH34" s="1"/>
  <c r="DG35"/>
  <c r="DG34" s="1"/>
  <c r="DH20"/>
  <c r="DH19" s="1"/>
  <c r="DF294" i="15"/>
  <c r="CN20" i="23"/>
  <c r="CN19" s="1"/>
  <c r="CO35"/>
  <c r="CO34" s="1"/>
  <c r="CO20"/>
  <c r="CO19" s="1"/>
  <c r="CP20"/>
  <c r="CP19" s="1"/>
  <c r="CP35"/>
  <c r="CP34" s="1"/>
  <c r="CQ20"/>
  <c r="CQ19" s="1"/>
  <c r="CQ35"/>
  <c r="CQ34" s="1"/>
  <c r="CR20"/>
  <c r="CR19" s="1"/>
  <c r="CS20"/>
  <c r="CS19" s="1"/>
  <c r="CT35"/>
  <c r="CT34" s="1"/>
  <c r="CU35"/>
  <c r="CU34" s="1"/>
  <c r="CU20"/>
  <c r="CU19" s="1"/>
  <c r="CV20"/>
  <c r="CV19" s="1"/>
  <c r="CW35"/>
  <c r="CW34" s="1"/>
  <c r="CW20"/>
  <c r="CW19" s="1"/>
  <c r="CX20"/>
  <c r="CX19" s="1"/>
  <c r="CZ20"/>
  <c r="CZ19" s="1"/>
  <c r="CZ35"/>
  <c r="CZ34" s="1"/>
  <c r="DA20"/>
  <c r="DA19" s="1"/>
  <c r="DA35"/>
  <c r="DA34" s="1"/>
  <c r="DD35"/>
  <c r="DD34" s="1"/>
  <c r="DD20"/>
  <c r="DD19" s="1"/>
  <c r="DI18" i="5"/>
  <c r="K35" i="23"/>
  <c r="K34" s="1"/>
  <c r="L20"/>
  <c r="L19" s="1"/>
  <c r="K20"/>
  <c r="K19" s="1"/>
  <c r="J41"/>
  <c r="J35"/>
  <c r="J34" s="1"/>
  <c r="N35"/>
  <c r="N34" s="1"/>
  <c r="J20"/>
  <c r="J19" s="1"/>
  <c r="L35"/>
  <c r="L34" s="1"/>
  <c r="M20"/>
  <c r="M19" s="1"/>
  <c r="M35"/>
  <c r="M34" s="1"/>
  <c r="N20"/>
  <c r="N19" s="1"/>
  <c r="O35"/>
  <c r="O34" s="1"/>
  <c r="P20"/>
  <c r="P19" s="1"/>
  <c r="O20"/>
  <c r="O19" s="1"/>
  <c r="P35"/>
  <c r="P34" s="1"/>
  <c r="Q35"/>
  <c r="Q34" s="1"/>
  <c r="Q20"/>
  <c r="Q19" s="1"/>
  <c r="S20"/>
  <c r="S19" s="1"/>
  <c r="R20"/>
  <c r="R19" s="1"/>
  <c r="T35"/>
  <c r="T34" s="1"/>
  <c r="R35"/>
  <c r="R34" s="1"/>
  <c r="T20"/>
  <c r="T19" s="1"/>
  <c r="S35"/>
  <c r="S34" s="1"/>
  <c r="W35"/>
  <c r="W34" s="1"/>
  <c r="U35"/>
  <c r="U34" s="1"/>
  <c r="V35"/>
  <c r="V34" s="1"/>
  <c r="V20"/>
  <c r="V19" s="1"/>
  <c r="U20"/>
  <c r="U19" s="1"/>
  <c r="W20"/>
  <c r="W19" s="1"/>
  <c r="X35"/>
  <c r="X34" s="1"/>
  <c r="Y20"/>
  <c r="Y19" s="1"/>
  <c r="X20"/>
  <c r="X19" s="1"/>
  <c r="AA20"/>
  <c r="AA19" s="1"/>
  <c r="Z35"/>
  <c r="Z34" s="1"/>
  <c r="Y35"/>
  <c r="Y34" s="1"/>
  <c r="Z20"/>
  <c r="Z19" s="1"/>
  <c r="AA35"/>
  <c r="AA34" s="1"/>
  <c r="AB35"/>
  <c r="AB34" s="1"/>
  <c r="AB20"/>
  <c r="AB19" s="1"/>
  <c r="AC35"/>
  <c r="AC34" s="1"/>
  <c r="AE35"/>
  <c r="AE34" s="1"/>
  <c r="AC20"/>
  <c r="AC19" s="1"/>
  <c r="AD20"/>
  <c r="AD19" s="1"/>
  <c r="AF35"/>
  <c r="AF34" s="1"/>
  <c r="AD35"/>
  <c r="AD34" s="1"/>
  <c r="AE20"/>
  <c r="AE19" s="1"/>
  <c r="AF20"/>
  <c r="AF19" s="1"/>
  <c r="AH20"/>
  <c r="AH19" s="1"/>
  <c r="AG20"/>
  <c r="AG19" s="1"/>
  <c r="AI35"/>
  <c r="AI34" s="1"/>
  <c r="AH35"/>
  <c r="AH34" s="1"/>
  <c r="AG35"/>
  <c r="AG34" s="1"/>
  <c r="AJ20"/>
  <c r="AJ19" s="1"/>
  <c r="AJ35"/>
  <c r="AJ34" s="1"/>
  <c r="AI20"/>
  <c r="AI19" s="1"/>
  <c r="AK20"/>
  <c r="AK19" s="1"/>
  <c r="AK35"/>
  <c r="AK34" s="1"/>
  <c r="AL20"/>
  <c r="AL19" s="1"/>
  <c r="AM20"/>
  <c r="AM19" s="1"/>
  <c r="AM35"/>
  <c r="AM34" s="1"/>
  <c r="AN20"/>
  <c r="AN19" s="1"/>
  <c r="AL35"/>
  <c r="AL34" s="1"/>
  <c r="AP20"/>
  <c r="AP19" s="1"/>
  <c r="AO20"/>
  <c r="AO19" s="1"/>
  <c r="AN35"/>
  <c r="AN34" s="1"/>
  <c r="AP35"/>
  <c r="AP34" s="1"/>
  <c r="AR35"/>
  <c r="AR34" s="1"/>
  <c r="AO35"/>
  <c r="AO34" s="1"/>
  <c r="AQ20"/>
  <c r="AQ19" s="1"/>
  <c r="AS20"/>
  <c r="AS19" s="1"/>
  <c r="AQ35"/>
  <c r="AQ34" s="1"/>
  <c r="AR20"/>
  <c r="AR19" s="1"/>
  <c r="AT35"/>
  <c r="AT34" s="1"/>
  <c r="AU35"/>
  <c r="AU34" s="1"/>
  <c r="AS35"/>
  <c r="AS34" s="1"/>
  <c r="AT20"/>
  <c r="AT19" s="1"/>
  <c r="AU20"/>
  <c r="AU19" s="1"/>
  <c r="AV35"/>
  <c r="AV34" s="1"/>
  <c r="AW20"/>
  <c r="AW19" s="1"/>
  <c r="AV20"/>
  <c r="AV19" s="1"/>
  <c r="AX20"/>
  <c r="AX19" s="1"/>
  <c r="AW35"/>
  <c r="AW34" s="1"/>
  <c r="AX35"/>
  <c r="AX34" s="1"/>
  <c r="AZ20"/>
  <c r="AZ19" s="1"/>
  <c r="AY35"/>
  <c r="AY34" s="1"/>
  <c r="BA35"/>
  <c r="BA34" s="1"/>
  <c r="AZ35"/>
  <c r="AZ34" s="1"/>
  <c r="AY20"/>
  <c r="AY19" s="1"/>
  <c r="BA20"/>
  <c r="BA19" s="1"/>
  <c r="BB20"/>
  <c r="BB19" s="1"/>
  <c r="BC20"/>
  <c r="BC19" s="1"/>
  <c r="BB35"/>
  <c r="BB34" s="1"/>
  <c r="BC35"/>
  <c r="BC34" s="1"/>
  <c r="BD35"/>
  <c r="BD34" s="1"/>
  <c r="BE20"/>
  <c r="BE19" s="1"/>
  <c r="BD20"/>
  <c r="BD19" s="1"/>
  <c r="BE35"/>
  <c r="BE34" s="1"/>
  <c r="BF20"/>
  <c r="BF19" s="1"/>
  <c r="BG35"/>
  <c r="BG34" s="1"/>
  <c r="BF35"/>
  <c r="BF34" s="1"/>
  <c r="BG20"/>
  <c r="BG19" s="1"/>
  <c r="BH35"/>
  <c r="BH34" s="1"/>
  <c r="BH20"/>
  <c r="BH19" s="1"/>
  <c r="BJ20"/>
  <c r="BJ19" s="1"/>
  <c r="BI35"/>
  <c r="BI34" s="1"/>
  <c r="BK20"/>
  <c r="BK19" s="1"/>
  <c r="BI20"/>
  <c r="BI19" s="1"/>
  <c r="BM35"/>
  <c r="BM34" s="1"/>
  <c r="BK35"/>
  <c r="BK34" s="1"/>
  <c r="BJ35"/>
  <c r="BJ34" s="1"/>
  <c r="BL35"/>
  <c r="BL34" s="1"/>
  <c r="BN35"/>
  <c r="BN34" s="1"/>
  <c r="BL20"/>
  <c r="BL19" s="1"/>
  <c r="BM20"/>
  <c r="BM19" s="1"/>
  <c r="BN20"/>
  <c r="BN19" s="1"/>
  <c r="BO20"/>
  <c r="BO19" s="1"/>
  <c r="BP35"/>
  <c r="BP34" s="1"/>
  <c r="BO35"/>
  <c r="BO34" s="1"/>
  <c r="BP20"/>
  <c r="BP19" s="1"/>
  <c r="BQ35"/>
  <c r="BQ34" s="1"/>
  <c r="BQ20"/>
  <c r="BQ19" s="1"/>
  <c r="BS20"/>
  <c r="BS19" s="1"/>
  <c r="BR20"/>
  <c r="BR19" s="1"/>
  <c r="BS35"/>
  <c r="BS34" s="1"/>
  <c r="BR35"/>
  <c r="BR34" s="1"/>
  <c r="BT35"/>
  <c r="BT34" s="1"/>
  <c r="BT20"/>
  <c r="BT19" s="1"/>
  <c r="BU20"/>
  <c r="BU19" s="1"/>
  <c r="BV35"/>
  <c r="BV34" s="1"/>
  <c r="BU35"/>
  <c r="BU34" s="1"/>
  <c r="BW35"/>
  <c r="BW34" s="1"/>
  <c r="BV20"/>
  <c r="BV19" s="1"/>
  <c r="BW20"/>
  <c r="BW19" s="1"/>
  <c r="BX35"/>
  <c r="BX34" s="1"/>
  <c r="BX20"/>
  <c r="BX19" s="1"/>
  <c r="BY20"/>
  <c r="BY19" s="1"/>
  <c r="BY35"/>
  <c r="BY34" s="1"/>
  <c r="BZ35"/>
  <c r="BZ34" s="1"/>
  <c r="CA20"/>
  <c r="CA19" s="1"/>
  <c r="BZ20"/>
  <c r="BZ19" s="1"/>
  <c r="CA35"/>
  <c r="CA34" s="1"/>
  <c r="CC20"/>
  <c r="CC19" s="1"/>
  <c r="CB35"/>
  <c r="CB34" s="1"/>
  <c r="CB20"/>
  <c r="CB19" s="1"/>
  <c r="CC35"/>
  <c r="CC34" s="1"/>
  <c r="CD35"/>
  <c r="CD34" s="1"/>
  <c r="CD20"/>
  <c r="CD19" s="1"/>
  <c r="CE20"/>
  <c r="CE19" s="1"/>
  <c r="CF20"/>
  <c r="CF19" s="1"/>
  <c r="CE35"/>
  <c r="CE34" s="1"/>
  <c r="CH35"/>
  <c r="CH34" s="1"/>
  <c r="CF35"/>
  <c r="CF34" s="1"/>
  <c r="CG35"/>
  <c r="CG34" s="1"/>
  <c r="CG20"/>
  <c r="CG19" s="1"/>
  <c r="CH20"/>
  <c r="CH19" s="1"/>
  <c r="CJ35"/>
  <c r="CJ34" s="1"/>
  <c r="CI35"/>
  <c r="CI34" s="1"/>
  <c r="CK35"/>
  <c r="CK34" s="1"/>
  <c r="CI20"/>
  <c r="CI19" s="1"/>
  <c r="CL20"/>
  <c r="CL19" s="1"/>
  <c r="CJ20"/>
  <c r="CJ19" s="1"/>
  <c r="CM35"/>
  <c r="CM34" s="1"/>
  <c r="CK20"/>
  <c r="CK19" s="1"/>
  <c r="CL35"/>
  <c r="CL34" s="1"/>
  <c r="CN35"/>
  <c r="CN34" s="1"/>
  <c r="CM20"/>
  <c r="CM19" s="1"/>
  <c r="CR35"/>
  <c r="CR34" s="1"/>
  <c r="CT20"/>
  <c r="CT19" s="1"/>
  <c r="CS35"/>
  <c r="CS34" s="1"/>
  <c r="CV35"/>
  <c r="CV34" s="1"/>
  <c r="CX35"/>
  <c r="CX34" s="1"/>
  <c r="CY35"/>
  <c r="CY34" s="1"/>
  <c r="CY20"/>
  <c r="CY19" s="1"/>
  <c r="DB20"/>
  <c r="DB19" s="1"/>
  <c r="DB35"/>
  <c r="DB34" s="1"/>
  <c r="DC35"/>
  <c r="DC34" s="1"/>
  <c r="DC20"/>
  <c r="DC19" s="1"/>
  <c r="DH25"/>
  <c r="DI20"/>
  <c r="DI19" s="1"/>
  <c r="DJ20"/>
  <c r="DE35"/>
  <c r="DE34" s="1"/>
  <c r="DG20"/>
  <c r="DG19" s="1"/>
  <c r="DF20"/>
  <c r="DF19" s="1"/>
  <c r="DF35"/>
  <c r="DF34" s="1"/>
  <c r="DF298" i="15"/>
  <c r="DF159"/>
  <c r="DF18" i="5"/>
  <c r="J18"/>
  <c r="L18"/>
  <c r="K18"/>
  <c r="M18"/>
  <c r="N18"/>
  <c r="O18"/>
  <c r="P18"/>
  <c r="Q18"/>
  <c r="R18"/>
  <c r="S18"/>
  <c r="T18"/>
  <c r="U18"/>
  <c r="V18"/>
  <c r="W18"/>
  <c r="X18"/>
  <c r="Y18"/>
  <c r="Z18"/>
  <c r="AA18"/>
  <c r="AD18"/>
  <c r="AC18"/>
  <c r="AE18"/>
  <c r="AB18"/>
  <c r="AF18"/>
  <c r="AH18"/>
  <c r="AG18"/>
  <c r="AI18"/>
  <c r="AJ18"/>
  <c r="AK18"/>
  <c r="AL18"/>
  <c r="AM18"/>
  <c r="AN18"/>
  <c r="AO18"/>
  <c r="AP18"/>
  <c r="AR18"/>
  <c r="AQ18"/>
  <c r="AS18"/>
  <c r="AU18"/>
  <c r="AT18"/>
  <c r="AV18"/>
  <c r="AW18"/>
  <c r="AX18"/>
  <c r="AZ18"/>
  <c r="AY18"/>
  <c r="BA18"/>
  <c r="BB18"/>
  <c r="BC18"/>
  <c r="BD18"/>
  <c r="BE18"/>
  <c r="BF18"/>
  <c r="BG18"/>
  <c r="BH18"/>
  <c r="BI18"/>
  <c r="BJ18"/>
  <c r="BK18"/>
  <c r="BL18"/>
  <c r="BM18"/>
  <c r="BO18"/>
  <c r="BN18"/>
  <c r="BP18"/>
  <c r="BQ18"/>
  <c r="BR18"/>
  <c r="BS18"/>
  <c r="BT18"/>
  <c r="BU18"/>
  <c r="BV18"/>
  <c r="BW18"/>
  <c r="BX18"/>
  <c r="BZ18"/>
  <c r="BY18"/>
  <c r="CA18"/>
  <c r="CB18"/>
  <c r="CC18"/>
  <c r="CD18"/>
  <c r="CE18"/>
  <c r="CF18"/>
  <c r="CG18"/>
  <c r="CH18"/>
  <c r="CI18"/>
  <c r="CK18"/>
  <c r="CJ18"/>
  <c r="CL18"/>
  <c r="CM18"/>
  <c r="CN18"/>
  <c r="CO18"/>
  <c r="CP18"/>
  <c r="CQ18"/>
  <c r="CR18"/>
  <c r="CS18"/>
  <c r="CU18"/>
  <c r="CT18"/>
  <c r="CV18"/>
  <c r="CW18"/>
  <c r="CX18"/>
  <c r="CY18"/>
  <c r="CZ18"/>
  <c r="DA18"/>
  <c r="DB18"/>
  <c r="DC18"/>
  <c r="DD18"/>
  <c r="DE18"/>
  <c r="DH18"/>
  <c r="DJ18"/>
  <c r="DG18"/>
  <c r="E28"/>
  <c r="E31"/>
  <c r="E25"/>
  <c r="E30"/>
  <c r="E29"/>
  <c r="E34"/>
  <c r="E33"/>
  <c r="E39"/>
  <c r="E41"/>
  <c r="E40"/>
  <c r="E35"/>
  <c r="E27"/>
  <c r="E26"/>
  <c r="E32"/>
  <c r="E37"/>
  <c r="E36"/>
  <c r="E38"/>
  <c r="DH33" i="7"/>
  <c r="DH39" i="23"/>
  <c r="I65" i="6"/>
  <c r="G82" s="1"/>
  <c r="I66"/>
  <c r="G83" s="1"/>
  <c r="I60"/>
  <c r="G77" s="1"/>
  <c r="I56"/>
  <c r="G73" s="1"/>
  <c r="I159"/>
  <c r="G176" s="1"/>
  <c r="I155"/>
  <c r="G172" s="1"/>
  <c r="I151"/>
  <c r="G168" s="1"/>
  <c r="I147"/>
  <c r="G164" s="1"/>
  <c r="I62"/>
  <c r="G79" s="1"/>
  <c r="I64"/>
  <c r="G81" s="1"/>
  <c r="I67"/>
  <c r="G84" s="1"/>
  <c r="I54"/>
  <c r="G71" s="1"/>
  <c r="I158"/>
  <c r="G175" s="1"/>
  <c r="I154"/>
  <c r="G171" s="1"/>
  <c r="I150"/>
  <c r="G167" s="1"/>
  <c r="I146"/>
  <c r="G163" s="1"/>
  <c r="DJ22" i="15"/>
  <c r="DJ22" i="8" s="1"/>
  <c r="DI22"/>
  <c r="DI121" i="9"/>
  <c r="DI122"/>
  <c r="DK15" i="23"/>
  <c r="DK15" i="5"/>
  <c r="DK14" i="15"/>
  <c r="DK15" i="6"/>
  <c r="DJ380" i="19"/>
  <c r="DJ23"/>
  <c r="DJ57" s="1"/>
  <c r="DJ39" i="20"/>
  <c r="DK14" i="22"/>
  <c r="DK15" i="7"/>
  <c r="DK14" i="9"/>
  <c r="DK14" i="8"/>
  <c r="E56" i="5"/>
  <c r="E65"/>
  <c r="E52"/>
  <c r="E61"/>
  <c r="E59"/>
  <c r="E51"/>
  <c r="E66"/>
  <c r="E50"/>
  <c r="E57"/>
  <c r="E54"/>
  <c r="E64"/>
  <c r="E63"/>
  <c r="E55"/>
  <c r="E53"/>
  <c r="E62"/>
  <c r="E60"/>
  <c r="E58"/>
  <c r="AD47" i="11"/>
  <c r="AD16"/>
  <c r="DJ15" i="9"/>
  <c r="DJ16" i="6"/>
  <c r="DJ15" i="8"/>
  <c r="DJ16" i="7"/>
  <c r="DI381" i="19"/>
  <c r="DJ15" i="15"/>
  <c r="DJ293" s="1"/>
  <c r="DJ15" i="22"/>
  <c r="DJ16" i="5"/>
  <c r="DJ16" i="23"/>
  <c r="DI40" i="20"/>
  <c r="DI23" i="8"/>
  <c r="DJ23" i="15"/>
  <c r="DJ23" i="8" s="1"/>
  <c r="DJ21" i="15"/>
  <c r="DJ21" i="8" s="1"/>
  <c r="DI21"/>
  <c r="DH97" i="15"/>
  <c r="DH98"/>
  <c r="DJ41"/>
  <c r="DD25" i="7"/>
  <c r="DD26" s="1"/>
  <c r="DE37"/>
  <c r="DE38" s="1"/>
  <c r="DG34" i="8"/>
  <c r="DF25" i="7"/>
  <c r="DF26" s="1"/>
  <c r="DH35"/>
  <c r="DH36" s="1"/>
  <c r="DG37"/>
  <c r="DG38" s="1"/>
  <c r="DG23"/>
  <c r="DG24" s="1"/>
  <c r="DF136" i="15"/>
  <c r="DF271"/>
  <c r="DF128"/>
  <c r="DI299"/>
  <c r="DI273"/>
  <c r="DI156"/>
  <c r="DI125"/>
  <c r="DI294"/>
  <c r="DI270"/>
  <c r="DI157"/>
  <c r="DI126"/>
  <c r="DI274"/>
  <c r="DI161"/>
  <c r="DJ130"/>
  <c r="DJ129"/>
  <c r="DJ135"/>
  <c r="DJ267"/>
  <c r="DF34" i="8"/>
  <c r="DH95" i="15"/>
  <c r="DH20" i="7" s="1"/>
  <c r="DF54" i="8"/>
  <c r="DI136" i="15"/>
  <c r="I57" i="6"/>
  <c r="G74" s="1"/>
  <c r="I68"/>
  <c r="G85" s="1"/>
  <c r="I69"/>
  <c r="G86" s="1"/>
  <c r="I61"/>
  <c r="G78" s="1"/>
  <c r="I161"/>
  <c r="G178" s="1"/>
  <c r="I157"/>
  <c r="G174" s="1"/>
  <c r="I153"/>
  <c r="G170" s="1"/>
  <c r="I149"/>
  <c r="G166" s="1"/>
  <c r="I58"/>
  <c r="G75" s="1"/>
  <c r="I63"/>
  <c r="G80" s="1"/>
  <c r="I59"/>
  <c r="G76" s="1"/>
  <c r="I55"/>
  <c r="G72" s="1"/>
  <c r="I160"/>
  <c r="G177" s="1"/>
  <c r="I156"/>
  <c r="G173" s="1"/>
  <c r="I152"/>
  <c r="G169" s="1"/>
  <c r="I148"/>
  <c r="G165" s="1"/>
  <c r="DJ42" i="15"/>
  <c r="DI43" i="8"/>
  <c r="DJ181" i="15"/>
  <c r="DJ43" i="8" s="1"/>
  <c r="DJ179" i="15"/>
  <c r="DJ41" i="8" s="1"/>
  <c r="DI41"/>
  <c r="DI216" i="15"/>
  <c r="DI62"/>
  <c r="DI94" s="1"/>
  <c r="DI215"/>
  <c r="DI66"/>
  <c r="DI189"/>
  <c r="DI46" i="8" s="1"/>
  <c r="DI190" i="15"/>
  <c r="DI47" i="8" s="1"/>
  <c r="DI30" i="15"/>
  <c r="DI25" i="8" s="1"/>
  <c r="DI64" i="15"/>
  <c r="DI63"/>
  <c r="DI65"/>
  <c r="DI188"/>
  <c r="DI45" i="8" s="1"/>
  <c r="DI32" i="15"/>
  <c r="DI27" i="8" s="1"/>
  <c r="DI31" i="15"/>
  <c r="DI26" i="8" s="1"/>
  <c r="DK12" i="6"/>
  <c r="DK12" i="23"/>
  <c r="DK11" i="9"/>
  <c r="DK12" i="7"/>
  <c r="DJ377" i="19"/>
  <c r="DK11" i="22"/>
  <c r="DJ36" i="20"/>
  <c r="DK11" i="15"/>
  <c r="DK11" i="8"/>
  <c r="DK12" i="5"/>
  <c r="CN17"/>
  <c r="CL158" i="15"/>
  <c r="CM17" i="5"/>
  <c r="CL17"/>
  <c r="CN132" i="15"/>
  <c r="CN266"/>
  <c r="CN156"/>
  <c r="CM124"/>
  <c r="CM159"/>
  <c r="J272"/>
  <c r="J126"/>
  <c r="M157"/>
  <c r="M132"/>
  <c r="P129"/>
  <c r="S275"/>
  <c r="R296"/>
  <c r="R267"/>
  <c r="U156"/>
  <c r="W295"/>
  <c r="X273"/>
  <c r="K135"/>
  <c r="K129"/>
  <c r="L127"/>
  <c r="N272"/>
  <c r="P155"/>
  <c r="O276"/>
  <c r="R276"/>
  <c r="T155"/>
  <c r="S265"/>
  <c r="V272"/>
  <c r="W156"/>
  <c r="Y265"/>
  <c r="Z269"/>
  <c r="AA267"/>
  <c r="AB298"/>
  <c r="AD133"/>
  <c r="AE293"/>
  <c r="AG274"/>
  <c r="AH301"/>
  <c r="AI297"/>
  <c r="AI294"/>
  <c r="AL132"/>
  <c r="AM156"/>
  <c r="AO126"/>
  <c r="AQ135"/>
  <c r="AP131"/>
  <c r="AS125"/>
  <c r="AU275"/>
  <c r="Z268"/>
  <c r="AA301"/>
  <c r="AB160"/>
  <c r="AE294"/>
  <c r="AG132"/>
  <c r="AH160"/>
  <c r="AI161"/>
  <c r="AI135"/>
  <c r="AL269"/>
  <c r="AM299"/>
  <c r="AO264"/>
  <c r="AQ128"/>
  <c r="AP294"/>
  <c r="AS264"/>
  <c r="AU136"/>
  <c r="AU133"/>
  <c r="AW275"/>
  <c r="AX160"/>
  <c r="AY296"/>
  <c r="BA271"/>
  <c r="BB297"/>
  <c r="BC294"/>
  <c r="BF129"/>
  <c r="BH276"/>
  <c r="BL156"/>
  <c r="BL293"/>
  <c r="BK300"/>
  <c r="BN136"/>
  <c r="BO129"/>
  <c r="BR159"/>
  <c r="BQ161"/>
  <c r="BT155"/>
  <c r="BS17" i="5"/>
  <c r="BV270" i="15"/>
  <c r="BX272"/>
  <c r="BX301"/>
  <c r="BZ293"/>
  <c r="CB134"/>
  <c r="CA275"/>
  <c r="CC128"/>
  <c r="CF272"/>
  <c r="CH133"/>
  <c r="CJ275"/>
  <c r="CJ271"/>
  <c r="AU272"/>
  <c r="AX301"/>
  <c r="AY128"/>
  <c r="AZ297"/>
  <c r="BB269"/>
  <c r="BC135"/>
  <c r="BC157"/>
  <c r="BF268"/>
  <c r="BG273"/>
  <c r="BH134"/>
  <c r="BL267"/>
  <c r="BL298"/>
  <c r="BK162"/>
  <c r="BN267"/>
  <c r="BO268"/>
  <c r="BR126"/>
  <c r="BQ297"/>
  <c r="BT276"/>
  <c r="BS298"/>
  <c r="BV127"/>
  <c r="BX133"/>
  <c r="BX267"/>
  <c r="BZ157"/>
  <c r="CA270"/>
  <c r="CA134"/>
  <c r="CC270"/>
  <c r="CE134"/>
  <c r="CF133"/>
  <c r="CH272"/>
  <c r="CI128"/>
  <c r="CK294"/>
  <c r="CK267"/>
  <c r="CO298"/>
  <c r="CK295"/>
  <c r="CL271"/>
  <c r="CM161"/>
  <c r="CM271"/>
  <c r="K157"/>
  <c r="J294"/>
  <c r="M266"/>
  <c r="N134"/>
  <c r="O266"/>
  <c r="O17" i="5"/>
  <c r="R264" i="15"/>
  <c r="Q265"/>
  <c r="W271"/>
  <c r="V134"/>
  <c r="J125"/>
  <c r="J127"/>
  <c r="L266"/>
  <c r="N297"/>
  <c r="P299"/>
  <c r="R160"/>
  <c r="T156"/>
  <c r="S266"/>
  <c r="U293"/>
  <c r="W266"/>
  <c r="V161"/>
  <c r="Y298"/>
  <c r="AA127"/>
  <c r="AC127"/>
  <c r="AD301"/>
  <c r="AE124"/>
  <c r="AF157"/>
  <c r="AH131"/>
  <c r="AI129"/>
  <c r="AK133"/>
  <c r="AM298"/>
  <c r="AO298"/>
  <c r="AN296"/>
  <c r="AP300"/>
  <c r="AQ159"/>
  <c r="AS296"/>
  <c r="AT274"/>
  <c r="Z132"/>
  <c r="AA136"/>
  <c r="AC266"/>
  <c r="AD265"/>
  <c r="AE161"/>
  <c r="AG267"/>
  <c r="AH268"/>
  <c r="AJ296"/>
  <c r="AK135"/>
  <c r="AL270"/>
  <c r="AO296"/>
  <c r="AP264"/>
  <c r="AP126"/>
  <c r="AS269"/>
  <c r="AT132"/>
  <c r="AT275"/>
  <c r="AW127"/>
  <c r="AX298"/>
  <c r="AY272"/>
  <c r="BA293"/>
  <c r="BB155"/>
  <c r="BC269"/>
  <c r="BE293"/>
  <c r="BF299"/>
  <c r="BG266"/>
  <c r="BI272"/>
  <c r="BK298"/>
  <c r="BK159"/>
  <c r="BM275"/>
  <c r="BN272"/>
  <c r="BO297"/>
  <c r="BR135"/>
  <c r="BQ265"/>
  <c r="BS275"/>
  <c r="BU156"/>
  <c r="BV129"/>
  <c r="BX154"/>
  <c r="BY293"/>
  <c r="BZ264"/>
  <c r="CB296"/>
  <c r="CC300"/>
  <c r="CD269"/>
  <c r="CE17" i="5"/>
  <c r="CG129" i="15"/>
  <c r="CH297"/>
  <c r="CI132"/>
  <c r="CK154"/>
  <c r="AT156"/>
  <c r="AW269"/>
  <c r="AX162"/>
  <c r="AY133"/>
  <c r="AZ300"/>
  <c r="BB135"/>
  <c r="BC293"/>
  <c r="BD124"/>
  <c r="BF162"/>
  <c r="BG127"/>
  <c r="BI162"/>
  <c r="BK127"/>
  <c r="BK295"/>
  <c r="BM127"/>
  <c r="BN133"/>
  <c r="BO273"/>
  <c r="BR136"/>
  <c r="BQ299"/>
  <c r="BS268"/>
  <c r="BU297"/>
  <c r="BV268"/>
  <c r="BX276"/>
  <c r="BY157"/>
  <c r="BZ125"/>
  <c r="CA301"/>
  <c r="CC156"/>
  <c r="CC293"/>
  <c r="CE158"/>
  <c r="CG270"/>
  <c r="CI162"/>
  <c r="CK265"/>
  <c r="CN265"/>
  <c r="CN131"/>
  <c r="CN274"/>
  <c r="CL134"/>
  <c r="CM270"/>
  <c r="CM293"/>
  <c r="K136"/>
  <c r="K154"/>
  <c r="M159"/>
  <c r="P132"/>
  <c r="R161"/>
  <c r="Q125"/>
  <c r="U295"/>
  <c r="W275"/>
  <c r="V157"/>
  <c r="X301"/>
  <c r="K131"/>
  <c r="J132"/>
  <c r="M158"/>
  <c r="N275"/>
  <c r="O295"/>
  <c r="R157"/>
  <c r="T127"/>
  <c r="T269"/>
  <c r="U268"/>
  <c r="W131"/>
  <c r="V268"/>
  <c r="Y301"/>
  <c r="Z126"/>
  <c r="AB17" i="5"/>
  <c r="AC271" i="15"/>
  <c r="AD125"/>
  <c r="AE267"/>
  <c r="AF266"/>
  <c r="AH133"/>
  <c r="AI130"/>
  <c r="AK273"/>
  <c r="AM272"/>
  <c r="AO293"/>
  <c r="AN162"/>
  <c r="AQ160"/>
  <c r="AQ130"/>
  <c r="AR154"/>
  <c r="Z301"/>
  <c r="AC269"/>
  <c r="AD264"/>
  <c r="AE301"/>
  <c r="AF276"/>
  <c r="AI268"/>
  <c r="AK271"/>
  <c r="AM133"/>
  <c r="AO157"/>
  <c r="AN156"/>
  <c r="AQ295"/>
  <c r="AS133"/>
  <c r="AT135"/>
  <c r="AT297"/>
  <c r="AW300"/>
  <c r="AX294"/>
  <c r="AY126"/>
  <c r="AZ295"/>
  <c r="BB274"/>
  <c r="BC298"/>
  <c r="BD266"/>
  <c r="BE125"/>
  <c r="BG268"/>
  <c r="BI298"/>
  <c r="BK266"/>
  <c r="BK130"/>
  <c r="BM266"/>
  <c r="BN300"/>
  <c r="BO131"/>
  <c r="BR293"/>
  <c r="BQ158"/>
  <c r="BS129"/>
  <c r="BU161"/>
  <c r="BV162"/>
  <c r="BX155"/>
  <c r="BY128"/>
  <c r="BZ296"/>
  <c r="CA267"/>
  <c r="CC155"/>
  <c r="CC157"/>
  <c r="CE124"/>
  <c r="CG131"/>
  <c r="CH160"/>
  <c r="CI17" i="5"/>
  <c r="CK160" i="15"/>
  <c r="AT161"/>
  <c r="AW160"/>
  <c r="AX158"/>
  <c r="AY298"/>
  <c r="AZ159"/>
  <c r="BB159"/>
  <c r="BD156"/>
  <c r="BD127"/>
  <c r="BE264"/>
  <c r="BG129"/>
  <c r="BI158"/>
  <c r="BJ130"/>
  <c r="BJ134"/>
  <c r="CN159"/>
  <c r="CN158"/>
  <c r="CL161"/>
  <c r="CM132"/>
  <c r="CM156"/>
  <c r="J265"/>
  <c r="J267"/>
  <c r="M136"/>
  <c r="O273"/>
  <c r="P130"/>
  <c r="T265"/>
  <c r="T159"/>
  <c r="Q134"/>
  <c r="W155"/>
  <c r="V273"/>
  <c r="J45"/>
  <c r="J97" s="1"/>
  <c r="J200"/>
  <c r="L134"/>
  <c r="N155"/>
  <c r="P297"/>
  <c r="O162"/>
  <c r="R126"/>
  <c r="Q299"/>
  <c r="T17" i="5"/>
  <c r="W136" i="15"/>
  <c r="V276"/>
  <c r="X155"/>
  <c r="AA265"/>
  <c r="AC130"/>
  <c r="AD134"/>
  <c r="AE131"/>
  <c r="AF127"/>
  <c r="AH295"/>
  <c r="AI275"/>
  <c r="AJ265"/>
  <c r="AL135"/>
  <c r="AN126"/>
  <c r="AN273"/>
  <c r="AQ129"/>
  <c r="AQ267"/>
  <c r="AR269"/>
  <c r="AT127"/>
  <c r="Y294"/>
  <c r="AA270"/>
  <c r="AD272"/>
  <c r="AE270"/>
  <c r="AF155"/>
  <c r="AH293"/>
  <c r="AI136"/>
  <c r="AJ301"/>
  <c r="AL299"/>
  <c r="AO270"/>
  <c r="AN131"/>
  <c r="AP275"/>
  <c r="AQ124"/>
  <c r="AR161"/>
  <c r="AT266"/>
  <c r="AT126"/>
  <c r="AV130"/>
  <c r="AX157"/>
  <c r="AY154"/>
  <c r="AZ124"/>
  <c r="BB300"/>
  <c r="BC158"/>
  <c r="BE160"/>
  <c r="BF295"/>
  <c r="BG136"/>
  <c r="BH132"/>
  <c r="BK135"/>
  <c r="BL276"/>
  <c r="BL296"/>
  <c r="BO301"/>
  <c r="BP162"/>
  <c r="BT154"/>
  <c r="BT266"/>
  <c r="BV135"/>
  <c r="BX299"/>
  <c r="BW276"/>
  <c r="CA160"/>
  <c r="CA266"/>
  <c r="CB269"/>
  <c r="CD299"/>
  <c r="CE126"/>
  <c r="CF126"/>
  <c r="CH128"/>
  <c r="CI274"/>
  <c r="CJ294"/>
  <c r="AV265"/>
  <c r="AX132"/>
  <c r="BA127"/>
  <c r="BA129"/>
  <c r="BB301"/>
  <c r="BC297"/>
  <c r="BE300"/>
  <c r="BF158"/>
  <c r="BG293"/>
  <c r="BK274"/>
  <c r="BJ271"/>
  <c r="BL161"/>
  <c r="BN126"/>
  <c r="BO294"/>
  <c r="BP298"/>
  <c r="BR273"/>
  <c r="BT159"/>
  <c r="BV274"/>
  <c r="BX265"/>
  <c r="BW155"/>
  <c r="BZ270"/>
  <c r="CA127"/>
  <c r="CB160"/>
  <c r="CD265"/>
  <c r="CE269"/>
  <c r="CH154"/>
  <c r="CI135"/>
  <c r="CJ276"/>
  <c r="CK161"/>
  <c r="CO129"/>
  <c r="CI125"/>
  <c r="CO296"/>
  <c r="CL296"/>
  <c r="CM158"/>
  <c r="CM266"/>
  <c r="J202"/>
  <c r="M130"/>
  <c r="N129"/>
  <c r="O135"/>
  <c r="T298"/>
  <c r="S274"/>
  <c r="S162"/>
  <c r="U135"/>
  <c r="V130"/>
  <c r="W157"/>
  <c r="X274"/>
  <c r="J158"/>
  <c r="N17" i="5"/>
  <c r="P157" i="15"/>
  <c r="R269"/>
  <c r="Q162"/>
  <c r="T157"/>
  <c r="U127"/>
  <c r="V128"/>
  <c r="X128"/>
  <c r="Y131"/>
  <c r="Z131"/>
  <c r="AB162"/>
  <c r="AB154"/>
  <c r="AD161"/>
  <c r="AE130"/>
  <c r="AG299"/>
  <c r="AJ267"/>
  <c r="AK297"/>
  <c r="AM128"/>
  <c r="AN136"/>
  <c r="AO156"/>
  <c r="AQ272"/>
  <c r="AS128"/>
  <c r="AR162"/>
  <c r="AU293"/>
  <c r="AA126"/>
  <c r="AB299"/>
  <c r="AB276"/>
  <c r="AD126"/>
  <c r="AE125"/>
  <c r="AG271"/>
  <c r="AH154"/>
  <c r="AJ130"/>
  <c r="AK161"/>
  <c r="AL134"/>
  <c r="AN275"/>
  <c r="AM274"/>
  <c r="AQ133"/>
  <c r="AR124"/>
  <c r="AU157"/>
  <c r="AU127"/>
  <c r="AV266"/>
  <c r="AX269"/>
  <c r="AY127"/>
  <c r="AZ127"/>
  <c r="BB134"/>
  <c r="BD157"/>
  <c r="BE267"/>
  <c r="BF125"/>
  <c r="BI161"/>
  <c r="BK301"/>
  <c r="BJ157"/>
  <c r="BM132"/>
  <c r="BN265"/>
  <c r="BO293"/>
  <c r="BP273"/>
  <c r="BR265"/>
  <c r="BT296"/>
  <c r="BU132"/>
  <c r="BV156"/>
  <c r="BW128"/>
  <c r="BY129"/>
  <c r="BZ267"/>
  <c r="CA162"/>
  <c r="CD301"/>
  <c r="CC267"/>
  <c r="CE294"/>
  <c r="CG264"/>
  <c r="CH136"/>
  <c r="CJ296"/>
  <c r="CJ159"/>
  <c r="AU266"/>
  <c r="AV127"/>
  <c r="AX134"/>
  <c r="AY295"/>
  <c r="AZ136"/>
  <c r="BB298"/>
  <c r="BE273"/>
  <c r="BE301"/>
  <c r="BF264"/>
  <c r="BG160"/>
  <c r="BI297"/>
  <c r="BL158"/>
  <c r="BJ293"/>
  <c r="BM155"/>
  <c r="BN128"/>
  <c r="BO269"/>
  <c r="BQ131"/>
  <c r="BR130"/>
  <c r="BT129"/>
  <c r="BU274"/>
  <c r="BV296"/>
  <c r="BW270"/>
  <c r="BY134"/>
  <c r="BZ269"/>
  <c r="CA297"/>
  <c r="CD267"/>
  <c r="CC124"/>
  <c r="CG125"/>
  <c r="CH293"/>
  <c r="CJ124"/>
  <c r="CO299"/>
  <c r="CN298"/>
  <c r="CN301"/>
  <c r="CN155"/>
  <c r="CM157"/>
  <c r="CM267"/>
  <c r="K266"/>
  <c r="J276"/>
  <c r="L275"/>
  <c r="P127"/>
  <c r="R272"/>
  <c r="Q271"/>
  <c r="T136"/>
  <c r="U131"/>
  <c r="V129"/>
  <c r="X296"/>
  <c r="J128"/>
  <c r="J130"/>
  <c r="M301"/>
  <c r="N276"/>
  <c r="O293"/>
  <c r="P295"/>
  <c r="T161"/>
  <c r="S264"/>
  <c r="R135"/>
  <c r="W134"/>
  <c r="V158"/>
  <c r="X293"/>
  <c r="Y127"/>
  <c r="Z162"/>
  <c r="AC301"/>
  <c r="AD268"/>
  <c r="AE17" i="5"/>
  <c r="AF297" i="15"/>
  <c r="AH264"/>
  <c r="AI157"/>
  <c r="AJ270"/>
  <c r="AK270"/>
  <c r="AL274"/>
  <c r="AM271"/>
  <c r="AP132"/>
  <c r="AQ294"/>
  <c r="AR264"/>
  <c r="Y266"/>
  <c r="Z300"/>
  <c r="AC295"/>
  <c r="AD135"/>
  <c r="AE155"/>
  <c r="AF129"/>
  <c r="AI298"/>
  <c r="AJ124"/>
  <c r="AK17" i="5"/>
  <c r="AM132" i="15"/>
  <c r="AM300"/>
  <c r="AO17" i="5"/>
  <c r="AP158" i="15"/>
  <c r="AR158"/>
  <c r="AT296"/>
  <c r="AV275"/>
  <c r="AV161"/>
  <c r="AY300"/>
  <c r="AZ154"/>
  <c r="AZ160"/>
  <c r="BC271"/>
  <c r="BC130"/>
  <c r="BF301"/>
  <c r="BG162"/>
  <c r="BH294"/>
  <c r="BI273"/>
  <c r="BL135"/>
  <c r="BJ162"/>
  <c r="BN158"/>
  <c r="BO300"/>
  <c r="BQ134"/>
  <c r="BP128"/>
  <c r="BS157"/>
  <c r="BS160"/>
  <c r="BU127"/>
  <c r="BW157"/>
  <c r="BW126"/>
  <c r="CA125"/>
  <c r="BZ274"/>
  <c r="CC295"/>
  <c r="CE272"/>
  <c r="CF158"/>
  <c r="CH132"/>
  <c r="CI269"/>
  <c r="CJ161"/>
  <c r="AU155"/>
  <c r="AV129"/>
  <c r="AX264"/>
  <c r="AZ264"/>
  <c r="BC128"/>
  <c r="BC129"/>
  <c r="BF133"/>
  <c r="BH17" i="5"/>
  <c r="BI17"/>
  <c r="BL274" i="15"/>
  <c r="BJ125"/>
  <c r="BN295"/>
  <c r="BO159"/>
  <c r="BQ269"/>
  <c r="BQ267"/>
  <c r="BS136"/>
  <c r="BS266"/>
  <c r="BU298"/>
  <c r="BX300"/>
  <c r="BW268"/>
  <c r="BZ135"/>
  <c r="CB300"/>
  <c r="CC159"/>
  <c r="CE267"/>
  <c r="CF299"/>
  <c r="CH134"/>
  <c r="CI161"/>
  <c r="CJ269"/>
  <c r="CK276"/>
  <c r="CO159"/>
  <c r="CK128"/>
  <c r="CO301"/>
  <c r="CL298"/>
  <c r="CL154"/>
  <c r="CM131"/>
  <c r="J131"/>
  <c r="L129"/>
  <c r="M162"/>
  <c r="N270"/>
  <c r="P135"/>
  <c r="S17" i="5"/>
  <c r="S136" i="15"/>
  <c r="R133"/>
  <c r="U301"/>
  <c r="V132"/>
  <c r="X266"/>
  <c r="J299"/>
  <c r="J154"/>
  <c r="L159"/>
  <c r="L128"/>
  <c r="O299"/>
  <c r="O264"/>
  <c r="Q136"/>
  <c r="Q131"/>
  <c r="T271"/>
  <c r="V159"/>
  <c r="X275"/>
  <c r="Y271"/>
  <c r="AA17" i="5"/>
  <c r="AC154" i="15"/>
  <c r="AE160"/>
  <c r="AF126"/>
  <c r="AG295"/>
  <c r="AI265"/>
  <c r="AI158"/>
  <c r="AK264"/>
  <c r="AL266"/>
  <c r="AO133"/>
  <c r="AN161"/>
  <c r="AP273"/>
  <c r="AS268"/>
  <c r="AR159"/>
  <c r="Z265"/>
  <c r="AA162"/>
  <c r="AC294"/>
  <c r="AC159"/>
  <c r="AE300"/>
  <c r="AF136"/>
  <c r="AF125"/>
  <c r="AJ276"/>
  <c r="AK125"/>
  <c r="AL157"/>
  <c r="AM296"/>
  <c r="AN297"/>
  <c r="AQ126"/>
  <c r="AS129"/>
  <c r="AR295"/>
  <c r="AT125"/>
  <c r="AV295"/>
  <c r="AV272"/>
  <c r="AY301"/>
  <c r="BA158"/>
  <c r="BB267"/>
  <c r="BE276"/>
  <c r="BF136"/>
  <c r="BG299"/>
  <c r="BH268"/>
  <c r="BI125"/>
  <c r="BK264"/>
  <c r="BK273"/>
  <c r="BM271"/>
  <c r="BR131"/>
  <c r="BR266"/>
  <c r="BQ298"/>
  <c r="BT298"/>
  <c r="BT128"/>
  <c r="BU299"/>
  <c r="BV133"/>
  <c r="BX161"/>
  <c r="BY125"/>
  <c r="BZ265"/>
  <c r="CA296"/>
  <c r="CD126"/>
  <c r="CE135"/>
  <c r="CF131"/>
  <c r="CG272"/>
  <c r="CI134"/>
  <c r="CI295"/>
  <c r="AT271"/>
  <c r="AV157"/>
  <c r="AV133"/>
  <c r="AY267"/>
  <c r="BA156"/>
  <c r="AZ134"/>
  <c r="BE154"/>
  <c r="BF275"/>
  <c r="BG265"/>
  <c r="BH126"/>
  <c r="BI264"/>
  <c r="BK275"/>
  <c r="BK271"/>
  <c r="BM156"/>
  <c r="BO155"/>
  <c r="BR127"/>
  <c r="BQ135"/>
  <c r="BT131"/>
  <c r="BT157"/>
  <c r="BU265"/>
  <c r="BX124"/>
  <c r="BY270"/>
  <c r="CA132"/>
  <c r="CD268"/>
  <c r="CE274"/>
  <c r="CF132"/>
  <c r="CG133"/>
  <c r="CH130"/>
  <c r="CJ297"/>
  <c r="CO135"/>
  <c r="BM154"/>
  <c r="BO270"/>
  <c r="BR157"/>
  <c r="BQ294"/>
  <c r="BS126"/>
  <c r="BU136"/>
  <c r="BV264"/>
  <c r="BX296"/>
  <c r="BY274"/>
  <c r="BZ160"/>
  <c r="CA126"/>
  <c r="CC134"/>
  <c r="CC294"/>
  <c r="CE154"/>
  <c r="CG124"/>
  <c r="CH131"/>
  <c r="CI136"/>
  <c r="CK264"/>
  <c r="CO132"/>
  <c r="CK156"/>
  <c r="CO130"/>
  <c r="CM295"/>
  <c r="CL130"/>
  <c r="CL124"/>
  <c r="J296"/>
  <c r="L131"/>
  <c r="L300"/>
  <c r="N293"/>
  <c r="R17" i="5"/>
  <c r="R127" i="15"/>
  <c r="Q298"/>
  <c r="R128"/>
  <c r="U273"/>
  <c r="V270"/>
  <c r="X133"/>
  <c r="Y270"/>
  <c r="J273"/>
  <c r="M296"/>
  <c r="M124"/>
  <c r="N274"/>
  <c r="P131"/>
  <c r="T158"/>
  <c r="S156"/>
  <c r="Q156"/>
  <c r="U155"/>
  <c r="V300"/>
  <c r="X131"/>
  <c r="Y125"/>
  <c r="AB128"/>
  <c r="AB133"/>
  <c r="AD158"/>
  <c r="AG294"/>
  <c r="AG276"/>
  <c r="AH128"/>
  <c r="AI125"/>
  <c r="AK300"/>
  <c r="AL158"/>
  <c r="AN295"/>
  <c r="AM162"/>
  <c r="AQ157"/>
  <c r="AS299"/>
  <c r="AR129"/>
  <c r="Y264"/>
  <c r="AA294"/>
  <c r="AC160"/>
  <c r="AA268"/>
  <c r="AD295"/>
  <c r="AF298"/>
  <c r="AG127"/>
  <c r="AH265"/>
  <c r="AI264"/>
  <c r="AK275"/>
  <c r="AL17" i="5"/>
  <c r="AN158" i="15"/>
  <c r="AM17" i="5"/>
  <c r="AQ132" i="15"/>
  <c r="AS265"/>
  <c r="AR268"/>
  <c r="AU276"/>
  <c r="AW265"/>
  <c r="AV134"/>
  <c r="AX133"/>
  <c r="AZ132"/>
  <c r="AZ155"/>
  <c r="BB266"/>
  <c r="BE130"/>
  <c r="BF132"/>
  <c r="BF293"/>
  <c r="BH270"/>
  <c r="BJ126"/>
  <c r="BL266"/>
  <c r="BM125"/>
  <c r="BN130"/>
  <c r="BP136"/>
  <c r="BR300"/>
  <c r="BQ133"/>
  <c r="BS134"/>
  <c r="BU264"/>
  <c r="BV267"/>
  <c r="BW158"/>
  <c r="BY296"/>
  <c r="BZ155"/>
  <c r="CB297"/>
  <c r="CC158"/>
  <c r="CD161"/>
  <c r="CF136"/>
  <c r="CG128"/>
  <c r="CH268"/>
  <c r="CI264"/>
  <c r="AU154"/>
  <c r="AW299"/>
  <c r="AW296"/>
  <c r="AX296"/>
  <c r="BA132"/>
  <c r="BB133"/>
  <c r="BD272"/>
  <c r="BF271"/>
  <c r="BE159"/>
  <c r="BH128"/>
  <c r="BI266"/>
  <c r="BJ265"/>
  <c r="BL124"/>
  <c r="BM264"/>
  <c r="BN268"/>
  <c r="BQ275"/>
  <c r="BP296"/>
  <c r="BQ272"/>
  <c r="BS272"/>
  <c r="BU125"/>
  <c r="BV301"/>
  <c r="BW299"/>
  <c r="BY272"/>
  <c r="CA124"/>
  <c r="CA300"/>
  <c r="CD128"/>
  <c r="CF293"/>
  <c r="CG162"/>
  <c r="CK125"/>
  <c r="CO162"/>
  <c r="CN272"/>
  <c r="CN161"/>
  <c r="CN295"/>
  <c r="CM134"/>
  <c r="CL274"/>
  <c r="CL276"/>
  <c r="J136"/>
  <c r="M160"/>
  <c r="M127"/>
  <c r="T135"/>
  <c r="S297"/>
  <c r="Q127"/>
  <c r="U276"/>
  <c r="V155"/>
  <c r="X276"/>
  <c r="J44"/>
  <c r="L299"/>
  <c r="M134"/>
  <c r="P266"/>
  <c r="O158"/>
  <c r="Q264"/>
  <c r="Q273"/>
  <c r="T273"/>
  <c r="U270"/>
  <c r="V266"/>
  <c r="X158"/>
  <c r="Y296"/>
  <c r="AA271"/>
  <c r="AC136"/>
  <c r="AC155"/>
  <c r="AE271"/>
  <c r="AF295"/>
  <c r="AG126"/>
  <c r="AI162"/>
  <c r="AI159"/>
  <c r="AK157"/>
  <c r="AM268"/>
  <c r="AO297"/>
  <c r="AN293"/>
  <c r="AP266"/>
  <c r="AS132"/>
  <c r="Y124"/>
  <c r="AC275"/>
  <c r="AC276"/>
  <c r="AF161"/>
  <c r="AG159"/>
  <c r="AI299"/>
  <c r="AI295"/>
  <c r="AK293"/>
  <c r="AM129"/>
  <c r="AO161"/>
  <c r="AN124"/>
  <c r="AP127"/>
  <c r="AS130"/>
  <c r="AS271"/>
  <c r="AX17" i="5"/>
  <c r="AV293" i="15"/>
  <c r="AV296"/>
  <c r="AY159"/>
  <c r="BA300"/>
  <c r="AZ268"/>
  <c r="BC17" i="5"/>
  <c r="BD294" i="15"/>
  <c r="BG130"/>
  <c r="BH159"/>
  <c r="BI300"/>
  <c r="BJ127"/>
  <c r="BJ267"/>
  <c r="BM129"/>
  <c r="BO276"/>
  <c r="BR268"/>
  <c r="BQ274"/>
  <c r="BT270"/>
  <c r="BT293"/>
  <c r="BV17" i="5"/>
  <c r="BV158" i="15"/>
  <c r="BW272"/>
  <c r="BY131"/>
  <c r="CA265"/>
  <c r="CB130"/>
  <c r="CD129"/>
  <c r="CE156"/>
  <c r="CF274"/>
  <c r="CG134"/>
  <c r="CJ162"/>
  <c r="CI275"/>
  <c r="AU265"/>
  <c r="AV136"/>
  <c r="AW134"/>
  <c r="AY134"/>
  <c r="AZ293"/>
  <c r="AZ129"/>
  <c r="BC155"/>
  <c r="BD158"/>
  <c r="BE294"/>
  <c r="BG132"/>
  <c r="BH295"/>
  <c r="BI155"/>
  <c r="BJ266"/>
  <c r="BJ301"/>
  <c r="BM268"/>
  <c r="BO154"/>
  <c r="BR129"/>
  <c r="BQ132"/>
  <c r="BT294"/>
  <c r="BT124"/>
  <c r="BW17" i="5"/>
  <c r="BX293" i="15"/>
  <c r="BW133"/>
  <c r="BY298"/>
  <c r="CA299"/>
  <c r="CB132"/>
  <c r="CD300"/>
  <c r="CE131"/>
  <c r="CF135"/>
  <c r="CG160"/>
  <c r="CI155"/>
  <c r="CI299"/>
  <c r="CK134"/>
  <c r="CO267"/>
  <c r="CO127"/>
  <c r="CJ273"/>
  <c r="CO300"/>
  <c r="CM127"/>
  <c r="CM135"/>
  <c r="J48"/>
  <c r="K295"/>
  <c r="M128"/>
  <c r="M17" i="5"/>
  <c r="P274" i="15"/>
  <c r="O129"/>
  <c r="S268"/>
  <c r="S267"/>
  <c r="Q129"/>
  <c r="U17" i="5"/>
  <c r="W265" i="15"/>
  <c r="X161"/>
  <c r="K132"/>
  <c r="K134"/>
  <c r="M274"/>
  <c r="N266"/>
  <c r="O156"/>
  <c r="P126"/>
  <c r="R275"/>
  <c r="T162"/>
  <c r="S134"/>
  <c r="V298"/>
  <c r="W160"/>
  <c r="Y300"/>
  <c r="Y126"/>
  <c r="AA134"/>
  <c r="AA160"/>
  <c r="AD129"/>
  <c r="AE298"/>
  <c r="AG268"/>
  <c r="AH294"/>
  <c r="AJ293"/>
  <c r="AI131"/>
  <c r="AL159"/>
  <c r="AO294"/>
  <c r="AO300"/>
  <c r="AP160"/>
  <c r="AQ273"/>
  <c r="AS161"/>
  <c r="AU271"/>
  <c r="Z129"/>
  <c r="AA129"/>
  <c r="AB157"/>
  <c r="AD274"/>
  <c r="AE157"/>
  <c r="AG135"/>
  <c r="AH17" i="5"/>
  <c r="AJ155" i="15"/>
  <c r="AI270"/>
  <c r="AK160"/>
  <c r="AO269"/>
  <c r="AO160"/>
  <c r="AQ274"/>
  <c r="AP270"/>
  <c r="AS297"/>
  <c r="AU132"/>
  <c r="AU134"/>
  <c r="AW132"/>
  <c r="AX267"/>
  <c r="AY293"/>
  <c r="AZ161"/>
  <c r="BC274"/>
  <c r="BF130"/>
  <c r="BG154"/>
  <c r="BH269"/>
  <c r="BL301"/>
  <c r="BL127"/>
  <c r="BL126"/>
  <c r="BP17" i="5"/>
  <c r="BO130" i="15"/>
  <c r="BR160"/>
  <c r="BQ156"/>
  <c r="BT130"/>
  <c r="BS274"/>
  <c r="BV266"/>
  <c r="BW124"/>
  <c r="BX128"/>
  <c r="BZ132"/>
  <c r="CA131"/>
  <c r="CA17" i="5"/>
  <c r="CC131" i="15"/>
  <c r="CE125"/>
  <c r="CF296"/>
  <c r="CH126"/>
  <c r="CI267"/>
  <c r="AU17" i="5"/>
  <c r="AW271" i="15"/>
  <c r="AX156"/>
  <c r="AZ298"/>
  <c r="BB162"/>
  <c r="BC273"/>
  <c r="BD269"/>
  <c r="BE132"/>
  <c r="BG156"/>
  <c r="BL128"/>
  <c r="BL134"/>
  <c r="BL159"/>
  <c r="BN17" i="5"/>
  <c r="BO156" i="15"/>
  <c r="BR301"/>
  <c r="BT133"/>
  <c r="BS135"/>
  <c r="BW266"/>
  <c r="BX266"/>
  <c r="BZ297"/>
  <c r="CA271"/>
  <c r="CB275"/>
  <c r="CC269"/>
  <c r="CE264"/>
  <c r="CF276"/>
  <c r="CH265"/>
  <c r="CI301"/>
  <c r="CK299"/>
  <c r="CN129"/>
  <c r="CN157"/>
  <c r="CN297"/>
  <c r="CM154"/>
  <c r="CM162"/>
  <c r="K267"/>
  <c r="K125"/>
  <c r="M297"/>
  <c r="N133"/>
  <c r="P136"/>
  <c r="O296"/>
  <c r="S133"/>
  <c r="S160"/>
  <c r="Q274"/>
  <c r="U266"/>
  <c r="W162"/>
  <c r="Y129"/>
  <c r="J133"/>
  <c r="J135"/>
  <c r="M270"/>
  <c r="O270"/>
  <c r="P275"/>
  <c r="Q155"/>
  <c r="R162"/>
  <c r="T133"/>
  <c r="V301"/>
  <c r="Y276"/>
  <c r="Y269"/>
  <c r="Z296"/>
  <c r="AB134"/>
  <c r="AC17" i="5"/>
  <c r="AE266" i="15"/>
  <c r="AG275"/>
  <c r="AH297"/>
  <c r="AJ126"/>
  <c r="AJ135"/>
  <c r="AO274"/>
  <c r="AN135"/>
  <c r="AQ269"/>
  <c r="AP128"/>
  <c r="AR131"/>
  <c r="AT293"/>
  <c r="Z293"/>
  <c r="AB272"/>
  <c r="AD270"/>
  <c r="AG129"/>
  <c r="AH156"/>
  <c r="AJ264"/>
  <c r="AI273"/>
  <c r="AL124"/>
  <c r="AO135"/>
  <c r="AN274"/>
  <c r="AP296"/>
  <c r="AQ271"/>
  <c r="AR270"/>
  <c r="AT136"/>
  <c r="AT273"/>
  <c r="AV135"/>
  <c r="AX297"/>
  <c r="AY156"/>
  <c r="BA124"/>
  <c r="BB128"/>
  <c r="BC131"/>
  <c r="BD134"/>
  <c r="BE271"/>
  <c r="BG297"/>
  <c r="BH162"/>
  <c r="BJ158"/>
  <c r="BL269"/>
  <c r="BL295"/>
  <c r="BN296"/>
  <c r="BO296"/>
  <c r="BR267"/>
  <c r="BR132"/>
  <c r="BT272"/>
  <c r="BT160"/>
  <c r="BV265"/>
  <c r="BW127"/>
  <c r="BX127"/>
  <c r="BZ161"/>
  <c r="CB267"/>
  <c r="CB264"/>
  <c r="CC297"/>
  <c r="CF155"/>
  <c r="CH299"/>
  <c r="CI133"/>
  <c r="CJ295"/>
  <c r="AT154"/>
  <c r="AV274"/>
  <c r="AX161"/>
  <c r="AY276"/>
  <c r="BA267"/>
  <c r="BB158"/>
  <c r="BC270"/>
  <c r="BD299"/>
  <c r="BE156"/>
  <c r="BG161"/>
  <c r="BH298"/>
  <c r="BJ129"/>
  <c r="CN125"/>
  <c r="CN134"/>
  <c r="CN296"/>
  <c r="CL157"/>
  <c r="CL155"/>
  <c r="CL265"/>
  <c r="J266"/>
  <c r="J160"/>
  <c r="L269"/>
  <c r="N161"/>
  <c r="P265"/>
  <c r="P268"/>
  <c r="S128"/>
  <c r="Q161"/>
  <c r="U128"/>
  <c r="V299"/>
  <c r="W274"/>
  <c r="X299"/>
  <c r="J129"/>
  <c r="K270"/>
  <c r="M154"/>
  <c r="N265"/>
  <c r="P158"/>
  <c r="R293"/>
  <c r="V297"/>
  <c r="X157"/>
  <c r="Y293"/>
  <c r="AA155"/>
  <c r="AC298"/>
  <c r="AC273"/>
  <c r="AD132"/>
  <c r="AE264"/>
  <c r="AG125"/>
  <c r="AH275"/>
  <c r="AJ268"/>
  <c r="AK295"/>
  <c r="AL131"/>
  <c r="AN17" i="5"/>
  <c r="AM135" i="15"/>
  <c r="AP134"/>
  <c r="AR127"/>
  <c r="AU298"/>
  <c r="AA157"/>
  <c r="AC157"/>
  <c r="AC131"/>
  <c r="AD293"/>
  <c r="AE126"/>
  <c r="AG264"/>
  <c r="AH129"/>
  <c r="AI134"/>
  <c r="AK159"/>
  <c r="AL297"/>
  <c r="AN269"/>
  <c r="AM154"/>
  <c r="AP276"/>
  <c r="AQ270"/>
  <c r="AR266"/>
  <c r="AU273"/>
  <c r="AU301"/>
  <c r="AV267"/>
  <c r="AX154"/>
  <c r="AY294"/>
  <c r="BA126"/>
  <c r="BD136"/>
  <c r="BE17" i="5"/>
  <c r="BE272" i="15"/>
  <c r="BG125"/>
  <c r="BI270"/>
  <c r="BK124"/>
  <c r="BK268"/>
  <c r="BM269"/>
  <c r="BN162"/>
  <c r="BO298"/>
  <c r="BP295"/>
  <c r="BR161"/>
  <c r="BT162"/>
  <c r="BU293"/>
  <c r="BV160"/>
  <c r="BW297"/>
  <c r="BY300"/>
  <c r="CA128"/>
  <c r="CB270"/>
  <c r="CD271"/>
  <c r="CC160"/>
  <c r="CE161"/>
  <c r="CG273"/>
  <c r="CH135"/>
  <c r="CJ274"/>
  <c r="AU269"/>
  <c r="AV124"/>
  <c r="AZ17" i="5"/>
  <c r="AY266" i="15"/>
  <c r="AZ266"/>
  <c r="BB299"/>
  <c r="BD293"/>
  <c r="BE128"/>
  <c r="BE134"/>
  <c r="BG271"/>
  <c r="BI128"/>
  <c r="BK267"/>
  <c r="BK296"/>
  <c r="BM298"/>
  <c r="BN299"/>
  <c r="BO157"/>
  <c r="BP154"/>
  <c r="BR299"/>
  <c r="BT156"/>
  <c r="BU157"/>
  <c r="BV300"/>
  <c r="BW161"/>
  <c r="BY268"/>
  <c r="BZ301"/>
  <c r="CB126"/>
  <c r="CD136"/>
  <c r="CC301"/>
  <c r="CE297"/>
  <c r="CG130"/>
  <c r="CH274"/>
  <c r="CJ135"/>
  <c r="CJ264"/>
  <c r="CO131"/>
  <c r="CO268"/>
  <c r="CK266"/>
  <c r="CL267"/>
  <c r="CM276"/>
  <c r="CM299"/>
  <c r="J274"/>
  <c r="J268"/>
  <c r="M264"/>
  <c r="N130"/>
  <c r="P270"/>
  <c r="P276"/>
  <c r="T270"/>
  <c r="T266"/>
  <c r="S130"/>
  <c r="W154"/>
  <c r="V293"/>
  <c r="Y130"/>
  <c r="K298"/>
  <c r="K300"/>
  <c r="L267"/>
  <c r="N157"/>
  <c r="P269"/>
  <c r="O271"/>
  <c r="Q266"/>
  <c r="R124"/>
  <c r="U159"/>
  <c r="V17" i="5"/>
  <c r="X127" i="15"/>
  <c r="Z299"/>
  <c r="Z270"/>
  <c r="AB136"/>
  <c r="AD299"/>
  <c r="AE158"/>
  <c r="AF265"/>
  <c r="AH126"/>
  <c r="AI156"/>
  <c r="AI271"/>
  <c r="AL130"/>
  <c r="AN125"/>
  <c r="AM161"/>
  <c r="AQ296"/>
  <c r="AP156"/>
  <c r="AR157"/>
  <c r="AU300"/>
  <c r="Z272"/>
  <c r="AC129"/>
  <c r="AC268"/>
  <c r="AD271"/>
  <c r="AE273"/>
  <c r="AF264"/>
  <c r="AH161"/>
  <c r="AJ128"/>
  <c r="AL267"/>
  <c r="AN264"/>
  <c r="AM130"/>
  <c r="AQ268"/>
  <c r="AR293"/>
  <c r="AU160"/>
  <c r="AU129"/>
  <c r="AV299"/>
  <c r="AX274"/>
  <c r="BA268"/>
  <c r="BB293"/>
  <c r="BC161"/>
  <c r="BD132"/>
  <c r="BF160"/>
  <c r="BG157"/>
  <c r="BH267"/>
  <c r="BJ300"/>
  <c r="BJ272"/>
  <c r="BN264"/>
  <c r="BO135"/>
  <c r="BQ157"/>
  <c r="BR154"/>
  <c r="BT295"/>
  <c r="BX158"/>
  <c r="BW300"/>
  <c r="BZ131"/>
  <c r="CB157"/>
  <c r="CD154"/>
  <c r="CE300"/>
  <c r="CG296"/>
  <c r="CH269"/>
  <c r="CI294"/>
  <c r="CK158"/>
  <c r="AU268"/>
  <c r="AW298"/>
  <c r="AX135"/>
  <c r="AY132"/>
  <c r="BA296"/>
  <c r="BC124"/>
  <c r="BD274"/>
  <c r="BF300"/>
  <c r="BG295"/>
  <c r="BH301"/>
  <c r="BJ133"/>
  <c r="BJ298"/>
  <c r="BN125"/>
  <c r="BO274"/>
  <c r="BQ293"/>
  <c r="BP161"/>
  <c r="BT158"/>
  <c r="BU162"/>
  <c r="BV155"/>
  <c r="BX295"/>
  <c r="CB127"/>
  <c r="BZ124"/>
  <c r="CB293"/>
  <c r="CD127"/>
  <c r="CD295"/>
  <c r="CE155"/>
  <c r="CG276"/>
  <c r="CH17" i="5"/>
  <c r="CI130" i="15"/>
  <c r="CO154"/>
  <c r="CN267"/>
  <c r="CN270"/>
  <c r="CL126"/>
  <c r="CM275"/>
  <c r="CM300"/>
  <c r="J49"/>
  <c r="M298"/>
  <c r="O274"/>
  <c r="R154"/>
  <c r="T300"/>
  <c r="S299"/>
  <c r="V135"/>
  <c r="W296"/>
  <c r="Y299"/>
  <c r="K297"/>
  <c r="K276"/>
  <c r="L273"/>
  <c r="N132"/>
  <c r="P128"/>
  <c r="P17" i="5"/>
  <c r="S270" i="15"/>
  <c r="R297"/>
  <c r="U296"/>
  <c r="V127"/>
  <c r="W135"/>
  <c r="X267"/>
  <c r="Z133"/>
  <c r="AA124"/>
  <c r="AB131"/>
  <c r="AD300"/>
  <c r="AE159"/>
  <c r="AG297"/>
  <c r="AH157"/>
  <c r="AJ136"/>
  <c r="AI301"/>
  <c r="AM160"/>
  <c r="AN160"/>
  <c r="AO127"/>
  <c r="AP271"/>
  <c r="AQ265"/>
  <c r="AR274"/>
  <c r="AU161"/>
  <c r="Z135"/>
  <c r="AB273"/>
  <c r="AD162"/>
  <c r="AE295"/>
  <c r="AG156"/>
  <c r="AH276"/>
  <c r="AI296"/>
  <c r="AI132"/>
  <c r="AN300"/>
  <c r="AM297"/>
  <c r="AP136"/>
  <c r="AP130"/>
  <c r="AR128"/>
  <c r="AU124"/>
  <c r="AU130"/>
  <c r="AW157"/>
  <c r="AX128"/>
  <c r="AY297"/>
  <c r="AZ274"/>
  <c r="BC162"/>
  <c r="BD135"/>
  <c r="BG159"/>
  <c r="BH160"/>
  <c r="BJ276"/>
  <c r="BK155"/>
  <c r="BM133"/>
  <c r="BN293"/>
  <c r="BQ136"/>
  <c r="BP297"/>
  <c r="BS132"/>
  <c r="BU17" i="5"/>
  <c r="BV276" i="15"/>
  <c r="BX159"/>
  <c r="BY301"/>
  <c r="BZ158"/>
  <c r="CB295"/>
  <c r="CC275"/>
  <c r="CD159"/>
  <c r="CE276"/>
  <c r="CG155"/>
  <c r="CH158"/>
  <c r="CI268"/>
  <c r="CK131"/>
  <c r="AU294"/>
  <c r="AW293"/>
  <c r="AX270"/>
  <c r="AY161"/>
  <c r="AZ135"/>
  <c r="BB268"/>
  <c r="BC299"/>
  <c r="BD128"/>
  <c r="BF17" i="5"/>
  <c r="BG126" i="15"/>
  <c r="BH296"/>
  <c r="BK132"/>
  <c r="BK276"/>
  <c r="BM272"/>
  <c r="BN157"/>
  <c r="BO265"/>
  <c r="BQ271"/>
  <c r="BP156"/>
  <c r="BS301"/>
  <c r="BU294"/>
  <c r="BV154"/>
  <c r="BW132"/>
  <c r="BY267"/>
  <c r="BZ136"/>
  <c r="CB159"/>
  <c r="CC132"/>
  <c r="CD266"/>
  <c r="CE296"/>
  <c r="CG275"/>
  <c r="CH298"/>
  <c r="CI129"/>
  <c r="CK268"/>
  <c r="CK296"/>
  <c r="CO160"/>
  <c r="CI159"/>
  <c r="CO161"/>
  <c r="CM133"/>
  <c r="CL300"/>
  <c r="CL264"/>
  <c r="J270"/>
  <c r="K264"/>
  <c r="M265"/>
  <c r="N268"/>
  <c r="O159"/>
  <c r="R298"/>
  <c r="T297"/>
  <c r="S124"/>
  <c r="U157"/>
  <c r="W273"/>
  <c r="V126"/>
  <c r="Y267"/>
  <c r="K159"/>
  <c r="L17" i="5"/>
  <c r="L155" i="15"/>
  <c r="N135"/>
  <c r="O267"/>
  <c r="S154"/>
  <c r="R125"/>
  <c r="Q267"/>
  <c r="U275"/>
  <c r="W126"/>
  <c r="X298"/>
  <c r="Y162"/>
  <c r="AA154"/>
  <c r="AB127"/>
  <c r="AB135"/>
  <c r="AG273"/>
  <c r="AF267"/>
  <c r="AH134"/>
  <c r="AJ271"/>
  <c r="AK301"/>
  <c r="AL275"/>
  <c r="AO267"/>
  <c r="AP293"/>
  <c r="AS158"/>
  <c r="AR294"/>
  <c r="AA159"/>
  <c r="AB269"/>
  <c r="AB294"/>
  <c r="AD157"/>
  <c r="AF130"/>
  <c r="AH271"/>
  <c r="AJ274"/>
  <c r="AK130"/>
  <c r="AL161"/>
  <c r="AM126"/>
  <c r="AO128"/>
  <c r="AP157"/>
  <c r="AR271"/>
  <c r="AU126"/>
  <c r="AT131"/>
  <c r="AW124"/>
  <c r="AX130"/>
  <c r="AY157"/>
  <c r="BA270"/>
  <c r="BB276"/>
  <c r="BD295"/>
  <c r="BD125"/>
  <c r="BF276"/>
  <c r="BG269"/>
  <c r="BI265"/>
  <c r="BL162"/>
  <c r="BK272"/>
  <c r="BM161"/>
  <c r="BN127"/>
  <c r="BQ127"/>
  <c r="BP132"/>
  <c r="BT125"/>
  <c r="BU300"/>
  <c r="BV136"/>
  <c r="BY17" i="5"/>
  <c r="BZ129" i="15"/>
  <c r="CB162"/>
  <c r="CD160"/>
  <c r="CC298"/>
  <c r="CF156"/>
  <c r="CG265"/>
  <c r="CH296"/>
  <c r="CK133"/>
  <c r="CJ125"/>
  <c r="AT294"/>
  <c r="AW154"/>
  <c r="BB17" i="5"/>
  <c r="AZ130" i="15"/>
  <c r="BB271"/>
  <c r="BD159"/>
  <c r="BD271"/>
  <c r="BF154"/>
  <c r="BH157"/>
  <c r="BI299"/>
  <c r="BL265"/>
  <c r="BK154"/>
  <c r="BM297"/>
  <c r="BN269"/>
  <c r="BR128"/>
  <c r="BQ266"/>
  <c r="BP267"/>
  <c r="BT264"/>
  <c r="BU272"/>
  <c r="BV157"/>
  <c r="BX130"/>
  <c r="BY160"/>
  <c r="CA264"/>
  <c r="CB294"/>
  <c r="CD274"/>
  <c r="CF297"/>
  <c r="CG301"/>
  <c r="CH155"/>
  <c r="CK272"/>
  <c r="CO158"/>
  <c r="BM136"/>
  <c r="BN294"/>
  <c r="BP293"/>
  <c r="BR155"/>
  <c r="BQ296"/>
  <c r="BS155"/>
  <c r="BU275"/>
  <c r="BV128"/>
  <c r="BW294"/>
  <c r="BY265"/>
  <c r="BZ276"/>
  <c r="CB161"/>
  <c r="CC125"/>
  <c r="CD297"/>
  <c r="CF271"/>
  <c r="CG127"/>
  <c r="CH129"/>
  <c r="CI126"/>
  <c r="CK273"/>
  <c r="CO157"/>
  <c r="CO155"/>
  <c r="CO270"/>
  <c r="CL128"/>
  <c r="CM272"/>
  <c r="J162"/>
  <c r="K156"/>
  <c r="M126"/>
  <c r="L136"/>
  <c r="O272"/>
  <c r="P301"/>
  <c r="R131"/>
  <c r="T154"/>
  <c r="S159"/>
  <c r="U161"/>
  <c r="W128"/>
  <c r="X297"/>
  <c r="K133"/>
  <c r="J161"/>
  <c r="M293"/>
  <c r="M300"/>
  <c r="O126"/>
  <c r="O300"/>
  <c r="S129"/>
  <c r="Q269"/>
  <c r="Q275"/>
  <c r="U162"/>
  <c r="W158"/>
  <c r="X126"/>
  <c r="Z155"/>
  <c r="AA269"/>
  <c r="AB161"/>
  <c r="AC126"/>
  <c r="AE134"/>
  <c r="AF158"/>
  <c r="AJ300"/>
  <c r="AK155"/>
  <c r="AK268"/>
  <c r="AL271"/>
  <c r="AN272"/>
  <c r="AP17" i="5"/>
  <c r="AQ298" i="15"/>
  <c r="AS275"/>
  <c r="AR136"/>
  <c r="Z271"/>
  <c r="AB126"/>
  <c r="AB297"/>
  <c r="AJ17" i="5"/>
  <c r="AF268" i="15"/>
  <c r="AJ162"/>
  <c r="AK126"/>
  <c r="AL264"/>
  <c r="AN134"/>
  <c r="AM158"/>
  <c r="AP162"/>
  <c r="AS136"/>
  <c r="AR267"/>
  <c r="AU158"/>
  <c r="AW294"/>
  <c r="AW128"/>
  <c r="BA297"/>
  <c r="AZ272"/>
  <c r="BC126"/>
  <c r="BE275"/>
  <c r="BE297"/>
  <c r="BG300"/>
  <c r="BH266"/>
  <c r="BI293"/>
  <c r="BJ275"/>
  <c r="BJ296"/>
  <c r="BM293"/>
  <c r="BO136"/>
  <c r="BP300"/>
  <c r="BR298"/>
  <c r="BS131"/>
  <c r="BT301"/>
  <c r="BU276"/>
  <c r="BX294"/>
  <c r="BX275"/>
  <c r="BY275"/>
  <c r="BZ273"/>
  <c r="CB128"/>
  <c r="CD155"/>
  <c r="CE132"/>
  <c r="CF134"/>
  <c r="CG271"/>
  <c r="CJ17" i="5"/>
  <c r="AT299" i="15"/>
  <c r="AW135"/>
  <c r="AV276"/>
  <c r="AY124"/>
  <c r="AZ271"/>
  <c r="AZ133"/>
  <c r="BD17" i="5"/>
  <c r="BC134" i="15"/>
  <c r="BF294"/>
  <c r="BG272"/>
  <c r="BH124"/>
  <c r="BI136"/>
  <c r="BJ295"/>
  <c r="BJ155"/>
  <c r="BM134"/>
  <c r="BO275"/>
  <c r="BP155"/>
  <c r="BR162"/>
  <c r="BS128"/>
  <c r="BT132"/>
  <c r="BU155"/>
  <c r="BW264"/>
  <c r="BX136"/>
  <c r="CA269"/>
  <c r="CB17" i="5"/>
  <c r="CD130" i="15"/>
  <c r="CE275"/>
  <c r="CF17" i="5"/>
  <c r="CG136" i="15"/>
  <c r="CI296"/>
  <c r="CK270"/>
  <c r="CO272"/>
  <c r="CN269"/>
  <c r="CN154"/>
  <c r="CN300"/>
  <c r="CM268"/>
  <c r="CL162"/>
  <c r="CL273"/>
  <c r="J47"/>
  <c r="J269"/>
  <c r="L296"/>
  <c r="N154"/>
  <c r="O275"/>
  <c r="Q300"/>
  <c r="T299"/>
  <c r="T132"/>
  <c r="U129"/>
  <c r="W270"/>
  <c r="V131"/>
  <c r="M125"/>
  <c r="L157"/>
  <c r="L133"/>
  <c r="N136"/>
  <c r="O136"/>
  <c r="Q133"/>
  <c r="Q128"/>
  <c r="U265"/>
  <c r="W268"/>
  <c r="X162"/>
  <c r="Y275"/>
  <c r="AA297"/>
  <c r="AC296"/>
  <c r="AC162"/>
  <c r="AD159"/>
  <c r="AF270"/>
  <c r="AF274"/>
  <c r="AH267"/>
  <c r="AJ272"/>
  <c r="AK299"/>
  <c r="AM136"/>
  <c r="AO295"/>
  <c r="AN271"/>
  <c r="AQ161"/>
  <c r="AS157"/>
  <c r="AS294"/>
  <c r="Y155"/>
  <c r="AA298"/>
  <c r="AA295"/>
  <c r="AC135"/>
  <c r="AD124"/>
  <c r="AG154"/>
  <c r="AF299"/>
  <c r="AH299"/>
  <c r="AJ134"/>
  <c r="AK267"/>
  <c r="AL154"/>
  <c r="AO159"/>
  <c r="AO301"/>
  <c r="AQ136"/>
  <c r="AS298"/>
  <c r="AS135"/>
  <c r="AT298"/>
  <c r="AT158"/>
  <c r="AW276"/>
  <c r="AX159"/>
  <c r="AZ156"/>
  <c r="BD126"/>
  <c r="BD160"/>
  <c r="BH293"/>
  <c r="BI135"/>
  <c r="BL299"/>
  <c r="BL271"/>
  <c r="BN301"/>
  <c r="BR270"/>
  <c r="BQ124"/>
  <c r="BP301"/>
  <c r="BT126"/>
  <c r="BU133"/>
  <c r="BV293"/>
  <c r="BX268"/>
  <c r="CA298"/>
  <c r="CB268"/>
  <c r="CD275"/>
  <c r="CD135"/>
  <c r="CF161"/>
  <c r="CG267"/>
  <c r="CH276"/>
  <c r="CJ134"/>
  <c r="AT162"/>
  <c r="AV271"/>
  <c r="AW155"/>
  <c r="AX126"/>
  <c r="BA125"/>
  <c r="BA265"/>
  <c r="BB294"/>
  <c r="BD276"/>
  <c r="BD301"/>
  <c r="BF124"/>
  <c r="BH136"/>
  <c r="BI274"/>
  <c r="BL133"/>
  <c r="BL125"/>
  <c r="BM17" i="5"/>
  <c r="BN131" i="15"/>
  <c r="BP127"/>
  <c r="BP160"/>
  <c r="BS264"/>
  <c r="BU296"/>
  <c r="BV295"/>
  <c r="BX129"/>
  <c r="BY271"/>
  <c r="BZ130"/>
  <c r="CB129"/>
  <c r="CD156"/>
  <c r="CD298"/>
  <c r="CF273"/>
  <c r="CG156"/>
  <c r="CH267"/>
  <c r="CJ156"/>
  <c r="CK301"/>
  <c r="CO269"/>
  <c r="CO293"/>
  <c r="CM265"/>
  <c r="CL293"/>
  <c r="CM294"/>
  <c r="J199"/>
  <c r="M133"/>
  <c r="L271"/>
  <c r="N298"/>
  <c r="P160"/>
  <c r="T268"/>
  <c r="T264"/>
  <c r="S300"/>
  <c r="U158"/>
  <c r="V162"/>
  <c r="J134"/>
  <c r="K155"/>
  <c r="L154"/>
  <c r="M299"/>
  <c r="P133"/>
  <c r="P294"/>
  <c r="R134"/>
  <c r="Q132"/>
  <c r="T293"/>
  <c r="U160"/>
  <c r="V275"/>
  <c r="X124"/>
  <c r="Y159"/>
  <c r="AA266"/>
  <c r="AB130"/>
  <c r="AB270"/>
  <c r="AE162"/>
  <c r="AG133"/>
  <c r="AG298"/>
  <c r="AI127"/>
  <c r="AI276"/>
  <c r="AK154"/>
  <c r="AL160"/>
  <c r="AO299"/>
  <c r="AN298"/>
  <c r="AQ300"/>
  <c r="AS131"/>
  <c r="AS266"/>
  <c r="Y295"/>
  <c r="AA300"/>
  <c r="AB268"/>
  <c r="AB129"/>
  <c r="AE132"/>
  <c r="AG272"/>
  <c r="AI269"/>
  <c r="AI154"/>
  <c r="AM124"/>
  <c r="AO265"/>
  <c r="AN157"/>
  <c r="AQ156"/>
  <c r="AS273"/>
  <c r="AS127"/>
  <c r="AU299"/>
  <c r="AW129"/>
  <c r="AW272"/>
  <c r="AY160"/>
  <c r="AZ157"/>
  <c r="BA133"/>
  <c r="BC276"/>
  <c r="BE135"/>
  <c r="BG274"/>
  <c r="BJ17" i="5"/>
  <c r="BI276" i="15"/>
  <c r="BJ128"/>
  <c r="BJ156"/>
  <c r="BM159"/>
  <c r="BO125"/>
  <c r="BR275"/>
  <c r="BR272"/>
  <c r="BT135"/>
  <c r="BT161"/>
  <c r="BU130"/>
  <c r="BX157"/>
  <c r="BW296"/>
  <c r="BY297"/>
  <c r="BZ162"/>
  <c r="CB299"/>
  <c r="CD264"/>
  <c r="CE270"/>
  <c r="CF268"/>
  <c r="CI276"/>
  <c r="CI265"/>
  <c r="AU162"/>
  <c r="AW268"/>
  <c r="AW133"/>
  <c r="AY299"/>
  <c r="AZ269"/>
  <c r="BA272"/>
  <c r="BC154"/>
  <c r="BD273"/>
  <c r="BE274"/>
  <c r="BG135"/>
  <c r="BH154"/>
  <c r="BI134"/>
  <c r="BK265"/>
  <c r="BK294"/>
  <c r="BM295"/>
  <c r="BO264"/>
  <c r="BP271"/>
  <c r="BR133"/>
  <c r="BT274"/>
  <c r="BT297"/>
  <c r="BU295"/>
  <c r="BX298"/>
  <c r="BW160"/>
  <c r="BY161"/>
  <c r="BZ294"/>
  <c r="CB265"/>
  <c r="CD125"/>
  <c r="CE128"/>
  <c r="CF129"/>
  <c r="CG293"/>
  <c r="CI154"/>
  <c r="CJ128"/>
  <c r="CO276"/>
  <c r="CN294"/>
  <c r="CN162"/>
  <c r="CN133"/>
  <c r="CL295"/>
  <c r="CL269"/>
  <c r="CM160"/>
  <c r="K161"/>
  <c r="L297"/>
  <c r="L274"/>
  <c r="N156"/>
  <c r="O128"/>
  <c r="R136"/>
  <c r="T129"/>
  <c r="S276"/>
  <c r="U133"/>
  <c r="W161"/>
  <c r="W17" i="5"/>
  <c r="K17"/>
  <c r="K158" i="15"/>
  <c r="L276"/>
  <c r="L158"/>
  <c r="P300"/>
  <c r="O269"/>
  <c r="Q297"/>
  <c r="R158"/>
  <c r="R130"/>
  <c r="W159"/>
  <c r="X136"/>
  <c r="Z294"/>
  <c r="Z154"/>
  <c r="AB264"/>
  <c r="AB159"/>
  <c r="AE265"/>
  <c r="AF131"/>
  <c r="AJ299"/>
  <c r="AK269"/>
  <c r="AL268"/>
  <c r="AM270"/>
  <c r="AP272"/>
  <c r="AT17" i="5"/>
  <c r="AR301" i="15"/>
  <c r="Z156"/>
  <c r="Z275"/>
  <c r="AB267"/>
  <c r="AB124"/>
  <c r="AE299"/>
  <c r="AG296"/>
  <c r="AG162"/>
  <c r="AI266"/>
  <c r="AI155"/>
  <c r="AK136"/>
  <c r="AL298"/>
  <c r="AO162"/>
  <c r="AM131"/>
  <c r="AP133"/>
  <c r="AS270"/>
  <c r="AS272"/>
  <c r="AU159"/>
  <c r="AW130"/>
  <c r="AW301"/>
  <c r="AY275"/>
  <c r="BA136"/>
  <c r="BA154"/>
  <c r="BC125"/>
  <c r="BD154"/>
  <c r="BE124"/>
  <c r="BG276"/>
  <c r="BH273"/>
  <c r="BI269"/>
  <c r="BK299"/>
  <c r="BK17" i="5"/>
  <c r="BM128" i="15"/>
  <c r="BO126"/>
  <c r="BP125"/>
  <c r="BR296"/>
  <c r="BS294"/>
  <c r="BT136"/>
  <c r="BU159"/>
  <c r="BX274"/>
  <c r="BW301"/>
  <c r="BY269"/>
  <c r="BZ266"/>
  <c r="CB272"/>
  <c r="CD134"/>
  <c r="CE127"/>
  <c r="CF275"/>
  <c r="CG157"/>
  <c r="CJ126"/>
  <c r="AU295"/>
  <c r="AW267"/>
  <c r="AY17" i="5"/>
  <c r="BA161" i="15"/>
  <c r="AZ162"/>
  <c r="BC264"/>
  <c r="BE136"/>
  <c r="BE161"/>
  <c r="BG155"/>
  <c r="BH127"/>
  <c r="BI157"/>
  <c r="BK134"/>
  <c r="CO17" i="5"/>
  <c r="CN299" i="15"/>
  <c r="CN264"/>
  <c r="CM274"/>
  <c r="CL266"/>
  <c r="CL129"/>
  <c r="J295"/>
  <c r="L156"/>
  <c r="L125"/>
  <c r="N124"/>
  <c r="O124"/>
  <c r="Q294"/>
  <c r="R301"/>
  <c r="U269"/>
  <c r="W264"/>
  <c r="X134"/>
  <c r="Y17" i="5"/>
  <c r="J297" i="15"/>
  <c r="M272"/>
  <c r="M268"/>
  <c r="N160"/>
  <c r="P298"/>
  <c r="T131"/>
  <c r="T274"/>
  <c r="S155"/>
  <c r="U272"/>
  <c r="W124"/>
  <c r="Z124"/>
  <c r="AA296"/>
  <c r="AB301"/>
  <c r="AA264"/>
  <c r="AD276"/>
  <c r="AG300"/>
  <c r="AH272"/>
  <c r="AI160"/>
  <c r="AL272"/>
  <c r="AM273"/>
  <c r="AN154"/>
  <c r="AM266"/>
  <c r="AP159"/>
  <c r="AR156"/>
  <c r="AA131"/>
  <c r="AB265"/>
  <c r="AB274"/>
  <c r="AD296"/>
  <c r="AG158"/>
  <c r="AG155"/>
  <c r="AH270"/>
  <c r="AI300"/>
  <c r="AL295"/>
  <c r="AL293"/>
  <c r="AN159"/>
  <c r="AM127"/>
  <c r="AS162"/>
  <c r="AR134"/>
  <c r="AU156"/>
  <c r="AW162"/>
  <c r="AW156"/>
  <c r="AX268"/>
  <c r="BA128"/>
  <c r="BA275"/>
  <c r="BB272"/>
  <c r="BD133"/>
  <c r="BF273"/>
  <c r="BE295"/>
  <c r="BH161"/>
  <c r="BI124"/>
  <c r="BL131"/>
  <c r="BN129"/>
  <c r="BQ129"/>
  <c r="BP133"/>
  <c r="BR264"/>
  <c r="BS133"/>
  <c r="BU271"/>
  <c r="BV272"/>
  <c r="BW265"/>
  <c r="BY133"/>
  <c r="CA273"/>
  <c r="CA158"/>
  <c r="CC273"/>
  <c r="CD293"/>
  <c r="CF157"/>
  <c r="CG17" i="5"/>
  <c r="CJ157" i="15"/>
  <c r="CI293"/>
  <c r="AU296"/>
  <c r="AW159"/>
  <c r="AW270"/>
  <c r="AX129"/>
  <c r="BA135"/>
  <c r="AZ301"/>
  <c r="BB130"/>
  <c r="BD296"/>
  <c r="BF131"/>
  <c r="BE158"/>
  <c r="BH297"/>
  <c r="BI275"/>
  <c r="BK160"/>
  <c r="BL270"/>
  <c r="BM160"/>
  <c r="BN155"/>
  <c r="BQ268"/>
  <c r="BP272"/>
  <c r="BR125"/>
  <c r="BS130"/>
  <c r="BU160"/>
  <c r="BV134"/>
  <c r="BW130"/>
  <c r="BY130"/>
  <c r="BZ300"/>
  <c r="CC154"/>
  <c r="CD157"/>
  <c r="CF124"/>
  <c r="CG132"/>
  <c r="CJ293"/>
  <c r="CI157"/>
  <c r="CK275"/>
  <c r="CO264"/>
  <c r="CO273"/>
  <c r="CK127"/>
  <c r="CO275"/>
  <c r="CM273"/>
  <c r="CM129"/>
  <c r="K265"/>
  <c r="J275"/>
  <c r="L124"/>
  <c r="M155"/>
  <c r="O134"/>
  <c r="O130"/>
  <c r="Q126"/>
  <c r="Q270"/>
  <c r="T134"/>
  <c r="U294"/>
  <c r="V124"/>
  <c r="X268"/>
  <c r="J104"/>
  <c r="J204"/>
  <c r="M156"/>
  <c r="N296"/>
  <c r="O294"/>
  <c r="P134"/>
  <c r="S272"/>
  <c r="S271"/>
  <c r="R156"/>
  <c r="V133"/>
  <c r="Y268"/>
  <c r="Z276"/>
  <c r="AA135"/>
  <c r="AA156"/>
  <c r="AD294"/>
  <c r="AE276"/>
  <c r="AF275"/>
  <c r="AG134"/>
  <c r="AJ159"/>
  <c r="AK162"/>
  <c r="AM276"/>
  <c r="AN129"/>
  <c r="AP299"/>
  <c r="AR273"/>
  <c r="AR133"/>
  <c r="Z298"/>
  <c r="AA274"/>
  <c r="AC124"/>
  <c r="AD156"/>
  <c r="AE154"/>
  <c r="AF154"/>
  <c r="AG269"/>
  <c r="AJ127"/>
  <c r="AJ297"/>
  <c r="AK298"/>
  <c r="AM155"/>
  <c r="AN268"/>
  <c r="AP265"/>
  <c r="AR275"/>
  <c r="AR272"/>
  <c r="AT272"/>
  <c r="AV158"/>
  <c r="AV156"/>
  <c r="AY268"/>
  <c r="BA295"/>
  <c r="BA266"/>
  <c r="BC275"/>
  <c r="BF128"/>
  <c r="BG17" i="5"/>
  <c r="BH299" i="15"/>
  <c r="BI295"/>
  <c r="BK131"/>
  <c r="BK161"/>
  <c r="BM274"/>
  <c r="BO134"/>
  <c r="BQ273"/>
  <c r="BP131"/>
  <c r="BS124"/>
  <c r="BS159"/>
  <c r="BU124"/>
  <c r="BW136"/>
  <c r="BW295"/>
  <c r="BY295"/>
  <c r="BZ154"/>
  <c r="CA274"/>
  <c r="CE271"/>
  <c r="CF267"/>
  <c r="CG269"/>
  <c r="CI160"/>
  <c r="CK124"/>
  <c r="AT133"/>
  <c r="AV294"/>
  <c r="AV297"/>
  <c r="AY129"/>
  <c r="BA162"/>
  <c r="AZ126"/>
  <c r="BC132"/>
  <c r="BC136"/>
  <c r="BF267"/>
  <c r="BG298"/>
  <c r="BH158"/>
  <c r="BI154"/>
  <c r="BK270"/>
  <c r="BK297"/>
  <c r="BO17" i="5"/>
  <c r="BO160" i="15"/>
  <c r="BQ17" i="5"/>
  <c r="BP270" i="15"/>
  <c r="BS293"/>
  <c r="BS154"/>
  <c r="BU266"/>
  <c r="BW293"/>
  <c r="BW159"/>
  <c r="BY159"/>
  <c r="BZ156"/>
  <c r="CA135"/>
  <c r="CC162"/>
  <c r="CE133"/>
  <c r="CF294"/>
  <c r="CH162"/>
  <c r="CI300"/>
  <c r="CK136"/>
  <c r="CN128"/>
  <c r="CN135"/>
  <c r="CN293"/>
  <c r="CL136"/>
  <c r="CM130"/>
  <c r="CM298"/>
  <c r="K269"/>
  <c r="K271"/>
  <c r="M269"/>
  <c r="N294"/>
  <c r="P154"/>
  <c r="T301"/>
  <c r="T294"/>
  <c r="S127"/>
  <c r="U124"/>
  <c r="W127"/>
  <c r="V295"/>
  <c r="X294"/>
  <c r="J201"/>
  <c r="L294"/>
  <c r="L162"/>
  <c r="N159"/>
  <c r="T130"/>
  <c r="Q296"/>
  <c r="Q135"/>
  <c r="R265"/>
  <c r="U126"/>
  <c r="W125"/>
  <c r="X271"/>
  <c r="Y128"/>
  <c r="Z274"/>
  <c r="AB132"/>
  <c r="AB156"/>
  <c r="AD298"/>
  <c r="AE129"/>
  <c r="AG130"/>
  <c r="AH125"/>
  <c r="AJ133"/>
  <c r="AK265"/>
  <c r="AM295"/>
  <c r="AM301"/>
  <c r="AO271"/>
  <c r="AP269"/>
  <c r="AS301"/>
  <c r="AU264"/>
  <c r="Z158"/>
  <c r="AB300"/>
  <c r="AB275"/>
  <c r="AD160"/>
  <c r="AE268"/>
  <c r="AG265"/>
  <c r="AK294"/>
  <c r="AM159"/>
  <c r="AM267"/>
  <c r="AO132"/>
  <c r="AQ154"/>
  <c r="AS267"/>
  <c r="AR160"/>
  <c r="AU125"/>
  <c r="AT128"/>
  <c r="AW297"/>
  <c r="AX299"/>
  <c r="AY155"/>
  <c r="BA269"/>
  <c r="BB156"/>
  <c r="BE131"/>
  <c r="BF126"/>
  <c r="BG301"/>
  <c r="BI156"/>
  <c r="BL294"/>
  <c r="BJ132"/>
  <c r="BM276"/>
  <c r="BO127"/>
  <c r="BQ270"/>
  <c r="BP135"/>
  <c r="BT268"/>
  <c r="BU135"/>
  <c r="BW131"/>
  <c r="BY156"/>
  <c r="BZ126"/>
  <c r="CA161"/>
  <c r="CD132"/>
  <c r="CC266"/>
  <c r="CF298"/>
  <c r="CG158"/>
  <c r="CH125"/>
  <c r="CJ268"/>
  <c r="CK159"/>
  <c r="AT270"/>
  <c r="AW161"/>
  <c r="AX265"/>
  <c r="AY130"/>
  <c r="BA131"/>
  <c r="BB275"/>
  <c r="BE270"/>
  <c r="BD264"/>
  <c r="BF155"/>
  <c r="BG267"/>
  <c r="BI130"/>
  <c r="BL17" i="5"/>
  <c r="BK133" i="15"/>
  <c r="BM130"/>
  <c r="BN266"/>
  <c r="BO266"/>
  <c r="BQ128"/>
  <c r="BP274"/>
  <c r="BT300"/>
  <c r="BU128"/>
  <c r="BV294"/>
  <c r="BY162"/>
  <c r="BZ268"/>
  <c r="CD296"/>
  <c r="CC17" i="5"/>
  <c r="CF162" i="15"/>
  <c r="CG299"/>
  <c r="CH264"/>
  <c r="CJ129"/>
  <c r="CK298"/>
  <c r="CO136"/>
  <c r="CO133"/>
  <c r="CK162"/>
  <c r="CL127"/>
  <c r="CL268"/>
  <c r="CL159"/>
  <c r="K294"/>
  <c r="K296"/>
  <c r="L161"/>
  <c r="N299"/>
  <c r="O131"/>
  <c r="P272"/>
  <c r="Q154"/>
  <c r="R299"/>
  <c r="S269"/>
  <c r="V160"/>
  <c r="W300"/>
  <c r="X130"/>
  <c r="K127"/>
  <c r="J298"/>
  <c r="L265"/>
  <c r="N126"/>
  <c r="O155"/>
  <c r="S135"/>
  <c r="Q124"/>
  <c r="V267"/>
  <c r="W298"/>
  <c r="X154"/>
  <c r="Y158"/>
  <c r="AA275"/>
  <c r="AB295"/>
  <c r="AD269"/>
  <c r="AE136"/>
  <c r="AG17" i="5"/>
  <c r="AH159" i="15"/>
  <c r="AJ131"/>
  <c r="AI128"/>
  <c r="AM264"/>
  <c r="AM293"/>
  <c r="AO129"/>
  <c r="AQ264"/>
  <c r="AQ134"/>
  <c r="AR132"/>
  <c r="AT160"/>
  <c r="Z128"/>
  <c r="AA299"/>
  <c r="AE275"/>
  <c r="AG161"/>
  <c r="AI17" i="5"/>
  <c r="AJ273" i="15"/>
  <c r="AI267"/>
  <c r="AM125"/>
  <c r="AM157"/>
  <c r="AO266"/>
  <c r="AQ125"/>
  <c r="AQ299"/>
  <c r="AR135"/>
  <c r="AU297"/>
  <c r="AU135"/>
  <c r="AW125"/>
  <c r="AX131"/>
  <c r="AY273"/>
  <c r="AZ273"/>
  <c r="BB296"/>
  <c r="BC265"/>
  <c r="BD270"/>
  <c r="BF269"/>
  <c r="BG128"/>
  <c r="BH133"/>
  <c r="BK157"/>
  <c r="BK126"/>
  <c r="BM265"/>
  <c r="BN298"/>
  <c r="BO299"/>
  <c r="BQ125"/>
  <c r="BP275"/>
  <c r="BS267"/>
  <c r="BU158"/>
  <c r="BV269"/>
  <c r="BW274"/>
  <c r="BY136"/>
  <c r="CA159"/>
  <c r="CB136"/>
  <c r="CD17" i="5"/>
  <c r="CE159" i="15"/>
  <c r="CG295"/>
  <c r="CH275"/>
  <c r="CJ270"/>
  <c r="CK129"/>
  <c r="AU274"/>
  <c r="AW264"/>
  <c r="AX124"/>
  <c r="AY162"/>
  <c r="BB270"/>
  <c r="BB129"/>
  <c r="BC268"/>
  <c r="BD131"/>
  <c r="BF127"/>
  <c r="BG270"/>
  <c r="BH272"/>
  <c r="BJ161"/>
  <c r="BJ131"/>
  <c r="BM299"/>
  <c r="BN276"/>
  <c r="BO162"/>
  <c r="BQ264"/>
  <c r="BP129"/>
  <c r="BS273"/>
  <c r="BU273"/>
  <c r="BV161"/>
  <c r="BW135"/>
  <c r="BY266"/>
  <c r="CA295"/>
  <c r="CB124"/>
  <c r="CC126"/>
  <c r="CD273"/>
  <c r="CE295"/>
  <c r="CG159"/>
  <c r="CH159"/>
  <c r="CJ131"/>
  <c r="CK300"/>
  <c r="CO134"/>
  <c r="BK293"/>
  <c r="BM157"/>
  <c r="BP264"/>
  <c r="BS270"/>
  <c r="BT267"/>
  <c r="BU126"/>
  <c r="BX135"/>
  <c r="BW267"/>
  <c r="BZ127"/>
  <c r="BZ17" i="5"/>
  <c r="CB133" i="15"/>
  <c r="CD276"/>
  <c r="CE266"/>
  <c r="CF269"/>
  <c r="CG294"/>
  <c r="CI124"/>
  <c r="CJ266"/>
  <c r="CJ155"/>
  <c r="CO124"/>
  <c r="CK126"/>
  <c r="CL125"/>
  <c r="CL133"/>
  <c r="K160"/>
  <c r="K162"/>
  <c r="L135"/>
  <c r="N158"/>
  <c r="O157"/>
  <c r="P271"/>
  <c r="T295"/>
  <c r="S125"/>
  <c r="R294"/>
  <c r="W272"/>
  <c r="V296"/>
  <c r="Y154"/>
  <c r="J293"/>
  <c r="J156"/>
  <c r="M267"/>
  <c r="N125"/>
  <c r="O127"/>
  <c r="O132"/>
  <c r="Q159"/>
  <c r="Q130"/>
  <c r="U125"/>
  <c r="W132"/>
  <c r="V271"/>
  <c r="X300"/>
  <c r="Y161"/>
  <c r="AA125"/>
  <c r="AC264"/>
  <c r="AE269"/>
  <c r="AF300"/>
  <c r="AH136"/>
  <c r="AK272"/>
  <c r="AJ156"/>
  <c r="AL265"/>
  <c r="AO131"/>
  <c r="AN270"/>
  <c r="AP124"/>
  <c r="AP297"/>
  <c r="AR297"/>
  <c r="AT124"/>
  <c r="Y297"/>
  <c r="Z134"/>
  <c r="AB271"/>
  <c r="AD17" i="5"/>
  <c r="AE127" i="15"/>
  <c r="AF162"/>
  <c r="AH273"/>
  <c r="AJ161"/>
  <c r="AJ294"/>
  <c r="AL128"/>
  <c r="AO273"/>
  <c r="AN294"/>
  <c r="AQ131"/>
  <c r="AP161"/>
  <c r="AR298"/>
  <c r="AT157"/>
  <c r="AT295"/>
  <c r="AV132"/>
  <c r="AX136"/>
  <c r="AY271"/>
  <c r="BA301"/>
  <c r="BB125"/>
  <c r="BC159"/>
  <c r="BD265"/>
  <c r="BE296"/>
  <c r="BG134"/>
  <c r="BH135"/>
  <c r="BJ268"/>
  <c r="BL154"/>
  <c r="BL129"/>
  <c r="BN154"/>
  <c r="BO128"/>
  <c r="BP269"/>
  <c r="BS125"/>
  <c r="BT265"/>
  <c r="BT269"/>
  <c r="BV130"/>
  <c r="BW154"/>
  <c r="BW269"/>
  <c r="CA133"/>
  <c r="CB158"/>
  <c r="CB298"/>
  <c r="CC136"/>
  <c r="CE265"/>
  <c r="CF295"/>
  <c r="CH127"/>
  <c r="CI127"/>
  <c r="AT159"/>
  <c r="AW17" i="5"/>
  <c r="AX293" i="15"/>
  <c r="AY265"/>
  <c r="AZ275"/>
  <c r="BB264"/>
  <c r="BC295"/>
  <c r="BD130"/>
  <c r="BF159"/>
  <c r="BH274"/>
  <c r="BK128"/>
  <c r="BL155"/>
  <c r="BL268"/>
  <c r="BN273"/>
  <c r="BO267"/>
  <c r="BR17" i="5"/>
  <c r="BT299" i="15"/>
  <c r="BT17" i="5"/>
  <c r="BV124" i="15"/>
  <c r="BX162"/>
  <c r="BW134"/>
  <c r="CA272"/>
  <c r="CA130"/>
  <c r="CC127"/>
  <c r="CD158"/>
  <c r="CE299"/>
  <c r="CF159"/>
  <c r="CH266"/>
  <c r="CI266"/>
  <c r="CK297"/>
  <c r="CO274"/>
  <c r="CN160"/>
  <c r="CN268"/>
  <c r="CN275"/>
  <c r="CL131"/>
  <c r="CM269"/>
  <c r="CM264"/>
  <c r="K272"/>
  <c r="M131"/>
  <c r="N162"/>
  <c r="O298"/>
  <c r="Q276"/>
  <c r="R300"/>
  <c r="T296"/>
  <c r="W269"/>
  <c r="V125"/>
  <c r="K124"/>
  <c r="K126"/>
  <c r="M276"/>
  <c r="N131"/>
  <c r="P161"/>
  <c r="T160"/>
  <c r="S132"/>
  <c r="S298"/>
  <c r="W133"/>
  <c r="W293"/>
  <c r="X156"/>
  <c r="Y133"/>
  <c r="AA158"/>
  <c r="AB296"/>
  <c r="AD128"/>
  <c r="AE297"/>
  <c r="AG301"/>
  <c r="AH266"/>
  <c r="AJ158"/>
  <c r="AK274"/>
  <c r="AO124"/>
  <c r="AO130"/>
  <c r="AP125"/>
  <c r="AP268"/>
  <c r="AS159"/>
  <c r="AT267"/>
  <c r="Y272"/>
  <c r="AA273"/>
  <c r="AB158"/>
  <c r="AD127"/>
  <c r="AG131"/>
  <c r="AG160"/>
  <c r="AH124"/>
  <c r="AJ295"/>
  <c r="AK156"/>
  <c r="AL127"/>
  <c r="AM134"/>
  <c r="AO268"/>
  <c r="AQ275"/>
  <c r="AP129"/>
  <c r="AS295"/>
  <c r="AT301"/>
  <c r="AT268"/>
  <c r="AW126"/>
  <c r="AX266"/>
  <c r="BA294"/>
  <c r="BB124"/>
  <c r="BC266"/>
  <c r="BE298"/>
  <c r="BF266"/>
  <c r="BG131"/>
  <c r="BI296"/>
  <c r="BJ297"/>
  <c r="BJ270"/>
  <c r="BM294"/>
  <c r="BO124"/>
  <c r="BR269"/>
  <c r="BP268"/>
  <c r="BS296"/>
  <c r="BU301"/>
  <c r="BV297"/>
  <c r="BW298"/>
  <c r="BY127"/>
  <c r="CA136"/>
  <c r="CB276"/>
  <c r="CC276"/>
  <c r="CD162"/>
  <c r="CE162"/>
  <c r="CG126"/>
  <c r="CH295"/>
  <c r="CK274"/>
  <c r="AT129"/>
  <c r="AW266"/>
  <c r="AX127"/>
  <c r="BA157"/>
  <c r="BB157"/>
  <c r="BC127"/>
  <c r="BE157"/>
  <c r="BF265"/>
  <c r="BG124"/>
  <c r="BI133"/>
  <c r="BJ160"/>
  <c r="BJ124"/>
  <c r="BM273"/>
  <c r="BN134"/>
  <c r="BO161"/>
  <c r="BR134"/>
  <c r="BQ130"/>
  <c r="BS269"/>
  <c r="BU267"/>
  <c r="BW162"/>
  <c r="BY124"/>
  <c r="BZ275"/>
  <c r="CB155"/>
  <c r="CC129"/>
  <c r="CE298"/>
  <c r="CG268"/>
  <c r="CH161"/>
  <c r="CI271"/>
  <c r="CK135"/>
  <c r="CO125"/>
  <c r="CJ272"/>
  <c r="CO266"/>
  <c r="CM301"/>
  <c r="CL297"/>
  <c r="CM126"/>
  <c r="K273"/>
  <c r="K301"/>
  <c r="L126"/>
  <c r="N127"/>
  <c r="Q160"/>
  <c r="R155"/>
  <c r="U264"/>
  <c r="V156"/>
  <c r="X135"/>
  <c r="Y157"/>
  <c r="K275"/>
  <c r="L264"/>
  <c r="L160"/>
  <c r="N271"/>
  <c r="O297"/>
  <c r="S294"/>
  <c r="S293"/>
  <c r="Q295"/>
  <c r="U132"/>
  <c r="V269"/>
  <c r="X132"/>
  <c r="Y135"/>
  <c r="Z267"/>
  <c r="AA272"/>
  <c r="AC265"/>
  <c r="AD136"/>
  <c r="AF273"/>
  <c r="AF269"/>
  <c r="AH269"/>
  <c r="AJ298"/>
  <c r="AK128"/>
  <c r="AL276"/>
  <c r="AO155"/>
  <c r="AN301"/>
  <c r="AP298"/>
  <c r="AS160"/>
  <c r="AS134"/>
  <c r="Y274"/>
  <c r="AA161"/>
  <c r="AC156"/>
  <c r="AC299"/>
  <c r="AD297"/>
  <c r="AF128"/>
  <c r="AF132"/>
  <c r="AH130"/>
  <c r="AJ157"/>
  <c r="AL133"/>
  <c r="AM269"/>
  <c r="AO158"/>
  <c r="AN132"/>
  <c r="AQ297"/>
  <c r="AS293"/>
  <c r="AS156"/>
  <c r="AV125"/>
  <c r="AV128"/>
  <c r="AX276"/>
  <c r="BA264"/>
  <c r="BA299"/>
  <c r="BB131"/>
  <c r="BD155"/>
  <c r="BD267"/>
  <c r="BF161"/>
  <c r="BH271"/>
  <c r="BI132"/>
  <c r="BL272"/>
  <c r="BL264"/>
  <c r="BM270"/>
  <c r="BN160"/>
  <c r="BP266"/>
  <c r="BR294"/>
  <c r="BQ300"/>
  <c r="BU268"/>
  <c r="BV126"/>
  <c r="BX126"/>
  <c r="BY132"/>
  <c r="BZ295"/>
  <c r="CB156"/>
  <c r="CD270"/>
  <c r="CF154"/>
  <c r="CH301"/>
  <c r="CJ299"/>
  <c r="AT269"/>
  <c r="AV264"/>
  <c r="AV270"/>
  <c r="AX155"/>
  <c r="BA130"/>
  <c r="BA134"/>
  <c r="BD300"/>
  <c r="BE265"/>
  <c r="BF297"/>
  <c r="BH125"/>
  <c r="BI267"/>
  <c r="BL300"/>
  <c r="BL275"/>
  <c r="BM126"/>
  <c r="BN274"/>
  <c r="BP124"/>
  <c r="BR158"/>
  <c r="BQ155"/>
  <c r="BS300"/>
  <c r="BU129"/>
  <c r="BX17" i="5"/>
  <c r="BX264" i="15"/>
  <c r="BY154"/>
  <c r="BZ159"/>
  <c r="CC130"/>
  <c r="CD131"/>
  <c r="CF264"/>
  <c r="CJ127"/>
  <c r="CH156"/>
  <c r="CJ265"/>
  <c r="CO297"/>
  <c r="CN124"/>
  <c r="CN130"/>
  <c r="CL294"/>
  <c r="CL301"/>
  <c r="CM155"/>
  <c r="K274"/>
  <c r="N128"/>
  <c r="P125"/>
  <c r="R132"/>
  <c r="T276"/>
  <c r="U300"/>
  <c r="V265"/>
  <c r="X265"/>
  <c r="Y136"/>
  <c r="K268"/>
  <c r="M275"/>
  <c r="M273"/>
  <c r="N295"/>
  <c r="P264"/>
  <c r="T272"/>
  <c r="S161"/>
  <c r="R274"/>
  <c r="U267"/>
  <c r="V274"/>
  <c r="X17" i="5"/>
  <c r="Y134" i="15"/>
  <c r="Z127"/>
  <c r="AC300"/>
  <c r="AB293"/>
  <c r="AD131"/>
  <c r="AF272"/>
  <c r="AG266"/>
  <c r="AH274"/>
  <c r="AI126"/>
  <c r="AK129"/>
  <c r="AL273"/>
  <c r="AO154"/>
  <c r="AO25" i="7" s="1"/>
  <c r="AO26" s="1"/>
  <c r="AN128" i="15"/>
  <c r="AP274"/>
  <c r="AS274"/>
  <c r="AR300"/>
  <c r="Y156"/>
  <c r="Z130"/>
  <c r="AC132"/>
  <c r="AB155"/>
  <c r="AD273"/>
  <c r="AF135"/>
  <c r="AG124"/>
  <c r="AH132"/>
  <c r="AJ160"/>
  <c r="AL125"/>
  <c r="AL136"/>
  <c r="AO276"/>
  <c r="AN267"/>
  <c r="AP135"/>
  <c r="AS300"/>
  <c r="AS124"/>
  <c r="AT134"/>
  <c r="AV162"/>
  <c r="AV131"/>
  <c r="AX300"/>
  <c r="AZ270"/>
  <c r="AZ158"/>
  <c r="BB273"/>
  <c r="BE129"/>
  <c r="BE299"/>
  <c r="BF298"/>
  <c r="BH264"/>
  <c r="BI301"/>
  <c r="BM124"/>
  <c r="BN135"/>
  <c r="BP157"/>
  <c r="BR276"/>
  <c r="BQ276"/>
  <c r="BS276"/>
  <c r="BV159"/>
  <c r="BX125"/>
  <c r="BY299"/>
  <c r="BZ134"/>
  <c r="CB273"/>
  <c r="CC264"/>
  <c r="CD294"/>
  <c r="CF125"/>
  <c r="CG266"/>
  <c r="CH271"/>
  <c r="CK269"/>
  <c r="AV298"/>
  <c r="AV269"/>
  <c r="AX272"/>
  <c r="AZ131"/>
  <c r="AZ276"/>
  <c r="BB127"/>
  <c r="BE268"/>
  <c r="BE162"/>
  <c r="BF157"/>
  <c r="BH131"/>
  <c r="BI160"/>
  <c r="BL160"/>
  <c r="BL136"/>
  <c r="CN276"/>
  <c r="CN126"/>
  <c r="CN136"/>
  <c r="CM125"/>
  <c r="CM296"/>
  <c r="J203"/>
  <c r="J159"/>
  <c r="L293"/>
  <c r="L132"/>
  <c r="O265"/>
  <c r="O125"/>
  <c r="Q293"/>
  <c r="R270"/>
  <c r="T125"/>
  <c r="U297"/>
  <c r="W301"/>
  <c r="X129"/>
  <c r="J301"/>
  <c r="J264"/>
  <c r="M161"/>
  <c r="N301"/>
  <c r="P159"/>
  <c r="O268"/>
  <c r="S296"/>
  <c r="S301"/>
  <c r="Q268"/>
  <c r="U136"/>
  <c r="W299"/>
  <c r="X125"/>
  <c r="Z160"/>
  <c r="AA128"/>
  <c r="AC161"/>
  <c r="AF17" i="5"/>
  <c r="AE133" i="15"/>
  <c r="AG270"/>
  <c r="AF133"/>
  <c r="AJ269"/>
  <c r="AK158"/>
  <c r="AL156"/>
  <c r="AL162"/>
  <c r="AN130"/>
  <c r="AQ266"/>
  <c r="AS17" i="5"/>
  <c r="AR296" i="15"/>
  <c r="Z295"/>
  <c r="AA130"/>
  <c r="AC297"/>
  <c r="AE272"/>
  <c r="AG128"/>
  <c r="AF296"/>
  <c r="AJ132"/>
  <c r="AK124"/>
  <c r="AL294"/>
  <c r="AL300"/>
  <c r="AN133"/>
  <c r="AQ127"/>
  <c r="AR17" i="5"/>
  <c r="AT265" i="15"/>
  <c r="AW274"/>
  <c r="AV155"/>
  <c r="AY274"/>
  <c r="AZ128"/>
  <c r="BA298"/>
  <c r="BC160"/>
  <c r="BC272"/>
  <c r="BF135"/>
  <c r="BG133"/>
  <c r="BH130"/>
  <c r="BI126"/>
  <c r="BJ294"/>
  <c r="BJ299"/>
  <c r="BM300"/>
  <c r="BO133"/>
  <c r="BP276"/>
  <c r="BP158"/>
  <c r="BS297"/>
  <c r="BT271"/>
  <c r="BU270"/>
  <c r="BW125"/>
  <c r="BX271"/>
  <c r="BY273"/>
  <c r="CA155"/>
  <c r="CB266"/>
  <c r="CD272"/>
  <c r="CE129"/>
  <c r="CF160"/>
  <c r="CG154"/>
  <c r="CJ130"/>
  <c r="CJ133"/>
  <c r="AT130"/>
  <c r="AV300"/>
  <c r="AY135"/>
  <c r="BA159"/>
  <c r="BA17" i="5"/>
  <c r="BC300" i="15"/>
  <c r="BC133"/>
  <c r="BF274"/>
  <c r="BG296"/>
  <c r="BH265"/>
  <c r="BI159"/>
  <c r="BK269"/>
  <c r="BK136"/>
  <c r="BM135"/>
  <c r="BO272"/>
  <c r="BQ154"/>
  <c r="BP294"/>
  <c r="BS127"/>
  <c r="BS295"/>
  <c r="BU131"/>
  <c r="BW271"/>
  <c r="BX132"/>
  <c r="BY158"/>
  <c r="CA276"/>
  <c r="CA154"/>
  <c r="CD133"/>
  <c r="CE268"/>
  <c r="CF301"/>
  <c r="CJ298"/>
  <c r="CJ132"/>
  <c r="CO128"/>
  <c r="CJ160"/>
  <c r="CO126"/>
  <c r="CM128"/>
  <c r="CL270"/>
  <c r="CM297"/>
  <c r="J46"/>
  <c r="J98" s="1"/>
  <c r="L268"/>
  <c r="L270"/>
  <c r="N273"/>
  <c r="O301"/>
  <c r="S273"/>
  <c r="R266"/>
  <c r="Q301"/>
  <c r="U299"/>
  <c r="W129"/>
  <c r="X160"/>
  <c r="K293"/>
  <c r="M129"/>
  <c r="L130"/>
  <c r="O133"/>
  <c r="P124"/>
  <c r="P23" i="7" s="1"/>
  <c r="R273" i="15"/>
  <c r="T275"/>
  <c r="S126"/>
  <c r="U130"/>
  <c r="W297"/>
  <c r="X264"/>
  <c r="Z136"/>
  <c r="Z17" i="5"/>
  <c r="AB125" i="15"/>
  <c r="AC272"/>
  <c r="AD275"/>
  <c r="AG293"/>
  <c r="AF160"/>
  <c r="AH155"/>
  <c r="AJ125"/>
  <c r="AN155"/>
  <c r="AO134"/>
  <c r="AP154"/>
  <c r="AS276"/>
  <c r="AR276"/>
  <c r="Z159"/>
  <c r="Z157"/>
  <c r="AA276"/>
  <c r="AC134"/>
  <c r="AD154"/>
  <c r="AG136"/>
  <c r="AF301"/>
  <c r="AH135"/>
  <c r="AJ266"/>
  <c r="AK296"/>
  <c r="AM294"/>
  <c r="AN276"/>
  <c r="AO272"/>
  <c r="AP295"/>
  <c r="AS155"/>
  <c r="AR130"/>
  <c r="AT276"/>
  <c r="AW295"/>
  <c r="AW131"/>
  <c r="AX275"/>
  <c r="BA274"/>
  <c r="AZ267"/>
  <c r="BB160"/>
  <c r="BD268"/>
  <c r="BF270"/>
  <c r="BE269"/>
  <c r="BH156"/>
  <c r="BI129"/>
  <c r="BK158"/>
  <c r="BL273"/>
  <c r="BM162"/>
  <c r="BN297"/>
  <c r="BQ126"/>
  <c r="BP130"/>
  <c r="BR271"/>
  <c r="BS299"/>
  <c r="BX270"/>
  <c r="BY276"/>
  <c r="BZ272"/>
  <c r="CB154"/>
  <c r="CC272"/>
  <c r="CD124"/>
  <c r="CF266"/>
  <c r="CG274"/>
  <c r="CI273"/>
  <c r="CI298"/>
  <c r="AT155"/>
  <c r="AW158"/>
  <c r="AW273"/>
  <c r="AY269"/>
  <c r="AZ296"/>
  <c r="AZ294"/>
  <c r="BB126"/>
  <c r="BD129"/>
  <c r="BE127"/>
  <c r="BI127"/>
  <c r="BI268"/>
  <c r="BJ154"/>
  <c r="BJ135"/>
  <c r="BM296"/>
  <c r="BN161"/>
  <c r="BQ159"/>
  <c r="BP265"/>
  <c r="BS265"/>
  <c r="BU154"/>
  <c r="BV125"/>
  <c r="BX131"/>
  <c r="BY155"/>
  <c r="BZ133"/>
  <c r="CB271"/>
  <c r="CC133"/>
  <c r="CE157"/>
  <c r="CF127"/>
  <c r="CG135"/>
  <c r="CI131"/>
  <c r="CJ154"/>
  <c r="CO295"/>
  <c r="CN273"/>
  <c r="CN271"/>
  <c r="CN127"/>
  <c r="CL272"/>
  <c r="CL275"/>
  <c r="CM136"/>
  <c r="K130"/>
  <c r="L298"/>
  <c r="N300"/>
  <c r="O161"/>
  <c r="S158"/>
  <c r="S157"/>
  <c r="Q158"/>
  <c r="U271"/>
  <c r="W130"/>
  <c r="X269"/>
  <c r="J300"/>
  <c r="J124"/>
  <c r="J23" i="7" s="1"/>
  <c r="J24" s="1"/>
  <c r="M295" i="15"/>
  <c r="L301"/>
  <c r="O154"/>
  <c r="P273"/>
  <c r="Q157"/>
  <c r="R129"/>
  <c r="S295"/>
  <c r="U298"/>
  <c r="W267"/>
  <c r="X270"/>
  <c r="Z264"/>
  <c r="AA133"/>
  <c r="AC274"/>
  <c r="AC158"/>
  <c r="AE156"/>
  <c r="AF293"/>
  <c r="AF271"/>
  <c r="AH162"/>
  <c r="AJ154"/>
  <c r="AK134"/>
  <c r="AL126"/>
  <c r="AO275"/>
  <c r="AQ276"/>
  <c r="AR126"/>
  <c r="Z273"/>
  <c r="Z266"/>
  <c r="AB266"/>
  <c r="AC133"/>
  <c r="AE296"/>
  <c r="AG157"/>
  <c r="AF134"/>
  <c r="AH300"/>
  <c r="AJ275"/>
  <c r="AK132"/>
  <c r="AL296"/>
  <c r="AM275"/>
  <c r="AO136"/>
  <c r="AQ155"/>
  <c r="AS154"/>
  <c r="AR155"/>
  <c r="AT300"/>
  <c r="AV126"/>
  <c r="AV273"/>
  <c r="AY158"/>
  <c r="AZ299"/>
  <c r="BB265"/>
  <c r="BD275"/>
  <c r="BF156"/>
  <c r="BE266"/>
  <c r="BH275"/>
  <c r="BJ269"/>
  <c r="BJ274"/>
  <c r="BM267"/>
  <c r="BN124"/>
  <c r="BQ295"/>
  <c r="BP299"/>
  <c r="BS158"/>
  <c r="BU269"/>
  <c r="BV298"/>
  <c r="BX273"/>
  <c r="BY126"/>
  <c r="BZ271"/>
  <c r="CA293"/>
  <c r="CC296"/>
  <c r="CE293"/>
  <c r="CF128"/>
  <c r="CG298"/>
  <c r="CI270"/>
  <c r="CJ300"/>
  <c r="AT264"/>
  <c r="AV159"/>
  <c r="AV154"/>
  <c r="AY136"/>
  <c r="AZ265"/>
  <c r="BA160"/>
  <c r="BB132"/>
  <c r="BE155"/>
  <c r="BF296"/>
  <c r="BH129"/>
  <c r="BI271"/>
  <c r="BK125"/>
  <c r="BJ136"/>
  <c r="BM301"/>
  <c r="BN270"/>
  <c r="BR124"/>
  <c r="BQ162"/>
  <c r="BS161"/>
  <c r="BU134"/>
  <c r="BV275"/>
  <c r="BX297"/>
  <c r="BY264"/>
  <c r="BY35" i="7" s="1"/>
  <c r="BY36" s="1"/>
  <c r="BZ299" i="15"/>
  <c r="CA157"/>
  <c r="CC268"/>
  <c r="CE136"/>
  <c r="CF270"/>
  <c r="CG300"/>
  <c r="CI156"/>
  <c r="CI158"/>
  <c r="CK293"/>
  <c r="CO265"/>
  <c r="CO294"/>
  <c r="CK17" i="5"/>
  <c r="CO271" i="15"/>
  <c r="CL299"/>
  <c r="CL160"/>
  <c r="J271"/>
  <c r="J107"/>
  <c r="L295"/>
  <c r="M294"/>
  <c r="P162"/>
  <c r="R271"/>
  <c r="R295"/>
  <c r="R268"/>
  <c r="U274"/>
  <c r="V154"/>
  <c r="X159"/>
  <c r="J17" i="5"/>
  <c r="K299" i="15"/>
  <c r="M271"/>
  <c r="N267"/>
  <c r="P156"/>
  <c r="P267"/>
  <c r="T128"/>
  <c r="T124"/>
  <c r="Q272"/>
  <c r="W276"/>
  <c r="V136"/>
  <c r="Y160"/>
  <c r="Z125"/>
  <c r="AA132"/>
  <c r="AC128"/>
  <c r="AD267"/>
  <c r="AE135"/>
  <c r="AF294"/>
  <c r="AH298"/>
  <c r="AI124"/>
  <c r="AI274"/>
  <c r="AK276"/>
  <c r="AM265"/>
  <c r="AO125"/>
  <c r="AP301"/>
  <c r="AQ162"/>
  <c r="AS126"/>
  <c r="Y132"/>
  <c r="Z161"/>
  <c r="AC267"/>
  <c r="AD130"/>
  <c r="AE274"/>
  <c r="AF156"/>
  <c r="AH127"/>
  <c r="AI293"/>
  <c r="AI37" i="7" s="1"/>
  <c r="AI38" s="1"/>
  <c r="AJ129" i="15"/>
  <c r="AK131"/>
  <c r="AL301"/>
  <c r="AP267"/>
  <c r="AQ17" i="5"/>
  <c r="AR125" i="15"/>
  <c r="AV17" i="5"/>
  <c r="AU131" i="15"/>
  <c r="AV268"/>
  <c r="AX125"/>
  <c r="AY264"/>
  <c r="AZ125"/>
  <c r="BB136"/>
  <c r="BC267"/>
  <c r="BC296"/>
  <c r="BF272"/>
  <c r="BG294"/>
  <c r="BH300"/>
  <c r="BL132"/>
  <c r="BJ264"/>
  <c r="BN159"/>
  <c r="BO295"/>
  <c r="BQ301"/>
  <c r="BS156"/>
  <c r="BV273"/>
  <c r="BX160"/>
  <c r="BW129"/>
  <c r="CA129"/>
  <c r="BZ298"/>
  <c r="CB135"/>
  <c r="CC274"/>
  <c r="CE301"/>
  <c r="CF265"/>
  <c r="CH273"/>
  <c r="CI297"/>
  <c r="CJ136"/>
  <c r="AU270"/>
  <c r="AW136"/>
  <c r="AX271"/>
  <c r="AY125"/>
  <c r="BA273"/>
  <c r="BB161"/>
  <c r="BC301"/>
  <c r="BC156"/>
  <c r="BF134"/>
  <c r="BG158"/>
  <c r="BH155"/>
  <c r="BL297"/>
  <c r="BL157"/>
  <c r="BK156"/>
  <c r="BN275"/>
  <c r="BO158"/>
  <c r="BR295"/>
  <c r="BQ160"/>
  <c r="BS271"/>
  <c r="BS162"/>
  <c r="BV131"/>
  <c r="BX134"/>
  <c r="BW275"/>
  <c r="CA268"/>
  <c r="CA294"/>
  <c r="CB274"/>
  <c r="CC135"/>
  <c r="CE273"/>
  <c r="CF130"/>
  <c r="CH300"/>
  <c r="CH157"/>
  <c r="CK271"/>
  <c r="BL130"/>
  <c r="BN156"/>
  <c r="BT127"/>
  <c r="BP134"/>
  <c r="BR274"/>
  <c r="BT134"/>
  <c r="BT275"/>
  <c r="BV299"/>
  <c r="BW273"/>
  <c r="BX269"/>
  <c r="BZ128"/>
  <c r="CB301"/>
  <c r="CB125"/>
  <c r="CC161"/>
  <c r="CE130"/>
  <c r="CF300"/>
  <c r="CH294"/>
  <c r="CI272"/>
  <c r="CK132"/>
  <c r="CK130"/>
  <c r="CO156"/>
  <c r="CK155"/>
  <c r="CL135"/>
  <c r="CL132"/>
  <c r="CL156"/>
  <c r="J155"/>
  <c r="J157"/>
  <c r="L272"/>
  <c r="N269"/>
  <c r="P293"/>
  <c r="P296"/>
  <c r="S131"/>
  <c r="R159"/>
  <c r="U154"/>
  <c r="U25" i="7" s="1"/>
  <c r="U26" s="1"/>
  <c r="V264" i="15"/>
  <c r="V35" i="7" s="1"/>
  <c r="W294" i="15"/>
  <c r="X272"/>
  <c r="K128"/>
  <c r="M135"/>
  <c r="N264"/>
  <c r="O160"/>
  <c r="Q17" i="5"/>
  <c r="T267" i="15"/>
  <c r="T126"/>
  <c r="U134"/>
  <c r="V294"/>
  <c r="X295"/>
  <c r="Y273"/>
  <c r="AA293"/>
  <c r="AA37" i="7" s="1"/>
  <c r="AA38" s="1"/>
  <c r="AC293" i="15"/>
  <c r="AC270"/>
  <c r="AD155"/>
  <c r="AF159"/>
  <c r="AH158"/>
  <c r="AI272"/>
  <c r="AK266"/>
  <c r="AL155"/>
  <c r="AN127"/>
  <c r="AN265"/>
  <c r="AP155"/>
  <c r="AQ301"/>
  <c r="AR265"/>
  <c r="Z297"/>
  <c r="AC125"/>
  <c r="AD266"/>
  <c r="AE128"/>
  <c r="AF124"/>
  <c r="AH296"/>
  <c r="AI133"/>
  <c r="AK127"/>
  <c r="AL129"/>
  <c r="AN266"/>
  <c r="AN299"/>
  <c r="AQ158"/>
  <c r="AQ293"/>
  <c r="AR299"/>
  <c r="AU128"/>
  <c r="AV160"/>
  <c r="AX295"/>
  <c r="AY270"/>
  <c r="BA155"/>
  <c r="BB295"/>
  <c r="BD297"/>
  <c r="BD298"/>
  <c r="BE126"/>
  <c r="BG275"/>
  <c r="BI294"/>
  <c r="BJ159"/>
  <c r="BJ273"/>
  <c r="BM131"/>
  <c r="BN271"/>
  <c r="BO132"/>
  <c r="BP126"/>
  <c r="BR156"/>
  <c r="BT273"/>
  <c r="BV271"/>
  <c r="BX156"/>
  <c r="BY135"/>
  <c r="CC299"/>
  <c r="CG297"/>
  <c r="CH270"/>
  <c r="CJ301"/>
  <c r="CJ158"/>
  <c r="AU267"/>
  <c r="AV301"/>
  <c r="AX273"/>
  <c r="AY131"/>
  <c r="BA276"/>
  <c r="BB154"/>
  <c r="BD161"/>
  <c r="BD162"/>
  <c r="BE133"/>
  <c r="BG264"/>
  <c r="BI131"/>
  <c r="BK129"/>
  <c r="BM158"/>
  <c r="BN132"/>
  <c r="BO271"/>
  <c r="BP159"/>
  <c r="BR297"/>
  <c r="BV132"/>
  <c r="BW156"/>
  <c r="BY294"/>
  <c r="CA156"/>
  <c r="CB131"/>
  <c r="CC265"/>
  <c r="CC271"/>
  <c r="CE160"/>
  <c r="CG161"/>
  <c r="CH124"/>
  <c r="CJ267"/>
  <c r="CK157"/>
  <c r="CP268"/>
  <c r="CP299"/>
  <c r="CP159"/>
  <c r="CP294"/>
  <c r="CP300"/>
  <c r="CP298"/>
  <c r="CP293"/>
  <c r="CP272"/>
  <c r="CP131"/>
  <c r="CP264"/>
  <c r="CP156"/>
  <c r="CP135"/>
  <c r="CP270"/>
  <c r="CP129"/>
  <c r="CP266"/>
  <c r="CP297"/>
  <c r="CP157"/>
  <c r="CP134"/>
  <c r="CP273"/>
  <c r="CP125"/>
  <c r="CP130"/>
  <c r="CP275"/>
  <c r="CQ17" i="5"/>
  <c r="CT17"/>
  <c r="CP274" i="15"/>
  <c r="CP296"/>
  <c r="CP301"/>
  <c r="CP17" i="5"/>
  <c r="CP158" i="15"/>
  <c r="CP136"/>
  <c r="CP295"/>
  <c r="CP269"/>
  <c r="CP160"/>
  <c r="CP155"/>
  <c r="CP271"/>
  <c r="CP128"/>
  <c r="CP154"/>
  <c r="CP265"/>
  <c r="CP124"/>
  <c r="CP162"/>
  <c r="CP267"/>
  <c r="CP127"/>
  <c r="CP161"/>
  <c r="CP276"/>
  <c r="CP132"/>
  <c r="CP126"/>
  <c r="CP133"/>
  <c r="CQ161"/>
  <c r="CQ125"/>
  <c r="CQ129"/>
  <c r="CQ272"/>
  <c r="CQ128"/>
  <c r="CQ275"/>
  <c r="CR124"/>
  <c r="CR130"/>
  <c r="CR158"/>
  <c r="CR156"/>
  <c r="CR133"/>
  <c r="CR154"/>
  <c r="CR267"/>
  <c r="CQ158"/>
  <c r="CQ293"/>
  <c r="CQ131"/>
  <c r="CQ124"/>
  <c r="CR17" i="5"/>
  <c r="CR301" i="15"/>
  <c r="CR276"/>
  <c r="CR273"/>
  <c r="CR126"/>
  <c r="CR293"/>
  <c r="CQ270"/>
  <c r="CQ269"/>
  <c r="CQ297"/>
  <c r="CQ264"/>
  <c r="CQ136"/>
  <c r="CQ267"/>
  <c r="CR157"/>
  <c r="CR161"/>
  <c r="CR134"/>
  <c r="CR125"/>
  <c r="CR300"/>
  <c r="CR135"/>
  <c r="CQ126"/>
  <c r="CQ301"/>
  <c r="CQ154"/>
  <c r="CQ276"/>
  <c r="CQ132"/>
  <c r="CQ274"/>
  <c r="CR269"/>
  <c r="CR294"/>
  <c r="CR275"/>
  <c r="CR132"/>
  <c r="CQ295"/>
  <c r="CQ294"/>
  <c r="CQ299"/>
  <c r="CQ160"/>
  <c r="CQ155"/>
  <c r="CQ157"/>
  <c r="CR264"/>
  <c r="CR162"/>
  <c r="CR270"/>
  <c r="CR271"/>
  <c r="CR266"/>
  <c r="CQ271"/>
  <c r="CQ268"/>
  <c r="CQ162"/>
  <c r="CQ296"/>
  <c r="CQ156"/>
  <c r="CR296"/>
  <c r="CR299"/>
  <c r="CR272"/>
  <c r="CR295"/>
  <c r="CR268"/>
  <c r="CR159"/>
  <c r="CQ133"/>
  <c r="CQ273"/>
  <c r="CQ266"/>
  <c r="CQ298"/>
  <c r="CQ265"/>
  <c r="CQ127"/>
  <c r="CR136"/>
  <c r="CR274"/>
  <c r="CR128"/>
  <c r="CR129"/>
  <c r="CR131"/>
  <c r="CR298"/>
  <c r="CQ135"/>
  <c r="CQ300"/>
  <c r="CQ134"/>
  <c r="CQ159"/>
  <c r="CQ130"/>
  <c r="CR155"/>
  <c r="CR127"/>
  <c r="CR265"/>
  <c r="CR297"/>
  <c r="CR160"/>
  <c r="CS133"/>
  <c r="CS265"/>
  <c r="CS124"/>
  <c r="CS132"/>
  <c r="CS269"/>
  <c r="CS156"/>
  <c r="CS155"/>
  <c r="CS275"/>
  <c r="CS131"/>
  <c r="CS272"/>
  <c r="CS293"/>
  <c r="CS273"/>
  <c r="CS130"/>
  <c r="CS126"/>
  <c r="CS154"/>
  <c r="CS297"/>
  <c r="CS268"/>
  <c r="CS299"/>
  <c r="CS160"/>
  <c r="CS135"/>
  <c r="CS129"/>
  <c r="CS161"/>
  <c r="CS270"/>
  <c r="CS266"/>
  <c r="CS274"/>
  <c r="CS162"/>
  <c r="CS296"/>
  <c r="CS300"/>
  <c r="CS301"/>
  <c r="CS264"/>
  <c r="CS157"/>
  <c r="CS271"/>
  <c r="CS158"/>
  <c r="CS17" i="5"/>
  <c r="CS134" i="15"/>
  <c r="CS294"/>
  <c r="CS125"/>
  <c r="CS276"/>
  <c r="CS128"/>
  <c r="CS295"/>
  <c r="CS159"/>
  <c r="CS127"/>
  <c r="CS298"/>
  <c r="CS267"/>
  <c r="CS136"/>
  <c r="CU299"/>
  <c r="CU128"/>
  <c r="CT129"/>
  <c r="CT132"/>
  <c r="CT276"/>
  <c r="CT136"/>
  <c r="CU124"/>
  <c r="CU156"/>
  <c r="CU130"/>
  <c r="CT134"/>
  <c r="CT156"/>
  <c r="CT161"/>
  <c r="CT274"/>
  <c r="CT273"/>
  <c r="CT131"/>
  <c r="CU135"/>
  <c r="CU159"/>
  <c r="CU131"/>
  <c r="CT275"/>
  <c r="CT135"/>
  <c r="CT300"/>
  <c r="CT271"/>
  <c r="CT265"/>
  <c r="CT269"/>
  <c r="CU293"/>
  <c r="CU17" i="5"/>
  <c r="CU272" i="15"/>
  <c r="CT126"/>
  <c r="CT268"/>
  <c r="CT267"/>
  <c r="CT162"/>
  <c r="CT295"/>
  <c r="CT272"/>
  <c r="CU276"/>
  <c r="CU295"/>
  <c r="CT270"/>
  <c r="CT297"/>
  <c r="CT124"/>
  <c r="CT301"/>
  <c r="CT125"/>
  <c r="CT266"/>
  <c r="CU126"/>
  <c r="CU132"/>
  <c r="CU133"/>
  <c r="CT296"/>
  <c r="CT155"/>
  <c r="CT159"/>
  <c r="CT158"/>
  <c r="CT127"/>
  <c r="CT157"/>
  <c r="CU162"/>
  <c r="CU296"/>
  <c r="CT160"/>
  <c r="CT133"/>
  <c r="CT130"/>
  <c r="CT154"/>
  <c r="CT299"/>
  <c r="CT298"/>
  <c r="CU157"/>
  <c r="CU300"/>
  <c r="CU267"/>
  <c r="CT294"/>
  <c r="CT264"/>
  <c r="CT128"/>
  <c r="CT293"/>
  <c r="CU127"/>
  <c r="CU266"/>
  <c r="CU269"/>
  <c r="CU129"/>
  <c r="CU161"/>
  <c r="CU294"/>
  <c r="CU154"/>
  <c r="CU275"/>
  <c r="CU298"/>
  <c r="CU136"/>
  <c r="CU301"/>
  <c r="CU268"/>
  <c r="CU264"/>
  <c r="CU134"/>
  <c r="CU125"/>
  <c r="CU265"/>
  <c r="CU297"/>
  <c r="CU271"/>
  <c r="CU274"/>
  <c r="CU158"/>
  <c r="CU160"/>
  <c r="CU155"/>
  <c r="CU270"/>
  <c r="CU273"/>
  <c r="CV127"/>
  <c r="CV132"/>
  <c r="CV296"/>
  <c r="CV133"/>
  <c r="CV267"/>
  <c r="CV131"/>
  <c r="CV272"/>
  <c r="CV156"/>
  <c r="CV273"/>
  <c r="CV154"/>
  <c r="CV300"/>
  <c r="CV299"/>
  <c r="CV269"/>
  <c r="CV130"/>
  <c r="CV270"/>
  <c r="CV161"/>
  <c r="CV298"/>
  <c r="CV126"/>
  <c r="CV275"/>
  <c r="CV134"/>
  <c r="CV125"/>
  <c r="CV301"/>
  <c r="CV293"/>
  <c r="CV128"/>
  <c r="CV155"/>
  <c r="CV276"/>
  <c r="CV159"/>
  <c r="CV157"/>
  <c r="CV162"/>
  <c r="CV274"/>
  <c r="CV17" i="5"/>
  <c r="CV265" i="15"/>
  <c r="CV266"/>
  <c r="CV271"/>
  <c r="CV160"/>
  <c r="CV158"/>
  <c r="CV295"/>
  <c r="CV136"/>
  <c r="CV297"/>
  <c r="CV129"/>
  <c r="CV294"/>
  <c r="CV268"/>
  <c r="CV264"/>
  <c r="CV135"/>
  <c r="CV124"/>
  <c r="CW295"/>
  <c r="CW126"/>
  <c r="CW276"/>
  <c r="CW134"/>
  <c r="CW160"/>
  <c r="CW133"/>
  <c r="CW155"/>
  <c r="CW297"/>
  <c r="CW270"/>
  <c r="CW272"/>
  <c r="CW301"/>
  <c r="CW162"/>
  <c r="CW266"/>
  <c r="CW136"/>
  <c r="CW159"/>
  <c r="CW271"/>
  <c r="CW299"/>
  <c r="CW129"/>
  <c r="CW268"/>
  <c r="CW294"/>
  <c r="CW300"/>
  <c r="CW131"/>
  <c r="CW17" i="5"/>
  <c r="CW267" i="15"/>
  <c r="CW158"/>
  <c r="CW156"/>
  <c r="CW157"/>
  <c r="CW275"/>
  <c r="CW273"/>
  <c r="CW161"/>
  <c r="CW154"/>
  <c r="CW124"/>
  <c r="CW127"/>
  <c r="CW293"/>
  <c r="CW269"/>
  <c r="CW296"/>
  <c r="CW265"/>
  <c r="CW128"/>
  <c r="CW132"/>
  <c r="CW298"/>
  <c r="CW135"/>
  <c r="CW130"/>
  <c r="CW274"/>
  <c r="CW125"/>
  <c r="CW264"/>
  <c r="CX297"/>
  <c r="CX156"/>
  <c r="CX275"/>
  <c r="CX271"/>
  <c r="CX296"/>
  <c r="CX299"/>
  <c r="CX269"/>
  <c r="CX294"/>
  <c r="CX128"/>
  <c r="CX132"/>
  <c r="CX130"/>
  <c r="CX267"/>
  <c r="CX276"/>
  <c r="CX266"/>
  <c r="CX293"/>
  <c r="CX157"/>
  <c r="CX295"/>
  <c r="CX274"/>
  <c r="CX125"/>
  <c r="CX126"/>
  <c r="CX270"/>
  <c r="CX298"/>
  <c r="CX158"/>
  <c r="CX127"/>
  <c r="CX160"/>
  <c r="CX264"/>
  <c r="CX131"/>
  <c r="CX129"/>
  <c r="CX159"/>
  <c r="CX135"/>
  <c r="CX273"/>
  <c r="CX265"/>
  <c r="CX133"/>
  <c r="CX268"/>
  <c r="CX161"/>
  <c r="CX301"/>
  <c r="CX162"/>
  <c r="CX136"/>
  <c r="CX272"/>
  <c r="CX300"/>
  <c r="CY17" i="5"/>
  <c r="CX154" i="15"/>
  <c r="CX134"/>
  <c r="CX17" i="5"/>
  <c r="CX124" i="15"/>
  <c r="CX155"/>
  <c r="CY154"/>
  <c r="CY295"/>
  <c r="CY301"/>
  <c r="CY160"/>
  <c r="CY134"/>
  <c r="CY273"/>
  <c r="CY268"/>
  <c r="CY131"/>
  <c r="CY264"/>
  <c r="CY128"/>
  <c r="CY271"/>
  <c r="CY274"/>
  <c r="CY266"/>
  <c r="CY155"/>
  <c r="CY162"/>
  <c r="CY300"/>
  <c r="CY135"/>
  <c r="CY267"/>
  <c r="CY136"/>
  <c r="CY265"/>
  <c r="CY297"/>
  <c r="CY130"/>
  <c r="CY272"/>
  <c r="CY299"/>
  <c r="CY125"/>
  <c r="CY275"/>
  <c r="CY129"/>
  <c r="CY298"/>
  <c r="CZ17" i="5"/>
  <c r="CY127" i="15"/>
  <c r="CY293"/>
  <c r="CY159"/>
  <c r="CY157"/>
  <c r="CY132"/>
  <c r="CY296"/>
  <c r="CY161"/>
  <c r="CY294"/>
  <c r="CY158"/>
  <c r="CY269"/>
  <c r="CY156"/>
  <c r="CY270"/>
  <c r="CY124"/>
  <c r="CY276"/>
  <c r="CY126"/>
  <c r="CY133"/>
  <c r="CZ162"/>
  <c r="CZ294"/>
  <c r="CZ136"/>
  <c r="CZ293"/>
  <c r="CZ275"/>
  <c r="CZ127"/>
  <c r="CZ265"/>
  <c r="CZ134"/>
  <c r="CZ271"/>
  <c r="CZ124"/>
  <c r="CZ298"/>
  <c r="CZ301"/>
  <c r="CZ276"/>
  <c r="CZ270"/>
  <c r="CZ129"/>
  <c r="CZ300"/>
  <c r="CZ133"/>
  <c r="CZ297"/>
  <c r="CZ296"/>
  <c r="CZ264"/>
  <c r="CZ154"/>
  <c r="CZ160"/>
  <c r="CZ266"/>
  <c r="CZ272"/>
  <c r="CZ161"/>
  <c r="CZ159"/>
  <c r="CZ135"/>
  <c r="CZ132"/>
  <c r="CZ273"/>
  <c r="CZ156"/>
  <c r="CZ155"/>
  <c r="CZ295"/>
  <c r="CZ131"/>
  <c r="CZ126"/>
  <c r="CZ274"/>
  <c r="CZ158"/>
  <c r="CZ268"/>
  <c r="CZ125"/>
  <c r="CZ130"/>
  <c r="CZ269"/>
  <c r="CZ267"/>
  <c r="CZ157"/>
  <c r="CZ299"/>
  <c r="CZ128"/>
  <c r="DA17" i="5"/>
  <c r="DA130" i="15"/>
  <c r="DA154"/>
  <c r="DA132"/>
  <c r="DA297"/>
  <c r="DA133"/>
  <c r="DA159"/>
  <c r="DA157"/>
  <c r="DA136"/>
  <c r="DA274"/>
  <c r="DA299"/>
  <c r="DA124"/>
  <c r="DA131"/>
  <c r="DA162"/>
  <c r="DA298"/>
  <c r="DA158"/>
  <c r="DA135"/>
  <c r="DA268"/>
  <c r="DA134"/>
  <c r="DA155"/>
  <c r="DA127"/>
  <c r="DA295"/>
  <c r="DA293"/>
  <c r="DA161"/>
  <c r="DA129"/>
  <c r="DA296"/>
  <c r="DA156"/>
  <c r="DA276"/>
  <c r="DA265"/>
  <c r="DA301"/>
  <c r="DA300"/>
  <c r="DA160"/>
  <c r="DA271"/>
  <c r="DA126"/>
  <c r="DA272"/>
  <c r="DA128"/>
  <c r="DA266"/>
  <c r="DA264"/>
  <c r="DA275"/>
  <c r="DA267"/>
  <c r="DA269"/>
  <c r="DA294"/>
  <c r="DA125"/>
  <c r="DA270"/>
  <c r="DA273"/>
  <c r="DB17" i="5"/>
  <c r="DB268" i="15"/>
  <c r="DB275"/>
  <c r="DB300"/>
  <c r="DB161"/>
  <c r="DB156"/>
  <c r="DB276"/>
  <c r="DB272"/>
  <c r="DB162"/>
  <c r="DB269"/>
  <c r="DB128"/>
  <c r="DB293"/>
  <c r="DB274"/>
  <c r="DB136"/>
  <c r="DB154"/>
  <c r="DB295"/>
  <c r="DB133"/>
  <c r="DB130"/>
  <c r="DB271"/>
  <c r="DB273"/>
  <c r="DB296"/>
  <c r="DB299"/>
  <c r="DB294"/>
  <c r="DB134"/>
  <c r="DB127"/>
  <c r="DB266"/>
  <c r="DB155"/>
  <c r="DB129"/>
  <c r="DB125"/>
  <c r="DB158"/>
  <c r="DB267"/>
  <c r="DB132"/>
  <c r="DB270"/>
  <c r="DB135"/>
  <c r="DB124"/>
  <c r="DB297"/>
  <c r="DB159"/>
  <c r="DB160"/>
  <c r="DB301"/>
  <c r="DB298"/>
  <c r="DB131"/>
  <c r="DB126"/>
  <c r="DB265"/>
  <c r="DB264"/>
  <c r="DB157"/>
  <c r="DC270"/>
  <c r="DC136"/>
  <c r="DC299"/>
  <c r="DC156"/>
  <c r="DC17" i="5"/>
  <c r="DC154" i="15"/>
  <c r="DC274"/>
  <c r="DC273"/>
  <c r="DC267"/>
  <c r="DC264"/>
  <c r="DC159"/>
  <c r="DC157"/>
  <c r="DC133"/>
  <c r="DC298"/>
  <c r="DC155"/>
  <c r="DC271"/>
  <c r="DC129"/>
  <c r="DC297"/>
  <c r="DC130"/>
  <c r="DC127"/>
  <c r="DC294"/>
  <c r="DC160"/>
  <c r="DC161"/>
  <c r="DC135"/>
  <c r="DC268"/>
  <c r="DC265"/>
  <c r="DC300"/>
  <c r="DC131"/>
  <c r="DC132"/>
  <c r="DC124"/>
  <c r="DC269"/>
  <c r="DC126"/>
  <c r="DC266"/>
  <c r="DC128"/>
  <c r="DC296"/>
  <c r="DC158"/>
  <c r="DC272"/>
  <c r="DC162"/>
  <c r="DC276"/>
  <c r="DC134"/>
  <c r="DC295"/>
  <c r="DC293"/>
  <c r="DC125"/>
  <c r="DC275"/>
  <c r="DC301"/>
  <c r="DG17" i="5"/>
  <c r="DJ198" i="15"/>
  <c r="DI242"/>
  <c r="DI241"/>
  <c r="DG54" i="8"/>
  <c r="DD23" i="7"/>
  <c r="DD24" s="1"/>
  <c r="DD35"/>
  <c r="DD36" s="1"/>
  <c r="DE35"/>
  <c r="DE36" s="1"/>
  <c r="DH23"/>
  <c r="DH24" s="1"/>
  <c r="DF23"/>
  <c r="DF24" s="1"/>
  <c r="DF35"/>
  <c r="DF36" s="1"/>
  <c r="DF37"/>
  <c r="DF38" s="1"/>
  <c r="DG35"/>
  <c r="DG36" s="1"/>
  <c r="DI268" i="15"/>
  <c r="DI155"/>
  <c r="DI124"/>
  <c r="DI272"/>
  <c r="DI159"/>
  <c r="DI154"/>
  <c r="DI301"/>
  <c r="DI275"/>
  <c r="DI158"/>
  <c r="DI127"/>
  <c r="DI296"/>
  <c r="DI37" i="7" s="1"/>
  <c r="DI38" s="1"/>
  <c r="DJ162" i="15"/>
  <c r="DJ275"/>
  <c r="DJ154"/>
  <c r="DJ125"/>
  <c r="DJ159"/>
  <c r="DJ294"/>
  <c r="DJ132"/>
  <c r="DJ264"/>
  <c r="DJ295"/>
  <c r="DJ155"/>
  <c r="DJ273"/>
  <c r="DJ128"/>
  <c r="DJ160"/>
  <c r="DJ276"/>
  <c r="DJ127"/>
  <c r="DJ161"/>
  <c r="DJ126"/>
  <c r="DJ274"/>
  <c r="DJ157"/>
  <c r="DJ296"/>
  <c r="DJ17" i="5"/>
  <c r="DH32" i="8"/>
  <c r="DH17" i="5"/>
  <c r="CH23" i="7" l="1"/>
  <c r="CH24" s="1"/>
  <c r="DK27" i="22"/>
  <c r="DK102"/>
  <c r="DJ34" i="23"/>
  <c r="DD37" i="7"/>
  <c r="DD38" s="1"/>
  <c r="AC37"/>
  <c r="AC38" s="1"/>
  <c r="V25"/>
  <c r="V26" s="1"/>
  <c r="CK37"/>
  <c r="CK38" s="1"/>
  <c r="AT35"/>
  <c r="AT36" s="1"/>
  <c r="BU25"/>
  <c r="BU26" s="1"/>
  <c r="AB37"/>
  <c r="AB38" s="1"/>
  <c r="BK37"/>
  <c r="BK38" s="1"/>
  <c r="CN37"/>
  <c r="CN38" s="1"/>
  <c r="DJ297" i="15"/>
  <c r="DJ158"/>
  <c r="DJ268"/>
  <c r="DJ269"/>
  <c r="DJ298"/>
  <c r="DJ156"/>
  <c r="DJ25" i="7" s="1"/>
  <c r="DJ26" s="1"/>
  <c r="DJ300" i="15"/>
  <c r="DG25" i="7"/>
  <c r="DG26" s="1"/>
  <c r="DH37"/>
  <c r="DH38" s="1"/>
  <c r="DH25"/>
  <c r="DH26" s="1"/>
  <c r="DE25"/>
  <c r="DE26" s="1"/>
  <c r="DE23"/>
  <c r="DE24" s="1"/>
  <c r="BB25"/>
  <c r="BB26" s="1"/>
  <c r="AQ37"/>
  <c r="AQ38" s="1"/>
  <c r="AF23"/>
  <c r="BR23"/>
  <c r="BR24" s="1"/>
  <c r="AS25"/>
  <c r="AS26" s="1"/>
  <c r="AJ25"/>
  <c r="AJ26" s="1"/>
  <c r="CD23"/>
  <c r="CD24" s="1"/>
  <c r="CB25"/>
  <c r="CB26" s="1"/>
  <c r="AG37"/>
  <c r="AG38" s="1"/>
  <c r="DJ134" i="15"/>
  <c r="DJ131"/>
  <c r="DJ271"/>
  <c r="DJ299"/>
  <c r="DJ136"/>
  <c r="DJ265"/>
  <c r="DJ272"/>
  <c r="DJ124"/>
  <c r="DJ133"/>
  <c r="DJ270"/>
  <c r="DI49" i="8"/>
  <c r="DI29"/>
  <c r="BG35" i="7"/>
  <c r="BG36" s="1"/>
  <c r="N35"/>
  <c r="DJ19" i="23"/>
  <c r="DI21" i="7"/>
  <c r="CT35"/>
  <c r="CT36" s="1"/>
  <c r="CW35"/>
  <c r="CW36" s="1"/>
  <c r="CW25"/>
  <c r="CW26" s="1"/>
  <c r="CV23"/>
  <c r="CV24" s="1"/>
  <c r="CT37"/>
  <c r="CT38" s="1"/>
  <c r="CT25"/>
  <c r="CT26" s="1"/>
  <c r="CM35"/>
  <c r="CM36" s="1"/>
  <c r="CV35"/>
  <c r="CV36" s="1"/>
  <c r="DI25"/>
  <c r="DI26" s="1"/>
  <c r="AD79" i="11"/>
  <c r="DI35" i="7"/>
  <c r="DI36" s="1"/>
  <c r="DH33" i="8"/>
  <c r="DH19" i="9" s="1"/>
  <c r="DI39" i="23"/>
  <c r="DI33" i="7"/>
  <c r="K107" i="15"/>
  <c r="J105"/>
  <c r="J120" i="9"/>
  <c r="J118" s="1"/>
  <c r="J124" s="1"/>
  <c r="J247" i="15"/>
  <c r="K203"/>
  <c r="J248"/>
  <c r="K204"/>
  <c r="K44"/>
  <c r="J96"/>
  <c r="N47" i="5"/>
  <c r="J48"/>
  <c r="N48"/>
  <c r="L47"/>
  <c r="M47"/>
  <c r="O48"/>
  <c r="P48"/>
  <c r="Q47"/>
  <c r="R48"/>
  <c r="S48"/>
  <c r="T47"/>
  <c r="U48"/>
  <c r="V47"/>
  <c r="W48"/>
  <c r="X47"/>
  <c r="Y47"/>
  <c r="Z47"/>
  <c r="AA47"/>
  <c r="AB48"/>
  <c r="AC47"/>
  <c r="AD48"/>
  <c r="AE48"/>
  <c r="AF47"/>
  <c r="AG48"/>
  <c r="AH47"/>
  <c r="AI48"/>
  <c r="AJ47"/>
  <c r="AK48"/>
  <c r="AL47"/>
  <c r="AM47"/>
  <c r="AN48"/>
  <c r="AO47"/>
  <c r="AP47"/>
  <c r="AQ48"/>
  <c r="AR47"/>
  <c r="AS47"/>
  <c r="AT47"/>
  <c r="AU48"/>
  <c r="AV47"/>
  <c r="AW47"/>
  <c r="AX47"/>
  <c r="AY47"/>
  <c r="AZ47"/>
  <c r="BA47"/>
  <c r="BB47"/>
  <c r="BC48"/>
  <c r="BD48"/>
  <c r="BE47"/>
  <c r="BF47"/>
  <c r="BG47"/>
  <c r="BH48"/>
  <c r="BI48"/>
  <c r="BJ47"/>
  <c r="BK48"/>
  <c r="BL47"/>
  <c r="BM48"/>
  <c r="BN48"/>
  <c r="BO48"/>
  <c r="BP47"/>
  <c r="BQ48"/>
  <c r="BR47"/>
  <c r="BS47"/>
  <c r="BT48"/>
  <c r="BU47"/>
  <c r="BV48"/>
  <c r="BW47"/>
  <c r="BX48"/>
  <c r="BY47"/>
  <c r="BZ48"/>
  <c r="CA47"/>
  <c r="CB48"/>
  <c r="CC47"/>
  <c r="CD48"/>
  <c r="CE47"/>
  <c r="CF47"/>
  <c r="CG47"/>
  <c r="CH47"/>
  <c r="CI48"/>
  <c r="CJ48"/>
  <c r="CK48"/>
  <c r="CL48"/>
  <c r="CM47"/>
  <c r="CN48"/>
  <c r="K26"/>
  <c r="M26"/>
  <c r="O26"/>
  <c r="Q26"/>
  <c r="S26"/>
  <c r="U26"/>
  <c r="W26"/>
  <c r="Y26"/>
  <c r="AA26"/>
  <c r="AC26"/>
  <c r="AE26"/>
  <c r="AG26"/>
  <c r="AI26"/>
  <c r="AK26"/>
  <c r="AM26"/>
  <c r="AO26"/>
  <c r="AQ26"/>
  <c r="AS26"/>
  <c r="AU26"/>
  <c r="AW26"/>
  <c r="AY26"/>
  <c r="BA26"/>
  <c r="BC26"/>
  <c r="BE26"/>
  <c r="BG26"/>
  <c r="BI26"/>
  <c r="BK26"/>
  <c r="BM26"/>
  <c r="BO26"/>
  <c r="BQ26"/>
  <c r="BS26"/>
  <c r="BU26"/>
  <c r="BW26"/>
  <c r="BY26"/>
  <c r="CA26"/>
  <c r="CC26"/>
  <c r="CE26"/>
  <c r="CG26"/>
  <c r="CI26"/>
  <c r="CK26"/>
  <c r="CM26"/>
  <c r="J30"/>
  <c r="L30"/>
  <c r="N30"/>
  <c r="P30"/>
  <c r="R30"/>
  <c r="T30"/>
  <c r="V30"/>
  <c r="X30"/>
  <c r="Z30"/>
  <c r="AB30"/>
  <c r="AD30"/>
  <c r="AF30"/>
  <c r="AH30"/>
  <c r="AJ30"/>
  <c r="AL30"/>
  <c r="AN30"/>
  <c r="AP30"/>
  <c r="AR30"/>
  <c r="AT30"/>
  <c r="AV30"/>
  <c r="AX30"/>
  <c r="AZ30"/>
  <c r="BB30"/>
  <c r="BD30"/>
  <c r="BF30"/>
  <c r="BH30"/>
  <c r="BJ30"/>
  <c r="BL30"/>
  <c r="BN30"/>
  <c r="BP30"/>
  <c r="BR30"/>
  <c r="BT30"/>
  <c r="BV30"/>
  <c r="BX30"/>
  <c r="BZ30"/>
  <c r="CB30"/>
  <c r="CD30"/>
  <c r="CF30"/>
  <c r="CH30"/>
  <c r="CJ30"/>
  <c r="CL30"/>
  <c r="CN30"/>
  <c r="J41"/>
  <c r="M41"/>
  <c r="O41"/>
  <c r="Q41"/>
  <c r="S41"/>
  <c r="U41"/>
  <c r="W41"/>
  <c r="Y41"/>
  <c r="AA41"/>
  <c r="AC41"/>
  <c r="AE41"/>
  <c r="AG41"/>
  <c r="AI41"/>
  <c r="AK41"/>
  <c r="AM41"/>
  <c r="AO41"/>
  <c r="AQ41"/>
  <c r="AS41"/>
  <c r="AU41"/>
  <c r="AW41"/>
  <c r="AY41"/>
  <c r="BA41"/>
  <c r="BC41"/>
  <c r="BE41"/>
  <c r="BG41"/>
  <c r="BI41"/>
  <c r="BK41"/>
  <c r="BM41"/>
  <c r="BO41"/>
  <c r="BQ41"/>
  <c r="BS41"/>
  <c r="BU41"/>
  <c r="BW41"/>
  <c r="BY41"/>
  <c r="CA41"/>
  <c r="CC41"/>
  <c r="CE41"/>
  <c r="CG41"/>
  <c r="CI41"/>
  <c r="CK41"/>
  <c r="CM41"/>
  <c r="K24"/>
  <c r="M24"/>
  <c r="O24"/>
  <c r="Q24"/>
  <c r="S24"/>
  <c r="U24"/>
  <c r="W24"/>
  <c r="Y24"/>
  <c r="AA24"/>
  <c r="AC24"/>
  <c r="AE24"/>
  <c r="AG24"/>
  <c r="AI24"/>
  <c r="AK24"/>
  <c r="AM24"/>
  <c r="AO24"/>
  <c r="AQ24"/>
  <c r="AS24"/>
  <c r="AU24"/>
  <c r="AW24"/>
  <c r="AY24"/>
  <c r="BA24"/>
  <c r="BC24"/>
  <c r="BE24"/>
  <c r="BG24"/>
  <c r="BI24"/>
  <c r="BK24"/>
  <c r="BM24"/>
  <c r="BO24"/>
  <c r="BQ24"/>
  <c r="BS24"/>
  <c r="BU24"/>
  <c r="BW24"/>
  <c r="BY24"/>
  <c r="CA24"/>
  <c r="CC24"/>
  <c r="CE24"/>
  <c r="CG24"/>
  <c r="CI24"/>
  <c r="CK24"/>
  <c r="CM24"/>
  <c r="J39"/>
  <c r="M39"/>
  <c r="O39"/>
  <c r="Q39"/>
  <c r="S39"/>
  <c r="U39"/>
  <c r="W39"/>
  <c r="Y39"/>
  <c r="AA39"/>
  <c r="AC39"/>
  <c r="AE39"/>
  <c r="AG39"/>
  <c r="AI39"/>
  <c r="AK39"/>
  <c r="AM39"/>
  <c r="AO39"/>
  <c r="AQ39"/>
  <c r="AS39"/>
  <c r="AU39"/>
  <c r="AW39"/>
  <c r="AY39"/>
  <c r="BA39"/>
  <c r="BC39"/>
  <c r="BE39"/>
  <c r="BG39"/>
  <c r="BI39"/>
  <c r="BK39"/>
  <c r="BM39"/>
  <c r="BO39"/>
  <c r="BQ39"/>
  <c r="BS39"/>
  <c r="BU39"/>
  <c r="BW39"/>
  <c r="BY39"/>
  <c r="CA39"/>
  <c r="CC39"/>
  <c r="CE39"/>
  <c r="CG39"/>
  <c r="CI39"/>
  <c r="CK39"/>
  <c r="CM39"/>
  <c r="K22"/>
  <c r="M22"/>
  <c r="O22"/>
  <c r="Q22"/>
  <c r="S22"/>
  <c r="U22"/>
  <c r="W22"/>
  <c r="Y22"/>
  <c r="AA22"/>
  <c r="AC22"/>
  <c r="AE22"/>
  <c r="AG22"/>
  <c r="AI22"/>
  <c r="AK22"/>
  <c r="AM22"/>
  <c r="AO22"/>
  <c r="AQ22"/>
  <c r="AS22"/>
  <c r="AU22"/>
  <c r="AW22"/>
  <c r="AY22"/>
  <c r="BA22"/>
  <c r="BC22"/>
  <c r="BE22"/>
  <c r="BG22"/>
  <c r="BI22"/>
  <c r="BK22"/>
  <c r="BM22"/>
  <c r="BO22"/>
  <c r="BQ22"/>
  <c r="BS22"/>
  <c r="BU22"/>
  <c r="BW22"/>
  <c r="BY22"/>
  <c r="CA22"/>
  <c r="CC22"/>
  <c r="CE22"/>
  <c r="CG22"/>
  <c r="CI22"/>
  <c r="CK22"/>
  <c r="CM22"/>
  <c r="K33"/>
  <c r="L33"/>
  <c r="N33"/>
  <c r="P33"/>
  <c r="R33"/>
  <c r="T33"/>
  <c r="V33"/>
  <c r="X33"/>
  <c r="Z33"/>
  <c r="AB33"/>
  <c r="AD33"/>
  <c r="AF33"/>
  <c r="AH33"/>
  <c r="AJ33"/>
  <c r="AL33"/>
  <c r="AN33"/>
  <c r="AP33"/>
  <c r="AR33"/>
  <c r="AT33"/>
  <c r="AV33"/>
  <c r="AX33"/>
  <c r="AZ33"/>
  <c r="BB33"/>
  <c r="BD33"/>
  <c r="BF33"/>
  <c r="BH33"/>
  <c r="BJ33"/>
  <c r="BL33"/>
  <c r="BN33"/>
  <c r="BP33"/>
  <c r="BR33"/>
  <c r="BT33"/>
  <c r="BV33"/>
  <c r="BX33"/>
  <c r="BZ33"/>
  <c r="CB33"/>
  <c r="CD33"/>
  <c r="CF33"/>
  <c r="CH33"/>
  <c r="CJ33"/>
  <c r="CL33"/>
  <c r="CN33"/>
  <c r="J37"/>
  <c r="M37"/>
  <c r="O37"/>
  <c r="Q37"/>
  <c r="S37"/>
  <c r="U37"/>
  <c r="W37"/>
  <c r="Y37"/>
  <c r="AA37"/>
  <c r="AC37"/>
  <c r="AE37"/>
  <c r="AG37"/>
  <c r="AI37"/>
  <c r="AK37"/>
  <c r="AM37"/>
  <c r="AO37"/>
  <c r="AQ37"/>
  <c r="AS37"/>
  <c r="AU37"/>
  <c r="AW37"/>
  <c r="AY37"/>
  <c r="BA37"/>
  <c r="BC37"/>
  <c r="BE37"/>
  <c r="BG37"/>
  <c r="BI37"/>
  <c r="BK37"/>
  <c r="BM37"/>
  <c r="BO37"/>
  <c r="BQ37"/>
  <c r="BS37"/>
  <c r="BU37"/>
  <c r="BW37"/>
  <c r="BY37"/>
  <c r="CA37"/>
  <c r="CC37"/>
  <c r="CE37"/>
  <c r="CG37"/>
  <c r="CI37"/>
  <c r="CK37"/>
  <c r="CM37"/>
  <c r="K31"/>
  <c r="L31"/>
  <c r="N31"/>
  <c r="P31"/>
  <c r="R31"/>
  <c r="T31"/>
  <c r="V31"/>
  <c r="X31"/>
  <c r="Z31"/>
  <c r="AB31"/>
  <c r="AD31"/>
  <c r="AF31"/>
  <c r="AH31"/>
  <c r="AJ31"/>
  <c r="AL31"/>
  <c r="AN31"/>
  <c r="AP31"/>
  <c r="AR31"/>
  <c r="AT31"/>
  <c r="AV31"/>
  <c r="AX31"/>
  <c r="AZ31"/>
  <c r="BB31"/>
  <c r="BD31"/>
  <c r="BF31"/>
  <c r="BH31"/>
  <c r="BJ31"/>
  <c r="BL31"/>
  <c r="BN31"/>
  <c r="BP31"/>
  <c r="BR31"/>
  <c r="BT31"/>
  <c r="BV31"/>
  <c r="BX31"/>
  <c r="BZ31"/>
  <c r="CB31"/>
  <c r="CD31"/>
  <c r="CF31"/>
  <c r="CH31"/>
  <c r="CJ31"/>
  <c r="CL31"/>
  <c r="CN31"/>
  <c r="K47"/>
  <c r="O47"/>
  <c r="M48"/>
  <c r="J47"/>
  <c r="P47"/>
  <c r="K48"/>
  <c r="L48"/>
  <c r="Q48"/>
  <c r="R47"/>
  <c r="S47"/>
  <c r="T48"/>
  <c r="U47"/>
  <c r="V48"/>
  <c r="W47"/>
  <c r="X48"/>
  <c r="Y48"/>
  <c r="Z48"/>
  <c r="AA48"/>
  <c r="AB47"/>
  <c r="AC48"/>
  <c r="AD47"/>
  <c r="AE47"/>
  <c r="AF48"/>
  <c r="AG47"/>
  <c r="AH48"/>
  <c r="AI47"/>
  <c r="AJ48"/>
  <c r="AK47"/>
  <c r="AL48"/>
  <c r="AM48"/>
  <c r="AN47"/>
  <c r="AO48"/>
  <c r="AP48"/>
  <c r="AQ47"/>
  <c r="AR48"/>
  <c r="AS48"/>
  <c r="AT48"/>
  <c r="AU47"/>
  <c r="AV48"/>
  <c r="AW48"/>
  <c r="AX48"/>
  <c r="AY48"/>
  <c r="AZ48"/>
  <c r="BA48"/>
  <c r="BB48"/>
  <c r="BC47"/>
  <c r="BD47"/>
  <c r="BE48"/>
  <c r="BF48"/>
  <c r="BG48"/>
  <c r="BH47"/>
  <c r="BI47"/>
  <c r="BJ48"/>
  <c r="BK47"/>
  <c r="BL48"/>
  <c r="BM47"/>
  <c r="BN47"/>
  <c r="BO47"/>
  <c r="BP48"/>
  <c r="BQ47"/>
  <c r="BR48"/>
  <c r="BS48"/>
  <c r="BT47"/>
  <c r="BU48"/>
  <c r="BV47"/>
  <c r="BW48"/>
  <c r="BX47"/>
  <c r="BY48"/>
  <c r="BZ47"/>
  <c r="CA48"/>
  <c r="CB47"/>
  <c r="CC48"/>
  <c r="CD47"/>
  <c r="CE48"/>
  <c r="CF48"/>
  <c r="CG48"/>
  <c r="CH48"/>
  <c r="CI47"/>
  <c r="CJ47"/>
  <c r="CK47"/>
  <c r="CL47"/>
  <c r="CM48"/>
  <c r="CN47"/>
  <c r="J26"/>
  <c r="L26"/>
  <c r="N26"/>
  <c r="P26"/>
  <c r="R26"/>
  <c r="T26"/>
  <c r="V26"/>
  <c r="X26"/>
  <c r="Z26"/>
  <c r="AB26"/>
  <c r="AD26"/>
  <c r="AF26"/>
  <c r="AH26"/>
  <c r="AJ26"/>
  <c r="AL26"/>
  <c r="AN26"/>
  <c r="AP26"/>
  <c r="AR26"/>
  <c r="AT26"/>
  <c r="AV26"/>
  <c r="AX26"/>
  <c r="AZ26"/>
  <c r="BB26"/>
  <c r="BD26"/>
  <c r="BF26"/>
  <c r="BH26"/>
  <c r="BJ26"/>
  <c r="BL26"/>
  <c r="BN26"/>
  <c r="BP26"/>
  <c r="BR26"/>
  <c r="BT26"/>
  <c r="BV26"/>
  <c r="BX26"/>
  <c r="BZ26"/>
  <c r="CB26"/>
  <c r="CD26"/>
  <c r="CF26"/>
  <c r="CH26"/>
  <c r="CJ26"/>
  <c r="CL26"/>
  <c r="CN26"/>
  <c r="K30"/>
  <c r="M30"/>
  <c r="O30"/>
  <c r="Q30"/>
  <c r="S30"/>
  <c r="U30"/>
  <c r="W30"/>
  <c r="Y30"/>
  <c r="AA30"/>
  <c r="AC30"/>
  <c r="AE30"/>
  <c r="AG30"/>
  <c r="AI30"/>
  <c r="AK30"/>
  <c r="AM30"/>
  <c r="AO30"/>
  <c r="AQ30"/>
  <c r="AS30"/>
  <c r="AU30"/>
  <c r="AW30"/>
  <c r="AY30"/>
  <c r="BA30"/>
  <c r="BC30"/>
  <c r="BE30"/>
  <c r="BG30"/>
  <c r="BI30"/>
  <c r="BK30"/>
  <c r="BM30"/>
  <c r="BO30"/>
  <c r="BQ30"/>
  <c r="BS30"/>
  <c r="BU30"/>
  <c r="BW30"/>
  <c r="BY30"/>
  <c r="CA30"/>
  <c r="CC30"/>
  <c r="CE30"/>
  <c r="CG30"/>
  <c r="CI30"/>
  <c r="CK30"/>
  <c r="CM30"/>
  <c r="K41"/>
  <c r="L41"/>
  <c r="N41"/>
  <c r="P41"/>
  <c r="R41"/>
  <c r="T41"/>
  <c r="V41"/>
  <c r="X41"/>
  <c r="Z41"/>
  <c r="AB41"/>
  <c r="AD41"/>
  <c r="AF41"/>
  <c r="AH41"/>
  <c r="AJ41"/>
  <c r="AL41"/>
  <c r="AN41"/>
  <c r="AP41"/>
  <c r="AR41"/>
  <c r="AT41"/>
  <c r="AV41"/>
  <c r="AX41"/>
  <c r="AZ41"/>
  <c r="BB41"/>
  <c r="BD41"/>
  <c r="BF41"/>
  <c r="BH41"/>
  <c r="BJ41"/>
  <c r="BL41"/>
  <c r="BN41"/>
  <c r="BP41"/>
  <c r="BR41"/>
  <c r="BT41"/>
  <c r="BV41"/>
  <c r="BX41"/>
  <c r="BZ41"/>
  <c r="CB41"/>
  <c r="CD41"/>
  <c r="CF41"/>
  <c r="CH41"/>
  <c r="CJ41"/>
  <c r="CL41"/>
  <c r="CN41"/>
  <c r="J24"/>
  <c r="L24"/>
  <c r="N24"/>
  <c r="P24"/>
  <c r="R24"/>
  <c r="T24"/>
  <c r="V24"/>
  <c r="X24"/>
  <c r="Z24"/>
  <c r="AB24"/>
  <c r="AD24"/>
  <c r="AF24"/>
  <c r="AH24"/>
  <c r="AJ24"/>
  <c r="AL24"/>
  <c r="AN24"/>
  <c r="AP24"/>
  <c r="AR24"/>
  <c r="AT24"/>
  <c r="AV24"/>
  <c r="AX24"/>
  <c r="AZ24"/>
  <c r="BB24"/>
  <c r="BD24"/>
  <c r="BF24"/>
  <c r="BH24"/>
  <c r="BJ24"/>
  <c r="BL24"/>
  <c r="BN24"/>
  <c r="BP24"/>
  <c r="BR24"/>
  <c r="BT24"/>
  <c r="BV24"/>
  <c r="BX24"/>
  <c r="BZ24"/>
  <c r="CB24"/>
  <c r="CD24"/>
  <c r="CF24"/>
  <c r="CH24"/>
  <c r="CJ24"/>
  <c r="CL24"/>
  <c r="CN24"/>
  <c r="K39"/>
  <c r="L39"/>
  <c r="N39"/>
  <c r="P39"/>
  <c r="R39"/>
  <c r="T39"/>
  <c r="V39"/>
  <c r="X39"/>
  <c r="Z39"/>
  <c r="AB39"/>
  <c r="AD39"/>
  <c r="AF39"/>
  <c r="AH39"/>
  <c r="AJ39"/>
  <c r="AL39"/>
  <c r="AN39"/>
  <c r="AP39"/>
  <c r="AR39"/>
  <c r="AT39"/>
  <c r="AV39"/>
  <c r="AX39"/>
  <c r="AZ39"/>
  <c r="BB39"/>
  <c r="BD39"/>
  <c r="BF39"/>
  <c r="BH39"/>
  <c r="BJ39"/>
  <c r="BL39"/>
  <c r="BN39"/>
  <c r="BP39"/>
  <c r="BR39"/>
  <c r="BT39"/>
  <c r="BV39"/>
  <c r="BX39"/>
  <c r="BZ39"/>
  <c r="CB39"/>
  <c r="CD39"/>
  <c r="CF39"/>
  <c r="CH39"/>
  <c r="CJ39"/>
  <c r="CL39"/>
  <c r="CN39"/>
  <c r="J22"/>
  <c r="L22"/>
  <c r="N22"/>
  <c r="P22"/>
  <c r="R22"/>
  <c r="T22"/>
  <c r="V22"/>
  <c r="X22"/>
  <c r="Z22"/>
  <c r="AB22"/>
  <c r="AD22"/>
  <c r="AF22"/>
  <c r="AH22"/>
  <c r="AJ22"/>
  <c r="AL22"/>
  <c r="AN22"/>
  <c r="AP22"/>
  <c r="AR22"/>
  <c r="AT22"/>
  <c r="AV22"/>
  <c r="AX22"/>
  <c r="AZ22"/>
  <c r="BB22"/>
  <c r="BD22"/>
  <c r="BF22"/>
  <c r="BH22"/>
  <c r="BJ22"/>
  <c r="BL22"/>
  <c r="BN22"/>
  <c r="BP22"/>
  <c r="BR22"/>
  <c r="BT22"/>
  <c r="BV22"/>
  <c r="BX22"/>
  <c r="BZ22"/>
  <c r="CB22"/>
  <c r="CD22"/>
  <c r="CF22"/>
  <c r="CH22"/>
  <c r="CJ22"/>
  <c r="CL22"/>
  <c r="CN22"/>
  <c r="J33"/>
  <c r="M33"/>
  <c r="O33"/>
  <c r="Q33"/>
  <c r="S33"/>
  <c r="U33"/>
  <c r="W33"/>
  <c r="Y33"/>
  <c r="AA33"/>
  <c r="AC33"/>
  <c r="AE33"/>
  <c r="AG33"/>
  <c r="AI33"/>
  <c r="AK33"/>
  <c r="AM33"/>
  <c r="AO33"/>
  <c r="AQ33"/>
  <c r="AS33"/>
  <c r="AU33"/>
  <c r="AW33"/>
  <c r="AY33"/>
  <c r="BA33"/>
  <c r="BC33"/>
  <c r="BE33"/>
  <c r="BG33"/>
  <c r="BI33"/>
  <c r="BK33"/>
  <c r="BM33"/>
  <c r="BO33"/>
  <c r="BQ33"/>
  <c r="BS33"/>
  <c r="BU33"/>
  <c r="BW33"/>
  <c r="BY33"/>
  <c r="CA33"/>
  <c r="CC33"/>
  <c r="CE33"/>
  <c r="CG33"/>
  <c r="CI33"/>
  <c r="CK33"/>
  <c r="CM33"/>
  <c r="K37"/>
  <c r="L37"/>
  <c r="N37"/>
  <c r="P37"/>
  <c r="R37"/>
  <c r="T37"/>
  <c r="V37"/>
  <c r="X37"/>
  <c r="Z37"/>
  <c r="AB37"/>
  <c r="AD37"/>
  <c r="AF37"/>
  <c r="AH37"/>
  <c r="AJ37"/>
  <c r="AL37"/>
  <c r="AN37"/>
  <c r="AP37"/>
  <c r="AR37"/>
  <c r="AT37"/>
  <c r="AV37"/>
  <c r="AX37"/>
  <c r="AZ37"/>
  <c r="BB37"/>
  <c r="BD37"/>
  <c r="BF37"/>
  <c r="BH37"/>
  <c r="BJ37"/>
  <c r="BL37"/>
  <c r="BN37"/>
  <c r="BP37"/>
  <c r="BR37"/>
  <c r="BT37"/>
  <c r="BV37"/>
  <c r="BX37"/>
  <c r="BZ37"/>
  <c r="CB37"/>
  <c r="CD37"/>
  <c r="CF37"/>
  <c r="CH37"/>
  <c r="CJ37"/>
  <c r="CL37"/>
  <c r="CN37"/>
  <c r="J31"/>
  <c r="M31"/>
  <c r="O31"/>
  <c r="Q31"/>
  <c r="S31"/>
  <c r="U31"/>
  <c r="W31"/>
  <c r="Y31"/>
  <c r="AA31"/>
  <c r="AC31"/>
  <c r="AE31"/>
  <c r="AG31"/>
  <c r="AI31"/>
  <c r="AK31"/>
  <c r="AM31"/>
  <c r="AO31"/>
  <c r="AQ31"/>
  <c r="AS31"/>
  <c r="AU31"/>
  <c r="AW31"/>
  <c r="AY31"/>
  <c r="BA31"/>
  <c r="BC31"/>
  <c r="BE31"/>
  <c r="BG31"/>
  <c r="BI31"/>
  <c r="BK31"/>
  <c r="BM31"/>
  <c r="BO31"/>
  <c r="BQ31"/>
  <c r="BS31"/>
  <c r="BU31"/>
  <c r="BW31"/>
  <c r="BY31"/>
  <c r="CA31"/>
  <c r="CC31"/>
  <c r="CE31"/>
  <c r="CG31"/>
  <c r="CI31"/>
  <c r="CK31"/>
  <c r="CM31"/>
  <c r="K29"/>
  <c r="L29"/>
  <c r="N29"/>
  <c r="P29"/>
  <c r="R29"/>
  <c r="T29"/>
  <c r="V29"/>
  <c r="X29"/>
  <c r="Z29"/>
  <c r="AB29"/>
  <c r="AD29"/>
  <c r="AF29"/>
  <c r="AH29"/>
  <c r="AJ29"/>
  <c r="AL29"/>
  <c r="AN29"/>
  <c r="AP29"/>
  <c r="AR29"/>
  <c r="AT29"/>
  <c r="AV29"/>
  <c r="AX29"/>
  <c r="AZ29"/>
  <c r="BB29"/>
  <c r="BD29"/>
  <c r="BF29"/>
  <c r="BH29"/>
  <c r="BJ29"/>
  <c r="BL29"/>
  <c r="BN29"/>
  <c r="BP29"/>
  <c r="BR29"/>
  <c r="BT29"/>
  <c r="BV29"/>
  <c r="BX29"/>
  <c r="BZ29"/>
  <c r="CB29"/>
  <c r="CD29"/>
  <c r="CF29"/>
  <c r="CH29"/>
  <c r="CJ29"/>
  <c r="CL29"/>
  <c r="CN29"/>
  <c r="K40"/>
  <c r="M40"/>
  <c r="O40"/>
  <c r="Q40"/>
  <c r="S40"/>
  <c r="U40"/>
  <c r="W40"/>
  <c r="Y40"/>
  <c r="AA40"/>
  <c r="AC40"/>
  <c r="AE40"/>
  <c r="AG40"/>
  <c r="AI40"/>
  <c r="AK40"/>
  <c r="AM40"/>
  <c r="AO40"/>
  <c r="AQ40"/>
  <c r="AS40"/>
  <c r="AU40"/>
  <c r="AW40"/>
  <c r="AY40"/>
  <c r="BA40"/>
  <c r="BC40"/>
  <c r="BE40"/>
  <c r="BG40"/>
  <c r="BI40"/>
  <c r="BK40"/>
  <c r="BM40"/>
  <c r="BO40"/>
  <c r="BQ40"/>
  <c r="BS40"/>
  <c r="BU40"/>
  <c r="BW40"/>
  <c r="BY40"/>
  <c r="CA40"/>
  <c r="CC40"/>
  <c r="CE40"/>
  <c r="CG40"/>
  <c r="CI40"/>
  <c r="CK40"/>
  <c r="CM40"/>
  <c r="K28"/>
  <c r="M28"/>
  <c r="O28"/>
  <c r="Q28"/>
  <c r="S28"/>
  <c r="U28"/>
  <c r="W28"/>
  <c r="Y28"/>
  <c r="AA28"/>
  <c r="AC28"/>
  <c r="AE28"/>
  <c r="AG28"/>
  <c r="AI28"/>
  <c r="AK28"/>
  <c r="AM28"/>
  <c r="AO28"/>
  <c r="AQ28"/>
  <c r="AS28"/>
  <c r="AU28"/>
  <c r="AW28"/>
  <c r="AY28"/>
  <c r="BA28"/>
  <c r="BC28"/>
  <c r="BE28"/>
  <c r="BG28"/>
  <c r="BI28"/>
  <c r="BK28"/>
  <c r="BM28"/>
  <c r="BO28"/>
  <c r="BQ28"/>
  <c r="BS28"/>
  <c r="BU28"/>
  <c r="BW28"/>
  <c r="BY28"/>
  <c r="CA28"/>
  <c r="CC28"/>
  <c r="CE28"/>
  <c r="CG28"/>
  <c r="CI28"/>
  <c r="CK28"/>
  <c r="CM28"/>
  <c r="J27"/>
  <c r="M27"/>
  <c r="O27"/>
  <c r="Q27"/>
  <c r="S27"/>
  <c r="U27"/>
  <c r="W27"/>
  <c r="Y27"/>
  <c r="AA27"/>
  <c r="AC27"/>
  <c r="AE27"/>
  <c r="AG27"/>
  <c r="AI27"/>
  <c r="AK27"/>
  <c r="AM27"/>
  <c r="AO27"/>
  <c r="AQ27"/>
  <c r="AS27"/>
  <c r="AU27"/>
  <c r="AW27"/>
  <c r="AY27"/>
  <c r="BA27"/>
  <c r="BC27"/>
  <c r="BE27"/>
  <c r="BG27"/>
  <c r="BI27"/>
  <c r="BK27"/>
  <c r="BM27"/>
  <c r="BO27"/>
  <c r="BQ27"/>
  <c r="BS27"/>
  <c r="BU27"/>
  <c r="BW27"/>
  <c r="BY27"/>
  <c r="CA27"/>
  <c r="CC27"/>
  <c r="CE27"/>
  <c r="CG27"/>
  <c r="CI27"/>
  <c r="CK27"/>
  <c r="CM27"/>
  <c r="J38"/>
  <c r="L38"/>
  <c r="N38"/>
  <c r="P38"/>
  <c r="R38"/>
  <c r="T38"/>
  <c r="V38"/>
  <c r="X38"/>
  <c r="Z38"/>
  <c r="AB38"/>
  <c r="AD38"/>
  <c r="AF38"/>
  <c r="AH38"/>
  <c r="AJ38"/>
  <c r="AL38"/>
  <c r="AN38"/>
  <c r="AP38"/>
  <c r="AR38"/>
  <c r="AT38"/>
  <c r="AV38"/>
  <c r="AX38"/>
  <c r="AZ38"/>
  <c r="BB38"/>
  <c r="BD38"/>
  <c r="BF38"/>
  <c r="BH38"/>
  <c r="BJ38"/>
  <c r="BL38"/>
  <c r="BN38"/>
  <c r="BP38"/>
  <c r="BR38"/>
  <c r="BT38"/>
  <c r="BV38"/>
  <c r="BX38"/>
  <c r="BZ38"/>
  <c r="CB38"/>
  <c r="CD38"/>
  <c r="CF38"/>
  <c r="CH38"/>
  <c r="CJ38"/>
  <c r="CL38"/>
  <c r="CN38"/>
  <c r="J25"/>
  <c r="M25"/>
  <c r="O25"/>
  <c r="Q25"/>
  <c r="S25"/>
  <c r="U25"/>
  <c r="W25"/>
  <c r="Y25"/>
  <c r="AA25"/>
  <c r="AC25"/>
  <c r="AE25"/>
  <c r="AG25"/>
  <c r="AI25"/>
  <c r="AK25"/>
  <c r="AM25"/>
  <c r="AO25"/>
  <c r="AQ25"/>
  <c r="AS25"/>
  <c r="AU25"/>
  <c r="AW25"/>
  <c r="AY25"/>
  <c r="BA25"/>
  <c r="BC25"/>
  <c r="BE25"/>
  <c r="BG25"/>
  <c r="BI25"/>
  <c r="BK25"/>
  <c r="BM25"/>
  <c r="BO25"/>
  <c r="BQ25"/>
  <c r="BS25"/>
  <c r="BU25"/>
  <c r="BW25"/>
  <c r="BY25"/>
  <c r="CA25"/>
  <c r="CC25"/>
  <c r="CE25"/>
  <c r="CG25"/>
  <c r="CI25"/>
  <c r="CK25"/>
  <c r="CM25"/>
  <c r="J36"/>
  <c r="L36"/>
  <c r="N36"/>
  <c r="P36"/>
  <c r="R36"/>
  <c r="T36"/>
  <c r="V36"/>
  <c r="X36"/>
  <c r="Z36"/>
  <c r="AB36"/>
  <c r="AD36"/>
  <c r="AF36"/>
  <c r="AH36"/>
  <c r="AJ36"/>
  <c r="AL36"/>
  <c r="AN36"/>
  <c r="AP36"/>
  <c r="AR36"/>
  <c r="AT36"/>
  <c r="AV36"/>
  <c r="AX36"/>
  <c r="AZ36"/>
  <c r="BB36"/>
  <c r="BD36"/>
  <c r="BF36"/>
  <c r="BH36"/>
  <c r="BJ36"/>
  <c r="BL36"/>
  <c r="BN36"/>
  <c r="BP36"/>
  <c r="BR36"/>
  <c r="BT36"/>
  <c r="BV36"/>
  <c r="BX36"/>
  <c r="BZ36"/>
  <c r="CB36"/>
  <c r="CD36"/>
  <c r="CF36"/>
  <c r="CH36"/>
  <c r="CJ36"/>
  <c r="CL36"/>
  <c r="CN36"/>
  <c r="K35"/>
  <c r="L35"/>
  <c r="N35"/>
  <c r="P35"/>
  <c r="R35"/>
  <c r="T35"/>
  <c r="V35"/>
  <c r="X35"/>
  <c r="Z35"/>
  <c r="AB35"/>
  <c r="AD35"/>
  <c r="AF35"/>
  <c r="AH35"/>
  <c r="AJ35"/>
  <c r="AL35"/>
  <c r="AN35"/>
  <c r="AP35"/>
  <c r="AR35"/>
  <c r="AT35"/>
  <c r="AV35"/>
  <c r="AX35"/>
  <c r="AZ35"/>
  <c r="BB35"/>
  <c r="BD35"/>
  <c r="BF35"/>
  <c r="BH35"/>
  <c r="BJ35"/>
  <c r="BL35"/>
  <c r="BN35"/>
  <c r="BP35"/>
  <c r="BR35"/>
  <c r="BT35"/>
  <c r="BV35"/>
  <c r="BX35"/>
  <c r="BZ35"/>
  <c r="CB35"/>
  <c r="CD35"/>
  <c r="CF35"/>
  <c r="CH35"/>
  <c r="CJ35"/>
  <c r="CL35"/>
  <c r="CN35"/>
  <c r="J23"/>
  <c r="M23"/>
  <c r="O23"/>
  <c r="Q23"/>
  <c r="S23"/>
  <c r="U23"/>
  <c r="W23"/>
  <c r="Y23"/>
  <c r="AA23"/>
  <c r="AC23"/>
  <c r="AE23"/>
  <c r="AG23"/>
  <c r="AI23"/>
  <c r="AK23"/>
  <c r="AM23"/>
  <c r="AO23"/>
  <c r="AQ23"/>
  <c r="AS23"/>
  <c r="AU23"/>
  <c r="AW23"/>
  <c r="AY23"/>
  <c r="BA23"/>
  <c r="BC23"/>
  <c r="BE23"/>
  <c r="BG23"/>
  <c r="BI23"/>
  <c r="BK23"/>
  <c r="BM23"/>
  <c r="BO23"/>
  <c r="BQ23"/>
  <c r="BS23"/>
  <c r="BU23"/>
  <c r="BW23"/>
  <c r="BY23"/>
  <c r="CA23"/>
  <c r="CC23"/>
  <c r="CE23"/>
  <c r="CG23"/>
  <c r="CI23"/>
  <c r="CK23"/>
  <c r="CM23"/>
  <c r="J34"/>
  <c r="L34"/>
  <c r="N34"/>
  <c r="P34"/>
  <c r="R34"/>
  <c r="T34"/>
  <c r="V34"/>
  <c r="X34"/>
  <c r="Z34"/>
  <c r="AB34"/>
  <c r="AD34"/>
  <c r="AF34"/>
  <c r="AH34"/>
  <c r="AJ34"/>
  <c r="AL34"/>
  <c r="AN34"/>
  <c r="AP34"/>
  <c r="AR34"/>
  <c r="AT34"/>
  <c r="AV34"/>
  <c r="AX34"/>
  <c r="AZ34"/>
  <c r="BB34"/>
  <c r="BD34"/>
  <c r="BF34"/>
  <c r="BH34"/>
  <c r="BJ34"/>
  <c r="BL34"/>
  <c r="BN34"/>
  <c r="BP34"/>
  <c r="BR34"/>
  <c r="BT34"/>
  <c r="BV34"/>
  <c r="BX34"/>
  <c r="BZ34"/>
  <c r="CB34"/>
  <c r="CD34"/>
  <c r="CF34"/>
  <c r="CH34"/>
  <c r="CJ34"/>
  <c r="CL34"/>
  <c r="CN34"/>
  <c r="J32"/>
  <c r="L32"/>
  <c r="N32"/>
  <c r="P32"/>
  <c r="R32"/>
  <c r="T32"/>
  <c r="V32"/>
  <c r="X32"/>
  <c r="Z32"/>
  <c r="AB32"/>
  <c r="AD32"/>
  <c r="AF32"/>
  <c r="AH32"/>
  <c r="AJ32"/>
  <c r="AL32"/>
  <c r="AN32"/>
  <c r="AP32"/>
  <c r="AR32"/>
  <c r="AT32"/>
  <c r="AV32"/>
  <c r="AX32"/>
  <c r="AZ32"/>
  <c r="BB32"/>
  <c r="BD32"/>
  <c r="BF32"/>
  <c r="BH32"/>
  <c r="BJ32"/>
  <c r="BL32"/>
  <c r="BN32"/>
  <c r="BP32"/>
  <c r="BR32"/>
  <c r="BT32"/>
  <c r="BV32"/>
  <c r="BX32"/>
  <c r="BZ32"/>
  <c r="CB32"/>
  <c r="CD32"/>
  <c r="CF32"/>
  <c r="CH32"/>
  <c r="CJ32"/>
  <c r="CL32"/>
  <c r="CN32"/>
  <c r="K49"/>
  <c r="N49"/>
  <c r="R49"/>
  <c r="V49"/>
  <c r="Z49"/>
  <c r="AD49"/>
  <c r="AH49"/>
  <c r="AL49"/>
  <c r="AP49"/>
  <c r="AT49"/>
  <c r="AX49"/>
  <c r="BB49"/>
  <c r="BF49"/>
  <c r="BJ49"/>
  <c r="BN49"/>
  <c r="BR49"/>
  <c r="BV49"/>
  <c r="BZ49"/>
  <c r="CD49"/>
  <c r="CH49"/>
  <c r="CL49"/>
  <c r="O49"/>
  <c r="S49"/>
  <c r="W49"/>
  <c r="AA49"/>
  <c r="AE49"/>
  <c r="AI49"/>
  <c r="AM49"/>
  <c r="AQ49"/>
  <c r="AU49"/>
  <c r="AY49"/>
  <c r="BC49"/>
  <c r="BG49"/>
  <c r="BK49"/>
  <c r="BO49"/>
  <c r="BS49"/>
  <c r="BW49"/>
  <c r="CA49"/>
  <c r="CE49"/>
  <c r="CI49"/>
  <c r="CM49"/>
  <c r="J29"/>
  <c r="M29"/>
  <c r="O29"/>
  <c r="Q29"/>
  <c r="S29"/>
  <c r="U29"/>
  <c r="W29"/>
  <c r="Y29"/>
  <c r="AA29"/>
  <c r="AC29"/>
  <c r="AE29"/>
  <c r="AG29"/>
  <c r="AI29"/>
  <c r="AK29"/>
  <c r="AM29"/>
  <c r="AO29"/>
  <c r="AQ29"/>
  <c r="AS29"/>
  <c r="AU29"/>
  <c r="AW29"/>
  <c r="AY29"/>
  <c r="BA29"/>
  <c r="BC29"/>
  <c r="BE29"/>
  <c r="BG29"/>
  <c r="BI29"/>
  <c r="BK29"/>
  <c r="BM29"/>
  <c r="BO29"/>
  <c r="BQ29"/>
  <c r="BS29"/>
  <c r="BU29"/>
  <c r="BW29"/>
  <c r="BY29"/>
  <c r="CA29"/>
  <c r="CC29"/>
  <c r="CE29"/>
  <c r="CG29"/>
  <c r="CI29"/>
  <c r="CK29"/>
  <c r="CM29"/>
  <c r="J40"/>
  <c r="L40"/>
  <c r="N40"/>
  <c r="P40"/>
  <c r="R40"/>
  <c r="T40"/>
  <c r="V40"/>
  <c r="X40"/>
  <c r="Z40"/>
  <c r="AB40"/>
  <c r="AD40"/>
  <c r="AF40"/>
  <c r="AH40"/>
  <c r="AJ40"/>
  <c r="AL40"/>
  <c r="AN40"/>
  <c r="AP40"/>
  <c r="AR40"/>
  <c r="AT40"/>
  <c r="AV40"/>
  <c r="AX40"/>
  <c r="AZ40"/>
  <c r="BB40"/>
  <c r="BD40"/>
  <c r="BF40"/>
  <c r="BH40"/>
  <c r="BJ40"/>
  <c r="BL40"/>
  <c r="BN40"/>
  <c r="BP40"/>
  <c r="BR40"/>
  <c r="BT40"/>
  <c r="BV40"/>
  <c r="BX40"/>
  <c r="BZ40"/>
  <c r="CB40"/>
  <c r="CD40"/>
  <c r="CF40"/>
  <c r="CH40"/>
  <c r="CJ40"/>
  <c r="CL40"/>
  <c r="CN40"/>
  <c r="J28"/>
  <c r="L28"/>
  <c r="N28"/>
  <c r="P28"/>
  <c r="R28"/>
  <c r="T28"/>
  <c r="V28"/>
  <c r="X28"/>
  <c r="Z28"/>
  <c r="AB28"/>
  <c r="AD28"/>
  <c r="AF28"/>
  <c r="AH28"/>
  <c r="AJ28"/>
  <c r="AL28"/>
  <c r="AN28"/>
  <c r="AP28"/>
  <c r="AR28"/>
  <c r="AT28"/>
  <c r="AV28"/>
  <c r="AX28"/>
  <c r="AZ28"/>
  <c r="BB28"/>
  <c r="BD28"/>
  <c r="BF28"/>
  <c r="BH28"/>
  <c r="BJ28"/>
  <c r="BL28"/>
  <c r="BN28"/>
  <c r="BP28"/>
  <c r="BR28"/>
  <c r="BT28"/>
  <c r="BV28"/>
  <c r="BX28"/>
  <c r="BZ28"/>
  <c r="CB28"/>
  <c r="CD28"/>
  <c r="CF28"/>
  <c r="CH28"/>
  <c r="CJ28"/>
  <c r="CL28"/>
  <c r="CN28"/>
  <c r="K27"/>
  <c r="L27"/>
  <c r="N27"/>
  <c r="P27"/>
  <c r="R27"/>
  <c r="T27"/>
  <c r="V27"/>
  <c r="X27"/>
  <c r="Z27"/>
  <c r="AB27"/>
  <c r="AD27"/>
  <c r="AF27"/>
  <c r="AH27"/>
  <c r="AJ27"/>
  <c r="AL27"/>
  <c r="AN27"/>
  <c r="AP27"/>
  <c r="AR27"/>
  <c r="AT27"/>
  <c r="AV27"/>
  <c r="AX27"/>
  <c r="AZ27"/>
  <c r="BB27"/>
  <c r="BD27"/>
  <c r="BF27"/>
  <c r="BH27"/>
  <c r="BJ27"/>
  <c r="BL27"/>
  <c r="BN27"/>
  <c r="BP27"/>
  <c r="BR27"/>
  <c r="BT27"/>
  <c r="BV27"/>
  <c r="BX27"/>
  <c r="BZ27"/>
  <c r="CB27"/>
  <c r="CD27"/>
  <c r="CF27"/>
  <c r="CH27"/>
  <c r="CJ27"/>
  <c r="CL27"/>
  <c r="CN27"/>
  <c r="K38"/>
  <c r="M38"/>
  <c r="O38"/>
  <c r="Q38"/>
  <c r="S38"/>
  <c r="U38"/>
  <c r="W38"/>
  <c r="Y38"/>
  <c r="AA38"/>
  <c r="AC38"/>
  <c r="AE38"/>
  <c r="AG38"/>
  <c r="AI38"/>
  <c r="AK38"/>
  <c r="AM38"/>
  <c r="AO38"/>
  <c r="AQ38"/>
  <c r="AS38"/>
  <c r="AU38"/>
  <c r="AW38"/>
  <c r="AY38"/>
  <c r="BA38"/>
  <c r="BC38"/>
  <c r="BE38"/>
  <c r="BG38"/>
  <c r="BI38"/>
  <c r="BK38"/>
  <c r="BM38"/>
  <c r="BO38"/>
  <c r="BQ38"/>
  <c r="BS38"/>
  <c r="BU38"/>
  <c r="BW38"/>
  <c r="BY38"/>
  <c r="CA38"/>
  <c r="CC38"/>
  <c r="CE38"/>
  <c r="CG38"/>
  <c r="CI38"/>
  <c r="CK38"/>
  <c r="CM38"/>
  <c r="K25"/>
  <c r="L25"/>
  <c r="N25"/>
  <c r="P25"/>
  <c r="R25"/>
  <c r="T25"/>
  <c r="V25"/>
  <c r="X25"/>
  <c r="Z25"/>
  <c r="AB25"/>
  <c r="AD25"/>
  <c r="AF25"/>
  <c r="AH25"/>
  <c r="AJ25"/>
  <c r="AL25"/>
  <c r="AN25"/>
  <c r="AP25"/>
  <c r="AR25"/>
  <c r="AT25"/>
  <c r="AV25"/>
  <c r="AX25"/>
  <c r="AZ25"/>
  <c r="BB25"/>
  <c r="BD25"/>
  <c r="BF25"/>
  <c r="BH25"/>
  <c r="BJ25"/>
  <c r="BL25"/>
  <c r="BN25"/>
  <c r="BP25"/>
  <c r="BR25"/>
  <c r="BT25"/>
  <c r="BV25"/>
  <c r="BX25"/>
  <c r="BZ25"/>
  <c r="CB25"/>
  <c r="CD25"/>
  <c r="CF25"/>
  <c r="CH25"/>
  <c r="CJ25"/>
  <c r="CL25"/>
  <c r="CN25"/>
  <c r="K36"/>
  <c r="M36"/>
  <c r="O36"/>
  <c r="Q36"/>
  <c r="S36"/>
  <c r="U36"/>
  <c r="W36"/>
  <c r="Y36"/>
  <c r="AA36"/>
  <c r="AC36"/>
  <c r="AE36"/>
  <c r="AG36"/>
  <c r="AI36"/>
  <c r="AK36"/>
  <c r="AM36"/>
  <c r="AO36"/>
  <c r="AQ36"/>
  <c r="AS36"/>
  <c r="AU36"/>
  <c r="AW36"/>
  <c r="AY36"/>
  <c r="BA36"/>
  <c r="BC36"/>
  <c r="BE36"/>
  <c r="BG36"/>
  <c r="BI36"/>
  <c r="BK36"/>
  <c r="BM36"/>
  <c r="BO36"/>
  <c r="BQ36"/>
  <c r="BS36"/>
  <c r="BU36"/>
  <c r="BW36"/>
  <c r="BY36"/>
  <c r="CA36"/>
  <c r="CC36"/>
  <c r="CE36"/>
  <c r="CG36"/>
  <c r="CI36"/>
  <c r="CK36"/>
  <c r="CM36"/>
  <c r="J35"/>
  <c r="M35"/>
  <c r="O35"/>
  <c r="Q35"/>
  <c r="S35"/>
  <c r="U35"/>
  <c r="W35"/>
  <c r="Y35"/>
  <c r="AA35"/>
  <c r="AC35"/>
  <c r="AE35"/>
  <c r="AG35"/>
  <c r="AI35"/>
  <c r="AK35"/>
  <c r="AM35"/>
  <c r="AO35"/>
  <c r="AQ35"/>
  <c r="AS35"/>
  <c r="AU35"/>
  <c r="AW35"/>
  <c r="AY35"/>
  <c r="BA35"/>
  <c r="BC35"/>
  <c r="BE35"/>
  <c r="BG35"/>
  <c r="BI35"/>
  <c r="BK35"/>
  <c r="BM35"/>
  <c r="BO35"/>
  <c r="BQ35"/>
  <c r="BS35"/>
  <c r="BU35"/>
  <c r="BW35"/>
  <c r="BY35"/>
  <c r="CA35"/>
  <c r="CC35"/>
  <c r="CE35"/>
  <c r="CG35"/>
  <c r="CI35"/>
  <c r="CK35"/>
  <c r="CM35"/>
  <c r="K23"/>
  <c r="L23"/>
  <c r="N23"/>
  <c r="P23"/>
  <c r="R23"/>
  <c r="T23"/>
  <c r="V23"/>
  <c r="X23"/>
  <c r="Z23"/>
  <c r="AB23"/>
  <c r="AD23"/>
  <c r="AF23"/>
  <c r="AH23"/>
  <c r="AJ23"/>
  <c r="AL23"/>
  <c r="AN23"/>
  <c r="AP23"/>
  <c r="AR23"/>
  <c r="AT23"/>
  <c r="AV23"/>
  <c r="AX23"/>
  <c r="AZ23"/>
  <c r="BB23"/>
  <c r="BD23"/>
  <c r="BF23"/>
  <c r="BH23"/>
  <c r="BJ23"/>
  <c r="BL23"/>
  <c r="BN23"/>
  <c r="BP23"/>
  <c r="BR23"/>
  <c r="BT23"/>
  <c r="BV23"/>
  <c r="BX23"/>
  <c r="BZ23"/>
  <c r="CB23"/>
  <c r="CD23"/>
  <c r="CF23"/>
  <c r="CH23"/>
  <c r="CJ23"/>
  <c r="CL23"/>
  <c r="CN23"/>
  <c r="K34"/>
  <c r="M34"/>
  <c r="O34"/>
  <c r="Q34"/>
  <c r="S34"/>
  <c r="U34"/>
  <c r="W34"/>
  <c r="Y34"/>
  <c r="AA34"/>
  <c r="AC34"/>
  <c r="AE34"/>
  <c r="AG34"/>
  <c r="AI34"/>
  <c r="AK34"/>
  <c r="AM34"/>
  <c r="AO34"/>
  <c r="AQ34"/>
  <c r="AS34"/>
  <c r="AU34"/>
  <c r="AW34"/>
  <c r="AY34"/>
  <c r="BA34"/>
  <c r="BC34"/>
  <c r="BE34"/>
  <c r="BG34"/>
  <c r="BI34"/>
  <c r="BK34"/>
  <c r="BM34"/>
  <c r="BO34"/>
  <c r="BQ34"/>
  <c r="BS34"/>
  <c r="BU34"/>
  <c r="BW34"/>
  <c r="BY34"/>
  <c r="CA34"/>
  <c r="CC34"/>
  <c r="CE34"/>
  <c r="CG34"/>
  <c r="CI34"/>
  <c r="CK34"/>
  <c r="CM34"/>
  <c r="K32"/>
  <c r="M32"/>
  <c r="O32"/>
  <c r="Q32"/>
  <c r="S32"/>
  <c r="U32"/>
  <c r="W32"/>
  <c r="Y32"/>
  <c r="AA32"/>
  <c r="AC32"/>
  <c r="AE32"/>
  <c r="AG32"/>
  <c r="AI32"/>
  <c r="AK32"/>
  <c r="AM32"/>
  <c r="AO32"/>
  <c r="AQ32"/>
  <c r="AS32"/>
  <c r="AU32"/>
  <c r="AW32"/>
  <c r="AY32"/>
  <c r="BA32"/>
  <c r="BC32"/>
  <c r="BE32"/>
  <c r="BG32"/>
  <c r="BI32"/>
  <c r="BK32"/>
  <c r="BM32"/>
  <c r="BO32"/>
  <c r="BQ32"/>
  <c r="BS32"/>
  <c r="BU32"/>
  <c r="BW32"/>
  <c r="BY32"/>
  <c r="CA32"/>
  <c r="CC32"/>
  <c r="CE32"/>
  <c r="CG32"/>
  <c r="CI32"/>
  <c r="CK32"/>
  <c r="CM32"/>
  <c r="J49"/>
  <c r="L49"/>
  <c r="P49"/>
  <c r="T49"/>
  <c r="X49"/>
  <c r="AB49"/>
  <c r="AF49"/>
  <c r="AJ49"/>
  <c r="AN49"/>
  <c r="AR49"/>
  <c r="AV49"/>
  <c r="AZ49"/>
  <c r="BD49"/>
  <c r="BH49"/>
  <c r="BL49"/>
  <c r="BP49"/>
  <c r="BT49"/>
  <c r="BX49"/>
  <c r="CB49"/>
  <c r="CF49"/>
  <c r="CJ49"/>
  <c r="CN49"/>
  <c r="M49"/>
  <c r="Q49"/>
  <c r="U49"/>
  <c r="Y49"/>
  <c r="AC49"/>
  <c r="AG49"/>
  <c r="AK49"/>
  <c r="AO49"/>
  <c r="AS49"/>
  <c r="AW49"/>
  <c r="BA49"/>
  <c r="BE49"/>
  <c r="BI49"/>
  <c r="BM49"/>
  <c r="BQ49"/>
  <c r="BU49"/>
  <c r="BY49"/>
  <c r="CC49"/>
  <c r="CG49"/>
  <c r="CK49"/>
  <c r="CO26"/>
  <c r="CO24"/>
  <c r="CO22"/>
  <c r="CO48"/>
  <c r="CO33"/>
  <c r="CO40"/>
  <c r="CO27"/>
  <c r="CO23"/>
  <c r="CO38"/>
  <c r="CO35"/>
  <c r="CO32"/>
  <c r="CO47"/>
  <c r="CO41"/>
  <c r="CO39"/>
  <c r="CO37"/>
  <c r="CO30"/>
  <c r="CO31"/>
  <c r="CO28"/>
  <c r="CO25"/>
  <c r="CO29"/>
  <c r="CO36"/>
  <c r="CO34"/>
  <c r="CO49"/>
  <c r="CP48"/>
  <c r="CP33"/>
  <c r="CP47"/>
  <c r="CP41"/>
  <c r="CP39"/>
  <c r="CP37"/>
  <c r="CP38"/>
  <c r="CP35"/>
  <c r="CP32"/>
  <c r="CP40"/>
  <c r="CP27"/>
  <c r="CP23"/>
  <c r="CP30"/>
  <c r="CP31"/>
  <c r="CP26"/>
  <c r="CP24"/>
  <c r="CP22"/>
  <c r="CP29"/>
  <c r="CP36"/>
  <c r="CP34"/>
  <c r="CP49"/>
  <c r="CP28"/>
  <c r="CP25"/>
  <c r="CQ47"/>
  <c r="CQ41"/>
  <c r="CQ39"/>
  <c r="CQ37"/>
  <c r="CQ30"/>
  <c r="CQ31"/>
  <c r="CQ28"/>
  <c r="CQ25"/>
  <c r="CQ49"/>
  <c r="CQ38"/>
  <c r="CQ35"/>
  <c r="CQ32"/>
  <c r="CQ26"/>
  <c r="CQ24"/>
  <c r="CQ22"/>
  <c r="CQ48"/>
  <c r="CQ33"/>
  <c r="CQ40"/>
  <c r="CQ27"/>
  <c r="CQ23"/>
  <c r="CQ29"/>
  <c r="CQ36"/>
  <c r="CQ34"/>
  <c r="CR48"/>
  <c r="CR33"/>
  <c r="CR47"/>
  <c r="CR41"/>
  <c r="CR39"/>
  <c r="CR37"/>
  <c r="CR38"/>
  <c r="CR35"/>
  <c r="CR32"/>
  <c r="CR28"/>
  <c r="CR25"/>
  <c r="CR49"/>
  <c r="CR30"/>
  <c r="CR31"/>
  <c r="CR26"/>
  <c r="CR24"/>
  <c r="CR22"/>
  <c r="CR29"/>
  <c r="CR36"/>
  <c r="CR34"/>
  <c r="CR40"/>
  <c r="CR27"/>
  <c r="CR23"/>
  <c r="CS47"/>
  <c r="CS41"/>
  <c r="CS39"/>
  <c r="CS37"/>
  <c r="CS30"/>
  <c r="CS31"/>
  <c r="CS28"/>
  <c r="CS25"/>
  <c r="CS29"/>
  <c r="CS36"/>
  <c r="CS34"/>
  <c r="CS49"/>
  <c r="CS26"/>
  <c r="CS24"/>
  <c r="CS22"/>
  <c r="CS48"/>
  <c r="CS33"/>
  <c r="CS40"/>
  <c r="CS27"/>
  <c r="CS23"/>
  <c r="CS38"/>
  <c r="CS35"/>
  <c r="CS32"/>
  <c r="CT47"/>
  <c r="CT33"/>
  <c r="CT48"/>
  <c r="CT41"/>
  <c r="CT39"/>
  <c r="CT37"/>
  <c r="CT38"/>
  <c r="CT35"/>
  <c r="CT32"/>
  <c r="CT40"/>
  <c r="CT27"/>
  <c r="CT23"/>
  <c r="CT30"/>
  <c r="CT31"/>
  <c r="CT26"/>
  <c r="CT24"/>
  <c r="CT22"/>
  <c r="CT29"/>
  <c r="CT36"/>
  <c r="CT34"/>
  <c r="CT49"/>
  <c r="CT28"/>
  <c r="CT25"/>
  <c r="CU26"/>
  <c r="CU24"/>
  <c r="CU22"/>
  <c r="CU48"/>
  <c r="CU33"/>
  <c r="CU40"/>
  <c r="CU27"/>
  <c r="CU23"/>
  <c r="CU29"/>
  <c r="CU36"/>
  <c r="CU34"/>
  <c r="CU47"/>
  <c r="CU41"/>
  <c r="CU39"/>
  <c r="CU37"/>
  <c r="CU30"/>
  <c r="CU31"/>
  <c r="CU28"/>
  <c r="CU25"/>
  <c r="CU49"/>
  <c r="CU38"/>
  <c r="CU35"/>
  <c r="CU32"/>
  <c r="CV30"/>
  <c r="CV31"/>
  <c r="CV26"/>
  <c r="CV24"/>
  <c r="CV22"/>
  <c r="CV29"/>
  <c r="CV36"/>
  <c r="CV34"/>
  <c r="CV40"/>
  <c r="CV27"/>
  <c r="CV23"/>
  <c r="CV47"/>
  <c r="CV33"/>
  <c r="CV48"/>
  <c r="CV41"/>
  <c r="CV39"/>
  <c r="CV37"/>
  <c r="CV38"/>
  <c r="CV35"/>
  <c r="CV32"/>
  <c r="CV28"/>
  <c r="CV25"/>
  <c r="CV49"/>
  <c r="CW26"/>
  <c r="CW24"/>
  <c r="CW22"/>
  <c r="CW47"/>
  <c r="CW33"/>
  <c r="CW40"/>
  <c r="CW27"/>
  <c r="CW23"/>
  <c r="CW38"/>
  <c r="CW35"/>
  <c r="CW32"/>
  <c r="CW48"/>
  <c r="CW41"/>
  <c r="CW39"/>
  <c r="CW37"/>
  <c r="CW30"/>
  <c r="CW31"/>
  <c r="CW28"/>
  <c r="CW25"/>
  <c r="CW29"/>
  <c r="CW36"/>
  <c r="CW34"/>
  <c r="CW49"/>
  <c r="CX48"/>
  <c r="CX33"/>
  <c r="CX47"/>
  <c r="CX41"/>
  <c r="CX39"/>
  <c r="CX37"/>
  <c r="CX38"/>
  <c r="CX35"/>
  <c r="CX32"/>
  <c r="CX40"/>
  <c r="CX27"/>
  <c r="CX23"/>
  <c r="CX30"/>
  <c r="CX31"/>
  <c r="CX26"/>
  <c r="CX24"/>
  <c r="CX22"/>
  <c r="CX29"/>
  <c r="CX36"/>
  <c r="CX34"/>
  <c r="CX49"/>
  <c r="CX28"/>
  <c r="CX25"/>
  <c r="CY26"/>
  <c r="CY24"/>
  <c r="CY22"/>
  <c r="CY47"/>
  <c r="CY33"/>
  <c r="CY40"/>
  <c r="CY27"/>
  <c r="CY23"/>
  <c r="CY29"/>
  <c r="CY36"/>
  <c r="CY34"/>
  <c r="CY48"/>
  <c r="CY41"/>
  <c r="CY39"/>
  <c r="CY37"/>
  <c r="CY30"/>
  <c r="CY31"/>
  <c r="CY28"/>
  <c r="CY25"/>
  <c r="CY49"/>
  <c r="CY38"/>
  <c r="CY35"/>
  <c r="CY32"/>
  <c r="CZ30"/>
  <c r="CZ31"/>
  <c r="CZ26"/>
  <c r="CZ24"/>
  <c r="CZ22"/>
  <c r="CZ29"/>
  <c r="CZ36"/>
  <c r="CZ34"/>
  <c r="CZ40"/>
  <c r="CZ27"/>
  <c r="CZ23"/>
  <c r="CZ48"/>
  <c r="CZ33"/>
  <c r="CZ47"/>
  <c r="CZ41"/>
  <c r="CZ39"/>
  <c r="CZ37"/>
  <c r="CZ38"/>
  <c r="CZ35"/>
  <c r="CZ32"/>
  <c r="CZ28"/>
  <c r="CZ25"/>
  <c r="CZ49"/>
  <c r="DA47"/>
  <c r="DA41"/>
  <c r="DA39"/>
  <c r="DA37"/>
  <c r="DA30"/>
  <c r="DA31"/>
  <c r="DA28"/>
  <c r="DA25"/>
  <c r="DA29"/>
  <c r="DA36"/>
  <c r="DA34"/>
  <c r="DA49"/>
  <c r="DA26"/>
  <c r="DA24"/>
  <c r="DA22"/>
  <c r="DA48"/>
  <c r="DA33"/>
  <c r="DA40"/>
  <c r="DA27"/>
  <c r="DA23"/>
  <c r="DA38"/>
  <c r="DA35"/>
  <c r="DA32"/>
  <c r="DB30"/>
  <c r="DB31"/>
  <c r="DB26"/>
  <c r="DB24"/>
  <c r="DB22"/>
  <c r="DB29"/>
  <c r="DB36"/>
  <c r="DB34"/>
  <c r="DB49"/>
  <c r="DB28"/>
  <c r="DB25"/>
  <c r="DB48"/>
  <c r="DB33"/>
  <c r="DB47"/>
  <c r="DB41"/>
  <c r="DB39"/>
  <c r="DB37"/>
  <c r="DB38"/>
  <c r="DB35"/>
  <c r="DB32"/>
  <c r="DB40"/>
  <c r="DB27"/>
  <c r="DB23"/>
  <c r="DC47"/>
  <c r="DC41"/>
  <c r="DC39"/>
  <c r="DC37"/>
  <c r="DC30"/>
  <c r="DC31"/>
  <c r="DC28"/>
  <c r="DC25"/>
  <c r="DC49"/>
  <c r="DC38"/>
  <c r="DC35"/>
  <c r="DC32"/>
  <c r="DC26"/>
  <c r="DC24"/>
  <c r="DC22"/>
  <c r="DC48"/>
  <c r="DC33"/>
  <c r="DC40"/>
  <c r="DC27"/>
  <c r="DC23"/>
  <c r="DC29"/>
  <c r="DC36"/>
  <c r="DC34"/>
  <c r="DD48"/>
  <c r="DD33"/>
  <c r="DD47"/>
  <c r="DD41"/>
  <c r="DD39"/>
  <c r="DD37"/>
  <c r="DD38"/>
  <c r="DD35"/>
  <c r="DD32"/>
  <c r="DD28"/>
  <c r="DD25"/>
  <c r="DD49"/>
  <c r="DD30"/>
  <c r="DD31"/>
  <c r="DD26"/>
  <c r="DD24"/>
  <c r="DD22"/>
  <c r="DD29"/>
  <c r="DD36"/>
  <c r="DD34"/>
  <c r="DD40"/>
  <c r="DD27"/>
  <c r="DD23"/>
  <c r="DE26"/>
  <c r="DE24"/>
  <c r="DE22"/>
  <c r="DE48"/>
  <c r="DE33"/>
  <c r="DE40"/>
  <c r="DE27"/>
  <c r="DE23"/>
  <c r="DE38"/>
  <c r="DE35"/>
  <c r="DE32"/>
  <c r="DE47"/>
  <c r="DE41"/>
  <c r="DE39"/>
  <c r="DE37"/>
  <c r="DE30"/>
  <c r="DE31"/>
  <c r="DE28"/>
  <c r="DE25"/>
  <c r="DE29"/>
  <c r="DE36"/>
  <c r="DE34"/>
  <c r="DE49"/>
  <c r="DF30"/>
  <c r="DF31"/>
  <c r="DF26"/>
  <c r="DF24"/>
  <c r="DF22"/>
  <c r="DF29"/>
  <c r="DF36"/>
  <c r="DF34"/>
  <c r="DF49"/>
  <c r="DF28"/>
  <c r="DF25"/>
  <c r="DF47"/>
  <c r="DF33"/>
  <c r="DF48"/>
  <c r="DF41"/>
  <c r="DF39"/>
  <c r="DF37"/>
  <c r="DF38"/>
  <c r="DF35"/>
  <c r="DF32"/>
  <c r="DF40"/>
  <c r="DF27"/>
  <c r="DF23"/>
  <c r="DG26"/>
  <c r="DG24"/>
  <c r="DG22"/>
  <c r="DG48"/>
  <c r="DG33"/>
  <c r="DG40"/>
  <c r="DG27"/>
  <c r="DG23"/>
  <c r="DG38"/>
  <c r="DG35"/>
  <c r="DG32"/>
  <c r="DG47"/>
  <c r="DG41"/>
  <c r="DG39"/>
  <c r="DG37"/>
  <c r="DG30"/>
  <c r="DG31"/>
  <c r="DG28"/>
  <c r="DG25"/>
  <c r="DG29"/>
  <c r="DG36"/>
  <c r="DG34"/>
  <c r="DG49"/>
  <c r="DH30"/>
  <c r="DH31"/>
  <c r="DH26"/>
  <c r="DH24"/>
  <c r="DH22"/>
  <c r="DH29"/>
  <c r="DH36"/>
  <c r="DH34"/>
  <c r="DH49"/>
  <c r="DH28"/>
  <c r="DH25"/>
  <c r="DH48"/>
  <c r="DH33"/>
  <c r="DH47"/>
  <c r="DH41"/>
  <c r="DH39"/>
  <c r="DH37"/>
  <c r="DH38"/>
  <c r="DH35"/>
  <c r="DH32"/>
  <c r="DH40"/>
  <c r="DH27"/>
  <c r="DH23"/>
  <c r="DI48"/>
  <c r="DI41"/>
  <c r="DI39"/>
  <c r="DI37"/>
  <c r="DI30"/>
  <c r="DI31"/>
  <c r="DI28"/>
  <c r="DI25"/>
  <c r="DI29"/>
  <c r="DI36"/>
  <c r="DI34"/>
  <c r="DI49"/>
  <c r="DI26"/>
  <c r="DI24"/>
  <c r="DI22"/>
  <c r="DI47"/>
  <c r="DI33"/>
  <c r="DI40"/>
  <c r="DI27"/>
  <c r="DI23"/>
  <c r="DI38"/>
  <c r="DI35"/>
  <c r="DI32"/>
  <c r="DJ48"/>
  <c r="DJ33"/>
  <c r="DJ47"/>
  <c r="DJ41"/>
  <c r="DJ39"/>
  <c r="DJ37"/>
  <c r="DJ38"/>
  <c r="DJ35"/>
  <c r="DJ32"/>
  <c r="DJ40"/>
  <c r="DJ27"/>
  <c r="DJ23"/>
  <c r="DJ30"/>
  <c r="DJ31"/>
  <c r="DJ26"/>
  <c r="DJ24"/>
  <c r="DJ22"/>
  <c r="DJ29"/>
  <c r="DJ36"/>
  <c r="DJ34"/>
  <c r="DJ49"/>
  <c r="DJ28"/>
  <c r="DJ25"/>
  <c r="J244" i="15"/>
  <c r="K200"/>
  <c r="DH53" i="8"/>
  <c r="DH39" i="9" s="1"/>
  <c r="DJ301" i="15"/>
  <c r="DJ216"/>
  <c r="DJ242" s="1"/>
  <c r="DJ64"/>
  <c r="DJ66"/>
  <c r="DJ62"/>
  <c r="DJ94" s="1"/>
  <c r="DJ30"/>
  <c r="DJ25" i="8" s="1"/>
  <c r="DJ188" i="15"/>
  <c r="DJ45" i="8" s="1"/>
  <c r="DJ32" i="15"/>
  <c r="DJ27" i="8" s="1"/>
  <c r="DJ215" i="15"/>
  <c r="DJ241" s="1"/>
  <c r="DJ63"/>
  <c r="DJ65"/>
  <c r="DJ31"/>
  <c r="DJ26" i="8" s="1"/>
  <c r="DJ189" i="15"/>
  <c r="DJ46" i="8" s="1"/>
  <c r="DJ190" i="15"/>
  <c r="DJ47" i="8" s="1"/>
  <c r="K58" i="5"/>
  <c r="M58"/>
  <c r="Q58"/>
  <c r="U58"/>
  <c r="Y58"/>
  <c r="AC58"/>
  <c r="AG58"/>
  <c r="AK58"/>
  <c r="AO58"/>
  <c r="AS58"/>
  <c r="AW58"/>
  <c r="BA58"/>
  <c r="BE58"/>
  <c r="BI58"/>
  <c r="BM58"/>
  <c r="BQ58"/>
  <c r="BU58"/>
  <c r="BY58"/>
  <c r="CC58"/>
  <c r="CG58"/>
  <c r="CK58"/>
  <c r="CO58"/>
  <c r="CS58"/>
  <c r="CW58"/>
  <c r="DA58"/>
  <c r="DE58"/>
  <c r="N58"/>
  <c r="R58"/>
  <c r="V58"/>
  <c r="Z58"/>
  <c r="AD58"/>
  <c r="AH58"/>
  <c r="AL58"/>
  <c r="AP58"/>
  <c r="AT58"/>
  <c r="AX58"/>
  <c r="BB58"/>
  <c r="BF58"/>
  <c r="BJ58"/>
  <c r="BN58"/>
  <c r="BR58"/>
  <c r="BV58"/>
  <c r="BZ58"/>
  <c r="CD58"/>
  <c r="CH58"/>
  <c r="CL58"/>
  <c r="CP58"/>
  <c r="CT58"/>
  <c r="CX58"/>
  <c r="DB58"/>
  <c r="DF58"/>
  <c r="DH58"/>
  <c r="DJ58"/>
  <c r="J58"/>
  <c r="O58"/>
  <c r="S58"/>
  <c r="W58"/>
  <c r="AA58"/>
  <c r="AE58"/>
  <c r="AI58"/>
  <c r="AM58"/>
  <c r="AQ58"/>
  <c r="AU58"/>
  <c r="AY58"/>
  <c r="BC58"/>
  <c r="BG58"/>
  <c r="BK58"/>
  <c r="BO58"/>
  <c r="BS58"/>
  <c r="BW58"/>
  <c r="CA58"/>
  <c r="CE58"/>
  <c r="CI58"/>
  <c r="CM58"/>
  <c r="CQ58"/>
  <c r="CU58"/>
  <c r="CY58"/>
  <c r="DC58"/>
  <c r="L58"/>
  <c r="P58"/>
  <c r="T58"/>
  <c r="X58"/>
  <c r="AB58"/>
  <c r="AF58"/>
  <c r="AJ58"/>
  <c r="AN58"/>
  <c r="AR58"/>
  <c r="AV58"/>
  <c r="AZ58"/>
  <c r="BD58"/>
  <c r="BH58"/>
  <c r="BL58"/>
  <c r="BP58"/>
  <c r="BT58"/>
  <c r="BX58"/>
  <c r="CB58"/>
  <c r="CF58"/>
  <c r="CJ58"/>
  <c r="CN58"/>
  <c r="CR58"/>
  <c r="CV58"/>
  <c r="CZ58"/>
  <c r="DD58"/>
  <c r="DG58"/>
  <c r="DI58"/>
  <c r="K62"/>
  <c r="M62"/>
  <c r="Q62"/>
  <c r="U62"/>
  <c r="Y62"/>
  <c r="AC62"/>
  <c r="AG62"/>
  <c r="AK62"/>
  <c r="AO62"/>
  <c r="AS62"/>
  <c r="AW62"/>
  <c r="BA62"/>
  <c r="BE62"/>
  <c r="BI62"/>
  <c r="BM62"/>
  <c r="BQ62"/>
  <c r="BU62"/>
  <c r="BY62"/>
  <c r="CC62"/>
  <c r="CG62"/>
  <c r="CK62"/>
  <c r="CO62"/>
  <c r="CS62"/>
  <c r="CW62"/>
  <c r="DA62"/>
  <c r="DE62"/>
  <c r="N62"/>
  <c r="R62"/>
  <c r="V62"/>
  <c r="Z62"/>
  <c r="AD62"/>
  <c r="AH62"/>
  <c r="AL62"/>
  <c r="AP62"/>
  <c r="AT62"/>
  <c r="AX62"/>
  <c r="BB62"/>
  <c r="BF62"/>
  <c r="BJ62"/>
  <c r="BN62"/>
  <c r="BR62"/>
  <c r="BV62"/>
  <c r="BZ62"/>
  <c r="CD62"/>
  <c r="CH62"/>
  <c r="CL62"/>
  <c r="CP62"/>
  <c r="CT62"/>
  <c r="CX62"/>
  <c r="DB62"/>
  <c r="DF62"/>
  <c r="DH62"/>
  <c r="DJ62"/>
  <c r="J62"/>
  <c r="O62"/>
  <c r="S62"/>
  <c r="W62"/>
  <c r="AA62"/>
  <c r="AE62"/>
  <c r="AI62"/>
  <c r="AM62"/>
  <c r="AQ62"/>
  <c r="AU62"/>
  <c r="AY62"/>
  <c r="BC62"/>
  <c r="BG62"/>
  <c r="BK62"/>
  <c r="BO62"/>
  <c r="BS62"/>
  <c r="BW62"/>
  <c r="CA62"/>
  <c r="CE62"/>
  <c r="CI62"/>
  <c r="CM62"/>
  <c r="CQ62"/>
  <c r="CU62"/>
  <c r="CY62"/>
  <c r="DC62"/>
  <c r="L62"/>
  <c r="P62"/>
  <c r="T62"/>
  <c r="X62"/>
  <c r="AB62"/>
  <c r="AF62"/>
  <c r="AJ62"/>
  <c r="AN62"/>
  <c r="AR62"/>
  <c r="AV62"/>
  <c r="AZ62"/>
  <c r="BD62"/>
  <c r="BH62"/>
  <c r="BL62"/>
  <c r="BP62"/>
  <c r="BT62"/>
  <c r="BX62"/>
  <c r="CB62"/>
  <c r="CF62"/>
  <c r="CJ62"/>
  <c r="CN62"/>
  <c r="CR62"/>
  <c r="CV62"/>
  <c r="CZ62"/>
  <c r="DD62"/>
  <c r="DG62"/>
  <c r="DI62"/>
  <c r="K55"/>
  <c r="N55"/>
  <c r="R55"/>
  <c r="V55"/>
  <c r="Z55"/>
  <c r="AD55"/>
  <c r="AH55"/>
  <c r="AL55"/>
  <c r="AP55"/>
  <c r="AT55"/>
  <c r="AX55"/>
  <c r="BB55"/>
  <c r="BF55"/>
  <c r="BJ55"/>
  <c r="BN55"/>
  <c r="BR55"/>
  <c r="BV55"/>
  <c r="BZ55"/>
  <c r="CD55"/>
  <c r="CH55"/>
  <c r="CL55"/>
  <c r="CP55"/>
  <c r="CT55"/>
  <c r="CX55"/>
  <c r="DB55"/>
  <c r="DF55"/>
  <c r="DH55"/>
  <c r="DJ55"/>
  <c r="O55"/>
  <c r="S55"/>
  <c r="W55"/>
  <c r="AA55"/>
  <c r="AE55"/>
  <c r="AI55"/>
  <c r="AM55"/>
  <c r="AQ55"/>
  <c r="AU55"/>
  <c r="AY55"/>
  <c r="BC55"/>
  <c r="BG55"/>
  <c r="BK55"/>
  <c r="BO55"/>
  <c r="BS55"/>
  <c r="BW55"/>
  <c r="CA55"/>
  <c r="CE55"/>
  <c r="CI55"/>
  <c r="CM55"/>
  <c r="CQ55"/>
  <c r="CU55"/>
  <c r="CY55"/>
  <c r="DC55"/>
  <c r="J55"/>
  <c r="L55"/>
  <c r="P55"/>
  <c r="T55"/>
  <c r="X55"/>
  <c r="AB55"/>
  <c r="AF55"/>
  <c r="AJ55"/>
  <c r="AN55"/>
  <c r="AR55"/>
  <c r="AV55"/>
  <c r="AZ55"/>
  <c r="BD55"/>
  <c r="BH55"/>
  <c r="BL55"/>
  <c r="BP55"/>
  <c r="BT55"/>
  <c r="BX55"/>
  <c r="CB55"/>
  <c r="CF55"/>
  <c r="CJ55"/>
  <c r="CN55"/>
  <c r="CR55"/>
  <c r="CV55"/>
  <c r="CZ55"/>
  <c r="DD55"/>
  <c r="DG55"/>
  <c r="DI55"/>
  <c r="M55"/>
  <c r="Q55"/>
  <c r="U55"/>
  <c r="Y55"/>
  <c r="AC55"/>
  <c r="AG55"/>
  <c r="AK55"/>
  <c r="AO55"/>
  <c r="AS55"/>
  <c r="AW55"/>
  <c r="BA55"/>
  <c r="BE55"/>
  <c r="BI55"/>
  <c r="BM55"/>
  <c r="BQ55"/>
  <c r="BU55"/>
  <c r="BY55"/>
  <c r="CC55"/>
  <c r="CG55"/>
  <c r="CK55"/>
  <c r="CO55"/>
  <c r="CS55"/>
  <c r="CW55"/>
  <c r="DA55"/>
  <c r="DE55"/>
  <c r="J64"/>
  <c r="O64"/>
  <c r="S64"/>
  <c r="W64"/>
  <c r="AA64"/>
  <c r="AE64"/>
  <c r="AI64"/>
  <c r="AM64"/>
  <c r="AQ64"/>
  <c r="AU64"/>
  <c r="AY64"/>
  <c r="BC64"/>
  <c r="BG64"/>
  <c r="BK64"/>
  <c r="BO64"/>
  <c r="BS64"/>
  <c r="BW64"/>
  <c r="CA64"/>
  <c r="CE64"/>
  <c r="CI64"/>
  <c r="CM64"/>
  <c r="CQ64"/>
  <c r="CU64"/>
  <c r="CY64"/>
  <c r="DC64"/>
  <c r="L64"/>
  <c r="P64"/>
  <c r="T64"/>
  <c r="X64"/>
  <c r="AB64"/>
  <c r="AF64"/>
  <c r="AJ64"/>
  <c r="AN64"/>
  <c r="AR64"/>
  <c r="AV64"/>
  <c r="AZ64"/>
  <c r="BD64"/>
  <c r="BH64"/>
  <c r="BL64"/>
  <c r="BP64"/>
  <c r="BT64"/>
  <c r="BX64"/>
  <c r="CB64"/>
  <c r="CF64"/>
  <c r="CJ64"/>
  <c r="CN64"/>
  <c r="CR64"/>
  <c r="CV64"/>
  <c r="CZ64"/>
  <c r="DD64"/>
  <c r="DG64"/>
  <c r="DI64"/>
  <c r="K64"/>
  <c r="M64"/>
  <c r="Q64"/>
  <c r="U64"/>
  <c r="Y64"/>
  <c r="AC64"/>
  <c r="AG64"/>
  <c r="AK64"/>
  <c r="AO64"/>
  <c r="AS64"/>
  <c r="AW64"/>
  <c r="BA64"/>
  <c r="BE64"/>
  <c r="BI64"/>
  <c r="BM64"/>
  <c r="BQ64"/>
  <c r="BU64"/>
  <c r="BY64"/>
  <c r="CC64"/>
  <c r="CG64"/>
  <c r="CK64"/>
  <c r="CO64"/>
  <c r="CS64"/>
  <c r="CW64"/>
  <c r="DA64"/>
  <c r="DE64"/>
  <c r="N64"/>
  <c r="R64"/>
  <c r="V64"/>
  <c r="Z64"/>
  <c r="AD64"/>
  <c r="AH64"/>
  <c r="AL64"/>
  <c r="AP64"/>
  <c r="AT64"/>
  <c r="AX64"/>
  <c r="BB64"/>
  <c r="BF64"/>
  <c r="BJ64"/>
  <c r="BN64"/>
  <c r="BR64"/>
  <c r="BV64"/>
  <c r="BZ64"/>
  <c r="CD64"/>
  <c r="CH64"/>
  <c r="CL64"/>
  <c r="CP64"/>
  <c r="CT64"/>
  <c r="CX64"/>
  <c r="DB64"/>
  <c r="DF64"/>
  <c r="DH64"/>
  <c r="DJ64"/>
  <c r="J57"/>
  <c r="L57"/>
  <c r="P57"/>
  <c r="T57"/>
  <c r="X57"/>
  <c r="AB57"/>
  <c r="AF57"/>
  <c r="AJ57"/>
  <c r="AN57"/>
  <c r="AR57"/>
  <c r="AV57"/>
  <c r="AZ57"/>
  <c r="BD57"/>
  <c r="BH57"/>
  <c r="BL57"/>
  <c r="BP57"/>
  <c r="BT57"/>
  <c r="BX57"/>
  <c r="CB57"/>
  <c r="CF57"/>
  <c r="CJ57"/>
  <c r="CN57"/>
  <c r="CR57"/>
  <c r="CV57"/>
  <c r="CZ57"/>
  <c r="DD57"/>
  <c r="DG57"/>
  <c r="DI57"/>
  <c r="M57"/>
  <c r="Q57"/>
  <c r="U57"/>
  <c r="Y57"/>
  <c r="AC57"/>
  <c r="AG57"/>
  <c r="AK57"/>
  <c r="AO57"/>
  <c r="AS57"/>
  <c r="AW57"/>
  <c r="BA57"/>
  <c r="BE57"/>
  <c r="BI57"/>
  <c r="BM57"/>
  <c r="BQ57"/>
  <c r="BU57"/>
  <c r="BY57"/>
  <c r="CC57"/>
  <c r="CG57"/>
  <c r="CK57"/>
  <c r="CO57"/>
  <c r="CS57"/>
  <c r="CW57"/>
  <c r="DA57"/>
  <c r="DE57"/>
  <c r="K57"/>
  <c r="N57"/>
  <c r="R57"/>
  <c r="V57"/>
  <c r="Z57"/>
  <c r="AD57"/>
  <c r="AH57"/>
  <c r="AL57"/>
  <c r="AP57"/>
  <c r="AT57"/>
  <c r="AX57"/>
  <c r="BB57"/>
  <c r="BF57"/>
  <c r="BJ57"/>
  <c r="BN57"/>
  <c r="BR57"/>
  <c r="BV57"/>
  <c r="BZ57"/>
  <c r="CD57"/>
  <c r="CH57"/>
  <c r="CL57"/>
  <c r="CP57"/>
  <c r="CT57"/>
  <c r="CX57"/>
  <c r="DB57"/>
  <c r="DF57"/>
  <c r="DH57"/>
  <c r="DJ57"/>
  <c r="O57"/>
  <c r="S57"/>
  <c r="W57"/>
  <c r="AA57"/>
  <c r="AE57"/>
  <c r="AI57"/>
  <c r="AM57"/>
  <c r="AQ57"/>
  <c r="AU57"/>
  <c r="AY57"/>
  <c r="BC57"/>
  <c r="BG57"/>
  <c r="BK57"/>
  <c r="BO57"/>
  <c r="BS57"/>
  <c r="BW57"/>
  <c r="CA57"/>
  <c r="CE57"/>
  <c r="CI57"/>
  <c r="CM57"/>
  <c r="CQ57"/>
  <c r="CU57"/>
  <c r="CY57"/>
  <c r="DC57"/>
  <c r="J66"/>
  <c r="O66"/>
  <c r="S66"/>
  <c r="W66"/>
  <c r="AA66"/>
  <c r="AE66"/>
  <c r="AI66"/>
  <c r="AM66"/>
  <c r="AQ66"/>
  <c r="AU66"/>
  <c r="AY66"/>
  <c r="BC66"/>
  <c r="BG66"/>
  <c r="BK66"/>
  <c r="BO66"/>
  <c r="BS66"/>
  <c r="BW66"/>
  <c r="CA66"/>
  <c r="CE66"/>
  <c r="CI66"/>
  <c r="CM66"/>
  <c r="CQ66"/>
  <c r="CU66"/>
  <c r="CY66"/>
  <c r="DC66"/>
  <c r="L66"/>
  <c r="P66"/>
  <c r="T66"/>
  <c r="X66"/>
  <c r="AB66"/>
  <c r="AF66"/>
  <c r="AJ66"/>
  <c r="AN66"/>
  <c r="AR66"/>
  <c r="AV66"/>
  <c r="AZ66"/>
  <c r="BD66"/>
  <c r="BH66"/>
  <c r="BL66"/>
  <c r="BP66"/>
  <c r="BT66"/>
  <c r="BX66"/>
  <c r="CB66"/>
  <c r="CF66"/>
  <c r="CJ66"/>
  <c r="CN66"/>
  <c r="CR66"/>
  <c r="CV66"/>
  <c r="CZ66"/>
  <c r="DD66"/>
  <c r="DG66"/>
  <c r="DI66"/>
  <c r="K66"/>
  <c r="M66"/>
  <c r="Q66"/>
  <c r="U66"/>
  <c r="Y66"/>
  <c r="AC66"/>
  <c r="AG66"/>
  <c r="AK66"/>
  <c r="AO66"/>
  <c r="AS66"/>
  <c r="AW66"/>
  <c r="BA66"/>
  <c r="BE66"/>
  <c r="BI66"/>
  <c r="BM66"/>
  <c r="BQ66"/>
  <c r="BU66"/>
  <c r="BY66"/>
  <c r="CC66"/>
  <c r="CG66"/>
  <c r="CK66"/>
  <c r="CO66"/>
  <c r="CS66"/>
  <c r="CW66"/>
  <c r="DA66"/>
  <c r="DE66"/>
  <c r="N66"/>
  <c r="R66"/>
  <c r="V66"/>
  <c r="Z66"/>
  <c r="AD66"/>
  <c r="AH66"/>
  <c r="AL66"/>
  <c r="AP66"/>
  <c r="AT66"/>
  <c r="AX66"/>
  <c r="BB66"/>
  <c r="BF66"/>
  <c r="BJ66"/>
  <c r="BN66"/>
  <c r="BR66"/>
  <c r="BV66"/>
  <c r="BZ66"/>
  <c r="CD66"/>
  <c r="CH66"/>
  <c r="CL66"/>
  <c r="CP66"/>
  <c r="CT66"/>
  <c r="CX66"/>
  <c r="DB66"/>
  <c r="DF66"/>
  <c r="DH66"/>
  <c r="DJ66"/>
  <c r="J59"/>
  <c r="L59"/>
  <c r="P59"/>
  <c r="T59"/>
  <c r="X59"/>
  <c r="AB59"/>
  <c r="AF59"/>
  <c r="AJ59"/>
  <c r="AN59"/>
  <c r="AR59"/>
  <c r="AV59"/>
  <c r="AZ59"/>
  <c r="BD59"/>
  <c r="BH59"/>
  <c r="BL59"/>
  <c r="BP59"/>
  <c r="BT59"/>
  <c r="BX59"/>
  <c r="CB59"/>
  <c r="CF59"/>
  <c r="CJ59"/>
  <c r="CN59"/>
  <c r="CR59"/>
  <c r="CV59"/>
  <c r="CZ59"/>
  <c r="DD59"/>
  <c r="DG59"/>
  <c r="DI59"/>
  <c r="M59"/>
  <c r="Q59"/>
  <c r="U59"/>
  <c r="Y59"/>
  <c r="AC59"/>
  <c r="AG59"/>
  <c r="AK59"/>
  <c r="AO59"/>
  <c r="AS59"/>
  <c r="AW59"/>
  <c r="BA59"/>
  <c r="BE59"/>
  <c r="BI59"/>
  <c r="BM59"/>
  <c r="BQ59"/>
  <c r="BU59"/>
  <c r="BY59"/>
  <c r="CC59"/>
  <c r="CG59"/>
  <c r="CK59"/>
  <c r="CO59"/>
  <c r="CS59"/>
  <c r="CW59"/>
  <c r="DA59"/>
  <c r="DE59"/>
  <c r="K59"/>
  <c r="N59"/>
  <c r="R59"/>
  <c r="V59"/>
  <c r="Z59"/>
  <c r="AD59"/>
  <c r="AH59"/>
  <c r="AL59"/>
  <c r="AP59"/>
  <c r="AT59"/>
  <c r="AX59"/>
  <c r="BB59"/>
  <c r="BF59"/>
  <c r="BJ59"/>
  <c r="BN59"/>
  <c r="BR59"/>
  <c r="BV59"/>
  <c r="BZ59"/>
  <c r="CD59"/>
  <c r="CH59"/>
  <c r="CL59"/>
  <c r="CP59"/>
  <c r="CT59"/>
  <c r="CX59"/>
  <c r="DB59"/>
  <c r="DF59"/>
  <c r="DH59"/>
  <c r="DJ59"/>
  <c r="O59"/>
  <c r="S59"/>
  <c r="W59"/>
  <c r="AA59"/>
  <c r="AE59"/>
  <c r="AI59"/>
  <c r="AM59"/>
  <c r="AQ59"/>
  <c r="AU59"/>
  <c r="AY59"/>
  <c r="BC59"/>
  <c r="BG59"/>
  <c r="BK59"/>
  <c r="BO59"/>
  <c r="BS59"/>
  <c r="BW59"/>
  <c r="CA59"/>
  <c r="CE59"/>
  <c r="CI59"/>
  <c r="CM59"/>
  <c r="CQ59"/>
  <c r="CU59"/>
  <c r="CY59"/>
  <c r="DC59"/>
  <c r="K52"/>
  <c r="M52"/>
  <c r="Q52"/>
  <c r="U52"/>
  <c r="Y52"/>
  <c r="AC52"/>
  <c r="AG52"/>
  <c r="AK52"/>
  <c r="AO52"/>
  <c r="AS52"/>
  <c r="AW52"/>
  <c r="BA52"/>
  <c r="BE52"/>
  <c r="BI52"/>
  <c r="BM52"/>
  <c r="BQ52"/>
  <c r="BU52"/>
  <c r="BY52"/>
  <c r="CC52"/>
  <c r="CG52"/>
  <c r="CK52"/>
  <c r="CO52"/>
  <c r="CS52"/>
  <c r="CW52"/>
  <c r="DA52"/>
  <c r="DE52"/>
  <c r="N52"/>
  <c r="R52"/>
  <c r="V52"/>
  <c r="Z52"/>
  <c r="AD52"/>
  <c r="AH52"/>
  <c r="AL52"/>
  <c r="AP52"/>
  <c r="AT52"/>
  <c r="AX52"/>
  <c r="BB52"/>
  <c r="BF52"/>
  <c r="BJ52"/>
  <c r="BN52"/>
  <c r="BR52"/>
  <c r="BV52"/>
  <c r="BZ52"/>
  <c r="CD52"/>
  <c r="CH52"/>
  <c r="CL52"/>
  <c r="CP52"/>
  <c r="CT52"/>
  <c r="CX52"/>
  <c r="DB52"/>
  <c r="DF52"/>
  <c r="DH52"/>
  <c r="DJ52"/>
  <c r="J52"/>
  <c r="O52"/>
  <c r="S52"/>
  <c r="W52"/>
  <c r="AA52"/>
  <c r="AE52"/>
  <c r="AI52"/>
  <c r="AM52"/>
  <c r="AQ52"/>
  <c r="AU52"/>
  <c r="AY52"/>
  <c r="BC52"/>
  <c r="BG52"/>
  <c r="BK52"/>
  <c r="BO52"/>
  <c r="BS52"/>
  <c r="BW52"/>
  <c r="CA52"/>
  <c r="CE52"/>
  <c r="CI52"/>
  <c r="CM52"/>
  <c r="CQ52"/>
  <c r="CU52"/>
  <c r="CY52"/>
  <c r="DC52"/>
  <c r="L52"/>
  <c r="P52"/>
  <c r="T52"/>
  <c r="X52"/>
  <c r="AB52"/>
  <c r="AF52"/>
  <c r="AJ52"/>
  <c r="AN52"/>
  <c r="AR52"/>
  <c r="AV52"/>
  <c r="AZ52"/>
  <c r="BD52"/>
  <c r="BH52"/>
  <c r="BL52"/>
  <c r="BP52"/>
  <c r="BT52"/>
  <c r="BX52"/>
  <c r="CB52"/>
  <c r="CF52"/>
  <c r="CJ52"/>
  <c r="CN52"/>
  <c r="CR52"/>
  <c r="CV52"/>
  <c r="CZ52"/>
  <c r="DD52"/>
  <c r="DG52"/>
  <c r="DI52"/>
  <c r="K56"/>
  <c r="M56"/>
  <c r="Q56"/>
  <c r="U56"/>
  <c r="Y56"/>
  <c r="AC56"/>
  <c r="AG56"/>
  <c r="AK56"/>
  <c r="AO56"/>
  <c r="AS56"/>
  <c r="AW56"/>
  <c r="BA56"/>
  <c r="BE56"/>
  <c r="BI56"/>
  <c r="BM56"/>
  <c r="BQ56"/>
  <c r="BU56"/>
  <c r="BY56"/>
  <c r="CC56"/>
  <c r="CG56"/>
  <c r="CK56"/>
  <c r="CO56"/>
  <c r="CS56"/>
  <c r="CW56"/>
  <c r="DA56"/>
  <c r="DE56"/>
  <c r="N56"/>
  <c r="R56"/>
  <c r="V56"/>
  <c r="Z56"/>
  <c r="AD56"/>
  <c r="AH56"/>
  <c r="AL56"/>
  <c r="AP56"/>
  <c r="AT56"/>
  <c r="AX56"/>
  <c r="BB56"/>
  <c r="BF56"/>
  <c r="BJ56"/>
  <c r="BN56"/>
  <c r="BR56"/>
  <c r="BV56"/>
  <c r="BZ56"/>
  <c r="CD56"/>
  <c r="CH56"/>
  <c r="CL56"/>
  <c r="CP56"/>
  <c r="CT56"/>
  <c r="CX56"/>
  <c r="DB56"/>
  <c r="DF56"/>
  <c r="DH56"/>
  <c r="DJ56"/>
  <c r="J56"/>
  <c r="O56"/>
  <c r="S56"/>
  <c r="W56"/>
  <c r="AA56"/>
  <c r="AE56"/>
  <c r="AI56"/>
  <c r="AM56"/>
  <c r="AQ56"/>
  <c r="AU56"/>
  <c r="AY56"/>
  <c r="BC56"/>
  <c r="BG56"/>
  <c r="BK56"/>
  <c r="BO56"/>
  <c r="BS56"/>
  <c r="BW56"/>
  <c r="CA56"/>
  <c r="CE56"/>
  <c r="CI56"/>
  <c r="CM56"/>
  <c r="CQ56"/>
  <c r="CU56"/>
  <c r="CY56"/>
  <c r="DC56"/>
  <c r="L56"/>
  <c r="P56"/>
  <c r="T56"/>
  <c r="X56"/>
  <c r="AB56"/>
  <c r="AF56"/>
  <c r="AJ56"/>
  <c r="AN56"/>
  <c r="AR56"/>
  <c r="AV56"/>
  <c r="AZ56"/>
  <c r="BD56"/>
  <c r="BH56"/>
  <c r="BL56"/>
  <c r="BP56"/>
  <c r="BT56"/>
  <c r="BX56"/>
  <c r="CB56"/>
  <c r="CF56"/>
  <c r="CJ56"/>
  <c r="CN56"/>
  <c r="CR56"/>
  <c r="CV56"/>
  <c r="CZ56"/>
  <c r="DD56"/>
  <c r="DG56"/>
  <c r="DI56"/>
  <c r="DK16" i="6"/>
  <c r="DK16" i="5"/>
  <c r="DJ40" i="20"/>
  <c r="DK15" i="8"/>
  <c r="DK16" i="7"/>
  <c r="DK15" i="22"/>
  <c r="DK15" i="9"/>
  <c r="DJ381" i="19"/>
  <c r="DK16" i="23"/>
  <c r="DK15" i="15"/>
  <c r="DI23" i="7"/>
  <c r="DI24" s="1"/>
  <c r="DC37"/>
  <c r="DC38" s="1"/>
  <c r="DC23"/>
  <c r="DC24" s="1"/>
  <c r="DC35"/>
  <c r="DC36" s="1"/>
  <c r="DC25"/>
  <c r="DC26" s="1"/>
  <c r="DB35"/>
  <c r="DB36" s="1"/>
  <c r="DB25"/>
  <c r="DB26" s="1"/>
  <c r="DA35"/>
  <c r="DA36" s="1"/>
  <c r="DA37"/>
  <c r="DA38" s="1"/>
  <c r="DA23"/>
  <c r="DA24" s="1"/>
  <c r="DA25"/>
  <c r="DA26" s="1"/>
  <c r="CZ35"/>
  <c r="CZ36" s="1"/>
  <c r="CZ37"/>
  <c r="CZ38" s="1"/>
  <c r="CY37"/>
  <c r="CY38" s="1"/>
  <c r="CY35"/>
  <c r="CY36" s="1"/>
  <c r="CY25"/>
  <c r="CY26" s="1"/>
  <c r="CX23"/>
  <c r="CX24" s="1"/>
  <c r="CX37"/>
  <c r="CX38" s="1"/>
  <c r="CW37"/>
  <c r="CW38" s="1"/>
  <c r="CW23"/>
  <c r="CW24" s="1"/>
  <c r="CV37"/>
  <c r="CV38" s="1"/>
  <c r="CU35"/>
  <c r="CU36" s="1"/>
  <c r="CU25"/>
  <c r="CU26" s="1"/>
  <c r="CT23"/>
  <c r="CT24" s="1"/>
  <c r="CS35"/>
  <c r="CS36" s="1"/>
  <c r="CS25"/>
  <c r="CS26" s="1"/>
  <c r="CR35"/>
  <c r="CR36" s="1"/>
  <c r="CQ35"/>
  <c r="CQ36" s="1"/>
  <c r="CR37"/>
  <c r="CR38" s="1"/>
  <c r="CQ23"/>
  <c r="CQ24" s="1"/>
  <c r="CR25"/>
  <c r="CR26" s="1"/>
  <c r="CP23"/>
  <c r="CP24" s="1"/>
  <c r="CP25"/>
  <c r="CP26" s="1"/>
  <c r="CP37"/>
  <c r="CP38" s="1"/>
  <c r="P37"/>
  <c r="P38" s="1"/>
  <c r="BJ35"/>
  <c r="BJ36" s="1"/>
  <c r="AY35"/>
  <c r="AY36" s="1"/>
  <c r="AI23"/>
  <c r="T23"/>
  <c r="AV25"/>
  <c r="AV26" s="1"/>
  <c r="Z35"/>
  <c r="O25"/>
  <c r="O26" s="1"/>
  <c r="BJ25"/>
  <c r="BJ26" s="1"/>
  <c r="AD25"/>
  <c r="AD26" s="1"/>
  <c r="K37"/>
  <c r="K38" s="1"/>
  <c r="BQ25"/>
  <c r="BQ26" s="1"/>
  <c r="AK23"/>
  <c r="Q37"/>
  <c r="Q38" s="1"/>
  <c r="L37"/>
  <c r="L38" s="1"/>
  <c r="AS23"/>
  <c r="P35"/>
  <c r="CF35"/>
  <c r="CF36" s="1"/>
  <c r="BX35"/>
  <c r="BX36" s="1"/>
  <c r="BP23"/>
  <c r="BP24" s="1"/>
  <c r="CF25"/>
  <c r="CF26" s="1"/>
  <c r="BA35"/>
  <c r="BA36" s="1"/>
  <c r="AS37"/>
  <c r="AS38" s="1"/>
  <c r="L35"/>
  <c r="BY23"/>
  <c r="BY24" s="1"/>
  <c r="BJ23"/>
  <c r="BJ24" s="1"/>
  <c r="AH23"/>
  <c r="AO23"/>
  <c r="W37"/>
  <c r="W38" s="1"/>
  <c r="K23"/>
  <c r="BB35"/>
  <c r="BB36" s="1"/>
  <c r="BW25"/>
  <c r="BW26" s="1"/>
  <c r="AT23"/>
  <c r="Y25"/>
  <c r="Y26" s="1"/>
  <c r="CO23"/>
  <c r="CO24" s="1"/>
  <c r="AW35"/>
  <c r="AW36" s="1"/>
  <c r="AM35"/>
  <c r="X25"/>
  <c r="X26" s="1"/>
  <c r="Q23"/>
  <c r="CH35"/>
  <c r="CH36" s="1"/>
  <c r="BD35"/>
  <c r="BD36" s="1"/>
  <c r="AU35"/>
  <c r="AU36" s="1"/>
  <c r="BW37"/>
  <c r="BW38" s="1"/>
  <c r="BS25"/>
  <c r="BS26" s="1"/>
  <c r="BI25"/>
  <c r="BI26" s="1"/>
  <c r="CK23"/>
  <c r="CK24" s="1"/>
  <c r="AF25"/>
  <c r="AF26" s="1"/>
  <c r="CJ37"/>
  <c r="CJ38" s="1"/>
  <c r="CF23"/>
  <c r="CF24" s="1"/>
  <c r="CC25"/>
  <c r="CC26" s="1"/>
  <c r="BR35"/>
  <c r="BR36" s="1"/>
  <c r="AL37"/>
  <c r="AL38" s="1"/>
  <c r="Z23"/>
  <c r="W23"/>
  <c r="W35"/>
  <c r="N23"/>
  <c r="BC35"/>
  <c r="BC36" s="1"/>
  <c r="BE23"/>
  <c r="BE24" s="1"/>
  <c r="AB35"/>
  <c r="CI25"/>
  <c r="CI26" s="1"/>
  <c r="BH25"/>
  <c r="BH26" s="1"/>
  <c r="BC25"/>
  <c r="BC26" s="1"/>
  <c r="CD35"/>
  <c r="CD36" s="1"/>
  <c r="AM23"/>
  <c r="AI25"/>
  <c r="AI26" s="1"/>
  <c r="T37"/>
  <c r="T38" s="1"/>
  <c r="L25"/>
  <c r="L26" s="1"/>
  <c r="BH37"/>
  <c r="BH38" s="1"/>
  <c r="AL25"/>
  <c r="AL26" s="1"/>
  <c r="AD23"/>
  <c r="N25"/>
  <c r="N26" s="1"/>
  <c r="CN25"/>
  <c r="CN26" s="1"/>
  <c r="BH23"/>
  <c r="BH24" s="1"/>
  <c r="BM37"/>
  <c r="BM38" s="1"/>
  <c r="M37"/>
  <c r="M38" s="1"/>
  <c r="BP37"/>
  <c r="BP38" s="1"/>
  <c r="BT35"/>
  <c r="BT36" s="1"/>
  <c r="BK25"/>
  <c r="BK26" s="1"/>
  <c r="BF25"/>
  <c r="BF26" s="1"/>
  <c r="AP37"/>
  <c r="AP38" s="1"/>
  <c r="AA25"/>
  <c r="AA26" s="1"/>
  <c r="AW37"/>
  <c r="AW38" s="1"/>
  <c r="AU23"/>
  <c r="AU24" s="1"/>
  <c r="AA23"/>
  <c r="BZ23"/>
  <c r="BZ24" s="1"/>
  <c r="BR25"/>
  <c r="BR26" s="1"/>
  <c r="BB37"/>
  <c r="BB38" s="1"/>
  <c r="AF35"/>
  <c r="R23"/>
  <c r="W25"/>
  <c r="W26" s="1"/>
  <c r="CJ35"/>
  <c r="CJ36" s="1"/>
  <c r="AV23"/>
  <c r="AV24" s="1"/>
  <c r="BU37"/>
  <c r="BU38" s="1"/>
  <c r="BK23"/>
  <c r="BK24" s="1"/>
  <c r="AM25"/>
  <c r="AM26" s="1"/>
  <c r="AG35"/>
  <c r="AD37"/>
  <c r="AD38" s="1"/>
  <c r="Y37"/>
  <c r="Y38" s="1"/>
  <c r="AT25"/>
  <c r="AT26" s="1"/>
  <c r="BA23"/>
  <c r="BA24" s="1"/>
  <c r="CM25"/>
  <c r="CM26" s="1"/>
  <c r="CE35"/>
  <c r="CE36" s="1"/>
  <c r="BW23"/>
  <c r="BW24" s="1"/>
  <c r="BG25"/>
  <c r="BG26" s="1"/>
  <c r="AY37"/>
  <c r="AY38" s="1"/>
  <c r="AJ37"/>
  <c r="AJ38" s="1"/>
  <c r="AZ37"/>
  <c r="AZ38" s="1"/>
  <c r="AN23"/>
  <c r="Y23"/>
  <c r="AN37"/>
  <c r="AN38" s="1"/>
  <c r="Q35"/>
  <c r="CF37"/>
  <c r="CF38" s="1"/>
  <c r="CA23"/>
  <c r="CA24" s="1"/>
  <c r="BM35"/>
  <c r="BM36" s="1"/>
  <c r="AU25"/>
  <c r="AU26" s="1"/>
  <c r="BU35"/>
  <c r="BU36" s="1"/>
  <c r="AI35"/>
  <c r="Y35"/>
  <c r="N37"/>
  <c r="N38" s="1"/>
  <c r="CL23"/>
  <c r="CL24" s="1"/>
  <c r="CK35"/>
  <c r="CK36" s="1"/>
  <c r="CE25"/>
  <c r="CE26" s="1"/>
  <c r="BM25"/>
  <c r="BM26" s="1"/>
  <c r="BI35"/>
  <c r="BI36" s="1"/>
  <c r="BE25"/>
  <c r="BE26" s="1"/>
  <c r="AK35"/>
  <c r="AC25"/>
  <c r="AC26" s="1"/>
  <c r="O35"/>
  <c r="J25"/>
  <c r="J26" s="1"/>
  <c r="CL25"/>
  <c r="CL26" s="1"/>
  <c r="X37"/>
  <c r="X38" s="1"/>
  <c r="S35"/>
  <c r="CJ23"/>
  <c r="CJ24" s="1"/>
  <c r="CC23"/>
  <c r="CC24" s="1"/>
  <c r="BJ37"/>
  <c r="BJ38" s="1"/>
  <c r="BF35"/>
  <c r="BF36" s="1"/>
  <c r="CG35"/>
  <c r="CG36" s="1"/>
  <c r="AR23"/>
  <c r="AH25"/>
  <c r="AH26" s="1"/>
  <c r="AB25"/>
  <c r="AB26" s="1"/>
  <c r="CH25"/>
  <c r="CH26" s="1"/>
  <c r="BG37"/>
  <c r="BG38" s="1"/>
  <c r="AY25"/>
  <c r="AY26" s="1"/>
  <c r="AQ23"/>
  <c r="CE23"/>
  <c r="CE24" s="1"/>
  <c r="AD35"/>
  <c r="K25"/>
  <c r="K26" s="1"/>
  <c r="CM37"/>
  <c r="CM38" s="1"/>
  <c r="BD23"/>
  <c r="BD24" s="1"/>
  <c r="CK25"/>
  <c r="CK26" s="1"/>
  <c r="BZ35"/>
  <c r="BZ36" s="1"/>
  <c r="BX25"/>
  <c r="BX26" s="1"/>
  <c r="BE37"/>
  <c r="BE38" s="1"/>
  <c r="BZ37"/>
  <c r="BZ38" s="1"/>
  <c r="AO35"/>
  <c r="DI25" i="23"/>
  <c r="DI32" i="8"/>
  <c r="DJ266" i="15"/>
  <c r="DJ35" i="7" s="1"/>
  <c r="DJ36" s="1"/>
  <c r="DH24" i="23"/>
  <c r="AF24" i="7"/>
  <c r="N36"/>
  <c r="V36"/>
  <c r="P24"/>
  <c r="K201" i="15"/>
  <c r="J245"/>
  <c r="J117" i="9"/>
  <c r="J123" s="1"/>
  <c r="J125" s="1"/>
  <c r="K104" i="15"/>
  <c r="J243"/>
  <c r="K199"/>
  <c r="K47"/>
  <c r="J99"/>
  <c r="K49"/>
  <c r="J101"/>
  <c r="J100"/>
  <c r="K48"/>
  <c r="K202"/>
  <c r="J246"/>
  <c r="DI97"/>
  <c r="DI98"/>
  <c r="DJ121" i="9"/>
  <c r="DJ122"/>
  <c r="K60" i="5"/>
  <c r="M60"/>
  <c r="Q60"/>
  <c r="U60"/>
  <c r="Y60"/>
  <c r="AC60"/>
  <c r="AG60"/>
  <c r="AK60"/>
  <c r="AO60"/>
  <c r="AS60"/>
  <c r="AW60"/>
  <c r="BA60"/>
  <c r="BE60"/>
  <c r="BI60"/>
  <c r="BM60"/>
  <c r="BQ60"/>
  <c r="BU60"/>
  <c r="BY60"/>
  <c r="CC60"/>
  <c r="CG60"/>
  <c r="CK60"/>
  <c r="CO60"/>
  <c r="CS60"/>
  <c r="CW60"/>
  <c r="DA60"/>
  <c r="DE60"/>
  <c r="N60"/>
  <c r="R60"/>
  <c r="V60"/>
  <c r="Z60"/>
  <c r="AD60"/>
  <c r="AH60"/>
  <c r="AL60"/>
  <c r="AP60"/>
  <c r="AT60"/>
  <c r="AX60"/>
  <c r="BB60"/>
  <c r="BF60"/>
  <c r="BJ60"/>
  <c r="BN60"/>
  <c r="BR60"/>
  <c r="BV60"/>
  <c r="BZ60"/>
  <c r="CD60"/>
  <c r="CH60"/>
  <c r="CL60"/>
  <c r="CP60"/>
  <c r="CT60"/>
  <c r="CX60"/>
  <c r="DB60"/>
  <c r="DF60"/>
  <c r="DH60"/>
  <c r="DJ60"/>
  <c r="J60"/>
  <c r="O60"/>
  <c r="S60"/>
  <c r="W60"/>
  <c r="AA60"/>
  <c r="AE60"/>
  <c r="AI60"/>
  <c r="AM60"/>
  <c r="AQ60"/>
  <c r="AU60"/>
  <c r="AY60"/>
  <c r="BC60"/>
  <c r="BG60"/>
  <c r="BK60"/>
  <c r="BO60"/>
  <c r="BS60"/>
  <c r="BW60"/>
  <c r="CA60"/>
  <c r="CE60"/>
  <c r="CI60"/>
  <c r="CM60"/>
  <c r="CQ60"/>
  <c r="CU60"/>
  <c r="CY60"/>
  <c r="DC60"/>
  <c r="L60"/>
  <c r="P60"/>
  <c r="T60"/>
  <c r="X60"/>
  <c r="AB60"/>
  <c r="AF60"/>
  <c r="AJ60"/>
  <c r="AN60"/>
  <c r="AR60"/>
  <c r="AV60"/>
  <c r="AZ60"/>
  <c r="BD60"/>
  <c r="BH60"/>
  <c r="BL60"/>
  <c r="BP60"/>
  <c r="BT60"/>
  <c r="BX60"/>
  <c r="CB60"/>
  <c r="CF60"/>
  <c r="CJ60"/>
  <c r="CN60"/>
  <c r="CR60"/>
  <c r="CV60"/>
  <c r="CZ60"/>
  <c r="DD60"/>
  <c r="DG60"/>
  <c r="DI60"/>
  <c r="K53"/>
  <c r="N53"/>
  <c r="R53"/>
  <c r="V53"/>
  <c r="Z53"/>
  <c r="AD53"/>
  <c r="AH53"/>
  <c r="AL53"/>
  <c r="AP53"/>
  <c r="AT53"/>
  <c r="AX53"/>
  <c r="BB53"/>
  <c r="BF53"/>
  <c r="BJ53"/>
  <c r="BN53"/>
  <c r="BR53"/>
  <c r="BV53"/>
  <c r="BZ53"/>
  <c r="CD53"/>
  <c r="CH53"/>
  <c r="CL53"/>
  <c r="CP53"/>
  <c r="CT53"/>
  <c r="CX53"/>
  <c r="DB53"/>
  <c r="DF53"/>
  <c r="DH53"/>
  <c r="DJ53"/>
  <c r="O53"/>
  <c r="S53"/>
  <c r="W53"/>
  <c r="AA53"/>
  <c r="AE53"/>
  <c r="AI53"/>
  <c r="AM53"/>
  <c r="AQ53"/>
  <c r="AU53"/>
  <c r="AY53"/>
  <c r="BC53"/>
  <c r="BG53"/>
  <c r="BK53"/>
  <c r="BO53"/>
  <c r="BS53"/>
  <c r="BW53"/>
  <c r="CA53"/>
  <c r="CE53"/>
  <c r="CI53"/>
  <c r="CM53"/>
  <c r="CQ53"/>
  <c r="CU53"/>
  <c r="CY53"/>
  <c r="DC53"/>
  <c r="J53"/>
  <c r="L53"/>
  <c r="P53"/>
  <c r="T53"/>
  <c r="X53"/>
  <c r="AB53"/>
  <c r="AF53"/>
  <c r="AJ53"/>
  <c r="AN53"/>
  <c r="AR53"/>
  <c r="AV53"/>
  <c r="AZ53"/>
  <c r="BD53"/>
  <c r="BH53"/>
  <c r="BL53"/>
  <c r="BP53"/>
  <c r="BT53"/>
  <c r="BX53"/>
  <c r="CB53"/>
  <c r="CF53"/>
  <c r="CJ53"/>
  <c r="CN53"/>
  <c r="CR53"/>
  <c r="CV53"/>
  <c r="CZ53"/>
  <c r="DD53"/>
  <c r="DG53"/>
  <c r="DI53"/>
  <c r="M53"/>
  <c r="Q53"/>
  <c r="U53"/>
  <c r="Y53"/>
  <c r="AC53"/>
  <c r="AG53"/>
  <c r="AK53"/>
  <c r="AO53"/>
  <c r="AS53"/>
  <c r="AW53"/>
  <c r="BA53"/>
  <c r="BE53"/>
  <c r="BI53"/>
  <c r="BM53"/>
  <c r="BQ53"/>
  <c r="BU53"/>
  <c r="BY53"/>
  <c r="CC53"/>
  <c r="CG53"/>
  <c r="CK53"/>
  <c r="CO53"/>
  <c r="CS53"/>
  <c r="CW53"/>
  <c r="DA53"/>
  <c r="DE53"/>
  <c r="K63"/>
  <c r="N63"/>
  <c r="R63"/>
  <c r="V63"/>
  <c r="Z63"/>
  <c r="AD63"/>
  <c r="AH63"/>
  <c r="AL63"/>
  <c r="AP63"/>
  <c r="AT63"/>
  <c r="AX63"/>
  <c r="BB63"/>
  <c r="BF63"/>
  <c r="BJ63"/>
  <c r="BN63"/>
  <c r="BR63"/>
  <c r="BV63"/>
  <c r="BZ63"/>
  <c r="CD63"/>
  <c r="CH63"/>
  <c r="CL63"/>
  <c r="CP63"/>
  <c r="J63"/>
  <c r="L63"/>
  <c r="P63"/>
  <c r="T63"/>
  <c r="X63"/>
  <c r="AB63"/>
  <c r="AF63"/>
  <c r="AJ63"/>
  <c r="AN63"/>
  <c r="AR63"/>
  <c r="AV63"/>
  <c r="AZ63"/>
  <c r="BD63"/>
  <c r="BH63"/>
  <c r="BL63"/>
  <c r="BP63"/>
  <c r="BT63"/>
  <c r="BX63"/>
  <c r="CB63"/>
  <c r="CF63"/>
  <c r="CJ63"/>
  <c r="CN63"/>
  <c r="CT63"/>
  <c r="CX63"/>
  <c r="DB63"/>
  <c r="DF63"/>
  <c r="DH63"/>
  <c r="DJ63"/>
  <c r="O63"/>
  <c r="S63"/>
  <c r="W63"/>
  <c r="AA63"/>
  <c r="AE63"/>
  <c r="AI63"/>
  <c r="AM63"/>
  <c r="AQ63"/>
  <c r="AU63"/>
  <c r="AY63"/>
  <c r="BC63"/>
  <c r="BG63"/>
  <c r="BK63"/>
  <c r="BO63"/>
  <c r="BS63"/>
  <c r="BW63"/>
  <c r="CA63"/>
  <c r="CE63"/>
  <c r="CI63"/>
  <c r="CM63"/>
  <c r="CQ63"/>
  <c r="CU63"/>
  <c r="CY63"/>
  <c r="DC63"/>
  <c r="CR63"/>
  <c r="CV63"/>
  <c r="CZ63"/>
  <c r="DD63"/>
  <c r="DG63"/>
  <c r="DI63"/>
  <c r="M63"/>
  <c r="Q63"/>
  <c r="U63"/>
  <c r="Y63"/>
  <c r="AC63"/>
  <c r="AG63"/>
  <c r="AK63"/>
  <c r="AO63"/>
  <c r="AS63"/>
  <c r="AW63"/>
  <c r="BA63"/>
  <c r="BE63"/>
  <c r="BI63"/>
  <c r="BM63"/>
  <c r="BQ63"/>
  <c r="BU63"/>
  <c r="BY63"/>
  <c r="CC63"/>
  <c r="CG63"/>
  <c r="CK63"/>
  <c r="CO63"/>
  <c r="CS63"/>
  <c r="CW63"/>
  <c r="DA63"/>
  <c r="DE63"/>
  <c r="K54"/>
  <c r="M54"/>
  <c r="Q54"/>
  <c r="U54"/>
  <c r="Y54"/>
  <c r="AC54"/>
  <c r="AG54"/>
  <c r="AK54"/>
  <c r="AO54"/>
  <c r="AS54"/>
  <c r="AW54"/>
  <c r="BA54"/>
  <c r="BE54"/>
  <c r="BI54"/>
  <c r="BM54"/>
  <c r="BQ54"/>
  <c r="BU54"/>
  <c r="BY54"/>
  <c r="CC54"/>
  <c r="CG54"/>
  <c r="CK54"/>
  <c r="CO54"/>
  <c r="CS54"/>
  <c r="CW54"/>
  <c r="DA54"/>
  <c r="DE54"/>
  <c r="N54"/>
  <c r="R54"/>
  <c r="V54"/>
  <c r="Z54"/>
  <c r="AD54"/>
  <c r="AH54"/>
  <c r="AL54"/>
  <c r="AP54"/>
  <c r="AT54"/>
  <c r="AX54"/>
  <c r="BB54"/>
  <c r="BF54"/>
  <c r="BJ54"/>
  <c r="BN54"/>
  <c r="BR54"/>
  <c r="BV54"/>
  <c r="BZ54"/>
  <c r="CD54"/>
  <c r="CH54"/>
  <c r="CL54"/>
  <c r="CP54"/>
  <c r="CT54"/>
  <c r="CX54"/>
  <c r="DB54"/>
  <c r="DF54"/>
  <c r="DH54"/>
  <c r="DJ54"/>
  <c r="J54"/>
  <c r="O54"/>
  <c r="S54"/>
  <c r="W54"/>
  <c r="AA54"/>
  <c r="AE54"/>
  <c r="AI54"/>
  <c r="AM54"/>
  <c r="AQ54"/>
  <c r="AU54"/>
  <c r="AY54"/>
  <c r="BC54"/>
  <c r="BG54"/>
  <c r="BK54"/>
  <c r="BO54"/>
  <c r="BS54"/>
  <c r="BW54"/>
  <c r="CA54"/>
  <c r="CE54"/>
  <c r="CI54"/>
  <c r="CM54"/>
  <c r="CQ54"/>
  <c r="CU54"/>
  <c r="CY54"/>
  <c r="DC54"/>
  <c r="L54"/>
  <c r="P54"/>
  <c r="T54"/>
  <c r="X54"/>
  <c r="AB54"/>
  <c r="AF54"/>
  <c r="AJ54"/>
  <c r="AN54"/>
  <c r="AR54"/>
  <c r="AV54"/>
  <c r="AZ54"/>
  <c r="BD54"/>
  <c r="BH54"/>
  <c r="BL54"/>
  <c r="BP54"/>
  <c r="BT54"/>
  <c r="BX54"/>
  <c r="CB54"/>
  <c r="CF54"/>
  <c r="CJ54"/>
  <c r="CN54"/>
  <c r="CR54"/>
  <c r="CV54"/>
  <c r="CZ54"/>
  <c r="DD54"/>
  <c r="DG54"/>
  <c r="DI54"/>
  <c r="J50"/>
  <c r="O50"/>
  <c r="S50"/>
  <c r="W50"/>
  <c r="AA50"/>
  <c r="AE50"/>
  <c r="AI50"/>
  <c r="AM50"/>
  <c r="AQ50"/>
  <c r="AU50"/>
  <c r="AY50"/>
  <c r="BC50"/>
  <c r="BG50"/>
  <c r="BK50"/>
  <c r="BO50"/>
  <c r="BS50"/>
  <c r="BW50"/>
  <c r="CA50"/>
  <c r="CE50"/>
  <c r="CI50"/>
  <c r="CM50"/>
  <c r="CQ50"/>
  <c r="CU50"/>
  <c r="CY50"/>
  <c r="DC50"/>
  <c r="L50"/>
  <c r="P50"/>
  <c r="T50"/>
  <c r="X50"/>
  <c r="AB50"/>
  <c r="AF50"/>
  <c r="AJ50"/>
  <c r="AN50"/>
  <c r="AR50"/>
  <c r="AV50"/>
  <c r="AZ50"/>
  <c r="BD50"/>
  <c r="BH50"/>
  <c r="BL50"/>
  <c r="BP50"/>
  <c r="BT50"/>
  <c r="BX50"/>
  <c r="CB50"/>
  <c r="CF50"/>
  <c r="CJ50"/>
  <c r="CN50"/>
  <c r="CR50"/>
  <c r="CV50"/>
  <c r="CZ50"/>
  <c r="DD50"/>
  <c r="DG50"/>
  <c r="DI50"/>
  <c r="K50"/>
  <c r="M50"/>
  <c r="Q50"/>
  <c r="U50"/>
  <c r="Y50"/>
  <c r="AC50"/>
  <c r="AG50"/>
  <c r="AK50"/>
  <c r="AO50"/>
  <c r="AS50"/>
  <c r="AW50"/>
  <c r="BA50"/>
  <c r="BE50"/>
  <c r="BI50"/>
  <c r="BM50"/>
  <c r="BQ50"/>
  <c r="BU50"/>
  <c r="BY50"/>
  <c r="CC50"/>
  <c r="CG50"/>
  <c r="CK50"/>
  <c r="CO50"/>
  <c r="CS50"/>
  <c r="CW50"/>
  <c r="DA50"/>
  <c r="DE50"/>
  <c r="N50"/>
  <c r="R50"/>
  <c r="V50"/>
  <c r="Z50"/>
  <c r="AD50"/>
  <c r="AH50"/>
  <c r="AL50"/>
  <c r="AP50"/>
  <c r="AT50"/>
  <c r="AX50"/>
  <c r="BB50"/>
  <c r="BF50"/>
  <c r="BJ50"/>
  <c r="BN50"/>
  <c r="BR50"/>
  <c r="BV50"/>
  <c r="BZ50"/>
  <c r="CD50"/>
  <c r="CH50"/>
  <c r="CL50"/>
  <c r="CP50"/>
  <c r="CT50"/>
  <c r="CX50"/>
  <c r="DB50"/>
  <c r="DF50"/>
  <c r="DH50"/>
  <c r="DJ50"/>
  <c r="K51"/>
  <c r="N51"/>
  <c r="R51"/>
  <c r="V51"/>
  <c r="Z51"/>
  <c r="AD51"/>
  <c r="AH51"/>
  <c r="AL51"/>
  <c r="AP51"/>
  <c r="AT51"/>
  <c r="AX51"/>
  <c r="BB51"/>
  <c r="BF51"/>
  <c r="BJ51"/>
  <c r="BN51"/>
  <c r="BR51"/>
  <c r="BV51"/>
  <c r="BZ51"/>
  <c r="CD51"/>
  <c r="CH51"/>
  <c r="CL51"/>
  <c r="CP51"/>
  <c r="CT51"/>
  <c r="CX51"/>
  <c r="DB51"/>
  <c r="DF51"/>
  <c r="DH51"/>
  <c r="DJ51"/>
  <c r="O51"/>
  <c r="S51"/>
  <c r="W51"/>
  <c r="AA51"/>
  <c r="AE51"/>
  <c r="AI51"/>
  <c r="AM51"/>
  <c r="AQ51"/>
  <c r="AU51"/>
  <c r="AY51"/>
  <c r="BC51"/>
  <c r="BG51"/>
  <c r="BK51"/>
  <c r="BO51"/>
  <c r="BS51"/>
  <c r="BW51"/>
  <c r="CA51"/>
  <c r="CE51"/>
  <c r="CI51"/>
  <c r="CM51"/>
  <c r="CQ51"/>
  <c r="CU51"/>
  <c r="CY51"/>
  <c r="DC51"/>
  <c r="J51"/>
  <c r="L51"/>
  <c r="P51"/>
  <c r="T51"/>
  <c r="X51"/>
  <c r="AB51"/>
  <c r="AF51"/>
  <c r="AJ51"/>
  <c r="AN51"/>
  <c r="AR51"/>
  <c r="AV51"/>
  <c r="AZ51"/>
  <c r="BD51"/>
  <c r="BH51"/>
  <c r="BL51"/>
  <c r="BP51"/>
  <c r="BT51"/>
  <c r="BX51"/>
  <c r="CB51"/>
  <c r="CF51"/>
  <c r="CJ51"/>
  <c r="CN51"/>
  <c r="CR51"/>
  <c r="CV51"/>
  <c r="CZ51"/>
  <c r="DD51"/>
  <c r="DG51"/>
  <c r="DI51"/>
  <c r="M51"/>
  <c r="Q51"/>
  <c r="U51"/>
  <c r="Y51"/>
  <c r="AC51"/>
  <c r="AG51"/>
  <c r="AK51"/>
  <c r="AO51"/>
  <c r="AS51"/>
  <c r="AW51"/>
  <c r="BA51"/>
  <c r="BE51"/>
  <c r="BI51"/>
  <c r="BM51"/>
  <c r="BQ51"/>
  <c r="BU51"/>
  <c r="BY51"/>
  <c r="CC51"/>
  <c r="CG51"/>
  <c r="CK51"/>
  <c r="CO51"/>
  <c r="CS51"/>
  <c r="CW51"/>
  <c r="DA51"/>
  <c r="DE51"/>
  <c r="J61"/>
  <c r="L61"/>
  <c r="P61"/>
  <c r="T61"/>
  <c r="X61"/>
  <c r="AB61"/>
  <c r="AF61"/>
  <c r="AJ61"/>
  <c r="AN61"/>
  <c r="AR61"/>
  <c r="AV61"/>
  <c r="AZ61"/>
  <c r="BD61"/>
  <c r="BH61"/>
  <c r="BL61"/>
  <c r="BP61"/>
  <c r="BT61"/>
  <c r="BX61"/>
  <c r="CB61"/>
  <c r="CF61"/>
  <c r="CJ61"/>
  <c r="CN61"/>
  <c r="CR61"/>
  <c r="CV61"/>
  <c r="CZ61"/>
  <c r="DD61"/>
  <c r="DG61"/>
  <c r="DI61"/>
  <c r="M61"/>
  <c r="Q61"/>
  <c r="U61"/>
  <c r="Y61"/>
  <c r="AC61"/>
  <c r="AG61"/>
  <c r="AK61"/>
  <c r="AO61"/>
  <c r="AS61"/>
  <c r="AW61"/>
  <c r="BA61"/>
  <c r="BE61"/>
  <c r="BI61"/>
  <c r="BM61"/>
  <c r="BQ61"/>
  <c r="BU61"/>
  <c r="BY61"/>
  <c r="CC61"/>
  <c r="CG61"/>
  <c r="CK61"/>
  <c r="CO61"/>
  <c r="CS61"/>
  <c r="CW61"/>
  <c r="DA61"/>
  <c r="DE61"/>
  <c r="K61"/>
  <c r="N61"/>
  <c r="R61"/>
  <c r="V61"/>
  <c r="Z61"/>
  <c r="AD61"/>
  <c r="AH61"/>
  <c r="AL61"/>
  <c r="AP61"/>
  <c r="AT61"/>
  <c r="AX61"/>
  <c r="BB61"/>
  <c r="BF61"/>
  <c r="BJ61"/>
  <c r="BN61"/>
  <c r="BR61"/>
  <c r="BV61"/>
  <c r="BZ61"/>
  <c r="CD61"/>
  <c r="CH61"/>
  <c r="CL61"/>
  <c r="CP61"/>
  <c r="CT61"/>
  <c r="CX61"/>
  <c r="DB61"/>
  <c r="DF61"/>
  <c r="DH61"/>
  <c r="DJ61"/>
  <c r="O61"/>
  <c r="S61"/>
  <c r="W61"/>
  <c r="AA61"/>
  <c r="AE61"/>
  <c r="AI61"/>
  <c r="AM61"/>
  <c r="AQ61"/>
  <c r="AU61"/>
  <c r="AY61"/>
  <c r="BC61"/>
  <c r="BG61"/>
  <c r="BK61"/>
  <c r="BO61"/>
  <c r="BS61"/>
  <c r="BW61"/>
  <c r="CA61"/>
  <c r="CE61"/>
  <c r="CI61"/>
  <c r="CM61"/>
  <c r="CQ61"/>
  <c r="CU61"/>
  <c r="CY61"/>
  <c r="DC61"/>
  <c r="K65"/>
  <c r="N65"/>
  <c r="R65"/>
  <c r="V65"/>
  <c r="Z65"/>
  <c r="AD65"/>
  <c r="AH65"/>
  <c r="AL65"/>
  <c r="AP65"/>
  <c r="AT65"/>
  <c r="AX65"/>
  <c r="BB65"/>
  <c r="BF65"/>
  <c r="BJ65"/>
  <c r="BN65"/>
  <c r="BR65"/>
  <c r="BV65"/>
  <c r="BZ65"/>
  <c r="CD65"/>
  <c r="CH65"/>
  <c r="CL65"/>
  <c r="CP65"/>
  <c r="CT65"/>
  <c r="CX65"/>
  <c r="DB65"/>
  <c r="DF65"/>
  <c r="DH65"/>
  <c r="DJ65"/>
  <c r="O65"/>
  <c r="S65"/>
  <c r="W65"/>
  <c r="AA65"/>
  <c r="AE65"/>
  <c r="AI65"/>
  <c r="AM65"/>
  <c r="AQ65"/>
  <c r="AU65"/>
  <c r="AY65"/>
  <c r="BC65"/>
  <c r="BG65"/>
  <c r="BK65"/>
  <c r="BO65"/>
  <c r="BS65"/>
  <c r="BW65"/>
  <c r="CA65"/>
  <c r="CE65"/>
  <c r="CI65"/>
  <c r="CM65"/>
  <c r="CQ65"/>
  <c r="CU65"/>
  <c r="CY65"/>
  <c r="DC65"/>
  <c r="J65"/>
  <c r="L65"/>
  <c r="P65"/>
  <c r="T65"/>
  <c r="X65"/>
  <c r="AB65"/>
  <c r="AF65"/>
  <c r="AJ65"/>
  <c r="AN65"/>
  <c r="AR65"/>
  <c r="AV65"/>
  <c r="AZ65"/>
  <c r="BD65"/>
  <c r="BH65"/>
  <c r="BL65"/>
  <c r="BP65"/>
  <c r="BT65"/>
  <c r="BX65"/>
  <c r="CB65"/>
  <c r="CF65"/>
  <c r="CJ65"/>
  <c r="CN65"/>
  <c r="CR65"/>
  <c r="CV65"/>
  <c r="CZ65"/>
  <c r="DD65"/>
  <c r="DG65"/>
  <c r="DI65"/>
  <c r="M65"/>
  <c r="Q65"/>
  <c r="U65"/>
  <c r="Y65"/>
  <c r="AC65"/>
  <c r="AG65"/>
  <c r="AK65"/>
  <c r="AO65"/>
  <c r="AS65"/>
  <c r="AW65"/>
  <c r="BA65"/>
  <c r="BE65"/>
  <c r="BI65"/>
  <c r="BM65"/>
  <c r="BQ65"/>
  <c r="BU65"/>
  <c r="BY65"/>
  <c r="CC65"/>
  <c r="CG65"/>
  <c r="CK65"/>
  <c r="CO65"/>
  <c r="CS65"/>
  <c r="CW65"/>
  <c r="DA65"/>
  <c r="DE65"/>
  <c r="DB23" i="7"/>
  <c r="DB24" s="1"/>
  <c r="DB37"/>
  <c r="DB38" s="1"/>
  <c r="CZ25"/>
  <c r="CZ26" s="1"/>
  <c r="CZ23"/>
  <c r="CZ24" s="1"/>
  <c r="CY23"/>
  <c r="CY24" s="1"/>
  <c r="CX25"/>
  <c r="CX26" s="1"/>
  <c r="CX35"/>
  <c r="CX36" s="1"/>
  <c r="CV25"/>
  <c r="CV26" s="1"/>
  <c r="CU37"/>
  <c r="CU38" s="1"/>
  <c r="CU23"/>
  <c r="CU24" s="1"/>
  <c r="CS37"/>
  <c r="CS38" s="1"/>
  <c r="CS23"/>
  <c r="CS24" s="1"/>
  <c r="CQ25"/>
  <c r="CQ26" s="1"/>
  <c r="CQ37"/>
  <c r="CQ38" s="1"/>
  <c r="CR23"/>
  <c r="CR24" s="1"/>
  <c r="CP35"/>
  <c r="CP36" s="1"/>
  <c r="CE37"/>
  <c r="CE38" s="1"/>
  <c r="CA37"/>
  <c r="CA38" s="1"/>
  <c r="BN23"/>
  <c r="BN24" s="1"/>
  <c r="AF37"/>
  <c r="AF38" s="1"/>
  <c r="CJ25"/>
  <c r="CJ26" s="1"/>
  <c r="AP25"/>
  <c r="AP26" s="1"/>
  <c r="X35"/>
  <c r="CA25"/>
  <c r="CA26" s="1"/>
  <c r="CG25"/>
  <c r="CG26" s="1"/>
  <c r="J35"/>
  <c r="CC35"/>
  <c r="CC36" s="1"/>
  <c r="BM23"/>
  <c r="BM24" s="1"/>
  <c r="BH35"/>
  <c r="BH36" s="1"/>
  <c r="AG23"/>
  <c r="CN23"/>
  <c r="CN24" s="1"/>
  <c r="BY25"/>
  <c r="BY26" s="1"/>
  <c r="AV35"/>
  <c r="AV36" s="1"/>
  <c r="BL35"/>
  <c r="BL36" s="1"/>
  <c r="S37"/>
  <c r="S38" s="1"/>
  <c r="U35"/>
  <c r="BG23"/>
  <c r="BG24" s="1"/>
  <c r="BO23"/>
  <c r="BO24" s="1"/>
  <c r="BB23"/>
  <c r="BB24" s="1"/>
  <c r="BV23"/>
  <c r="BV24" s="1"/>
  <c r="AX37"/>
  <c r="AX38" s="1"/>
  <c r="BN25"/>
  <c r="BN26" s="1"/>
  <c r="BL25"/>
  <c r="BL26" s="1"/>
  <c r="AP23"/>
  <c r="AC35"/>
  <c r="J37"/>
  <c r="J38" s="1"/>
  <c r="CI23"/>
  <c r="CI24" s="1"/>
  <c r="BP35"/>
  <c r="BP36" s="1"/>
  <c r="CB23"/>
  <c r="CB24" s="1"/>
  <c r="BQ35"/>
  <c r="BQ36" s="1"/>
  <c r="AX23"/>
  <c r="AX24" s="1"/>
  <c r="AQ35"/>
  <c r="AM37"/>
  <c r="AM38" s="1"/>
  <c r="Q25"/>
  <c r="Q26" s="1"/>
  <c r="AQ25"/>
  <c r="AQ26" s="1"/>
  <c r="U23"/>
  <c r="P25"/>
  <c r="P26" s="1"/>
  <c r="BS37"/>
  <c r="BS38" s="1"/>
  <c r="BZ25"/>
  <c r="BZ26" s="1"/>
  <c r="BU23"/>
  <c r="BU24" s="1"/>
  <c r="BS23"/>
  <c r="BS24" s="1"/>
  <c r="AE25"/>
  <c r="AE26" s="1"/>
  <c r="AC23"/>
  <c r="V23"/>
  <c r="L23"/>
  <c r="CO35"/>
  <c r="CO36" s="1"/>
  <c r="CI37"/>
  <c r="CI38" s="1"/>
  <c r="CD37"/>
  <c r="CD38" s="1"/>
  <c r="BI23"/>
  <c r="BI24" s="1"/>
  <c r="AN25"/>
  <c r="AN26" s="1"/>
  <c r="AA35"/>
  <c r="O23"/>
  <c r="CN35"/>
  <c r="CN36" s="1"/>
  <c r="BD25"/>
  <c r="BD26" s="1"/>
  <c r="BA25"/>
  <c r="BA26" s="1"/>
  <c r="AB23"/>
  <c r="Z25"/>
  <c r="Z26" s="1"/>
  <c r="CG37"/>
  <c r="CG38" s="1"/>
  <c r="BO35"/>
  <c r="BO36" s="1"/>
  <c r="AK25"/>
  <c r="AK26" s="1"/>
  <c r="X23"/>
  <c r="T35"/>
  <c r="CL37"/>
  <c r="CL38" s="1"/>
  <c r="CO37"/>
  <c r="CO38" s="1"/>
  <c r="BS35"/>
  <c r="BS36" s="1"/>
  <c r="BF23"/>
  <c r="BF24" s="1"/>
  <c r="BV37"/>
  <c r="BV38" s="1"/>
  <c r="BQ23"/>
  <c r="BQ24" s="1"/>
  <c r="AG25"/>
  <c r="AG26" s="1"/>
  <c r="BW35"/>
  <c r="BW36" s="1"/>
  <c r="AY23"/>
  <c r="AY24" s="1"/>
  <c r="BI37"/>
  <c r="BI38" s="1"/>
  <c r="AL35"/>
  <c r="T25"/>
  <c r="T26" s="1"/>
  <c r="CA35"/>
  <c r="CA36" s="1"/>
  <c r="AW25"/>
  <c r="AW26" s="1"/>
  <c r="AW23"/>
  <c r="AW24" s="1"/>
  <c r="S25"/>
  <c r="S26" s="1"/>
  <c r="S23"/>
  <c r="K35"/>
  <c r="CL35"/>
  <c r="CL36" s="1"/>
  <c r="BV25"/>
  <c r="BV26" s="1"/>
  <c r="BN37"/>
  <c r="BN38" s="1"/>
  <c r="R25"/>
  <c r="R26" s="1"/>
  <c r="CO25"/>
  <c r="CO26" s="1"/>
  <c r="CB37"/>
  <c r="CB38" s="1"/>
  <c r="BQ37"/>
  <c r="BQ38" s="1"/>
  <c r="BC23"/>
  <c r="BC24" s="1"/>
  <c r="CD25"/>
  <c r="CD26" s="1"/>
  <c r="BN35"/>
  <c r="BN36" s="1"/>
  <c r="AR37"/>
  <c r="AR38" s="1"/>
  <c r="AN35"/>
  <c r="V37"/>
  <c r="V38" s="1"/>
  <c r="M35"/>
  <c r="BP25"/>
  <c r="BP26" s="1"/>
  <c r="BD37"/>
  <c r="BD38" s="1"/>
  <c r="AX25"/>
  <c r="AX26" s="1"/>
  <c r="AE35"/>
  <c r="R37"/>
  <c r="R38" s="1"/>
  <c r="M25"/>
  <c r="M26" s="1"/>
  <c r="CB35"/>
  <c r="CB36" s="1"/>
  <c r="AL23"/>
  <c r="AJ35"/>
  <c r="Z37"/>
  <c r="Z38" s="1"/>
  <c r="AT37"/>
  <c r="BX37"/>
  <c r="BX38" s="1"/>
  <c r="BT23"/>
  <c r="BT24" s="1"/>
  <c r="BO25"/>
  <c r="BO26" s="1"/>
  <c r="BT37"/>
  <c r="BT38" s="1"/>
  <c r="AV37"/>
  <c r="AV38" s="1"/>
  <c r="AK37"/>
  <c r="AK38" s="1"/>
  <c r="BL23"/>
  <c r="BL24" s="1"/>
  <c r="CI35"/>
  <c r="CI36" s="1"/>
  <c r="BF37"/>
  <c r="BF38" s="1"/>
  <c r="M23"/>
  <c r="CG23"/>
  <c r="CG24" s="1"/>
  <c r="BV35"/>
  <c r="BV36" s="1"/>
  <c r="BX23"/>
  <c r="BX24" s="1"/>
  <c r="BK35"/>
  <c r="BK36" s="1"/>
  <c r="AZ35"/>
  <c r="AZ36" s="1"/>
  <c r="AX35"/>
  <c r="AX36" s="1"/>
  <c r="AZ25"/>
  <c r="AZ26" s="1"/>
  <c r="AJ23"/>
  <c r="AR35"/>
  <c r="AH35"/>
  <c r="O37"/>
  <c r="O38" s="1"/>
  <c r="CH37"/>
  <c r="CH38" s="1"/>
  <c r="BO37"/>
  <c r="BO38" s="1"/>
  <c r="AU37"/>
  <c r="AU38" s="1"/>
  <c r="BT25"/>
  <c r="BT26" s="1"/>
  <c r="AZ23"/>
  <c r="AZ24" s="1"/>
  <c r="AH37"/>
  <c r="AH38" s="1"/>
  <c r="BE35"/>
  <c r="BE36" s="1"/>
  <c r="BR37"/>
  <c r="BR38" s="1"/>
  <c r="AR25"/>
  <c r="AR26" s="1"/>
  <c r="AO37"/>
  <c r="AO38" s="1"/>
  <c r="CC37"/>
  <c r="CC38" s="1"/>
  <c r="BC37"/>
  <c r="BC38" s="1"/>
  <c r="BY37"/>
  <c r="BY38" s="1"/>
  <c r="BA37"/>
  <c r="BA38" s="1"/>
  <c r="AP35"/>
  <c r="AE23"/>
  <c r="U37"/>
  <c r="U38" s="1"/>
  <c r="R35"/>
  <c r="BL37"/>
  <c r="BL38" s="1"/>
  <c r="AS35"/>
  <c r="AE37"/>
  <c r="AE38" s="1"/>
  <c r="CM23"/>
  <c r="CM24" s="1"/>
  <c r="DI52" i="8"/>
  <c r="DJ23" i="7"/>
  <c r="DJ24" s="1"/>
  <c r="DJ37"/>
  <c r="DJ38" s="1"/>
  <c r="DI95" i="15"/>
  <c r="DI20" i="7" s="1"/>
  <c r="DJ25" i="23" l="1"/>
  <c r="DJ21" i="7"/>
  <c r="DJ95" i="15"/>
  <c r="DJ49" i="8"/>
  <c r="I49" s="1"/>
  <c r="DJ29"/>
  <c r="I29" s="1"/>
  <c r="DI53"/>
  <c r="DI39" i="9" s="1"/>
  <c r="AP36" i="7"/>
  <c r="AH36"/>
  <c r="AJ24"/>
  <c r="M24"/>
  <c r="AL24"/>
  <c r="AE36"/>
  <c r="M36"/>
  <c r="AN36"/>
  <c r="K36"/>
  <c r="T36"/>
  <c r="AB24"/>
  <c r="O24"/>
  <c r="V24"/>
  <c r="U24"/>
  <c r="AQ36"/>
  <c r="AP24"/>
  <c r="U36"/>
  <c r="AG24"/>
  <c r="J36"/>
  <c r="J156" i="5"/>
  <c r="J200" s="1"/>
  <c r="J244" s="1"/>
  <c r="J343" s="1"/>
  <c r="L156"/>
  <c r="N156"/>
  <c r="P156"/>
  <c r="R156"/>
  <c r="T156"/>
  <c r="V156"/>
  <c r="X156"/>
  <c r="Z156"/>
  <c r="AB156"/>
  <c r="AD156"/>
  <c r="AF156"/>
  <c r="AH156"/>
  <c r="AJ156"/>
  <c r="AL156"/>
  <c r="AN156"/>
  <c r="AP156"/>
  <c r="AR156"/>
  <c r="AT156"/>
  <c r="AV156"/>
  <c r="AX156"/>
  <c r="AZ156"/>
  <c r="BB156"/>
  <c r="BD156"/>
  <c r="BF156"/>
  <c r="BH156"/>
  <c r="BJ156"/>
  <c r="BL156"/>
  <c r="BN156"/>
  <c r="BP156"/>
  <c r="BR156"/>
  <c r="BT156"/>
  <c r="BV156"/>
  <c r="BX156"/>
  <c r="BZ156"/>
  <c r="CB156"/>
  <c r="CD156"/>
  <c r="CF156"/>
  <c r="CH156"/>
  <c r="CJ156"/>
  <c r="CL156"/>
  <c r="CN156"/>
  <c r="I65"/>
  <c r="O156"/>
  <c r="S156"/>
  <c r="W156"/>
  <c r="AA156"/>
  <c r="AE156"/>
  <c r="AI156"/>
  <c r="AM156"/>
  <c r="AQ156"/>
  <c r="AU156"/>
  <c r="AY156"/>
  <c r="BC156"/>
  <c r="BG156"/>
  <c r="BK156"/>
  <c r="BO156"/>
  <c r="BS156"/>
  <c r="BW156"/>
  <c r="CA156"/>
  <c r="CE156"/>
  <c r="CI156"/>
  <c r="CM156"/>
  <c r="K156"/>
  <c r="M156"/>
  <c r="Q156"/>
  <c r="U156"/>
  <c r="Y156"/>
  <c r="AC156"/>
  <c r="AG156"/>
  <c r="AK156"/>
  <c r="AO156"/>
  <c r="AS156"/>
  <c r="AW156"/>
  <c r="BA156"/>
  <c r="BE156"/>
  <c r="BI156"/>
  <c r="BM156"/>
  <c r="BQ156"/>
  <c r="BU156"/>
  <c r="BY156"/>
  <c r="CC156"/>
  <c r="CG156"/>
  <c r="CK156"/>
  <c r="CO156"/>
  <c r="CP156"/>
  <c r="CQ156"/>
  <c r="CR156"/>
  <c r="CS156"/>
  <c r="CT156"/>
  <c r="CU156"/>
  <c r="CV156"/>
  <c r="CW156"/>
  <c r="CX156"/>
  <c r="CY156"/>
  <c r="CZ156"/>
  <c r="DA156"/>
  <c r="DB156"/>
  <c r="DC156"/>
  <c r="DD156"/>
  <c r="DE156"/>
  <c r="DF156"/>
  <c r="DG156"/>
  <c r="DH156"/>
  <c r="DI156"/>
  <c r="DJ156"/>
  <c r="K142"/>
  <c r="I51"/>
  <c r="M142"/>
  <c r="O142"/>
  <c r="Q142"/>
  <c r="S142"/>
  <c r="U142"/>
  <c r="W142"/>
  <c r="Y142"/>
  <c r="AA142"/>
  <c r="AC142"/>
  <c r="AE142"/>
  <c r="AG142"/>
  <c r="AI142"/>
  <c r="AK142"/>
  <c r="AM142"/>
  <c r="AO142"/>
  <c r="AQ142"/>
  <c r="AS142"/>
  <c r="AU142"/>
  <c r="AW142"/>
  <c r="AY142"/>
  <c r="BA142"/>
  <c r="BC142"/>
  <c r="BE142"/>
  <c r="BG142"/>
  <c r="BI142"/>
  <c r="BK142"/>
  <c r="BM142"/>
  <c r="BO142"/>
  <c r="BQ142"/>
  <c r="BS142"/>
  <c r="BU142"/>
  <c r="BW142"/>
  <c r="BY142"/>
  <c r="CA142"/>
  <c r="CC142"/>
  <c r="CE142"/>
  <c r="CG142"/>
  <c r="CI142"/>
  <c r="CK142"/>
  <c r="CM142"/>
  <c r="J142"/>
  <c r="J186" s="1"/>
  <c r="J230" s="1"/>
  <c r="J329" s="1"/>
  <c r="L142"/>
  <c r="N142"/>
  <c r="P142"/>
  <c r="R142"/>
  <c r="T142"/>
  <c r="V142"/>
  <c r="X142"/>
  <c r="Z142"/>
  <c r="AB142"/>
  <c r="AD142"/>
  <c r="AF142"/>
  <c r="AH142"/>
  <c r="AJ142"/>
  <c r="AL142"/>
  <c r="AN142"/>
  <c r="AP142"/>
  <c r="AR142"/>
  <c r="AT142"/>
  <c r="AV142"/>
  <c r="AX142"/>
  <c r="AZ142"/>
  <c r="BB142"/>
  <c r="BD142"/>
  <c r="BF142"/>
  <c r="BH142"/>
  <c r="BJ142"/>
  <c r="BL142"/>
  <c r="BN142"/>
  <c r="BP142"/>
  <c r="BR142"/>
  <c r="BT142"/>
  <c r="BV142"/>
  <c r="BX142"/>
  <c r="BZ142"/>
  <c r="CB142"/>
  <c r="CD142"/>
  <c r="CF142"/>
  <c r="CH142"/>
  <c r="CJ142"/>
  <c r="CL142"/>
  <c r="CN142"/>
  <c r="CO142"/>
  <c r="CP142"/>
  <c r="CQ142"/>
  <c r="CR142"/>
  <c r="CS142"/>
  <c r="CT142"/>
  <c r="CU142"/>
  <c r="CV142"/>
  <c r="CW142"/>
  <c r="CX142"/>
  <c r="CY142"/>
  <c r="CZ142"/>
  <c r="DA142"/>
  <c r="DB142"/>
  <c r="DC142"/>
  <c r="DD142"/>
  <c r="DE142"/>
  <c r="DF142"/>
  <c r="DG142"/>
  <c r="DH142"/>
  <c r="DI142"/>
  <c r="DJ142"/>
  <c r="K144"/>
  <c r="I53"/>
  <c r="M144"/>
  <c r="O144"/>
  <c r="Q144"/>
  <c r="S144"/>
  <c r="U144"/>
  <c r="W144"/>
  <c r="Y144"/>
  <c r="AA144"/>
  <c r="AC144"/>
  <c r="AE144"/>
  <c r="AG144"/>
  <c r="AI144"/>
  <c r="AK144"/>
  <c r="AM144"/>
  <c r="AO144"/>
  <c r="AQ144"/>
  <c r="AS144"/>
  <c r="AU144"/>
  <c r="AW144"/>
  <c r="AY144"/>
  <c r="BA144"/>
  <c r="BC144"/>
  <c r="BE144"/>
  <c r="BG144"/>
  <c r="BI144"/>
  <c r="BK144"/>
  <c r="BM144"/>
  <c r="BO144"/>
  <c r="BQ144"/>
  <c r="BS144"/>
  <c r="BU144"/>
  <c r="BW144"/>
  <c r="BY144"/>
  <c r="CA144"/>
  <c r="CC144"/>
  <c r="CE144"/>
  <c r="CG144"/>
  <c r="CI144"/>
  <c r="CK144"/>
  <c r="CM144"/>
  <c r="J144"/>
  <c r="J188" s="1"/>
  <c r="J232" s="1"/>
  <c r="J331" s="1"/>
  <c r="L144"/>
  <c r="N144"/>
  <c r="P144"/>
  <c r="R144"/>
  <c r="T144"/>
  <c r="V144"/>
  <c r="X144"/>
  <c r="Z144"/>
  <c r="AB144"/>
  <c r="AD144"/>
  <c r="AF144"/>
  <c r="AH144"/>
  <c r="AJ144"/>
  <c r="AL144"/>
  <c r="AN144"/>
  <c r="AP144"/>
  <c r="AR144"/>
  <c r="AT144"/>
  <c r="AV144"/>
  <c r="AX144"/>
  <c r="AZ144"/>
  <c r="BB144"/>
  <c r="BD144"/>
  <c r="BF144"/>
  <c r="BH144"/>
  <c r="BJ144"/>
  <c r="BL144"/>
  <c r="BN144"/>
  <c r="BP144"/>
  <c r="BR144"/>
  <c r="BT144"/>
  <c r="BV144"/>
  <c r="BX144"/>
  <c r="BZ144"/>
  <c r="CB144"/>
  <c r="CD144"/>
  <c r="CF144"/>
  <c r="CH144"/>
  <c r="CJ144"/>
  <c r="CL144"/>
  <c r="CN144"/>
  <c r="CO144"/>
  <c r="CP144"/>
  <c r="CQ144"/>
  <c r="CR144"/>
  <c r="CS144"/>
  <c r="CT144"/>
  <c r="CU144"/>
  <c r="CV144"/>
  <c r="CW144"/>
  <c r="CX144"/>
  <c r="CY144"/>
  <c r="CZ144"/>
  <c r="DA144"/>
  <c r="DB144"/>
  <c r="DC144"/>
  <c r="DD144"/>
  <c r="DE144"/>
  <c r="DF144"/>
  <c r="DG144"/>
  <c r="DH144"/>
  <c r="DI144"/>
  <c r="DJ144"/>
  <c r="K151"/>
  <c r="I60"/>
  <c r="M151"/>
  <c r="O151"/>
  <c r="Q151"/>
  <c r="S151"/>
  <c r="U151"/>
  <c r="W151"/>
  <c r="Y151"/>
  <c r="AA151"/>
  <c r="AC151"/>
  <c r="AE151"/>
  <c r="AG151"/>
  <c r="AI151"/>
  <c r="AK151"/>
  <c r="AM151"/>
  <c r="AO151"/>
  <c r="AQ151"/>
  <c r="AS151"/>
  <c r="AU151"/>
  <c r="AW151"/>
  <c r="AY151"/>
  <c r="BA151"/>
  <c r="BC151"/>
  <c r="BE151"/>
  <c r="BG151"/>
  <c r="BI151"/>
  <c r="BK151"/>
  <c r="BM151"/>
  <c r="BO151"/>
  <c r="BQ151"/>
  <c r="BS151"/>
  <c r="BU151"/>
  <c r="BW151"/>
  <c r="BY151"/>
  <c r="CA151"/>
  <c r="CC151"/>
  <c r="CE151"/>
  <c r="CG151"/>
  <c r="CI151"/>
  <c r="CK151"/>
  <c r="CM151"/>
  <c r="J151"/>
  <c r="J195" s="1"/>
  <c r="J239" s="1"/>
  <c r="J338" s="1"/>
  <c r="L151"/>
  <c r="N151"/>
  <c r="P151"/>
  <c r="R151"/>
  <c r="T151"/>
  <c r="V151"/>
  <c r="X151"/>
  <c r="Z151"/>
  <c r="AB151"/>
  <c r="AD151"/>
  <c r="AF151"/>
  <c r="AH151"/>
  <c r="AJ151"/>
  <c r="AL151"/>
  <c r="AN151"/>
  <c r="AP151"/>
  <c r="AR151"/>
  <c r="AT151"/>
  <c r="AV151"/>
  <c r="AX151"/>
  <c r="AZ151"/>
  <c r="BB151"/>
  <c r="BD151"/>
  <c r="BF151"/>
  <c r="BH151"/>
  <c r="BJ151"/>
  <c r="BL151"/>
  <c r="BN151"/>
  <c r="BP151"/>
  <c r="BR151"/>
  <c r="BT151"/>
  <c r="BV151"/>
  <c r="BX151"/>
  <c r="BZ151"/>
  <c r="CB151"/>
  <c r="CD151"/>
  <c r="CF151"/>
  <c r="CH151"/>
  <c r="CJ151"/>
  <c r="CL151"/>
  <c r="CN151"/>
  <c r="CO151"/>
  <c r="CP151"/>
  <c r="CQ151"/>
  <c r="CR151"/>
  <c r="CS151"/>
  <c r="CT151"/>
  <c r="CU151"/>
  <c r="CV151"/>
  <c r="CW151"/>
  <c r="CX151"/>
  <c r="CY151"/>
  <c r="CZ151"/>
  <c r="DA151"/>
  <c r="DB151"/>
  <c r="DC151"/>
  <c r="DD151"/>
  <c r="DE151"/>
  <c r="DF151"/>
  <c r="DG151"/>
  <c r="DH151"/>
  <c r="DI151"/>
  <c r="DJ151"/>
  <c r="K246" i="15"/>
  <c r="L202"/>
  <c r="L49"/>
  <c r="K101"/>
  <c r="L47"/>
  <c r="K99"/>
  <c r="J38" i="23"/>
  <c r="J32" i="7"/>
  <c r="J29" i="23"/>
  <c r="J27" s="1"/>
  <c r="L201" i="15"/>
  <c r="K245"/>
  <c r="AO36" i="7"/>
  <c r="AI36"/>
  <c r="Q36"/>
  <c r="Y24"/>
  <c r="R24"/>
  <c r="AB36"/>
  <c r="W36"/>
  <c r="Z24"/>
  <c r="Q24"/>
  <c r="AM36"/>
  <c r="AT24"/>
  <c r="AH24"/>
  <c r="P36"/>
  <c r="AK24"/>
  <c r="Z36"/>
  <c r="T24"/>
  <c r="J143" i="5"/>
  <c r="J187" s="1"/>
  <c r="J231" s="1"/>
  <c r="J330" s="1"/>
  <c r="L143"/>
  <c r="N143"/>
  <c r="P143"/>
  <c r="R143"/>
  <c r="T143"/>
  <c r="V143"/>
  <c r="X143"/>
  <c r="Z143"/>
  <c r="AB143"/>
  <c r="AD143"/>
  <c r="AF143"/>
  <c r="AH143"/>
  <c r="AJ143"/>
  <c r="AL143"/>
  <c r="AN143"/>
  <c r="AP143"/>
  <c r="AR143"/>
  <c r="AT143"/>
  <c r="AV143"/>
  <c r="AX143"/>
  <c r="AZ143"/>
  <c r="BB143"/>
  <c r="BD143"/>
  <c r="BF143"/>
  <c r="BH143"/>
  <c r="BJ143"/>
  <c r="BL143"/>
  <c r="BN143"/>
  <c r="BP143"/>
  <c r="BR143"/>
  <c r="BT143"/>
  <c r="BV143"/>
  <c r="BX143"/>
  <c r="BZ143"/>
  <c r="CB143"/>
  <c r="CD143"/>
  <c r="CF143"/>
  <c r="CH143"/>
  <c r="CJ143"/>
  <c r="CL143"/>
  <c r="CN143"/>
  <c r="I52"/>
  <c r="O143"/>
  <c r="S143"/>
  <c r="W143"/>
  <c r="AA143"/>
  <c r="AE143"/>
  <c r="AI143"/>
  <c r="AM143"/>
  <c r="AQ143"/>
  <c r="AU143"/>
  <c r="AY143"/>
  <c r="BC143"/>
  <c r="BG143"/>
  <c r="BK143"/>
  <c r="BO143"/>
  <c r="BS143"/>
  <c r="BW143"/>
  <c r="CA143"/>
  <c r="CE143"/>
  <c r="CI143"/>
  <c r="CM143"/>
  <c r="K143"/>
  <c r="M143"/>
  <c r="Q143"/>
  <c r="U143"/>
  <c r="Y143"/>
  <c r="AC143"/>
  <c r="AG143"/>
  <c r="AK143"/>
  <c r="AO143"/>
  <c r="AS143"/>
  <c r="AW143"/>
  <c r="BA143"/>
  <c r="BE143"/>
  <c r="BI143"/>
  <c r="BM143"/>
  <c r="BQ143"/>
  <c r="BU143"/>
  <c r="BY143"/>
  <c r="CC143"/>
  <c r="CG143"/>
  <c r="CK143"/>
  <c r="CO143"/>
  <c r="CP143"/>
  <c r="CQ143"/>
  <c r="CR143"/>
  <c r="CS143"/>
  <c r="CT143"/>
  <c r="CU143"/>
  <c r="CV143"/>
  <c r="CW143"/>
  <c r="CX143"/>
  <c r="CY143"/>
  <c r="CZ143"/>
  <c r="DA143"/>
  <c r="DB143"/>
  <c r="DC143"/>
  <c r="DD143"/>
  <c r="DE143"/>
  <c r="DF143"/>
  <c r="DG143"/>
  <c r="DH143"/>
  <c r="DI143"/>
  <c r="DJ143"/>
  <c r="J150"/>
  <c r="J194" s="1"/>
  <c r="J238" s="1"/>
  <c r="J337" s="1"/>
  <c r="L150"/>
  <c r="N150"/>
  <c r="P150"/>
  <c r="R150"/>
  <c r="T150"/>
  <c r="V150"/>
  <c r="X150"/>
  <c r="Z150"/>
  <c r="AB150"/>
  <c r="AD150"/>
  <c r="AF150"/>
  <c r="AH150"/>
  <c r="AJ150"/>
  <c r="AL150"/>
  <c r="AN150"/>
  <c r="AP150"/>
  <c r="AR150"/>
  <c r="AT150"/>
  <c r="AV150"/>
  <c r="AX150"/>
  <c r="AZ150"/>
  <c r="BB150"/>
  <c r="BD150"/>
  <c r="BF150"/>
  <c r="BH150"/>
  <c r="BJ150"/>
  <c r="BL150"/>
  <c r="BN150"/>
  <c r="BP150"/>
  <c r="BR150"/>
  <c r="BT150"/>
  <c r="BV150"/>
  <c r="BX150"/>
  <c r="BZ150"/>
  <c r="CB150"/>
  <c r="CD150"/>
  <c r="CF150"/>
  <c r="CH150"/>
  <c r="CJ150"/>
  <c r="CL150"/>
  <c r="CN150"/>
  <c r="K150"/>
  <c r="M150"/>
  <c r="Q150"/>
  <c r="U150"/>
  <c r="Y150"/>
  <c r="AC150"/>
  <c r="AG150"/>
  <c r="AK150"/>
  <c r="AO150"/>
  <c r="AS150"/>
  <c r="AW150"/>
  <c r="BA150"/>
  <c r="BE150"/>
  <c r="BI150"/>
  <c r="BM150"/>
  <c r="BQ150"/>
  <c r="BU150"/>
  <c r="BY150"/>
  <c r="CC150"/>
  <c r="CG150"/>
  <c r="CK150"/>
  <c r="I59"/>
  <c r="O150"/>
  <c r="S150"/>
  <c r="W150"/>
  <c r="AA150"/>
  <c r="AE150"/>
  <c r="AI150"/>
  <c r="AM150"/>
  <c r="AQ150"/>
  <c r="AU150"/>
  <c r="AY150"/>
  <c r="BC150"/>
  <c r="BG150"/>
  <c r="BK150"/>
  <c r="BO150"/>
  <c r="BS150"/>
  <c r="BW150"/>
  <c r="CA150"/>
  <c r="CE150"/>
  <c r="CI150"/>
  <c r="CM150"/>
  <c r="CO150"/>
  <c r="CP150"/>
  <c r="CQ150"/>
  <c r="CR150"/>
  <c r="CS150"/>
  <c r="CT150"/>
  <c r="CU150"/>
  <c r="CV150"/>
  <c r="CW150"/>
  <c r="CX150"/>
  <c r="CY150"/>
  <c r="CZ150"/>
  <c r="DA150"/>
  <c r="DB150"/>
  <c r="DC150"/>
  <c r="DD150"/>
  <c r="DE150"/>
  <c r="DF150"/>
  <c r="DG150"/>
  <c r="DH150"/>
  <c r="DI150"/>
  <c r="DJ150"/>
  <c r="K148"/>
  <c r="I57"/>
  <c r="M148"/>
  <c r="O148"/>
  <c r="Q148"/>
  <c r="S148"/>
  <c r="U148"/>
  <c r="W148"/>
  <c r="Y148"/>
  <c r="AA148"/>
  <c r="AC148"/>
  <c r="AE148"/>
  <c r="AG148"/>
  <c r="AI148"/>
  <c r="AK148"/>
  <c r="AM148"/>
  <c r="AO148"/>
  <c r="AQ148"/>
  <c r="AS148"/>
  <c r="AU148"/>
  <c r="AW148"/>
  <c r="AY148"/>
  <c r="BA148"/>
  <c r="BC148"/>
  <c r="BE148"/>
  <c r="BG148"/>
  <c r="BI148"/>
  <c r="BK148"/>
  <c r="BM148"/>
  <c r="BO148"/>
  <c r="BQ148"/>
  <c r="BS148"/>
  <c r="BU148"/>
  <c r="BW148"/>
  <c r="BY148"/>
  <c r="CA148"/>
  <c r="CC148"/>
  <c r="CE148"/>
  <c r="CG148"/>
  <c r="CI148"/>
  <c r="CK148"/>
  <c r="CM148"/>
  <c r="J148"/>
  <c r="J192" s="1"/>
  <c r="J236" s="1"/>
  <c r="J335" s="1"/>
  <c r="L148"/>
  <c r="N148"/>
  <c r="P148"/>
  <c r="R148"/>
  <c r="T148"/>
  <c r="V148"/>
  <c r="X148"/>
  <c r="Z148"/>
  <c r="AB148"/>
  <c r="AD148"/>
  <c r="AF148"/>
  <c r="AH148"/>
  <c r="AJ148"/>
  <c r="AL148"/>
  <c r="AN148"/>
  <c r="AP148"/>
  <c r="AR148"/>
  <c r="AT148"/>
  <c r="AV148"/>
  <c r="AX148"/>
  <c r="AZ148"/>
  <c r="BB148"/>
  <c r="BD148"/>
  <c r="BF148"/>
  <c r="BH148"/>
  <c r="BJ148"/>
  <c r="BL148"/>
  <c r="BN148"/>
  <c r="BP148"/>
  <c r="BR148"/>
  <c r="BT148"/>
  <c r="BV148"/>
  <c r="BX148"/>
  <c r="BZ148"/>
  <c r="CB148"/>
  <c r="CD148"/>
  <c r="CF148"/>
  <c r="CH148"/>
  <c r="CJ148"/>
  <c r="CL148"/>
  <c r="CN148"/>
  <c r="CO148"/>
  <c r="CP148"/>
  <c r="CQ148"/>
  <c r="CR148"/>
  <c r="CS148"/>
  <c r="CT148"/>
  <c r="CU148"/>
  <c r="CV148"/>
  <c r="CW148"/>
  <c r="CX148"/>
  <c r="CY148"/>
  <c r="CZ148"/>
  <c r="DA148"/>
  <c r="DB148"/>
  <c r="DC148"/>
  <c r="DD148"/>
  <c r="DE148"/>
  <c r="DF148"/>
  <c r="DG148"/>
  <c r="DH148"/>
  <c r="DI148"/>
  <c r="DJ148"/>
  <c r="K146"/>
  <c r="I55"/>
  <c r="M146"/>
  <c r="O146"/>
  <c r="Q146"/>
  <c r="S146"/>
  <c r="U146"/>
  <c r="W146"/>
  <c r="Y146"/>
  <c r="AA146"/>
  <c r="AC146"/>
  <c r="AE146"/>
  <c r="AG146"/>
  <c r="AI146"/>
  <c r="AK146"/>
  <c r="AM146"/>
  <c r="AO146"/>
  <c r="AQ146"/>
  <c r="AS146"/>
  <c r="AU146"/>
  <c r="AW146"/>
  <c r="AY146"/>
  <c r="BA146"/>
  <c r="BC146"/>
  <c r="BE146"/>
  <c r="BG146"/>
  <c r="BI146"/>
  <c r="BK146"/>
  <c r="BM146"/>
  <c r="BO146"/>
  <c r="BQ146"/>
  <c r="BS146"/>
  <c r="BU146"/>
  <c r="BW146"/>
  <c r="BY146"/>
  <c r="CA146"/>
  <c r="CC146"/>
  <c r="CE146"/>
  <c r="CG146"/>
  <c r="CI146"/>
  <c r="CK146"/>
  <c r="CM146"/>
  <c r="J146"/>
  <c r="J190" s="1"/>
  <c r="J234" s="1"/>
  <c r="J333" s="1"/>
  <c r="L146"/>
  <c r="N146"/>
  <c r="P146"/>
  <c r="R146"/>
  <c r="T146"/>
  <c r="V146"/>
  <c r="X146"/>
  <c r="Z146"/>
  <c r="AB146"/>
  <c r="AD146"/>
  <c r="AF146"/>
  <c r="AH146"/>
  <c r="AJ146"/>
  <c r="AL146"/>
  <c r="AN146"/>
  <c r="AP146"/>
  <c r="AR146"/>
  <c r="AT146"/>
  <c r="AV146"/>
  <c r="AX146"/>
  <c r="AZ146"/>
  <c r="BB146"/>
  <c r="BD146"/>
  <c r="BF146"/>
  <c r="BH146"/>
  <c r="BJ146"/>
  <c r="BL146"/>
  <c r="BN146"/>
  <c r="BP146"/>
  <c r="BR146"/>
  <c r="BT146"/>
  <c r="BV146"/>
  <c r="BX146"/>
  <c r="BZ146"/>
  <c r="CB146"/>
  <c r="CD146"/>
  <c r="CF146"/>
  <c r="CH146"/>
  <c r="CJ146"/>
  <c r="CL146"/>
  <c r="CN146"/>
  <c r="CO146"/>
  <c r="CP146"/>
  <c r="CQ146"/>
  <c r="CR146"/>
  <c r="CS146"/>
  <c r="CT146"/>
  <c r="CU146"/>
  <c r="CV146"/>
  <c r="CW146"/>
  <c r="CX146"/>
  <c r="CY146"/>
  <c r="CZ146"/>
  <c r="DA146"/>
  <c r="DB146"/>
  <c r="DC146"/>
  <c r="DD146"/>
  <c r="DE146"/>
  <c r="DF146"/>
  <c r="DG146"/>
  <c r="DH146"/>
  <c r="DI146"/>
  <c r="DJ146"/>
  <c r="K153"/>
  <c r="I62"/>
  <c r="M153"/>
  <c r="O153"/>
  <c r="Q153"/>
  <c r="S153"/>
  <c r="U153"/>
  <c r="W153"/>
  <c r="Y153"/>
  <c r="AA153"/>
  <c r="AC153"/>
  <c r="AE153"/>
  <c r="AG153"/>
  <c r="AI153"/>
  <c r="AK153"/>
  <c r="AM153"/>
  <c r="AO153"/>
  <c r="AQ153"/>
  <c r="AS153"/>
  <c r="AU153"/>
  <c r="AW153"/>
  <c r="AY153"/>
  <c r="BA153"/>
  <c r="BC153"/>
  <c r="BE153"/>
  <c r="BG153"/>
  <c r="BI153"/>
  <c r="BK153"/>
  <c r="BM153"/>
  <c r="BO153"/>
  <c r="BQ153"/>
  <c r="BS153"/>
  <c r="BU153"/>
  <c r="BW153"/>
  <c r="BY153"/>
  <c r="CA153"/>
  <c r="CC153"/>
  <c r="CE153"/>
  <c r="CG153"/>
  <c r="CI153"/>
  <c r="CK153"/>
  <c r="CM153"/>
  <c r="J153"/>
  <c r="J197" s="1"/>
  <c r="J241" s="1"/>
  <c r="J340" s="1"/>
  <c r="L153"/>
  <c r="N153"/>
  <c r="P153"/>
  <c r="R153"/>
  <c r="T153"/>
  <c r="V153"/>
  <c r="X153"/>
  <c r="Z153"/>
  <c r="AB153"/>
  <c r="AD153"/>
  <c r="AF153"/>
  <c r="AH153"/>
  <c r="AJ153"/>
  <c r="AL153"/>
  <c r="AN153"/>
  <c r="AP153"/>
  <c r="AR153"/>
  <c r="AT153"/>
  <c r="AV153"/>
  <c r="AX153"/>
  <c r="AZ153"/>
  <c r="BB153"/>
  <c r="BD153"/>
  <c r="BF153"/>
  <c r="BH153"/>
  <c r="BJ153"/>
  <c r="BL153"/>
  <c r="BN153"/>
  <c r="BP153"/>
  <c r="BR153"/>
  <c r="BT153"/>
  <c r="BV153"/>
  <c r="BX153"/>
  <c r="BZ153"/>
  <c r="CB153"/>
  <c r="CD153"/>
  <c r="CF153"/>
  <c r="CH153"/>
  <c r="CJ153"/>
  <c r="CL153"/>
  <c r="CN153"/>
  <c r="CO153"/>
  <c r="CP153"/>
  <c r="CQ153"/>
  <c r="CR153"/>
  <c r="CS153"/>
  <c r="CT153"/>
  <c r="CU153"/>
  <c r="CV153"/>
  <c r="CW153"/>
  <c r="CX153"/>
  <c r="CY153"/>
  <c r="CZ153"/>
  <c r="DA153"/>
  <c r="DB153"/>
  <c r="DC153"/>
  <c r="DD153"/>
  <c r="DE153"/>
  <c r="DF153"/>
  <c r="DG153"/>
  <c r="DH153"/>
  <c r="DI153"/>
  <c r="DJ153"/>
  <c r="DJ39" i="23"/>
  <c r="DJ33" i="7"/>
  <c r="DJ98" i="15"/>
  <c r="DJ97"/>
  <c r="K244"/>
  <c r="L200"/>
  <c r="DJ42" i="5"/>
  <c r="DJ67"/>
  <c r="DI67"/>
  <c r="DH42"/>
  <c r="DG67"/>
  <c r="DF42"/>
  <c r="DE67"/>
  <c r="DD42"/>
  <c r="DD67"/>
  <c r="DB42"/>
  <c r="CZ42"/>
  <c r="CY67"/>
  <c r="CX42"/>
  <c r="CX67"/>
  <c r="CW67"/>
  <c r="CV42"/>
  <c r="CU67"/>
  <c r="CT42"/>
  <c r="CT67"/>
  <c r="CR42"/>
  <c r="CR67"/>
  <c r="CP42"/>
  <c r="CP67"/>
  <c r="CO67"/>
  <c r="K129"/>
  <c r="I35"/>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J129"/>
  <c r="J173" s="1"/>
  <c r="J217" s="1"/>
  <c r="J311" s="1"/>
  <c r="L129"/>
  <c r="N129"/>
  <c r="P129"/>
  <c r="R129"/>
  <c r="T129"/>
  <c r="V129"/>
  <c r="X129"/>
  <c r="Z129"/>
  <c r="AB129"/>
  <c r="AD129"/>
  <c r="AF129"/>
  <c r="AH129"/>
  <c r="AJ129"/>
  <c r="AL129"/>
  <c r="AN129"/>
  <c r="AP129"/>
  <c r="AR129"/>
  <c r="AT129"/>
  <c r="AV129"/>
  <c r="AX129"/>
  <c r="AZ129"/>
  <c r="BB129"/>
  <c r="BD129"/>
  <c r="BF129"/>
  <c r="BH129"/>
  <c r="BJ129"/>
  <c r="BL129"/>
  <c r="BN129"/>
  <c r="BP129"/>
  <c r="BR129"/>
  <c r="BT129"/>
  <c r="BV129"/>
  <c r="BX129"/>
  <c r="BZ129"/>
  <c r="CB129"/>
  <c r="CD129"/>
  <c r="CF129"/>
  <c r="CH129"/>
  <c r="CJ129"/>
  <c r="CL129"/>
  <c r="CN129"/>
  <c r="CO129"/>
  <c r="CP129"/>
  <c r="CQ129"/>
  <c r="CR129"/>
  <c r="CS129"/>
  <c r="CT129"/>
  <c r="CU129"/>
  <c r="CV129"/>
  <c r="CW129"/>
  <c r="CX129"/>
  <c r="CY129"/>
  <c r="CZ129"/>
  <c r="DA129"/>
  <c r="DB129"/>
  <c r="DC129"/>
  <c r="DD129"/>
  <c r="DE129"/>
  <c r="DF129"/>
  <c r="DG129"/>
  <c r="DH129"/>
  <c r="DI129"/>
  <c r="DJ129"/>
  <c r="K122"/>
  <c r="I28"/>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J122"/>
  <c r="J166" s="1"/>
  <c r="J210" s="1"/>
  <c r="J304" s="1"/>
  <c r="L122"/>
  <c r="N122"/>
  <c r="P122"/>
  <c r="R122"/>
  <c r="T122"/>
  <c r="V122"/>
  <c r="X122"/>
  <c r="Z122"/>
  <c r="AB122"/>
  <c r="AD122"/>
  <c r="AF122"/>
  <c r="AH122"/>
  <c r="AJ122"/>
  <c r="AL122"/>
  <c r="AN122"/>
  <c r="AP122"/>
  <c r="AR122"/>
  <c r="AT122"/>
  <c r="AV122"/>
  <c r="AX122"/>
  <c r="AZ122"/>
  <c r="BB122"/>
  <c r="BD122"/>
  <c r="BF122"/>
  <c r="BH122"/>
  <c r="BJ122"/>
  <c r="BL122"/>
  <c r="BN122"/>
  <c r="BP122"/>
  <c r="BR122"/>
  <c r="BT122"/>
  <c r="BV122"/>
  <c r="BX122"/>
  <c r="BZ122"/>
  <c r="CB122"/>
  <c r="CD122"/>
  <c r="CF122"/>
  <c r="CH122"/>
  <c r="CJ122"/>
  <c r="CL122"/>
  <c r="CN122"/>
  <c r="CO122"/>
  <c r="CP122"/>
  <c r="CQ122"/>
  <c r="CR122"/>
  <c r="CS122"/>
  <c r="CT122"/>
  <c r="CU122"/>
  <c r="CV122"/>
  <c r="CW122"/>
  <c r="CX122"/>
  <c r="CY122"/>
  <c r="CZ122"/>
  <c r="DA122"/>
  <c r="DB122"/>
  <c r="DC122"/>
  <c r="DD122"/>
  <c r="DE122"/>
  <c r="DF122"/>
  <c r="DG122"/>
  <c r="DH122"/>
  <c r="DI122"/>
  <c r="DJ122"/>
  <c r="J134"/>
  <c r="J178" s="1"/>
  <c r="J222" s="1"/>
  <c r="J316" s="1"/>
  <c r="L134"/>
  <c r="N134"/>
  <c r="P134"/>
  <c r="R134"/>
  <c r="T134"/>
  <c r="V134"/>
  <c r="X134"/>
  <c r="Z134"/>
  <c r="AB134"/>
  <c r="AD134"/>
  <c r="AF134"/>
  <c r="AH134"/>
  <c r="AJ134"/>
  <c r="AL134"/>
  <c r="AN134"/>
  <c r="AP134"/>
  <c r="AR134"/>
  <c r="AT134"/>
  <c r="AV134"/>
  <c r="AX134"/>
  <c r="AZ134"/>
  <c r="BB134"/>
  <c r="BD134"/>
  <c r="BF134"/>
  <c r="BH134"/>
  <c r="BJ134"/>
  <c r="BL134"/>
  <c r="BN134"/>
  <c r="BP134"/>
  <c r="BR134"/>
  <c r="BT134"/>
  <c r="BV134"/>
  <c r="BX134"/>
  <c r="BZ134"/>
  <c r="CB134"/>
  <c r="CD134"/>
  <c r="CF134"/>
  <c r="CH134"/>
  <c r="CJ134"/>
  <c r="CL134"/>
  <c r="CN134"/>
  <c r="K134"/>
  <c r="M134"/>
  <c r="Q134"/>
  <c r="U134"/>
  <c r="Y134"/>
  <c r="AC134"/>
  <c r="AG134"/>
  <c r="AK134"/>
  <c r="AO134"/>
  <c r="AS134"/>
  <c r="AW134"/>
  <c r="BA134"/>
  <c r="BE134"/>
  <c r="BI134"/>
  <c r="BM134"/>
  <c r="BQ134"/>
  <c r="BU134"/>
  <c r="BY134"/>
  <c r="CC134"/>
  <c r="CG134"/>
  <c r="CK134"/>
  <c r="I40"/>
  <c r="O134"/>
  <c r="S134"/>
  <c r="W134"/>
  <c r="AA134"/>
  <c r="AE134"/>
  <c r="AI134"/>
  <c r="AM134"/>
  <c r="AQ134"/>
  <c r="AU134"/>
  <c r="AY134"/>
  <c r="BC134"/>
  <c r="BG134"/>
  <c r="BK134"/>
  <c r="BO134"/>
  <c r="BS134"/>
  <c r="BW134"/>
  <c r="CA134"/>
  <c r="CE134"/>
  <c r="CI134"/>
  <c r="CM134"/>
  <c r="CO134"/>
  <c r="CP134"/>
  <c r="CQ134"/>
  <c r="CR134"/>
  <c r="CS134"/>
  <c r="CT134"/>
  <c r="CU134"/>
  <c r="CV134"/>
  <c r="CW134"/>
  <c r="CX134"/>
  <c r="CY134"/>
  <c r="CZ134"/>
  <c r="DA134"/>
  <c r="DB134"/>
  <c r="DC134"/>
  <c r="DD134"/>
  <c r="DE134"/>
  <c r="DF134"/>
  <c r="DG134"/>
  <c r="DH134"/>
  <c r="DI134"/>
  <c r="DJ134"/>
  <c r="J126"/>
  <c r="J170" s="1"/>
  <c r="J214" s="1"/>
  <c r="J308" s="1"/>
  <c r="L126"/>
  <c r="N126"/>
  <c r="P126"/>
  <c r="R126"/>
  <c r="T126"/>
  <c r="V126"/>
  <c r="X126"/>
  <c r="Z126"/>
  <c r="AB126"/>
  <c r="AD126"/>
  <c r="AF126"/>
  <c r="AH126"/>
  <c r="AJ126"/>
  <c r="AL126"/>
  <c r="AN126"/>
  <c r="AP126"/>
  <c r="AR126"/>
  <c r="AT126"/>
  <c r="AV126"/>
  <c r="AX126"/>
  <c r="AZ126"/>
  <c r="BB126"/>
  <c r="BD126"/>
  <c r="BF126"/>
  <c r="BH126"/>
  <c r="BJ126"/>
  <c r="BL126"/>
  <c r="BN126"/>
  <c r="BP126"/>
  <c r="BR126"/>
  <c r="BT126"/>
  <c r="BV126"/>
  <c r="BX126"/>
  <c r="BZ126"/>
  <c r="CB126"/>
  <c r="CD126"/>
  <c r="CF126"/>
  <c r="CH126"/>
  <c r="CJ126"/>
  <c r="CL126"/>
  <c r="CN126"/>
  <c r="K126"/>
  <c r="M126"/>
  <c r="Q126"/>
  <c r="U126"/>
  <c r="Y126"/>
  <c r="AC126"/>
  <c r="AG126"/>
  <c r="AK126"/>
  <c r="AO126"/>
  <c r="AS126"/>
  <c r="AW126"/>
  <c r="BA126"/>
  <c r="BE126"/>
  <c r="BI126"/>
  <c r="BM126"/>
  <c r="BQ126"/>
  <c r="BU126"/>
  <c r="BY126"/>
  <c r="CC126"/>
  <c r="CG126"/>
  <c r="CK126"/>
  <c r="I32"/>
  <c r="O126"/>
  <c r="S126"/>
  <c r="W126"/>
  <c r="AA126"/>
  <c r="AE126"/>
  <c r="AI126"/>
  <c r="AM126"/>
  <c r="AQ126"/>
  <c r="AU126"/>
  <c r="AY126"/>
  <c r="BC126"/>
  <c r="BG126"/>
  <c r="BK126"/>
  <c r="BO126"/>
  <c r="BS126"/>
  <c r="BW126"/>
  <c r="CA126"/>
  <c r="CE126"/>
  <c r="CI126"/>
  <c r="CM126"/>
  <c r="CO126"/>
  <c r="CP126"/>
  <c r="CQ126"/>
  <c r="CR126"/>
  <c r="CS126"/>
  <c r="CT126"/>
  <c r="CU126"/>
  <c r="CV126"/>
  <c r="CW126"/>
  <c r="CX126"/>
  <c r="CY126"/>
  <c r="CZ126"/>
  <c r="DA126"/>
  <c r="DB126"/>
  <c r="DC126"/>
  <c r="DD126"/>
  <c r="DE126"/>
  <c r="DF126"/>
  <c r="DG126"/>
  <c r="DH126"/>
  <c r="DI126"/>
  <c r="DJ126"/>
  <c r="J128"/>
  <c r="J172" s="1"/>
  <c r="J216" s="1"/>
  <c r="J310" s="1"/>
  <c r="L128"/>
  <c r="N128"/>
  <c r="P128"/>
  <c r="R128"/>
  <c r="T128"/>
  <c r="V128"/>
  <c r="X128"/>
  <c r="Z128"/>
  <c r="AB128"/>
  <c r="AD128"/>
  <c r="AF128"/>
  <c r="AH128"/>
  <c r="AJ128"/>
  <c r="AL128"/>
  <c r="AN128"/>
  <c r="AP128"/>
  <c r="AR128"/>
  <c r="AT128"/>
  <c r="AV128"/>
  <c r="AX128"/>
  <c r="AZ128"/>
  <c r="BB128"/>
  <c r="BD128"/>
  <c r="BF128"/>
  <c r="BH128"/>
  <c r="BJ128"/>
  <c r="BL128"/>
  <c r="BN128"/>
  <c r="BP128"/>
  <c r="BR128"/>
  <c r="BT128"/>
  <c r="BV128"/>
  <c r="BX128"/>
  <c r="BZ128"/>
  <c r="CB128"/>
  <c r="CD128"/>
  <c r="CF128"/>
  <c r="CH128"/>
  <c r="CJ128"/>
  <c r="CL128"/>
  <c r="CN128"/>
  <c r="K128"/>
  <c r="K172" s="1"/>
  <c r="M128"/>
  <c r="Q128"/>
  <c r="U128"/>
  <c r="Y128"/>
  <c r="AC128"/>
  <c r="AG128"/>
  <c r="AK128"/>
  <c r="AO128"/>
  <c r="AS128"/>
  <c r="AW128"/>
  <c r="BA128"/>
  <c r="BE128"/>
  <c r="BI128"/>
  <c r="BM128"/>
  <c r="BQ128"/>
  <c r="BU128"/>
  <c r="BY128"/>
  <c r="CC128"/>
  <c r="CG128"/>
  <c r="CK128"/>
  <c r="I34"/>
  <c r="O128"/>
  <c r="S128"/>
  <c r="W128"/>
  <c r="AA128"/>
  <c r="AE128"/>
  <c r="AI128"/>
  <c r="AM128"/>
  <c r="AQ128"/>
  <c r="AU128"/>
  <c r="AY128"/>
  <c r="BC128"/>
  <c r="BG128"/>
  <c r="BK128"/>
  <c r="BO128"/>
  <c r="BS128"/>
  <c r="BW128"/>
  <c r="CA128"/>
  <c r="CE128"/>
  <c r="CI128"/>
  <c r="CM128"/>
  <c r="CO128"/>
  <c r="CP128"/>
  <c r="CQ128"/>
  <c r="CR128"/>
  <c r="CS128"/>
  <c r="CT128"/>
  <c r="CU128"/>
  <c r="CV128"/>
  <c r="CW128"/>
  <c r="CX128"/>
  <c r="CY128"/>
  <c r="CZ128"/>
  <c r="DA128"/>
  <c r="DB128"/>
  <c r="DC128"/>
  <c r="DD128"/>
  <c r="DE128"/>
  <c r="DF128"/>
  <c r="DG128"/>
  <c r="DH128"/>
  <c r="DI128"/>
  <c r="DJ128"/>
  <c r="J119"/>
  <c r="J163" s="1"/>
  <c r="J207" s="1"/>
  <c r="J301" s="1"/>
  <c r="L119"/>
  <c r="N119"/>
  <c r="P119"/>
  <c r="R119"/>
  <c r="T119"/>
  <c r="V119"/>
  <c r="X119"/>
  <c r="Z119"/>
  <c r="AB119"/>
  <c r="AD119"/>
  <c r="AF119"/>
  <c r="AH119"/>
  <c r="AJ119"/>
  <c r="AL119"/>
  <c r="AN119"/>
  <c r="AP119"/>
  <c r="AR119"/>
  <c r="AT119"/>
  <c r="AV119"/>
  <c r="AX119"/>
  <c r="AZ119"/>
  <c r="BB119"/>
  <c r="BD119"/>
  <c r="BF119"/>
  <c r="BH119"/>
  <c r="BJ119"/>
  <c r="BL119"/>
  <c r="BN119"/>
  <c r="BP119"/>
  <c r="BR119"/>
  <c r="BT119"/>
  <c r="BV119"/>
  <c r="BX119"/>
  <c r="BZ119"/>
  <c r="CB119"/>
  <c r="CD119"/>
  <c r="CF119"/>
  <c r="CH119"/>
  <c r="CJ119"/>
  <c r="CL119"/>
  <c r="CN119"/>
  <c r="I25"/>
  <c r="O119"/>
  <c r="S119"/>
  <c r="W119"/>
  <c r="AA119"/>
  <c r="AE119"/>
  <c r="AI119"/>
  <c r="AM119"/>
  <c r="AQ119"/>
  <c r="AU119"/>
  <c r="AY119"/>
  <c r="BC119"/>
  <c r="BG119"/>
  <c r="BK119"/>
  <c r="BO119"/>
  <c r="BS119"/>
  <c r="BW119"/>
  <c r="CA119"/>
  <c r="CE119"/>
  <c r="CI119"/>
  <c r="CM119"/>
  <c r="K119"/>
  <c r="M119"/>
  <c r="Q119"/>
  <c r="U119"/>
  <c r="Y119"/>
  <c r="AC119"/>
  <c r="AG119"/>
  <c r="AK119"/>
  <c r="AO119"/>
  <c r="AS119"/>
  <c r="AW119"/>
  <c r="BA119"/>
  <c r="BE119"/>
  <c r="BI119"/>
  <c r="BM119"/>
  <c r="BQ119"/>
  <c r="BU119"/>
  <c r="BY119"/>
  <c r="CC119"/>
  <c r="CG119"/>
  <c r="CK119"/>
  <c r="CO119"/>
  <c r="CP119"/>
  <c r="CQ119"/>
  <c r="CR119"/>
  <c r="CS119"/>
  <c r="CT119"/>
  <c r="CU119"/>
  <c r="CV119"/>
  <c r="CW119"/>
  <c r="CX119"/>
  <c r="CY119"/>
  <c r="CZ119"/>
  <c r="DA119"/>
  <c r="DB119"/>
  <c r="DC119"/>
  <c r="DD119"/>
  <c r="DE119"/>
  <c r="DF119"/>
  <c r="DG119"/>
  <c r="DH119"/>
  <c r="DI119"/>
  <c r="DJ119"/>
  <c r="J132"/>
  <c r="J176" s="1"/>
  <c r="J220" s="1"/>
  <c r="J314" s="1"/>
  <c r="L132"/>
  <c r="N132"/>
  <c r="P132"/>
  <c r="R132"/>
  <c r="T132"/>
  <c r="V132"/>
  <c r="X132"/>
  <c r="Z132"/>
  <c r="AB132"/>
  <c r="AD132"/>
  <c r="AF132"/>
  <c r="AH132"/>
  <c r="AJ132"/>
  <c r="AL132"/>
  <c r="AN132"/>
  <c r="AP132"/>
  <c r="AR132"/>
  <c r="AT132"/>
  <c r="AV132"/>
  <c r="AX132"/>
  <c r="AZ132"/>
  <c r="BB132"/>
  <c r="BD132"/>
  <c r="BF132"/>
  <c r="BH132"/>
  <c r="BJ132"/>
  <c r="BL132"/>
  <c r="BN132"/>
  <c r="BP132"/>
  <c r="BR132"/>
  <c r="BT132"/>
  <c r="BV132"/>
  <c r="BX132"/>
  <c r="BZ132"/>
  <c r="CB132"/>
  <c r="CD132"/>
  <c r="CF132"/>
  <c r="CH132"/>
  <c r="CJ132"/>
  <c r="CL132"/>
  <c r="CN132"/>
  <c r="I38"/>
  <c r="O132"/>
  <c r="S132"/>
  <c r="W132"/>
  <c r="AA132"/>
  <c r="AE132"/>
  <c r="AI132"/>
  <c r="AM132"/>
  <c r="AQ132"/>
  <c r="AU132"/>
  <c r="AY132"/>
  <c r="BC132"/>
  <c r="BG132"/>
  <c r="BK132"/>
  <c r="BO132"/>
  <c r="BS132"/>
  <c r="BW132"/>
  <c r="CA132"/>
  <c r="CE132"/>
  <c r="CI132"/>
  <c r="CM132"/>
  <c r="K132"/>
  <c r="M132"/>
  <c r="Q132"/>
  <c r="U132"/>
  <c r="Y132"/>
  <c r="AC132"/>
  <c r="AG132"/>
  <c r="AK132"/>
  <c r="AO132"/>
  <c r="AS132"/>
  <c r="AW132"/>
  <c r="BA132"/>
  <c r="BE132"/>
  <c r="BI132"/>
  <c r="BM132"/>
  <c r="BQ132"/>
  <c r="BU132"/>
  <c r="BY132"/>
  <c r="CC132"/>
  <c r="CG132"/>
  <c r="CK132"/>
  <c r="CO132"/>
  <c r="CP132"/>
  <c r="CQ132"/>
  <c r="CR132"/>
  <c r="CS132"/>
  <c r="CT132"/>
  <c r="CU132"/>
  <c r="CV132"/>
  <c r="CW132"/>
  <c r="CX132"/>
  <c r="CY132"/>
  <c r="CZ132"/>
  <c r="DA132"/>
  <c r="DB132"/>
  <c r="DC132"/>
  <c r="DD132"/>
  <c r="DE132"/>
  <c r="DF132"/>
  <c r="DG132"/>
  <c r="DH132"/>
  <c r="DI132"/>
  <c r="DJ132"/>
  <c r="J125"/>
  <c r="J169" s="1"/>
  <c r="J213" s="1"/>
  <c r="J307" s="1"/>
  <c r="L125"/>
  <c r="N125"/>
  <c r="P125"/>
  <c r="R125"/>
  <c r="T125"/>
  <c r="V125"/>
  <c r="X125"/>
  <c r="Z125"/>
  <c r="AB125"/>
  <c r="AD125"/>
  <c r="AF125"/>
  <c r="AH125"/>
  <c r="AJ125"/>
  <c r="AL125"/>
  <c r="AN125"/>
  <c r="AP125"/>
  <c r="AR125"/>
  <c r="AT125"/>
  <c r="AV125"/>
  <c r="AX125"/>
  <c r="AZ125"/>
  <c r="BB125"/>
  <c r="BD125"/>
  <c r="BF125"/>
  <c r="BH125"/>
  <c r="BJ125"/>
  <c r="BL125"/>
  <c r="BN125"/>
  <c r="BP125"/>
  <c r="BR125"/>
  <c r="BT125"/>
  <c r="BV125"/>
  <c r="BX125"/>
  <c r="BZ125"/>
  <c r="CB125"/>
  <c r="CD125"/>
  <c r="CF125"/>
  <c r="CH125"/>
  <c r="CJ125"/>
  <c r="CL125"/>
  <c r="CN125"/>
  <c r="K125"/>
  <c r="M125"/>
  <c r="Q125"/>
  <c r="U125"/>
  <c r="Y125"/>
  <c r="AC125"/>
  <c r="AG125"/>
  <c r="AK125"/>
  <c r="AO125"/>
  <c r="AS125"/>
  <c r="AW125"/>
  <c r="BA125"/>
  <c r="BE125"/>
  <c r="BI125"/>
  <c r="BM125"/>
  <c r="BQ125"/>
  <c r="BU125"/>
  <c r="BY125"/>
  <c r="CC125"/>
  <c r="CG125"/>
  <c r="CK125"/>
  <c r="I31"/>
  <c r="O125"/>
  <c r="S125"/>
  <c r="W125"/>
  <c r="AA125"/>
  <c r="AE125"/>
  <c r="AI125"/>
  <c r="AM125"/>
  <c r="AQ125"/>
  <c r="AU125"/>
  <c r="AY125"/>
  <c r="BC125"/>
  <c r="BG125"/>
  <c r="BK125"/>
  <c r="BO125"/>
  <c r="BS125"/>
  <c r="BW125"/>
  <c r="CA125"/>
  <c r="CE125"/>
  <c r="CI125"/>
  <c r="CM125"/>
  <c r="CO125"/>
  <c r="CP125"/>
  <c r="CQ125"/>
  <c r="CR125"/>
  <c r="CS125"/>
  <c r="CT125"/>
  <c r="CU125"/>
  <c r="CV125"/>
  <c r="CW125"/>
  <c r="CX125"/>
  <c r="CY125"/>
  <c r="CZ125"/>
  <c r="DA125"/>
  <c r="DB125"/>
  <c r="DC125"/>
  <c r="DD125"/>
  <c r="DE125"/>
  <c r="DF125"/>
  <c r="DG125"/>
  <c r="DH125"/>
  <c r="DI125"/>
  <c r="DJ125"/>
  <c r="CN42"/>
  <c r="CJ42"/>
  <c r="CF42"/>
  <c r="CB42"/>
  <c r="BX42"/>
  <c r="BT42"/>
  <c r="BP42"/>
  <c r="BL42"/>
  <c r="BH42"/>
  <c r="BD42"/>
  <c r="AZ42"/>
  <c r="AV42"/>
  <c r="AR42"/>
  <c r="AN42"/>
  <c r="AJ42"/>
  <c r="AF42"/>
  <c r="AB42"/>
  <c r="X42"/>
  <c r="T42"/>
  <c r="P42"/>
  <c r="L42"/>
  <c r="K120"/>
  <c r="I26"/>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J120"/>
  <c r="J164" s="1"/>
  <c r="J208" s="1"/>
  <c r="J302" s="1"/>
  <c r="N120"/>
  <c r="R120"/>
  <c r="V120"/>
  <c r="Z120"/>
  <c r="AD120"/>
  <c r="AH120"/>
  <c r="AJ120"/>
  <c r="AN120"/>
  <c r="AR120"/>
  <c r="AV120"/>
  <c r="AZ120"/>
  <c r="BD120"/>
  <c r="BH120"/>
  <c r="BL120"/>
  <c r="BP120"/>
  <c r="BT120"/>
  <c r="BX120"/>
  <c r="CB120"/>
  <c r="CD120"/>
  <c r="CH120"/>
  <c r="CL120"/>
  <c r="L120"/>
  <c r="P120"/>
  <c r="T120"/>
  <c r="X120"/>
  <c r="AB120"/>
  <c r="AF120"/>
  <c r="AL120"/>
  <c r="AP120"/>
  <c r="AT120"/>
  <c r="AX120"/>
  <c r="BB120"/>
  <c r="BF120"/>
  <c r="BJ120"/>
  <c r="BN120"/>
  <c r="BR120"/>
  <c r="BV120"/>
  <c r="BZ120"/>
  <c r="CF120"/>
  <c r="CJ120"/>
  <c r="CN120"/>
  <c r="CO120"/>
  <c r="CP120"/>
  <c r="CQ120"/>
  <c r="CR120"/>
  <c r="CS120"/>
  <c r="CT120"/>
  <c r="CU120"/>
  <c r="CV120"/>
  <c r="CW120"/>
  <c r="CX120"/>
  <c r="CY120"/>
  <c r="CZ120"/>
  <c r="DA120"/>
  <c r="DB120"/>
  <c r="DC120"/>
  <c r="DD120"/>
  <c r="DE120"/>
  <c r="DF120"/>
  <c r="DG120"/>
  <c r="DH120"/>
  <c r="DI120"/>
  <c r="DJ120"/>
  <c r="CK67"/>
  <c r="CI67"/>
  <c r="BQ67"/>
  <c r="BO67"/>
  <c r="BM67"/>
  <c r="BK67"/>
  <c r="BI67"/>
  <c r="BC67"/>
  <c r="AU67"/>
  <c r="AQ67"/>
  <c r="AK67"/>
  <c r="AI67"/>
  <c r="AG67"/>
  <c r="AE67"/>
  <c r="W67"/>
  <c r="U67"/>
  <c r="S67"/>
  <c r="K138"/>
  <c r="I47"/>
  <c r="M138"/>
  <c r="O138"/>
  <c r="Q138"/>
  <c r="S138"/>
  <c r="U138"/>
  <c r="W138"/>
  <c r="Y138"/>
  <c r="AA138"/>
  <c r="AC138"/>
  <c r="AE138"/>
  <c r="AG138"/>
  <c r="AI138"/>
  <c r="AK138"/>
  <c r="AM138"/>
  <c r="AO138"/>
  <c r="AQ138"/>
  <c r="AS138"/>
  <c r="AU138"/>
  <c r="AW138"/>
  <c r="AY138"/>
  <c r="BA138"/>
  <c r="BC138"/>
  <c r="BE138"/>
  <c r="BG138"/>
  <c r="BI138"/>
  <c r="BK138"/>
  <c r="BM138"/>
  <c r="BO138"/>
  <c r="BQ138"/>
  <c r="BS138"/>
  <c r="BU138"/>
  <c r="BW138"/>
  <c r="BY138"/>
  <c r="CA138"/>
  <c r="CC138"/>
  <c r="CE138"/>
  <c r="CG138"/>
  <c r="CI138"/>
  <c r="CK138"/>
  <c r="CM138"/>
  <c r="J138"/>
  <c r="J182" s="1"/>
  <c r="J226" s="1"/>
  <c r="J325" s="1"/>
  <c r="J67"/>
  <c r="L138"/>
  <c r="N138"/>
  <c r="P138"/>
  <c r="R138"/>
  <c r="T138"/>
  <c r="V138"/>
  <c r="X138"/>
  <c r="Z138"/>
  <c r="AB138"/>
  <c r="AD138"/>
  <c r="AF138"/>
  <c r="AH138"/>
  <c r="AJ138"/>
  <c r="AL138"/>
  <c r="AN138"/>
  <c r="AP138"/>
  <c r="AR138"/>
  <c r="AV138"/>
  <c r="AX138"/>
  <c r="AZ138"/>
  <c r="BB138"/>
  <c r="BF138"/>
  <c r="BH138"/>
  <c r="BL138"/>
  <c r="AT138"/>
  <c r="BD138"/>
  <c r="BJ138"/>
  <c r="BN138"/>
  <c r="BP138"/>
  <c r="BR138"/>
  <c r="BT138"/>
  <c r="BV138"/>
  <c r="BX138"/>
  <c r="BZ138"/>
  <c r="CB138"/>
  <c r="CD138"/>
  <c r="CF138"/>
  <c r="CH138"/>
  <c r="CJ138"/>
  <c r="CL138"/>
  <c r="CN138"/>
  <c r="CO138"/>
  <c r="CP138"/>
  <c r="CQ138"/>
  <c r="CR138"/>
  <c r="CS138"/>
  <c r="CT138"/>
  <c r="CU138"/>
  <c r="CV138"/>
  <c r="CW138"/>
  <c r="CX138"/>
  <c r="CY138"/>
  <c r="CZ138"/>
  <c r="DA138"/>
  <c r="DB138"/>
  <c r="DC138"/>
  <c r="DD138"/>
  <c r="DE138"/>
  <c r="DF138"/>
  <c r="DG138"/>
  <c r="DH138"/>
  <c r="DI138"/>
  <c r="DJ138"/>
  <c r="O67"/>
  <c r="K131"/>
  <c r="I37"/>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J131"/>
  <c r="J175" s="1"/>
  <c r="J219" s="1"/>
  <c r="J313" s="1"/>
  <c r="L131"/>
  <c r="N131"/>
  <c r="P131"/>
  <c r="R131"/>
  <c r="T131"/>
  <c r="V131"/>
  <c r="X131"/>
  <c r="Z131"/>
  <c r="AB131"/>
  <c r="AD131"/>
  <c r="AF131"/>
  <c r="AH131"/>
  <c r="AJ131"/>
  <c r="AL131"/>
  <c r="AN131"/>
  <c r="AP131"/>
  <c r="AR131"/>
  <c r="AT131"/>
  <c r="AV131"/>
  <c r="AX131"/>
  <c r="AZ131"/>
  <c r="BB131"/>
  <c r="BD131"/>
  <c r="BF131"/>
  <c r="BH131"/>
  <c r="BJ131"/>
  <c r="BL131"/>
  <c r="BN131"/>
  <c r="BP131"/>
  <c r="BR131"/>
  <c r="BT131"/>
  <c r="BV131"/>
  <c r="BX131"/>
  <c r="BZ131"/>
  <c r="CB131"/>
  <c r="CD131"/>
  <c r="CF131"/>
  <c r="CH131"/>
  <c r="CJ131"/>
  <c r="CL131"/>
  <c r="CN131"/>
  <c r="CO131"/>
  <c r="CP131"/>
  <c r="CQ131"/>
  <c r="CR131"/>
  <c r="CS131"/>
  <c r="CT131"/>
  <c r="CU131"/>
  <c r="CV131"/>
  <c r="CW131"/>
  <c r="CX131"/>
  <c r="CY131"/>
  <c r="CZ131"/>
  <c r="DA131"/>
  <c r="DB131"/>
  <c r="DC131"/>
  <c r="DD131"/>
  <c r="DE131"/>
  <c r="DF131"/>
  <c r="DG131"/>
  <c r="DH131"/>
  <c r="DI131"/>
  <c r="DJ131"/>
  <c r="CK42"/>
  <c r="CG42"/>
  <c r="CC42"/>
  <c r="BY42"/>
  <c r="BU42"/>
  <c r="BQ42"/>
  <c r="BM42"/>
  <c r="BI42"/>
  <c r="BE42"/>
  <c r="BA42"/>
  <c r="AW42"/>
  <c r="AS42"/>
  <c r="AO42"/>
  <c r="AK42"/>
  <c r="AG42"/>
  <c r="AC42"/>
  <c r="Y42"/>
  <c r="U42"/>
  <c r="Q42"/>
  <c r="M42"/>
  <c r="K133"/>
  <c r="I39"/>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J133"/>
  <c r="J177" s="1"/>
  <c r="J221" s="1"/>
  <c r="J315" s="1"/>
  <c r="L133"/>
  <c r="N133"/>
  <c r="P133"/>
  <c r="R133"/>
  <c r="T133"/>
  <c r="V133"/>
  <c r="X133"/>
  <c r="Z133"/>
  <c r="AB133"/>
  <c r="AD133"/>
  <c r="AF133"/>
  <c r="AH133"/>
  <c r="AJ133"/>
  <c r="AL133"/>
  <c r="AN133"/>
  <c r="AP133"/>
  <c r="AR133"/>
  <c r="AT133"/>
  <c r="AV133"/>
  <c r="AX133"/>
  <c r="AZ133"/>
  <c r="BB133"/>
  <c r="BD133"/>
  <c r="BF133"/>
  <c r="BH133"/>
  <c r="BJ133"/>
  <c r="BL133"/>
  <c r="BN133"/>
  <c r="BP133"/>
  <c r="BR133"/>
  <c r="BT133"/>
  <c r="BV133"/>
  <c r="BX133"/>
  <c r="BZ133"/>
  <c r="CB133"/>
  <c r="CD133"/>
  <c r="CF133"/>
  <c r="CH133"/>
  <c r="CJ133"/>
  <c r="CL133"/>
  <c r="CN133"/>
  <c r="CO133"/>
  <c r="CP133"/>
  <c r="CQ133"/>
  <c r="CR133"/>
  <c r="CS133"/>
  <c r="CT133"/>
  <c r="CU133"/>
  <c r="CV133"/>
  <c r="CW133"/>
  <c r="CX133"/>
  <c r="CY133"/>
  <c r="CZ133"/>
  <c r="DA133"/>
  <c r="DB133"/>
  <c r="DC133"/>
  <c r="DD133"/>
  <c r="DE133"/>
  <c r="DF133"/>
  <c r="DG133"/>
  <c r="DH133"/>
  <c r="DI133"/>
  <c r="DJ133"/>
  <c r="K135"/>
  <c r="I41"/>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J135"/>
  <c r="J179" s="1"/>
  <c r="J223" s="1"/>
  <c r="J317" s="1"/>
  <c r="L135"/>
  <c r="N135"/>
  <c r="P135"/>
  <c r="R135"/>
  <c r="T135"/>
  <c r="V135"/>
  <c r="X135"/>
  <c r="Z135"/>
  <c r="AB135"/>
  <c r="AD135"/>
  <c r="AF135"/>
  <c r="AH135"/>
  <c r="AJ135"/>
  <c r="AL135"/>
  <c r="AN135"/>
  <c r="AP135"/>
  <c r="AR135"/>
  <c r="AT135"/>
  <c r="AV135"/>
  <c r="AX135"/>
  <c r="AZ135"/>
  <c r="BB135"/>
  <c r="BD135"/>
  <c r="BF135"/>
  <c r="BH135"/>
  <c r="BJ135"/>
  <c r="BL135"/>
  <c r="BN135"/>
  <c r="BP135"/>
  <c r="BR135"/>
  <c r="BT135"/>
  <c r="BV135"/>
  <c r="BX135"/>
  <c r="BZ135"/>
  <c r="CB135"/>
  <c r="CD135"/>
  <c r="CF135"/>
  <c r="CH135"/>
  <c r="CJ135"/>
  <c r="CL135"/>
  <c r="CN135"/>
  <c r="CO135"/>
  <c r="CP135"/>
  <c r="CQ135"/>
  <c r="CR135"/>
  <c r="CS135"/>
  <c r="CT135"/>
  <c r="CU135"/>
  <c r="CV135"/>
  <c r="CW135"/>
  <c r="CX135"/>
  <c r="CY135"/>
  <c r="CZ135"/>
  <c r="DA135"/>
  <c r="DB135"/>
  <c r="DC135"/>
  <c r="DD135"/>
  <c r="DE135"/>
  <c r="DF135"/>
  <c r="DG135"/>
  <c r="DH135"/>
  <c r="DI135"/>
  <c r="DJ135"/>
  <c r="K124"/>
  <c r="I30"/>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J124"/>
  <c r="J168" s="1"/>
  <c r="J212" s="1"/>
  <c r="J306" s="1"/>
  <c r="L124"/>
  <c r="N124"/>
  <c r="P124"/>
  <c r="R124"/>
  <c r="T124"/>
  <c r="V124"/>
  <c r="X124"/>
  <c r="Z124"/>
  <c r="AB124"/>
  <c r="AD124"/>
  <c r="AF124"/>
  <c r="AH124"/>
  <c r="AJ124"/>
  <c r="AL124"/>
  <c r="AN124"/>
  <c r="AP124"/>
  <c r="AR124"/>
  <c r="AT124"/>
  <c r="AV124"/>
  <c r="AX124"/>
  <c r="AZ124"/>
  <c r="BB124"/>
  <c r="BD124"/>
  <c r="BF124"/>
  <c r="BH124"/>
  <c r="BJ124"/>
  <c r="BL124"/>
  <c r="BN124"/>
  <c r="BP124"/>
  <c r="BR124"/>
  <c r="BT124"/>
  <c r="BV124"/>
  <c r="BX124"/>
  <c r="BZ124"/>
  <c r="CB124"/>
  <c r="CD124"/>
  <c r="CF124"/>
  <c r="CH124"/>
  <c r="CJ124"/>
  <c r="CL124"/>
  <c r="CN124"/>
  <c r="CO124"/>
  <c r="CP124"/>
  <c r="CQ124"/>
  <c r="CR124"/>
  <c r="CS124"/>
  <c r="CT124"/>
  <c r="CU124"/>
  <c r="CV124"/>
  <c r="CW124"/>
  <c r="CX124"/>
  <c r="CY124"/>
  <c r="CZ124"/>
  <c r="DA124"/>
  <c r="DB124"/>
  <c r="DC124"/>
  <c r="DD124"/>
  <c r="DE124"/>
  <c r="DF124"/>
  <c r="DG124"/>
  <c r="DH124"/>
  <c r="DI124"/>
  <c r="DJ124"/>
  <c r="CH67"/>
  <c r="CF67"/>
  <c r="BR67"/>
  <c r="BP67"/>
  <c r="BL67"/>
  <c r="BJ67"/>
  <c r="BF67"/>
  <c r="BB67"/>
  <c r="AZ67"/>
  <c r="AX67"/>
  <c r="AV67"/>
  <c r="AT67"/>
  <c r="AR67"/>
  <c r="AP67"/>
  <c r="AL67"/>
  <c r="AJ67"/>
  <c r="AH67"/>
  <c r="AF67"/>
  <c r="Z67"/>
  <c r="X67"/>
  <c r="V67"/>
  <c r="T67"/>
  <c r="M67"/>
  <c r="N67"/>
  <c r="K96" i="15"/>
  <c r="L44"/>
  <c r="DH54" i="8"/>
  <c r="DI24" i="23"/>
  <c r="AS36" i="7"/>
  <c r="R36"/>
  <c r="AE24"/>
  <c r="AR36"/>
  <c r="AT38"/>
  <c r="AJ36"/>
  <c r="S24"/>
  <c r="AL36"/>
  <c r="X24"/>
  <c r="AA36"/>
  <c r="L24"/>
  <c r="AC24"/>
  <c r="AC36"/>
  <c r="X36"/>
  <c r="J152" i="5"/>
  <c r="J196" s="1"/>
  <c r="J240" s="1"/>
  <c r="J339" s="1"/>
  <c r="L152"/>
  <c r="N152"/>
  <c r="P152"/>
  <c r="R152"/>
  <c r="T152"/>
  <c r="V152"/>
  <c r="X152"/>
  <c r="Z152"/>
  <c r="AB152"/>
  <c r="AD152"/>
  <c r="AF152"/>
  <c r="AH152"/>
  <c r="AJ152"/>
  <c r="AL152"/>
  <c r="AN152"/>
  <c r="AP152"/>
  <c r="AR152"/>
  <c r="AT152"/>
  <c r="AV152"/>
  <c r="AX152"/>
  <c r="AZ152"/>
  <c r="BB152"/>
  <c r="BD152"/>
  <c r="BF152"/>
  <c r="BH152"/>
  <c r="BJ152"/>
  <c r="BL152"/>
  <c r="BN152"/>
  <c r="BP152"/>
  <c r="BR152"/>
  <c r="BT152"/>
  <c r="BV152"/>
  <c r="BX152"/>
  <c r="BZ152"/>
  <c r="CB152"/>
  <c r="CD152"/>
  <c r="CF152"/>
  <c r="CH152"/>
  <c r="CJ152"/>
  <c r="CL152"/>
  <c r="CN152"/>
  <c r="I61"/>
  <c r="O152"/>
  <c r="S152"/>
  <c r="W152"/>
  <c r="AA152"/>
  <c r="AE152"/>
  <c r="AI152"/>
  <c r="AM152"/>
  <c r="AQ152"/>
  <c r="AU152"/>
  <c r="AY152"/>
  <c r="BC152"/>
  <c r="BG152"/>
  <c r="BK152"/>
  <c r="BO152"/>
  <c r="BS152"/>
  <c r="BW152"/>
  <c r="CA152"/>
  <c r="CE152"/>
  <c r="CI152"/>
  <c r="CM152"/>
  <c r="K152"/>
  <c r="M152"/>
  <c r="Q152"/>
  <c r="U152"/>
  <c r="Y152"/>
  <c r="AC152"/>
  <c r="AG152"/>
  <c r="AK152"/>
  <c r="AO152"/>
  <c r="AS152"/>
  <c r="AW152"/>
  <c r="BA152"/>
  <c r="BE152"/>
  <c r="BI152"/>
  <c r="BM152"/>
  <c r="BQ152"/>
  <c r="BU152"/>
  <c r="BY152"/>
  <c r="CC152"/>
  <c r="CG152"/>
  <c r="CK152"/>
  <c r="CO152"/>
  <c r="CP152"/>
  <c r="CQ152"/>
  <c r="CR152"/>
  <c r="CS152"/>
  <c r="CT152"/>
  <c r="CU152"/>
  <c r="CV152"/>
  <c r="CW152"/>
  <c r="CX152"/>
  <c r="CY152"/>
  <c r="CZ152"/>
  <c r="DA152"/>
  <c r="DB152"/>
  <c r="DC152"/>
  <c r="DD152"/>
  <c r="DE152"/>
  <c r="DF152"/>
  <c r="DG152"/>
  <c r="DH152"/>
  <c r="DI152"/>
  <c r="DJ152"/>
  <c r="J141"/>
  <c r="J185" s="1"/>
  <c r="J229" s="1"/>
  <c r="J328" s="1"/>
  <c r="L141"/>
  <c r="N141"/>
  <c r="P141"/>
  <c r="R141"/>
  <c r="T141"/>
  <c r="V141"/>
  <c r="X141"/>
  <c r="Z141"/>
  <c r="AB141"/>
  <c r="AD141"/>
  <c r="AF141"/>
  <c r="AH141"/>
  <c r="AJ141"/>
  <c r="AL141"/>
  <c r="AN141"/>
  <c r="AP141"/>
  <c r="AR141"/>
  <c r="AT141"/>
  <c r="AV141"/>
  <c r="AX141"/>
  <c r="AZ141"/>
  <c r="BB141"/>
  <c r="BD141"/>
  <c r="BF141"/>
  <c r="BH141"/>
  <c r="BJ141"/>
  <c r="BL141"/>
  <c r="BN141"/>
  <c r="BP141"/>
  <c r="BR141"/>
  <c r="BT141"/>
  <c r="BV141"/>
  <c r="BX141"/>
  <c r="BZ141"/>
  <c r="CB141"/>
  <c r="CD141"/>
  <c r="CF141"/>
  <c r="CH141"/>
  <c r="CJ141"/>
  <c r="CL141"/>
  <c r="CN141"/>
  <c r="I50"/>
  <c r="O141"/>
  <c r="S141"/>
  <c r="W141"/>
  <c r="AA141"/>
  <c r="AE141"/>
  <c r="AI141"/>
  <c r="AM141"/>
  <c r="AQ141"/>
  <c r="AU141"/>
  <c r="AY141"/>
  <c r="BC141"/>
  <c r="BG141"/>
  <c r="BK141"/>
  <c r="BO141"/>
  <c r="BS141"/>
  <c r="BW141"/>
  <c r="CA141"/>
  <c r="CE141"/>
  <c r="CI141"/>
  <c r="CM141"/>
  <c r="K141"/>
  <c r="M141"/>
  <c r="Q141"/>
  <c r="U141"/>
  <c r="Y141"/>
  <c r="AC141"/>
  <c r="AG141"/>
  <c r="AK141"/>
  <c r="AO141"/>
  <c r="AS141"/>
  <c r="AW141"/>
  <c r="BA141"/>
  <c r="BE141"/>
  <c r="BI141"/>
  <c r="BM141"/>
  <c r="BQ141"/>
  <c r="BU141"/>
  <c r="BY141"/>
  <c r="CC141"/>
  <c r="CG141"/>
  <c r="CK141"/>
  <c r="CO141"/>
  <c r="CP141"/>
  <c r="CQ141"/>
  <c r="CR141"/>
  <c r="CS141"/>
  <c r="CT141"/>
  <c r="CU141"/>
  <c r="CV141"/>
  <c r="CW141"/>
  <c r="CX141"/>
  <c r="CY141"/>
  <c r="CZ141"/>
  <c r="DA141"/>
  <c r="DB141"/>
  <c r="DC141"/>
  <c r="DD141"/>
  <c r="DE141"/>
  <c r="DF141"/>
  <c r="DG141"/>
  <c r="DH141"/>
  <c r="DI141"/>
  <c r="DJ141"/>
  <c r="J145"/>
  <c r="J189" s="1"/>
  <c r="J233" s="1"/>
  <c r="J332" s="1"/>
  <c r="L145"/>
  <c r="N145"/>
  <c r="P145"/>
  <c r="R145"/>
  <c r="T145"/>
  <c r="V145"/>
  <c r="X145"/>
  <c r="Z145"/>
  <c r="AB145"/>
  <c r="AD145"/>
  <c r="AF145"/>
  <c r="AH145"/>
  <c r="AJ145"/>
  <c r="AL145"/>
  <c r="AN145"/>
  <c r="AP145"/>
  <c r="AR145"/>
  <c r="AT145"/>
  <c r="AV145"/>
  <c r="AX145"/>
  <c r="AZ145"/>
  <c r="BB145"/>
  <c r="BD145"/>
  <c r="BF145"/>
  <c r="BH145"/>
  <c r="BJ145"/>
  <c r="BL145"/>
  <c r="BN145"/>
  <c r="BP145"/>
  <c r="BR145"/>
  <c r="BT145"/>
  <c r="BV145"/>
  <c r="BX145"/>
  <c r="BZ145"/>
  <c r="CB145"/>
  <c r="CD145"/>
  <c r="CF145"/>
  <c r="CH145"/>
  <c r="CJ145"/>
  <c r="CL145"/>
  <c r="CN145"/>
  <c r="K145"/>
  <c r="M145"/>
  <c r="Q145"/>
  <c r="U145"/>
  <c r="Y145"/>
  <c r="AC145"/>
  <c r="AG145"/>
  <c r="AK145"/>
  <c r="AO145"/>
  <c r="AS145"/>
  <c r="AW145"/>
  <c r="BA145"/>
  <c r="BE145"/>
  <c r="BI145"/>
  <c r="BM145"/>
  <c r="BQ145"/>
  <c r="BU145"/>
  <c r="BY145"/>
  <c r="CC145"/>
  <c r="CG145"/>
  <c r="CK145"/>
  <c r="I54"/>
  <c r="O145"/>
  <c r="S145"/>
  <c r="W145"/>
  <c r="AA145"/>
  <c r="AE145"/>
  <c r="AI145"/>
  <c r="AM145"/>
  <c r="AQ145"/>
  <c r="AU145"/>
  <c r="AY145"/>
  <c r="BC145"/>
  <c r="BG145"/>
  <c r="BK145"/>
  <c r="BO145"/>
  <c r="BS145"/>
  <c r="BW145"/>
  <c r="CA145"/>
  <c r="CE145"/>
  <c r="CI145"/>
  <c r="CM145"/>
  <c r="CO145"/>
  <c r="CP145"/>
  <c r="CQ145"/>
  <c r="CR145"/>
  <c r="CS145"/>
  <c r="CT145"/>
  <c r="CU145"/>
  <c r="CV145"/>
  <c r="CW145"/>
  <c r="CX145"/>
  <c r="CY145"/>
  <c r="CZ145"/>
  <c r="DA145"/>
  <c r="DB145"/>
  <c r="DC145"/>
  <c r="DD145"/>
  <c r="DE145"/>
  <c r="DF145"/>
  <c r="DG145"/>
  <c r="DH145"/>
  <c r="DI145"/>
  <c r="DJ145"/>
  <c r="J154"/>
  <c r="J198" s="1"/>
  <c r="J242" s="1"/>
  <c r="J341" s="1"/>
  <c r="L154"/>
  <c r="N154"/>
  <c r="P154"/>
  <c r="R154"/>
  <c r="T154"/>
  <c r="V154"/>
  <c r="X154"/>
  <c r="Z154"/>
  <c r="AB154"/>
  <c r="AD154"/>
  <c r="AF154"/>
  <c r="AH154"/>
  <c r="AJ154"/>
  <c r="AL154"/>
  <c r="AN154"/>
  <c r="AP154"/>
  <c r="AR154"/>
  <c r="AT154"/>
  <c r="AV154"/>
  <c r="AX154"/>
  <c r="AZ154"/>
  <c r="BB154"/>
  <c r="BD154"/>
  <c r="BF154"/>
  <c r="BH154"/>
  <c r="BJ154"/>
  <c r="BL154"/>
  <c r="BN154"/>
  <c r="BP154"/>
  <c r="BR154"/>
  <c r="BT154"/>
  <c r="BV154"/>
  <c r="BX154"/>
  <c r="BZ154"/>
  <c r="CB154"/>
  <c r="CD154"/>
  <c r="CF154"/>
  <c r="CH154"/>
  <c r="CJ154"/>
  <c r="CL154"/>
  <c r="CN154"/>
  <c r="K154"/>
  <c r="K198" s="1"/>
  <c r="M154"/>
  <c r="Q154"/>
  <c r="U154"/>
  <c r="Y154"/>
  <c r="AC154"/>
  <c r="AG154"/>
  <c r="AK154"/>
  <c r="AO154"/>
  <c r="AS154"/>
  <c r="AW154"/>
  <c r="BA154"/>
  <c r="BE154"/>
  <c r="BI154"/>
  <c r="BM154"/>
  <c r="BQ154"/>
  <c r="BU154"/>
  <c r="BY154"/>
  <c r="CC154"/>
  <c r="CG154"/>
  <c r="CK154"/>
  <c r="I63"/>
  <c r="O154"/>
  <c r="S154"/>
  <c r="W154"/>
  <c r="AA154"/>
  <c r="AE154"/>
  <c r="AI154"/>
  <c r="AM154"/>
  <c r="AQ154"/>
  <c r="AU154"/>
  <c r="AY154"/>
  <c r="BC154"/>
  <c r="BG154"/>
  <c r="BK154"/>
  <c r="BO154"/>
  <c r="BS154"/>
  <c r="BW154"/>
  <c r="CA154"/>
  <c r="CE154"/>
  <c r="CI154"/>
  <c r="CM154"/>
  <c r="CO154"/>
  <c r="CP154"/>
  <c r="CQ154"/>
  <c r="CR154"/>
  <c r="CS154"/>
  <c r="CT154"/>
  <c r="CU154"/>
  <c r="CV154"/>
  <c r="CW154"/>
  <c r="CX154"/>
  <c r="CY154"/>
  <c r="CZ154"/>
  <c r="DA154"/>
  <c r="DB154"/>
  <c r="DC154"/>
  <c r="DD154"/>
  <c r="DE154"/>
  <c r="DF154"/>
  <c r="DG154"/>
  <c r="DH154"/>
  <c r="DI154"/>
  <c r="DJ154"/>
  <c r="DJ24" i="23"/>
  <c r="DJ20" i="7"/>
  <c r="J40" i="23"/>
  <c r="J34" i="7"/>
  <c r="L48" i="15"/>
  <c r="K100"/>
  <c r="J26" i="23"/>
  <c r="J22" i="7"/>
  <c r="L199" i="15"/>
  <c r="K243"/>
  <c r="K117" i="9"/>
  <c r="K123" s="1"/>
  <c r="L104" i="15"/>
  <c r="DI33" i="8"/>
  <c r="DI19" i="9" s="1"/>
  <c r="DJ52" i="8"/>
  <c r="I52" s="1"/>
  <c r="E65" i="11"/>
  <c r="E71" s="1"/>
  <c r="AD36" i="7"/>
  <c r="AQ24"/>
  <c r="AR24"/>
  <c r="S36"/>
  <c r="O36"/>
  <c r="AK36"/>
  <c r="Y36"/>
  <c r="AN24"/>
  <c r="AG36"/>
  <c r="AF36"/>
  <c r="AA24"/>
  <c r="AD24"/>
  <c r="AM24"/>
  <c r="N24"/>
  <c r="W24"/>
  <c r="K24"/>
  <c r="AO24"/>
  <c r="L36"/>
  <c r="AS24"/>
  <c r="AI24"/>
  <c r="K147" i="5"/>
  <c r="I56"/>
  <c r="M147"/>
  <c r="O147"/>
  <c r="Q147"/>
  <c r="S147"/>
  <c r="U147"/>
  <c r="W147"/>
  <c r="Y147"/>
  <c r="AA147"/>
  <c r="AC147"/>
  <c r="AE147"/>
  <c r="AG147"/>
  <c r="AI147"/>
  <c r="AK147"/>
  <c r="AM147"/>
  <c r="AO147"/>
  <c r="AQ147"/>
  <c r="AS147"/>
  <c r="AU147"/>
  <c r="AW147"/>
  <c r="AY147"/>
  <c r="BA147"/>
  <c r="BC147"/>
  <c r="BE147"/>
  <c r="BG147"/>
  <c r="BI147"/>
  <c r="BK147"/>
  <c r="BM147"/>
  <c r="BO147"/>
  <c r="BQ147"/>
  <c r="BS147"/>
  <c r="BU147"/>
  <c r="BW147"/>
  <c r="BY147"/>
  <c r="CA147"/>
  <c r="CC147"/>
  <c r="CE147"/>
  <c r="CG147"/>
  <c r="CI147"/>
  <c r="CK147"/>
  <c r="CM147"/>
  <c r="L147"/>
  <c r="N147"/>
  <c r="R147"/>
  <c r="V147"/>
  <c r="Z147"/>
  <c r="AD147"/>
  <c r="AF147"/>
  <c r="AJ147"/>
  <c r="AL147"/>
  <c r="AP147"/>
  <c r="AT147"/>
  <c r="AV147"/>
  <c r="AZ147"/>
  <c r="BD147"/>
  <c r="BH147"/>
  <c r="BL147"/>
  <c r="BP147"/>
  <c r="BT147"/>
  <c r="BV147"/>
  <c r="BZ147"/>
  <c r="CD147"/>
  <c r="CH147"/>
  <c r="CJ147"/>
  <c r="CL147"/>
  <c r="J147"/>
  <c r="J191" s="1"/>
  <c r="J235" s="1"/>
  <c r="J334" s="1"/>
  <c r="P147"/>
  <c r="T147"/>
  <c r="X147"/>
  <c r="AB147"/>
  <c r="AH147"/>
  <c r="AN147"/>
  <c r="AR147"/>
  <c r="AX147"/>
  <c r="BB147"/>
  <c r="BF147"/>
  <c r="BJ147"/>
  <c r="BN147"/>
  <c r="BR147"/>
  <c r="BX147"/>
  <c r="CB147"/>
  <c r="CF147"/>
  <c r="CN147"/>
  <c r="CO147"/>
  <c r="CP147"/>
  <c r="CQ147"/>
  <c r="CR147"/>
  <c r="CS147"/>
  <c r="CT147"/>
  <c r="CU147"/>
  <c r="CV147"/>
  <c r="CW147"/>
  <c r="CX147"/>
  <c r="CY147"/>
  <c r="CZ147"/>
  <c r="DA147"/>
  <c r="DB147"/>
  <c r="DC147"/>
  <c r="DD147"/>
  <c r="DE147"/>
  <c r="DF147"/>
  <c r="DG147"/>
  <c r="DH147"/>
  <c r="DI147"/>
  <c r="DJ147"/>
  <c r="J157"/>
  <c r="J201" s="1"/>
  <c r="J245" s="1"/>
  <c r="J344" s="1"/>
  <c r="L157"/>
  <c r="N157"/>
  <c r="P157"/>
  <c r="R157"/>
  <c r="T157"/>
  <c r="V157"/>
  <c r="X157"/>
  <c r="Z157"/>
  <c r="AB157"/>
  <c r="AD157"/>
  <c r="AF157"/>
  <c r="AH157"/>
  <c r="AJ157"/>
  <c r="AL157"/>
  <c r="AN157"/>
  <c r="AP157"/>
  <c r="AR157"/>
  <c r="AT157"/>
  <c r="AV157"/>
  <c r="AX157"/>
  <c r="AZ157"/>
  <c r="BB157"/>
  <c r="BD157"/>
  <c r="BF157"/>
  <c r="BH157"/>
  <c r="BJ157"/>
  <c r="BL157"/>
  <c r="BN157"/>
  <c r="BP157"/>
  <c r="BR157"/>
  <c r="BT157"/>
  <c r="BV157"/>
  <c r="BX157"/>
  <c r="BZ157"/>
  <c r="CB157"/>
  <c r="CD157"/>
  <c r="CF157"/>
  <c r="CH157"/>
  <c r="CJ157"/>
  <c r="CL157"/>
  <c r="CN157"/>
  <c r="I66"/>
  <c r="O157"/>
  <c r="S157"/>
  <c r="W157"/>
  <c r="AA157"/>
  <c r="AE157"/>
  <c r="AI157"/>
  <c r="AM157"/>
  <c r="AQ157"/>
  <c r="AU157"/>
  <c r="AY157"/>
  <c r="BC157"/>
  <c r="BG157"/>
  <c r="BK157"/>
  <c r="BO157"/>
  <c r="BS157"/>
  <c r="BW157"/>
  <c r="CA157"/>
  <c r="CE157"/>
  <c r="CI157"/>
  <c r="CM157"/>
  <c r="K157"/>
  <c r="M157"/>
  <c r="Q157"/>
  <c r="U157"/>
  <c r="Y157"/>
  <c r="AC157"/>
  <c r="AG157"/>
  <c r="AK157"/>
  <c r="AO157"/>
  <c r="AS157"/>
  <c r="AW157"/>
  <c r="BA157"/>
  <c r="BE157"/>
  <c r="BI157"/>
  <c r="BM157"/>
  <c r="BQ157"/>
  <c r="BU157"/>
  <c r="BY157"/>
  <c r="CC157"/>
  <c r="CG157"/>
  <c r="CK157"/>
  <c r="CO157"/>
  <c r="CP157"/>
  <c r="CQ157"/>
  <c r="CR157"/>
  <c r="CS157"/>
  <c r="CT157"/>
  <c r="CU157"/>
  <c r="CV157"/>
  <c r="CW157"/>
  <c r="CX157"/>
  <c r="CY157"/>
  <c r="CZ157"/>
  <c r="DA157"/>
  <c r="DB157"/>
  <c r="DC157"/>
  <c r="DD157"/>
  <c r="DE157"/>
  <c r="DF157"/>
  <c r="DG157"/>
  <c r="DH157"/>
  <c r="DI157"/>
  <c r="DJ157"/>
  <c r="K155"/>
  <c r="I64"/>
  <c r="M155"/>
  <c r="O155"/>
  <c r="Q155"/>
  <c r="S155"/>
  <c r="U155"/>
  <c r="W155"/>
  <c r="Y155"/>
  <c r="AA155"/>
  <c r="AC155"/>
  <c r="AE155"/>
  <c r="AG155"/>
  <c r="AI155"/>
  <c r="AK155"/>
  <c r="AM155"/>
  <c r="AO155"/>
  <c r="AQ155"/>
  <c r="AS155"/>
  <c r="AU155"/>
  <c r="AW155"/>
  <c r="AY155"/>
  <c r="BA155"/>
  <c r="BC155"/>
  <c r="BE155"/>
  <c r="BG155"/>
  <c r="BI155"/>
  <c r="BK155"/>
  <c r="BM155"/>
  <c r="BO155"/>
  <c r="BQ155"/>
  <c r="BS155"/>
  <c r="BU155"/>
  <c r="BW155"/>
  <c r="BY155"/>
  <c r="CA155"/>
  <c r="CC155"/>
  <c r="CE155"/>
  <c r="CG155"/>
  <c r="CI155"/>
  <c r="CK155"/>
  <c r="CM155"/>
  <c r="J155"/>
  <c r="J199" s="1"/>
  <c r="J243" s="1"/>
  <c r="J342" s="1"/>
  <c r="L155"/>
  <c r="N155"/>
  <c r="P155"/>
  <c r="R155"/>
  <c r="T155"/>
  <c r="V155"/>
  <c r="X155"/>
  <c r="Z155"/>
  <c r="AB155"/>
  <c r="AD155"/>
  <c r="AF155"/>
  <c r="AH155"/>
  <c r="AJ155"/>
  <c r="AL155"/>
  <c r="AN155"/>
  <c r="AP155"/>
  <c r="AR155"/>
  <c r="AT155"/>
  <c r="AV155"/>
  <c r="AX155"/>
  <c r="AZ155"/>
  <c r="BB155"/>
  <c r="BD155"/>
  <c r="BF155"/>
  <c r="BH155"/>
  <c r="BJ155"/>
  <c r="BL155"/>
  <c r="BN155"/>
  <c r="BP155"/>
  <c r="BR155"/>
  <c r="BT155"/>
  <c r="BV155"/>
  <c r="BX155"/>
  <c r="BZ155"/>
  <c r="CB155"/>
  <c r="CD155"/>
  <c r="CF155"/>
  <c r="CH155"/>
  <c r="CJ155"/>
  <c r="CL155"/>
  <c r="CN155"/>
  <c r="CO155"/>
  <c r="CP155"/>
  <c r="CQ155"/>
  <c r="CR155"/>
  <c r="CS155"/>
  <c r="CT155"/>
  <c r="CU155"/>
  <c r="CV155"/>
  <c r="CW155"/>
  <c r="CX155"/>
  <c r="CY155"/>
  <c r="CZ155"/>
  <c r="DA155"/>
  <c r="DB155"/>
  <c r="DC155"/>
  <c r="DD155"/>
  <c r="DE155"/>
  <c r="DF155"/>
  <c r="DG155"/>
  <c r="DH155"/>
  <c r="DI155"/>
  <c r="DJ155"/>
  <c r="K149"/>
  <c r="I58"/>
  <c r="M149"/>
  <c r="O149"/>
  <c r="Q149"/>
  <c r="S149"/>
  <c r="U149"/>
  <c r="W149"/>
  <c r="Y149"/>
  <c r="AA149"/>
  <c r="AC149"/>
  <c r="AE149"/>
  <c r="AG149"/>
  <c r="AI149"/>
  <c r="AK149"/>
  <c r="AM149"/>
  <c r="AO149"/>
  <c r="AQ149"/>
  <c r="AS149"/>
  <c r="AU149"/>
  <c r="AW149"/>
  <c r="AY149"/>
  <c r="BA149"/>
  <c r="BC149"/>
  <c r="BE149"/>
  <c r="BG149"/>
  <c r="BI149"/>
  <c r="BK149"/>
  <c r="BM149"/>
  <c r="BO149"/>
  <c r="BQ149"/>
  <c r="BS149"/>
  <c r="BU149"/>
  <c r="BW149"/>
  <c r="BY149"/>
  <c r="CA149"/>
  <c r="CC149"/>
  <c r="CE149"/>
  <c r="CG149"/>
  <c r="CI149"/>
  <c r="CK149"/>
  <c r="CM149"/>
  <c r="L149"/>
  <c r="P149"/>
  <c r="T149"/>
  <c r="V149"/>
  <c r="Z149"/>
  <c r="AD149"/>
  <c r="AH149"/>
  <c r="AL149"/>
  <c r="AP149"/>
  <c r="AT149"/>
  <c r="AV149"/>
  <c r="BB149"/>
  <c r="BF149"/>
  <c r="BJ149"/>
  <c r="BL149"/>
  <c r="BP149"/>
  <c r="BT149"/>
  <c r="BX149"/>
  <c r="CB149"/>
  <c r="CF149"/>
  <c r="CJ149"/>
  <c r="CN149"/>
  <c r="J149"/>
  <c r="J193" s="1"/>
  <c r="J237" s="1"/>
  <c r="J336" s="1"/>
  <c r="N149"/>
  <c r="R149"/>
  <c r="X149"/>
  <c r="AB149"/>
  <c r="AF149"/>
  <c r="AJ149"/>
  <c r="AN149"/>
  <c r="AR149"/>
  <c r="AX149"/>
  <c r="AZ149"/>
  <c r="BD149"/>
  <c r="BH149"/>
  <c r="BN149"/>
  <c r="BR149"/>
  <c r="BV149"/>
  <c r="BZ149"/>
  <c r="CD149"/>
  <c r="CH149"/>
  <c r="CL149"/>
  <c r="CO149"/>
  <c r="CP149"/>
  <c r="CQ149"/>
  <c r="CR149"/>
  <c r="CS149"/>
  <c r="CT149"/>
  <c r="CU149"/>
  <c r="CV149"/>
  <c r="CW149"/>
  <c r="CX149"/>
  <c r="CY149"/>
  <c r="CZ149"/>
  <c r="DA149"/>
  <c r="DB149"/>
  <c r="DC149"/>
  <c r="DD149"/>
  <c r="DE149"/>
  <c r="DF149"/>
  <c r="DG149"/>
  <c r="DH149"/>
  <c r="DI149"/>
  <c r="DJ149"/>
  <c r="DI42"/>
  <c r="DH67"/>
  <c r="DG42"/>
  <c r="DF67"/>
  <c r="DE42"/>
  <c r="DC42"/>
  <c r="DC67"/>
  <c r="DB67"/>
  <c r="DA42"/>
  <c r="DA67"/>
  <c r="CZ67"/>
  <c r="CY42"/>
  <c r="CW42"/>
  <c r="CV67"/>
  <c r="CU42"/>
  <c r="CS42"/>
  <c r="CS67"/>
  <c r="CQ42"/>
  <c r="CQ67"/>
  <c r="CO42"/>
  <c r="J140"/>
  <c r="J184" s="1"/>
  <c r="J228" s="1"/>
  <c r="J327" s="1"/>
  <c r="K140"/>
  <c r="M140"/>
  <c r="O140"/>
  <c r="Q140"/>
  <c r="S140"/>
  <c r="U140"/>
  <c r="W140"/>
  <c r="Y140"/>
  <c r="AA140"/>
  <c r="AC140"/>
  <c r="AE140"/>
  <c r="AG140"/>
  <c r="AI140"/>
  <c r="AK140"/>
  <c r="AM140"/>
  <c r="AO140"/>
  <c r="AQ140"/>
  <c r="AS140"/>
  <c r="AU140"/>
  <c r="AW140"/>
  <c r="AY140"/>
  <c r="BA140"/>
  <c r="BC140"/>
  <c r="BE140"/>
  <c r="BG140"/>
  <c r="BI140"/>
  <c r="BK140"/>
  <c r="BM140"/>
  <c r="BO140"/>
  <c r="BQ140"/>
  <c r="BS140"/>
  <c r="BU140"/>
  <c r="BW140"/>
  <c r="BY140"/>
  <c r="CA140"/>
  <c r="CC140"/>
  <c r="CE140"/>
  <c r="CG140"/>
  <c r="CI140"/>
  <c r="CK140"/>
  <c r="CM140"/>
  <c r="I49"/>
  <c r="L140"/>
  <c r="N140"/>
  <c r="P140"/>
  <c r="R140"/>
  <c r="T140"/>
  <c r="V140"/>
  <c r="X140"/>
  <c r="Z140"/>
  <c r="AB140"/>
  <c r="AD140"/>
  <c r="AF140"/>
  <c r="AH140"/>
  <c r="AJ140"/>
  <c r="AL140"/>
  <c r="AN140"/>
  <c r="AP140"/>
  <c r="AR140"/>
  <c r="AT140"/>
  <c r="AV140"/>
  <c r="AX140"/>
  <c r="AZ140"/>
  <c r="BB140"/>
  <c r="BD140"/>
  <c r="BF140"/>
  <c r="BH140"/>
  <c r="BJ140"/>
  <c r="BL140"/>
  <c r="BN140"/>
  <c r="BP140"/>
  <c r="BR140"/>
  <c r="BT140"/>
  <c r="BV140"/>
  <c r="BX140"/>
  <c r="BZ140"/>
  <c r="CB140"/>
  <c r="CD140"/>
  <c r="CF140"/>
  <c r="CH140"/>
  <c r="CJ140"/>
  <c r="CL140"/>
  <c r="CN140"/>
  <c r="CO140"/>
  <c r="CP140"/>
  <c r="CQ140"/>
  <c r="CR140"/>
  <c r="CS140"/>
  <c r="CT140"/>
  <c r="CU140"/>
  <c r="CV140"/>
  <c r="CW140"/>
  <c r="CX140"/>
  <c r="CY140"/>
  <c r="CZ140"/>
  <c r="DA140"/>
  <c r="DB140"/>
  <c r="DC140"/>
  <c r="DD140"/>
  <c r="DE140"/>
  <c r="DF140"/>
  <c r="DG140"/>
  <c r="DH140"/>
  <c r="DI140"/>
  <c r="DJ140"/>
  <c r="J123"/>
  <c r="J167" s="1"/>
  <c r="J211" s="1"/>
  <c r="J305" s="1"/>
  <c r="L123"/>
  <c r="N123"/>
  <c r="P123"/>
  <c r="R123"/>
  <c r="T123"/>
  <c r="V123"/>
  <c r="X123"/>
  <c r="Z123"/>
  <c r="AB123"/>
  <c r="AD123"/>
  <c r="AF123"/>
  <c r="AH123"/>
  <c r="AJ123"/>
  <c r="AL123"/>
  <c r="AN123"/>
  <c r="AP123"/>
  <c r="AR123"/>
  <c r="AT123"/>
  <c r="AV123"/>
  <c r="AX123"/>
  <c r="AZ123"/>
  <c r="BB123"/>
  <c r="BD123"/>
  <c r="BF123"/>
  <c r="BH123"/>
  <c r="BJ123"/>
  <c r="BL123"/>
  <c r="BN123"/>
  <c r="BP123"/>
  <c r="BR123"/>
  <c r="BT123"/>
  <c r="BV123"/>
  <c r="BX123"/>
  <c r="BZ123"/>
  <c r="CB123"/>
  <c r="CD123"/>
  <c r="CF123"/>
  <c r="CH123"/>
  <c r="CJ123"/>
  <c r="CL123"/>
  <c r="CN123"/>
  <c r="I29"/>
  <c r="O123"/>
  <c r="S123"/>
  <c r="W123"/>
  <c r="AA123"/>
  <c r="AE123"/>
  <c r="AI123"/>
  <c r="AM123"/>
  <c r="AQ123"/>
  <c r="AU123"/>
  <c r="AY123"/>
  <c r="BC123"/>
  <c r="BG123"/>
  <c r="BK123"/>
  <c r="BO123"/>
  <c r="BS123"/>
  <c r="BW123"/>
  <c r="CA123"/>
  <c r="CE123"/>
  <c r="CI123"/>
  <c r="CM123"/>
  <c r="K123"/>
  <c r="M123"/>
  <c r="Q123"/>
  <c r="U123"/>
  <c r="Y123"/>
  <c r="AC123"/>
  <c r="AG123"/>
  <c r="AK123"/>
  <c r="AO123"/>
  <c r="AS123"/>
  <c r="AW123"/>
  <c r="BA123"/>
  <c r="BE123"/>
  <c r="BI123"/>
  <c r="BM123"/>
  <c r="BQ123"/>
  <c r="BU123"/>
  <c r="BY123"/>
  <c r="CC123"/>
  <c r="CG123"/>
  <c r="CK123"/>
  <c r="CO123"/>
  <c r="CP123"/>
  <c r="CQ123"/>
  <c r="CR123"/>
  <c r="CS123"/>
  <c r="CT123"/>
  <c r="CU123"/>
  <c r="CV123"/>
  <c r="CW123"/>
  <c r="CX123"/>
  <c r="CY123"/>
  <c r="CZ123"/>
  <c r="DA123"/>
  <c r="DB123"/>
  <c r="DC123"/>
  <c r="DD123"/>
  <c r="DE123"/>
  <c r="DF123"/>
  <c r="DG123"/>
  <c r="DH123"/>
  <c r="DI123"/>
  <c r="DJ123"/>
  <c r="J117"/>
  <c r="J161" s="1"/>
  <c r="J205" s="1"/>
  <c r="J299" s="1"/>
  <c r="L117"/>
  <c r="N117"/>
  <c r="P117"/>
  <c r="R117"/>
  <c r="T117"/>
  <c r="V117"/>
  <c r="X117"/>
  <c r="Z117"/>
  <c r="AB117"/>
  <c r="AD117"/>
  <c r="AF117"/>
  <c r="AH117"/>
  <c r="AJ117"/>
  <c r="AL117"/>
  <c r="AN117"/>
  <c r="AP117"/>
  <c r="AR117"/>
  <c r="AT117"/>
  <c r="AV117"/>
  <c r="AX117"/>
  <c r="AZ117"/>
  <c r="BB117"/>
  <c r="BD117"/>
  <c r="BF117"/>
  <c r="BH117"/>
  <c r="BJ117"/>
  <c r="BL117"/>
  <c r="BN117"/>
  <c r="BP117"/>
  <c r="BR117"/>
  <c r="BT117"/>
  <c r="BV117"/>
  <c r="BX117"/>
  <c r="BZ117"/>
  <c r="CB117"/>
  <c r="CD117"/>
  <c r="CF117"/>
  <c r="CH117"/>
  <c r="CJ117"/>
  <c r="CL117"/>
  <c r="CN117"/>
  <c r="I23"/>
  <c r="O117"/>
  <c r="S117"/>
  <c r="W117"/>
  <c r="AA117"/>
  <c r="AE117"/>
  <c r="AI117"/>
  <c r="AM117"/>
  <c r="AQ117"/>
  <c r="AU117"/>
  <c r="AY117"/>
  <c r="BC117"/>
  <c r="BG117"/>
  <c r="BK117"/>
  <c r="BO117"/>
  <c r="BS117"/>
  <c r="BW117"/>
  <c r="CA117"/>
  <c r="CE117"/>
  <c r="CI117"/>
  <c r="CM117"/>
  <c r="K117"/>
  <c r="M117"/>
  <c r="Q117"/>
  <c r="U117"/>
  <c r="Y117"/>
  <c r="AC117"/>
  <c r="AG117"/>
  <c r="AK117"/>
  <c r="AO117"/>
  <c r="AS117"/>
  <c r="AW117"/>
  <c r="BA117"/>
  <c r="BE117"/>
  <c r="BI117"/>
  <c r="BM117"/>
  <c r="BQ117"/>
  <c r="BU117"/>
  <c r="BY117"/>
  <c r="CC117"/>
  <c r="CG117"/>
  <c r="CK117"/>
  <c r="CO117"/>
  <c r="CP117"/>
  <c r="CQ117"/>
  <c r="CR117"/>
  <c r="CS117"/>
  <c r="CT117"/>
  <c r="CU117"/>
  <c r="CV117"/>
  <c r="CW117"/>
  <c r="CX117"/>
  <c r="CY117"/>
  <c r="CZ117"/>
  <c r="DA117"/>
  <c r="DB117"/>
  <c r="DC117"/>
  <c r="DD117"/>
  <c r="DE117"/>
  <c r="DF117"/>
  <c r="DG117"/>
  <c r="DH117"/>
  <c r="DI117"/>
  <c r="DJ117"/>
  <c r="J130"/>
  <c r="J174" s="1"/>
  <c r="J218" s="1"/>
  <c r="J312" s="1"/>
  <c r="L130"/>
  <c r="N130"/>
  <c r="P130"/>
  <c r="R130"/>
  <c r="T130"/>
  <c r="V130"/>
  <c r="X130"/>
  <c r="Z130"/>
  <c r="AB130"/>
  <c r="AD130"/>
  <c r="AF130"/>
  <c r="AH130"/>
  <c r="AJ130"/>
  <c r="AL130"/>
  <c r="AN130"/>
  <c r="AP130"/>
  <c r="AR130"/>
  <c r="AT130"/>
  <c r="AV130"/>
  <c r="AX130"/>
  <c r="AZ130"/>
  <c r="BB130"/>
  <c r="BD130"/>
  <c r="BF130"/>
  <c r="BH130"/>
  <c r="BJ130"/>
  <c r="BL130"/>
  <c r="BN130"/>
  <c r="BP130"/>
  <c r="BR130"/>
  <c r="BT130"/>
  <c r="BV130"/>
  <c r="BX130"/>
  <c r="BZ130"/>
  <c r="CB130"/>
  <c r="CD130"/>
  <c r="CF130"/>
  <c r="CH130"/>
  <c r="CJ130"/>
  <c r="CL130"/>
  <c r="CN130"/>
  <c r="K130"/>
  <c r="K174" s="1"/>
  <c r="M130"/>
  <c r="Q130"/>
  <c r="U130"/>
  <c r="Y130"/>
  <c r="AC130"/>
  <c r="AG130"/>
  <c r="AK130"/>
  <c r="AO130"/>
  <c r="AS130"/>
  <c r="AW130"/>
  <c r="BA130"/>
  <c r="BE130"/>
  <c r="BI130"/>
  <c r="BM130"/>
  <c r="BQ130"/>
  <c r="BU130"/>
  <c r="BY130"/>
  <c r="CC130"/>
  <c r="CG130"/>
  <c r="CK130"/>
  <c r="I36"/>
  <c r="O130"/>
  <c r="S130"/>
  <c r="W130"/>
  <c r="AA130"/>
  <c r="AE130"/>
  <c r="AI130"/>
  <c r="AM130"/>
  <c r="AQ130"/>
  <c r="AU130"/>
  <c r="AY130"/>
  <c r="BC130"/>
  <c r="BG130"/>
  <c r="BK130"/>
  <c r="BO130"/>
  <c r="BS130"/>
  <c r="BW130"/>
  <c r="CA130"/>
  <c r="CE130"/>
  <c r="CI130"/>
  <c r="CM130"/>
  <c r="CO130"/>
  <c r="CP130"/>
  <c r="CQ130"/>
  <c r="CR130"/>
  <c r="CS130"/>
  <c r="CT130"/>
  <c r="CU130"/>
  <c r="CV130"/>
  <c r="CW130"/>
  <c r="CX130"/>
  <c r="CY130"/>
  <c r="CZ130"/>
  <c r="DA130"/>
  <c r="DB130"/>
  <c r="DC130"/>
  <c r="DD130"/>
  <c r="DE130"/>
  <c r="DF130"/>
  <c r="DG130"/>
  <c r="DH130"/>
  <c r="DI130"/>
  <c r="DJ130"/>
  <c r="J121"/>
  <c r="J165" s="1"/>
  <c r="J209" s="1"/>
  <c r="J303" s="1"/>
  <c r="L121"/>
  <c r="N121"/>
  <c r="P121"/>
  <c r="R121"/>
  <c r="T121"/>
  <c r="V121"/>
  <c r="X121"/>
  <c r="Z121"/>
  <c r="AB121"/>
  <c r="AD121"/>
  <c r="AF121"/>
  <c r="AH121"/>
  <c r="AJ121"/>
  <c r="AL121"/>
  <c r="AN121"/>
  <c r="AP121"/>
  <c r="AR121"/>
  <c r="AT121"/>
  <c r="AV121"/>
  <c r="AX121"/>
  <c r="AZ121"/>
  <c r="BB121"/>
  <c r="BD121"/>
  <c r="BF121"/>
  <c r="BH121"/>
  <c r="BJ121"/>
  <c r="BL121"/>
  <c r="BN121"/>
  <c r="BP121"/>
  <c r="BR121"/>
  <c r="BT121"/>
  <c r="BV121"/>
  <c r="BX121"/>
  <c r="BZ121"/>
  <c r="CB121"/>
  <c r="CD121"/>
  <c r="CF121"/>
  <c r="CH121"/>
  <c r="CJ121"/>
  <c r="CL121"/>
  <c r="CN121"/>
  <c r="K121"/>
  <c r="M121"/>
  <c r="Q121"/>
  <c r="U121"/>
  <c r="Y121"/>
  <c r="AC121"/>
  <c r="AG121"/>
  <c r="AK121"/>
  <c r="AO121"/>
  <c r="AS121"/>
  <c r="AW121"/>
  <c r="BA121"/>
  <c r="BE121"/>
  <c r="BI121"/>
  <c r="BM121"/>
  <c r="BQ121"/>
  <c r="BU121"/>
  <c r="BY121"/>
  <c r="CC121"/>
  <c r="CG121"/>
  <c r="CK121"/>
  <c r="I27"/>
  <c r="O121"/>
  <c r="S121"/>
  <c r="W121"/>
  <c r="AA121"/>
  <c r="AE121"/>
  <c r="AI121"/>
  <c r="AM121"/>
  <c r="AQ121"/>
  <c r="AU121"/>
  <c r="AY121"/>
  <c r="BC121"/>
  <c r="BG121"/>
  <c r="BK121"/>
  <c r="BO121"/>
  <c r="BS121"/>
  <c r="BW121"/>
  <c r="CA121"/>
  <c r="CE121"/>
  <c r="CI121"/>
  <c r="CM121"/>
  <c r="CO121"/>
  <c r="CP121"/>
  <c r="CQ121"/>
  <c r="CR121"/>
  <c r="CS121"/>
  <c r="CT121"/>
  <c r="CU121"/>
  <c r="CV121"/>
  <c r="CW121"/>
  <c r="CX121"/>
  <c r="CY121"/>
  <c r="CZ121"/>
  <c r="DA121"/>
  <c r="DB121"/>
  <c r="DC121"/>
  <c r="DD121"/>
  <c r="DE121"/>
  <c r="DF121"/>
  <c r="DG121"/>
  <c r="DH121"/>
  <c r="DI121"/>
  <c r="DJ121"/>
  <c r="J127"/>
  <c r="J171" s="1"/>
  <c r="J215" s="1"/>
  <c r="J309" s="1"/>
  <c r="L127"/>
  <c r="N127"/>
  <c r="P127"/>
  <c r="R127"/>
  <c r="T127"/>
  <c r="V127"/>
  <c r="X127"/>
  <c r="Z127"/>
  <c r="AB127"/>
  <c r="AD127"/>
  <c r="AF127"/>
  <c r="AH127"/>
  <c r="AJ127"/>
  <c r="AL127"/>
  <c r="AN127"/>
  <c r="AP127"/>
  <c r="AR127"/>
  <c r="AT127"/>
  <c r="AV127"/>
  <c r="AX127"/>
  <c r="AZ127"/>
  <c r="BB127"/>
  <c r="I33"/>
  <c r="O127"/>
  <c r="S127"/>
  <c r="W127"/>
  <c r="AA127"/>
  <c r="AE127"/>
  <c r="AI127"/>
  <c r="AM127"/>
  <c r="AQ127"/>
  <c r="AU127"/>
  <c r="AY127"/>
  <c r="BC127"/>
  <c r="BE127"/>
  <c r="BG127"/>
  <c r="BI127"/>
  <c r="BK127"/>
  <c r="BM127"/>
  <c r="BO127"/>
  <c r="BQ127"/>
  <c r="BS127"/>
  <c r="BU127"/>
  <c r="BW127"/>
  <c r="BY127"/>
  <c r="CA127"/>
  <c r="CC127"/>
  <c r="CE127"/>
  <c r="CG127"/>
  <c r="CI127"/>
  <c r="CK127"/>
  <c r="CM127"/>
  <c r="K127"/>
  <c r="M127"/>
  <c r="Q127"/>
  <c r="U127"/>
  <c r="Y127"/>
  <c r="AC127"/>
  <c r="AG127"/>
  <c r="AK127"/>
  <c r="AO127"/>
  <c r="AS127"/>
  <c r="AW127"/>
  <c r="BA127"/>
  <c r="BD127"/>
  <c r="BF127"/>
  <c r="BH127"/>
  <c r="BJ127"/>
  <c r="BL127"/>
  <c r="BN127"/>
  <c r="BP127"/>
  <c r="BR127"/>
  <c r="BT127"/>
  <c r="BV127"/>
  <c r="BX127"/>
  <c r="BZ127"/>
  <c r="CB127"/>
  <c r="CD127"/>
  <c r="CF127"/>
  <c r="CH127"/>
  <c r="CJ127"/>
  <c r="CL127"/>
  <c r="CN127"/>
  <c r="CO127"/>
  <c r="CP127"/>
  <c r="CQ127"/>
  <c r="CR127"/>
  <c r="CS127"/>
  <c r="CT127"/>
  <c r="CU127"/>
  <c r="CV127"/>
  <c r="CW127"/>
  <c r="CX127"/>
  <c r="CY127"/>
  <c r="CZ127"/>
  <c r="DA127"/>
  <c r="DB127"/>
  <c r="DC127"/>
  <c r="DD127"/>
  <c r="DE127"/>
  <c r="DF127"/>
  <c r="DG127"/>
  <c r="DH127"/>
  <c r="DI127"/>
  <c r="DJ127"/>
  <c r="CL42"/>
  <c r="CH42"/>
  <c r="CD42"/>
  <c r="BZ42"/>
  <c r="BV42"/>
  <c r="BR42"/>
  <c r="BN42"/>
  <c r="BJ42"/>
  <c r="BF42"/>
  <c r="BB42"/>
  <c r="AX42"/>
  <c r="AT42"/>
  <c r="AP42"/>
  <c r="AL42"/>
  <c r="AH42"/>
  <c r="AD42"/>
  <c r="Z42"/>
  <c r="V42"/>
  <c r="R42"/>
  <c r="N42"/>
  <c r="K116"/>
  <c r="I22"/>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AT116"/>
  <c r="BB116"/>
  <c r="BF116"/>
  <c r="BJ116"/>
  <c r="BL116"/>
  <c r="BP116"/>
  <c r="BT116"/>
  <c r="BZ116"/>
  <c r="CD116"/>
  <c r="CH116"/>
  <c r="CL116"/>
  <c r="J116"/>
  <c r="J160" s="1"/>
  <c r="J204" s="1"/>
  <c r="J298" s="1"/>
  <c r="J42"/>
  <c r="L116"/>
  <c r="N116"/>
  <c r="P116"/>
  <c r="R116"/>
  <c r="T116"/>
  <c r="V116"/>
  <c r="X116"/>
  <c r="Z116"/>
  <c r="AB116"/>
  <c r="AD116"/>
  <c r="AF116"/>
  <c r="AH116"/>
  <c r="AJ116"/>
  <c r="AL116"/>
  <c r="AN116"/>
  <c r="AP116"/>
  <c r="AR116"/>
  <c r="AV116"/>
  <c r="AX116"/>
  <c r="AZ116"/>
  <c r="BD116"/>
  <c r="BH116"/>
  <c r="BN116"/>
  <c r="BR116"/>
  <c r="BV116"/>
  <c r="BX116"/>
  <c r="CB116"/>
  <c r="CF116"/>
  <c r="CJ116"/>
  <c r="CN116"/>
  <c r="CO116"/>
  <c r="CP116"/>
  <c r="CQ116"/>
  <c r="CR116"/>
  <c r="CS116"/>
  <c r="CT116"/>
  <c r="CU116"/>
  <c r="CV116"/>
  <c r="CW116"/>
  <c r="CX116"/>
  <c r="CY116"/>
  <c r="CZ116"/>
  <c r="DA116"/>
  <c r="DB116"/>
  <c r="DC116"/>
  <c r="DD116"/>
  <c r="DE116"/>
  <c r="DF116"/>
  <c r="DG116"/>
  <c r="DH116"/>
  <c r="DI116"/>
  <c r="DJ116"/>
  <c r="K118"/>
  <c r="I24"/>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L118"/>
  <c r="P118"/>
  <c r="R118"/>
  <c r="V118"/>
  <c r="Z118"/>
  <c r="AD118"/>
  <c r="AH118"/>
  <c r="AL118"/>
  <c r="AN118"/>
  <c r="AR118"/>
  <c r="AV118"/>
  <c r="AZ118"/>
  <c r="BD118"/>
  <c r="BF118"/>
  <c r="BL118"/>
  <c r="BP118"/>
  <c r="BT118"/>
  <c r="BV118"/>
  <c r="BZ118"/>
  <c r="CD118"/>
  <c r="CH118"/>
  <c r="CL118"/>
  <c r="J118"/>
  <c r="J162" s="1"/>
  <c r="J206" s="1"/>
  <c r="J300" s="1"/>
  <c r="N118"/>
  <c r="T118"/>
  <c r="X118"/>
  <c r="AB118"/>
  <c r="AF118"/>
  <c r="AJ118"/>
  <c r="AP118"/>
  <c r="AT118"/>
  <c r="AX118"/>
  <c r="BB118"/>
  <c r="BH118"/>
  <c r="BJ118"/>
  <c r="BN118"/>
  <c r="BR118"/>
  <c r="BX118"/>
  <c r="CB118"/>
  <c r="CF118"/>
  <c r="CJ118"/>
  <c r="CN118"/>
  <c r="CO118"/>
  <c r="CP118"/>
  <c r="CQ118"/>
  <c r="CR118"/>
  <c r="CS118"/>
  <c r="CT118"/>
  <c r="CU118"/>
  <c r="CV118"/>
  <c r="CW118"/>
  <c r="CX118"/>
  <c r="CY118"/>
  <c r="CZ118"/>
  <c r="DA118"/>
  <c r="DB118"/>
  <c r="DC118"/>
  <c r="DD118"/>
  <c r="DE118"/>
  <c r="DF118"/>
  <c r="DG118"/>
  <c r="DH118"/>
  <c r="DI118"/>
  <c r="DJ118"/>
  <c r="CN67"/>
  <c r="CL67"/>
  <c r="CJ67"/>
  <c r="CD67"/>
  <c r="CB67"/>
  <c r="BZ67"/>
  <c r="BX67"/>
  <c r="BV67"/>
  <c r="BT67"/>
  <c r="BN67"/>
  <c r="BH67"/>
  <c r="BD67"/>
  <c r="AN67"/>
  <c r="AD67"/>
  <c r="AB67"/>
  <c r="R67"/>
  <c r="P67"/>
  <c r="K67"/>
  <c r="CM42"/>
  <c r="CI42"/>
  <c r="CE42"/>
  <c r="CA42"/>
  <c r="BW42"/>
  <c r="BS42"/>
  <c r="BO42"/>
  <c r="BK42"/>
  <c r="BG42"/>
  <c r="BC42"/>
  <c r="AY42"/>
  <c r="AU42"/>
  <c r="AQ42"/>
  <c r="AM42"/>
  <c r="AI42"/>
  <c r="AE42"/>
  <c r="AA42"/>
  <c r="W42"/>
  <c r="S42"/>
  <c r="O42"/>
  <c r="K42"/>
  <c r="CM67"/>
  <c r="CG67"/>
  <c r="CE67"/>
  <c r="CC67"/>
  <c r="CA67"/>
  <c r="BY67"/>
  <c r="BW67"/>
  <c r="BU67"/>
  <c r="BS67"/>
  <c r="BG67"/>
  <c r="BE67"/>
  <c r="BA67"/>
  <c r="AY67"/>
  <c r="AW67"/>
  <c r="AS67"/>
  <c r="AO67"/>
  <c r="AM67"/>
  <c r="AC67"/>
  <c r="AA67"/>
  <c r="Y67"/>
  <c r="Q67"/>
  <c r="L67"/>
  <c r="K139"/>
  <c r="I48"/>
  <c r="M139"/>
  <c r="O139"/>
  <c r="Q139"/>
  <c r="S139"/>
  <c r="U139"/>
  <c r="W139"/>
  <c r="Y139"/>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J139"/>
  <c r="J183" s="1"/>
  <c r="J227" s="1"/>
  <c r="J326" s="1"/>
  <c r="N139"/>
  <c r="R139"/>
  <c r="V139"/>
  <c r="Z139"/>
  <c r="AD139"/>
  <c r="AH139"/>
  <c r="AL139"/>
  <c r="AP139"/>
  <c r="AT139"/>
  <c r="AX139"/>
  <c r="BB139"/>
  <c r="BF139"/>
  <c r="BJ139"/>
  <c r="BN139"/>
  <c r="BR139"/>
  <c r="BV139"/>
  <c r="BZ139"/>
  <c r="CD139"/>
  <c r="CH139"/>
  <c r="CL139"/>
  <c r="L139"/>
  <c r="P139"/>
  <c r="T139"/>
  <c r="X139"/>
  <c r="AB139"/>
  <c r="AF139"/>
  <c r="AJ139"/>
  <c r="AN139"/>
  <c r="AR139"/>
  <c r="AV139"/>
  <c r="AZ139"/>
  <c r="BD139"/>
  <c r="BH139"/>
  <c r="BL139"/>
  <c r="BP139"/>
  <c r="BT139"/>
  <c r="BX139"/>
  <c r="CB139"/>
  <c r="CF139"/>
  <c r="CJ139"/>
  <c r="CN139"/>
  <c r="CO139"/>
  <c r="CP139"/>
  <c r="CQ139"/>
  <c r="CR139"/>
  <c r="CS139"/>
  <c r="CT139"/>
  <c r="CU139"/>
  <c r="CV139"/>
  <c r="CW139"/>
  <c r="CX139"/>
  <c r="CY139"/>
  <c r="CZ139"/>
  <c r="DA139"/>
  <c r="DB139"/>
  <c r="DC139"/>
  <c r="DD139"/>
  <c r="DE139"/>
  <c r="DF139"/>
  <c r="DG139"/>
  <c r="DH139"/>
  <c r="DI139"/>
  <c r="DJ139"/>
  <c r="J23" i="23"/>
  <c r="J19" i="7"/>
  <c r="K248" i="15"/>
  <c r="L204"/>
  <c r="L203"/>
  <c r="K247"/>
  <c r="K120" i="9"/>
  <c r="K118" s="1"/>
  <c r="K124" s="1"/>
  <c r="L107" i="15"/>
  <c r="K105"/>
  <c r="DH34" i="8"/>
  <c r="K178" i="5" l="1"/>
  <c r="K189"/>
  <c r="K169"/>
  <c r="K170"/>
  <c r="J27" i="7"/>
  <c r="K194" i="5"/>
  <c r="DJ32" i="8"/>
  <c r="I32" s="1"/>
  <c r="K165" i="5"/>
  <c r="K209" s="1"/>
  <c r="J39" i="7"/>
  <c r="E34" i="11"/>
  <c r="K185" i="5"/>
  <c r="K276" s="1"/>
  <c r="K196"/>
  <c r="K240" s="1"/>
  <c r="L198"/>
  <c r="M198" s="1"/>
  <c r="L189"/>
  <c r="M189" s="1"/>
  <c r="J31" i="23"/>
  <c r="J44"/>
  <c r="J62" s="1"/>
  <c r="DI34" i="8"/>
  <c r="J40" i="7"/>
  <c r="J41" s="1"/>
  <c r="J40" i="9" s="1"/>
  <c r="J41" s="1"/>
  <c r="L248" i="15"/>
  <c r="M204"/>
  <c r="M203"/>
  <c r="L247"/>
  <c r="L69" i="5"/>
  <c r="Q69"/>
  <c r="Y69"/>
  <c r="AA69"/>
  <c r="AC69"/>
  <c r="AM69"/>
  <c r="AO69"/>
  <c r="AS69"/>
  <c r="AW69"/>
  <c r="AY69"/>
  <c r="BA69"/>
  <c r="BE69"/>
  <c r="BG69"/>
  <c r="BS69"/>
  <c r="BU69"/>
  <c r="BW69"/>
  <c r="BY69"/>
  <c r="CA69"/>
  <c r="CC69"/>
  <c r="CE69"/>
  <c r="CG69"/>
  <c r="CM69"/>
  <c r="K44"/>
  <c r="O44"/>
  <c r="S44"/>
  <c r="W44"/>
  <c r="AA44"/>
  <c r="AE44"/>
  <c r="AI44"/>
  <c r="AM44"/>
  <c r="AQ44"/>
  <c r="AU44"/>
  <c r="AY44"/>
  <c r="BC44"/>
  <c r="BG44"/>
  <c r="BK44"/>
  <c r="BO44"/>
  <c r="BS44"/>
  <c r="BW44"/>
  <c r="CA44"/>
  <c r="CE44"/>
  <c r="CI44"/>
  <c r="CM44"/>
  <c r="K69"/>
  <c r="P69"/>
  <c r="R69"/>
  <c r="AB69"/>
  <c r="AD69"/>
  <c r="AN69"/>
  <c r="BD69"/>
  <c r="BH69"/>
  <c r="BN69"/>
  <c r="BT69"/>
  <c r="BV69"/>
  <c r="BX69"/>
  <c r="BZ69"/>
  <c r="CB69"/>
  <c r="CD69"/>
  <c r="CJ69"/>
  <c r="CL69"/>
  <c r="CN69"/>
  <c r="J318"/>
  <c r="I42"/>
  <c r="G49" i="19" s="1"/>
  <c r="D42" i="5"/>
  <c r="H49" i="19" s="1"/>
  <c r="N44" i="5"/>
  <c r="R44"/>
  <c r="V44"/>
  <c r="Z44"/>
  <c r="AD44"/>
  <c r="AH44"/>
  <c r="AL44"/>
  <c r="AP44"/>
  <c r="AT44"/>
  <c r="AX44"/>
  <c r="BB44"/>
  <c r="BF44"/>
  <c r="BJ44"/>
  <c r="BN44"/>
  <c r="BR44"/>
  <c r="BV44"/>
  <c r="BZ44"/>
  <c r="CD44"/>
  <c r="CH44"/>
  <c r="CL44"/>
  <c r="K253"/>
  <c r="L174"/>
  <c r="L218" s="1"/>
  <c r="K262"/>
  <c r="K218"/>
  <c r="CO44"/>
  <c r="CQ69"/>
  <c r="CQ44"/>
  <c r="CS69"/>
  <c r="CS44"/>
  <c r="CU44"/>
  <c r="CV69"/>
  <c r="CW44"/>
  <c r="CY44"/>
  <c r="CZ69"/>
  <c r="DA69"/>
  <c r="DA44"/>
  <c r="DB69"/>
  <c r="DC69"/>
  <c r="DC44"/>
  <c r="DE44"/>
  <c r="DF69"/>
  <c r="DG44"/>
  <c r="DH69"/>
  <c r="DI44"/>
  <c r="DJ53" i="8"/>
  <c r="L117" i="9"/>
  <c r="L123" s="1"/>
  <c r="M104" i="15"/>
  <c r="K32" i="7"/>
  <c r="K38" i="23"/>
  <c r="L233" i="5"/>
  <c r="K229"/>
  <c r="K287"/>
  <c r="M44" i="15"/>
  <c r="L96"/>
  <c r="J345" i="5"/>
  <c r="J349" s="1"/>
  <c r="J102" i="22" s="1"/>
  <c r="L244" i="15"/>
  <c r="M200"/>
  <c r="K22" i="7"/>
  <c r="K26" i="23"/>
  <c r="M202" i="15"/>
  <c r="L246"/>
  <c r="DJ33" i="8"/>
  <c r="K183" i="5"/>
  <c r="K162"/>
  <c r="L162" s="1"/>
  <c r="M162" s="1"/>
  <c r="N162" s="1"/>
  <c r="O162" s="1"/>
  <c r="P162" s="1"/>
  <c r="K160"/>
  <c r="K193"/>
  <c r="L193" s="1"/>
  <c r="M193" s="1"/>
  <c r="N193" s="1"/>
  <c r="O193" s="1"/>
  <c r="K199"/>
  <c r="L199" s="1"/>
  <c r="K191"/>
  <c r="J28" i="7"/>
  <c r="J29" s="1"/>
  <c r="J20" i="9" s="1"/>
  <c r="J21" s="1"/>
  <c r="L169" i="5"/>
  <c r="K176"/>
  <c r="L176" s="1"/>
  <c r="M176" s="1"/>
  <c r="N176" s="1"/>
  <c r="K163"/>
  <c r="L163" s="1"/>
  <c r="M163" s="1"/>
  <c r="N163" s="1"/>
  <c r="L178"/>
  <c r="K187"/>
  <c r="K200"/>
  <c r="L200" s="1"/>
  <c r="L120" i="9"/>
  <c r="L118" s="1"/>
  <c r="L124" s="1"/>
  <c r="M107" i="15"/>
  <c r="L105"/>
  <c r="J44" i="5"/>
  <c r="L243" i="15"/>
  <c r="M199"/>
  <c r="L100"/>
  <c r="M48"/>
  <c r="K289" i="5"/>
  <c r="K242"/>
  <c r="K280"/>
  <c r="K233"/>
  <c r="K19" i="7"/>
  <c r="K23" i="23"/>
  <c r="N69" i="5"/>
  <c r="M69"/>
  <c r="T69"/>
  <c r="V69"/>
  <c r="X69"/>
  <c r="Z69"/>
  <c r="AF69"/>
  <c r="AH69"/>
  <c r="AJ69"/>
  <c r="AL69"/>
  <c r="AP69"/>
  <c r="AR69"/>
  <c r="AT69"/>
  <c r="AV69"/>
  <c r="AX69"/>
  <c r="AZ69"/>
  <c r="BB69"/>
  <c r="BF69"/>
  <c r="BJ69"/>
  <c r="BL69"/>
  <c r="BP69"/>
  <c r="BR69"/>
  <c r="CF69"/>
  <c r="CH69"/>
  <c r="M44"/>
  <c r="Q44"/>
  <c r="U44"/>
  <c r="Y44"/>
  <c r="AC44"/>
  <c r="AG44"/>
  <c r="AK44"/>
  <c r="AO44"/>
  <c r="AS44"/>
  <c r="AW44"/>
  <c r="BA44"/>
  <c r="BE44"/>
  <c r="BI44"/>
  <c r="BM44"/>
  <c r="BQ44"/>
  <c r="BU44"/>
  <c r="BY44"/>
  <c r="CC44"/>
  <c r="CG44"/>
  <c r="CK44"/>
  <c r="O69"/>
  <c r="J69"/>
  <c r="I67"/>
  <c r="R49" i="19" s="1"/>
  <c r="D67" i="5"/>
  <c r="S49" i="19" s="1"/>
  <c r="S69" i="5"/>
  <c r="U69"/>
  <c r="W69"/>
  <c r="AE69"/>
  <c r="AG69"/>
  <c r="AI69"/>
  <c r="AK69"/>
  <c r="AQ69"/>
  <c r="AU69"/>
  <c r="BC69"/>
  <c r="BI69"/>
  <c r="BK69"/>
  <c r="BM69"/>
  <c r="BO69"/>
  <c r="BQ69"/>
  <c r="CI69"/>
  <c r="CK69"/>
  <c r="L44"/>
  <c r="P44"/>
  <c r="T44"/>
  <c r="X44"/>
  <c r="AB44"/>
  <c r="AF44"/>
  <c r="AJ44"/>
  <c r="AN44"/>
  <c r="AR44"/>
  <c r="AV44"/>
  <c r="AZ44"/>
  <c r="BD44"/>
  <c r="BH44"/>
  <c r="BL44"/>
  <c r="BP44"/>
  <c r="BT44"/>
  <c r="BX44"/>
  <c r="CB44"/>
  <c r="CF44"/>
  <c r="CJ44"/>
  <c r="CN44"/>
  <c r="K257"/>
  <c r="K213"/>
  <c r="L172"/>
  <c r="L216" s="1"/>
  <c r="K260"/>
  <c r="K216"/>
  <c r="L170"/>
  <c r="L214" s="1"/>
  <c r="K258"/>
  <c r="K214"/>
  <c r="K266"/>
  <c r="K222"/>
  <c r="CO69"/>
  <c r="CP69"/>
  <c r="CP44"/>
  <c r="CR69"/>
  <c r="CR44"/>
  <c r="CT69"/>
  <c r="CT44"/>
  <c r="CU69"/>
  <c r="CV44"/>
  <c r="CW69"/>
  <c r="CX69"/>
  <c r="CX44"/>
  <c r="CY69"/>
  <c r="CZ44"/>
  <c r="DB44"/>
  <c r="DD69"/>
  <c r="DD44"/>
  <c r="DE69"/>
  <c r="DF44"/>
  <c r="DG69"/>
  <c r="DH44"/>
  <c r="DI69"/>
  <c r="DJ69"/>
  <c r="DJ44"/>
  <c r="L194"/>
  <c r="L238" s="1"/>
  <c r="K285"/>
  <c r="K238"/>
  <c r="M201" i="15"/>
  <c r="L245"/>
  <c r="J50" i="23"/>
  <c r="L99" i="15"/>
  <c r="M47"/>
  <c r="M49"/>
  <c r="L101"/>
  <c r="K34" i="7"/>
  <c r="K40" i="23"/>
  <c r="E40" i="11"/>
  <c r="E97"/>
  <c r="E103" s="1"/>
  <c r="K171" i="5"/>
  <c r="L171" s="1"/>
  <c r="M174"/>
  <c r="K161"/>
  <c r="K167"/>
  <c r="L167" s="1"/>
  <c r="K184"/>
  <c r="K201"/>
  <c r="K125" i="9"/>
  <c r="K168" i="5"/>
  <c r="K179"/>
  <c r="L179" s="1"/>
  <c r="K177"/>
  <c r="K175"/>
  <c r="L175" s="1"/>
  <c r="K182"/>
  <c r="K164"/>
  <c r="K166"/>
  <c r="K173"/>
  <c r="L173" s="1"/>
  <c r="K197"/>
  <c r="K190"/>
  <c r="L190" s="1"/>
  <c r="K192"/>
  <c r="K195"/>
  <c r="K188"/>
  <c r="K186"/>
  <c r="DI54" i="8"/>
  <c r="L165" i="5" l="1"/>
  <c r="L253"/>
  <c r="L262"/>
  <c r="L312" s="1"/>
  <c r="L258"/>
  <c r="L308" s="1"/>
  <c r="K39" i="7"/>
  <c r="L289" i="5"/>
  <c r="L185"/>
  <c r="M185" s="1"/>
  <c r="M229" s="1"/>
  <c r="L196"/>
  <c r="M196" s="1"/>
  <c r="M240" s="1"/>
  <c r="L280"/>
  <c r="L332" s="1"/>
  <c r="K27" i="7"/>
  <c r="L242" i="5"/>
  <c r="J65" i="23"/>
  <c r="J70" s="1"/>
  <c r="J322" i="5"/>
  <c r="J27" i="22" s="1"/>
  <c r="M242" i="5"/>
  <c r="N198"/>
  <c r="N242" s="1"/>
  <c r="M233"/>
  <c r="N189"/>
  <c r="N233" s="1"/>
  <c r="DJ19" i="9"/>
  <c r="I33" i="8"/>
  <c r="DJ39" i="9"/>
  <c r="I53" i="8"/>
  <c r="J44" i="9"/>
  <c r="J45"/>
  <c r="J48" s="1"/>
  <c r="J24"/>
  <c r="J25"/>
  <c r="J28" s="1"/>
  <c r="K303" i="5"/>
  <c r="DJ54" i="8"/>
  <c r="I54" s="1"/>
  <c r="S51" i="19"/>
  <c r="U82" s="1"/>
  <c r="P68"/>
  <c r="T68"/>
  <c r="L68"/>
  <c r="H51"/>
  <c r="H80" s="1"/>
  <c r="T59"/>
  <c r="L59"/>
  <c r="P59"/>
  <c r="L260" i="5"/>
  <c r="L310" s="1"/>
  <c r="L285"/>
  <c r="L337" s="1"/>
  <c r="K316"/>
  <c r="K308"/>
  <c r="K307"/>
  <c r="K332"/>
  <c r="K341"/>
  <c r="DJ34" i="8"/>
  <c r="I34" s="1"/>
  <c r="K339" i="5"/>
  <c r="K328"/>
  <c r="M190"/>
  <c r="L234"/>
  <c r="M173"/>
  <c r="L217"/>
  <c r="L219"/>
  <c r="M175"/>
  <c r="L223"/>
  <c r="M179"/>
  <c r="K277"/>
  <c r="K230"/>
  <c r="K279"/>
  <c r="K232"/>
  <c r="K286"/>
  <c r="K239"/>
  <c r="K283"/>
  <c r="K236"/>
  <c r="N207"/>
  <c r="N220"/>
  <c r="K226"/>
  <c r="K273"/>
  <c r="K265"/>
  <c r="K221"/>
  <c r="K256"/>
  <c r="K212"/>
  <c r="K292"/>
  <c r="K245"/>
  <c r="L243"/>
  <c r="O237"/>
  <c r="N237"/>
  <c r="K275"/>
  <c r="K228"/>
  <c r="M167"/>
  <c r="L211"/>
  <c r="K249"/>
  <c r="K205"/>
  <c r="M262"/>
  <c r="M218"/>
  <c r="P206"/>
  <c r="M99" i="15"/>
  <c r="N47"/>
  <c r="DF188" i="22"/>
  <c r="DB188"/>
  <c r="CV188"/>
  <c r="CT188"/>
  <c r="CR188"/>
  <c r="CN188"/>
  <c r="CJ188"/>
  <c r="CB188"/>
  <c r="BX188"/>
  <c r="BT188"/>
  <c r="BD188"/>
  <c r="AN188"/>
  <c r="R51" i="19"/>
  <c r="T49"/>
  <c r="CK188" i="22"/>
  <c r="CG188"/>
  <c r="CC188"/>
  <c r="BY188"/>
  <c r="BU188"/>
  <c r="BQ188"/>
  <c r="BM188"/>
  <c r="BI188"/>
  <c r="BE188"/>
  <c r="BA188"/>
  <c r="AW188"/>
  <c r="AS188"/>
  <c r="AO188"/>
  <c r="AK188"/>
  <c r="AG188"/>
  <c r="AC188"/>
  <c r="Y188"/>
  <c r="L32" i="7"/>
  <c r="L39" s="1"/>
  <c r="L38" i="23"/>
  <c r="I44" i="5"/>
  <c r="D44" s="1"/>
  <c r="M120" i="9"/>
  <c r="M118" s="1"/>
  <c r="M124" s="1"/>
  <c r="N107" i="15"/>
  <c r="M105"/>
  <c r="M200" i="5"/>
  <c r="L244"/>
  <c r="K278"/>
  <c r="K231"/>
  <c r="L207"/>
  <c r="L220"/>
  <c r="L213"/>
  <c r="L257"/>
  <c r="L276"/>
  <c r="K235"/>
  <c r="K282"/>
  <c r="K290"/>
  <c r="K243"/>
  <c r="L290" s="1"/>
  <c r="M237"/>
  <c r="L237"/>
  <c r="K248"/>
  <c r="K204"/>
  <c r="M206"/>
  <c r="L206"/>
  <c r="K274"/>
  <c r="K227"/>
  <c r="L34" i="7"/>
  <c r="L40" i="23"/>
  <c r="N200" i="15"/>
  <c r="M244"/>
  <c r="M96"/>
  <c r="N44"/>
  <c r="DG188" i="22"/>
  <c r="DE188"/>
  <c r="CY189"/>
  <c r="CW188"/>
  <c r="CW189"/>
  <c r="CU188"/>
  <c r="CS188"/>
  <c r="CL188"/>
  <c r="CD188"/>
  <c r="BZ188"/>
  <c r="BV188"/>
  <c r="BN188"/>
  <c r="BJ189"/>
  <c r="BF189"/>
  <c r="AX188"/>
  <c r="AP189"/>
  <c r="AH188"/>
  <c r="Z188"/>
  <c r="Z189"/>
  <c r="R188"/>
  <c r="H50" i="19"/>
  <c r="H82"/>
  <c r="H83"/>
  <c r="CM188" i="22"/>
  <c r="CE188"/>
  <c r="BW188"/>
  <c r="BO188"/>
  <c r="BG188"/>
  <c r="AY188"/>
  <c r="AU189"/>
  <c r="AQ188"/>
  <c r="AI188"/>
  <c r="AA188"/>
  <c r="W189"/>
  <c r="S188"/>
  <c r="M247" i="15"/>
  <c r="N203"/>
  <c r="L184" i="5"/>
  <c r="L186"/>
  <c r="L195"/>
  <c r="O163"/>
  <c r="O176"/>
  <c r="M169"/>
  <c r="L160"/>
  <c r="M280"/>
  <c r="L125" i="9"/>
  <c r="K40" i="7"/>
  <c r="K41" s="1"/>
  <c r="K40" i="9" s="1"/>
  <c r="K41" s="1"/>
  <c r="K28" i="7"/>
  <c r="K29" s="1"/>
  <c r="K20" i="9" s="1"/>
  <c r="K21" s="1"/>
  <c r="K281" i="5"/>
  <c r="K234"/>
  <c r="L281" s="1"/>
  <c r="K288"/>
  <c r="K241"/>
  <c r="K261"/>
  <c r="K217"/>
  <c r="L261" s="1"/>
  <c r="K254"/>
  <c r="K210"/>
  <c r="M207"/>
  <c r="M220"/>
  <c r="K252"/>
  <c r="K208"/>
  <c r="K263"/>
  <c r="K219"/>
  <c r="L263" s="1"/>
  <c r="K267"/>
  <c r="K223"/>
  <c r="L267" s="1"/>
  <c r="K29" i="23"/>
  <c r="K50" s="1"/>
  <c r="K255" i="5"/>
  <c r="K211"/>
  <c r="L255" s="1"/>
  <c r="L305" s="1"/>
  <c r="L215"/>
  <c r="K259"/>
  <c r="K215"/>
  <c r="L259" s="1"/>
  <c r="O206"/>
  <c r="N206"/>
  <c r="N49" i="15"/>
  <c r="M101"/>
  <c r="L22" i="7"/>
  <c r="L26" i="23"/>
  <c r="M245" i="15"/>
  <c r="N201"/>
  <c r="DJ188" i="22"/>
  <c r="DH188"/>
  <c r="DD188"/>
  <c r="CZ188"/>
  <c r="CX188"/>
  <c r="CX189"/>
  <c r="CP188"/>
  <c r="CN189"/>
  <c r="CJ189"/>
  <c r="CF188"/>
  <c r="BX189"/>
  <c r="BT189"/>
  <c r="BP188"/>
  <c r="BL188"/>
  <c r="BH188"/>
  <c r="AZ188"/>
  <c r="AV188"/>
  <c r="AR188"/>
  <c r="AJ188"/>
  <c r="AF188"/>
  <c r="AB188"/>
  <c r="X188"/>
  <c r="T188"/>
  <c r="L189"/>
  <c r="L188"/>
  <c r="U81" i="19"/>
  <c r="I69" i="5"/>
  <c r="D69" s="1"/>
  <c r="CK189" i="22"/>
  <c r="CC189"/>
  <c r="BU189"/>
  <c r="BM189"/>
  <c r="AW189"/>
  <c r="AO189"/>
  <c r="AG189"/>
  <c r="N48" i="15"/>
  <c r="M100"/>
  <c r="M243"/>
  <c r="N199"/>
  <c r="J188" i="22"/>
  <c r="K291" i="5"/>
  <c r="K244"/>
  <c r="L291" s="1"/>
  <c r="L222"/>
  <c r="L266"/>
  <c r="K251"/>
  <c r="K207"/>
  <c r="K264"/>
  <c r="K220"/>
  <c r="K237"/>
  <c r="K284"/>
  <c r="K206"/>
  <c r="M250" s="1"/>
  <c r="K250"/>
  <c r="M246" i="15"/>
  <c r="N202"/>
  <c r="L23" i="23"/>
  <c r="L19" i="7"/>
  <c r="M117" i="9"/>
  <c r="M123" s="1"/>
  <c r="M125" s="1"/>
  <c r="N104" i="15"/>
  <c r="DI188" i="22"/>
  <c r="DG189"/>
  <c r="DC188"/>
  <c r="DA188"/>
  <c r="CY188"/>
  <c r="CS189"/>
  <c r="CQ188"/>
  <c r="CO188"/>
  <c r="CO189"/>
  <c r="CH188"/>
  <c r="BR188"/>
  <c r="BJ188"/>
  <c r="BF188"/>
  <c r="BB189"/>
  <c r="BB188"/>
  <c r="AX189"/>
  <c r="AT188"/>
  <c r="AP188"/>
  <c r="AL189"/>
  <c r="AL188"/>
  <c r="AH189"/>
  <c r="AD188"/>
  <c r="V189"/>
  <c r="V188"/>
  <c r="I49" i="19"/>
  <c r="G51"/>
  <c r="CI188" i="22"/>
  <c r="CA188"/>
  <c r="BS188"/>
  <c r="BK188"/>
  <c r="BC188"/>
  <c r="AU188"/>
  <c r="AM188"/>
  <c r="AE188"/>
  <c r="W188"/>
  <c r="K188"/>
  <c r="N204" i="15"/>
  <c r="M248"/>
  <c r="L164" i="5"/>
  <c r="L201"/>
  <c r="P193"/>
  <c r="L161"/>
  <c r="K337"/>
  <c r="K310"/>
  <c r="L188"/>
  <c r="L187"/>
  <c r="M194"/>
  <c r="L192"/>
  <c r="L197"/>
  <c r="L166"/>
  <c r="M178"/>
  <c r="M170"/>
  <c r="M172"/>
  <c r="L182"/>
  <c r="L177"/>
  <c r="L168"/>
  <c r="L191"/>
  <c r="M199"/>
  <c r="N174"/>
  <c r="M171"/>
  <c r="Q162"/>
  <c r="J48" i="23"/>
  <c r="L183" i="5"/>
  <c r="K312"/>
  <c r="L303" l="1"/>
  <c r="L209"/>
  <c r="M165"/>
  <c r="L311"/>
  <c r="L309"/>
  <c r="L341"/>
  <c r="N185"/>
  <c r="O185" s="1"/>
  <c r="L343"/>
  <c r="M289"/>
  <c r="M341" s="1"/>
  <c r="L229"/>
  <c r="M276" s="1"/>
  <c r="M328" s="1"/>
  <c r="U18" i="6"/>
  <c r="M18"/>
  <c r="M110"/>
  <c r="U110"/>
  <c r="N264" i="5"/>
  <c r="N314" s="1"/>
  <c r="L240"/>
  <c r="M287" s="1"/>
  <c r="M339" s="1"/>
  <c r="U80" i="19"/>
  <c r="E57" i="11" s="1"/>
  <c r="M332" i="5"/>
  <c r="N280"/>
  <c r="N332" s="1"/>
  <c r="O189"/>
  <c r="O233" s="1"/>
  <c r="N196"/>
  <c r="N240" s="1"/>
  <c r="L287"/>
  <c r="L333"/>
  <c r="O198"/>
  <c r="O242" s="1"/>
  <c r="N289"/>
  <c r="N341" s="1"/>
  <c r="N251"/>
  <c r="N301" s="1"/>
  <c r="J178" i="22"/>
  <c r="J52" i="23"/>
  <c r="J57" s="1"/>
  <c r="K344" i="5"/>
  <c r="T69" i="19"/>
  <c r="U111" i="6" s="1"/>
  <c r="K317" i="5"/>
  <c r="K313"/>
  <c r="K302"/>
  <c r="K304"/>
  <c r="K311"/>
  <c r="K340"/>
  <c r="K333"/>
  <c r="K306"/>
  <c r="K315"/>
  <c r="K335"/>
  <c r="P69" i="19"/>
  <c r="K44" i="9"/>
  <c r="J46"/>
  <c r="K43" s="1"/>
  <c r="K24"/>
  <c r="J26"/>
  <c r="K23" s="1"/>
  <c r="K25" s="1"/>
  <c r="S50" i="19"/>
  <c r="U84"/>
  <c r="E61" i="11" s="1"/>
  <c r="AO135" i="6"/>
  <c r="AO192"/>
  <c r="AW135"/>
  <c r="CC129"/>
  <c r="CC120" i="22" s="1"/>
  <c r="CM143" i="6"/>
  <c r="CM185"/>
  <c r="CW185"/>
  <c r="CW129"/>
  <c r="CW120" i="22" s="1"/>
  <c r="E26" i="11"/>
  <c r="AA185" i="6"/>
  <c r="AA129"/>
  <c r="AA120" i="22" s="1"/>
  <c r="AS143" i="6"/>
  <c r="CE135"/>
  <c r="BX129"/>
  <c r="BX120" i="22" s="1"/>
  <c r="BX185" i="6"/>
  <c r="CD143"/>
  <c r="CV143"/>
  <c r="DF185"/>
  <c r="DF129"/>
  <c r="DF120" i="22" s="1"/>
  <c r="CP192" i="6"/>
  <c r="CP135"/>
  <c r="AN185"/>
  <c r="BN185"/>
  <c r="BN143"/>
  <c r="AR129"/>
  <c r="AR120" i="22" s="1"/>
  <c r="AR185" i="6"/>
  <c r="BB129"/>
  <c r="BB120" i="22" s="1"/>
  <c r="BP129" i="6"/>
  <c r="BP120" i="22" s="1"/>
  <c r="BP185" i="6"/>
  <c r="E58" i="11"/>
  <c r="DG143" i="6"/>
  <c r="AB185"/>
  <c r="AG185"/>
  <c r="E29" i="11"/>
  <c r="DB185" i="6"/>
  <c r="DB129"/>
  <c r="DB120" i="22" s="1"/>
  <c r="DC185" i="6"/>
  <c r="X185"/>
  <c r="AF185"/>
  <c r="AP129"/>
  <c r="AP120" i="22" s="1"/>
  <c r="BJ185" i="6"/>
  <c r="BJ143"/>
  <c r="CO192"/>
  <c r="CO135"/>
  <c r="BU192"/>
  <c r="CZ192"/>
  <c r="CZ135"/>
  <c r="CZ143"/>
  <c r="BF129"/>
  <c r="BF120" i="22" s="1"/>
  <c r="BF143" i="6"/>
  <c r="CI129"/>
  <c r="CI120" i="22" s="1"/>
  <c r="AM129" i="6"/>
  <c r="AM120" i="22" s="1"/>
  <c r="BE185" i="6"/>
  <c r="BE129"/>
  <c r="BE120" i="22" s="1"/>
  <c r="BS185" i="6"/>
  <c r="CG192"/>
  <c r="AD185"/>
  <c r="AD143"/>
  <c r="BV185"/>
  <c r="BV129"/>
  <c r="BV120" i="22" s="1"/>
  <c r="DA192" i="6"/>
  <c r="DA135"/>
  <c r="DH192"/>
  <c r="T192"/>
  <c r="AH129"/>
  <c r="AH120" i="22" s="1"/>
  <c r="AJ129" i="6"/>
  <c r="AJ120" i="22" s="1"/>
  <c r="AT129" i="6"/>
  <c r="AT120" i="22" s="1"/>
  <c r="BR129" i="6"/>
  <c r="BR120" i="22" s="1"/>
  <c r="BR143" i="6"/>
  <c r="CH185"/>
  <c r="CH129"/>
  <c r="CH120" i="22" s="1"/>
  <c r="AE185" i="6"/>
  <c r="AK129"/>
  <c r="AK120" i="22" s="1"/>
  <c r="AK143" i="6"/>
  <c r="AQ129"/>
  <c r="AQ120" i="22" s="1"/>
  <c r="AQ143" i="6"/>
  <c r="BC143"/>
  <c r="BQ185"/>
  <c r="BQ129"/>
  <c r="BQ120" i="22" s="1"/>
  <c r="BQ143" i="6"/>
  <c r="CU185"/>
  <c r="L129"/>
  <c r="L120" i="22" s="1"/>
  <c r="L192" i="6"/>
  <c r="Y185"/>
  <c r="Y129"/>
  <c r="Y120" i="22" s="1"/>
  <c r="AC185" i="6"/>
  <c r="AC143"/>
  <c r="BH129"/>
  <c r="BH120" i="22" s="1"/>
  <c r="BH185" i="6"/>
  <c r="CB129"/>
  <c r="CB120" i="22" s="1"/>
  <c r="CQ129" i="6"/>
  <c r="CQ120" i="22" s="1"/>
  <c r="CQ143" i="6"/>
  <c r="S185"/>
  <c r="S129"/>
  <c r="S120" i="22" s="1"/>
  <c r="CR129" i="6"/>
  <c r="CR120" i="22" s="1"/>
  <c r="S189"/>
  <c r="AT189"/>
  <c r="BZ189"/>
  <c r="DE189"/>
  <c r="M300" i="5"/>
  <c r="N284"/>
  <c r="N336" s="1"/>
  <c r="Y189" i="22"/>
  <c r="U83" i="19"/>
  <c r="U79"/>
  <c r="E56" i="11" s="1"/>
  <c r="AZ189" i="22"/>
  <c r="CF189"/>
  <c r="DJ189"/>
  <c r="L317" i="5"/>
  <c r="L313"/>
  <c r="H81" i="19"/>
  <c r="H84"/>
  <c r="H79"/>
  <c r="E25" i="11" s="1"/>
  <c r="P60" i="19"/>
  <c r="T60"/>
  <c r="U19" i="6" s="1"/>
  <c r="U37" i="22"/>
  <c r="M37"/>
  <c r="CQ189"/>
  <c r="O70" i="19"/>
  <c r="M70"/>
  <c r="P70"/>
  <c r="N70"/>
  <c r="L69"/>
  <c r="M111" i="6" s="1"/>
  <c r="H68" i="19"/>
  <c r="P61"/>
  <c r="N61"/>
  <c r="O61"/>
  <c r="M61"/>
  <c r="L60"/>
  <c r="M19" i="6" s="1"/>
  <c r="H59" i="19"/>
  <c r="BR189" i="22"/>
  <c r="K314" i="5"/>
  <c r="K301"/>
  <c r="K343"/>
  <c r="K338"/>
  <c r="K331"/>
  <c r="K329"/>
  <c r="K309"/>
  <c r="K305"/>
  <c r="AA189" i="22"/>
  <c r="K334" i="5"/>
  <c r="L307"/>
  <c r="CR189" i="22"/>
  <c r="K327" i="5"/>
  <c r="BV189" i="22"/>
  <c r="AY189"/>
  <c r="CE189"/>
  <c r="DD189"/>
  <c r="BE192" i="6"/>
  <c r="BE143"/>
  <c r="BE135"/>
  <c r="CG185"/>
  <c r="CG129"/>
  <c r="CG120" i="22" s="1"/>
  <c r="CG143" i="6"/>
  <c r="CG135"/>
  <c r="AN135"/>
  <c r="AN192"/>
  <c r="AN129"/>
  <c r="AN120" i="22" s="1"/>
  <c r="AN143" i="6"/>
  <c r="BR51"/>
  <c r="BR43"/>
  <c r="BR93"/>
  <c r="BR100"/>
  <c r="BR37"/>
  <c r="BR45" i="22" s="1"/>
  <c r="F80" i="6"/>
  <c r="S37"/>
  <c r="S45" i="22" s="1"/>
  <c r="S43" i="6"/>
  <c r="S93"/>
  <c r="S100"/>
  <c r="S51"/>
  <c r="CL37"/>
  <c r="CL45" i="22" s="1"/>
  <c r="CL100" i="6"/>
  <c r="CL43"/>
  <c r="CL93"/>
  <c r="CL51"/>
  <c r="DA143"/>
  <c r="DA185"/>
  <c r="DA129"/>
  <c r="DA120" i="22" s="1"/>
  <c r="DG37" i="6"/>
  <c r="DG45" i="22" s="1"/>
  <c r="DG100" i="6"/>
  <c r="DG51"/>
  <c r="DG43"/>
  <c r="DG93"/>
  <c r="DH185"/>
  <c r="DH129"/>
  <c r="DH120" i="22" s="1"/>
  <c r="DH143" i="6"/>
  <c r="DH135"/>
  <c r="AH135"/>
  <c r="AH143"/>
  <c r="AH185"/>
  <c r="AH192"/>
  <c r="AJ192"/>
  <c r="AJ143"/>
  <c r="AJ135"/>
  <c r="AJ185"/>
  <c r="CH192"/>
  <c r="CH143"/>
  <c r="CH135"/>
  <c r="AK135"/>
  <c r="AK192"/>
  <c r="AK185"/>
  <c r="BQ135"/>
  <c r="BQ192"/>
  <c r="BT93"/>
  <c r="BT100"/>
  <c r="BT43"/>
  <c r="BT37"/>
  <c r="BT45" i="22" s="1"/>
  <c r="BT51" i="6"/>
  <c r="CJ43"/>
  <c r="CJ51"/>
  <c r="CJ37"/>
  <c r="CJ45" i="22" s="1"/>
  <c r="CJ93" i="6"/>
  <c r="CJ100"/>
  <c r="CX93"/>
  <c r="CX100"/>
  <c r="CX37"/>
  <c r="CX45" i="22" s="1"/>
  <c r="CX51" i="6"/>
  <c r="CX43"/>
  <c r="DG135"/>
  <c r="DG185"/>
  <c r="DG129"/>
  <c r="DG120" i="22" s="1"/>
  <c r="DG192" i="6"/>
  <c r="DJ43"/>
  <c r="DJ93"/>
  <c r="DJ51"/>
  <c r="DJ37"/>
  <c r="DJ45" i="22" s="1"/>
  <c r="DJ100" i="6"/>
  <c r="BN129"/>
  <c r="BN120" i="22" s="1"/>
  <c r="BN192" i="6"/>
  <c r="BN135"/>
  <c r="BV37"/>
  <c r="BV45" i="22" s="1"/>
  <c r="BV93" i="6"/>
  <c r="BV100"/>
  <c r="BV43"/>
  <c r="BV51"/>
  <c r="CO51"/>
  <c r="CO43"/>
  <c r="CO93"/>
  <c r="CO100"/>
  <c r="CO37"/>
  <c r="CO45" i="22" s="1"/>
  <c r="BB192" i="6"/>
  <c r="BB143"/>
  <c r="BB135"/>
  <c r="BB185"/>
  <c r="BP192"/>
  <c r="BP143"/>
  <c r="BP135"/>
  <c r="CF93"/>
  <c r="CF100"/>
  <c r="CF37"/>
  <c r="CF45" i="22" s="1"/>
  <c r="CF51" i="6"/>
  <c r="CF43"/>
  <c r="CT43"/>
  <c r="CT93"/>
  <c r="CT37"/>
  <c r="CT45" i="22" s="1"/>
  <c r="CT100" i="6"/>
  <c r="CT51"/>
  <c r="L342" i="5"/>
  <c r="AO185" i="6"/>
  <c r="AO143"/>
  <c r="AO129"/>
  <c r="AO120" i="22" s="1"/>
  <c r="AS185" i="6"/>
  <c r="AS192"/>
  <c r="AS129"/>
  <c r="AS120" i="22" s="1"/>
  <c r="AS135" i="6"/>
  <c r="BU135"/>
  <c r="BU185"/>
  <c r="BU143"/>
  <c r="BU129"/>
  <c r="BU120" i="22" s="1"/>
  <c r="AE93" i="6"/>
  <c r="AE100"/>
  <c r="AE43"/>
  <c r="AE37"/>
  <c r="AE45" i="22" s="1"/>
  <c r="AE51" i="6"/>
  <c r="AU43"/>
  <c r="AU93"/>
  <c r="AU37"/>
  <c r="AU45" i="22" s="1"/>
  <c r="AU100" i="6"/>
  <c r="AU51"/>
  <c r="BK51"/>
  <c r="BK43"/>
  <c r="BK37"/>
  <c r="BK45" i="22" s="1"/>
  <c r="BK93" i="6"/>
  <c r="BK100"/>
  <c r="CA93"/>
  <c r="CA100"/>
  <c r="CA43"/>
  <c r="CA37"/>
  <c r="CA45" i="22" s="1"/>
  <c r="CA51" i="6"/>
  <c r="BZ143"/>
  <c r="BZ185"/>
  <c r="BZ135"/>
  <c r="BZ129"/>
  <c r="BZ120" i="22" s="1"/>
  <c r="BZ192" i="6"/>
  <c r="R93"/>
  <c r="R100"/>
  <c r="R37"/>
  <c r="R45" i="22" s="1"/>
  <c r="R51" i="6"/>
  <c r="R43"/>
  <c r="AD43"/>
  <c r="AD93"/>
  <c r="AD100"/>
  <c r="AD51"/>
  <c r="AD37"/>
  <c r="AD45" i="22" s="1"/>
  <c r="BZ51" i="6"/>
  <c r="BZ43"/>
  <c r="BZ93"/>
  <c r="BZ100"/>
  <c r="BZ37"/>
  <c r="BZ45" i="22" s="1"/>
  <c r="CQ37" i="6"/>
  <c r="CQ45" i="22" s="1"/>
  <c r="CQ51" i="6"/>
  <c r="CQ93"/>
  <c r="CQ100"/>
  <c r="CQ43"/>
  <c r="CW51"/>
  <c r="CW43"/>
  <c r="CW93"/>
  <c r="CW100"/>
  <c r="CW37"/>
  <c r="CW45" i="22" s="1"/>
  <c r="CZ185" i="6"/>
  <c r="CZ129"/>
  <c r="CZ120" i="22" s="1"/>
  <c r="DC43" i="6"/>
  <c r="DC93"/>
  <c r="DC100"/>
  <c r="DC51"/>
  <c r="DC37"/>
  <c r="DC45" i="22" s="1"/>
  <c r="DF143" i="6"/>
  <c r="DF192"/>
  <c r="DF135"/>
  <c r="L274" i="5"/>
  <c r="L227"/>
  <c r="M183"/>
  <c r="Q250"/>
  <c r="Q206"/>
  <c r="R162"/>
  <c r="N218"/>
  <c r="N262"/>
  <c r="O174"/>
  <c r="L235"/>
  <c r="L282"/>
  <c r="M191"/>
  <c r="L256"/>
  <c r="L212"/>
  <c r="M168"/>
  <c r="L226"/>
  <c r="L273"/>
  <c r="M182"/>
  <c r="M214"/>
  <c r="M258"/>
  <c r="N170"/>
  <c r="L254"/>
  <c r="L210"/>
  <c r="M166"/>
  <c r="L236"/>
  <c r="L283"/>
  <c r="M192"/>
  <c r="M187"/>
  <c r="L278"/>
  <c r="L231"/>
  <c r="AR135" i="6"/>
  <c r="AR143"/>
  <c r="AR192"/>
  <c r="AV143"/>
  <c r="AV129"/>
  <c r="AV120" i="22" s="1"/>
  <c r="AV135" i="6"/>
  <c r="AV185"/>
  <c r="AV192"/>
  <c r="AK100"/>
  <c r="AK37"/>
  <c r="AK45" i="22" s="1"/>
  <c r="AK51" i="6"/>
  <c r="AK43"/>
  <c r="AK93"/>
  <c r="BA100"/>
  <c r="BA37"/>
  <c r="BA45" i="22" s="1"/>
  <c r="BA51" i="6"/>
  <c r="BA43"/>
  <c r="BA93"/>
  <c r="BQ100"/>
  <c r="BQ37"/>
  <c r="BQ45" i="22" s="1"/>
  <c r="BQ51" i="6"/>
  <c r="BQ43"/>
  <c r="BQ93"/>
  <c r="CG93"/>
  <c r="CG100"/>
  <c r="CG37"/>
  <c r="CG45" i="22" s="1"/>
  <c r="CG51" i="6"/>
  <c r="CG43"/>
  <c r="CI143"/>
  <c r="CI135"/>
  <c r="CI185"/>
  <c r="CI192"/>
  <c r="AB100"/>
  <c r="AB51"/>
  <c r="AB37"/>
  <c r="AB45" i="22" s="1"/>
  <c r="AB43" i="6"/>
  <c r="AB93"/>
  <c r="AR93"/>
  <c r="AR100"/>
  <c r="AR37"/>
  <c r="AR45" i="22" s="1"/>
  <c r="AR51" i="6"/>
  <c r="AR43"/>
  <c r="CP129"/>
  <c r="CP120" i="22" s="1"/>
  <c r="CP143" i="6"/>
  <c r="CP185"/>
  <c r="CV100"/>
  <c r="CV37"/>
  <c r="CV45" i="22" s="1"/>
  <c r="CV51" i="6"/>
  <c r="CV43"/>
  <c r="CV93"/>
  <c r="CW192"/>
  <c r="CW143"/>
  <c r="CW135"/>
  <c r="CZ43"/>
  <c r="CZ51"/>
  <c r="CZ37"/>
  <c r="CZ45" i="22" s="1"/>
  <c r="CZ196" s="1"/>
  <c r="CZ93" i="6"/>
  <c r="CZ100"/>
  <c r="L249" i="5"/>
  <c r="L205"/>
  <c r="M161"/>
  <c r="L245"/>
  <c r="L292"/>
  <c r="M201"/>
  <c r="N229"/>
  <c r="L252"/>
  <c r="L208"/>
  <c r="M164"/>
  <c r="N248" i="15"/>
  <c r="O204"/>
  <c r="AM135" i="6"/>
  <c r="AM143"/>
  <c r="AM185"/>
  <c r="AM192"/>
  <c r="BS135"/>
  <c r="BS143"/>
  <c r="BS129"/>
  <c r="BS120" i="22" s="1"/>
  <c r="BS192" i="6"/>
  <c r="AD129"/>
  <c r="AD120" i="22" s="1"/>
  <c r="AD192" i="6"/>
  <c r="AD135"/>
  <c r="BD192"/>
  <c r="BD135"/>
  <c r="BD129"/>
  <c r="BD120" i="22" s="1"/>
  <c r="BD143" i="6"/>
  <c r="BD185"/>
  <c r="BV192"/>
  <c r="BV135"/>
  <c r="BV143"/>
  <c r="G50" i="19"/>
  <c r="I50" s="1"/>
  <c r="I51"/>
  <c r="AT51" i="6"/>
  <c r="AT43"/>
  <c r="AT93"/>
  <c r="AT100"/>
  <c r="AT37"/>
  <c r="AT45" i="22" s="1"/>
  <c r="AX51" i="6"/>
  <c r="AX43"/>
  <c r="AX93"/>
  <c r="AX100"/>
  <c r="AX37"/>
  <c r="AX45" i="22" s="1"/>
  <c r="BB51" i="6"/>
  <c r="BB43"/>
  <c r="BB93"/>
  <c r="BB100"/>
  <c r="BB37"/>
  <c r="BB45" i="22" s="1"/>
  <c r="BN43" i="6"/>
  <c r="BN93"/>
  <c r="BN100"/>
  <c r="BN51"/>
  <c r="BN37"/>
  <c r="BN45" i="22" s="1"/>
  <c r="N117" i="9"/>
  <c r="N123" s="1"/>
  <c r="O104" i="15"/>
  <c r="L27" i="7"/>
  <c r="L28"/>
  <c r="L29" s="1"/>
  <c r="L20" i="9" s="1"/>
  <c r="L21" s="1"/>
  <c r="O202" i="15"/>
  <c r="N246"/>
  <c r="M32" i="7"/>
  <c r="M38" i="23"/>
  <c r="O48" i="15"/>
  <c r="N100"/>
  <c r="F173" i="6"/>
  <c r="T143"/>
  <c r="T129"/>
  <c r="T120" i="22" s="1"/>
  <c r="T135" i="6"/>
  <c r="T185"/>
  <c r="AT185"/>
  <c r="AT192"/>
  <c r="AT135"/>
  <c r="AT143"/>
  <c r="BR135"/>
  <c r="BR185"/>
  <c r="BR192"/>
  <c r="Y37"/>
  <c r="Y45" i="22" s="1"/>
  <c r="Y51" i="6"/>
  <c r="Y43"/>
  <c r="Y93"/>
  <c r="Y100"/>
  <c r="F86"/>
  <c r="AO93"/>
  <c r="AO100"/>
  <c r="AO43"/>
  <c r="AO37"/>
  <c r="AO45" i="22" s="1"/>
  <c r="AO51" i="6"/>
  <c r="BE51"/>
  <c r="BE43"/>
  <c r="BE37"/>
  <c r="BE45" i="22" s="1"/>
  <c r="BE93" i="6"/>
  <c r="BE100"/>
  <c r="BU51"/>
  <c r="BU43"/>
  <c r="BU37"/>
  <c r="BU45" i="22" s="1"/>
  <c r="BU196" s="1"/>
  <c r="BU93" i="6"/>
  <c r="BU100"/>
  <c r="CK93"/>
  <c r="CK100"/>
  <c r="CK43"/>
  <c r="CK37"/>
  <c r="CK45" i="22" s="1"/>
  <c r="CK51" i="6"/>
  <c r="J112"/>
  <c r="E59" i="11"/>
  <c r="AE143" i="6"/>
  <c r="AE192"/>
  <c r="AE135"/>
  <c r="AE129"/>
  <c r="AE120" i="22" s="1"/>
  <c r="AQ185" i="6"/>
  <c r="AQ192"/>
  <c r="AQ135"/>
  <c r="BC129"/>
  <c r="BC120" i="22" s="1"/>
  <c r="BC192" i="6"/>
  <c r="BC185"/>
  <c r="BC135"/>
  <c r="L100"/>
  <c r="L93"/>
  <c r="L51"/>
  <c r="L43"/>
  <c r="L37"/>
  <c r="L45" i="22" s="1"/>
  <c r="T37" i="6"/>
  <c r="T45" i="22" s="1"/>
  <c r="T51" i="6"/>
  <c r="T43"/>
  <c r="T93"/>
  <c r="T100"/>
  <c r="F81"/>
  <c r="AZ93"/>
  <c r="AZ100"/>
  <c r="AZ37"/>
  <c r="AZ45" i="22" s="1"/>
  <c r="AZ51" i="6"/>
  <c r="AZ43"/>
  <c r="BP100"/>
  <c r="BP37"/>
  <c r="BP45" i="22" s="1"/>
  <c r="BP51" i="6"/>
  <c r="BP43"/>
  <c r="BP93"/>
  <c r="CN51"/>
  <c r="CN37"/>
  <c r="CN45" i="22" s="1"/>
  <c r="CN43" i="6"/>
  <c r="CN93"/>
  <c r="CN100"/>
  <c r="CT135"/>
  <c r="CT185"/>
  <c r="CT143"/>
  <c r="CT129"/>
  <c r="CT120" i="22" s="1"/>
  <c r="CT192" i="6"/>
  <c r="O201" i="15"/>
  <c r="N245"/>
  <c r="AW185" i="6"/>
  <c r="AW192"/>
  <c r="AW129"/>
  <c r="AW120" i="22" s="1"/>
  <c r="AW143" i="6"/>
  <c r="K93"/>
  <c r="K51"/>
  <c r="K37"/>
  <c r="K45" i="22" s="1"/>
  <c r="K43" i="6"/>
  <c r="K100"/>
  <c r="AB135"/>
  <c r="AB143"/>
  <c r="AB192"/>
  <c r="AB129"/>
  <c r="AB120" i="22" s="1"/>
  <c r="L29" i="23"/>
  <c r="L50" s="1"/>
  <c r="L248" i="5"/>
  <c r="L204"/>
  <c r="M160"/>
  <c r="M257"/>
  <c r="M213"/>
  <c r="N169"/>
  <c r="O251"/>
  <c r="O207"/>
  <c r="P163"/>
  <c r="L286"/>
  <c r="L239"/>
  <c r="M195"/>
  <c r="AG135" i="6"/>
  <c r="AG129"/>
  <c r="AG120" i="22" s="1"/>
  <c r="AG192" i="6"/>
  <c r="AG143"/>
  <c r="AV43"/>
  <c r="AV51"/>
  <c r="AV37"/>
  <c r="AV45" i="22" s="1"/>
  <c r="AV93" i="6"/>
  <c r="AV100"/>
  <c r="DD93"/>
  <c r="DD100"/>
  <c r="DD37"/>
  <c r="DD45" i="22" s="1"/>
  <c r="DD51" i="6"/>
  <c r="DD43"/>
  <c r="L275" i="5"/>
  <c r="L228"/>
  <c r="M184"/>
  <c r="O203" i="15"/>
  <c r="N247"/>
  <c r="L185" i="6"/>
  <c r="L135"/>
  <c r="L143"/>
  <c r="Y143"/>
  <c r="F178"/>
  <c r="Y135"/>
  <c r="Y192"/>
  <c r="AC192"/>
  <c r="AC135"/>
  <c r="AC129"/>
  <c r="AC120" i="22" s="1"/>
  <c r="AQ37" i="6"/>
  <c r="AQ45" i="22" s="1"/>
  <c r="AQ51" i="6"/>
  <c r="AQ100"/>
  <c r="AQ43"/>
  <c r="AQ93"/>
  <c r="BG43"/>
  <c r="BG51"/>
  <c r="BG37"/>
  <c r="BG45" i="22" s="1"/>
  <c r="BG93" i="6"/>
  <c r="BG100"/>
  <c r="BW43"/>
  <c r="BW93"/>
  <c r="BW51"/>
  <c r="BW37"/>
  <c r="BW45" i="22" s="1"/>
  <c r="BW100" i="6"/>
  <c r="CE43"/>
  <c r="CE51"/>
  <c r="CE37"/>
  <c r="CE45" i="22" s="1"/>
  <c r="CE93" i="6"/>
  <c r="CE100"/>
  <c r="CM43"/>
  <c r="CM93"/>
  <c r="CM51"/>
  <c r="CM37"/>
  <c r="CM45" i="22" s="1"/>
  <c r="CM100" i="6"/>
  <c r="CB192"/>
  <c r="CB135"/>
  <c r="CB185"/>
  <c r="CB143"/>
  <c r="CJ192"/>
  <c r="CJ135"/>
  <c r="CJ129"/>
  <c r="CJ120" i="22" s="1"/>
  <c r="CJ143" i="6"/>
  <c r="CJ185"/>
  <c r="AP51"/>
  <c r="AP43"/>
  <c r="AP93"/>
  <c r="AP100"/>
  <c r="AP37"/>
  <c r="AP45" i="22" s="1"/>
  <c r="CU37" i="6"/>
  <c r="CU45" i="22" s="1"/>
  <c r="CU93" i="6"/>
  <c r="CU100"/>
  <c r="CU43"/>
  <c r="CU51"/>
  <c r="DB192"/>
  <c r="DB135"/>
  <c r="DB143"/>
  <c r="DC129"/>
  <c r="DC120" i="22" s="1"/>
  <c r="DC192" i="6"/>
  <c r="DC135"/>
  <c r="DC143"/>
  <c r="DI37"/>
  <c r="DI45" i="22" s="1"/>
  <c r="DI93" i="6"/>
  <c r="DI100"/>
  <c r="DI51"/>
  <c r="DI43"/>
  <c r="M23" i="23"/>
  <c r="M19" i="7"/>
  <c r="N244" i="15"/>
  <c r="O200"/>
  <c r="K298" i="5"/>
  <c r="K268"/>
  <c r="J189" i="22"/>
  <c r="L40" i="7"/>
  <c r="L41" s="1"/>
  <c r="L40" i="9" s="1"/>
  <c r="L41" s="1"/>
  <c r="X143" i="6"/>
  <c r="F177"/>
  <c r="X135"/>
  <c r="X192"/>
  <c r="X129"/>
  <c r="X120" i="22" s="1"/>
  <c r="AF135" i="6"/>
  <c r="AF143"/>
  <c r="AF129"/>
  <c r="AF120" i="22" s="1"/>
  <c r="AF192" i="6"/>
  <c r="AP135"/>
  <c r="AP143"/>
  <c r="AP185"/>
  <c r="AP192"/>
  <c r="BJ135"/>
  <c r="BJ129"/>
  <c r="BJ120" i="22" s="1"/>
  <c r="BJ192" i="6"/>
  <c r="S192"/>
  <c r="S143"/>
  <c r="F172"/>
  <c r="S135"/>
  <c r="CO143"/>
  <c r="CO129"/>
  <c r="CO120" i="22" s="1"/>
  <c r="CO185" i="6"/>
  <c r="CR192"/>
  <c r="CR185"/>
  <c r="CR135"/>
  <c r="CR143"/>
  <c r="CR100"/>
  <c r="CR37"/>
  <c r="CR45" i="22" s="1"/>
  <c r="CR51" i="6"/>
  <c r="CR43"/>
  <c r="CR93"/>
  <c r="DH43"/>
  <c r="DH51"/>
  <c r="DH37"/>
  <c r="DH45" i="22" s="1"/>
  <c r="DH93" i="6"/>
  <c r="DH100"/>
  <c r="O47" i="15"/>
  <c r="N99"/>
  <c r="M211" i="5"/>
  <c r="N167"/>
  <c r="M219"/>
  <c r="M263"/>
  <c r="N175"/>
  <c r="M234"/>
  <c r="N190"/>
  <c r="K300"/>
  <c r="K336"/>
  <c r="L339"/>
  <c r="L316"/>
  <c r="BE189" i="22"/>
  <c r="T189"/>
  <c r="BD189"/>
  <c r="M264" i="5"/>
  <c r="M314" s="1"/>
  <c r="K189" i="22"/>
  <c r="AI189"/>
  <c r="BC189"/>
  <c r="BO189"/>
  <c r="BS189"/>
  <c r="CI189"/>
  <c r="CD189"/>
  <c r="CH189"/>
  <c r="DA189"/>
  <c r="DC189"/>
  <c r="DI189"/>
  <c r="K326" i="5"/>
  <c r="L250"/>
  <c r="L300" s="1"/>
  <c r="M284"/>
  <c r="M336" s="1"/>
  <c r="K342"/>
  <c r="L251"/>
  <c r="L301" s="1"/>
  <c r="K330"/>
  <c r="AC189" i="22"/>
  <c r="BQ189"/>
  <c r="BY189"/>
  <c r="CG189"/>
  <c r="AN189"/>
  <c r="BL189"/>
  <c r="CB189"/>
  <c r="CV189"/>
  <c r="DB189"/>
  <c r="DF189"/>
  <c r="P250" i="5"/>
  <c r="P300" s="1"/>
  <c r="M255"/>
  <c r="O284"/>
  <c r="O336" s="1"/>
  <c r="M281"/>
  <c r="AA192" i="6"/>
  <c r="AA143"/>
  <c r="AA135"/>
  <c r="BW143"/>
  <c r="BW129"/>
  <c r="BW120" i="22" s="1"/>
  <c r="BW135" i="6"/>
  <c r="BW185"/>
  <c r="BW192"/>
  <c r="CC135"/>
  <c r="CC143"/>
  <c r="CC185"/>
  <c r="CC192"/>
  <c r="CE192"/>
  <c r="CE129"/>
  <c r="CE120" i="22" s="1"/>
  <c r="CE143" i="6"/>
  <c r="CE185"/>
  <c r="CM192"/>
  <c r="CM135"/>
  <c r="CM129"/>
  <c r="CM120" i="22" s="1"/>
  <c r="W51" i="6"/>
  <c r="F84"/>
  <c r="W37"/>
  <c r="W45" i="22" s="1"/>
  <c r="W43" i="6"/>
  <c r="W93"/>
  <c r="W100"/>
  <c r="AM51"/>
  <c r="AM43"/>
  <c r="AM37"/>
  <c r="AM45" i="22" s="1"/>
  <c r="AM93" i="6"/>
  <c r="AM100"/>
  <c r="BC37"/>
  <c r="BC45" i="22" s="1"/>
  <c r="BC51" i="6"/>
  <c r="BC100"/>
  <c r="BC43"/>
  <c r="BC93"/>
  <c r="BS51"/>
  <c r="BS43"/>
  <c r="BS37"/>
  <c r="BS45" i="22" s="1"/>
  <c r="BS93" i="6"/>
  <c r="BS100"/>
  <c r="CI51"/>
  <c r="CI43"/>
  <c r="CI37"/>
  <c r="CI45" i="22" s="1"/>
  <c r="CI93" i="6"/>
  <c r="CI100"/>
  <c r="BX143"/>
  <c r="BX135"/>
  <c r="BX192"/>
  <c r="CD185"/>
  <c r="CD135"/>
  <c r="CD129"/>
  <c r="CD120" i="22" s="1"/>
  <c r="CD192" i="6"/>
  <c r="CN192"/>
  <c r="CN135"/>
  <c r="CN129"/>
  <c r="CN120" i="22" s="1"/>
  <c r="CN143" i="6"/>
  <c r="CN185"/>
  <c r="Z37"/>
  <c r="Z45" i="22" s="1"/>
  <c r="Z100" i="6"/>
  <c r="Z43"/>
  <c r="Z93"/>
  <c r="Z51"/>
  <c r="BJ51"/>
  <c r="BJ43"/>
  <c r="BJ93"/>
  <c r="BJ100"/>
  <c r="BJ37"/>
  <c r="BJ45" i="22" s="1"/>
  <c r="CS143" i="6"/>
  <c r="CS135"/>
  <c r="CS185"/>
  <c r="CS192"/>
  <c r="CS129"/>
  <c r="CS120" i="22" s="1"/>
  <c r="CV135" i="6"/>
  <c r="CV185"/>
  <c r="CV192"/>
  <c r="CV129"/>
  <c r="CV120" i="22" s="1"/>
  <c r="CY37" i="6"/>
  <c r="CY45" i="22" s="1"/>
  <c r="CY51" i="6"/>
  <c r="CY93"/>
  <c r="CY100"/>
  <c r="CY43"/>
  <c r="M215" i="5"/>
  <c r="M259"/>
  <c r="N171"/>
  <c r="M243"/>
  <c r="M290"/>
  <c r="N199"/>
  <c r="L221"/>
  <c r="L265"/>
  <c r="M177"/>
  <c r="M260"/>
  <c r="M216"/>
  <c r="N172"/>
  <c r="M266"/>
  <c r="M222"/>
  <c r="N178"/>
  <c r="M197"/>
  <c r="L288"/>
  <c r="L241"/>
  <c r="M288" s="1"/>
  <c r="M238"/>
  <c r="M285"/>
  <c r="N194"/>
  <c r="L279"/>
  <c r="L232"/>
  <c r="M188"/>
  <c r="V143" i="6"/>
  <c r="V135"/>
  <c r="V185"/>
  <c r="V192"/>
  <c r="V129"/>
  <c r="V120" i="22" s="1"/>
  <c r="F175" i="6"/>
  <c r="AZ143"/>
  <c r="AZ129"/>
  <c r="AZ120" i="22" s="1"/>
  <c r="AZ135" i="6"/>
  <c r="AZ185"/>
  <c r="AZ192"/>
  <c r="BF135"/>
  <c r="BF185"/>
  <c r="BF192"/>
  <c r="AC100"/>
  <c r="AC37"/>
  <c r="AC45" i="22" s="1"/>
  <c r="AC51" i="6"/>
  <c r="AC43"/>
  <c r="AC93"/>
  <c r="AS93"/>
  <c r="AS100"/>
  <c r="AS37"/>
  <c r="AS45" i="22" s="1"/>
  <c r="AS51" i="6"/>
  <c r="AS43"/>
  <c r="BI93"/>
  <c r="BI100"/>
  <c r="BI37"/>
  <c r="BI45" i="22" s="1"/>
  <c r="BI51" i="6"/>
  <c r="BI43"/>
  <c r="BY93"/>
  <c r="BY100"/>
  <c r="BY37"/>
  <c r="BY45" i="22" s="1"/>
  <c r="BY51" i="6"/>
  <c r="BY43"/>
  <c r="CK185"/>
  <c r="CK129"/>
  <c r="CK120" i="22" s="1"/>
  <c r="CK135" i="6"/>
  <c r="CK143"/>
  <c r="CK192"/>
  <c r="AN43"/>
  <c r="AN93"/>
  <c r="AN51"/>
  <c r="AN37"/>
  <c r="AN45" i="22" s="1"/>
  <c r="AN196" s="1"/>
  <c r="AN100" i="6"/>
  <c r="BH93"/>
  <c r="BH100"/>
  <c r="BH37"/>
  <c r="BH45" i="22" s="1"/>
  <c r="BH51" i="6"/>
  <c r="BH43"/>
  <c r="DD143"/>
  <c r="DD185"/>
  <c r="DD192"/>
  <c r="DD135"/>
  <c r="DD129"/>
  <c r="DD120" i="22" s="1"/>
  <c r="DE185" i="6"/>
  <c r="DE192"/>
  <c r="DE129"/>
  <c r="DE120" i="22" s="1"/>
  <c r="DE143" i="6"/>
  <c r="DE135"/>
  <c r="P284" i="5"/>
  <c r="P237"/>
  <c r="Q193"/>
  <c r="N287"/>
  <c r="O196"/>
  <c r="CA135" i="6"/>
  <c r="CA185"/>
  <c r="CA143"/>
  <c r="CA129"/>
  <c r="CA120" i="22" s="1"/>
  <c r="CA192" i="6"/>
  <c r="K185"/>
  <c r="K192"/>
  <c r="K129"/>
  <c r="K120" i="22" s="1"/>
  <c r="K143" i="6"/>
  <c r="K135"/>
  <c r="R129"/>
  <c r="R120" i="22" s="1"/>
  <c r="R135" i="6"/>
  <c r="R185"/>
  <c r="R192"/>
  <c r="R143"/>
  <c r="CL192"/>
  <c r="CL135"/>
  <c r="CL129"/>
  <c r="CL120" i="22" s="1"/>
  <c r="CL143" i="6"/>
  <c r="CL185"/>
  <c r="V43"/>
  <c r="V93"/>
  <c r="V100"/>
  <c r="V37"/>
  <c r="V45" i="22" s="1"/>
  <c r="V51" i="6"/>
  <c r="F83"/>
  <c r="AH51"/>
  <c r="AH43"/>
  <c r="AH93"/>
  <c r="AH100"/>
  <c r="AH37"/>
  <c r="AH45" i="22" s="1"/>
  <c r="AL37" i="6"/>
  <c r="AL45" i="22" s="1"/>
  <c r="AL100" i="6"/>
  <c r="AL43"/>
  <c r="AL93"/>
  <c r="AL51"/>
  <c r="CS37"/>
  <c r="CS45" i="22" s="1"/>
  <c r="CS51" i="6"/>
  <c r="CS93"/>
  <c r="CS100"/>
  <c r="CS43"/>
  <c r="DE100"/>
  <c r="DE43"/>
  <c r="DE93"/>
  <c r="DE37"/>
  <c r="DE45" i="22" s="1"/>
  <c r="DE51" i="6"/>
  <c r="M29" i="23"/>
  <c r="M50" s="1"/>
  <c r="M34" i="7"/>
  <c r="M40" i="23"/>
  <c r="O199" i="15"/>
  <c r="N243"/>
  <c r="AL185" i="6"/>
  <c r="AL192"/>
  <c r="AL135"/>
  <c r="AL129"/>
  <c r="AL120" i="22" s="1"/>
  <c r="AL143" i="6"/>
  <c r="AG43"/>
  <c r="AG51"/>
  <c r="AG37"/>
  <c r="AG45" i="22" s="1"/>
  <c r="AG93" i="6"/>
  <c r="AG100"/>
  <c r="AW51"/>
  <c r="AW43"/>
  <c r="AW37"/>
  <c r="AW45" i="22" s="1"/>
  <c r="AW93" i="6"/>
  <c r="AW100"/>
  <c r="BM93"/>
  <c r="BM100"/>
  <c r="BM43"/>
  <c r="BM37"/>
  <c r="BM45" i="22" s="1"/>
  <c r="BM51" i="6"/>
  <c r="CC43"/>
  <c r="CC51"/>
  <c r="CC37"/>
  <c r="CC45" i="22" s="1"/>
  <c r="CC93" i="6"/>
  <c r="CC100"/>
  <c r="AI129"/>
  <c r="AI120" i="22" s="1"/>
  <c r="AI192" i="6"/>
  <c r="AI185"/>
  <c r="AI143"/>
  <c r="AI135"/>
  <c r="BI185"/>
  <c r="BI129"/>
  <c r="BI120" i="22" s="1"/>
  <c r="BI143" i="6"/>
  <c r="BI135"/>
  <c r="BI192"/>
  <c r="BK135"/>
  <c r="BK129"/>
  <c r="BK120" i="22" s="1"/>
  <c r="BK192" i="6"/>
  <c r="BK143"/>
  <c r="BK185"/>
  <c r="BO192"/>
  <c r="BO129"/>
  <c r="BO120" i="22" s="1"/>
  <c r="BO185" i="6"/>
  <c r="BO135"/>
  <c r="BO143"/>
  <c r="AJ43"/>
  <c r="AJ93"/>
  <c r="AJ51"/>
  <c r="AJ37"/>
  <c r="AJ45" i="22" s="1"/>
  <c r="AJ100" i="6"/>
  <c r="BD93"/>
  <c r="BD100"/>
  <c r="BD43"/>
  <c r="BD37"/>
  <c r="BD45" i="22" s="1"/>
  <c r="BD51" i="6"/>
  <c r="BX93"/>
  <c r="BX100"/>
  <c r="BX43"/>
  <c r="BX37"/>
  <c r="BX45" i="22" s="1"/>
  <c r="BX51" i="6"/>
  <c r="CU143"/>
  <c r="CU135"/>
  <c r="CU129"/>
  <c r="CU120" i="22" s="1"/>
  <c r="CU192" i="6"/>
  <c r="DI135"/>
  <c r="DI129"/>
  <c r="DI120" i="22" s="1"/>
  <c r="DI192" i="6"/>
  <c r="DI143"/>
  <c r="DI185"/>
  <c r="O49" i="15"/>
  <c r="N101"/>
  <c r="BH143" i="6"/>
  <c r="BH135"/>
  <c r="BH192"/>
  <c r="BT143"/>
  <c r="BT185"/>
  <c r="BT135"/>
  <c r="BT129"/>
  <c r="BT120" i="22" s="1"/>
  <c r="BT192" i="6"/>
  <c r="BF37"/>
  <c r="BF45" i="22" s="1"/>
  <c r="BF93" i="6"/>
  <c r="BF100"/>
  <c r="BF43"/>
  <c r="BF51"/>
  <c r="O220" i="5"/>
  <c r="O264"/>
  <c r="P176"/>
  <c r="L277"/>
  <c r="L230"/>
  <c r="M186"/>
  <c r="W185" i="6"/>
  <c r="W192"/>
  <c r="W143"/>
  <c r="F176"/>
  <c r="W129"/>
  <c r="W120" i="22" s="1"/>
  <c r="W135" i="6"/>
  <c r="AU185"/>
  <c r="AU129"/>
  <c r="AU120" i="22" s="1"/>
  <c r="AU135" i="6"/>
  <c r="AU143"/>
  <c r="AU192"/>
  <c r="X37"/>
  <c r="X45" i="22" s="1"/>
  <c r="X51" i="6"/>
  <c r="F85"/>
  <c r="X43"/>
  <c r="X93"/>
  <c r="X100"/>
  <c r="BL43"/>
  <c r="BL93"/>
  <c r="BL51"/>
  <c r="BL37"/>
  <c r="BL45" i="22" s="1"/>
  <c r="BL100" i="6"/>
  <c r="CP93"/>
  <c r="CP100"/>
  <c r="CP37"/>
  <c r="CP45" i="22" s="1"/>
  <c r="CP196" s="1"/>
  <c r="CP51" i="6"/>
  <c r="CP43"/>
  <c r="CX135"/>
  <c r="CX129"/>
  <c r="CX120" i="22" s="1"/>
  <c r="CX192" i="6"/>
  <c r="CX143"/>
  <c r="CX185"/>
  <c r="AY135"/>
  <c r="AY185"/>
  <c r="AY129"/>
  <c r="AY120" i="22" s="1"/>
  <c r="AY192" i="6"/>
  <c r="AY143"/>
  <c r="BA143"/>
  <c r="BA135"/>
  <c r="BA129"/>
  <c r="BA120" i="22" s="1"/>
  <c r="BA185" i="6"/>
  <c r="BA192"/>
  <c r="BG143"/>
  <c r="BG135"/>
  <c r="BG129"/>
  <c r="BG120" i="22" s="1"/>
  <c r="BG185" i="6"/>
  <c r="BG192"/>
  <c r="BY135"/>
  <c r="BY143"/>
  <c r="BY129"/>
  <c r="BY120" i="22" s="1"/>
  <c r="BY185" i="6"/>
  <c r="BY192"/>
  <c r="AA43"/>
  <c r="AA93"/>
  <c r="AA51"/>
  <c r="AA37"/>
  <c r="AA45" i="22" s="1"/>
  <c r="AA100" i="6"/>
  <c r="AI43"/>
  <c r="AI51"/>
  <c r="AI37"/>
  <c r="AI45" i="22" s="1"/>
  <c r="AI93" i="6"/>
  <c r="AI100"/>
  <c r="AY43"/>
  <c r="AY93"/>
  <c r="AY51"/>
  <c r="AY37"/>
  <c r="AY45" i="22" s="1"/>
  <c r="AY100" i="6"/>
  <c r="BO43"/>
  <c r="BO93"/>
  <c r="BO51"/>
  <c r="BO37"/>
  <c r="BO45" i="22" s="1"/>
  <c r="BO100" i="6"/>
  <c r="E28" i="11"/>
  <c r="CD37" i="6"/>
  <c r="CD45" i="22" s="1"/>
  <c r="CD93" i="6"/>
  <c r="CD100"/>
  <c r="CD43"/>
  <c r="CD51"/>
  <c r="CH51"/>
  <c r="CH43"/>
  <c r="CH93"/>
  <c r="CH100"/>
  <c r="CH37"/>
  <c r="CH45" i="22" s="1"/>
  <c r="CQ192" i="6"/>
  <c r="CQ135"/>
  <c r="CQ185"/>
  <c r="DA37"/>
  <c r="DA45" i="22" s="1"/>
  <c r="DA196" s="1"/>
  <c r="DA51" i="6"/>
  <c r="DA93"/>
  <c r="DA100"/>
  <c r="DA43"/>
  <c r="N96" i="15"/>
  <c r="O44"/>
  <c r="M244" i="5"/>
  <c r="N200"/>
  <c r="N105" i="15"/>
  <c r="N120" i="9"/>
  <c r="N118" s="1"/>
  <c r="N124" s="1"/>
  <c r="O107" i="15"/>
  <c r="Z185" i="6"/>
  <c r="Z192"/>
  <c r="Z135"/>
  <c r="Z129"/>
  <c r="Z120" i="22" s="1"/>
  <c r="Z143" i="6"/>
  <c r="AX135"/>
  <c r="AX143"/>
  <c r="AX129"/>
  <c r="AX120" i="22" s="1"/>
  <c r="AX185" i="6"/>
  <c r="AX192"/>
  <c r="BL135"/>
  <c r="BL185"/>
  <c r="BL129"/>
  <c r="BL120" i="22" s="1"/>
  <c r="BL192" i="6"/>
  <c r="BL143"/>
  <c r="CF135"/>
  <c r="CF143"/>
  <c r="CF129"/>
  <c r="CF120" i="22" s="1"/>
  <c r="CF185" i="6"/>
  <c r="CF192"/>
  <c r="T51" i="19"/>
  <c r="R50"/>
  <c r="BM143" i="6"/>
  <c r="BM185"/>
  <c r="BM192"/>
  <c r="BM135"/>
  <c r="BM129"/>
  <c r="BM120" i="22" s="1"/>
  <c r="AF51" i="6"/>
  <c r="AF43"/>
  <c r="AF37"/>
  <c r="AF45" i="22" s="1"/>
  <c r="AF93" i="6"/>
  <c r="AF100"/>
  <c r="CB93"/>
  <c r="CB100"/>
  <c r="CB37"/>
  <c r="CB45" i="22" s="1"/>
  <c r="CB51" i="6"/>
  <c r="CB43"/>
  <c r="CY135"/>
  <c r="CY129"/>
  <c r="CY120" i="22" s="1"/>
  <c r="CY192" i="6"/>
  <c r="CY143"/>
  <c r="CY185"/>
  <c r="DB43"/>
  <c r="DB51"/>
  <c r="DB37"/>
  <c r="DB45" i="22" s="1"/>
  <c r="DB93" i="6"/>
  <c r="DB100"/>
  <c r="DF100"/>
  <c r="DF37"/>
  <c r="DF45" i="22" s="1"/>
  <c r="DF51" i="6"/>
  <c r="AD12" i="11" s="1"/>
  <c r="DF43" i="6"/>
  <c r="DF93"/>
  <c r="DJ143"/>
  <c r="DJ192"/>
  <c r="DJ135"/>
  <c r="DJ185"/>
  <c r="DJ129"/>
  <c r="DJ120" i="22" s="1"/>
  <c r="M26" i="23"/>
  <c r="M22" i="7"/>
  <c r="K325" i="5"/>
  <c r="K293"/>
  <c r="M267"/>
  <c r="M223"/>
  <c r="N179"/>
  <c r="M217"/>
  <c r="N173"/>
  <c r="BN189" i="22"/>
  <c r="CL189"/>
  <c r="AJ189"/>
  <c r="BP189"/>
  <c r="CT189"/>
  <c r="N250" i="5"/>
  <c r="N300" s="1"/>
  <c r="O250"/>
  <c r="O300" s="1"/>
  <c r="M251"/>
  <c r="M301" s="1"/>
  <c r="AE189" i="22"/>
  <c r="AM189"/>
  <c r="AQ189"/>
  <c r="BG189"/>
  <c r="BK189"/>
  <c r="BW189"/>
  <c r="CA189"/>
  <c r="CM189"/>
  <c r="R189"/>
  <c r="AD189"/>
  <c r="CU189"/>
  <c r="L284" i="5"/>
  <c r="L336" s="1"/>
  <c r="L264"/>
  <c r="L314" s="1"/>
  <c r="M291"/>
  <c r="M343" s="1"/>
  <c r="AK189" i="22"/>
  <c r="AS189"/>
  <c r="BA189"/>
  <c r="BI189"/>
  <c r="X189"/>
  <c r="AB189"/>
  <c r="AF189"/>
  <c r="AR189"/>
  <c r="AV189"/>
  <c r="BH189"/>
  <c r="CP189"/>
  <c r="CZ189"/>
  <c r="DH189"/>
  <c r="M312" i="5"/>
  <c r="K299"/>
  <c r="M261"/>
  <c r="N165" l="1"/>
  <c r="M209"/>
  <c r="M253"/>
  <c r="M303" s="1"/>
  <c r="BS196" i="22"/>
  <c r="AF196"/>
  <c r="AW196"/>
  <c r="CG105" i="6"/>
  <c r="M278" i="5"/>
  <c r="M39" i="7"/>
  <c r="AV196" i="22"/>
  <c r="N276" i="5"/>
  <c r="N328" s="1"/>
  <c r="AD43" i="11"/>
  <c r="AD75" s="1"/>
  <c r="L328" i="5"/>
  <c r="AI196" i="22"/>
  <c r="X196"/>
  <c r="BJ196"/>
  <c r="N18" i="6"/>
  <c r="O18"/>
  <c r="O37" i="22" s="1"/>
  <c r="M21" i="6"/>
  <c r="M33" s="1"/>
  <c r="M100" s="1"/>
  <c r="U21"/>
  <c r="Q21"/>
  <c r="P18"/>
  <c r="P37" i="22" s="1"/>
  <c r="Q18" i="6"/>
  <c r="Q37" i="22" s="1"/>
  <c r="U113" i="6"/>
  <c r="M113"/>
  <c r="O110"/>
  <c r="N110"/>
  <c r="Q113"/>
  <c r="P110"/>
  <c r="DH196" i="22"/>
  <c r="Q110" i="6"/>
  <c r="E89" i="11"/>
  <c r="E91"/>
  <c r="U85" i="19"/>
  <c r="O289" i="5"/>
  <c r="O341" s="1"/>
  <c r="P189"/>
  <c r="T50" i="19"/>
  <c r="P198" i="5"/>
  <c r="O280"/>
  <c r="O332" s="1"/>
  <c r="M333"/>
  <c r="L302"/>
  <c r="N71" i="19"/>
  <c r="O111" i="6" s="1"/>
  <c r="M112" i="22"/>
  <c r="U112" i="6"/>
  <c r="U112" i="22"/>
  <c r="U188" s="1"/>
  <c r="U51" i="9"/>
  <c r="U113" i="22"/>
  <c r="H69" i="19"/>
  <c r="P71"/>
  <c r="Q111" i="6" s="1"/>
  <c r="O71" i="19"/>
  <c r="P111" i="6" s="1"/>
  <c r="M188" i="22"/>
  <c r="U38"/>
  <c r="U31" i="9"/>
  <c r="CB105" i="6"/>
  <c r="AY196" i="22"/>
  <c r="CS196"/>
  <c r="L44" i="9"/>
  <c r="K45"/>
  <c r="K48" s="1"/>
  <c r="K26"/>
  <c r="L23" s="1"/>
  <c r="L25" s="1"/>
  <c r="L28" s="1"/>
  <c r="K28"/>
  <c r="L24"/>
  <c r="BZ196" i="22"/>
  <c r="AJ196"/>
  <c r="BO196"/>
  <c r="CQ105" i="6"/>
  <c r="H85" i="19"/>
  <c r="E30" i="11"/>
  <c r="E93" s="1"/>
  <c r="E60"/>
  <c r="E92" s="1"/>
  <c r="BX196" i="22"/>
  <c r="CC196"/>
  <c r="AH196"/>
  <c r="AM196"/>
  <c r="AQ196"/>
  <c r="DF196"/>
  <c r="DB196"/>
  <c r="CB196"/>
  <c r="CD196"/>
  <c r="BD196"/>
  <c r="AG196"/>
  <c r="V196"/>
  <c r="AS196"/>
  <c r="AC196"/>
  <c r="CI196"/>
  <c r="BC196"/>
  <c r="BP196"/>
  <c r="BE196"/>
  <c r="AO196"/>
  <c r="BN196"/>
  <c r="CG196"/>
  <c r="BQ196"/>
  <c r="AK196"/>
  <c r="L335" i="5"/>
  <c r="L304"/>
  <c r="M308"/>
  <c r="N312"/>
  <c r="Q300"/>
  <c r="DF197" i="6"/>
  <c r="AJ197"/>
  <c r="BE197"/>
  <c r="E27" i="11"/>
  <c r="E90" s="1"/>
  <c r="CH196" i="22"/>
  <c r="AA196"/>
  <c r="BF196"/>
  <c r="BB196"/>
  <c r="AR196"/>
  <c r="AS197" i="6"/>
  <c r="CG197"/>
  <c r="M20"/>
  <c r="N37" i="22"/>
  <c r="N62" i="19"/>
  <c r="O19" i="6" s="1"/>
  <c r="H60" i="19"/>
  <c r="O62"/>
  <c r="P19" i="6" s="1"/>
  <c r="P62" i="19"/>
  <c r="Q22" i="6" s="1"/>
  <c r="DE196" i="22"/>
  <c r="DI105" i="6"/>
  <c r="DC197"/>
  <c r="CW197"/>
  <c r="AR105"/>
  <c r="CR196" i="22"/>
  <c r="CF105" i="6"/>
  <c r="BP197"/>
  <c r="M71" i="19"/>
  <c r="N111" i="6" s="1"/>
  <c r="H70" i="19"/>
  <c r="M62"/>
  <c r="N19" i="6" s="1"/>
  <c r="H61" i="19"/>
  <c r="BL196" i="22"/>
  <c r="BM196"/>
  <c r="BH196"/>
  <c r="BY196"/>
  <c r="BI196"/>
  <c r="CY196"/>
  <c r="Z196"/>
  <c r="W196"/>
  <c r="DI196"/>
  <c r="CU196"/>
  <c r="CK196"/>
  <c r="Y196"/>
  <c r="DC196"/>
  <c r="CW196"/>
  <c r="AD196"/>
  <c r="R105" i="6"/>
  <c r="CF196" i="22"/>
  <c r="BV196"/>
  <c r="CX196"/>
  <c r="DG196"/>
  <c r="CL196"/>
  <c r="BR196"/>
  <c r="AL196"/>
  <c r="AP196"/>
  <c r="CM196"/>
  <c r="CE196"/>
  <c r="BW196"/>
  <c r="BG196"/>
  <c r="DD196"/>
  <c r="CN196"/>
  <c r="AZ196"/>
  <c r="AX196"/>
  <c r="AT196"/>
  <c r="CV196"/>
  <c r="AB196"/>
  <c r="BA196"/>
  <c r="CQ196"/>
  <c r="CA196"/>
  <c r="BK196"/>
  <c r="AU196"/>
  <c r="AE196"/>
  <c r="CT196"/>
  <c r="CO196"/>
  <c r="DJ196"/>
  <c r="CJ196"/>
  <c r="BT196"/>
  <c r="K197" i="6"/>
  <c r="DE197"/>
  <c r="BH105"/>
  <c r="BY105"/>
  <c r="BI105"/>
  <c r="AS105"/>
  <c r="L331" i="5"/>
  <c r="M337"/>
  <c r="M310"/>
  <c r="L315"/>
  <c r="M309"/>
  <c r="L327"/>
  <c r="O301"/>
  <c r="CY105" i="6"/>
  <c r="BN197"/>
  <c r="CM197"/>
  <c r="CU105"/>
  <c r="CE197"/>
  <c r="BP105"/>
  <c r="AQ197"/>
  <c r="AE197"/>
  <c r="CD105"/>
  <c r="CP105"/>
  <c r="L329" i="5"/>
  <c r="O314"/>
  <c r="BF105" i="6"/>
  <c r="BO197"/>
  <c r="M305" i="5"/>
  <c r="N217"/>
  <c r="N261"/>
  <c r="O173"/>
  <c r="N223"/>
  <c r="N267"/>
  <c r="O179"/>
  <c r="K345"/>
  <c r="K349" s="1"/>
  <c r="K102" i="22" s="1"/>
  <c r="DJ123"/>
  <c r="DJ144" i="6"/>
  <c r="DB48" i="22"/>
  <c r="DB52" i="6"/>
  <c r="AC12" i="11"/>
  <c r="DB39" i="6"/>
  <c r="DB40" i="22" s="1"/>
  <c r="DB32" i="9"/>
  <c r="DB33" s="1"/>
  <c r="DB34" s="1"/>
  <c r="DD35" s="1"/>
  <c r="DD41" i="22" s="1"/>
  <c r="CY123"/>
  <c r="CY144" i="6"/>
  <c r="CB39"/>
  <c r="CB40" i="22" s="1"/>
  <c r="CB32" i="9"/>
  <c r="CB33" s="1"/>
  <c r="CB34" s="1"/>
  <c r="CD35" s="1"/>
  <c r="CD41" i="22" s="1"/>
  <c r="AF39" i="6"/>
  <c r="AF40" i="22" s="1"/>
  <c r="AF32" i="9"/>
  <c r="AF33" s="1"/>
  <c r="AF34" s="1"/>
  <c r="AH35" s="1"/>
  <c r="AH41" i="22" s="1"/>
  <c r="AF52" i="6"/>
  <c r="AF48" i="22"/>
  <c r="BM131" i="6"/>
  <c r="BM115" i="22" s="1"/>
  <c r="BM52" i="9"/>
  <c r="BM53" s="1"/>
  <c r="BM54" s="1"/>
  <c r="BO55" s="1"/>
  <c r="BO116" i="22" s="1"/>
  <c r="BM144" i="6"/>
  <c r="BM123" i="22"/>
  <c r="W81" i="19"/>
  <c r="W80"/>
  <c r="W79"/>
  <c r="W84"/>
  <c r="W83"/>
  <c r="CF144" i="6"/>
  <c r="CF123" i="22"/>
  <c r="CF131" i="6"/>
  <c r="CF115" i="22" s="1"/>
  <c r="CF52" i="9"/>
  <c r="CF53" s="1"/>
  <c r="CF54" s="1"/>
  <c r="CH55" s="1"/>
  <c r="CH116" i="22" s="1"/>
  <c r="BL131" i="6"/>
  <c r="BL115" i="22" s="1"/>
  <c r="BL52" i="9"/>
  <c r="BL53" s="1"/>
  <c r="BL54" s="1"/>
  <c r="BN55" s="1"/>
  <c r="BN116" i="22" s="1"/>
  <c r="AX144" i="6"/>
  <c r="AX123" i="22"/>
  <c r="O43" i="11"/>
  <c r="AX52" i="9"/>
  <c r="AX53" s="1"/>
  <c r="AX54" s="1"/>
  <c r="AZ55" s="1"/>
  <c r="AZ116" i="22" s="1"/>
  <c r="AX131" i="6"/>
  <c r="AX115" i="22" s="1"/>
  <c r="Z131" i="6"/>
  <c r="Z115" i="22" s="1"/>
  <c r="Z52" i="9"/>
  <c r="Z53" s="1"/>
  <c r="Z54" s="1"/>
  <c r="AB55" s="1"/>
  <c r="AB116" i="22" s="1"/>
  <c r="N244" i="5"/>
  <c r="N291"/>
  <c r="O200"/>
  <c r="O96" i="15"/>
  <c r="P44"/>
  <c r="DA48" i="22"/>
  <c r="DA52" i="6"/>
  <c r="CQ123" i="22"/>
  <c r="CQ144" i="6"/>
  <c r="CH39"/>
  <c r="CH40" i="22" s="1"/>
  <c r="CH32" i="9"/>
  <c r="CH33" s="1"/>
  <c r="CH34" s="1"/>
  <c r="CJ35" s="1"/>
  <c r="CJ41" i="22" s="1"/>
  <c r="CD48"/>
  <c r="W12" i="11"/>
  <c r="CD52" i="6"/>
  <c r="CD32" i="9"/>
  <c r="CD33" s="1"/>
  <c r="CD34" s="1"/>
  <c r="CF35" s="1"/>
  <c r="CF41" i="22" s="1"/>
  <c r="CD39" i="6"/>
  <c r="CD40" i="22" s="1"/>
  <c r="M311" i="5"/>
  <c r="M317"/>
  <c r="DJ197" i="6"/>
  <c r="DF105"/>
  <c r="CY197"/>
  <c r="BM197"/>
  <c r="BM126" i="22" s="1"/>
  <c r="BL197" i="6"/>
  <c r="Z197"/>
  <c r="DA105"/>
  <c r="CQ197"/>
  <c r="K295" i="5"/>
  <c r="J71" i="9"/>
  <c r="DJ131" i="6"/>
  <c r="DJ115" i="22" s="1"/>
  <c r="DJ52" i="9"/>
  <c r="DJ53" s="1"/>
  <c r="DJ54" s="1"/>
  <c r="DF48" i="22"/>
  <c r="DF52" i="6"/>
  <c r="DF39"/>
  <c r="DF40" i="22" s="1"/>
  <c r="DF32" i="9"/>
  <c r="DF33" s="1"/>
  <c r="DF34" s="1"/>
  <c r="DH35" s="1"/>
  <c r="DH41" i="22" s="1"/>
  <c r="CY131" i="6"/>
  <c r="CY115" i="22" s="1"/>
  <c r="CY52" i="9"/>
  <c r="CY53" s="1"/>
  <c r="CY54" s="1"/>
  <c r="DA55" s="1"/>
  <c r="DA116" i="22" s="1"/>
  <c r="CB52" i="6"/>
  <c r="CB48" i="22"/>
  <c r="CB51" s="1"/>
  <c r="BL123"/>
  <c r="BL144" i="6"/>
  <c r="Z144"/>
  <c r="Z123" i="22"/>
  <c r="I43" i="11"/>
  <c r="O120" i="9"/>
  <c r="O118" s="1"/>
  <c r="O124" s="1"/>
  <c r="P107" i="15"/>
  <c r="O105"/>
  <c r="N23" i="23"/>
  <c r="N19" i="7"/>
  <c r="DA32" i="9"/>
  <c r="DA33" s="1"/>
  <c r="DA34" s="1"/>
  <c r="DC35" s="1"/>
  <c r="DC41" i="22" s="1"/>
  <c r="DA39" i="6"/>
  <c r="DA40" i="22" s="1"/>
  <c r="CQ131" i="6"/>
  <c r="CQ115" i="22" s="1"/>
  <c r="CQ52" i="9"/>
  <c r="CQ53" s="1"/>
  <c r="CQ54" s="1"/>
  <c r="CS55" s="1"/>
  <c r="CS116" i="22" s="1"/>
  <c r="CH52" i="6"/>
  <c r="CH48" i="22"/>
  <c r="X12" i="11"/>
  <c r="BO52" i="6"/>
  <c r="BO48" i="22"/>
  <c r="AY52" i="6"/>
  <c r="AY48" i="22"/>
  <c r="AI48"/>
  <c r="AI52" i="6"/>
  <c r="AI32" i="9"/>
  <c r="AI33" s="1"/>
  <c r="AI34" s="1"/>
  <c r="AK35" s="1"/>
  <c r="AK41" i="22" s="1"/>
  <c r="AI39" i="6"/>
  <c r="AI40" i="22" s="1"/>
  <c r="AA48"/>
  <c r="AA52" i="6"/>
  <c r="BY144"/>
  <c r="BY123" i="22"/>
  <c r="BY52" i="9"/>
  <c r="BY53" s="1"/>
  <c r="BY54" s="1"/>
  <c r="CA55" s="1"/>
  <c r="CA116" i="22" s="1"/>
  <c r="BY131" i="6"/>
  <c r="BY115" i="22" s="1"/>
  <c r="BG131" i="6"/>
  <c r="BG115" i="22" s="1"/>
  <c r="BG52" i="9"/>
  <c r="BG53" s="1"/>
  <c r="BG54" s="1"/>
  <c r="BI55" s="1"/>
  <c r="BI116" i="22" s="1"/>
  <c r="BG123"/>
  <c r="BG144" i="6"/>
  <c r="BA131"/>
  <c r="BA115" i="22" s="1"/>
  <c r="BA52" i="9"/>
  <c r="BA53" s="1"/>
  <c r="BA54" s="1"/>
  <c r="BC55" s="1"/>
  <c r="BC116" i="22" s="1"/>
  <c r="BA123"/>
  <c r="BA144" i="6"/>
  <c r="AY52" i="9"/>
  <c r="AY53" s="1"/>
  <c r="AY54" s="1"/>
  <c r="BA55" s="1"/>
  <c r="BA116" i="22" s="1"/>
  <c r="BA117" s="1"/>
  <c r="AY131" i="6"/>
  <c r="AY115" i="22" s="1"/>
  <c r="CX144" i="6"/>
  <c r="CX123" i="22"/>
  <c r="AB43" i="11"/>
  <c r="Z12"/>
  <c r="CP48" i="22"/>
  <c r="CP51" s="1"/>
  <c r="CP52" i="6"/>
  <c r="BL39"/>
  <c r="BL40" i="22" s="1"/>
  <c r="BL32" i="9"/>
  <c r="BL33" s="1"/>
  <c r="BL34" s="1"/>
  <c r="BN35" s="1"/>
  <c r="BN41" i="22" s="1"/>
  <c r="DJ85" i="6"/>
  <c r="J85"/>
  <c r="Q85"/>
  <c r="Z85"/>
  <c r="AH85"/>
  <c r="AP85"/>
  <c r="AX85"/>
  <c r="BF85"/>
  <c r="BN85"/>
  <c r="BV85"/>
  <c r="CD85"/>
  <c r="CL85"/>
  <c r="K85"/>
  <c r="S85"/>
  <c r="AA85"/>
  <c r="AI85"/>
  <c r="AQ85"/>
  <c r="AY85"/>
  <c r="BG85"/>
  <c r="BO85"/>
  <c r="BW85"/>
  <c r="CE85"/>
  <c r="CM85"/>
  <c r="P85"/>
  <c r="X85"/>
  <c r="AF85"/>
  <c r="AN85"/>
  <c r="AV85"/>
  <c r="BD85"/>
  <c r="BL85"/>
  <c r="BT85"/>
  <c r="CB85"/>
  <c r="CJ85"/>
  <c r="M85"/>
  <c r="U85"/>
  <c r="AC85"/>
  <c r="AK85"/>
  <c r="AS85"/>
  <c r="BA85"/>
  <c r="BI85"/>
  <c r="BQ85"/>
  <c r="BY85"/>
  <c r="CG85"/>
  <c r="CO85"/>
  <c r="CS85"/>
  <c r="CT85"/>
  <c r="CV85"/>
  <c r="CX85"/>
  <c r="CZ85"/>
  <c r="DB85"/>
  <c r="DD85"/>
  <c r="DF85"/>
  <c r="DH85"/>
  <c r="N85"/>
  <c r="V85"/>
  <c r="AD85"/>
  <c r="AL85"/>
  <c r="AT85"/>
  <c r="BB85"/>
  <c r="BJ85"/>
  <c r="BR85"/>
  <c r="BZ85"/>
  <c r="CH85"/>
  <c r="CP85"/>
  <c r="O85"/>
  <c r="W85"/>
  <c r="AE85"/>
  <c r="AM85"/>
  <c r="AU85"/>
  <c r="BC85"/>
  <c r="BK85"/>
  <c r="BS85"/>
  <c r="CA85"/>
  <c r="CI85"/>
  <c r="L85"/>
  <c r="T85"/>
  <c r="AB85"/>
  <c r="AJ85"/>
  <c r="AR85"/>
  <c r="AZ85"/>
  <c r="BH85"/>
  <c r="BP85"/>
  <c r="BX85"/>
  <c r="CF85"/>
  <c r="CN85"/>
  <c r="R85"/>
  <c r="Y85"/>
  <c r="AG85"/>
  <c r="AO85"/>
  <c r="AW85"/>
  <c r="BE85"/>
  <c r="BM85"/>
  <c r="BU85"/>
  <c r="CC85"/>
  <c r="CK85"/>
  <c r="CQ85"/>
  <c r="CR85"/>
  <c r="CU85"/>
  <c r="CW85"/>
  <c r="CY85"/>
  <c r="DA85"/>
  <c r="DC85"/>
  <c r="DE85"/>
  <c r="DG85"/>
  <c r="DI85"/>
  <c r="AU123" i="22"/>
  <c r="AU144" i="6"/>
  <c r="AU131"/>
  <c r="AU115" i="22" s="1"/>
  <c r="AU52" i="9"/>
  <c r="AU53" s="1"/>
  <c r="AU54" s="1"/>
  <c r="AW55" s="1"/>
  <c r="AW116" i="22" s="1"/>
  <c r="J176" i="6"/>
  <c r="R176"/>
  <c r="Z176"/>
  <c r="AJ176"/>
  <c r="AO176"/>
  <c r="AX176"/>
  <c r="BF176"/>
  <c r="BJ176"/>
  <c r="BV176"/>
  <c r="CD176"/>
  <c r="CP176"/>
  <c r="K176"/>
  <c r="S176"/>
  <c r="AA176"/>
  <c r="AL176"/>
  <c r="AQ176"/>
  <c r="AY176"/>
  <c r="BG176"/>
  <c r="BL176"/>
  <c r="BW176"/>
  <c r="CE176"/>
  <c r="CM176"/>
  <c r="Q176"/>
  <c r="X176"/>
  <c r="AF176"/>
  <c r="AK176"/>
  <c r="AV176"/>
  <c r="BD176"/>
  <c r="BQ176"/>
  <c r="BT176"/>
  <c r="CB176"/>
  <c r="CL176"/>
  <c r="CO176"/>
  <c r="P176"/>
  <c r="Y176"/>
  <c r="AH176"/>
  <c r="AM176"/>
  <c r="AW176"/>
  <c r="BE176"/>
  <c r="BH176"/>
  <c r="BU176"/>
  <c r="CC176"/>
  <c r="CI176"/>
  <c r="CR176"/>
  <c r="CT176"/>
  <c r="CV176"/>
  <c r="CX176"/>
  <c r="CZ176"/>
  <c r="DB176"/>
  <c r="DD176"/>
  <c r="DF176"/>
  <c r="DH176"/>
  <c r="DJ176"/>
  <c r="N176"/>
  <c r="V176"/>
  <c r="AD176"/>
  <c r="AG176"/>
  <c r="AT176"/>
  <c r="BB176"/>
  <c r="BM176"/>
  <c r="BR176"/>
  <c r="BZ176"/>
  <c r="CH176"/>
  <c r="CK176"/>
  <c r="O176"/>
  <c r="W176"/>
  <c r="AE176"/>
  <c r="AI176"/>
  <c r="AU176"/>
  <c r="BC176"/>
  <c r="BO176"/>
  <c r="BS176"/>
  <c r="CA176"/>
  <c r="CJ176"/>
  <c r="L176"/>
  <c r="T176"/>
  <c r="AB176"/>
  <c r="AN176"/>
  <c r="AR176"/>
  <c r="AZ176"/>
  <c r="BI176"/>
  <c r="BN176"/>
  <c r="BX176"/>
  <c r="CF176"/>
  <c r="CG176"/>
  <c r="M176"/>
  <c r="U176"/>
  <c r="AC176"/>
  <c r="AP176"/>
  <c r="AS176"/>
  <c r="BA176"/>
  <c r="BK176"/>
  <c r="BP176"/>
  <c r="BY176"/>
  <c r="CN176"/>
  <c r="CQ176"/>
  <c r="CS176"/>
  <c r="CU176"/>
  <c r="CW176"/>
  <c r="CY176"/>
  <c r="DA176"/>
  <c r="DC176"/>
  <c r="DE176"/>
  <c r="DG176"/>
  <c r="DI176"/>
  <c r="M230" i="5"/>
  <c r="M277"/>
  <c r="N186"/>
  <c r="BT52" i="9"/>
  <c r="BT53" s="1"/>
  <c r="BT54" s="1"/>
  <c r="BV55" s="1"/>
  <c r="BV116" i="22" s="1"/>
  <c r="BT131" i="6"/>
  <c r="BT115" i="22" s="1"/>
  <c r="BH52" i="9"/>
  <c r="BH53" s="1"/>
  <c r="BH54" s="1"/>
  <c r="BJ55" s="1"/>
  <c r="BJ116" i="22" s="1"/>
  <c r="BH131" i="6"/>
  <c r="BH115" i="22" s="1"/>
  <c r="P49" i="15"/>
  <c r="O101"/>
  <c r="DI123" i="22"/>
  <c r="DI144" i="6"/>
  <c r="CU52" i="9"/>
  <c r="CU53" s="1"/>
  <c r="CU54" s="1"/>
  <c r="CW55" s="1"/>
  <c r="CW116" i="22" s="1"/>
  <c r="CU131" i="6"/>
  <c r="CU115" i="22" s="1"/>
  <c r="CU144" i="6"/>
  <c r="CU123" i="22"/>
  <c r="BX48"/>
  <c r="BX52" i="6"/>
  <c r="BD52"/>
  <c r="BD48" i="22"/>
  <c r="AJ52" i="6"/>
  <c r="AJ48" i="22"/>
  <c r="DB105" i="6"/>
  <c r="DB51" i="22" s="1"/>
  <c r="AF105" i="6"/>
  <c r="AF51" i="22" s="1"/>
  <c r="CF197" i="6"/>
  <c r="CF126" i="22" s="1"/>
  <c r="AX197" i="6"/>
  <c r="AX126" i="22" s="1"/>
  <c r="CH105" i="6"/>
  <c r="CD51" i="22"/>
  <c r="BO105" i="6"/>
  <c r="BO51" i="22" s="1"/>
  <c r="AY105" i="6"/>
  <c r="AA105"/>
  <c r="AY197"/>
  <c r="X105"/>
  <c r="DI197"/>
  <c r="BX105"/>
  <c r="BD105"/>
  <c r="AJ105"/>
  <c r="BO52" i="9"/>
  <c r="BO53" s="1"/>
  <c r="BO54" s="1"/>
  <c r="BQ55" s="1"/>
  <c r="BQ116" i="22" s="1"/>
  <c r="BO131" i="6"/>
  <c r="BO115" i="22" s="1"/>
  <c r="BK144" i="6"/>
  <c r="BK123" i="22"/>
  <c r="BI52" i="9"/>
  <c r="BI53" s="1"/>
  <c r="BI54" s="1"/>
  <c r="BK55" s="1"/>
  <c r="BK116" i="22" s="1"/>
  <c r="BI131" i="6"/>
  <c r="BI115" i="22" s="1"/>
  <c r="BI123"/>
  <c r="BI144" i="6"/>
  <c r="AI131"/>
  <c r="AI115" i="22" s="1"/>
  <c r="AI52" i="9"/>
  <c r="AI53" s="1"/>
  <c r="AI54" s="1"/>
  <c r="AK55" s="1"/>
  <c r="AK116" i="22" s="1"/>
  <c r="BM32" i="9"/>
  <c r="BM33" s="1"/>
  <c r="BM34" s="1"/>
  <c r="BO35" s="1"/>
  <c r="BO41" i="22" s="1"/>
  <c r="BM39" i="6"/>
  <c r="BM40" i="22" s="1"/>
  <c r="AL123"/>
  <c r="L43" i="11"/>
  <c r="AL144" i="6"/>
  <c r="P199" i="15"/>
  <c r="O243"/>
  <c r="CS39" i="6"/>
  <c r="CS40" i="22" s="1"/>
  <c r="CS32" i="9"/>
  <c r="CS33" s="1"/>
  <c r="CS34" s="1"/>
  <c r="CU35" s="1"/>
  <c r="CU41" i="22" s="1"/>
  <c r="AL32" i="9"/>
  <c r="AL33" s="1"/>
  <c r="AL34" s="1"/>
  <c r="AN35" s="1"/>
  <c r="AN41" i="22" s="1"/>
  <c r="AL39" i="6"/>
  <c r="AL40" i="22" s="1"/>
  <c r="AH39" i="6"/>
  <c r="AH40" i="22" s="1"/>
  <c r="AH32" i="9"/>
  <c r="AH33" s="1"/>
  <c r="AH34" s="1"/>
  <c r="AJ35" s="1"/>
  <c r="AJ41" i="22" s="1"/>
  <c r="AH48"/>
  <c r="K12" i="11"/>
  <c r="AH52" i="6"/>
  <c r="DJ83"/>
  <c r="L83"/>
  <c r="T83"/>
  <c r="AB83"/>
  <c r="AJ83"/>
  <c r="AR83"/>
  <c r="AZ83"/>
  <c r="BH83"/>
  <c r="BP83"/>
  <c r="BX83"/>
  <c r="CF83"/>
  <c r="CN83"/>
  <c r="O83"/>
  <c r="W83"/>
  <c r="AE83"/>
  <c r="AM83"/>
  <c r="AU83"/>
  <c r="BC83"/>
  <c r="BK83"/>
  <c r="BS83"/>
  <c r="CA83"/>
  <c r="CI83"/>
  <c r="J83"/>
  <c r="Q83"/>
  <c r="Z83"/>
  <c r="AH83"/>
  <c r="AP83"/>
  <c r="AX83"/>
  <c r="BF83"/>
  <c r="BN83"/>
  <c r="BV83"/>
  <c r="CD83"/>
  <c r="CL83"/>
  <c r="M83"/>
  <c r="U83"/>
  <c r="AC83"/>
  <c r="AK83"/>
  <c r="AS83"/>
  <c r="BA83"/>
  <c r="BI83"/>
  <c r="BQ83"/>
  <c r="BY83"/>
  <c r="CG83"/>
  <c r="CO83"/>
  <c r="CR83"/>
  <c r="CT83"/>
  <c r="CV83"/>
  <c r="CX83"/>
  <c r="CZ83"/>
  <c r="DB83"/>
  <c r="DD83"/>
  <c r="DF83"/>
  <c r="DH83"/>
  <c r="P83"/>
  <c r="X83"/>
  <c r="AF83"/>
  <c r="AN83"/>
  <c r="AV83"/>
  <c r="BD83"/>
  <c r="BL83"/>
  <c r="BT83"/>
  <c r="CB83"/>
  <c r="CJ83"/>
  <c r="K83"/>
  <c r="S83"/>
  <c r="AA83"/>
  <c r="AI83"/>
  <c r="AQ83"/>
  <c r="AY83"/>
  <c r="BG83"/>
  <c r="BO83"/>
  <c r="BW83"/>
  <c r="CE83"/>
  <c r="CM83"/>
  <c r="N83"/>
  <c r="V83"/>
  <c r="AD83"/>
  <c r="AL83"/>
  <c r="AT83"/>
  <c r="BB83"/>
  <c r="BJ83"/>
  <c r="BR83"/>
  <c r="BZ83"/>
  <c r="CH83"/>
  <c r="CP83"/>
  <c r="R83"/>
  <c r="Y83"/>
  <c r="AG83"/>
  <c r="AO83"/>
  <c r="AW83"/>
  <c r="BE83"/>
  <c r="BM83"/>
  <c r="BU83"/>
  <c r="CC83"/>
  <c r="CK83"/>
  <c r="CQ83"/>
  <c r="CS83"/>
  <c r="CU83"/>
  <c r="CW83"/>
  <c r="CY83"/>
  <c r="DA83"/>
  <c r="DC83"/>
  <c r="DE83"/>
  <c r="DG83"/>
  <c r="DI83"/>
  <c r="R144"/>
  <c r="R123" i="22"/>
  <c r="R52" i="9"/>
  <c r="R53" s="1"/>
  <c r="R54" s="1"/>
  <c r="T55" s="1"/>
  <c r="T116" i="22" s="1"/>
  <c r="R131" i="6"/>
  <c r="R115" i="22" s="1"/>
  <c r="K131" i="6"/>
  <c r="K52" i="9"/>
  <c r="K53" s="1"/>
  <c r="K54" s="1"/>
  <c r="M55" s="1"/>
  <c r="M116" i="22" s="1"/>
  <c r="CA123"/>
  <c r="CA144" i="6"/>
  <c r="P233" i="5"/>
  <c r="P280"/>
  <c r="Q189"/>
  <c r="DE123" i="22"/>
  <c r="DE144" i="6"/>
  <c r="BH32" i="9"/>
  <c r="BH33" s="1"/>
  <c r="BH34" s="1"/>
  <c r="BJ35" s="1"/>
  <c r="BJ41" i="22" s="1"/>
  <c r="BH39" i="6"/>
  <c r="BH40" i="22" s="1"/>
  <c r="AN39" i="6"/>
  <c r="AN40" i="22" s="1"/>
  <c r="AN32" i="9"/>
  <c r="AN33" s="1"/>
  <c r="AN34" s="1"/>
  <c r="AP35" s="1"/>
  <c r="AP41" i="22" s="1"/>
  <c r="BY48"/>
  <c r="BY52" i="6"/>
  <c r="BI48" i="22"/>
  <c r="BI52" i="6"/>
  <c r="AS48" i="22"/>
  <c r="AS52" i="6"/>
  <c r="AC48" i="22"/>
  <c r="AC52" i="6"/>
  <c r="AC39"/>
  <c r="AC40" i="22" s="1"/>
  <c r="AC32" i="9"/>
  <c r="AC33" s="1"/>
  <c r="AC34" s="1"/>
  <c r="AE35" s="1"/>
  <c r="AE41" i="22" s="1"/>
  <c r="AZ131" i="6"/>
  <c r="AZ115" i="22" s="1"/>
  <c r="AZ52" i="9"/>
  <c r="AZ53" s="1"/>
  <c r="AZ54" s="1"/>
  <c r="BB55" s="1"/>
  <c r="BB116" i="22" s="1"/>
  <c r="V52" i="9"/>
  <c r="V53" s="1"/>
  <c r="V54" s="1"/>
  <c r="X55" s="1"/>
  <c r="X116" i="22" s="1"/>
  <c r="V131" i="6"/>
  <c r="V115" i="22" s="1"/>
  <c r="V123"/>
  <c r="H43" i="11"/>
  <c r="V144" i="6"/>
  <c r="M279" i="5"/>
  <c r="M232"/>
  <c r="N188"/>
  <c r="M241"/>
  <c r="N197"/>
  <c r="N260"/>
  <c r="N216"/>
  <c r="O172"/>
  <c r="N243"/>
  <c r="N290"/>
  <c r="O199"/>
  <c r="CY52" i="6"/>
  <c r="CY48" i="22"/>
  <c r="CV123"/>
  <c r="CV144" i="6"/>
  <c r="BJ39"/>
  <c r="BJ40" i="22" s="1"/>
  <c r="BJ32" i="9"/>
  <c r="BJ33" s="1"/>
  <c r="BJ34" s="1"/>
  <c r="BL35" s="1"/>
  <c r="BL41" i="22" s="1"/>
  <c r="BL42" s="1"/>
  <c r="Z48"/>
  <c r="I12" i="11"/>
  <c r="Z52" i="6"/>
  <c r="CN52" i="9"/>
  <c r="CN53" s="1"/>
  <c r="CN54" s="1"/>
  <c r="CP55" s="1"/>
  <c r="CP116" i="22" s="1"/>
  <c r="CN131" i="6"/>
  <c r="CN115" i="22" s="1"/>
  <c r="CN123"/>
  <c r="CN144" i="6"/>
  <c r="CD144"/>
  <c r="CD123" i="22"/>
  <c r="W43" i="11"/>
  <c r="BX123" i="22"/>
  <c r="BX144" i="6"/>
  <c r="DJ84"/>
  <c r="K84"/>
  <c r="R84"/>
  <c r="Z84"/>
  <c r="AH84"/>
  <c r="AP84"/>
  <c r="AX84"/>
  <c r="BF84"/>
  <c r="BN84"/>
  <c r="BV84"/>
  <c r="CD84"/>
  <c r="CL84"/>
  <c r="J84"/>
  <c r="S84"/>
  <c r="AA84"/>
  <c r="AI84"/>
  <c r="AQ84"/>
  <c r="AY84"/>
  <c r="BG84"/>
  <c r="BO84"/>
  <c r="BW84"/>
  <c r="CE84"/>
  <c r="CM84"/>
  <c r="P84"/>
  <c r="X84"/>
  <c r="AF84"/>
  <c r="AN84"/>
  <c r="AV84"/>
  <c r="BD84"/>
  <c r="BL84"/>
  <c r="BT84"/>
  <c r="CB84"/>
  <c r="CJ84"/>
  <c r="L84"/>
  <c r="U84"/>
  <c r="AC84"/>
  <c r="AK84"/>
  <c r="AS84"/>
  <c r="BA84"/>
  <c r="BI84"/>
  <c r="BQ84"/>
  <c r="BY84"/>
  <c r="CG84"/>
  <c r="CO84"/>
  <c r="CR84"/>
  <c r="CT84"/>
  <c r="CV84"/>
  <c r="CX84"/>
  <c r="CZ84"/>
  <c r="DB84"/>
  <c r="DD84"/>
  <c r="DF84"/>
  <c r="DH84"/>
  <c r="O84"/>
  <c r="V84"/>
  <c r="AD84"/>
  <c r="AL84"/>
  <c r="AT84"/>
  <c r="BB84"/>
  <c r="BJ84"/>
  <c r="BR84"/>
  <c r="BZ84"/>
  <c r="CH84"/>
  <c r="CP84"/>
  <c r="N84"/>
  <c r="W84"/>
  <c r="AE84"/>
  <c r="AM84"/>
  <c r="AU84"/>
  <c r="BC84"/>
  <c r="BK84"/>
  <c r="BS84"/>
  <c r="CA84"/>
  <c r="CI84"/>
  <c r="M84"/>
  <c r="T84"/>
  <c r="AB84"/>
  <c r="AJ84"/>
  <c r="AR84"/>
  <c r="AZ84"/>
  <c r="BH84"/>
  <c r="BP84"/>
  <c r="BX84"/>
  <c r="CF84"/>
  <c r="CN84"/>
  <c r="Q84"/>
  <c r="Y84"/>
  <c r="AG84"/>
  <c r="AO84"/>
  <c r="AW84"/>
  <c r="BE84"/>
  <c r="BM84"/>
  <c r="BU84"/>
  <c r="CC84"/>
  <c r="CK84"/>
  <c r="CQ84"/>
  <c r="CS84"/>
  <c r="CU84"/>
  <c r="CW84"/>
  <c r="CY84"/>
  <c r="DA84"/>
  <c r="DC84"/>
  <c r="DE84"/>
  <c r="DG84"/>
  <c r="DI84"/>
  <c r="W32" i="9"/>
  <c r="W33" s="1"/>
  <c r="W34" s="1"/>
  <c r="Y35" s="1"/>
  <c r="Y41" i="22" s="1"/>
  <c r="W39" i="6"/>
  <c r="W40" i="22" s="1"/>
  <c r="CM131" i="6"/>
  <c r="CM115" i="22" s="1"/>
  <c r="CM52" i="9"/>
  <c r="CM53" s="1"/>
  <c r="CM54" s="1"/>
  <c r="CO55" s="1"/>
  <c r="CO116" i="22" s="1"/>
  <c r="CC144" i="6"/>
  <c r="CC123" i="22"/>
  <c r="CC131" i="6"/>
  <c r="CC115" i="22" s="1"/>
  <c r="CC52" i="9"/>
  <c r="CC53" s="1"/>
  <c r="CC54" s="1"/>
  <c r="CE55" s="1"/>
  <c r="CE116" i="22" s="1"/>
  <c r="BW131" i="6"/>
  <c r="BW115" i="22" s="1"/>
  <c r="BW52" i="9"/>
  <c r="BW53" s="1"/>
  <c r="BW54" s="1"/>
  <c r="BY55" s="1"/>
  <c r="BY116" i="22" s="1"/>
  <c r="BY117" s="1"/>
  <c r="AA144" i="6"/>
  <c r="AA123" i="22"/>
  <c r="N281" i="5"/>
  <c r="N234"/>
  <c r="O190"/>
  <c r="N219"/>
  <c r="N263"/>
  <c r="O175"/>
  <c r="P47" i="15"/>
  <c r="O99"/>
  <c r="DH48" i="22"/>
  <c r="DH52" i="6"/>
  <c r="DH39"/>
  <c r="DH40" i="22" s="1"/>
  <c r="DH32" i="9"/>
  <c r="DH33" s="1"/>
  <c r="DH34" s="1"/>
  <c r="DJ35" s="1"/>
  <c r="DJ41" i="22" s="1"/>
  <c r="CR131" i="6"/>
  <c r="CR115" i="22" s="1"/>
  <c r="CR52" i="9"/>
  <c r="CR53" s="1"/>
  <c r="CR54" s="1"/>
  <c r="CT55" s="1"/>
  <c r="CT116" i="22" s="1"/>
  <c r="CO123"/>
  <c r="CO144" i="6"/>
  <c r="CO52" i="9"/>
  <c r="CO53" s="1"/>
  <c r="CO54" s="1"/>
  <c r="CQ55" s="1"/>
  <c r="CQ116" i="22" s="1"/>
  <c r="CQ117" s="1"/>
  <c r="CO131" i="6"/>
  <c r="S144"/>
  <c r="S123" i="22"/>
  <c r="BJ123"/>
  <c r="R43" i="11"/>
  <c r="BJ144" i="6"/>
  <c r="BJ52" i="9"/>
  <c r="BJ53" s="1"/>
  <c r="BJ54" s="1"/>
  <c r="BL55" s="1"/>
  <c r="BL116" i="22" s="1"/>
  <c r="BL117" s="1"/>
  <c r="BJ131" i="6"/>
  <c r="BJ115" i="22" s="1"/>
  <c r="AP144" i="6"/>
  <c r="AP123" i="22"/>
  <c r="M43" i="11"/>
  <c r="AP52" i="9"/>
  <c r="AP53" s="1"/>
  <c r="AP54" s="1"/>
  <c r="AR55" s="1"/>
  <c r="AR116" i="22" s="1"/>
  <c r="AP131" i="6"/>
  <c r="AP115" i="22" s="1"/>
  <c r="AF144" i="6"/>
  <c r="AF123" i="22"/>
  <c r="AF131" i="6"/>
  <c r="AF115" i="22" s="1"/>
  <c r="AF52" i="9"/>
  <c r="AF53" s="1"/>
  <c r="AF54" s="1"/>
  <c r="AH55" s="1"/>
  <c r="AH116" i="22" s="1"/>
  <c r="X144" i="6"/>
  <c r="X123" i="22"/>
  <c r="K270" i="5"/>
  <c r="J61" i="9"/>
  <c r="J62" s="1"/>
  <c r="J65" s="1"/>
  <c r="J67" s="1"/>
  <c r="K64" s="1"/>
  <c r="K66" s="1"/>
  <c r="P200" i="15"/>
  <c r="O244"/>
  <c r="M27" i="7"/>
  <c r="M28"/>
  <c r="M29" s="1"/>
  <c r="M20" i="9" s="1"/>
  <c r="M21" s="1"/>
  <c r="DI39" i="6"/>
  <c r="DI40" i="22" s="1"/>
  <c r="DI32" i="9"/>
  <c r="DI33" s="1"/>
  <c r="DI34" s="1"/>
  <c r="DI52" i="6"/>
  <c r="DI48" i="22"/>
  <c r="DC123"/>
  <c r="DC126" s="1"/>
  <c r="DC144" i="6"/>
  <c r="DC52" i="9"/>
  <c r="DC53" s="1"/>
  <c r="DC54" s="1"/>
  <c r="DE55" s="1"/>
  <c r="DE116" i="22" s="1"/>
  <c r="DC131" i="6"/>
  <c r="DC115" i="22" s="1"/>
  <c r="DB52" i="9"/>
  <c r="DB53" s="1"/>
  <c r="DB54" s="1"/>
  <c r="DD55" s="1"/>
  <c r="DD116" i="22" s="1"/>
  <c r="DB131" i="6"/>
  <c r="DB115" i="22" s="1"/>
  <c r="DB144" i="6"/>
  <c r="DB123" i="22"/>
  <c r="AC43" i="11"/>
  <c r="CU48" i="22"/>
  <c r="CU52" i="6"/>
  <c r="CU32" i="9"/>
  <c r="CU33" s="1"/>
  <c r="CU34" s="1"/>
  <c r="CW35" s="1"/>
  <c r="CW41" i="22" s="1"/>
  <c r="CU39" i="6"/>
  <c r="CU40" i="22" s="1"/>
  <c r="AP48"/>
  <c r="M12" i="11"/>
  <c r="AP52" i="6"/>
  <c r="CM52"/>
  <c r="CM48" i="22"/>
  <c r="CE52" i="6"/>
  <c r="CE48" i="22"/>
  <c r="CE39" i="6"/>
  <c r="CE40" i="22" s="1"/>
  <c r="CE32" i="9"/>
  <c r="CE33" s="1"/>
  <c r="CE34" s="1"/>
  <c r="CG35" s="1"/>
  <c r="CG41" i="22" s="1"/>
  <c r="BW52" i="6"/>
  <c r="BW48" i="22"/>
  <c r="BG52" i="6"/>
  <c r="BG48" i="22"/>
  <c r="BG39" i="6"/>
  <c r="BG40" i="22" s="1"/>
  <c r="BG32" i="9"/>
  <c r="BG33" s="1"/>
  <c r="BG34" s="1"/>
  <c r="BI35" s="1"/>
  <c r="BI41" i="22" s="1"/>
  <c r="AQ52" i="6"/>
  <c r="AQ48" i="22"/>
  <c r="AQ39" i="6"/>
  <c r="AQ40" i="22" s="1"/>
  <c r="AQ32" i="9"/>
  <c r="AQ33" s="1"/>
  <c r="AQ34" s="1"/>
  <c r="AS35" s="1"/>
  <c r="AS41" i="22" s="1"/>
  <c r="AC52" i="9"/>
  <c r="AC53" s="1"/>
  <c r="AC54" s="1"/>
  <c r="AE55" s="1"/>
  <c r="AE116" i="22" s="1"/>
  <c r="AC131" i="6"/>
  <c r="AC115" i="22" s="1"/>
  <c r="DJ178" i="6"/>
  <c r="L178"/>
  <c r="S178"/>
  <c r="AB178"/>
  <c r="AM178"/>
  <c r="AR178"/>
  <c r="AZ178"/>
  <c r="BJ178"/>
  <c r="BM178"/>
  <c r="BX178"/>
  <c r="CF178"/>
  <c r="CG178"/>
  <c r="M178"/>
  <c r="U178"/>
  <c r="AC178"/>
  <c r="AO178"/>
  <c r="AS178"/>
  <c r="BA178"/>
  <c r="BL178"/>
  <c r="BO178"/>
  <c r="BY178"/>
  <c r="CL178"/>
  <c r="J178"/>
  <c r="R178"/>
  <c r="Z178"/>
  <c r="AI178"/>
  <c r="AN178"/>
  <c r="AX178"/>
  <c r="BF178"/>
  <c r="BI178"/>
  <c r="BV178"/>
  <c r="CD178"/>
  <c r="CK178"/>
  <c r="O178"/>
  <c r="W178"/>
  <c r="AE178"/>
  <c r="AH178"/>
  <c r="AU178"/>
  <c r="BC178"/>
  <c r="BP178"/>
  <c r="BS178"/>
  <c r="CA178"/>
  <c r="CH178"/>
  <c r="CM178"/>
  <c r="CR178"/>
  <c r="CT178"/>
  <c r="CV178"/>
  <c r="CX178"/>
  <c r="CZ178"/>
  <c r="DB178"/>
  <c r="DD178"/>
  <c r="DF178"/>
  <c r="DH178"/>
  <c r="Q178"/>
  <c r="X178"/>
  <c r="AF178"/>
  <c r="AJ178"/>
  <c r="AV178"/>
  <c r="BD178"/>
  <c r="BR178"/>
  <c r="BT178"/>
  <c r="CB178"/>
  <c r="CJ178"/>
  <c r="CO178"/>
  <c r="P178"/>
  <c r="Y178"/>
  <c r="AG178"/>
  <c r="AL178"/>
  <c r="AW178"/>
  <c r="BE178"/>
  <c r="BG178"/>
  <c r="BU178"/>
  <c r="CC178"/>
  <c r="CI178"/>
  <c r="N178"/>
  <c r="V178"/>
  <c r="AD178"/>
  <c r="AQ178"/>
  <c r="AT178"/>
  <c r="BB178"/>
  <c r="BN178"/>
  <c r="BQ178"/>
  <c r="BZ178"/>
  <c r="CN178"/>
  <c r="K178"/>
  <c r="T178"/>
  <c r="AA178"/>
  <c r="AK178"/>
  <c r="AP178"/>
  <c r="AY178"/>
  <c r="BH178"/>
  <c r="BK178"/>
  <c r="BW178"/>
  <c r="CE178"/>
  <c r="CP178"/>
  <c r="CQ178"/>
  <c r="CS178"/>
  <c r="CU178"/>
  <c r="CW178"/>
  <c r="CY178"/>
  <c r="DA178"/>
  <c r="DC178"/>
  <c r="DE178"/>
  <c r="DG178"/>
  <c r="DI178"/>
  <c r="Y144"/>
  <c r="Y123" i="22"/>
  <c r="L52" i="9"/>
  <c r="L53" s="1"/>
  <c r="L54" s="1"/>
  <c r="N55" s="1"/>
  <c r="N116" i="22" s="1"/>
  <c r="L131" i="6"/>
  <c r="L115" i="22" s="1"/>
  <c r="O247" i="15"/>
  <c r="P203"/>
  <c r="DD48" i="22"/>
  <c r="DD52" i="6"/>
  <c r="AG52" i="9"/>
  <c r="AG53" s="1"/>
  <c r="AG54" s="1"/>
  <c r="AI55" s="1"/>
  <c r="AI116" i="22" s="1"/>
  <c r="AI117" s="1"/>
  <c r="AG131" i="6"/>
  <c r="AG115" i="22" s="1"/>
  <c r="M286" i="5"/>
  <c r="M239"/>
  <c r="N195"/>
  <c r="N213"/>
  <c r="N257"/>
  <c r="O169"/>
  <c r="AB52" i="9"/>
  <c r="AB53" s="1"/>
  <c r="AB54" s="1"/>
  <c r="AD55" s="1"/>
  <c r="AD116" i="22" s="1"/>
  <c r="AB131" i="6"/>
  <c r="AB115" i="22" s="1"/>
  <c r="AB123"/>
  <c r="AB144" i="6"/>
  <c r="K32" i="9"/>
  <c r="K33" s="1"/>
  <c r="K34" s="1"/>
  <c r="M35" s="1"/>
  <c r="M41" i="22" s="1"/>
  <c r="K39" i="6"/>
  <c r="K40" i="22" s="1"/>
  <c r="K42" s="1"/>
  <c r="K48"/>
  <c r="K52" i="6"/>
  <c r="AW123" i="22"/>
  <c r="AW144" i="6"/>
  <c r="CT131"/>
  <c r="CT52" i="9"/>
  <c r="CT53" s="1"/>
  <c r="CT54" s="1"/>
  <c r="CV55" s="1"/>
  <c r="CV116" i="22" s="1"/>
  <c r="CN39" i="6"/>
  <c r="CN40" i="22" s="1"/>
  <c r="CN32" i="9"/>
  <c r="CN33" s="1"/>
  <c r="CN34" s="1"/>
  <c r="CP35" s="1"/>
  <c r="CP41" i="22" s="1"/>
  <c r="BP48"/>
  <c r="BP52" i="6"/>
  <c r="BP32" i="9"/>
  <c r="BP33" s="1"/>
  <c r="BP34" s="1"/>
  <c r="BR35" s="1"/>
  <c r="BR41" i="22" s="1"/>
  <c r="BP39" i="6"/>
  <c r="BP40" i="22" s="1"/>
  <c r="AZ52" i="6"/>
  <c r="AZ48" i="22"/>
  <c r="DJ81" i="6"/>
  <c r="L81"/>
  <c r="T81"/>
  <c r="AB81"/>
  <c r="AJ81"/>
  <c r="AR81"/>
  <c r="AZ81"/>
  <c r="BH81"/>
  <c r="BP81"/>
  <c r="BX81"/>
  <c r="CF81"/>
  <c r="CN81"/>
  <c r="R81"/>
  <c r="Y81"/>
  <c r="AG81"/>
  <c r="AO81"/>
  <c r="AW81"/>
  <c r="BE81"/>
  <c r="BM81"/>
  <c r="BU81"/>
  <c r="CC81"/>
  <c r="CK81"/>
  <c r="K81"/>
  <c r="Q81"/>
  <c r="Z81"/>
  <c r="AH81"/>
  <c r="AP81"/>
  <c r="AX81"/>
  <c r="BF81"/>
  <c r="BN81"/>
  <c r="BV81"/>
  <c r="CD81"/>
  <c r="CL81"/>
  <c r="J81"/>
  <c r="S81"/>
  <c r="AA81"/>
  <c r="AI81"/>
  <c r="AQ81"/>
  <c r="AY81"/>
  <c r="BG81"/>
  <c r="BO81"/>
  <c r="BW81"/>
  <c r="CE81"/>
  <c r="CM81"/>
  <c r="CR81"/>
  <c r="CT81"/>
  <c r="CV81"/>
  <c r="CX81"/>
  <c r="CZ81"/>
  <c r="DB81"/>
  <c r="DD81"/>
  <c r="DF81"/>
  <c r="DH81"/>
  <c r="O81"/>
  <c r="X81"/>
  <c r="AF81"/>
  <c r="AN81"/>
  <c r="AV81"/>
  <c r="BD81"/>
  <c r="BL81"/>
  <c r="BT81"/>
  <c r="CB81"/>
  <c r="CJ81"/>
  <c r="M81"/>
  <c r="U81"/>
  <c r="AC81"/>
  <c r="AK81"/>
  <c r="AS81"/>
  <c r="BA81"/>
  <c r="BI81"/>
  <c r="BQ81"/>
  <c r="BY81"/>
  <c r="CG81"/>
  <c r="CO81"/>
  <c r="N81"/>
  <c r="V81"/>
  <c r="AD81"/>
  <c r="AL81"/>
  <c r="AT81"/>
  <c r="BB81"/>
  <c r="BJ81"/>
  <c r="BR81"/>
  <c r="BZ81"/>
  <c r="CH81"/>
  <c r="CP81"/>
  <c r="P81"/>
  <c r="W81"/>
  <c r="AE81"/>
  <c r="AM81"/>
  <c r="AU81"/>
  <c r="BC81"/>
  <c r="BK81"/>
  <c r="BS81"/>
  <c r="CA81"/>
  <c r="CI81"/>
  <c r="CQ81"/>
  <c r="CS81"/>
  <c r="CU81"/>
  <c r="CW81"/>
  <c r="CY81"/>
  <c r="DA81"/>
  <c r="DC81"/>
  <c r="DE81"/>
  <c r="DG81"/>
  <c r="DI81"/>
  <c r="T196" i="22"/>
  <c r="BC131" i="6"/>
  <c r="BC115" i="22" s="1"/>
  <c r="BC52" i="9"/>
  <c r="BC53" s="1"/>
  <c r="BC54" s="1"/>
  <c r="BE55" s="1"/>
  <c r="BE116" i="22" s="1"/>
  <c r="CK39" i="6"/>
  <c r="CK40" i="22" s="1"/>
  <c r="CK32" i="9"/>
  <c r="CK33" s="1"/>
  <c r="CK34" s="1"/>
  <c r="CM35" s="1"/>
  <c r="CM41" i="22" s="1"/>
  <c r="BU39" i="6"/>
  <c r="BU40" i="22" s="1"/>
  <c r="BU32" i="9"/>
  <c r="BU33" s="1"/>
  <c r="BU34" s="1"/>
  <c r="BW35" s="1"/>
  <c r="BW41" i="22" s="1"/>
  <c r="BU52" i="6"/>
  <c r="BU48" i="22"/>
  <c r="BE39" i="6"/>
  <c r="BE40" i="22" s="1"/>
  <c r="BE32" i="9"/>
  <c r="BE33" s="1"/>
  <c r="BE34" s="1"/>
  <c r="BG35" s="1"/>
  <c r="BG41" i="22" s="1"/>
  <c r="BE52" i="6"/>
  <c r="BE48" i="22"/>
  <c r="AO39" i="6"/>
  <c r="AO40" i="22" s="1"/>
  <c r="AO32" i="9"/>
  <c r="AO33" s="1"/>
  <c r="AO34" s="1"/>
  <c r="AQ35" s="1"/>
  <c r="AQ41" i="22" s="1"/>
  <c r="Y39" i="6"/>
  <c r="Y40" i="22" s="1"/>
  <c r="Y32" i="9"/>
  <c r="Y33" s="1"/>
  <c r="Y34" s="1"/>
  <c r="AA35" s="1"/>
  <c r="AA41" i="22" s="1"/>
  <c r="Y52" i="6"/>
  <c r="Y48" i="22"/>
  <c r="BR131" i="6"/>
  <c r="BR115" i="22" s="1"/>
  <c r="BR52" i="9"/>
  <c r="BR53" s="1"/>
  <c r="BR54" s="1"/>
  <c r="BT55" s="1"/>
  <c r="BT116" i="22" s="1"/>
  <c r="BT117" s="1"/>
  <c r="BR144" i="6"/>
  <c r="BR123" i="22"/>
  <c r="T43" i="11"/>
  <c r="AT123" i="22"/>
  <c r="N43" i="11"/>
  <c r="AT144" i="6"/>
  <c r="DJ173"/>
  <c r="L173"/>
  <c r="T173"/>
  <c r="AB173"/>
  <c r="AN173"/>
  <c r="AR173"/>
  <c r="AZ173"/>
  <c r="BI173"/>
  <c r="BL173"/>
  <c r="BX173"/>
  <c r="CF173"/>
  <c r="CG173"/>
  <c r="N173"/>
  <c r="U173"/>
  <c r="AC173"/>
  <c r="AP173"/>
  <c r="AS173"/>
  <c r="BA173"/>
  <c r="BK173"/>
  <c r="BN173"/>
  <c r="BY173"/>
  <c r="CL173"/>
  <c r="K173"/>
  <c r="R173"/>
  <c r="Z173"/>
  <c r="AJ173"/>
  <c r="AO173"/>
  <c r="AX173"/>
  <c r="BF173"/>
  <c r="BH173"/>
  <c r="BV173"/>
  <c r="CD173"/>
  <c r="CK173"/>
  <c r="O173"/>
  <c r="W173"/>
  <c r="AE173"/>
  <c r="AI173"/>
  <c r="AU173"/>
  <c r="BC173"/>
  <c r="BO173"/>
  <c r="BS173"/>
  <c r="CA173"/>
  <c r="CH173"/>
  <c r="CM173"/>
  <c r="CS173"/>
  <c r="CT173"/>
  <c r="CV173"/>
  <c r="CX173"/>
  <c r="CZ173"/>
  <c r="DB173"/>
  <c r="DD173"/>
  <c r="DF173"/>
  <c r="DH173"/>
  <c r="P173"/>
  <c r="X173"/>
  <c r="AF173"/>
  <c r="AK173"/>
  <c r="AV173"/>
  <c r="BD173"/>
  <c r="BQ173"/>
  <c r="BT173"/>
  <c r="CB173"/>
  <c r="CJ173"/>
  <c r="CO173"/>
  <c r="Q173"/>
  <c r="Y173"/>
  <c r="AH173"/>
  <c r="AM173"/>
  <c r="AW173"/>
  <c r="BE173"/>
  <c r="BR173"/>
  <c r="BU173"/>
  <c r="CC173"/>
  <c r="CI173"/>
  <c r="M173"/>
  <c r="V173"/>
  <c r="AD173"/>
  <c r="AG173"/>
  <c r="AT173"/>
  <c r="BB173"/>
  <c r="BM173"/>
  <c r="BP173"/>
  <c r="BZ173"/>
  <c r="CN173"/>
  <c r="J173"/>
  <c r="S173"/>
  <c r="AA173"/>
  <c r="AL173"/>
  <c r="AQ173"/>
  <c r="AY173"/>
  <c r="BG173"/>
  <c r="BJ173"/>
  <c r="BW173"/>
  <c r="CE173"/>
  <c r="CP173"/>
  <c r="CQ173"/>
  <c r="CR173"/>
  <c r="CU173"/>
  <c r="CW173"/>
  <c r="CY173"/>
  <c r="DA173"/>
  <c r="DC173"/>
  <c r="DE173"/>
  <c r="DG173"/>
  <c r="DI173"/>
  <c r="N34" i="7"/>
  <c r="N40" i="23"/>
  <c r="P104" i="15"/>
  <c r="O117" i="9"/>
  <c r="O123" s="1"/>
  <c r="O125" s="1"/>
  <c r="BN39" i="6"/>
  <c r="BN40" i="22" s="1"/>
  <c r="BN32" i="9"/>
  <c r="BN33" s="1"/>
  <c r="BN34" s="1"/>
  <c r="BP35" s="1"/>
  <c r="BP41" i="22" s="1"/>
  <c r="BB32" i="9"/>
  <c r="BB33" s="1"/>
  <c r="BB34" s="1"/>
  <c r="BD35" s="1"/>
  <c r="BD41" i="22" s="1"/>
  <c r="BB39" i="6"/>
  <c r="BB40" i="22" s="1"/>
  <c r="AX52" i="6"/>
  <c r="AX48" i="22"/>
  <c r="O12" i="11"/>
  <c r="J83" i="19"/>
  <c r="J81"/>
  <c r="J80"/>
  <c r="J79"/>
  <c r="J84"/>
  <c r="BV52" i="9"/>
  <c r="BV53" s="1"/>
  <c r="BV54" s="1"/>
  <c r="BX55" s="1"/>
  <c r="BX116" i="22" s="1"/>
  <c r="BV131" i="6"/>
  <c r="BV115" i="22" s="1"/>
  <c r="BV123"/>
  <c r="U43" i="11"/>
  <c r="BV144" i="6"/>
  <c r="BD131"/>
  <c r="BD115" i="22" s="1"/>
  <c r="BD52" i="9"/>
  <c r="BD53" s="1"/>
  <c r="BD54" s="1"/>
  <c r="BF55" s="1"/>
  <c r="BF116" i="22" s="1"/>
  <c r="BD144" i="6"/>
  <c r="BD123" i="22"/>
  <c r="AD144" i="6"/>
  <c r="AD123" i="22"/>
  <c r="J43" i="11"/>
  <c r="BS131" i="6"/>
  <c r="BS115" i="22" s="1"/>
  <c r="BS52" i="9"/>
  <c r="BS53" s="1"/>
  <c r="BS54" s="1"/>
  <c r="BU55" s="1"/>
  <c r="BU116" i="22" s="1"/>
  <c r="O229" i="5"/>
  <c r="O276"/>
  <c r="P185"/>
  <c r="M205"/>
  <c r="M249"/>
  <c r="N161"/>
  <c r="CZ48" i="22"/>
  <c r="CZ52" i="6"/>
  <c r="CZ39"/>
  <c r="CZ40" i="22" s="1"/>
  <c r="CZ32" i="9"/>
  <c r="CZ33" s="1"/>
  <c r="CZ34" s="1"/>
  <c r="DB35" s="1"/>
  <c r="DB41" i="22" s="1"/>
  <c r="DB42" s="1"/>
  <c r="CW131" i="6"/>
  <c r="CW115" i="22" s="1"/>
  <c r="CW52" i="9"/>
  <c r="CW53" s="1"/>
  <c r="CW54" s="1"/>
  <c r="CY55" s="1"/>
  <c r="CY116" i="22" s="1"/>
  <c r="CY117" s="1"/>
  <c r="Z43" i="11"/>
  <c r="CP123" i="22"/>
  <c r="CP144" i="6"/>
  <c r="AR52"/>
  <c r="AR48" i="22"/>
  <c r="CI52" i="9"/>
  <c r="CI53" s="1"/>
  <c r="CI54" s="1"/>
  <c r="CK55" s="1"/>
  <c r="CK116" i="22" s="1"/>
  <c r="CI131" i="6"/>
  <c r="CI115" i="22" s="1"/>
  <c r="CI123"/>
  <c r="CI144" i="6"/>
  <c r="CG39"/>
  <c r="CG40" i="22" s="1"/>
  <c r="CG32" i="9"/>
  <c r="CG33" s="1"/>
  <c r="CG34" s="1"/>
  <c r="CI35" s="1"/>
  <c r="CI41" i="22" s="1"/>
  <c r="AV123"/>
  <c r="AV144" i="6"/>
  <c r="AR144"/>
  <c r="AR123" i="22"/>
  <c r="M236" i="5"/>
  <c r="M283"/>
  <c r="N192"/>
  <c r="N258"/>
  <c r="N214"/>
  <c r="O170"/>
  <c r="M212"/>
  <c r="M256"/>
  <c r="N168"/>
  <c r="O262"/>
  <c r="O218"/>
  <c r="P174"/>
  <c r="M274"/>
  <c r="M227"/>
  <c r="N183"/>
  <c r="DF131" i="6"/>
  <c r="DF115" i="22" s="1"/>
  <c r="DF52" i="9"/>
  <c r="DF53" s="1"/>
  <c r="DF54" s="1"/>
  <c r="DH55" s="1"/>
  <c r="DH116" i="22" s="1"/>
  <c r="DC39" i="6"/>
  <c r="DC40" i="22" s="1"/>
  <c r="DC32" i="9"/>
  <c r="DC33" s="1"/>
  <c r="DC34" s="1"/>
  <c r="DE35" s="1"/>
  <c r="DE41" i="22" s="1"/>
  <c r="CZ131" i="6"/>
  <c r="CZ115" i="22" s="1"/>
  <c r="CZ52" i="9"/>
  <c r="CZ53" s="1"/>
  <c r="CZ54" s="1"/>
  <c r="DB55" s="1"/>
  <c r="DB116" i="22" s="1"/>
  <c r="DB117" s="1"/>
  <c r="CW48"/>
  <c r="CW52" i="6"/>
  <c r="CQ39"/>
  <c r="CQ40" i="22" s="1"/>
  <c r="CQ32" i="9"/>
  <c r="CQ33" s="1"/>
  <c r="CQ34" s="1"/>
  <c r="CS35" s="1"/>
  <c r="CS41" i="22" s="1"/>
  <c r="CS42" s="1"/>
  <c r="BZ48"/>
  <c r="V12" i="11"/>
  <c r="BZ52" i="6"/>
  <c r="AD48" i="22"/>
  <c r="J12" i="11"/>
  <c r="AD52" i="6"/>
  <c r="AD32" i="9"/>
  <c r="AD33" s="1"/>
  <c r="AD34" s="1"/>
  <c r="AF35" s="1"/>
  <c r="AF41" i="22" s="1"/>
  <c r="AF42" s="1"/>
  <c r="AD39" i="6"/>
  <c r="AD40" i="22" s="1"/>
  <c r="R48"/>
  <c r="R52" i="6"/>
  <c r="BZ52" i="9"/>
  <c r="BZ53" s="1"/>
  <c r="BZ54" s="1"/>
  <c r="CB55" s="1"/>
  <c r="CB116" i="22" s="1"/>
  <c r="BZ131" i="6"/>
  <c r="BZ115" i="22" s="1"/>
  <c r="CA39" i="6"/>
  <c r="CA40" i="22" s="1"/>
  <c r="CA32" i="9"/>
  <c r="CA33" s="1"/>
  <c r="CA34" s="1"/>
  <c r="CC35" s="1"/>
  <c r="CC41" i="22" s="1"/>
  <c r="AU52" i="6"/>
  <c r="AU48" i="22"/>
  <c r="AE32" i="9"/>
  <c r="AE33" s="1"/>
  <c r="AE34" s="1"/>
  <c r="AG35" s="1"/>
  <c r="AG41" i="22" s="1"/>
  <c r="AE39" i="6"/>
  <c r="AE40" i="22" s="1"/>
  <c r="BU144" i="6"/>
  <c r="BU123" i="22"/>
  <c r="AS52" i="9"/>
  <c r="AS53" s="1"/>
  <c r="AS54" s="1"/>
  <c r="AU55" s="1"/>
  <c r="AU116" i="22" s="1"/>
  <c r="AU117" s="1"/>
  <c r="AS131" i="6"/>
  <c r="AS115" i="22" s="1"/>
  <c r="AO144" i="6"/>
  <c r="AO123" i="22"/>
  <c r="CT39" i="6"/>
  <c r="CT40" i="22" s="1"/>
  <c r="CT32" i="9"/>
  <c r="CT33" s="1"/>
  <c r="CT34" s="1"/>
  <c r="CV35" s="1"/>
  <c r="CV41" i="22" s="1"/>
  <c r="CF39" i="6"/>
  <c r="CF40" i="22" s="1"/>
  <c r="CF32" i="9"/>
  <c r="CF33" s="1"/>
  <c r="CF34" s="1"/>
  <c r="CH35" s="1"/>
  <c r="CH41" i="22" s="1"/>
  <c r="CH42" s="1"/>
  <c r="BP144" i="6"/>
  <c r="BP123" i="22"/>
  <c r="CO48"/>
  <c r="CO52" i="6"/>
  <c r="BN131"/>
  <c r="BN52" i="9"/>
  <c r="BN53" s="1"/>
  <c r="BN54" s="1"/>
  <c r="BP55" s="1"/>
  <c r="BP116" i="22" s="1"/>
  <c r="DJ32" i="9"/>
  <c r="DJ33" s="1"/>
  <c r="DJ34" s="1"/>
  <c r="DJ39" i="6"/>
  <c r="DJ40" i="22" s="1"/>
  <c r="DG131" i="6"/>
  <c r="DG115" i="22" s="1"/>
  <c r="DG52" i="9"/>
  <c r="DG53" s="1"/>
  <c r="DG54" s="1"/>
  <c r="DI55" s="1"/>
  <c r="DI116" i="22" s="1"/>
  <c r="CX48"/>
  <c r="CX52" i="6"/>
  <c r="AB12" i="11"/>
  <c r="AB75" s="1"/>
  <c r="BT39" i="6"/>
  <c r="BT40" i="22" s="1"/>
  <c r="BT32" i="9"/>
  <c r="BT33" s="1"/>
  <c r="BT34" s="1"/>
  <c r="BV35" s="1"/>
  <c r="BV41" i="22" s="1"/>
  <c r="AK52" i="9"/>
  <c r="AK53" s="1"/>
  <c r="AK54" s="1"/>
  <c r="AM55" s="1"/>
  <c r="AM116" i="22" s="1"/>
  <c r="AK131" i="6"/>
  <c r="AK115" i="22" s="1"/>
  <c r="CH123"/>
  <c r="X43" i="11"/>
  <c r="CH144" i="6"/>
  <c r="AJ131"/>
  <c r="AJ115" i="22" s="1"/>
  <c r="AJ52" i="9"/>
  <c r="AJ53" s="1"/>
  <c r="AJ54" s="1"/>
  <c r="AL55" s="1"/>
  <c r="AL116" i="22" s="1"/>
  <c r="AJ123"/>
  <c r="AJ126" s="1"/>
  <c r="AJ144" i="6"/>
  <c r="DH123" i="22"/>
  <c r="DH144" i="6"/>
  <c r="DG39"/>
  <c r="DG40" i="22" s="1"/>
  <c r="DG32" i="9"/>
  <c r="DG33" s="1"/>
  <c r="DG34" s="1"/>
  <c r="DI35" s="1"/>
  <c r="DI41" i="22" s="1"/>
  <c r="DA52" i="9"/>
  <c r="DA53" s="1"/>
  <c r="DA54" s="1"/>
  <c r="DC55" s="1"/>
  <c r="DC116" i="22" s="1"/>
  <c r="DC117" s="1"/>
  <c r="DA131" i="6"/>
  <c r="DA115" i="22" s="1"/>
  <c r="Y12" i="11"/>
  <c r="CL52" i="6"/>
  <c r="CL48" i="22"/>
  <c r="S52" i="6"/>
  <c r="S48" i="22"/>
  <c r="S199" s="1"/>
  <c r="S32" i="9"/>
  <c r="S33" s="1"/>
  <c r="S34" s="1"/>
  <c r="U35" s="1"/>
  <c r="U41" i="22" s="1"/>
  <c r="S39" i="6"/>
  <c r="S40" i="22" s="1"/>
  <c r="DJ80" i="6"/>
  <c r="J80"/>
  <c r="R80"/>
  <c r="Z80"/>
  <c r="AH80"/>
  <c r="AP80"/>
  <c r="AX80"/>
  <c r="BF80"/>
  <c r="BN80"/>
  <c r="BV80"/>
  <c r="CD80"/>
  <c r="CL80"/>
  <c r="K80"/>
  <c r="T80"/>
  <c r="AA80"/>
  <c r="AI80"/>
  <c r="AQ80"/>
  <c r="AY80"/>
  <c r="BG80"/>
  <c r="BO80"/>
  <c r="BW80"/>
  <c r="CE80"/>
  <c r="CM80"/>
  <c r="Q80"/>
  <c r="X80"/>
  <c r="AF80"/>
  <c r="AN80"/>
  <c r="AV80"/>
  <c r="BD80"/>
  <c r="BL80"/>
  <c r="BT80"/>
  <c r="CB80"/>
  <c r="CJ80"/>
  <c r="M80"/>
  <c r="U80"/>
  <c r="AC80"/>
  <c r="AK80"/>
  <c r="AS80"/>
  <c r="BA80"/>
  <c r="BI80"/>
  <c r="BQ80"/>
  <c r="BY80"/>
  <c r="CG80"/>
  <c r="CO80"/>
  <c r="CS80"/>
  <c r="CT80"/>
  <c r="CV80"/>
  <c r="CX80"/>
  <c r="CZ80"/>
  <c r="DB80"/>
  <c r="DD80"/>
  <c r="DF80"/>
  <c r="DH80"/>
  <c r="N80"/>
  <c r="V80"/>
  <c r="AD80"/>
  <c r="AL80"/>
  <c r="AT80"/>
  <c r="BB80"/>
  <c r="BJ80"/>
  <c r="BR80"/>
  <c r="BZ80"/>
  <c r="CH80"/>
  <c r="CP80"/>
  <c r="O80"/>
  <c r="W80"/>
  <c r="AE80"/>
  <c r="AM80"/>
  <c r="AU80"/>
  <c r="BC80"/>
  <c r="BK80"/>
  <c r="BS80"/>
  <c r="CA80"/>
  <c r="CI80"/>
  <c r="L80"/>
  <c r="S80"/>
  <c r="AB80"/>
  <c r="AJ80"/>
  <c r="AR80"/>
  <c r="AZ80"/>
  <c r="BH80"/>
  <c r="BP80"/>
  <c r="BX80"/>
  <c r="CF80"/>
  <c r="CN80"/>
  <c r="P80"/>
  <c r="Y80"/>
  <c r="AG80"/>
  <c r="AO80"/>
  <c r="AW80"/>
  <c r="BE80"/>
  <c r="BM80"/>
  <c r="BU80"/>
  <c r="CC80"/>
  <c r="CK80"/>
  <c r="CQ80"/>
  <c r="CR80"/>
  <c r="CU80"/>
  <c r="CW80"/>
  <c r="CY80"/>
  <c r="DA80"/>
  <c r="DC80"/>
  <c r="DE80"/>
  <c r="DG80"/>
  <c r="DI80"/>
  <c r="BR52"/>
  <c r="BR48" i="22"/>
  <c r="T12" i="11"/>
  <c r="AN52" i="9"/>
  <c r="AN53" s="1"/>
  <c r="AN54" s="1"/>
  <c r="AP55" s="1"/>
  <c r="AP116" i="22" s="1"/>
  <c r="AP117" s="1"/>
  <c r="AN131" i="6"/>
  <c r="AN115" i="22" s="1"/>
  <c r="CG52" i="9"/>
  <c r="CG53" s="1"/>
  <c r="CG54" s="1"/>
  <c r="CI55" s="1"/>
  <c r="CI116" i="22" s="1"/>
  <c r="CG131" i="6"/>
  <c r="CG115" i="22" s="1"/>
  <c r="BE52" i="9"/>
  <c r="BE53" s="1"/>
  <c r="BE54" s="1"/>
  <c r="BG55" s="1"/>
  <c r="BG116" i="22" s="1"/>
  <c r="BG117" s="1"/>
  <c r="BE131" i="6"/>
  <c r="BE115" i="22" s="1"/>
  <c r="BK197" i="6"/>
  <c r="BK126" i="22" s="1"/>
  <c r="CC105" i="6"/>
  <c r="AW105"/>
  <c r="AG105"/>
  <c r="CA197"/>
  <c r="DE126" i="22"/>
  <c r="CK197" i="6"/>
  <c r="BY51" i="22"/>
  <c r="BI51"/>
  <c r="AS51"/>
  <c r="BF197" i="6"/>
  <c r="AZ197"/>
  <c r="M340" i="5"/>
  <c r="CY51" i="22"/>
  <c r="CS197" i="6"/>
  <c r="Z105"/>
  <c r="Z51" i="22" s="1"/>
  <c r="CN197" i="6"/>
  <c r="CN126" i="22" s="1"/>
  <c r="CD197" i="6"/>
  <c r="CD126" i="22" s="1"/>
  <c r="BX197" i="6"/>
  <c r="CI105"/>
  <c r="BS105"/>
  <c r="AM105"/>
  <c r="W105"/>
  <c r="CR105"/>
  <c r="CR197"/>
  <c r="S197"/>
  <c r="S126" i="22" s="1"/>
  <c r="X197" i="6"/>
  <c r="X126" i="22" s="1"/>
  <c r="DB197" i="6"/>
  <c r="DB126" i="22" s="1"/>
  <c r="CM105" i="6"/>
  <c r="CM51" i="22" s="1"/>
  <c r="BW105" i="6"/>
  <c r="BW51" i="22" s="1"/>
  <c r="AQ105" i="6"/>
  <c r="AQ51" i="22" s="1"/>
  <c r="AC197" i="6"/>
  <c r="DD105"/>
  <c r="DD51" i="22" s="1"/>
  <c r="AV105" i="6"/>
  <c r="L338" i="5"/>
  <c r="M307"/>
  <c r="AW197" i="6"/>
  <c r="CN105"/>
  <c r="AZ105"/>
  <c r="AZ51" i="22" s="1"/>
  <c r="T105" i="6"/>
  <c r="L105"/>
  <c r="BC197"/>
  <c r="CK105"/>
  <c r="AO105"/>
  <c r="AT197"/>
  <c r="AT105"/>
  <c r="BV197"/>
  <c r="BD197"/>
  <c r="BD126" i="22" s="1"/>
  <c r="AD197" i="6"/>
  <c r="AM197"/>
  <c r="L344" i="5"/>
  <c r="L299"/>
  <c r="CV105" i="6"/>
  <c r="CP197"/>
  <c r="CP126" i="22" s="1"/>
  <c r="AB105" i="6"/>
  <c r="BQ105"/>
  <c r="BA105"/>
  <c r="AK105"/>
  <c r="AR197"/>
  <c r="L330" i="5"/>
  <c r="L325"/>
  <c r="L306"/>
  <c r="L334"/>
  <c r="L326"/>
  <c r="DC105" i="6"/>
  <c r="CW105"/>
  <c r="CW51" i="22" s="1"/>
  <c r="BZ105" i="6"/>
  <c r="BZ197"/>
  <c r="BK105"/>
  <c r="BU197"/>
  <c r="AO197"/>
  <c r="L293" i="5"/>
  <c r="K71" i="9" s="1"/>
  <c r="CT105" i="6"/>
  <c r="BB197"/>
  <c r="CO105"/>
  <c r="BV105"/>
  <c r="CX105"/>
  <c r="CJ105"/>
  <c r="BQ197"/>
  <c r="CH197"/>
  <c r="AH197"/>
  <c r="DH197"/>
  <c r="DG105"/>
  <c r="CL105"/>
  <c r="BR105"/>
  <c r="BO32" i="9"/>
  <c r="BO33" s="1"/>
  <c r="BO34" s="1"/>
  <c r="BQ35" s="1"/>
  <c r="BQ41" i="22" s="1"/>
  <c r="BO39" i="6"/>
  <c r="BO40" i="22" s="1"/>
  <c r="AY39" i="6"/>
  <c r="AY40" i="22" s="1"/>
  <c r="AY32" i="9"/>
  <c r="AY33" s="1"/>
  <c r="AY34" s="1"/>
  <c r="BA35" s="1"/>
  <c r="BA41" i="22" s="1"/>
  <c r="AA39" i="6"/>
  <c r="AA40" i="22" s="1"/>
  <c r="AA32" i="9"/>
  <c r="AA33" s="1"/>
  <c r="AA34" s="1"/>
  <c r="AC35" s="1"/>
  <c r="AC41" i="22" s="1"/>
  <c r="AC42" s="1"/>
  <c r="AY144" i="6"/>
  <c r="AY123" i="22"/>
  <c r="P242" i="5"/>
  <c r="P289"/>
  <c r="Q198"/>
  <c r="CX131" i="6"/>
  <c r="CX115" i="22" s="1"/>
  <c r="CX52" i="9"/>
  <c r="CX53" s="1"/>
  <c r="CX54" s="1"/>
  <c r="CZ55" s="1"/>
  <c r="CZ116" i="22" s="1"/>
  <c r="CP39" i="6"/>
  <c r="CP40" i="22" s="1"/>
  <c r="CP32" i="9"/>
  <c r="CP33" s="1"/>
  <c r="CP34" s="1"/>
  <c r="CR35" s="1"/>
  <c r="CR41" i="22" s="1"/>
  <c r="BL48"/>
  <c r="BL52" i="6"/>
  <c r="X32" i="9"/>
  <c r="X33" s="1"/>
  <c r="X34" s="1"/>
  <c r="Z35" s="1"/>
  <c r="Z41" i="22" s="1"/>
  <c r="X39" i="6"/>
  <c r="X40" i="22" s="1"/>
  <c r="X48"/>
  <c r="X52" i="6"/>
  <c r="W52" i="9"/>
  <c r="W53" s="1"/>
  <c r="W54" s="1"/>
  <c r="Y55" s="1"/>
  <c r="Y116" i="22" s="1"/>
  <c r="W131" i="6"/>
  <c r="W115" i="22" s="1"/>
  <c r="W123"/>
  <c r="W144" i="6"/>
  <c r="P220" i="5"/>
  <c r="P264"/>
  <c r="Q176"/>
  <c r="BF48" i="22"/>
  <c r="Q12" i="11"/>
  <c r="BF52" i="6"/>
  <c r="BF39"/>
  <c r="BF40" i="22" s="1"/>
  <c r="BF32" i="9"/>
  <c r="BF33" s="1"/>
  <c r="BF34" s="1"/>
  <c r="BH35" s="1"/>
  <c r="BH41" i="22" s="1"/>
  <c r="BH42" s="1"/>
  <c r="BT123"/>
  <c r="BT144" i="6"/>
  <c r="BH123" i="22"/>
  <c r="BH144" i="6"/>
  <c r="DI52" i="9"/>
  <c r="DI53" s="1"/>
  <c r="DI54" s="1"/>
  <c r="DI131" i="6"/>
  <c r="DI115" i="22" s="1"/>
  <c r="BX32" i="9"/>
  <c r="BX33" s="1"/>
  <c r="BX34" s="1"/>
  <c r="BZ35" s="1"/>
  <c r="BZ41" i="22" s="1"/>
  <c r="BX39" i="6"/>
  <c r="BX40" i="22" s="1"/>
  <c r="BD39" i="6"/>
  <c r="BD40" i="22" s="1"/>
  <c r="BD32" i="9"/>
  <c r="BD33" s="1"/>
  <c r="BD34" s="1"/>
  <c r="BF35" s="1"/>
  <c r="BF41" i="22" s="1"/>
  <c r="AJ32" i="9"/>
  <c r="AJ33" s="1"/>
  <c r="AJ34" s="1"/>
  <c r="AL35" s="1"/>
  <c r="AL41" i="22" s="1"/>
  <c r="AL42" s="1"/>
  <c r="AJ39" i="6"/>
  <c r="AJ40" i="22" s="1"/>
  <c r="BO123"/>
  <c r="BO126" s="1"/>
  <c r="BO144" i="6"/>
  <c r="BK52" i="9"/>
  <c r="BK53" s="1"/>
  <c r="BK54" s="1"/>
  <c r="BM55" s="1"/>
  <c r="BM116" i="22" s="1"/>
  <c r="BM117" s="1"/>
  <c r="BK131" i="6"/>
  <c r="BK115" i="22" s="1"/>
  <c r="AI123"/>
  <c r="AI144" i="6"/>
  <c r="CC48" i="22"/>
  <c r="CC52" i="6"/>
  <c r="CC39"/>
  <c r="CC40" i="22" s="1"/>
  <c r="CC32" i="9"/>
  <c r="CC33" s="1"/>
  <c r="CC34" s="1"/>
  <c r="CE35" s="1"/>
  <c r="CE41" i="22" s="1"/>
  <c r="CE42" s="1"/>
  <c r="BM48"/>
  <c r="BM52" i="6"/>
  <c r="AW39"/>
  <c r="AW40" i="22" s="1"/>
  <c r="AW32" i="9"/>
  <c r="AW33" s="1"/>
  <c r="AW34" s="1"/>
  <c r="AY35" s="1"/>
  <c r="AY41" i="22" s="1"/>
  <c r="AY42" s="1"/>
  <c r="AW52" i="6"/>
  <c r="AW48" i="22"/>
  <c r="AG48"/>
  <c r="AG52" i="6"/>
  <c r="AG32" i="9"/>
  <c r="AG33" s="1"/>
  <c r="AG34" s="1"/>
  <c r="AI35" s="1"/>
  <c r="AI41" i="22" s="1"/>
  <c r="AI42" s="1"/>
  <c r="AG39" i="6"/>
  <c r="AG40" i="22" s="1"/>
  <c r="AL52" i="9"/>
  <c r="AL53" s="1"/>
  <c r="AL54" s="1"/>
  <c r="AN55" s="1"/>
  <c r="AN116" i="22" s="1"/>
  <c r="AN117" s="1"/>
  <c r="AL131" i="6"/>
  <c r="AL115" i="22" s="1"/>
  <c r="N38" i="23"/>
  <c r="N32" i="7"/>
  <c r="DE48" i="22"/>
  <c r="DE52" i="6"/>
  <c r="DE39"/>
  <c r="DE40" i="22" s="1"/>
  <c r="DE32" i="9"/>
  <c r="DE33" s="1"/>
  <c r="DE34" s="1"/>
  <c r="DG35" s="1"/>
  <c r="DG41" i="22" s="1"/>
  <c r="CS48"/>
  <c r="CS52" i="6"/>
  <c r="AL48" i="22"/>
  <c r="L12" i="11"/>
  <c r="AL52" i="6"/>
  <c r="V32" i="9"/>
  <c r="V33" s="1"/>
  <c r="V34" s="1"/>
  <c r="X35" s="1"/>
  <c r="X41" i="22" s="1"/>
  <c r="V39" i="6"/>
  <c r="V40" i="22" s="1"/>
  <c r="V48"/>
  <c r="H12" i="11"/>
  <c r="V52" i="6"/>
  <c r="CL52" i="9"/>
  <c r="CL53" s="1"/>
  <c r="CL54" s="1"/>
  <c r="CN55" s="1"/>
  <c r="CN116" i="22" s="1"/>
  <c r="CN117" s="1"/>
  <c r="CL131" i="6"/>
  <c r="CL115" i="22" s="1"/>
  <c r="CL123"/>
  <c r="Y43" i="11"/>
  <c r="CL144" i="6"/>
  <c r="K123" i="22"/>
  <c r="K126" s="1"/>
  <c r="K144" i="6"/>
  <c r="CA52" i="9"/>
  <c r="CA53" s="1"/>
  <c r="CA54" s="1"/>
  <c r="CC55" s="1"/>
  <c r="CC116" i="22" s="1"/>
  <c r="CA131" i="6"/>
  <c r="CA115" i="22" s="1"/>
  <c r="O240" i="5"/>
  <c r="O287"/>
  <c r="P196"/>
  <c r="Q284"/>
  <c r="Q237"/>
  <c r="R193"/>
  <c r="DE52" i="9"/>
  <c r="DE53" s="1"/>
  <c r="DE54" s="1"/>
  <c r="DG55" s="1"/>
  <c r="DG116" i="22" s="1"/>
  <c r="DE131" i="6"/>
  <c r="DE115" i="22" s="1"/>
  <c r="DD52" i="9"/>
  <c r="DD53" s="1"/>
  <c r="DD54" s="1"/>
  <c r="DF55" s="1"/>
  <c r="DF116" i="22" s="1"/>
  <c r="DD131" i="6"/>
  <c r="DD115" i="22" s="1"/>
  <c r="DD123"/>
  <c r="DD144" i="6"/>
  <c r="BH52"/>
  <c r="BH48" i="22"/>
  <c r="BH51" s="1"/>
  <c r="AN48"/>
  <c r="AN52" i="6"/>
  <c r="CK144"/>
  <c r="CK123" i="22"/>
  <c r="CK131" i="6"/>
  <c r="CK115" i="22" s="1"/>
  <c r="CK52" i="9"/>
  <c r="CK53" s="1"/>
  <c r="CK54" s="1"/>
  <c r="CM55" s="1"/>
  <c r="CM116" i="22" s="1"/>
  <c r="BY39" i="6"/>
  <c r="BY40" i="22" s="1"/>
  <c r="BY32" i="9"/>
  <c r="BY33" s="1"/>
  <c r="BY34" s="1"/>
  <c r="CA35" s="1"/>
  <c r="CA41" i="22" s="1"/>
  <c r="CA42" s="1"/>
  <c r="BI39" i="6"/>
  <c r="BI40" i="22" s="1"/>
  <c r="BI32" i="9"/>
  <c r="BI33" s="1"/>
  <c r="BI34" s="1"/>
  <c r="BK35" s="1"/>
  <c r="BK41" i="22" s="1"/>
  <c r="AS39" i="6"/>
  <c r="AS40" i="22" s="1"/>
  <c r="AS32" i="9"/>
  <c r="AS33" s="1"/>
  <c r="AS34" s="1"/>
  <c r="AU35" s="1"/>
  <c r="AU41" i="22" s="1"/>
  <c r="BF131" i="6"/>
  <c r="BF115" i="22" s="1"/>
  <c r="BF52" i="9"/>
  <c r="BF53" s="1"/>
  <c r="BF54" s="1"/>
  <c r="BH55" s="1"/>
  <c r="BH116" i="22" s="1"/>
  <c r="BH117" s="1"/>
  <c r="BF144" i="6"/>
  <c r="BF123" i="22"/>
  <c r="Q43" i="11"/>
  <c r="AZ123" i="22"/>
  <c r="AZ144" i="6"/>
  <c r="DJ175"/>
  <c r="L175"/>
  <c r="T175"/>
  <c r="AB175"/>
  <c r="AN175"/>
  <c r="AR175"/>
  <c r="AZ175"/>
  <c r="BI175"/>
  <c r="BN175"/>
  <c r="BX175"/>
  <c r="CF175"/>
  <c r="CI175"/>
  <c r="R175"/>
  <c r="Y175"/>
  <c r="AH175"/>
  <c r="AM175"/>
  <c r="AW175"/>
  <c r="BE175"/>
  <c r="BH175"/>
  <c r="BU175"/>
  <c r="CC175"/>
  <c r="CK175"/>
  <c r="N175"/>
  <c r="V175"/>
  <c r="AD175"/>
  <c r="AG175"/>
  <c r="AT175"/>
  <c r="BB175"/>
  <c r="BM175"/>
  <c r="BR175"/>
  <c r="BZ175"/>
  <c r="CH175"/>
  <c r="CM175"/>
  <c r="O175"/>
  <c r="W175"/>
  <c r="AE175"/>
  <c r="AI175"/>
  <c r="AU175"/>
  <c r="BC175"/>
  <c r="BO175"/>
  <c r="BS175"/>
  <c r="CA175"/>
  <c r="CJ175"/>
  <c r="CO175"/>
  <c r="CR175"/>
  <c r="CT175"/>
  <c r="CV175"/>
  <c r="CX175"/>
  <c r="CZ175"/>
  <c r="DB175"/>
  <c r="DD175"/>
  <c r="DF175"/>
  <c r="DH175"/>
  <c r="P175"/>
  <c r="X175"/>
  <c r="AF175"/>
  <c r="AK175"/>
  <c r="AV175"/>
  <c r="BD175"/>
  <c r="BQ175"/>
  <c r="BT175"/>
  <c r="CB175"/>
  <c r="CL175"/>
  <c r="M175"/>
  <c r="U175"/>
  <c r="AC175"/>
  <c r="AP175"/>
  <c r="AS175"/>
  <c r="BA175"/>
  <c r="BK175"/>
  <c r="BP175"/>
  <c r="BY175"/>
  <c r="CN175"/>
  <c r="J175"/>
  <c r="Q175"/>
  <c r="Z175"/>
  <c r="AJ175"/>
  <c r="AO175"/>
  <c r="AX175"/>
  <c r="BF175"/>
  <c r="BJ175"/>
  <c r="BV175"/>
  <c r="CD175"/>
  <c r="CP175"/>
  <c r="K175"/>
  <c r="S175"/>
  <c r="AA175"/>
  <c r="AL175"/>
  <c r="AQ175"/>
  <c r="AY175"/>
  <c r="BG175"/>
  <c r="BL175"/>
  <c r="BW175"/>
  <c r="CE175"/>
  <c r="CG175"/>
  <c r="CQ175"/>
  <c r="CS175"/>
  <c r="CU175"/>
  <c r="CW175"/>
  <c r="CY175"/>
  <c r="DA175"/>
  <c r="DC175"/>
  <c r="DE175"/>
  <c r="DG175"/>
  <c r="DI175"/>
  <c r="N285" i="5"/>
  <c r="N238"/>
  <c r="O194"/>
  <c r="N266"/>
  <c r="N222"/>
  <c r="O178"/>
  <c r="M265"/>
  <c r="M221"/>
  <c r="N177"/>
  <c r="N259"/>
  <c r="N215"/>
  <c r="O171"/>
  <c r="CY39" i="6"/>
  <c r="CY40" i="22" s="1"/>
  <c r="CY32" i="9"/>
  <c r="CY33" s="1"/>
  <c r="CY34" s="1"/>
  <c r="DA35" s="1"/>
  <c r="DA41" i="22" s="1"/>
  <c r="DA42" s="1"/>
  <c r="CV131" i="6"/>
  <c r="CV115" i="22" s="1"/>
  <c r="CV52" i="9"/>
  <c r="CV53" s="1"/>
  <c r="CV54" s="1"/>
  <c r="CX55" s="1"/>
  <c r="CX116" i="22" s="1"/>
  <c r="CS131" i="6"/>
  <c r="CS115" i="22" s="1"/>
  <c r="CS52" i="9"/>
  <c r="CS53" s="1"/>
  <c r="CS54" s="1"/>
  <c r="CU55" s="1"/>
  <c r="CU116" i="22" s="1"/>
  <c r="CU117" s="1"/>
  <c r="CS123"/>
  <c r="CS144" i="6"/>
  <c r="BJ48" i="22"/>
  <c r="R12" i="11"/>
  <c r="R75" s="1"/>
  <c r="BJ52" i="6"/>
  <c r="Z39"/>
  <c r="Z40" i="22" s="1"/>
  <c r="Z32" i="9"/>
  <c r="Z33" s="1"/>
  <c r="Z34" s="1"/>
  <c r="AB35" s="1"/>
  <c r="AB41" i="22" s="1"/>
  <c r="CD131" i="6"/>
  <c r="CD115" i="22" s="1"/>
  <c r="CD52" i="9"/>
  <c r="CD53" s="1"/>
  <c r="CD54" s="1"/>
  <c r="CF55" s="1"/>
  <c r="CF116" i="22" s="1"/>
  <c r="CF117" s="1"/>
  <c r="BX131" i="6"/>
  <c r="BX115" i="22" s="1"/>
  <c r="BX52" i="9"/>
  <c r="BX53" s="1"/>
  <c r="BX54" s="1"/>
  <c r="BZ55" s="1"/>
  <c r="BZ116" i="22" s="1"/>
  <c r="BZ117" s="1"/>
  <c r="CI32" i="9"/>
  <c r="CI33" s="1"/>
  <c r="CI34" s="1"/>
  <c r="CK35" s="1"/>
  <c r="CK41" i="22" s="1"/>
  <c r="CK42" s="1"/>
  <c r="CI39" i="6"/>
  <c r="CI40" i="22" s="1"/>
  <c r="CI48"/>
  <c r="CI52" i="6"/>
  <c r="BS39"/>
  <c r="BS40" i="22" s="1"/>
  <c r="BS32" i="9"/>
  <c r="BS33" s="1"/>
  <c r="BS34" s="1"/>
  <c r="BU35" s="1"/>
  <c r="BU41" i="22" s="1"/>
  <c r="BU42" s="1"/>
  <c r="BS48"/>
  <c r="BS52" i="6"/>
  <c r="BC52"/>
  <c r="BC48" i="22"/>
  <c r="BC39" i="6"/>
  <c r="BC40" i="22" s="1"/>
  <c r="BC32" i="9"/>
  <c r="BC33" s="1"/>
  <c r="BC34" s="1"/>
  <c r="BE35" s="1"/>
  <c r="BE41" i="22" s="1"/>
  <c r="BE42" s="1"/>
  <c r="AM39" i="6"/>
  <c r="AM40" i="22" s="1"/>
  <c r="AM32" i="9"/>
  <c r="AM33" s="1"/>
  <c r="AM34" s="1"/>
  <c r="AO35" s="1"/>
  <c r="AO41" i="22" s="1"/>
  <c r="AO42" s="1"/>
  <c r="AM48"/>
  <c r="AM52" i="6"/>
  <c r="W48" i="22"/>
  <c r="W52" i="6"/>
  <c r="CM144"/>
  <c r="CM123" i="22"/>
  <c r="CE144" i="6"/>
  <c r="CE123" i="22"/>
  <c r="CE131" i="6"/>
  <c r="CE115" i="22" s="1"/>
  <c r="CE52" i="9"/>
  <c r="CE53" s="1"/>
  <c r="CE54" s="1"/>
  <c r="CG55" s="1"/>
  <c r="CG116" i="22" s="1"/>
  <c r="BW144" i="6"/>
  <c r="BW123" i="22"/>
  <c r="AA131" i="6"/>
  <c r="AA115" i="22" s="1"/>
  <c r="AA52" i="9"/>
  <c r="AA53" s="1"/>
  <c r="AA54" s="1"/>
  <c r="AC55" s="1"/>
  <c r="AC116" i="22" s="1"/>
  <c r="AC117" s="1"/>
  <c r="N255" i="5"/>
  <c r="N211"/>
  <c r="O167"/>
  <c r="N26" i="23"/>
  <c r="N22" i="7"/>
  <c r="CR48" i="22"/>
  <c r="CR52" i="6"/>
  <c r="CR32" i="9"/>
  <c r="CR33" s="1"/>
  <c r="CR34" s="1"/>
  <c r="CT35" s="1"/>
  <c r="CT41" i="22" s="1"/>
  <c r="CT42" s="1"/>
  <c r="CR39" i="6"/>
  <c r="CR40" i="22" s="1"/>
  <c r="CR123"/>
  <c r="CR144" i="6"/>
  <c r="DJ172"/>
  <c r="K172"/>
  <c r="R172"/>
  <c r="Z172"/>
  <c r="AI172"/>
  <c r="AN172"/>
  <c r="AX172"/>
  <c r="BF172"/>
  <c r="BK172"/>
  <c r="BV172"/>
  <c r="CD172"/>
  <c r="CP172"/>
  <c r="J172"/>
  <c r="T172"/>
  <c r="AA172"/>
  <c r="AK172"/>
  <c r="AP172"/>
  <c r="AY172"/>
  <c r="BH172"/>
  <c r="BM172"/>
  <c r="BW172"/>
  <c r="CE172"/>
  <c r="CG172"/>
  <c r="M172"/>
  <c r="S172"/>
  <c r="AB172"/>
  <c r="AM172"/>
  <c r="AR172"/>
  <c r="AZ172"/>
  <c r="BJ172"/>
  <c r="BO172"/>
  <c r="BX172"/>
  <c r="CF172"/>
  <c r="CI172"/>
  <c r="Q172"/>
  <c r="Y172"/>
  <c r="AG172"/>
  <c r="AL172"/>
  <c r="AW172"/>
  <c r="BE172"/>
  <c r="BI172"/>
  <c r="BU172"/>
  <c r="CC172"/>
  <c r="CK172"/>
  <c r="CR172"/>
  <c r="CT172"/>
  <c r="CV172"/>
  <c r="CX172"/>
  <c r="CZ172"/>
  <c r="DB172"/>
  <c r="DD172"/>
  <c r="DF172"/>
  <c r="DH172"/>
  <c r="O172"/>
  <c r="V172"/>
  <c r="AD172"/>
  <c r="AQ172"/>
  <c r="AT172"/>
  <c r="BB172"/>
  <c r="BN172"/>
  <c r="BR172"/>
  <c r="BZ172"/>
  <c r="CH172"/>
  <c r="CM172"/>
  <c r="N172"/>
  <c r="W172"/>
  <c r="AE172"/>
  <c r="AH172"/>
  <c r="AU172"/>
  <c r="BC172"/>
  <c r="BP172"/>
  <c r="BS172"/>
  <c r="CA172"/>
  <c r="CJ172"/>
  <c r="CO172"/>
  <c r="P172"/>
  <c r="X172"/>
  <c r="AF172"/>
  <c r="AJ172"/>
  <c r="AV172"/>
  <c r="BD172"/>
  <c r="BG172"/>
  <c r="BT172"/>
  <c r="CB172"/>
  <c r="CL172"/>
  <c r="L172"/>
  <c r="U172"/>
  <c r="AC172"/>
  <c r="AO172"/>
  <c r="AS172"/>
  <c r="BA172"/>
  <c r="BL172"/>
  <c r="BQ172"/>
  <c r="BY172"/>
  <c r="CN172"/>
  <c r="CQ172"/>
  <c r="CS172"/>
  <c r="CU172"/>
  <c r="CW172"/>
  <c r="CY172"/>
  <c r="DA172"/>
  <c r="DC172"/>
  <c r="DE172"/>
  <c r="DG172"/>
  <c r="DI172"/>
  <c r="S52" i="9"/>
  <c r="S53" s="1"/>
  <c r="S54" s="1"/>
  <c r="U55" s="1"/>
  <c r="U116" i="22" s="1"/>
  <c r="S131" i="6"/>
  <c r="S115" i="22" s="1"/>
  <c r="DJ177" i="6"/>
  <c r="M177"/>
  <c r="T177"/>
  <c r="AB177"/>
  <c r="AL177"/>
  <c r="AQ177"/>
  <c r="AZ177"/>
  <c r="BI177"/>
  <c r="BL177"/>
  <c r="BX177"/>
  <c r="CF177"/>
  <c r="CI177"/>
  <c r="Q177"/>
  <c r="Y177"/>
  <c r="AR177"/>
  <c r="AK177"/>
  <c r="AW177"/>
  <c r="BE177"/>
  <c r="BR177"/>
  <c r="BU177"/>
  <c r="CC177"/>
  <c r="CK177"/>
  <c r="O177"/>
  <c r="V177"/>
  <c r="AD177"/>
  <c r="AP177"/>
  <c r="AT177"/>
  <c r="BB177"/>
  <c r="BM177"/>
  <c r="BP177"/>
  <c r="BZ177"/>
  <c r="CH177"/>
  <c r="CM177"/>
  <c r="N177"/>
  <c r="W177"/>
  <c r="AE177"/>
  <c r="AG177"/>
  <c r="AU177"/>
  <c r="BC177"/>
  <c r="BO177"/>
  <c r="BS177"/>
  <c r="CA177"/>
  <c r="CJ177"/>
  <c r="CO177"/>
  <c r="CR177"/>
  <c r="CT177"/>
  <c r="CV177"/>
  <c r="CX177"/>
  <c r="CZ177"/>
  <c r="DB177"/>
  <c r="DD177"/>
  <c r="DF177"/>
  <c r="DH177"/>
  <c r="P177"/>
  <c r="X177"/>
  <c r="AF177"/>
  <c r="AI177"/>
  <c r="AV177"/>
  <c r="BD177"/>
  <c r="BQ177"/>
  <c r="BT177"/>
  <c r="CB177"/>
  <c r="CL177"/>
  <c r="L177"/>
  <c r="U177"/>
  <c r="AC177"/>
  <c r="AN177"/>
  <c r="AS177"/>
  <c r="BA177"/>
  <c r="BK177"/>
  <c r="BN177"/>
  <c r="BY177"/>
  <c r="CN177"/>
  <c r="K177"/>
  <c r="R177"/>
  <c r="Z177"/>
  <c r="AH177"/>
  <c r="AM177"/>
  <c r="AX177"/>
  <c r="BF177"/>
  <c r="BH177"/>
  <c r="BV177"/>
  <c r="CD177"/>
  <c r="CP177"/>
  <c r="J177"/>
  <c r="S177"/>
  <c r="AA177"/>
  <c r="AJ177"/>
  <c r="AO177"/>
  <c r="AY177"/>
  <c r="BG177"/>
  <c r="BJ177"/>
  <c r="BW177"/>
  <c r="CE177"/>
  <c r="CG177"/>
  <c r="CQ177"/>
  <c r="CS177"/>
  <c r="CU177"/>
  <c r="CW177"/>
  <c r="CY177"/>
  <c r="DA177"/>
  <c r="DC177"/>
  <c r="DE177"/>
  <c r="DG177"/>
  <c r="DI177"/>
  <c r="X52" i="9"/>
  <c r="X53" s="1"/>
  <c r="X54" s="1"/>
  <c r="Z55" s="1"/>
  <c r="Z116" i="22" s="1"/>
  <c r="Z117" s="1"/>
  <c r="X131" i="6"/>
  <c r="X115" i="22" s="1"/>
  <c r="K318" i="5"/>
  <c r="AP32" i="9"/>
  <c r="AP33" s="1"/>
  <c r="AP34" s="1"/>
  <c r="AR35" s="1"/>
  <c r="AR41" i="22" s="1"/>
  <c r="AP39" i="6"/>
  <c r="AP40" i="22" s="1"/>
  <c r="E88" i="11"/>
  <c r="CJ52" i="9"/>
  <c r="CJ53" s="1"/>
  <c r="CJ54" s="1"/>
  <c r="CL55" s="1"/>
  <c r="CL116" i="22" s="1"/>
  <c r="CL117" s="1"/>
  <c r="CJ131" i="6"/>
  <c r="CJ115" i="22" s="1"/>
  <c r="CJ123"/>
  <c r="CJ144" i="6"/>
  <c r="CB123" i="22"/>
  <c r="CB144" i="6"/>
  <c r="CB131"/>
  <c r="CB115" i="22" s="1"/>
  <c r="CB52" i="9"/>
  <c r="CB53" s="1"/>
  <c r="CB54" s="1"/>
  <c r="CD55" s="1"/>
  <c r="CD116" i="22" s="1"/>
  <c r="CD117" s="1"/>
  <c r="CM39" i="6"/>
  <c r="CM40" i="22" s="1"/>
  <c r="CM32" i="9"/>
  <c r="CM33" s="1"/>
  <c r="CM34" s="1"/>
  <c r="CO35" s="1"/>
  <c r="CO41" i="22" s="1"/>
  <c r="BW32" i="9"/>
  <c r="BW33" s="1"/>
  <c r="BW34" s="1"/>
  <c r="BY35" s="1"/>
  <c r="BY41" i="22" s="1"/>
  <c r="BY42" s="1"/>
  <c r="BW39" i="6"/>
  <c r="BW40" i="22" s="1"/>
  <c r="AC144" i="6"/>
  <c r="AC123" i="22"/>
  <c r="Y52" i="9"/>
  <c r="Y53" s="1"/>
  <c r="Y54" s="1"/>
  <c r="AA55" s="1"/>
  <c r="AA116" i="22" s="1"/>
  <c r="Y131" i="6"/>
  <c r="Y115" i="22" s="1"/>
  <c r="L144" i="6"/>
  <c r="L123" i="22"/>
  <c r="M228" i="5"/>
  <c r="M275"/>
  <c r="N184"/>
  <c r="DD39" i="6"/>
  <c r="DD40" i="22" s="1"/>
  <c r="DD32" i="9"/>
  <c r="DD33" s="1"/>
  <c r="DD34" s="1"/>
  <c r="DF35" s="1"/>
  <c r="DF41" i="22" s="1"/>
  <c r="DF42" s="1"/>
  <c r="AV48"/>
  <c r="AV52" i="6"/>
  <c r="AV39"/>
  <c r="AV40" i="22" s="1"/>
  <c r="AV32" i="9"/>
  <c r="AV33" s="1"/>
  <c r="AV34" s="1"/>
  <c r="AX35" s="1"/>
  <c r="AX41" i="22" s="1"/>
  <c r="AG123"/>
  <c r="AG144" i="6"/>
  <c r="P251" i="5"/>
  <c r="P207"/>
  <c r="Q163"/>
  <c r="M248"/>
  <c r="M204"/>
  <c r="N160"/>
  <c r="L298"/>
  <c r="L268"/>
  <c r="K61" i="9" s="1"/>
  <c r="K196" i="22"/>
  <c r="AW131" i="6"/>
  <c r="AW115" i="22" s="1"/>
  <c r="AW52" i="9"/>
  <c r="AW53" s="1"/>
  <c r="AW54" s="1"/>
  <c r="AY55" s="1"/>
  <c r="AY116" i="22" s="1"/>
  <c r="AY117" s="1"/>
  <c r="O245" i="15"/>
  <c r="P201"/>
  <c r="CT123" i="22"/>
  <c r="CT144" i="6"/>
  <c r="AA43" i="11"/>
  <c r="CN52" i="6"/>
  <c r="CN48" i="22"/>
  <c r="AZ32" i="9"/>
  <c r="AZ33" s="1"/>
  <c r="AZ34" s="1"/>
  <c r="BB35" s="1"/>
  <c r="BB41" i="22" s="1"/>
  <c r="BB42" s="1"/>
  <c r="AZ39" i="6"/>
  <c r="AZ40" i="22" s="1"/>
  <c r="T39" i="6"/>
  <c r="T40" i="22" s="1"/>
  <c r="T32" i="9"/>
  <c r="T33" s="1"/>
  <c r="T34" s="1"/>
  <c r="V35" s="1"/>
  <c r="V41" i="22" s="1"/>
  <c r="V42" s="1"/>
  <c r="T52" i="6"/>
  <c r="T48" i="22"/>
  <c r="L196"/>
  <c r="L52" i="6"/>
  <c r="L48" i="22"/>
  <c r="L32" i="9"/>
  <c r="L33" s="1"/>
  <c r="L34" s="1"/>
  <c r="N35" s="1"/>
  <c r="N41" i="22" s="1"/>
  <c r="L39" i="6"/>
  <c r="L40" i="22" s="1"/>
  <c r="BC144" i="6"/>
  <c r="BC123" i="22"/>
  <c r="AQ52" i="9"/>
  <c r="AQ53" s="1"/>
  <c r="AQ54" s="1"/>
  <c r="AS55" s="1"/>
  <c r="AS116" i="22" s="1"/>
  <c r="AS117" s="1"/>
  <c r="AQ131" i="6"/>
  <c r="AQ115" i="22" s="1"/>
  <c r="AQ144" i="6"/>
  <c r="AQ123" i="22"/>
  <c r="AE131" i="6"/>
  <c r="AE115" i="22" s="1"/>
  <c r="AE52" i="9"/>
  <c r="AE53" s="1"/>
  <c r="AE54" s="1"/>
  <c r="AG55" s="1"/>
  <c r="AG116" i="22" s="1"/>
  <c r="AG117" s="1"/>
  <c r="AE144" i="6"/>
  <c r="AE123" i="22"/>
  <c r="AE126" s="1"/>
  <c r="CK48"/>
  <c r="CK52" i="6"/>
  <c r="AO48" i="22"/>
  <c r="AO52" i="6"/>
  <c r="DJ86"/>
  <c r="M86"/>
  <c r="T86"/>
  <c r="AB86"/>
  <c r="AJ86"/>
  <c r="AR86"/>
  <c r="AZ86"/>
  <c r="BH86"/>
  <c r="BP86"/>
  <c r="BX86"/>
  <c r="CF86"/>
  <c r="CN86"/>
  <c r="Q86"/>
  <c r="Y86"/>
  <c r="AG86"/>
  <c r="AO86"/>
  <c r="AW86"/>
  <c r="BE86"/>
  <c r="BM86"/>
  <c r="BU86"/>
  <c r="CC86"/>
  <c r="CK86"/>
  <c r="K86"/>
  <c r="R86"/>
  <c r="Z86"/>
  <c r="AH86"/>
  <c r="AP86"/>
  <c r="AX86"/>
  <c r="BF86"/>
  <c r="BN86"/>
  <c r="BV86"/>
  <c r="CD86"/>
  <c r="CL86"/>
  <c r="J86"/>
  <c r="S86"/>
  <c r="AA86"/>
  <c r="AI86"/>
  <c r="AQ86"/>
  <c r="AY86"/>
  <c r="BG86"/>
  <c r="BO86"/>
  <c r="BW86"/>
  <c r="CE86"/>
  <c r="CM86"/>
  <c r="CR86"/>
  <c r="CT86"/>
  <c r="CV86"/>
  <c r="CX86"/>
  <c r="CZ86"/>
  <c r="DB86"/>
  <c r="DD86"/>
  <c r="DF86"/>
  <c r="DH86"/>
  <c r="P86"/>
  <c r="X86"/>
  <c r="AF86"/>
  <c r="AN86"/>
  <c r="AV86"/>
  <c r="BD86"/>
  <c r="BL86"/>
  <c r="BT86"/>
  <c r="CB86"/>
  <c r="CJ86"/>
  <c r="L86"/>
  <c r="U86"/>
  <c r="AC86"/>
  <c r="AK86"/>
  <c r="AS86"/>
  <c r="BA86"/>
  <c r="BI86"/>
  <c r="BQ86"/>
  <c r="BY86"/>
  <c r="CG86"/>
  <c r="CO86"/>
  <c r="O86"/>
  <c r="V86"/>
  <c r="AD86"/>
  <c r="AL86"/>
  <c r="AT86"/>
  <c r="BB86"/>
  <c r="BJ86"/>
  <c r="BR86"/>
  <c r="BZ86"/>
  <c r="CH86"/>
  <c r="CP86"/>
  <c r="N86"/>
  <c r="W86"/>
  <c r="AE86"/>
  <c r="AM86"/>
  <c r="AU86"/>
  <c r="BC86"/>
  <c r="BK86"/>
  <c r="BS86"/>
  <c r="CA86"/>
  <c r="CI86"/>
  <c r="CQ86"/>
  <c r="CS86"/>
  <c r="CU86"/>
  <c r="CW86"/>
  <c r="CY86"/>
  <c r="DA86"/>
  <c r="DC86"/>
  <c r="DE86"/>
  <c r="DG86"/>
  <c r="DI86"/>
  <c r="AT131"/>
  <c r="AT115" i="22" s="1"/>
  <c r="AT52" i="9"/>
  <c r="AT53" s="1"/>
  <c r="AT54" s="1"/>
  <c r="AV55" s="1"/>
  <c r="AV116" i="22" s="1"/>
  <c r="T144" i="6"/>
  <c r="T123" i="22"/>
  <c r="T131" i="6"/>
  <c r="T115" i="22" s="1"/>
  <c r="T52" i="9"/>
  <c r="T53" s="1"/>
  <c r="T54" s="1"/>
  <c r="V55" s="1"/>
  <c r="V116" i="22" s="1"/>
  <c r="V117" s="1"/>
  <c r="O100" i="15"/>
  <c r="P48"/>
  <c r="M40" i="7"/>
  <c r="M41" s="1"/>
  <c r="M40" i="9" s="1"/>
  <c r="M41" s="1"/>
  <c r="O246" i="15"/>
  <c r="P202"/>
  <c r="BN52" i="6"/>
  <c r="BN48" i="22"/>
  <c r="S12" i="11"/>
  <c r="BB48" i="22"/>
  <c r="P12" i="11"/>
  <c r="BB52" i="6"/>
  <c r="AX39"/>
  <c r="AX40" i="22" s="1"/>
  <c r="AX32" i="9"/>
  <c r="AX33" s="1"/>
  <c r="AX34" s="1"/>
  <c r="AZ35" s="1"/>
  <c r="AZ41" i="22" s="1"/>
  <c r="AZ42" s="1"/>
  <c r="AT32" i="9"/>
  <c r="AT33" s="1"/>
  <c r="AT34" s="1"/>
  <c r="AV35" s="1"/>
  <c r="AV41" i="22" s="1"/>
  <c r="AT39" i="6"/>
  <c r="AT40" i="22" s="1"/>
  <c r="AT52" i="6"/>
  <c r="AT48" i="22"/>
  <c r="N12" i="11"/>
  <c r="N75" s="1"/>
  <c r="AD131" i="6"/>
  <c r="AD115" i="22" s="1"/>
  <c r="AD52" i="9"/>
  <c r="AD53" s="1"/>
  <c r="AD54" s="1"/>
  <c r="AF55" s="1"/>
  <c r="AF116" i="22" s="1"/>
  <c r="AF117" s="1"/>
  <c r="BS144" i="6"/>
  <c r="BS123" i="22"/>
  <c r="AM123"/>
  <c r="AM144" i="6"/>
  <c r="AM52" i="9"/>
  <c r="AM53" s="1"/>
  <c r="AM54" s="1"/>
  <c r="AO55" s="1"/>
  <c r="AO116" i="22" s="1"/>
  <c r="AM131" i="6"/>
  <c r="AM115" i="22" s="1"/>
  <c r="P204" i="15"/>
  <c r="O248"/>
  <c r="M208" i="5"/>
  <c r="M252"/>
  <c r="N164"/>
  <c r="M292"/>
  <c r="M245"/>
  <c r="N201"/>
  <c r="CW144" i="6"/>
  <c r="CW123" i="22"/>
  <c r="CV48"/>
  <c r="CV52" i="6"/>
  <c r="CV39"/>
  <c r="CV40" i="22" s="1"/>
  <c r="CV32" i="9"/>
  <c r="CV33" s="1"/>
  <c r="CV34" s="1"/>
  <c r="CX35" s="1"/>
  <c r="CX41" i="22" s="1"/>
  <c r="CP131" i="6"/>
  <c r="CP115" i="22" s="1"/>
  <c r="CP52" i="9"/>
  <c r="CP53" s="1"/>
  <c r="CP54" s="1"/>
  <c r="CR55" s="1"/>
  <c r="CR116" i="22" s="1"/>
  <c r="CR117" s="1"/>
  <c r="AR39" i="6"/>
  <c r="AR40" i="22" s="1"/>
  <c r="AR32" i="9"/>
  <c r="AR33" s="1"/>
  <c r="AR34" s="1"/>
  <c r="AT35" s="1"/>
  <c r="AT41" i="22" s="1"/>
  <c r="AB32" i="9"/>
  <c r="AB33" s="1"/>
  <c r="AB34" s="1"/>
  <c r="AD35" s="1"/>
  <c r="AD41" i="22" s="1"/>
  <c r="AD42" s="1"/>
  <c r="AB39" i="6"/>
  <c r="AB40" i="22" s="1"/>
  <c r="AB52" i="6"/>
  <c r="AB48" i="22"/>
  <c r="CG48"/>
  <c r="CG51" s="1"/>
  <c r="CG52" i="6"/>
  <c r="BQ48" i="22"/>
  <c r="BQ52" i="6"/>
  <c r="BQ39"/>
  <c r="BQ40" i="22" s="1"/>
  <c r="BQ32" i="9"/>
  <c r="BQ33" s="1"/>
  <c r="BQ34" s="1"/>
  <c r="BS35" s="1"/>
  <c r="BS41" i="22" s="1"/>
  <c r="BA48"/>
  <c r="BA52" i="6"/>
  <c r="BA39"/>
  <c r="BA40" i="22" s="1"/>
  <c r="BA32" i="9"/>
  <c r="BA33" s="1"/>
  <c r="BA34" s="1"/>
  <c r="BC35" s="1"/>
  <c r="BC41" i="22" s="1"/>
  <c r="AK48"/>
  <c r="AK52" i="6"/>
  <c r="AK39"/>
  <c r="AK40" i="22" s="1"/>
  <c r="AK32" i="9"/>
  <c r="AK33" s="1"/>
  <c r="AK34" s="1"/>
  <c r="AM35" s="1"/>
  <c r="AM41" i="22" s="1"/>
  <c r="AV131" i="6"/>
  <c r="AV115" i="22" s="1"/>
  <c r="AV52" i="9"/>
  <c r="AV53" s="1"/>
  <c r="AV54" s="1"/>
  <c r="AX55" s="1"/>
  <c r="AX116" i="22" s="1"/>
  <c r="AX117" s="1"/>
  <c r="AR131" i="6"/>
  <c r="AR115" i="22" s="1"/>
  <c r="AR52" i="9"/>
  <c r="AR53" s="1"/>
  <c r="AR54" s="1"/>
  <c r="AT55" s="1"/>
  <c r="AT116" i="22" s="1"/>
  <c r="M231" i="5"/>
  <c r="M330" s="1"/>
  <c r="N187"/>
  <c r="M254"/>
  <c r="M210"/>
  <c r="N166"/>
  <c r="M273"/>
  <c r="M226"/>
  <c r="N182"/>
  <c r="M235"/>
  <c r="M282"/>
  <c r="N191"/>
  <c r="R250"/>
  <c r="R206"/>
  <c r="S162"/>
  <c r="DF144" i="6"/>
  <c r="DF123" i="22"/>
  <c r="DC48"/>
  <c r="DC52" i="6"/>
  <c r="CZ144"/>
  <c r="CZ123" i="22"/>
  <c r="CW39" i="6"/>
  <c r="CW40" i="22" s="1"/>
  <c r="CW32" i="9"/>
  <c r="CW33" s="1"/>
  <c r="CW34" s="1"/>
  <c r="CY35" s="1"/>
  <c r="CY41" i="22" s="1"/>
  <c r="CY42" s="1"/>
  <c r="CQ52" i="6"/>
  <c r="CQ48" i="22"/>
  <c r="CQ51" s="1"/>
  <c r="BZ39" i="6"/>
  <c r="BZ40" i="22" s="1"/>
  <c r="BZ32" i="9"/>
  <c r="BZ33" s="1"/>
  <c r="BZ34" s="1"/>
  <c r="CB35" s="1"/>
  <c r="CB41" i="22" s="1"/>
  <c r="CB42" s="1"/>
  <c r="R39" i="6"/>
  <c r="R40" i="22" s="1"/>
  <c r="R32" i="9"/>
  <c r="R33" s="1"/>
  <c r="R34" s="1"/>
  <c r="T35" s="1"/>
  <c r="T41" i="22" s="1"/>
  <c r="R196"/>
  <c r="BZ123"/>
  <c r="V43" i="11"/>
  <c r="BZ144" i="6"/>
  <c r="CA52"/>
  <c r="CA48" i="22"/>
  <c r="BK32" i="9"/>
  <c r="BK33" s="1"/>
  <c r="BK34" s="1"/>
  <c r="BM35" s="1"/>
  <c r="BM41" i="22" s="1"/>
  <c r="BM42" s="1"/>
  <c r="BK39" i="6"/>
  <c r="BK40" i="22" s="1"/>
  <c r="BK48"/>
  <c r="BK52" i="6"/>
  <c r="AU39"/>
  <c r="AU40" i="22" s="1"/>
  <c r="AU32" i="9"/>
  <c r="AU33" s="1"/>
  <c r="AU34" s="1"/>
  <c r="AW35" s="1"/>
  <c r="AW41" i="22" s="1"/>
  <c r="AW42" s="1"/>
  <c r="AE52" i="6"/>
  <c r="AE48" i="22"/>
  <c r="BU52" i="9"/>
  <c r="BU53" s="1"/>
  <c r="BU54" s="1"/>
  <c r="BW55" s="1"/>
  <c r="BW116" i="22" s="1"/>
  <c r="BW117" s="1"/>
  <c r="BU131" i="6"/>
  <c r="BU115" i="22" s="1"/>
  <c r="AS123"/>
  <c r="AS126" s="1"/>
  <c r="AS144" i="6"/>
  <c r="AO52" i="9"/>
  <c r="AO53" s="1"/>
  <c r="AO54" s="1"/>
  <c r="AQ55" s="1"/>
  <c r="AQ116" i="22" s="1"/>
  <c r="AO131" i="6"/>
  <c r="AA12" i="11"/>
  <c r="CT52" i="6"/>
  <c r="CT48" i="22"/>
  <c r="CF48"/>
  <c r="CF51" s="1"/>
  <c r="CF202" s="1"/>
  <c r="CF52" i="6"/>
  <c r="BP52" i="9"/>
  <c r="BP53" s="1"/>
  <c r="BP54" s="1"/>
  <c r="BR55" s="1"/>
  <c r="BR116" i="22" s="1"/>
  <c r="BR117" s="1"/>
  <c r="BP131" i="6"/>
  <c r="BP115" i="22" s="1"/>
  <c r="BB144" i="6"/>
  <c r="BB123" i="22"/>
  <c r="P43" i="11"/>
  <c r="BB131" i="6"/>
  <c r="BB115" i="22" s="1"/>
  <c r="BB52" i="9"/>
  <c r="BB53" s="1"/>
  <c r="BB54" s="1"/>
  <c r="BD55" s="1"/>
  <c r="BD116" i="22" s="1"/>
  <c r="BD117" s="1"/>
  <c r="CO32" i="9"/>
  <c r="CO33" s="1"/>
  <c r="CO34" s="1"/>
  <c r="CQ35" s="1"/>
  <c r="CQ41" i="22" s="1"/>
  <c r="CQ42" s="1"/>
  <c r="CO39" i="6"/>
  <c r="CO40" i="22" s="1"/>
  <c r="BV52" i="6"/>
  <c r="BV48" i="22"/>
  <c r="U12" i="11"/>
  <c r="BV32" i="9"/>
  <c r="BV33" s="1"/>
  <c r="BV34" s="1"/>
  <c r="BX35" s="1"/>
  <c r="BX41" i="22" s="1"/>
  <c r="BX42" s="1"/>
  <c r="BV39" i="6"/>
  <c r="BV40" i="22" s="1"/>
  <c r="BN123"/>
  <c r="BN126" s="1"/>
  <c r="S43" i="11"/>
  <c r="BN144" i="6"/>
  <c r="DJ52"/>
  <c r="DJ48" i="22"/>
  <c r="DG144" i="6"/>
  <c r="DG123" i="22"/>
  <c r="CX32" i="9"/>
  <c r="CX33" s="1"/>
  <c r="CX34" s="1"/>
  <c r="CZ35" s="1"/>
  <c r="CZ41" i="22" s="1"/>
  <c r="CZ42" s="1"/>
  <c r="CX39" i="6"/>
  <c r="CX40" i="22" s="1"/>
  <c r="CJ48"/>
  <c r="CJ52" i="6"/>
  <c r="CJ39"/>
  <c r="CJ40" i="22" s="1"/>
  <c r="CJ32" i="9"/>
  <c r="CJ33" s="1"/>
  <c r="CJ34" s="1"/>
  <c r="CL35" s="1"/>
  <c r="CL41" i="22" s="1"/>
  <c r="BT48"/>
  <c r="BT52" i="6"/>
  <c r="BQ131"/>
  <c r="BQ115" i="22" s="1"/>
  <c r="BQ52" i="9"/>
  <c r="BQ53" s="1"/>
  <c r="BQ54" s="1"/>
  <c r="BS55" s="1"/>
  <c r="BS116" i="22" s="1"/>
  <c r="BQ123"/>
  <c r="BQ126" s="1"/>
  <c r="BQ144" i="6"/>
  <c r="AK123" i="22"/>
  <c r="AK144" i="6"/>
  <c r="CH52" i="9"/>
  <c r="CH53" s="1"/>
  <c r="CH54" s="1"/>
  <c r="CJ55" s="1"/>
  <c r="CJ116" i="22" s="1"/>
  <c r="CJ117" s="1"/>
  <c r="CH131" i="6"/>
  <c r="CH115" i="22" s="1"/>
  <c r="AH144" i="6"/>
  <c r="AH123" i="22"/>
  <c r="K43" i="11"/>
  <c r="AH52" i="9"/>
  <c r="AH53" s="1"/>
  <c r="AH54" s="1"/>
  <c r="AJ55" s="1"/>
  <c r="AJ116" i="22" s="1"/>
  <c r="AJ117" s="1"/>
  <c r="AH131" i="6"/>
  <c r="AH115" i="22" s="1"/>
  <c r="DH131" i="6"/>
  <c r="DH115" i="22" s="1"/>
  <c r="DH52" i="9"/>
  <c r="DH53" s="1"/>
  <c r="DH54" s="1"/>
  <c r="DJ55" s="1"/>
  <c r="DJ116" i="22" s="1"/>
  <c r="DJ117" s="1"/>
  <c r="DG52" i="6"/>
  <c r="DG48" i="22"/>
  <c r="DA123"/>
  <c r="DA144" i="6"/>
  <c r="CL32" i="9"/>
  <c r="CL33" s="1"/>
  <c r="CL34" s="1"/>
  <c r="CN35" s="1"/>
  <c r="CN41" i="22" s="1"/>
  <c r="CN42" s="1"/>
  <c r="CL39" i="6"/>
  <c r="CL40" i="22" s="1"/>
  <c r="S196"/>
  <c r="BR39" i="6"/>
  <c r="BR40" i="22" s="1"/>
  <c r="BR32" i="9"/>
  <c r="BR33" s="1"/>
  <c r="BR34" s="1"/>
  <c r="BT35" s="1"/>
  <c r="BT41" i="22" s="1"/>
  <c r="BT42" s="1"/>
  <c r="AN123"/>
  <c r="AN144" i="6"/>
  <c r="CG144"/>
  <c r="CG123" i="22"/>
  <c r="BE144" i="6"/>
  <c r="BE123" i="22"/>
  <c r="AI105" i="6"/>
  <c r="AI51" i="22" s="1"/>
  <c r="BY197" i="6"/>
  <c r="BG197"/>
  <c r="BG126" i="22" s="1"/>
  <c r="BA197" i="6"/>
  <c r="BA126" i="22" s="1"/>
  <c r="CX197" i="6"/>
  <c r="BL105"/>
  <c r="BL51" i="22" s="1"/>
  <c r="AU197" i="6"/>
  <c r="W197"/>
  <c r="W126" i="22" s="1"/>
  <c r="BT197" i="6"/>
  <c r="BT126" i="22" s="1"/>
  <c r="BH197" i="6"/>
  <c r="BH126" i="22" s="1"/>
  <c r="CU197" i="6"/>
  <c r="CU126" i="22" s="1"/>
  <c r="BI197" i="6"/>
  <c r="BI126" i="22" s="1"/>
  <c r="AI197" i="6"/>
  <c r="AI126" i="22" s="1"/>
  <c r="BM105" i="6"/>
  <c r="BM51" i="22" s="1"/>
  <c r="BM202" s="1"/>
  <c r="AL197" i="6"/>
  <c r="AL126" i="22" s="1"/>
  <c r="DE105" i="6"/>
  <c r="DE51" i="22" s="1"/>
  <c r="CS105" i="6"/>
  <c r="AL105"/>
  <c r="AL51" i="22" s="1"/>
  <c r="AH105" i="6"/>
  <c r="AH51" i="22" s="1"/>
  <c r="V105" i="6"/>
  <c r="V51" i="22" s="1"/>
  <c r="CL197" i="6"/>
  <c r="R197"/>
  <c r="R126" i="22" s="1"/>
  <c r="N339" i="5"/>
  <c r="P336"/>
  <c r="DD197" i="6"/>
  <c r="AN105"/>
  <c r="AN51" i="22" s="1"/>
  <c r="AC105" i="6"/>
  <c r="AC51" i="22" s="1"/>
  <c r="V197" i="6"/>
  <c r="V126" i="22" s="1"/>
  <c r="L340" i="5"/>
  <c r="M316"/>
  <c r="M342"/>
  <c r="CV197" i="6"/>
  <c r="CV126" i="22" s="1"/>
  <c r="BJ105" i="6"/>
  <c r="BJ51" i="22" s="1"/>
  <c r="BC105" i="6"/>
  <c r="BC51" i="22" s="1"/>
  <c r="CC197" i="6"/>
  <c r="CC126" i="22" s="1"/>
  <c r="BW197" i="6"/>
  <c r="BW126" i="22" s="1"/>
  <c r="AA197" i="6"/>
  <c r="AA126" i="22" s="1"/>
  <c r="M313" i="5"/>
  <c r="DH105" i="6"/>
  <c r="DH51" i="22" s="1"/>
  <c r="CO197" i="6"/>
  <c r="CO126" i="22" s="1"/>
  <c r="BJ197" i="6"/>
  <c r="AP197"/>
  <c r="AP126" i="22" s="1"/>
  <c r="AF197" i="6"/>
  <c r="AF126" i="22" s="1"/>
  <c r="DI51"/>
  <c r="CU51"/>
  <c r="AP105" i="6"/>
  <c r="AP51" i="22" s="1"/>
  <c r="CJ197" i="6"/>
  <c r="CJ126" i="22" s="1"/>
  <c r="CB197" i="6"/>
  <c r="CB126" i="22" s="1"/>
  <c r="CE105" i="6"/>
  <c r="CE51" i="22" s="1"/>
  <c r="BG105" i="6"/>
  <c r="BG51" i="22" s="1"/>
  <c r="Y197" i="6"/>
  <c r="L197"/>
  <c r="AG197"/>
  <c r="AB197"/>
  <c r="K105"/>
  <c r="K51" i="22" s="1"/>
  <c r="CT197" i="6"/>
  <c r="CT126" i="22" s="1"/>
  <c r="BP51"/>
  <c r="AQ126"/>
  <c r="BU105" i="6"/>
  <c r="BU51" i="22" s="1"/>
  <c r="BE105" i="6"/>
  <c r="Y105"/>
  <c r="Y51" i="22" s="1"/>
  <c r="BR197" i="6"/>
  <c r="BR126" i="22" s="1"/>
  <c r="T197" i="6"/>
  <c r="N125" i="9"/>
  <c r="BN105" i="6"/>
  <c r="BB105"/>
  <c r="AX105"/>
  <c r="AX51" i="22" s="1"/>
  <c r="BS197" i="6"/>
  <c r="CZ105"/>
  <c r="AR51" i="22"/>
  <c r="CI197" i="6"/>
  <c r="AV197"/>
  <c r="CZ197"/>
  <c r="AD105"/>
  <c r="AD51" i="22" s="1"/>
  <c r="R51"/>
  <c r="CA105" i="6"/>
  <c r="AU105"/>
  <c r="AU51" i="22" s="1"/>
  <c r="AE105" i="6"/>
  <c r="BP126" i="22"/>
  <c r="DJ105" i="6"/>
  <c r="DG197"/>
  <c r="BT105"/>
  <c r="AK197"/>
  <c r="DA197"/>
  <c r="S105"/>
  <c r="S51" i="22" s="1"/>
  <c r="S202" s="1"/>
  <c r="AN197" i="6"/>
  <c r="M30" l="1"/>
  <c r="M43" s="1"/>
  <c r="N253" i="5"/>
  <c r="N303" s="1"/>
  <c r="O165"/>
  <c r="N209"/>
  <c r="M31" i="6"/>
  <c r="M28"/>
  <c r="M37" s="1"/>
  <c r="M45" i="22" s="1"/>
  <c r="M32" i="6"/>
  <c r="M93" s="1"/>
  <c r="M29"/>
  <c r="M39" s="1"/>
  <c r="M40" i="22" s="1"/>
  <c r="BS126"/>
  <c r="BB51"/>
  <c r="Y126"/>
  <c r="Y202" s="1"/>
  <c r="BS117"/>
  <c r="T42"/>
  <c r="AT117"/>
  <c r="AM42"/>
  <c r="BC42"/>
  <c r="BS42"/>
  <c r="AV42"/>
  <c r="DF117"/>
  <c r="DG42"/>
  <c r="N39" i="7"/>
  <c r="BN51" i="22"/>
  <c r="AQ117"/>
  <c r="CM117"/>
  <c r="CZ117"/>
  <c r="CZ51"/>
  <c r="BE51"/>
  <c r="CS51"/>
  <c r="AT42"/>
  <c r="AA117"/>
  <c r="CG117"/>
  <c r="DG117"/>
  <c r="CC117"/>
  <c r="X42"/>
  <c r="AT126"/>
  <c r="BP42"/>
  <c r="U189"/>
  <c r="I21" i="6"/>
  <c r="I16" i="17" s="1"/>
  <c r="CI117" i="22"/>
  <c r="CX117"/>
  <c r="Q19" i="6"/>
  <c r="O22"/>
  <c r="P22"/>
  <c r="N22"/>
  <c r="O114"/>
  <c r="Q114"/>
  <c r="Q124" s="1"/>
  <c r="Q185" s="1"/>
  <c r="P114"/>
  <c r="P123" s="1"/>
  <c r="N114"/>
  <c r="DG126" i="22"/>
  <c r="E62" i="11"/>
  <c r="U75"/>
  <c r="H75"/>
  <c r="E31"/>
  <c r="K65" i="23"/>
  <c r="AV117" i="22"/>
  <c r="Y117"/>
  <c r="AL117"/>
  <c r="AM117"/>
  <c r="DI117"/>
  <c r="BP117"/>
  <c r="BF117"/>
  <c r="BX117"/>
  <c r="BE117"/>
  <c r="AH117"/>
  <c r="CE117"/>
  <c r="X117"/>
  <c r="T117"/>
  <c r="BK117"/>
  <c r="BQ117"/>
  <c r="BC117"/>
  <c r="BI117"/>
  <c r="AZ117"/>
  <c r="CH117"/>
  <c r="BF42"/>
  <c r="CB117"/>
  <c r="DH117"/>
  <c r="CK117"/>
  <c r="BU117"/>
  <c r="CV117"/>
  <c r="AD117"/>
  <c r="AE117"/>
  <c r="DD117"/>
  <c r="DE117"/>
  <c r="AR117"/>
  <c r="CP117"/>
  <c r="BB117"/>
  <c r="AK117"/>
  <c r="CW117"/>
  <c r="BJ117"/>
  <c r="BV117"/>
  <c r="AW117"/>
  <c r="CA117"/>
  <c r="CS117"/>
  <c r="DA117"/>
  <c r="AB117"/>
  <c r="BO117"/>
  <c r="CL42"/>
  <c r="AH42"/>
  <c r="CX42"/>
  <c r="CO42"/>
  <c r="AU42"/>
  <c r="BK42"/>
  <c r="BZ42"/>
  <c r="Z42"/>
  <c r="BA42"/>
  <c r="CX51"/>
  <c r="CO51"/>
  <c r="CO202" s="1"/>
  <c r="CV42"/>
  <c r="CC42"/>
  <c r="CI42"/>
  <c r="BD42"/>
  <c r="AA42"/>
  <c r="AQ42"/>
  <c r="BG42"/>
  <c r="BW42"/>
  <c r="CM42"/>
  <c r="BR42"/>
  <c r="AS42"/>
  <c r="BI42"/>
  <c r="CG42"/>
  <c r="CW42"/>
  <c r="DJ42"/>
  <c r="BJ42"/>
  <c r="AN42"/>
  <c r="AA51"/>
  <c r="CH51"/>
  <c r="BN42"/>
  <c r="DC42"/>
  <c r="DJ126"/>
  <c r="CF42"/>
  <c r="CJ42"/>
  <c r="AX42"/>
  <c r="AR42"/>
  <c r="AB42"/>
  <c r="CR42"/>
  <c r="BQ42"/>
  <c r="BV42"/>
  <c r="AG42"/>
  <c r="DE42"/>
  <c r="Y42"/>
  <c r="AE42"/>
  <c r="AP42"/>
  <c r="AJ42"/>
  <c r="CU42"/>
  <c r="AK42"/>
  <c r="DH42"/>
  <c r="CD42"/>
  <c r="DD42"/>
  <c r="DI192"/>
  <c r="DI42"/>
  <c r="BO192"/>
  <c r="BO42"/>
  <c r="CP192"/>
  <c r="CP42"/>
  <c r="K322" i="5"/>
  <c r="K27" i="22" s="1"/>
  <c r="CH126"/>
  <c r="BU126"/>
  <c r="U125" i="6"/>
  <c r="U124"/>
  <c r="U185" s="1"/>
  <c r="U123"/>
  <c r="U122"/>
  <c r="U135" s="1"/>
  <c r="U121"/>
  <c r="U120"/>
  <c r="U129" s="1"/>
  <c r="U120" i="22" s="1"/>
  <c r="Q121" i="6"/>
  <c r="Q123"/>
  <c r="H150" s="1"/>
  <c r="Q125"/>
  <c r="Q192" s="1"/>
  <c r="F82"/>
  <c r="DI82" s="1"/>
  <c r="U31"/>
  <c r="H62" s="1"/>
  <c r="F79" s="1"/>
  <c r="U29"/>
  <c r="U28"/>
  <c r="U33"/>
  <c r="U100" s="1"/>
  <c r="U30"/>
  <c r="U43" s="1"/>
  <c r="U32"/>
  <c r="U93" s="1"/>
  <c r="M125"/>
  <c r="M192" s="1"/>
  <c r="M124"/>
  <c r="M185" s="1"/>
  <c r="M123"/>
  <c r="H146" s="1"/>
  <c r="F163" s="1"/>
  <c r="M122"/>
  <c r="M135" s="1"/>
  <c r="M121"/>
  <c r="M120"/>
  <c r="M129" s="1"/>
  <c r="M120" i="22" s="1"/>
  <c r="M196" s="1"/>
  <c r="P125" i="6"/>
  <c r="P192" s="1"/>
  <c r="Q120"/>
  <c r="Q129" s="1"/>
  <c r="Q120" i="22" s="1"/>
  <c r="Q122" i="6"/>
  <c r="Q135" s="1"/>
  <c r="AJ51" i="22"/>
  <c r="AJ202" s="1"/>
  <c r="DA51"/>
  <c r="CU202"/>
  <c r="I37"/>
  <c r="J25" s="1"/>
  <c r="DI126"/>
  <c r="DI202" s="1"/>
  <c r="H71" i="19"/>
  <c r="N112" i="6"/>
  <c r="M38" i="22"/>
  <c r="M31" i="9"/>
  <c r="O38" i="22"/>
  <c r="O31" i="9"/>
  <c r="I113" i="6"/>
  <c r="Q112"/>
  <c r="Q112" i="22"/>
  <c r="Q188" s="1"/>
  <c r="F169" i="6"/>
  <c r="F170"/>
  <c r="Q143"/>
  <c r="M51" i="9"/>
  <c r="M113" i="22"/>
  <c r="N112"/>
  <c r="N188" s="1"/>
  <c r="O112" i="6"/>
  <c r="O112" i="22"/>
  <c r="O188" s="1"/>
  <c r="O51" i="9"/>
  <c r="O113" i="22"/>
  <c r="Q38"/>
  <c r="Q31" i="9"/>
  <c r="P31"/>
  <c r="P38" i="22"/>
  <c r="F174" i="6"/>
  <c r="U192"/>
  <c r="Q113" i="22"/>
  <c r="P112" i="6"/>
  <c r="P112" i="22"/>
  <c r="P188" s="1"/>
  <c r="P51" i="9"/>
  <c r="P113" i="22"/>
  <c r="I110" i="6"/>
  <c r="M112"/>
  <c r="CS192" i="22"/>
  <c r="DE192"/>
  <c r="CL192"/>
  <c r="BN115"/>
  <c r="BN117" s="1"/>
  <c r="CT115"/>
  <c r="CT117" s="1"/>
  <c r="CO115"/>
  <c r="CO117" s="1"/>
  <c r="K115"/>
  <c r="K117" s="1"/>
  <c r="DA126"/>
  <c r="AO115"/>
  <c r="AO117" s="1"/>
  <c r="I75" i="11"/>
  <c r="X192" i="22"/>
  <c r="K46" i="9"/>
  <c r="L43" s="1"/>
  <c r="M44"/>
  <c r="CQ192" i="22"/>
  <c r="AD192"/>
  <c r="DA192"/>
  <c r="BA192"/>
  <c r="L26" i="9"/>
  <c r="M23" s="1"/>
  <c r="M25" s="1"/>
  <c r="M24"/>
  <c r="CE192" i="22"/>
  <c r="AW192"/>
  <c r="CA192"/>
  <c r="AI192"/>
  <c r="CV192"/>
  <c r="CW192"/>
  <c r="CZ192"/>
  <c r="CW126"/>
  <c r="I18" i="6"/>
  <c r="DF126" i="22"/>
  <c r="AN126"/>
  <c r="AN202" s="1"/>
  <c r="AV126"/>
  <c r="CI126"/>
  <c r="BU202"/>
  <c r="BJ126"/>
  <c r="BJ202" s="1"/>
  <c r="AU126"/>
  <c r="CX126"/>
  <c r="CX202" s="1"/>
  <c r="BY126"/>
  <c r="BY202" s="1"/>
  <c r="BE126"/>
  <c r="CG126"/>
  <c r="CG202" s="1"/>
  <c r="CY192"/>
  <c r="AM192"/>
  <c r="BB192"/>
  <c r="E94" i="11"/>
  <c r="AR192" i="22"/>
  <c r="CE126"/>
  <c r="CE202" s="1"/>
  <c r="CM126"/>
  <c r="CM202" s="1"/>
  <c r="AB192"/>
  <c r="L75" i="11"/>
  <c r="AO126" i="22"/>
  <c r="CA126"/>
  <c r="T75" i="11"/>
  <c r="R199" i="22"/>
  <c r="O75" i="11"/>
  <c r="CQ126" i="22"/>
  <c r="CQ202" s="1"/>
  <c r="CY126"/>
  <c r="CY202" s="1"/>
  <c r="U37" i="6"/>
  <c r="U45" i="22" s="1"/>
  <c r="U20" i="6"/>
  <c r="BV192" i="22"/>
  <c r="M329" i="5"/>
  <c r="BN192" i="22"/>
  <c r="BU192"/>
  <c r="BI192"/>
  <c r="BM192"/>
  <c r="N192"/>
  <c r="CO192"/>
  <c r="P332" i="5"/>
  <c r="F77" i="6"/>
  <c r="DJ51" i="22"/>
  <c r="DJ202" s="1"/>
  <c r="AE51"/>
  <c r="AE202" s="1"/>
  <c r="CA51"/>
  <c r="CA202" s="1"/>
  <c r="CZ126"/>
  <c r="CZ202" s="1"/>
  <c r="H62" i="19"/>
  <c r="AY51" i="22"/>
  <c r="M75" i="11"/>
  <c r="CK192" i="22"/>
  <c r="BJ192"/>
  <c r="M192"/>
  <c r="BT192"/>
  <c r="BX192"/>
  <c r="T192"/>
  <c r="CB192"/>
  <c r="BC192"/>
  <c r="AZ192"/>
  <c r="BY192"/>
  <c r="CT192"/>
  <c r="BK192"/>
  <c r="BQ192"/>
  <c r="CH192"/>
  <c r="AL192"/>
  <c r="N342" i="5"/>
  <c r="N310"/>
  <c r="AV192" i="22"/>
  <c r="BT51"/>
  <c r="R202"/>
  <c r="T126"/>
  <c r="L126"/>
  <c r="BG202"/>
  <c r="AP202"/>
  <c r="CL126"/>
  <c r="CN192"/>
  <c r="CX192"/>
  <c r="L199"/>
  <c r="DF192"/>
  <c r="BE192"/>
  <c r="AU192"/>
  <c r="Y75" i="11"/>
  <c r="BF192" i="22"/>
  <c r="P314" i="5"/>
  <c r="CL51" i="22"/>
  <c r="DH126"/>
  <c r="DH202" s="1"/>
  <c r="BZ51"/>
  <c r="AR126"/>
  <c r="AR202" s="1"/>
  <c r="AD126"/>
  <c r="AD202" s="1"/>
  <c r="BV126"/>
  <c r="AW126"/>
  <c r="N311" i="5"/>
  <c r="BN202" i="22"/>
  <c r="N309" i="5"/>
  <c r="N316"/>
  <c r="M304"/>
  <c r="N305"/>
  <c r="BH202" i="22"/>
  <c r="M326" i="5"/>
  <c r="O328"/>
  <c r="N307"/>
  <c r="M338"/>
  <c r="BX51" i="22"/>
  <c r="BR191"/>
  <c r="CX191"/>
  <c r="DJ199"/>
  <c r="BV199"/>
  <c r="CF199"/>
  <c r="AU191"/>
  <c r="BK199"/>
  <c r="CQ199"/>
  <c r="S206" i="5"/>
  <c r="S250"/>
  <c r="T162"/>
  <c r="N226"/>
  <c r="N273"/>
  <c r="O182"/>
  <c r="M293"/>
  <c r="M325"/>
  <c r="N231"/>
  <c r="N278"/>
  <c r="O187"/>
  <c r="AB199" i="22"/>
  <c r="AB191"/>
  <c r="N245" i="5"/>
  <c r="N292"/>
  <c r="O201"/>
  <c r="AT199" i="22"/>
  <c r="AT191"/>
  <c r="BB199"/>
  <c r="BN199"/>
  <c r="Q202" i="15"/>
  <c r="P246"/>
  <c r="L191" i="22"/>
  <c r="AZ191"/>
  <c r="CN199"/>
  <c r="K62" i="9"/>
  <c r="K65" s="1"/>
  <c r="K67" s="1"/>
  <c r="L64" s="1"/>
  <c r="L66" s="1"/>
  <c r="N248" i="5"/>
  <c r="N204"/>
  <c r="O160"/>
  <c r="M298"/>
  <c r="M268"/>
  <c r="N275"/>
  <c r="N228"/>
  <c r="O184"/>
  <c r="CM191" i="22"/>
  <c r="CR191"/>
  <c r="O255" i="5"/>
  <c r="O211"/>
  <c r="P167"/>
  <c r="W199" i="22"/>
  <c r="AM199"/>
  <c r="AM191"/>
  <c r="BC191"/>
  <c r="BS199"/>
  <c r="BS191"/>
  <c r="CI199"/>
  <c r="Z191"/>
  <c r="O259" i="5"/>
  <c r="O215"/>
  <c r="P171"/>
  <c r="O222"/>
  <c r="O266"/>
  <c r="P178"/>
  <c r="AS191" i="22"/>
  <c r="BI191"/>
  <c r="BY191"/>
  <c r="AN199"/>
  <c r="P287" i="5"/>
  <c r="P240"/>
  <c r="Q196"/>
  <c r="V199" i="22"/>
  <c r="N40" i="7"/>
  <c r="N41" s="1"/>
  <c r="N40" i="9" s="1"/>
  <c r="N41" s="1"/>
  <c r="AG199" i="22"/>
  <c r="AW191"/>
  <c r="BM199"/>
  <c r="CC191"/>
  <c r="CC199"/>
  <c r="AJ191"/>
  <c r="BX191"/>
  <c r="BF199"/>
  <c r="X191"/>
  <c r="Q242" i="5"/>
  <c r="Q289"/>
  <c r="R198"/>
  <c r="AA191" i="22"/>
  <c r="AY191"/>
  <c r="L345" i="5"/>
  <c r="L349" s="1"/>
  <c r="L102" i="22" s="1"/>
  <c r="BR199"/>
  <c r="BT191"/>
  <c r="DJ191"/>
  <c r="AE191"/>
  <c r="AU199"/>
  <c r="AD191"/>
  <c r="AD199"/>
  <c r="N274" i="5"/>
  <c r="N227"/>
  <c r="O183"/>
  <c r="N212"/>
  <c r="N256"/>
  <c r="O168"/>
  <c r="N283"/>
  <c r="N236"/>
  <c r="O192"/>
  <c r="CG191" i="22"/>
  <c r="N205" i="5"/>
  <c r="N249"/>
  <c r="O161"/>
  <c r="AX199" i="22"/>
  <c r="BB191"/>
  <c r="O29" i="23"/>
  <c r="O50" s="1"/>
  <c r="Y199" i="22"/>
  <c r="BE199"/>
  <c r="BU199"/>
  <c r="AZ199"/>
  <c r="BP191"/>
  <c r="N286" i="5"/>
  <c r="N239"/>
  <c r="O195"/>
  <c r="DD199" i="22"/>
  <c r="AQ191"/>
  <c r="BG191"/>
  <c r="CE191"/>
  <c r="CU191"/>
  <c r="DI191"/>
  <c r="P244" i="15"/>
  <c r="Q200"/>
  <c r="K25" i="22"/>
  <c r="K28" i="23"/>
  <c r="O22" i="7"/>
  <c r="O26" i="23"/>
  <c r="O219" i="5"/>
  <c r="O263"/>
  <c r="P175"/>
  <c r="W191" i="22"/>
  <c r="Z199"/>
  <c r="BJ191"/>
  <c r="O216" i="5"/>
  <c r="O260"/>
  <c r="P172"/>
  <c r="AC191" i="22"/>
  <c r="AC199"/>
  <c r="AS199"/>
  <c r="BI199"/>
  <c r="BY199"/>
  <c r="AN191"/>
  <c r="AH199"/>
  <c r="AH191"/>
  <c r="CS191"/>
  <c r="Q199" i="15"/>
  <c r="P243"/>
  <c r="AJ199" i="22"/>
  <c r="BD199"/>
  <c r="AI191"/>
  <c r="AY199"/>
  <c r="BO199"/>
  <c r="P120" i="9"/>
  <c r="P118" s="1"/>
  <c r="P124" s="1"/>
  <c r="Q107" i="15"/>
  <c r="P105"/>
  <c r="DF191" i="22"/>
  <c r="DF199"/>
  <c r="J72" i="9"/>
  <c r="J75" s="1"/>
  <c r="J77" s="1"/>
  <c r="K74" s="1"/>
  <c r="K76" s="1"/>
  <c r="K72"/>
  <c r="K75" s="1"/>
  <c r="P96" i="15"/>
  <c r="Q44"/>
  <c r="O291" i="5"/>
  <c r="O244"/>
  <c r="P200"/>
  <c r="AF199" i="22"/>
  <c r="DB199"/>
  <c r="O217" i="5"/>
  <c r="O261"/>
  <c r="P173"/>
  <c r="BP202" i="22"/>
  <c r="K202"/>
  <c r="V202"/>
  <c r="AL202"/>
  <c r="BT202"/>
  <c r="AI202"/>
  <c r="R300" i="5"/>
  <c r="M334"/>
  <c r="BS192" i="22"/>
  <c r="AT192"/>
  <c r="AT193" s="1"/>
  <c r="M344" i="5"/>
  <c r="M302"/>
  <c r="I86" i="6"/>
  <c r="T199" i="22"/>
  <c r="V192"/>
  <c r="AA75" i="11"/>
  <c r="AX192" i="22"/>
  <c r="I172" i="6"/>
  <c r="I175"/>
  <c r="DD126" i="22"/>
  <c r="DD202" s="1"/>
  <c r="DG192"/>
  <c r="BH192"/>
  <c r="CR192"/>
  <c r="CR193" s="1"/>
  <c r="CJ51"/>
  <c r="CJ202" s="1"/>
  <c r="BV51"/>
  <c r="BB126"/>
  <c r="BB202" s="1"/>
  <c r="BK51"/>
  <c r="BK202" s="1"/>
  <c r="DC51"/>
  <c r="DC202" s="1"/>
  <c r="BA51"/>
  <c r="BA202" s="1"/>
  <c r="AB51"/>
  <c r="CV51"/>
  <c r="CV202" s="1"/>
  <c r="AO51"/>
  <c r="BC126"/>
  <c r="BC202" s="1"/>
  <c r="T51"/>
  <c r="CN51"/>
  <c r="CN202" s="1"/>
  <c r="AV51"/>
  <c r="AV202" s="1"/>
  <c r="AC126"/>
  <c r="AC202" s="1"/>
  <c r="BW202"/>
  <c r="CR51"/>
  <c r="W51"/>
  <c r="W202" s="1"/>
  <c r="BS51"/>
  <c r="BS202" s="1"/>
  <c r="CS126"/>
  <c r="AZ126"/>
  <c r="AZ202" s="1"/>
  <c r="AS202"/>
  <c r="AG51"/>
  <c r="CC51"/>
  <c r="CC202" s="1"/>
  <c r="U192"/>
  <c r="CC192"/>
  <c r="CC193" s="1"/>
  <c r="V75" i="11"/>
  <c r="DB192" i="22"/>
  <c r="BP192"/>
  <c r="I173" i="6"/>
  <c r="AA192" i="22"/>
  <c r="AQ192"/>
  <c r="AQ193" s="1"/>
  <c r="BG192"/>
  <c r="BG193" s="1"/>
  <c r="BW192"/>
  <c r="CM192"/>
  <c r="I81" i="6"/>
  <c r="AB126" i="22"/>
  <c r="I178" i="6"/>
  <c r="DJ192" i="22"/>
  <c r="I84" i="6"/>
  <c r="BX126" i="22"/>
  <c r="BX202" s="1"/>
  <c r="AN192"/>
  <c r="AN193" s="1"/>
  <c r="BF51"/>
  <c r="CP202"/>
  <c r="AA202"/>
  <c r="BO202"/>
  <c r="AF202"/>
  <c r="DB202"/>
  <c r="I176" i="6"/>
  <c r="I85"/>
  <c r="Z75" i="11"/>
  <c r="X75"/>
  <c r="DC192" i="22"/>
  <c r="BL126"/>
  <c r="BL202" s="1"/>
  <c r="DF51"/>
  <c r="DF202" s="1"/>
  <c r="CF192"/>
  <c r="W75" i="11"/>
  <c r="CJ192" i="22"/>
  <c r="AH192"/>
  <c r="CD192"/>
  <c r="DD192"/>
  <c r="AC75" i="11"/>
  <c r="N317" i="5"/>
  <c r="N29" i="23"/>
  <c r="N50" s="1"/>
  <c r="CL191" i="22"/>
  <c r="DG199"/>
  <c r="BT199"/>
  <c r="CJ191"/>
  <c r="CJ199"/>
  <c r="BV191"/>
  <c r="CT199"/>
  <c r="AE199"/>
  <c r="BK191"/>
  <c r="CA199"/>
  <c r="R191"/>
  <c r="BZ191"/>
  <c r="CW191"/>
  <c r="DC199"/>
  <c r="N282" i="5"/>
  <c r="N235"/>
  <c r="O191"/>
  <c r="N210"/>
  <c r="N254"/>
  <c r="O166"/>
  <c r="AK191" i="22"/>
  <c r="AK199"/>
  <c r="BA191"/>
  <c r="BA199"/>
  <c r="BQ191"/>
  <c r="BQ199"/>
  <c r="CG199"/>
  <c r="AR191"/>
  <c r="CV191"/>
  <c r="CV199"/>
  <c r="N252" i="5"/>
  <c r="N208"/>
  <c r="O164"/>
  <c r="P248" i="15"/>
  <c r="Q204"/>
  <c r="AX191" i="22"/>
  <c r="O40" i="23"/>
  <c r="O34" i="7"/>
  <c r="Q48" i="15"/>
  <c r="P100"/>
  <c r="AO199" i="22"/>
  <c r="CK199"/>
  <c r="T191"/>
  <c r="Q201" i="15"/>
  <c r="P245"/>
  <c r="L318" i="5"/>
  <c r="Q207"/>
  <c r="Q251"/>
  <c r="R163"/>
  <c r="AV191" i="22"/>
  <c r="AV199"/>
  <c r="DD191"/>
  <c r="BW191"/>
  <c r="AP191"/>
  <c r="CR199"/>
  <c r="BC199"/>
  <c r="CI191"/>
  <c r="BJ199"/>
  <c r="CY191"/>
  <c r="N265" i="5"/>
  <c r="N221"/>
  <c r="O177"/>
  <c r="O285"/>
  <c r="O238"/>
  <c r="P194"/>
  <c r="BH199" i="22"/>
  <c r="R237" i="5"/>
  <c r="R284"/>
  <c r="S193"/>
  <c r="V191" i="22"/>
  <c r="AL199"/>
  <c r="CS199"/>
  <c r="DE191"/>
  <c r="DE199"/>
  <c r="AG191"/>
  <c r="AW199"/>
  <c r="BD191"/>
  <c r="BF191"/>
  <c r="Q264" i="5"/>
  <c r="Q220"/>
  <c r="R176"/>
  <c r="X199" i="22"/>
  <c r="BL199"/>
  <c r="CP191"/>
  <c r="BO191"/>
  <c r="S191"/>
  <c r="CL199"/>
  <c r="DG191"/>
  <c r="CX199"/>
  <c r="CO199"/>
  <c r="CF191"/>
  <c r="CA191"/>
  <c r="BZ199"/>
  <c r="CQ191"/>
  <c r="CW199"/>
  <c r="DC191"/>
  <c r="P218" i="5"/>
  <c r="P262"/>
  <c r="Q174"/>
  <c r="O258"/>
  <c r="O214"/>
  <c r="P170"/>
  <c r="AR199" i="22"/>
  <c r="CZ191"/>
  <c r="CZ199"/>
  <c r="P276" i="5"/>
  <c r="P229"/>
  <c r="Q185"/>
  <c r="J85" i="19"/>
  <c r="F144" s="1"/>
  <c r="BN191" i="22"/>
  <c r="P117" i="9"/>
  <c r="P123" s="1"/>
  <c r="Q104" i="15"/>
  <c r="Y191" i="22"/>
  <c r="BE191"/>
  <c r="BU191"/>
  <c r="CK191"/>
  <c r="BP199"/>
  <c r="CN191"/>
  <c r="O213" i="5"/>
  <c r="O257"/>
  <c r="P169"/>
  <c r="Q203" i="15"/>
  <c r="P247"/>
  <c r="AQ199" i="22"/>
  <c r="BG199"/>
  <c r="BW199"/>
  <c r="CE199"/>
  <c r="CM199"/>
  <c r="AP199"/>
  <c r="CU199"/>
  <c r="DI199"/>
  <c r="DH191"/>
  <c r="DH199"/>
  <c r="Q47" i="15"/>
  <c r="P99"/>
  <c r="O234" i="5"/>
  <c r="O281"/>
  <c r="P190"/>
  <c r="CY199" i="22"/>
  <c r="O290" i="5"/>
  <c r="O243"/>
  <c r="P199"/>
  <c r="N288"/>
  <c r="N241"/>
  <c r="O197"/>
  <c r="N279"/>
  <c r="N232"/>
  <c r="O188"/>
  <c r="BH191" i="22"/>
  <c r="Q280" i="5"/>
  <c r="Q233"/>
  <c r="R189"/>
  <c r="AL191" i="22"/>
  <c r="O32" i="7"/>
  <c r="O39" s="1"/>
  <c r="O38" i="23"/>
  <c r="BM191" i="22"/>
  <c r="BX199"/>
  <c r="Q49" i="15"/>
  <c r="P101"/>
  <c r="N277" i="5"/>
  <c r="N230"/>
  <c r="O186"/>
  <c r="BL191" i="22"/>
  <c r="CP199"/>
  <c r="AA199"/>
  <c r="AI199"/>
  <c r="CH199"/>
  <c r="DA191"/>
  <c r="N27" i="7"/>
  <c r="N28"/>
  <c r="N29" s="1"/>
  <c r="N20" i="9" s="1"/>
  <c r="N21" s="1"/>
  <c r="CB199" i="22"/>
  <c r="CD191"/>
  <c r="CD199"/>
  <c r="CH191"/>
  <c r="DA199"/>
  <c r="O23" i="23"/>
  <c r="O19" i="7"/>
  <c r="W85" i="19"/>
  <c r="S144" s="1"/>
  <c r="AF191" i="22"/>
  <c r="CB191"/>
  <c r="DB191"/>
  <c r="O267" i="5"/>
  <c r="O223"/>
  <c r="P179"/>
  <c r="AU202" i="22"/>
  <c r="AK126"/>
  <c r="P75" i="11"/>
  <c r="S75"/>
  <c r="P301" i="5"/>
  <c r="AG126" i="22"/>
  <c r="M327" i="5"/>
  <c r="I177" i="6"/>
  <c r="AO192" i="22"/>
  <c r="M315" i="5"/>
  <c r="N337"/>
  <c r="Q336"/>
  <c r="O339"/>
  <c r="AY192" i="22"/>
  <c r="AY193" s="1"/>
  <c r="BZ192"/>
  <c r="BZ193" s="1"/>
  <c r="Q75" i="11"/>
  <c r="Z192" i="22"/>
  <c r="Z193" s="1"/>
  <c r="P341" i="5"/>
  <c r="AC192" i="22"/>
  <c r="AC193" s="1"/>
  <c r="BR51"/>
  <c r="BR202" s="1"/>
  <c r="DG51"/>
  <c r="DG202" s="1"/>
  <c r="AH126"/>
  <c r="AH202" s="1"/>
  <c r="CT51"/>
  <c r="CT202" s="1"/>
  <c r="BZ126"/>
  <c r="CW202"/>
  <c r="AK51"/>
  <c r="BQ51"/>
  <c r="BQ202" s="1"/>
  <c r="AM126"/>
  <c r="AT51"/>
  <c r="CK51"/>
  <c r="L51"/>
  <c r="AQ202"/>
  <c r="CR126"/>
  <c r="AM51"/>
  <c r="CI51"/>
  <c r="BF126"/>
  <c r="BI202"/>
  <c r="CK126"/>
  <c r="DE202"/>
  <c r="AW51"/>
  <c r="I80" i="6"/>
  <c r="AG192" i="22"/>
  <c r="AF192"/>
  <c r="J75" i="11"/>
  <c r="O312" i="5"/>
  <c r="M306"/>
  <c r="N308"/>
  <c r="M335"/>
  <c r="CI192" i="22"/>
  <c r="CI193" s="1"/>
  <c r="M299" i="5"/>
  <c r="BD192" i="22"/>
  <c r="BR192"/>
  <c r="BR193" s="1"/>
  <c r="K199"/>
  <c r="AS192"/>
  <c r="AS193" s="1"/>
  <c r="CG192"/>
  <c r="CG193" s="1"/>
  <c r="L270" i="5"/>
  <c r="N313"/>
  <c r="N333"/>
  <c r="Y192" i="22"/>
  <c r="BL192"/>
  <c r="M331" i="5"/>
  <c r="AE192" i="22"/>
  <c r="AP192"/>
  <c r="I83" i="6"/>
  <c r="K75" i="11"/>
  <c r="AJ192" i="22"/>
  <c r="CU192"/>
  <c r="BD51"/>
  <c r="BD202" s="1"/>
  <c r="X51"/>
  <c r="X202" s="1"/>
  <c r="AY126"/>
  <c r="AY202" s="1"/>
  <c r="CD202"/>
  <c r="AX202"/>
  <c r="CB202"/>
  <c r="AK192"/>
  <c r="DH192"/>
  <c r="L295" i="5"/>
  <c r="Z126" i="22"/>
  <c r="Z202" s="1"/>
  <c r="N343" i="5"/>
  <c r="CH202" i="22" l="1"/>
  <c r="O209" i="5"/>
  <c r="O253"/>
  <c r="O303" s="1"/>
  <c r="P165"/>
  <c r="AK193" i="22"/>
  <c r="BD193"/>
  <c r="CS202"/>
  <c r="T202"/>
  <c r="M42"/>
  <c r="AJ193"/>
  <c r="AH193"/>
  <c r="DJ193"/>
  <c r="M32" i="9"/>
  <c r="H54" i="6"/>
  <c r="M51"/>
  <c r="M143"/>
  <c r="DH193" i="22"/>
  <c r="BL193"/>
  <c r="AT202"/>
  <c r="CT191"/>
  <c r="AO202"/>
  <c r="U51" i="6"/>
  <c r="BE202" i="22"/>
  <c r="P120" i="6"/>
  <c r="P129" s="1"/>
  <c r="P120" i="22" s="1"/>
  <c r="P121" i="6"/>
  <c r="Q20" i="22"/>
  <c r="CU193"/>
  <c r="AE193"/>
  <c r="AG193"/>
  <c r="DA202"/>
  <c r="O18"/>
  <c r="H149" i="6"/>
  <c r="F166" s="1"/>
  <c r="DJ166" s="1"/>
  <c r="P143"/>
  <c r="AP193" i="22"/>
  <c r="Y193"/>
  <c r="AF193"/>
  <c r="CI202"/>
  <c r="L202"/>
  <c r="CM193"/>
  <c r="AA193"/>
  <c r="BP193"/>
  <c r="BV202"/>
  <c r="BS193"/>
  <c r="K191"/>
  <c r="K193" s="1"/>
  <c r="P124" i="6"/>
  <c r="P185" s="1"/>
  <c r="Y82"/>
  <c r="K23" i="22"/>
  <c r="K24"/>
  <c r="K175" s="1"/>
  <c r="AZ20"/>
  <c r="CB18"/>
  <c r="DB21"/>
  <c r="AM18"/>
  <c r="CX18"/>
  <c r="AV18"/>
  <c r="BM19"/>
  <c r="AP21"/>
  <c r="BC21"/>
  <c r="BP19"/>
  <c r="CM82" i="6"/>
  <c r="V82"/>
  <c r="AX82"/>
  <c r="BA82"/>
  <c r="BK82"/>
  <c r="DE82"/>
  <c r="AD18" i="22"/>
  <c r="AA82" i="6"/>
  <c r="BT82"/>
  <c r="CV82"/>
  <c r="CH82"/>
  <c r="AR82"/>
  <c r="CK82"/>
  <c r="Q82"/>
  <c r="CD82"/>
  <c r="BG82"/>
  <c r="AN82"/>
  <c r="U82"/>
  <c r="CG82"/>
  <c r="DD82"/>
  <c r="BB82"/>
  <c r="AE82"/>
  <c r="L82"/>
  <c r="BX82"/>
  <c r="BE82"/>
  <c r="CW82"/>
  <c r="DJ79"/>
  <c r="R79"/>
  <c r="AH79"/>
  <c r="AX79"/>
  <c r="BN79"/>
  <c r="CD79"/>
  <c r="K79"/>
  <c r="AA79"/>
  <c r="AQ79"/>
  <c r="BG79"/>
  <c r="BW79"/>
  <c r="CM79"/>
  <c r="X79"/>
  <c r="AN79"/>
  <c r="BD79"/>
  <c r="BT79"/>
  <c r="CJ79"/>
  <c r="U79"/>
  <c r="AK79"/>
  <c r="BA79"/>
  <c r="BQ79"/>
  <c r="CG79"/>
  <c r="CR79"/>
  <c r="CV79"/>
  <c r="CZ79"/>
  <c r="J79"/>
  <c r="Z79"/>
  <c r="AP79"/>
  <c r="BF79"/>
  <c r="BV79"/>
  <c r="CL79"/>
  <c r="S79"/>
  <c r="AI79"/>
  <c r="AY79"/>
  <c r="BO79"/>
  <c r="CE79"/>
  <c r="Q79"/>
  <c r="AF79"/>
  <c r="AV79"/>
  <c r="BL79"/>
  <c r="CB79"/>
  <c r="M79"/>
  <c r="AC79"/>
  <c r="AS79"/>
  <c r="BI79"/>
  <c r="BY79"/>
  <c r="CO79"/>
  <c r="CT79"/>
  <c r="CX79"/>
  <c r="DB79"/>
  <c r="DF79"/>
  <c r="N79"/>
  <c r="AD79"/>
  <c r="AT79"/>
  <c r="BJ79"/>
  <c r="BZ79"/>
  <c r="CP79"/>
  <c r="W79"/>
  <c r="AM79"/>
  <c r="BC79"/>
  <c r="BS79"/>
  <c r="CI79"/>
  <c r="T79"/>
  <c r="AJ79"/>
  <c r="AZ79"/>
  <c r="BP79"/>
  <c r="CF79"/>
  <c r="P79"/>
  <c r="AG79"/>
  <c r="AW79"/>
  <c r="BM79"/>
  <c r="CC79"/>
  <c r="DH79"/>
  <c r="AL79"/>
  <c r="BR79"/>
  <c r="O79"/>
  <c r="AU79"/>
  <c r="CA79"/>
  <c r="AB79"/>
  <c r="BH79"/>
  <c r="CN79"/>
  <c r="AO79"/>
  <c r="BU79"/>
  <c r="CQ79"/>
  <c r="CU79"/>
  <c r="CY79"/>
  <c r="DC79"/>
  <c r="DG79"/>
  <c r="DD79"/>
  <c r="V79"/>
  <c r="BB79"/>
  <c r="CH79"/>
  <c r="AE79"/>
  <c r="BK79"/>
  <c r="L79"/>
  <c r="AR79"/>
  <c r="BX79"/>
  <c r="Y79"/>
  <c r="BE79"/>
  <c r="CK79"/>
  <c r="CS79"/>
  <c r="CW79"/>
  <c r="DA79"/>
  <c r="DE79"/>
  <c r="DI79"/>
  <c r="U143"/>
  <c r="H154"/>
  <c r="F171" s="1"/>
  <c r="I114"/>
  <c r="DF18" i="22"/>
  <c r="CP18"/>
  <c r="BL18"/>
  <c r="AF18"/>
  <c r="CS19"/>
  <c r="AG19"/>
  <c r="BV21"/>
  <c r="J21"/>
  <c r="BZ19"/>
  <c r="AE20"/>
  <c r="DH21"/>
  <c r="U20"/>
  <c r="CL19"/>
  <c r="CF20"/>
  <c r="T20"/>
  <c r="N19"/>
  <c r="CQ20"/>
  <c r="BS18"/>
  <c r="DG19"/>
  <c r="CL20"/>
  <c r="AS21"/>
  <c r="CO18"/>
  <c r="AC19"/>
  <c r="K20"/>
  <c r="N24"/>
  <c r="N175" s="1"/>
  <c r="O24"/>
  <c r="O175" s="1"/>
  <c r="M22"/>
  <c r="AH82" i="6"/>
  <c r="BN82"/>
  <c r="K82"/>
  <c r="AQ82"/>
  <c r="BW82"/>
  <c r="X82"/>
  <c r="BD82"/>
  <c r="CJ82"/>
  <c r="AK82"/>
  <c r="BQ82"/>
  <c r="CR82"/>
  <c r="CZ82"/>
  <c r="DH82"/>
  <c r="AL82"/>
  <c r="BR82"/>
  <c r="O82"/>
  <c r="AU82"/>
  <c r="CA82"/>
  <c r="AB82"/>
  <c r="BH82"/>
  <c r="CN82"/>
  <c r="AO82"/>
  <c r="BU82"/>
  <c r="CS82"/>
  <c r="DA82"/>
  <c r="L23" i="22"/>
  <c r="M33" i="9"/>
  <c r="M34" s="1"/>
  <c r="O35" s="1"/>
  <c r="O41" i="22" s="1"/>
  <c r="L22"/>
  <c r="J24"/>
  <c r="J175" s="1"/>
  <c r="DB18"/>
  <c r="CT18"/>
  <c r="CK18"/>
  <c r="BT18"/>
  <c r="BD18"/>
  <c r="AN18"/>
  <c r="X18"/>
  <c r="DI19"/>
  <c r="CC19"/>
  <c r="AW19"/>
  <c r="Q19"/>
  <c r="CL21"/>
  <c r="BF21"/>
  <c r="Z21"/>
  <c r="CV20"/>
  <c r="BP20"/>
  <c r="AJ20"/>
  <c r="DF19"/>
  <c r="AT19"/>
  <c r="CI21"/>
  <c r="W21"/>
  <c r="BK20"/>
  <c r="CI18"/>
  <c r="BB18"/>
  <c r="W18"/>
  <c r="BS19"/>
  <c r="AV21"/>
  <c r="Z20"/>
  <c r="DE21"/>
  <c r="CG20"/>
  <c r="DE18"/>
  <c r="BJ18"/>
  <c r="CO19"/>
  <c r="DH20"/>
  <c r="BO21"/>
  <c r="AA19"/>
  <c r="BR21"/>
  <c r="AV20"/>
  <c r="Z19"/>
  <c r="DC20"/>
  <c r="AC18"/>
  <c r="DF20"/>
  <c r="M24"/>
  <c r="M175" s="1"/>
  <c r="J22"/>
  <c r="DH18"/>
  <c r="DD18"/>
  <c r="CZ18"/>
  <c r="CV18"/>
  <c r="CQ18"/>
  <c r="CN18"/>
  <c r="CF18"/>
  <c r="BX18"/>
  <c r="BP18"/>
  <c r="BH18"/>
  <c r="AZ18"/>
  <c r="AR18"/>
  <c r="AJ18"/>
  <c r="AB18"/>
  <c r="T18"/>
  <c r="M18"/>
  <c r="DA19"/>
  <c r="CK19"/>
  <c r="BU19"/>
  <c r="BE19"/>
  <c r="AO19"/>
  <c r="Y19"/>
  <c r="DJ21"/>
  <c r="CT21"/>
  <c r="CD21"/>
  <c r="BN21"/>
  <c r="AX21"/>
  <c r="AH21"/>
  <c r="R21"/>
  <c r="DD20"/>
  <c r="CN20"/>
  <c r="BX20"/>
  <c r="BH20"/>
  <c r="AR20"/>
  <c r="AB20"/>
  <c r="L20"/>
  <c r="CP19"/>
  <c r="BJ19"/>
  <c r="AD19"/>
  <c r="CY21"/>
  <c r="BS21"/>
  <c r="AM21"/>
  <c r="DG20"/>
  <c r="CA20"/>
  <c r="AU20"/>
  <c r="O20"/>
  <c r="CA18"/>
  <c r="BK18"/>
  <c r="AU18"/>
  <c r="AE18"/>
  <c r="P18"/>
  <c r="CQ19"/>
  <c r="AM19"/>
  <c r="CB21"/>
  <c r="P21"/>
  <c r="BF20"/>
  <c r="CV19"/>
  <c r="AJ19"/>
  <c r="BY21"/>
  <c r="M21"/>
  <c r="BA20"/>
  <c r="L24"/>
  <c r="L175" s="1"/>
  <c r="CW18"/>
  <c r="BZ18"/>
  <c r="AT18"/>
  <c r="N18"/>
  <c r="BI19"/>
  <c r="CX21"/>
  <c r="AL21"/>
  <c r="CB20"/>
  <c r="P20"/>
  <c r="BF19"/>
  <c r="CU21"/>
  <c r="AI21"/>
  <c r="BW20"/>
  <c r="BI18"/>
  <c r="CM19"/>
  <c r="BP21"/>
  <c r="AT20"/>
  <c r="AQ20"/>
  <c r="BY18"/>
  <c r="AS18"/>
  <c r="L18"/>
  <c r="BG19"/>
  <c r="CV21"/>
  <c r="AJ21"/>
  <c r="BZ20"/>
  <c r="N20"/>
  <c r="CJ19"/>
  <c r="CX19"/>
  <c r="CH19"/>
  <c r="BR19"/>
  <c r="BB19"/>
  <c r="AL19"/>
  <c r="V19"/>
  <c r="DG21"/>
  <c r="CQ21"/>
  <c r="CA21"/>
  <c r="BK21"/>
  <c r="AU21"/>
  <c r="AE21"/>
  <c r="O21"/>
  <c r="CY20"/>
  <c r="CI20"/>
  <c r="BS20"/>
  <c r="BC20"/>
  <c r="AM20"/>
  <c r="W20"/>
  <c r="CM18"/>
  <c r="CE18"/>
  <c r="BV18"/>
  <c r="BO18"/>
  <c r="BG18"/>
  <c r="AX18"/>
  <c r="AQ18"/>
  <c r="AI18"/>
  <c r="AA18"/>
  <c r="S18"/>
  <c r="K18"/>
  <c r="CY19"/>
  <c r="CI19"/>
  <c r="BC19"/>
  <c r="W19"/>
  <c r="CR21"/>
  <c r="BL21"/>
  <c r="AF21"/>
  <c r="DB20"/>
  <c r="BV20"/>
  <c r="AP20"/>
  <c r="J20"/>
  <c r="CF19"/>
  <c r="AZ19"/>
  <c r="T19"/>
  <c r="CO21"/>
  <c r="BI21"/>
  <c r="AC21"/>
  <c r="CW20"/>
  <c r="BQ20"/>
  <c r="AK20"/>
  <c r="J23"/>
  <c r="DI18"/>
  <c r="DA18"/>
  <c r="CS18"/>
  <c r="CH18"/>
  <c r="BR18"/>
  <c r="BC18"/>
  <c r="AL18"/>
  <c r="V18"/>
  <c r="DE19"/>
  <c r="BY19"/>
  <c r="AS19"/>
  <c r="M19"/>
  <c r="CH21"/>
  <c r="BB21"/>
  <c r="V21"/>
  <c r="CR20"/>
  <c r="BL20"/>
  <c r="AF20"/>
  <c r="DB19"/>
  <c r="BV19"/>
  <c r="AP19"/>
  <c r="J19"/>
  <c r="CE21"/>
  <c r="AY21"/>
  <c r="S21"/>
  <c r="CM20"/>
  <c r="BG20"/>
  <c r="AA20"/>
  <c r="CG18"/>
  <c r="BQ18"/>
  <c r="BA18"/>
  <c r="AK18"/>
  <c r="U18"/>
  <c r="DC19"/>
  <c r="BW19"/>
  <c r="AQ19"/>
  <c r="K19"/>
  <c r="CF21"/>
  <c r="AZ21"/>
  <c r="T21"/>
  <c r="CP20"/>
  <c r="BJ20"/>
  <c r="AD20"/>
  <c r="CZ19"/>
  <c r="BT19"/>
  <c r="P122" i="6"/>
  <c r="P135" s="1"/>
  <c r="CA19" i="22"/>
  <c r="BK19"/>
  <c r="AU19"/>
  <c r="AE19"/>
  <c r="O19"/>
  <c r="CZ21"/>
  <c r="CJ21"/>
  <c r="BT21"/>
  <c r="BD21"/>
  <c r="AN21"/>
  <c r="X21"/>
  <c r="DJ20"/>
  <c r="CT20"/>
  <c r="CD20"/>
  <c r="BN20"/>
  <c r="AX20"/>
  <c r="AH20"/>
  <c r="R20"/>
  <c r="DD19"/>
  <c r="CN19"/>
  <c r="BX19"/>
  <c r="BH19"/>
  <c r="AR19"/>
  <c r="AB19"/>
  <c r="L19"/>
  <c r="CW21"/>
  <c r="CG21"/>
  <c r="BQ21"/>
  <c r="BA21"/>
  <c r="AK21"/>
  <c r="U21"/>
  <c r="DE20"/>
  <c r="CO20"/>
  <c r="BY20"/>
  <c r="BI20"/>
  <c r="AS20"/>
  <c r="AC20"/>
  <c r="M20"/>
  <c r="K22"/>
  <c r="DJ18"/>
  <c r="DG18"/>
  <c r="DC18"/>
  <c r="CY18"/>
  <c r="CU18"/>
  <c r="CR18"/>
  <c r="CL18"/>
  <c r="CD18"/>
  <c r="BW18"/>
  <c r="BN18"/>
  <c r="BF18"/>
  <c r="AY18"/>
  <c r="AP18"/>
  <c r="AH18"/>
  <c r="Z18"/>
  <c r="R18"/>
  <c r="J9"/>
  <c r="CW19"/>
  <c r="CG19"/>
  <c r="BQ19"/>
  <c r="BA19"/>
  <c r="AK19"/>
  <c r="U19"/>
  <c r="DF21"/>
  <c r="CP21"/>
  <c r="BZ21"/>
  <c r="BJ21"/>
  <c r="AT21"/>
  <c r="AD21"/>
  <c r="N21"/>
  <c r="CZ20"/>
  <c r="CJ20"/>
  <c r="BT20"/>
  <c r="BD20"/>
  <c r="AN20"/>
  <c r="X20"/>
  <c r="DJ19"/>
  <c r="CT19"/>
  <c r="CD19"/>
  <c r="BN19"/>
  <c r="AX19"/>
  <c r="AH19"/>
  <c r="R19"/>
  <c r="DC21"/>
  <c r="CM21"/>
  <c r="BW21"/>
  <c r="BG21"/>
  <c r="AQ21"/>
  <c r="AA21"/>
  <c r="K21"/>
  <c r="CU20"/>
  <c r="CE20"/>
  <c r="BO20"/>
  <c r="AY20"/>
  <c r="AI20"/>
  <c r="S20"/>
  <c r="CJ18"/>
  <c r="CC18"/>
  <c r="BU18"/>
  <c r="BM18"/>
  <c r="BE18"/>
  <c r="AW18"/>
  <c r="AO18"/>
  <c r="AG18"/>
  <c r="Y18"/>
  <c r="Q18"/>
  <c r="J18"/>
  <c r="CU19"/>
  <c r="CE19"/>
  <c r="BO19"/>
  <c r="AY19"/>
  <c r="AI19"/>
  <c r="S19"/>
  <c r="DD21"/>
  <c r="CN21"/>
  <c r="BX21"/>
  <c r="BH21"/>
  <c r="AR21"/>
  <c r="AB21"/>
  <c r="L21"/>
  <c r="CX20"/>
  <c r="CH20"/>
  <c r="BR20"/>
  <c r="BB20"/>
  <c r="AL20"/>
  <c r="V20"/>
  <c r="DH19"/>
  <c r="CR19"/>
  <c r="CB19"/>
  <c r="BL19"/>
  <c r="BD19"/>
  <c r="I111" i="6"/>
  <c r="U196" i="22"/>
  <c r="Q51" i="9"/>
  <c r="AV19" i="22"/>
  <c r="AN19"/>
  <c r="X19"/>
  <c r="AF19"/>
  <c r="P19"/>
  <c r="DI21"/>
  <c r="CS21"/>
  <c r="CC21"/>
  <c r="DA21"/>
  <c r="CK21"/>
  <c r="BU21"/>
  <c r="BM21"/>
  <c r="BE21"/>
  <c r="AW21"/>
  <c r="I112" i="6"/>
  <c r="I66" i="17" s="1"/>
  <c r="I117" s="1"/>
  <c r="AO21" i="22"/>
  <c r="L65" i="23"/>
  <c r="AG21" i="22"/>
  <c r="K178"/>
  <c r="K52" i="23"/>
  <c r="CD193" i="22"/>
  <c r="CJ193"/>
  <c r="CF193"/>
  <c r="BW193"/>
  <c r="DB193"/>
  <c r="BH193"/>
  <c r="BE193"/>
  <c r="CN193"/>
  <c r="AV193"/>
  <c r="CH193"/>
  <c r="BK193"/>
  <c r="BY193"/>
  <c r="BC193"/>
  <c r="T193"/>
  <c r="BT193"/>
  <c r="BJ193"/>
  <c r="BI193"/>
  <c r="BN193"/>
  <c r="BV193"/>
  <c r="AR193"/>
  <c r="BB193"/>
  <c r="CY193"/>
  <c r="CZ193"/>
  <c r="CV193"/>
  <c r="CA193"/>
  <c r="CE193"/>
  <c r="BA193"/>
  <c r="AD193"/>
  <c r="X193"/>
  <c r="CL193"/>
  <c r="CS193"/>
  <c r="CP193"/>
  <c r="BO193"/>
  <c r="DI193"/>
  <c r="DD193"/>
  <c r="DC193"/>
  <c r="DG193"/>
  <c r="AX193"/>
  <c r="V193"/>
  <c r="BF193"/>
  <c r="AU193"/>
  <c r="DF193"/>
  <c r="CX193"/>
  <c r="AL193"/>
  <c r="BQ193"/>
  <c r="CT193"/>
  <c r="AZ193"/>
  <c r="CB193"/>
  <c r="BX193"/>
  <c r="CK193"/>
  <c r="BM193"/>
  <c r="BU193"/>
  <c r="AB193"/>
  <c r="AM193"/>
  <c r="CW193"/>
  <c r="AI193"/>
  <c r="AW193"/>
  <c r="DA193"/>
  <c r="CQ193"/>
  <c r="DE193"/>
  <c r="Q21"/>
  <c r="AO191"/>
  <c r="AO193" s="1"/>
  <c r="DA20"/>
  <c r="CK20"/>
  <c r="BZ202"/>
  <c r="L322" i="5"/>
  <c r="L27" i="22" s="1"/>
  <c r="Y21"/>
  <c r="DI20"/>
  <c r="CS20"/>
  <c r="BU20"/>
  <c r="BE20"/>
  <c r="N31" i="6"/>
  <c r="H55" s="1"/>
  <c r="F72" s="1"/>
  <c r="N28"/>
  <c r="N37" s="1"/>
  <c r="N45" i="22" s="1"/>
  <c r="N32" i="6"/>
  <c r="N29"/>
  <c r="N33"/>
  <c r="N100" s="1"/>
  <c r="N30"/>
  <c r="N43" s="1"/>
  <c r="O31"/>
  <c r="O28"/>
  <c r="O32"/>
  <c r="O29"/>
  <c r="O33"/>
  <c r="O30"/>
  <c r="N123"/>
  <c r="H147" s="1"/>
  <c r="F164" s="1"/>
  <c r="N120"/>
  <c r="N124"/>
  <c r="N121"/>
  <c r="N125"/>
  <c r="N122"/>
  <c r="CC20" i="22"/>
  <c r="BM20"/>
  <c r="AW20"/>
  <c r="Q32" i="6"/>
  <c r="Q93" s="1"/>
  <c r="Q30"/>
  <c r="Q28"/>
  <c r="Q33"/>
  <c r="Q31"/>
  <c r="H58" s="1"/>
  <c r="F75" s="1"/>
  <c r="Q29"/>
  <c r="P20"/>
  <c r="P30"/>
  <c r="P43" s="1"/>
  <c r="P29"/>
  <c r="P33"/>
  <c r="P32"/>
  <c r="P93" s="1"/>
  <c r="P28"/>
  <c r="P37" s="1"/>
  <c r="P45" i="22" s="1"/>
  <c r="P196" s="1"/>
  <c r="P31" i="6"/>
  <c r="O123"/>
  <c r="H148" s="1"/>
  <c r="F165" s="1"/>
  <c r="O120"/>
  <c r="O124"/>
  <c r="O121"/>
  <c r="O125"/>
  <c r="O122"/>
  <c r="U39"/>
  <c r="U40" i="22" s="1"/>
  <c r="U42" s="1"/>
  <c r="U32" i="9"/>
  <c r="U33" s="1"/>
  <c r="U34" s="1"/>
  <c r="W35" s="1"/>
  <c r="W41" i="22" s="1"/>
  <c r="W42" s="1"/>
  <c r="DJ82" i="6"/>
  <c r="J82"/>
  <c r="AP82"/>
  <c r="BV82"/>
  <c r="S82"/>
  <c r="AY82"/>
  <c r="CE82"/>
  <c r="AF82"/>
  <c r="BL82"/>
  <c r="M82"/>
  <c r="AS82"/>
  <c r="BY82"/>
  <c r="CT82"/>
  <c r="DB82"/>
  <c r="N82"/>
  <c r="AT82"/>
  <c r="BZ82"/>
  <c r="W82"/>
  <c r="BC82"/>
  <c r="CI82"/>
  <c r="AJ82"/>
  <c r="BP82"/>
  <c r="R82"/>
  <c r="AW82"/>
  <c r="CC82"/>
  <c r="CU82"/>
  <c r="DC82"/>
  <c r="Z82"/>
  <c r="BF82"/>
  <c r="CL82"/>
  <c r="AI82"/>
  <c r="BO82"/>
  <c r="P82"/>
  <c r="AV82"/>
  <c r="CB82"/>
  <c r="AC82"/>
  <c r="BI82"/>
  <c r="CO82"/>
  <c r="CX82"/>
  <c r="DF82"/>
  <c r="AD82"/>
  <c r="BJ82"/>
  <c r="CP82"/>
  <c r="AM82"/>
  <c r="BS82"/>
  <c r="T82"/>
  <c r="AZ82"/>
  <c r="CF82"/>
  <c r="AG82"/>
  <c r="BM82"/>
  <c r="CQ82"/>
  <c r="CY82"/>
  <c r="DG82"/>
  <c r="CO191" i="22"/>
  <c r="CO193" s="1"/>
  <c r="AO20"/>
  <c r="I112"/>
  <c r="AB96" s="1"/>
  <c r="AB171" s="1"/>
  <c r="AG20"/>
  <c r="P189"/>
  <c r="P197" i="6"/>
  <c r="M197"/>
  <c r="I188" i="22"/>
  <c r="Y20"/>
  <c r="I19" i="6"/>
  <c r="N31" i="9"/>
  <c r="N38" i="22"/>
  <c r="O135" i="6"/>
  <c r="O192"/>
  <c r="F168"/>
  <c r="O185"/>
  <c r="O129"/>
  <c r="O120" i="22" s="1"/>
  <c r="O143" i="6"/>
  <c r="DJ174"/>
  <c r="T174"/>
  <c r="AN174"/>
  <c r="AZ174"/>
  <c r="BL174"/>
  <c r="CF174"/>
  <c r="M174"/>
  <c r="AC174"/>
  <c r="AS174"/>
  <c r="BK174"/>
  <c r="BY174"/>
  <c r="K174"/>
  <c r="Z174"/>
  <c r="AM174"/>
  <c r="BF174"/>
  <c r="BV174"/>
  <c r="CP174"/>
  <c r="S174"/>
  <c r="AL174"/>
  <c r="AY174"/>
  <c r="BJ174"/>
  <c r="CE174"/>
  <c r="CS174"/>
  <c r="CV174"/>
  <c r="CZ174"/>
  <c r="DD174"/>
  <c r="DH174"/>
  <c r="X174"/>
  <c r="AI174"/>
  <c r="BD174"/>
  <c r="BT174"/>
  <c r="CL174"/>
  <c r="R174"/>
  <c r="AH174"/>
  <c r="AW174"/>
  <c r="BR174"/>
  <c r="CC174"/>
  <c r="N174"/>
  <c r="AD174"/>
  <c r="AT174"/>
  <c r="BM174"/>
  <c r="BZ174"/>
  <c r="CK174"/>
  <c r="W174"/>
  <c r="AG174"/>
  <c r="BC174"/>
  <c r="BS174"/>
  <c r="CJ174"/>
  <c r="CR174"/>
  <c r="CW174"/>
  <c r="DA174"/>
  <c r="DE174"/>
  <c r="DI174"/>
  <c r="L174"/>
  <c r="AB174"/>
  <c r="AQ174"/>
  <c r="BI174"/>
  <c r="BX174"/>
  <c r="CG174"/>
  <c r="U174"/>
  <c r="AP174"/>
  <c r="BA174"/>
  <c r="BN174"/>
  <c r="CN174"/>
  <c r="Q174"/>
  <c r="AJ174"/>
  <c r="AX174"/>
  <c r="BH174"/>
  <c r="CD174"/>
  <c r="J174"/>
  <c r="AA174"/>
  <c r="AO174"/>
  <c r="BG174"/>
  <c r="BW174"/>
  <c r="CM174"/>
  <c r="CT174"/>
  <c r="CX174"/>
  <c r="DB174"/>
  <c r="DF174"/>
  <c r="O174"/>
  <c r="AF174"/>
  <c r="AV174"/>
  <c r="BQ174"/>
  <c r="CB174"/>
  <c r="CO174"/>
  <c r="Y174"/>
  <c r="AK174"/>
  <c r="BE174"/>
  <c r="BU174"/>
  <c r="CI174"/>
  <c r="V174"/>
  <c r="AR174"/>
  <c r="BB174"/>
  <c r="BP174"/>
  <c r="CH174"/>
  <c r="P174"/>
  <c r="AE174"/>
  <c r="AU174"/>
  <c r="BO174"/>
  <c r="CA174"/>
  <c r="CQ174"/>
  <c r="CU174"/>
  <c r="CY174"/>
  <c r="DC174"/>
  <c r="DG174"/>
  <c r="R97" i="22"/>
  <c r="AO95"/>
  <c r="BM96"/>
  <c r="CK97"/>
  <c r="DH95"/>
  <c r="BS94"/>
  <c r="BS169" s="1"/>
  <c r="CP96"/>
  <c r="K95"/>
  <c r="AI96"/>
  <c r="AI171" s="1"/>
  <c r="BG97"/>
  <c r="BG172" s="1"/>
  <c r="CD95"/>
  <c r="CD170" s="1"/>
  <c r="BD94"/>
  <c r="DB94"/>
  <c r="CJ96"/>
  <c r="DF97"/>
  <c r="AC96"/>
  <c r="BA97"/>
  <c r="BX95"/>
  <c r="BA94"/>
  <c r="BF96"/>
  <c r="BF171" s="1"/>
  <c r="CB97"/>
  <c r="CB172" s="1"/>
  <c r="CY95"/>
  <c r="CY170" s="1"/>
  <c r="W97"/>
  <c r="AT95"/>
  <c r="AL94"/>
  <c r="CR94"/>
  <c r="Q144" i="6"/>
  <c r="Q123" i="22"/>
  <c r="Q52" i="9"/>
  <c r="Q53" s="1"/>
  <c r="Q54" s="1"/>
  <c r="S55" s="1"/>
  <c r="S116" i="22" s="1"/>
  <c r="S117" s="1"/>
  <c r="Q131" i="6"/>
  <c r="Q115" i="22" s="1"/>
  <c r="DJ169" i="6"/>
  <c r="Q169"/>
  <c r="AJ169"/>
  <c r="AX169"/>
  <c r="BH169"/>
  <c r="CD169"/>
  <c r="K169"/>
  <c r="AA169"/>
  <c r="AO169"/>
  <c r="BG169"/>
  <c r="BW169"/>
  <c r="CM169"/>
  <c r="X169"/>
  <c r="AI169"/>
  <c r="BD169"/>
  <c r="BT169"/>
  <c r="CL169"/>
  <c r="R169"/>
  <c r="AH169"/>
  <c r="AW169"/>
  <c r="BR169"/>
  <c r="CC169"/>
  <c r="CR169"/>
  <c r="CV169"/>
  <c r="CZ169"/>
  <c r="DD169"/>
  <c r="DH169"/>
  <c r="V169"/>
  <c r="AR169"/>
  <c r="BB169"/>
  <c r="BP169"/>
  <c r="CH169"/>
  <c r="O169"/>
  <c r="AE169"/>
  <c r="AU169"/>
  <c r="BO169"/>
  <c r="CA169"/>
  <c r="L169"/>
  <c r="AB169"/>
  <c r="AQ169"/>
  <c r="BI169"/>
  <c r="BX169"/>
  <c r="CG169"/>
  <c r="U169"/>
  <c r="AP169"/>
  <c r="BA169"/>
  <c r="BN169"/>
  <c r="CN169"/>
  <c r="CS169"/>
  <c r="CW169"/>
  <c r="DA169"/>
  <c r="DE169"/>
  <c r="DI169"/>
  <c r="J169"/>
  <c r="Z169"/>
  <c r="AM169"/>
  <c r="BF169"/>
  <c r="BV169"/>
  <c r="CP169"/>
  <c r="S169"/>
  <c r="AL169"/>
  <c r="AY169"/>
  <c r="BJ169"/>
  <c r="CE169"/>
  <c r="P169"/>
  <c r="AF169"/>
  <c r="AV169"/>
  <c r="BQ169"/>
  <c r="CB169"/>
  <c r="CO169"/>
  <c r="Y169"/>
  <c r="AK169"/>
  <c r="BE169"/>
  <c r="BU169"/>
  <c r="CI169"/>
  <c r="CT169"/>
  <c r="CX169"/>
  <c r="DB169"/>
  <c r="DF169"/>
  <c r="M169"/>
  <c r="AD169"/>
  <c r="AT169"/>
  <c r="BM169"/>
  <c r="BZ169"/>
  <c r="CK169"/>
  <c r="W169"/>
  <c r="AG169"/>
  <c r="BC169"/>
  <c r="BS169"/>
  <c r="CJ169"/>
  <c r="T169"/>
  <c r="AN169"/>
  <c r="AZ169"/>
  <c r="BL169"/>
  <c r="CF169"/>
  <c r="N169"/>
  <c r="AC169"/>
  <c r="AS169"/>
  <c r="BK169"/>
  <c r="BY169"/>
  <c r="CQ169"/>
  <c r="CU169"/>
  <c r="CY169"/>
  <c r="DC169"/>
  <c r="DG169"/>
  <c r="P131"/>
  <c r="P115" i="22" s="1"/>
  <c r="P52" i="9"/>
  <c r="P53" s="1"/>
  <c r="P54" s="1"/>
  <c r="R55" s="1"/>
  <c r="R116" i="22" s="1"/>
  <c r="R117" s="1"/>
  <c r="CH166" i="6"/>
  <c r="CE166"/>
  <c r="M166"/>
  <c r="M131"/>
  <c r="M115" i="22" s="1"/>
  <c r="M117" s="1"/>
  <c r="M52" i="9"/>
  <c r="M53" s="1"/>
  <c r="M54" s="1"/>
  <c r="O55" s="1"/>
  <c r="O116" i="22" s="1"/>
  <c r="N51" i="9"/>
  <c r="N113" i="22"/>
  <c r="Q197" i="6"/>
  <c r="N135"/>
  <c r="N192"/>
  <c r="F167"/>
  <c r="N185"/>
  <c r="N129"/>
  <c r="N120" i="22" s="1"/>
  <c r="N143" i="6"/>
  <c r="U52" i="9"/>
  <c r="U53" s="1"/>
  <c r="U54" s="1"/>
  <c r="W55" s="1"/>
  <c r="W116" i="22" s="1"/>
  <c r="W117" s="1"/>
  <c r="U131" i="6"/>
  <c r="U115" i="22" s="1"/>
  <c r="U117" s="1"/>
  <c r="U144" i="6"/>
  <c r="G43" i="11"/>
  <c r="U123" i="22"/>
  <c r="DJ170" i="6"/>
  <c r="R170"/>
  <c r="AI170"/>
  <c r="AX170"/>
  <c r="BK170"/>
  <c r="CD170"/>
  <c r="N170"/>
  <c r="AC170"/>
  <c r="AS170"/>
  <c r="BL170"/>
  <c r="BY170"/>
  <c r="L170"/>
  <c r="AB170"/>
  <c r="AR170"/>
  <c r="BJ170"/>
  <c r="BX170"/>
  <c r="CI170"/>
  <c r="W170"/>
  <c r="AH170"/>
  <c r="BC170"/>
  <c r="BS170"/>
  <c r="CJ170"/>
  <c r="CR170"/>
  <c r="CV170"/>
  <c r="CZ170"/>
  <c r="DD170"/>
  <c r="DH170"/>
  <c r="V170"/>
  <c r="AQ170"/>
  <c r="BB170"/>
  <c r="BR170"/>
  <c r="CH170"/>
  <c r="Q170"/>
  <c r="AG170"/>
  <c r="AW170"/>
  <c r="BI170"/>
  <c r="CC170"/>
  <c r="O170"/>
  <c r="AF170"/>
  <c r="AV170"/>
  <c r="BG170"/>
  <c r="CB170"/>
  <c r="J170"/>
  <c r="AA170"/>
  <c r="AP170"/>
  <c r="BH170"/>
  <c r="BW170"/>
  <c r="CG170"/>
  <c r="CS170"/>
  <c r="CW170"/>
  <c r="DA170"/>
  <c r="DE170"/>
  <c r="DI170"/>
  <c r="K170"/>
  <c r="Z170"/>
  <c r="AN170"/>
  <c r="BF170"/>
  <c r="BV170"/>
  <c r="CP170"/>
  <c r="U170"/>
  <c r="AO170"/>
  <c r="BA170"/>
  <c r="BQ170"/>
  <c r="CN170"/>
  <c r="T170"/>
  <c r="AM170"/>
  <c r="AZ170"/>
  <c r="BO170"/>
  <c r="CF170"/>
  <c r="P170"/>
  <c r="AE170"/>
  <c r="AU170"/>
  <c r="BP170"/>
  <c r="CA170"/>
  <c r="CO170"/>
  <c r="CT170"/>
  <c r="CX170"/>
  <c r="DB170"/>
  <c r="DF170"/>
  <c r="M170"/>
  <c r="AD170"/>
  <c r="AT170"/>
  <c r="BN170"/>
  <c r="BZ170"/>
  <c r="CM170"/>
  <c r="Y170"/>
  <c r="AL170"/>
  <c r="BE170"/>
  <c r="BU170"/>
  <c r="CK170"/>
  <c r="X170"/>
  <c r="AJ170"/>
  <c r="BD170"/>
  <c r="BT170"/>
  <c r="CL170"/>
  <c r="S170"/>
  <c r="AK170"/>
  <c r="AY170"/>
  <c r="BM170"/>
  <c r="CE170"/>
  <c r="CQ170"/>
  <c r="CU170"/>
  <c r="CY170"/>
  <c r="DC170"/>
  <c r="DG170"/>
  <c r="P123" i="22"/>
  <c r="P126" s="1"/>
  <c r="P144" i="6"/>
  <c r="M144"/>
  <c r="M123" i="22"/>
  <c r="I38"/>
  <c r="M189"/>
  <c r="I21"/>
  <c r="J26"/>
  <c r="I18"/>
  <c r="CL202"/>
  <c r="M26" i="9"/>
  <c r="N23" s="1"/>
  <c r="N25" s="1"/>
  <c r="N28" s="1"/>
  <c r="N23" i="22" s="1"/>
  <c r="U197" i="6"/>
  <c r="Q189" i="22"/>
  <c r="O189"/>
  <c r="DB169"/>
  <c r="DH170"/>
  <c r="CK172"/>
  <c r="N44" i="9"/>
  <c r="L45"/>
  <c r="M28"/>
  <c r="M23" i="22" s="1"/>
  <c r="N24" i="9"/>
  <c r="U48" i="22"/>
  <c r="U199" s="1"/>
  <c r="U52" i="6"/>
  <c r="G12" i="11"/>
  <c r="G75" s="1"/>
  <c r="U105" i="6"/>
  <c r="AW202" i="22"/>
  <c r="P100" i="6"/>
  <c r="P125" i="9"/>
  <c r="U144" i="19"/>
  <c r="H144"/>
  <c r="Q341" i="5"/>
  <c r="F146" i="19"/>
  <c r="S143"/>
  <c r="F145"/>
  <c r="F142"/>
  <c r="H142" s="1"/>
  <c r="F143"/>
  <c r="S141"/>
  <c r="U141" s="1"/>
  <c r="S145"/>
  <c r="S142"/>
  <c r="U142" s="1"/>
  <c r="S146"/>
  <c r="F141"/>
  <c r="H141" s="1"/>
  <c r="F78" i="6"/>
  <c r="Q100"/>
  <c r="Q51"/>
  <c r="Q20"/>
  <c r="Q37"/>
  <c r="Q45" i="22" s="1"/>
  <c r="Q196" s="1"/>
  <c r="Q43" i="6"/>
  <c r="N20"/>
  <c r="N51"/>
  <c r="N93"/>
  <c r="K77"/>
  <c r="Z77"/>
  <c r="AP77"/>
  <c r="BF77"/>
  <c r="BV77"/>
  <c r="CL77"/>
  <c r="T77"/>
  <c r="AI77"/>
  <c r="AY77"/>
  <c r="BO77"/>
  <c r="CE77"/>
  <c r="P77"/>
  <c r="AF77"/>
  <c r="AV77"/>
  <c r="BL77"/>
  <c r="CB77"/>
  <c r="L77"/>
  <c r="AC77"/>
  <c r="AS77"/>
  <c r="BI77"/>
  <c r="BY77"/>
  <c r="CO77"/>
  <c r="CT77"/>
  <c r="CX77"/>
  <c r="DB77"/>
  <c r="DF77"/>
  <c r="O77"/>
  <c r="AD77"/>
  <c r="AT77"/>
  <c r="BJ77"/>
  <c r="BZ77"/>
  <c r="CP77"/>
  <c r="W77"/>
  <c r="AM77"/>
  <c r="BC77"/>
  <c r="BS77"/>
  <c r="CI77"/>
  <c r="S77"/>
  <c r="AJ77"/>
  <c r="AZ77"/>
  <c r="BP77"/>
  <c r="CF77"/>
  <c r="Q77"/>
  <c r="AG77"/>
  <c r="AW77"/>
  <c r="BM77"/>
  <c r="CC77"/>
  <c r="CQ77"/>
  <c r="CU77"/>
  <c r="CY77"/>
  <c r="DC77"/>
  <c r="DG77"/>
  <c r="DJ77"/>
  <c r="R77"/>
  <c r="AH77"/>
  <c r="AX77"/>
  <c r="BN77"/>
  <c r="CD77"/>
  <c r="J77"/>
  <c r="AA77"/>
  <c r="AQ77"/>
  <c r="BG77"/>
  <c r="BW77"/>
  <c r="CM77"/>
  <c r="X77"/>
  <c r="AN77"/>
  <c r="BD77"/>
  <c r="BT77"/>
  <c r="CJ77"/>
  <c r="U77"/>
  <c r="AK77"/>
  <c r="BA77"/>
  <c r="BQ77"/>
  <c r="CG77"/>
  <c r="CR77"/>
  <c r="CV77"/>
  <c r="CZ77"/>
  <c r="DD77"/>
  <c r="DH77"/>
  <c r="V77"/>
  <c r="AL77"/>
  <c r="BB77"/>
  <c r="BR77"/>
  <c r="CH77"/>
  <c r="N77"/>
  <c r="AE77"/>
  <c r="AU77"/>
  <c r="BK77"/>
  <c r="CA77"/>
  <c r="M77"/>
  <c r="AB77"/>
  <c r="AR77"/>
  <c r="BH77"/>
  <c r="BX77"/>
  <c r="CN77"/>
  <c r="Y77"/>
  <c r="AO77"/>
  <c r="BE77"/>
  <c r="BU77"/>
  <c r="CK77"/>
  <c r="CS77"/>
  <c r="CW77"/>
  <c r="DA77"/>
  <c r="DE77"/>
  <c r="DI77"/>
  <c r="P32" i="9"/>
  <c r="P33" s="1"/>
  <c r="P34" s="1"/>
  <c r="R35" s="1"/>
  <c r="R41" i="22" s="1"/>
  <c r="R42" s="1"/>
  <c r="P39" i="6"/>
  <c r="P40" i="22" s="1"/>
  <c r="O20" i="6"/>
  <c r="O93"/>
  <c r="O43"/>
  <c r="O37"/>
  <c r="O45" i="22" s="1"/>
  <c r="O196" s="1"/>
  <c r="O100" i="6"/>
  <c r="F76"/>
  <c r="N299" i="5"/>
  <c r="N335"/>
  <c r="N306"/>
  <c r="N330"/>
  <c r="S300"/>
  <c r="O333"/>
  <c r="O308"/>
  <c r="P312"/>
  <c r="O337"/>
  <c r="O305"/>
  <c r="N326"/>
  <c r="AK202" i="22"/>
  <c r="N329" i="5"/>
  <c r="N331"/>
  <c r="O342"/>
  <c r="Q314"/>
  <c r="R336"/>
  <c r="O311"/>
  <c r="O343"/>
  <c r="O310"/>
  <c r="N338"/>
  <c r="P267"/>
  <c r="P223"/>
  <c r="Q179"/>
  <c r="R233"/>
  <c r="R280"/>
  <c r="S189"/>
  <c r="O288"/>
  <c r="O241"/>
  <c r="P197"/>
  <c r="P281"/>
  <c r="P234"/>
  <c r="Q190"/>
  <c r="Q99" i="15"/>
  <c r="R47"/>
  <c r="Q247"/>
  <c r="R203"/>
  <c r="R104"/>
  <c r="Q117" i="9"/>
  <c r="Q123" s="1"/>
  <c r="Q276" i="5"/>
  <c r="Q229"/>
  <c r="R185"/>
  <c r="Q262"/>
  <c r="Q218"/>
  <c r="R174"/>
  <c r="S284"/>
  <c r="S237"/>
  <c r="T193"/>
  <c r="O221"/>
  <c r="O265"/>
  <c r="P177"/>
  <c r="Q248" i="15"/>
  <c r="R204"/>
  <c r="O208" i="5"/>
  <c r="O252"/>
  <c r="P164"/>
  <c r="O282"/>
  <c r="O235"/>
  <c r="P191"/>
  <c r="P217"/>
  <c r="P261"/>
  <c r="Q173"/>
  <c r="Q96" i="15"/>
  <c r="R44"/>
  <c r="P32" i="7"/>
  <c r="P38" i="23"/>
  <c r="P216" i="5"/>
  <c r="P260"/>
  <c r="Q172"/>
  <c r="K49" i="23"/>
  <c r="L25" i="22"/>
  <c r="L28" i="23"/>
  <c r="L49" s="1"/>
  <c r="J163" i="6"/>
  <c r="R163"/>
  <c r="Z163"/>
  <c r="AG163"/>
  <c r="AL163"/>
  <c r="AX163"/>
  <c r="BF163"/>
  <c r="BH163"/>
  <c r="BV163"/>
  <c r="CD163"/>
  <c r="CP163"/>
  <c r="K163"/>
  <c r="T163"/>
  <c r="AA163"/>
  <c r="AI163"/>
  <c r="AN163"/>
  <c r="AY163"/>
  <c r="BG163"/>
  <c r="BJ163"/>
  <c r="BW163"/>
  <c r="CE163"/>
  <c r="CG163"/>
  <c r="M163"/>
  <c r="S163"/>
  <c r="AB163"/>
  <c r="AK163"/>
  <c r="AP163"/>
  <c r="AZ163"/>
  <c r="BI163"/>
  <c r="BL163"/>
  <c r="BX163"/>
  <c r="CF163"/>
  <c r="CI163"/>
  <c r="Q163"/>
  <c r="Y163"/>
  <c r="AR163"/>
  <c r="AJ163"/>
  <c r="AW163"/>
  <c r="BE163"/>
  <c r="BR163"/>
  <c r="BU163"/>
  <c r="CC163"/>
  <c r="CN163"/>
  <c r="CR163"/>
  <c r="CT163"/>
  <c r="CV163"/>
  <c r="CX163"/>
  <c r="CZ163"/>
  <c r="DB163"/>
  <c r="DD163"/>
  <c r="DF163"/>
  <c r="DH163"/>
  <c r="DJ163"/>
  <c r="O163"/>
  <c r="V163"/>
  <c r="AD163"/>
  <c r="AO163"/>
  <c r="AT163"/>
  <c r="BB163"/>
  <c r="BM163"/>
  <c r="BP163"/>
  <c r="BZ163"/>
  <c r="CH163"/>
  <c r="CM163"/>
  <c r="N163"/>
  <c r="W163"/>
  <c r="AE163"/>
  <c r="AQ163"/>
  <c r="AU163"/>
  <c r="BC163"/>
  <c r="BO163"/>
  <c r="BS163"/>
  <c r="CA163"/>
  <c r="CJ163"/>
  <c r="CO163"/>
  <c r="P163"/>
  <c r="X163"/>
  <c r="AF163"/>
  <c r="AH163"/>
  <c r="AV163"/>
  <c r="BD163"/>
  <c r="BQ163"/>
  <c r="BT163"/>
  <c r="CB163"/>
  <c r="CL163"/>
  <c r="L163"/>
  <c r="U163"/>
  <c r="AC163"/>
  <c r="AM163"/>
  <c r="AS163"/>
  <c r="BA163"/>
  <c r="BK163"/>
  <c r="BN163"/>
  <c r="BY163"/>
  <c r="CQ163"/>
  <c r="CK163"/>
  <c r="CS163"/>
  <c r="CU163"/>
  <c r="CW163"/>
  <c r="CY163"/>
  <c r="DA163"/>
  <c r="DC163"/>
  <c r="DE163"/>
  <c r="DG163"/>
  <c r="DI163"/>
  <c r="J129"/>
  <c r="J192"/>
  <c r="I125"/>
  <c r="I123"/>
  <c r="J143"/>
  <c r="O205" i="5"/>
  <c r="O249"/>
  <c r="P161"/>
  <c r="O212"/>
  <c r="O256"/>
  <c r="P168"/>
  <c r="R242"/>
  <c r="R289"/>
  <c r="S198"/>
  <c r="P222"/>
  <c r="P266"/>
  <c r="Q178"/>
  <c r="P255"/>
  <c r="P211"/>
  <c r="Q167"/>
  <c r="M270"/>
  <c r="L61" i="9"/>
  <c r="O248" i="5"/>
  <c r="O204"/>
  <c r="P160"/>
  <c r="N298"/>
  <c r="N268"/>
  <c r="N270" s="1"/>
  <c r="Q246" i="15"/>
  <c r="R202"/>
  <c r="O231" i="5"/>
  <c r="O278"/>
  <c r="P187"/>
  <c r="M295"/>
  <c r="L71" i="9"/>
  <c r="N325" i="5"/>
  <c r="N293"/>
  <c r="T250"/>
  <c r="T206"/>
  <c r="U162"/>
  <c r="CK202" i="22"/>
  <c r="AM202"/>
  <c r="O317" i="5"/>
  <c r="N22" i="22"/>
  <c r="Q332" i="5"/>
  <c r="N340"/>
  <c r="O307"/>
  <c r="P328"/>
  <c r="N315"/>
  <c r="Q301"/>
  <c r="N302"/>
  <c r="N304"/>
  <c r="N334"/>
  <c r="BF202" i="22"/>
  <c r="AG202"/>
  <c r="AB202"/>
  <c r="O313" i="5"/>
  <c r="N98" i="22"/>
  <c r="N344" i="5"/>
  <c r="O27" i="7"/>
  <c r="O28"/>
  <c r="O29" s="1"/>
  <c r="O20" i="9" s="1"/>
  <c r="O21" s="1"/>
  <c r="O277" i="5"/>
  <c r="O230"/>
  <c r="P186"/>
  <c r="Q101" i="15"/>
  <c r="R49"/>
  <c r="O40" i="7"/>
  <c r="O41" s="1"/>
  <c r="O40" i="9" s="1"/>
  <c r="O41" s="1"/>
  <c r="O279" i="5"/>
  <c r="O232"/>
  <c r="P188"/>
  <c r="P290"/>
  <c r="P243"/>
  <c r="Q199"/>
  <c r="P26" i="23"/>
  <c r="P22" i="7"/>
  <c r="P213" i="5"/>
  <c r="P257"/>
  <c r="Q169"/>
  <c r="P29" i="23"/>
  <c r="P50" s="1"/>
  <c r="P24" i="22"/>
  <c r="P175" s="1"/>
  <c r="P258" i="5"/>
  <c r="P214"/>
  <c r="Q170"/>
  <c r="R220"/>
  <c r="R264"/>
  <c r="S176"/>
  <c r="P285"/>
  <c r="P238"/>
  <c r="Q194"/>
  <c r="R207"/>
  <c r="R251"/>
  <c r="S163"/>
  <c r="R201" i="15"/>
  <c r="Q245"/>
  <c r="R48"/>
  <c r="Q100"/>
  <c r="O254" i="5"/>
  <c r="O210"/>
  <c r="P166"/>
  <c r="P244"/>
  <c r="P291"/>
  <c r="Q200"/>
  <c r="P19" i="7"/>
  <c r="P23" i="23"/>
  <c r="K77" i="9"/>
  <c r="L74" s="1"/>
  <c r="L76" s="1"/>
  <c r="K42" i="23"/>
  <c r="K100" i="22"/>
  <c r="Q120" i="9"/>
  <c r="Q118" s="1"/>
  <c r="Q124" s="1"/>
  <c r="Q105" i="15"/>
  <c r="R107"/>
  <c r="Q243"/>
  <c r="R199"/>
  <c r="P219" i="5"/>
  <c r="P263"/>
  <c r="Q175"/>
  <c r="R200" i="15"/>
  <c r="Q244"/>
  <c r="O239" i="5"/>
  <c r="O286"/>
  <c r="P195"/>
  <c r="J135" i="6"/>
  <c r="I122"/>
  <c r="J52" i="9"/>
  <c r="J53" s="1"/>
  <c r="J54" s="1"/>
  <c r="L55" s="1"/>
  <c r="L116" i="22" s="1"/>
  <c r="L117" s="1"/>
  <c r="I121" i="6"/>
  <c r="J131"/>
  <c r="I124"/>
  <c r="J185"/>
  <c r="O283" i="5"/>
  <c r="O236"/>
  <c r="P192"/>
  <c r="O274"/>
  <c r="O227"/>
  <c r="P183"/>
  <c r="Q287"/>
  <c r="Q240"/>
  <c r="R196"/>
  <c r="P215"/>
  <c r="P259"/>
  <c r="Q171"/>
  <c r="O275"/>
  <c r="O228"/>
  <c r="P184"/>
  <c r="M318"/>
  <c r="P40" i="23"/>
  <c r="P34" i="7"/>
  <c r="O292" i="5"/>
  <c r="O245"/>
  <c r="P201"/>
  <c r="M345"/>
  <c r="M349" s="1"/>
  <c r="M102" i="22" s="1"/>
  <c r="O226" i="5"/>
  <c r="O273"/>
  <c r="P182"/>
  <c r="CR202" i="22"/>
  <c r="P339" i="5"/>
  <c r="O316"/>
  <c r="O309"/>
  <c r="N327"/>
  <c r="P253" l="1"/>
  <c r="P303" s="1"/>
  <c r="P209"/>
  <c r="Q165"/>
  <c r="CH94" i="22"/>
  <c r="CH169" s="1"/>
  <c r="V94"/>
  <c r="V169" s="1"/>
  <c r="N95"/>
  <c r="N170" s="1"/>
  <c r="CQ96"/>
  <c r="CQ171" s="1"/>
  <c r="BS95"/>
  <c r="BS170" s="1"/>
  <c r="AV97"/>
  <c r="AV172" s="1"/>
  <c r="Z96"/>
  <c r="Z171" s="1"/>
  <c r="AK94"/>
  <c r="AK169" s="1"/>
  <c r="AR95"/>
  <c r="AR170" s="1"/>
  <c r="U97"/>
  <c r="U172" s="1"/>
  <c r="CW95"/>
  <c r="CW170" s="1"/>
  <c r="BZ97"/>
  <c r="BZ172" s="1"/>
  <c r="BD96"/>
  <c r="BD171" s="1"/>
  <c r="CT94"/>
  <c r="CT169" s="1"/>
  <c r="AN94"/>
  <c r="AN169" s="1"/>
  <c r="AX95"/>
  <c r="AX170" s="1"/>
  <c r="AA97"/>
  <c r="AA172" s="1"/>
  <c r="DC95"/>
  <c r="DC170" s="1"/>
  <c r="CF97"/>
  <c r="CF172" s="1"/>
  <c r="BJ96"/>
  <c r="BJ171" s="1"/>
  <c r="BC94"/>
  <c r="BC169" s="1"/>
  <c r="CB95"/>
  <c r="CB170" s="1"/>
  <c r="BE97"/>
  <c r="AG96"/>
  <c r="DJ97"/>
  <c r="DJ172" s="1"/>
  <c r="CN96"/>
  <c r="CN171" s="1"/>
  <c r="J144" i="19"/>
  <c r="DI94" i="22"/>
  <c r="BR94"/>
  <c r="DF95"/>
  <c r="DF170" s="1"/>
  <c r="CI97"/>
  <c r="CI172" s="1"/>
  <c r="BK96"/>
  <c r="BK171" s="1"/>
  <c r="AM95"/>
  <c r="P97"/>
  <c r="CG94"/>
  <c r="U94"/>
  <c r="L95"/>
  <c r="CO96"/>
  <c r="BQ95"/>
  <c r="AT97"/>
  <c r="X96"/>
  <c r="CJ94"/>
  <c r="CJ169" s="1"/>
  <c r="X94"/>
  <c r="R95"/>
  <c r="R170" s="1"/>
  <c r="CU96"/>
  <c r="CU171" s="1"/>
  <c r="BW95"/>
  <c r="AZ97"/>
  <c r="AD96"/>
  <c r="AM94"/>
  <c r="AM169" s="1"/>
  <c r="AV95"/>
  <c r="Y97"/>
  <c r="DA95"/>
  <c r="CD97"/>
  <c r="BH96"/>
  <c r="DA94"/>
  <c r="DA169" s="1"/>
  <c r="BB94"/>
  <c r="BB169" s="1"/>
  <c r="BZ95"/>
  <c r="BZ170" s="1"/>
  <c r="BC97"/>
  <c r="BC172" s="1"/>
  <c r="AE96"/>
  <c r="AE171" s="1"/>
  <c r="DH97"/>
  <c r="DH172" s="1"/>
  <c r="CL96"/>
  <c r="CL171" s="1"/>
  <c r="BQ94"/>
  <c r="BQ169" s="1"/>
  <c r="DD95"/>
  <c r="DD170" s="1"/>
  <c r="CG97"/>
  <c r="CG172" s="1"/>
  <c r="BI96"/>
  <c r="BI171" s="1"/>
  <c r="AK95"/>
  <c r="AK170" s="1"/>
  <c r="N97"/>
  <c r="N172" s="1"/>
  <c r="J99"/>
  <c r="J174" s="1"/>
  <c r="BT94"/>
  <c r="BT169" s="1"/>
  <c r="DJ95"/>
  <c r="DJ170" s="1"/>
  <c r="CM97"/>
  <c r="CM172" s="1"/>
  <c r="BO96"/>
  <c r="BO171" s="1"/>
  <c r="AQ95"/>
  <c r="AQ170" s="1"/>
  <c r="T97"/>
  <c r="T172" s="1"/>
  <c r="CI94"/>
  <c r="CI169" s="1"/>
  <c r="W94"/>
  <c r="W169" s="1"/>
  <c r="P95"/>
  <c r="CS96"/>
  <c r="BU95"/>
  <c r="BU170" s="1"/>
  <c r="AX97"/>
  <c r="AX172" s="1"/>
  <c r="M48"/>
  <c r="M199" s="1"/>
  <c r="M52" i="6"/>
  <c r="M105"/>
  <c r="M51" i="22" s="1"/>
  <c r="P39" i="7"/>
  <c r="N166" i="6"/>
  <c r="CN166"/>
  <c r="BL166"/>
  <c r="DC166"/>
  <c r="BC166"/>
  <c r="AK166"/>
  <c r="AM166"/>
  <c r="AI166"/>
  <c r="CV166"/>
  <c r="AA166"/>
  <c r="BY166"/>
  <c r="AF166"/>
  <c r="BZ166"/>
  <c r="CT166"/>
  <c r="BI166"/>
  <c r="S166"/>
  <c r="DE166"/>
  <c r="U166"/>
  <c r="BO166"/>
  <c r="V166"/>
  <c r="AW166"/>
  <c r="CG166"/>
  <c r="AX166"/>
  <c r="CU166"/>
  <c r="AS166"/>
  <c r="BQ166"/>
  <c r="CJ166"/>
  <c r="W166"/>
  <c r="AT166"/>
  <c r="DB166"/>
  <c r="BU166"/>
  <c r="CI166"/>
  <c r="AB166"/>
  <c r="AY166"/>
  <c r="BV166"/>
  <c r="J166"/>
  <c r="CW166"/>
  <c r="BA166"/>
  <c r="BT166"/>
  <c r="CO166"/>
  <c r="AE166"/>
  <c r="BB166"/>
  <c r="DD166"/>
  <c r="CC166"/>
  <c r="P166"/>
  <c r="AN166"/>
  <c r="BG166"/>
  <c r="CD166"/>
  <c r="R166"/>
  <c r="DG166"/>
  <c r="CY166"/>
  <c r="CQ166"/>
  <c r="BK166"/>
  <c r="AC166"/>
  <c r="CB166"/>
  <c r="AV166"/>
  <c r="Q166"/>
  <c r="BS166"/>
  <c r="AG166"/>
  <c r="CM166"/>
  <c r="BM166"/>
  <c r="AD166"/>
  <c r="DF166"/>
  <c r="CX166"/>
  <c r="CK166"/>
  <c r="BE166"/>
  <c r="Y166"/>
  <c r="BX166"/>
  <c r="AQ166"/>
  <c r="L166"/>
  <c r="BJ166"/>
  <c r="AL166"/>
  <c r="CP166"/>
  <c r="BF166"/>
  <c r="Z166"/>
  <c r="DI166"/>
  <c r="DA166"/>
  <c r="CS166"/>
  <c r="BN166"/>
  <c r="AP166"/>
  <c r="CL166"/>
  <c r="BD166"/>
  <c r="X166"/>
  <c r="CA166"/>
  <c r="AU166"/>
  <c r="O166"/>
  <c r="BP166"/>
  <c r="AR166"/>
  <c r="DH166"/>
  <c r="CZ166"/>
  <c r="CR166"/>
  <c r="BR166"/>
  <c r="AH166"/>
  <c r="CF166"/>
  <c r="AZ166"/>
  <c r="T166"/>
  <c r="BW166"/>
  <c r="AO166"/>
  <c r="K166"/>
  <c r="BH166"/>
  <c r="AJ166"/>
  <c r="P51"/>
  <c r="H57"/>
  <c r="F74" s="1"/>
  <c r="DJ171"/>
  <c r="S171"/>
  <c r="AM171"/>
  <c r="AZ171"/>
  <c r="BO171"/>
  <c r="CF171"/>
  <c r="M171"/>
  <c r="AC171"/>
  <c r="AS171"/>
  <c r="BL171"/>
  <c r="BY171"/>
  <c r="J171"/>
  <c r="Z171"/>
  <c r="AN171"/>
  <c r="BF171"/>
  <c r="BV171"/>
  <c r="CP171"/>
  <c r="T171"/>
  <c r="AK171"/>
  <c r="AY171"/>
  <c r="BM171"/>
  <c r="CE171"/>
  <c r="CR171"/>
  <c r="CV171"/>
  <c r="CZ171"/>
  <c r="DD171"/>
  <c r="DH171"/>
  <c r="X171"/>
  <c r="AJ171"/>
  <c r="BD171"/>
  <c r="BT171"/>
  <c r="CL171"/>
  <c r="P171"/>
  <c r="AG171"/>
  <c r="AW171"/>
  <c r="BI171"/>
  <c r="CC171"/>
  <c r="N171"/>
  <c r="AD171"/>
  <c r="AT171"/>
  <c r="BN171"/>
  <c r="BZ171"/>
  <c r="CK171"/>
  <c r="W171"/>
  <c r="AH171"/>
  <c r="BC171"/>
  <c r="BS171"/>
  <c r="CJ171"/>
  <c r="CS171"/>
  <c r="CW171"/>
  <c r="DA171"/>
  <c r="DE171"/>
  <c r="DI171"/>
  <c r="L171"/>
  <c r="AB171"/>
  <c r="AR171"/>
  <c r="BJ171"/>
  <c r="BX171"/>
  <c r="CG171"/>
  <c r="U171"/>
  <c r="AO171"/>
  <c r="BA171"/>
  <c r="BQ171"/>
  <c r="CN171"/>
  <c r="R171"/>
  <c r="AI171"/>
  <c r="AX171"/>
  <c r="BK171"/>
  <c r="CD171"/>
  <c r="K171"/>
  <c r="AA171"/>
  <c r="AP171"/>
  <c r="BH171"/>
  <c r="BW171"/>
  <c r="CM171"/>
  <c r="CT171"/>
  <c r="CX171"/>
  <c r="DB171"/>
  <c r="DF171"/>
  <c r="Q171"/>
  <c r="AF171"/>
  <c r="AV171"/>
  <c r="BG171"/>
  <c r="CB171"/>
  <c r="CO171"/>
  <c r="Y171"/>
  <c r="AL171"/>
  <c r="BE171"/>
  <c r="BU171"/>
  <c r="CI171"/>
  <c r="V171"/>
  <c r="AQ171"/>
  <c r="BB171"/>
  <c r="BR171"/>
  <c r="CH171"/>
  <c r="O171"/>
  <c r="AE171"/>
  <c r="AU171"/>
  <c r="BP171"/>
  <c r="CA171"/>
  <c r="CQ171"/>
  <c r="CU171"/>
  <c r="CY171"/>
  <c r="DC171"/>
  <c r="DG171"/>
  <c r="DJ165"/>
  <c r="S165"/>
  <c r="AK165"/>
  <c r="AY165"/>
  <c r="BM165"/>
  <c r="CE165"/>
  <c r="O165"/>
  <c r="AF165"/>
  <c r="AV165"/>
  <c r="BG165"/>
  <c r="CB165"/>
  <c r="CO165"/>
  <c r="Y165"/>
  <c r="AJ165"/>
  <c r="BE165"/>
  <c r="BU165"/>
  <c r="CI165"/>
  <c r="V165"/>
  <c r="AQ165"/>
  <c r="BB165"/>
  <c r="BR165"/>
  <c r="CH165"/>
  <c r="CS165"/>
  <c r="CV165"/>
  <c r="CZ165"/>
  <c r="DD165"/>
  <c r="DH165"/>
  <c r="W165"/>
  <c r="AR165"/>
  <c r="BC165"/>
  <c r="BS165"/>
  <c r="CJ165"/>
  <c r="T165"/>
  <c r="AM165"/>
  <c r="AZ165"/>
  <c r="BO165"/>
  <c r="CF165"/>
  <c r="N165"/>
  <c r="AC165"/>
  <c r="AS165"/>
  <c r="BL165"/>
  <c r="BY165"/>
  <c r="J165"/>
  <c r="Z165"/>
  <c r="AL165"/>
  <c r="BF165"/>
  <c r="BV165"/>
  <c r="CP165"/>
  <c r="CR165"/>
  <c r="CW165"/>
  <c r="DA165"/>
  <c r="DE165"/>
  <c r="DI165"/>
  <c r="K165"/>
  <c r="AA165"/>
  <c r="AN165"/>
  <c r="BH165"/>
  <c r="BW165"/>
  <c r="CM165"/>
  <c r="X165"/>
  <c r="AH165"/>
  <c r="BD165"/>
  <c r="BT165"/>
  <c r="CL165"/>
  <c r="Q165"/>
  <c r="AG165"/>
  <c r="AW165"/>
  <c r="BI165"/>
  <c r="CC165"/>
  <c r="M165"/>
  <c r="AD165"/>
  <c r="AT165"/>
  <c r="BN165"/>
  <c r="BZ165"/>
  <c r="CK165"/>
  <c r="CT165"/>
  <c r="CX165"/>
  <c r="DB165"/>
  <c r="DF165"/>
  <c r="P165"/>
  <c r="AE165"/>
  <c r="AU165"/>
  <c r="BP165"/>
  <c r="CA165"/>
  <c r="L165"/>
  <c r="AB165"/>
  <c r="AP165"/>
  <c r="BJ165"/>
  <c r="BX165"/>
  <c r="CG165"/>
  <c r="U165"/>
  <c r="AO165"/>
  <c r="BA165"/>
  <c r="BQ165"/>
  <c r="CN165"/>
  <c r="R165"/>
  <c r="AI165"/>
  <c r="AX165"/>
  <c r="BK165"/>
  <c r="CD165"/>
  <c r="CQ165"/>
  <c r="CU165"/>
  <c r="CY165"/>
  <c r="DC165"/>
  <c r="DG165"/>
  <c r="DJ164"/>
  <c r="R164"/>
  <c r="AJ164"/>
  <c r="AX164"/>
  <c r="BK164"/>
  <c r="CD164"/>
  <c r="L164"/>
  <c r="AC164"/>
  <c r="AS164"/>
  <c r="BL164"/>
  <c r="BY164"/>
  <c r="M164"/>
  <c r="AB164"/>
  <c r="AQ164"/>
  <c r="BJ164"/>
  <c r="BX164"/>
  <c r="CI164"/>
  <c r="W164"/>
  <c r="AG164"/>
  <c r="BC164"/>
  <c r="BS164"/>
  <c r="CJ164"/>
  <c r="CR164"/>
  <c r="CV164"/>
  <c r="CZ164"/>
  <c r="DD164"/>
  <c r="DH164"/>
  <c r="V164"/>
  <c r="AR164"/>
  <c r="BB164"/>
  <c r="BR164"/>
  <c r="CH164"/>
  <c r="P164"/>
  <c r="AH164"/>
  <c r="AW164"/>
  <c r="BI164"/>
  <c r="CC164"/>
  <c r="Q164"/>
  <c r="AF164"/>
  <c r="AV164"/>
  <c r="BG164"/>
  <c r="CB164"/>
  <c r="K164"/>
  <c r="AA164"/>
  <c r="AO164"/>
  <c r="BH164"/>
  <c r="BW164"/>
  <c r="CG164"/>
  <c r="CS164"/>
  <c r="CW164"/>
  <c r="DA164"/>
  <c r="DE164"/>
  <c r="DI164"/>
  <c r="J164"/>
  <c r="Z164"/>
  <c r="AM164"/>
  <c r="BF164"/>
  <c r="BV164"/>
  <c r="CP164"/>
  <c r="U164"/>
  <c r="AP164"/>
  <c r="BA164"/>
  <c r="BQ164"/>
  <c r="CN164"/>
  <c r="T164"/>
  <c r="AN164"/>
  <c r="AZ164"/>
  <c r="BO164"/>
  <c r="CF164"/>
  <c r="N164"/>
  <c r="AE164"/>
  <c r="AU164"/>
  <c r="BP164"/>
  <c r="CA164"/>
  <c r="CO164"/>
  <c r="CT164"/>
  <c r="CX164"/>
  <c r="DB164"/>
  <c r="DF164"/>
  <c r="O164"/>
  <c r="AD164"/>
  <c r="AT164"/>
  <c r="BN164"/>
  <c r="BZ164"/>
  <c r="CM164"/>
  <c r="Y164"/>
  <c r="AK164"/>
  <c r="BE164"/>
  <c r="BU164"/>
  <c r="CK164"/>
  <c r="X164"/>
  <c r="AI164"/>
  <c r="BD164"/>
  <c r="BT164"/>
  <c r="CL164"/>
  <c r="S164"/>
  <c r="AL164"/>
  <c r="AY164"/>
  <c r="BM164"/>
  <c r="CE164"/>
  <c r="CQ164"/>
  <c r="CU164"/>
  <c r="CY164"/>
  <c r="DC164"/>
  <c r="DG164"/>
  <c r="O51"/>
  <c r="H56"/>
  <c r="F73" s="1"/>
  <c r="K72"/>
  <c r="AA72"/>
  <c r="AQ72"/>
  <c r="BG72"/>
  <c r="BW72"/>
  <c r="CM72"/>
  <c r="V72"/>
  <c r="AL72"/>
  <c r="BB72"/>
  <c r="BR72"/>
  <c r="CH72"/>
  <c r="Q72"/>
  <c r="AG72"/>
  <c r="AW72"/>
  <c r="BM72"/>
  <c r="CC72"/>
  <c r="L72"/>
  <c r="AB72"/>
  <c r="AR72"/>
  <c r="BH72"/>
  <c r="BX72"/>
  <c r="CN72"/>
  <c r="CT72"/>
  <c r="CX72"/>
  <c r="DB72"/>
  <c r="DF72"/>
  <c r="P72"/>
  <c r="AE72"/>
  <c r="AU72"/>
  <c r="BK72"/>
  <c r="CA72"/>
  <c r="J72"/>
  <c r="Z72"/>
  <c r="AP72"/>
  <c r="BF72"/>
  <c r="BV72"/>
  <c r="CL72"/>
  <c r="U72"/>
  <c r="AK72"/>
  <c r="BA72"/>
  <c r="BQ72"/>
  <c r="CG72"/>
  <c r="O72"/>
  <c r="AF72"/>
  <c r="AV72"/>
  <c r="BL72"/>
  <c r="CB72"/>
  <c r="CQ72"/>
  <c r="CU72"/>
  <c r="CY72"/>
  <c r="DC72"/>
  <c r="DG72"/>
  <c r="DJ72"/>
  <c r="S72"/>
  <c r="AI72"/>
  <c r="AY72"/>
  <c r="BO72"/>
  <c r="CE72"/>
  <c r="M72"/>
  <c r="AD72"/>
  <c r="AT72"/>
  <c r="BJ72"/>
  <c r="BZ72"/>
  <c r="CP72"/>
  <c r="Y72"/>
  <c r="AO72"/>
  <c r="BE72"/>
  <c r="BU72"/>
  <c r="CK72"/>
  <c r="T72"/>
  <c r="AJ72"/>
  <c r="AZ72"/>
  <c r="BP72"/>
  <c r="CF72"/>
  <c r="CR72"/>
  <c r="CV72"/>
  <c r="CZ72"/>
  <c r="DD72"/>
  <c r="DH72"/>
  <c r="W72"/>
  <c r="AM72"/>
  <c r="BC72"/>
  <c r="BS72"/>
  <c r="CI72"/>
  <c r="R72"/>
  <c r="AH72"/>
  <c r="AX72"/>
  <c r="BN72"/>
  <c r="CD72"/>
  <c r="N72"/>
  <c r="AC72"/>
  <c r="AS72"/>
  <c r="BI72"/>
  <c r="BY72"/>
  <c r="CO72"/>
  <c r="X72"/>
  <c r="AN72"/>
  <c r="BD72"/>
  <c r="BT72"/>
  <c r="CJ72"/>
  <c r="CS72"/>
  <c r="CW72"/>
  <c r="DA72"/>
  <c r="DE72"/>
  <c r="DI72"/>
  <c r="I79"/>
  <c r="AG171" i="22"/>
  <c r="X171"/>
  <c r="CJ171"/>
  <c r="AT172"/>
  <c r="DF172"/>
  <c r="BQ170"/>
  <c r="CG169"/>
  <c r="X169"/>
  <c r="BD169"/>
  <c r="K26"/>
  <c r="L26"/>
  <c r="DI169"/>
  <c r="CR169"/>
  <c r="BR169"/>
  <c r="AL169"/>
  <c r="AT170"/>
  <c r="W172"/>
  <c r="AM170"/>
  <c r="P172"/>
  <c r="BA169"/>
  <c r="U169"/>
  <c r="BX170"/>
  <c r="L170"/>
  <c r="BA172"/>
  <c r="CO171"/>
  <c r="AC171"/>
  <c r="BW170"/>
  <c r="K170"/>
  <c r="AZ172"/>
  <c r="CP171"/>
  <c r="AD171"/>
  <c r="DA170"/>
  <c r="AO170"/>
  <c r="CD172"/>
  <c r="R172"/>
  <c r="BH171"/>
  <c r="I20"/>
  <c r="I120" i="6"/>
  <c r="I19" i="22"/>
  <c r="M98"/>
  <c r="M173" s="1"/>
  <c r="J98"/>
  <c r="J173" s="1"/>
  <c r="T96"/>
  <c r="T171" s="1"/>
  <c r="AJ96"/>
  <c r="AJ171" s="1"/>
  <c r="AZ96"/>
  <c r="AZ171" s="1"/>
  <c r="BP96"/>
  <c r="BP171" s="1"/>
  <c r="CF96"/>
  <c r="CF171" s="1"/>
  <c r="CV96"/>
  <c r="CV171" s="1"/>
  <c r="J97"/>
  <c r="J172" s="1"/>
  <c r="Z97"/>
  <c r="Z172" s="1"/>
  <c r="AP97"/>
  <c r="AP172" s="1"/>
  <c r="BF97"/>
  <c r="BF172" s="1"/>
  <c r="BV97"/>
  <c r="BV172" s="1"/>
  <c r="CL97"/>
  <c r="CL172" s="1"/>
  <c r="DB97"/>
  <c r="DB172" s="1"/>
  <c r="Q95"/>
  <c r="Q170" s="1"/>
  <c r="AG95"/>
  <c r="AG170" s="1"/>
  <c r="AW95"/>
  <c r="AW170" s="1"/>
  <c r="BM95"/>
  <c r="BM170" s="1"/>
  <c r="CC95"/>
  <c r="CC170" s="1"/>
  <c r="CS95"/>
  <c r="CS170" s="1"/>
  <c r="DI95"/>
  <c r="DI170" s="1"/>
  <c r="Y96"/>
  <c r="Y171" s="1"/>
  <c r="AO96"/>
  <c r="AO171" s="1"/>
  <c r="BE96"/>
  <c r="BE171" s="1"/>
  <c r="BU96"/>
  <c r="BU171" s="1"/>
  <c r="CK96"/>
  <c r="DA96"/>
  <c r="DA171" s="1"/>
  <c r="Q97"/>
  <c r="Q172" s="1"/>
  <c r="AG97"/>
  <c r="AG172" s="1"/>
  <c r="AW97"/>
  <c r="AW172" s="1"/>
  <c r="BM97"/>
  <c r="BM172" s="1"/>
  <c r="CC97"/>
  <c r="CC172" s="1"/>
  <c r="CS97"/>
  <c r="CS172" s="1"/>
  <c r="DI97"/>
  <c r="DI172" s="1"/>
  <c r="X95"/>
  <c r="X170" s="1"/>
  <c r="AN95"/>
  <c r="AN170" s="1"/>
  <c r="BD95"/>
  <c r="BD170" s="1"/>
  <c r="BT95"/>
  <c r="BT170" s="1"/>
  <c r="CJ95"/>
  <c r="CJ170" s="1"/>
  <c r="CZ95"/>
  <c r="CZ170" s="1"/>
  <c r="L94"/>
  <c r="L169" s="1"/>
  <c r="S94"/>
  <c r="S169" s="1"/>
  <c r="AA94"/>
  <c r="AA169" s="1"/>
  <c r="AI94"/>
  <c r="AI169" s="1"/>
  <c r="AQ94"/>
  <c r="AQ169" s="1"/>
  <c r="AY94"/>
  <c r="AY169" s="1"/>
  <c r="BG94"/>
  <c r="BG169" s="1"/>
  <c r="BO94"/>
  <c r="BO169" s="1"/>
  <c r="BV94"/>
  <c r="BV169" s="1"/>
  <c r="CE94"/>
  <c r="CE169" s="1"/>
  <c r="CL94"/>
  <c r="CL169" s="1"/>
  <c r="V96"/>
  <c r="V171" s="1"/>
  <c r="AL96"/>
  <c r="AL171" s="1"/>
  <c r="BB96"/>
  <c r="BB171" s="1"/>
  <c r="BR96"/>
  <c r="BR171" s="1"/>
  <c r="CH96"/>
  <c r="CH171" s="1"/>
  <c r="CX96"/>
  <c r="CX171" s="1"/>
  <c r="L97"/>
  <c r="L172" s="1"/>
  <c r="AB97"/>
  <c r="AB172" s="1"/>
  <c r="AR97"/>
  <c r="AR172" s="1"/>
  <c r="BH97"/>
  <c r="BH172" s="1"/>
  <c r="BX97"/>
  <c r="BX172" s="1"/>
  <c r="CN97"/>
  <c r="CN172" s="1"/>
  <c r="DD97"/>
  <c r="DD172" s="1"/>
  <c r="S95"/>
  <c r="S170" s="1"/>
  <c r="AI95"/>
  <c r="AI170" s="1"/>
  <c r="AY95"/>
  <c r="AY170" s="1"/>
  <c r="BO95"/>
  <c r="BO170" s="1"/>
  <c r="CE95"/>
  <c r="CE170" s="1"/>
  <c r="CU95"/>
  <c r="CU170" s="1"/>
  <c r="K96"/>
  <c r="K171" s="1"/>
  <c r="AA96"/>
  <c r="AA171" s="1"/>
  <c r="AQ96"/>
  <c r="AQ171" s="1"/>
  <c r="BG96"/>
  <c r="BG171" s="1"/>
  <c r="BW96"/>
  <c r="BW171" s="1"/>
  <c r="CM96"/>
  <c r="CM171" s="1"/>
  <c r="DC96"/>
  <c r="DC171" s="1"/>
  <c r="S97"/>
  <c r="S172" s="1"/>
  <c r="AI97"/>
  <c r="AI172" s="1"/>
  <c r="AY97"/>
  <c r="AY172" s="1"/>
  <c r="BO97"/>
  <c r="BO172" s="1"/>
  <c r="CE97"/>
  <c r="CE172" s="1"/>
  <c r="CU97"/>
  <c r="CU172" s="1"/>
  <c r="J95"/>
  <c r="J170" s="1"/>
  <c r="Z95"/>
  <c r="Z170" s="1"/>
  <c r="AP95"/>
  <c r="AP170" s="1"/>
  <c r="BF95"/>
  <c r="BF170" s="1"/>
  <c r="BV95"/>
  <c r="BV170" s="1"/>
  <c r="CL95"/>
  <c r="CL170" s="1"/>
  <c r="DB95"/>
  <c r="DB170" s="1"/>
  <c r="K94"/>
  <c r="K169" s="1"/>
  <c r="T94"/>
  <c r="T169" s="1"/>
  <c r="AB94"/>
  <c r="AB169" s="1"/>
  <c r="AJ94"/>
  <c r="AJ169" s="1"/>
  <c r="AR94"/>
  <c r="AR169" s="1"/>
  <c r="AZ94"/>
  <c r="AZ169" s="1"/>
  <c r="BH94"/>
  <c r="BH169" s="1"/>
  <c r="BP94"/>
  <c r="BP169" s="1"/>
  <c r="BX94"/>
  <c r="BX169" s="1"/>
  <c r="CF94"/>
  <c r="CF169" s="1"/>
  <c r="CN94"/>
  <c r="CN169" s="1"/>
  <c r="CS94"/>
  <c r="CS169" s="1"/>
  <c r="CV94"/>
  <c r="CV169" s="1"/>
  <c r="CZ94"/>
  <c r="CZ169" s="1"/>
  <c r="DD94"/>
  <c r="DD169" s="1"/>
  <c r="DH94"/>
  <c r="DH169" s="1"/>
  <c r="K98"/>
  <c r="K173" s="1"/>
  <c r="P96"/>
  <c r="P171" s="1"/>
  <c r="AF96"/>
  <c r="AF171" s="1"/>
  <c r="AV96"/>
  <c r="AV171" s="1"/>
  <c r="BL96"/>
  <c r="BL171" s="1"/>
  <c r="CB96"/>
  <c r="CB171" s="1"/>
  <c r="CR96"/>
  <c r="CR171" s="1"/>
  <c r="DH96"/>
  <c r="DH171" s="1"/>
  <c r="V97"/>
  <c r="V172" s="1"/>
  <c r="AL97"/>
  <c r="AL172" s="1"/>
  <c r="BB97"/>
  <c r="BB172" s="1"/>
  <c r="BR97"/>
  <c r="BR172" s="1"/>
  <c r="CH97"/>
  <c r="CH172" s="1"/>
  <c r="CX97"/>
  <c r="CX172" s="1"/>
  <c r="M95"/>
  <c r="M170" s="1"/>
  <c r="AC95"/>
  <c r="AC170" s="1"/>
  <c r="AS95"/>
  <c r="AS170" s="1"/>
  <c r="BI95"/>
  <c r="BI170" s="1"/>
  <c r="BY95"/>
  <c r="BY170" s="1"/>
  <c r="CO95"/>
  <c r="CO170" s="1"/>
  <c r="DE95"/>
  <c r="DE170" s="1"/>
  <c r="U96"/>
  <c r="U171" s="1"/>
  <c r="AK96"/>
  <c r="AK171" s="1"/>
  <c r="BA96"/>
  <c r="BA171" s="1"/>
  <c r="BQ96"/>
  <c r="BQ171" s="1"/>
  <c r="CG96"/>
  <c r="CG171" s="1"/>
  <c r="CW96"/>
  <c r="CW171" s="1"/>
  <c r="M97"/>
  <c r="M172" s="1"/>
  <c r="AC97"/>
  <c r="AC172" s="1"/>
  <c r="AS97"/>
  <c r="AS172" s="1"/>
  <c r="BI97"/>
  <c r="BI172" s="1"/>
  <c r="BY97"/>
  <c r="BY172" s="1"/>
  <c r="CO97"/>
  <c r="CO172" s="1"/>
  <c r="DE97"/>
  <c r="DE172" s="1"/>
  <c r="T95"/>
  <c r="T170" s="1"/>
  <c r="AJ95"/>
  <c r="AJ170" s="1"/>
  <c r="AZ95"/>
  <c r="AZ170" s="1"/>
  <c r="BP95"/>
  <c r="BP170" s="1"/>
  <c r="CF95"/>
  <c r="CF170" s="1"/>
  <c r="CV95"/>
  <c r="CV170" s="1"/>
  <c r="J92"/>
  <c r="Q94"/>
  <c r="Q169" s="1"/>
  <c r="Y94"/>
  <c r="Y169" s="1"/>
  <c r="AG94"/>
  <c r="AG169" s="1"/>
  <c r="AO94"/>
  <c r="AO169" s="1"/>
  <c r="AV94"/>
  <c r="AV169" s="1"/>
  <c r="BE94"/>
  <c r="BE169" s="1"/>
  <c r="BM94"/>
  <c r="BM169" s="1"/>
  <c r="BU94"/>
  <c r="BU169" s="1"/>
  <c r="CC94"/>
  <c r="CC169" s="1"/>
  <c r="CK94"/>
  <c r="CK169" s="1"/>
  <c r="R96"/>
  <c r="R171" s="1"/>
  <c r="AH96"/>
  <c r="AH171" s="1"/>
  <c r="AX96"/>
  <c r="AX171" s="1"/>
  <c r="BN96"/>
  <c r="BN171" s="1"/>
  <c r="CD96"/>
  <c r="CD171" s="1"/>
  <c r="CT96"/>
  <c r="CT171" s="1"/>
  <c r="DJ96"/>
  <c r="DJ171" s="1"/>
  <c r="X97"/>
  <c r="X172" s="1"/>
  <c r="AN97"/>
  <c r="AN172" s="1"/>
  <c r="BD97"/>
  <c r="BD172" s="1"/>
  <c r="BT97"/>
  <c r="BT172" s="1"/>
  <c r="CJ97"/>
  <c r="CJ172" s="1"/>
  <c r="CZ97"/>
  <c r="CZ172" s="1"/>
  <c r="O95"/>
  <c r="O170" s="1"/>
  <c r="AE95"/>
  <c r="AE170" s="1"/>
  <c r="AU95"/>
  <c r="AU170" s="1"/>
  <c r="BK95"/>
  <c r="BK170" s="1"/>
  <c r="CA95"/>
  <c r="CA170" s="1"/>
  <c r="CQ95"/>
  <c r="CQ170" s="1"/>
  <c r="DG95"/>
  <c r="DG170" s="1"/>
  <c r="W96"/>
  <c r="W171" s="1"/>
  <c r="AM96"/>
  <c r="AM171" s="1"/>
  <c r="BC96"/>
  <c r="BC171" s="1"/>
  <c r="BS96"/>
  <c r="BS171" s="1"/>
  <c r="CI96"/>
  <c r="CI171" s="1"/>
  <c r="CY96"/>
  <c r="CY171" s="1"/>
  <c r="O97"/>
  <c r="O172" s="1"/>
  <c r="AE97"/>
  <c r="AE172" s="1"/>
  <c r="AU97"/>
  <c r="AU172" s="1"/>
  <c r="BK97"/>
  <c r="BK172" s="1"/>
  <c r="CA97"/>
  <c r="CA172" s="1"/>
  <c r="CQ97"/>
  <c r="CQ172" s="1"/>
  <c r="DG97"/>
  <c r="DG172" s="1"/>
  <c r="V95"/>
  <c r="V170" s="1"/>
  <c r="AL95"/>
  <c r="AL170" s="1"/>
  <c r="BB95"/>
  <c r="BB170" s="1"/>
  <c r="BR95"/>
  <c r="BR170" s="1"/>
  <c r="CH95"/>
  <c r="CH170" s="1"/>
  <c r="CX95"/>
  <c r="CX170" s="1"/>
  <c r="J94"/>
  <c r="J169" s="1"/>
  <c r="R94"/>
  <c r="R169" s="1"/>
  <c r="Z94"/>
  <c r="Z169" s="1"/>
  <c r="AH94"/>
  <c r="AH169" s="1"/>
  <c r="AP94"/>
  <c r="AP169" s="1"/>
  <c r="AX94"/>
  <c r="AX169" s="1"/>
  <c r="BF94"/>
  <c r="BF169" s="1"/>
  <c r="BN94"/>
  <c r="BN169" s="1"/>
  <c r="BW94"/>
  <c r="BW169" s="1"/>
  <c r="CD94"/>
  <c r="CD169" s="1"/>
  <c r="CM94"/>
  <c r="CM169" s="1"/>
  <c r="CQ94"/>
  <c r="CQ169" s="1"/>
  <c r="CU94"/>
  <c r="CU169" s="1"/>
  <c r="CY94"/>
  <c r="CY169" s="1"/>
  <c r="DC94"/>
  <c r="DC169" s="1"/>
  <c r="DG94"/>
  <c r="DG169" s="1"/>
  <c r="DJ94"/>
  <c r="DJ169" s="1"/>
  <c r="BM171"/>
  <c r="N196"/>
  <c r="CS171"/>
  <c r="Y172"/>
  <c r="CK171"/>
  <c r="BE172"/>
  <c r="AV170"/>
  <c r="K99"/>
  <c r="K174" s="1"/>
  <c r="L98"/>
  <c r="L173" s="1"/>
  <c r="DE94"/>
  <c r="DE169" s="1"/>
  <c r="CW94"/>
  <c r="CW169" s="1"/>
  <c r="CO94"/>
  <c r="CO169" s="1"/>
  <c r="BZ94"/>
  <c r="BZ169" s="1"/>
  <c r="BJ94"/>
  <c r="BJ169" s="1"/>
  <c r="AT94"/>
  <c r="AT169" s="1"/>
  <c r="AD94"/>
  <c r="AD169" s="1"/>
  <c r="M94"/>
  <c r="M169" s="1"/>
  <c r="CP95"/>
  <c r="CP170" s="1"/>
  <c r="BJ95"/>
  <c r="BJ170" s="1"/>
  <c r="AD95"/>
  <c r="AD170" s="1"/>
  <c r="CY97"/>
  <c r="CY172" s="1"/>
  <c r="BS97"/>
  <c r="BS172" s="1"/>
  <c r="AM97"/>
  <c r="AM172" s="1"/>
  <c r="DG96"/>
  <c r="DG171" s="1"/>
  <c r="CA96"/>
  <c r="CA171" s="1"/>
  <c r="AU96"/>
  <c r="AU171" s="1"/>
  <c r="O96"/>
  <c r="O171" s="1"/>
  <c r="CI95"/>
  <c r="CI170" s="1"/>
  <c r="BC95"/>
  <c r="BC170" s="1"/>
  <c r="W95"/>
  <c r="W170" s="1"/>
  <c r="CR97"/>
  <c r="CR172" s="1"/>
  <c r="BL97"/>
  <c r="BL172" s="1"/>
  <c r="AF97"/>
  <c r="AF172" s="1"/>
  <c r="DB96"/>
  <c r="DB171" s="1"/>
  <c r="BV96"/>
  <c r="BV171" s="1"/>
  <c r="AP96"/>
  <c r="AP171" s="1"/>
  <c r="J96"/>
  <c r="J171" s="1"/>
  <c r="BY94"/>
  <c r="BY169" s="1"/>
  <c r="BI94"/>
  <c r="BI169" s="1"/>
  <c r="AS94"/>
  <c r="AS169" s="1"/>
  <c r="AC94"/>
  <c r="AC169" s="1"/>
  <c r="N94"/>
  <c r="N169" s="1"/>
  <c r="CN95"/>
  <c r="CN170" s="1"/>
  <c r="BH95"/>
  <c r="BH170" s="1"/>
  <c r="AB95"/>
  <c r="AB170" s="1"/>
  <c r="CW97"/>
  <c r="CW172" s="1"/>
  <c r="BQ97"/>
  <c r="BQ172" s="1"/>
  <c r="AK97"/>
  <c r="AK172" s="1"/>
  <c r="DE96"/>
  <c r="DE171" s="1"/>
  <c r="BY96"/>
  <c r="BY171" s="1"/>
  <c r="AS96"/>
  <c r="AS171" s="1"/>
  <c r="M96"/>
  <c r="M171" s="1"/>
  <c r="CG95"/>
  <c r="CG170" s="1"/>
  <c r="BA95"/>
  <c r="BA170" s="1"/>
  <c r="U95"/>
  <c r="U170" s="1"/>
  <c r="CP97"/>
  <c r="CP172" s="1"/>
  <c r="BJ97"/>
  <c r="BJ172" s="1"/>
  <c r="AD97"/>
  <c r="AD172" s="1"/>
  <c r="CZ96"/>
  <c r="CZ171" s="1"/>
  <c r="BT96"/>
  <c r="BT171" s="1"/>
  <c r="AN96"/>
  <c r="AN171" s="1"/>
  <c r="J100"/>
  <c r="J176" s="1"/>
  <c r="DF94"/>
  <c r="DF169" s="1"/>
  <c r="CX94"/>
  <c r="CX169" s="1"/>
  <c r="CP94"/>
  <c r="CP169" s="1"/>
  <c r="CB94"/>
  <c r="CB169" s="1"/>
  <c r="BL94"/>
  <c r="BL169" s="1"/>
  <c r="AW94"/>
  <c r="AW169" s="1"/>
  <c r="AF94"/>
  <c r="AF169" s="1"/>
  <c r="P94"/>
  <c r="P169" s="1"/>
  <c r="CT95"/>
  <c r="CT170" s="1"/>
  <c r="BN95"/>
  <c r="BN170" s="1"/>
  <c r="AH95"/>
  <c r="AH170" s="1"/>
  <c r="DC97"/>
  <c r="DC172" s="1"/>
  <c r="BW97"/>
  <c r="BW172" s="1"/>
  <c r="AQ97"/>
  <c r="AQ172" s="1"/>
  <c r="K97"/>
  <c r="K172" s="1"/>
  <c r="CE96"/>
  <c r="CE171" s="1"/>
  <c r="AY96"/>
  <c r="AY171" s="1"/>
  <c r="S96"/>
  <c r="S171" s="1"/>
  <c r="CM95"/>
  <c r="CM170" s="1"/>
  <c r="BG95"/>
  <c r="BG170" s="1"/>
  <c r="AA95"/>
  <c r="AA170" s="1"/>
  <c r="CV97"/>
  <c r="CV172" s="1"/>
  <c r="BP97"/>
  <c r="BP172" s="1"/>
  <c r="AJ97"/>
  <c r="AJ172" s="1"/>
  <c r="DF96"/>
  <c r="DF171" s="1"/>
  <c r="BZ96"/>
  <c r="BZ171" s="1"/>
  <c r="AT96"/>
  <c r="AT171" s="1"/>
  <c r="N96"/>
  <c r="N171" s="1"/>
  <c r="CA94"/>
  <c r="CA169" s="1"/>
  <c r="BK94"/>
  <c r="BK169" s="1"/>
  <c r="AU94"/>
  <c r="AU169" s="1"/>
  <c r="AE94"/>
  <c r="AE169" s="1"/>
  <c r="O94"/>
  <c r="O169" s="1"/>
  <c r="CR95"/>
  <c r="CR170" s="1"/>
  <c r="BL95"/>
  <c r="BL170" s="1"/>
  <c r="AF95"/>
  <c r="AF170" s="1"/>
  <c r="DA97"/>
  <c r="DA172" s="1"/>
  <c r="BU97"/>
  <c r="BU172" s="1"/>
  <c r="AO97"/>
  <c r="AO172" s="1"/>
  <c r="DI96"/>
  <c r="DI171" s="1"/>
  <c r="CC96"/>
  <c r="CC171" s="1"/>
  <c r="AW96"/>
  <c r="AW171" s="1"/>
  <c r="Q96"/>
  <c r="Q171" s="1"/>
  <c r="CK95"/>
  <c r="CK170" s="1"/>
  <c r="BE95"/>
  <c r="BE170" s="1"/>
  <c r="Y95"/>
  <c r="Y170" s="1"/>
  <c r="CT97"/>
  <c r="CT172" s="1"/>
  <c r="BN97"/>
  <c r="BN172" s="1"/>
  <c r="AH97"/>
  <c r="AH172" s="1"/>
  <c r="DD96"/>
  <c r="DD171" s="1"/>
  <c r="BX96"/>
  <c r="BX171" s="1"/>
  <c r="AR96"/>
  <c r="AR171" s="1"/>
  <c r="L96"/>
  <c r="L171" s="1"/>
  <c r="P311" i="5"/>
  <c r="P170" i="22"/>
  <c r="L178"/>
  <c r="L52" i="23"/>
  <c r="M65"/>
  <c r="O192" i="22"/>
  <c r="J28"/>
  <c r="M322" i="5"/>
  <c r="M27" i="22" s="1"/>
  <c r="Q126"/>
  <c r="I82" i="6"/>
  <c r="K176" i="22"/>
  <c r="P105" i="6"/>
  <c r="M126" i="22"/>
  <c r="M202" s="1"/>
  <c r="W192"/>
  <c r="W193" s="1"/>
  <c r="DJ167" i="6"/>
  <c r="R167"/>
  <c r="AG167"/>
  <c r="AX167"/>
  <c r="BI167"/>
  <c r="CD167"/>
  <c r="J167"/>
  <c r="AA167"/>
  <c r="AN167"/>
  <c r="BH167"/>
  <c r="BW167"/>
  <c r="CM167"/>
  <c r="X167"/>
  <c r="AH167"/>
  <c r="BD167"/>
  <c r="BT167"/>
  <c r="CL167"/>
  <c r="Q167"/>
  <c r="AR167"/>
  <c r="AW167"/>
  <c r="BG167"/>
  <c r="CC167"/>
  <c r="CR167"/>
  <c r="CV167"/>
  <c r="CZ167"/>
  <c r="DD167"/>
  <c r="DH167"/>
  <c r="V167"/>
  <c r="AO167"/>
  <c r="BB167"/>
  <c r="BQ167"/>
  <c r="CH167"/>
  <c r="N167"/>
  <c r="AE167"/>
  <c r="AU167"/>
  <c r="BP167"/>
  <c r="CA167"/>
  <c r="M167"/>
  <c r="AB167"/>
  <c r="AP167"/>
  <c r="BJ167"/>
  <c r="BX167"/>
  <c r="CG167"/>
  <c r="U167"/>
  <c r="AM167"/>
  <c r="BA167"/>
  <c r="BO167"/>
  <c r="CN167"/>
  <c r="CS167"/>
  <c r="CW167"/>
  <c r="DA167"/>
  <c r="DE167"/>
  <c r="DI167"/>
  <c r="K167"/>
  <c r="Z167"/>
  <c r="AL167"/>
  <c r="BF167"/>
  <c r="BV167"/>
  <c r="CP167"/>
  <c r="T167"/>
  <c r="AI167"/>
  <c r="AY167"/>
  <c r="BK167"/>
  <c r="CE167"/>
  <c r="P167"/>
  <c r="AF167"/>
  <c r="AV167"/>
  <c r="BR167"/>
  <c r="CB167"/>
  <c r="CO167"/>
  <c r="Y167"/>
  <c r="AJ167"/>
  <c r="BE167"/>
  <c r="BU167"/>
  <c r="CI167"/>
  <c r="CT167"/>
  <c r="CX167"/>
  <c r="DB167"/>
  <c r="DF167"/>
  <c r="O167"/>
  <c r="AD167"/>
  <c r="AT167"/>
  <c r="BN167"/>
  <c r="BZ167"/>
  <c r="CK167"/>
  <c r="W167"/>
  <c r="AQ167"/>
  <c r="BC167"/>
  <c r="BS167"/>
  <c r="CJ167"/>
  <c r="S167"/>
  <c r="AK167"/>
  <c r="AZ167"/>
  <c r="BM167"/>
  <c r="CF167"/>
  <c r="L167"/>
  <c r="AC167"/>
  <c r="AS167"/>
  <c r="BL167"/>
  <c r="BY167"/>
  <c r="CQ167"/>
  <c r="CU167"/>
  <c r="CY167"/>
  <c r="DC167"/>
  <c r="DG167"/>
  <c r="DJ168"/>
  <c r="Q168"/>
  <c r="AI168"/>
  <c r="AX168"/>
  <c r="BK168"/>
  <c r="CD168"/>
  <c r="K168"/>
  <c r="AA168"/>
  <c r="AN168"/>
  <c r="BH168"/>
  <c r="BW168"/>
  <c r="CG168"/>
  <c r="T168"/>
  <c r="AM168"/>
  <c r="AZ168"/>
  <c r="BO168"/>
  <c r="CF168"/>
  <c r="R168"/>
  <c r="AG168"/>
  <c r="AW168"/>
  <c r="BI168"/>
  <c r="CC168"/>
  <c r="CR168"/>
  <c r="CV168"/>
  <c r="CZ168"/>
  <c r="DD168"/>
  <c r="DH168"/>
  <c r="V168"/>
  <c r="AQ168"/>
  <c r="BB168"/>
  <c r="BR168"/>
  <c r="CH168"/>
  <c r="O168"/>
  <c r="AE168"/>
  <c r="AU168"/>
  <c r="BP168"/>
  <c r="CA168"/>
  <c r="CO168"/>
  <c r="X168"/>
  <c r="AH168"/>
  <c r="BD168"/>
  <c r="BT168"/>
  <c r="CL168"/>
  <c r="U168"/>
  <c r="AO168"/>
  <c r="BA168"/>
  <c r="BQ168"/>
  <c r="CN168"/>
  <c r="CS168"/>
  <c r="CW168"/>
  <c r="DA168"/>
  <c r="DE168"/>
  <c r="DI168"/>
  <c r="J168"/>
  <c r="Z168"/>
  <c r="AL168"/>
  <c r="BF168"/>
  <c r="BV168"/>
  <c r="CP168"/>
  <c r="S168"/>
  <c r="AK168"/>
  <c r="AY168"/>
  <c r="BM168"/>
  <c r="CE168"/>
  <c r="L168"/>
  <c r="AB168"/>
  <c r="AP168"/>
  <c r="BJ168"/>
  <c r="BX168"/>
  <c r="CI168"/>
  <c r="Y168"/>
  <c r="AJ168"/>
  <c r="BE168"/>
  <c r="BU168"/>
  <c r="CK168"/>
  <c r="CT168"/>
  <c r="CX168"/>
  <c r="DB168"/>
  <c r="DF168"/>
  <c r="N168"/>
  <c r="AD168"/>
  <c r="AT168"/>
  <c r="BN168"/>
  <c r="BZ168"/>
  <c r="CM168"/>
  <c r="W168"/>
  <c r="AR168"/>
  <c r="BC168"/>
  <c r="BS168"/>
  <c r="CJ168"/>
  <c r="P168"/>
  <c r="AF168"/>
  <c r="AV168"/>
  <c r="BG168"/>
  <c r="CB168"/>
  <c r="M168"/>
  <c r="AC168"/>
  <c r="AS168"/>
  <c r="BL168"/>
  <c r="BY168"/>
  <c r="CQ168"/>
  <c r="CU168"/>
  <c r="CY168"/>
  <c r="DC168"/>
  <c r="DG168"/>
  <c r="I169"/>
  <c r="N189" i="22"/>
  <c r="I189" s="1"/>
  <c r="I112" i="17" s="1"/>
  <c r="U191" i="22"/>
  <c r="U193" s="1"/>
  <c r="N123"/>
  <c r="N144" i="6"/>
  <c r="F43" i="11"/>
  <c r="N52" i="9"/>
  <c r="N53" s="1"/>
  <c r="N54" s="1"/>
  <c r="P55" s="1"/>
  <c r="P116" i="22" s="1"/>
  <c r="P117" s="1"/>
  <c r="N131" i="6"/>
  <c r="N115" i="22" s="1"/>
  <c r="N117" s="1"/>
  <c r="M191"/>
  <c r="M193" s="1"/>
  <c r="O123"/>
  <c r="O144" i="6"/>
  <c r="O52" i="9"/>
  <c r="O53" s="1"/>
  <c r="O54" s="1"/>
  <c r="Q55" s="1"/>
  <c r="Q116" i="22" s="1"/>
  <c r="Q117" s="1"/>
  <c r="O131" i="6"/>
  <c r="O115" i="22" s="1"/>
  <c r="O117" s="1"/>
  <c r="U126"/>
  <c r="I170" i="6"/>
  <c r="N197"/>
  <c r="I113" i="22"/>
  <c r="I61" i="17" s="1"/>
  <c r="I174" i="6"/>
  <c r="O197"/>
  <c r="L46" i="9"/>
  <c r="M43" s="1"/>
  <c r="L48"/>
  <c r="L99" i="22" s="1"/>
  <c r="L174" s="1"/>
  <c r="N26" i="9"/>
  <c r="O23" s="1"/>
  <c r="O25" s="1"/>
  <c r="O44"/>
  <c r="O24"/>
  <c r="U51" i="22"/>
  <c r="I159"/>
  <c r="Q105" i="6"/>
  <c r="W143" i="19"/>
  <c r="U143"/>
  <c r="W144"/>
  <c r="W146"/>
  <c r="U146"/>
  <c r="W145"/>
  <c r="U145"/>
  <c r="J143"/>
  <c r="H143"/>
  <c r="J145"/>
  <c r="H145"/>
  <c r="J146"/>
  <c r="H146"/>
  <c r="O39" i="6"/>
  <c r="O40" i="22" s="1"/>
  <c r="O42" s="1"/>
  <c r="O32" i="9"/>
  <c r="O33" s="1"/>
  <c r="O34" s="1"/>
  <c r="Q35" s="1"/>
  <c r="Q41" i="22" s="1"/>
  <c r="R192"/>
  <c r="R193" s="1"/>
  <c r="T75" i="6"/>
  <c r="AJ75"/>
  <c r="AZ75"/>
  <c r="BP75"/>
  <c r="CF75"/>
  <c r="O75"/>
  <c r="AE75"/>
  <c r="AU75"/>
  <c r="BK75"/>
  <c r="CA75"/>
  <c r="J75"/>
  <c r="Z75"/>
  <c r="AP75"/>
  <c r="BF75"/>
  <c r="BV75"/>
  <c r="CL75"/>
  <c r="U75"/>
  <c r="AK75"/>
  <c r="BA75"/>
  <c r="BQ75"/>
  <c r="CG75"/>
  <c r="CS75"/>
  <c r="CV75"/>
  <c r="CZ75"/>
  <c r="DD75"/>
  <c r="DH75"/>
  <c r="P75"/>
  <c r="AF75"/>
  <c r="AV75"/>
  <c r="BL75"/>
  <c r="CB75"/>
  <c r="K75"/>
  <c r="AA75"/>
  <c r="AQ75"/>
  <c r="BG75"/>
  <c r="BW75"/>
  <c r="CM75"/>
  <c r="V75"/>
  <c r="AL75"/>
  <c r="BB75"/>
  <c r="BR75"/>
  <c r="CH75"/>
  <c r="R75"/>
  <c r="AG75"/>
  <c r="AW75"/>
  <c r="BM75"/>
  <c r="CC75"/>
  <c r="CQ75"/>
  <c r="CU75"/>
  <c r="CY75"/>
  <c r="DC75"/>
  <c r="DG75"/>
  <c r="L75"/>
  <c r="AB75"/>
  <c r="AR75"/>
  <c r="BH75"/>
  <c r="BX75"/>
  <c r="CN75"/>
  <c r="W75"/>
  <c r="AM75"/>
  <c r="BC75"/>
  <c r="BS75"/>
  <c r="CI75"/>
  <c r="Q75"/>
  <c r="AH75"/>
  <c r="AX75"/>
  <c r="BN75"/>
  <c r="CD75"/>
  <c r="M75"/>
  <c r="AC75"/>
  <c r="AS75"/>
  <c r="BI75"/>
  <c r="BY75"/>
  <c r="CO75"/>
  <c r="CT75"/>
  <c r="CX75"/>
  <c r="DB75"/>
  <c r="DF75"/>
  <c r="DJ75"/>
  <c r="X75"/>
  <c r="AN75"/>
  <c r="BD75"/>
  <c r="BT75"/>
  <c r="CJ75"/>
  <c r="S75"/>
  <c r="AI75"/>
  <c r="AY75"/>
  <c r="BO75"/>
  <c r="CE75"/>
  <c r="N75"/>
  <c r="AD75"/>
  <c r="AT75"/>
  <c r="BJ75"/>
  <c r="BZ75"/>
  <c r="CP75"/>
  <c r="Y75"/>
  <c r="AO75"/>
  <c r="BE75"/>
  <c r="BU75"/>
  <c r="CK75"/>
  <c r="CR75"/>
  <c r="CW75"/>
  <c r="DA75"/>
  <c r="DE75"/>
  <c r="DI75"/>
  <c r="N32" i="9"/>
  <c r="N33" s="1"/>
  <c r="N34" s="1"/>
  <c r="P35" s="1"/>
  <c r="P41" i="22" s="1"/>
  <c r="N39" i="6"/>
  <c r="N40" i="22" s="1"/>
  <c r="N42" s="1"/>
  <c r="N48"/>
  <c r="N52" i="6"/>
  <c r="F12" i="11"/>
  <c r="Q48" i="22"/>
  <c r="Q199" s="1"/>
  <c r="Q52" i="6"/>
  <c r="L78"/>
  <c r="AB78"/>
  <c r="AR78"/>
  <c r="BH78"/>
  <c r="BX78"/>
  <c r="CN78"/>
  <c r="Y78"/>
  <c r="AO78"/>
  <c r="BE78"/>
  <c r="BU78"/>
  <c r="CK78"/>
  <c r="R78"/>
  <c r="AH78"/>
  <c r="AX78"/>
  <c r="BN78"/>
  <c r="CD78"/>
  <c r="J78"/>
  <c r="AA78"/>
  <c r="AQ78"/>
  <c r="BG78"/>
  <c r="BW78"/>
  <c r="CM78"/>
  <c r="CT78"/>
  <c r="CX78"/>
  <c r="DB78"/>
  <c r="DF78"/>
  <c r="P78"/>
  <c r="AF78"/>
  <c r="AV78"/>
  <c r="BL78"/>
  <c r="CB78"/>
  <c r="N78"/>
  <c r="AC78"/>
  <c r="AS78"/>
  <c r="BI78"/>
  <c r="BY78"/>
  <c r="CO78"/>
  <c r="V78"/>
  <c r="AL78"/>
  <c r="BB78"/>
  <c r="BR78"/>
  <c r="CH78"/>
  <c r="O78"/>
  <c r="AE78"/>
  <c r="AU78"/>
  <c r="BK78"/>
  <c r="CA78"/>
  <c r="CQ78"/>
  <c r="CU78"/>
  <c r="CY78"/>
  <c r="DC78"/>
  <c r="DG78"/>
  <c r="DJ78"/>
  <c r="T78"/>
  <c r="AJ78"/>
  <c r="AZ78"/>
  <c r="BP78"/>
  <c r="CF78"/>
  <c r="Q78"/>
  <c r="AG78"/>
  <c r="AW78"/>
  <c r="BM78"/>
  <c r="CC78"/>
  <c r="K78"/>
  <c r="Z78"/>
  <c r="AP78"/>
  <c r="BF78"/>
  <c r="BV78"/>
  <c r="CL78"/>
  <c r="S78"/>
  <c r="AI78"/>
  <c r="AY78"/>
  <c r="BO78"/>
  <c r="CE78"/>
  <c r="CS78"/>
  <c r="CV78"/>
  <c r="CZ78"/>
  <c r="DD78"/>
  <c r="DH78"/>
  <c r="X78"/>
  <c r="AN78"/>
  <c r="BD78"/>
  <c r="BT78"/>
  <c r="CJ78"/>
  <c r="U78"/>
  <c r="AK78"/>
  <c r="BA78"/>
  <c r="BQ78"/>
  <c r="CG78"/>
  <c r="M78"/>
  <c r="AD78"/>
  <c r="AT78"/>
  <c r="BJ78"/>
  <c r="BZ78"/>
  <c r="CP78"/>
  <c r="W78"/>
  <c r="AM78"/>
  <c r="BC78"/>
  <c r="BS78"/>
  <c r="CI78"/>
  <c r="CR78"/>
  <c r="CW78"/>
  <c r="DA78"/>
  <c r="DE78"/>
  <c r="DI78"/>
  <c r="O105"/>
  <c r="L76"/>
  <c r="AB76"/>
  <c r="AR76"/>
  <c r="BH76"/>
  <c r="BX76"/>
  <c r="CN76"/>
  <c r="Y76"/>
  <c r="AO76"/>
  <c r="BE76"/>
  <c r="BU76"/>
  <c r="CK76"/>
  <c r="Q76"/>
  <c r="AH76"/>
  <c r="AX76"/>
  <c r="BN76"/>
  <c r="CD76"/>
  <c r="J76"/>
  <c r="AA76"/>
  <c r="AQ76"/>
  <c r="BG76"/>
  <c r="BW76"/>
  <c r="CM76"/>
  <c r="CT76"/>
  <c r="CX76"/>
  <c r="DB76"/>
  <c r="DF76"/>
  <c r="P76"/>
  <c r="AF76"/>
  <c r="AV76"/>
  <c r="BL76"/>
  <c r="CB76"/>
  <c r="M76"/>
  <c r="AC76"/>
  <c r="AS76"/>
  <c r="BI76"/>
  <c r="BY76"/>
  <c r="CO76"/>
  <c r="V76"/>
  <c r="AL76"/>
  <c r="BB76"/>
  <c r="BR76"/>
  <c r="CH76"/>
  <c r="O76"/>
  <c r="AE76"/>
  <c r="AU76"/>
  <c r="BK76"/>
  <c r="CA76"/>
  <c r="CQ76"/>
  <c r="CU76"/>
  <c r="CY76"/>
  <c r="DC76"/>
  <c r="DG76"/>
  <c r="DJ76"/>
  <c r="T76"/>
  <c r="AJ76"/>
  <c r="AZ76"/>
  <c r="BP76"/>
  <c r="CF76"/>
  <c r="R76"/>
  <c r="AG76"/>
  <c r="AW76"/>
  <c r="BM76"/>
  <c r="CC76"/>
  <c r="K76"/>
  <c r="Z76"/>
  <c r="AP76"/>
  <c r="BF76"/>
  <c r="BV76"/>
  <c r="CL76"/>
  <c r="S76"/>
  <c r="AI76"/>
  <c r="AY76"/>
  <c r="BO76"/>
  <c r="CE76"/>
  <c r="CR76"/>
  <c r="CV76"/>
  <c r="CZ76"/>
  <c r="DD76"/>
  <c r="DH76"/>
  <c r="X76"/>
  <c r="AN76"/>
  <c r="BD76"/>
  <c r="BT76"/>
  <c r="CJ76"/>
  <c r="U76"/>
  <c r="AK76"/>
  <c r="BA76"/>
  <c r="BQ76"/>
  <c r="CG76"/>
  <c r="N76"/>
  <c r="AD76"/>
  <c r="AT76"/>
  <c r="BJ76"/>
  <c r="BZ76"/>
  <c r="CP76"/>
  <c r="W76"/>
  <c r="AM76"/>
  <c r="BC76"/>
  <c r="BS76"/>
  <c r="CI76"/>
  <c r="CS76"/>
  <c r="CW76"/>
  <c r="DA76"/>
  <c r="DE76"/>
  <c r="DI76"/>
  <c r="O52"/>
  <c r="O48" i="22"/>
  <c r="O199" s="1"/>
  <c r="P191"/>
  <c r="Q39" i="6"/>
  <c r="Q40" i="22" s="1"/>
  <c r="Q32" i="9"/>
  <c r="Q33" s="1"/>
  <c r="Q34" s="1"/>
  <c r="S35" s="1"/>
  <c r="S41" i="22" s="1"/>
  <c r="S42" s="1"/>
  <c r="R341" i="5"/>
  <c r="I77" i="6"/>
  <c r="N105"/>
  <c r="P343" i="5"/>
  <c r="O304"/>
  <c r="O299"/>
  <c r="O340"/>
  <c r="R332"/>
  <c r="O330"/>
  <c r="O334"/>
  <c r="O302"/>
  <c r="O344"/>
  <c r="P309"/>
  <c r="Q339"/>
  <c r="O335"/>
  <c r="P313"/>
  <c r="P316"/>
  <c r="O306"/>
  <c r="P310"/>
  <c r="O315"/>
  <c r="S336"/>
  <c r="Q328"/>
  <c r="P317"/>
  <c r="R301"/>
  <c r="P337"/>
  <c r="R314"/>
  <c r="P308"/>
  <c r="P307"/>
  <c r="P342"/>
  <c r="P273"/>
  <c r="P226"/>
  <c r="Q182"/>
  <c r="P228"/>
  <c r="P275"/>
  <c r="Q184"/>
  <c r="Q259"/>
  <c r="Q215"/>
  <c r="R171"/>
  <c r="P227"/>
  <c r="P274"/>
  <c r="Q183"/>
  <c r="I185" i="6"/>
  <c r="I131"/>
  <c r="J115" i="22"/>
  <c r="J117" s="1"/>
  <c r="J197" i="6"/>
  <c r="I135"/>
  <c r="K28" i="22"/>
  <c r="Q263" i="5"/>
  <c r="Q219"/>
  <c r="R175"/>
  <c r="Q38" i="23"/>
  <c r="Q32" i="7"/>
  <c r="R105" i="15"/>
  <c r="R120" i="9"/>
  <c r="R118" s="1"/>
  <c r="R124" s="1"/>
  <c r="S107" i="15"/>
  <c r="K63" i="23"/>
  <c r="Q291" i="5"/>
  <c r="Q244"/>
  <c r="R200"/>
  <c r="S207"/>
  <c r="S251"/>
  <c r="T163"/>
  <c r="S264"/>
  <c r="S220"/>
  <c r="T176"/>
  <c r="Q213"/>
  <c r="Q257"/>
  <c r="R169"/>
  <c r="P279"/>
  <c r="P232"/>
  <c r="Q188"/>
  <c r="M71" i="9"/>
  <c r="M72" s="1"/>
  <c r="M75" s="1"/>
  <c r="S202" i="15"/>
  <c r="R246"/>
  <c r="M61" i="9"/>
  <c r="P248" i="5"/>
  <c r="P204"/>
  <c r="Q160"/>
  <c r="O298"/>
  <c r="O268"/>
  <c r="L62" i="9"/>
  <c r="L65" s="1"/>
  <c r="L67" s="1"/>
  <c r="M64" s="1"/>
  <c r="Q255" i="5"/>
  <c r="Q211"/>
  <c r="R167"/>
  <c r="Q222"/>
  <c r="Q266"/>
  <c r="R178"/>
  <c r="P256"/>
  <c r="P212"/>
  <c r="Q168"/>
  <c r="J144" i="6"/>
  <c r="I68" i="17" s="1"/>
  <c r="I143" i="6"/>
  <c r="J123" i="22"/>
  <c r="E43" i="11"/>
  <c r="I129" i="6"/>
  <c r="J120" i="22"/>
  <c r="I163" i="6"/>
  <c r="Q260" i="5"/>
  <c r="Q216"/>
  <c r="R172"/>
  <c r="P40" i="7"/>
  <c r="P41" s="1"/>
  <c r="P40" i="9" s="1"/>
  <c r="P41" s="1"/>
  <c r="Q23" i="23"/>
  <c r="Q19" i="7"/>
  <c r="P235" i="5"/>
  <c r="P282"/>
  <c r="Q191"/>
  <c r="R248" i="15"/>
  <c r="S204"/>
  <c r="P221" i="5"/>
  <c r="P265"/>
  <c r="Q177"/>
  <c r="R262"/>
  <c r="R218"/>
  <c r="S174"/>
  <c r="S203" i="15"/>
  <c r="R247"/>
  <c r="S47"/>
  <c r="R99"/>
  <c r="Q281" i="5"/>
  <c r="Q234"/>
  <c r="R190"/>
  <c r="S233"/>
  <c r="S280"/>
  <c r="T189"/>
  <c r="O327"/>
  <c r="O326"/>
  <c r="O338"/>
  <c r="O331"/>
  <c r="O98" i="22"/>
  <c r="N295" i="5"/>
  <c r="P305"/>
  <c r="Q312"/>
  <c r="Q125" i="9"/>
  <c r="P333" i="5"/>
  <c r="O325"/>
  <c r="O293"/>
  <c r="P292"/>
  <c r="P245"/>
  <c r="Q201"/>
  <c r="R240"/>
  <c r="R287"/>
  <c r="S196"/>
  <c r="P283"/>
  <c r="P236"/>
  <c r="Q192"/>
  <c r="P286"/>
  <c r="P239"/>
  <c r="Q195"/>
  <c r="R244" i="15"/>
  <c r="S200"/>
  <c r="S199"/>
  <c r="R243"/>
  <c r="L42" i="23"/>
  <c r="L63" s="1"/>
  <c r="L100" i="22"/>
  <c r="P27" i="7"/>
  <c r="P28"/>
  <c r="P29" s="1"/>
  <c r="P20" i="9" s="1"/>
  <c r="P21" s="1"/>
  <c r="P254" i="5"/>
  <c r="P210"/>
  <c r="Q166"/>
  <c r="S48" i="15"/>
  <c r="R100"/>
  <c r="S201"/>
  <c r="R245"/>
  <c r="Q285" i="5"/>
  <c r="Q238"/>
  <c r="R194"/>
  <c r="Q258"/>
  <c r="Q214"/>
  <c r="R170"/>
  <c r="Q243"/>
  <c r="Q290"/>
  <c r="R199"/>
  <c r="S49" i="15"/>
  <c r="R101"/>
  <c r="P277" i="5"/>
  <c r="P230"/>
  <c r="Q186"/>
  <c r="N173" i="22"/>
  <c r="U206" i="5"/>
  <c r="U250"/>
  <c r="V162"/>
  <c r="N345"/>
  <c r="N349" s="1"/>
  <c r="N102" i="22" s="1"/>
  <c r="L72" i="9"/>
  <c r="L75" s="1"/>
  <c r="L77" s="1"/>
  <c r="M74" s="1"/>
  <c r="M76" s="1"/>
  <c r="P278" i="5"/>
  <c r="P231"/>
  <c r="Q187"/>
  <c r="Q34" i="7"/>
  <c r="Q40" i="23"/>
  <c r="N318" i="5"/>
  <c r="S289"/>
  <c r="S242"/>
  <c r="T198"/>
  <c r="P205"/>
  <c r="P249"/>
  <c r="Q161"/>
  <c r="I192" i="6"/>
  <c r="R96" i="15"/>
  <c r="S44"/>
  <c r="Q261" i="5"/>
  <c r="Q217"/>
  <c r="R173"/>
  <c r="P208"/>
  <c r="P252"/>
  <c r="Q164"/>
  <c r="T284"/>
  <c r="T237"/>
  <c r="U193"/>
  <c r="R276"/>
  <c r="R229"/>
  <c r="S185"/>
  <c r="S104" i="15"/>
  <c r="R117" i="9"/>
  <c r="R123" s="1"/>
  <c r="Q22" i="7"/>
  <c r="Q26" i="23"/>
  <c r="P241" i="5"/>
  <c r="P288"/>
  <c r="Q197"/>
  <c r="Q223"/>
  <c r="Q267"/>
  <c r="R179"/>
  <c r="O329"/>
  <c r="O22" i="22"/>
  <c r="T300" i="5"/>
  <c r="I126" i="6"/>
  <c r="H124" s="1"/>
  <c r="Q253" i="5" l="1"/>
  <c r="R165"/>
  <c r="Q209"/>
  <c r="Q39" i="7"/>
  <c r="I166" i="6"/>
  <c r="I97" i="22"/>
  <c r="I96"/>
  <c r="D43" i="11"/>
  <c r="N199" i="22"/>
  <c r="DJ73" i="6"/>
  <c r="Q73"/>
  <c r="AH73"/>
  <c r="AX73"/>
  <c r="BN73"/>
  <c r="CD73"/>
  <c r="K73"/>
  <c r="AA73"/>
  <c r="AQ73"/>
  <c r="BG73"/>
  <c r="BW73"/>
  <c r="CM73"/>
  <c r="X73"/>
  <c r="AN73"/>
  <c r="BD73"/>
  <c r="BT73"/>
  <c r="CJ73"/>
  <c r="U73"/>
  <c r="AK73"/>
  <c r="BA73"/>
  <c r="BQ73"/>
  <c r="CG73"/>
  <c r="CR73"/>
  <c r="CV73"/>
  <c r="CZ73"/>
  <c r="DD73"/>
  <c r="DH73"/>
  <c r="V73"/>
  <c r="AL73"/>
  <c r="BB73"/>
  <c r="BR73"/>
  <c r="CH73"/>
  <c r="O73"/>
  <c r="AE73"/>
  <c r="AU73"/>
  <c r="BK73"/>
  <c r="CA73"/>
  <c r="L73"/>
  <c r="AB73"/>
  <c r="AR73"/>
  <c r="BH73"/>
  <c r="BX73"/>
  <c r="CN73"/>
  <c r="Y73"/>
  <c r="AO73"/>
  <c r="BE73"/>
  <c r="BU73"/>
  <c r="CK73"/>
  <c r="CS73"/>
  <c r="CW73"/>
  <c r="DA73"/>
  <c r="DE73"/>
  <c r="DI73"/>
  <c r="J73"/>
  <c r="Z73"/>
  <c r="AP73"/>
  <c r="BF73"/>
  <c r="BV73"/>
  <c r="CL73"/>
  <c r="S73"/>
  <c r="AI73"/>
  <c r="AY73"/>
  <c r="BO73"/>
  <c r="CE73"/>
  <c r="P73"/>
  <c r="AF73"/>
  <c r="AV73"/>
  <c r="BL73"/>
  <c r="CB73"/>
  <c r="M73"/>
  <c r="AC73"/>
  <c r="AS73"/>
  <c r="BI73"/>
  <c r="BY73"/>
  <c r="CO73"/>
  <c r="CT73"/>
  <c r="CX73"/>
  <c r="DB73"/>
  <c r="DF73"/>
  <c r="N73"/>
  <c r="AD73"/>
  <c r="AT73"/>
  <c r="BJ73"/>
  <c r="BZ73"/>
  <c r="CP73"/>
  <c r="W73"/>
  <c r="AM73"/>
  <c r="BC73"/>
  <c r="BS73"/>
  <c r="CI73"/>
  <c r="T73"/>
  <c r="AJ73"/>
  <c r="AZ73"/>
  <c r="BP73"/>
  <c r="CF73"/>
  <c r="R73"/>
  <c r="AG73"/>
  <c r="AW73"/>
  <c r="BM73"/>
  <c r="CC73"/>
  <c r="CQ73"/>
  <c r="CU73"/>
  <c r="CY73"/>
  <c r="DC73"/>
  <c r="DG73"/>
  <c r="P48" i="22"/>
  <c r="P52" i="6"/>
  <c r="I72"/>
  <c r="J74"/>
  <c r="AH74"/>
  <c r="K74"/>
  <c r="BW74"/>
  <c r="BD74"/>
  <c r="AK74"/>
  <c r="CR74"/>
  <c r="DH74"/>
  <c r="BR74"/>
  <c r="AU74"/>
  <c r="AB74"/>
  <c r="CN74"/>
  <c r="BU74"/>
  <c r="DA74"/>
  <c r="DJ74"/>
  <c r="BN74"/>
  <c r="AQ74"/>
  <c r="X74"/>
  <c r="CJ74"/>
  <c r="BQ74"/>
  <c r="CZ74"/>
  <c r="AL74"/>
  <c r="O74"/>
  <c r="CA74"/>
  <c r="BH74"/>
  <c r="AO74"/>
  <c r="CS74"/>
  <c r="DI74"/>
  <c r="CW74"/>
  <c r="BE74"/>
  <c r="BX74"/>
  <c r="L74"/>
  <c r="AE74"/>
  <c r="BB74"/>
  <c r="DD74"/>
  <c r="CG74"/>
  <c r="U74"/>
  <c r="AN74"/>
  <c r="BG74"/>
  <c r="CD74"/>
  <c r="R74"/>
  <c r="DC74"/>
  <c r="CU74"/>
  <c r="CC74"/>
  <c r="AW74"/>
  <c r="P74"/>
  <c r="BP74"/>
  <c r="AJ74"/>
  <c r="CI74"/>
  <c r="BC74"/>
  <c r="W74"/>
  <c r="BZ74"/>
  <c r="AT74"/>
  <c r="N74"/>
  <c r="DB74"/>
  <c r="CT74"/>
  <c r="BY74"/>
  <c r="AS74"/>
  <c r="M74"/>
  <c r="BL74"/>
  <c r="AF74"/>
  <c r="CE74"/>
  <c r="AY74"/>
  <c r="S74"/>
  <c r="BV74"/>
  <c r="AP74"/>
  <c r="DE74"/>
  <c r="CK74"/>
  <c r="Y74"/>
  <c r="AR74"/>
  <c r="BK74"/>
  <c r="CH74"/>
  <c r="V74"/>
  <c r="CV74"/>
  <c r="BA74"/>
  <c r="BT74"/>
  <c r="CM74"/>
  <c r="AA74"/>
  <c r="AX74"/>
  <c r="DG74"/>
  <c r="CY74"/>
  <c r="CQ74"/>
  <c r="BM74"/>
  <c r="AG74"/>
  <c r="CF74"/>
  <c r="AZ74"/>
  <c r="T74"/>
  <c r="BS74"/>
  <c r="AM74"/>
  <c r="CP74"/>
  <c r="BJ74"/>
  <c r="AD74"/>
  <c r="DF74"/>
  <c r="CX74"/>
  <c r="CO74"/>
  <c r="BI74"/>
  <c r="AC74"/>
  <c r="CB74"/>
  <c r="AV74"/>
  <c r="Q74"/>
  <c r="BO74"/>
  <c r="AI74"/>
  <c r="CL74"/>
  <c r="BF74"/>
  <c r="Z74"/>
  <c r="I164"/>
  <c r="I165"/>
  <c r="I171"/>
  <c r="DC179"/>
  <c r="DC124" i="22" s="1"/>
  <c r="CU179" i="6"/>
  <c r="CU124" i="22" s="1"/>
  <c r="BY179" i="6"/>
  <c r="BY124" i="22" s="1"/>
  <c r="AS179" i="6"/>
  <c r="AS124" i="22" s="1"/>
  <c r="L179" i="6"/>
  <c r="L124" i="22" s="1"/>
  <c r="BM179" i="6"/>
  <c r="AK179"/>
  <c r="AK124" i="22" s="1"/>
  <c r="CJ179" i="6"/>
  <c r="CJ124" i="22" s="1"/>
  <c r="BC179" i="6"/>
  <c r="BC124" i="22" s="1"/>
  <c r="W179" i="6"/>
  <c r="W124" i="22" s="1"/>
  <c r="BZ179" i="6"/>
  <c r="BZ124" i="22" s="1"/>
  <c r="AT179" i="6"/>
  <c r="AT124" i="22" s="1"/>
  <c r="O179" i="6"/>
  <c r="O124" i="22" s="1"/>
  <c r="DB179" i="6"/>
  <c r="DB124" i="22" s="1"/>
  <c r="CT179" i="6"/>
  <c r="BU179"/>
  <c r="AJ179"/>
  <c r="AJ124" i="22" s="1"/>
  <c r="CO179" i="6"/>
  <c r="CO124" i="22" s="1"/>
  <c r="BR179" i="6"/>
  <c r="BR124" i="22" s="1"/>
  <c r="AF179" i="6"/>
  <c r="CE179"/>
  <c r="CE124" i="22" s="1"/>
  <c r="AY179" i="6"/>
  <c r="AY124" i="22" s="1"/>
  <c r="T179" i="6"/>
  <c r="T124" i="22" s="1"/>
  <c r="BV179" i="6"/>
  <c r="BV124" i="22" s="1"/>
  <c r="AL179" i="6"/>
  <c r="AL124" i="22" s="1"/>
  <c r="K179" i="6"/>
  <c r="K124" i="22" s="1"/>
  <c r="DE179" i="6"/>
  <c r="DE124" i="22" s="1"/>
  <c r="CW179" i="6"/>
  <c r="CW124" i="22" s="1"/>
  <c r="CN179" i="6"/>
  <c r="CN124" i="22" s="1"/>
  <c r="BA179" i="6"/>
  <c r="BA124" i="22" s="1"/>
  <c r="U179" i="6"/>
  <c r="U124" i="22" s="1"/>
  <c r="BX179" i="6"/>
  <c r="BX124" i="22" s="1"/>
  <c r="AP179" i="6"/>
  <c r="AP124" i="22" s="1"/>
  <c r="M179" i="6"/>
  <c r="BP179"/>
  <c r="BP124" i="22" s="1"/>
  <c r="AE179" i="6"/>
  <c r="AE124" i="22" s="1"/>
  <c r="CH179" i="6"/>
  <c r="CH124" i="22" s="1"/>
  <c r="BB179" i="6"/>
  <c r="BB124" i="22" s="1"/>
  <c r="V179" i="6"/>
  <c r="V124" i="22" s="1"/>
  <c r="DD179" i="6"/>
  <c r="DD124" i="22" s="1"/>
  <c r="CV179" i="6"/>
  <c r="CV124" i="22" s="1"/>
  <c r="CC179" i="6"/>
  <c r="CC124" i="22" s="1"/>
  <c r="AW179" i="6"/>
  <c r="AW124" i="22" s="1"/>
  <c r="Q179" i="6"/>
  <c r="Q124" i="22" s="1"/>
  <c r="BT179" i="6"/>
  <c r="BT124" i="22" s="1"/>
  <c r="AH179" i="6"/>
  <c r="AH124" i="22" s="1"/>
  <c r="CM179" i="6"/>
  <c r="CM124" i="22" s="1"/>
  <c r="BH179" i="6"/>
  <c r="BH124" i="22" s="1"/>
  <c r="AA179" i="6"/>
  <c r="AA124" i="22" s="1"/>
  <c r="CD179" i="6"/>
  <c r="CD124" i="22" s="1"/>
  <c r="AX179" i="6"/>
  <c r="AX124" i="22" s="1"/>
  <c r="R179" i="6"/>
  <c r="R124" i="22" s="1"/>
  <c r="DG179" i="6"/>
  <c r="DG124" i="22" s="1"/>
  <c r="CY179" i="6"/>
  <c r="CY124" i="22" s="1"/>
  <c r="CQ179" i="6"/>
  <c r="CQ124" i="22" s="1"/>
  <c r="BL179" i="6"/>
  <c r="BL124" i="22" s="1"/>
  <c r="AC179" i="6"/>
  <c r="AC124" i="22" s="1"/>
  <c r="CF179" i="6"/>
  <c r="CF124" i="22" s="1"/>
  <c r="AZ179" i="6"/>
  <c r="AZ124" i="22" s="1"/>
  <c r="S179" i="6"/>
  <c r="S124" i="22" s="1"/>
  <c r="BS179" i="6"/>
  <c r="BS124" i="22" s="1"/>
  <c r="AQ179" i="6"/>
  <c r="AQ124" i="22" s="1"/>
  <c r="CK179" i="6"/>
  <c r="CK124" i="22" s="1"/>
  <c r="BN179" i="6"/>
  <c r="BN124" i="22" s="1"/>
  <c r="AD179" i="6"/>
  <c r="AD124" i="22" s="1"/>
  <c r="DF179" i="6"/>
  <c r="DF124" i="22" s="1"/>
  <c r="CX179" i="6"/>
  <c r="CX124" i="22" s="1"/>
  <c r="CI179" i="6"/>
  <c r="CI124" i="22" s="1"/>
  <c r="BE179" i="6"/>
  <c r="BE124" i="22" s="1"/>
  <c r="Y179" i="6"/>
  <c r="Y124" i="22" s="1"/>
  <c r="CB179" i="6"/>
  <c r="CB124" i="22" s="1"/>
  <c r="AV179" i="6"/>
  <c r="AV124" i="22" s="1"/>
  <c r="P179" i="6"/>
  <c r="P124" i="22" s="1"/>
  <c r="BK179" i="6"/>
  <c r="BK124" i="22" s="1"/>
  <c r="AI179" i="6"/>
  <c r="CP179"/>
  <c r="CP124" i="22" s="1"/>
  <c r="BF179" i="6"/>
  <c r="BF124" i="22" s="1"/>
  <c r="Z179" i="6"/>
  <c r="Z124" i="22" s="1"/>
  <c r="DI179" i="6"/>
  <c r="DI124" i="22" s="1"/>
  <c r="DA179" i="6"/>
  <c r="DA124" i="22" s="1"/>
  <c r="CS179" i="6"/>
  <c r="CS124" i="22" s="1"/>
  <c r="BO179" i="6"/>
  <c r="BO124" i="22" s="1"/>
  <c r="AM179" i="6"/>
  <c r="AM124" i="22" s="1"/>
  <c r="CG179" i="6"/>
  <c r="CG124" i="22" s="1"/>
  <c r="BJ179" i="6"/>
  <c r="BJ124" i="22" s="1"/>
  <c r="AB179" i="6"/>
  <c r="AB124" i="22" s="1"/>
  <c r="CA179" i="6"/>
  <c r="CA124" i="22" s="1"/>
  <c r="AU179" i="6"/>
  <c r="AU124" i="22" s="1"/>
  <c r="N179" i="6"/>
  <c r="N124" i="22" s="1"/>
  <c r="BQ179" i="6"/>
  <c r="BQ124" i="22" s="1"/>
  <c r="AO179" i="6"/>
  <c r="DH179"/>
  <c r="DH124" i="22" s="1"/>
  <c r="CZ179" i="6"/>
  <c r="CZ124" i="22" s="1"/>
  <c r="CR179" i="6"/>
  <c r="CR124" i="22" s="1"/>
  <c r="BG179" i="6"/>
  <c r="BG124" i="22" s="1"/>
  <c r="AR179" i="6"/>
  <c r="AR124" i="22" s="1"/>
  <c r="CL179" i="6"/>
  <c r="CL124" i="22" s="1"/>
  <c r="BD179" i="6"/>
  <c r="BD124" i="22" s="1"/>
  <c r="X179" i="6"/>
  <c r="X124" i="22" s="1"/>
  <c r="BW179" i="6"/>
  <c r="BW124" i="22" s="1"/>
  <c r="AN179" i="6"/>
  <c r="AN124" i="22" s="1"/>
  <c r="J179" i="6"/>
  <c r="J124" i="22" s="1"/>
  <c r="BI179" i="6"/>
  <c r="BI124" i="22" s="1"/>
  <c r="AG179" i="6"/>
  <c r="AG124" i="22" s="1"/>
  <c r="DJ179" i="6"/>
  <c r="DJ124" i="22" s="1"/>
  <c r="AF124"/>
  <c r="I172"/>
  <c r="L28"/>
  <c r="N126"/>
  <c r="J101"/>
  <c r="J103" s="1"/>
  <c r="I169"/>
  <c r="F75" i="11"/>
  <c r="J177" i="22"/>
  <c r="J179" s="1"/>
  <c r="I171"/>
  <c r="K101"/>
  <c r="K103" s="1"/>
  <c r="L101"/>
  <c r="L103" s="1"/>
  <c r="I95"/>
  <c r="I94"/>
  <c r="I170"/>
  <c r="K177"/>
  <c r="K179" s="1"/>
  <c r="O126"/>
  <c r="N65" i="23"/>
  <c r="M178" i="22"/>
  <c r="M52" i="23"/>
  <c r="Q51" i="22"/>
  <c r="Q202" s="1"/>
  <c r="Q192"/>
  <c r="Q42"/>
  <c r="P192"/>
  <c r="P193" s="1"/>
  <c r="P42"/>
  <c r="N322" i="5"/>
  <c r="N27" i="22" s="1"/>
  <c r="J193" i="6"/>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S193"/>
  <c r="AR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J186"/>
  <c r="DH186"/>
  <c r="DF186"/>
  <c r="DD186"/>
  <c r="DB186"/>
  <c r="CZ186"/>
  <c r="CX186"/>
  <c r="CV186"/>
  <c r="CT186"/>
  <c r="CR186"/>
  <c r="CP186"/>
  <c r="CN186"/>
  <c r="CL186"/>
  <c r="CJ186"/>
  <c r="CH186"/>
  <c r="CF186"/>
  <c r="CD186"/>
  <c r="CB186"/>
  <c r="BZ186"/>
  <c r="BX186"/>
  <c r="BV186"/>
  <c r="BT186"/>
  <c r="BR186"/>
  <c r="BP186"/>
  <c r="BN186"/>
  <c r="BL186"/>
  <c r="BJ186"/>
  <c r="BH186"/>
  <c r="BF186"/>
  <c r="BD186"/>
  <c r="BB186"/>
  <c r="AZ186"/>
  <c r="AX186"/>
  <c r="AV186"/>
  <c r="AT186"/>
  <c r="AR186"/>
  <c r="AP186"/>
  <c r="AN186"/>
  <c r="AL186"/>
  <c r="AJ186"/>
  <c r="AH186"/>
  <c r="AF186"/>
  <c r="AD186"/>
  <c r="AB186"/>
  <c r="Z186"/>
  <c r="X186"/>
  <c r="V186"/>
  <c r="T186"/>
  <c r="R186"/>
  <c r="P186"/>
  <c r="N186"/>
  <c r="L186"/>
  <c r="J186"/>
  <c r="DI186"/>
  <c r="DG186"/>
  <c r="DE186"/>
  <c r="DC186"/>
  <c r="DA186"/>
  <c r="CY186"/>
  <c r="CW186"/>
  <c r="CU186"/>
  <c r="CS186"/>
  <c r="CQ186"/>
  <c r="CO186"/>
  <c r="CM186"/>
  <c r="CK186"/>
  <c r="CI186"/>
  <c r="CG186"/>
  <c r="CE186"/>
  <c r="CC186"/>
  <c r="CA186"/>
  <c r="BY186"/>
  <c r="BW186"/>
  <c r="BU186"/>
  <c r="BS186"/>
  <c r="BQ186"/>
  <c r="BO186"/>
  <c r="BM186"/>
  <c r="BK186"/>
  <c r="BI186"/>
  <c r="BG186"/>
  <c r="BE186"/>
  <c r="BC186"/>
  <c r="BA186"/>
  <c r="AY186"/>
  <c r="AW186"/>
  <c r="AU186"/>
  <c r="AS186"/>
  <c r="AQ186"/>
  <c r="AO186"/>
  <c r="AM186"/>
  <c r="AK186"/>
  <c r="AI186"/>
  <c r="AG186"/>
  <c r="AE186"/>
  <c r="AC186"/>
  <c r="AA186"/>
  <c r="Y186"/>
  <c r="W186"/>
  <c r="U186"/>
  <c r="S186"/>
  <c r="Q186"/>
  <c r="O186"/>
  <c r="M186"/>
  <c r="K186"/>
  <c r="DI136"/>
  <c r="DG136"/>
  <c r="DE136"/>
  <c r="DC136"/>
  <c r="DA136"/>
  <c r="CY136"/>
  <c r="CW136"/>
  <c r="CU136"/>
  <c r="CS136"/>
  <c r="CQ136"/>
  <c r="CO136"/>
  <c r="CM136"/>
  <c r="CK136"/>
  <c r="CI136"/>
  <c r="CG136"/>
  <c r="CE136"/>
  <c r="CC136"/>
  <c r="CA136"/>
  <c r="BY136"/>
  <c r="BW136"/>
  <c r="BU136"/>
  <c r="BS136"/>
  <c r="BQ136"/>
  <c r="BO136"/>
  <c r="BM136"/>
  <c r="BK136"/>
  <c r="BI136"/>
  <c r="BG136"/>
  <c r="BE136"/>
  <c r="BC136"/>
  <c r="BA136"/>
  <c r="AY136"/>
  <c r="AW136"/>
  <c r="AU136"/>
  <c r="AS136"/>
  <c r="AQ136"/>
  <c r="AO136"/>
  <c r="AM136"/>
  <c r="AK136"/>
  <c r="AI136"/>
  <c r="AG136"/>
  <c r="AE136"/>
  <c r="AC136"/>
  <c r="AA136"/>
  <c r="Y136"/>
  <c r="W136"/>
  <c r="U136"/>
  <c r="S136"/>
  <c r="Q136"/>
  <c r="O136"/>
  <c r="M136"/>
  <c r="K136"/>
  <c r="DJ136"/>
  <c r="DH136"/>
  <c r="DF136"/>
  <c r="DD136"/>
  <c r="DB136"/>
  <c r="CZ136"/>
  <c r="CX136"/>
  <c r="CV136"/>
  <c r="CT136"/>
  <c r="CR136"/>
  <c r="CP136"/>
  <c r="CN136"/>
  <c r="CL136"/>
  <c r="CJ136"/>
  <c r="CH136"/>
  <c r="CF136"/>
  <c r="CD136"/>
  <c r="CB136"/>
  <c r="BZ136"/>
  <c r="BX136"/>
  <c r="BV136"/>
  <c r="BT136"/>
  <c r="BR136"/>
  <c r="BP136"/>
  <c r="BN136"/>
  <c r="BL136"/>
  <c r="BJ136"/>
  <c r="BH136"/>
  <c r="BF136"/>
  <c r="BD136"/>
  <c r="BB136"/>
  <c r="AZ136"/>
  <c r="AX136"/>
  <c r="AV136"/>
  <c r="AT136"/>
  <c r="AR136"/>
  <c r="AP136"/>
  <c r="AN136"/>
  <c r="AL136"/>
  <c r="AJ136"/>
  <c r="AH136"/>
  <c r="AF136"/>
  <c r="AD136"/>
  <c r="AB136"/>
  <c r="Z136"/>
  <c r="X136"/>
  <c r="V136"/>
  <c r="T136"/>
  <c r="R136"/>
  <c r="P136"/>
  <c r="N136"/>
  <c r="L136"/>
  <c r="J136"/>
  <c r="I55" i="9"/>
  <c r="O26"/>
  <c r="P23" s="1"/>
  <c r="P25" s="1"/>
  <c r="I168" i="6"/>
  <c r="I167"/>
  <c r="U202" i="22"/>
  <c r="M45" i="9"/>
  <c r="P44"/>
  <c r="P24"/>
  <c r="R125"/>
  <c r="R24" i="22" s="1"/>
  <c r="R175" s="1"/>
  <c r="O28" i="9"/>
  <c r="O23" i="22" s="1"/>
  <c r="Q317" i="5"/>
  <c r="T336"/>
  <c r="N51" i="22"/>
  <c r="N202" s="1"/>
  <c r="U147" i="19"/>
  <c r="U148" s="1"/>
  <c r="P302" i="5"/>
  <c r="Q311"/>
  <c r="H147" i="19"/>
  <c r="H148" s="1"/>
  <c r="DD159" i="22"/>
  <c r="BX159"/>
  <c r="AR159"/>
  <c r="N159"/>
  <c r="CF159"/>
  <c r="AZ159"/>
  <c r="T159"/>
  <c r="L159"/>
  <c r="AN159"/>
  <c r="BT159"/>
  <c r="CZ159"/>
  <c r="Z159"/>
  <c r="AP159"/>
  <c r="BF159"/>
  <c r="BV159"/>
  <c r="CL159"/>
  <c r="DB159"/>
  <c r="O159"/>
  <c r="W159"/>
  <c r="AE159"/>
  <c r="AM159"/>
  <c r="AU159"/>
  <c r="BC159"/>
  <c r="BK159"/>
  <c r="BS159"/>
  <c r="CA159"/>
  <c r="CI159"/>
  <c r="CQ159"/>
  <c r="CY159"/>
  <c r="DG159"/>
  <c r="P159"/>
  <c r="AV159"/>
  <c r="CB159"/>
  <c r="DH159"/>
  <c r="AD159"/>
  <c r="AT159"/>
  <c r="BJ159"/>
  <c r="BZ159"/>
  <c r="CP159"/>
  <c r="DF159"/>
  <c r="Q159"/>
  <c r="Y159"/>
  <c r="AG159"/>
  <c r="AO159"/>
  <c r="AW159"/>
  <c r="BE159"/>
  <c r="BM159"/>
  <c r="BU159"/>
  <c r="CC159"/>
  <c r="CK159"/>
  <c r="CS159"/>
  <c r="DA159"/>
  <c r="DJ159"/>
  <c r="CN159"/>
  <c r="BH159"/>
  <c r="AB159"/>
  <c r="CV159"/>
  <c r="BP159"/>
  <c r="AJ159"/>
  <c r="J159"/>
  <c r="J160" s="1"/>
  <c r="X159"/>
  <c r="BD159"/>
  <c r="CJ159"/>
  <c r="R159"/>
  <c r="AH159"/>
  <c r="AX159"/>
  <c r="BN159"/>
  <c r="CD159"/>
  <c r="CT159"/>
  <c r="K159"/>
  <c r="S159"/>
  <c r="AA159"/>
  <c r="AI159"/>
  <c r="AQ159"/>
  <c r="AY159"/>
  <c r="BG159"/>
  <c r="BO159"/>
  <c r="BW159"/>
  <c r="CE159"/>
  <c r="CM159"/>
  <c r="CU159"/>
  <c r="DC159"/>
  <c r="DI159"/>
  <c r="AF159"/>
  <c r="BL159"/>
  <c r="CR159"/>
  <c r="V159"/>
  <c r="AL159"/>
  <c r="BB159"/>
  <c r="BR159"/>
  <c r="CH159"/>
  <c r="CX159"/>
  <c r="M159"/>
  <c r="U159"/>
  <c r="AC159"/>
  <c r="AK159"/>
  <c r="AS159"/>
  <c r="BA159"/>
  <c r="BI159"/>
  <c r="BQ159"/>
  <c r="BY159"/>
  <c r="CG159"/>
  <c r="CO159"/>
  <c r="CW159"/>
  <c r="DE159"/>
  <c r="P306" i="5"/>
  <c r="Q316"/>
  <c r="J147" i="19"/>
  <c r="J148" s="1"/>
  <c r="W147"/>
  <c r="W148" s="1"/>
  <c r="H123" i="6"/>
  <c r="H121"/>
  <c r="H125"/>
  <c r="H120"/>
  <c r="H122"/>
  <c r="S192" i="22"/>
  <c r="S193" s="1"/>
  <c r="N191"/>
  <c r="N193" s="1"/>
  <c r="O191"/>
  <c r="O193" s="1"/>
  <c r="I76" i="6"/>
  <c r="I78"/>
  <c r="I75"/>
  <c r="Q191" i="22"/>
  <c r="O51"/>
  <c r="O202" s="1"/>
  <c r="P327" i="5"/>
  <c r="Q337"/>
  <c r="P338"/>
  <c r="S332"/>
  <c r="Q333"/>
  <c r="P334"/>
  <c r="Q310"/>
  <c r="Q313"/>
  <c r="P299"/>
  <c r="S341"/>
  <c r="M42" i="23"/>
  <c r="M63" s="1"/>
  <c r="M100" i="22"/>
  <c r="T104" i="15"/>
  <c r="S117" i="9"/>
  <c r="S123" s="1"/>
  <c r="U237" i="5"/>
  <c r="U284"/>
  <c r="V193"/>
  <c r="R217"/>
  <c r="R261"/>
  <c r="S173"/>
  <c r="R23" i="23"/>
  <c r="R19" i="7"/>
  <c r="V250" i="5"/>
  <c r="V206"/>
  <c r="W162"/>
  <c r="R243"/>
  <c r="R290"/>
  <c r="S199"/>
  <c r="R285"/>
  <c r="R238"/>
  <c r="S194"/>
  <c r="S245" i="15"/>
  <c r="T201"/>
  <c r="S100"/>
  <c r="T48"/>
  <c r="R38" i="23"/>
  <c r="R32" i="7"/>
  <c r="T200" i="15"/>
  <c r="S244"/>
  <c r="Q239" i="5"/>
  <c r="Q286"/>
  <c r="R195"/>
  <c r="S287"/>
  <c r="S240"/>
  <c r="T196"/>
  <c r="N71" i="9"/>
  <c r="N72" s="1"/>
  <c r="N75" s="1"/>
  <c r="R234" i="5"/>
  <c r="R281"/>
  <c r="S190"/>
  <c r="T47" i="15"/>
  <c r="S99"/>
  <c r="S247"/>
  <c r="T203"/>
  <c r="Q221" i="5"/>
  <c r="Q265"/>
  <c r="R177"/>
  <c r="Q27" i="7"/>
  <c r="Q28"/>
  <c r="Q29" s="1"/>
  <c r="Q20" i="9" s="1"/>
  <c r="Q21" s="1"/>
  <c r="R216" i="5"/>
  <c r="R260"/>
  <c r="S172"/>
  <c r="Q212"/>
  <c r="Q256"/>
  <c r="R168"/>
  <c r="M66" i="9"/>
  <c r="N61"/>
  <c r="Q248" i="5"/>
  <c r="Q204"/>
  <c r="R160"/>
  <c r="P298"/>
  <c r="P268"/>
  <c r="S246" i="15"/>
  <c r="T202"/>
  <c r="R257" i="5"/>
  <c r="R213"/>
  <c r="S169"/>
  <c r="T251"/>
  <c r="T207"/>
  <c r="U163"/>
  <c r="S105" i="15"/>
  <c r="T107"/>
  <c r="S120" i="9"/>
  <c r="S118" s="1"/>
  <c r="S124" s="1"/>
  <c r="J126" i="22"/>
  <c r="I197" i="6"/>
  <c r="R215" i="5"/>
  <c r="R259"/>
  <c r="S171"/>
  <c r="Q226"/>
  <c r="Q273"/>
  <c r="R182"/>
  <c r="P325"/>
  <c r="P293"/>
  <c r="L176" i="22"/>
  <c r="L177" s="1"/>
  <c r="N62" i="9"/>
  <c r="N65" s="1"/>
  <c r="P326" i="5"/>
  <c r="Q309"/>
  <c r="Q288"/>
  <c r="Q241"/>
  <c r="R197"/>
  <c r="T289"/>
  <c r="T242"/>
  <c r="U198"/>
  <c r="O173" i="22"/>
  <c r="R223" i="5"/>
  <c r="R267"/>
  <c r="S179"/>
  <c r="S276"/>
  <c r="S229"/>
  <c r="T185"/>
  <c r="Q208"/>
  <c r="Q252"/>
  <c r="R164"/>
  <c r="T44" i="15"/>
  <c r="S96"/>
  <c r="Q205" i="5"/>
  <c r="Q249"/>
  <c r="R161"/>
  <c r="Q278"/>
  <c r="Q231"/>
  <c r="R187"/>
  <c r="Q277"/>
  <c r="Q230"/>
  <c r="R186"/>
  <c r="S101" i="15"/>
  <c r="T49"/>
  <c r="R214" i="5"/>
  <c r="R258"/>
  <c r="S170"/>
  <c r="Q254"/>
  <c r="Q210"/>
  <c r="R166"/>
  <c r="T199" i="15"/>
  <c r="S243"/>
  <c r="Q283" i="5"/>
  <c r="Q236"/>
  <c r="R192"/>
  <c r="Q245"/>
  <c r="Q292"/>
  <c r="R201"/>
  <c r="Q29" i="23"/>
  <c r="Q50" s="1"/>
  <c r="Q24" i="22"/>
  <c r="Q175" s="1"/>
  <c r="T233" i="5"/>
  <c r="T280"/>
  <c r="U189"/>
  <c r="R26" i="23"/>
  <c r="R22" i="7"/>
  <c r="S218" i="5"/>
  <c r="S262"/>
  <c r="T174"/>
  <c r="T204" i="15"/>
  <c r="S248"/>
  <c r="Q282" i="5"/>
  <c r="Q235"/>
  <c r="R191"/>
  <c r="I120" i="22"/>
  <c r="I123"/>
  <c r="R222" i="5"/>
  <c r="R266"/>
  <c r="S178"/>
  <c r="R211"/>
  <c r="R255"/>
  <c r="S167"/>
  <c r="O318"/>
  <c r="R34" i="7"/>
  <c r="R40" i="23"/>
  <c r="Q232" i="5"/>
  <c r="Q279"/>
  <c r="R188"/>
  <c r="T220"/>
  <c r="T264"/>
  <c r="U176"/>
  <c r="R291"/>
  <c r="R244"/>
  <c r="S200"/>
  <c r="Q40" i="7"/>
  <c r="Q41" s="1"/>
  <c r="Q40" i="9" s="1"/>
  <c r="Q41" s="1"/>
  <c r="R219" i="5"/>
  <c r="R263"/>
  <c r="S175"/>
  <c r="I116" i="22"/>
  <c r="I115"/>
  <c r="Q227" i="5"/>
  <c r="Q274"/>
  <c r="R183"/>
  <c r="Q275"/>
  <c r="Q228"/>
  <c r="R184"/>
  <c r="P340"/>
  <c r="R328"/>
  <c r="P330"/>
  <c r="M77" i="9"/>
  <c r="N74" s="1"/>
  <c r="U300" i="5"/>
  <c r="P329"/>
  <c r="Q342"/>
  <c r="Q308"/>
  <c r="P304"/>
  <c r="P22" i="22"/>
  <c r="P335" i="5"/>
  <c r="R339"/>
  <c r="P344"/>
  <c r="O345"/>
  <c r="O349" s="1"/>
  <c r="O102" i="22" s="1"/>
  <c r="R312" i="5"/>
  <c r="P315"/>
  <c r="P98" i="22"/>
  <c r="Q305" i="5"/>
  <c r="M62" i="9"/>
  <c r="M65" s="1"/>
  <c r="O270" i="5"/>
  <c r="O295"/>
  <c r="P331"/>
  <c r="Q307"/>
  <c r="S314"/>
  <c r="S301"/>
  <c r="Q343"/>
  <c r="R209" l="1"/>
  <c r="R253"/>
  <c r="R303" s="1"/>
  <c r="S165"/>
  <c r="Q303"/>
  <c r="R29" i="23"/>
  <c r="R50" s="1"/>
  <c r="K160" i="22"/>
  <c r="L160" s="1"/>
  <c r="R39" i="7"/>
  <c r="M198" i="6"/>
  <c r="BU198"/>
  <c r="BM198"/>
  <c r="CC198"/>
  <c r="CC127" i="22" s="1"/>
  <c r="CC128" s="1"/>
  <c r="Q198" i="6"/>
  <c r="Q127" i="22" s="1"/>
  <c r="Q128" s="1"/>
  <c r="BA198" i="6"/>
  <c r="BA127" i="22" s="1"/>
  <c r="BA128" s="1"/>
  <c r="J180" i="6"/>
  <c r="K142" s="1"/>
  <c r="DA198"/>
  <c r="DA127" i="22" s="1"/>
  <c r="DA128" s="1"/>
  <c r="K198" i="6"/>
  <c r="K127" i="22" s="1"/>
  <c r="K128" s="1"/>
  <c r="S198" i="6"/>
  <c r="S127" i="22" s="1"/>
  <c r="S128" s="1"/>
  <c r="W198" i="6"/>
  <c r="W127" i="22" s="1"/>
  <c r="W128" s="1"/>
  <c r="AE198" i="6"/>
  <c r="AE127" i="22" s="1"/>
  <c r="AE128" s="1"/>
  <c r="AQ198" i="6"/>
  <c r="AQ127" i="22" s="1"/>
  <c r="AQ128" s="1"/>
  <c r="AU198" i="6"/>
  <c r="AU127" i="22" s="1"/>
  <c r="AU128" s="1"/>
  <c r="AY198" i="6"/>
  <c r="AY127" i="22" s="1"/>
  <c r="AY128" s="1"/>
  <c r="BO198" i="6"/>
  <c r="BO127" i="22" s="1"/>
  <c r="BO128" s="1"/>
  <c r="BW198" i="6"/>
  <c r="BW127" i="22" s="1"/>
  <c r="BW128" s="1"/>
  <c r="CI198" i="6"/>
  <c r="CI127" i="22" s="1"/>
  <c r="CI128" s="1"/>
  <c r="CU198" i="6"/>
  <c r="CU127" i="22" s="1"/>
  <c r="CU128" s="1"/>
  <c r="CY198" i="6"/>
  <c r="CY127" i="22" s="1"/>
  <c r="CY128" s="1"/>
  <c r="BM124"/>
  <c r="CO198" i="6"/>
  <c r="CO127" i="22" s="1"/>
  <c r="CO128" s="1"/>
  <c r="BQ198" i="6"/>
  <c r="BQ127" i="22" s="1"/>
  <c r="BQ128" s="1"/>
  <c r="AG198" i="6"/>
  <c r="AG127" i="22" s="1"/>
  <c r="AG128" s="1"/>
  <c r="CJ198" i="6"/>
  <c r="CJ127" i="22" s="1"/>
  <c r="CJ128" s="1"/>
  <c r="M124"/>
  <c r="BU124"/>
  <c r="X198" i="6"/>
  <c r="X127" i="22" s="1"/>
  <c r="X128" s="1"/>
  <c r="CW198" i="6"/>
  <c r="CW127" i="22" s="1"/>
  <c r="CW128" s="1"/>
  <c r="CG198" i="6"/>
  <c r="CG127" i="22" s="1"/>
  <c r="CG128" s="1"/>
  <c r="AS198" i="6"/>
  <c r="AS127" i="22" s="1"/>
  <c r="AS128" s="1"/>
  <c r="Y198" i="6"/>
  <c r="Y127" i="22" s="1"/>
  <c r="Y128" s="1"/>
  <c r="BD198" i="6"/>
  <c r="BD127" i="22" s="1"/>
  <c r="BD128" s="1"/>
  <c r="K44" i="11"/>
  <c r="DI198" i="6"/>
  <c r="DI127" i="22" s="1"/>
  <c r="DI128" s="1"/>
  <c r="AI124"/>
  <c r="AO198" i="6"/>
  <c r="L44" i="11"/>
  <c r="V44"/>
  <c r="AO124" i="22"/>
  <c r="CS198" i="6"/>
  <c r="CS127" i="22" s="1"/>
  <c r="CS128" s="1"/>
  <c r="CK198" i="6"/>
  <c r="CK127" i="22" s="1"/>
  <c r="CK128" s="1"/>
  <c r="BE198" i="6"/>
  <c r="BE127" i="22" s="1"/>
  <c r="BE128" s="1"/>
  <c r="AW198" i="6"/>
  <c r="AW127" i="22" s="1"/>
  <c r="AW128" s="1"/>
  <c r="E44" i="11"/>
  <c r="O198" i="6"/>
  <c r="O127" i="22" s="1"/>
  <c r="O128" s="1"/>
  <c r="AA198" i="6"/>
  <c r="AA127" i="22" s="1"/>
  <c r="AA128" s="1"/>
  <c r="AI198" i="6"/>
  <c r="AI127" i="22" s="1"/>
  <c r="AI128" s="1"/>
  <c r="AM198" i="6"/>
  <c r="AM127" i="22" s="1"/>
  <c r="AM128" s="1"/>
  <c r="BC198" i="6"/>
  <c r="BC127" i="22" s="1"/>
  <c r="BC128" s="1"/>
  <c r="BG198" i="6"/>
  <c r="BG127" i="22" s="1"/>
  <c r="BG128" s="1"/>
  <c r="BS198" i="6"/>
  <c r="BS127" i="22" s="1"/>
  <c r="BS128" s="1"/>
  <c r="CA198" i="6"/>
  <c r="CA127" i="22" s="1"/>
  <c r="CA128" s="1"/>
  <c r="CE198" i="6"/>
  <c r="CE127" i="22" s="1"/>
  <c r="CE128" s="1"/>
  <c r="CM198" i="6"/>
  <c r="CM127" i="22" s="1"/>
  <c r="CM128" s="1"/>
  <c r="CQ198" i="6"/>
  <c r="CQ127" i="22" s="1"/>
  <c r="CQ128" s="1"/>
  <c r="DC198" i="6"/>
  <c r="DC127" i="22" s="1"/>
  <c r="DC128" s="1"/>
  <c r="DG198" i="6"/>
  <c r="DG127" i="22" s="1"/>
  <c r="DG128" s="1"/>
  <c r="O44" i="11"/>
  <c r="P44"/>
  <c r="CT124" i="22"/>
  <c r="AA44" i="11"/>
  <c r="AB44"/>
  <c r="AC198" i="6"/>
  <c r="AC127" i="22" s="1"/>
  <c r="AC128" s="1"/>
  <c r="I74" i="6"/>
  <c r="P199" i="22"/>
  <c r="P51"/>
  <c r="P202" s="1"/>
  <c r="Z44" i="11"/>
  <c r="AD44"/>
  <c r="AC44"/>
  <c r="I73" i="6"/>
  <c r="M44" i="11"/>
  <c r="U44"/>
  <c r="DE198" i="6"/>
  <c r="DE127" i="22" s="1"/>
  <c r="DE128" s="1"/>
  <c r="BY198" i="6"/>
  <c r="BY127" i="22" s="1"/>
  <c r="BY128" s="1"/>
  <c r="BI198" i="6"/>
  <c r="BI127" i="22" s="1"/>
  <c r="BI128" s="1"/>
  <c r="AK198" i="6"/>
  <c r="AK127" i="22" s="1"/>
  <c r="AK128" s="1"/>
  <c r="U198" i="6"/>
  <c r="U127" i="22" s="1"/>
  <c r="U128" s="1"/>
  <c r="BT198" i="6"/>
  <c r="BT127" i="22" s="1"/>
  <c r="BT128" s="1"/>
  <c r="AN198" i="6"/>
  <c r="AN127" i="22" s="1"/>
  <c r="AN128" s="1"/>
  <c r="I179" i="6"/>
  <c r="T44" i="11"/>
  <c r="W44"/>
  <c r="G44"/>
  <c r="R44"/>
  <c r="F44"/>
  <c r="S44"/>
  <c r="Q44"/>
  <c r="L198" i="6"/>
  <c r="L127" i="22" s="1"/>
  <c r="L128" s="1"/>
  <c r="P198" i="6"/>
  <c r="P127" i="22" s="1"/>
  <c r="P128" s="1"/>
  <c r="T198" i="6"/>
  <c r="T127" i="22" s="1"/>
  <c r="T128" s="1"/>
  <c r="AB198" i="6"/>
  <c r="AB127" i="22" s="1"/>
  <c r="AB128" s="1"/>
  <c r="AF198" i="6"/>
  <c r="AF127" i="22" s="1"/>
  <c r="AF128" s="1"/>
  <c r="AJ198" i="6"/>
  <c r="AJ127" i="22" s="1"/>
  <c r="AJ128" s="1"/>
  <c r="AR198" i="6"/>
  <c r="AR127" i="22" s="1"/>
  <c r="AR128" s="1"/>
  <c r="AV198" i="6"/>
  <c r="AV127" i="22" s="1"/>
  <c r="AV128" s="1"/>
  <c r="AZ198" i="6"/>
  <c r="AZ127" i="22" s="1"/>
  <c r="AZ128" s="1"/>
  <c r="BH198" i="6"/>
  <c r="BH127" i="22" s="1"/>
  <c r="BH128" s="1"/>
  <c r="BL198" i="6"/>
  <c r="BL127" i="22" s="1"/>
  <c r="BL128" s="1"/>
  <c r="BP198" i="6"/>
  <c r="BP127" i="22" s="1"/>
  <c r="BP128" s="1"/>
  <c r="BX198" i="6"/>
  <c r="BX127" i="22" s="1"/>
  <c r="BX128" s="1"/>
  <c r="CB198" i="6"/>
  <c r="CB127" i="22" s="1"/>
  <c r="CB128" s="1"/>
  <c r="CF198" i="6"/>
  <c r="CF127" i="22" s="1"/>
  <c r="CF128" s="1"/>
  <c r="CN198" i="6"/>
  <c r="CN127" i="22" s="1"/>
  <c r="CN128" s="1"/>
  <c r="CR198" i="6"/>
  <c r="CR127" i="22" s="1"/>
  <c r="CR128" s="1"/>
  <c r="BK198" i="6"/>
  <c r="BK127" i="22" s="1"/>
  <c r="BK128" s="1"/>
  <c r="M67" i="9"/>
  <c r="N64" s="1"/>
  <c r="N66" s="1"/>
  <c r="N67" s="1"/>
  <c r="O64" s="1"/>
  <c r="O66" s="1"/>
  <c r="N198" i="6"/>
  <c r="N127" i="22" s="1"/>
  <c r="N128" s="1"/>
  <c r="R198" i="6"/>
  <c r="R127" i="22" s="1"/>
  <c r="R128" s="1"/>
  <c r="V198" i="6"/>
  <c r="Z198"/>
  <c r="Z127" i="22" s="1"/>
  <c r="Z128" s="1"/>
  <c r="AD198" i="6"/>
  <c r="AD127" i="22" s="1"/>
  <c r="AD128" s="1"/>
  <c r="AH198" i="6"/>
  <c r="AH127" i="22" s="1"/>
  <c r="AH128" s="1"/>
  <c r="AL198" i="6"/>
  <c r="AL127" i="22" s="1"/>
  <c r="AL128" s="1"/>
  <c r="AP198" i="6"/>
  <c r="AP127" i="22" s="1"/>
  <c r="AP128" s="1"/>
  <c r="AT198" i="6"/>
  <c r="N50" i="11" s="1"/>
  <c r="AX198" i="6"/>
  <c r="BB198"/>
  <c r="BF198"/>
  <c r="BJ198"/>
  <c r="BN198"/>
  <c r="BN127" i="22" s="1"/>
  <c r="BN128" s="1"/>
  <c r="BR198" i="6"/>
  <c r="BV198"/>
  <c r="BZ198"/>
  <c r="CD198"/>
  <c r="CD127" i="22" s="1"/>
  <c r="CD128" s="1"/>
  <c r="CH198" i="6"/>
  <c r="CL198"/>
  <c r="CL127" i="22" s="1"/>
  <c r="CL128" s="1"/>
  <c r="CP198" i="6"/>
  <c r="CP127" i="22" s="1"/>
  <c r="CP128" s="1"/>
  <c r="CT198" i="6"/>
  <c r="CT127" i="22" s="1"/>
  <c r="CT128" s="1"/>
  <c r="CX198" i="6"/>
  <c r="CX127" i="22" s="1"/>
  <c r="CX128" s="1"/>
  <c r="DB198" i="6"/>
  <c r="DB127" i="22" s="1"/>
  <c r="DB128" s="1"/>
  <c r="DF198" i="6"/>
  <c r="DJ198"/>
  <c r="DJ127" i="22" s="1"/>
  <c r="DJ128" s="1"/>
  <c r="J44" i="11"/>
  <c r="Y44"/>
  <c r="N44"/>
  <c r="H44"/>
  <c r="X44"/>
  <c r="I44"/>
  <c r="CV198" i="6"/>
  <c r="CV127" i="22" s="1"/>
  <c r="CV128" s="1"/>
  <c r="CZ198" i="6"/>
  <c r="CZ127" i="22" s="1"/>
  <c r="CZ128" s="1"/>
  <c r="DD198" i="6"/>
  <c r="DD127" i="22" s="1"/>
  <c r="DD128" s="1"/>
  <c r="DH198" i="6"/>
  <c r="DH127" i="22" s="1"/>
  <c r="DH128" s="1"/>
  <c r="I126"/>
  <c r="BM127"/>
  <c r="BM128" s="1"/>
  <c r="N178"/>
  <c r="N52" i="23"/>
  <c r="O65"/>
  <c r="Q193" i="22"/>
  <c r="L179"/>
  <c r="O322" i="5"/>
  <c r="O27" i="22" s="1"/>
  <c r="P26" i="9"/>
  <c r="Q23" s="1"/>
  <c r="Q25" s="1"/>
  <c r="P28"/>
  <c r="P23" i="22" s="1"/>
  <c r="Q44" i="9"/>
  <c r="M46"/>
  <c r="N43" s="1"/>
  <c r="M48"/>
  <c r="M99" i="22" s="1"/>
  <c r="M174" s="1"/>
  <c r="Q24" i="9"/>
  <c r="S339" i="5"/>
  <c r="H126" i="6"/>
  <c r="I75" i="17" s="1"/>
  <c r="M160" i="22"/>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Q304" i="5"/>
  <c r="R308"/>
  <c r="Q329"/>
  <c r="Q340"/>
  <c r="I117" i="22"/>
  <c r="R310" i="5"/>
  <c r="R311"/>
  <c r="Q331"/>
  <c r="R316"/>
  <c r="Q334"/>
  <c r="R309"/>
  <c r="R333"/>
  <c r="Q98" i="22"/>
  <c r="S312" i="5"/>
  <c r="Q344"/>
  <c r="Q335"/>
  <c r="Q299"/>
  <c r="T301"/>
  <c r="P173" i="22"/>
  <c r="N76" i="9"/>
  <c r="N77" s="1"/>
  <c r="O74" s="1"/>
  <c r="O76" s="1"/>
  <c r="R227" i="5"/>
  <c r="R274"/>
  <c r="S183"/>
  <c r="S219"/>
  <c r="S263"/>
  <c r="T175"/>
  <c r="U220"/>
  <c r="U264"/>
  <c r="V176"/>
  <c r="S255"/>
  <c r="S211"/>
  <c r="T167"/>
  <c r="R235"/>
  <c r="R282"/>
  <c r="S191"/>
  <c r="T248" i="15"/>
  <c r="U204"/>
  <c r="U280" i="5"/>
  <c r="U233"/>
  <c r="V189"/>
  <c r="R236"/>
  <c r="R283"/>
  <c r="S192"/>
  <c r="T243" i="15"/>
  <c r="U199"/>
  <c r="R210" i="5"/>
  <c r="R254"/>
  <c r="S166"/>
  <c r="U49" i="15"/>
  <c r="T101"/>
  <c r="R230" i="5"/>
  <c r="R277"/>
  <c r="S186"/>
  <c r="S19" i="7"/>
  <c r="S23" i="23"/>
  <c r="R208" i="5"/>
  <c r="R252"/>
  <c r="S164"/>
  <c r="S223"/>
  <c r="S267"/>
  <c r="T179"/>
  <c r="R288"/>
  <c r="R241"/>
  <c r="S197"/>
  <c r="O71" i="9"/>
  <c r="O72" s="1"/>
  <c r="O75" s="1"/>
  <c r="R273" i="5"/>
  <c r="R226"/>
  <c r="S182"/>
  <c r="I186" i="6"/>
  <c r="J187"/>
  <c r="T120" i="9"/>
  <c r="T118" s="1"/>
  <c r="T124" s="1"/>
  <c r="U107" i="15"/>
  <c r="T105"/>
  <c r="U207" i="5"/>
  <c r="U251"/>
  <c r="V163"/>
  <c r="U202" i="15"/>
  <c r="T246"/>
  <c r="O61" i="9"/>
  <c r="O62" s="1"/>
  <c r="O65" s="1"/>
  <c r="R248" i="5"/>
  <c r="R204"/>
  <c r="S160"/>
  <c r="Q298"/>
  <c r="Q268"/>
  <c r="P61" i="9" s="1"/>
  <c r="M25" i="22"/>
  <c r="M26" s="1"/>
  <c r="M28" i="23"/>
  <c r="M49" s="1"/>
  <c r="R256" i="5"/>
  <c r="R212"/>
  <c r="S168"/>
  <c r="S260"/>
  <c r="S216"/>
  <c r="T172"/>
  <c r="U203" i="15"/>
  <c r="T247"/>
  <c r="S22" i="7"/>
  <c r="S26" i="23"/>
  <c r="S234" i="5"/>
  <c r="S281"/>
  <c r="T190"/>
  <c r="R286"/>
  <c r="R239"/>
  <c r="S195"/>
  <c r="U200" i="15"/>
  <c r="T244"/>
  <c r="S243" i="5"/>
  <c r="S290"/>
  <c r="T199"/>
  <c r="I193" i="6"/>
  <c r="J194"/>
  <c r="V284" i="5"/>
  <c r="V237"/>
  <c r="W193"/>
  <c r="U104" i="15"/>
  <c r="T117" i="9"/>
  <c r="T123" s="1"/>
  <c r="P270" i="5"/>
  <c r="Q22" i="22"/>
  <c r="Q315" i="5"/>
  <c r="R275"/>
  <c r="R228"/>
  <c r="S184"/>
  <c r="I136" i="6"/>
  <c r="J198"/>
  <c r="J137"/>
  <c r="S291" i="5"/>
  <c r="S244"/>
  <c r="T200"/>
  <c r="R232"/>
  <c r="R279"/>
  <c r="S188"/>
  <c r="S266"/>
  <c r="S222"/>
  <c r="T178"/>
  <c r="T218"/>
  <c r="T262"/>
  <c r="U174"/>
  <c r="R245"/>
  <c r="R292"/>
  <c r="S201"/>
  <c r="S38" i="23"/>
  <c r="S32" i="7"/>
  <c r="S258" i="5"/>
  <c r="S214"/>
  <c r="T170"/>
  <c r="R231"/>
  <c r="R278"/>
  <c r="S187"/>
  <c r="R249"/>
  <c r="R205"/>
  <c r="S161"/>
  <c r="U44" i="15"/>
  <c r="T96"/>
  <c r="T276" i="5"/>
  <c r="T229"/>
  <c r="U185"/>
  <c r="U242"/>
  <c r="U289"/>
  <c r="V198"/>
  <c r="P345"/>
  <c r="P349" s="1"/>
  <c r="P102" i="22" s="1"/>
  <c r="Q325" i="5"/>
  <c r="Q293"/>
  <c r="S259"/>
  <c r="S215"/>
  <c r="T171"/>
  <c r="S213"/>
  <c r="S257"/>
  <c r="T169"/>
  <c r="S40" i="23"/>
  <c r="S34" i="7"/>
  <c r="P318" i="5"/>
  <c r="R221"/>
  <c r="R265"/>
  <c r="S177"/>
  <c r="U47" i="15"/>
  <c r="T99"/>
  <c r="T287" i="5"/>
  <c r="T240"/>
  <c r="U196"/>
  <c r="R40" i="7"/>
  <c r="R41" s="1"/>
  <c r="R40" i="9" s="1"/>
  <c r="R41" s="1"/>
  <c r="U48" i="15"/>
  <c r="T100"/>
  <c r="U201"/>
  <c r="T245"/>
  <c r="S285" i="5"/>
  <c r="S238"/>
  <c r="T194"/>
  <c r="W250"/>
  <c r="W206"/>
  <c r="X162"/>
  <c r="R27" i="7"/>
  <c r="R28"/>
  <c r="R29" s="1"/>
  <c r="R20" i="9" s="1"/>
  <c r="R21" s="1"/>
  <c r="S261" i="5"/>
  <c r="S217"/>
  <c r="T173"/>
  <c r="Q327"/>
  <c r="Q326"/>
  <c r="R313"/>
  <c r="R343"/>
  <c r="T314"/>
  <c r="R305"/>
  <c r="T332"/>
  <c r="Q330"/>
  <c r="Q302"/>
  <c r="S328"/>
  <c r="R317"/>
  <c r="T341"/>
  <c r="R307"/>
  <c r="Q306"/>
  <c r="P295"/>
  <c r="Q338"/>
  <c r="R337"/>
  <c r="R342"/>
  <c r="V300"/>
  <c r="U336"/>
  <c r="S125" i="9"/>
  <c r="S253" i="5" l="1"/>
  <c r="T165"/>
  <c r="S209"/>
  <c r="U50" i="11"/>
  <c r="H127" i="6"/>
  <c r="J127" s="1"/>
  <c r="J132" i="22" s="1"/>
  <c r="J133" s="1"/>
  <c r="S39" i="7"/>
  <c r="J181" i="6"/>
  <c r="BU127" i="22"/>
  <c r="BU128" s="1"/>
  <c r="M127"/>
  <c r="M128" s="1"/>
  <c r="O50" i="11"/>
  <c r="M50"/>
  <c r="I50"/>
  <c r="X50"/>
  <c r="H50"/>
  <c r="AX127" i="22"/>
  <c r="AX128" s="1"/>
  <c r="I124"/>
  <c r="I63" i="17" s="1"/>
  <c r="F50" i="11"/>
  <c r="V127" i="22"/>
  <c r="V128" s="1"/>
  <c r="AT127"/>
  <c r="AT128" s="1"/>
  <c r="CH127"/>
  <c r="CH128" s="1"/>
  <c r="W50" i="11"/>
  <c r="S50"/>
  <c r="Q50"/>
  <c r="G50"/>
  <c r="AO127" i="22"/>
  <c r="AO128" s="1"/>
  <c r="BF127"/>
  <c r="BF128" s="1"/>
  <c r="BV127"/>
  <c r="BV128" s="1"/>
  <c r="K50" i="11"/>
  <c r="AB50"/>
  <c r="Z50"/>
  <c r="V50"/>
  <c r="T50"/>
  <c r="R50"/>
  <c r="P50"/>
  <c r="L50"/>
  <c r="J50"/>
  <c r="Y50"/>
  <c r="BB127" i="22"/>
  <c r="BB128" s="1"/>
  <c r="BJ127"/>
  <c r="BJ128" s="1"/>
  <c r="BR127"/>
  <c r="BR128" s="1"/>
  <c r="AA50" i="11"/>
  <c r="AC50"/>
  <c r="DF127" i="22"/>
  <c r="DF128" s="1"/>
  <c r="AD50" i="11"/>
  <c r="BZ127" i="22"/>
  <c r="BZ128" s="1"/>
  <c r="D44" i="11"/>
  <c r="T125" i="9"/>
  <c r="T24" i="22" s="1"/>
  <c r="T175" s="1"/>
  <c r="P65" i="23"/>
  <c r="O178" i="22"/>
  <c r="O52" i="23"/>
  <c r="P322" i="5"/>
  <c r="P27" i="22" s="1"/>
  <c r="K127" i="6"/>
  <c r="K132" i="22" s="1"/>
  <c r="DF127" i="6"/>
  <c r="DF132" i="22" s="1"/>
  <c r="CP127" i="6"/>
  <c r="CP132" i="22" s="1"/>
  <c r="BZ127" i="6"/>
  <c r="BZ132" i="22" s="1"/>
  <c r="BJ127" i="6"/>
  <c r="BJ132" i="22" s="1"/>
  <c r="AT127" i="6"/>
  <c r="AT132" i="22" s="1"/>
  <c r="AD127" i="6"/>
  <c r="AD132" i="22" s="1"/>
  <c r="N127" i="6"/>
  <c r="N132" i="22" s="1"/>
  <c r="CU127" i="6"/>
  <c r="CU132" i="22" s="1"/>
  <c r="CE127" i="6"/>
  <c r="CE132" i="22" s="1"/>
  <c r="BO127" i="6"/>
  <c r="BO132" i="22" s="1"/>
  <c r="AY127" i="6"/>
  <c r="AY132" i="22" s="1"/>
  <c r="AI127" i="6"/>
  <c r="AI132" i="22" s="1"/>
  <c r="S127" i="6"/>
  <c r="S132" i="22" s="1"/>
  <c r="CZ127" i="6"/>
  <c r="CZ132" i="22" s="1"/>
  <c r="CJ127" i="6"/>
  <c r="CJ132" i="22" s="1"/>
  <c r="BT127" i="6"/>
  <c r="BT132" i="22" s="1"/>
  <c r="BD127" i="6"/>
  <c r="BD132" i="22" s="1"/>
  <c r="AN127" i="6"/>
  <c r="AN132" i="22" s="1"/>
  <c r="X127" i="6"/>
  <c r="X132" i="22" s="1"/>
  <c r="DE127" i="6"/>
  <c r="DE132" i="22" s="1"/>
  <c r="CO127" i="6"/>
  <c r="CO132" i="22" s="1"/>
  <c r="BY127" i="6"/>
  <c r="BY132" i="22" s="1"/>
  <c r="BI127" i="6"/>
  <c r="BI132" i="22" s="1"/>
  <c r="AS127" i="6"/>
  <c r="AS132" i="22" s="1"/>
  <c r="AC127" i="6"/>
  <c r="AC132" i="22" s="1"/>
  <c r="M127" i="6"/>
  <c r="M132" i="22" s="1"/>
  <c r="DB127" i="6"/>
  <c r="DB132" i="22" s="1"/>
  <c r="CT127" i="6"/>
  <c r="CT132" i="22" s="1"/>
  <c r="CL127" i="6"/>
  <c r="CL132" i="22" s="1"/>
  <c r="BV127" i="6"/>
  <c r="BV132" i="22" s="1"/>
  <c r="BN127" i="6"/>
  <c r="BN132" i="22" s="1"/>
  <c r="BF127" i="6"/>
  <c r="BF132" i="22" s="1"/>
  <c r="AP127" i="6"/>
  <c r="AP132" i="22" s="1"/>
  <c r="AH127" i="6"/>
  <c r="AH132" i="22" s="1"/>
  <c r="Z127" i="6"/>
  <c r="Z132" i="22" s="1"/>
  <c r="DG127" i="6"/>
  <c r="DG132" i="22" s="1"/>
  <c r="CY127" i="6"/>
  <c r="CY132" i="22" s="1"/>
  <c r="CQ127" i="6"/>
  <c r="CQ132" i="22" s="1"/>
  <c r="CI127" i="6"/>
  <c r="CI132" i="22" s="1"/>
  <c r="CA127" i="6"/>
  <c r="CA132" i="22" s="1"/>
  <c r="BS127" i="6"/>
  <c r="BS132" i="22" s="1"/>
  <c r="BK127" i="6"/>
  <c r="BK132" i="22" s="1"/>
  <c r="BC127" i="6"/>
  <c r="BC132" i="22" s="1"/>
  <c r="AU127" i="6"/>
  <c r="AU132" i="22" s="1"/>
  <c r="AM127" i="6"/>
  <c r="AM132" i="22" s="1"/>
  <c r="AE127" i="6"/>
  <c r="AE132" i="22" s="1"/>
  <c r="W127" i="6"/>
  <c r="W132" i="22" s="1"/>
  <c r="O127" i="6"/>
  <c r="O132" i="22" s="1"/>
  <c r="DD127" i="6"/>
  <c r="DD132" i="22" s="1"/>
  <c r="CV127" i="6"/>
  <c r="CV132" i="22" s="1"/>
  <c r="CN127" i="6"/>
  <c r="CN132" i="22" s="1"/>
  <c r="CF127" i="6"/>
  <c r="CF132" i="22" s="1"/>
  <c r="BX127" i="6"/>
  <c r="BX132" i="22" s="1"/>
  <c r="BP127" i="6"/>
  <c r="BP132" i="22" s="1"/>
  <c r="BH127" i="6"/>
  <c r="BH132" i="22" s="1"/>
  <c r="AZ127" i="6"/>
  <c r="AZ132" i="22" s="1"/>
  <c r="AR127" i="6"/>
  <c r="AR132" i="22" s="1"/>
  <c r="AJ127" i="6"/>
  <c r="AJ132" i="22" s="1"/>
  <c r="AB127" i="6"/>
  <c r="AB132" i="22" s="1"/>
  <c r="T127" i="6"/>
  <c r="T132" i="22" s="1"/>
  <c r="DI127" i="6"/>
  <c r="DI132" i="22" s="1"/>
  <c r="DA127" i="6"/>
  <c r="DA132" i="22" s="1"/>
  <c r="CS127" i="6"/>
  <c r="CS132" i="22" s="1"/>
  <c r="CK127" i="6"/>
  <c r="CK132" i="22" s="1"/>
  <c r="CC127" i="6"/>
  <c r="CC132" i="22" s="1"/>
  <c r="BU127" i="6"/>
  <c r="BU132" i="22" s="1"/>
  <c r="BM127" i="6"/>
  <c r="BM132" i="22" s="1"/>
  <c r="BE127" i="6"/>
  <c r="BE132" i="22" s="1"/>
  <c r="AW127" i="6"/>
  <c r="AW132" i="22" s="1"/>
  <c r="AO127" i="6"/>
  <c r="AO132" i="22" s="1"/>
  <c r="AG127" i="6"/>
  <c r="AG132" i="22" s="1"/>
  <c r="Y127" i="6"/>
  <c r="Y132" i="22" s="1"/>
  <c r="Q127" i="6"/>
  <c r="Q132" i="22" s="1"/>
  <c r="M101"/>
  <c r="M103" s="1"/>
  <c r="Q26" i="9"/>
  <c r="R23" s="1"/>
  <c r="R44"/>
  <c r="N45"/>
  <c r="R24"/>
  <c r="R25"/>
  <c r="Q28"/>
  <c r="Q23" i="22" s="1"/>
  <c r="R299" i="5"/>
  <c r="R330"/>
  <c r="S308"/>
  <c r="R304"/>
  <c r="R326"/>
  <c r="R334"/>
  <c r="R306"/>
  <c r="Q270"/>
  <c r="R302"/>
  <c r="S305"/>
  <c r="U314"/>
  <c r="Q318"/>
  <c r="S311"/>
  <c r="R22" i="22"/>
  <c r="S337" i="5"/>
  <c r="R98" i="22"/>
  <c r="T312" i="5"/>
  <c r="S316"/>
  <c r="R331"/>
  <c r="S343"/>
  <c r="R327"/>
  <c r="O100" i="22"/>
  <c r="O42" i="23"/>
  <c r="O63" s="1"/>
  <c r="O67" i="9"/>
  <c r="P64" s="1"/>
  <c r="P66" s="1"/>
  <c r="O28" i="23"/>
  <c r="O49" s="1"/>
  <c r="O25" i="22"/>
  <c r="O26" s="1"/>
  <c r="T261" i="5"/>
  <c r="T217"/>
  <c r="U173"/>
  <c r="T238"/>
  <c r="T285"/>
  <c r="U194"/>
  <c r="V201" i="15"/>
  <c r="U245"/>
  <c r="U100"/>
  <c r="V48"/>
  <c r="T22" i="7"/>
  <c r="T26" i="23"/>
  <c r="S221" i="5"/>
  <c r="S265"/>
  <c r="T177"/>
  <c r="T257"/>
  <c r="T213"/>
  <c r="U169"/>
  <c r="P71" i="9"/>
  <c r="P72" s="1"/>
  <c r="P75" s="1"/>
  <c r="V242" i="5"/>
  <c r="V289"/>
  <c r="W198"/>
  <c r="T19" i="7"/>
  <c r="T23" i="23"/>
  <c r="S205" i="5"/>
  <c r="S249"/>
  <c r="T161"/>
  <c r="T214"/>
  <c r="T258"/>
  <c r="U170"/>
  <c r="S40" i="7"/>
  <c r="S41" s="1"/>
  <c r="S40" i="9" s="1"/>
  <c r="S41" s="1"/>
  <c r="S292" i="5"/>
  <c r="S245"/>
  <c r="T201"/>
  <c r="T266"/>
  <c r="T222"/>
  <c r="U178"/>
  <c r="T244"/>
  <c r="T291"/>
  <c r="U200"/>
  <c r="E50" i="11"/>
  <c r="I198" i="6"/>
  <c r="J127" i="22"/>
  <c r="Q173"/>
  <c r="W237" i="5"/>
  <c r="W284"/>
  <c r="X193"/>
  <c r="S286"/>
  <c r="S239"/>
  <c r="T195"/>
  <c r="T216"/>
  <c r="T260"/>
  <c r="U172"/>
  <c r="S248"/>
  <c r="S204"/>
  <c r="T160"/>
  <c r="R298"/>
  <c r="R268"/>
  <c r="U246" i="15"/>
  <c r="V202"/>
  <c r="S241" i="5"/>
  <c r="S288"/>
  <c r="T197"/>
  <c r="S252"/>
  <c r="S208"/>
  <c r="T164"/>
  <c r="S27" i="7"/>
  <c r="S28"/>
  <c r="S29" s="1"/>
  <c r="S20" i="9" s="1"/>
  <c r="S21" s="1"/>
  <c r="S210" i="5"/>
  <c r="S254"/>
  <c r="T166"/>
  <c r="T32" i="7"/>
  <c r="T38" i="23"/>
  <c r="V233" i="5"/>
  <c r="V280"/>
  <c r="W189"/>
  <c r="T255"/>
  <c r="T211"/>
  <c r="U167"/>
  <c r="T263"/>
  <c r="T219"/>
  <c r="U175"/>
  <c r="K180" i="6"/>
  <c r="L142" s="1"/>
  <c r="O77" i="9"/>
  <c r="P74" s="1"/>
  <c r="V336" i="5"/>
  <c r="S342"/>
  <c r="R338"/>
  <c r="S333"/>
  <c r="S310"/>
  <c r="P62" i="9"/>
  <c r="P65" s="1"/>
  <c r="U301" i="5"/>
  <c r="R340"/>
  <c r="S317"/>
  <c r="R329"/>
  <c r="R335"/>
  <c r="U332"/>
  <c r="S29" i="23"/>
  <c r="S50" s="1"/>
  <c r="S24" i="22"/>
  <c r="S175" s="1"/>
  <c r="X250" i="5"/>
  <c r="X206"/>
  <c r="Y162"/>
  <c r="U240"/>
  <c r="U287"/>
  <c r="V196"/>
  <c r="U99" i="15"/>
  <c r="V47"/>
  <c r="T259" i="5"/>
  <c r="T215"/>
  <c r="U171"/>
  <c r="U229"/>
  <c r="U276"/>
  <c r="V185"/>
  <c r="V44" i="15"/>
  <c r="U96"/>
  <c r="S231" i="5"/>
  <c r="S278"/>
  <c r="T187"/>
  <c r="U262"/>
  <c r="U218"/>
  <c r="V174"/>
  <c r="S232"/>
  <c r="S279"/>
  <c r="T188"/>
  <c r="K134" i="6"/>
  <c r="J138"/>
  <c r="S228" i="5"/>
  <c r="S275"/>
  <c r="T184"/>
  <c r="U117" i="9"/>
  <c r="U123" s="1"/>
  <c r="V104" i="15"/>
  <c r="K191" i="6"/>
  <c r="J195"/>
  <c r="T243" i="5"/>
  <c r="T290"/>
  <c r="U199"/>
  <c r="U244" i="15"/>
  <c r="V200"/>
  <c r="T281" i="5"/>
  <c r="T234"/>
  <c r="U190"/>
  <c r="U247" i="15"/>
  <c r="V203"/>
  <c r="S212" i="5"/>
  <c r="S256"/>
  <c r="T168"/>
  <c r="M176" i="22"/>
  <c r="M177" s="1"/>
  <c r="M28"/>
  <c r="T34" i="7"/>
  <c r="T40" i="23"/>
  <c r="V251" i="5"/>
  <c r="V207"/>
  <c r="W163"/>
  <c r="U120" i="9"/>
  <c r="U118" s="1"/>
  <c r="U124" s="1"/>
  <c r="U105" i="15"/>
  <c r="V107"/>
  <c r="K184" i="6"/>
  <c r="J188"/>
  <c r="S273" i="5"/>
  <c r="S226"/>
  <c r="T182"/>
  <c r="R325"/>
  <c r="R293"/>
  <c r="T267"/>
  <c r="T223"/>
  <c r="U179"/>
  <c r="S277"/>
  <c r="S230"/>
  <c r="T186"/>
  <c r="V49" i="15"/>
  <c r="U101"/>
  <c r="V199"/>
  <c r="U243"/>
  <c r="S236" i="5"/>
  <c r="S283"/>
  <c r="T192"/>
  <c r="U248" i="15"/>
  <c r="V204"/>
  <c r="S282" i="5"/>
  <c r="S235"/>
  <c r="T191"/>
  <c r="V220"/>
  <c r="V264"/>
  <c r="W176"/>
  <c r="S227"/>
  <c r="S274"/>
  <c r="T183"/>
  <c r="N100" i="22"/>
  <c r="N42" i="23"/>
  <c r="N63" s="1"/>
  <c r="N25" i="22"/>
  <c r="N26" s="1"/>
  <c r="N28" i="23"/>
  <c r="N49" s="1"/>
  <c r="W300" i="5"/>
  <c r="T339"/>
  <c r="R315"/>
  <c r="S307"/>
  <c r="S309"/>
  <c r="Q345"/>
  <c r="Q349" s="1"/>
  <c r="Q102" i="22" s="1"/>
  <c r="U341" i="5"/>
  <c r="T328"/>
  <c r="R344"/>
  <c r="Q295"/>
  <c r="S313"/>
  <c r="T253" l="1"/>
  <c r="T303" s="1"/>
  <c r="T209"/>
  <c r="U165"/>
  <c r="S303"/>
  <c r="T29" i="23"/>
  <c r="T50" s="1"/>
  <c r="R127" i="6"/>
  <c r="R132" i="22" s="1"/>
  <c r="AX127" i="6"/>
  <c r="AX132" i="22" s="1"/>
  <c r="CD127" i="6"/>
  <c r="CD132" i="22" s="1"/>
  <c r="DJ127" i="6"/>
  <c r="DJ132" i="22" s="1"/>
  <c r="AK127" i="6"/>
  <c r="AK132" i="22" s="1"/>
  <c r="BQ127" i="6"/>
  <c r="BQ132" i="22" s="1"/>
  <c r="CW127" i="6"/>
  <c r="CW132" i="22" s="1"/>
  <c r="AF127" i="6"/>
  <c r="AF132" i="22" s="1"/>
  <c r="BL127" i="6"/>
  <c r="BL132" i="22" s="1"/>
  <c r="CR127" i="6"/>
  <c r="CR132" i="22" s="1"/>
  <c r="AA127" i="6"/>
  <c r="AA132" i="22" s="1"/>
  <c r="BG127" i="6"/>
  <c r="BG132" i="22" s="1"/>
  <c r="CM127" i="6"/>
  <c r="CM132" i="22" s="1"/>
  <c r="V127" i="6"/>
  <c r="V132" i="22" s="1"/>
  <c r="BB127" i="6"/>
  <c r="BB132" i="22" s="1"/>
  <c r="CH127" i="6"/>
  <c r="CH132" i="22" s="1"/>
  <c r="L127" i="6"/>
  <c r="L132" i="22" s="1"/>
  <c r="U127" i="6"/>
  <c r="U132" i="22" s="1"/>
  <c r="BA127" i="6"/>
  <c r="BA132" i="22" s="1"/>
  <c r="CG127" i="6"/>
  <c r="CG132" i="22" s="1"/>
  <c r="P127" i="6"/>
  <c r="P132" i="22" s="1"/>
  <c r="AV127" i="6"/>
  <c r="AV132" i="22" s="1"/>
  <c r="CB127" i="6"/>
  <c r="CB132" i="22" s="1"/>
  <c r="DH127" i="6"/>
  <c r="DH132" i="22" s="1"/>
  <c r="AQ127" i="6"/>
  <c r="AQ132" i="22" s="1"/>
  <c r="BW127" i="6"/>
  <c r="BW132" i="22" s="1"/>
  <c r="DC127" i="6"/>
  <c r="DC132" i="22" s="1"/>
  <c r="AL127" i="6"/>
  <c r="AL132" i="22" s="1"/>
  <c r="BR127" i="6"/>
  <c r="BR132" i="22" s="1"/>
  <c r="CX127" i="6"/>
  <c r="CX132" i="22" s="1"/>
  <c r="T39" i="7"/>
  <c r="D50" i="11"/>
  <c r="Q65" i="23"/>
  <c r="P178" i="22"/>
  <c r="P52" i="23"/>
  <c r="M179" i="22"/>
  <c r="Q322" i="5"/>
  <c r="Q27" i="22" s="1"/>
  <c r="K133"/>
  <c r="L133" s="1"/>
  <c r="M133" s="1"/>
  <c r="N133" s="1"/>
  <c r="O133" s="1"/>
  <c r="P133" s="1"/>
  <c r="Q133" s="1"/>
  <c r="R133" s="1"/>
  <c r="S133" s="1"/>
  <c r="T133" s="1"/>
  <c r="U133" s="1"/>
  <c r="V133" s="1"/>
  <c r="W133" s="1"/>
  <c r="X133" s="1"/>
  <c r="Y133" s="1"/>
  <c r="Z133" s="1"/>
  <c r="R26" i="9"/>
  <c r="S23" s="1"/>
  <c r="S25" s="1"/>
  <c r="S44"/>
  <c r="N46"/>
  <c r="O43" s="1"/>
  <c r="N48"/>
  <c r="N99" i="22" s="1"/>
  <c r="N174" s="1"/>
  <c r="R28" i="9"/>
  <c r="R23" i="22" s="1"/>
  <c r="S24" i="9"/>
  <c r="R173" i="22"/>
  <c r="T311" i="5"/>
  <c r="S329"/>
  <c r="V301"/>
  <c r="S306"/>
  <c r="T333"/>
  <c r="T342"/>
  <c r="S331"/>
  <c r="S326"/>
  <c r="S327"/>
  <c r="S330"/>
  <c r="T305"/>
  <c r="V332"/>
  <c r="S22" i="22"/>
  <c r="T343" i="5"/>
  <c r="T316"/>
  <c r="S299"/>
  <c r="T337"/>
  <c r="N176" i="22"/>
  <c r="W264" i="5"/>
  <c r="W220"/>
  <c r="X176"/>
  <c r="V248" i="15"/>
  <c r="W204"/>
  <c r="T283" i="5"/>
  <c r="T236"/>
  <c r="U192"/>
  <c r="V243" i="15"/>
  <c r="W199"/>
  <c r="V101"/>
  <c r="W49"/>
  <c r="U267" i="5"/>
  <c r="U223"/>
  <c r="V179"/>
  <c r="R345"/>
  <c r="R349" s="1"/>
  <c r="R102" i="22" s="1"/>
  <c r="V120" i="9"/>
  <c r="V118" s="1"/>
  <c r="V124" s="1"/>
  <c r="W107" i="15"/>
  <c r="V105"/>
  <c r="T212" i="5"/>
  <c r="T256"/>
  <c r="U168"/>
  <c r="V244" i="15"/>
  <c r="W200"/>
  <c r="U290" i="5"/>
  <c r="U243"/>
  <c r="V199"/>
  <c r="K194" i="6"/>
  <c r="L191" s="1"/>
  <c r="T279" i="5"/>
  <c r="T232"/>
  <c r="U188"/>
  <c r="U19" i="7"/>
  <c r="U23" i="23"/>
  <c r="V229" i="5"/>
  <c r="V276"/>
  <c r="W185"/>
  <c r="V99" i="15"/>
  <c r="W47"/>
  <c r="V287" i="5"/>
  <c r="V240"/>
  <c r="W196"/>
  <c r="L180" i="6"/>
  <c r="M142" s="1"/>
  <c r="M180" s="1"/>
  <c r="U211" i="5"/>
  <c r="U255"/>
  <c r="V167"/>
  <c r="T254"/>
  <c r="T210"/>
  <c r="U166"/>
  <c r="T241"/>
  <c r="T288"/>
  <c r="U197"/>
  <c r="U34" i="7"/>
  <c r="U40" i="23"/>
  <c r="R318" i="5"/>
  <c r="U216"/>
  <c r="U260"/>
  <c r="V172"/>
  <c r="X237"/>
  <c r="X284"/>
  <c r="Y193"/>
  <c r="I127" i="22"/>
  <c r="I163" s="1"/>
  <c r="J128"/>
  <c r="I128" s="1"/>
  <c r="J163"/>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U222" i="5"/>
  <c r="U266"/>
  <c r="V178"/>
  <c r="U214"/>
  <c r="U258"/>
  <c r="V170"/>
  <c r="W289"/>
  <c r="W242"/>
  <c r="X198"/>
  <c r="T265"/>
  <c r="T221"/>
  <c r="U177"/>
  <c r="V245" i="15"/>
  <c r="W201"/>
  <c r="U261" i="5"/>
  <c r="U217"/>
  <c r="V173"/>
  <c r="O176" i="22"/>
  <c r="O28"/>
  <c r="P67" i="9"/>
  <c r="Q64" s="1"/>
  <c r="Q66" s="1"/>
  <c r="P28" i="23"/>
  <c r="P49" s="1"/>
  <c r="P25" i="22"/>
  <c r="P26" s="1"/>
  <c r="T317" i="5"/>
  <c r="U125" i="9"/>
  <c r="J199" i="6"/>
  <c r="J68" i="23" s="1"/>
  <c r="J66" s="1"/>
  <c r="T274" i="5"/>
  <c r="T227"/>
  <c r="U183"/>
  <c r="T282"/>
  <c r="T235"/>
  <c r="U191"/>
  <c r="U32" i="7"/>
  <c r="U39" s="1"/>
  <c r="U38" i="23"/>
  <c r="T277" i="5"/>
  <c r="T230"/>
  <c r="U186"/>
  <c r="Q71" i="9"/>
  <c r="T273" i="5"/>
  <c r="T226"/>
  <c r="U182"/>
  <c r="S325"/>
  <c r="S293"/>
  <c r="S295" s="1"/>
  <c r="K187" i="6"/>
  <c r="L184" s="1"/>
  <c r="W251" i="5"/>
  <c r="W207"/>
  <c r="X163"/>
  <c r="V247" i="15"/>
  <c r="W203"/>
  <c r="U234" i="5"/>
  <c r="U281"/>
  <c r="V190"/>
  <c r="V117" i="9"/>
  <c r="V123" s="1"/>
  <c r="W104" i="15"/>
  <c r="T275" i="5"/>
  <c r="T228"/>
  <c r="U184"/>
  <c r="K137" i="6"/>
  <c r="L134" s="1"/>
  <c r="V218" i="5"/>
  <c r="V262"/>
  <c r="W174"/>
  <c r="T231"/>
  <c r="T278"/>
  <c r="U187"/>
  <c r="W44" i="15"/>
  <c r="V96"/>
  <c r="U259" i="5"/>
  <c r="U215"/>
  <c r="V171"/>
  <c r="U26" i="23"/>
  <c r="U22" i="7"/>
  <c r="Y206" i="5"/>
  <c r="Y250"/>
  <c r="Z162"/>
  <c r="P76" i="9"/>
  <c r="P77" s="1"/>
  <c r="Q74" s="1"/>
  <c r="U219" i="5"/>
  <c r="U263"/>
  <c r="V175"/>
  <c r="W280"/>
  <c r="W233"/>
  <c r="X189"/>
  <c r="T40" i="7"/>
  <c r="T41" s="1"/>
  <c r="T40" i="9" s="1"/>
  <c r="T41" s="1"/>
  <c r="T208" i="5"/>
  <c r="T252"/>
  <c r="U164"/>
  <c r="W202" i="15"/>
  <c r="V246"/>
  <c r="R270" i="5"/>
  <c r="Q61" i="9"/>
  <c r="T204" i="5"/>
  <c r="T248"/>
  <c r="U160"/>
  <c r="S298"/>
  <c r="S268"/>
  <c r="T286"/>
  <c r="T239"/>
  <c r="U195"/>
  <c r="U291"/>
  <c r="U244"/>
  <c r="V200"/>
  <c r="T245"/>
  <c r="T292"/>
  <c r="U201"/>
  <c r="T249"/>
  <c r="T205"/>
  <c r="U161"/>
  <c r="T27" i="7"/>
  <c r="T28"/>
  <c r="T29" s="1"/>
  <c r="T20" i="9" s="1"/>
  <c r="T21" s="1"/>
  <c r="U257" i="5"/>
  <c r="U213"/>
  <c r="V169"/>
  <c r="V100" i="15"/>
  <c r="W48"/>
  <c r="U238" i="5"/>
  <c r="U285"/>
  <c r="V194"/>
  <c r="V314"/>
  <c r="S334"/>
  <c r="S335"/>
  <c r="U312"/>
  <c r="U328"/>
  <c r="T309"/>
  <c r="U339"/>
  <c r="X300"/>
  <c r="K181" i="6"/>
  <c r="T313" i="5"/>
  <c r="S304"/>
  <c r="S302"/>
  <c r="S340"/>
  <c r="T310"/>
  <c r="S338"/>
  <c r="W336"/>
  <c r="S344"/>
  <c r="S98" i="22"/>
  <c r="T308" i="5"/>
  <c r="V341"/>
  <c r="R295"/>
  <c r="T307"/>
  <c r="S315"/>
  <c r="U209" l="1"/>
  <c r="U253"/>
  <c r="U303" s="1"/>
  <c r="V165"/>
  <c r="AA133" i="22"/>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N177"/>
  <c r="T299" i="5"/>
  <c r="T344"/>
  <c r="Q178" i="22"/>
  <c r="Q52" i="23"/>
  <c r="R65"/>
  <c r="R322" i="5"/>
  <c r="R27" i="22" s="1"/>
  <c r="N101"/>
  <c r="N103" s="1"/>
  <c r="T44" i="9"/>
  <c r="O45"/>
  <c r="O48" s="1"/>
  <c r="O99" i="22" s="1"/>
  <c r="T24" i="9"/>
  <c r="S26"/>
  <c r="T23" s="1"/>
  <c r="T25" s="1"/>
  <c r="S28"/>
  <c r="S23" i="22" s="1"/>
  <c r="W314" i="5"/>
  <c r="S173" i="22"/>
  <c r="V125" i="9"/>
  <c r="V24" i="22" s="1"/>
  <c r="V175" s="1"/>
  <c r="S318" i="5"/>
  <c r="U343"/>
  <c r="T329"/>
  <c r="T326"/>
  <c r="U309"/>
  <c r="Y300"/>
  <c r="U310"/>
  <c r="U337"/>
  <c r="T98" i="22"/>
  <c r="V312" i="5"/>
  <c r="K138" i="6"/>
  <c r="T327" i="5"/>
  <c r="T331"/>
  <c r="U333"/>
  <c r="W301"/>
  <c r="U311"/>
  <c r="W341"/>
  <c r="U308"/>
  <c r="Q76" i="9"/>
  <c r="V285" i="5"/>
  <c r="V238"/>
  <c r="W194"/>
  <c r="U205"/>
  <c r="U249"/>
  <c r="V161"/>
  <c r="V291"/>
  <c r="V244"/>
  <c r="W200"/>
  <c r="S270"/>
  <c r="R61" i="9"/>
  <c r="R62" s="1"/>
  <c r="R65" s="1"/>
  <c r="U204" i="5"/>
  <c r="U248"/>
  <c r="V160"/>
  <c r="X202" i="15"/>
  <c r="W246"/>
  <c r="X233" i="5"/>
  <c r="X280"/>
  <c r="Y189"/>
  <c r="Z206"/>
  <c r="Z250"/>
  <c r="AA162"/>
  <c r="V23" i="23"/>
  <c r="V19" i="7"/>
  <c r="U231" i="5"/>
  <c r="U278"/>
  <c r="V187"/>
  <c r="U228"/>
  <c r="U275"/>
  <c r="V184"/>
  <c r="V29" i="23"/>
  <c r="V50" s="1"/>
  <c r="W247" i="15"/>
  <c r="X203"/>
  <c r="X251" i="5"/>
  <c r="X207"/>
  <c r="Y163"/>
  <c r="L187" i="6"/>
  <c r="M184" s="1"/>
  <c r="S345" i="5"/>
  <c r="S349" s="1"/>
  <c r="S102" i="22" s="1"/>
  <c r="U277" i="5"/>
  <c r="U230"/>
  <c r="V186"/>
  <c r="U40" i="7"/>
  <c r="U41" s="1"/>
  <c r="U40" i="9" s="1"/>
  <c r="U41" s="1"/>
  <c r="U274" i="5"/>
  <c r="U227"/>
  <c r="V183"/>
  <c r="U29" i="23"/>
  <c r="U50" s="1"/>
  <c r="U24" i="22"/>
  <c r="U175" s="1"/>
  <c r="V261" i="5"/>
  <c r="V217"/>
  <c r="W173"/>
  <c r="X289"/>
  <c r="X242"/>
  <c r="Y198"/>
  <c r="V266"/>
  <c r="V222"/>
  <c r="W178"/>
  <c r="Y237"/>
  <c r="Y284"/>
  <c r="Z193"/>
  <c r="U241"/>
  <c r="U288"/>
  <c r="V197"/>
  <c r="V211"/>
  <c r="V255"/>
  <c r="W167"/>
  <c r="M181" i="6"/>
  <c r="E47" i="11"/>
  <c r="N142" i="6"/>
  <c r="X47" i="15"/>
  <c r="W99"/>
  <c r="W229" i="5"/>
  <c r="W276"/>
  <c r="X185"/>
  <c r="U27" i="7"/>
  <c r="U28"/>
  <c r="U29" s="1"/>
  <c r="U20" i="9" s="1"/>
  <c r="U21" s="1"/>
  <c r="U232" i="5"/>
  <c r="U279"/>
  <c r="V188"/>
  <c r="L194" i="6"/>
  <c r="M191" s="1"/>
  <c r="X200" i="15"/>
  <c r="W244"/>
  <c r="U256" i="5"/>
  <c r="U212"/>
  <c r="V168"/>
  <c r="W120" i="9"/>
  <c r="W118" s="1"/>
  <c r="W124" s="1"/>
  <c r="W105" i="15"/>
  <c r="X107"/>
  <c r="V223" i="5"/>
  <c r="V267"/>
  <c r="W179"/>
  <c r="V38" i="23"/>
  <c r="V32" i="7"/>
  <c r="W248" i="15"/>
  <c r="X204"/>
  <c r="X264" i="5"/>
  <c r="X220"/>
  <c r="Y176"/>
  <c r="N179" i="22"/>
  <c r="T302" i="5"/>
  <c r="W332"/>
  <c r="U313"/>
  <c r="U317"/>
  <c r="W100" i="15"/>
  <c r="X48"/>
  <c r="V257" i="5"/>
  <c r="V213"/>
  <c r="W169"/>
  <c r="U245"/>
  <c r="U292"/>
  <c r="V201"/>
  <c r="U239"/>
  <c r="U286"/>
  <c r="V195"/>
  <c r="T268"/>
  <c r="T298"/>
  <c r="Q62" i="9"/>
  <c r="Q65" s="1"/>
  <c r="Q67" s="1"/>
  <c r="R64" s="1"/>
  <c r="R66" s="1"/>
  <c r="V40" i="23"/>
  <c r="V34" i="7"/>
  <c r="U208" i="5"/>
  <c r="U252"/>
  <c r="V164"/>
  <c r="V219"/>
  <c r="V263"/>
  <c r="W175"/>
  <c r="P42" i="23"/>
  <c r="P63" s="1"/>
  <c r="P100" i="22"/>
  <c r="V259" i="5"/>
  <c r="V215"/>
  <c r="W171"/>
  <c r="W96" i="15"/>
  <c r="X44"/>
  <c r="W218" i="5"/>
  <c r="W262"/>
  <c r="X174"/>
  <c r="L137" i="6"/>
  <c r="M134" s="1"/>
  <c r="X104" i="15"/>
  <c r="W117" i="9"/>
  <c r="W123" s="1"/>
  <c r="V234" i="5"/>
  <c r="V281"/>
  <c r="W190"/>
  <c r="R71" i="9"/>
  <c r="U226" i="5"/>
  <c r="U273"/>
  <c r="V182"/>
  <c r="T325"/>
  <c r="T293"/>
  <c r="T295" s="1"/>
  <c r="U282"/>
  <c r="U235"/>
  <c r="V191"/>
  <c r="J104" i="22"/>
  <c r="J106" s="1"/>
  <c r="J71" i="23"/>
  <c r="Q25" i="22"/>
  <c r="Q26" s="1"/>
  <c r="Q28" i="23"/>
  <c r="Q49" s="1"/>
  <c r="W245" i="15"/>
  <c r="X201"/>
  <c r="U265" i="5"/>
  <c r="U221"/>
  <c r="V177"/>
  <c r="V214"/>
  <c r="V258"/>
  <c r="W170"/>
  <c r="V260"/>
  <c r="V216"/>
  <c r="W172"/>
  <c r="U254"/>
  <c r="U210"/>
  <c r="V166"/>
  <c r="W287"/>
  <c r="W240"/>
  <c r="X196"/>
  <c r="V339"/>
  <c r="V22" i="7"/>
  <c r="V26" i="23"/>
  <c r="V243" i="5"/>
  <c r="V290"/>
  <c r="W199"/>
  <c r="X49" i="15"/>
  <c r="W101"/>
  <c r="X199"/>
  <c r="W243"/>
  <c r="U236" i="5"/>
  <c r="U283"/>
  <c r="V192"/>
  <c r="N28" i="22"/>
  <c r="U307" i="5"/>
  <c r="T22" i="22"/>
  <c r="T338" i="5"/>
  <c r="T330"/>
  <c r="K188" i="6"/>
  <c r="R72" i="9"/>
  <c r="R75" s="1"/>
  <c r="T334" i="5"/>
  <c r="Q72" i="9"/>
  <c r="Q75" s="1"/>
  <c r="T315" i="5"/>
  <c r="U316"/>
  <c r="X336"/>
  <c r="T340"/>
  <c r="T304"/>
  <c r="U305"/>
  <c r="L181" i="6"/>
  <c r="V328" i="5"/>
  <c r="K195" i="6"/>
  <c r="U342" i="5"/>
  <c r="T306"/>
  <c r="T335"/>
  <c r="AY163" i="22"/>
  <c r="V253" i="5" l="1"/>
  <c r="W165"/>
  <c r="V209"/>
  <c r="V39" i="7"/>
  <c r="U331" i="5"/>
  <c r="E45" i="11"/>
  <c r="S65" i="23"/>
  <c r="R178" i="22"/>
  <c r="R52" i="23"/>
  <c r="Q77" i="9"/>
  <c r="R74" s="1"/>
  <c r="R76" s="1"/>
  <c r="R42" i="23" s="1"/>
  <c r="R63" s="1"/>
  <c r="Z300" i="5"/>
  <c r="S322"/>
  <c r="S27" i="22" s="1"/>
  <c r="U44" i="9"/>
  <c r="O46"/>
  <c r="P43" s="1"/>
  <c r="O174" i="22"/>
  <c r="O177" s="1"/>
  <c r="O101"/>
  <c r="O103" s="1"/>
  <c r="T26" i="9"/>
  <c r="U23" s="1"/>
  <c r="U25" s="1"/>
  <c r="U28" s="1"/>
  <c r="U23" i="22" s="1"/>
  <c r="T28" i="9"/>
  <c r="T23" i="22" s="1"/>
  <c r="U24" i="9"/>
  <c r="P176" i="22"/>
  <c r="U304" i="5"/>
  <c r="U340"/>
  <c r="X341"/>
  <c r="U330"/>
  <c r="W125" i="9"/>
  <c r="V343" i="5"/>
  <c r="U299"/>
  <c r="K199" i="6"/>
  <c r="V342" i="5"/>
  <c r="U334"/>
  <c r="W312"/>
  <c r="V309"/>
  <c r="V313"/>
  <c r="U338"/>
  <c r="U306"/>
  <c r="U329"/>
  <c r="V283"/>
  <c r="V236"/>
  <c r="W192"/>
  <c r="X101" i="15"/>
  <c r="Y49"/>
  <c r="V210" i="5"/>
  <c r="V254"/>
  <c r="W166"/>
  <c r="W214"/>
  <c r="W258"/>
  <c r="X170"/>
  <c r="Y201" i="15"/>
  <c r="X245"/>
  <c r="R67" i="9"/>
  <c r="S64" s="1"/>
  <c r="S66" s="1"/>
  <c r="R25" i="22"/>
  <c r="R26" s="1"/>
  <c r="R28" i="23"/>
  <c r="R49" s="1"/>
  <c r="V282" i="5"/>
  <c r="V235"/>
  <c r="W191"/>
  <c r="T345"/>
  <c r="T349" s="1"/>
  <c r="T102" i="22" s="1"/>
  <c r="U325" i="5"/>
  <c r="U293"/>
  <c r="W281"/>
  <c r="W234"/>
  <c r="X190"/>
  <c r="X117" i="9"/>
  <c r="X123" s="1"/>
  <c r="Y104" i="15"/>
  <c r="M137" i="6"/>
  <c r="N134" s="1"/>
  <c r="X96" i="15"/>
  <c r="Y44"/>
  <c r="W259" i="5"/>
  <c r="W215"/>
  <c r="X171"/>
  <c r="V252"/>
  <c r="V208"/>
  <c r="W164"/>
  <c r="S61" i="9"/>
  <c r="S62" s="1"/>
  <c r="S65" s="1"/>
  <c r="V292" i="5"/>
  <c r="V245"/>
  <c r="W201"/>
  <c r="Y204" i="15"/>
  <c r="X248"/>
  <c r="V40" i="7"/>
  <c r="V41" s="1"/>
  <c r="V40" i="9" s="1"/>
  <c r="V41" s="1"/>
  <c r="W267" i="5"/>
  <c r="W223"/>
  <c r="X179"/>
  <c r="V256"/>
  <c r="V212"/>
  <c r="W168"/>
  <c r="X244" i="15"/>
  <c r="Y200"/>
  <c r="M194" i="6"/>
  <c r="N191" s="1"/>
  <c r="X276" i="5"/>
  <c r="X229"/>
  <c r="Y185"/>
  <c r="Y47" i="15"/>
  <c r="X99"/>
  <c r="W255" i="5"/>
  <c r="W211"/>
  <c r="X167"/>
  <c r="Z284"/>
  <c r="Z237"/>
  <c r="AA193"/>
  <c r="Y242"/>
  <c r="Y289"/>
  <c r="Z198"/>
  <c r="V277"/>
  <c r="V230"/>
  <c r="W186"/>
  <c r="M187" i="6"/>
  <c r="N184" s="1"/>
  <c r="Y203" i="15"/>
  <c r="X247"/>
  <c r="V228" i="5"/>
  <c r="V275"/>
  <c r="W184"/>
  <c r="V27" i="7"/>
  <c r="V28"/>
  <c r="V29" s="1"/>
  <c r="V20" i="9" s="1"/>
  <c r="V21" s="1"/>
  <c r="Y233" i="5"/>
  <c r="Y280"/>
  <c r="Z189"/>
  <c r="X246" i="15"/>
  <c r="Y202"/>
  <c r="U298" i="5"/>
  <c r="U268"/>
  <c r="V205"/>
  <c r="V249"/>
  <c r="W161"/>
  <c r="Q42" i="23"/>
  <c r="Q63" s="1"/>
  <c r="Q100" i="22"/>
  <c r="T173"/>
  <c r="Y199" i="15"/>
  <c r="X243"/>
  <c r="W38" i="23"/>
  <c r="W32" i="7"/>
  <c r="W243" i="5"/>
  <c r="W290"/>
  <c r="X199"/>
  <c r="X240"/>
  <c r="X287"/>
  <c r="Y196"/>
  <c r="W216"/>
  <c r="W260"/>
  <c r="X172"/>
  <c r="V265"/>
  <c r="V221"/>
  <c r="W177"/>
  <c r="Q28" i="22"/>
  <c r="P28"/>
  <c r="J72" i="23"/>
  <c r="K43" s="1"/>
  <c r="K41" s="1"/>
  <c r="K44" s="1"/>
  <c r="J147" i="22"/>
  <c r="S71" i="9"/>
  <c r="S72" s="1"/>
  <c r="S75" s="1"/>
  <c r="U295" i="5"/>
  <c r="V226"/>
  <c r="V273"/>
  <c r="W182"/>
  <c r="W29" i="23"/>
  <c r="W50" s="1"/>
  <c r="W24" i="22"/>
  <c r="W175" s="1"/>
  <c r="X218" i="5"/>
  <c r="X262"/>
  <c r="Y174"/>
  <c r="W19" i="7"/>
  <c r="W23" i="23"/>
  <c r="W219" i="5"/>
  <c r="W263"/>
  <c r="X175"/>
  <c r="T318"/>
  <c r="V239"/>
  <c r="V286"/>
  <c r="W195"/>
  <c r="W213"/>
  <c r="W257"/>
  <c r="X169"/>
  <c r="Y48" i="15"/>
  <c r="X100"/>
  <c r="Y264" i="5"/>
  <c r="Y220"/>
  <c r="Z176"/>
  <c r="X120" i="9"/>
  <c r="X118" s="1"/>
  <c r="X124" s="1"/>
  <c r="Y107" i="15"/>
  <c r="X105"/>
  <c r="V232" i="5"/>
  <c r="V279"/>
  <c r="W188"/>
  <c r="W22" i="7"/>
  <c r="W26" i="23"/>
  <c r="N180" i="6"/>
  <c r="O142" s="1"/>
  <c r="V288" i="5"/>
  <c r="V241"/>
  <c r="W197"/>
  <c r="W222"/>
  <c r="W266"/>
  <c r="X178"/>
  <c r="W261"/>
  <c r="W217"/>
  <c r="X173"/>
  <c r="V274"/>
  <c r="V227"/>
  <c r="W183"/>
  <c r="Y251"/>
  <c r="Y207"/>
  <c r="Z163"/>
  <c r="V278"/>
  <c r="V231"/>
  <c r="W187"/>
  <c r="AA206"/>
  <c r="AA250"/>
  <c r="AB162"/>
  <c r="W34" i="7"/>
  <c r="W40" i="23"/>
  <c r="V204" i="5"/>
  <c r="V248"/>
  <c r="W160"/>
  <c r="W244"/>
  <c r="W291"/>
  <c r="X200"/>
  <c r="W238"/>
  <c r="W285"/>
  <c r="X194"/>
  <c r="U335"/>
  <c r="W339"/>
  <c r="V310"/>
  <c r="V308"/>
  <c r="U315"/>
  <c r="V333"/>
  <c r="L138" i="6"/>
  <c r="U302" i="5"/>
  <c r="U344"/>
  <c r="V307"/>
  <c r="X314"/>
  <c r="V317"/>
  <c r="L195" i="6"/>
  <c r="U22" i="22"/>
  <c r="W328" i="5"/>
  <c r="V305"/>
  <c r="Y336"/>
  <c r="V316"/>
  <c r="V311"/>
  <c r="U326"/>
  <c r="U98" i="22"/>
  <c r="L188" i="6"/>
  <c r="X301" i="5"/>
  <c r="U327"/>
  <c r="X332"/>
  <c r="T270"/>
  <c r="V337"/>
  <c r="AZ163" i="22"/>
  <c r="W253" i="5" l="1"/>
  <c r="X165"/>
  <c r="W209"/>
  <c r="V303"/>
  <c r="W39" i="7"/>
  <c r="R100" i="22"/>
  <c r="R176" s="1"/>
  <c r="R77" i="9"/>
  <c r="S74" s="1"/>
  <c r="T65" i="23"/>
  <c r="K104" i="22"/>
  <c r="K106" s="1"/>
  <c r="K68" i="23"/>
  <c r="K66" s="1"/>
  <c r="S178" i="22"/>
  <c r="S52" i="23"/>
  <c r="O179" i="22"/>
  <c r="T322" i="5"/>
  <c r="T27" i="22" s="1"/>
  <c r="V315" i="5"/>
  <c r="W310"/>
  <c r="W342"/>
  <c r="Y332"/>
  <c r="Y341"/>
  <c r="Z336"/>
  <c r="X328"/>
  <c r="J100" i="9"/>
  <c r="J110" s="1"/>
  <c r="V44"/>
  <c r="P45"/>
  <c r="V24"/>
  <c r="U26"/>
  <c r="V23" s="1"/>
  <c r="V25" s="1"/>
  <c r="V302" i="5"/>
  <c r="W333"/>
  <c r="M138" i="6"/>
  <c r="W343" i="5"/>
  <c r="AA300"/>
  <c r="V330"/>
  <c r="W308"/>
  <c r="V335"/>
  <c r="V326"/>
  <c r="N181" i="6"/>
  <c r="Y314" i="5"/>
  <c r="W307"/>
  <c r="W313"/>
  <c r="W317"/>
  <c r="V98" i="22"/>
  <c r="U173"/>
  <c r="X244" i="5"/>
  <c r="X291"/>
  <c r="Y200"/>
  <c r="V298"/>
  <c r="V268"/>
  <c r="V270" s="1"/>
  <c r="AB206"/>
  <c r="AB250"/>
  <c r="AC162"/>
  <c r="Z207"/>
  <c r="Z251"/>
  <c r="AA163"/>
  <c r="X217"/>
  <c r="X261"/>
  <c r="Y173"/>
  <c r="W288"/>
  <c r="W241"/>
  <c r="X197"/>
  <c r="O180" i="6"/>
  <c r="P142" s="1"/>
  <c r="X213" i="5"/>
  <c r="X257"/>
  <c r="Y169"/>
  <c r="X263"/>
  <c r="X219"/>
  <c r="Y175"/>
  <c r="W27" i="7"/>
  <c r="W28"/>
  <c r="W29" s="1"/>
  <c r="W20" i="9" s="1"/>
  <c r="W21" s="1"/>
  <c r="W226" i="5"/>
  <c r="W273"/>
  <c r="X182"/>
  <c r="K64" i="23"/>
  <c r="K62" s="1"/>
  <c r="X260" i="5"/>
  <c r="X216"/>
  <c r="Y172"/>
  <c r="X243"/>
  <c r="X290"/>
  <c r="Y199"/>
  <c r="Z199" i="15"/>
  <c r="Y243"/>
  <c r="T61" i="9"/>
  <c r="T62" s="1"/>
  <c r="T65" s="1"/>
  <c r="Z202" i="15"/>
  <c r="Y246"/>
  <c r="Z280" i="5"/>
  <c r="Z233"/>
  <c r="AA189"/>
  <c r="W277"/>
  <c r="W230"/>
  <c r="X186"/>
  <c r="Z289"/>
  <c r="Z242"/>
  <c r="AA198"/>
  <c r="X211"/>
  <c r="X255"/>
  <c r="Y167"/>
  <c r="Z47" i="15"/>
  <c r="Y99"/>
  <c r="Z200"/>
  <c r="Y244"/>
  <c r="W256" i="5"/>
  <c r="W212"/>
  <c r="X168"/>
  <c r="W245"/>
  <c r="W292"/>
  <c r="X201"/>
  <c r="X259"/>
  <c r="X215"/>
  <c r="Y171"/>
  <c r="X19" i="7"/>
  <c r="X23" i="23"/>
  <c r="N137" i="6"/>
  <c r="O134" s="1"/>
  <c r="T71" i="9"/>
  <c r="T72" s="1"/>
  <c r="T75" s="1"/>
  <c r="W235" i="5"/>
  <c r="W282"/>
  <c r="X191"/>
  <c r="R28" i="22"/>
  <c r="X214" i="5"/>
  <c r="X258"/>
  <c r="Y170"/>
  <c r="K147" i="22"/>
  <c r="L199" i="6"/>
  <c r="L68" i="23" s="1"/>
  <c r="L66" s="1"/>
  <c r="W337" i="5"/>
  <c r="Y301"/>
  <c r="W311"/>
  <c r="W316"/>
  <c r="V340"/>
  <c r="V331"/>
  <c r="V338"/>
  <c r="X312"/>
  <c r="Q176" i="22"/>
  <c r="X339" i="5"/>
  <c r="V299"/>
  <c r="V22" i="22"/>
  <c r="V327" i="5"/>
  <c r="M188" i="6"/>
  <c r="V329" i="5"/>
  <c r="W305"/>
  <c r="M195" i="6"/>
  <c r="V306" i="5"/>
  <c r="V344"/>
  <c r="W309"/>
  <c r="X125" i="9"/>
  <c r="V334" i="5"/>
  <c r="V304"/>
  <c r="X285"/>
  <c r="X238"/>
  <c r="Y194"/>
  <c r="W204"/>
  <c r="W248"/>
  <c r="X160"/>
  <c r="W278"/>
  <c r="W231"/>
  <c r="X187"/>
  <c r="W227"/>
  <c r="W274"/>
  <c r="X183"/>
  <c r="X266"/>
  <c r="X222"/>
  <c r="Y178"/>
  <c r="W232"/>
  <c r="W279"/>
  <c r="X188"/>
  <c r="Y105" i="15"/>
  <c r="Z107"/>
  <c r="Y120" i="9"/>
  <c r="Y118" s="1"/>
  <c r="Y124" s="1"/>
  <c r="Z220" i="5"/>
  <c r="Z264"/>
  <c r="AA176"/>
  <c r="Z48" i="15"/>
  <c r="Y100"/>
  <c r="W239" i="5"/>
  <c r="W286"/>
  <c r="X195"/>
  <c r="Y262"/>
  <c r="Y218"/>
  <c r="Z174"/>
  <c r="V325"/>
  <c r="V293"/>
  <c r="V295" s="1"/>
  <c r="W221"/>
  <c r="W265"/>
  <c r="X177"/>
  <c r="Y240"/>
  <c r="Y287"/>
  <c r="Z196"/>
  <c r="W40" i="7"/>
  <c r="W41" s="1"/>
  <c r="W40" i="9" s="1"/>
  <c r="W41" s="1"/>
  <c r="X38" i="23"/>
  <c r="X32" i="7"/>
  <c r="W249" i="5"/>
  <c r="W205"/>
  <c r="X161"/>
  <c r="U318"/>
  <c r="X34" i="7"/>
  <c r="X40" i="23"/>
  <c r="W228" i="5"/>
  <c r="W275"/>
  <c r="X184"/>
  <c r="Y247" i="15"/>
  <c r="Z203"/>
  <c r="N187" i="6"/>
  <c r="O184" s="1"/>
  <c r="AA237" i="5"/>
  <c r="AA284"/>
  <c r="AB193"/>
  <c r="X26" i="23"/>
  <c r="X22" i="7"/>
  <c r="Y276" i="5"/>
  <c r="Y229"/>
  <c r="Z185"/>
  <c r="N194" i="6"/>
  <c r="O191" s="1"/>
  <c r="X223" i="5"/>
  <c r="X267"/>
  <c r="Y179"/>
  <c r="Y248" i="15"/>
  <c r="Z204"/>
  <c r="W252" i="5"/>
  <c r="W208"/>
  <c r="X164"/>
  <c r="Y96" i="15"/>
  <c r="Z44"/>
  <c r="Y117" i="9"/>
  <c r="Y123" s="1"/>
  <c r="Z104" i="15"/>
  <c r="X281" i="5"/>
  <c r="X234"/>
  <c r="Y190"/>
  <c r="U345"/>
  <c r="U349" s="1"/>
  <c r="U102" i="22" s="1"/>
  <c r="S67" i="9"/>
  <c r="T64" s="1"/>
  <c r="T66" s="1"/>
  <c r="S28" i="23"/>
  <c r="S49" s="1"/>
  <c r="S25" i="22"/>
  <c r="S26" s="1"/>
  <c r="Y245" i="15"/>
  <c r="Z201"/>
  <c r="W254" i="5"/>
  <c r="W210"/>
  <c r="X166"/>
  <c r="Y101" i="15"/>
  <c r="Z49"/>
  <c r="W283" i="5"/>
  <c r="W236"/>
  <c r="X192"/>
  <c r="S76" i="9"/>
  <c r="S77" s="1"/>
  <c r="T74" s="1"/>
  <c r="T76" s="1"/>
  <c r="U270" i="5"/>
  <c r="BA163" i="22"/>
  <c r="X253" i="5" l="1"/>
  <c r="X303" s="1"/>
  <c r="X209"/>
  <c r="Y165"/>
  <c r="W303"/>
  <c r="X39" i="7"/>
  <c r="M199" i="6"/>
  <c r="M68" i="23" s="1"/>
  <c r="M66" s="1"/>
  <c r="U65"/>
  <c r="T178" i="22"/>
  <c r="T52" i="23"/>
  <c r="U322" i="5"/>
  <c r="U27" i="22" s="1"/>
  <c r="K100" i="9"/>
  <c r="K110" s="1"/>
  <c r="J101"/>
  <c r="J105"/>
  <c r="W44"/>
  <c r="P46"/>
  <c r="Q43" s="1"/>
  <c r="P48"/>
  <c r="P99" i="22" s="1"/>
  <c r="V26" i="9"/>
  <c r="W23" s="1"/>
  <c r="W25" s="1"/>
  <c r="V28"/>
  <c r="V23" i="22" s="1"/>
  <c r="W24" i="9"/>
  <c r="Z332" i="5"/>
  <c r="X342"/>
  <c r="X310"/>
  <c r="X313"/>
  <c r="X307"/>
  <c r="Z301"/>
  <c r="X343"/>
  <c r="W302"/>
  <c r="X317"/>
  <c r="N195" i="6"/>
  <c r="AA336" i="5"/>
  <c r="N138" i="6"/>
  <c r="X309" i="5"/>
  <c r="W344"/>
  <c r="W306"/>
  <c r="X305"/>
  <c r="Z341"/>
  <c r="O181" i="6"/>
  <c r="W340" i="5"/>
  <c r="X311"/>
  <c r="AB300"/>
  <c r="N188" i="6"/>
  <c r="W335" i="5"/>
  <c r="Y125" i="9"/>
  <c r="Y29" i="23" s="1"/>
  <c r="Y50" s="1"/>
  <c r="W315" i="5"/>
  <c r="Y312"/>
  <c r="W338"/>
  <c r="W334"/>
  <c r="T77" i="9"/>
  <c r="U74" s="1"/>
  <c r="T100" i="22"/>
  <c r="T42" i="23"/>
  <c r="T63" s="1"/>
  <c r="AA201" i="15"/>
  <c r="Z245"/>
  <c r="T67" i="9"/>
  <c r="U64" s="1"/>
  <c r="U66" s="1"/>
  <c r="T25" i="22"/>
  <c r="T26" s="1"/>
  <c r="T28" i="23"/>
  <c r="T49" s="1"/>
  <c r="S100" i="22"/>
  <c r="S42" i="23"/>
  <c r="S63" s="1"/>
  <c r="Z101" i="15"/>
  <c r="AA49"/>
  <c r="X210" i="5"/>
  <c r="X254"/>
  <c r="Y166"/>
  <c r="Y234"/>
  <c r="Y281"/>
  <c r="Z190"/>
  <c r="Y24" i="22"/>
  <c r="Y175" s="1"/>
  <c r="Y19" i="7"/>
  <c r="Y23" i="23"/>
  <c r="AA204" i="15"/>
  <c r="Z248"/>
  <c r="Y267" i="5"/>
  <c r="Y223"/>
  <c r="Z179"/>
  <c r="O194" i="6"/>
  <c r="P191" s="1"/>
  <c r="AB237" i="5"/>
  <c r="AB284"/>
  <c r="AC193"/>
  <c r="O187" i="6"/>
  <c r="P184" s="1"/>
  <c r="X249" i="5"/>
  <c r="X205"/>
  <c r="Y161"/>
  <c r="X265"/>
  <c r="X221"/>
  <c r="Y177"/>
  <c r="V345"/>
  <c r="V349" s="1"/>
  <c r="V102" i="22" s="1"/>
  <c r="X286" i="5"/>
  <c r="X239"/>
  <c r="Y195"/>
  <c r="Z100" i="15"/>
  <c r="AA48"/>
  <c r="Y266" i="5"/>
  <c r="Y222"/>
  <c r="Z178"/>
  <c r="X231"/>
  <c r="X278"/>
  <c r="Y187"/>
  <c r="W298"/>
  <c r="W268"/>
  <c r="V61" i="9" s="1"/>
  <c r="Y238" i="5"/>
  <c r="Y285"/>
  <c r="Z194"/>
  <c r="L104" i="22"/>
  <c r="L106" s="1"/>
  <c r="X235" i="5"/>
  <c r="X282"/>
  <c r="Y191"/>
  <c r="O137" i="6"/>
  <c r="P134" s="1"/>
  <c r="X27" i="7"/>
  <c r="X28"/>
  <c r="X29" s="1"/>
  <c r="X20" i="9" s="1"/>
  <c r="X21" s="1"/>
  <c r="X245" i="5"/>
  <c r="X292"/>
  <c r="Y201"/>
  <c r="Y26" i="23"/>
  <c r="Y22" i="7"/>
  <c r="Y211" i="5"/>
  <c r="Y255"/>
  <c r="Z167"/>
  <c r="X230"/>
  <c r="X277"/>
  <c r="Y186"/>
  <c r="Y40" i="23"/>
  <c r="Y34" i="7"/>
  <c r="Y38" i="23"/>
  <c r="Y32" i="7"/>
  <c r="Y39" s="1"/>
  <c r="Y290" i="5"/>
  <c r="Y243"/>
  <c r="Z199"/>
  <c r="K70" i="23"/>
  <c r="K71" s="1"/>
  <c r="X273" i="5"/>
  <c r="X226"/>
  <c r="Y182"/>
  <c r="Y213"/>
  <c r="Y257"/>
  <c r="Z169"/>
  <c r="P180" i="6"/>
  <c r="Q142" s="1"/>
  <c r="Y217" i="5"/>
  <c r="Y261"/>
  <c r="Z173"/>
  <c r="AC250"/>
  <c r="AC206"/>
  <c r="AD162"/>
  <c r="V318"/>
  <c r="W304"/>
  <c r="X333"/>
  <c r="W327"/>
  <c r="W299"/>
  <c r="W98" i="22"/>
  <c r="Y339" i="5"/>
  <c r="Z314"/>
  <c r="W331"/>
  <c r="X316"/>
  <c r="W326"/>
  <c r="W330"/>
  <c r="X337"/>
  <c r="X308"/>
  <c r="W329"/>
  <c r="W22" i="22"/>
  <c r="X283" i="5"/>
  <c r="X236"/>
  <c r="Y192"/>
  <c r="AA104" i="15"/>
  <c r="Z117" i="9"/>
  <c r="Z123" s="1"/>
  <c r="Z96" i="15"/>
  <c r="AA44"/>
  <c r="X252" i="5"/>
  <c r="X208"/>
  <c r="Y164"/>
  <c r="Z229"/>
  <c r="Z276"/>
  <c r="AA185"/>
  <c r="Y328"/>
  <c r="AA203" i="15"/>
  <c r="Z247"/>
  <c r="X228" i="5"/>
  <c r="X275"/>
  <c r="Y184"/>
  <c r="X40" i="7"/>
  <c r="X41" s="1"/>
  <c r="X40" i="9" s="1"/>
  <c r="X41" s="1"/>
  <c r="Z240" i="5"/>
  <c r="Z287"/>
  <c r="AA196"/>
  <c r="U71" i="9"/>
  <c r="U72" s="1"/>
  <c r="U75" s="1"/>
  <c r="Z218" i="5"/>
  <c r="Z262"/>
  <c r="AA174"/>
  <c r="AA220"/>
  <c r="AA264"/>
  <c r="AB176"/>
  <c r="Z105" i="15"/>
  <c r="Z120" i="9"/>
  <c r="Z118" s="1"/>
  <c r="Z124" s="1"/>
  <c r="AA107" i="15"/>
  <c r="X279" i="5"/>
  <c r="X232"/>
  <c r="Y188"/>
  <c r="X227"/>
  <c r="X274"/>
  <c r="Y183"/>
  <c r="X204"/>
  <c r="X248"/>
  <c r="Y160"/>
  <c r="X29" i="23"/>
  <c r="X50" s="1"/>
  <c r="X24" i="22"/>
  <c r="X175" s="1"/>
  <c r="V173"/>
  <c r="Y214" i="5"/>
  <c r="Y258"/>
  <c r="Z170"/>
  <c r="Y259"/>
  <c r="Y215"/>
  <c r="Z171"/>
  <c r="X256"/>
  <c r="X212"/>
  <c r="Y168"/>
  <c r="AA200" i="15"/>
  <c r="Z244"/>
  <c r="AA47"/>
  <c r="Z99"/>
  <c r="AA242" i="5"/>
  <c r="AA289"/>
  <c r="AB198"/>
  <c r="AA280"/>
  <c r="AA233"/>
  <c r="AB189"/>
  <c r="Z246" i="15"/>
  <c r="AA202"/>
  <c r="Z243"/>
  <c r="AA199"/>
  <c r="Y216" i="5"/>
  <c r="Y260"/>
  <c r="Z172"/>
  <c r="W325"/>
  <c r="W293"/>
  <c r="V71" i="9" s="1"/>
  <c r="Y263" i="5"/>
  <c r="Y219"/>
  <c r="Z175"/>
  <c r="X241"/>
  <c r="X288"/>
  <c r="Y197"/>
  <c r="AA251"/>
  <c r="AA207"/>
  <c r="AB163"/>
  <c r="U61" i="9"/>
  <c r="Y244" i="5"/>
  <c r="Y291"/>
  <c r="Z200"/>
  <c r="BB163" i="22"/>
  <c r="Y253" i="5" l="1"/>
  <c r="Y303" s="1"/>
  <c r="Y209"/>
  <c r="Z165"/>
  <c r="V62" i="9"/>
  <c r="V65" s="1"/>
  <c r="W270" i="5"/>
  <c r="E51" i="11"/>
  <c r="M104" i="22"/>
  <c r="M106" s="1"/>
  <c r="Y342" i="5"/>
  <c r="X329"/>
  <c r="X344"/>
  <c r="O138" i="6"/>
  <c r="N199"/>
  <c r="N68" i="23" s="1"/>
  <c r="N66" s="1"/>
  <c r="U62" i="9"/>
  <c r="U65" s="1"/>
  <c r="U67" s="1"/>
  <c r="V64" s="1"/>
  <c r="V66" s="1"/>
  <c r="V65" i="23"/>
  <c r="U178" i="22"/>
  <c r="U52" i="23"/>
  <c r="X335" i="5"/>
  <c r="V322"/>
  <c r="V27" i="22" s="1"/>
  <c r="W26" i="9"/>
  <c r="X23" s="1"/>
  <c r="X25" s="1"/>
  <c r="J106"/>
  <c r="K101"/>
  <c r="K105"/>
  <c r="P174" i="22"/>
  <c r="P177" s="1"/>
  <c r="P101"/>
  <c r="P103" s="1"/>
  <c r="X44" i="9"/>
  <c r="Q45"/>
  <c r="X24"/>
  <c r="W28"/>
  <c r="W23" i="22" s="1"/>
  <c r="AA314" i="5"/>
  <c r="Y337"/>
  <c r="X304"/>
  <c r="S176" i="22"/>
  <c r="Y343" i="5"/>
  <c r="AA301"/>
  <c r="X340"/>
  <c r="Y313"/>
  <c r="Y310"/>
  <c r="AA332"/>
  <c r="AA341"/>
  <c r="X306"/>
  <c r="Z339"/>
  <c r="AC300"/>
  <c r="Y311"/>
  <c r="P181" i="6"/>
  <c r="X330" i="5"/>
  <c r="X315"/>
  <c r="O188" i="6"/>
  <c r="Z291" i="5"/>
  <c r="Z244"/>
  <c r="AA200"/>
  <c r="Y288"/>
  <c r="Y241"/>
  <c r="Z197"/>
  <c r="Z216"/>
  <c r="Z260"/>
  <c r="AA172"/>
  <c r="Z38" i="23"/>
  <c r="Z32" i="7"/>
  <c r="Z40" i="23"/>
  <c r="Z34" i="7"/>
  <c r="AB289" i="5"/>
  <c r="AB242"/>
  <c r="AC198"/>
  <c r="AB47" i="15"/>
  <c r="AA99"/>
  <c r="AB200"/>
  <c r="AA244"/>
  <c r="Z259" i="5"/>
  <c r="Z215"/>
  <c r="AA171"/>
  <c r="Y248"/>
  <c r="Y204"/>
  <c r="Z160"/>
  <c r="Y232"/>
  <c r="Y279"/>
  <c r="Z188"/>
  <c r="AB264"/>
  <c r="AB220"/>
  <c r="AC176"/>
  <c r="AA240"/>
  <c r="AA287"/>
  <c r="AB196"/>
  <c r="AA276"/>
  <c r="AA229"/>
  <c r="AB185"/>
  <c r="AB44" i="15"/>
  <c r="AA96"/>
  <c r="Y236" i="5"/>
  <c r="Y283"/>
  <c r="Z192"/>
  <c r="W173" i="22"/>
  <c r="AD206" i="5"/>
  <c r="AD250"/>
  <c r="AE162"/>
  <c r="Z257"/>
  <c r="Z213"/>
  <c r="AA169"/>
  <c r="K72" i="23"/>
  <c r="L43" s="1"/>
  <c r="L41" s="1"/>
  <c r="L44" s="1"/>
  <c r="Z243" i="5"/>
  <c r="Z290"/>
  <c r="AA199"/>
  <c r="Z211"/>
  <c r="Z255"/>
  <c r="AA167"/>
  <c r="Y282"/>
  <c r="Y235"/>
  <c r="Z191"/>
  <c r="L147" i="22"/>
  <c r="Y231" i="5"/>
  <c r="Y278"/>
  <c r="Z187"/>
  <c r="AA100" i="15"/>
  <c r="AB48"/>
  <c r="Y286" i="5"/>
  <c r="Y239"/>
  <c r="Z195"/>
  <c r="Y205"/>
  <c r="Y249"/>
  <c r="Z161"/>
  <c r="P187" i="6"/>
  <c r="Q184" s="1"/>
  <c r="Z223" i="5"/>
  <c r="Z267"/>
  <c r="AA179"/>
  <c r="AA248" i="15"/>
  <c r="AB204"/>
  <c r="Y27" i="7"/>
  <c r="Y28"/>
  <c r="Y29" s="1"/>
  <c r="Y20" i="9" s="1"/>
  <c r="Y21" s="1"/>
  <c r="Y210" i="5"/>
  <c r="Y254"/>
  <c r="Z166"/>
  <c r="T176" i="22"/>
  <c r="T28"/>
  <c r="S28"/>
  <c r="U76" i="9"/>
  <c r="U77" s="1"/>
  <c r="V74" s="1"/>
  <c r="W345" i="5"/>
  <c r="W349" s="1"/>
  <c r="W102" i="22" s="1"/>
  <c r="Y309" i="5"/>
  <c r="Y308"/>
  <c r="X326"/>
  <c r="X331"/>
  <c r="Z312"/>
  <c r="W295"/>
  <c r="X98" i="22"/>
  <c r="X327" i="5"/>
  <c r="Z125" i="9"/>
  <c r="X338" i="5"/>
  <c r="X299"/>
  <c r="AB336"/>
  <c r="O195" i="6"/>
  <c r="Y317" i="5"/>
  <c r="Y333"/>
  <c r="AB207"/>
  <c r="AB251"/>
  <c r="AC163"/>
  <c r="Z263"/>
  <c r="Z219"/>
  <c r="AA175"/>
  <c r="AA243" i="15"/>
  <c r="AB199"/>
  <c r="AA246"/>
  <c r="AB202"/>
  <c r="AB233" i="5"/>
  <c r="AB280"/>
  <c r="AC189"/>
  <c r="Z22" i="7"/>
  <c r="Z26" i="23"/>
  <c r="Y212" i="5"/>
  <c r="Y256"/>
  <c r="Z168"/>
  <c r="Z258"/>
  <c r="Z214"/>
  <c r="AA170"/>
  <c r="X298"/>
  <c r="X268"/>
  <c r="Y274"/>
  <c r="Y227"/>
  <c r="Z183"/>
  <c r="AA105" i="15"/>
  <c r="AB107"/>
  <c r="AA120" i="9"/>
  <c r="AA118" s="1"/>
  <c r="AA124" s="1"/>
  <c r="AA262" i="5"/>
  <c r="AA218"/>
  <c r="AB174"/>
  <c r="Y275"/>
  <c r="Y228"/>
  <c r="Z184"/>
  <c r="AA247" i="15"/>
  <c r="AB203"/>
  <c r="Y208" i="5"/>
  <c r="Y252"/>
  <c r="Z164"/>
  <c r="Z23" i="23"/>
  <c r="Z19" i="7"/>
  <c r="AA117" i="9"/>
  <c r="AA123" s="1"/>
  <c r="AB104" i="15"/>
  <c r="Z261" i="5"/>
  <c r="Z217"/>
  <c r="AA173"/>
  <c r="Q180" i="6"/>
  <c r="Y226" i="5"/>
  <c r="Y273"/>
  <c r="Z182"/>
  <c r="X325"/>
  <c r="X293"/>
  <c r="Y40" i="7"/>
  <c r="Y41" s="1"/>
  <c r="Y40" i="9" s="1"/>
  <c r="Y41" s="1"/>
  <c r="Y230" i="5"/>
  <c r="Y277"/>
  <c r="Z186"/>
  <c r="Y245"/>
  <c r="Y292"/>
  <c r="Z201"/>
  <c r="P137" i="6"/>
  <c r="Q134" s="1"/>
  <c r="Z238" i="5"/>
  <c r="Z285"/>
  <c r="AA194"/>
  <c r="W318"/>
  <c r="Z222"/>
  <c r="Z266"/>
  <c r="AA178"/>
  <c r="Y221"/>
  <c r="Y265"/>
  <c r="Z177"/>
  <c r="AC237"/>
  <c r="AC284"/>
  <c r="AD193"/>
  <c r="P194" i="6"/>
  <c r="Q191" s="1"/>
  <c r="Z234" i="5"/>
  <c r="Z281"/>
  <c r="AA190"/>
  <c r="AB49" i="15"/>
  <c r="AA101"/>
  <c r="U25" i="22"/>
  <c r="U26" s="1"/>
  <c r="U28" i="23"/>
  <c r="U49" s="1"/>
  <c r="AB201" i="15"/>
  <c r="AA245"/>
  <c r="V72" i="9"/>
  <c r="V75" s="1"/>
  <c r="Z328" i="5"/>
  <c r="X302"/>
  <c r="Y307"/>
  <c r="Y305"/>
  <c r="X22" i="22"/>
  <c r="X334" i="5"/>
  <c r="Y316"/>
  <c r="BC163" i="22"/>
  <c r="Z253" i="5" l="1"/>
  <c r="AA165"/>
  <c r="Z209"/>
  <c r="AA125" i="9"/>
  <c r="AA24" i="22" s="1"/>
  <c r="AA175" s="1"/>
  <c r="Z39" i="7"/>
  <c r="M147" i="22"/>
  <c r="N104"/>
  <c r="N106" s="1"/>
  <c r="Z342" i="5"/>
  <c r="O199" i="6"/>
  <c r="O68" i="23" s="1"/>
  <c r="O66" s="1"/>
  <c r="V178" i="22"/>
  <c r="V52" i="23"/>
  <c r="W65"/>
  <c r="P179" i="22"/>
  <c r="W322" i="5"/>
  <c r="W27" i="22" s="1"/>
  <c r="M100" i="9"/>
  <c r="M110" s="1"/>
  <c r="L100"/>
  <c r="L110" s="1"/>
  <c r="J111"/>
  <c r="J107"/>
  <c r="K104" s="1"/>
  <c r="K106" s="1"/>
  <c r="X26"/>
  <c r="Y23" s="1"/>
  <c r="Y25" s="1"/>
  <c r="Y44"/>
  <c r="Q46"/>
  <c r="R43" s="1"/>
  <c r="Q48"/>
  <c r="Q99" i="22" s="1"/>
  <c r="X28" i="9"/>
  <c r="X23" i="22" s="1"/>
  <c r="Y24" i="9"/>
  <c r="Z309" i="5"/>
  <c r="Y22" i="22"/>
  <c r="Z317" i="5"/>
  <c r="P188" i="6"/>
  <c r="AA312" i="5"/>
  <c r="Y326"/>
  <c r="AB332"/>
  <c r="Z313"/>
  <c r="AB301"/>
  <c r="AC336"/>
  <c r="Z316"/>
  <c r="P138" i="6"/>
  <c r="Y329" i="5"/>
  <c r="Y335"/>
  <c r="AA328"/>
  <c r="Z343"/>
  <c r="X173" i="22"/>
  <c r="AC201" i="15"/>
  <c r="AB245"/>
  <c r="U28" i="22"/>
  <c r="AA281" i="5"/>
  <c r="AA234"/>
  <c r="AB190"/>
  <c r="Q194" i="6"/>
  <c r="R191" s="1"/>
  <c r="Z265" i="5"/>
  <c r="Z221"/>
  <c r="AA177"/>
  <c r="AA238"/>
  <c r="AA285"/>
  <c r="AB194"/>
  <c r="Z292"/>
  <c r="Z245"/>
  <c r="AA201"/>
  <c r="X295"/>
  <c r="W71" i="9"/>
  <c r="Z226" i="5"/>
  <c r="Z273"/>
  <c r="AA182"/>
  <c r="F47" i="11"/>
  <c r="R142" i="6"/>
  <c r="AB117" i="9"/>
  <c r="AB123" s="1"/>
  <c r="AC104" i="15"/>
  <c r="Z27" i="7"/>
  <c r="Z28"/>
  <c r="Z29" s="1"/>
  <c r="Z20" i="9" s="1"/>
  <c r="Z21" s="1"/>
  <c r="Z252" i="5"/>
  <c r="Z208"/>
  <c r="AA164"/>
  <c r="AB218"/>
  <c r="AB262"/>
  <c r="AC174"/>
  <c r="AB120" i="9"/>
  <c r="AB118" s="1"/>
  <c r="AB124" s="1"/>
  <c r="AC107" i="15"/>
  <c r="AB105"/>
  <c r="Z274" i="5"/>
  <c r="Z227"/>
  <c r="AA183"/>
  <c r="X318"/>
  <c r="Z212"/>
  <c r="Z256"/>
  <c r="AA168"/>
  <c r="AB246" i="15"/>
  <c r="AC202"/>
  <c r="AB243"/>
  <c r="AC199"/>
  <c r="AA263" i="5"/>
  <c r="AA219"/>
  <c r="AB175"/>
  <c r="V76" i="9"/>
  <c r="Z210" i="5"/>
  <c r="Z254"/>
  <c r="AA166"/>
  <c r="Z205"/>
  <c r="Z249"/>
  <c r="AA161"/>
  <c r="AB100" i="15"/>
  <c r="AC48"/>
  <c r="Z278" i="5"/>
  <c r="Z231"/>
  <c r="AA187"/>
  <c r="AA211"/>
  <c r="AA255"/>
  <c r="AB167"/>
  <c r="L64" i="23"/>
  <c r="L62" s="1"/>
  <c r="AE206" i="5"/>
  <c r="AE250"/>
  <c r="AF162"/>
  <c r="AA23" i="23"/>
  <c r="AA19" i="7"/>
  <c r="AB229" i="5"/>
  <c r="AB276"/>
  <c r="AC185"/>
  <c r="AB287"/>
  <c r="AB240"/>
  <c r="AC196"/>
  <c r="Z279"/>
  <c r="Z232"/>
  <c r="AA188"/>
  <c r="AA259"/>
  <c r="AA215"/>
  <c r="AB171"/>
  <c r="AB244" i="15"/>
  <c r="AC200"/>
  <c r="AC47"/>
  <c r="AB99"/>
  <c r="Z40" i="7"/>
  <c r="Z41" s="1"/>
  <c r="Z40" i="9" s="1"/>
  <c r="Z41" s="1"/>
  <c r="AA216" i="5"/>
  <c r="AA260"/>
  <c r="AB172"/>
  <c r="N147" i="22"/>
  <c r="V67" i="9"/>
  <c r="W64" s="1"/>
  <c r="V28" i="23"/>
  <c r="V49" s="1"/>
  <c r="V25" i="22"/>
  <c r="V26" s="1"/>
  <c r="AB101" i="15"/>
  <c r="AC49"/>
  <c r="AD237" i="5"/>
  <c r="AD284"/>
  <c r="AE193"/>
  <c r="AA266"/>
  <c r="AA222"/>
  <c r="AB178"/>
  <c r="Q137" i="6"/>
  <c r="R134" s="1"/>
  <c r="Z277" i="5"/>
  <c r="Z230"/>
  <c r="AA186"/>
  <c r="X345"/>
  <c r="X349" s="1"/>
  <c r="X102" i="22" s="1"/>
  <c r="Y325" i="5"/>
  <c r="Y293"/>
  <c r="AA217"/>
  <c r="AA261"/>
  <c r="AB173"/>
  <c r="AA29" i="23"/>
  <c r="AA50" s="1"/>
  <c r="AB247" i="15"/>
  <c r="AC203"/>
  <c r="Z275" i="5"/>
  <c r="Z228"/>
  <c r="AA184"/>
  <c r="X270"/>
  <c r="W61" i="9"/>
  <c r="AA214" i="5"/>
  <c r="AA258"/>
  <c r="AB170"/>
  <c r="AC233"/>
  <c r="AC280"/>
  <c r="AD189"/>
  <c r="AA40" i="23"/>
  <c r="AA34" i="7"/>
  <c r="AA38" i="23"/>
  <c r="AA32" i="7"/>
  <c r="AC207" i="5"/>
  <c r="AC251"/>
  <c r="AD163"/>
  <c r="Z24" i="22"/>
  <c r="Z175" s="1"/>
  <c r="Z29" i="23"/>
  <c r="Z50" s="1"/>
  <c r="U100" i="22"/>
  <c r="U42" i="23"/>
  <c r="U63" s="1"/>
  <c r="AB248" i="15"/>
  <c r="AC204"/>
  <c r="AA223" i="5"/>
  <c r="AA267"/>
  <c r="AB179"/>
  <c r="Q187" i="6"/>
  <c r="R184" s="1"/>
  <c r="Z286" i="5"/>
  <c r="Z239"/>
  <c r="AA195"/>
  <c r="Z235"/>
  <c r="Z282"/>
  <c r="AA191"/>
  <c r="AA290"/>
  <c r="AA243"/>
  <c r="AB199"/>
  <c r="AA213"/>
  <c r="AA257"/>
  <c r="AB169"/>
  <c r="Z236"/>
  <c r="Z283"/>
  <c r="AA192"/>
  <c r="AB96" i="15"/>
  <c r="AC44"/>
  <c r="AC220" i="5"/>
  <c r="AC264"/>
  <c r="AD176"/>
  <c r="Z248"/>
  <c r="Z204"/>
  <c r="AA160"/>
  <c r="Y298"/>
  <c r="Y268"/>
  <c r="X61" i="9" s="1"/>
  <c r="AA26" i="23"/>
  <c r="AA22" i="7"/>
  <c r="AC289" i="5"/>
  <c r="AC242"/>
  <c r="AD198"/>
  <c r="Z288"/>
  <c r="Z241"/>
  <c r="AA197"/>
  <c r="AA291"/>
  <c r="AA244"/>
  <c r="AB200"/>
  <c r="Z333"/>
  <c r="P195" i="6"/>
  <c r="Y315" i="5"/>
  <c r="Z337"/>
  <c r="Y344"/>
  <c r="Y98" i="22"/>
  <c r="Y173" s="1"/>
  <c r="Q181" i="6"/>
  <c r="F45" i="11" s="1"/>
  <c r="Z311" i="5"/>
  <c r="Y302"/>
  <c r="Y327"/>
  <c r="Z308"/>
  <c r="Y306"/>
  <c r="Y304"/>
  <c r="Y299"/>
  <c r="Y338"/>
  <c r="Y330"/>
  <c r="Y334"/>
  <c r="Z305"/>
  <c r="Z307"/>
  <c r="AD300"/>
  <c r="AA339"/>
  <c r="AB314"/>
  <c r="Y331"/>
  <c r="AB341"/>
  <c r="Z310"/>
  <c r="Y340"/>
  <c r="BD163" i="22"/>
  <c r="AA253" i="5" l="1"/>
  <c r="AB165"/>
  <c r="AA209"/>
  <c r="Z303"/>
  <c r="AA39" i="7"/>
  <c r="O104" i="22"/>
  <c r="O106" s="1"/>
  <c r="X65" i="23"/>
  <c r="W178" i="22"/>
  <c r="W52" i="23"/>
  <c r="X322" i="5"/>
  <c r="X27" i="22" s="1"/>
  <c r="P199" i="6"/>
  <c r="P68" i="23" s="1"/>
  <c r="P66" s="1"/>
  <c r="K107" i="9"/>
  <c r="L104" s="1"/>
  <c r="K111"/>
  <c r="K112" s="1"/>
  <c r="K113" s="1"/>
  <c r="K107" i="22" s="1"/>
  <c r="K109" s="1"/>
  <c r="N100" i="9"/>
  <c r="N110" s="1"/>
  <c r="L101"/>
  <c r="L105"/>
  <c r="M101"/>
  <c r="M105"/>
  <c r="J112"/>
  <c r="Z44"/>
  <c r="Q174" i="22"/>
  <c r="Q177" s="1"/>
  <c r="Q101"/>
  <c r="Q103" s="1"/>
  <c r="R45" i="9"/>
  <c r="Y26"/>
  <c r="Z23" s="1"/>
  <c r="Z25" s="1"/>
  <c r="Z24"/>
  <c r="Y28"/>
  <c r="Y23" i="22" s="1"/>
  <c r="Z299" i="5"/>
  <c r="AA343"/>
  <c r="AC341"/>
  <c r="Z335"/>
  <c r="AB312"/>
  <c r="Z302"/>
  <c r="Z22" i="22"/>
  <c r="AC332" i="5"/>
  <c r="AA316"/>
  <c r="AD336"/>
  <c r="AA310"/>
  <c r="AA307"/>
  <c r="AA342"/>
  <c r="Z334"/>
  <c r="Z331"/>
  <c r="AE300"/>
  <c r="Z306"/>
  <c r="Z326"/>
  <c r="Q188" i="6"/>
  <c r="Z327" i="5"/>
  <c r="AA311"/>
  <c r="Z329"/>
  <c r="Q195" i="6"/>
  <c r="AA333" i="5"/>
  <c r="P104" i="22"/>
  <c r="P106" s="1"/>
  <c r="AB244" i="5"/>
  <c r="AB291"/>
  <c r="AC200"/>
  <c r="AD242"/>
  <c r="AD289"/>
  <c r="AE198"/>
  <c r="Y318"/>
  <c r="AD220"/>
  <c r="AD264"/>
  <c r="AE176"/>
  <c r="AB19" i="7"/>
  <c r="AB23" i="23"/>
  <c r="AB290" i="5"/>
  <c r="AB243"/>
  <c r="AC199"/>
  <c r="AA286"/>
  <c r="AA239"/>
  <c r="AB195"/>
  <c r="R187" i="6"/>
  <c r="S184" s="1"/>
  <c r="AC248" i="15"/>
  <c r="AD204"/>
  <c r="AA40" i="7"/>
  <c r="AA41" s="1"/>
  <c r="AA40" i="9" s="1"/>
  <c r="AA41" s="1"/>
  <c r="AD233" i="5"/>
  <c r="AD280"/>
  <c r="AE189"/>
  <c r="AC247" i="15"/>
  <c r="AD203"/>
  <c r="AB261" i="5"/>
  <c r="AB217"/>
  <c r="AC173"/>
  <c r="Y345"/>
  <c r="Y349" s="1"/>
  <c r="Y102" i="22" s="1"/>
  <c r="AE284" i="5"/>
  <c r="AE237"/>
  <c r="AF193"/>
  <c r="AB22" i="7"/>
  <c r="AB26" i="23"/>
  <c r="AC244" i="15"/>
  <c r="AD200"/>
  <c r="AB215" i="5"/>
  <c r="AB259"/>
  <c r="AC171"/>
  <c r="AC240"/>
  <c r="AC287"/>
  <c r="AD196"/>
  <c r="AA27" i="7"/>
  <c r="AA28"/>
  <c r="AA29" s="1"/>
  <c r="AA20" i="9" s="1"/>
  <c r="AA21" s="1"/>
  <c r="AF250" i="5"/>
  <c r="AF206"/>
  <c r="AG162"/>
  <c r="AA278"/>
  <c r="AA231"/>
  <c r="AB187"/>
  <c r="AA254"/>
  <c r="AA210"/>
  <c r="AB166"/>
  <c r="V42" i="23"/>
  <c r="V63" s="1"/>
  <c r="V100" i="22"/>
  <c r="AD199" i="15"/>
  <c r="AC243"/>
  <c r="AD202"/>
  <c r="AC246"/>
  <c r="AA256" i="5"/>
  <c r="AA212"/>
  <c r="AB168"/>
  <c r="AA252"/>
  <c r="AA208"/>
  <c r="AB164"/>
  <c r="Z325"/>
  <c r="Z293"/>
  <c r="Z295" s="1"/>
  <c r="W72" i="9"/>
  <c r="W75" s="1"/>
  <c r="AB238" i="5"/>
  <c r="AB285"/>
  <c r="AC194"/>
  <c r="AB281"/>
  <c r="AB234"/>
  <c r="AC190"/>
  <c r="AC245" i="15"/>
  <c r="AD201"/>
  <c r="Z338" i="5"/>
  <c r="AA317"/>
  <c r="AC301"/>
  <c r="AA308"/>
  <c r="Y270"/>
  <c r="Q138" i="6"/>
  <c r="AA309" i="5"/>
  <c r="AB339"/>
  <c r="AB328"/>
  <c r="AA305"/>
  <c r="Z330"/>
  <c r="AB125" i="9"/>
  <c r="U176" i="22"/>
  <c r="AA241" i="5"/>
  <c r="AA288"/>
  <c r="AB197"/>
  <c r="AA204"/>
  <c r="AA248"/>
  <c r="AB160"/>
  <c r="Z298"/>
  <c r="Z268"/>
  <c r="AD44" i="15"/>
  <c r="AC96"/>
  <c r="AA236" i="5"/>
  <c r="AA283"/>
  <c r="AB192"/>
  <c r="AB257"/>
  <c r="AB213"/>
  <c r="AC169"/>
  <c r="AA282"/>
  <c r="AA235"/>
  <c r="AB191"/>
  <c r="AB267"/>
  <c r="AB223"/>
  <c r="AC179"/>
  <c r="AD207"/>
  <c r="AD251"/>
  <c r="AE163"/>
  <c r="AB258"/>
  <c r="AB214"/>
  <c r="AC170"/>
  <c r="X62" i="9"/>
  <c r="X65" s="1"/>
  <c r="W62"/>
  <c r="W65" s="1"/>
  <c r="AA228" i="5"/>
  <c r="AA275"/>
  <c r="AB184"/>
  <c r="X71" i="9"/>
  <c r="X72" s="1"/>
  <c r="X75" s="1"/>
  <c r="AA230" i="5"/>
  <c r="AA277"/>
  <c r="AB186"/>
  <c r="R137" i="6"/>
  <c r="S134" s="1"/>
  <c r="AB266" i="5"/>
  <c r="AB222"/>
  <c r="AC178"/>
  <c r="AD49" i="15"/>
  <c r="AC101"/>
  <c r="V28" i="22"/>
  <c r="W66" i="9"/>
  <c r="AB260" i="5"/>
  <c r="AB216"/>
  <c r="AC172"/>
  <c r="AD47" i="15"/>
  <c r="AC99"/>
  <c r="AA279" i="5"/>
  <c r="AA232"/>
  <c r="AB188"/>
  <c r="AC229"/>
  <c r="AC276"/>
  <c r="AD185"/>
  <c r="L70" i="23"/>
  <c r="L71" s="1"/>
  <c r="AB211" i="5"/>
  <c r="AB255"/>
  <c r="AC167"/>
  <c r="AC100" i="15"/>
  <c r="AD48"/>
  <c r="AA205" i="5"/>
  <c r="AA249"/>
  <c r="AB161"/>
  <c r="AB263"/>
  <c r="AB219"/>
  <c r="AC175"/>
  <c r="AB38" i="23"/>
  <c r="AB32" i="7"/>
  <c r="AB40" i="23"/>
  <c r="AB34" i="7"/>
  <c r="AA227" i="5"/>
  <c r="AA274"/>
  <c r="AB183"/>
  <c r="AC105" i="15"/>
  <c r="AD107"/>
  <c r="AC120" i="9"/>
  <c r="AC118" s="1"/>
  <c r="AC124" s="1"/>
  <c r="AC218" i="5"/>
  <c r="AC262"/>
  <c r="AD174"/>
  <c r="AC117" i="9"/>
  <c r="AC123" s="1"/>
  <c r="AC125" s="1"/>
  <c r="AD104" i="15"/>
  <c r="R180" i="6"/>
  <c r="S142" s="1"/>
  <c r="AA273" i="5"/>
  <c r="AA226"/>
  <c r="AB182"/>
  <c r="AA245"/>
  <c r="AA292"/>
  <c r="AB201"/>
  <c r="AA265"/>
  <c r="AA221"/>
  <c r="AB177"/>
  <c r="R194" i="6"/>
  <c r="S191" s="1"/>
  <c r="Z340" i="5"/>
  <c r="AC314"/>
  <c r="Z98" i="22"/>
  <c r="Z304" i="5"/>
  <c r="V77" i="9"/>
  <c r="W74" s="1"/>
  <c r="W76" s="1"/>
  <c r="AA313" i="5"/>
  <c r="Y295"/>
  <c r="Z344"/>
  <c r="AA337"/>
  <c r="Z315"/>
  <c r="BE163" i="22"/>
  <c r="AB209" i="5" l="1"/>
  <c r="AB253"/>
  <c r="AB303" s="1"/>
  <c r="AC165"/>
  <c r="AA303"/>
  <c r="AB39" i="7"/>
  <c r="O147" i="22"/>
  <c r="Q199" i="6"/>
  <c r="Q68" i="23" s="1"/>
  <c r="Q66" s="1"/>
  <c r="Y65"/>
  <c r="X178" i="22"/>
  <c r="X52" i="23"/>
  <c r="Q179" i="22"/>
  <c r="Y322" i="5"/>
  <c r="Y27" i="22" s="1"/>
  <c r="K146"/>
  <c r="K148" s="1"/>
  <c r="K131"/>
  <c r="K134" s="1"/>
  <c r="N101" i="9"/>
  <c r="N105"/>
  <c r="O100"/>
  <c r="O110" s="1"/>
  <c r="J113"/>
  <c r="J107" i="22" s="1"/>
  <c r="J109" s="1"/>
  <c r="L106" i="9"/>
  <c r="L107" s="1"/>
  <c r="M104" s="1"/>
  <c r="Z26"/>
  <c r="AA23" s="1"/>
  <c r="AA25" s="1"/>
  <c r="R46"/>
  <c r="S43" s="1"/>
  <c r="R48"/>
  <c r="R99" i="22" s="1"/>
  <c r="AA44" i="9"/>
  <c r="AA24"/>
  <c r="Z28"/>
  <c r="Z23" i="22" s="1"/>
  <c r="AC328" i="5"/>
  <c r="V176" i="22"/>
  <c r="AB309" i="5"/>
  <c r="AD332"/>
  <c r="Z173" i="22"/>
  <c r="AD314" i="5"/>
  <c r="AB343"/>
  <c r="R181" i="6"/>
  <c r="W67" i="9"/>
  <c r="X64" s="1"/>
  <c r="AA329" i="5"/>
  <c r="AA340"/>
  <c r="AA331"/>
  <c r="AC312"/>
  <c r="AA326"/>
  <c r="AB313"/>
  <c r="AA299"/>
  <c r="AB310"/>
  <c r="AB316"/>
  <c r="AA334"/>
  <c r="AA335"/>
  <c r="AB342"/>
  <c r="AA306"/>
  <c r="AA330"/>
  <c r="X66" i="9"/>
  <c r="AB265" i="5"/>
  <c r="AB221"/>
  <c r="AC177"/>
  <c r="AB273"/>
  <c r="AB226"/>
  <c r="AC182"/>
  <c r="AA325"/>
  <c r="AA293"/>
  <c r="AA295" s="1"/>
  <c r="S180" i="6"/>
  <c r="T142" s="1"/>
  <c r="AC29" i="23"/>
  <c r="AC50" s="1"/>
  <c r="AC24" i="22"/>
  <c r="AC175" s="1"/>
  <c r="AB40" i="7"/>
  <c r="AB41" s="1"/>
  <c r="AB40" i="9" s="1"/>
  <c r="AB41" s="1"/>
  <c r="AC219" i="5"/>
  <c r="AC263"/>
  <c r="AD175"/>
  <c r="AE48" i="15"/>
  <c r="AD100"/>
  <c r="AC211" i="5"/>
  <c r="AC255"/>
  <c r="AD167"/>
  <c r="AB279"/>
  <c r="AB232"/>
  <c r="AC188"/>
  <c r="AE47" i="15"/>
  <c r="AD99"/>
  <c r="AC222" i="5"/>
  <c r="AC266"/>
  <c r="AD178"/>
  <c r="S137" i="6"/>
  <c r="T134" s="1"/>
  <c r="AB275" i="5"/>
  <c r="AB228"/>
  <c r="AC184"/>
  <c r="AE251"/>
  <c r="AE207"/>
  <c r="AF163"/>
  <c r="AB235"/>
  <c r="AB282"/>
  <c r="AC191"/>
  <c r="AC23" i="23"/>
  <c r="AC19" i="7"/>
  <c r="Z270" i="5"/>
  <c r="Y61" i="9"/>
  <c r="AB204" i="5"/>
  <c r="AB248"/>
  <c r="AC160"/>
  <c r="AC285"/>
  <c r="AC238"/>
  <c r="AD194"/>
  <c r="Z345"/>
  <c r="Z349" s="1"/>
  <c r="Z102" i="22" s="1"/>
  <c r="AB212" i="5"/>
  <c r="AB256"/>
  <c r="AC168"/>
  <c r="AD246" i="15"/>
  <c r="AE202"/>
  <c r="AE199"/>
  <c r="AD243"/>
  <c r="AB278" i="5"/>
  <c r="AB231"/>
  <c r="AC187"/>
  <c r="AD240"/>
  <c r="AD287"/>
  <c r="AE196"/>
  <c r="AD244" i="15"/>
  <c r="AE200"/>
  <c r="AF237" i="5"/>
  <c r="AF284"/>
  <c r="AG193"/>
  <c r="AC261"/>
  <c r="AC217"/>
  <c r="AD173"/>
  <c r="AD248" i="15"/>
  <c r="AE204"/>
  <c r="AB239" i="5"/>
  <c r="AB286"/>
  <c r="AC195"/>
  <c r="AE220"/>
  <c r="AE264"/>
  <c r="AF176"/>
  <c r="AC291"/>
  <c r="AC244"/>
  <c r="AD200"/>
  <c r="R195" i="6"/>
  <c r="AA315" i="5"/>
  <c r="AA344"/>
  <c r="AE336"/>
  <c r="AB311"/>
  <c r="R188" i="6"/>
  <c r="AA338" i="5"/>
  <c r="AD341"/>
  <c r="W77" i="9"/>
  <c r="X74" s="1"/>
  <c r="X76" s="1"/>
  <c r="W100" i="22"/>
  <c r="W42" i="23"/>
  <c r="W63" s="1"/>
  <c r="S194" i="6"/>
  <c r="T191" s="1"/>
  <c r="AB245" i="5"/>
  <c r="AB292"/>
  <c r="AC201"/>
  <c r="AE104" i="15"/>
  <c r="AD117" i="9"/>
  <c r="AD123" s="1"/>
  <c r="AD218" i="5"/>
  <c r="AD262"/>
  <c r="AE174"/>
  <c r="AD105" i="15"/>
  <c r="AD120" i="9"/>
  <c r="AD118" s="1"/>
  <c r="AD124" s="1"/>
  <c r="AE107" i="15"/>
  <c r="AB227" i="5"/>
  <c r="AB274"/>
  <c r="AC183"/>
  <c r="AB249"/>
  <c r="AB205"/>
  <c r="AC161"/>
  <c r="L72" i="23"/>
  <c r="M43" s="1"/>
  <c r="M41" s="1"/>
  <c r="M44" s="1"/>
  <c r="AD229" i="5"/>
  <c r="AD276"/>
  <c r="AE185"/>
  <c r="AC22" i="7"/>
  <c r="AC26" i="23"/>
  <c r="AC216" i="5"/>
  <c r="AC260"/>
  <c r="AD172"/>
  <c r="W28" i="23"/>
  <c r="W49" s="1"/>
  <c r="W25" i="22"/>
  <c r="W26" s="1"/>
  <c r="AE49" i="15"/>
  <c r="AD101"/>
  <c r="AB277" i="5"/>
  <c r="AB230"/>
  <c r="AC186"/>
  <c r="AC214"/>
  <c r="AC258"/>
  <c r="AD170"/>
  <c r="AC267"/>
  <c r="AC223"/>
  <c r="AD179"/>
  <c r="AC213"/>
  <c r="AC257"/>
  <c r="AD169"/>
  <c r="AB236"/>
  <c r="AB283"/>
  <c r="AC192"/>
  <c r="AD96" i="15"/>
  <c r="AE44"/>
  <c r="Z318" i="5"/>
  <c r="AA298"/>
  <c r="AA268"/>
  <c r="AB288"/>
  <c r="AB241"/>
  <c r="AC197"/>
  <c r="AB29" i="23"/>
  <c r="AB50" s="1"/>
  <c r="AB24" i="22"/>
  <c r="AB175" s="1"/>
  <c r="AE201" i="15"/>
  <c r="AD245"/>
  <c r="AC234" i="5"/>
  <c r="AC281"/>
  <c r="AD190"/>
  <c r="Y71" i="9"/>
  <c r="Y72" s="1"/>
  <c r="Y75" s="1"/>
  <c r="AB252" i="5"/>
  <c r="AB208"/>
  <c r="AC164"/>
  <c r="AC40" i="23"/>
  <c r="AC34" i="7"/>
  <c r="AC32"/>
  <c r="AC39" s="1"/>
  <c r="AC38" i="23"/>
  <c r="AB210" i="5"/>
  <c r="AB254"/>
  <c r="AC166"/>
  <c r="AG250"/>
  <c r="AG206"/>
  <c r="AH162"/>
  <c r="AC259"/>
  <c r="AC215"/>
  <c r="AD171"/>
  <c r="AE203" i="15"/>
  <c r="AD247"/>
  <c r="AE280" i="5"/>
  <c r="AE233"/>
  <c r="AF189"/>
  <c r="S187" i="6"/>
  <c r="T184" s="1"/>
  <c r="AC243" i="5"/>
  <c r="AC290"/>
  <c r="AD199"/>
  <c r="AB27" i="7"/>
  <c r="AB28"/>
  <c r="AB29" s="1"/>
  <c r="AB20" i="9" s="1"/>
  <c r="AB21" s="1"/>
  <c r="AE242" i="5"/>
  <c r="AE289"/>
  <c r="AF198"/>
  <c r="P147" i="22"/>
  <c r="AB305" i="5"/>
  <c r="R138" i="6"/>
  <c r="AA327" i="5"/>
  <c r="AB308"/>
  <c r="AD301"/>
  <c r="AB317"/>
  <c r="AB307"/>
  <c r="AB333"/>
  <c r="AB337"/>
  <c r="AA302"/>
  <c r="AA304"/>
  <c r="AF300"/>
  <c r="AA22" i="22"/>
  <c r="AC339" i="5"/>
  <c r="AA98" i="22"/>
  <c r="BF163"/>
  <c r="AC209" i="5" l="1"/>
  <c r="AD165"/>
  <c r="AC253"/>
  <c r="AC303" s="1"/>
  <c r="F51" i="11"/>
  <c r="Q104" i="22"/>
  <c r="Q106" s="1"/>
  <c r="R199" i="6"/>
  <c r="R68" i="23" s="1"/>
  <c r="R66" s="1"/>
  <c r="AC313" i="5"/>
  <c r="Y178" i="22"/>
  <c r="Y52" i="23"/>
  <c r="Z65"/>
  <c r="Z322" i="5"/>
  <c r="Z27" i="22" s="1"/>
  <c r="K161"/>
  <c r="K150"/>
  <c r="J131"/>
  <c r="J146"/>
  <c r="J148" s="1"/>
  <c r="M106" i="9"/>
  <c r="M111" s="1"/>
  <c r="M112" s="1"/>
  <c r="M113" s="1"/>
  <c r="M107" i="22" s="1"/>
  <c r="M109" s="1"/>
  <c r="P100" i="9"/>
  <c r="P110" s="1"/>
  <c r="O101"/>
  <c r="O105"/>
  <c r="L111"/>
  <c r="AA26"/>
  <c r="AB23" s="1"/>
  <c r="AB25" s="1"/>
  <c r="S45"/>
  <c r="S48" s="1"/>
  <c r="S99" i="22" s="1"/>
  <c r="AB44" i="9"/>
  <c r="R174" i="22"/>
  <c r="R177" s="1"/>
  <c r="R101"/>
  <c r="R103" s="1"/>
  <c r="AB24" i="9"/>
  <c r="AA28"/>
  <c r="AA23" i="22" s="1"/>
  <c r="AE332" i="5"/>
  <c r="AC310"/>
  <c r="AB299"/>
  <c r="AB326"/>
  <c r="AD312"/>
  <c r="AD125" i="9"/>
  <c r="S195" i="6"/>
  <c r="S181"/>
  <c r="AE341" i="5"/>
  <c r="AG300"/>
  <c r="AB304"/>
  <c r="AB340"/>
  <c r="AB335"/>
  <c r="AC343"/>
  <c r="AE314"/>
  <c r="AB315"/>
  <c r="AD339"/>
  <c r="AB330"/>
  <c r="AB306"/>
  <c r="AC337"/>
  <c r="AB334"/>
  <c r="AE301"/>
  <c r="S138" i="6"/>
  <c r="AD243" i="5"/>
  <c r="AD290"/>
  <c r="AE199"/>
  <c r="T187" i="6"/>
  <c r="U184" s="1"/>
  <c r="AF233" i="5"/>
  <c r="AF280"/>
  <c r="AG189"/>
  <c r="AF203" i="15"/>
  <c r="AE247"/>
  <c r="AD215" i="5"/>
  <c r="AD259"/>
  <c r="AE171"/>
  <c r="AC254"/>
  <c r="AC210"/>
  <c r="AD166"/>
  <c r="AC40" i="7"/>
  <c r="AC41" s="1"/>
  <c r="AC40" i="9" s="1"/>
  <c r="AC41" s="1"/>
  <c r="AD234" i="5"/>
  <c r="AD281"/>
  <c r="AE190"/>
  <c r="AE245" i="15"/>
  <c r="AF201"/>
  <c r="AA270" i="5"/>
  <c r="Z61" i="9"/>
  <c r="AE96" i="15"/>
  <c r="AF44"/>
  <c r="AC283" i="5"/>
  <c r="AC236"/>
  <c r="AD192"/>
  <c r="AD223"/>
  <c r="AD267"/>
  <c r="AE179"/>
  <c r="AC230"/>
  <c r="AC277"/>
  <c r="AD186"/>
  <c r="AF49" i="15"/>
  <c r="AE101"/>
  <c r="AD216" i="5"/>
  <c r="AD260"/>
  <c r="AE172"/>
  <c r="M64" i="23"/>
  <c r="M62" s="1"/>
  <c r="AC274" i="5"/>
  <c r="AC227"/>
  <c r="AD183"/>
  <c r="AE262"/>
  <c r="AE218"/>
  <c r="AF174"/>
  <c r="AE117" i="9"/>
  <c r="AE123" s="1"/>
  <c r="AF104" i="15"/>
  <c r="T194" i="6"/>
  <c r="U191" s="1"/>
  <c r="X77" i="9"/>
  <c r="Y74" s="1"/>
  <c r="Y76" s="1"/>
  <c r="X100" i="22"/>
  <c r="X42" i="23"/>
  <c r="X63" s="1"/>
  <c r="AF220" i="5"/>
  <c r="AF264"/>
  <c r="AG176"/>
  <c r="AE248" i="15"/>
  <c r="AF204"/>
  <c r="AD261" i="5"/>
  <c r="AD217"/>
  <c r="AE173"/>
  <c r="AF200" i="15"/>
  <c r="AE244"/>
  <c r="AE287" i="5"/>
  <c r="AE240"/>
  <c r="AF196"/>
  <c r="AD38" i="23"/>
  <c r="AD32" i="7"/>
  <c r="AE246" i="15"/>
  <c r="AF202"/>
  <c r="AC212" i="5"/>
  <c r="AC256"/>
  <c r="AD168"/>
  <c r="AC248"/>
  <c r="AC204"/>
  <c r="AD160"/>
  <c r="AC27" i="7"/>
  <c r="AC28"/>
  <c r="AC29" s="1"/>
  <c r="AC20" i="9" s="1"/>
  <c r="AC21" s="1"/>
  <c r="AC235" i="5"/>
  <c r="AC282"/>
  <c r="AD191"/>
  <c r="AC228"/>
  <c r="AC275"/>
  <c r="AD184"/>
  <c r="T137" i="6"/>
  <c r="U134" s="1"/>
  <c r="AD22" i="7"/>
  <c r="AD26" i="23"/>
  <c r="AC279" i="5"/>
  <c r="AC232"/>
  <c r="AD188"/>
  <c r="AD263"/>
  <c r="AD219"/>
  <c r="AE175"/>
  <c r="T180" i="6"/>
  <c r="U142" s="1"/>
  <c r="U180" s="1"/>
  <c r="AA345" i="5"/>
  <c r="AA349" s="1"/>
  <c r="AA102" i="22" s="1"/>
  <c r="AC221" i="5"/>
  <c r="AC265"/>
  <c r="AD177"/>
  <c r="X25" i="22"/>
  <c r="X26" s="1"/>
  <c r="X28" i="23"/>
  <c r="X49" s="1"/>
  <c r="AC309" i="5"/>
  <c r="AC307"/>
  <c r="AC317"/>
  <c r="AC308"/>
  <c r="AB329"/>
  <c r="AD328"/>
  <c r="AB344"/>
  <c r="AB338"/>
  <c r="AC311"/>
  <c r="AF336"/>
  <c r="AB327"/>
  <c r="AC316"/>
  <c r="AB331"/>
  <c r="AC305"/>
  <c r="AB98" i="22"/>
  <c r="AA173"/>
  <c r="AF289" i="5"/>
  <c r="AF242"/>
  <c r="AG198"/>
  <c r="AH250"/>
  <c r="AH206"/>
  <c r="AI162"/>
  <c r="AC252"/>
  <c r="AC208"/>
  <c r="AD164"/>
  <c r="AC288"/>
  <c r="AC241"/>
  <c r="AD197"/>
  <c r="AA318"/>
  <c r="AD23" i="23"/>
  <c r="AD19" i="7"/>
  <c r="AD213" i="5"/>
  <c r="AD257"/>
  <c r="AE169"/>
  <c r="AD214"/>
  <c r="AD258"/>
  <c r="AE170"/>
  <c r="W176" i="22"/>
  <c r="W28"/>
  <c r="AE229" i="5"/>
  <c r="AE276"/>
  <c r="AF185"/>
  <c r="AC249"/>
  <c r="AC205"/>
  <c r="AD161"/>
  <c r="AE120" i="9"/>
  <c r="AE118" s="1"/>
  <c r="AE124" s="1"/>
  <c r="AE105" i="15"/>
  <c r="AF107"/>
  <c r="AD29" i="23"/>
  <c r="AD50" s="1"/>
  <c r="AD24" i="22"/>
  <c r="AD175" s="1"/>
  <c r="AC292" i="5"/>
  <c r="AC245"/>
  <c r="AD201"/>
  <c r="AD291"/>
  <c r="AD244"/>
  <c r="AE200"/>
  <c r="AC239"/>
  <c r="AC286"/>
  <c r="AD195"/>
  <c r="AG237"/>
  <c r="AG284"/>
  <c r="AH193"/>
  <c r="AC231"/>
  <c r="AC278"/>
  <c r="AD187"/>
  <c r="AE243" i="15"/>
  <c r="AF199"/>
  <c r="AD40" i="23"/>
  <c r="AD34" i="7"/>
  <c r="AD238" i="5"/>
  <c r="AD285"/>
  <c r="AE194"/>
  <c r="AB298"/>
  <c r="AB268"/>
  <c r="Z62" i="9"/>
  <c r="Z65" s="1"/>
  <c r="Y62"/>
  <c r="Y65" s="1"/>
  <c r="AF207" i="5"/>
  <c r="AF251"/>
  <c r="AG163"/>
  <c r="AD222"/>
  <c r="AD266"/>
  <c r="AE178"/>
  <c r="AF47" i="15"/>
  <c r="AE99"/>
  <c r="AD255" i="5"/>
  <c r="AD211"/>
  <c r="AE167"/>
  <c r="AF48" i="15"/>
  <c r="AE100"/>
  <c r="Z71" i="9"/>
  <c r="AC226" i="5"/>
  <c r="AC273"/>
  <c r="AD182"/>
  <c r="AB325"/>
  <c r="AB293"/>
  <c r="AB22" i="22"/>
  <c r="AC342" i="5"/>
  <c r="S188" i="6"/>
  <c r="AB302" i="5"/>
  <c r="AC333"/>
  <c r="X67" i="9"/>
  <c r="Y64" s="1"/>
  <c r="Y66" s="1"/>
  <c r="BG163" i="22"/>
  <c r="AD253" i="5" l="1"/>
  <c r="AD303" s="1"/>
  <c r="AD209"/>
  <c r="AE165"/>
  <c r="AD39" i="7"/>
  <c r="Q147" i="22"/>
  <c r="S199" i="6"/>
  <c r="S68" i="23" s="1"/>
  <c r="S66" s="1"/>
  <c r="R104" i="22"/>
  <c r="R147" s="1"/>
  <c r="AA65" i="23"/>
  <c r="Z178" i="22"/>
  <c r="Z52" i="23"/>
  <c r="R179" i="22"/>
  <c r="AA322" i="5"/>
  <c r="AA27" i="22" s="1"/>
  <c r="M146"/>
  <c r="M131"/>
  <c r="M134" s="1"/>
  <c r="J136"/>
  <c r="J134"/>
  <c r="J161"/>
  <c r="J150"/>
  <c r="J155" s="1"/>
  <c r="L112" i="9"/>
  <c r="M107"/>
  <c r="N104" s="1"/>
  <c r="Q100"/>
  <c r="Q110" s="1"/>
  <c r="P101"/>
  <c r="P105"/>
  <c r="AB26"/>
  <c r="AC23" s="1"/>
  <c r="S46"/>
  <c r="T43" s="1"/>
  <c r="AC44"/>
  <c r="S174" i="22"/>
  <c r="S177" s="1"/>
  <c r="S101"/>
  <c r="S103" s="1"/>
  <c r="AC24" i="9"/>
  <c r="AC25"/>
  <c r="AB28"/>
  <c r="AB23" i="22" s="1"/>
  <c r="AD333" i="5"/>
  <c r="AD308"/>
  <c r="AC304"/>
  <c r="AD309"/>
  <c r="AD305"/>
  <c r="AC302"/>
  <c r="AC334"/>
  <c r="AC306"/>
  <c r="T195" i="6"/>
  <c r="AE312" i="5"/>
  <c r="AC329"/>
  <c r="AD342"/>
  <c r="AF301"/>
  <c r="AC330"/>
  <c r="AC338"/>
  <c r="AD343"/>
  <c r="AC299"/>
  <c r="AE328"/>
  <c r="AD307"/>
  <c r="AC315"/>
  <c r="T181" i="6"/>
  <c r="AD313" i="5"/>
  <c r="T138" i="6"/>
  <c r="AD311" i="5"/>
  <c r="AF314"/>
  <c r="Y67" i="9"/>
  <c r="Z64" s="1"/>
  <c r="Z66" s="1"/>
  <c r="Y28" i="23"/>
  <c r="Y49" s="1"/>
  <c r="Y25" i="22"/>
  <c r="Y26" s="1"/>
  <c r="AA71" i="9"/>
  <c r="AA72" s="1"/>
  <c r="AA75" s="1"/>
  <c r="AD226" i="5"/>
  <c r="AD273"/>
  <c r="AE182"/>
  <c r="AF100" i="15"/>
  <c r="AG48"/>
  <c r="AE26" i="23"/>
  <c r="AE22" i="7"/>
  <c r="AE266" i="5"/>
  <c r="AE222"/>
  <c r="AF178"/>
  <c r="AA61" i="9"/>
  <c r="AE285" i="5"/>
  <c r="AE238"/>
  <c r="AF194"/>
  <c r="AE32" i="7"/>
  <c r="AE38" i="23"/>
  <c r="AH284" i="5"/>
  <c r="AH237"/>
  <c r="AI193"/>
  <c r="AE291"/>
  <c r="AE244"/>
  <c r="AF200"/>
  <c r="AF120" i="9"/>
  <c r="AF118" s="1"/>
  <c r="AF124" s="1"/>
  <c r="AG107" i="15"/>
  <c r="AF105"/>
  <c r="AF276" i="5"/>
  <c r="AF229"/>
  <c r="AG185"/>
  <c r="AE213"/>
  <c r="AE257"/>
  <c r="AF169"/>
  <c r="AD208"/>
  <c r="AD252"/>
  <c r="AE164"/>
  <c r="AE263"/>
  <c r="AE219"/>
  <c r="AF175"/>
  <c r="AD228"/>
  <c r="AD275"/>
  <c r="AE184"/>
  <c r="AD248"/>
  <c r="AD204"/>
  <c r="AE160"/>
  <c r="AC298"/>
  <c r="AC268"/>
  <c r="AG202" i="15"/>
  <c r="AF246"/>
  <c r="AD40" i="7"/>
  <c r="AD41" s="1"/>
  <c r="AD40" i="9" s="1"/>
  <c r="AD41" s="1"/>
  <c r="AF287" i="5"/>
  <c r="AF240"/>
  <c r="AG196"/>
  <c r="AG200" i="15"/>
  <c r="AF244"/>
  <c r="AG204"/>
  <c r="AF248"/>
  <c r="AG264" i="5"/>
  <c r="AG220"/>
  <c r="AH176"/>
  <c r="U194" i="6"/>
  <c r="V191" s="1"/>
  <c r="AD274" i="5"/>
  <c r="AD227"/>
  <c r="AE183"/>
  <c r="AD230"/>
  <c r="AD277"/>
  <c r="AE186"/>
  <c r="AD283"/>
  <c r="AD236"/>
  <c r="AE192"/>
  <c r="AE23" i="23"/>
  <c r="AE19" i="7"/>
  <c r="AD254" i="5"/>
  <c r="AD210"/>
  <c r="AE166"/>
  <c r="AG280"/>
  <c r="AG233"/>
  <c r="AH189"/>
  <c r="U187" i="6"/>
  <c r="V184" s="1"/>
  <c r="AB173" i="22"/>
  <c r="AE339" i="5"/>
  <c r="AE125" i="9"/>
  <c r="AC326" i="5"/>
  <c r="AD310"/>
  <c r="AD317"/>
  <c r="AC335"/>
  <c r="AB270"/>
  <c r="AB345"/>
  <c r="AB349" s="1"/>
  <c r="AB102" i="22" s="1"/>
  <c r="AC325" i="5"/>
  <c r="AC293"/>
  <c r="AE255"/>
  <c r="AE211"/>
  <c r="AF167"/>
  <c r="AF99" i="15"/>
  <c r="AG47"/>
  <c r="AG207" i="5"/>
  <c r="AG251"/>
  <c r="AH163"/>
  <c r="AB318"/>
  <c r="AG199" i="15"/>
  <c r="AF243"/>
  <c r="AD278" i="5"/>
  <c r="AD231"/>
  <c r="AE187"/>
  <c r="AD239"/>
  <c r="AD286"/>
  <c r="AE195"/>
  <c r="AD245"/>
  <c r="AD292"/>
  <c r="AE201"/>
  <c r="AD249"/>
  <c r="AD205"/>
  <c r="AE161"/>
  <c r="AE258"/>
  <c r="AE214"/>
  <c r="AF170"/>
  <c r="AD27" i="7"/>
  <c r="AD28"/>
  <c r="AD29" s="1"/>
  <c r="AD20" i="9" s="1"/>
  <c r="AD21" s="1"/>
  <c r="AD288" i="5"/>
  <c r="AD241"/>
  <c r="AE197"/>
  <c r="AI206"/>
  <c r="AI250"/>
  <c r="AJ162"/>
  <c r="AG242"/>
  <c r="AG289"/>
  <c r="AH198"/>
  <c r="X176" i="22"/>
  <c r="X28"/>
  <c r="AD265" i="5"/>
  <c r="AD221"/>
  <c r="AE177"/>
  <c r="U181" i="6"/>
  <c r="G47" i="11"/>
  <c r="V142" i="6"/>
  <c r="AD279" i="5"/>
  <c r="AD232"/>
  <c r="AE188"/>
  <c r="U137" i="6"/>
  <c r="V134" s="1"/>
  <c r="AD235" i="5"/>
  <c r="AD282"/>
  <c r="AE191"/>
  <c r="AD256"/>
  <c r="AD212"/>
  <c r="AE168"/>
  <c r="AE34" i="7"/>
  <c r="AE40" i="23"/>
  <c r="AE261" i="5"/>
  <c r="AE217"/>
  <c r="AF173"/>
  <c r="Y77" i="9"/>
  <c r="Z74" s="1"/>
  <c r="Z76" s="1"/>
  <c r="Y42" i="23"/>
  <c r="Y63" s="1"/>
  <c r="Y100" i="22"/>
  <c r="AG104" i="15"/>
  <c r="AF117" i="9"/>
  <c r="AF123" s="1"/>
  <c r="AF125" s="1"/>
  <c r="AF218" i="5"/>
  <c r="AF262"/>
  <c r="AG174"/>
  <c r="M70" i="23"/>
  <c r="M71" s="1"/>
  <c r="AE260" i="5"/>
  <c r="AE216"/>
  <c r="AF172"/>
  <c r="AF101" i="15"/>
  <c r="AG49"/>
  <c r="AE267" i="5"/>
  <c r="AE223"/>
  <c r="AF179"/>
  <c r="AG44" i="15"/>
  <c r="AF96"/>
  <c r="AF245"/>
  <c r="AG201"/>
  <c r="AE281" i="5"/>
  <c r="AE234"/>
  <c r="AF190"/>
  <c r="AE259"/>
  <c r="AE215"/>
  <c r="AF171"/>
  <c r="AF247" i="15"/>
  <c r="AG203"/>
  <c r="AE290" i="5"/>
  <c r="AE243"/>
  <c r="AF199"/>
  <c r="Z72" i="9"/>
  <c r="Z75" s="1"/>
  <c r="AB295" i="5"/>
  <c r="AD316"/>
  <c r="AD337"/>
  <c r="AG336"/>
  <c r="AC344"/>
  <c r="AC340"/>
  <c r="AH300"/>
  <c r="AF341"/>
  <c r="AC331"/>
  <c r="AC327"/>
  <c r="AC22" i="22"/>
  <c r="AA62" i="9"/>
  <c r="AA65" s="1"/>
  <c r="AC98" i="22"/>
  <c r="AF332" i="5"/>
  <c r="T188" i="6"/>
  <c r="T199" s="1"/>
  <c r="T68" i="23" s="1"/>
  <c r="T66" s="1"/>
  <c r="BH163" i="22"/>
  <c r="AE209" i="5" l="1"/>
  <c r="AE253"/>
  <c r="AE303" s="1"/>
  <c r="AF165"/>
  <c r="AE39" i="7"/>
  <c r="R106" i="22"/>
  <c r="R100" i="9" s="1"/>
  <c r="R110" s="1"/>
  <c r="AG332" i="5"/>
  <c r="AD335"/>
  <c r="AD329"/>
  <c r="AD327"/>
  <c r="S104" i="22"/>
  <c r="S106" s="1"/>
  <c r="AF328" i="5"/>
  <c r="AB65" i="23"/>
  <c r="AA178" i="22"/>
  <c r="AA52" i="23"/>
  <c r="S179" i="22"/>
  <c r="AB322" i="5"/>
  <c r="AB27" i="22" s="1"/>
  <c r="J137"/>
  <c r="K136"/>
  <c r="M148"/>
  <c r="M161"/>
  <c r="M150"/>
  <c r="Q101" i="9"/>
  <c r="Q105"/>
  <c r="N106"/>
  <c r="N107" s="1"/>
  <c r="O104" s="1"/>
  <c r="L113"/>
  <c r="L107" i="22" s="1"/>
  <c r="L109" s="1"/>
  <c r="AD44" i="9"/>
  <c r="T45"/>
  <c r="AC26"/>
  <c r="AD23" s="1"/>
  <c r="AD25" s="1"/>
  <c r="AD24"/>
  <c r="AC28"/>
  <c r="AC23" i="22" s="1"/>
  <c r="AE313" i="5"/>
  <c r="AE307"/>
  <c r="AG341"/>
  <c r="AE308"/>
  <c r="AD338"/>
  <c r="AD330"/>
  <c r="AG301"/>
  <c r="AE305"/>
  <c r="U188" i="6"/>
  <c r="AE343" i="5"/>
  <c r="AE337"/>
  <c r="AD325"/>
  <c r="AE309"/>
  <c r="AE317"/>
  <c r="AE311"/>
  <c r="AG314"/>
  <c r="T104" i="22"/>
  <c r="AH203" i="15"/>
  <c r="AG247"/>
  <c r="AF259" i="5"/>
  <c r="AF215"/>
  <c r="AG171"/>
  <c r="AF290"/>
  <c r="AF243"/>
  <c r="AG199"/>
  <c r="AF234"/>
  <c r="AF281"/>
  <c r="AG190"/>
  <c r="AG96" i="15"/>
  <c r="AH44"/>
  <c r="AG101"/>
  <c r="AH49"/>
  <c r="AF260" i="5"/>
  <c r="AF216"/>
  <c r="AG172"/>
  <c r="AF24" i="22"/>
  <c r="AF175" s="1"/>
  <c r="AF29" i="23"/>
  <c r="AF50" s="1"/>
  <c r="Z77" i="9"/>
  <c r="AA74" s="1"/>
  <c r="Z100" i="22"/>
  <c r="Z42" i="23"/>
  <c r="Z63" s="1"/>
  <c r="AE256" i="5"/>
  <c r="AE212"/>
  <c r="AF168"/>
  <c r="AE279"/>
  <c r="AE232"/>
  <c r="AF188"/>
  <c r="AE265"/>
  <c r="AE221"/>
  <c r="AF177"/>
  <c r="AH289"/>
  <c r="AH242"/>
  <c r="AI198"/>
  <c r="AE288"/>
  <c r="AE241"/>
  <c r="AF197"/>
  <c r="AE205"/>
  <c r="AE249"/>
  <c r="AF161"/>
  <c r="AE239"/>
  <c r="AE286"/>
  <c r="AF195"/>
  <c r="AF32" i="7"/>
  <c r="AF38" i="23"/>
  <c r="AH251" i="5"/>
  <c r="AH207"/>
  <c r="AI163"/>
  <c r="AF22" i="7"/>
  <c r="AF26" i="23"/>
  <c r="AB71" i="9"/>
  <c r="AB72" s="1"/>
  <c r="AB75" s="1"/>
  <c r="V187" i="6"/>
  <c r="W184" s="1"/>
  <c r="AE254" i="5"/>
  <c r="AE210"/>
  <c r="AF166"/>
  <c r="AE277"/>
  <c r="AE230"/>
  <c r="AF186"/>
  <c r="AG287"/>
  <c r="AG240"/>
  <c r="AH196"/>
  <c r="AG246" i="15"/>
  <c r="AH202"/>
  <c r="AC318" i="5"/>
  <c r="AE228"/>
  <c r="AE275"/>
  <c r="AF184"/>
  <c r="AF213"/>
  <c r="AF257"/>
  <c r="AG169"/>
  <c r="AI237"/>
  <c r="AI284"/>
  <c r="AJ193"/>
  <c r="AE40" i="7"/>
  <c r="AE41" s="1"/>
  <c r="AE40" i="9" s="1"/>
  <c r="AE41" s="1"/>
  <c r="AF266" i="5"/>
  <c r="AF222"/>
  <c r="AG178"/>
  <c r="Y176" i="22"/>
  <c r="Y28"/>
  <c r="Z67" i="9"/>
  <c r="AA64" s="1"/>
  <c r="AA66" s="1"/>
  <c r="Z28" i="23"/>
  <c r="Z49" s="1"/>
  <c r="Z25" i="22"/>
  <c r="Z26" s="1"/>
  <c r="AE342" i="5"/>
  <c r="AE333"/>
  <c r="AE310"/>
  <c r="AF312"/>
  <c r="AD306"/>
  <c r="AD334"/>
  <c r="U138" i="6"/>
  <c r="AD331" i="5"/>
  <c r="AD315"/>
  <c r="AI300"/>
  <c r="AD340"/>
  <c r="AD22" i="22"/>
  <c r="AD299" i="5"/>
  <c r="AD344"/>
  <c r="AD304"/>
  <c r="U195" i="6"/>
  <c r="AF339" i="5"/>
  <c r="AD98" i="22"/>
  <c r="AD302" i="5"/>
  <c r="AH336"/>
  <c r="AE316"/>
  <c r="AC295"/>
  <c r="AC173" i="22"/>
  <c r="AG245" i="15"/>
  <c r="AH201"/>
  <c r="AF23" i="23"/>
  <c r="AF19" i="7"/>
  <c r="AF267" i="5"/>
  <c r="AF223"/>
  <c r="AG179"/>
  <c r="M72" i="23"/>
  <c r="N43" s="1"/>
  <c r="N41" s="1"/>
  <c r="N44" s="1"/>
  <c r="AG262" i="5"/>
  <c r="AG218"/>
  <c r="AH174"/>
  <c r="AG117" i="9"/>
  <c r="AG123" s="1"/>
  <c r="AH104" i="15"/>
  <c r="AF261" i="5"/>
  <c r="AF217"/>
  <c r="AG173"/>
  <c r="AE282"/>
  <c r="AE235"/>
  <c r="AF191"/>
  <c r="V137" i="6"/>
  <c r="W134" s="1"/>
  <c r="V180"/>
  <c r="W142" s="1"/>
  <c r="AJ250" i="5"/>
  <c r="AJ206"/>
  <c r="AK162"/>
  <c r="AF258"/>
  <c r="AF214"/>
  <c r="AG170"/>
  <c r="AE292"/>
  <c r="AE245"/>
  <c r="AF201"/>
  <c r="AE278"/>
  <c r="AE231"/>
  <c r="AF187"/>
  <c r="AH199" i="15"/>
  <c r="AG243"/>
  <c r="AH47"/>
  <c r="AG99"/>
  <c r="AF211" i="5"/>
  <c r="AF255"/>
  <c r="AG167"/>
  <c r="AC345"/>
  <c r="AC349" s="1"/>
  <c r="AC102" i="22" s="1"/>
  <c r="AE24"/>
  <c r="AE175" s="1"/>
  <c r="AE29" i="23"/>
  <c r="AE50" s="1"/>
  <c r="AH233" i="5"/>
  <c r="AH280"/>
  <c r="AI189"/>
  <c r="AE27" i="7"/>
  <c r="AE28"/>
  <c r="AE29" s="1"/>
  <c r="AE20" i="9" s="1"/>
  <c r="AE21" s="1"/>
  <c r="AE236" i="5"/>
  <c r="AE283"/>
  <c r="AF192"/>
  <c r="AE274"/>
  <c r="AE227"/>
  <c r="AF183"/>
  <c r="AD293"/>
  <c r="AD326"/>
  <c r="V194" i="6"/>
  <c r="W191" s="1"/>
  <c r="AH220" i="5"/>
  <c r="AH264"/>
  <c r="AI176"/>
  <c r="AG248" i="15"/>
  <c r="AH204"/>
  <c r="AG244"/>
  <c r="AH200"/>
  <c r="AF34" i="7"/>
  <c r="AF40" i="23"/>
  <c r="AB61" i="9"/>
  <c r="AB62" s="1"/>
  <c r="AB65" s="1"/>
  <c r="AE248" i="5"/>
  <c r="AE204"/>
  <c r="AF160"/>
  <c r="AD298"/>
  <c r="AD268"/>
  <c r="AD270" s="1"/>
  <c r="AF219"/>
  <c r="AF263"/>
  <c r="AG175"/>
  <c r="AE208"/>
  <c r="AE252"/>
  <c r="AF164"/>
  <c r="AG276"/>
  <c r="AG229"/>
  <c r="AH185"/>
  <c r="AG120" i="9"/>
  <c r="AG118" s="1"/>
  <c r="AG124" s="1"/>
  <c r="AH107" i="15"/>
  <c r="AG105"/>
  <c r="AF291" i="5"/>
  <c r="AF244"/>
  <c r="AG200"/>
  <c r="AF285"/>
  <c r="AF238"/>
  <c r="AG194"/>
  <c r="AH48" i="15"/>
  <c r="AG100"/>
  <c r="AE273" i="5"/>
  <c r="AE226"/>
  <c r="AF182"/>
  <c r="AC270"/>
  <c r="BI163" i="22"/>
  <c r="AG165" i="5" l="1"/>
  <c r="AF253"/>
  <c r="AF303" s="1"/>
  <c r="AF209"/>
  <c r="AF39" i="7"/>
  <c r="S147" i="22"/>
  <c r="AC65" i="23"/>
  <c r="AB178" i="22"/>
  <c r="AB52" i="23"/>
  <c r="AC322" i="5"/>
  <c r="AC27" i="22" s="1"/>
  <c r="L146"/>
  <c r="L148" s="1"/>
  <c r="L131"/>
  <c r="L134" s="1"/>
  <c r="K137"/>
  <c r="O106" i="9"/>
  <c r="O111" s="1"/>
  <c r="O112" s="1"/>
  <c r="O113" s="1"/>
  <c r="O107" i="22" s="1"/>
  <c r="O109" s="1"/>
  <c r="S100" i="9"/>
  <c r="S110" s="1"/>
  <c r="R101"/>
  <c r="R105"/>
  <c r="N111"/>
  <c r="AD26"/>
  <c r="AE23" s="1"/>
  <c r="AE25" s="1"/>
  <c r="T46"/>
  <c r="U43" s="1"/>
  <c r="T48"/>
  <c r="T99" i="22" s="1"/>
  <c r="AE44" i="9"/>
  <c r="AD28"/>
  <c r="AD23" i="22" s="1"/>
  <c r="AE24" i="9"/>
  <c r="AE338" i="5"/>
  <c r="AH341"/>
  <c r="AE331"/>
  <c r="AF309"/>
  <c r="AF343"/>
  <c r="AG328"/>
  <c r="AE302"/>
  <c r="AE22" i="22"/>
  <c r="AH332" i="5"/>
  <c r="AE344"/>
  <c r="AJ300"/>
  <c r="AF311"/>
  <c r="AE98" i="22"/>
  <c r="AI336" i="5"/>
  <c r="AE329"/>
  <c r="AH301"/>
  <c r="AF273"/>
  <c r="AF226"/>
  <c r="AG182"/>
  <c r="AE325"/>
  <c r="AE293"/>
  <c r="AE295" s="1"/>
  <c r="AH100" i="15"/>
  <c r="AI48"/>
  <c r="AG244" i="5"/>
  <c r="AG291"/>
  <c r="AH200"/>
  <c r="AH105" i="15"/>
  <c r="AH120" i="9"/>
  <c r="AH118" s="1"/>
  <c r="AH124" s="1"/>
  <c r="AI107" i="15"/>
  <c r="AH276" i="5"/>
  <c r="AH229"/>
  <c r="AI185"/>
  <c r="AG219"/>
  <c r="AG263"/>
  <c r="AH175"/>
  <c r="AD318"/>
  <c r="AI200" i="15"/>
  <c r="AH244"/>
  <c r="AH248"/>
  <c r="AI204"/>
  <c r="AI220" i="5"/>
  <c r="AI264"/>
  <c r="AJ176"/>
  <c r="W194" i="6"/>
  <c r="X191" s="1"/>
  <c r="AC71" i="9"/>
  <c r="AC72" s="1"/>
  <c r="AC75" s="1"/>
  <c r="AF283" i="5"/>
  <c r="AF236"/>
  <c r="AG192"/>
  <c r="AG211"/>
  <c r="AG255"/>
  <c r="AH167"/>
  <c r="AI47" i="15"/>
  <c r="AH99"/>
  <c r="AH243"/>
  <c r="AI199"/>
  <c r="AF292" i="5"/>
  <c r="AF245"/>
  <c r="AG201"/>
  <c r="AK206"/>
  <c r="AK250"/>
  <c r="AL162"/>
  <c r="W180" i="6"/>
  <c r="X142" s="1"/>
  <c r="W137"/>
  <c r="X134" s="1"/>
  <c r="AG217" i="5"/>
  <c r="AG261"/>
  <c r="AH173"/>
  <c r="N64" i="23"/>
  <c r="N62" s="1"/>
  <c r="AF27" i="7"/>
  <c r="AF28"/>
  <c r="AF29" s="1"/>
  <c r="AF20" i="9" s="1"/>
  <c r="AF21" s="1"/>
  <c r="AI201" i="15"/>
  <c r="AH245"/>
  <c r="Z176" i="22"/>
  <c r="Z28"/>
  <c r="AA67" i="9"/>
  <c r="AB64" s="1"/>
  <c r="AA28" i="23"/>
  <c r="AA49" s="1"/>
  <c r="AA25" i="22"/>
  <c r="AA26" s="1"/>
  <c r="AG257" i="5"/>
  <c r="AG213"/>
  <c r="AH169"/>
  <c r="AF275"/>
  <c r="AF228"/>
  <c r="AG184"/>
  <c r="AG34" i="7"/>
  <c r="AG40" i="23"/>
  <c r="AF230" i="5"/>
  <c r="AF277"/>
  <c r="AG186"/>
  <c r="W187" i="6"/>
  <c r="X184" s="1"/>
  <c r="AI251" i="5"/>
  <c r="AI207"/>
  <c r="AJ163"/>
  <c r="AF40" i="7"/>
  <c r="AF41" s="1"/>
  <c r="AF40" i="9" s="1"/>
  <c r="AF41" s="1"/>
  <c r="AF205" i="5"/>
  <c r="AF249"/>
  <c r="AG161"/>
  <c r="AI289"/>
  <c r="AI242"/>
  <c r="AJ198"/>
  <c r="AF232"/>
  <c r="AF279"/>
  <c r="AG188"/>
  <c r="AA76" i="9"/>
  <c r="AH101" i="15"/>
  <c r="AI49"/>
  <c r="AH96"/>
  <c r="AI44"/>
  <c r="AG234" i="5"/>
  <c r="AG281"/>
  <c r="AH190"/>
  <c r="AG259"/>
  <c r="AG215"/>
  <c r="AH171"/>
  <c r="AH247" i="15"/>
  <c r="AI203"/>
  <c r="T147" i="22"/>
  <c r="AG125" i="9"/>
  <c r="AD345" i="5"/>
  <c r="AD349" s="1"/>
  <c r="AD102" i="22" s="1"/>
  <c r="AD295" i="5"/>
  <c r="AG238"/>
  <c r="AG285"/>
  <c r="AH194"/>
  <c r="AF252"/>
  <c r="AF208"/>
  <c r="AG164"/>
  <c r="AC61" i="9"/>
  <c r="AC62" s="1"/>
  <c r="AC65" s="1"/>
  <c r="AF248" i="5"/>
  <c r="AF204"/>
  <c r="AG160"/>
  <c r="AE298"/>
  <c r="AE268"/>
  <c r="AF274"/>
  <c r="AF227"/>
  <c r="AG183"/>
  <c r="AI280"/>
  <c r="AI233"/>
  <c r="AJ189"/>
  <c r="AG26" i="23"/>
  <c r="AG22" i="7"/>
  <c r="AG38" i="23"/>
  <c r="AG32" i="7"/>
  <c r="AG39" s="1"/>
  <c r="AF231" i="5"/>
  <c r="AF278"/>
  <c r="AG187"/>
  <c r="AG258"/>
  <c r="AG214"/>
  <c r="AH170"/>
  <c r="AF282"/>
  <c r="AF235"/>
  <c r="AG191"/>
  <c r="AH117" i="9"/>
  <c r="AH123" s="1"/>
  <c r="AH125" s="1"/>
  <c r="AI104" i="15"/>
  <c r="AH262" i="5"/>
  <c r="AH218"/>
  <c r="AI174"/>
  <c r="AG267"/>
  <c r="AG223"/>
  <c r="AH179"/>
  <c r="AD173" i="22"/>
  <c r="AG222" i="5"/>
  <c r="AG266"/>
  <c r="AH178"/>
  <c r="AJ284"/>
  <c r="AJ237"/>
  <c r="AK193"/>
  <c r="AI202" i="15"/>
  <c r="AH246"/>
  <c r="AH240" i="5"/>
  <c r="AH287"/>
  <c r="AI196"/>
  <c r="AF254"/>
  <c r="AF210"/>
  <c r="AG166"/>
  <c r="AF286"/>
  <c r="AF239"/>
  <c r="AG195"/>
  <c r="AF288"/>
  <c r="AF241"/>
  <c r="AG197"/>
  <c r="AF221"/>
  <c r="AF265"/>
  <c r="AG177"/>
  <c r="AF256"/>
  <c r="AF212"/>
  <c r="AG168"/>
  <c r="AG216"/>
  <c r="AG260"/>
  <c r="AH172"/>
  <c r="AG19" i="7"/>
  <c r="AG23" i="23"/>
  <c r="AG290" i="5"/>
  <c r="AG243"/>
  <c r="AH199"/>
  <c r="AF337"/>
  <c r="AF313"/>
  <c r="AH314"/>
  <c r="V195" i="6"/>
  <c r="AE326" i="5"/>
  <c r="AE335"/>
  <c r="AF305"/>
  <c r="AE330"/>
  <c r="AF308"/>
  <c r="V181" i="6"/>
  <c r="V138"/>
  <c r="AE334" i="5"/>
  <c r="AG312"/>
  <c r="AF317"/>
  <c r="U199" i="6"/>
  <c r="U68" i="23" s="1"/>
  <c r="U66" s="1"/>
  <c r="AF316" i="5"/>
  <c r="AF307"/>
  <c r="AE327"/>
  <c r="AG339"/>
  <c r="AE304"/>
  <c r="V188" i="6"/>
  <c r="AE299" i="5"/>
  <c r="AE340"/>
  <c r="AE315"/>
  <c r="AE306"/>
  <c r="AF310"/>
  <c r="AF333"/>
  <c r="AF342"/>
  <c r="BJ163" i="22"/>
  <c r="AG209" i="5" l="1"/>
  <c r="AH165"/>
  <c r="AG253"/>
  <c r="AG303" s="1"/>
  <c r="L136" i="22"/>
  <c r="M136" s="1"/>
  <c r="AD65" i="23"/>
  <c r="AC178" i="22"/>
  <c r="AC52" i="23"/>
  <c r="AD322" i="5"/>
  <c r="AD27" i="22" s="1"/>
  <c r="O131"/>
  <c r="O134" s="1"/>
  <c r="O146"/>
  <c r="L161"/>
  <c r="L150"/>
  <c r="O107" i="9"/>
  <c r="P104" s="1"/>
  <c r="N112"/>
  <c r="S101"/>
  <c r="S105"/>
  <c r="T174" i="22"/>
  <c r="T177" s="1"/>
  <c r="T101"/>
  <c r="T103" s="1"/>
  <c r="T106" s="1"/>
  <c r="AF44" i="9"/>
  <c r="U45"/>
  <c r="U48" s="1"/>
  <c r="U99" i="22" s="1"/>
  <c r="AE26" i="9"/>
  <c r="AF23" s="1"/>
  <c r="AF25" s="1"/>
  <c r="AF24"/>
  <c r="AE28"/>
  <c r="AE23" i="22" s="1"/>
  <c r="AE173"/>
  <c r="AF338" i="5"/>
  <c r="AF331"/>
  <c r="AI341"/>
  <c r="AF299"/>
  <c r="AI301"/>
  <c r="AH312"/>
  <c r="AG308"/>
  <c r="AF330"/>
  <c r="AI332"/>
  <c r="AI314"/>
  <c r="AG343"/>
  <c r="AJ336"/>
  <c r="AG316"/>
  <c r="AF329"/>
  <c r="AF327"/>
  <c r="AF22" i="22"/>
  <c r="AG311" i="5"/>
  <c r="W138" i="6"/>
  <c r="W181"/>
  <c r="AF335" i="5"/>
  <c r="AH290"/>
  <c r="AH243"/>
  <c r="AI199"/>
  <c r="AG27" i="7"/>
  <c r="AG28"/>
  <c r="AG29" s="1"/>
  <c r="AG20" i="9" s="1"/>
  <c r="AG21" s="1"/>
  <c r="AG256" i="5"/>
  <c r="AG212"/>
  <c r="AH168"/>
  <c r="AG241"/>
  <c r="AG288"/>
  <c r="AH197"/>
  <c r="AG254"/>
  <c r="AG210"/>
  <c r="AH166"/>
  <c r="AH34" i="7"/>
  <c r="AH40" i="23"/>
  <c r="AH222" i="5"/>
  <c r="AH266"/>
  <c r="AI178"/>
  <c r="AI262"/>
  <c r="AI218"/>
  <c r="AJ174"/>
  <c r="AH24" i="22"/>
  <c r="AH175" s="1"/>
  <c r="AH29" i="23"/>
  <c r="AH50" s="1"/>
  <c r="AH214" i="5"/>
  <c r="AH258"/>
  <c r="AI170"/>
  <c r="AG40" i="7"/>
  <c r="AG41" s="1"/>
  <c r="AG40" i="9" s="1"/>
  <c r="AG41" s="1"/>
  <c r="AJ280" i="5"/>
  <c r="AJ233"/>
  <c r="AK189"/>
  <c r="AD61" i="9"/>
  <c r="AD62" s="1"/>
  <c r="AD65" s="1"/>
  <c r="AG248" i="5"/>
  <c r="AG204"/>
  <c r="AH160"/>
  <c r="AF298"/>
  <c r="AF268"/>
  <c r="AF270" s="1"/>
  <c r="AH285"/>
  <c r="AH238"/>
  <c r="AI194"/>
  <c r="AH281"/>
  <c r="AH234"/>
  <c r="AI190"/>
  <c r="AH19" i="7"/>
  <c r="AH23" i="23"/>
  <c r="AA100" i="22"/>
  <c r="AA42" i="23"/>
  <c r="AA63" s="1"/>
  <c r="AJ289" i="5"/>
  <c r="AJ242"/>
  <c r="AK198"/>
  <c r="AJ251"/>
  <c r="AJ207"/>
  <c r="AK163"/>
  <c r="X187" i="6"/>
  <c r="Y184" s="1"/>
  <c r="AG275" i="5"/>
  <c r="AG228"/>
  <c r="AH184"/>
  <c r="AA28" i="22"/>
  <c r="AB66" i="9"/>
  <c r="AB67" s="1"/>
  <c r="AC64" s="1"/>
  <c r="AC66" s="1"/>
  <c r="AI245" i="15"/>
  <c r="AJ201"/>
  <c r="AL206" i="5"/>
  <c r="AL250"/>
  <c r="AM162"/>
  <c r="AI243" i="15"/>
  <c r="AJ199"/>
  <c r="AH26" i="23"/>
  <c r="AH22" i="7"/>
  <c r="AH211" i="5"/>
  <c r="AH255"/>
  <c r="AI167"/>
  <c r="AG283"/>
  <c r="AG236"/>
  <c r="AH192"/>
  <c r="X194" i="6"/>
  <c r="Y191" s="1"/>
  <c r="AI248" i="15"/>
  <c r="AJ204"/>
  <c r="AH219" i="5"/>
  <c r="AH263"/>
  <c r="AI175"/>
  <c r="AJ107" i="15"/>
  <c r="AI105"/>
  <c r="AI120" i="9"/>
  <c r="AI118" s="1"/>
  <c r="AI124" s="1"/>
  <c r="AJ48" i="15"/>
  <c r="AI100"/>
  <c r="AD71" i="9"/>
  <c r="AD72" s="1"/>
  <c r="AD75" s="1"/>
  <c r="AG273" i="5"/>
  <c r="AG226"/>
  <c r="AH182"/>
  <c r="AF325"/>
  <c r="AF293"/>
  <c r="AF295" s="1"/>
  <c r="V199" i="6"/>
  <c r="V68" i="23" s="1"/>
  <c r="V66" s="1"/>
  <c r="AG342" i="5"/>
  <c r="AG310"/>
  <c r="AF306"/>
  <c r="AF315"/>
  <c r="AF340"/>
  <c r="AF304"/>
  <c r="AH339"/>
  <c r="U104" i="22"/>
  <c r="AH260" i="5"/>
  <c r="AH216"/>
  <c r="AI172"/>
  <c r="AG265"/>
  <c r="AG221"/>
  <c r="AH177"/>
  <c r="AG239"/>
  <c r="AG286"/>
  <c r="AH195"/>
  <c r="AI240"/>
  <c r="AI287"/>
  <c r="AJ196"/>
  <c r="AJ202" i="15"/>
  <c r="AI246"/>
  <c r="AK237" i="5"/>
  <c r="AK284"/>
  <c r="AL193"/>
  <c r="AH267"/>
  <c r="AH223"/>
  <c r="AI179"/>
  <c r="AJ104" i="15"/>
  <c r="AI117" i="9"/>
  <c r="AI123" s="1"/>
  <c r="AG282" i="5"/>
  <c r="AG235"/>
  <c r="AH191"/>
  <c r="AG231"/>
  <c r="AG278"/>
  <c r="AH187"/>
  <c r="AG274"/>
  <c r="AG227"/>
  <c r="AH183"/>
  <c r="AE318"/>
  <c r="AG208"/>
  <c r="AG252"/>
  <c r="AH164"/>
  <c r="AG24" i="22"/>
  <c r="AG175" s="1"/>
  <c r="AG29" i="23"/>
  <c r="AG50" s="1"/>
  <c r="AJ203" i="15"/>
  <c r="AI247"/>
  <c r="AH215" i="5"/>
  <c r="AH259"/>
  <c r="AI171"/>
  <c r="AI96" i="15"/>
  <c r="AJ44"/>
  <c r="AJ49"/>
  <c r="AI101"/>
  <c r="AG232" i="5"/>
  <c r="AG279"/>
  <c r="AH188"/>
  <c r="AG205"/>
  <c r="AG249"/>
  <c r="AH161"/>
  <c r="AG230"/>
  <c r="AG277"/>
  <c r="AH186"/>
  <c r="AH213"/>
  <c r="AH257"/>
  <c r="AI169"/>
  <c r="N70" i="23"/>
  <c r="N71" s="1"/>
  <c r="AH261" i="5"/>
  <c r="AH217"/>
  <c r="AI173"/>
  <c r="X137" i="6"/>
  <c r="Y134" s="1"/>
  <c r="X180"/>
  <c r="Y142" s="1"/>
  <c r="AG292" i="5"/>
  <c r="AG245"/>
  <c r="AH201"/>
  <c r="AH38" i="23"/>
  <c r="AH32" i="7"/>
  <c r="AH39" s="1"/>
  <c r="AJ47" i="15"/>
  <c r="AI99"/>
  <c r="AJ264" i="5"/>
  <c r="AJ220"/>
  <c r="AK176"/>
  <c r="AI244" i="15"/>
  <c r="AJ200"/>
  <c r="AI276" i="5"/>
  <c r="AI229"/>
  <c r="AJ185"/>
  <c r="AH244"/>
  <c r="AH291"/>
  <c r="AI200"/>
  <c r="AE345"/>
  <c r="AE349" s="1"/>
  <c r="AE102" i="22" s="1"/>
  <c r="AG317" i="5"/>
  <c r="AF334"/>
  <c r="AF326"/>
  <c r="AE270"/>
  <c r="AF302"/>
  <c r="AG337"/>
  <c r="AG309"/>
  <c r="AG333"/>
  <c r="AA77" i="9"/>
  <c r="AB74" s="1"/>
  <c r="AF98" i="22"/>
  <c r="W188" i="6"/>
  <c r="AG307" i="5"/>
  <c r="AK300"/>
  <c r="AF344"/>
  <c r="AG305"/>
  <c r="W195" i="6"/>
  <c r="AG313" i="5"/>
  <c r="AH328"/>
  <c r="BK163" i="22"/>
  <c r="AH209" i="5" l="1"/>
  <c r="AI165"/>
  <c r="AH253"/>
  <c r="AH303" s="1"/>
  <c r="L137" i="22"/>
  <c r="AE65" i="23"/>
  <c r="AD178" i="22"/>
  <c r="AD52" i="23"/>
  <c r="T179" i="22"/>
  <c r="AE322" i="5"/>
  <c r="AE27" i="22" s="1"/>
  <c r="M137"/>
  <c r="O148"/>
  <c r="O161"/>
  <c r="O150"/>
  <c r="P106" i="9"/>
  <c r="P107" s="1"/>
  <c r="Q104" s="1"/>
  <c r="T100"/>
  <c r="T110" s="1"/>
  <c r="N113"/>
  <c r="N107" i="22" s="1"/>
  <c r="N109" s="1"/>
  <c r="AF26" i="9"/>
  <c r="AG23" s="1"/>
  <c r="AF28"/>
  <c r="AF23" i="22" s="1"/>
  <c r="AG44" i="9"/>
  <c r="U46"/>
  <c r="V43" s="1"/>
  <c r="U174" i="22"/>
  <c r="U177" s="1"/>
  <c r="U101"/>
  <c r="U103" s="1"/>
  <c r="U106" s="1"/>
  <c r="AG24" i="9"/>
  <c r="AG25"/>
  <c r="AA176" i="22"/>
  <c r="AI125" i="9"/>
  <c r="AI29" i="23" s="1"/>
  <c r="AI50" s="1"/>
  <c r="AH317" i="5"/>
  <c r="AK336"/>
  <c r="AH313"/>
  <c r="X195" i="6"/>
  <c r="AG335" i="5"/>
  <c r="AH305"/>
  <c r="X188" i="6"/>
  <c r="AJ301" i="5"/>
  <c r="AH333"/>
  <c r="AH316"/>
  <c r="AJ314"/>
  <c r="AG329"/>
  <c r="AG331"/>
  <c r="AL300"/>
  <c r="AG338"/>
  <c r="AG315"/>
  <c r="AH342"/>
  <c r="W199" i="6"/>
  <c r="W68" i="23" s="1"/>
  <c r="W66" s="1"/>
  <c r="AG344" i="5"/>
  <c r="AC67" i="9"/>
  <c r="AD64" s="1"/>
  <c r="AD66" s="1"/>
  <c r="AC25" i="22"/>
  <c r="AC26" s="1"/>
  <c r="AC28" i="23"/>
  <c r="AC49" s="1"/>
  <c r="AJ229" i="5"/>
  <c r="AJ276"/>
  <c r="AK185"/>
  <c r="AI26" i="23"/>
  <c r="AI22" i="7"/>
  <c r="AH40"/>
  <c r="AH41" s="1"/>
  <c r="AH40" i="9" s="1"/>
  <c r="AH41" s="1"/>
  <c r="AH292" i="5"/>
  <c r="AH245"/>
  <c r="AI201"/>
  <c r="Y180" i="6"/>
  <c r="Y181" s="1"/>
  <c r="Y137"/>
  <c r="Z134" s="1"/>
  <c r="N72" i="23"/>
  <c r="O43" s="1"/>
  <c r="O41" s="1"/>
  <c r="O44" s="1"/>
  <c r="AI213" i="5"/>
  <c r="AI257"/>
  <c r="AJ169"/>
  <c r="AH205"/>
  <c r="AH249"/>
  <c r="AI161"/>
  <c r="AK44" i="15"/>
  <c r="AJ96"/>
  <c r="AI259" i="5"/>
  <c r="AI215"/>
  <c r="AJ171"/>
  <c r="AK203" i="15"/>
  <c r="AJ247"/>
  <c r="AH227" i="5"/>
  <c r="AH274"/>
  <c r="AI183"/>
  <c r="AH235"/>
  <c r="AH282"/>
  <c r="AI191"/>
  <c r="AK104" i="15"/>
  <c r="AJ117" i="9"/>
  <c r="AJ123" s="1"/>
  <c r="AL284" i="5"/>
  <c r="AL237"/>
  <c r="AM193"/>
  <c r="AJ246" i="15"/>
  <c r="AK202"/>
  <c r="AH239" i="5"/>
  <c r="AH286"/>
  <c r="AI195"/>
  <c r="AI216"/>
  <c r="AI260"/>
  <c r="AJ172"/>
  <c r="U147" i="22"/>
  <c r="AE71" i="9"/>
  <c r="AE72" s="1"/>
  <c r="AE75" s="1"/>
  <c r="AH273" i="5"/>
  <c r="AH226"/>
  <c r="AI182"/>
  <c r="AG325"/>
  <c r="AG293"/>
  <c r="AG295" s="1"/>
  <c r="AK48" i="15"/>
  <c r="AJ100"/>
  <c r="AI263" i="5"/>
  <c r="AI219"/>
  <c r="AJ175"/>
  <c r="Y194" i="6"/>
  <c r="Z191" s="1"/>
  <c r="AI255" i="5"/>
  <c r="AI211"/>
  <c r="AJ167"/>
  <c r="AI38" i="23"/>
  <c r="AI32" i="7"/>
  <c r="AK201" i="15"/>
  <c r="AJ245"/>
  <c r="AH228" i="5"/>
  <c r="AH275"/>
  <c r="AI184"/>
  <c r="Y187" i="6"/>
  <c r="Z184" s="1"/>
  <c r="AK242" i="5"/>
  <c r="AK289"/>
  <c r="AL198"/>
  <c r="AH27" i="7"/>
  <c r="AH28"/>
  <c r="AH29" s="1"/>
  <c r="AH20" i="9" s="1"/>
  <c r="AH21" s="1"/>
  <c r="AI238" i="5"/>
  <c r="AI285"/>
  <c r="AJ194"/>
  <c r="AF318"/>
  <c r="AK280"/>
  <c r="AK233"/>
  <c r="AL189"/>
  <c r="AJ218"/>
  <c r="AJ262"/>
  <c r="AK174"/>
  <c r="AI222"/>
  <c r="AI266"/>
  <c r="AJ178"/>
  <c r="AH210"/>
  <c r="AH254"/>
  <c r="AI166"/>
  <c r="AH256"/>
  <c r="AH212"/>
  <c r="AI168"/>
  <c r="AH343"/>
  <c r="AI328"/>
  <c r="AG302"/>
  <c r="AG326"/>
  <c r="AG330"/>
  <c r="AG334"/>
  <c r="AI339"/>
  <c r="AH310"/>
  <c r="AG327"/>
  <c r="AJ341"/>
  <c r="AH337"/>
  <c r="AJ332"/>
  <c r="AG98" i="22"/>
  <c r="AH308" i="5"/>
  <c r="AI312"/>
  <c r="AG304"/>
  <c r="AG340"/>
  <c r="AG306"/>
  <c r="AG22" i="22"/>
  <c r="AB76" i="9"/>
  <c r="AB77" s="1"/>
  <c r="AC74" s="1"/>
  <c r="AI291" i="5"/>
  <c r="AI244"/>
  <c r="AJ200"/>
  <c r="AK200" i="15"/>
  <c r="AJ244"/>
  <c r="AK264" i="5"/>
  <c r="AK220"/>
  <c r="AL176"/>
  <c r="AJ99" i="15"/>
  <c r="AK47"/>
  <c r="AI261" i="5"/>
  <c r="AI217"/>
  <c r="AJ173"/>
  <c r="AH230"/>
  <c r="AH277"/>
  <c r="AI186"/>
  <c r="AH279"/>
  <c r="AH232"/>
  <c r="AI188"/>
  <c r="AK49" i="15"/>
  <c r="AJ101"/>
  <c r="AI23" i="23"/>
  <c r="AI19" i="7"/>
  <c r="AH252" i="5"/>
  <c r="AH208"/>
  <c r="AI164"/>
  <c r="AH231"/>
  <c r="AH278"/>
  <c r="AI187"/>
  <c r="AI267"/>
  <c r="AI223"/>
  <c r="AJ179"/>
  <c r="AI40" i="23"/>
  <c r="AI34" i="7"/>
  <c r="AJ240" i="5"/>
  <c r="AJ287"/>
  <c r="AK196"/>
  <c r="AH221"/>
  <c r="AH265"/>
  <c r="AI177"/>
  <c r="V104" i="22"/>
  <c r="AF345" i="5"/>
  <c r="AF349" s="1"/>
  <c r="AF102" i="22" s="1"/>
  <c r="AJ105" i="15"/>
  <c r="AJ120" i="9"/>
  <c r="AJ118" s="1"/>
  <c r="AJ124" s="1"/>
  <c r="AK107" i="15"/>
  <c r="AK204"/>
  <c r="AJ248"/>
  <c r="AH283" i="5"/>
  <c r="AH236"/>
  <c r="AI192"/>
  <c r="AK199" i="15"/>
  <c r="AJ243"/>
  <c r="AM250" i="5"/>
  <c r="AM206"/>
  <c r="AN162"/>
  <c r="AB25" i="22"/>
  <c r="AB26" s="1"/>
  <c r="AB28" i="23"/>
  <c r="AB49" s="1"/>
  <c r="AK207" i="5"/>
  <c r="AK251"/>
  <c r="AL163"/>
  <c r="AI281"/>
  <c r="AI234"/>
  <c r="AJ190"/>
  <c r="AE61" i="9"/>
  <c r="AE62" s="1"/>
  <c r="AE65" s="1"/>
  <c r="AH204" i="5"/>
  <c r="AH248"/>
  <c r="AI160"/>
  <c r="AG298"/>
  <c r="AG268"/>
  <c r="AG270" s="1"/>
  <c r="AI258"/>
  <c r="AI214"/>
  <c r="AJ170"/>
  <c r="AH241"/>
  <c r="AH288"/>
  <c r="AI197"/>
  <c r="AI290"/>
  <c r="AI243"/>
  <c r="AJ199"/>
  <c r="X181" i="6"/>
  <c r="X138"/>
  <c r="AH311" i="5"/>
  <c r="AH307"/>
  <c r="AG299"/>
  <c r="AH309"/>
  <c r="AF173" i="22"/>
  <c r="BL163"/>
  <c r="AI209" i="5" l="1"/>
  <c r="AI253"/>
  <c r="AI303" s="1"/>
  <c r="AJ165"/>
  <c r="AI39" i="7"/>
  <c r="W104" i="22"/>
  <c r="AI24"/>
  <c r="AI175" s="1"/>
  <c r="AF65" i="23"/>
  <c r="AE178" i="22"/>
  <c r="AE52" i="23"/>
  <c r="U179" i="22"/>
  <c r="AF322" i="5"/>
  <c r="AF27" i="22" s="1"/>
  <c r="N146"/>
  <c r="N131"/>
  <c r="Q106" i="9"/>
  <c r="Q111" s="1"/>
  <c r="Q112" s="1"/>
  <c r="Q113" s="1"/>
  <c r="Q107" i="22" s="1"/>
  <c r="Q109" s="1"/>
  <c r="U100" i="9"/>
  <c r="U110" s="1"/>
  <c r="T101"/>
  <c r="T105"/>
  <c r="P111"/>
  <c r="AG26"/>
  <c r="AH23" s="1"/>
  <c r="V45"/>
  <c r="AH44"/>
  <c r="AH24"/>
  <c r="AH25"/>
  <c r="AG28"/>
  <c r="AG23" i="22" s="1"/>
  <c r="AI309" i="5"/>
  <c r="Y138" i="6"/>
  <c r="AH326" i="5"/>
  <c r="AJ328"/>
  <c r="AH327"/>
  <c r="AH306"/>
  <c r="AH304"/>
  <c r="Y195" i="6"/>
  <c r="AI313" i="5"/>
  <c r="AH338"/>
  <c r="AH315"/>
  <c r="AH330"/>
  <c r="AH302"/>
  <c r="AL336"/>
  <c r="AI308"/>
  <c r="AI333"/>
  <c r="AK301"/>
  <c r="AM300"/>
  <c r="AK314"/>
  <c r="AJ312"/>
  <c r="AK332"/>
  <c r="AI337"/>
  <c r="AI307"/>
  <c r="AJ214"/>
  <c r="AJ258"/>
  <c r="AK170"/>
  <c r="AH298"/>
  <c r="AH268"/>
  <c r="AK243" i="15"/>
  <c r="AL199"/>
  <c r="AK120" i="9"/>
  <c r="AK118" s="1"/>
  <c r="AK124" s="1"/>
  <c r="AL107" i="15"/>
  <c r="AK105"/>
  <c r="V147" i="22"/>
  <c r="AK240" i="5"/>
  <c r="AK287"/>
  <c r="AL196"/>
  <c r="AJ267"/>
  <c r="AJ223"/>
  <c r="AK179"/>
  <c r="AI317"/>
  <c r="AI208"/>
  <c r="AI252"/>
  <c r="AJ164"/>
  <c r="AL49" i="15"/>
  <c r="AK101"/>
  <c r="AI277" i="5"/>
  <c r="AI230"/>
  <c r="AJ186"/>
  <c r="AK99" i="15"/>
  <c r="AL47"/>
  <c r="AL264" i="5"/>
  <c r="AL220"/>
  <c r="AM176"/>
  <c r="AK244" i="15"/>
  <c r="AL200"/>
  <c r="AC76" i="9"/>
  <c r="AC77" s="1"/>
  <c r="AD74" s="1"/>
  <c r="AD76" s="1"/>
  <c r="AG173" i="22"/>
  <c r="AI256" i="5"/>
  <c r="AI212"/>
  <c r="AJ168"/>
  <c r="AJ222"/>
  <c r="AJ266"/>
  <c r="AK178"/>
  <c r="AL233"/>
  <c r="AL280"/>
  <c r="AM189"/>
  <c r="AL289"/>
  <c r="AL242"/>
  <c r="AM198"/>
  <c r="Z187" i="6"/>
  <c r="AA184" s="1"/>
  <c r="AL201" i="15"/>
  <c r="AK245"/>
  <c r="AJ219" i="5"/>
  <c r="AJ263"/>
  <c r="AK175"/>
  <c r="AL48" i="15"/>
  <c r="AK100"/>
  <c r="AJ260" i="5"/>
  <c r="AJ216"/>
  <c r="AK172"/>
  <c r="AL202" i="15"/>
  <c r="AK246"/>
  <c r="AM237" i="5"/>
  <c r="AM284"/>
  <c r="AN193"/>
  <c r="AK117" i="9"/>
  <c r="AK123" s="1"/>
  <c r="AL104" i="15"/>
  <c r="AI227" i="5"/>
  <c r="AI274"/>
  <c r="AJ183"/>
  <c r="AL203" i="15"/>
  <c r="AK247"/>
  <c r="AJ19" i="7"/>
  <c r="AJ23" i="23"/>
  <c r="AI249" i="5"/>
  <c r="AI205"/>
  <c r="AJ161"/>
  <c r="O64" i="23"/>
  <c r="O62" s="1"/>
  <c r="Z137" i="6"/>
  <c r="AA134" s="1"/>
  <c r="AK229" i="5"/>
  <c r="AK276"/>
  <c r="AL185"/>
  <c r="AD67" i="9"/>
  <c r="AE64" s="1"/>
  <c r="AE66" s="1"/>
  <c r="AD28" i="23"/>
  <c r="AD49" s="1"/>
  <c r="AD25" i="22"/>
  <c r="AD26" s="1"/>
  <c r="W147"/>
  <c r="AG345" i="5"/>
  <c r="AG349" s="1"/>
  <c r="AG102" i="22" s="1"/>
  <c r="AH334" i="5"/>
  <c r="AI288"/>
  <c r="AI241"/>
  <c r="AJ197"/>
  <c r="AG318"/>
  <c r="AJ281"/>
  <c r="AJ234"/>
  <c r="AK190"/>
  <c r="AN206"/>
  <c r="AN250"/>
  <c r="AO162"/>
  <c r="AJ243"/>
  <c r="AJ290"/>
  <c r="AK199"/>
  <c r="AH270"/>
  <c r="AF61" i="9"/>
  <c r="AF62" s="1"/>
  <c r="AF65" s="1"/>
  <c r="AI248" i="5"/>
  <c r="AI204"/>
  <c r="AJ160"/>
  <c r="AL251"/>
  <c r="AL207"/>
  <c r="AM163"/>
  <c r="AJ32" i="7"/>
  <c r="AJ38" i="23"/>
  <c r="AI283" i="5"/>
  <c r="AI236"/>
  <c r="AJ192"/>
  <c r="AL204" i="15"/>
  <c r="AK248"/>
  <c r="AI221" i="5"/>
  <c r="AI265"/>
  <c r="AJ177"/>
  <c r="AI231"/>
  <c r="AI278"/>
  <c r="AJ187"/>
  <c r="AI27" i="7"/>
  <c r="AI28"/>
  <c r="AI29" s="1"/>
  <c r="AI20" i="9" s="1"/>
  <c r="AI21" s="1"/>
  <c r="AI232" i="5"/>
  <c r="AI279"/>
  <c r="AJ188"/>
  <c r="AJ261"/>
  <c r="AJ217"/>
  <c r="AK173"/>
  <c r="AJ22" i="7"/>
  <c r="AJ26" i="23"/>
  <c r="AJ244" i="5"/>
  <c r="AJ291"/>
  <c r="AK200"/>
  <c r="AB100" i="22"/>
  <c r="AB42" i="23"/>
  <c r="AB63" s="1"/>
  <c r="AI254" i="5"/>
  <c r="AI210"/>
  <c r="AJ166"/>
  <c r="AK218"/>
  <c r="AK262"/>
  <c r="AL174"/>
  <c r="AJ285"/>
  <c r="AJ238"/>
  <c r="AK194"/>
  <c r="AI228"/>
  <c r="AI275"/>
  <c r="AJ184"/>
  <c r="AI40" i="7"/>
  <c r="AI41" s="1"/>
  <c r="AI40" i="9" s="1"/>
  <c r="AI41" s="1"/>
  <c r="AJ255" i="5"/>
  <c r="AJ211"/>
  <c r="AK167"/>
  <c r="Z194" i="6"/>
  <c r="AA191" s="1"/>
  <c r="AF71" i="9"/>
  <c r="AF72" s="1"/>
  <c r="AF75" s="1"/>
  <c r="AI226" i="5"/>
  <c r="AI273"/>
  <c r="AJ182"/>
  <c r="AH325"/>
  <c r="AH293"/>
  <c r="AH295" s="1"/>
  <c r="AI286"/>
  <c r="AI239"/>
  <c r="AJ195"/>
  <c r="AJ34" i="7"/>
  <c r="AJ40" i="23"/>
  <c r="AI282" i="5"/>
  <c r="AI235"/>
  <c r="AJ191"/>
  <c r="AJ259"/>
  <c r="AJ215"/>
  <c r="AK171"/>
  <c r="AL44" i="15"/>
  <c r="AK96"/>
  <c r="AJ257" i="5"/>
  <c r="AJ213"/>
  <c r="AK169"/>
  <c r="H47" i="11"/>
  <c r="Z142" i="6"/>
  <c r="AI245" i="5"/>
  <c r="AI292"/>
  <c r="AJ201"/>
  <c r="AC28" i="22"/>
  <c r="H45" i="11"/>
  <c r="X199" i="6"/>
  <c r="X68" i="23" s="1"/>
  <c r="X66" s="1"/>
  <c r="AI342" i="5"/>
  <c r="AH340"/>
  <c r="AH335"/>
  <c r="AJ339"/>
  <c r="AH331"/>
  <c r="AH329"/>
  <c r="AI311"/>
  <c r="AI343"/>
  <c r="AI316"/>
  <c r="AH22" i="22"/>
  <c r="AK341" i="5"/>
  <c r="Y188" i="6"/>
  <c r="AI305" i="5"/>
  <c r="AI310"/>
  <c r="AJ125" i="9"/>
  <c r="AH299" i="5"/>
  <c r="AH344"/>
  <c r="AH98" i="22"/>
  <c r="BM163"/>
  <c r="AJ209" i="5" l="1"/>
  <c r="AK165"/>
  <c r="AJ253"/>
  <c r="AJ303" s="1"/>
  <c r="AJ39" i="7"/>
  <c r="Y199" i="6"/>
  <c r="Y68" i="23" s="1"/>
  <c r="Y66" s="1"/>
  <c r="AH26" i="9"/>
  <c r="AI23" s="1"/>
  <c r="AF178" i="22"/>
  <c r="AF52" i="23"/>
  <c r="AG65"/>
  <c r="AG322" i="5"/>
  <c r="AG27" i="22" s="1"/>
  <c r="Q131"/>
  <c r="Q134" s="1"/>
  <c r="Q146"/>
  <c r="N148"/>
  <c r="N150"/>
  <c r="N161"/>
  <c r="N134"/>
  <c r="N136"/>
  <c r="Q107" i="9"/>
  <c r="R104" s="1"/>
  <c r="P112"/>
  <c r="U101"/>
  <c r="U105"/>
  <c r="AI44"/>
  <c r="V46"/>
  <c r="W43" s="1"/>
  <c r="V48"/>
  <c r="V99" i="22" s="1"/>
  <c r="AI24" i="9"/>
  <c r="AI25"/>
  <c r="AH28"/>
  <c r="AH23" i="22" s="1"/>
  <c r="AK125" i="9"/>
  <c r="AK29" i="23" s="1"/>
  <c r="AK50" s="1"/>
  <c r="AJ337" i="5"/>
  <c r="AK312"/>
  <c r="AI304"/>
  <c r="AJ343"/>
  <c r="AJ311"/>
  <c r="AI331"/>
  <c r="AJ307"/>
  <c r="AI334"/>
  <c r="AM336"/>
  <c r="AJ310"/>
  <c r="AJ313"/>
  <c r="Z188" i="6"/>
  <c r="AL341" i="5"/>
  <c r="AL332"/>
  <c r="AK339"/>
  <c r="AI344"/>
  <c r="AJ308"/>
  <c r="AI335"/>
  <c r="AI315"/>
  <c r="AI298"/>
  <c r="AN300"/>
  <c r="AJ333"/>
  <c r="AK328"/>
  <c r="Z138" i="6"/>
  <c r="AI299" i="5"/>
  <c r="AI326"/>
  <c r="AL314"/>
  <c r="X104" i="22"/>
  <c r="AJ245" i="5"/>
  <c r="AJ292"/>
  <c r="AK201"/>
  <c r="AK19" i="7"/>
  <c r="AK23" i="23"/>
  <c r="AK259" i="5"/>
  <c r="AK215"/>
  <c r="AL171"/>
  <c r="AJ286"/>
  <c r="AJ239"/>
  <c r="AK195"/>
  <c r="AH345"/>
  <c r="AH349" s="1"/>
  <c r="AH102" i="22" s="1"/>
  <c r="AI325" i="5"/>
  <c r="AI293"/>
  <c r="AI295" s="1"/>
  <c r="AK211"/>
  <c r="AK255"/>
  <c r="AL167"/>
  <c r="AL218"/>
  <c r="AL262"/>
  <c r="AM174"/>
  <c r="AK244"/>
  <c r="AK291"/>
  <c r="AL200"/>
  <c r="AJ279"/>
  <c r="AJ232"/>
  <c r="AK188"/>
  <c r="AJ221"/>
  <c r="AJ265"/>
  <c r="AK177"/>
  <c r="AM204" i="15"/>
  <c r="AL248"/>
  <c r="AB28" i="22"/>
  <c r="AM251" i="5"/>
  <c r="AM207"/>
  <c r="AN163"/>
  <c r="AO206"/>
  <c r="AO250"/>
  <c r="AP162"/>
  <c r="AJ241"/>
  <c r="AJ288"/>
  <c r="AK197"/>
  <c r="AL276"/>
  <c r="AL229"/>
  <c r="AM185"/>
  <c r="AA137" i="6"/>
  <c r="AB134" s="1"/>
  <c r="AJ274" i="5"/>
  <c r="AJ227"/>
  <c r="AK183"/>
  <c r="AK40" i="23"/>
  <c r="AK34" i="7"/>
  <c r="AK260" i="5"/>
  <c r="AK216"/>
  <c r="AL172"/>
  <c r="AM48" i="15"/>
  <c r="AL100"/>
  <c r="AM242" i="5"/>
  <c r="AM289"/>
  <c r="AN198"/>
  <c r="AK222"/>
  <c r="AK266"/>
  <c r="AL178"/>
  <c r="AD77" i="9"/>
  <c r="AE74" s="1"/>
  <c r="AE76" s="1"/>
  <c r="AD42" i="23"/>
  <c r="AD63" s="1"/>
  <c r="AD100" i="22"/>
  <c r="AD176" s="1"/>
  <c r="AL244" i="15"/>
  <c r="AM200"/>
  <c r="AM220" i="5"/>
  <c r="AM264"/>
  <c r="AN176"/>
  <c r="AK22" i="7"/>
  <c r="AK26" i="23"/>
  <c r="AJ208" i="5"/>
  <c r="AJ252"/>
  <c r="AK164"/>
  <c r="AL105" i="15"/>
  <c r="AL120" i="9"/>
  <c r="AL118" s="1"/>
  <c r="AL124" s="1"/>
  <c r="AM107" i="15"/>
  <c r="AM199"/>
  <c r="AL243"/>
  <c r="AG61" i="9"/>
  <c r="AG62" s="1"/>
  <c r="AG65" s="1"/>
  <c r="AK214" i="5"/>
  <c r="AK258"/>
  <c r="AL170"/>
  <c r="AJ309"/>
  <c r="AI338"/>
  <c r="Z195" i="6"/>
  <c r="AJ305" i="5"/>
  <c r="AI98" i="22"/>
  <c r="AI327" i="5"/>
  <c r="AI22" i="22"/>
  <c r="AI330" i="5"/>
  <c r="AL301"/>
  <c r="AJ342"/>
  <c r="AI340"/>
  <c r="AI268"/>
  <c r="AI270" s="1"/>
  <c r="AJ29" i="23"/>
  <c r="AJ50" s="1"/>
  <c r="AJ24" i="22"/>
  <c r="AJ175" s="1"/>
  <c r="AH173"/>
  <c r="Z180" i="6"/>
  <c r="AA142" s="1"/>
  <c r="AK213" i="5"/>
  <c r="AK257"/>
  <c r="AL169"/>
  <c r="AM44" i="15"/>
  <c r="AL96"/>
  <c r="AJ235" i="5"/>
  <c r="AJ282"/>
  <c r="AK191"/>
  <c r="AG71" i="9"/>
  <c r="AJ273" i="5"/>
  <c r="AJ226"/>
  <c r="AK182"/>
  <c r="AA194" i="6"/>
  <c r="AB191" s="1"/>
  <c r="AJ275" i="5"/>
  <c r="AJ228"/>
  <c r="AK184"/>
  <c r="AK285"/>
  <c r="AK238"/>
  <c r="AL194"/>
  <c r="AJ210"/>
  <c r="AJ254"/>
  <c r="AK166"/>
  <c r="AK217"/>
  <c r="AK261"/>
  <c r="AL173"/>
  <c r="AJ278"/>
  <c r="AJ231"/>
  <c r="AK187"/>
  <c r="AJ236"/>
  <c r="AJ283"/>
  <c r="AK192"/>
  <c r="AJ40" i="7"/>
  <c r="AJ41" s="1"/>
  <c r="AJ40" i="9" s="1"/>
  <c r="AJ41" s="1"/>
  <c r="AJ248" i="5"/>
  <c r="AJ204"/>
  <c r="AK160"/>
  <c r="AK243"/>
  <c r="AK290"/>
  <c r="AL199"/>
  <c r="AK234"/>
  <c r="AK281"/>
  <c r="AL190"/>
  <c r="AD28" i="22"/>
  <c r="AE67" i="9"/>
  <c r="AF64" s="1"/>
  <c r="AE28" i="23"/>
  <c r="AE49" s="1"/>
  <c r="AE25" i="22"/>
  <c r="AE26" s="1"/>
  <c r="O70" i="23"/>
  <c r="O71" s="1"/>
  <c r="O72" s="1"/>
  <c r="P43" s="1"/>
  <c r="P41" s="1"/>
  <c r="P44" s="1"/>
  <c r="AJ249" i="5"/>
  <c r="AJ205"/>
  <c r="AK161"/>
  <c r="AJ27" i="7"/>
  <c r="AJ28"/>
  <c r="AJ29" s="1"/>
  <c r="AJ20" i="9" s="1"/>
  <c r="AJ21" s="1"/>
  <c r="AM203" i="15"/>
  <c r="AL247"/>
  <c r="AL117" i="9"/>
  <c r="AL123" s="1"/>
  <c r="AL125" s="1"/>
  <c r="AM104" i="15"/>
  <c r="AN284" i="5"/>
  <c r="AN237"/>
  <c r="AO193"/>
  <c r="AL246" i="15"/>
  <c r="AM202"/>
  <c r="AK263" i="5"/>
  <c r="AK219"/>
  <c r="AL175"/>
  <c r="AL245" i="15"/>
  <c r="AM201"/>
  <c r="AA187" i="6"/>
  <c r="AB184" s="1"/>
  <c r="AM233" i="5"/>
  <c r="AM280"/>
  <c r="AN189"/>
  <c r="AJ212"/>
  <c r="AJ256"/>
  <c r="AK168"/>
  <c r="AC100" i="22"/>
  <c r="AC42" i="23"/>
  <c r="AC63" s="1"/>
  <c r="AL99" i="15"/>
  <c r="AM47"/>
  <c r="AJ230" i="5"/>
  <c r="AJ277"/>
  <c r="AK186"/>
  <c r="AM49" i="15"/>
  <c r="AL101"/>
  <c r="AK267" i="5"/>
  <c r="AK223"/>
  <c r="AL179"/>
  <c r="AL287"/>
  <c r="AL240"/>
  <c r="AM196"/>
  <c r="AK32" i="7"/>
  <c r="AK39" s="1"/>
  <c r="AK38" i="23"/>
  <c r="AH318" i="5"/>
  <c r="AB176" i="22"/>
  <c r="AJ316" i="5"/>
  <c r="AI306"/>
  <c r="AI329"/>
  <c r="AI302"/>
  <c r="AJ317"/>
  <c r="BN163" i="22"/>
  <c r="AK253" i="5" l="1"/>
  <c r="AK303" s="1"/>
  <c r="AL165"/>
  <c r="AK209"/>
  <c r="AK24" i="22"/>
  <c r="AK175" s="1"/>
  <c r="AI318" i="5"/>
  <c r="Y104" i="22"/>
  <c r="Y147" s="1"/>
  <c r="H51" i="11"/>
  <c r="AH65" i="23"/>
  <c r="AG178" i="22"/>
  <c r="AG52" i="23"/>
  <c r="AI26" i="9"/>
  <c r="AJ23" s="1"/>
  <c r="AJ25" s="1"/>
  <c r="AI322" i="5"/>
  <c r="AI27" i="22" s="1"/>
  <c r="AH322" i="5"/>
  <c r="AH27" i="22" s="1"/>
  <c r="O136"/>
  <c r="N137"/>
  <c r="Q148"/>
  <c r="Q150"/>
  <c r="Q161"/>
  <c r="R106" i="9"/>
  <c r="R111" s="1"/>
  <c r="P113"/>
  <c r="P107" i="22" s="1"/>
  <c r="P109" s="1"/>
  <c r="AJ44" i="9"/>
  <c r="V174" i="22"/>
  <c r="V177" s="1"/>
  <c r="V101"/>
  <c r="V103" s="1"/>
  <c r="V106" s="1"/>
  <c r="W45" i="9"/>
  <c r="AJ24"/>
  <c r="AI28"/>
  <c r="AI23" i="22" s="1"/>
  <c r="P64" i="23"/>
  <c r="P62" s="1"/>
  <c r="AM341" i="5"/>
  <c r="AK333"/>
  <c r="AK307"/>
  <c r="Z181" i="6"/>
  <c r="Z199" s="1"/>
  <c r="Z68" i="23" s="1"/>
  <c r="Z66" s="1"/>
  <c r="AL312" i="5"/>
  <c r="AK309"/>
  <c r="AJ344"/>
  <c r="AJ306"/>
  <c r="AK317"/>
  <c r="AJ329"/>
  <c r="AJ315"/>
  <c r="AJ331"/>
  <c r="AK343"/>
  <c r="AK305"/>
  <c r="AN336"/>
  <c r="AJ22" i="22"/>
  <c r="AJ327" i="5"/>
  <c r="AK308"/>
  <c r="AM314"/>
  <c r="AK310"/>
  <c r="AA138" i="6"/>
  <c r="AL328" i="5"/>
  <c r="AJ340"/>
  <c r="AM301"/>
  <c r="AK40" i="7"/>
  <c r="AK41" s="1"/>
  <c r="AK40" i="9" s="1"/>
  <c r="AK41" s="1"/>
  <c r="AL267" i="5"/>
  <c r="AL223"/>
  <c r="AM179"/>
  <c r="AN49" i="15"/>
  <c r="AM101"/>
  <c r="AN47"/>
  <c r="AM99"/>
  <c r="AN233" i="5"/>
  <c r="AN280"/>
  <c r="AO189"/>
  <c r="AB187" i="6"/>
  <c r="AC184" s="1"/>
  <c r="AM246" i="15"/>
  <c r="AN202"/>
  <c r="AO237" i="5"/>
  <c r="AO284"/>
  <c r="AP193"/>
  <c r="AL29" i="23"/>
  <c r="AL50" s="1"/>
  <c r="AL24" i="22"/>
  <c r="AL175" s="1"/>
  <c r="AM247" i="15"/>
  <c r="AN203"/>
  <c r="AE28" i="22"/>
  <c r="AF66" i="9"/>
  <c r="AF67" s="1"/>
  <c r="AG64" s="1"/>
  <c r="AL290" i="5"/>
  <c r="AL243"/>
  <c r="AM199"/>
  <c r="AK236"/>
  <c r="AK283"/>
  <c r="AL192"/>
  <c r="AL261"/>
  <c r="AL217"/>
  <c r="AM173"/>
  <c r="AK210"/>
  <c r="AK254"/>
  <c r="AL166"/>
  <c r="AK275"/>
  <c r="AK228"/>
  <c r="AL184"/>
  <c r="AB194" i="6"/>
  <c r="AC191" s="1"/>
  <c r="AK235" i="5"/>
  <c r="AK282"/>
  <c r="AL191"/>
  <c r="AM96" i="15"/>
  <c r="AN44"/>
  <c r="AI173" i="22"/>
  <c r="AL38" i="23"/>
  <c r="AL32" i="7"/>
  <c r="AM105" i="15"/>
  <c r="AN107"/>
  <c r="AM120" i="9"/>
  <c r="AM118" s="1"/>
  <c r="AM124" s="1"/>
  <c r="AN264" i="5"/>
  <c r="AN220"/>
  <c r="AO176"/>
  <c r="AL266"/>
  <c r="AL222"/>
  <c r="AM178"/>
  <c r="AL216"/>
  <c r="AL260"/>
  <c r="AM172"/>
  <c r="AM276"/>
  <c r="AM229"/>
  <c r="AN185"/>
  <c r="AP250"/>
  <c r="AP206"/>
  <c r="AQ162"/>
  <c r="AN251"/>
  <c r="AN207"/>
  <c r="AO163"/>
  <c r="AM248" i="15"/>
  <c r="AN204"/>
  <c r="AK232" i="5"/>
  <c r="AK279"/>
  <c r="AL188"/>
  <c r="AM262"/>
  <c r="AM218"/>
  <c r="AN174"/>
  <c r="AH71" i="9"/>
  <c r="AH72" s="1"/>
  <c r="AH75" s="1"/>
  <c r="AK239" i="5"/>
  <c r="AK286"/>
  <c r="AL195"/>
  <c r="AK292"/>
  <c r="AK245"/>
  <c r="AL201"/>
  <c r="AJ302"/>
  <c r="AJ338"/>
  <c r="AM240"/>
  <c r="AM287"/>
  <c r="AN196"/>
  <c r="AK277"/>
  <c r="AK230"/>
  <c r="AL186"/>
  <c r="AL22" i="7"/>
  <c r="AL26" i="23"/>
  <c r="AC176" i="22"/>
  <c r="AK256" i="5"/>
  <c r="AK212"/>
  <c r="AL168"/>
  <c r="AN201" i="15"/>
  <c r="AM245"/>
  <c r="AL219" i="5"/>
  <c r="AL263"/>
  <c r="AM175"/>
  <c r="AL34" i="7"/>
  <c r="AL40" i="23"/>
  <c r="AN104" i="15"/>
  <c r="AM117" i="9"/>
  <c r="AM123" s="1"/>
  <c r="AK205" i="5"/>
  <c r="AK249"/>
  <c r="AL161"/>
  <c r="AL281"/>
  <c r="AL234"/>
  <c r="AM190"/>
  <c r="AK204"/>
  <c r="AK248"/>
  <c r="AL160"/>
  <c r="AJ298"/>
  <c r="AJ268"/>
  <c r="AJ270" s="1"/>
  <c r="AK278"/>
  <c r="AK231"/>
  <c r="AL187"/>
  <c r="AL285"/>
  <c r="AL238"/>
  <c r="AM194"/>
  <c r="AK226"/>
  <c r="AK273"/>
  <c r="AL182"/>
  <c r="AJ325"/>
  <c r="AJ293"/>
  <c r="AG72" i="9"/>
  <c r="AG75" s="1"/>
  <c r="AL23" i="23"/>
  <c r="AL19" i="7"/>
  <c r="AL257" i="5"/>
  <c r="AL213"/>
  <c r="AM169"/>
  <c r="AA180" i="6"/>
  <c r="AB142" s="1"/>
  <c r="AH61" i="9"/>
  <c r="AH62" s="1"/>
  <c r="AH65" s="1"/>
  <c r="AL258" i="5"/>
  <c r="AL214"/>
  <c r="AM170"/>
  <c r="AM243" i="15"/>
  <c r="AN199"/>
  <c r="AK252" i="5"/>
  <c r="AK208"/>
  <c r="AL164"/>
  <c r="AM244" i="15"/>
  <c r="AN200"/>
  <c r="AE77" i="9"/>
  <c r="AF74" s="1"/>
  <c r="AF76" s="1"/>
  <c r="AE42" i="23"/>
  <c r="AE63" s="1"/>
  <c r="AE100" i="22"/>
  <c r="AN289" i="5"/>
  <c r="AN242"/>
  <c r="AO198"/>
  <c r="AM100" i="15"/>
  <c r="AN48"/>
  <c r="AK274" i="5"/>
  <c r="AK227"/>
  <c r="AL183"/>
  <c r="AB137" i="6"/>
  <c r="AC134" s="1"/>
  <c r="AK288" i="5"/>
  <c r="AK241"/>
  <c r="AL197"/>
  <c r="AK221"/>
  <c r="AK265"/>
  <c r="AL177"/>
  <c r="AL291"/>
  <c r="AL244"/>
  <c r="AM200"/>
  <c r="AL255"/>
  <c r="AL211"/>
  <c r="AM167"/>
  <c r="AI345"/>
  <c r="AL259"/>
  <c r="AL215"/>
  <c r="AM171"/>
  <c r="AK27" i="7"/>
  <c r="AK28"/>
  <c r="AK29" s="1"/>
  <c r="AK20" i="9" s="1"/>
  <c r="AK21" s="1"/>
  <c r="X147" i="22"/>
  <c r="AL339" i="5"/>
  <c r="AM332"/>
  <c r="AA188" i="6"/>
  <c r="AK313" i="5"/>
  <c r="AJ299"/>
  <c r="AK342"/>
  <c r="AJ98" i="22"/>
  <c r="AJ335" i="5"/>
  <c r="AJ330"/>
  <c r="AK311"/>
  <c r="AJ304"/>
  <c r="AK337"/>
  <c r="AA195" i="6"/>
  <c r="AJ334" i="5"/>
  <c r="AK316"/>
  <c r="AJ326"/>
  <c r="AO300"/>
  <c r="BO163" i="22"/>
  <c r="AL253" i="5" l="1"/>
  <c r="AL303" s="1"/>
  <c r="AL209"/>
  <c r="AM165"/>
  <c r="AL39" i="7"/>
  <c r="AJ173" i="22"/>
  <c r="Z104"/>
  <c r="Z147" s="1"/>
  <c r="AI52" i="23"/>
  <c r="AI349" i="5"/>
  <c r="AI102" i="22" s="1"/>
  <c r="AH178"/>
  <c r="AH52" i="23"/>
  <c r="V179" i="22"/>
  <c r="O137"/>
  <c r="P146"/>
  <c r="P131"/>
  <c r="P134" s="1"/>
  <c r="R107" i="9"/>
  <c r="S104" s="1"/>
  <c r="S106" s="1"/>
  <c r="S111" s="1"/>
  <c r="S112" s="1"/>
  <c r="S113" s="1"/>
  <c r="S107" i="22" s="1"/>
  <c r="S109" s="1"/>
  <c r="V100" i="9"/>
  <c r="V110" s="1"/>
  <c r="R112"/>
  <c r="AJ26"/>
  <c r="AK23" s="1"/>
  <c r="AK25" s="1"/>
  <c r="AK44"/>
  <c r="W46"/>
  <c r="X43" s="1"/>
  <c r="W48"/>
  <c r="W99" i="22" s="1"/>
  <c r="AJ28" i="9"/>
  <c r="AJ23" i="22" s="1"/>
  <c r="AK24" i="9"/>
  <c r="AM125"/>
  <c r="AM24" i="22" s="1"/>
  <c r="AM175" s="1"/>
  <c r="AL307" i="5"/>
  <c r="AL337"/>
  <c r="AL313"/>
  <c r="AK329"/>
  <c r="AP300"/>
  <c r="AK334"/>
  <c r="AB195" i="6"/>
  <c r="AL305" i="5"/>
  <c r="AK340"/>
  <c r="AA181" i="6"/>
  <c r="AA199" s="1"/>
  <c r="AA68" i="23" s="1"/>
  <c r="AA66" s="1"/>
  <c r="AK327" i="5"/>
  <c r="AK304"/>
  <c r="AL311"/>
  <c r="AK22" i="22"/>
  <c r="AN341" i="5"/>
  <c r="AK302"/>
  <c r="AL308"/>
  <c r="AM339"/>
  <c r="AK335"/>
  <c r="AL342"/>
  <c r="AO336"/>
  <c r="AB188" i="6"/>
  <c r="AG66" i="9"/>
  <c r="AG67" s="1"/>
  <c r="AH64" s="1"/>
  <c r="AH66" s="1"/>
  <c r="P70" i="23"/>
  <c r="P71" s="1"/>
  <c r="P72" s="1"/>
  <c r="Q43" s="1"/>
  <c r="Q41" s="1"/>
  <c r="Q44" s="1"/>
  <c r="AM259" i="5"/>
  <c r="AM215"/>
  <c r="AN171"/>
  <c r="AM244"/>
  <c r="AM291"/>
  <c r="AN200"/>
  <c r="AL274"/>
  <c r="AL227"/>
  <c r="AM183"/>
  <c r="AF77" i="9"/>
  <c r="AG74" s="1"/>
  <c r="AG76" s="1"/>
  <c r="AF100" i="22"/>
  <c r="AF42" i="23"/>
  <c r="AF63" s="1"/>
  <c r="AM32" i="7"/>
  <c r="AM38" i="23"/>
  <c r="AB180" i="6"/>
  <c r="AC142" s="1"/>
  <c r="AC180" s="1"/>
  <c r="AL27" i="7"/>
  <c r="AL28"/>
  <c r="AL29" s="1"/>
  <c r="AL20" i="9" s="1"/>
  <c r="AL21" s="1"/>
  <c r="AI71"/>
  <c r="AI72" s="1"/>
  <c r="AI75" s="1"/>
  <c r="AL273" i="5"/>
  <c r="AL226"/>
  <c r="AM182"/>
  <c r="AL278"/>
  <c r="AL231"/>
  <c r="AM187"/>
  <c r="AJ318"/>
  <c r="AM281"/>
  <c r="AM234"/>
  <c r="AN190"/>
  <c r="AK268"/>
  <c r="AK270" s="1"/>
  <c r="AK299"/>
  <c r="AM219"/>
  <c r="AM263"/>
  <c r="AN175"/>
  <c r="AN245" i="15"/>
  <c r="AO201"/>
  <c r="AL256" i="5"/>
  <c r="AL212"/>
  <c r="AM168"/>
  <c r="AN240"/>
  <c r="AN287"/>
  <c r="AO196"/>
  <c r="AL292"/>
  <c r="AL245"/>
  <c r="AM201"/>
  <c r="AN218"/>
  <c r="AN262"/>
  <c r="AO174"/>
  <c r="AO204" i="15"/>
  <c r="AN248"/>
  <c r="AO251" i="5"/>
  <c r="AO207"/>
  <c r="AP163"/>
  <c r="AN229"/>
  <c r="AN276"/>
  <c r="AO185"/>
  <c r="AM266"/>
  <c r="AM222"/>
  <c r="AN178"/>
  <c r="AO44" i="15"/>
  <c r="AN96"/>
  <c r="AL235" i="5"/>
  <c r="AL282"/>
  <c r="AM191"/>
  <c r="AC194" i="6"/>
  <c r="AD191" s="1"/>
  <c r="AL254" i="5"/>
  <c r="AL210"/>
  <c r="AM166"/>
  <c r="AL283"/>
  <c r="AL236"/>
  <c r="AM192"/>
  <c r="AN247" i="15"/>
  <c r="AO203"/>
  <c r="AP237" i="5"/>
  <c r="AP284"/>
  <c r="AQ193"/>
  <c r="AM40" i="23"/>
  <c r="AM34" i="7"/>
  <c r="AC187" i="6"/>
  <c r="AD184" s="1"/>
  <c r="AM22" i="7"/>
  <c r="AM26" i="23"/>
  <c r="AM267" i="5"/>
  <c r="AM223"/>
  <c r="AN179"/>
  <c r="AL309"/>
  <c r="AL343"/>
  <c r="AK315"/>
  <c r="AB138" i="6"/>
  <c r="AK326" i="5"/>
  <c r="AK330"/>
  <c r="AK298"/>
  <c r="AL333"/>
  <c r="AK306"/>
  <c r="AK344"/>
  <c r="AK338"/>
  <c r="AJ295"/>
  <c r="AM312"/>
  <c r="AK331"/>
  <c r="AN301"/>
  <c r="AM328"/>
  <c r="AL310"/>
  <c r="AL316"/>
  <c r="AN332"/>
  <c r="AL317"/>
  <c r="AK98" i="22"/>
  <c r="AM255" i="5"/>
  <c r="AM211"/>
  <c r="AN167"/>
  <c r="AL221"/>
  <c r="AL265"/>
  <c r="AM177"/>
  <c r="AL288"/>
  <c r="AL241"/>
  <c r="AM197"/>
  <c r="AC137" i="6"/>
  <c r="AD134" s="1"/>
  <c r="AN100" i="15"/>
  <c r="AO48"/>
  <c r="AO289" i="5"/>
  <c r="AO242"/>
  <c r="AP198"/>
  <c r="AN244" i="15"/>
  <c r="AO200"/>
  <c r="AL208" i="5"/>
  <c r="AL252"/>
  <c r="AM164"/>
  <c r="AN243" i="15"/>
  <c r="AO199"/>
  <c r="AM214" i="5"/>
  <c r="AM258"/>
  <c r="AN170"/>
  <c r="AM257"/>
  <c r="AM213"/>
  <c r="AN169"/>
  <c r="AJ345"/>
  <c r="AJ349" s="1"/>
  <c r="AJ102" i="22" s="1"/>
  <c r="AK325" i="5"/>
  <c r="AK293"/>
  <c r="AM238"/>
  <c r="AM285"/>
  <c r="AN194"/>
  <c r="AI61" i="9"/>
  <c r="AI62" s="1"/>
  <c r="AI65" s="1"/>
  <c r="AL204" i="5"/>
  <c r="AL248"/>
  <c r="AM160"/>
  <c r="AL249"/>
  <c r="AL205"/>
  <c r="AM161"/>
  <c r="AO104" i="15"/>
  <c r="AN117" i="9"/>
  <c r="AN123" s="1"/>
  <c r="AL230" i="5"/>
  <c r="AL277"/>
  <c r="AM186"/>
  <c r="AL286"/>
  <c r="AL239"/>
  <c r="AM195"/>
  <c r="AL232"/>
  <c r="AL279"/>
  <c r="AM188"/>
  <c r="AQ250"/>
  <c r="AQ206"/>
  <c r="AR162"/>
  <c r="AM216"/>
  <c r="AM260"/>
  <c r="AN172"/>
  <c r="AO264"/>
  <c r="AO220"/>
  <c r="AP176"/>
  <c r="AN314"/>
  <c r="AN105" i="15"/>
  <c r="AN120" i="9"/>
  <c r="AN118" s="1"/>
  <c r="AN124" s="1"/>
  <c r="AO107" i="15"/>
  <c r="AL40" i="7"/>
  <c r="AL41" s="1"/>
  <c r="AL40" i="9" s="1"/>
  <c r="AL41" s="1"/>
  <c r="AM23" i="23"/>
  <c r="AM19" i="7"/>
  <c r="AL228" i="5"/>
  <c r="AL275"/>
  <c r="AM184"/>
  <c r="AM261"/>
  <c r="AM217"/>
  <c r="AN173"/>
  <c r="AM243"/>
  <c r="AM290"/>
  <c r="AN199"/>
  <c r="AF28" i="23"/>
  <c r="AF49" s="1"/>
  <c r="AF25" i="22"/>
  <c r="AF26" s="1"/>
  <c r="AN246" i="15"/>
  <c r="AO202"/>
  <c r="AO233" i="5"/>
  <c r="AO280"/>
  <c r="AP189"/>
  <c r="AN99" i="15"/>
  <c r="AO47"/>
  <c r="AN101"/>
  <c r="AO49"/>
  <c r="AE176" i="22"/>
  <c r="BP163"/>
  <c r="AM29" i="23" l="1"/>
  <c r="AM50" s="1"/>
  <c r="AM209" i="5"/>
  <c r="AM253"/>
  <c r="AM303" s="1"/>
  <c r="AN165"/>
  <c r="AM39" i="7"/>
  <c r="AK173" i="22"/>
  <c r="AJ65" i="23"/>
  <c r="AI65"/>
  <c r="AI178" i="22"/>
  <c r="AJ322" i="5"/>
  <c r="AJ27" i="22" s="1"/>
  <c r="P150"/>
  <c r="P148"/>
  <c r="P161"/>
  <c r="P136"/>
  <c r="S131"/>
  <c r="S134" s="1"/>
  <c r="S146"/>
  <c r="R113" i="9"/>
  <c r="R107" i="22" s="1"/>
  <c r="R109" s="1"/>
  <c r="V101" i="9"/>
  <c r="V105"/>
  <c r="S107"/>
  <c r="T104" s="1"/>
  <c r="AK26"/>
  <c r="AL23" s="1"/>
  <c r="AL25" s="1"/>
  <c r="AL44"/>
  <c r="W174" i="22"/>
  <c r="W177" s="1"/>
  <c r="W101"/>
  <c r="W103" s="1"/>
  <c r="W106" s="1"/>
  <c r="X45" i="9"/>
  <c r="AK28"/>
  <c r="AK23" i="22" s="1"/>
  <c r="AL24" i="9"/>
  <c r="AL334" i="5"/>
  <c r="AM316"/>
  <c r="Q64" i="23"/>
  <c r="Q62" s="1"/>
  <c r="AM343" i="5"/>
  <c r="AN328"/>
  <c r="AO301"/>
  <c r="AN312"/>
  <c r="AM309"/>
  <c r="AM337"/>
  <c r="AM307"/>
  <c r="AM308"/>
  <c r="AC138" i="6"/>
  <c r="AL340" i="5"/>
  <c r="AL315"/>
  <c r="AM305"/>
  <c r="AC188" i="6"/>
  <c r="AL304" i="5"/>
  <c r="AL330"/>
  <c r="AO332"/>
  <c r="AL344"/>
  <c r="AB181" i="6"/>
  <c r="AB199" s="1"/>
  <c r="AB68" i="23" s="1"/>
  <c r="AB66" s="1"/>
  <c r="AA104" i="22"/>
  <c r="AO101" i="15"/>
  <c r="AP49"/>
  <c r="AP47"/>
  <c r="AO99"/>
  <c r="AP280" i="5"/>
  <c r="AP233"/>
  <c r="AQ189"/>
  <c r="AN40" i="23"/>
  <c r="AN34" i="7"/>
  <c r="AN261" i="5"/>
  <c r="AN217"/>
  <c r="AO173"/>
  <c r="AM27" i="7"/>
  <c r="AM28"/>
  <c r="AM29" s="1"/>
  <c r="AM20" i="9" s="1"/>
  <c r="AM21" s="1"/>
  <c r="AP264" i="5"/>
  <c r="AP220"/>
  <c r="AQ176"/>
  <c r="AR250"/>
  <c r="AR206"/>
  <c r="AS162"/>
  <c r="AM286"/>
  <c r="AM239"/>
  <c r="AN195"/>
  <c r="AM205"/>
  <c r="AM249"/>
  <c r="AN161"/>
  <c r="AL298"/>
  <c r="AL268"/>
  <c r="AL270" s="1"/>
  <c r="AN238"/>
  <c r="AN285"/>
  <c r="AO194"/>
  <c r="AK345"/>
  <c r="AK349" s="1"/>
  <c r="AK102" i="22" s="1"/>
  <c r="AN214" i="5"/>
  <c r="AN258"/>
  <c r="AO170"/>
  <c r="AN38" i="23"/>
  <c r="AN32" i="7"/>
  <c r="AN39" s="1"/>
  <c r="AO244" i="15"/>
  <c r="AP200"/>
  <c r="AP242" i="5"/>
  <c r="AP289"/>
  <c r="AQ198"/>
  <c r="AD137" i="6"/>
  <c r="AE134" s="1"/>
  <c r="AM221" i="5"/>
  <c r="AM265"/>
  <c r="AN177"/>
  <c r="AN223"/>
  <c r="AN267"/>
  <c r="AO179"/>
  <c r="AD187" i="6"/>
  <c r="AE184" s="1"/>
  <c r="AP203" i="15"/>
  <c r="AO247"/>
  <c r="AM283" i="5"/>
  <c r="AM236"/>
  <c r="AN192"/>
  <c r="AM235"/>
  <c r="AM282"/>
  <c r="AN191"/>
  <c r="AP44" i="15"/>
  <c r="AO96"/>
  <c r="AO276" i="5"/>
  <c r="AO229"/>
  <c r="AP185"/>
  <c r="AO262"/>
  <c r="AO218"/>
  <c r="AP174"/>
  <c r="AM256"/>
  <c r="AM212"/>
  <c r="AN168"/>
  <c r="AN234"/>
  <c r="AN281"/>
  <c r="AO190"/>
  <c r="AM273"/>
  <c r="AM226"/>
  <c r="AN182"/>
  <c r="AL325"/>
  <c r="AL293"/>
  <c r="AL295" s="1"/>
  <c r="AC181" i="6"/>
  <c r="I47" i="11"/>
  <c r="AD142" i="6"/>
  <c r="AM40" i="7"/>
  <c r="AM41" s="1"/>
  <c r="AM40" i="9" s="1"/>
  <c r="AM41" s="1"/>
  <c r="AM274" i="5"/>
  <c r="AM227"/>
  <c r="AN183"/>
  <c r="AN244"/>
  <c r="AN291"/>
  <c r="AO200"/>
  <c r="AG28" i="23"/>
  <c r="AG49" s="1"/>
  <c r="AG25" i="22"/>
  <c r="AG26" s="1"/>
  <c r="AM342" i="5"/>
  <c r="AM311"/>
  <c r="AL327"/>
  <c r="AL98" i="22"/>
  <c r="AO314" i="5"/>
  <c r="AM310"/>
  <c r="AQ300"/>
  <c r="AL331"/>
  <c r="AL338"/>
  <c r="AL329"/>
  <c r="AN125" i="9"/>
  <c r="AL299" i="5"/>
  <c r="AL302"/>
  <c r="AO341"/>
  <c r="AK318"/>
  <c r="AM317"/>
  <c r="AP336"/>
  <c r="AL335"/>
  <c r="AC195" i="6"/>
  <c r="AN339" i="5"/>
  <c r="AL306"/>
  <c r="AM313"/>
  <c r="AM333"/>
  <c r="AL22" i="22"/>
  <c r="AL326" i="5"/>
  <c r="AN26" i="23"/>
  <c r="AN22" i="7"/>
  <c r="AP202" i="15"/>
  <c r="AO246"/>
  <c r="AF176" i="22"/>
  <c r="AF28"/>
  <c r="AN243" i="5"/>
  <c r="AN290"/>
  <c r="AO199"/>
  <c r="AM275"/>
  <c r="AM228"/>
  <c r="AN184"/>
  <c r="AO120" i="9"/>
  <c r="AO118" s="1"/>
  <c r="AO124" s="1"/>
  <c r="AP107" i="15"/>
  <c r="AO105"/>
  <c r="AN260" i="5"/>
  <c r="AN216"/>
  <c r="AO172"/>
  <c r="AM279"/>
  <c r="AM232"/>
  <c r="AN188"/>
  <c r="AM230"/>
  <c r="AM277"/>
  <c r="AN186"/>
  <c r="AP104" i="15"/>
  <c r="AO117" i="9"/>
  <c r="AO123" s="1"/>
  <c r="AM204" i="5"/>
  <c r="AM248"/>
  <c r="AN160"/>
  <c r="AJ71" i="9"/>
  <c r="AJ72" s="1"/>
  <c r="AJ75" s="1"/>
  <c r="AN213" i="5"/>
  <c r="AN257"/>
  <c r="AO169"/>
  <c r="AO243" i="15"/>
  <c r="AP199"/>
  <c r="AM208" i="5"/>
  <c r="AM252"/>
  <c r="AN164"/>
  <c r="AP48" i="15"/>
  <c r="AO100"/>
  <c r="AM288" i="5"/>
  <c r="AM241"/>
  <c r="AN197"/>
  <c r="AN255"/>
  <c r="AN211"/>
  <c r="AO167"/>
  <c r="AQ237"/>
  <c r="AQ284"/>
  <c r="AR193"/>
  <c r="AM210"/>
  <c r="AM254"/>
  <c r="AN166"/>
  <c r="AD194" i="6"/>
  <c r="AE191" s="1"/>
  <c r="AN19" i="7"/>
  <c r="AN23" i="23"/>
  <c r="AN222" i="5"/>
  <c r="AN266"/>
  <c r="AO178"/>
  <c r="AP207"/>
  <c r="AP251"/>
  <c r="AQ163"/>
  <c r="AO248" i="15"/>
  <c r="AP204"/>
  <c r="AM292" i="5"/>
  <c r="AM245"/>
  <c r="AN201"/>
  <c r="AO240"/>
  <c r="AO287"/>
  <c r="AP196"/>
  <c r="AP201" i="15"/>
  <c r="AO245"/>
  <c r="AN219" i="5"/>
  <c r="AN263"/>
  <c r="AO175"/>
  <c r="AJ61" i="9"/>
  <c r="AM231" i="5"/>
  <c r="AM278"/>
  <c r="AN187"/>
  <c r="AG77" i="9"/>
  <c r="AH74" s="1"/>
  <c r="AG100" i="22"/>
  <c r="AG42" i="23"/>
  <c r="AG63" s="1"/>
  <c r="AN259" i="5"/>
  <c r="AN215"/>
  <c r="AO171"/>
  <c r="AH67" i="9"/>
  <c r="AI64" s="1"/>
  <c r="AI66" s="1"/>
  <c r="AH25" i="22"/>
  <c r="AH26" s="1"/>
  <c r="AH28" i="23"/>
  <c r="AH49" s="1"/>
  <c r="AK295" i="5"/>
  <c r="BQ163" i="22"/>
  <c r="AN209" i="5" l="1"/>
  <c r="AO165"/>
  <c r="AN253"/>
  <c r="AN303" s="1"/>
  <c r="I45" i="11"/>
  <c r="AK65" i="23"/>
  <c r="AJ178" i="22"/>
  <c r="AJ52" i="23"/>
  <c r="W179" i="22"/>
  <c r="AK322" i="5"/>
  <c r="AK27" i="22" s="1"/>
  <c r="R146"/>
  <c r="R131"/>
  <c r="R134" s="1"/>
  <c r="S148"/>
  <c r="S150"/>
  <c r="S161"/>
  <c r="Q136"/>
  <c r="P137"/>
  <c r="W100" i="9"/>
  <c r="W110" s="1"/>
  <c r="T106"/>
  <c r="T111" s="1"/>
  <c r="T112" s="1"/>
  <c r="T113" s="1"/>
  <c r="T107" i="22" s="1"/>
  <c r="T109" s="1"/>
  <c r="AL26" i="9"/>
  <c r="AM23" s="1"/>
  <c r="AM25" s="1"/>
  <c r="AM44"/>
  <c r="X46"/>
  <c r="Y43" s="1"/>
  <c r="X48"/>
  <c r="X99" i="22" s="1"/>
  <c r="AM24" i="9"/>
  <c r="AL28"/>
  <c r="AL23" i="22" s="1"/>
  <c r="AR300" i="5"/>
  <c r="AN311"/>
  <c r="AM304"/>
  <c r="AN305"/>
  <c r="AN307"/>
  <c r="AM329"/>
  <c r="AM331"/>
  <c r="AN333"/>
  <c r="AM306"/>
  <c r="AO328"/>
  <c r="AM334"/>
  <c r="AM335"/>
  <c r="AP341"/>
  <c r="AP332"/>
  <c r="AN313"/>
  <c r="AM344"/>
  <c r="AP301"/>
  <c r="AN343"/>
  <c r="AM326"/>
  <c r="AM98" i="22"/>
  <c r="AN317" i="5"/>
  <c r="AN337"/>
  <c r="AI67" i="9"/>
  <c r="AJ64" s="1"/>
  <c r="AJ66" s="1"/>
  <c r="AI28" i="23"/>
  <c r="AI49" s="1"/>
  <c r="AI25" i="22"/>
  <c r="AI26" s="1"/>
  <c r="AN231" i="5"/>
  <c r="AN278"/>
  <c r="AO187"/>
  <c r="AJ62" i="9"/>
  <c r="AJ65" s="1"/>
  <c r="AP240" i="5"/>
  <c r="AP287"/>
  <c r="AQ196"/>
  <c r="AN245"/>
  <c r="AN292"/>
  <c r="AO201"/>
  <c r="AO266"/>
  <c r="AO222"/>
  <c r="AP178"/>
  <c r="AN27" i="7"/>
  <c r="AN28"/>
  <c r="AN29" s="1"/>
  <c r="AN20" i="9" s="1"/>
  <c r="AN21" s="1"/>
  <c r="AE194" i="6"/>
  <c r="AF191" s="1"/>
  <c r="AR284" i="5"/>
  <c r="AR237"/>
  <c r="AS193"/>
  <c r="AO255"/>
  <c r="AO211"/>
  <c r="AP167"/>
  <c r="AN252"/>
  <c r="AN208"/>
  <c r="AO164"/>
  <c r="AO32" i="7"/>
  <c r="AO38" i="23"/>
  <c r="AN248" i="5"/>
  <c r="AN204"/>
  <c r="AO160"/>
  <c r="AP117" i="9"/>
  <c r="AP123" s="1"/>
  <c r="AQ104" i="15"/>
  <c r="AN279" i="5"/>
  <c r="AN232"/>
  <c r="AO188"/>
  <c r="AO243"/>
  <c r="AO290"/>
  <c r="AP199"/>
  <c r="AP246" i="15"/>
  <c r="AQ202"/>
  <c r="AN227" i="5"/>
  <c r="AN274"/>
  <c r="AO183"/>
  <c r="AK71" i="9"/>
  <c r="AK72" s="1"/>
  <c r="AK75" s="1"/>
  <c r="AN226" i="5"/>
  <c r="AN273"/>
  <c r="AO182"/>
  <c r="AM325"/>
  <c r="AM293"/>
  <c r="AL71" i="9" s="1"/>
  <c r="AN256" i="5"/>
  <c r="AN212"/>
  <c r="AO168"/>
  <c r="AP229"/>
  <c r="AP276"/>
  <c r="AQ185"/>
  <c r="AQ44" i="15"/>
  <c r="AP96"/>
  <c r="AN236" i="5"/>
  <c r="AN283"/>
  <c r="AO192"/>
  <c r="AQ203" i="15"/>
  <c r="AP247"/>
  <c r="AE187" i="6"/>
  <c r="AF184" s="1"/>
  <c r="AN221" i="5"/>
  <c r="AN265"/>
  <c r="AO177"/>
  <c r="AE137" i="6"/>
  <c r="AF134" s="1"/>
  <c r="AP244" i="15"/>
  <c r="AQ200"/>
  <c r="AN40" i="7"/>
  <c r="AN41" s="1"/>
  <c r="AN40" i="9" s="1"/>
  <c r="AN41" s="1"/>
  <c r="AO258" i="5"/>
  <c r="AO214"/>
  <c r="AP170"/>
  <c r="AK61" i="9"/>
  <c r="AN205" i="5"/>
  <c r="AN249"/>
  <c r="AO161"/>
  <c r="AS206"/>
  <c r="AS250"/>
  <c r="AT162"/>
  <c r="AO261"/>
  <c r="AO217"/>
  <c r="AP173"/>
  <c r="AO26" i="23"/>
  <c r="AO22" i="7"/>
  <c r="AQ49" i="15"/>
  <c r="AP101"/>
  <c r="AA147" i="22"/>
  <c r="Q70" i="23"/>
  <c r="Q71" s="1"/>
  <c r="Q72" s="1"/>
  <c r="R43" s="1"/>
  <c r="R41" s="1"/>
  <c r="R44" s="1"/>
  <c r="AB104" i="22"/>
  <c r="AO259" i="5"/>
  <c r="AO215"/>
  <c r="AP171"/>
  <c r="AH76" i="9"/>
  <c r="AO219" i="5"/>
  <c r="AO263"/>
  <c r="AP175"/>
  <c r="AQ201" i="15"/>
  <c r="AP245"/>
  <c r="AQ204"/>
  <c r="AP248"/>
  <c r="AQ251" i="5"/>
  <c r="AQ207"/>
  <c r="AR163"/>
  <c r="AN210"/>
  <c r="AN254"/>
  <c r="AO166"/>
  <c r="AN288"/>
  <c r="AN241"/>
  <c r="AO197"/>
  <c r="AQ48" i="15"/>
  <c r="AP100"/>
  <c r="AP243"/>
  <c r="AQ199"/>
  <c r="AO257" i="5"/>
  <c r="AO213"/>
  <c r="AP169"/>
  <c r="AM298"/>
  <c r="AM268"/>
  <c r="AN230"/>
  <c r="AN277"/>
  <c r="AO186"/>
  <c r="AO216"/>
  <c r="AO260"/>
  <c r="AP172"/>
  <c r="AP120" i="9"/>
  <c r="AP118" s="1"/>
  <c r="AP124" s="1"/>
  <c r="AQ107" i="15"/>
  <c r="AP105"/>
  <c r="AN275" i="5"/>
  <c r="AN228"/>
  <c r="AO184"/>
  <c r="AO40" i="23"/>
  <c r="AO34" i="7"/>
  <c r="AL173" i="22"/>
  <c r="AN24"/>
  <c r="AN175" s="1"/>
  <c r="AN29" i="23"/>
  <c r="AN50" s="1"/>
  <c r="AG176" i="22"/>
  <c r="AG28"/>
  <c r="AO244" i="5"/>
  <c r="AO291"/>
  <c r="AP200"/>
  <c r="AD180" i="6"/>
  <c r="AE142" s="1"/>
  <c r="AL345" i="5"/>
  <c r="AL349" s="1"/>
  <c r="AL102" i="22" s="1"/>
  <c r="AO281" i="5"/>
  <c r="AO234"/>
  <c r="AP190"/>
  <c r="AP262"/>
  <c r="AP218"/>
  <c r="AQ174"/>
  <c r="AO23" i="23"/>
  <c r="AO19" i="7"/>
  <c r="AN282" i="5"/>
  <c r="AN235"/>
  <c r="AO191"/>
  <c r="AO267"/>
  <c r="AO223"/>
  <c r="AP179"/>
  <c r="AQ242"/>
  <c r="AQ289"/>
  <c r="AR198"/>
  <c r="AO285"/>
  <c r="AO238"/>
  <c r="AP194"/>
  <c r="AL318"/>
  <c r="AN239"/>
  <c r="AN286"/>
  <c r="AO195"/>
  <c r="AQ220"/>
  <c r="AQ264"/>
  <c r="AR176"/>
  <c r="AQ233"/>
  <c r="AQ280"/>
  <c r="AR189"/>
  <c r="AP99" i="15"/>
  <c r="AQ47"/>
  <c r="AN309" i="5"/>
  <c r="AM330"/>
  <c r="AO339"/>
  <c r="AN316"/>
  <c r="AD195" i="6"/>
  <c r="AQ336" i="5"/>
  <c r="AM340"/>
  <c r="AM302"/>
  <c r="AO125" i="9"/>
  <c r="AN310" i="5"/>
  <c r="AM327"/>
  <c r="AN342"/>
  <c r="AC199" i="6"/>
  <c r="AC68" i="23" s="1"/>
  <c r="AC66" s="1"/>
  <c r="AO312" i="5"/>
  <c r="AD188" i="6"/>
  <c r="AM315" i="5"/>
  <c r="AD138" i="6"/>
  <c r="AN308" i="5"/>
  <c r="AM299"/>
  <c r="AM338"/>
  <c r="AP314"/>
  <c r="AM22" i="22"/>
  <c r="BR163"/>
  <c r="AP165" i="5" l="1"/>
  <c r="AO209"/>
  <c r="AO253"/>
  <c r="AO303" s="1"/>
  <c r="AO39" i="7"/>
  <c r="AL65" i="23"/>
  <c r="AK178" i="22"/>
  <c r="AK52" i="23"/>
  <c r="AL322" i="5"/>
  <c r="AL27" i="22" s="1"/>
  <c r="T146"/>
  <c r="T131"/>
  <c r="T134" s="1"/>
  <c r="R150"/>
  <c r="R148"/>
  <c r="R161"/>
  <c r="Q137"/>
  <c r="R136"/>
  <c r="W101" i="9"/>
  <c r="W105"/>
  <c r="T107"/>
  <c r="U104" s="1"/>
  <c r="AM26"/>
  <c r="AN23" s="1"/>
  <c r="AN25" s="1"/>
  <c r="X174" i="22"/>
  <c r="X177" s="1"/>
  <c r="X101"/>
  <c r="X103" s="1"/>
  <c r="X106" s="1"/>
  <c r="AN44" i="9"/>
  <c r="Y45"/>
  <c r="AN24"/>
  <c r="AM28"/>
  <c r="AM23" i="22" s="1"/>
  <c r="R64" i="23"/>
  <c r="R62" s="1"/>
  <c r="AE195" i="6"/>
  <c r="AN330" i="5"/>
  <c r="AO316"/>
  <c r="AO311"/>
  <c r="AQ332"/>
  <c r="AN338"/>
  <c r="AO337"/>
  <c r="AQ341"/>
  <c r="AO317"/>
  <c r="AP312"/>
  <c r="AN327"/>
  <c r="AO309"/>
  <c r="AE138" i="6"/>
  <c r="AO305" i="5"/>
  <c r="AN329"/>
  <c r="AO307"/>
  <c r="AN344"/>
  <c r="AD181" i="6"/>
  <c r="AD199" s="1"/>
  <c r="AD68" i="23" s="1"/>
  <c r="AD66" s="1"/>
  <c r="AO313" i="5"/>
  <c r="AS300"/>
  <c r="AN335"/>
  <c r="AN326"/>
  <c r="AM173" i="22"/>
  <c r="AC104"/>
  <c r="AP22" i="7"/>
  <c r="AP26" i="23"/>
  <c r="AR264" i="5"/>
  <c r="AR220"/>
  <c r="AS176"/>
  <c r="AP238"/>
  <c r="AP285"/>
  <c r="AQ194"/>
  <c r="AP267"/>
  <c r="AP223"/>
  <c r="AQ179"/>
  <c r="AO27" i="7"/>
  <c r="AO28"/>
  <c r="AO29" s="1"/>
  <c r="AO20" i="9" s="1"/>
  <c r="AO21" s="1"/>
  <c r="AQ262" i="5"/>
  <c r="AQ218"/>
  <c r="AR174"/>
  <c r="AP291"/>
  <c r="AP244"/>
  <c r="AQ200"/>
  <c r="AO228"/>
  <c r="AO275"/>
  <c r="AP184"/>
  <c r="AQ105" i="15"/>
  <c r="AR107"/>
  <c r="AQ120" i="9"/>
  <c r="AQ118" s="1"/>
  <c r="AQ124" s="1"/>
  <c r="AP260" i="5"/>
  <c r="AP216"/>
  <c r="AQ172"/>
  <c r="AL61" i="9"/>
  <c r="AL62" s="1"/>
  <c r="AL65" s="1"/>
  <c r="AP257" i="5"/>
  <c r="AP213"/>
  <c r="AQ169"/>
  <c r="AP38" i="23"/>
  <c r="AP32" i="7"/>
  <c r="AR48" i="15"/>
  <c r="AQ100"/>
  <c r="AO254" i="5"/>
  <c r="AO210"/>
  <c r="AP166"/>
  <c r="AR201" i="15"/>
  <c r="AQ245"/>
  <c r="AH42" i="23"/>
  <c r="AH63" s="1"/>
  <c r="AH100" i="22"/>
  <c r="AP259" i="5"/>
  <c r="AP215"/>
  <c r="AQ171"/>
  <c r="AB147" i="22"/>
  <c r="AP261" i="5"/>
  <c r="AP217"/>
  <c r="AQ173"/>
  <c r="AO249"/>
  <c r="AO205"/>
  <c r="AP161"/>
  <c r="AR200" i="15"/>
  <c r="AQ244"/>
  <c r="AO221" i="5"/>
  <c r="AO265"/>
  <c r="AP177"/>
  <c r="AF187" i="6"/>
  <c r="AG184" s="1"/>
  <c r="AR203" i="15"/>
  <c r="AQ247"/>
  <c r="AP19" i="7"/>
  <c r="AP23" i="23"/>
  <c r="AQ276" i="5"/>
  <c r="AQ229"/>
  <c r="AR185"/>
  <c r="AO226"/>
  <c r="AO273"/>
  <c r="AP182"/>
  <c r="AR202" i="15"/>
  <c r="AQ246"/>
  <c r="AP290" i="5"/>
  <c r="AP243"/>
  <c r="AQ199"/>
  <c r="AR104" i="15"/>
  <c r="AQ117" i="9"/>
  <c r="AQ123" s="1"/>
  <c r="AO248" i="5"/>
  <c r="AO204"/>
  <c r="AP160"/>
  <c r="AN298"/>
  <c r="AN268"/>
  <c r="AN270" s="1"/>
  <c r="AO40" i="7"/>
  <c r="AO41" s="1"/>
  <c r="AO40" i="9" s="1"/>
  <c r="AO41" s="1"/>
  <c r="AP211" i="5"/>
  <c r="AP255"/>
  <c r="AQ167"/>
  <c r="AP266"/>
  <c r="AP222"/>
  <c r="AQ178"/>
  <c r="AQ287"/>
  <c r="AQ240"/>
  <c r="AR196"/>
  <c r="AL72" i="9"/>
  <c r="AL75" s="1"/>
  <c r="I51" i="11"/>
  <c r="AO29" i="23"/>
  <c r="AO50" s="1"/>
  <c r="AO24" i="22"/>
  <c r="AO175" s="1"/>
  <c r="AR47" i="15"/>
  <c r="AQ99"/>
  <c r="AR280" i="5"/>
  <c r="AR233"/>
  <c r="AS189"/>
  <c r="AO286"/>
  <c r="AO239"/>
  <c r="AP195"/>
  <c r="AR289"/>
  <c r="AR242"/>
  <c r="AS198"/>
  <c r="AO282"/>
  <c r="AO235"/>
  <c r="AP191"/>
  <c r="AP281"/>
  <c r="AP234"/>
  <c r="AQ190"/>
  <c r="AE180" i="6"/>
  <c r="AF142" s="1"/>
  <c r="AO230" i="5"/>
  <c r="AO277"/>
  <c r="AP186"/>
  <c r="AM318"/>
  <c r="AQ243" i="15"/>
  <c r="AR199"/>
  <c r="AO288" i="5"/>
  <c r="AO241"/>
  <c r="AP197"/>
  <c r="AR207"/>
  <c r="AR251"/>
  <c r="AS163"/>
  <c r="AQ248" i="15"/>
  <c r="AR204"/>
  <c r="AP219" i="5"/>
  <c r="AP263"/>
  <c r="AQ175"/>
  <c r="AH28" i="22"/>
  <c r="AR49" i="15"/>
  <c r="AQ101"/>
  <c r="AT206" i="5"/>
  <c r="AT250"/>
  <c r="AU162"/>
  <c r="AP214"/>
  <c r="AP258"/>
  <c r="AQ170"/>
  <c r="AF137" i="6"/>
  <c r="AG134" s="1"/>
  <c r="AO283" i="5"/>
  <c r="AO236"/>
  <c r="AP192"/>
  <c r="AQ96" i="15"/>
  <c r="AR44"/>
  <c r="AO212" i="5"/>
  <c r="AO256"/>
  <c r="AP168"/>
  <c r="AM345"/>
  <c r="AM349" s="1"/>
  <c r="AM102" i="22" s="1"/>
  <c r="AN325" i="5"/>
  <c r="AN293"/>
  <c r="AO274"/>
  <c r="AO227"/>
  <c r="AP183"/>
  <c r="AP34" i="7"/>
  <c r="AP40" i="23"/>
  <c r="AO232" i="5"/>
  <c r="AO279"/>
  <c r="AP188"/>
  <c r="AO252"/>
  <c r="AO208"/>
  <c r="AP164"/>
  <c r="AS284"/>
  <c r="AS237"/>
  <c r="AT193"/>
  <c r="AF194" i="6"/>
  <c r="AG191" s="1"/>
  <c r="AO245" i="5"/>
  <c r="AO292"/>
  <c r="AP201"/>
  <c r="AO278"/>
  <c r="AO231"/>
  <c r="AP187"/>
  <c r="AJ67" i="9"/>
  <c r="AK64" s="1"/>
  <c r="AK66" s="1"/>
  <c r="AJ25" i="22"/>
  <c r="AJ26" s="1"/>
  <c r="AJ28" i="23"/>
  <c r="AJ49" s="1"/>
  <c r="AQ314" i="5"/>
  <c r="AN334"/>
  <c r="AO333"/>
  <c r="AO343"/>
  <c r="AO310"/>
  <c r="AN340"/>
  <c r="AN304"/>
  <c r="AQ301"/>
  <c r="AH77" i="9"/>
  <c r="AI74" s="1"/>
  <c r="AI76" s="1"/>
  <c r="AN299" i="5"/>
  <c r="AM270"/>
  <c r="AO308"/>
  <c r="AN98" i="22"/>
  <c r="AN315" i="5"/>
  <c r="AE188" i="6"/>
  <c r="AP328" i="5"/>
  <c r="AN306"/>
  <c r="AM295"/>
  <c r="AO342"/>
  <c r="AN331"/>
  <c r="AP125" i="9"/>
  <c r="AN302" i="5"/>
  <c r="AR336"/>
  <c r="AN22" i="22"/>
  <c r="AP339" i="5"/>
  <c r="AK62" i="9"/>
  <c r="AK65" s="1"/>
  <c r="BS163" i="22"/>
  <c r="AQ165" i="5" l="1"/>
  <c r="AP253"/>
  <c r="AP303" s="1"/>
  <c r="AP209"/>
  <c r="AP39" i="7"/>
  <c r="AO327" i="5"/>
  <c r="AP317"/>
  <c r="AM65" i="23"/>
  <c r="AL178" i="22"/>
  <c r="AL52" i="23"/>
  <c r="X179" i="22"/>
  <c r="AM322" i="5"/>
  <c r="AM27" i="22" s="1"/>
  <c r="R137"/>
  <c r="S136"/>
  <c r="T161"/>
  <c r="T148"/>
  <c r="T150"/>
  <c r="X100" i="9"/>
  <c r="X110" s="1"/>
  <c r="U106"/>
  <c r="U111" s="1"/>
  <c r="U112" s="1"/>
  <c r="U113" s="1"/>
  <c r="U107" i="22" s="1"/>
  <c r="U109" s="1"/>
  <c r="AN26" i="9"/>
  <c r="AO23" s="1"/>
  <c r="AO25" s="1"/>
  <c r="AQ125"/>
  <c r="AQ24" i="22" s="1"/>
  <c r="AQ175" s="1"/>
  <c r="AO44" i="9"/>
  <c r="AN28"/>
  <c r="AN23" i="22" s="1"/>
  <c r="Y46" i="9"/>
  <c r="Z43" s="1"/>
  <c r="Y48"/>
  <c r="Y99" i="22" s="1"/>
  <c r="AO24" i="9"/>
  <c r="AP309" i="5"/>
  <c r="AP337"/>
  <c r="AO302"/>
  <c r="AO331"/>
  <c r="AO326"/>
  <c r="AO306"/>
  <c r="AO335"/>
  <c r="AR314"/>
  <c r="AQ339"/>
  <c r="AQ328"/>
  <c r="AP313"/>
  <c r="AD104" i="22"/>
  <c r="AD147" s="1"/>
  <c r="AP308" i="5"/>
  <c r="AE181" i="6"/>
  <c r="AE199" s="1"/>
  <c r="AE68" i="23" s="1"/>
  <c r="AE66" s="1"/>
  <c r="AP333" i="5"/>
  <c r="AR341"/>
  <c r="AR332"/>
  <c r="AO98" i="22"/>
  <c r="AP342" i="5"/>
  <c r="AO315"/>
  <c r="AO299"/>
  <c r="AO304"/>
  <c r="AP307"/>
  <c r="AN173" i="22"/>
  <c r="AJ28"/>
  <c r="AI28"/>
  <c r="AP231" i="5"/>
  <c r="AP278"/>
  <c r="AQ187"/>
  <c r="AT237"/>
  <c r="AT284"/>
  <c r="AU193"/>
  <c r="AP279"/>
  <c r="AP232"/>
  <c r="AQ188"/>
  <c r="AN295"/>
  <c r="AM71" i="9"/>
  <c r="AP256" i="5"/>
  <c r="AP212"/>
  <c r="AQ168"/>
  <c r="AQ19" i="7"/>
  <c r="AQ23" i="23"/>
  <c r="AQ258" i="5"/>
  <c r="AQ214"/>
  <c r="AR170"/>
  <c r="AQ263"/>
  <c r="AQ219"/>
  <c r="AR175"/>
  <c r="AP288"/>
  <c r="AP241"/>
  <c r="AQ197"/>
  <c r="AQ32" i="7"/>
  <c r="AQ38" i="23"/>
  <c r="AQ281" i="5"/>
  <c r="AQ234"/>
  <c r="AR190"/>
  <c r="AS289"/>
  <c r="AS242"/>
  <c r="AT198"/>
  <c r="AS233"/>
  <c r="AS280"/>
  <c r="AT189"/>
  <c r="AR99" i="15"/>
  <c r="AS47"/>
  <c r="AR287" i="5"/>
  <c r="AR240"/>
  <c r="AS196"/>
  <c r="AQ211"/>
  <c r="AQ255"/>
  <c r="AR167"/>
  <c r="AN318"/>
  <c r="AQ290"/>
  <c r="AQ243"/>
  <c r="AR199"/>
  <c r="AR246" i="15"/>
  <c r="AS202"/>
  <c r="AO325" i="5"/>
  <c r="AO293"/>
  <c r="AR276"/>
  <c r="AR229"/>
  <c r="AS185"/>
  <c r="AP27" i="7"/>
  <c r="AP28"/>
  <c r="AP29" s="1"/>
  <c r="AP20" i="9" s="1"/>
  <c r="AP21" s="1"/>
  <c r="AS203" i="15"/>
  <c r="AR247"/>
  <c r="AG187" i="6"/>
  <c r="AH184" s="1"/>
  <c r="AP249" i="5"/>
  <c r="AP205"/>
  <c r="AQ161"/>
  <c r="R70" i="23"/>
  <c r="R71" s="1"/>
  <c r="R72" s="1"/>
  <c r="S43" s="1"/>
  <c r="S41" s="1"/>
  <c r="S44" s="1"/>
  <c r="AQ215" i="5"/>
  <c r="AQ259"/>
  <c r="AR171"/>
  <c r="AR245" i="15"/>
  <c r="AS201"/>
  <c r="AP40" i="7"/>
  <c r="AP41" s="1"/>
  <c r="AP40" i="9" s="1"/>
  <c r="AP41" s="1"/>
  <c r="AQ257" i="5"/>
  <c r="AQ213"/>
  <c r="AR169"/>
  <c r="AQ267"/>
  <c r="AQ223"/>
  <c r="AR179"/>
  <c r="AS264"/>
  <c r="AS220"/>
  <c r="AT176"/>
  <c r="AC147" i="22"/>
  <c r="AO330" i="5"/>
  <c r="AO344"/>
  <c r="AF195" i="6"/>
  <c r="AS336" i="5"/>
  <c r="AF138" i="6"/>
  <c r="AT300" i="5"/>
  <c r="AR301"/>
  <c r="AO340"/>
  <c r="AO329"/>
  <c r="AP24" i="22"/>
  <c r="AP175" s="1"/>
  <c r="AP29" i="23"/>
  <c r="AP50" s="1"/>
  <c r="AI77" i="9"/>
  <c r="AJ74" s="1"/>
  <c r="AI42" i="23"/>
  <c r="AI63" s="1"/>
  <c r="AI100" i="22"/>
  <c r="AK67" i="9"/>
  <c r="AL64" s="1"/>
  <c r="AK28" i="23"/>
  <c r="AK49" s="1"/>
  <c r="AK25" i="22"/>
  <c r="AK26" s="1"/>
  <c r="AP292" i="5"/>
  <c r="AP245"/>
  <c r="AQ201"/>
  <c r="AG194" i="6"/>
  <c r="AH191" s="1"/>
  <c r="AP208" i="5"/>
  <c r="AP252"/>
  <c r="AQ164"/>
  <c r="AP227"/>
  <c r="AP274"/>
  <c r="AQ183"/>
  <c r="AN345"/>
  <c r="AN349" s="1"/>
  <c r="AN102" i="22" s="1"/>
  <c r="AS44" i="15"/>
  <c r="AR96"/>
  <c r="AP236" i="5"/>
  <c r="AP283"/>
  <c r="AQ192"/>
  <c r="AG137" i="6"/>
  <c r="AH134" s="1"/>
  <c r="AU206" i="5"/>
  <c r="AU250"/>
  <c r="AV162"/>
  <c r="AS49" i="15"/>
  <c r="AR101"/>
  <c r="AS204"/>
  <c r="AR248"/>
  <c r="AS207" i="5"/>
  <c r="AS251"/>
  <c r="AT163"/>
  <c r="AR243" i="15"/>
  <c r="AS199"/>
  <c r="AP277" i="5"/>
  <c r="AP230"/>
  <c r="AQ186"/>
  <c r="AF180" i="6"/>
  <c r="AG142" s="1"/>
  <c r="AP282" i="5"/>
  <c r="AP235"/>
  <c r="AQ191"/>
  <c r="AP239"/>
  <c r="AP286"/>
  <c r="AQ195"/>
  <c r="AQ26" i="23"/>
  <c r="AQ22" i="7"/>
  <c r="AQ222" i="5"/>
  <c r="AQ266"/>
  <c r="AR178"/>
  <c r="AM61" i="9"/>
  <c r="AM62" s="1"/>
  <c r="AM65" s="1"/>
  <c r="AP204" i="5"/>
  <c r="AP248"/>
  <c r="AQ160"/>
  <c r="AO298"/>
  <c r="AO268"/>
  <c r="AR117" i="9"/>
  <c r="AR123" s="1"/>
  <c r="AS104" i="15"/>
  <c r="AQ34" i="7"/>
  <c r="AQ40" i="23"/>
  <c r="AP273" i="5"/>
  <c r="AP226"/>
  <c r="AQ182"/>
  <c r="AP221"/>
  <c r="AP265"/>
  <c r="AQ177"/>
  <c r="AR244" i="15"/>
  <c r="AS200"/>
  <c r="AQ217" i="5"/>
  <c r="AQ261"/>
  <c r="AR173"/>
  <c r="AH176" i="22"/>
  <c r="AP210" i="5"/>
  <c r="AP254"/>
  <c r="AQ166"/>
  <c r="AR100" i="15"/>
  <c r="AS48"/>
  <c r="AQ216" i="5"/>
  <c r="AQ260"/>
  <c r="AR172"/>
  <c r="AR120" i="9"/>
  <c r="AR118" s="1"/>
  <c r="AR124" s="1"/>
  <c r="AS107" i="15"/>
  <c r="AR105"/>
  <c r="AP228" i="5"/>
  <c r="AP275"/>
  <c r="AQ184"/>
  <c r="AQ244"/>
  <c r="AQ291"/>
  <c r="AR200"/>
  <c r="AR218"/>
  <c r="AR262"/>
  <c r="AS174"/>
  <c r="AQ285"/>
  <c r="AQ238"/>
  <c r="AR194"/>
  <c r="AO334"/>
  <c r="AO338"/>
  <c r="AP316"/>
  <c r="AP305"/>
  <c r="AF188" i="6"/>
  <c r="AP311" i="5"/>
  <c r="AP310"/>
  <c r="AP343"/>
  <c r="AQ312"/>
  <c r="AO22" i="22"/>
  <c r="BT163"/>
  <c r="AQ29" i="23" l="1"/>
  <c r="AQ50" s="1"/>
  <c r="AR165" i="5"/>
  <c r="AQ209"/>
  <c r="AQ253"/>
  <c r="AQ303" s="1"/>
  <c r="AQ39" i="7"/>
  <c r="AO26" i="9"/>
  <c r="AP23" s="1"/>
  <c r="AN65" i="23"/>
  <c r="AM178" i="22"/>
  <c r="AM52" i="23"/>
  <c r="AN322" i="5"/>
  <c r="AN27" i="22" s="1"/>
  <c r="U107" i="9"/>
  <c r="V104" s="1"/>
  <c r="V106" s="1"/>
  <c r="V111" s="1"/>
  <c r="V112" s="1"/>
  <c r="V113" s="1"/>
  <c r="V107" i="22" s="1"/>
  <c r="V109" s="1"/>
  <c r="U131"/>
  <c r="U134" s="1"/>
  <c r="U146"/>
  <c r="S137"/>
  <c r="T136"/>
  <c r="X101" i="9"/>
  <c r="X105"/>
  <c r="AP44"/>
  <c r="Z45"/>
  <c r="Y174" i="22"/>
  <c r="Y177" s="1"/>
  <c r="Y101"/>
  <c r="Y103" s="1"/>
  <c r="Y106" s="1"/>
  <c r="AP24" i="9"/>
  <c r="AP25"/>
  <c r="AO28"/>
  <c r="AO23" i="22" s="1"/>
  <c r="AQ316" i="5"/>
  <c r="AP338"/>
  <c r="AP334"/>
  <c r="AP335"/>
  <c r="AG188" i="6"/>
  <c r="AR328" i="5"/>
  <c r="AP306"/>
  <c r="AP330"/>
  <c r="AP302"/>
  <c r="AG195" i="6"/>
  <c r="AP344" i="5"/>
  <c r="AQ337"/>
  <c r="AR312"/>
  <c r="AP327"/>
  <c r="AQ310"/>
  <c r="AQ311"/>
  <c r="AQ317"/>
  <c r="AQ309"/>
  <c r="AQ333"/>
  <c r="AQ313"/>
  <c r="AR238"/>
  <c r="AR285"/>
  <c r="AS194"/>
  <c r="AR291"/>
  <c r="AR244"/>
  <c r="AS200"/>
  <c r="AS100" i="15"/>
  <c r="AT48"/>
  <c r="AQ210" i="5"/>
  <c r="AQ254"/>
  <c r="AR166"/>
  <c r="AT200" i="15"/>
  <c r="AS244"/>
  <c r="AQ265" i="5"/>
  <c r="AQ221"/>
  <c r="AR177"/>
  <c r="AT104" i="15"/>
  <c r="AS117" i="9"/>
  <c r="AS123" s="1"/>
  <c r="AN61"/>
  <c r="AN62" s="1"/>
  <c r="AN65" s="1"/>
  <c r="AQ204" i="5"/>
  <c r="AQ248"/>
  <c r="AR160"/>
  <c r="AQ282"/>
  <c r="AQ235"/>
  <c r="AR191"/>
  <c r="AG180" i="6"/>
  <c r="AT199" i="15"/>
  <c r="AS243"/>
  <c r="AT207" i="5"/>
  <c r="AT251"/>
  <c r="AU163"/>
  <c r="AT204" i="15"/>
  <c r="AS248"/>
  <c r="AS101"/>
  <c r="AT49"/>
  <c r="AQ236" i="5"/>
  <c r="AQ283"/>
  <c r="AR192"/>
  <c r="AS96" i="15"/>
  <c r="AT44"/>
  <c r="AQ252" i="5"/>
  <c r="AQ208"/>
  <c r="AR164"/>
  <c r="AH194" i="6"/>
  <c r="AI191" s="1"/>
  <c r="AL66" i="9"/>
  <c r="AL67" s="1"/>
  <c r="AM64" s="1"/>
  <c r="AM66" s="1"/>
  <c r="AT220" i="5"/>
  <c r="AT264"/>
  <c r="AU176"/>
  <c r="AR213"/>
  <c r="AR257"/>
  <c r="AS169"/>
  <c r="S64" i="23"/>
  <c r="S62" s="1"/>
  <c r="AS229" i="5"/>
  <c r="AS276"/>
  <c r="AT185"/>
  <c r="AO345"/>
  <c r="AO349" s="1"/>
  <c r="AO102" i="22" s="1"/>
  <c r="AR40" i="23"/>
  <c r="AR34" i="7"/>
  <c r="AR255" i="5"/>
  <c r="AR211"/>
  <c r="AS167"/>
  <c r="AS99" i="15"/>
  <c r="AT47"/>
  <c r="AT233" i="5"/>
  <c r="AT280"/>
  <c r="AU189"/>
  <c r="AR234"/>
  <c r="AR281"/>
  <c r="AS190"/>
  <c r="AQ40" i="7"/>
  <c r="AQ41" s="1"/>
  <c r="AQ40" i="9" s="1"/>
  <c r="AQ41" s="1"/>
  <c r="AR263" i="5"/>
  <c r="AR219"/>
  <c r="AS175"/>
  <c r="AQ212"/>
  <c r="AQ256"/>
  <c r="AR168"/>
  <c r="AU284"/>
  <c r="AU237"/>
  <c r="AV193"/>
  <c r="AU300"/>
  <c r="AG138" i="6"/>
  <c r="AP326" i="5"/>
  <c r="AS314"/>
  <c r="AQ307"/>
  <c r="AP98" i="22"/>
  <c r="AO173"/>
  <c r="AS218" i="5"/>
  <c r="AS262"/>
  <c r="AT174"/>
  <c r="AQ275"/>
  <c r="AQ228"/>
  <c r="AR184"/>
  <c r="AS105" i="15"/>
  <c r="AT107"/>
  <c r="AS120" i="9"/>
  <c r="AS118" s="1"/>
  <c r="AS124" s="1"/>
  <c r="AR216" i="5"/>
  <c r="AR260"/>
  <c r="AS172"/>
  <c r="AR261"/>
  <c r="AR217"/>
  <c r="AS173"/>
  <c r="AQ273"/>
  <c r="AQ226"/>
  <c r="AR182"/>
  <c r="AP325"/>
  <c r="AP293"/>
  <c r="AP295" s="1"/>
  <c r="AO318"/>
  <c r="AP298"/>
  <c r="AP268"/>
  <c r="AR266"/>
  <c r="AR222"/>
  <c r="AS178"/>
  <c r="AQ286"/>
  <c r="AQ239"/>
  <c r="AR195"/>
  <c r="AQ230"/>
  <c r="AQ277"/>
  <c r="AR186"/>
  <c r="AR38" i="23"/>
  <c r="AR32" i="7"/>
  <c r="AR39" s="1"/>
  <c r="AV206" i="5"/>
  <c r="AV250"/>
  <c r="AW162"/>
  <c r="AH137" i="6"/>
  <c r="AI134" s="1"/>
  <c r="AR23" i="23"/>
  <c r="AR19" i="7"/>
  <c r="AQ274" i="5"/>
  <c r="AQ227"/>
  <c r="AR183"/>
  <c r="AQ292"/>
  <c r="AQ245"/>
  <c r="AR201"/>
  <c r="AI176" i="22"/>
  <c r="AJ76" i="9"/>
  <c r="AJ77" s="1"/>
  <c r="AK74" s="1"/>
  <c r="AK76" s="1"/>
  <c r="AE104" i="22"/>
  <c r="AR223" i="5"/>
  <c r="AR267"/>
  <c r="AS179"/>
  <c r="AS245" i="15"/>
  <c r="AT201"/>
  <c r="AR259" i="5"/>
  <c r="AR215"/>
  <c r="AS171"/>
  <c r="AQ205"/>
  <c r="AQ249"/>
  <c r="AR161"/>
  <c r="AH187" i="6"/>
  <c r="AI184" s="1"/>
  <c r="AT203" i="15"/>
  <c r="AS247"/>
  <c r="AO295" i="5"/>
  <c r="AN71" i="9"/>
  <c r="AN72" s="1"/>
  <c r="AN75" s="1"/>
  <c r="AS246" i="15"/>
  <c r="AT202"/>
  <c r="AR243" i="5"/>
  <c r="AR290"/>
  <c r="AS199"/>
  <c r="AS287"/>
  <c r="AS240"/>
  <c r="AT196"/>
  <c r="AR339"/>
  <c r="AR22" i="7"/>
  <c r="AR26" i="23"/>
  <c r="AT242" i="5"/>
  <c r="AT289"/>
  <c r="AU198"/>
  <c r="AQ288"/>
  <c r="AQ241"/>
  <c r="AR197"/>
  <c r="AR258"/>
  <c r="AR214"/>
  <c r="AS170"/>
  <c r="AQ27" i="7"/>
  <c r="AQ28"/>
  <c r="AQ29" s="1"/>
  <c r="AQ20" i="9" s="1"/>
  <c r="AQ21" s="1"/>
  <c r="AM72"/>
  <c r="AM75" s="1"/>
  <c r="AQ279" i="5"/>
  <c r="AQ232"/>
  <c r="AR188"/>
  <c r="AQ278"/>
  <c r="AQ231"/>
  <c r="AR187"/>
  <c r="AQ343"/>
  <c r="AP304"/>
  <c r="AP315"/>
  <c r="AR125" i="9"/>
  <c r="AO270" i="5"/>
  <c r="AF181" i="6"/>
  <c r="AP329" i="5"/>
  <c r="AS301"/>
  <c r="AP299"/>
  <c r="AP22" i="22"/>
  <c r="AQ342" i="5"/>
  <c r="AQ305"/>
  <c r="AS332"/>
  <c r="AS341"/>
  <c r="AP340"/>
  <c r="AQ308"/>
  <c r="AP331"/>
  <c r="AT336"/>
  <c r="BU163" i="22"/>
  <c r="AS165" i="5" l="1"/>
  <c r="AR253"/>
  <c r="AR303" s="1"/>
  <c r="AR209"/>
  <c r="AO65" i="23"/>
  <c r="AN178" i="22"/>
  <c r="AN52" i="23"/>
  <c r="Y179" i="22"/>
  <c r="AO322" i="5"/>
  <c r="AO27" i="22" s="1"/>
  <c r="V146"/>
  <c r="V131"/>
  <c r="V134" s="1"/>
  <c r="U136"/>
  <c r="T137"/>
  <c r="U148"/>
  <c r="U161"/>
  <c r="U150"/>
  <c r="V107" i="9"/>
  <c r="W104" s="1"/>
  <c r="Y100"/>
  <c r="Y110" s="1"/>
  <c r="AP26"/>
  <c r="AQ23" s="1"/>
  <c r="AQ25" s="1"/>
  <c r="AP28"/>
  <c r="AP23" i="22" s="1"/>
  <c r="AQ44" i="9"/>
  <c r="Z46"/>
  <c r="AA43" s="1"/>
  <c r="Z48"/>
  <c r="Z99" i="22" s="1"/>
  <c r="AQ24" i="9"/>
  <c r="AR308" i="5"/>
  <c r="AQ329"/>
  <c r="AQ338"/>
  <c r="AQ327"/>
  <c r="AQ315"/>
  <c r="AQ304"/>
  <c r="AR343"/>
  <c r="AR337"/>
  <c r="AQ330"/>
  <c r="AR317"/>
  <c r="AT332"/>
  <c r="AR305"/>
  <c r="AQ335"/>
  <c r="AQ344"/>
  <c r="AS312"/>
  <c r="AS328"/>
  <c r="AT314"/>
  <c r="AH195" i="6"/>
  <c r="AQ302" i="5"/>
  <c r="AP173" i="22"/>
  <c r="AR29" i="23"/>
  <c r="AR50" s="1"/>
  <c r="AR24" i="22"/>
  <c r="AR175" s="1"/>
  <c r="AR231" i="5"/>
  <c r="AR278"/>
  <c r="AS187"/>
  <c r="AS214"/>
  <c r="AS258"/>
  <c r="AT170"/>
  <c r="AU242"/>
  <c r="AU289"/>
  <c r="AV198"/>
  <c r="AS243"/>
  <c r="AS290"/>
  <c r="AT199"/>
  <c r="AS34" i="7"/>
  <c r="AS40" i="23"/>
  <c r="AI187" i="6"/>
  <c r="AJ184" s="1"/>
  <c r="AR205" i="5"/>
  <c r="AR249"/>
  <c r="AS161"/>
  <c r="AT245" i="15"/>
  <c r="AU201"/>
  <c r="AE147" i="22"/>
  <c r="AK77" i="9"/>
  <c r="AL74" s="1"/>
  <c r="AL76" s="1"/>
  <c r="AK100" i="22"/>
  <c r="AK42" i="23"/>
  <c r="AK63" s="1"/>
  <c r="AR245" i="5"/>
  <c r="AR292"/>
  <c r="AS201"/>
  <c r="AR27" i="7"/>
  <c r="AR28"/>
  <c r="AR29" s="1"/>
  <c r="AR20" i="9" s="1"/>
  <c r="AR21" s="1"/>
  <c r="AI137" i="6"/>
  <c r="AJ134" s="1"/>
  <c r="AW250" i="5"/>
  <c r="AX162"/>
  <c r="AW206"/>
  <c r="AR286"/>
  <c r="AR239"/>
  <c r="AS195"/>
  <c r="AO61" i="9"/>
  <c r="AO62" s="1"/>
  <c r="AO65" s="1"/>
  <c r="AO71"/>
  <c r="AO72" s="1"/>
  <c r="AO75" s="1"/>
  <c r="AR273" i="5"/>
  <c r="AR226"/>
  <c r="AS182"/>
  <c r="AQ325"/>
  <c r="AQ293"/>
  <c r="AQ295" s="1"/>
  <c r="AS260"/>
  <c r="AS216"/>
  <c r="AT172"/>
  <c r="AT105" i="15"/>
  <c r="AT120" i="9"/>
  <c r="AT118" s="1"/>
  <c r="AT124" s="1"/>
  <c r="AU107" i="15"/>
  <c r="AR228" i="5"/>
  <c r="AR275"/>
  <c r="AS184"/>
  <c r="AR212"/>
  <c r="AR256"/>
  <c r="AS168"/>
  <c r="AS234"/>
  <c r="AS281"/>
  <c r="AT190"/>
  <c r="AU47" i="15"/>
  <c r="AT99"/>
  <c r="AS211" i="5"/>
  <c r="AS255"/>
  <c r="AT167"/>
  <c r="S70" i="23"/>
  <c r="S71" s="1"/>
  <c r="S72" s="1"/>
  <c r="T43" s="1"/>
  <c r="T41" s="1"/>
  <c r="T44" s="1"/>
  <c r="AS213" i="5"/>
  <c r="AS257"/>
  <c r="AT169"/>
  <c r="AM67" i="9"/>
  <c r="AN64" s="1"/>
  <c r="AN66" s="1"/>
  <c r="AM28" i="23"/>
  <c r="AM49" s="1"/>
  <c r="AM25" i="22"/>
  <c r="AM26" s="1"/>
  <c r="AK28"/>
  <c r="AR252" i="5"/>
  <c r="AR208"/>
  <c r="AS164"/>
  <c r="AS19" i="7"/>
  <c r="AS23" i="23"/>
  <c r="AU49" i="15"/>
  <c r="AT101"/>
  <c r="AU251" i="5"/>
  <c r="AU207"/>
  <c r="AV163"/>
  <c r="AT243" i="15"/>
  <c r="AU199"/>
  <c r="J47" i="11"/>
  <c r="AH142" i="6"/>
  <c r="AQ298" i="5"/>
  <c r="AQ268"/>
  <c r="AR221"/>
  <c r="AR265"/>
  <c r="AS177"/>
  <c r="AT244" i="15"/>
  <c r="AU200"/>
  <c r="AU48"/>
  <c r="AT100"/>
  <c r="AS244" i="5"/>
  <c r="AS291"/>
  <c r="AT200"/>
  <c r="AP270"/>
  <c r="AS125" i="9"/>
  <c r="AF199" i="6"/>
  <c r="AF68" i="23" s="1"/>
  <c r="AF66" s="1"/>
  <c r="AR232" i="5"/>
  <c r="AR279"/>
  <c r="AS188"/>
  <c r="AR288"/>
  <c r="AR241"/>
  <c r="AS197"/>
  <c r="AT287"/>
  <c r="AT240"/>
  <c r="AU196"/>
  <c r="AU202" i="15"/>
  <c r="AT246"/>
  <c r="AT247"/>
  <c r="AU203"/>
  <c r="AS259" i="5"/>
  <c r="AS215"/>
  <c r="AT171"/>
  <c r="AS267"/>
  <c r="AS223"/>
  <c r="AT179"/>
  <c r="AJ100" i="22"/>
  <c r="AJ42" i="23"/>
  <c r="AJ63" s="1"/>
  <c r="AR227" i="5"/>
  <c r="AR274"/>
  <c r="AS183"/>
  <c r="AR40" i="7"/>
  <c r="AR41" s="1"/>
  <c r="AR40" i="9" s="1"/>
  <c r="AR41" s="1"/>
  <c r="AR230" i="5"/>
  <c r="AR277"/>
  <c r="AS186"/>
  <c r="AS222"/>
  <c r="AS266"/>
  <c r="AT178"/>
  <c r="AP318"/>
  <c r="AP345"/>
  <c r="AP349" s="1"/>
  <c r="AP102" i="22" s="1"/>
  <c r="AS217" i="5"/>
  <c r="AS261"/>
  <c r="AT173"/>
  <c r="AT218"/>
  <c r="AT262"/>
  <c r="AU174"/>
  <c r="AV237"/>
  <c r="AV284"/>
  <c r="AW193"/>
  <c r="AS219"/>
  <c r="AS263"/>
  <c r="AT175"/>
  <c r="AU233"/>
  <c r="AU280"/>
  <c r="AV189"/>
  <c r="AS22" i="7"/>
  <c r="AS26" i="23"/>
  <c r="AT229" i="5"/>
  <c r="AT276"/>
  <c r="AU185"/>
  <c r="AU264"/>
  <c r="AU220"/>
  <c r="AV176"/>
  <c r="AL25" i="22"/>
  <c r="AL26" s="1"/>
  <c r="AL28" i="23"/>
  <c r="AL49" s="1"/>
  <c r="AI194" i="6"/>
  <c r="AJ191" s="1"/>
  <c r="AU44" i="15"/>
  <c r="AT96"/>
  <c r="AR236" i="5"/>
  <c r="AR283"/>
  <c r="AS192"/>
  <c r="AT248" i="15"/>
  <c r="AU204"/>
  <c r="AS32" i="7"/>
  <c r="AS38" i="23"/>
  <c r="AR282" i="5"/>
  <c r="AR235"/>
  <c r="AS191"/>
  <c r="AR248"/>
  <c r="AR204"/>
  <c r="AS160"/>
  <c r="AT117" i="9"/>
  <c r="AT123" s="1"/>
  <c r="AU104" i="15"/>
  <c r="AR210" i="5"/>
  <c r="AR254"/>
  <c r="AS166"/>
  <c r="AS285"/>
  <c r="AS238"/>
  <c r="AT194"/>
  <c r="AQ331"/>
  <c r="AQ22" i="22"/>
  <c r="AQ340" i="5"/>
  <c r="AT341"/>
  <c r="AS339"/>
  <c r="AR342"/>
  <c r="AH188" i="6"/>
  <c r="AQ299" i="5"/>
  <c r="AR309"/>
  <c r="AQ326"/>
  <c r="AH138" i="6"/>
  <c r="AV300" i="5"/>
  <c r="AR316"/>
  <c r="AR311"/>
  <c r="AR310"/>
  <c r="AU336"/>
  <c r="AQ306"/>
  <c r="AR313"/>
  <c r="AQ98" i="22"/>
  <c r="AR333" i="5"/>
  <c r="AR307"/>
  <c r="AT301"/>
  <c r="AG181" i="6"/>
  <c r="AG199" s="1"/>
  <c r="AG68" i="23" s="1"/>
  <c r="AG66" s="1"/>
  <c r="AQ334" i="5"/>
  <c r="BV163" i="22"/>
  <c r="AT165" i="5" l="1"/>
  <c r="AS209"/>
  <c r="AS253"/>
  <c r="AS303" s="1"/>
  <c r="AS39" i="7"/>
  <c r="AS333" i="5"/>
  <c r="AR327"/>
  <c r="AP65" i="23"/>
  <c r="AO178" i="22"/>
  <c r="AO52" i="23"/>
  <c r="AP322" i="5"/>
  <c r="AP27" i="22" s="1"/>
  <c r="AQ26" i="9"/>
  <c r="AR23" s="1"/>
  <c r="AR25" s="1"/>
  <c r="U137" i="22"/>
  <c r="V136"/>
  <c r="V148"/>
  <c r="V161"/>
  <c r="V150"/>
  <c r="Y101" i="9"/>
  <c r="Y105"/>
  <c r="W106"/>
  <c r="W111" s="1"/>
  <c r="W112" s="1"/>
  <c r="W113" s="1"/>
  <c r="W107" i="22" s="1"/>
  <c r="W109" s="1"/>
  <c r="AA45" i="9"/>
  <c r="AR44"/>
  <c r="Z174" i="22"/>
  <c r="Z177" s="1"/>
  <c r="Z101"/>
  <c r="Z103" s="1"/>
  <c r="Z106" s="1"/>
  <c r="AR24" i="9"/>
  <c r="AQ28"/>
  <c r="AQ23" i="22" s="1"/>
  <c r="T64" i="23"/>
  <c r="T62" s="1"/>
  <c r="AT125" i="9"/>
  <c r="AT29" i="23" s="1"/>
  <c r="AT50" s="1"/>
  <c r="AS337" i="5"/>
  <c r="AR304"/>
  <c r="AR330"/>
  <c r="AR299"/>
  <c r="AS310"/>
  <c r="AR338"/>
  <c r="AU332"/>
  <c r="AV336"/>
  <c r="AT312"/>
  <c r="AS316"/>
  <c r="AR98" i="22"/>
  <c r="AR326" i="5"/>
  <c r="AS317"/>
  <c r="AT339"/>
  <c r="AS343"/>
  <c r="AU301"/>
  <c r="AS307"/>
  <c r="AI138" i="6"/>
  <c r="AI188"/>
  <c r="AU341" i="5"/>
  <c r="AG104" i="22"/>
  <c r="AQ173"/>
  <c r="AS210" i="5"/>
  <c r="AS254"/>
  <c r="AT166"/>
  <c r="AS282"/>
  <c r="AS235"/>
  <c r="AT191"/>
  <c r="AS40" i="7"/>
  <c r="AS41" s="1"/>
  <c r="AS40" i="9" s="1"/>
  <c r="AS41" s="1"/>
  <c r="AT19" i="7"/>
  <c r="AT23" i="23"/>
  <c r="AV264" i="5"/>
  <c r="AV220"/>
  <c r="AW176"/>
  <c r="AV280"/>
  <c r="AV233"/>
  <c r="AW189"/>
  <c r="AW237"/>
  <c r="AW284"/>
  <c r="AX193"/>
  <c r="AU262"/>
  <c r="AU218"/>
  <c r="AV174"/>
  <c r="AT222"/>
  <c r="AT266"/>
  <c r="AU178"/>
  <c r="AS274"/>
  <c r="AS227"/>
  <c r="AT183"/>
  <c r="AJ176" i="22"/>
  <c r="AT259" i="5"/>
  <c r="AT215"/>
  <c r="AU171"/>
  <c r="AV202" i="15"/>
  <c r="AU246"/>
  <c r="AS241" i="5"/>
  <c r="AS288"/>
  <c r="AT197"/>
  <c r="AS24" i="22"/>
  <c r="AS175" s="1"/>
  <c r="AS29" i="23"/>
  <c r="AS50" s="1"/>
  <c r="AT291" i="5"/>
  <c r="AT244"/>
  <c r="AU200"/>
  <c r="AV48" i="15"/>
  <c r="AU100"/>
  <c r="AP61" i="9"/>
  <c r="AT38" i="23"/>
  <c r="AT32" i="7"/>
  <c r="AS252" i="5"/>
  <c r="AS208"/>
  <c r="AT164"/>
  <c r="AT257"/>
  <c r="AT213"/>
  <c r="AU169"/>
  <c r="AT26" i="23"/>
  <c r="AT22" i="7"/>
  <c r="AT234" i="5"/>
  <c r="AT281"/>
  <c r="AU190"/>
  <c r="AS275"/>
  <c r="AS228"/>
  <c r="AT184"/>
  <c r="AT260"/>
  <c r="AT216"/>
  <c r="AU172"/>
  <c r="AQ345"/>
  <c r="AQ349" s="1"/>
  <c r="AQ102" i="22" s="1"/>
  <c r="AS286" i="5"/>
  <c r="AS239"/>
  <c r="AT195"/>
  <c r="AX250"/>
  <c r="AY162"/>
  <c r="AX206"/>
  <c r="AS245"/>
  <c r="AS292"/>
  <c r="AT201"/>
  <c r="AK176" i="22"/>
  <c r="AV201" i="15"/>
  <c r="AU245"/>
  <c r="AS205" i="5"/>
  <c r="AS249"/>
  <c r="AT161"/>
  <c r="AJ187" i="6"/>
  <c r="AK184" s="1"/>
  <c r="AV242" i="5"/>
  <c r="AV289"/>
  <c r="AW198"/>
  <c r="AS231"/>
  <c r="AS278"/>
  <c r="AT187"/>
  <c r="AR334"/>
  <c r="AR335"/>
  <c r="AI195" i="6"/>
  <c r="AU314" i="5"/>
  <c r="AT328"/>
  <c r="AS313"/>
  <c r="AS311"/>
  <c r="AR329"/>
  <c r="AS309"/>
  <c r="AR340"/>
  <c r="AR331"/>
  <c r="J45" i="11"/>
  <c r="AR315" i="5"/>
  <c r="AR302"/>
  <c r="AS305"/>
  <c r="AR306"/>
  <c r="AQ270"/>
  <c r="AS342"/>
  <c r="AS308"/>
  <c r="AT285"/>
  <c r="AT238"/>
  <c r="AU194"/>
  <c r="AU117" i="9"/>
  <c r="AU123" s="1"/>
  <c r="AV104" i="15"/>
  <c r="AS248" i="5"/>
  <c r="AS204"/>
  <c r="AT160"/>
  <c r="AR298"/>
  <c r="AR268"/>
  <c r="AQ61" i="9" s="1"/>
  <c r="AV204" i="15"/>
  <c r="AU248"/>
  <c r="AS283" i="5"/>
  <c r="AS236"/>
  <c r="AT192"/>
  <c r="AV44" i="15"/>
  <c r="AU96"/>
  <c r="AJ194" i="6"/>
  <c r="AK191" s="1"/>
  <c r="AL28" i="22"/>
  <c r="AU276" i="5"/>
  <c r="AU229"/>
  <c r="AV185"/>
  <c r="AT263"/>
  <c r="AT219"/>
  <c r="AU175"/>
  <c r="AT217"/>
  <c r="AT261"/>
  <c r="AU173"/>
  <c r="AS277"/>
  <c r="AS230"/>
  <c r="AT186"/>
  <c r="AT223"/>
  <c r="AT267"/>
  <c r="AU179"/>
  <c r="AU247" i="15"/>
  <c r="AV203"/>
  <c r="AT40" i="23"/>
  <c r="AT34" i="7"/>
  <c r="AU287" i="5"/>
  <c r="AU240"/>
  <c r="AV196"/>
  <c r="AS232"/>
  <c r="AS279"/>
  <c r="AT188"/>
  <c r="AF104" i="22"/>
  <c r="J51" i="11"/>
  <c r="AV200" i="15"/>
  <c r="AU244"/>
  <c r="AS221" i="5"/>
  <c r="AS265"/>
  <c r="AT177"/>
  <c r="AQ318"/>
  <c r="AH180" i="6"/>
  <c r="AI142" s="1"/>
  <c r="AU243" i="15"/>
  <c r="AV199"/>
  <c r="AV251" i="5"/>
  <c r="AW163"/>
  <c r="AV207"/>
  <c r="AV49" i="15"/>
  <c r="AU101"/>
  <c r="AS27" i="7"/>
  <c r="AS28"/>
  <c r="AS29" s="1"/>
  <c r="AS20" i="9" s="1"/>
  <c r="AS21" s="1"/>
  <c r="AM28" i="22"/>
  <c r="AN67" i="9"/>
  <c r="AO64" s="1"/>
  <c r="AN28" i="23"/>
  <c r="AN49" s="1"/>
  <c r="AN25" i="22"/>
  <c r="AN26" s="1"/>
  <c r="AT255" i="5"/>
  <c r="AT211"/>
  <c r="AU167"/>
  <c r="AU99" i="15"/>
  <c r="AV47"/>
  <c r="AS212" i="5"/>
  <c r="AS256"/>
  <c r="AT168"/>
  <c r="AU105" i="15"/>
  <c r="AV107"/>
  <c r="AU120" i="9"/>
  <c r="AU118" s="1"/>
  <c r="AU124" s="1"/>
  <c r="AP71"/>
  <c r="AP72" s="1"/>
  <c r="AP75" s="1"/>
  <c r="AS226" i="5"/>
  <c r="AS273"/>
  <c r="AT182"/>
  <c r="AR325"/>
  <c r="AR293"/>
  <c r="AJ137" i="6"/>
  <c r="AK134" s="1"/>
  <c r="AL77" i="9"/>
  <c r="AM74" s="1"/>
  <c r="AM76" s="1"/>
  <c r="AL100" i="22"/>
  <c r="AL42" i="23"/>
  <c r="AL63" s="1"/>
  <c r="AT243" i="5"/>
  <c r="AT290"/>
  <c r="AU199"/>
  <c r="AT214"/>
  <c r="AT258"/>
  <c r="AU170"/>
  <c r="AP62" i="9"/>
  <c r="AP65" s="1"/>
  <c r="AW300" i="5"/>
  <c r="AR22" i="22"/>
  <c r="AR344" i="5"/>
  <c r="BW163" i="22"/>
  <c r="AT209" i="5" l="1"/>
  <c r="AU165"/>
  <c r="AT253"/>
  <c r="AT303" s="1"/>
  <c r="AT39" i="7"/>
  <c r="AS326" i="5"/>
  <c r="AT316"/>
  <c r="AU312"/>
  <c r="AW336"/>
  <c r="AQ65" i="23"/>
  <c r="AP178" i="22"/>
  <c r="AP52" i="23"/>
  <c r="Z179" i="22"/>
  <c r="AQ322" i="5"/>
  <c r="AQ27" i="22" s="1"/>
  <c r="AS335" i="5"/>
  <c r="W131" i="22"/>
  <c r="W134" s="1"/>
  <c r="W146"/>
  <c r="V137"/>
  <c r="AJ195" i="6"/>
  <c r="Z100" i="9"/>
  <c r="Z110" s="1"/>
  <c r="W107"/>
  <c r="X104" s="1"/>
  <c r="AA46"/>
  <c r="AB43" s="1"/>
  <c r="AA48"/>
  <c r="AA99" i="22" s="1"/>
  <c r="AT24"/>
  <c r="AT175" s="1"/>
  <c r="AR26" i="9"/>
  <c r="AS23" s="1"/>
  <c r="AS25" s="1"/>
  <c r="AS44"/>
  <c r="AS24"/>
  <c r="AR28"/>
  <c r="AR23" i="22" s="1"/>
  <c r="AT308" i="5"/>
  <c r="AJ138" i="6"/>
  <c r="AV332" i="5"/>
  <c r="AS334"/>
  <c r="AS304"/>
  <c r="AV341"/>
  <c r="AJ188" i="6"/>
  <c r="AS302" i="5"/>
  <c r="AT343"/>
  <c r="AS344"/>
  <c r="AT310"/>
  <c r="AS306"/>
  <c r="AS22" i="22"/>
  <c r="AS315" i="5"/>
  <c r="AS331"/>
  <c r="AU339"/>
  <c r="AT317"/>
  <c r="AS329"/>
  <c r="AT311"/>
  <c r="AT313"/>
  <c r="AU243"/>
  <c r="AU290"/>
  <c r="AV199"/>
  <c r="AQ71" i="9"/>
  <c r="AQ72" s="1"/>
  <c r="AQ75" s="1"/>
  <c r="AT273" i="5"/>
  <c r="AT226"/>
  <c r="AU182"/>
  <c r="AV105" i="15"/>
  <c r="AV120" i="9"/>
  <c r="AV118" s="1"/>
  <c r="AV124" s="1"/>
  <c r="AW107" i="15"/>
  <c r="AV99"/>
  <c r="AW47"/>
  <c r="AU211" i="5"/>
  <c r="AU255"/>
  <c r="AV167"/>
  <c r="AU38" i="23"/>
  <c r="AU32" i="7"/>
  <c r="AI180" i="6"/>
  <c r="AJ142" s="1"/>
  <c r="AF147" i="22"/>
  <c r="AW196" i="5"/>
  <c r="AV240"/>
  <c r="AV287"/>
  <c r="AT230"/>
  <c r="AT277"/>
  <c r="AU186"/>
  <c r="AU263"/>
  <c r="AU219"/>
  <c r="AV175"/>
  <c r="AU19" i="7"/>
  <c r="AU23" i="23"/>
  <c r="AT283" i="5"/>
  <c r="AT236"/>
  <c r="AU192"/>
  <c r="AV248" i="15"/>
  <c r="AW204"/>
  <c r="AR318" i="5"/>
  <c r="AW104" i="15"/>
  <c r="AV117" i="9"/>
  <c r="AV123" s="1"/>
  <c r="AU238" i="5"/>
  <c r="AU285"/>
  <c r="AV194"/>
  <c r="AW242"/>
  <c r="AW289"/>
  <c r="AX198"/>
  <c r="AK187" i="6"/>
  <c r="AL184" s="1"/>
  <c r="AT292" i="5"/>
  <c r="AT245"/>
  <c r="AU201"/>
  <c r="AY250"/>
  <c r="AZ162"/>
  <c r="AY206"/>
  <c r="AT239"/>
  <c r="AT286"/>
  <c r="AU195"/>
  <c r="AT228"/>
  <c r="AT275"/>
  <c r="AU184"/>
  <c r="AU213"/>
  <c r="AU257"/>
  <c r="AV169"/>
  <c r="AT40" i="7"/>
  <c r="AT41" s="1"/>
  <c r="AT40" i="9" s="1"/>
  <c r="AT41" s="1"/>
  <c r="AV100" i="15"/>
  <c r="AW48"/>
  <c r="AU34" i="7"/>
  <c r="AU40" i="23"/>
  <c r="AU259" i="5"/>
  <c r="AU215"/>
  <c r="AV171"/>
  <c r="AU266"/>
  <c r="AU222"/>
  <c r="AV178"/>
  <c r="AX284"/>
  <c r="AY193"/>
  <c r="AX237"/>
  <c r="AW220"/>
  <c r="AW264"/>
  <c r="AX176"/>
  <c r="AT27" i="7"/>
  <c r="AT28"/>
  <c r="AT29" s="1"/>
  <c r="AT20" i="9" s="1"/>
  <c r="AT21" s="1"/>
  <c r="AT254" i="5"/>
  <c r="AT210"/>
  <c r="AU166"/>
  <c r="AG147" i="22"/>
  <c r="AT305" i="5"/>
  <c r="AV301"/>
  <c r="AT337"/>
  <c r="AS330"/>
  <c r="AS299"/>
  <c r="AS338"/>
  <c r="AS327"/>
  <c r="AT333"/>
  <c r="AT307"/>
  <c r="AQ62" i="9"/>
  <c r="AQ65" s="1"/>
  <c r="AS340" i="5"/>
  <c r="AT309"/>
  <c r="AV314"/>
  <c r="AS98" i="22"/>
  <c r="AR173"/>
  <c r="AU258" i="5"/>
  <c r="AU214"/>
  <c r="AV170"/>
  <c r="AM77" i="9"/>
  <c r="AN74" s="1"/>
  <c r="AN76" s="1"/>
  <c r="AM42" i="23"/>
  <c r="AM63" s="1"/>
  <c r="AM100" i="22"/>
  <c r="AK137" i="6"/>
  <c r="AL134" s="1"/>
  <c r="AR345" i="5"/>
  <c r="AR349" s="1"/>
  <c r="AR102" i="22" s="1"/>
  <c r="AS325" i="5"/>
  <c r="AS293"/>
  <c r="AS295" s="1"/>
  <c r="AT256"/>
  <c r="AT212"/>
  <c r="AU168"/>
  <c r="AU26" i="23"/>
  <c r="AU22" i="7"/>
  <c r="AO66" i="9"/>
  <c r="AW49" i="15"/>
  <c r="AV101"/>
  <c r="AW207" i="5"/>
  <c r="AX163"/>
  <c r="AW251"/>
  <c r="AW301" s="1"/>
  <c r="AW199" i="15"/>
  <c r="AV243"/>
  <c r="AT265" i="5"/>
  <c r="AT221"/>
  <c r="AU177"/>
  <c r="AW200" i="15"/>
  <c r="AV244"/>
  <c r="AT279" i="5"/>
  <c r="AT232"/>
  <c r="AU188"/>
  <c r="AV247" i="15"/>
  <c r="AW203"/>
  <c r="AU223" i="5"/>
  <c r="AU267"/>
  <c r="AV179"/>
  <c r="AU261"/>
  <c r="AU217"/>
  <c r="AV173"/>
  <c r="AV276"/>
  <c r="AW185"/>
  <c r="AV229"/>
  <c r="AK194" i="6"/>
  <c r="AL191" s="1"/>
  <c r="AV96" i="15"/>
  <c r="AW44"/>
  <c r="AT248" i="5"/>
  <c r="AT204"/>
  <c r="AU160"/>
  <c r="AS298"/>
  <c r="AS268"/>
  <c r="T70" i="23"/>
  <c r="T71" s="1"/>
  <c r="T72" s="1"/>
  <c r="U43" s="1"/>
  <c r="U41" s="1"/>
  <c r="U44" s="1"/>
  <c r="AT231" i="5"/>
  <c r="AT278"/>
  <c r="AU187"/>
  <c r="AT205"/>
  <c r="AT249"/>
  <c r="AU161"/>
  <c r="AV245" i="15"/>
  <c r="AW201"/>
  <c r="AU216" i="5"/>
  <c r="AU260"/>
  <c r="AV172"/>
  <c r="AU281"/>
  <c r="AU234"/>
  <c r="AV190"/>
  <c r="AT208"/>
  <c r="AT252"/>
  <c r="AU164"/>
  <c r="AU291"/>
  <c r="AU244"/>
  <c r="AV200"/>
  <c r="AT241"/>
  <c r="AT288"/>
  <c r="AU197"/>
  <c r="AV246" i="15"/>
  <c r="AW202"/>
  <c r="AT227" i="5"/>
  <c r="AT274"/>
  <c r="AU183"/>
  <c r="AV218"/>
  <c r="AV262"/>
  <c r="AW174"/>
  <c r="AW280"/>
  <c r="AX189"/>
  <c r="AW233"/>
  <c r="AT282"/>
  <c r="AT235"/>
  <c r="AU191"/>
  <c r="AT342"/>
  <c r="AR295"/>
  <c r="AH181" i="6"/>
  <c r="AU328" i="5"/>
  <c r="AL176" i="22"/>
  <c r="AU125" i="9"/>
  <c r="AX300" i="5"/>
  <c r="AR270"/>
  <c r="BX163" i="22"/>
  <c r="AU209" i="5" l="1"/>
  <c r="AU253"/>
  <c r="AU303" s="1"/>
  <c r="AV165"/>
  <c r="AU39" i="7"/>
  <c r="AS173" i="22"/>
  <c r="AQ178"/>
  <c r="AQ52" i="23"/>
  <c r="AR65"/>
  <c r="AR322" i="5"/>
  <c r="AR27" i="22" s="1"/>
  <c r="W150"/>
  <c r="W148"/>
  <c r="W161"/>
  <c r="W136"/>
  <c r="X106" i="9"/>
  <c r="X111" s="1"/>
  <c r="X112" s="1"/>
  <c r="X113" s="1"/>
  <c r="X107" i="22" s="1"/>
  <c r="X109" s="1"/>
  <c r="Z101" i="9"/>
  <c r="Z105"/>
  <c r="AA174" i="22"/>
  <c r="AA177" s="1"/>
  <c r="AA101"/>
  <c r="AA103" s="1"/>
  <c r="AA106" s="1"/>
  <c r="AT44" i="9"/>
  <c r="AB45"/>
  <c r="AT24"/>
  <c r="AS26"/>
  <c r="AT23" s="1"/>
  <c r="AT25" s="1"/>
  <c r="AS28"/>
  <c r="AS23" i="22" s="1"/>
  <c r="U64" i="23"/>
  <c r="U62" s="1"/>
  <c r="AV125" i="9"/>
  <c r="AV24" i="22" s="1"/>
  <c r="AV175" s="1"/>
  <c r="AU313" i="5"/>
  <c r="AT329"/>
  <c r="AV339"/>
  <c r="AU305"/>
  <c r="AT334"/>
  <c r="AT326"/>
  <c r="AT299"/>
  <c r="AT306"/>
  <c r="AU342"/>
  <c r="AT315"/>
  <c r="AU308"/>
  <c r="AT304"/>
  <c r="AT22" i="22"/>
  <c r="AW314" i="5"/>
  <c r="AU309"/>
  <c r="AT98" i="22"/>
  <c r="AU307" i="5"/>
  <c r="AT338"/>
  <c r="AK188" i="6"/>
  <c r="AH199"/>
  <c r="AH68" i="23" s="1"/>
  <c r="AH66" s="1"/>
  <c r="AU282" i="5"/>
  <c r="AU235"/>
  <c r="AV191"/>
  <c r="AX280"/>
  <c r="AY189"/>
  <c r="AX233"/>
  <c r="AW218"/>
  <c r="AW262"/>
  <c r="AX174"/>
  <c r="AX202" i="15"/>
  <c r="AW246"/>
  <c r="AU241" i="5"/>
  <c r="AU288"/>
  <c r="AV197"/>
  <c r="AU252"/>
  <c r="AU208"/>
  <c r="AV164"/>
  <c r="AV216"/>
  <c r="AV260"/>
  <c r="AW172"/>
  <c r="AU231"/>
  <c r="AU278"/>
  <c r="AV187"/>
  <c r="AS318"/>
  <c r="AX44" i="15"/>
  <c r="AW96"/>
  <c r="AL194" i="6"/>
  <c r="AM191" s="1"/>
  <c r="AV267" i="5"/>
  <c r="AW179"/>
  <c r="AV223"/>
  <c r="AU265"/>
  <c r="AU221"/>
  <c r="AV177"/>
  <c r="AX199" i="15"/>
  <c r="AW243"/>
  <c r="AX251" i="5"/>
  <c r="AY163"/>
  <c r="AX207"/>
  <c r="AO25" i="22"/>
  <c r="AO26" s="1"/>
  <c r="AO28" i="23"/>
  <c r="AO49" s="1"/>
  <c r="AN28" i="22"/>
  <c r="AU256" i="5"/>
  <c r="AU212"/>
  <c r="AV168"/>
  <c r="AS345"/>
  <c r="AS349" s="1"/>
  <c r="AS102" i="22" s="1"/>
  <c r="AL137" i="6"/>
  <c r="AM134" s="1"/>
  <c r="AV258" i="5"/>
  <c r="AV214"/>
  <c r="AW170"/>
  <c r="AU254"/>
  <c r="AU210"/>
  <c r="AV166"/>
  <c r="AV215"/>
  <c r="AV259"/>
  <c r="AW171"/>
  <c r="AW100" i="15"/>
  <c r="AX48"/>
  <c r="AU275" i="5"/>
  <c r="AU228"/>
  <c r="AV184"/>
  <c r="AX242"/>
  <c r="AX289"/>
  <c r="AY198"/>
  <c r="AV238"/>
  <c r="AV285"/>
  <c r="AW194"/>
  <c r="AW117" i="9"/>
  <c r="AW123" s="1"/>
  <c r="AX104" i="15"/>
  <c r="AV219" i="5"/>
  <c r="AV263"/>
  <c r="AW175"/>
  <c r="AW240"/>
  <c r="AW287"/>
  <c r="AX196"/>
  <c r="AJ180" i="6"/>
  <c r="AK142" s="1"/>
  <c r="AK180" s="1"/>
  <c r="AX47" i="15"/>
  <c r="AW99"/>
  <c r="AW120" i="9"/>
  <c r="AW118" s="1"/>
  <c r="AW124" s="1"/>
  <c r="AX107" i="15"/>
  <c r="AW105"/>
  <c r="AW199" i="5"/>
  <c r="AV243"/>
  <c r="AV290"/>
  <c r="AV328"/>
  <c r="AX336"/>
  <c r="AY300"/>
  <c r="AU29" i="23"/>
  <c r="AU50" s="1"/>
  <c r="AU24" i="22"/>
  <c r="AU175" s="1"/>
  <c r="AU227" i="5"/>
  <c r="AU274"/>
  <c r="AV183"/>
  <c r="AV40" i="23"/>
  <c r="AV34" i="7"/>
  <c r="AV244" i="5"/>
  <c r="AV291"/>
  <c r="AW200"/>
  <c r="AV281"/>
  <c r="AV234"/>
  <c r="AW190"/>
  <c r="AW245" i="15"/>
  <c r="AX201"/>
  <c r="AU249" i="5"/>
  <c r="AU205"/>
  <c r="AV161"/>
  <c r="AS270"/>
  <c r="AR61" i="9"/>
  <c r="AU204" i="5"/>
  <c r="AU248"/>
  <c r="AV160"/>
  <c r="AT298"/>
  <c r="AT268"/>
  <c r="AT270" s="1"/>
  <c r="AV19" i="7"/>
  <c r="AV23" i="23"/>
  <c r="AW229" i="5"/>
  <c r="AX185"/>
  <c r="AW276"/>
  <c r="AV261"/>
  <c r="AV217"/>
  <c r="AW173"/>
  <c r="AX203" i="15"/>
  <c r="AW247"/>
  <c r="AU279" i="5"/>
  <c r="AU232"/>
  <c r="AV188"/>
  <c r="AW244" i="15"/>
  <c r="AX200"/>
  <c r="AV38" i="23"/>
  <c r="AV32" i="7"/>
  <c r="AV39" s="1"/>
  <c r="AW101" i="15"/>
  <c r="AX49"/>
  <c r="AR71" i="9"/>
  <c r="AR72" s="1"/>
  <c r="AR75" s="1"/>
  <c r="AM176" i="22"/>
  <c r="AN77" i="9"/>
  <c r="AO74" s="1"/>
  <c r="AO76" s="1"/>
  <c r="AN100" i="22"/>
  <c r="AN42" i="23"/>
  <c r="AN63" s="1"/>
  <c r="AX220" i="5"/>
  <c r="AX264"/>
  <c r="AY176"/>
  <c r="AY284"/>
  <c r="AZ193"/>
  <c r="AY237"/>
  <c r="AV222"/>
  <c r="AV266"/>
  <c r="AW178"/>
  <c r="AV257"/>
  <c r="AV213"/>
  <c r="AW169"/>
  <c r="AU239"/>
  <c r="AU286"/>
  <c r="AV195"/>
  <c r="AZ250"/>
  <c r="BA162"/>
  <c r="AZ206"/>
  <c r="AU245"/>
  <c r="AU292"/>
  <c r="AV201"/>
  <c r="AL187" i="6"/>
  <c r="AM184" s="1"/>
  <c r="AV29" i="23"/>
  <c r="AV50" s="1"/>
  <c r="AW248" i="15"/>
  <c r="AX204"/>
  <c r="AU283" i="5"/>
  <c r="AU236"/>
  <c r="AV192"/>
  <c r="AU28" i="7"/>
  <c r="AU29" s="1"/>
  <c r="AU20" i="9" s="1"/>
  <c r="AU21" s="1"/>
  <c r="AU27" i="7"/>
  <c r="AU277" i="5"/>
  <c r="AU230"/>
  <c r="AV186"/>
  <c r="AU40" i="7"/>
  <c r="AU41" s="1"/>
  <c r="AU40" i="9" s="1"/>
  <c r="AU41" s="1"/>
  <c r="AV211" i="5"/>
  <c r="AV255"/>
  <c r="AW167"/>
  <c r="AV22" i="7"/>
  <c r="AV26" i="23"/>
  <c r="AU226" i="5"/>
  <c r="AU273"/>
  <c r="AV182"/>
  <c r="AT325"/>
  <c r="AT293"/>
  <c r="AS71" i="9" s="1"/>
  <c r="AW332" i="5"/>
  <c r="AV312"/>
  <c r="AT340"/>
  <c r="AU343"/>
  <c r="AT302"/>
  <c r="AU333"/>
  <c r="AU310"/>
  <c r="AT330"/>
  <c r="AK195" i="6"/>
  <c r="AU311" i="5"/>
  <c r="AU317"/>
  <c r="AT331"/>
  <c r="AO67" i="9"/>
  <c r="AP64" s="1"/>
  <c r="AP66" s="1"/>
  <c r="AK138" i="6"/>
  <c r="AU316" i="5"/>
  <c r="AT327"/>
  <c r="AT344"/>
  <c r="AW341"/>
  <c r="AU337"/>
  <c r="AT335"/>
  <c r="AI181" i="6"/>
  <c r="AI199" s="1"/>
  <c r="AI68" i="23" s="1"/>
  <c r="AI66" s="1"/>
  <c r="BY163" i="22"/>
  <c r="AV253" i="5" l="1"/>
  <c r="AV303" s="1"/>
  <c r="AV209"/>
  <c r="AW165"/>
  <c r="AW328"/>
  <c r="AS65" i="23"/>
  <c r="AR178" i="22"/>
  <c r="AR52" i="23"/>
  <c r="AA179" i="22"/>
  <c r="U70" i="23"/>
  <c r="U71" s="1"/>
  <c r="U72" s="1"/>
  <c r="V43" s="1"/>
  <c r="V41" s="1"/>
  <c r="V44" s="1"/>
  <c r="AS322" i="5"/>
  <c r="AS27" i="22" s="1"/>
  <c r="AU329" i="5"/>
  <c r="AT173" i="22"/>
  <c r="X146"/>
  <c r="X131"/>
  <c r="X134" s="1"/>
  <c r="W137"/>
  <c r="X107" i="9"/>
  <c r="Y104" s="1"/>
  <c r="Y106" s="1"/>
  <c r="Y111" s="1"/>
  <c r="Y112" s="1"/>
  <c r="Y113" s="1"/>
  <c r="Y107" i="22" s="1"/>
  <c r="Y109" s="1"/>
  <c r="AA100" i="9"/>
  <c r="AA110" s="1"/>
  <c r="AU44"/>
  <c r="AB46"/>
  <c r="AC43" s="1"/>
  <c r="AB48"/>
  <c r="AB99" i="22" s="1"/>
  <c r="AT26" i="9"/>
  <c r="AU23" s="1"/>
  <c r="AU25" s="1"/>
  <c r="AT28"/>
  <c r="AT23" i="22" s="1"/>
  <c r="AU24" i="9"/>
  <c r="AV343" i="5"/>
  <c r="AV342"/>
  <c r="AV308"/>
  <c r="AW312"/>
  <c r="AV313"/>
  <c r="AJ181" i="6"/>
  <c r="AJ199" s="1"/>
  <c r="AJ68" i="23" s="1"/>
  <c r="AJ66" s="1"/>
  <c r="AX341" i="5"/>
  <c r="AU334"/>
  <c r="AV305"/>
  <c r="AU330"/>
  <c r="AU327"/>
  <c r="AU331"/>
  <c r="AV333"/>
  <c r="AL188" i="6"/>
  <c r="AX248" i="15"/>
  <c r="AY204"/>
  <c r="AI104" i="22"/>
  <c r="AP67" i="9"/>
  <c r="AQ64" s="1"/>
  <c r="AQ66" s="1"/>
  <c r="AP25" i="22"/>
  <c r="AP26" s="1"/>
  <c r="AP28" i="23"/>
  <c r="AP49" s="1"/>
  <c r="AU325" i="5"/>
  <c r="AU293"/>
  <c r="AW211"/>
  <c r="AW255"/>
  <c r="AX167"/>
  <c r="AV283"/>
  <c r="AW192"/>
  <c r="AV236"/>
  <c r="AM187" i="6"/>
  <c r="AN184" s="1"/>
  <c r="AW213" i="5"/>
  <c r="AW257"/>
  <c r="AX169"/>
  <c r="AO77" i="9"/>
  <c r="AP74" s="1"/>
  <c r="AO100" i="22"/>
  <c r="AO176" s="1"/>
  <c r="AO42" i="23"/>
  <c r="AO63" s="1"/>
  <c r="AW217" i="5"/>
  <c r="AW261"/>
  <c r="AX173"/>
  <c r="AX229"/>
  <c r="AX276"/>
  <c r="AY185"/>
  <c r="AS61" i="9"/>
  <c r="AV248" i="5"/>
  <c r="AV204"/>
  <c r="AW160"/>
  <c r="AR62" i="9"/>
  <c r="AR65" s="1"/>
  <c r="AV249" i="5"/>
  <c r="AW161"/>
  <c r="AV205"/>
  <c r="AW291"/>
  <c r="AW244"/>
  <c r="AX200"/>
  <c r="AY47" i="15"/>
  <c r="AX99"/>
  <c r="AK181" i="6"/>
  <c r="AK199" s="1"/>
  <c r="K47" i="11"/>
  <c r="AL142" i="6"/>
  <c r="AW219" i="5"/>
  <c r="AX175"/>
  <c r="AW263"/>
  <c r="AW313" s="1"/>
  <c r="AY289"/>
  <c r="AZ198"/>
  <c r="AY242"/>
  <c r="AV254"/>
  <c r="AV210"/>
  <c r="AW166"/>
  <c r="AV256"/>
  <c r="AW168"/>
  <c r="AV212"/>
  <c r="AO28" i="22"/>
  <c r="AY207" i="5"/>
  <c r="AY251"/>
  <c r="AZ163"/>
  <c r="AW38" i="23"/>
  <c r="AW32" i="7"/>
  <c r="AV221" i="5"/>
  <c r="AV265"/>
  <c r="AW177"/>
  <c r="AW223"/>
  <c r="AW267"/>
  <c r="AX179"/>
  <c r="AW23" i="23"/>
  <c r="AW19" i="7"/>
  <c r="AV231" i="5"/>
  <c r="AV278"/>
  <c r="AW187"/>
  <c r="AV252"/>
  <c r="AV208"/>
  <c r="AW164"/>
  <c r="AW40" i="23"/>
  <c r="AW34" i="7"/>
  <c r="AX262" i="5"/>
  <c r="AY174"/>
  <c r="AX218"/>
  <c r="AY280"/>
  <c r="AZ189"/>
  <c r="AY233"/>
  <c r="AV235"/>
  <c r="AV282"/>
  <c r="AW191"/>
  <c r="AH104" i="22"/>
  <c r="AT345" i="5"/>
  <c r="AT349" s="1"/>
  <c r="AT102" i="22" s="1"/>
  <c r="AU98"/>
  <c r="AU22"/>
  <c r="AU335" i="5"/>
  <c r="AU344"/>
  <c r="AZ300"/>
  <c r="AU338"/>
  <c r="AV307"/>
  <c r="AV316"/>
  <c r="AY336"/>
  <c r="AX314"/>
  <c r="AS72" i="9"/>
  <c r="AS75" s="1"/>
  <c r="AV311" i="5"/>
  <c r="AU299"/>
  <c r="AU326"/>
  <c r="AW339"/>
  <c r="AW125" i="9"/>
  <c r="AV337" i="5"/>
  <c r="AV309"/>
  <c r="AU304"/>
  <c r="AL138" i="6"/>
  <c r="AU306" i="5"/>
  <c r="AU315"/>
  <c r="AL195" i="6"/>
  <c r="AV310" i="5"/>
  <c r="AU302"/>
  <c r="AU340"/>
  <c r="AV226"/>
  <c r="AV273"/>
  <c r="AW182"/>
  <c r="AV277"/>
  <c r="AV230"/>
  <c r="AW186"/>
  <c r="AV245"/>
  <c r="AV292"/>
  <c r="AW201"/>
  <c r="BA206"/>
  <c r="BA250"/>
  <c r="BB162"/>
  <c r="AV286"/>
  <c r="AV239"/>
  <c r="AW195"/>
  <c r="AW222"/>
  <c r="AW266"/>
  <c r="AX178"/>
  <c r="AZ284"/>
  <c r="BA193"/>
  <c r="AZ237"/>
  <c r="AY264"/>
  <c r="AZ176"/>
  <c r="AY220"/>
  <c r="AN176" i="22"/>
  <c r="AY49" i="15"/>
  <c r="AX101"/>
  <c r="AV40" i="7"/>
  <c r="AV41" s="1"/>
  <c r="AV40" i="9" s="1"/>
  <c r="AV41" s="1"/>
  <c r="AX244" i="15"/>
  <c r="AY200"/>
  <c r="AV279" i="5"/>
  <c r="AV232"/>
  <c r="AW188"/>
  <c r="AX247" i="15"/>
  <c r="AY203"/>
  <c r="AV28" i="7"/>
  <c r="AV29" s="1"/>
  <c r="AV20" i="9" s="1"/>
  <c r="AV21" s="1"/>
  <c r="AV27" i="7"/>
  <c r="AT318" i="5"/>
  <c r="AU298"/>
  <c r="AU268"/>
  <c r="AX245" i="15"/>
  <c r="AY201"/>
  <c r="AW234" i="5"/>
  <c r="AW281"/>
  <c r="AX190"/>
  <c r="AV274"/>
  <c r="AW183"/>
  <c r="AV227"/>
  <c r="AW243"/>
  <c r="AW290"/>
  <c r="AX199"/>
  <c r="AY107" i="15"/>
  <c r="AX105"/>
  <c r="AX120" i="9"/>
  <c r="AX118" s="1"/>
  <c r="AX124" s="1"/>
  <c r="AW26" i="23"/>
  <c r="AW22" i="7"/>
  <c r="AX287" i="5"/>
  <c r="AY196"/>
  <c r="AX240"/>
  <c r="AX117" i="9"/>
  <c r="AX123" s="1"/>
  <c r="AY104" i="15"/>
  <c r="AW238" i="5"/>
  <c r="AW285"/>
  <c r="AX194"/>
  <c r="AV228"/>
  <c r="AV275"/>
  <c r="AW184"/>
  <c r="AY48" i="15"/>
  <c r="AX100"/>
  <c r="AW259" i="5"/>
  <c r="AX171"/>
  <c r="AW215"/>
  <c r="AW214"/>
  <c r="AW258"/>
  <c r="AX170"/>
  <c r="AM137" i="6"/>
  <c r="AN134" s="1"/>
  <c r="AX243" i="15"/>
  <c r="AY199"/>
  <c r="AM194" i="6"/>
  <c r="AN191" s="1"/>
  <c r="AY44" i="15"/>
  <c r="AX96"/>
  <c r="AW216" i="5"/>
  <c r="AW260"/>
  <c r="AX172"/>
  <c r="AV288"/>
  <c r="AV241"/>
  <c r="AW197"/>
  <c r="AX246" i="15"/>
  <c r="AY202"/>
  <c r="AT295" i="5"/>
  <c r="AX301"/>
  <c r="AV317"/>
  <c r="AX332"/>
  <c r="BZ163" i="22"/>
  <c r="AW253" i="5" l="1"/>
  <c r="AW303" s="1"/>
  <c r="AX165"/>
  <c r="AW209"/>
  <c r="AW39" i="7"/>
  <c r="D31" i="18"/>
  <c r="D37"/>
  <c r="AJ104" i="22"/>
  <c r="AJ147" s="1"/>
  <c r="X136"/>
  <c r="AX125" i="9"/>
  <c r="K51" i="11"/>
  <c r="AK68" i="23"/>
  <c r="AK66" s="1"/>
  <c r="AT65"/>
  <c r="AS178" i="22"/>
  <c r="AS52" i="23"/>
  <c r="AT322" i="5"/>
  <c r="AT27" i="22" s="1"/>
  <c r="AW308" i="5"/>
  <c r="Y107" i="9"/>
  <c r="Z104" s="1"/>
  <c r="Z106" s="1"/>
  <c r="Z111" s="1"/>
  <c r="Z112" s="1"/>
  <c r="Z113" s="1"/>
  <c r="Z107" i="22" s="1"/>
  <c r="Z109" s="1"/>
  <c r="Y131"/>
  <c r="Y134" s="1"/>
  <c r="Y146"/>
  <c r="X148"/>
  <c r="X150"/>
  <c r="X161"/>
  <c r="X137"/>
  <c r="K45" i="11"/>
  <c r="AA101" i="9"/>
  <c r="AA105"/>
  <c r="AU26"/>
  <c r="AV23" s="1"/>
  <c r="AV25" s="1"/>
  <c r="AB174" i="22"/>
  <c r="AB177" s="1"/>
  <c r="AB101"/>
  <c r="AB103" s="1"/>
  <c r="AB106" s="1"/>
  <c r="AV44" i="9"/>
  <c r="AC45"/>
  <c r="AV24"/>
  <c r="AU28"/>
  <c r="AU23" i="22" s="1"/>
  <c r="AV327" i="5"/>
  <c r="AW333"/>
  <c r="AV315"/>
  <c r="AW342"/>
  <c r="AV22" i="22"/>
  <c r="AV331" i="5"/>
  <c r="AW316"/>
  <c r="AV338"/>
  <c r="BA300"/>
  <c r="AW343"/>
  <c r="AX328"/>
  <c r="AX34" i="7"/>
  <c r="AX40" i="23"/>
  <c r="AX260" i="5"/>
  <c r="AY172"/>
  <c r="AX216"/>
  <c r="AZ44" i="15"/>
  <c r="AY96"/>
  <c r="AN194" i="6"/>
  <c r="AO191" s="1"/>
  <c r="AX38" i="23"/>
  <c r="AX32" i="7"/>
  <c r="AN137" i="6"/>
  <c r="AO134" s="1"/>
  <c r="AY100" i="15"/>
  <c r="AZ48"/>
  <c r="AX285" i="5"/>
  <c r="AY194"/>
  <c r="AX238"/>
  <c r="AX29" i="23"/>
  <c r="AX50" s="1"/>
  <c r="AX24" i="22"/>
  <c r="AX175" s="1"/>
  <c r="AZ196" i="5"/>
  <c r="AY240"/>
  <c r="AY287"/>
  <c r="AY105" i="15"/>
  <c r="AY120" i="9"/>
  <c r="AY118" s="1"/>
  <c r="AY124" s="1"/>
  <c r="AZ107" i="15"/>
  <c r="AY245"/>
  <c r="AZ201"/>
  <c r="AT61" i="9"/>
  <c r="AT62" s="1"/>
  <c r="AT65" s="1"/>
  <c r="AY247" i="15"/>
  <c r="AZ203"/>
  <c r="AW232" i="5"/>
  <c r="AW279"/>
  <c r="AX188"/>
  <c r="AZ49" i="15"/>
  <c r="AY101"/>
  <c r="AZ264" i="5"/>
  <c r="BA176"/>
  <c r="AZ220"/>
  <c r="AW239"/>
  <c r="AW286"/>
  <c r="AX195"/>
  <c r="AW292"/>
  <c r="AX201"/>
  <c r="AW245"/>
  <c r="AW226"/>
  <c r="AW273"/>
  <c r="AX182"/>
  <c r="AU173" i="22"/>
  <c r="AW282" i="5"/>
  <c r="AX191"/>
  <c r="AW235"/>
  <c r="AZ233"/>
  <c r="AZ280"/>
  <c r="BA189"/>
  <c r="AW278"/>
  <c r="AW231"/>
  <c r="AX187"/>
  <c r="AW28" i="7"/>
  <c r="AW29" s="1"/>
  <c r="AW20" i="9" s="1"/>
  <c r="AW21" s="1"/>
  <c r="AW27" i="7"/>
  <c r="AX223" i="5"/>
  <c r="AX267"/>
  <c r="AY179"/>
  <c r="AW40" i="7"/>
  <c r="AW41" s="1"/>
  <c r="AW40" i="9" s="1"/>
  <c r="AW41" s="1"/>
  <c r="AZ251" i="5"/>
  <c r="BA163"/>
  <c r="AZ207"/>
  <c r="AW212"/>
  <c r="AX168"/>
  <c r="AW256"/>
  <c r="AZ289"/>
  <c r="BA198"/>
  <c r="AZ242"/>
  <c r="AX22" i="7"/>
  <c r="AX26" i="23"/>
  <c r="AX291" i="5"/>
  <c r="AY200"/>
  <c r="AX244"/>
  <c r="AW205"/>
  <c r="AW249"/>
  <c r="AX161"/>
  <c r="AW204"/>
  <c r="AW248"/>
  <c r="AX160"/>
  <c r="AV298"/>
  <c r="AV268"/>
  <c r="AX217"/>
  <c r="AX261"/>
  <c r="AY173"/>
  <c r="AX257"/>
  <c r="AY169"/>
  <c r="AX213"/>
  <c r="AN187" i="6"/>
  <c r="AO184" s="1"/>
  <c r="AW283" i="5"/>
  <c r="AX192"/>
  <c r="AW236"/>
  <c r="AX255"/>
  <c r="AY167"/>
  <c r="AX211"/>
  <c r="AU345"/>
  <c r="AU349" s="1"/>
  <c r="AU102" i="22" s="1"/>
  <c r="AP28"/>
  <c r="AZ204" i="15"/>
  <c r="AY248"/>
  <c r="AW309" i="5"/>
  <c r="AV326"/>
  <c r="AZ336"/>
  <c r="AX312"/>
  <c r="AY246" i="15"/>
  <c r="AZ202"/>
  <c r="AW241" i="5"/>
  <c r="AW288"/>
  <c r="AX197"/>
  <c r="AX19" i="7"/>
  <c r="AX23" i="23"/>
  <c r="AZ199" i="15"/>
  <c r="AY243"/>
  <c r="AX258" i="5"/>
  <c r="AY170"/>
  <c r="AX214"/>
  <c r="AX215"/>
  <c r="AX259"/>
  <c r="AY171"/>
  <c r="AW275"/>
  <c r="AX184"/>
  <c r="AW228"/>
  <c r="AY117" i="9"/>
  <c r="AY123" s="1"/>
  <c r="AZ104" i="15"/>
  <c r="AX243" i="5"/>
  <c r="AX290"/>
  <c r="AY199"/>
  <c r="AW274"/>
  <c r="AX183"/>
  <c r="AW227"/>
  <c r="AX281"/>
  <c r="AY190"/>
  <c r="AX234"/>
  <c r="AU318"/>
  <c r="AZ200" i="15"/>
  <c r="AY244"/>
  <c r="BA237" i="5"/>
  <c r="BA284"/>
  <c r="BB193"/>
  <c r="AX266"/>
  <c r="AY178"/>
  <c r="AX222"/>
  <c r="BB206"/>
  <c r="BB250"/>
  <c r="BC162"/>
  <c r="AW277"/>
  <c r="AX186"/>
  <c r="AW230"/>
  <c r="AV325"/>
  <c r="AV293"/>
  <c r="AV295" s="1"/>
  <c r="AW24" i="22"/>
  <c r="AW175" s="1"/>
  <c r="AW29" i="23"/>
  <c r="AW50" s="1"/>
  <c r="AH147" i="22"/>
  <c r="AY262" i="5"/>
  <c r="AZ174"/>
  <c r="AY218"/>
  <c r="AW208"/>
  <c r="AW252"/>
  <c r="AX164"/>
  <c r="V64" i="23"/>
  <c r="V62" s="1"/>
  <c r="AW265" i="5"/>
  <c r="AX177"/>
  <c r="AW221"/>
  <c r="AW254"/>
  <c r="AX166"/>
  <c r="AW210"/>
  <c r="AX219"/>
  <c r="AX263"/>
  <c r="AY175"/>
  <c r="AL180" i="6"/>
  <c r="AM142" s="1"/>
  <c r="AK104" i="22"/>
  <c r="AZ47" i="15"/>
  <c r="AY99"/>
  <c r="AY276" i="5"/>
  <c r="AZ185"/>
  <c r="AY229"/>
  <c r="AP76" i="9"/>
  <c r="AP77" s="1"/>
  <c r="AQ74" s="1"/>
  <c r="AQ76" s="1"/>
  <c r="AU295" i="5"/>
  <c r="AT71" i="9"/>
  <c r="AQ67"/>
  <c r="AR64" s="1"/>
  <c r="AQ25" i="22"/>
  <c r="AQ26" s="1"/>
  <c r="AQ28" i="23"/>
  <c r="AQ49" s="1"/>
  <c r="AI147" i="22"/>
  <c r="AV340" i="5"/>
  <c r="AW310"/>
  <c r="AM195" i="6"/>
  <c r="AM138"/>
  <c r="AW337" i="5"/>
  <c r="AX339"/>
  <c r="AV98" i="22"/>
  <c r="AY314" i="5"/>
  <c r="AV344"/>
  <c r="AV329"/>
  <c r="AV334"/>
  <c r="AY332"/>
  <c r="AV302"/>
  <c r="AV330"/>
  <c r="AW317"/>
  <c r="AY301"/>
  <c r="AV306"/>
  <c r="AV304"/>
  <c r="AY341"/>
  <c r="AV299"/>
  <c r="AS62" i="9"/>
  <c r="AS65" s="1"/>
  <c r="AU270" i="5"/>
  <c r="AW311"/>
  <c r="AW307"/>
  <c r="AM188" i="6"/>
  <c r="AV335" i="5"/>
  <c r="AW305"/>
  <c r="CA163" i="22"/>
  <c r="AY165" i="5" l="1"/>
  <c r="AX209"/>
  <c r="AX253"/>
  <c r="AX303" s="1"/>
  <c r="AY125" i="9"/>
  <c r="AX39" i="7"/>
  <c r="AW306" i="5"/>
  <c r="Y136" i="22"/>
  <c r="Y137" s="1"/>
  <c r="AU65" i="23"/>
  <c r="AT178" i="22"/>
  <c r="AT52" i="23"/>
  <c r="AB179" i="22"/>
  <c r="AU322" i="5"/>
  <c r="AU27" i="22" s="1"/>
  <c r="Z146"/>
  <c r="Z131"/>
  <c r="Y148"/>
  <c r="Y150"/>
  <c r="Y161"/>
  <c r="Z107" i="9"/>
  <c r="AA104" s="1"/>
  <c r="AA106" s="1"/>
  <c r="AA111" s="1"/>
  <c r="AA112" s="1"/>
  <c r="AA113" s="1"/>
  <c r="AA107" i="22" s="1"/>
  <c r="AA109" s="1"/>
  <c r="AB100" i="9"/>
  <c r="AB110" s="1"/>
  <c r="AV26"/>
  <c r="AW23" s="1"/>
  <c r="AW25" s="1"/>
  <c r="AW44"/>
  <c r="AC46"/>
  <c r="AD43" s="1"/>
  <c r="AC48"/>
  <c r="AC99" i="22" s="1"/>
  <c r="AW24" i="9"/>
  <c r="AV28"/>
  <c r="AV23" i="22" s="1"/>
  <c r="AW340" i="5"/>
  <c r="AW330"/>
  <c r="AY339"/>
  <c r="AX342"/>
  <c r="AW325"/>
  <c r="AZ332"/>
  <c r="AX313"/>
  <c r="AW302"/>
  <c r="AW338"/>
  <c r="AW331"/>
  <c r="AX309"/>
  <c r="AX317"/>
  <c r="AW22" i="22"/>
  <c r="BA47" i="15"/>
  <c r="AZ99"/>
  <c r="AK147" i="22"/>
  <c r="AM180" i="6"/>
  <c r="AN142" s="1"/>
  <c r="AQ28" i="22"/>
  <c r="AP42" i="23"/>
  <c r="AP63" s="1"/>
  <c r="AP100" i="22"/>
  <c r="AZ276" i="5"/>
  <c r="BA185"/>
  <c r="AZ229"/>
  <c r="AY26" i="23"/>
  <c r="AY22" i="7"/>
  <c r="AY263" i="5"/>
  <c r="AZ175"/>
  <c r="AY219"/>
  <c r="AX265"/>
  <c r="AY177"/>
  <c r="AX221"/>
  <c r="V70" i="23"/>
  <c r="V71" s="1"/>
  <c r="V72" s="1"/>
  <c r="W43" s="1"/>
  <c r="W41" s="1"/>
  <c r="W44" s="1"/>
  <c r="AX208" i="5"/>
  <c r="AY164"/>
  <c r="AX252"/>
  <c r="AZ262"/>
  <c r="BA174"/>
  <c r="AZ218"/>
  <c r="AV345"/>
  <c r="AV349" s="1"/>
  <c r="AV102" i="22" s="1"/>
  <c r="AX227" i="5"/>
  <c r="AX274"/>
  <c r="AY183"/>
  <c r="AY290"/>
  <c r="AZ199"/>
  <c r="AY243"/>
  <c r="AY24" i="22"/>
  <c r="AY175" s="1"/>
  <c r="AY29" i="23"/>
  <c r="AY50" s="1"/>
  <c r="AX228" i="5"/>
  <c r="AY184"/>
  <c r="AX275"/>
  <c r="AY215"/>
  <c r="AY259"/>
  <c r="AZ171"/>
  <c r="AY214"/>
  <c r="AY258"/>
  <c r="AZ170"/>
  <c r="AY38" i="23"/>
  <c r="AY32" i="7"/>
  <c r="AX288" i="5"/>
  <c r="AY197"/>
  <c r="AX241"/>
  <c r="AY34" i="7"/>
  <c r="AY40" i="23"/>
  <c r="AX283" i="5"/>
  <c r="AY192"/>
  <c r="AX236"/>
  <c r="AU61" i="9"/>
  <c r="AU62" s="1"/>
  <c r="AU65" s="1"/>
  <c r="AX204" i="5"/>
  <c r="AX248"/>
  <c r="AY160"/>
  <c r="BA242"/>
  <c r="BA289"/>
  <c r="BB198"/>
  <c r="BA251"/>
  <c r="BB163"/>
  <c r="BA207"/>
  <c r="AY223"/>
  <c r="AY267"/>
  <c r="AZ179"/>
  <c r="BA233"/>
  <c r="BA280"/>
  <c r="BB189"/>
  <c r="AX235"/>
  <c r="AX282"/>
  <c r="AY191"/>
  <c r="AX226"/>
  <c r="AX273"/>
  <c r="AY182"/>
  <c r="AX245"/>
  <c r="AX292"/>
  <c r="AY201"/>
  <c r="AX239"/>
  <c r="AX286"/>
  <c r="AY195"/>
  <c r="BA264"/>
  <c r="BB176"/>
  <c r="BA220"/>
  <c r="AX232"/>
  <c r="AX279"/>
  <c r="AY188"/>
  <c r="AZ287"/>
  <c r="BA196"/>
  <c r="AZ240"/>
  <c r="AY238"/>
  <c r="AY285"/>
  <c r="AZ194"/>
  <c r="BA48" i="15"/>
  <c r="AZ100"/>
  <c r="AX40" i="7"/>
  <c r="AX41" s="1"/>
  <c r="AX40" i="9" s="1"/>
  <c r="AX41" s="1"/>
  <c r="AY19" i="7"/>
  <c r="AY23" i="23"/>
  <c r="AL181" i="6"/>
  <c r="AW304" i="5"/>
  <c r="AW329"/>
  <c r="BB300"/>
  <c r="AX316"/>
  <c r="BA336"/>
  <c r="AX333"/>
  <c r="AX305"/>
  <c r="AN188" i="6"/>
  <c r="AX307" i="5"/>
  <c r="AX311"/>
  <c r="AW299"/>
  <c r="AX343"/>
  <c r="AW98" i="22"/>
  <c r="AW173" s="1"/>
  <c r="AV173"/>
  <c r="AV270" i="5"/>
  <c r="AN138" i="6"/>
  <c r="AN195"/>
  <c r="AX310" i="5"/>
  <c r="AR66" i="9"/>
  <c r="AR67" s="1"/>
  <c r="AS64" s="1"/>
  <c r="AS66" s="1"/>
  <c r="AT72"/>
  <c r="AT75" s="1"/>
  <c r="AQ77"/>
  <c r="AR74" s="1"/>
  <c r="AQ42" i="23"/>
  <c r="AQ63" s="1"/>
  <c r="AQ100" i="22"/>
  <c r="AX254" i="5"/>
  <c r="AY166"/>
  <c r="AX210"/>
  <c r="AU71" i="9"/>
  <c r="AX230" i="5"/>
  <c r="AX277"/>
  <c r="AY186"/>
  <c r="BC206"/>
  <c r="BC250"/>
  <c r="BD162"/>
  <c r="AY222"/>
  <c r="AY266"/>
  <c r="AZ178"/>
  <c r="BB237"/>
  <c r="BB284"/>
  <c r="BC193"/>
  <c r="BA200" i="15"/>
  <c r="AZ244"/>
  <c r="AY281" i="5"/>
  <c r="AZ190"/>
  <c r="AY234"/>
  <c r="BA104" i="15"/>
  <c r="AZ117" i="9"/>
  <c r="AZ123" s="1"/>
  <c r="BA199" i="15"/>
  <c r="AZ243"/>
  <c r="AX28" i="7"/>
  <c r="AX29" s="1"/>
  <c r="AX20" i="9" s="1"/>
  <c r="AX21" s="1"/>
  <c r="AX27" i="7"/>
  <c r="BA202" i="15"/>
  <c r="AZ246"/>
  <c r="BA204"/>
  <c r="AZ248"/>
  <c r="AY211" i="5"/>
  <c r="AY255"/>
  <c r="AZ167"/>
  <c r="AW293"/>
  <c r="AW335"/>
  <c r="AO187" i="6"/>
  <c r="AP184" s="1"/>
  <c r="AY213" i="5"/>
  <c r="AY257"/>
  <c r="AZ169"/>
  <c r="AY261"/>
  <c r="AZ173"/>
  <c r="AY217"/>
  <c r="AV318"/>
  <c r="AW298"/>
  <c r="AW268"/>
  <c r="AV61" i="9" s="1"/>
  <c r="AX205" i="5"/>
  <c r="AX249"/>
  <c r="AY161"/>
  <c r="AY244"/>
  <c r="AY291"/>
  <c r="AZ200"/>
  <c r="AX212"/>
  <c r="AX256"/>
  <c r="AY168"/>
  <c r="AX231"/>
  <c r="AX278"/>
  <c r="AY187"/>
  <c r="AZ101" i="15"/>
  <c r="BA49"/>
  <c r="BA203"/>
  <c r="AZ247"/>
  <c r="BA201"/>
  <c r="AZ245"/>
  <c r="AZ120" i="9"/>
  <c r="AZ118" s="1"/>
  <c r="AZ124" s="1"/>
  <c r="BA107" i="15"/>
  <c r="AZ105"/>
  <c r="AO137" i="6"/>
  <c r="AP134" s="1"/>
  <c r="AO194"/>
  <c r="AP191" s="1"/>
  <c r="BA44" i="15"/>
  <c r="AZ96"/>
  <c r="AY260" i="5"/>
  <c r="AZ172"/>
  <c r="AY216"/>
  <c r="AY328"/>
  <c r="AW315"/>
  <c r="AY312"/>
  <c r="AW326"/>
  <c r="AW327"/>
  <c r="AX308"/>
  <c r="AZ341"/>
  <c r="AZ301"/>
  <c r="AW334"/>
  <c r="AW344"/>
  <c r="AZ314"/>
  <c r="AX337"/>
  <c r="CB163" i="22"/>
  <c r="AZ165" i="5" l="1"/>
  <c r="AY253"/>
  <c r="AY303" s="1"/>
  <c r="AY209"/>
  <c r="AX302"/>
  <c r="AX327"/>
  <c r="AY39" i="7"/>
  <c r="AU178" i="22"/>
  <c r="AU52" i="23"/>
  <c r="AV65"/>
  <c r="AV322" i="5"/>
  <c r="AV27" i="22" s="1"/>
  <c r="AA131"/>
  <c r="AA134" s="1"/>
  <c r="AA146"/>
  <c r="Z148"/>
  <c r="Z161"/>
  <c r="Z150"/>
  <c r="Z136"/>
  <c r="Z134"/>
  <c r="AB101" i="9"/>
  <c r="AB105"/>
  <c r="AA107"/>
  <c r="AB104" s="1"/>
  <c r="AW26"/>
  <c r="AX23" s="1"/>
  <c r="AC174" i="22"/>
  <c r="AC177" s="1"/>
  <c r="AC101"/>
  <c r="AC103" s="1"/>
  <c r="AC106" s="1"/>
  <c r="AX44" i="9"/>
  <c r="AD45"/>
  <c r="AX24"/>
  <c r="AX25"/>
  <c r="AW28"/>
  <c r="AW23" i="22" s="1"/>
  <c r="W64" i="23"/>
  <c r="AX306" i="5"/>
  <c r="AX299"/>
  <c r="AX98" i="22"/>
  <c r="AY316" i="5"/>
  <c r="AX329"/>
  <c r="AY307"/>
  <c r="AO188" i="6"/>
  <c r="AX331" i="5"/>
  <c r="AX338"/>
  <c r="BA332"/>
  <c r="AY308"/>
  <c r="AX326"/>
  <c r="AW345"/>
  <c r="AW349" s="1"/>
  <c r="AW102" i="22" s="1"/>
  <c r="AY337" i="5"/>
  <c r="BA341"/>
  <c r="AM181" i="6"/>
  <c r="AM199" s="1"/>
  <c r="AS67" i="9"/>
  <c r="AT64" s="1"/>
  <c r="AT66" s="1"/>
  <c r="AS25" i="22"/>
  <c r="AS26" s="1"/>
  <c r="AS28" i="23"/>
  <c r="AS49" s="1"/>
  <c r="BA120" i="9"/>
  <c r="BA118" s="1"/>
  <c r="BA124" s="1"/>
  <c r="BA105" i="15"/>
  <c r="BB107"/>
  <c r="AZ216" i="5"/>
  <c r="AZ260"/>
  <c r="BA172"/>
  <c r="AZ19" i="7"/>
  <c r="AZ23" i="23"/>
  <c r="BA245" i="15"/>
  <c r="BB201"/>
  <c r="BB203"/>
  <c r="BA247"/>
  <c r="AY256" i="5"/>
  <c r="AZ168"/>
  <c r="AY212"/>
  <c r="AZ161"/>
  <c r="AY205"/>
  <c r="AY249"/>
  <c r="AW318"/>
  <c r="AZ217"/>
  <c r="AZ261"/>
  <c r="BA173"/>
  <c r="AZ213"/>
  <c r="AZ257"/>
  <c r="BA169"/>
  <c r="AP187" i="6"/>
  <c r="AQ184" s="1"/>
  <c r="AV71" i="9"/>
  <c r="AV72" s="1"/>
  <c r="AV75" s="1"/>
  <c r="AZ34" i="7"/>
  <c r="AZ40" i="23"/>
  <c r="AZ38"/>
  <c r="AZ32" i="7"/>
  <c r="AZ39" s="1"/>
  <c r="BB200" i="15"/>
  <c r="BA244"/>
  <c r="AZ222" i="5"/>
  <c r="AZ266"/>
  <c r="BA178"/>
  <c r="AY277"/>
  <c r="AZ186"/>
  <c r="AY230"/>
  <c r="AY254"/>
  <c r="AZ166"/>
  <c r="AY210"/>
  <c r="AZ238"/>
  <c r="AZ285"/>
  <c r="BA194"/>
  <c r="BB196"/>
  <c r="BA240"/>
  <c r="BA287"/>
  <c r="AY279"/>
  <c r="AZ188"/>
  <c r="AY232"/>
  <c r="BB220"/>
  <c r="BB264"/>
  <c r="BC176"/>
  <c r="AY286"/>
  <c r="AZ195"/>
  <c r="AY239"/>
  <c r="AY226"/>
  <c r="AY273"/>
  <c r="AZ182"/>
  <c r="BB233"/>
  <c r="BB280"/>
  <c r="BC189"/>
  <c r="BC198"/>
  <c r="BB242"/>
  <c r="BB289"/>
  <c r="AX298"/>
  <c r="AX268"/>
  <c r="AY241"/>
  <c r="AZ197"/>
  <c r="AY288"/>
  <c r="AY340" s="1"/>
  <c r="AY40" i="7"/>
  <c r="AY41" s="1"/>
  <c r="AY40" i="9" s="1"/>
  <c r="AY41" s="1"/>
  <c r="AZ258" i="5"/>
  <c r="BA170"/>
  <c r="AZ214"/>
  <c r="AZ243"/>
  <c r="AZ290"/>
  <c r="BA199"/>
  <c r="AY274"/>
  <c r="AZ183"/>
  <c r="AY227"/>
  <c r="BA218"/>
  <c r="BA262"/>
  <c r="BB174"/>
  <c r="AY265"/>
  <c r="AZ177"/>
  <c r="AY221"/>
  <c r="BB185"/>
  <c r="BA229"/>
  <c r="BA276"/>
  <c r="AP176" i="22"/>
  <c r="AN180" i="6"/>
  <c r="AO142" s="1"/>
  <c r="AO180" s="1"/>
  <c r="AZ22" i="7"/>
  <c r="AZ26" i="23"/>
  <c r="AY310" i="5"/>
  <c r="AO195" i="6"/>
  <c r="AO138"/>
  <c r="AX330" i="5"/>
  <c r="AY343"/>
  <c r="AY305"/>
  <c r="AX22" i="22"/>
  <c r="AZ125" i="9"/>
  <c r="AY333" i="5"/>
  <c r="BB336"/>
  <c r="BC300"/>
  <c r="AW295"/>
  <c r="AX344"/>
  <c r="AX334"/>
  <c r="AY317"/>
  <c r="BA301"/>
  <c r="AW270"/>
  <c r="AX335"/>
  <c r="AY309"/>
  <c r="AY313"/>
  <c r="BB44" i="15"/>
  <c r="BA96"/>
  <c r="AP194" i="6"/>
  <c r="AQ191" s="1"/>
  <c r="AP137"/>
  <c r="AQ134" s="1"/>
  <c r="BA101" i="15"/>
  <c r="BB49"/>
  <c r="AY231" i="5"/>
  <c r="AY278"/>
  <c r="AZ187"/>
  <c r="AZ291"/>
  <c r="BA200"/>
  <c r="AZ244"/>
  <c r="AZ211"/>
  <c r="AZ255"/>
  <c r="BA167"/>
  <c r="BB204" i="15"/>
  <c r="BA248"/>
  <c r="BA246"/>
  <c r="BB202"/>
  <c r="BB199"/>
  <c r="BA243"/>
  <c r="BA117" i="9"/>
  <c r="BA123" s="1"/>
  <c r="BA125" s="1"/>
  <c r="BB104" i="15"/>
  <c r="AZ234" i="5"/>
  <c r="AZ281"/>
  <c r="BA190"/>
  <c r="BC237"/>
  <c r="BC284"/>
  <c r="BD193"/>
  <c r="BD206"/>
  <c r="BD250"/>
  <c r="BE162"/>
  <c r="AR76" i="9"/>
  <c r="AR28" i="23"/>
  <c r="AR49" s="1"/>
  <c r="AR25" i="22"/>
  <c r="AR26" s="1"/>
  <c r="AL199" i="6"/>
  <c r="AL68" i="23" s="1"/>
  <c r="AL66" s="1"/>
  <c r="AY28" i="7"/>
  <c r="AY29" s="1"/>
  <c r="AY20" i="9" s="1"/>
  <c r="AY21" s="1"/>
  <c r="AY27" i="7"/>
  <c r="BA100" i="15"/>
  <c r="BB48"/>
  <c r="AY292" i="5"/>
  <c r="AZ201"/>
  <c r="AY245"/>
  <c r="AX325"/>
  <c r="AX293"/>
  <c r="AY235"/>
  <c r="AY282"/>
  <c r="AZ191"/>
  <c r="AZ223"/>
  <c r="AZ267"/>
  <c r="BA179"/>
  <c r="BB251"/>
  <c r="BC163"/>
  <c r="BB207"/>
  <c r="AY204"/>
  <c r="AY248"/>
  <c r="AZ160"/>
  <c r="AY236"/>
  <c r="AY283"/>
  <c r="AZ192"/>
  <c r="AZ259"/>
  <c r="BA171"/>
  <c r="AZ215"/>
  <c r="AY275"/>
  <c r="AZ184"/>
  <c r="AY228"/>
  <c r="AY252"/>
  <c r="AZ164"/>
  <c r="AY208"/>
  <c r="AZ219"/>
  <c r="AZ263"/>
  <c r="BA175"/>
  <c r="BA99" i="15"/>
  <c r="BB47"/>
  <c r="AY311" i="5"/>
  <c r="AX304"/>
  <c r="AU72" i="9"/>
  <c r="AU75" s="1"/>
  <c r="AZ339" i="5"/>
  <c r="BA314"/>
  <c r="AV62" i="9"/>
  <c r="AV65" s="1"/>
  <c r="AX340" i="5"/>
  <c r="AY342"/>
  <c r="AZ312"/>
  <c r="AX315"/>
  <c r="AZ328"/>
  <c r="AQ176" i="22"/>
  <c r="CC163"/>
  <c r="AZ253" i="5" l="1"/>
  <c r="AZ303" s="1"/>
  <c r="BA165"/>
  <c r="AZ209"/>
  <c r="W62" i="23"/>
  <c r="W70" s="1"/>
  <c r="W71" s="1"/>
  <c r="W72" s="1"/>
  <c r="X43" s="1"/>
  <c r="AW65"/>
  <c r="AM104" i="22"/>
  <c r="AM147" s="1"/>
  <c r="AM68" i="23"/>
  <c r="AM66" s="1"/>
  <c r="AV178" i="22"/>
  <c r="AV52" i="23"/>
  <c r="AC179" i="22"/>
  <c r="AW322" i="5"/>
  <c r="AW27" i="22" s="1"/>
  <c r="Z137"/>
  <c r="AA136"/>
  <c r="AA148"/>
  <c r="AA161"/>
  <c r="AA150"/>
  <c r="AC100" i="9"/>
  <c r="AC110" s="1"/>
  <c r="AB106"/>
  <c r="AB111" s="1"/>
  <c r="AB112" s="1"/>
  <c r="AB113" s="1"/>
  <c r="AB107" i="22" s="1"/>
  <c r="AB109" s="1"/>
  <c r="AX26" i="9"/>
  <c r="AY23" s="1"/>
  <c r="AY25" s="1"/>
  <c r="AY44"/>
  <c r="AD46"/>
  <c r="AE43" s="1"/>
  <c r="AD48"/>
  <c r="AD99" i="22" s="1"/>
  <c r="AX28" i="9"/>
  <c r="AX23" i="22" s="1"/>
  <c r="AY24" i="9"/>
  <c r="AZ307" i="5"/>
  <c r="AZ310"/>
  <c r="AZ313"/>
  <c r="AY335"/>
  <c r="AY334"/>
  <c r="AZ305"/>
  <c r="AY330"/>
  <c r="AP138" i="6"/>
  <c r="AP195"/>
  <c r="BC336" i="5"/>
  <c r="BA312"/>
  <c r="AZ342"/>
  <c r="AY98" i="22"/>
  <c r="BB341" i="5"/>
  <c r="BB332"/>
  <c r="BA339"/>
  <c r="AZ337"/>
  <c r="BB99" i="15"/>
  <c r="BC47"/>
  <c r="AZ275" i="5"/>
  <c r="AZ228"/>
  <c r="BA184"/>
  <c r="AZ204"/>
  <c r="AZ248"/>
  <c r="BA160"/>
  <c r="BC251"/>
  <c r="BD163"/>
  <c r="BC207"/>
  <c r="BA223"/>
  <c r="BA267"/>
  <c r="BB179"/>
  <c r="AW71" i="9"/>
  <c r="AW72" s="1"/>
  <c r="AW75" s="1"/>
  <c r="AR100" i="22"/>
  <c r="AR42" i="23"/>
  <c r="AR63" s="1"/>
  <c r="BE206" i="5"/>
  <c r="BE250"/>
  <c r="BF162"/>
  <c r="BA234"/>
  <c r="BA281"/>
  <c r="BB190"/>
  <c r="BA24" i="22"/>
  <c r="BA175" s="1"/>
  <c r="BA29" i="23"/>
  <c r="BA50" s="1"/>
  <c r="BC199" i="15"/>
  <c r="BB243"/>
  <c r="BA34" i="7"/>
  <c r="BA40" i="23"/>
  <c r="BC204" i="15"/>
  <c r="BB248"/>
  <c r="BB101"/>
  <c r="BC49"/>
  <c r="BA19" i="7"/>
  <c r="BA23" i="23"/>
  <c r="AZ24" i="22"/>
  <c r="AZ175" s="1"/>
  <c r="AZ29" i="23"/>
  <c r="AZ50" s="1"/>
  <c r="AO181" i="6"/>
  <c r="L47" i="11"/>
  <c r="AP142" i="6"/>
  <c r="AZ288" i="5"/>
  <c r="BA197"/>
  <c r="AZ241"/>
  <c r="AX270"/>
  <c r="AW61" i="9"/>
  <c r="BC289" i="5"/>
  <c r="BD198"/>
  <c r="BC242"/>
  <c r="AZ273"/>
  <c r="BA182"/>
  <c r="AZ226"/>
  <c r="AZ286"/>
  <c r="BA195"/>
  <c r="AZ239"/>
  <c r="BC264"/>
  <c r="BD176"/>
  <c r="BC220"/>
  <c r="AZ279"/>
  <c r="BA188"/>
  <c r="AZ232"/>
  <c r="BB240"/>
  <c r="BB287"/>
  <c r="BC196"/>
  <c r="AZ277"/>
  <c r="BA186"/>
  <c r="AZ230"/>
  <c r="BA222"/>
  <c r="BA266"/>
  <c r="BB178"/>
  <c r="BC200" i="15"/>
  <c r="BB244"/>
  <c r="AQ187" i="6"/>
  <c r="AR184" s="1"/>
  <c r="BA261" i="5"/>
  <c r="BB173"/>
  <c r="BA217"/>
  <c r="BC203" i="15"/>
  <c r="BB247"/>
  <c r="AZ28" i="7"/>
  <c r="AZ29" s="1"/>
  <c r="AZ20" i="9" s="1"/>
  <c r="AZ21" s="1"/>
  <c r="AZ27" i="7"/>
  <c r="BB120" i="9"/>
  <c r="BB118" s="1"/>
  <c r="BB124" s="1"/>
  <c r="BC107" i="15"/>
  <c r="BB105"/>
  <c r="AT67" i="9"/>
  <c r="AU64" s="1"/>
  <c r="AT28" i="23"/>
  <c r="AT49" s="1"/>
  <c r="AT25" i="22"/>
  <c r="AT26" s="1"/>
  <c r="AY302" i="5"/>
  <c r="AZ309"/>
  <c r="AY344"/>
  <c r="AZ343"/>
  <c r="AO199" i="6"/>
  <c r="AO68" i="23" s="1"/>
  <c r="AO66" s="1"/>
  <c r="AY315" i="5"/>
  <c r="AY326"/>
  <c r="AZ308"/>
  <c r="AY304"/>
  <c r="AY306"/>
  <c r="BA26" i="23"/>
  <c r="BA22" i="7"/>
  <c r="BA263" i="5"/>
  <c r="BB175"/>
  <c r="BA219"/>
  <c r="AZ252"/>
  <c r="AZ208"/>
  <c r="BA164"/>
  <c r="BA259"/>
  <c r="BB171"/>
  <c r="BA215"/>
  <c r="AZ236"/>
  <c r="AZ283"/>
  <c r="BA192"/>
  <c r="AY298"/>
  <c r="AY268"/>
  <c r="AZ235"/>
  <c r="AZ282"/>
  <c r="BA191"/>
  <c r="AZ245"/>
  <c r="AZ292"/>
  <c r="BA201"/>
  <c r="BC48" i="15"/>
  <c r="BB100"/>
  <c r="AL104" i="22"/>
  <c r="AR28"/>
  <c r="BD237" i="5"/>
  <c r="BD284"/>
  <c r="BE193"/>
  <c r="BB117" i="9"/>
  <c r="BB123" s="1"/>
  <c r="BB125" s="1"/>
  <c r="BC104" i="15"/>
  <c r="BA32" i="7"/>
  <c r="BA39" s="1"/>
  <c r="BA38" i="23"/>
  <c r="BB246" i="15"/>
  <c r="BC202"/>
  <c r="BA255" i="5"/>
  <c r="BB167"/>
  <c r="BA211"/>
  <c r="BA244"/>
  <c r="BA291"/>
  <c r="BB200"/>
  <c r="AZ278"/>
  <c r="BA187"/>
  <c r="AZ231"/>
  <c r="AQ137" i="6"/>
  <c r="AR134" s="1"/>
  <c r="AQ194"/>
  <c r="AR191" s="1"/>
  <c r="BC44" i="15"/>
  <c r="BB96"/>
  <c r="AX173" i="22"/>
  <c r="BB276" i="5"/>
  <c r="BC185"/>
  <c r="BB229"/>
  <c r="AZ221"/>
  <c r="AZ265"/>
  <c r="BA177"/>
  <c r="BB218"/>
  <c r="BB262"/>
  <c r="BC174"/>
  <c r="AZ274"/>
  <c r="BA183"/>
  <c r="AZ227"/>
  <c r="BA243"/>
  <c r="BA290"/>
  <c r="BB199"/>
  <c r="BA214"/>
  <c r="BA258"/>
  <c r="BB170"/>
  <c r="AX318"/>
  <c r="BC233"/>
  <c r="BC280"/>
  <c r="BD189"/>
  <c r="AY325"/>
  <c r="AY293"/>
  <c r="BA285"/>
  <c r="BB194"/>
  <c r="BA238"/>
  <c r="AZ210"/>
  <c r="AZ254"/>
  <c r="BA166"/>
  <c r="AZ40" i="7"/>
  <c r="AZ41" s="1"/>
  <c r="AZ40" i="9" s="1"/>
  <c r="AZ41" s="1"/>
  <c r="BA213" i="5"/>
  <c r="BA257"/>
  <c r="BB169"/>
  <c r="AZ205"/>
  <c r="AZ249"/>
  <c r="BA161"/>
  <c r="AZ212"/>
  <c r="AZ256"/>
  <c r="BA168"/>
  <c r="BC201" i="15"/>
  <c r="BB245"/>
  <c r="BA216" i="5"/>
  <c r="BA260"/>
  <c r="BB172"/>
  <c r="AY327"/>
  <c r="BB301"/>
  <c r="AZ317"/>
  <c r="AX345"/>
  <c r="AX349" s="1"/>
  <c r="AX102" i="22" s="1"/>
  <c r="AY22"/>
  <c r="AR77" i="9"/>
  <c r="AS74" s="1"/>
  <c r="AS76" s="1"/>
  <c r="BD300" i="5"/>
  <c r="AZ333"/>
  <c r="AN181" i="6"/>
  <c r="BA328" i="5"/>
  <c r="AY338"/>
  <c r="BB314"/>
  <c r="AY331"/>
  <c r="AY329"/>
  <c r="AZ316"/>
  <c r="AX295"/>
  <c r="AP188" i="6"/>
  <c r="AZ311" i="5"/>
  <c r="AY299"/>
  <c r="CD163" i="22"/>
  <c r="BB165" i="5" l="1"/>
  <c r="BA209"/>
  <c r="BA253"/>
  <c r="BA303" s="1"/>
  <c r="X41" i="23"/>
  <c r="X44" s="1"/>
  <c r="X64"/>
  <c r="AY318" i="5"/>
  <c r="AY322" s="1"/>
  <c r="AY27" i="22" s="1"/>
  <c r="AX65" i="23"/>
  <c r="AW178" i="22"/>
  <c r="AW52" i="23"/>
  <c r="AX322" i="5"/>
  <c r="AX27" i="22" s="1"/>
  <c r="AB146"/>
  <c r="AB131"/>
  <c r="AB134" s="1"/>
  <c r="AA137"/>
  <c r="AB107" i="9"/>
  <c r="AC104" s="1"/>
  <c r="AC101"/>
  <c r="AC105"/>
  <c r="AY26"/>
  <c r="AZ23" s="1"/>
  <c r="AZ25" s="1"/>
  <c r="AZ44"/>
  <c r="AE45"/>
  <c r="AE48" s="1"/>
  <c r="AE99" i="22" s="1"/>
  <c r="AD174"/>
  <c r="AD177" s="1"/>
  <c r="AD101"/>
  <c r="AD103" s="1"/>
  <c r="AD106" s="1"/>
  <c r="AY28" i="9"/>
  <c r="AY23" i="22" s="1"/>
  <c r="AZ24" i="9"/>
  <c r="AR176" i="22"/>
  <c r="AZ98"/>
  <c r="BA333" i="5"/>
  <c r="BA310"/>
  <c r="AZ299"/>
  <c r="AZ334"/>
  <c r="AZ302"/>
  <c r="BA308"/>
  <c r="AZ315"/>
  <c r="BB339"/>
  <c r="BE300"/>
  <c r="AN199" i="6"/>
  <c r="AN68" i="23" s="1"/>
  <c r="AN66" s="1"/>
  <c r="L45" i="11"/>
  <c r="AY173" i="22"/>
  <c r="AS28"/>
  <c r="BB216" i="5"/>
  <c r="BB260"/>
  <c r="BC172"/>
  <c r="BD201" i="15"/>
  <c r="BC245"/>
  <c r="BA249" i="5"/>
  <c r="BA205"/>
  <c r="BB161"/>
  <c r="AY345"/>
  <c r="BB258"/>
  <c r="BC170"/>
  <c r="BB214"/>
  <c r="BA221"/>
  <c r="BA265"/>
  <c r="BB177"/>
  <c r="BC276"/>
  <c r="BD185"/>
  <c r="BC229"/>
  <c r="BB23" i="23"/>
  <c r="BB19" i="7"/>
  <c r="BB40" i="23"/>
  <c r="BB34" i="7"/>
  <c r="BA40"/>
  <c r="BA41" s="1"/>
  <c r="BA40" i="9" s="1"/>
  <c r="BA41" s="1"/>
  <c r="BB29" i="23"/>
  <c r="BB50" s="1"/>
  <c r="BB24" i="22"/>
  <c r="BB175" s="1"/>
  <c r="AL147"/>
  <c r="BD48" i="15"/>
  <c r="BC100"/>
  <c r="BA282" i="5"/>
  <c r="BB191"/>
  <c r="BA235"/>
  <c r="BC247" i="15"/>
  <c r="BD203"/>
  <c r="BB217" i="5"/>
  <c r="BB261"/>
  <c r="BC173"/>
  <c r="BB222"/>
  <c r="BB266"/>
  <c r="BC178"/>
  <c r="BA277"/>
  <c r="BB186"/>
  <c r="BA230"/>
  <c r="BD220"/>
  <c r="BD264"/>
  <c r="BE176"/>
  <c r="BA226"/>
  <c r="BA273"/>
  <c r="BB182"/>
  <c r="AW62" i="9"/>
  <c r="AW65" s="1"/>
  <c r="BC101" i="15"/>
  <c r="BD49"/>
  <c r="BB38" i="23"/>
  <c r="BB32" i="7"/>
  <c r="BB281" i="5"/>
  <c r="BC190"/>
  <c r="BB234"/>
  <c r="AZ298"/>
  <c r="AZ268"/>
  <c r="BA228"/>
  <c r="BA275"/>
  <c r="BB184"/>
  <c r="BB22" i="7"/>
  <c r="BB26" i="23"/>
  <c r="AZ306" i="5"/>
  <c r="BA307"/>
  <c r="AZ304"/>
  <c r="BA337"/>
  <c r="BC332"/>
  <c r="BA342"/>
  <c r="AZ326"/>
  <c r="BB312"/>
  <c r="AQ195" i="6"/>
  <c r="AQ138"/>
  <c r="AZ330" i="5"/>
  <c r="BA343"/>
  <c r="BA305"/>
  <c r="BD336"/>
  <c r="AZ344"/>
  <c r="AZ335"/>
  <c r="BA309"/>
  <c r="BA313"/>
  <c r="AQ188" i="6"/>
  <c r="AZ331" i="5"/>
  <c r="AZ338"/>
  <c r="BC341"/>
  <c r="AZ340"/>
  <c r="BA317"/>
  <c r="BC301"/>
  <c r="AZ327"/>
  <c r="AS77" i="9"/>
  <c r="AT74" s="1"/>
  <c r="AS100" i="22"/>
  <c r="AS42" i="23"/>
  <c r="AS63" s="1"/>
  <c r="BA256" i="5"/>
  <c r="BB168"/>
  <c r="BA212"/>
  <c r="BB213"/>
  <c r="BB257"/>
  <c r="BC169"/>
  <c r="BA210"/>
  <c r="BA254"/>
  <c r="BB166"/>
  <c r="BB238"/>
  <c r="BB285"/>
  <c r="BC194"/>
  <c r="AX71" i="9"/>
  <c r="AX72" s="1"/>
  <c r="AX75" s="1"/>
  <c r="BD233" i="5"/>
  <c r="BD280"/>
  <c r="BE189"/>
  <c r="BB243"/>
  <c r="BB290"/>
  <c r="BC199"/>
  <c r="BA274"/>
  <c r="BB183"/>
  <c r="BA227"/>
  <c r="BD174"/>
  <c r="BC218"/>
  <c r="BC262"/>
  <c r="BC96" i="15"/>
  <c r="BD44"/>
  <c r="AR194" i="6"/>
  <c r="AS191" s="1"/>
  <c r="AR137"/>
  <c r="AS134" s="1"/>
  <c r="BA231" i="5"/>
  <c r="BA278"/>
  <c r="BB187"/>
  <c r="BB291"/>
  <c r="BC200"/>
  <c r="BB244"/>
  <c r="BB211"/>
  <c r="BB255"/>
  <c r="BC167"/>
  <c r="BC246" i="15"/>
  <c r="BD202"/>
  <c r="BC117" i="9"/>
  <c r="BC123" s="1"/>
  <c r="BD104" i="15"/>
  <c r="BE284" i="5"/>
  <c r="BF193"/>
  <c r="BE237"/>
  <c r="BA245"/>
  <c r="BA292"/>
  <c r="BB201"/>
  <c r="AZ270"/>
  <c r="AX61" i="9"/>
  <c r="AX62" s="1"/>
  <c r="AX65" s="1"/>
  <c r="BA283" i="5"/>
  <c r="BB192"/>
  <c r="BA236"/>
  <c r="BB215"/>
  <c r="BB259"/>
  <c r="BC171"/>
  <c r="BA208"/>
  <c r="BA252"/>
  <c r="BB164"/>
  <c r="BB219"/>
  <c r="BB263"/>
  <c r="BC175"/>
  <c r="AO104" i="22"/>
  <c r="AU66" i="9"/>
  <c r="AU67" s="1"/>
  <c r="AV64" s="1"/>
  <c r="BC105" i="15"/>
  <c r="BD107"/>
  <c r="BC120" i="9"/>
  <c r="BC118" s="1"/>
  <c r="BC124" s="1"/>
  <c r="AR187" i="6"/>
  <c r="AS184" s="1"/>
  <c r="BC244" i="15"/>
  <c r="BD200"/>
  <c r="BC240" i="5"/>
  <c r="BD196"/>
  <c r="BC287"/>
  <c r="BA279"/>
  <c r="BB188"/>
  <c r="BA232"/>
  <c r="BA239"/>
  <c r="BA286"/>
  <c r="BB195"/>
  <c r="AZ325"/>
  <c r="AZ293"/>
  <c r="AZ295" s="1"/>
  <c r="BD289"/>
  <c r="BE198"/>
  <c r="BD242"/>
  <c r="BA241"/>
  <c r="BA288"/>
  <c r="BB197"/>
  <c r="AP180" i="6"/>
  <c r="AQ142" s="1"/>
  <c r="BA28" i="7"/>
  <c r="BA29" s="1"/>
  <c r="BA20" i="9" s="1"/>
  <c r="BA21" s="1"/>
  <c r="BA27" i="7"/>
  <c r="BC248" i="15"/>
  <c r="BD204"/>
  <c r="BC243"/>
  <c r="BD199"/>
  <c r="BF206" i="5"/>
  <c r="BF250"/>
  <c r="BG162"/>
  <c r="BB267"/>
  <c r="BC179"/>
  <c r="BB223"/>
  <c r="BD207"/>
  <c r="BD251"/>
  <c r="BE163"/>
  <c r="BA248"/>
  <c r="BB160"/>
  <c r="BA204"/>
  <c r="BD47" i="15"/>
  <c r="BC99"/>
  <c r="BB328" i="5"/>
  <c r="AZ22" i="22"/>
  <c r="BA311" i="5"/>
  <c r="BA316"/>
  <c r="AZ329"/>
  <c r="BC314"/>
  <c r="AY270"/>
  <c r="AY295"/>
  <c r="CE163" i="22"/>
  <c r="BB209" i="5" l="1"/>
  <c r="BB253"/>
  <c r="BB303" s="1"/>
  <c r="BC165"/>
  <c r="BB39" i="7"/>
  <c r="X62" i="23"/>
  <c r="X70" s="1"/>
  <c r="X71" s="1"/>
  <c r="X72" s="1"/>
  <c r="Y43" s="1"/>
  <c r="AB136" i="22"/>
  <c r="AB137" s="1"/>
  <c r="AY349" i="5"/>
  <c r="AY102" i="22" s="1"/>
  <c r="AX178"/>
  <c r="AX52" i="23"/>
  <c r="AY52"/>
  <c r="AD179" i="22"/>
  <c r="AC106" i="9"/>
  <c r="AC111" s="1"/>
  <c r="AC112" s="1"/>
  <c r="AC113" s="1"/>
  <c r="AC107" i="22" s="1"/>
  <c r="AB161"/>
  <c r="AB148"/>
  <c r="AB150"/>
  <c r="AC107" i="9"/>
  <c r="AD104" s="1"/>
  <c r="AD100"/>
  <c r="AD110" s="1"/>
  <c r="AZ26"/>
  <c r="BA23" s="1"/>
  <c r="BA25" s="1"/>
  <c r="BA44"/>
  <c r="AE174" i="22"/>
  <c r="AE177" s="1"/>
  <c r="AE101"/>
  <c r="AE103" s="1"/>
  <c r="AE106" s="1"/>
  <c r="AE46" i="9"/>
  <c r="AF43" s="1"/>
  <c r="BA24"/>
  <c r="AZ28"/>
  <c r="AZ23" i="22" s="1"/>
  <c r="BA302" i="5"/>
  <c r="BF300"/>
  <c r="BA22" i="22"/>
  <c r="AP181" i="6"/>
  <c r="AP199" s="1"/>
  <c r="AP68" i="23" s="1"/>
  <c r="AP66" s="1"/>
  <c r="BA299" i="5"/>
  <c r="BB305"/>
  <c r="BA330"/>
  <c r="AR138" i="6"/>
  <c r="AR195"/>
  <c r="BC312" i="5"/>
  <c r="BD332"/>
  <c r="BA304"/>
  <c r="BA327"/>
  <c r="BD301"/>
  <c r="BB311"/>
  <c r="BA98" i="22"/>
  <c r="AV66" i="9"/>
  <c r="AV67" s="1"/>
  <c r="AW64" s="1"/>
  <c r="AW66" s="1"/>
  <c r="AZ173" i="22"/>
  <c r="BC26" i="23"/>
  <c r="BC22" i="7"/>
  <c r="BA298" i="5"/>
  <c r="BA268"/>
  <c r="BA270" s="1"/>
  <c r="BG206"/>
  <c r="BG250"/>
  <c r="BH162"/>
  <c r="BC32" i="7"/>
  <c r="BC38" i="23"/>
  <c r="AQ180" i="6"/>
  <c r="AR142" s="1"/>
  <c r="AZ345" i="5"/>
  <c r="AZ349" s="1"/>
  <c r="AZ102" i="22" s="1"/>
  <c r="BD287" i="5"/>
  <c r="BE196"/>
  <c r="BD240"/>
  <c r="BE200" i="15"/>
  <c r="BD244"/>
  <c r="AO147" i="22"/>
  <c r="BB252" i="5"/>
  <c r="BC164"/>
  <c r="BB208"/>
  <c r="BC40" i="23"/>
  <c r="BC34" i="7"/>
  <c r="BE44" i="15"/>
  <c r="BD96"/>
  <c r="BD218" i="5"/>
  <c r="BE174"/>
  <c r="BD262"/>
  <c r="BD312" s="1"/>
  <c r="BB227"/>
  <c r="BB274"/>
  <c r="BC183"/>
  <c r="BC290"/>
  <c r="BD199"/>
  <c r="BC243"/>
  <c r="BD194"/>
  <c r="BC238"/>
  <c r="BC285"/>
  <c r="BC213"/>
  <c r="BC257"/>
  <c r="BD169"/>
  <c r="BB212"/>
  <c r="BB256"/>
  <c r="BC168"/>
  <c r="AT76" i="9"/>
  <c r="AT77" s="1"/>
  <c r="AU74" s="1"/>
  <c r="AU76" s="1"/>
  <c r="AY61"/>
  <c r="AY62" s="1"/>
  <c r="AY65" s="1"/>
  <c r="BA325" i="5"/>
  <c r="BA293"/>
  <c r="BA295" s="1"/>
  <c r="BE264"/>
  <c r="BF176"/>
  <c r="BE220"/>
  <c r="BB230"/>
  <c r="BB277"/>
  <c r="BC186"/>
  <c r="BC266"/>
  <c r="BD178"/>
  <c r="BC222"/>
  <c r="BE203" i="15"/>
  <c r="BD247"/>
  <c r="BE48"/>
  <c r="BD100"/>
  <c r="BB28" i="7"/>
  <c r="BB29" s="1"/>
  <c r="BB20" i="9" s="1"/>
  <c r="BB21" s="1"/>
  <c r="BB27" i="7"/>
  <c r="BD276" i="5"/>
  <c r="BE185"/>
  <c r="BD229"/>
  <c r="BB265"/>
  <c r="BC177"/>
  <c r="BB221"/>
  <c r="BC258"/>
  <c r="BD170"/>
  <c r="BC214"/>
  <c r="BB249"/>
  <c r="BC161"/>
  <c r="BB205"/>
  <c r="BE201" i="15"/>
  <c r="BD245"/>
  <c r="AN104" i="22"/>
  <c r="L51" i="11"/>
  <c r="BB317" i="5"/>
  <c r="BA340"/>
  <c r="BD341"/>
  <c r="BA338"/>
  <c r="BA331"/>
  <c r="AR188" i="6"/>
  <c r="BB313" i="5"/>
  <c r="BB309"/>
  <c r="BA335"/>
  <c r="BA344"/>
  <c r="BE336"/>
  <c r="BC125" i="9"/>
  <c r="BB343" i="5"/>
  <c r="BB333"/>
  <c r="BA334"/>
  <c r="BB310"/>
  <c r="BD99" i="15"/>
  <c r="BE47"/>
  <c r="BC160" i="5"/>
  <c r="BB204"/>
  <c r="BB248"/>
  <c r="BE207"/>
  <c r="BE251"/>
  <c r="BF163"/>
  <c r="BC223"/>
  <c r="BC267"/>
  <c r="BD179"/>
  <c r="BD243" i="15"/>
  <c r="BE199"/>
  <c r="BD248"/>
  <c r="BE204"/>
  <c r="BB241" i="5"/>
  <c r="BB288"/>
  <c r="BC197"/>
  <c r="BE242"/>
  <c r="BF198"/>
  <c r="BE289"/>
  <c r="AY71" i="9"/>
  <c r="AY72" s="1"/>
  <c r="AY75" s="1"/>
  <c r="BB286" i="5"/>
  <c r="BC195"/>
  <c r="BB239"/>
  <c r="BB279"/>
  <c r="BB232"/>
  <c r="BC188"/>
  <c r="BC339"/>
  <c r="AS187" i="6"/>
  <c r="AT184" s="1"/>
  <c r="BD105" i="15"/>
  <c r="BD120" i="9"/>
  <c r="BD118" s="1"/>
  <c r="BD124" s="1"/>
  <c r="BE107" i="15"/>
  <c r="AU25" i="22"/>
  <c r="AU26" s="1"/>
  <c r="AU28" i="23"/>
  <c r="AU49" s="1"/>
  <c r="AT28" i="22"/>
  <c r="BC219" i="5"/>
  <c r="BC263"/>
  <c r="BD175"/>
  <c r="BC215"/>
  <c r="BC259"/>
  <c r="BD171"/>
  <c r="BB236"/>
  <c r="BB283"/>
  <c r="BC192"/>
  <c r="BC201"/>
  <c r="BB245"/>
  <c r="BB292"/>
  <c r="BF284"/>
  <c r="BG193"/>
  <c r="BF237"/>
  <c r="BD117" i="9"/>
  <c r="BD123" s="1"/>
  <c r="BE104" i="15"/>
  <c r="BE202"/>
  <c r="BD246"/>
  <c r="BC255" i="5"/>
  <c r="BD167"/>
  <c r="BC211"/>
  <c r="BC291"/>
  <c r="BD200"/>
  <c r="BC244"/>
  <c r="BB278"/>
  <c r="BC187"/>
  <c r="BB231"/>
  <c r="AS137" i="6"/>
  <c r="AT134" s="1"/>
  <c r="AS194"/>
  <c r="AT191" s="1"/>
  <c r="BC19" i="7"/>
  <c r="BC23" i="23"/>
  <c r="BE280" i="5"/>
  <c r="BF189"/>
  <c r="BE233"/>
  <c r="BB254"/>
  <c r="BC166"/>
  <c r="BB210"/>
  <c r="AS176" i="22"/>
  <c r="BB275" i="5"/>
  <c r="BB228"/>
  <c r="BC184"/>
  <c r="AZ318"/>
  <c r="BC234"/>
  <c r="BC281"/>
  <c r="BD190"/>
  <c r="BB40" i="7"/>
  <c r="BB41" s="1"/>
  <c r="BB40" i="9" s="1"/>
  <c r="BB41" s="1"/>
  <c r="BE49" i="15"/>
  <c r="BD101"/>
  <c r="BB273" i="5"/>
  <c r="BC182"/>
  <c r="BB226"/>
  <c r="BC261"/>
  <c r="BD173"/>
  <c r="BC217"/>
  <c r="BB282"/>
  <c r="BB235"/>
  <c r="BC191"/>
  <c r="BC260"/>
  <c r="BD172"/>
  <c r="BC216"/>
  <c r="BA326"/>
  <c r="BB342"/>
  <c r="BB337"/>
  <c r="BB307"/>
  <c r="BA306"/>
  <c r="BD314"/>
  <c r="BA329"/>
  <c r="BB316"/>
  <c r="BC328"/>
  <c r="BA315"/>
  <c r="BB308"/>
  <c r="CF163" i="22"/>
  <c r="BC253" i="5" l="1"/>
  <c r="BC303" s="1"/>
  <c r="BD165"/>
  <c r="BC209"/>
  <c r="BE341"/>
  <c r="BC39" i="7"/>
  <c r="Y41" i="23"/>
  <c r="Y44" s="1"/>
  <c r="Y64"/>
  <c r="AZ65"/>
  <c r="AY65"/>
  <c r="AY178" i="22"/>
  <c r="AE179"/>
  <c r="AC109"/>
  <c r="AC131" s="1"/>
  <c r="AZ322" i="5"/>
  <c r="AZ27" i="22" s="1"/>
  <c r="AD101" i="9"/>
  <c r="AD106" s="1"/>
  <c r="AD111" s="1"/>
  <c r="AD112" s="1"/>
  <c r="AD113" s="1"/>
  <c r="AD107" i="22" s="1"/>
  <c r="AD105" i="9"/>
  <c r="AE100"/>
  <c r="AE110" s="1"/>
  <c r="BA26"/>
  <c r="BB23" s="1"/>
  <c r="BB25" s="1"/>
  <c r="BB44"/>
  <c r="AF45"/>
  <c r="BB24"/>
  <c r="BA28"/>
  <c r="BA23" i="22" s="1"/>
  <c r="BA173"/>
  <c r="BC309" i="5"/>
  <c r="BE301"/>
  <c r="BB298"/>
  <c r="BB331"/>
  <c r="BB340"/>
  <c r="BB334"/>
  <c r="BB98" i="22"/>
  <c r="BC333" i="5"/>
  <c r="BB327"/>
  <c r="AS188" i="6"/>
  <c r="BB329" i="5"/>
  <c r="BB306"/>
  <c r="BB326"/>
  <c r="BG300"/>
  <c r="AU77" i="9"/>
  <c r="AV74" s="1"/>
  <c r="AV76" s="1"/>
  <c r="AU42" i="23"/>
  <c r="AU63" s="1"/>
  <c r="AU100" i="22"/>
  <c r="BD216" i="5"/>
  <c r="BD260"/>
  <c r="BE172"/>
  <c r="BC235"/>
  <c r="BC282"/>
  <c r="BD191"/>
  <c r="BD261"/>
  <c r="BE173"/>
  <c r="BD217"/>
  <c r="BB325"/>
  <c r="BB293"/>
  <c r="BF49" i="15"/>
  <c r="BE101"/>
  <c r="BC275" i="5"/>
  <c r="BD184"/>
  <c r="BC228"/>
  <c r="BC210"/>
  <c r="BC254"/>
  <c r="BD166"/>
  <c r="BC27" i="7"/>
  <c r="BC28"/>
  <c r="BC29" s="1"/>
  <c r="BC20" i="9" s="1"/>
  <c r="BC21" s="1"/>
  <c r="AT194" i="6"/>
  <c r="AU191" s="1"/>
  <c r="AT137"/>
  <c r="AU134" s="1"/>
  <c r="BC278" i="5"/>
  <c r="BD187"/>
  <c r="BC231"/>
  <c r="BE167"/>
  <c r="BD211"/>
  <c r="BD255"/>
  <c r="BD34" i="7"/>
  <c r="BD40" i="23"/>
  <c r="BE117" i="9"/>
  <c r="BE123" s="1"/>
  <c r="BF104" i="15"/>
  <c r="BC236" i="5"/>
  <c r="BD192"/>
  <c r="BC283"/>
  <c r="BD219"/>
  <c r="BE175"/>
  <c r="BD263"/>
  <c r="AU28" i="22"/>
  <c r="BC279" i="5"/>
  <c r="BD188"/>
  <c r="BC232"/>
  <c r="BC239"/>
  <c r="BC286"/>
  <c r="BD195"/>
  <c r="AP104" i="22"/>
  <c r="BF204" i="15"/>
  <c r="BE248"/>
  <c r="BF199"/>
  <c r="BE243"/>
  <c r="BF207" i="5"/>
  <c r="BF251"/>
  <c r="BG163"/>
  <c r="BF47" i="15"/>
  <c r="BE99"/>
  <c r="BC29" i="23"/>
  <c r="BC50" s="1"/>
  <c r="BC24" i="22"/>
  <c r="BC175" s="1"/>
  <c r="BF201" i="15"/>
  <c r="BE245"/>
  <c r="BC205" i="5"/>
  <c r="BC249"/>
  <c r="BD161"/>
  <c r="BC265"/>
  <c r="BD177"/>
  <c r="BC221"/>
  <c r="BF48" i="15"/>
  <c r="BE100"/>
  <c r="BF203"/>
  <c r="BE247"/>
  <c r="BD266" i="5"/>
  <c r="BE178"/>
  <c r="BD222"/>
  <c r="BC277"/>
  <c r="BD186"/>
  <c r="BC230"/>
  <c r="BF220"/>
  <c r="BF264"/>
  <c r="BG176"/>
  <c r="AZ71" i="9"/>
  <c r="AZ72" s="1"/>
  <c r="AZ75" s="1"/>
  <c r="BB295" i="5"/>
  <c r="BC212"/>
  <c r="BC256"/>
  <c r="BD168"/>
  <c r="BD238"/>
  <c r="BD285"/>
  <c r="BE194"/>
  <c r="BD290"/>
  <c r="BE199"/>
  <c r="BD243"/>
  <c r="BC227"/>
  <c r="BC274"/>
  <c r="BD183"/>
  <c r="BE218"/>
  <c r="BE262"/>
  <c r="BF174"/>
  <c r="BD23" i="23"/>
  <c r="BD19" i="7"/>
  <c r="BF200" i="15"/>
  <c r="BE244"/>
  <c r="BE240" i="5"/>
  <c r="BE287"/>
  <c r="BF196"/>
  <c r="BH206"/>
  <c r="BH250"/>
  <c r="BI162"/>
  <c r="BA318"/>
  <c r="AV28" i="23"/>
  <c r="AV49" s="1"/>
  <c r="AV25" i="22"/>
  <c r="AV26" s="1"/>
  <c r="BE332" i="5"/>
  <c r="BC343"/>
  <c r="BF336"/>
  <c r="BC317"/>
  <c r="BC308"/>
  <c r="BD328"/>
  <c r="BC307"/>
  <c r="BC337"/>
  <c r="BB302"/>
  <c r="AQ181" i="6"/>
  <c r="BC226" i="5"/>
  <c r="BC273"/>
  <c r="BD182"/>
  <c r="BD281"/>
  <c r="BE190"/>
  <c r="BD234"/>
  <c r="BF233"/>
  <c r="BF280"/>
  <c r="BG189"/>
  <c r="BD244"/>
  <c r="BD291"/>
  <c r="BE200"/>
  <c r="BF202" i="15"/>
  <c r="BE246"/>
  <c r="BG237" i="5"/>
  <c r="BG284"/>
  <c r="BH193"/>
  <c r="BC245"/>
  <c r="BC292"/>
  <c r="BD201"/>
  <c r="BD259"/>
  <c r="BE171"/>
  <c r="BD215"/>
  <c r="BE105" i="15"/>
  <c r="BF107"/>
  <c r="BE120" i="9"/>
  <c r="BE118" s="1"/>
  <c r="BE124" s="1"/>
  <c r="AT187" i="6"/>
  <c r="AU184" s="1"/>
  <c r="BF242" i="5"/>
  <c r="BG198"/>
  <c r="BF289"/>
  <c r="BC241"/>
  <c r="BC288"/>
  <c r="BD197"/>
  <c r="BD38" i="23"/>
  <c r="BD32" i="7"/>
  <c r="BD39" s="1"/>
  <c r="BD267" i="5"/>
  <c r="BE179"/>
  <c r="BD223"/>
  <c r="BC248"/>
  <c r="BC204"/>
  <c r="BD160"/>
  <c r="BD22" i="7"/>
  <c r="BD26" i="23"/>
  <c r="AN147" i="22"/>
  <c r="BB268" i="5"/>
  <c r="BB270" s="1"/>
  <c r="BB299"/>
  <c r="BD258"/>
  <c r="BE170"/>
  <c r="BD214"/>
  <c r="BE229"/>
  <c r="BE276"/>
  <c r="BF185"/>
  <c r="BA345"/>
  <c r="BA349" s="1"/>
  <c r="BA102" i="22" s="1"/>
  <c r="AT42" i="23"/>
  <c r="AT63" s="1"/>
  <c r="AT100" i="22"/>
  <c r="BD257" i="5"/>
  <c r="BE169"/>
  <c r="BD213"/>
  <c r="BF44" i="15"/>
  <c r="BE96"/>
  <c r="BC252" i="5"/>
  <c r="BD164"/>
  <c r="BC208"/>
  <c r="AR180" i="6"/>
  <c r="AS142" s="1"/>
  <c r="AS180" s="1"/>
  <c r="BC40" i="7"/>
  <c r="BC41" s="1"/>
  <c r="BC40" i="9" s="1"/>
  <c r="BC41" s="1"/>
  <c r="AZ61"/>
  <c r="AZ62" s="1"/>
  <c r="AZ65" s="1"/>
  <c r="AW67"/>
  <c r="AX64" s="1"/>
  <c r="AX66" s="1"/>
  <c r="AW25" i="22"/>
  <c r="AW26" s="1"/>
  <c r="AW28" i="23"/>
  <c r="AW49" s="1"/>
  <c r="BC310" i="5"/>
  <c r="BC311"/>
  <c r="BB304"/>
  <c r="AS195" i="6"/>
  <c r="AS138"/>
  <c r="BB330" i="5"/>
  <c r="BC305"/>
  <c r="BD125" i="9"/>
  <c r="BB344" i="5"/>
  <c r="BB335"/>
  <c r="BC313"/>
  <c r="BB338"/>
  <c r="BB315"/>
  <c r="BB22" i="22"/>
  <c r="BC316" i="5"/>
  <c r="BE314"/>
  <c r="BC342"/>
  <c r="BD339"/>
  <c r="CG163" i="22"/>
  <c r="BE165" i="5" l="1"/>
  <c r="BD209"/>
  <c r="BD253"/>
  <c r="BD303" s="1"/>
  <c r="BF341"/>
  <c r="BD313"/>
  <c r="BC335"/>
  <c r="AC146" i="22"/>
  <c r="AC148" s="1"/>
  <c r="Y62" i="23"/>
  <c r="Y70" s="1"/>
  <c r="Y71" s="1"/>
  <c r="Y72" s="1"/>
  <c r="Z43" s="1"/>
  <c r="Z41" s="1"/>
  <c r="Z44" s="1"/>
  <c r="BA65"/>
  <c r="AZ178" i="22"/>
  <c r="AZ52" i="23"/>
  <c r="AC134" i="22"/>
  <c r="AC136"/>
  <c r="AC137" s="1"/>
  <c r="AD109"/>
  <c r="AD146" s="1"/>
  <c r="BA322" i="5"/>
  <c r="BA27" i="22" s="1"/>
  <c r="AC150"/>
  <c r="BD310" i="5"/>
  <c r="AE101" i="9"/>
  <c r="AE105"/>
  <c r="AD107"/>
  <c r="AE104" s="1"/>
  <c r="BB26"/>
  <c r="BC23" s="1"/>
  <c r="BC25" s="1"/>
  <c r="BB28"/>
  <c r="BB23" i="22" s="1"/>
  <c r="BC44" i="9"/>
  <c r="AF46"/>
  <c r="AG43" s="1"/>
  <c r="AF48"/>
  <c r="AF99" i="22" s="1"/>
  <c r="BC24" i="9"/>
  <c r="BH300" i="5"/>
  <c r="BE312"/>
  <c r="BC306"/>
  <c r="AU176" i="22"/>
  <c r="BC22"/>
  <c r="BC304" i="5"/>
  <c r="AR181" i="6"/>
  <c r="AR199" s="1"/>
  <c r="AR68" i="23" s="1"/>
  <c r="AR66" s="1"/>
  <c r="BG336" i="5"/>
  <c r="BF332"/>
  <c r="AW28" i="22"/>
  <c r="BF96" i="15"/>
  <c r="BG44"/>
  <c r="BE257" i="5"/>
  <c r="BF169"/>
  <c r="BE213"/>
  <c r="AT176" i="22"/>
  <c r="BF229" i="5"/>
  <c r="BF276"/>
  <c r="BG185"/>
  <c r="BE214"/>
  <c r="BE258"/>
  <c r="BF170"/>
  <c r="BD40" i="7"/>
  <c r="BD41" s="1"/>
  <c r="BD40" i="9" s="1"/>
  <c r="BD41" s="1"/>
  <c r="BD241" i="5"/>
  <c r="BD288"/>
  <c r="BE197"/>
  <c r="BG289"/>
  <c r="BH198"/>
  <c r="BG242"/>
  <c r="AU187" i="6"/>
  <c r="AV184" s="1"/>
  <c r="BE259" i="5"/>
  <c r="BF171"/>
  <c r="BE215"/>
  <c r="BD245"/>
  <c r="BD292"/>
  <c r="BE201"/>
  <c r="BE34" i="7"/>
  <c r="BE40" i="23"/>
  <c r="BE244" i="5"/>
  <c r="BE291"/>
  <c r="BF200"/>
  <c r="BC325"/>
  <c r="BC293"/>
  <c r="BC295" s="1"/>
  <c r="AV28" i="22"/>
  <c r="BF287" i="5"/>
  <c r="BG196"/>
  <c r="BF240"/>
  <c r="BF244" i="15"/>
  <c r="BG200"/>
  <c r="BD227" i="5"/>
  <c r="BE183"/>
  <c r="BD274"/>
  <c r="BE290"/>
  <c r="BF199"/>
  <c r="BE243"/>
  <c r="BE285"/>
  <c r="BF194"/>
  <c r="BE238"/>
  <c r="BG220"/>
  <c r="BG264"/>
  <c r="BH176"/>
  <c r="BD230"/>
  <c r="BD277"/>
  <c r="BE186"/>
  <c r="BG203" i="15"/>
  <c r="BF247"/>
  <c r="BG48"/>
  <c r="BF100"/>
  <c r="BD221" i="5"/>
  <c r="BD265"/>
  <c r="BE177"/>
  <c r="BD249"/>
  <c r="BE161"/>
  <c r="BD205"/>
  <c r="BF245" i="15"/>
  <c r="BG201"/>
  <c r="BE26" i="23"/>
  <c r="BE22" i="7"/>
  <c r="BG207" i="5"/>
  <c r="BG251"/>
  <c r="BH163"/>
  <c r="BF243" i="15"/>
  <c r="BG199"/>
  <c r="BG204"/>
  <c r="BF248"/>
  <c r="BD286" i="5"/>
  <c r="BE195"/>
  <c r="BD239"/>
  <c r="BD232"/>
  <c r="BD279"/>
  <c r="BE188"/>
  <c r="BD236"/>
  <c r="BD283"/>
  <c r="BE192"/>
  <c r="BF117" i="9"/>
  <c r="BF123" s="1"/>
  <c r="BG104" i="15"/>
  <c r="BE211" i="5"/>
  <c r="BE255"/>
  <c r="BF167"/>
  <c r="BD231"/>
  <c r="BD278"/>
  <c r="BE187"/>
  <c r="BD254"/>
  <c r="BE166"/>
  <c r="BD210"/>
  <c r="BD275"/>
  <c r="BE184"/>
  <c r="BD228"/>
  <c r="BA71" i="9"/>
  <c r="BA72" s="1"/>
  <c r="BA75" s="1"/>
  <c r="BE216" i="5"/>
  <c r="BE260"/>
  <c r="BF172"/>
  <c r="BC302"/>
  <c r="BB318"/>
  <c r="BD317"/>
  <c r="BD333"/>
  <c r="BD316"/>
  <c r="BD305"/>
  <c r="AT138" i="6"/>
  <c r="AT195"/>
  <c r="BD311" i="5"/>
  <c r="BC334"/>
  <c r="BB173" i="22"/>
  <c r="BD24"/>
  <c r="BD175" s="1"/>
  <c r="BD29" i="23"/>
  <c r="BD50" s="1"/>
  <c r="AX67" i="9"/>
  <c r="AY64" s="1"/>
  <c r="AX25" i="22"/>
  <c r="AX26" s="1"/>
  <c r="AX28" i="23"/>
  <c r="AX49" s="1"/>
  <c r="AS181" i="6"/>
  <c r="AS199" s="1"/>
  <c r="AS68" i="23" s="1"/>
  <c r="AS66" s="1"/>
  <c r="M47" i="11"/>
  <c r="AT142" i="6"/>
  <c r="BD208" i="5"/>
  <c r="BE164"/>
  <c r="BD252"/>
  <c r="BE19" i="7"/>
  <c r="BE23" i="23"/>
  <c r="BA61" i="9"/>
  <c r="BD248" i="5"/>
  <c r="BE160"/>
  <c r="BD204"/>
  <c r="BC298"/>
  <c r="BC268"/>
  <c r="BB61" i="9" s="1"/>
  <c r="BE267" i="5"/>
  <c r="BF179"/>
  <c r="BE223"/>
  <c r="BF105" i="15"/>
  <c r="BF120" i="9"/>
  <c r="BF118" s="1"/>
  <c r="BF124" s="1"/>
  <c r="BG107" i="15"/>
  <c r="BH284" i="5"/>
  <c r="BI193"/>
  <c r="BH237"/>
  <c r="BG202" i="15"/>
  <c r="BF246"/>
  <c r="BG280" i="5"/>
  <c r="BH189"/>
  <c r="BG233"/>
  <c r="BE281"/>
  <c r="BF190"/>
  <c r="BE234"/>
  <c r="BD226"/>
  <c r="BD273"/>
  <c r="BE182"/>
  <c r="AQ199" i="6"/>
  <c r="AQ68" i="23" s="1"/>
  <c r="AQ66" s="1"/>
  <c r="BI250" i="5"/>
  <c r="BJ162"/>
  <c r="BI206"/>
  <c r="BD27" i="7"/>
  <c r="BD28"/>
  <c r="BD29" s="1"/>
  <c r="BD20" i="9" s="1"/>
  <c r="BD21" s="1"/>
  <c r="BF262" i="5"/>
  <c r="BG174"/>
  <c r="BF218"/>
  <c r="BD212"/>
  <c r="BD256"/>
  <c r="BE168"/>
  <c r="BF314"/>
  <c r="BE266"/>
  <c r="BF178"/>
  <c r="BE222"/>
  <c r="BG47" i="15"/>
  <c r="BF99"/>
  <c r="BE32" i="7"/>
  <c r="BE39" s="1"/>
  <c r="BE38" i="23"/>
  <c r="AP147" i="22"/>
  <c r="BE219" i="5"/>
  <c r="BE263"/>
  <c r="BF175"/>
  <c r="AU137" i="6"/>
  <c r="AV134" s="1"/>
  <c r="AU194"/>
  <c r="AV191" s="1"/>
  <c r="BG49" i="15"/>
  <c r="BF101"/>
  <c r="BB345" i="5"/>
  <c r="BB349" s="1"/>
  <c r="BB102" i="22" s="1"/>
  <c r="BE261" i="5"/>
  <c r="BF173"/>
  <c r="BE217"/>
  <c r="BD282"/>
  <c r="BE191"/>
  <c r="BD235"/>
  <c r="AV77" i="9"/>
  <c r="AW74" s="1"/>
  <c r="AV42" i="23"/>
  <c r="AV63" s="1"/>
  <c r="AV100" i="22"/>
  <c r="BA62" i="9"/>
  <c r="BA65" s="1"/>
  <c r="BC98" i="22"/>
  <c r="BD307" i="5"/>
  <c r="BE328"/>
  <c r="BD308"/>
  <c r="BC340"/>
  <c r="AT188" i="6"/>
  <c r="BD309" i="5"/>
  <c r="BC344"/>
  <c r="BD343"/>
  <c r="BE339"/>
  <c r="BC326"/>
  <c r="BD342"/>
  <c r="BD337"/>
  <c r="BC329"/>
  <c r="BC315"/>
  <c r="BC299"/>
  <c r="BF301"/>
  <c r="BC338"/>
  <c r="BC331"/>
  <c r="BE125" i="9"/>
  <c r="BC330" i="5"/>
  <c r="BC327"/>
  <c r="CH163" i="22"/>
  <c r="BE209" i="5" l="1"/>
  <c r="BE253"/>
  <c r="BE303" s="1"/>
  <c r="BF165"/>
  <c r="BD302"/>
  <c r="BD326"/>
  <c r="AC161" i="22"/>
  <c r="Z64" i="23"/>
  <c r="Z62" s="1"/>
  <c r="Z70" s="1"/>
  <c r="Z71" s="1"/>
  <c r="Z72" s="1"/>
  <c r="AA43" s="1"/>
  <c r="AA64" s="1"/>
  <c r="AD131" i="22"/>
  <c r="AD134" s="1"/>
  <c r="BB65" i="23"/>
  <c r="BA178" i="22"/>
  <c r="BA52" i="23"/>
  <c r="AD148" i="22"/>
  <c r="AD150"/>
  <c r="AD161"/>
  <c r="BB322" i="5"/>
  <c r="BB27" i="22" s="1"/>
  <c r="AR104"/>
  <c r="AR147" s="1"/>
  <c r="M45" i="11"/>
  <c r="AE106" i="9"/>
  <c r="AE111" s="1"/>
  <c r="AE112" s="1"/>
  <c r="AE113" s="1"/>
  <c r="AE107" i="22" s="1"/>
  <c r="AE109" s="1"/>
  <c r="BC26" i="9"/>
  <c r="BD23" s="1"/>
  <c r="BD25" s="1"/>
  <c r="BD44"/>
  <c r="AG45"/>
  <c r="AG48" s="1"/>
  <c r="AG99" i="22" s="1"/>
  <c r="AF174"/>
  <c r="AF177" s="1"/>
  <c r="AF101"/>
  <c r="AF103" s="1"/>
  <c r="AF106" s="1"/>
  <c r="BD24" i="9"/>
  <c r="BC28"/>
  <c r="BC23" i="22" s="1"/>
  <c r="BD335" i="5"/>
  <c r="BD329"/>
  <c r="BD344"/>
  <c r="AU195" i="6"/>
  <c r="AU138"/>
  <c r="BE310" i="5"/>
  <c r="BE305"/>
  <c r="BF328"/>
  <c r="BE24" i="22"/>
  <c r="BE175" s="1"/>
  <c r="BE29" i="23"/>
  <c r="BE50" s="1"/>
  <c r="BF217" i="5"/>
  <c r="BG173"/>
  <c r="BF261"/>
  <c r="BF263"/>
  <c r="BG175"/>
  <c r="BF219"/>
  <c r="BE40" i="7"/>
  <c r="BE41" s="1"/>
  <c r="BE40" i="9" s="1"/>
  <c r="BE41" s="1"/>
  <c r="BG99" i="15"/>
  <c r="BH47"/>
  <c r="BF266" i="5"/>
  <c r="BG178"/>
  <c r="BF222"/>
  <c r="BE256"/>
  <c r="BF168"/>
  <c r="BE212"/>
  <c r="BG218"/>
  <c r="BG262"/>
  <c r="BH174"/>
  <c r="AQ104" i="22"/>
  <c r="M51" i="11"/>
  <c r="BE226" i="5"/>
  <c r="BF182"/>
  <c r="BE273"/>
  <c r="BF281"/>
  <c r="BG190"/>
  <c r="BF234"/>
  <c r="BH202" i="15"/>
  <c r="BG246"/>
  <c r="BI237" i="5"/>
  <c r="BI284"/>
  <c r="BJ193"/>
  <c r="BG120" i="9"/>
  <c r="BG118" s="1"/>
  <c r="BG124" s="1"/>
  <c r="BG105" i="15"/>
  <c r="BH107"/>
  <c r="BF223" i="5"/>
  <c r="BF267"/>
  <c r="BG179"/>
  <c r="BD298"/>
  <c r="BD268"/>
  <c r="BE27" i="7"/>
  <c r="BE28"/>
  <c r="BE29" s="1"/>
  <c r="BE20" i="9" s="1"/>
  <c r="BE21" s="1"/>
  <c r="BE252" i="5"/>
  <c r="BF164"/>
  <c r="BE208"/>
  <c r="AT180" i="6"/>
  <c r="AU142" s="1"/>
  <c r="AS104" i="22"/>
  <c r="AX28"/>
  <c r="BE210" i="5"/>
  <c r="BE254"/>
  <c r="BF166"/>
  <c r="BE278"/>
  <c r="BF187"/>
  <c r="BE231"/>
  <c r="BG117" i="9"/>
  <c r="BG123" s="1"/>
  <c r="BH104" i="15"/>
  <c r="BE236" i="5"/>
  <c r="BE283"/>
  <c r="BF192"/>
  <c r="BG248" i="15"/>
  <c r="BH204"/>
  <c r="BF38" i="23"/>
  <c r="BF32" i="7"/>
  <c r="BH201" i="15"/>
  <c r="BG245"/>
  <c r="BE230" i="5"/>
  <c r="BF186"/>
  <c r="BE277"/>
  <c r="BE329" s="1"/>
  <c r="BF290"/>
  <c r="BG199"/>
  <c r="BF243"/>
  <c r="BG287"/>
  <c r="BH196"/>
  <c r="BG240"/>
  <c r="BB71" i="9"/>
  <c r="BB72" s="1"/>
  <c r="BB75" s="1"/>
  <c r="BF244" i="5"/>
  <c r="BF291"/>
  <c r="BG200"/>
  <c r="AV187" i="6"/>
  <c r="AW184" s="1"/>
  <c r="BH289" i="5"/>
  <c r="BI198"/>
  <c r="BH242"/>
  <c r="BE288"/>
  <c r="BF197"/>
  <c r="BE241"/>
  <c r="BF258"/>
  <c r="BG170"/>
  <c r="BF214"/>
  <c r="BF23" i="23"/>
  <c r="BF19" i="7"/>
  <c r="BD334" i="5"/>
  <c r="BI300"/>
  <c r="BG332"/>
  <c r="BB62" i="9"/>
  <c r="BB65" s="1"/>
  <c r="BD327" i="5"/>
  <c r="BD331"/>
  <c r="BD338"/>
  <c r="BG301"/>
  <c r="BD299"/>
  <c r="BD315"/>
  <c r="BG314"/>
  <c r="BE337"/>
  <c r="BE309"/>
  <c r="BE307"/>
  <c r="AW76" i="9"/>
  <c r="BE282" i="5"/>
  <c r="BF191"/>
  <c r="BE235"/>
  <c r="BG101" i="15"/>
  <c r="BH49"/>
  <c r="AV194" i="6"/>
  <c r="AW191" s="1"/>
  <c r="AV137"/>
  <c r="AW134" s="1"/>
  <c r="BF22" i="7"/>
  <c r="BF26" i="23"/>
  <c r="BJ206" i="5"/>
  <c r="BJ250"/>
  <c r="BK162"/>
  <c r="BD325"/>
  <c r="BD293"/>
  <c r="BC71" i="9" s="1"/>
  <c r="BH280" i="5"/>
  <c r="BI189"/>
  <c r="BH233"/>
  <c r="BF40" i="23"/>
  <c r="BF34" i="7"/>
  <c r="BC318" i="5"/>
  <c r="BE248"/>
  <c r="BF160"/>
  <c r="BE204"/>
  <c r="AY66" i="9"/>
  <c r="AY67" s="1"/>
  <c r="AZ64" s="1"/>
  <c r="AZ66" s="1"/>
  <c r="BF216" i="5"/>
  <c r="BF260"/>
  <c r="BG172"/>
  <c r="BE228"/>
  <c r="BE275"/>
  <c r="BF184"/>
  <c r="BF211"/>
  <c r="BF255"/>
  <c r="BG167"/>
  <c r="BE232"/>
  <c r="BF188"/>
  <c r="BE279"/>
  <c r="BE331" s="1"/>
  <c r="BE239"/>
  <c r="BE286"/>
  <c r="BF195"/>
  <c r="BG243" i="15"/>
  <c r="BH199"/>
  <c r="BH251" i="5"/>
  <c r="BI163"/>
  <c r="BH207"/>
  <c r="BE205"/>
  <c r="BE249"/>
  <c r="BF161"/>
  <c r="BE265"/>
  <c r="BF177"/>
  <c r="BE221"/>
  <c r="BG100" i="15"/>
  <c r="BH48"/>
  <c r="BG247"/>
  <c r="BH203"/>
  <c r="BH220" i="5"/>
  <c r="BH264"/>
  <c r="BI176"/>
  <c r="BF285"/>
  <c r="BG194"/>
  <c r="BF238"/>
  <c r="BE274"/>
  <c r="BF183"/>
  <c r="BE227"/>
  <c r="BG244" i="15"/>
  <c r="BH200"/>
  <c r="BC345" i="5"/>
  <c r="BC349" s="1"/>
  <c r="BC102" i="22" s="1"/>
  <c r="BE245" i="5"/>
  <c r="BE292"/>
  <c r="BF201"/>
  <c r="BF215"/>
  <c r="BG171"/>
  <c r="BF259"/>
  <c r="BF309" s="1"/>
  <c r="BG229"/>
  <c r="BG276"/>
  <c r="BH185"/>
  <c r="BF257"/>
  <c r="BG169"/>
  <c r="BF213"/>
  <c r="BG96" i="15"/>
  <c r="BH44"/>
  <c r="BE311" i="5"/>
  <c r="BC173" i="22"/>
  <c r="BE313" i="5"/>
  <c r="BE316"/>
  <c r="BD306"/>
  <c r="BF312"/>
  <c r="BD22" i="22"/>
  <c r="BE333" i="5"/>
  <c r="BH336"/>
  <c r="BE317"/>
  <c r="BC270"/>
  <c r="BD304"/>
  <c r="BD330"/>
  <c r="BF125" i="9"/>
  <c r="BE342" i="5"/>
  <c r="BF339"/>
  <c r="AV176" i="22"/>
  <c r="BE343" i="5"/>
  <c r="AU188" i="6"/>
  <c r="BG341" i="5"/>
  <c r="BD340"/>
  <c r="BD98" i="22"/>
  <c r="BE308" i="5"/>
  <c r="CI163" i="22"/>
  <c r="BF253" i="5" l="1"/>
  <c r="BG165"/>
  <c r="BF209"/>
  <c r="BF311"/>
  <c r="BF39" i="7"/>
  <c r="AA41" i="23"/>
  <c r="AA44" s="1"/>
  <c r="AA62" s="1"/>
  <c r="AA70" s="1"/>
  <c r="AA71" s="1"/>
  <c r="AA72" s="1"/>
  <c r="AB43" s="1"/>
  <c r="BG312" i="5"/>
  <c r="BI336"/>
  <c r="AD136" i="22"/>
  <c r="BB178"/>
  <c r="BB52" i="23"/>
  <c r="BC65"/>
  <c r="AF179" i="22"/>
  <c r="BC322" i="5"/>
  <c r="BC27" i="22" s="1"/>
  <c r="BD26" i="9"/>
  <c r="BE23" s="1"/>
  <c r="BE25" s="1"/>
  <c r="AE146" i="22"/>
  <c r="AE131"/>
  <c r="AE134" s="1"/>
  <c r="AD137"/>
  <c r="BH314" i="5"/>
  <c r="BE338"/>
  <c r="BF305"/>
  <c r="BF310"/>
  <c r="AE107" i="9"/>
  <c r="AF104" s="1"/>
  <c r="AF100"/>
  <c r="AF110" s="1"/>
  <c r="AG46"/>
  <c r="AH43" s="1"/>
  <c r="BE44"/>
  <c r="AG174" i="22"/>
  <c r="AG177" s="1"/>
  <c r="AG101"/>
  <c r="AG103" s="1"/>
  <c r="AG106" s="1"/>
  <c r="BE24" i="9"/>
  <c r="BD28"/>
  <c r="BD23" i="22" s="1"/>
  <c r="BJ300" i="5"/>
  <c r="BE299"/>
  <c r="BE22" i="22"/>
  <c r="BF317" i="5"/>
  <c r="AT181" i="6"/>
  <c r="AT199" s="1"/>
  <c r="AT68" i="23" s="1"/>
  <c r="AT66" s="1"/>
  <c r="AV195" i="6"/>
  <c r="AV188"/>
  <c r="BF343" i="5"/>
  <c r="BD295"/>
  <c r="BE335"/>
  <c r="BE304"/>
  <c r="BF24" i="22"/>
  <c r="BF175" s="1"/>
  <c r="BF29" i="23"/>
  <c r="BF50" s="1"/>
  <c r="BG23"/>
  <c r="BG19" i="7"/>
  <c r="BG213" i="5"/>
  <c r="BH169"/>
  <c r="BG257"/>
  <c r="BH229"/>
  <c r="BI185"/>
  <c r="BH276"/>
  <c r="BG259"/>
  <c r="BH171"/>
  <c r="BG215"/>
  <c r="BF292"/>
  <c r="BG201"/>
  <c r="BF245"/>
  <c r="BF227"/>
  <c r="BG183"/>
  <c r="BF274"/>
  <c r="BH247" i="15"/>
  <c r="BI203"/>
  <c r="BH100"/>
  <c r="BI48"/>
  <c r="BG32" i="7"/>
  <c r="BG38" i="23"/>
  <c r="BF275" i="5"/>
  <c r="BG184"/>
  <c r="BF228"/>
  <c r="AZ67" i="9"/>
  <c r="BA64" s="1"/>
  <c r="AZ25" i="22"/>
  <c r="AZ26" s="1"/>
  <c r="AZ28" i="23"/>
  <c r="AZ49" s="1"/>
  <c r="BF204" i="5"/>
  <c r="BG160"/>
  <c r="BF248"/>
  <c r="BD345"/>
  <c r="BD349" s="1"/>
  <c r="BD102" i="22" s="1"/>
  <c r="AW137" i="6"/>
  <c r="AX134" s="1"/>
  <c r="BI49" i="15"/>
  <c r="BH101"/>
  <c r="AW100" i="22"/>
  <c r="AW42" i="23"/>
  <c r="AW63" s="1"/>
  <c r="BG214" i="5"/>
  <c r="BH170"/>
  <c r="BG258"/>
  <c r="BF241"/>
  <c r="BF288"/>
  <c r="BG197"/>
  <c r="BG290"/>
  <c r="BH199"/>
  <c r="BG243"/>
  <c r="BH245" i="15"/>
  <c r="BI201"/>
  <c r="BH117" i="9"/>
  <c r="BH123" s="1"/>
  <c r="BI104" i="15"/>
  <c r="BD318" i="5"/>
  <c r="BH105" i="15"/>
  <c r="BI107"/>
  <c r="BH120" i="9"/>
  <c r="BH118" s="1"/>
  <c r="BH124" s="1"/>
  <c r="BG40" i="23"/>
  <c r="BG34" i="7"/>
  <c r="BF273" i="5"/>
  <c r="BG182"/>
  <c r="BF226"/>
  <c r="AQ147" i="22"/>
  <c r="BG266" i="5"/>
  <c r="BH178"/>
  <c r="BG222"/>
  <c r="BH99" i="15"/>
  <c r="BI47"/>
  <c r="BG217" i="5"/>
  <c r="BG261"/>
  <c r="BH173"/>
  <c r="BF337"/>
  <c r="BE315"/>
  <c r="BH301"/>
  <c r="BH332"/>
  <c r="BE334"/>
  <c r="BH341"/>
  <c r="BG339"/>
  <c r="BE330"/>
  <c r="BE302"/>
  <c r="BF333"/>
  <c r="BE306"/>
  <c r="BF313"/>
  <c r="BD173" i="22"/>
  <c r="BH96" i="15"/>
  <c r="BI44"/>
  <c r="BH244"/>
  <c r="BI200"/>
  <c r="BG285" i="5"/>
  <c r="BH194"/>
  <c r="BG238"/>
  <c r="BI264"/>
  <c r="BI220"/>
  <c r="BJ176"/>
  <c r="BF265"/>
  <c r="BG177"/>
  <c r="BF221"/>
  <c r="BF249"/>
  <c r="BG161"/>
  <c r="BF205"/>
  <c r="BJ163"/>
  <c r="BI207"/>
  <c r="BI251"/>
  <c r="BI199" i="15"/>
  <c r="BH243"/>
  <c r="BF286" i="5"/>
  <c r="BG195"/>
  <c r="BF239"/>
  <c r="BF232"/>
  <c r="BF279"/>
  <c r="BG188"/>
  <c r="BG255"/>
  <c r="BH167"/>
  <c r="BG211"/>
  <c r="BG216"/>
  <c r="BG260"/>
  <c r="BH172"/>
  <c r="AY28" i="23"/>
  <c r="AY49" s="1"/>
  <c r="AY25" i="22"/>
  <c r="AY26" s="1"/>
  <c r="BE298" i="5"/>
  <c r="BE268"/>
  <c r="BE270" s="1"/>
  <c r="BI233"/>
  <c r="BI280"/>
  <c r="BJ189"/>
  <c r="BK250"/>
  <c r="BL162"/>
  <c r="BK206"/>
  <c r="AW194" i="6"/>
  <c r="AX191" s="1"/>
  <c r="BF235" i="5"/>
  <c r="BF282"/>
  <c r="BG191"/>
  <c r="BF28" i="7"/>
  <c r="BF29" s="1"/>
  <c r="BF20" i="9" s="1"/>
  <c r="BF21" s="1"/>
  <c r="BF27" i="7"/>
  <c r="BI289" i="5"/>
  <c r="BJ198"/>
  <c r="BI242"/>
  <c r="AW187" i="6"/>
  <c r="AX184" s="1"/>
  <c r="BG244" i="5"/>
  <c r="BG291"/>
  <c r="BH200"/>
  <c r="BH240"/>
  <c r="BI196"/>
  <c r="BH287"/>
  <c r="BF277"/>
  <c r="BG186"/>
  <c r="BF230"/>
  <c r="BF40" i="7"/>
  <c r="BF41" s="1"/>
  <c r="BF40" i="9" s="1"/>
  <c r="BF41" s="1"/>
  <c r="BI204" i="15"/>
  <c r="BH248"/>
  <c r="BF236" i="5"/>
  <c r="BF283"/>
  <c r="BG192"/>
  <c r="BF278"/>
  <c r="BG187"/>
  <c r="BF231"/>
  <c r="BF254"/>
  <c r="BG166"/>
  <c r="BF210"/>
  <c r="AS147" i="22"/>
  <c r="AU180" i="6"/>
  <c r="AV142" s="1"/>
  <c r="BF252" i="5"/>
  <c r="BG164"/>
  <c r="BF208"/>
  <c r="BD270"/>
  <c r="BC61" i="9"/>
  <c r="BG223" i="5"/>
  <c r="BG267"/>
  <c r="BH179"/>
  <c r="BJ284"/>
  <c r="BK193"/>
  <c r="BJ237"/>
  <c r="BH246" i="15"/>
  <c r="BI202"/>
  <c r="BG234" i="5"/>
  <c r="BG281"/>
  <c r="BH190"/>
  <c r="BE325"/>
  <c r="BE293"/>
  <c r="BH218"/>
  <c r="BH262"/>
  <c r="BI174"/>
  <c r="BF212"/>
  <c r="BF256"/>
  <c r="BG168"/>
  <c r="BG22" i="7"/>
  <c r="BG26" i="23"/>
  <c r="BG219" i="5"/>
  <c r="BG263"/>
  <c r="BH175"/>
  <c r="BF307"/>
  <c r="BG328"/>
  <c r="BE344"/>
  <c r="BE326"/>
  <c r="BE327"/>
  <c r="AV138" i="6"/>
  <c r="AW77" i="9"/>
  <c r="AX74" s="1"/>
  <c r="AX76" s="1"/>
  <c r="BF308" i="5"/>
  <c r="BE340"/>
  <c r="BC72" i="9"/>
  <c r="BC75" s="1"/>
  <c r="BF342" i="5"/>
  <c r="BG125" i="9"/>
  <c r="BF316" i="5"/>
  <c r="BE98" i="22"/>
  <c r="CJ163"/>
  <c r="BH165" i="5" l="1"/>
  <c r="BG209"/>
  <c r="BG253"/>
  <c r="BG303" s="1"/>
  <c r="BF303"/>
  <c r="BH328"/>
  <c r="BG308"/>
  <c r="BF326"/>
  <c r="BG307"/>
  <c r="BH339"/>
  <c r="BG39" i="7"/>
  <c r="AB64" i="23"/>
  <c r="AB41"/>
  <c r="AB44" s="1"/>
  <c r="AT104" i="22"/>
  <c r="AT147" s="1"/>
  <c r="BC178"/>
  <c r="BC52" i="23"/>
  <c r="BD65"/>
  <c r="AG179" i="22"/>
  <c r="BD322" i="5"/>
  <c r="BD27" i="22" s="1"/>
  <c r="AE136"/>
  <c r="AE137" s="1"/>
  <c r="AE148"/>
  <c r="AE150"/>
  <c r="AE161"/>
  <c r="BG343" i="5"/>
  <c r="AG100" i="9"/>
  <c r="AG110" s="1"/>
  <c r="AF101"/>
  <c r="AF106" s="1"/>
  <c r="AF111" s="1"/>
  <c r="AF105"/>
  <c r="BE26"/>
  <c r="BF23" s="1"/>
  <c r="BF25" s="1"/>
  <c r="BF44"/>
  <c r="AH45"/>
  <c r="BF24"/>
  <c r="BE28"/>
  <c r="BE23" i="22" s="1"/>
  <c r="BF98"/>
  <c r="BF22"/>
  <c r="AW188" i="6"/>
  <c r="BG311" i="5"/>
  <c r="BF340"/>
  <c r="BF306"/>
  <c r="BG333"/>
  <c r="BI301"/>
  <c r="AX77" i="9"/>
  <c r="AY74" s="1"/>
  <c r="AY76" s="1"/>
  <c r="AX100" i="22"/>
  <c r="AX42" i="23"/>
  <c r="AX63" s="1"/>
  <c r="BH263" i="5"/>
  <c r="BI175"/>
  <c r="BH219"/>
  <c r="BI218"/>
  <c r="BI262"/>
  <c r="BJ174"/>
  <c r="BE345"/>
  <c r="BE349" s="1"/>
  <c r="BE102" i="22" s="1"/>
  <c r="BI246" i="15"/>
  <c r="BJ202"/>
  <c r="BH223" i="5"/>
  <c r="BH267"/>
  <c r="BI179"/>
  <c r="BC62" i="9"/>
  <c r="BC65" s="1"/>
  <c r="AV180" i="6"/>
  <c r="AW142" s="1"/>
  <c r="AW180" s="1"/>
  <c r="BG278" i="5"/>
  <c r="BH187"/>
  <c r="BG231"/>
  <c r="BG283"/>
  <c r="BH192"/>
  <c r="BG236"/>
  <c r="BJ204" i="15"/>
  <c r="BI248"/>
  <c r="BG230" i="5"/>
  <c r="BG277"/>
  <c r="BH186"/>
  <c r="BG282"/>
  <c r="BH191"/>
  <c r="BG235"/>
  <c r="AX194" i="6"/>
  <c r="AY191" s="1"/>
  <c r="BL250" i="5"/>
  <c r="BL206"/>
  <c r="BM162"/>
  <c r="BJ280"/>
  <c r="BJ233"/>
  <c r="BK189"/>
  <c r="BE318"/>
  <c r="AY28" i="22"/>
  <c r="BH260" i="5"/>
  <c r="BI172"/>
  <c r="BH216"/>
  <c r="BH211"/>
  <c r="BI167"/>
  <c r="BH255"/>
  <c r="BH305" s="1"/>
  <c r="BG279"/>
  <c r="BH188"/>
  <c r="BG232"/>
  <c r="BG239"/>
  <c r="BG286"/>
  <c r="BH195"/>
  <c r="BH38" i="23"/>
  <c r="BH32" i="7"/>
  <c r="BJ207" i="5"/>
  <c r="BJ251"/>
  <c r="BK163"/>
  <c r="BG205"/>
  <c r="BG249"/>
  <c r="BH161"/>
  <c r="BH23" i="23"/>
  <c r="BH19" i="7"/>
  <c r="BJ47" i="15"/>
  <c r="BI99"/>
  <c r="BF293" i="5"/>
  <c r="BF295" s="1"/>
  <c r="BF325"/>
  <c r="BI105" i="15"/>
  <c r="BJ107"/>
  <c r="BI120" i="9"/>
  <c r="BI118" s="1"/>
  <c r="BI124" s="1"/>
  <c r="BJ104" i="15"/>
  <c r="BI117" i="9"/>
  <c r="BI123" s="1"/>
  <c r="BJ201" i="15"/>
  <c r="BI245"/>
  <c r="AW176" i="22"/>
  <c r="BI101" i="15"/>
  <c r="BJ49"/>
  <c r="AX137" i="6"/>
  <c r="AY134" s="1"/>
  <c r="BG204" i="5"/>
  <c r="BH160"/>
  <c r="BG248"/>
  <c r="BA66" i="9"/>
  <c r="BA67" s="1"/>
  <c r="BB64" s="1"/>
  <c r="BB66" s="1"/>
  <c r="BG228" i="5"/>
  <c r="BG275"/>
  <c r="BH184"/>
  <c r="BI100" i="15"/>
  <c r="BJ48"/>
  <c r="BI247"/>
  <c r="BJ203"/>
  <c r="BG245" i="5"/>
  <c r="BG292"/>
  <c r="BH201"/>
  <c r="BI229"/>
  <c r="BI276"/>
  <c r="BJ185"/>
  <c r="BJ336"/>
  <c r="BF302"/>
  <c r="BF304"/>
  <c r="BI341"/>
  <c r="BF315"/>
  <c r="BG337"/>
  <c r="BG316"/>
  <c r="BG342"/>
  <c r="BG309"/>
  <c r="BG24" i="22"/>
  <c r="BG175" s="1"/>
  <c r="BG29" i="23"/>
  <c r="BG50" s="1"/>
  <c r="BG256" i="5"/>
  <c r="BH168"/>
  <c r="BG212"/>
  <c r="BE295"/>
  <c r="BD71" i="9"/>
  <c r="BH234" i="5"/>
  <c r="BH281"/>
  <c r="BI190"/>
  <c r="BH34" i="7"/>
  <c r="BH40" i="23"/>
  <c r="BK284" i="5"/>
  <c r="BK237"/>
  <c r="BL193"/>
  <c r="BG252"/>
  <c r="BH164"/>
  <c r="BG208"/>
  <c r="BG254"/>
  <c r="BH166"/>
  <c r="BG210"/>
  <c r="BI240"/>
  <c r="BI287"/>
  <c r="BJ196"/>
  <c r="BH244"/>
  <c r="BH291"/>
  <c r="BI200"/>
  <c r="AX187" i="6"/>
  <c r="AY184" s="1"/>
  <c r="BJ289" i="5"/>
  <c r="BK198"/>
  <c r="BJ242"/>
  <c r="BD61" i="9"/>
  <c r="BJ199" i="15"/>
  <c r="BI243"/>
  <c r="BG265" i="5"/>
  <c r="BH177"/>
  <c r="BG221"/>
  <c r="BJ220"/>
  <c r="BJ264"/>
  <c r="BK176"/>
  <c r="BH238"/>
  <c r="BH285"/>
  <c r="BI194"/>
  <c r="BJ200" i="15"/>
  <c r="BI244"/>
  <c r="BI96"/>
  <c r="BJ44"/>
  <c r="BH261" i="5"/>
  <c r="BI173"/>
  <c r="BH217"/>
  <c r="BH22" i="7"/>
  <c r="BH26" i="23"/>
  <c r="BH222" i="5"/>
  <c r="BH266"/>
  <c r="BI178"/>
  <c r="BG226"/>
  <c r="BG273"/>
  <c r="BH182"/>
  <c r="BH290"/>
  <c r="BI199"/>
  <c r="BH243"/>
  <c r="BG241"/>
  <c r="BG288"/>
  <c r="BH197"/>
  <c r="BH258"/>
  <c r="BI170"/>
  <c r="BH214"/>
  <c r="BF298"/>
  <c r="BF268"/>
  <c r="BG40" i="7"/>
  <c r="BG41" s="1"/>
  <c r="BG40" i="9" s="1"/>
  <c r="BG41" s="1"/>
  <c r="BG274" i="5"/>
  <c r="BH183"/>
  <c r="BG227"/>
  <c r="BH215"/>
  <c r="BH259"/>
  <c r="BI171"/>
  <c r="BH213"/>
  <c r="BH257"/>
  <c r="BI169"/>
  <c r="BG27" i="7"/>
  <c r="BG28"/>
  <c r="BG29" s="1"/>
  <c r="BG20" i="9" s="1"/>
  <c r="BG21" s="1"/>
  <c r="BG313" i="5"/>
  <c r="BH312"/>
  <c r="BG317"/>
  <c r="AU181" i="6"/>
  <c r="BF330" i="5"/>
  <c r="BF335"/>
  <c r="BF329"/>
  <c r="BF334"/>
  <c r="AW195" i="6"/>
  <c r="BK300" i="5"/>
  <c r="BI332"/>
  <c r="BG310"/>
  <c r="BG305"/>
  <c r="BF331"/>
  <c r="BF338"/>
  <c r="BF299"/>
  <c r="BI314"/>
  <c r="BE173" i="22"/>
  <c r="BH125" i="9"/>
  <c r="AW138" i="6"/>
  <c r="BF327" i="5"/>
  <c r="BF344"/>
  <c r="CK163" i="22"/>
  <c r="BI165" i="5" l="1"/>
  <c r="BH253"/>
  <c r="BH303" s="1"/>
  <c r="BH209"/>
  <c r="BI125" i="9"/>
  <c r="BH39" i="7"/>
  <c r="AB62" i="23"/>
  <c r="AB70" s="1"/>
  <c r="AB71" s="1"/>
  <c r="AB72" s="1"/>
  <c r="AC43" s="1"/>
  <c r="AC64" s="1"/>
  <c r="BD178" i="22"/>
  <c r="BD52" i="23"/>
  <c r="BE65"/>
  <c r="BE322" i="5"/>
  <c r="BE27" i="22" s="1"/>
  <c r="AF112" i="9"/>
  <c r="AF113" s="1"/>
  <c r="AF107" i="22" s="1"/>
  <c r="AG101" i="9"/>
  <c r="AG105"/>
  <c r="AF107"/>
  <c r="AG104" s="1"/>
  <c r="BF26"/>
  <c r="BG23" s="1"/>
  <c r="BG44"/>
  <c r="AH46"/>
  <c r="AI43" s="1"/>
  <c r="AH48"/>
  <c r="AH99" i="22" s="1"/>
  <c r="BF28" i="9"/>
  <c r="BF23" i="22" s="1"/>
  <c r="BG24" i="9"/>
  <c r="BG25"/>
  <c r="BG340" i="5"/>
  <c r="BI312"/>
  <c r="BF173" i="22"/>
  <c r="BG22"/>
  <c r="BJ314" i="5"/>
  <c r="AX188" i="6"/>
  <c r="BI339" i="5"/>
  <c r="BH307"/>
  <c r="BI328"/>
  <c r="BG327"/>
  <c r="BJ301"/>
  <c r="BH317"/>
  <c r="BK336"/>
  <c r="BH333"/>
  <c r="BJ332"/>
  <c r="AX195" i="6"/>
  <c r="BI213" i="5"/>
  <c r="BI257"/>
  <c r="BJ169"/>
  <c r="BI258"/>
  <c r="BJ170"/>
  <c r="BI214"/>
  <c r="BH288"/>
  <c r="BI197"/>
  <c r="BH241"/>
  <c r="BI243"/>
  <c r="BI290"/>
  <c r="BJ199"/>
  <c r="BH273"/>
  <c r="BI182"/>
  <c r="BH226"/>
  <c r="BI19" i="7"/>
  <c r="BI23" i="23"/>
  <c r="BJ244" i="15"/>
  <c r="BK200"/>
  <c r="BK220" i="5"/>
  <c r="BK264"/>
  <c r="BL176"/>
  <c r="BH221"/>
  <c r="BI177"/>
  <c r="BH265"/>
  <c r="BI32" i="7"/>
  <c r="BI38" i="23"/>
  <c r="AY187" i="6"/>
  <c r="AZ184" s="1"/>
  <c r="BJ287" i="5"/>
  <c r="BJ240"/>
  <c r="BK196"/>
  <c r="BH254"/>
  <c r="BI166"/>
  <c r="BH210"/>
  <c r="BI281"/>
  <c r="BJ190"/>
  <c r="BI234"/>
  <c r="BJ229"/>
  <c r="BJ276"/>
  <c r="BK185"/>
  <c r="BK203" i="15"/>
  <c r="BJ247"/>
  <c r="BK48"/>
  <c r="BJ100"/>
  <c r="BH228" i="5"/>
  <c r="BH275"/>
  <c r="BI184"/>
  <c r="BA28" i="23"/>
  <c r="BA49" s="1"/>
  <c r="BA25" i="22"/>
  <c r="BA26" s="1"/>
  <c r="BH248" i="5"/>
  <c r="BI160"/>
  <c r="BH204"/>
  <c r="BJ101" i="15"/>
  <c r="BK49"/>
  <c r="BI29" i="23"/>
  <c r="BI50" s="1"/>
  <c r="BI24" i="22"/>
  <c r="BI175" s="1"/>
  <c r="BE71" i="9"/>
  <c r="BE72" s="1"/>
  <c r="BE75" s="1"/>
  <c r="BJ99" i="15"/>
  <c r="BK47"/>
  <c r="BK207" i="5"/>
  <c r="BL163"/>
  <c r="BK251"/>
  <c r="BK301" s="1"/>
  <c r="BI211"/>
  <c r="BI255"/>
  <c r="BJ167"/>
  <c r="BM206"/>
  <c r="BM250"/>
  <c r="BN162"/>
  <c r="AY194" i="6"/>
  <c r="AZ191" s="1"/>
  <c r="BH235" i="5"/>
  <c r="BH282"/>
  <c r="BI191"/>
  <c r="BH278"/>
  <c r="BI187"/>
  <c r="BH231"/>
  <c r="BI267"/>
  <c r="BJ179"/>
  <c r="BI223"/>
  <c r="BI40" i="23"/>
  <c r="BI34" i="7"/>
  <c r="AX176" i="22"/>
  <c r="BH309" i="5"/>
  <c r="BG326"/>
  <c r="BG98" i="22"/>
  <c r="BH316" i="5"/>
  <c r="BH311"/>
  <c r="BH337"/>
  <c r="BJ341"/>
  <c r="BH343"/>
  <c r="BG302"/>
  <c r="BG306"/>
  <c r="BF318"/>
  <c r="BG344"/>
  <c r="AX138" i="6"/>
  <c r="BG299" i="5"/>
  <c r="BG338"/>
  <c r="BG331"/>
  <c r="BH310"/>
  <c r="BL300"/>
  <c r="BG329"/>
  <c r="BG335"/>
  <c r="AV181" i="6"/>
  <c r="AV199" s="1"/>
  <c r="AV68" i="23" s="1"/>
  <c r="AV66" s="1"/>
  <c r="BH313" i="5"/>
  <c r="BH29" i="23"/>
  <c r="BH50" s="1"/>
  <c r="BH24" i="22"/>
  <c r="BH175" s="1"/>
  <c r="AU199" i="6"/>
  <c r="AU68" i="23" s="1"/>
  <c r="AU66" s="1"/>
  <c r="BI215" i="5"/>
  <c r="BI259"/>
  <c r="BJ171"/>
  <c r="BH227"/>
  <c r="BH274"/>
  <c r="BI183"/>
  <c r="AZ28" i="22"/>
  <c r="BE61" i="9"/>
  <c r="BG325" i="5"/>
  <c r="BG293"/>
  <c r="BF71" i="9" s="1"/>
  <c r="BI266" i="5"/>
  <c r="BJ178"/>
  <c r="BI222"/>
  <c r="BI217"/>
  <c r="BI261"/>
  <c r="BJ173"/>
  <c r="BK44" i="15"/>
  <c r="BJ96"/>
  <c r="BI238" i="5"/>
  <c r="BI285"/>
  <c r="BJ194"/>
  <c r="BJ243" i="15"/>
  <c r="BK199"/>
  <c r="BK289" i="5"/>
  <c r="BL198"/>
  <c r="BK242"/>
  <c r="BI244"/>
  <c r="BI291"/>
  <c r="BJ200"/>
  <c r="BH252"/>
  <c r="BI164"/>
  <c r="BH208"/>
  <c r="BL284"/>
  <c r="BM193"/>
  <c r="BL237"/>
  <c r="BD72" i="9"/>
  <c r="BD75" s="1"/>
  <c r="BH256" i="5"/>
  <c r="BI168"/>
  <c r="BH212"/>
  <c r="BH292"/>
  <c r="BI201"/>
  <c r="BH245"/>
  <c r="BB67" i="9"/>
  <c r="BC64" s="1"/>
  <c r="BC66" s="1"/>
  <c r="BB25" i="22"/>
  <c r="BB26" s="1"/>
  <c r="BB28" i="23"/>
  <c r="BB49" s="1"/>
  <c r="BG298" i="5"/>
  <c r="BG268"/>
  <c r="AY137" i="6"/>
  <c r="AZ134" s="1"/>
  <c r="BJ245" i="15"/>
  <c r="BK201"/>
  <c r="BK104"/>
  <c r="BJ117" i="9"/>
  <c r="BJ123" s="1"/>
  <c r="BJ120"/>
  <c r="BJ118" s="1"/>
  <c r="BJ124" s="1"/>
  <c r="BK107" i="15"/>
  <c r="BJ105"/>
  <c r="BF345" i="5"/>
  <c r="BF349" s="1"/>
  <c r="BF102" i="22" s="1"/>
  <c r="BI22" i="7"/>
  <c r="BI26" i="23"/>
  <c r="BH27" i="7"/>
  <c r="BH28"/>
  <c r="BH29" s="1"/>
  <c r="BH20" i="9" s="1"/>
  <c r="BH21" s="1"/>
  <c r="BH249" i="5"/>
  <c r="BI161"/>
  <c r="BH205"/>
  <c r="BH40" i="7"/>
  <c r="BH41" s="1"/>
  <c r="BH40" i="9" s="1"/>
  <c r="BH41" s="1"/>
  <c r="BH239" i="5"/>
  <c r="BH286"/>
  <c r="BI195"/>
  <c r="BH279"/>
  <c r="BI188"/>
  <c r="BH232"/>
  <c r="BI216"/>
  <c r="BJ172"/>
  <c r="BI260"/>
  <c r="BK280"/>
  <c r="BK233"/>
  <c r="BL189"/>
  <c r="BH230"/>
  <c r="BH277"/>
  <c r="BI186"/>
  <c r="BJ248" i="15"/>
  <c r="BK204"/>
  <c r="BH283" i="5"/>
  <c r="BI192"/>
  <c r="BH236"/>
  <c r="AW181" i="6"/>
  <c r="AW199" s="1"/>
  <c r="AW68" i="23" s="1"/>
  <c r="AW66" s="1"/>
  <c r="N47" i="11"/>
  <c r="AX142" i="6"/>
  <c r="BJ246" i="15"/>
  <c r="BK202"/>
  <c r="BK174" i="5"/>
  <c r="BJ218"/>
  <c r="BJ262"/>
  <c r="BJ175"/>
  <c r="BI219"/>
  <c r="BI263"/>
  <c r="AY77" i="9"/>
  <c r="AZ74" s="1"/>
  <c r="AZ76" s="1"/>
  <c r="AY100" i="22"/>
  <c r="AY42" i="23"/>
  <c r="AY63" s="1"/>
  <c r="BH308" i="5"/>
  <c r="BH342"/>
  <c r="BG315"/>
  <c r="BF270"/>
  <c r="BG304"/>
  <c r="BG334"/>
  <c r="BG330"/>
  <c r="BD62" i="9"/>
  <c r="BD65" s="1"/>
  <c r="CL163" i="22"/>
  <c r="BJ165" i="5" l="1"/>
  <c r="BI253"/>
  <c r="BI303" s="1"/>
  <c r="BI209"/>
  <c r="BH315"/>
  <c r="BI310"/>
  <c r="BI39" i="7"/>
  <c r="AC41" i="23"/>
  <c r="AC44" s="1"/>
  <c r="AC62" s="1"/>
  <c r="AC70" s="1"/>
  <c r="AC71" s="1"/>
  <c r="AC72" s="1"/>
  <c r="AD43" s="1"/>
  <c r="BF65"/>
  <c r="BE178" i="22"/>
  <c r="BE52" i="23"/>
  <c r="AF109" i="22"/>
  <c r="AF146" s="1"/>
  <c r="BF322" i="5"/>
  <c r="BF27" i="22" s="1"/>
  <c r="BG26" i="9"/>
  <c r="BH23" s="1"/>
  <c r="AG106"/>
  <c r="AG111" s="1"/>
  <c r="AG112" s="1"/>
  <c r="AG113" s="1"/>
  <c r="AG107" i="22" s="1"/>
  <c r="AG109" s="1"/>
  <c r="AI45" i="9"/>
  <c r="BH44"/>
  <c r="AH174" i="22"/>
  <c r="AH177" s="1"/>
  <c r="AH101"/>
  <c r="AH103" s="1"/>
  <c r="AH106" s="1"/>
  <c r="BG28" i="9"/>
  <c r="BG23" i="22" s="1"/>
  <c r="BH24" i="9"/>
  <c r="BH25"/>
  <c r="BK314" i="5"/>
  <c r="AY188" i="6"/>
  <c r="BH22" i="22"/>
  <c r="BJ125" i="9"/>
  <c r="BJ29" i="23" s="1"/>
  <c r="BJ50" s="1"/>
  <c r="BH334" i="5"/>
  <c r="AY195" i="6"/>
  <c r="BI305" i="5"/>
  <c r="BH327"/>
  <c r="BI342"/>
  <c r="BI313"/>
  <c r="AY138" i="6"/>
  <c r="BK332" i="5"/>
  <c r="BH338"/>
  <c r="BH98" i="22"/>
  <c r="BI311" i="5"/>
  <c r="BH326"/>
  <c r="AY176" i="22"/>
  <c r="BJ263" i="5"/>
  <c r="BJ219"/>
  <c r="BK175"/>
  <c r="BK246" i="15"/>
  <c r="BL202"/>
  <c r="AX180" i="6"/>
  <c r="AY142" s="1"/>
  <c r="AW104" i="22"/>
  <c r="BJ192" i="5"/>
  <c r="BI236"/>
  <c r="BI283"/>
  <c r="BL204" i="15"/>
  <c r="BK248"/>
  <c r="BI277" i="5"/>
  <c r="BJ186"/>
  <c r="BI230"/>
  <c r="BL233"/>
  <c r="BL280"/>
  <c r="BM189"/>
  <c r="BJ260"/>
  <c r="BK172"/>
  <c r="BJ216"/>
  <c r="BK105" i="15"/>
  <c r="BK120" i="9"/>
  <c r="BK118" s="1"/>
  <c r="BK124" s="1"/>
  <c r="BL107" i="15"/>
  <c r="BJ24" i="22"/>
  <c r="BJ175" s="1"/>
  <c r="BL201" i="15"/>
  <c r="BK245"/>
  <c r="BF61" i="9"/>
  <c r="BF62" s="1"/>
  <c r="BF65" s="1"/>
  <c r="BC67"/>
  <c r="BD64" s="1"/>
  <c r="BD66" s="1"/>
  <c r="BC28" i="23"/>
  <c r="BC49" s="1"/>
  <c r="BC25" i="22"/>
  <c r="BC26" s="1"/>
  <c r="BI292" i="5"/>
  <c r="BI245"/>
  <c r="BJ201"/>
  <c r="BI212"/>
  <c r="BI256"/>
  <c r="BJ168"/>
  <c r="BI208"/>
  <c r="BI252"/>
  <c r="BJ164"/>
  <c r="BJ291"/>
  <c r="BK200"/>
  <c r="BJ244"/>
  <c r="BL289"/>
  <c r="BM198"/>
  <c r="BL242"/>
  <c r="BK243" i="15"/>
  <c r="BL199"/>
  <c r="BJ285" i="5"/>
  <c r="BJ238"/>
  <c r="BK194"/>
  <c r="BK96" i="15"/>
  <c r="BL44"/>
  <c r="BJ259" i="5"/>
  <c r="BK171"/>
  <c r="BJ215"/>
  <c r="AU104" i="22"/>
  <c r="BI278" i="5"/>
  <c r="BJ187"/>
  <c r="BI231"/>
  <c r="BN250"/>
  <c r="BO162"/>
  <c r="BN206"/>
  <c r="BL47" i="15"/>
  <c r="BK99"/>
  <c r="BL49"/>
  <c r="BK101"/>
  <c r="BH298" i="5"/>
  <c r="BH268"/>
  <c r="BH270" s="1"/>
  <c r="BK229"/>
  <c r="BK276"/>
  <c r="BL185"/>
  <c r="BJ281"/>
  <c r="BK190"/>
  <c r="BJ234"/>
  <c r="BL200" i="15"/>
  <c r="BK244"/>
  <c r="BH325" i="5"/>
  <c r="BH293"/>
  <c r="BJ258"/>
  <c r="BK170"/>
  <c r="BJ214"/>
  <c r="BJ257"/>
  <c r="BJ213"/>
  <c r="BK169"/>
  <c r="BH331"/>
  <c r="BH299"/>
  <c r="BL336"/>
  <c r="BI316"/>
  <c r="BG345"/>
  <c r="BG349" s="1"/>
  <c r="BG102" i="22" s="1"/>
  <c r="BE62" i="9"/>
  <c r="BE65" s="1"/>
  <c r="BI317" i="5"/>
  <c r="BG295"/>
  <c r="BH304"/>
  <c r="BH340"/>
  <c r="AZ77" i="9"/>
  <c r="BA74" s="1"/>
  <c r="AZ42" i="23"/>
  <c r="AZ63" s="1"/>
  <c r="AZ100" i="22"/>
  <c r="BK218" i="5"/>
  <c r="BK262"/>
  <c r="BL174"/>
  <c r="BJ40" i="23"/>
  <c r="BJ34" i="7"/>
  <c r="BI232" i="5"/>
  <c r="BI279"/>
  <c r="BJ188"/>
  <c r="BI239"/>
  <c r="BI286"/>
  <c r="BJ195"/>
  <c r="BI205"/>
  <c r="BI249"/>
  <c r="BJ161"/>
  <c r="BK117" i="9"/>
  <c r="BK123" s="1"/>
  <c r="BK125" s="1"/>
  <c r="BL104" i="15"/>
  <c r="AZ137" i="6"/>
  <c r="BA134" s="1"/>
  <c r="BB28" i="22"/>
  <c r="BM237" i="5"/>
  <c r="BM284"/>
  <c r="BN193"/>
  <c r="BJ38" i="23"/>
  <c r="BJ32" i="7"/>
  <c r="BJ39" s="1"/>
  <c r="BJ19"/>
  <c r="BJ23" i="23"/>
  <c r="BJ217" i="5"/>
  <c r="BK173"/>
  <c r="BJ261"/>
  <c r="BJ222"/>
  <c r="BJ266"/>
  <c r="BK178"/>
  <c r="BI227"/>
  <c r="BI274"/>
  <c r="BJ183"/>
  <c r="N51" i="11"/>
  <c r="AV104" i="22"/>
  <c r="BG173"/>
  <c r="BK179" i="5"/>
  <c r="BJ223"/>
  <c r="BJ267"/>
  <c r="BI235"/>
  <c r="BJ191"/>
  <c r="BI282"/>
  <c r="BI334" s="1"/>
  <c r="AZ194" i="6"/>
  <c r="BA191" s="1"/>
  <c r="BJ255" i="5"/>
  <c r="BK167"/>
  <c r="BJ211"/>
  <c r="BL251"/>
  <c r="BM163"/>
  <c r="BL207"/>
  <c r="BJ22" i="7"/>
  <c r="BJ26" i="23"/>
  <c r="BI204" i="5"/>
  <c r="BI248"/>
  <c r="BJ160"/>
  <c r="BA28" i="22"/>
  <c r="BI228" i="5"/>
  <c r="BI275"/>
  <c r="BJ184"/>
  <c r="BL48" i="15"/>
  <c r="BK100"/>
  <c r="BK247"/>
  <c r="BL203"/>
  <c r="BI210" i="5"/>
  <c r="BI254"/>
  <c r="BJ166"/>
  <c r="BK240"/>
  <c r="BK287"/>
  <c r="BL196"/>
  <c r="AZ187" i="6"/>
  <c r="BA184" s="1"/>
  <c r="BI40" i="7"/>
  <c r="BI41" s="1"/>
  <c r="BI40" i="9" s="1"/>
  <c r="BI41" s="1"/>
  <c r="BI221" i="5"/>
  <c r="BI265"/>
  <c r="BJ177"/>
  <c r="BL220"/>
  <c r="BM176"/>
  <c r="BL264"/>
  <c r="BI28" i="7"/>
  <c r="BI29" s="1"/>
  <c r="BI20" i="9" s="1"/>
  <c r="BI21" s="1"/>
  <c r="BI27" i="7"/>
  <c r="BI226" i="5"/>
  <c r="BI273"/>
  <c r="BJ182"/>
  <c r="BJ290"/>
  <c r="BJ243"/>
  <c r="BK199"/>
  <c r="BI241"/>
  <c r="BI288"/>
  <c r="BJ197"/>
  <c r="BJ312"/>
  <c r="BH335"/>
  <c r="BH329"/>
  <c r="BH344"/>
  <c r="BH306"/>
  <c r="BH302"/>
  <c r="BI343"/>
  <c r="BK341"/>
  <c r="BI337"/>
  <c r="BG270"/>
  <c r="BI309"/>
  <c r="N45" i="11"/>
  <c r="BG318" i="5"/>
  <c r="BH330"/>
  <c r="BM300"/>
  <c r="BF72" i="9"/>
  <c r="BF75" s="1"/>
  <c r="BJ328" i="5"/>
  <c r="BI333"/>
  <c r="BJ339"/>
  <c r="BI308"/>
  <c r="BI307"/>
  <c r="CM163" i="22"/>
  <c r="BJ209" i="5" l="1"/>
  <c r="BJ253"/>
  <c r="BJ303" s="1"/>
  <c r="BK165"/>
  <c r="BL314"/>
  <c r="BJ311"/>
  <c r="AF131" i="22"/>
  <c r="AF134" s="1"/>
  <c r="AD41" i="23"/>
  <c r="AD44" s="1"/>
  <c r="AD64"/>
  <c r="BF178" i="22"/>
  <c r="BF52" i="23"/>
  <c r="BG65"/>
  <c r="AH179" i="22"/>
  <c r="AF148"/>
  <c r="AF150"/>
  <c r="AF161"/>
  <c r="BG322" i="5"/>
  <c r="BG27" i="22" s="1"/>
  <c r="AG146"/>
  <c r="AG131"/>
  <c r="AG107" i="9"/>
  <c r="AH104" s="1"/>
  <c r="AH100"/>
  <c r="AH110" s="1"/>
  <c r="BH26"/>
  <c r="BI23" s="1"/>
  <c r="BI25" s="1"/>
  <c r="AI46"/>
  <c r="AJ43" s="1"/>
  <c r="AI48"/>
  <c r="AI99" i="22" s="1"/>
  <c r="BI44" i="9"/>
  <c r="BI24"/>
  <c r="BH28"/>
  <c r="BH23" i="22" s="1"/>
  <c r="BH173"/>
  <c r="BJ316" i="5"/>
  <c r="AZ138" i="6"/>
  <c r="BI338" i="5"/>
  <c r="BL332"/>
  <c r="AX181" i="6"/>
  <c r="AX199" s="1"/>
  <c r="AX68" i="23" s="1"/>
  <c r="AX66" s="1"/>
  <c r="BJ313" i="5"/>
  <c r="BK339"/>
  <c r="BI327"/>
  <c r="BI306"/>
  <c r="BI344"/>
  <c r="BI340"/>
  <c r="BJ342"/>
  <c r="BI22" i="22"/>
  <c r="BI315" i="5"/>
  <c r="BI98" i="22"/>
  <c r="BJ317" i="5"/>
  <c r="BM336"/>
  <c r="BK290"/>
  <c r="BK243"/>
  <c r="BL199"/>
  <c r="BI325"/>
  <c r="BI293"/>
  <c r="BH71" i="9" s="1"/>
  <c r="BA187" i="6"/>
  <c r="BB184" s="1"/>
  <c r="BJ254" i="5"/>
  <c r="BJ210"/>
  <c r="BK166"/>
  <c r="BM48" i="15"/>
  <c r="BL100"/>
  <c r="BJ204" i="5"/>
  <c r="BJ248"/>
  <c r="BK160"/>
  <c r="BM251"/>
  <c r="BN163"/>
  <c r="BM207"/>
  <c r="BA194" i="6"/>
  <c r="BB191" s="1"/>
  <c r="BJ282" i="5"/>
  <c r="BK191"/>
  <c r="BJ235"/>
  <c r="BK223"/>
  <c r="BL179"/>
  <c r="BK267"/>
  <c r="AV147" i="22"/>
  <c r="BK183" i="5"/>
  <c r="BJ227"/>
  <c r="BJ274"/>
  <c r="BJ28" i="7"/>
  <c r="BJ29" s="1"/>
  <c r="BJ20" i="9" s="1"/>
  <c r="BJ21" s="1"/>
  <c r="BJ27" i="7"/>
  <c r="BM104" i="15"/>
  <c r="BL117" i="9"/>
  <c r="BL123" s="1"/>
  <c r="BJ205" i="5"/>
  <c r="BJ249"/>
  <c r="BK161"/>
  <c r="BJ279"/>
  <c r="BK188"/>
  <c r="BJ232"/>
  <c r="BL218"/>
  <c r="BL262"/>
  <c r="BM174"/>
  <c r="BH345"/>
  <c r="BH349" s="1"/>
  <c r="BH102" i="22" s="1"/>
  <c r="BL244" i="15"/>
  <c r="BM200"/>
  <c r="BK281" i="5"/>
  <c r="BL190"/>
  <c r="BK234"/>
  <c r="BL276"/>
  <c r="BM185"/>
  <c r="BL229"/>
  <c r="BH318"/>
  <c r="BL101" i="15"/>
  <c r="BM49"/>
  <c r="BM47"/>
  <c r="BL99"/>
  <c r="BO250" i="5"/>
  <c r="BP162"/>
  <c r="BO206"/>
  <c r="BK23" i="23"/>
  <c r="BK19" i="7"/>
  <c r="BL243" i="15"/>
  <c r="BM199"/>
  <c r="BK291" i="5"/>
  <c r="BL200"/>
  <c r="BK244"/>
  <c r="BJ252"/>
  <c r="BK164"/>
  <c r="BJ208"/>
  <c r="BJ245"/>
  <c r="BJ292"/>
  <c r="BK201"/>
  <c r="BL105" i="15"/>
  <c r="BL120" i="9"/>
  <c r="BL118" s="1"/>
  <c r="BL124" s="1"/>
  <c r="BM107" i="15"/>
  <c r="BL248"/>
  <c r="BM204"/>
  <c r="BL246"/>
  <c r="BM202"/>
  <c r="BK219" i="5"/>
  <c r="BK263"/>
  <c r="BL175"/>
  <c r="BJ305"/>
  <c r="BJ308"/>
  <c r="BI330"/>
  <c r="BJ309"/>
  <c r="BL341"/>
  <c r="BJ310"/>
  <c r="BI329"/>
  <c r="BJ241"/>
  <c r="BJ288"/>
  <c r="BK197"/>
  <c r="BJ273"/>
  <c r="BJ226"/>
  <c r="BK182"/>
  <c r="BM264"/>
  <c r="BN176"/>
  <c r="BM220"/>
  <c r="BJ265"/>
  <c r="BK177"/>
  <c r="BJ221"/>
  <c r="BL287"/>
  <c r="BM196"/>
  <c r="BL240"/>
  <c r="BL247" i="15"/>
  <c r="BM203"/>
  <c r="BJ275" i="5"/>
  <c r="BK184"/>
  <c r="BJ228"/>
  <c r="BI298"/>
  <c r="BI268"/>
  <c r="BI270" s="1"/>
  <c r="BL167"/>
  <c r="BK255"/>
  <c r="BK211"/>
  <c r="BK266"/>
  <c r="BK222"/>
  <c r="BL178"/>
  <c r="BK261"/>
  <c r="BL173"/>
  <c r="BK217"/>
  <c r="BJ40" i="7"/>
  <c r="BJ41" s="1"/>
  <c r="BJ40" i="9" s="1"/>
  <c r="BJ41" s="1"/>
  <c r="BN284" i="5"/>
  <c r="BO193"/>
  <c r="BN237"/>
  <c r="BA137" i="6"/>
  <c r="BB134" s="1"/>
  <c r="BK29" i="23"/>
  <c r="BK50" s="1"/>
  <c r="BK24" i="22"/>
  <c r="BK175" s="1"/>
  <c r="BJ286" i="5"/>
  <c r="BK195"/>
  <c r="BJ239"/>
  <c r="AZ176" i="22"/>
  <c r="BA76" i="9"/>
  <c r="BK213" i="5"/>
  <c r="BK257"/>
  <c r="BL169"/>
  <c r="BK214"/>
  <c r="BK258"/>
  <c r="BL170"/>
  <c r="BH295"/>
  <c r="BG71" i="9"/>
  <c r="BG72" s="1"/>
  <c r="BG75" s="1"/>
  <c r="BG61"/>
  <c r="BG62" s="1"/>
  <c r="BG65" s="1"/>
  <c r="BK22" i="7"/>
  <c r="BK26" i="23"/>
  <c r="BJ278" i="5"/>
  <c r="BK187"/>
  <c r="BJ231"/>
  <c r="AU147" i="22"/>
  <c r="BK259" i="5"/>
  <c r="BK215"/>
  <c r="BL171"/>
  <c r="BL96" i="15"/>
  <c r="BM44"/>
  <c r="BK285" i="5"/>
  <c r="BK238"/>
  <c r="BL194"/>
  <c r="BK38" i="23"/>
  <c r="BK32" i="7"/>
  <c r="BM242" i="5"/>
  <c r="BN198"/>
  <c r="BM289"/>
  <c r="BM341" s="1"/>
  <c r="BJ256"/>
  <c r="BK168"/>
  <c r="BJ212"/>
  <c r="BD67" i="9"/>
  <c r="BE64" s="1"/>
  <c r="BD28" i="23"/>
  <c r="BD49" s="1"/>
  <c r="BD25" i="22"/>
  <c r="BD26" s="1"/>
  <c r="BL245" i="15"/>
  <c r="BM201"/>
  <c r="BK260" i="5"/>
  <c r="BK216"/>
  <c r="BL172"/>
  <c r="BM233"/>
  <c r="BM280"/>
  <c r="BN189"/>
  <c r="BJ230"/>
  <c r="BJ277"/>
  <c r="BK186"/>
  <c r="BJ283"/>
  <c r="BK192"/>
  <c r="BJ236"/>
  <c r="AW147" i="22"/>
  <c r="AY180" i="6"/>
  <c r="AZ142" s="1"/>
  <c r="BK34" i="7"/>
  <c r="BK40" i="23"/>
  <c r="AZ188" i="6"/>
  <c r="BI304" i="5"/>
  <c r="BL301"/>
  <c r="AZ195" i="6"/>
  <c r="BI326" i="5"/>
  <c r="BI299"/>
  <c r="BI331"/>
  <c r="BK312"/>
  <c r="BJ307"/>
  <c r="BJ333"/>
  <c r="BK328"/>
  <c r="BN300"/>
  <c r="BJ337"/>
  <c r="BJ343"/>
  <c r="BI302"/>
  <c r="BI335"/>
  <c r="CN163" i="22"/>
  <c r="BL165" i="5" l="1"/>
  <c r="BK209"/>
  <c r="BK253"/>
  <c r="BK303" s="1"/>
  <c r="BK317"/>
  <c r="AF136" i="22"/>
  <c r="AF137" s="1"/>
  <c r="BK39" i="7"/>
  <c r="AD62" i="23"/>
  <c r="AD70" s="1"/>
  <c r="AD71" s="1"/>
  <c r="AD72" s="1"/>
  <c r="AE43" s="1"/>
  <c r="AE41" s="1"/>
  <c r="AE44" s="1"/>
  <c r="BI295" i="5"/>
  <c r="BH65" i="23"/>
  <c r="BG178" i="22"/>
  <c r="BG52" i="23"/>
  <c r="BH322" i="5"/>
  <c r="BH27" i="22" s="1"/>
  <c r="AG161"/>
  <c r="AG148"/>
  <c r="AG150"/>
  <c r="AG134"/>
  <c r="AG136"/>
  <c r="AG137" s="1"/>
  <c r="AH101" i="9"/>
  <c r="AH106" s="1"/>
  <c r="AH111" s="1"/>
  <c r="AH112" s="1"/>
  <c r="AH113" s="1"/>
  <c r="AH107" i="22" s="1"/>
  <c r="AH105" i="9"/>
  <c r="BI26"/>
  <c r="BJ23" s="1"/>
  <c r="BJ44"/>
  <c r="AI174" i="22"/>
  <c r="AI177" s="1"/>
  <c r="AI101"/>
  <c r="AI103" s="1"/>
  <c r="AI106" s="1"/>
  <c r="AJ45" i="9"/>
  <c r="BJ24"/>
  <c r="BJ25"/>
  <c r="BI28"/>
  <c r="BI23" i="22" s="1"/>
  <c r="BI173"/>
  <c r="AX104"/>
  <c r="AX147" s="1"/>
  <c r="BA188" i="6"/>
  <c r="BK337" i="5"/>
  <c r="BK308"/>
  <c r="BK313"/>
  <c r="AY181" i="6"/>
  <c r="AY199" s="1"/>
  <c r="AY68" i="23" s="1"/>
  <c r="AY66" s="1"/>
  <c r="BJ329" i="5"/>
  <c r="BJ98" i="22"/>
  <c r="BK342" i="5"/>
  <c r="BN280"/>
  <c r="BO189"/>
  <c r="BN233"/>
  <c r="BN201" i="15"/>
  <c r="BM245"/>
  <c r="BC28" i="22"/>
  <c r="BN289" i="5"/>
  <c r="BO198"/>
  <c r="BN242"/>
  <c r="BK40" i="7"/>
  <c r="BK41" s="1"/>
  <c r="BK40" i="9" s="1"/>
  <c r="BK41" s="1"/>
  <c r="BL238" i="5"/>
  <c r="BL285"/>
  <c r="BM194"/>
  <c r="BL19" i="7"/>
  <c r="BL23" i="23"/>
  <c r="BK231" i="5"/>
  <c r="BL187"/>
  <c r="BK278"/>
  <c r="BM169"/>
  <c r="BL213"/>
  <c r="BL257"/>
  <c r="BA42" i="23"/>
  <c r="BA63" s="1"/>
  <c r="BA100" i="22"/>
  <c r="BB137" i="6"/>
  <c r="BC134" s="1"/>
  <c r="BO284" i="5"/>
  <c r="BP193"/>
  <c r="BO237"/>
  <c r="BL211"/>
  <c r="BL255"/>
  <c r="BM167"/>
  <c r="BI318"/>
  <c r="BK228"/>
  <c r="BK275"/>
  <c r="BL184"/>
  <c r="BN203" i="15"/>
  <c r="BM247"/>
  <c r="BK221" i="5"/>
  <c r="BK265"/>
  <c r="BL177"/>
  <c r="BK288"/>
  <c r="BL197"/>
  <c r="BK241"/>
  <c r="BN202" i="15"/>
  <c r="BM246"/>
  <c r="BM248"/>
  <c r="BN204"/>
  <c r="BM120" i="9"/>
  <c r="BM118" s="1"/>
  <c r="BM124" s="1"/>
  <c r="BN107" i="15"/>
  <c r="BM105"/>
  <c r="BL291" i="5"/>
  <c r="BM200"/>
  <c r="BL244"/>
  <c r="BN199" i="15"/>
  <c r="BM243"/>
  <c r="BK27" i="7"/>
  <c r="BK28"/>
  <c r="BK29" s="1"/>
  <c r="BK20" i="9" s="1"/>
  <c r="BK21" s="1"/>
  <c r="BN47" i="15"/>
  <c r="BM99"/>
  <c r="BM276" i="5"/>
  <c r="BN185"/>
  <c r="BM229"/>
  <c r="BK227"/>
  <c r="BL183"/>
  <c r="BK274"/>
  <c r="BK326" s="1"/>
  <c r="BK282"/>
  <c r="BK235"/>
  <c r="BL191"/>
  <c r="BJ298"/>
  <c r="BJ268"/>
  <c r="BK254"/>
  <c r="BL166"/>
  <c r="BK210"/>
  <c r="BB187" i="6"/>
  <c r="BC184" s="1"/>
  <c r="BI345" i="5"/>
  <c r="BI349" s="1"/>
  <c r="BI102" i="22" s="1"/>
  <c r="BJ335" i="5"/>
  <c r="BJ306"/>
  <c r="BJ338"/>
  <c r="BK311"/>
  <c r="BL339"/>
  <c r="BM314"/>
  <c r="BJ344"/>
  <c r="BJ302"/>
  <c r="BO300"/>
  <c r="BK333"/>
  <c r="BL312"/>
  <c r="BJ331"/>
  <c r="BJ299"/>
  <c r="BL125" i="9"/>
  <c r="BJ22" i="22"/>
  <c r="BJ326" i="5"/>
  <c r="BA195" i="6"/>
  <c r="BM301" i="5"/>
  <c r="BJ304"/>
  <c r="AZ180" i="6"/>
  <c r="BA142" s="1"/>
  <c r="BA180" s="1"/>
  <c r="BK236" i="5"/>
  <c r="BK283"/>
  <c r="BL192"/>
  <c r="BK230"/>
  <c r="BK277"/>
  <c r="BL186"/>
  <c r="BM172"/>
  <c r="BL260"/>
  <c r="BL216"/>
  <c r="BE66" i="9"/>
  <c r="BE67" s="1"/>
  <c r="BF64" s="1"/>
  <c r="BF66" s="1"/>
  <c r="BK256" i="5"/>
  <c r="BL168"/>
  <c r="BK212"/>
  <c r="BN44" i="15"/>
  <c r="BM96"/>
  <c r="BL259" i="5"/>
  <c r="BM171"/>
  <c r="BL215"/>
  <c r="BL258"/>
  <c r="BL214"/>
  <c r="BM170"/>
  <c r="BK286"/>
  <c r="BK239"/>
  <c r="BL195"/>
  <c r="BL217"/>
  <c r="BL261"/>
  <c r="BM173"/>
  <c r="BL222"/>
  <c r="BL266"/>
  <c r="BM178"/>
  <c r="BH61" i="9"/>
  <c r="BJ270" i="5"/>
  <c r="BM287"/>
  <c r="BN196"/>
  <c r="BM240"/>
  <c r="BN220"/>
  <c r="BN264"/>
  <c r="BO176"/>
  <c r="BK226"/>
  <c r="BK273"/>
  <c r="BL182"/>
  <c r="BJ325"/>
  <c r="BJ293"/>
  <c r="BL263"/>
  <c r="BM175"/>
  <c r="BL219"/>
  <c r="BL40" i="23"/>
  <c r="BL34" i="7"/>
  <c r="BK292" i="5"/>
  <c r="BL201"/>
  <c r="BK245"/>
  <c r="BK252"/>
  <c r="BK208"/>
  <c r="BL164"/>
  <c r="BL32" i="7"/>
  <c r="BL38" i="23"/>
  <c r="BP250" i="5"/>
  <c r="BQ162"/>
  <c r="BP206"/>
  <c r="BL22" i="7"/>
  <c r="BL26" i="23"/>
  <c r="BN49" i="15"/>
  <c r="BM101"/>
  <c r="BL234" i="5"/>
  <c r="BL281"/>
  <c r="BM190"/>
  <c r="BM244" i="15"/>
  <c r="BN200"/>
  <c r="BM262" i="5"/>
  <c r="BN174"/>
  <c r="BM218"/>
  <c r="BL188"/>
  <c r="BK232"/>
  <c r="BK279"/>
  <c r="BK205"/>
  <c r="BK249"/>
  <c r="BL161"/>
  <c r="BM117" i="9"/>
  <c r="BM123" s="1"/>
  <c r="BN104" i="15"/>
  <c r="BL223" i="5"/>
  <c r="BL267"/>
  <c r="BM179"/>
  <c r="BB194" i="6"/>
  <c r="BC191" s="1"/>
  <c r="BN207" i="5"/>
  <c r="BN251"/>
  <c r="BO163"/>
  <c r="BK204"/>
  <c r="BK248"/>
  <c r="BL160"/>
  <c r="BM100" i="15"/>
  <c r="BN48"/>
  <c r="BH72" i="9"/>
  <c r="BH75" s="1"/>
  <c r="BL243" i="5"/>
  <c r="BM199"/>
  <c r="BL290"/>
  <c r="BL342" s="1"/>
  <c r="BM332"/>
  <c r="BK310"/>
  <c r="BK309"/>
  <c r="BJ330"/>
  <c r="BK307"/>
  <c r="BA77" i="9"/>
  <c r="BB74" s="1"/>
  <c r="BB76" s="1"/>
  <c r="BA138" i="6"/>
  <c r="BN336" i="5"/>
  <c r="BK316"/>
  <c r="BK305"/>
  <c r="BJ327"/>
  <c r="BJ315"/>
  <c r="BJ340"/>
  <c r="BK343"/>
  <c r="BL328"/>
  <c r="BJ334"/>
  <c r="CO163" i="22"/>
  <c r="BM165" i="5" l="1"/>
  <c r="BL253"/>
  <c r="BL303" s="1"/>
  <c r="BL209"/>
  <c r="BL39" i="7"/>
  <c r="BK330" i="5"/>
  <c r="AE64" i="23"/>
  <c r="AE62" s="1"/>
  <c r="AE70" s="1"/>
  <c r="AE71" s="1"/>
  <c r="AE72" s="1"/>
  <c r="AF43" s="1"/>
  <c r="BI65"/>
  <c r="BH178" i="22"/>
  <c r="BH52" i="23"/>
  <c r="AI179" i="22"/>
  <c r="AH109"/>
  <c r="AH146" s="1"/>
  <c r="BI322" i="5"/>
  <c r="BI27" i="22" s="1"/>
  <c r="AI100" i="9"/>
  <c r="AI110" s="1"/>
  <c r="AH107"/>
  <c r="AI104" s="1"/>
  <c r="BJ26"/>
  <c r="BK23" s="1"/>
  <c r="BK25" s="1"/>
  <c r="BJ28"/>
  <c r="BJ23" i="22" s="1"/>
  <c r="BK44" i="9"/>
  <c r="AJ46"/>
  <c r="AK43" s="1"/>
  <c r="AJ48"/>
  <c r="AJ99" i="22" s="1"/>
  <c r="BK24" i="9"/>
  <c r="BM125"/>
  <c r="BM29" i="23" s="1"/>
  <c r="BM50" s="1"/>
  <c r="AY104" i="22"/>
  <c r="AY147" s="1"/>
  <c r="BK329" i="5"/>
  <c r="BL317"/>
  <c r="BB188" i="6"/>
  <c r="BL333" i="5"/>
  <c r="BN314"/>
  <c r="BL316"/>
  <c r="BK315"/>
  <c r="BL305"/>
  <c r="BL337"/>
  <c r="BB77" i="9"/>
  <c r="BC74" s="1"/>
  <c r="BC76" s="1"/>
  <c r="BB42" i="23"/>
  <c r="BB63" s="1"/>
  <c r="BB100" i="22"/>
  <c r="BM290" i="5"/>
  <c r="BN199"/>
  <c r="BM243"/>
  <c r="BN100" i="15"/>
  <c r="BO48"/>
  <c r="BL248" i="5"/>
  <c r="BL204"/>
  <c r="BM160"/>
  <c r="BM223"/>
  <c r="BM267"/>
  <c r="BN179"/>
  <c r="BL279"/>
  <c r="BM188"/>
  <c r="BL232"/>
  <c r="BN262"/>
  <c r="BO174"/>
  <c r="BN218"/>
  <c r="BL40" i="7"/>
  <c r="BL41" s="1"/>
  <c r="BL40" i="9" s="1"/>
  <c r="BL41" s="1"/>
  <c r="BM263" i="5"/>
  <c r="BN175"/>
  <c r="BM219"/>
  <c r="BJ295"/>
  <c r="BI71" i="9"/>
  <c r="BI72" s="1"/>
  <c r="BI75" s="1"/>
  <c r="BL273" i="5"/>
  <c r="BM182"/>
  <c r="BL226"/>
  <c r="BM261"/>
  <c r="BM217"/>
  <c r="BN173"/>
  <c r="BN96" i="15"/>
  <c r="BO44"/>
  <c r="BL256" i="5"/>
  <c r="BL212"/>
  <c r="BM168"/>
  <c r="BF67" i="9"/>
  <c r="BG64" s="1"/>
  <c r="BF28" i="23"/>
  <c r="BF49" s="1"/>
  <c r="BF25" i="22"/>
  <c r="BF26" s="1"/>
  <c r="BD28"/>
  <c r="BM216" i="5"/>
  <c r="BM260"/>
  <c r="BN172"/>
  <c r="BL283"/>
  <c r="BM192"/>
  <c r="BL236"/>
  <c r="BA181" i="6"/>
  <c r="BA199" s="1"/>
  <c r="BA68" i="23" s="1"/>
  <c r="BA66" s="1"/>
  <c r="BB142" i="6"/>
  <c r="O47" i="11"/>
  <c r="BN229" i="5"/>
  <c r="BN276"/>
  <c r="BO185"/>
  <c r="BM22" i="7"/>
  <c r="BM26" i="23"/>
  <c r="BM32" i="7"/>
  <c r="BM38" i="23"/>
  <c r="BN105" i="15"/>
  <c r="BN120" i="9"/>
  <c r="BN118" s="1"/>
  <c r="BN124" s="1"/>
  <c r="BO107" i="15"/>
  <c r="BO204"/>
  <c r="BN248"/>
  <c r="BM40" i="23"/>
  <c r="BM34" i="7"/>
  <c r="BL228" i="5"/>
  <c r="BL275"/>
  <c r="BM184"/>
  <c r="BC137" i="6"/>
  <c r="BD134" s="1"/>
  <c r="BL28" i="7"/>
  <c r="BL29" s="1"/>
  <c r="BL20" i="9" s="1"/>
  <c r="BL21" s="1"/>
  <c r="BL27" i="7"/>
  <c r="BN245" i="15"/>
  <c r="BO201"/>
  <c r="BO280" i="5"/>
  <c r="BP189"/>
  <c r="BO233"/>
  <c r="BN301"/>
  <c r="BB195" i="6"/>
  <c r="BK299" i="5"/>
  <c r="BK331"/>
  <c r="BP300"/>
  <c r="BK344"/>
  <c r="BM339"/>
  <c r="BL309"/>
  <c r="BK304"/>
  <c r="BJ318"/>
  <c r="BL343"/>
  <c r="BK340"/>
  <c r="BO336"/>
  <c r="BN341"/>
  <c r="BK298"/>
  <c r="BK268"/>
  <c r="BK270" s="1"/>
  <c r="BO207"/>
  <c r="BO251"/>
  <c r="BP163"/>
  <c r="BC194" i="6"/>
  <c r="BD191" s="1"/>
  <c r="BN117" i="9"/>
  <c r="BN123" s="1"/>
  <c r="BN125" s="1"/>
  <c r="BO104" i="15"/>
  <c r="BL205" i="5"/>
  <c r="BM161"/>
  <c r="BL249"/>
  <c r="BL299" s="1"/>
  <c r="BN244" i="15"/>
  <c r="BO200"/>
  <c r="BM281" i="5"/>
  <c r="BN190"/>
  <c r="BM234"/>
  <c r="BO49" i="15"/>
  <c r="BN101"/>
  <c r="BQ250" i="5"/>
  <c r="BR162"/>
  <c r="BQ206"/>
  <c r="BL208"/>
  <c r="BL252"/>
  <c r="BM164"/>
  <c r="BL292"/>
  <c r="BM201"/>
  <c r="BL245"/>
  <c r="BJ345"/>
  <c r="BJ349" s="1"/>
  <c r="BJ102" i="22" s="1"/>
  <c r="BK325" i="5"/>
  <c r="BK293"/>
  <c r="BO220"/>
  <c r="BO264"/>
  <c r="BP176"/>
  <c r="BN240"/>
  <c r="BN287"/>
  <c r="BO196"/>
  <c r="BM266"/>
  <c r="BN178"/>
  <c r="BM222"/>
  <c r="BL286"/>
  <c r="BM195"/>
  <c r="BL239"/>
  <c r="BM258"/>
  <c r="BN170"/>
  <c r="BM214"/>
  <c r="BM259"/>
  <c r="BN171"/>
  <c r="BM215"/>
  <c r="BM19" i="7"/>
  <c r="BM23" i="23"/>
  <c r="BE28"/>
  <c r="BE49" s="1"/>
  <c r="BE25" i="22"/>
  <c r="BE26" s="1"/>
  <c r="BL277" i="5"/>
  <c r="BM186"/>
  <c r="BL230"/>
  <c r="BJ173" i="22"/>
  <c r="BL29" i="23"/>
  <c r="BL50" s="1"/>
  <c r="BL24" i="22"/>
  <c r="BL175" s="1"/>
  <c r="BC187" i="6"/>
  <c r="BD184" s="1"/>
  <c r="BL254" i="5"/>
  <c r="BM166"/>
  <c r="BL210"/>
  <c r="BI61" i="9"/>
  <c r="BL282" i="5"/>
  <c r="BL235"/>
  <c r="BM191"/>
  <c r="BL227"/>
  <c r="BL274"/>
  <c r="BM183"/>
  <c r="BN99" i="15"/>
  <c r="BO47"/>
  <c r="BO199"/>
  <c r="BN243"/>
  <c r="BM244" i="5"/>
  <c r="BM291"/>
  <c r="BN200"/>
  <c r="BO202" i="15"/>
  <c r="BN246"/>
  <c r="BL241" i="5"/>
  <c r="BL288"/>
  <c r="BM197"/>
  <c r="BL221"/>
  <c r="BL265"/>
  <c r="BM177"/>
  <c r="BN247" i="15"/>
  <c r="BO203"/>
  <c r="BM211" i="5"/>
  <c r="BM255"/>
  <c r="BN167"/>
  <c r="BP237"/>
  <c r="BP284"/>
  <c r="BQ193"/>
  <c r="BA176" i="22"/>
  <c r="BM257" i="5"/>
  <c r="BN169"/>
  <c r="BM213"/>
  <c r="BL278"/>
  <c r="BM187"/>
  <c r="BL231"/>
  <c r="BM238"/>
  <c r="BM285"/>
  <c r="BN194"/>
  <c r="BO242"/>
  <c r="BO289"/>
  <c r="BP198"/>
  <c r="BM312"/>
  <c r="BK302"/>
  <c r="BL313"/>
  <c r="BL311"/>
  <c r="BK338"/>
  <c r="BL308"/>
  <c r="BK306"/>
  <c r="BL310"/>
  <c r="BK335"/>
  <c r="AZ181" i="6"/>
  <c r="BH62" i="9"/>
  <c r="BH65" s="1"/>
  <c r="BK334" i="5"/>
  <c r="BM328"/>
  <c r="BK22" i="22"/>
  <c r="BK327" i="5"/>
  <c r="BB138" i="6"/>
  <c r="BL307" i="5"/>
  <c r="BK98" i="22"/>
  <c r="BN332" i="5"/>
  <c r="CP163" i="22"/>
  <c r="BM253" i="5" l="1"/>
  <c r="BM303" s="1"/>
  <c r="BN165"/>
  <c r="BM209"/>
  <c r="AH131" i="22"/>
  <c r="AH136" s="1"/>
  <c r="AH137" s="1"/>
  <c r="BM39" i="7"/>
  <c r="AF41" i="23"/>
  <c r="AF44" s="1"/>
  <c r="AF64"/>
  <c r="BM310" i="5"/>
  <c r="BM24" i="22"/>
  <c r="BM175" s="1"/>
  <c r="BJ65" i="23"/>
  <c r="BI178" i="22"/>
  <c r="BI52" i="23"/>
  <c r="AH150" i="22"/>
  <c r="AH161"/>
  <c r="AH148"/>
  <c r="BJ322" i="5"/>
  <c r="BJ27" i="22" s="1"/>
  <c r="AI101" i="9"/>
  <c r="AI106" s="1"/>
  <c r="AI111" s="1"/>
  <c r="AI112" s="1"/>
  <c r="AI113" s="1"/>
  <c r="AI107" i="22" s="1"/>
  <c r="AI109" s="1"/>
  <c r="AI105" i="9"/>
  <c r="BK26"/>
  <c r="BL23" s="1"/>
  <c r="BL44"/>
  <c r="AK45"/>
  <c r="AJ174" i="22"/>
  <c r="AJ177" s="1"/>
  <c r="AJ101"/>
  <c r="AJ103" s="1"/>
  <c r="AJ106" s="1"/>
  <c r="BL24" i="9"/>
  <c r="BL25"/>
  <c r="BK28"/>
  <c r="BK23" i="22" s="1"/>
  <c r="BL327" i="5"/>
  <c r="BN328"/>
  <c r="BM305"/>
  <c r="BL340"/>
  <c r="BL326"/>
  <c r="BM337"/>
  <c r="BN339"/>
  <c r="BC195" i="6"/>
  <c r="BM311" i="5"/>
  <c r="AZ199" i="6"/>
  <c r="AZ68" i="23" s="1"/>
  <c r="AZ66" s="1"/>
  <c r="O45" i="11"/>
  <c r="BA104" i="22"/>
  <c r="BA147" s="1"/>
  <c r="BN238" i="5"/>
  <c r="BN285"/>
  <c r="BO194"/>
  <c r="BM278"/>
  <c r="BN187"/>
  <c r="BM231"/>
  <c r="BN255"/>
  <c r="BO167"/>
  <c r="BN211"/>
  <c r="BM241"/>
  <c r="BM288"/>
  <c r="BN197"/>
  <c r="BP202" i="15"/>
  <c r="BO246"/>
  <c r="BN38" i="23"/>
  <c r="BN32" i="7"/>
  <c r="BO99" i="15"/>
  <c r="BP47"/>
  <c r="BM274" i="5"/>
  <c r="BN183"/>
  <c r="BM227"/>
  <c r="BM282"/>
  <c r="BN191"/>
  <c r="BM235"/>
  <c r="BM254"/>
  <c r="BN166"/>
  <c r="BM210"/>
  <c r="BM27" i="7"/>
  <c r="BM28"/>
  <c r="BM29" s="1"/>
  <c r="BM20" i="9" s="1"/>
  <c r="BM21" s="1"/>
  <c r="BN215" i="5"/>
  <c r="BN259"/>
  <c r="BO171"/>
  <c r="BN222"/>
  <c r="BN266"/>
  <c r="BO178"/>
  <c r="BO240"/>
  <c r="BO287"/>
  <c r="BP196"/>
  <c r="BJ71" i="9"/>
  <c r="BP49" i="15"/>
  <c r="BO101"/>
  <c r="BN234" i="5"/>
  <c r="BN281"/>
  <c r="BO190"/>
  <c r="BO244" i="15"/>
  <c r="BP200"/>
  <c r="BN29" i="23"/>
  <c r="BN50" s="1"/>
  <c r="BN24" i="22"/>
  <c r="BN175" s="1"/>
  <c r="BD194" i="6"/>
  <c r="BE191" s="1"/>
  <c r="BJ61" i="9"/>
  <c r="BJ62" s="1"/>
  <c r="BJ65" s="1"/>
  <c r="BM228" i="5"/>
  <c r="BM275"/>
  <c r="BN184"/>
  <c r="BP204" i="15"/>
  <c r="BO248"/>
  <c r="BO229" i="5"/>
  <c r="BO276"/>
  <c r="BP185"/>
  <c r="BM283"/>
  <c r="BN192"/>
  <c r="BM236"/>
  <c r="BN216"/>
  <c r="BN260"/>
  <c r="BO172"/>
  <c r="BM256"/>
  <c r="BN168"/>
  <c r="BM212"/>
  <c r="BN19" i="7"/>
  <c r="BN23" i="23"/>
  <c r="BL325" i="5"/>
  <c r="BL293"/>
  <c r="BO262"/>
  <c r="BP174"/>
  <c r="BO218"/>
  <c r="BM248"/>
  <c r="BN160"/>
  <c r="BM204"/>
  <c r="BL298"/>
  <c r="BL268"/>
  <c r="BN243"/>
  <c r="BN290"/>
  <c r="BO199"/>
  <c r="BB176" i="22"/>
  <c r="BC77" i="9"/>
  <c r="BD74" s="1"/>
  <c r="BC42" i="23"/>
  <c r="BC63" s="1"/>
  <c r="BC100" i="22"/>
  <c r="BO341" i="5"/>
  <c r="BM307"/>
  <c r="BP336"/>
  <c r="BL315"/>
  <c r="BM343"/>
  <c r="BL334"/>
  <c r="BC188" i="6"/>
  <c r="BL329" i="5"/>
  <c r="BM308"/>
  <c r="BL338"/>
  <c r="BO314"/>
  <c r="BL344"/>
  <c r="BL302"/>
  <c r="BQ300"/>
  <c r="BO301"/>
  <c r="BI62" i="9"/>
  <c r="BI65" s="1"/>
  <c r="BO332" i="5"/>
  <c r="BL22" i="22"/>
  <c r="BC138" i="6"/>
  <c r="BL306" i="5"/>
  <c r="BM313"/>
  <c r="BL98" i="22"/>
  <c r="BL331" i="5"/>
  <c r="BM317"/>
  <c r="BK173" i="22"/>
  <c r="BP242" i="5"/>
  <c r="BP289"/>
  <c r="BQ198"/>
  <c r="BN257"/>
  <c r="BO169"/>
  <c r="BN213"/>
  <c r="BQ237"/>
  <c r="BQ284"/>
  <c r="BR193"/>
  <c r="BO247" i="15"/>
  <c r="BP203"/>
  <c r="BM221" i="5"/>
  <c r="BM265"/>
  <c r="BN177"/>
  <c r="BN40" i="23"/>
  <c r="BN34" i="7"/>
  <c r="BN244" i="5"/>
  <c r="BN291"/>
  <c r="BO200"/>
  <c r="BP199" i="15"/>
  <c r="BO243"/>
  <c r="BN22" i="7"/>
  <c r="BN26" i="23"/>
  <c r="BD187" i="6"/>
  <c r="BE184" s="1"/>
  <c r="BM230" i="5"/>
  <c r="BM277"/>
  <c r="BN186"/>
  <c r="BE28" i="22"/>
  <c r="BN258" i="5"/>
  <c r="BO170"/>
  <c r="BN214"/>
  <c r="BM286"/>
  <c r="BN195"/>
  <c r="BM239"/>
  <c r="BP220"/>
  <c r="BP264"/>
  <c r="BQ176"/>
  <c r="BK345"/>
  <c r="BK349" s="1"/>
  <c r="BK102" i="22" s="1"/>
  <c r="BM245" i="5"/>
  <c r="BM292"/>
  <c r="BN201"/>
  <c r="BM208"/>
  <c r="BN164"/>
  <c r="BM252"/>
  <c r="BM302" s="1"/>
  <c r="BR206"/>
  <c r="BR250"/>
  <c r="BS162"/>
  <c r="BM249"/>
  <c r="BN161"/>
  <c r="BM205"/>
  <c r="BO117" i="9"/>
  <c r="BO123" s="1"/>
  <c r="BP104" i="15"/>
  <c r="BP207" i="5"/>
  <c r="BP251"/>
  <c r="BQ163"/>
  <c r="BK318"/>
  <c r="BP233"/>
  <c r="BP280"/>
  <c r="BQ189"/>
  <c r="BP201" i="15"/>
  <c r="BO245"/>
  <c r="BD137" i="6"/>
  <c r="BE134" s="1"/>
  <c r="BO105" i="15"/>
  <c r="BP107"/>
  <c r="BO120" i="9"/>
  <c r="BO118" s="1"/>
  <c r="BO124" s="1"/>
  <c r="BM40" i="7"/>
  <c r="BM41" s="1"/>
  <c r="BM40" i="9" s="1"/>
  <c r="BM41" s="1"/>
  <c r="BB180" i="6"/>
  <c r="BC142" s="1"/>
  <c r="BF28" i="22"/>
  <c r="BG66" i="9"/>
  <c r="BG67" s="1"/>
  <c r="BH64" s="1"/>
  <c r="BO96" i="15"/>
  <c r="BP44"/>
  <c r="BN261" i="5"/>
  <c r="BO173"/>
  <c r="BN217"/>
  <c r="BM226"/>
  <c r="BN182"/>
  <c r="BM273"/>
  <c r="BN219"/>
  <c r="BN263"/>
  <c r="BO175"/>
  <c r="BM279"/>
  <c r="BN188"/>
  <c r="BM232"/>
  <c r="BN267"/>
  <c r="BO179"/>
  <c r="BN223"/>
  <c r="BO100" i="15"/>
  <c r="BP48"/>
  <c r="BL330" i="5"/>
  <c r="BL304"/>
  <c r="BM309"/>
  <c r="BM316"/>
  <c r="BM333"/>
  <c r="BL335"/>
  <c r="BK295"/>
  <c r="BN312"/>
  <c r="BM342"/>
  <c r="CQ163" i="22"/>
  <c r="BO165" i="5" l="1"/>
  <c r="BN209"/>
  <c r="BN253"/>
  <c r="BN303" s="1"/>
  <c r="AH134" i="22"/>
  <c r="BN39" i="7"/>
  <c r="AF62" i="23"/>
  <c r="AF70" s="1"/>
  <c r="AF71" s="1"/>
  <c r="AF72" s="1"/>
  <c r="AG43" s="1"/>
  <c r="BJ178" i="22"/>
  <c r="BJ52" i="23"/>
  <c r="BK65"/>
  <c r="BN337" i="5"/>
  <c r="AJ179" i="22"/>
  <c r="BK322" i="5"/>
  <c r="BK27" i="22" s="1"/>
  <c r="AI146"/>
  <c r="AI131"/>
  <c r="AJ100" i="9"/>
  <c r="AJ110" s="1"/>
  <c r="AI107"/>
  <c r="AJ104" s="1"/>
  <c r="BM44"/>
  <c r="AK46"/>
  <c r="AL43" s="1"/>
  <c r="AK48"/>
  <c r="AK99" i="22" s="1"/>
  <c r="BL26" i="9"/>
  <c r="BM23" s="1"/>
  <c r="BM25" s="1"/>
  <c r="BL28"/>
  <c r="BL23" i="22" s="1"/>
  <c r="BM24" i="9"/>
  <c r="BL345" i="5"/>
  <c r="BL349" s="1"/>
  <c r="BL102" i="22" s="1"/>
  <c r="BB181" i="6"/>
  <c r="BB199" s="1"/>
  <c r="BB68" i="23" s="1"/>
  <c r="BB66" s="1"/>
  <c r="BP341" i="5"/>
  <c r="BN342"/>
  <c r="BN310"/>
  <c r="BD195" i="6"/>
  <c r="BN313" i="5"/>
  <c r="BP332"/>
  <c r="BP314"/>
  <c r="BN343"/>
  <c r="BQ336"/>
  <c r="BM327"/>
  <c r="BN316"/>
  <c r="BN309"/>
  <c r="BO223"/>
  <c r="BO267"/>
  <c r="BP179"/>
  <c r="BM325"/>
  <c r="BM293"/>
  <c r="BL71" i="9" s="1"/>
  <c r="BO261" i="5"/>
  <c r="BP173"/>
  <c r="BO217"/>
  <c r="BQ44" i="15"/>
  <c r="BP96"/>
  <c r="BH66" i="9"/>
  <c r="BH67" s="1"/>
  <c r="BI64" s="1"/>
  <c r="BE137" i="6"/>
  <c r="BF134" s="1"/>
  <c r="BQ201" i="15"/>
  <c r="BP245"/>
  <c r="BQ251" i="5"/>
  <c r="BR163"/>
  <c r="BQ207"/>
  <c r="BN205"/>
  <c r="BN249"/>
  <c r="BO161"/>
  <c r="BS250"/>
  <c r="BT162"/>
  <c r="BS206"/>
  <c r="BN252"/>
  <c r="BO164"/>
  <c r="BN208"/>
  <c r="BO201"/>
  <c r="BN245"/>
  <c r="BN292"/>
  <c r="BO214"/>
  <c r="BO258"/>
  <c r="BP170"/>
  <c r="BN230"/>
  <c r="BN277"/>
  <c r="BO186"/>
  <c r="BE187" i="6"/>
  <c r="BF184" s="1"/>
  <c r="BP243" i="15"/>
  <c r="BQ199"/>
  <c r="BN221" i="5"/>
  <c r="BN265"/>
  <c r="BO177"/>
  <c r="BL173" i="22"/>
  <c r="BC176"/>
  <c r="BD76" i="9"/>
  <c r="BD77" s="1"/>
  <c r="BE74" s="1"/>
  <c r="BK61"/>
  <c r="BK62" s="1"/>
  <c r="BK65" s="1"/>
  <c r="BM298" i="5"/>
  <c r="BM268"/>
  <c r="BL61" i="9" s="1"/>
  <c r="BP218" i="5"/>
  <c r="BP262"/>
  <c r="BQ174"/>
  <c r="BM295"/>
  <c r="BK71" i="9"/>
  <c r="BP276" i="5"/>
  <c r="BQ185"/>
  <c r="BP229"/>
  <c r="BP248" i="15"/>
  <c r="BQ204"/>
  <c r="BQ200"/>
  <c r="BP244"/>
  <c r="BO281" i="5"/>
  <c r="BP190"/>
  <c r="BO234"/>
  <c r="BP101" i="15"/>
  <c r="BQ49"/>
  <c r="BJ72" i="9"/>
  <c r="BJ75" s="1"/>
  <c r="BK72"/>
  <c r="BK75" s="1"/>
  <c r="BO222" i="5"/>
  <c r="BO266"/>
  <c r="BP178"/>
  <c r="BO259"/>
  <c r="BP171"/>
  <c r="BO215"/>
  <c r="BN210"/>
  <c r="BN254"/>
  <c r="BO166"/>
  <c r="BN274"/>
  <c r="BO183"/>
  <c r="BN227"/>
  <c r="BQ47" i="15"/>
  <c r="BP99"/>
  <c r="BN40" i="7"/>
  <c r="BN41" s="1"/>
  <c r="BN40" i="9" s="1"/>
  <c r="BN41" s="1"/>
  <c r="BO34" i="7"/>
  <c r="BO40" i="23"/>
  <c r="BN241" i="5"/>
  <c r="BN288"/>
  <c r="BO197"/>
  <c r="BO211"/>
  <c r="BO255"/>
  <c r="BP167"/>
  <c r="BM331"/>
  <c r="BO125" i="9"/>
  <c r="BM338" i="5"/>
  <c r="BN307"/>
  <c r="BM306"/>
  <c r="BM335"/>
  <c r="BO339"/>
  <c r="BM22" i="22"/>
  <c r="BM334" i="5"/>
  <c r="BM330"/>
  <c r="BQ48" i="15"/>
  <c r="BP100"/>
  <c r="BN279" i="5"/>
  <c r="BO188"/>
  <c r="BN232"/>
  <c r="BO263"/>
  <c r="BP175"/>
  <c r="BO219"/>
  <c r="BN273"/>
  <c r="BO182"/>
  <c r="BN226"/>
  <c r="BO19" i="7"/>
  <c r="BO23" i="23"/>
  <c r="BG25" i="22"/>
  <c r="BG26" s="1"/>
  <c r="BG28" i="23"/>
  <c r="BG49" s="1"/>
  <c r="BC180" i="6"/>
  <c r="BD142" s="1"/>
  <c r="BP105" i="15"/>
  <c r="BP120" i="9"/>
  <c r="BP118" s="1"/>
  <c r="BP124" s="1"/>
  <c r="BQ107" i="15"/>
  <c r="BQ280" i="5"/>
  <c r="BR189"/>
  <c r="BQ233"/>
  <c r="BQ104" i="15"/>
  <c r="BP117" i="9"/>
  <c r="BP123" s="1"/>
  <c r="BP125" s="1"/>
  <c r="BQ220" i="5"/>
  <c r="BQ264"/>
  <c r="BR176"/>
  <c r="BN239"/>
  <c r="BN286"/>
  <c r="BO195"/>
  <c r="BO38" i="23"/>
  <c r="BO32" i="7"/>
  <c r="BO39" s="1"/>
  <c r="BO291" i="5"/>
  <c r="BP200"/>
  <c r="BO244"/>
  <c r="BQ203" i="15"/>
  <c r="BP247"/>
  <c r="BR237" i="5"/>
  <c r="BR284"/>
  <c r="BS193"/>
  <c r="BO213"/>
  <c r="BO257"/>
  <c r="BP169"/>
  <c r="BQ242"/>
  <c r="BQ289"/>
  <c r="BR198"/>
  <c r="BO290"/>
  <c r="BP199"/>
  <c r="BO243"/>
  <c r="BL318"/>
  <c r="BN248"/>
  <c r="BO160"/>
  <c r="BN204"/>
  <c r="BN27" i="7"/>
  <c r="BN28"/>
  <c r="BN29" s="1"/>
  <c r="BN20" i="9" s="1"/>
  <c r="BN21" s="1"/>
  <c r="BN212" i="5"/>
  <c r="BN256"/>
  <c r="BO168"/>
  <c r="BO260"/>
  <c r="BP172"/>
  <c r="BO216"/>
  <c r="BN283"/>
  <c r="BO192"/>
  <c r="BN236"/>
  <c r="BN228"/>
  <c r="BN275"/>
  <c r="BO184"/>
  <c r="BE194" i="6"/>
  <c r="BF191" s="1"/>
  <c r="BP287" i="5"/>
  <c r="BQ196"/>
  <c r="BP240"/>
  <c r="BN282"/>
  <c r="BO191"/>
  <c r="BN235"/>
  <c r="BO22" i="7"/>
  <c r="BO26" i="23"/>
  <c r="BP246" i="15"/>
  <c r="BQ202"/>
  <c r="BN278" i="5"/>
  <c r="BO187"/>
  <c r="BN231"/>
  <c r="BO238"/>
  <c r="BO285"/>
  <c r="BP194"/>
  <c r="AZ104" i="22"/>
  <c r="O51" i="11"/>
  <c r="BN317" i="5"/>
  <c r="BN311"/>
  <c r="BM98" i="22"/>
  <c r="BD138" i="6"/>
  <c r="BP301" i="5"/>
  <c r="BM299"/>
  <c r="BR300"/>
  <c r="BM344"/>
  <c r="BN308"/>
  <c r="BM329"/>
  <c r="BD188" i="6"/>
  <c r="BM315" i="5"/>
  <c r="BO312"/>
  <c r="BO328"/>
  <c r="BL270"/>
  <c r="BN333"/>
  <c r="BL295"/>
  <c r="BM304"/>
  <c r="BM326"/>
  <c r="BM340"/>
  <c r="BN305"/>
  <c r="CR163" i="22"/>
  <c r="BO209" i="5" l="1"/>
  <c r="BO253"/>
  <c r="BO303" s="1"/>
  <c r="BP165"/>
  <c r="AG41" i="23"/>
  <c r="AG44" s="1"/>
  <c r="AG64"/>
  <c r="BL72" i="9"/>
  <c r="BL75" s="1"/>
  <c r="BQ341" i="5"/>
  <c r="BR336"/>
  <c r="BM26" i="9"/>
  <c r="BN23" s="1"/>
  <c r="BB104" i="22"/>
  <c r="BB147" s="1"/>
  <c r="BN338" i="5"/>
  <c r="BL65" i="23"/>
  <c r="BK178" i="22"/>
  <c r="BK52" i="23"/>
  <c r="BL322" i="5"/>
  <c r="BL27" i="22" s="1"/>
  <c r="AI148"/>
  <c r="AI161"/>
  <c r="AI150"/>
  <c r="AI134"/>
  <c r="AI136"/>
  <c r="AI137" s="1"/>
  <c r="AJ101" i="9"/>
  <c r="AJ106" s="1"/>
  <c r="AJ111" s="1"/>
  <c r="AJ112" s="1"/>
  <c r="AJ113" s="1"/>
  <c r="AJ107" i="22" s="1"/>
  <c r="AJ109" s="1"/>
  <c r="AJ105" i="9"/>
  <c r="BN44"/>
  <c r="AK174" i="22"/>
  <c r="AK177" s="1"/>
  <c r="AK101"/>
  <c r="AK103" s="1"/>
  <c r="AK106" s="1"/>
  <c r="AL45" i="9"/>
  <c r="BM28"/>
  <c r="BM23" i="22" s="1"/>
  <c r="BN24" i="9"/>
  <c r="BN25"/>
  <c r="BN315" i="5"/>
  <c r="BO308"/>
  <c r="BE188" i="6"/>
  <c r="BN344" i="5"/>
  <c r="BN299"/>
  <c r="BL62" i="9"/>
  <c r="BL65" s="1"/>
  <c r="BO337" i="5"/>
  <c r="BE195" i="6"/>
  <c r="BN327" i="5"/>
  <c r="BN22" i="22"/>
  <c r="BC181" i="6"/>
  <c r="BC199" s="1"/>
  <c r="BN340" i="5"/>
  <c r="BN98" i="22"/>
  <c r="BN304" i="5"/>
  <c r="BP312"/>
  <c r="BI66" i="9"/>
  <c r="BE76"/>
  <c r="AZ147" i="22"/>
  <c r="BP285" i="5"/>
  <c r="BQ194"/>
  <c r="BP238"/>
  <c r="BO231"/>
  <c r="BO278"/>
  <c r="BP187"/>
  <c r="BQ246" i="15"/>
  <c r="BR202"/>
  <c r="BQ240" i="5"/>
  <c r="BQ287"/>
  <c r="BR196"/>
  <c r="BF194" i="6"/>
  <c r="BG191" s="1"/>
  <c r="BP184" i="5"/>
  <c r="BO228"/>
  <c r="BO275"/>
  <c r="BO236"/>
  <c r="BO283"/>
  <c r="BP192"/>
  <c r="BN298"/>
  <c r="BN268"/>
  <c r="BP243"/>
  <c r="BP290"/>
  <c r="BQ199"/>
  <c r="BR289"/>
  <c r="BS198"/>
  <c r="BR242"/>
  <c r="BS237"/>
  <c r="BT193"/>
  <c r="BS284"/>
  <c r="BR203" i="15"/>
  <c r="BQ247"/>
  <c r="BP291" i="5"/>
  <c r="BQ200"/>
  <c r="BP244"/>
  <c r="BO40" i="7"/>
  <c r="BO41" s="1"/>
  <c r="BO40" i="9" s="1"/>
  <c r="BO41" s="1"/>
  <c r="BO239" i="5"/>
  <c r="BO286"/>
  <c r="BP195"/>
  <c r="BP24" i="22"/>
  <c r="BP175" s="1"/>
  <c r="BP29" i="23"/>
  <c r="BP50" s="1"/>
  <c r="BN325" i="5"/>
  <c r="BN293"/>
  <c r="BP219"/>
  <c r="BP263"/>
  <c r="BQ175"/>
  <c r="BQ100" i="15"/>
  <c r="BR48"/>
  <c r="BO288" i="5"/>
  <c r="BP197"/>
  <c r="BO241"/>
  <c r="BQ99" i="15"/>
  <c r="BR47"/>
  <c r="BO274" i="5"/>
  <c r="BP183"/>
  <c r="BO227"/>
  <c r="BO210"/>
  <c r="BO254"/>
  <c r="BP166"/>
  <c r="BP259"/>
  <c r="BQ171"/>
  <c r="BP215"/>
  <c r="BR49" i="15"/>
  <c r="BQ101"/>
  <c r="BR200"/>
  <c r="BQ244"/>
  <c r="BQ229" i="5"/>
  <c r="BQ276"/>
  <c r="BR185"/>
  <c r="BQ218"/>
  <c r="BQ262"/>
  <c r="BR174"/>
  <c r="BO265"/>
  <c r="BP177"/>
  <c r="BO221"/>
  <c r="BP32" i="7"/>
  <c r="BP38" i="23"/>
  <c r="BF187" i="6"/>
  <c r="BG184" s="1"/>
  <c r="BP258" i="5"/>
  <c r="BQ170"/>
  <c r="BP214"/>
  <c r="BT206"/>
  <c r="BT250"/>
  <c r="BU162"/>
  <c r="BO205"/>
  <c r="BO249"/>
  <c r="BP161"/>
  <c r="BR251"/>
  <c r="BS163"/>
  <c r="BR207"/>
  <c r="BP23" i="23"/>
  <c r="BP19" i="7"/>
  <c r="BM345" i="5"/>
  <c r="BM349" s="1"/>
  <c r="BM102" i="22" s="1"/>
  <c r="BN334" i="5"/>
  <c r="BO310"/>
  <c r="BN306"/>
  <c r="BO307"/>
  <c r="BQ314"/>
  <c r="BQ332"/>
  <c r="BN331"/>
  <c r="BO305"/>
  <c r="BO316"/>
  <c r="BO333"/>
  <c r="BM270"/>
  <c r="BN329"/>
  <c r="BN302"/>
  <c r="BE138" i="6"/>
  <c r="BO311" i="5"/>
  <c r="BO317"/>
  <c r="BP34" i="7"/>
  <c r="BP40" i="23"/>
  <c r="BO282" i="5"/>
  <c r="BP191"/>
  <c r="BO235"/>
  <c r="BP260"/>
  <c r="BQ172"/>
  <c r="BP216"/>
  <c r="BO212"/>
  <c r="BO256"/>
  <c r="BP168"/>
  <c r="BO204"/>
  <c r="BO248"/>
  <c r="BP160"/>
  <c r="BP213"/>
  <c r="BP257"/>
  <c r="BQ169"/>
  <c r="BR220"/>
  <c r="BS176"/>
  <c r="BR264"/>
  <c r="BQ117" i="9"/>
  <c r="BQ123" s="1"/>
  <c r="BR104" i="15"/>
  <c r="BR280" i="5"/>
  <c r="BS189"/>
  <c r="BR233"/>
  <c r="BQ120" i="9"/>
  <c r="BQ118" s="1"/>
  <c r="BQ124" s="1"/>
  <c r="BR107" i="15"/>
  <c r="BQ105"/>
  <c r="BD180" i="6"/>
  <c r="BE142" s="1"/>
  <c r="BG28" i="22"/>
  <c r="BO28" i="7"/>
  <c r="BO29" s="1"/>
  <c r="BO20" i="9" s="1"/>
  <c r="BO21" s="1"/>
  <c r="BO27" i="7"/>
  <c r="BO226" i="5"/>
  <c r="BO273"/>
  <c r="BP182"/>
  <c r="BO279"/>
  <c r="BO232"/>
  <c r="BP188"/>
  <c r="BM173" i="22"/>
  <c r="BO24"/>
  <c r="BO175" s="1"/>
  <c r="BO29" i="23"/>
  <c r="BO50" s="1"/>
  <c r="BP255" i="5"/>
  <c r="BQ167"/>
  <c r="BP211"/>
  <c r="BP22" i="7"/>
  <c r="BP26" i="23"/>
  <c r="BP222" i="5"/>
  <c r="BP266"/>
  <c r="BQ178"/>
  <c r="BP234"/>
  <c r="BP281"/>
  <c r="BQ190"/>
  <c r="BR204" i="15"/>
  <c r="BQ248"/>
  <c r="BM318" i="5"/>
  <c r="BD100" i="22"/>
  <c r="BD42" i="23"/>
  <c r="BD63" s="1"/>
  <c r="BR199" i="15"/>
  <c r="BQ243"/>
  <c r="BO230" i="5"/>
  <c r="BO277"/>
  <c r="BP186"/>
  <c r="BO292"/>
  <c r="BP201"/>
  <c r="BO245"/>
  <c r="BO208"/>
  <c r="BO252"/>
  <c r="BP164"/>
  <c r="BR201" i="15"/>
  <c r="BQ245"/>
  <c r="BF137" i="6"/>
  <c r="BG134" s="1"/>
  <c r="BH25" i="22"/>
  <c r="BH26" s="1"/>
  <c r="BH28" i="23"/>
  <c r="BH49" s="1"/>
  <c r="BR44" i="15"/>
  <c r="BQ96"/>
  <c r="BP261" i="5"/>
  <c r="BQ173"/>
  <c r="BP217"/>
  <c r="BP267"/>
  <c r="BQ179"/>
  <c r="BP223"/>
  <c r="BN330"/>
  <c r="BP339"/>
  <c r="BN335"/>
  <c r="BO342"/>
  <c r="BO343"/>
  <c r="BO313"/>
  <c r="BN326"/>
  <c r="BO309"/>
  <c r="BP328"/>
  <c r="BS300"/>
  <c r="BQ301"/>
  <c r="CS163" i="22"/>
  <c r="BP209" i="5" l="1"/>
  <c r="BP253"/>
  <c r="BP303" s="1"/>
  <c r="BQ165"/>
  <c r="BS336"/>
  <c r="BR314"/>
  <c r="BP39" i="7"/>
  <c r="AG62" i="23"/>
  <c r="AG70" s="1"/>
  <c r="AG71" s="1"/>
  <c r="AG72" s="1"/>
  <c r="AH43" s="1"/>
  <c r="AH41" s="1"/>
  <c r="AH44" s="1"/>
  <c r="BN173" i="22"/>
  <c r="BM65" i="23"/>
  <c r="BC104" i="22"/>
  <c r="BC147" s="1"/>
  <c r="BC68" i="23"/>
  <c r="BC66" s="1"/>
  <c r="BL178" i="22"/>
  <c r="BL52" i="23"/>
  <c r="AK179" i="22"/>
  <c r="BM322" i="5"/>
  <c r="BM27" i="22" s="1"/>
  <c r="AJ146"/>
  <c r="AJ131"/>
  <c r="AJ107" i="9"/>
  <c r="AK104" s="1"/>
  <c r="AK100"/>
  <c r="AK110" s="1"/>
  <c r="AL46"/>
  <c r="AM43" s="1"/>
  <c r="AL48"/>
  <c r="AL99" i="22" s="1"/>
  <c r="BO44" i="9"/>
  <c r="BN26"/>
  <c r="BO23" s="1"/>
  <c r="BO25" s="1"/>
  <c r="BO24"/>
  <c r="BN28"/>
  <c r="BN23" i="22" s="1"/>
  <c r="BO299" i="5"/>
  <c r="BF188" i="6"/>
  <c r="BO338" i="5"/>
  <c r="BO330"/>
  <c r="BO302"/>
  <c r="BO329"/>
  <c r="BP316"/>
  <c r="BQ339"/>
  <c r="BQ125" i="9"/>
  <c r="BQ29" i="23" s="1"/>
  <c r="BQ50" s="1"/>
  <c r="BQ312" i="5"/>
  <c r="BO304"/>
  <c r="BO335"/>
  <c r="BO327"/>
  <c r="BQ261"/>
  <c r="BR173"/>
  <c r="BQ217"/>
  <c r="BQ23" i="23"/>
  <c r="BQ19" i="7"/>
  <c r="BP252" i="5"/>
  <c r="BQ164"/>
  <c r="BP208"/>
  <c r="BP292"/>
  <c r="BQ201"/>
  <c r="BP245"/>
  <c r="BP277"/>
  <c r="BQ186"/>
  <c r="BP230"/>
  <c r="BR243" i="15"/>
  <c r="BS199"/>
  <c r="BD176" i="22"/>
  <c r="BS204" i="15"/>
  <c r="BR248"/>
  <c r="BQ266" i="5"/>
  <c r="BR178"/>
  <c r="BQ222"/>
  <c r="BQ255"/>
  <c r="BR167"/>
  <c r="BQ211"/>
  <c r="BP232"/>
  <c r="BP279"/>
  <c r="BQ188"/>
  <c r="BO325"/>
  <c r="BO293"/>
  <c r="BN71" i="9" s="1"/>
  <c r="BS233" i="5"/>
  <c r="BS280"/>
  <c r="BT189"/>
  <c r="BS104" i="15"/>
  <c r="BR117" i="9"/>
  <c r="BR123" s="1"/>
  <c r="BP248" i="5"/>
  <c r="BQ160"/>
  <c r="BP204"/>
  <c r="BP235"/>
  <c r="BP282"/>
  <c r="BQ191"/>
  <c r="BS251"/>
  <c r="BT163"/>
  <c r="BS207"/>
  <c r="BP205"/>
  <c r="BP249"/>
  <c r="BQ161"/>
  <c r="BG187" i="6"/>
  <c r="BH184" s="1"/>
  <c r="BP40" i="7"/>
  <c r="BP41" s="1"/>
  <c r="BP40" i="9" s="1"/>
  <c r="BP41" s="1"/>
  <c r="BP221" i="5"/>
  <c r="BP265"/>
  <c r="BQ177"/>
  <c r="BR262"/>
  <c r="BS174"/>
  <c r="BR218"/>
  <c r="BQ259"/>
  <c r="BR171"/>
  <c r="BQ215"/>
  <c r="BP210"/>
  <c r="BP254"/>
  <c r="BQ166"/>
  <c r="BP274"/>
  <c r="BQ183"/>
  <c r="BP227"/>
  <c r="BR99" i="15"/>
  <c r="BS47"/>
  <c r="BN295" i="5"/>
  <c r="BM71" i="9"/>
  <c r="BP239" i="5"/>
  <c r="BP286"/>
  <c r="BQ195"/>
  <c r="BQ244"/>
  <c r="BQ291"/>
  <c r="BR200"/>
  <c r="BS242"/>
  <c r="BS289"/>
  <c r="BT198"/>
  <c r="BQ290"/>
  <c r="BR199"/>
  <c r="BQ243"/>
  <c r="BN318"/>
  <c r="BP228"/>
  <c r="BP275"/>
  <c r="BQ184"/>
  <c r="BG194" i="6"/>
  <c r="BH191" s="1"/>
  <c r="BS202" i="15"/>
  <c r="BR246"/>
  <c r="BP231" i="5"/>
  <c r="BP278"/>
  <c r="BQ187"/>
  <c r="BQ238"/>
  <c r="BQ285"/>
  <c r="BR194"/>
  <c r="BE42" i="23"/>
  <c r="BE63" s="1"/>
  <c r="BE100" i="22"/>
  <c r="BI28" i="23"/>
  <c r="BI49" s="1"/>
  <c r="BI25" i="22"/>
  <c r="BI26" s="1"/>
  <c r="BP317" i="5"/>
  <c r="BF138" i="6"/>
  <c r="BP333" i="5"/>
  <c r="BO331"/>
  <c r="BO22" i="22"/>
  <c r="BD181" i="6"/>
  <c r="BP307" i="5"/>
  <c r="BO306"/>
  <c r="BP310"/>
  <c r="BT300"/>
  <c r="BP308"/>
  <c r="BQ328"/>
  <c r="BO340"/>
  <c r="BP313"/>
  <c r="BO98" i="22"/>
  <c r="BQ267" i="5"/>
  <c r="BR179"/>
  <c r="BQ223"/>
  <c r="BR96" i="15"/>
  <c r="BS44"/>
  <c r="BH28" i="22"/>
  <c r="BG137" i="6"/>
  <c r="BH134" s="1"/>
  <c r="BR245" i="15"/>
  <c r="BS201"/>
  <c r="BQ38" i="23"/>
  <c r="BQ32" i="7"/>
  <c r="BQ281" i="5"/>
  <c r="BR190"/>
  <c r="BQ234"/>
  <c r="BP226"/>
  <c r="BP273"/>
  <c r="BQ182"/>
  <c r="BE180" i="6"/>
  <c r="BR105" i="15"/>
  <c r="BR120" i="9"/>
  <c r="BR118" s="1"/>
  <c r="BR124" s="1"/>
  <c r="BS107" i="15"/>
  <c r="BQ24" i="22"/>
  <c r="BQ175" s="1"/>
  <c r="BS220" i="5"/>
  <c r="BS264"/>
  <c r="BT176"/>
  <c r="BQ213"/>
  <c r="BQ257"/>
  <c r="BR169"/>
  <c r="BO298"/>
  <c r="BO268"/>
  <c r="BN61" i="9" s="1"/>
  <c r="BP256" i="5"/>
  <c r="BQ168"/>
  <c r="BP212"/>
  <c r="BQ216"/>
  <c r="BQ260"/>
  <c r="BR172"/>
  <c r="BP28" i="7"/>
  <c r="BP29" s="1"/>
  <c r="BP20" i="9" s="1"/>
  <c r="BP21" s="1"/>
  <c r="BP27" i="7"/>
  <c r="BU250" i="5"/>
  <c r="BV162"/>
  <c r="BU206"/>
  <c r="BQ258"/>
  <c r="BR170"/>
  <c r="BQ214"/>
  <c r="BR229"/>
  <c r="BR276"/>
  <c r="BS185"/>
  <c r="BR244" i="15"/>
  <c r="BS200"/>
  <c r="BS49"/>
  <c r="BR101"/>
  <c r="BQ22" i="7"/>
  <c r="BQ26" i="23"/>
  <c r="BP241" i="5"/>
  <c r="BP288"/>
  <c r="BQ197"/>
  <c r="BR100" i="15"/>
  <c r="BS48"/>
  <c r="BQ263" i="5"/>
  <c r="BQ219"/>
  <c r="BR175"/>
  <c r="BN345"/>
  <c r="BN349" s="1"/>
  <c r="BN102" i="22" s="1"/>
  <c r="BR247" i="15"/>
  <c r="BS203"/>
  <c r="BT237" i="5"/>
  <c r="BT284"/>
  <c r="BU193"/>
  <c r="BN270"/>
  <c r="BM61" i="9"/>
  <c r="BP283" i="5"/>
  <c r="BQ192"/>
  <c r="BP236"/>
  <c r="BR287"/>
  <c r="BS196"/>
  <c r="BR240"/>
  <c r="BQ40" i="23"/>
  <c r="BQ34" i="7"/>
  <c r="BP311" i="5"/>
  <c r="BO344"/>
  <c r="BP305"/>
  <c r="BR332"/>
  <c r="BO334"/>
  <c r="BR301"/>
  <c r="BO315"/>
  <c r="BP309"/>
  <c r="BO326"/>
  <c r="BP343"/>
  <c r="BR341"/>
  <c r="BP342"/>
  <c r="BF195" i="6"/>
  <c r="BP337" i="5"/>
  <c r="BE77" i="9"/>
  <c r="BF74" s="1"/>
  <c r="BI67"/>
  <c r="BJ64" s="1"/>
  <c r="CT163" i="22"/>
  <c r="BQ253" i="5" l="1"/>
  <c r="BQ303" s="1"/>
  <c r="BR165"/>
  <c r="BQ209"/>
  <c r="BQ39" i="7"/>
  <c r="AH64" i="23"/>
  <c r="AH62" s="1"/>
  <c r="AH70" s="1"/>
  <c r="AH71" s="1"/>
  <c r="AH72" s="1"/>
  <c r="AI43" s="1"/>
  <c r="AI41" s="1"/>
  <c r="AI44" s="1"/>
  <c r="BO270" i="5"/>
  <c r="BM178" i="22"/>
  <c r="BM52" i="23"/>
  <c r="BN65"/>
  <c r="BN322" i="5"/>
  <c r="BN27" i="22" s="1"/>
  <c r="AJ150"/>
  <c r="AJ148"/>
  <c r="AJ161"/>
  <c r="AJ134"/>
  <c r="AJ136"/>
  <c r="AJ137" s="1"/>
  <c r="AK101" i="9"/>
  <c r="AK106" s="1"/>
  <c r="AK111" s="1"/>
  <c r="AK112" s="1"/>
  <c r="AK113" s="1"/>
  <c r="AK107" i="22" s="1"/>
  <c r="AK105" i="9"/>
  <c r="BO26"/>
  <c r="BP23" s="1"/>
  <c r="BP25" s="1"/>
  <c r="AM45"/>
  <c r="AM48" s="1"/>
  <c r="AM99" i="22" s="1"/>
  <c r="BP44" i="9"/>
  <c r="AL174" i="22"/>
  <c r="AL177" s="1"/>
  <c r="AL101"/>
  <c r="AL103" s="1"/>
  <c r="AL106" s="1"/>
  <c r="BP24" i="9"/>
  <c r="BO28"/>
  <c r="BO23" i="22" s="1"/>
  <c r="BO295" i="5"/>
  <c r="BP334"/>
  <c r="BQ337"/>
  <c r="BO345"/>
  <c r="BO349" s="1"/>
  <c r="BO102" i="22" s="1"/>
  <c r="BP340" i="5"/>
  <c r="BR328"/>
  <c r="BP315"/>
  <c r="BG188" i="6"/>
  <c r="BP331" i="5"/>
  <c r="BP22" i="22"/>
  <c r="BS314" i="5"/>
  <c r="BP327"/>
  <c r="BQ343"/>
  <c r="BF76" i="9"/>
  <c r="BF77" s="1"/>
  <c r="BG74" s="1"/>
  <c r="BG76" s="1"/>
  <c r="BS240" i="5"/>
  <c r="BS287"/>
  <c r="BT196"/>
  <c r="BN62" i="9"/>
  <c r="BN65" s="1"/>
  <c r="BM62"/>
  <c r="BM65" s="1"/>
  <c r="BU237" i="5"/>
  <c r="BU284"/>
  <c r="BV193"/>
  <c r="BS100" i="15"/>
  <c r="BT48"/>
  <c r="BS101"/>
  <c r="BT49"/>
  <c r="BV250" i="5"/>
  <c r="BW162"/>
  <c r="BV206"/>
  <c r="BR216"/>
  <c r="BR260"/>
  <c r="BS172"/>
  <c r="BQ256"/>
  <c r="BR168"/>
  <c r="BQ212"/>
  <c r="BR213"/>
  <c r="BR257"/>
  <c r="BS169"/>
  <c r="BS105" i="15"/>
  <c r="BS120" i="9"/>
  <c r="BS118" s="1"/>
  <c r="BS124" s="1"/>
  <c r="BT107" i="15"/>
  <c r="P47" i="11"/>
  <c r="BF142" i="6"/>
  <c r="BP325" i="5"/>
  <c r="BP293"/>
  <c r="BH137" i="6"/>
  <c r="BI134" s="1"/>
  <c r="BR19" i="7"/>
  <c r="BR23" i="23"/>
  <c r="BR267" i="5"/>
  <c r="BS179"/>
  <c r="BR223"/>
  <c r="BD199" i="6"/>
  <c r="BD68" i="23" s="1"/>
  <c r="BD66" s="1"/>
  <c r="BO173" i="22"/>
  <c r="BQ278" i="5"/>
  <c r="BR187"/>
  <c r="BQ231"/>
  <c r="BT202" i="15"/>
  <c r="BS246"/>
  <c r="BH194" i="6"/>
  <c r="BI191" s="1"/>
  <c r="BT242" i="5"/>
  <c r="BT289"/>
  <c r="BU198"/>
  <c r="BQ239"/>
  <c r="BQ286"/>
  <c r="BR195"/>
  <c r="BN72" i="9"/>
  <c r="BN75" s="1"/>
  <c r="BM72"/>
  <c r="BM75" s="1"/>
  <c r="BR22" i="7"/>
  <c r="BR26" i="23"/>
  <c r="BQ227" i="5"/>
  <c r="BQ274"/>
  <c r="BR183"/>
  <c r="BQ254"/>
  <c r="BR166"/>
  <c r="BQ210"/>
  <c r="BR259"/>
  <c r="BR215"/>
  <c r="BS171"/>
  <c r="BQ249"/>
  <c r="BR161"/>
  <c r="BQ205"/>
  <c r="BT207"/>
  <c r="BT251"/>
  <c r="BU163"/>
  <c r="BP298"/>
  <c r="BP268"/>
  <c r="BT104" i="15"/>
  <c r="BS117" i="9"/>
  <c r="BS123" s="1"/>
  <c r="BQ279" i="5"/>
  <c r="BR188"/>
  <c r="BQ232"/>
  <c r="BR211"/>
  <c r="BR255"/>
  <c r="BS167"/>
  <c r="BT204" i="15"/>
  <c r="BS248"/>
  <c r="BR32" i="7"/>
  <c r="BR38" i="23"/>
  <c r="BQ277" i="5"/>
  <c r="BR186"/>
  <c r="BQ230"/>
  <c r="BQ252"/>
  <c r="BR164"/>
  <c r="BQ208"/>
  <c r="BQ28" i="7"/>
  <c r="BQ29" s="1"/>
  <c r="BQ20" i="9" s="1"/>
  <c r="BQ21" s="1"/>
  <c r="BQ27" i="7"/>
  <c r="BP335" i="5"/>
  <c r="BQ308"/>
  <c r="BQ333"/>
  <c r="BQ342"/>
  <c r="BR312"/>
  <c r="BS332"/>
  <c r="BQ316"/>
  <c r="BP344"/>
  <c r="BQ311"/>
  <c r="BJ66" i="9"/>
  <c r="BJ67" s="1"/>
  <c r="BK64" s="1"/>
  <c r="BR192" i="5"/>
  <c r="BQ236"/>
  <c r="BQ283"/>
  <c r="BS247" i="15"/>
  <c r="BT203"/>
  <c r="BR219" i="5"/>
  <c r="BR263"/>
  <c r="BS175"/>
  <c r="BQ288"/>
  <c r="BR197"/>
  <c r="BQ241"/>
  <c r="BS244" i="15"/>
  <c r="BT200"/>
  <c r="BS229" i="5"/>
  <c r="BS276"/>
  <c r="BT185"/>
  <c r="BR258"/>
  <c r="BS170"/>
  <c r="BR214"/>
  <c r="BT264"/>
  <c r="BU176"/>
  <c r="BT220"/>
  <c r="BQ273"/>
  <c r="BR182"/>
  <c r="BQ226"/>
  <c r="BR234"/>
  <c r="BR281"/>
  <c r="BS190"/>
  <c r="BQ40" i="7"/>
  <c r="BQ41" s="1"/>
  <c r="BQ40" i="9" s="1"/>
  <c r="BQ41" s="1"/>
  <c r="BT201" i="15"/>
  <c r="BS245"/>
  <c r="BT44"/>
  <c r="BS96"/>
  <c r="BE176" i="22"/>
  <c r="BR285" i="5"/>
  <c r="BS194"/>
  <c r="BR238"/>
  <c r="BR40" i="23"/>
  <c r="BR34" i="7"/>
  <c r="BQ228" i="5"/>
  <c r="BQ275"/>
  <c r="BR184"/>
  <c r="BR290"/>
  <c r="BS199"/>
  <c r="BR243"/>
  <c r="BR244"/>
  <c r="BR291"/>
  <c r="BS200"/>
  <c r="BT47" i="15"/>
  <c r="BS99"/>
  <c r="BS262" i="5"/>
  <c r="BT174"/>
  <c r="BS218"/>
  <c r="BQ221"/>
  <c r="BQ265"/>
  <c r="BR177"/>
  <c r="BH187" i="6"/>
  <c r="BI184" s="1"/>
  <c r="BQ235" i="5"/>
  <c r="BQ282"/>
  <c r="BR191"/>
  <c r="BQ204"/>
  <c r="BQ248"/>
  <c r="BR160"/>
  <c r="BT233"/>
  <c r="BT280"/>
  <c r="BU189"/>
  <c r="BR266"/>
  <c r="BS178"/>
  <c r="BR222"/>
  <c r="BS243" i="15"/>
  <c r="BT199"/>
  <c r="BQ245" i="5"/>
  <c r="BQ292"/>
  <c r="BR201"/>
  <c r="BR217"/>
  <c r="BR261"/>
  <c r="BS173"/>
  <c r="BR339"/>
  <c r="BT336"/>
  <c r="BQ313"/>
  <c r="BU300"/>
  <c r="BQ310"/>
  <c r="BP306"/>
  <c r="BO318"/>
  <c r="BQ307"/>
  <c r="BE181" i="6"/>
  <c r="BE199" s="1"/>
  <c r="BE68" i="23" s="1"/>
  <c r="BE66" s="1"/>
  <c r="BG138" i="6"/>
  <c r="BQ317" i="5"/>
  <c r="BP330"/>
  <c r="BG195" i="6"/>
  <c r="BS341" i="5"/>
  <c r="BP338"/>
  <c r="BP326"/>
  <c r="BP304"/>
  <c r="BQ309"/>
  <c r="BP98" i="22"/>
  <c r="BP299" i="5"/>
  <c r="BS301"/>
  <c r="BR125" i="9"/>
  <c r="BQ305" i="5"/>
  <c r="BP329"/>
  <c r="BP302"/>
  <c r="CU163" i="22"/>
  <c r="BS165" i="5" l="1"/>
  <c r="BR253"/>
  <c r="BR303" s="1"/>
  <c r="BR209"/>
  <c r="BR39" i="7"/>
  <c r="AI64" i="23"/>
  <c r="AI62" s="1"/>
  <c r="AI70" s="1"/>
  <c r="AI71" s="1"/>
  <c r="AI72" s="1"/>
  <c r="AJ43" s="1"/>
  <c r="AJ41" s="1"/>
  <c r="AJ44" s="1"/>
  <c r="BO65"/>
  <c r="BN178" i="22"/>
  <c r="BN52" i="23"/>
  <c r="AL179" i="22"/>
  <c r="AK109"/>
  <c r="AK131" s="1"/>
  <c r="BO322" i="5"/>
  <c r="BO27" i="22" s="1"/>
  <c r="AL100" i="9"/>
  <c r="AL110" s="1"/>
  <c r="AK107"/>
  <c r="AL104" s="1"/>
  <c r="BP26"/>
  <c r="BQ23" s="1"/>
  <c r="BQ25" s="1"/>
  <c r="BP28"/>
  <c r="BP23" i="22" s="1"/>
  <c r="AM46" i="9"/>
  <c r="AN43" s="1"/>
  <c r="BQ44"/>
  <c r="AM174" i="22"/>
  <c r="AM177" s="1"/>
  <c r="AM101"/>
  <c r="AM103" s="1"/>
  <c r="AM106" s="1"/>
  <c r="BQ24" i="9"/>
  <c r="BP173" i="22"/>
  <c r="BS125" i="9"/>
  <c r="BS29" i="23" s="1"/>
  <c r="BS50" s="1"/>
  <c r="BS328" i="5"/>
  <c r="BR307"/>
  <c r="BR310"/>
  <c r="BS339"/>
  <c r="BR305"/>
  <c r="BH138" i="6"/>
  <c r="BQ344" i="5"/>
  <c r="BT332"/>
  <c r="BQ334"/>
  <c r="BH188" i="6"/>
  <c r="BR309" i="5"/>
  <c r="BQ338"/>
  <c r="BR24" i="22"/>
  <c r="BR175" s="1"/>
  <c r="BR29" i="23"/>
  <c r="BR50" s="1"/>
  <c r="BR292" i="5"/>
  <c r="BS201"/>
  <c r="BR245"/>
  <c r="BS38" i="23"/>
  <c r="BS32" i="7"/>
  <c r="BS266" i="5"/>
  <c r="BT178"/>
  <c r="BS222"/>
  <c r="BU280"/>
  <c r="BV189"/>
  <c r="BU233"/>
  <c r="BQ298"/>
  <c r="BQ268"/>
  <c r="BR235"/>
  <c r="BR282"/>
  <c r="BS191"/>
  <c r="BI187" i="6"/>
  <c r="BJ184" s="1"/>
  <c r="BU47" i="15"/>
  <c r="BT99"/>
  <c r="BT96"/>
  <c r="BU44"/>
  <c r="BT245"/>
  <c r="BU201"/>
  <c r="BQ325" i="5"/>
  <c r="BQ293"/>
  <c r="BQ295" s="1"/>
  <c r="BU264"/>
  <c r="BV176"/>
  <c r="BU220"/>
  <c r="BS258"/>
  <c r="BT170"/>
  <c r="BS214"/>
  <c r="BT276"/>
  <c r="BU185"/>
  <c r="BT229"/>
  <c r="BR288"/>
  <c r="BS197"/>
  <c r="BR241"/>
  <c r="BT247" i="15"/>
  <c r="BU203"/>
  <c r="BR283" i="5"/>
  <c r="BS192"/>
  <c r="BR236"/>
  <c r="BJ28" i="23"/>
  <c r="BJ49" s="1"/>
  <c r="BJ25" i="22"/>
  <c r="BJ26" s="1"/>
  <c r="BR230" i="5"/>
  <c r="BR277"/>
  <c r="BS186"/>
  <c r="BS211"/>
  <c r="BS255"/>
  <c r="BT167"/>
  <c r="BR232"/>
  <c r="BR279"/>
  <c r="BS188"/>
  <c r="BS24" i="22"/>
  <c r="BS175" s="1"/>
  <c r="BP270" i="5"/>
  <c r="BO61" i="9"/>
  <c r="BQ270" i="5"/>
  <c r="BU207"/>
  <c r="BU251"/>
  <c r="BV163"/>
  <c r="BR249"/>
  <c r="BS161"/>
  <c r="BR205"/>
  <c r="BS215"/>
  <c r="BS259"/>
  <c r="BT171"/>
  <c r="BR254"/>
  <c r="BS166"/>
  <c r="BR210"/>
  <c r="BR227"/>
  <c r="BR274"/>
  <c r="BS183"/>
  <c r="BU289"/>
  <c r="BV198"/>
  <c r="BU242"/>
  <c r="BI194" i="6"/>
  <c r="BJ191" s="1"/>
  <c r="BT246" i="15"/>
  <c r="BU202"/>
  <c r="BR278" i="5"/>
  <c r="BS187"/>
  <c r="BR231"/>
  <c r="BR28" i="7"/>
  <c r="BR29" s="1"/>
  <c r="BR20" i="9" s="1"/>
  <c r="BR21" s="1"/>
  <c r="BR27" i="7"/>
  <c r="BI137" i="6"/>
  <c r="BJ134" s="1"/>
  <c r="BP345" i="5"/>
  <c r="BP349" s="1"/>
  <c r="BP102" i="22" s="1"/>
  <c r="BS257" i="5"/>
  <c r="BT169"/>
  <c r="BS213"/>
  <c r="BR256"/>
  <c r="BS168"/>
  <c r="BR212"/>
  <c r="BS216"/>
  <c r="BS260"/>
  <c r="BT172"/>
  <c r="BW250"/>
  <c r="BX162"/>
  <c r="BW206"/>
  <c r="BT101" i="15"/>
  <c r="BU49"/>
  <c r="BT240" i="5"/>
  <c r="BT287"/>
  <c r="BU196"/>
  <c r="BF100" i="22"/>
  <c r="BF42" i="23"/>
  <c r="BF63" s="1"/>
  <c r="BR311" i="5"/>
  <c r="BQ315"/>
  <c r="BS312"/>
  <c r="BR343"/>
  <c r="BR342"/>
  <c r="BQ327"/>
  <c r="BR337"/>
  <c r="BQ98" i="22"/>
  <c r="BR333" i="5"/>
  <c r="BR313"/>
  <c r="BQ335"/>
  <c r="BQ22" i="22"/>
  <c r="BQ302" i="5"/>
  <c r="P45" i="11"/>
  <c r="BR317" i="5"/>
  <c r="BU336"/>
  <c r="BE104" i="22"/>
  <c r="BS217" i="5"/>
  <c r="BS261"/>
  <c r="BT173"/>
  <c r="BT243" i="15"/>
  <c r="BU199"/>
  <c r="BR248" i="5"/>
  <c r="BR204"/>
  <c r="BS160"/>
  <c r="BR221"/>
  <c r="BR265"/>
  <c r="BS177"/>
  <c r="BT218"/>
  <c r="BT262"/>
  <c r="BU174"/>
  <c r="BS26" i="23"/>
  <c r="BS22" i="7"/>
  <c r="BS291" i="5"/>
  <c r="BS244"/>
  <c r="BT200"/>
  <c r="BS290"/>
  <c r="BT199"/>
  <c r="BS243"/>
  <c r="BR275"/>
  <c r="BS184"/>
  <c r="BR228"/>
  <c r="BS285"/>
  <c r="BT194"/>
  <c r="BS238"/>
  <c r="BI28" i="22"/>
  <c r="BS19" i="7"/>
  <c r="BS23" i="23"/>
  <c r="BS281" i="5"/>
  <c r="BT190"/>
  <c r="BS234"/>
  <c r="BR226"/>
  <c r="BR273"/>
  <c r="BS182"/>
  <c r="BU200" i="15"/>
  <c r="BT244"/>
  <c r="BS263" i="5"/>
  <c r="BT175"/>
  <c r="BS219"/>
  <c r="BK66" i="9"/>
  <c r="BK67" s="1"/>
  <c r="BL64" s="1"/>
  <c r="BL66" s="1"/>
  <c r="BR208" i="5"/>
  <c r="BR252"/>
  <c r="BS164"/>
  <c r="BR40" i="7"/>
  <c r="BR41" s="1"/>
  <c r="BR40" i="9" s="1"/>
  <c r="BR41" s="1"/>
  <c r="BT248" i="15"/>
  <c r="BU204"/>
  <c r="BT117" i="9"/>
  <c r="BT123" s="1"/>
  <c r="BU104" i="15"/>
  <c r="BP318" i="5"/>
  <c r="BR239"/>
  <c r="BR286"/>
  <c r="BS195"/>
  <c r="BS40" i="23"/>
  <c r="BS34" i="7"/>
  <c r="BD104" i="22"/>
  <c r="P51" i="11"/>
  <c r="BS223" i="5"/>
  <c r="BS267"/>
  <c r="BT179"/>
  <c r="BP295"/>
  <c r="BO71" i="9"/>
  <c r="BO72" s="1"/>
  <c r="BO75" s="1"/>
  <c r="BF180" i="6"/>
  <c r="BG142" s="1"/>
  <c r="BT120" i="9"/>
  <c r="BT118" s="1"/>
  <c r="BT124" s="1"/>
  <c r="BU107" i="15"/>
  <c r="BT105"/>
  <c r="BU48"/>
  <c r="BT100"/>
  <c r="BV237" i="5"/>
  <c r="BV284"/>
  <c r="BW193"/>
  <c r="BG77" i="9"/>
  <c r="BH74" s="1"/>
  <c r="BH76" s="1"/>
  <c r="BG42" i="23"/>
  <c r="BG63" s="1"/>
  <c r="BG100" i="22"/>
  <c r="BR316" i="5"/>
  <c r="BT314"/>
  <c r="BR308"/>
  <c r="BQ340"/>
  <c r="BQ329"/>
  <c r="BQ331"/>
  <c r="BT301"/>
  <c r="BQ299"/>
  <c r="BQ304"/>
  <c r="BQ326"/>
  <c r="BT341"/>
  <c r="BH195" i="6"/>
  <c r="BQ330" i="5"/>
  <c r="BQ306"/>
  <c r="BV300"/>
  <c r="CV163" i="22"/>
  <c r="BS253" i="5" l="1"/>
  <c r="BS303" s="1"/>
  <c r="BT165"/>
  <c r="BS209"/>
  <c r="BS39" i="7"/>
  <c r="AK146" i="22"/>
  <c r="AK161" s="1"/>
  <c r="AJ64" i="23"/>
  <c r="AJ62" s="1"/>
  <c r="BP65"/>
  <c r="BO178" i="22"/>
  <c r="BO52" i="23"/>
  <c r="AM179" i="22"/>
  <c r="AK134"/>
  <c r="AK136"/>
  <c r="AK137" s="1"/>
  <c r="BP322" i="5"/>
  <c r="BP27" i="22" s="1"/>
  <c r="AM100" i="9"/>
  <c r="AM110" s="1"/>
  <c r="AL101"/>
  <c r="AL106" s="1"/>
  <c r="AL111" s="1"/>
  <c r="AL105"/>
  <c r="BQ26"/>
  <c r="BR23" s="1"/>
  <c r="BR44"/>
  <c r="AN45"/>
  <c r="BR24"/>
  <c r="BR25"/>
  <c r="BQ28"/>
  <c r="BQ23" i="22" s="1"/>
  <c r="BR98"/>
  <c r="BR334" i="5"/>
  <c r="BT339"/>
  <c r="BS305"/>
  <c r="BV336"/>
  <c r="BF181" i="6"/>
  <c r="BF199" s="1"/>
  <c r="BF68" i="23" s="1"/>
  <c r="BF66" s="1"/>
  <c r="BR302" i="5"/>
  <c r="BS317"/>
  <c r="BR338"/>
  <c r="BR315"/>
  <c r="BS311"/>
  <c r="BL67" i="9"/>
  <c r="BM64" s="1"/>
  <c r="BM66" s="1"/>
  <c r="BL25" i="22"/>
  <c r="BL26" s="1"/>
  <c r="BL28" i="23"/>
  <c r="BL49" s="1"/>
  <c r="BG176" i="22"/>
  <c r="BH77" i="9"/>
  <c r="BI74" s="1"/>
  <c r="BI76" s="1"/>
  <c r="BH100" i="22"/>
  <c r="BH42" i="23"/>
  <c r="BH63" s="1"/>
  <c r="BU120" i="9"/>
  <c r="BU118" s="1"/>
  <c r="BU124" s="1"/>
  <c r="BU105" i="15"/>
  <c r="BV107"/>
  <c r="BD147" i="22"/>
  <c r="BU117" i="9"/>
  <c r="BU123" s="1"/>
  <c r="BV104" i="15"/>
  <c r="BU248"/>
  <c r="BV204"/>
  <c r="BS208" i="5"/>
  <c r="BS252"/>
  <c r="BT164"/>
  <c r="BT263"/>
  <c r="BU175"/>
  <c r="BT219"/>
  <c r="BS226"/>
  <c r="BS273"/>
  <c r="BT182"/>
  <c r="BT234"/>
  <c r="BT281"/>
  <c r="BU190"/>
  <c r="BS228"/>
  <c r="BS275"/>
  <c r="BT184"/>
  <c r="BU218"/>
  <c r="BU262"/>
  <c r="BV174"/>
  <c r="BS204"/>
  <c r="BS248"/>
  <c r="BT160"/>
  <c r="BR298"/>
  <c r="BR268"/>
  <c r="BQ61" i="9" s="1"/>
  <c r="BT32" i="7"/>
  <c r="BT38" i="23"/>
  <c r="BU287" i="5"/>
  <c r="BV196"/>
  <c r="BU240"/>
  <c r="BX250"/>
  <c r="BY162"/>
  <c r="BX206"/>
  <c r="BT260"/>
  <c r="BU172"/>
  <c r="BT216"/>
  <c r="BS212"/>
  <c r="BS256"/>
  <c r="BT168"/>
  <c r="BJ137" i="6"/>
  <c r="BK134" s="1"/>
  <c r="BS278" i="5"/>
  <c r="BT187"/>
  <c r="BS231"/>
  <c r="BV202" i="15"/>
  <c r="BU246"/>
  <c r="BT255" i="5"/>
  <c r="BU167"/>
  <c r="BT211"/>
  <c r="BJ28" i="22"/>
  <c r="BS241" i="5"/>
  <c r="BS288"/>
  <c r="BT197"/>
  <c r="BT258"/>
  <c r="BU170"/>
  <c r="BT214"/>
  <c r="BQ345"/>
  <c r="BQ349" s="1"/>
  <c r="BQ102" i="22" s="1"/>
  <c r="BT23" i="23"/>
  <c r="BT19" i="7"/>
  <c r="BU99" i="15"/>
  <c r="BV47"/>
  <c r="BJ187" i="6"/>
  <c r="BK184" s="1"/>
  <c r="BP61" i="9"/>
  <c r="BT266" i="5"/>
  <c r="BU178"/>
  <c r="BT222"/>
  <c r="BS40" i="7"/>
  <c r="BS41" s="1"/>
  <c r="BS40" i="9" s="1"/>
  <c r="BS41" s="1"/>
  <c r="BS337" i="5"/>
  <c r="BS342"/>
  <c r="BS307"/>
  <c r="BI195" i="6"/>
  <c r="BU341" i="5"/>
  <c r="BR326"/>
  <c r="BR304"/>
  <c r="BS309"/>
  <c r="BR299"/>
  <c r="BU301"/>
  <c r="BR331"/>
  <c r="BR329"/>
  <c r="BR335"/>
  <c r="BT328"/>
  <c r="BU314"/>
  <c r="BU332"/>
  <c r="BR344"/>
  <c r="BW237"/>
  <c r="BW284"/>
  <c r="BX193"/>
  <c r="BV48" i="15"/>
  <c r="BU100"/>
  <c r="BG180" i="6"/>
  <c r="BH142" s="1"/>
  <c r="BT267" i="5"/>
  <c r="BT223"/>
  <c r="BU179"/>
  <c r="BS239"/>
  <c r="BT195"/>
  <c r="BS286"/>
  <c r="BK28" i="23"/>
  <c r="BK49" s="1"/>
  <c r="BK25" i="22"/>
  <c r="BK26" s="1"/>
  <c r="BU244" i="15"/>
  <c r="BV200"/>
  <c r="BR325" i="5"/>
  <c r="BR293"/>
  <c r="BQ71" i="9" s="1"/>
  <c r="BS27" i="7"/>
  <c r="BS28"/>
  <c r="BS29" s="1"/>
  <c r="BS20" i="9" s="1"/>
  <c r="BS21" s="1"/>
  <c r="BT238" i="5"/>
  <c r="BT285"/>
  <c r="BU194"/>
  <c r="BT290"/>
  <c r="BU199"/>
  <c r="BT243"/>
  <c r="BT291"/>
  <c r="BU200"/>
  <c r="BT244"/>
  <c r="BS265"/>
  <c r="BT177"/>
  <c r="BS221"/>
  <c r="BV199" i="15"/>
  <c r="BU243"/>
  <c r="BT217" i="5"/>
  <c r="BT261"/>
  <c r="BU173"/>
  <c r="BE147" i="22"/>
  <c r="BQ173"/>
  <c r="BF176"/>
  <c r="BU101" i="15"/>
  <c r="BV49"/>
  <c r="BT257" i="5"/>
  <c r="BU169"/>
  <c r="BT213"/>
  <c r="BT34" i="7"/>
  <c r="BT40" i="23"/>
  <c r="BJ194" i="6"/>
  <c r="BK191" s="1"/>
  <c r="BV242" i="5"/>
  <c r="BW198"/>
  <c r="BV289"/>
  <c r="BS227"/>
  <c r="BS274"/>
  <c r="BT183"/>
  <c r="BS210"/>
  <c r="BS254"/>
  <c r="BT166"/>
  <c r="BT259"/>
  <c r="BU171"/>
  <c r="BT215"/>
  <c r="BS249"/>
  <c r="BT161"/>
  <c r="BS205"/>
  <c r="BV207"/>
  <c r="BV251"/>
  <c r="BW163"/>
  <c r="BO62" i="9"/>
  <c r="BO65" s="1"/>
  <c r="BS232" i="5"/>
  <c r="BT188"/>
  <c r="BS279"/>
  <c r="BS277"/>
  <c r="BT186"/>
  <c r="BS230"/>
  <c r="BS283"/>
  <c r="BT192"/>
  <c r="BS236"/>
  <c r="BU247" i="15"/>
  <c r="BV203"/>
  <c r="BU229" i="5"/>
  <c r="BU276"/>
  <c r="BV185"/>
  <c r="BV220"/>
  <c r="BV264"/>
  <c r="BW176"/>
  <c r="BP71" i="9"/>
  <c r="BU245" i="15"/>
  <c r="BV201"/>
  <c r="BU96"/>
  <c r="BV44"/>
  <c r="BT22" i="7"/>
  <c r="BT26" i="23"/>
  <c r="BS282" i="5"/>
  <c r="BT191"/>
  <c r="BS235"/>
  <c r="BQ318"/>
  <c r="BV280"/>
  <c r="BW189"/>
  <c r="BV233"/>
  <c r="BS245"/>
  <c r="BS292"/>
  <c r="BT201"/>
  <c r="BT125" i="9"/>
  <c r="BS313" i="5"/>
  <c r="BS333"/>
  <c r="BR327"/>
  <c r="BS343"/>
  <c r="BT312"/>
  <c r="BW300"/>
  <c r="BS310"/>
  <c r="BR306"/>
  <c r="BI138" i="6"/>
  <c r="BR22" i="22"/>
  <c r="BR330" i="5"/>
  <c r="BR340"/>
  <c r="BS308"/>
  <c r="BI188" i="6"/>
  <c r="BS316" i="5"/>
  <c r="CW163" i="22"/>
  <c r="BU165" i="5" l="1"/>
  <c r="BT209"/>
  <c r="BT253"/>
  <c r="BT303" s="1"/>
  <c r="BS338"/>
  <c r="BS331"/>
  <c r="BV341"/>
  <c r="BR270"/>
  <c r="BT39" i="7"/>
  <c r="AL112" i="9"/>
  <c r="AL113" s="1"/>
  <c r="AL107" i="22" s="1"/>
  <c r="AL109" s="1"/>
  <c r="AL146" s="1"/>
  <c r="AK150"/>
  <c r="BQ62" i="9"/>
  <c r="BQ65" s="1"/>
  <c r="BP62"/>
  <c r="BP65" s="1"/>
  <c r="BS327" i="5"/>
  <c r="AK148" i="22"/>
  <c r="AJ70" i="23"/>
  <c r="AJ71" s="1"/>
  <c r="AJ72" s="1"/>
  <c r="AK43" s="1"/>
  <c r="AK41" s="1"/>
  <c r="AK44" s="1"/>
  <c r="BT337" i="5"/>
  <c r="BP178" i="22"/>
  <c r="BP52" i="23"/>
  <c r="BQ65"/>
  <c r="BQ322" i="5"/>
  <c r="BQ27" i="22" s="1"/>
  <c r="AL107" i="9"/>
  <c r="AM104" s="1"/>
  <c r="AM101"/>
  <c r="AM105"/>
  <c r="BS44"/>
  <c r="BR26"/>
  <c r="BS23" s="1"/>
  <c r="BS25" s="1"/>
  <c r="AN46"/>
  <c r="AO43" s="1"/>
  <c r="AN48"/>
  <c r="AN99" i="22" s="1"/>
  <c r="BR28" i="9"/>
  <c r="BR23" i="22" s="1"/>
  <c r="BS24" i="9"/>
  <c r="BU125"/>
  <c r="BU24" i="22" s="1"/>
  <c r="BU175" s="1"/>
  <c r="BS302" i="5"/>
  <c r="BR295"/>
  <c r="BT317"/>
  <c r="BS344"/>
  <c r="BV301"/>
  <c r="BS326"/>
  <c r="BT311"/>
  <c r="BW336"/>
  <c r="BS98" i="22"/>
  <c r="BS306" i="5"/>
  <c r="BV314"/>
  <c r="BT29" i="23"/>
  <c r="BT50" s="1"/>
  <c r="BT24" i="22"/>
  <c r="BT175" s="1"/>
  <c r="BT235" i="5"/>
  <c r="BT282"/>
  <c r="BU191"/>
  <c r="BW44" i="15"/>
  <c r="BV96"/>
  <c r="BW201"/>
  <c r="BV245"/>
  <c r="BW220" i="5"/>
  <c r="BW264"/>
  <c r="BX176"/>
  <c r="BV247" i="15"/>
  <c r="BW203"/>
  <c r="BT279" i="5"/>
  <c r="BU188"/>
  <c r="BT232"/>
  <c r="BW207"/>
  <c r="BW251"/>
  <c r="BX163"/>
  <c r="BT249"/>
  <c r="BU161"/>
  <c r="BT205"/>
  <c r="BT274"/>
  <c r="BU183"/>
  <c r="BT227"/>
  <c r="BW289"/>
  <c r="BW242"/>
  <c r="BX198"/>
  <c r="BU261"/>
  <c r="BV173"/>
  <c r="BU217"/>
  <c r="BV243" i="15"/>
  <c r="BW199"/>
  <c r="BT265" i="5"/>
  <c r="BU177"/>
  <c r="BT221"/>
  <c r="BU290"/>
  <c r="BV199"/>
  <c r="BU243"/>
  <c r="BU285"/>
  <c r="BU238"/>
  <c r="BV194"/>
  <c r="BT239"/>
  <c r="BT286"/>
  <c r="BU195"/>
  <c r="BU223"/>
  <c r="BU267"/>
  <c r="BV179"/>
  <c r="BH180" i="6"/>
  <c r="BI142" s="1"/>
  <c r="BI180" s="1"/>
  <c r="BV100" i="15"/>
  <c r="BW48"/>
  <c r="BK187" i="6"/>
  <c r="BL184" s="1"/>
  <c r="BU26" i="23"/>
  <c r="BU22" i="7"/>
  <c r="BU258" i="5"/>
  <c r="BV170"/>
  <c r="BU214"/>
  <c r="BT241"/>
  <c r="BT288"/>
  <c r="BU197"/>
  <c r="BU255"/>
  <c r="BV167"/>
  <c r="BU211"/>
  <c r="BU40" i="23"/>
  <c r="BU34" i="7"/>
  <c r="BK137" i="6"/>
  <c r="BL134" s="1"/>
  <c r="BY206" i="5"/>
  <c r="BY250"/>
  <c r="BZ162"/>
  <c r="BT40" i="7"/>
  <c r="BT41" s="1"/>
  <c r="BT40" i="9" s="1"/>
  <c r="BT41" s="1"/>
  <c r="BR318" i="5"/>
  <c r="BS298"/>
  <c r="BS268"/>
  <c r="BV262"/>
  <c r="BW174"/>
  <c r="BV218"/>
  <c r="BU234"/>
  <c r="BU281"/>
  <c r="BV190"/>
  <c r="BS325"/>
  <c r="BS293"/>
  <c r="BV248" i="15"/>
  <c r="BW204"/>
  <c r="BW104"/>
  <c r="BV117" i="9"/>
  <c r="BV123" s="1"/>
  <c r="BH176" i="22"/>
  <c r="BM67" i="9"/>
  <c r="BN64" s="1"/>
  <c r="BN66" s="1"/>
  <c r="BM28" i="23"/>
  <c r="BM49" s="1"/>
  <c r="BM25" i="22"/>
  <c r="BM26" s="1"/>
  <c r="BV332" i="5"/>
  <c r="BU328"/>
  <c r="BS335"/>
  <c r="BS329"/>
  <c r="BT309"/>
  <c r="BS304"/>
  <c r="BJ195" i="6"/>
  <c r="BT307" i="5"/>
  <c r="BT343"/>
  <c r="BS22" i="22"/>
  <c r="BT316" i="5"/>
  <c r="BS330"/>
  <c r="BT310"/>
  <c r="BU339"/>
  <c r="BT313"/>
  <c r="BR173" i="22"/>
  <c r="BT245" i="5"/>
  <c r="BT292"/>
  <c r="BU201"/>
  <c r="BW280"/>
  <c r="BX189"/>
  <c r="BW233"/>
  <c r="BU19" i="7"/>
  <c r="BU23" i="23"/>
  <c r="BP72" i="9"/>
  <c r="BP75" s="1"/>
  <c r="BQ72"/>
  <c r="BQ75" s="1"/>
  <c r="BV276" i="5"/>
  <c r="BW185"/>
  <c r="BV229"/>
  <c r="BT236"/>
  <c r="BT283"/>
  <c r="BU192"/>
  <c r="BT277"/>
  <c r="BU186"/>
  <c r="BT230"/>
  <c r="BU259"/>
  <c r="BV171"/>
  <c r="BU215"/>
  <c r="BT254"/>
  <c r="BU166"/>
  <c r="BT210"/>
  <c r="BK194" i="6"/>
  <c r="BL191" s="1"/>
  <c r="BU257" i="5"/>
  <c r="BV169"/>
  <c r="BU213"/>
  <c r="BV101" i="15"/>
  <c r="BW49"/>
  <c r="BU32" i="7"/>
  <c r="BU38" i="23"/>
  <c r="BU291" i="5"/>
  <c r="BV200"/>
  <c r="BU244"/>
  <c r="BW200" i="15"/>
  <c r="BV244"/>
  <c r="BK28" i="22"/>
  <c r="BX237" i="5"/>
  <c r="BX284"/>
  <c r="BY193"/>
  <c r="BU266"/>
  <c r="BV178"/>
  <c r="BU222"/>
  <c r="BW47" i="15"/>
  <c r="BV99"/>
  <c r="BT27" i="7"/>
  <c r="BT28"/>
  <c r="BT29" s="1"/>
  <c r="BT20" i="9" s="1"/>
  <c r="BT21" s="1"/>
  <c r="BV246" i="15"/>
  <c r="BW202"/>
  <c r="BT231" i="5"/>
  <c r="BT278"/>
  <c r="BU187"/>
  <c r="BT256"/>
  <c r="BT212"/>
  <c r="BU168"/>
  <c r="BU260"/>
  <c r="BV172"/>
  <c r="BU216"/>
  <c r="BV240"/>
  <c r="BV287"/>
  <c r="BW196"/>
  <c r="BT248"/>
  <c r="BU160"/>
  <c r="BT204"/>
  <c r="BT228"/>
  <c r="BT275"/>
  <c r="BU184"/>
  <c r="BT273"/>
  <c r="BU182"/>
  <c r="BT226"/>
  <c r="BU219"/>
  <c r="BU263"/>
  <c r="BV175"/>
  <c r="BT208"/>
  <c r="BT252"/>
  <c r="BU164"/>
  <c r="BU29" i="23"/>
  <c r="BU50" s="1"/>
  <c r="BF104" i="22"/>
  <c r="BV120" i="9"/>
  <c r="BV118" s="1"/>
  <c r="BV124" s="1"/>
  <c r="BW107" i="15"/>
  <c r="BV105"/>
  <c r="BI77" i="9"/>
  <c r="BJ74" s="1"/>
  <c r="BJ76" s="1"/>
  <c r="BI100" i="22"/>
  <c r="BI42" i="23"/>
  <c r="BI63" s="1"/>
  <c r="BL28" i="22"/>
  <c r="BS334" i="5"/>
  <c r="BS299"/>
  <c r="BS315"/>
  <c r="BT342"/>
  <c r="BG181" i="6"/>
  <c r="BR345" i="5"/>
  <c r="BR349" s="1"/>
  <c r="BR102" i="22" s="1"/>
  <c r="BJ188" i="6"/>
  <c r="BT308" i="5"/>
  <c r="BS340"/>
  <c r="BT305"/>
  <c r="BJ138" i="6"/>
  <c r="BX300" i="5"/>
  <c r="BU312"/>
  <c r="BT333"/>
  <c r="CX163" i="22"/>
  <c r="BU253" i="5" l="1"/>
  <c r="BU303" s="1"/>
  <c r="BV165"/>
  <c r="BU209"/>
  <c r="BU39" i="7"/>
  <c r="AL131" i="22"/>
  <c r="AL136" s="1"/>
  <c r="AL137" s="1"/>
  <c r="AK64" i="23"/>
  <c r="AK62" s="1"/>
  <c r="BR65"/>
  <c r="BQ178" i="22"/>
  <c r="BQ52" i="23"/>
  <c r="BR322" i="5"/>
  <c r="BR27" i="22" s="1"/>
  <c r="AL148"/>
  <c r="AL161"/>
  <c r="AL150"/>
  <c r="AM106" i="9"/>
  <c r="AM111" s="1"/>
  <c r="AM112" s="1"/>
  <c r="AM113" s="1"/>
  <c r="AM107" i="22" s="1"/>
  <c r="AM109" s="1"/>
  <c r="BT44" i="9"/>
  <c r="AO45"/>
  <c r="BS26"/>
  <c r="BT23" s="1"/>
  <c r="BT25" s="1"/>
  <c r="AN174" i="22"/>
  <c r="AN177" s="1"/>
  <c r="AN101"/>
  <c r="AN103" s="1"/>
  <c r="AN106" s="1"/>
  <c r="BS28" i="9"/>
  <c r="BS23" i="22" s="1"/>
  <c r="BT24" i="9"/>
  <c r="BK195" i="6"/>
  <c r="BT335" i="5"/>
  <c r="BT334"/>
  <c r="BK188" i="6"/>
  <c r="BH181"/>
  <c r="BH199" s="1"/>
  <c r="BT338" i="5"/>
  <c r="BU337"/>
  <c r="BS345"/>
  <c r="BS349" s="1"/>
  <c r="BS102" i="22" s="1"/>
  <c r="BT302" i="5"/>
  <c r="BT306"/>
  <c r="BT330"/>
  <c r="BX336"/>
  <c r="BT98" i="22"/>
  <c r="BG199" i="6"/>
  <c r="BG68" i="23" s="1"/>
  <c r="BG66" s="1"/>
  <c r="BJ77" i="9"/>
  <c r="BK74" s="1"/>
  <c r="BJ42" i="23"/>
  <c r="BJ63" s="1"/>
  <c r="BJ100" i="22"/>
  <c r="BV164" i="5"/>
  <c r="BU208"/>
  <c r="BU252"/>
  <c r="BT325"/>
  <c r="BT293"/>
  <c r="BT295" s="1"/>
  <c r="BT298"/>
  <c r="BT268"/>
  <c r="BU231"/>
  <c r="BU278"/>
  <c r="BV187"/>
  <c r="BV34" i="7"/>
  <c r="BV40" i="23"/>
  <c r="BX47" i="15"/>
  <c r="BW99"/>
  <c r="BV222" i="5"/>
  <c r="BV266"/>
  <c r="BW178"/>
  <c r="BY284"/>
  <c r="BY237"/>
  <c r="BZ193"/>
  <c r="BW244" i="15"/>
  <c r="BX200"/>
  <c r="BV244" i="5"/>
  <c r="BV291"/>
  <c r="BW200"/>
  <c r="BX49" i="15"/>
  <c r="BW101"/>
  <c r="BL194" i="6"/>
  <c r="BM191" s="1"/>
  <c r="BU210" i="5"/>
  <c r="BU254"/>
  <c r="BV166"/>
  <c r="BU277"/>
  <c r="BU230"/>
  <c r="BV186"/>
  <c r="BU283"/>
  <c r="BV192"/>
  <c r="BU236"/>
  <c r="BW229"/>
  <c r="BW276"/>
  <c r="BX185"/>
  <c r="BS173" i="22"/>
  <c r="BM28"/>
  <c r="BN67" i="9"/>
  <c r="BO64" s="1"/>
  <c r="BO66" s="1"/>
  <c r="BN28" i="23"/>
  <c r="BN49" s="1"/>
  <c r="BN25" i="22"/>
  <c r="BN26" s="1"/>
  <c r="BX104" i="15"/>
  <c r="BW117" i="9"/>
  <c r="BW123" s="1"/>
  <c r="BS318" i="5"/>
  <c r="BL187" i="6"/>
  <c r="BM184" s="1"/>
  <c r="BI181"/>
  <c r="BI199" s="1"/>
  <c r="BI68" i="23" s="1"/>
  <c r="BI66" s="1"/>
  <c r="BJ142" i="6"/>
  <c r="Q47" i="11"/>
  <c r="BU286" i="5"/>
  <c r="BV195"/>
  <c r="BU239"/>
  <c r="BU265"/>
  <c r="BV177"/>
  <c r="BU221"/>
  <c r="BX199" i="15"/>
  <c r="BW243"/>
  <c r="BX289" i="5"/>
  <c r="BY198"/>
  <c r="BX242"/>
  <c r="BU227"/>
  <c r="BV183"/>
  <c r="BU274"/>
  <c r="BU326" s="1"/>
  <c r="BV23" i="23"/>
  <c r="BV19" i="7"/>
  <c r="BU282" i="5"/>
  <c r="BV191"/>
  <c r="BU235"/>
  <c r="BU313"/>
  <c r="BT327"/>
  <c r="BV339"/>
  <c r="BU310"/>
  <c r="BT22" i="22"/>
  <c r="BU307" i="5"/>
  <c r="BU309"/>
  <c r="BW332"/>
  <c r="BT344"/>
  <c r="BU333"/>
  <c r="BV312"/>
  <c r="BY300"/>
  <c r="BK138" i="6"/>
  <c r="BU305" i="5"/>
  <c r="BT340"/>
  <c r="BU308"/>
  <c r="BU317"/>
  <c r="BU342"/>
  <c r="BU311"/>
  <c r="BW341"/>
  <c r="BT299"/>
  <c r="BW301"/>
  <c r="BT331"/>
  <c r="BW314"/>
  <c r="BI176" i="22"/>
  <c r="BW105" i="15"/>
  <c r="BX107"/>
  <c r="BW120" i="9"/>
  <c r="BW118" s="1"/>
  <c r="BW124" s="1"/>
  <c r="BF147" i="22"/>
  <c r="BW175" i="5"/>
  <c r="BV219"/>
  <c r="BV263"/>
  <c r="BU226"/>
  <c r="BU273"/>
  <c r="BV182"/>
  <c r="BU275"/>
  <c r="BV184"/>
  <c r="BU228"/>
  <c r="BU248"/>
  <c r="BV160"/>
  <c r="BU204"/>
  <c r="BW240"/>
  <c r="BW287"/>
  <c r="BX196"/>
  <c r="BV216"/>
  <c r="BW172"/>
  <c r="BV260"/>
  <c r="BV310" s="1"/>
  <c r="BU256"/>
  <c r="BV168"/>
  <c r="BU212"/>
  <c r="BX202" i="15"/>
  <c r="BW246"/>
  <c r="BV26" i="23"/>
  <c r="BV22" i="7"/>
  <c r="BU40"/>
  <c r="BU41" s="1"/>
  <c r="BU40" i="9" s="1"/>
  <c r="BU41" s="1"/>
  <c r="BV213" i="5"/>
  <c r="BV257"/>
  <c r="BW169"/>
  <c r="BV215"/>
  <c r="BW171"/>
  <c r="BV259"/>
  <c r="BU28" i="7"/>
  <c r="BU29" s="1"/>
  <c r="BU20" i="9" s="1"/>
  <c r="BU21" s="1"/>
  <c r="BU27" i="7"/>
  <c r="BX280" i="5"/>
  <c r="BY189"/>
  <c r="BX233"/>
  <c r="BU292"/>
  <c r="BV201"/>
  <c r="BU245"/>
  <c r="BX204" i="15"/>
  <c r="BW248"/>
  <c r="BS295" i="5"/>
  <c r="BR71" i="9"/>
  <c r="BV281" i="5"/>
  <c r="BW190"/>
  <c r="BV234"/>
  <c r="BW262"/>
  <c r="BX174"/>
  <c r="BW218"/>
  <c r="BS270"/>
  <c r="BR61" i="9"/>
  <c r="BZ206" i="5"/>
  <c r="BZ250"/>
  <c r="CA162"/>
  <c r="BL137" i="6"/>
  <c r="BM134" s="1"/>
  <c r="BV211" i="5"/>
  <c r="BV255"/>
  <c r="BW167"/>
  <c r="BU288"/>
  <c r="BV197"/>
  <c r="BU241"/>
  <c r="BV214"/>
  <c r="BW170"/>
  <c r="BV258"/>
  <c r="BV308" s="1"/>
  <c r="BW100" i="15"/>
  <c r="BX48"/>
  <c r="BV267" i="5"/>
  <c r="BW179"/>
  <c r="BV223"/>
  <c r="BV285"/>
  <c r="BW194"/>
  <c r="BV238"/>
  <c r="BV290"/>
  <c r="BW199"/>
  <c r="BV243"/>
  <c r="BV32" i="7"/>
  <c r="BV39" s="1"/>
  <c r="BV38" i="23"/>
  <c r="BV217" i="5"/>
  <c r="BV261"/>
  <c r="BW173"/>
  <c r="BU205"/>
  <c r="BU249"/>
  <c r="BV161"/>
  <c r="BX251"/>
  <c r="BY163"/>
  <c r="BX207"/>
  <c r="BU232"/>
  <c r="BU279"/>
  <c r="BV188"/>
  <c r="BX203" i="15"/>
  <c r="BW247"/>
  <c r="BX264" i="5"/>
  <c r="BY176"/>
  <c r="BX220"/>
  <c r="BX201" i="15"/>
  <c r="BW245"/>
  <c r="BX44"/>
  <c r="BW96"/>
  <c r="BU316" i="5"/>
  <c r="BU343"/>
  <c r="BT304"/>
  <c r="BT329"/>
  <c r="BV328"/>
  <c r="BV125" i="9"/>
  <c r="BT315" i="5"/>
  <c r="BT326"/>
  <c r="CY163" i="22"/>
  <c r="BV209" i="5" l="1"/>
  <c r="BW165"/>
  <c r="BV253"/>
  <c r="BV303" s="1"/>
  <c r="BV309"/>
  <c r="AL134" i="22"/>
  <c r="AK70" i="23"/>
  <c r="AK71" s="1"/>
  <c r="AK72" s="1"/>
  <c r="AL43" s="1"/>
  <c r="AL41" s="1"/>
  <c r="AL44" s="1"/>
  <c r="BH104" i="22"/>
  <c r="BH147" s="1"/>
  <c r="BH68" i="23"/>
  <c r="BH66" s="1"/>
  <c r="BS65"/>
  <c r="BR178" i="22"/>
  <c r="BR52" i="23"/>
  <c r="AN179" i="22"/>
  <c r="BS322" i="5"/>
  <c r="BS27" i="22" s="1"/>
  <c r="BT173"/>
  <c r="AM146"/>
  <c r="AM131"/>
  <c r="AM107" i="9"/>
  <c r="AN104" s="1"/>
  <c r="AN100"/>
  <c r="AN110" s="1"/>
  <c r="BT26"/>
  <c r="BU23" s="1"/>
  <c r="BU25" s="1"/>
  <c r="AO46"/>
  <c r="AP43" s="1"/>
  <c r="AO48"/>
  <c r="AO99" i="22" s="1"/>
  <c r="BU44" i="9"/>
  <c r="BU24"/>
  <c r="BT28"/>
  <c r="BT23" i="22" s="1"/>
  <c r="BU330" i="5"/>
  <c r="BZ300"/>
  <c r="BW339"/>
  <c r="BV343"/>
  <c r="BX96" i="15"/>
  <c r="BY44"/>
  <c r="BX245"/>
  <c r="BY201"/>
  <c r="BY264" i="5"/>
  <c r="BZ176"/>
  <c r="BY220"/>
  <c r="BV279"/>
  <c r="BW188"/>
  <c r="BV232"/>
  <c r="BY251"/>
  <c r="BZ163"/>
  <c r="BY207"/>
  <c r="BV249"/>
  <c r="BW161"/>
  <c r="BV205"/>
  <c r="BW261"/>
  <c r="BX173"/>
  <c r="BW217"/>
  <c r="BV40" i="7"/>
  <c r="BV41" s="1"/>
  <c r="BV40" i="9" s="1"/>
  <c r="BV41" s="1"/>
  <c r="BW290" i="5"/>
  <c r="BX199"/>
  <c r="BW243"/>
  <c r="BW223"/>
  <c r="BX179"/>
  <c r="BW267"/>
  <c r="BW317" s="1"/>
  <c r="BX100" i="15"/>
  <c r="BY48"/>
  <c r="BV288" i="5"/>
  <c r="BW197"/>
  <c r="BV241"/>
  <c r="BW255"/>
  <c r="BX167"/>
  <c r="BW211"/>
  <c r="BM137" i="6"/>
  <c r="BN134" s="1"/>
  <c r="BR62" i="9"/>
  <c r="BR65" s="1"/>
  <c r="BW281" i="5"/>
  <c r="BX190"/>
  <c r="BW234"/>
  <c r="BX248" i="15"/>
  <c r="BY204"/>
  <c r="BV245" i="5"/>
  <c r="BV292"/>
  <c r="BW201"/>
  <c r="BW259"/>
  <c r="BX171"/>
  <c r="BW215"/>
  <c r="BW213"/>
  <c r="BW257"/>
  <c r="BX169"/>
  <c r="BY202" i="15"/>
  <c r="BX246"/>
  <c r="BW168" i="5"/>
  <c r="BV212"/>
  <c r="BV256"/>
  <c r="BU298"/>
  <c r="BU268"/>
  <c r="BU270" s="1"/>
  <c r="BV228"/>
  <c r="BV275"/>
  <c r="BW184"/>
  <c r="BV273"/>
  <c r="BW182"/>
  <c r="BV226"/>
  <c r="BV282"/>
  <c r="BW191"/>
  <c r="BV235"/>
  <c r="BV27" i="7"/>
  <c r="BV28"/>
  <c r="BV29" s="1"/>
  <c r="BV20" i="9" s="1"/>
  <c r="BV21" s="1"/>
  <c r="BY242" i="5"/>
  <c r="BY289"/>
  <c r="BZ198"/>
  <c r="BW38" i="23"/>
  <c r="BW32" i="7"/>
  <c r="BV286" i="5"/>
  <c r="BW195"/>
  <c r="BV239"/>
  <c r="BI104" i="22"/>
  <c r="BM187" i="6"/>
  <c r="BN184" s="1"/>
  <c r="BX117" i="9"/>
  <c r="BX123" s="1"/>
  <c r="BY104" i="15"/>
  <c r="BX276" i="5"/>
  <c r="BX229"/>
  <c r="BY185"/>
  <c r="BV283"/>
  <c r="BW192"/>
  <c r="BV236"/>
  <c r="BV210"/>
  <c r="BV254"/>
  <c r="BW166"/>
  <c r="BM194" i="6"/>
  <c r="BN191" s="1"/>
  <c r="BX101" i="15"/>
  <c r="BY49"/>
  <c r="BW291" i="5"/>
  <c r="BX200"/>
  <c r="BW244"/>
  <c r="BW222"/>
  <c r="BW266"/>
  <c r="BX178"/>
  <c r="BY47" i="15"/>
  <c r="BX99"/>
  <c r="BT270" i="5"/>
  <c r="BS61" i="9"/>
  <c r="BS71"/>
  <c r="BS72" s="1"/>
  <c r="BS75" s="1"/>
  <c r="BV208" i="5"/>
  <c r="BW164"/>
  <c r="BV252"/>
  <c r="BJ176" i="22"/>
  <c r="BK76" i="9"/>
  <c r="BK77" s="1"/>
  <c r="BL74" s="1"/>
  <c r="BL76" s="1"/>
  <c r="BG104" i="22"/>
  <c r="Q51" i="11"/>
  <c r="BV337" i="5"/>
  <c r="BW312"/>
  <c r="BX332"/>
  <c r="BU315"/>
  <c r="BU302"/>
  <c r="BV29" i="23"/>
  <c r="BV50" s="1"/>
  <c r="BV24" i="22"/>
  <c r="BV175" s="1"/>
  <c r="BW23" i="23"/>
  <c r="BW19" i="7"/>
  <c r="BX247" i="15"/>
  <c r="BY203"/>
  <c r="BW285" i="5"/>
  <c r="BX194"/>
  <c r="BW238"/>
  <c r="BW214"/>
  <c r="BW258"/>
  <c r="BX170"/>
  <c r="CA206"/>
  <c r="CA250"/>
  <c r="CB162"/>
  <c r="BX218"/>
  <c r="BX262"/>
  <c r="BY174"/>
  <c r="BR72" i="9"/>
  <c r="BR75" s="1"/>
  <c r="BY280" i="5"/>
  <c r="BZ189"/>
  <c r="BY233"/>
  <c r="BW40" i="23"/>
  <c r="BW34" i="7"/>
  <c r="BW216" i="5"/>
  <c r="BW260"/>
  <c r="BX172"/>
  <c r="BX287"/>
  <c r="BY196"/>
  <c r="BX240"/>
  <c r="BV204"/>
  <c r="BV248"/>
  <c r="BW160"/>
  <c r="BU325"/>
  <c r="BU293"/>
  <c r="BT71" i="9" s="1"/>
  <c r="BW263" i="5"/>
  <c r="BX175"/>
  <c r="BW219"/>
  <c r="BX105" i="15"/>
  <c r="BX120" i="9"/>
  <c r="BX118" s="1"/>
  <c r="BX124" s="1"/>
  <c r="BY107" i="15"/>
  <c r="BV274" i="5"/>
  <c r="BW183"/>
  <c r="BV227"/>
  <c r="BY199" i="15"/>
  <c r="BX243"/>
  <c r="BV265" i="5"/>
  <c r="BW177"/>
  <c r="BV221"/>
  <c r="BJ180" i="6"/>
  <c r="BK142" s="1"/>
  <c r="BO67" i="9"/>
  <c r="BP64" s="1"/>
  <c r="BP66" s="1"/>
  <c r="BO28" i="23"/>
  <c r="BO49" s="1"/>
  <c r="BO25" i="22"/>
  <c r="BO26" s="1"/>
  <c r="BV277" i="5"/>
  <c r="BW186"/>
  <c r="BV230"/>
  <c r="BX244" i="15"/>
  <c r="BY200"/>
  <c r="BZ237" i="5"/>
  <c r="BZ284"/>
  <c r="CA193"/>
  <c r="BW22" i="7"/>
  <c r="BW26" i="23"/>
  <c r="BV231" i="5"/>
  <c r="BV278"/>
  <c r="BW187"/>
  <c r="BT318"/>
  <c r="BT345"/>
  <c r="BT349" s="1"/>
  <c r="BT102" i="22" s="1"/>
  <c r="BX314" i="5"/>
  <c r="BU331"/>
  <c r="BX301"/>
  <c r="BU299"/>
  <c r="BV311"/>
  <c r="BV342"/>
  <c r="BV317"/>
  <c r="BU340"/>
  <c r="BV305"/>
  <c r="BL138" i="6"/>
  <c r="BV333" i="5"/>
  <c r="BU344"/>
  <c r="BU22" i="22"/>
  <c r="BV307" i="5"/>
  <c r="BU98" i="22"/>
  <c r="BU306" i="5"/>
  <c r="BU327"/>
  <c r="BV313"/>
  <c r="BU334"/>
  <c r="BX341"/>
  <c r="BU338"/>
  <c r="BL188" i="6"/>
  <c r="BW125" i="9"/>
  <c r="BW328" i="5"/>
  <c r="BU335"/>
  <c r="BU329"/>
  <c r="BU304"/>
  <c r="BL195" i="6"/>
  <c r="BY336" i="5"/>
  <c r="BV316"/>
  <c r="Q45" i="11"/>
  <c r="CZ163" i="22"/>
  <c r="BX165" i="5" l="1"/>
  <c r="BW209"/>
  <c r="BW253"/>
  <c r="BW303" s="1"/>
  <c r="BV302"/>
  <c r="BW39" i="7"/>
  <c r="AL64" i="23"/>
  <c r="AL62" s="1"/>
  <c r="AL70" s="1"/>
  <c r="AL71" s="1"/>
  <c r="AL72" s="1"/>
  <c r="AM43" s="1"/>
  <c r="AM41" s="1"/>
  <c r="AM44" s="1"/>
  <c r="BV327" i="5"/>
  <c r="BT65" i="23"/>
  <c r="BS178" i="22"/>
  <c r="BS52" i="23"/>
  <c r="BT322" i="5"/>
  <c r="BT27" i="22" s="1"/>
  <c r="AM150"/>
  <c r="AM161"/>
  <c r="AM148"/>
  <c r="AM134"/>
  <c r="AM136"/>
  <c r="AM137" s="1"/>
  <c r="AN101" i="9"/>
  <c r="AN106" s="1"/>
  <c r="AN111" s="1"/>
  <c r="AN112" s="1"/>
  <c r="AN113" s="1"/>
  <c r="AN107" i="22" s="1"/>
  <c r="AN105" i="9"/>
  <c r="BU26"/>
  <c r="BV23" s="1"/>
  <c r="BV25" s="1"/>
  <c r="BV44"/>
  <c r="AO174" i="22"/>
  <c r="AO177" s="1"/>
  <c r="AO101"/>
  <c r="AO103" s="1"/>
  <c r="AO106" s="1"/>
  <c r="AP45" i="9"/>
  <c r="BV24"/>
  <c r="BU28"/>
  <c r="BU23" i="22" s="1"/>
  <c r="BM195" i="6"/>
  <c r="BX328" i="5"/>
  <c r="CA300"/>
  <c r="BM188" i="6"/>
  <c r="BY341" i="5"/>
  <c r="BV306"/>
  <c r="BW307"/>
  <c r="BV344"/>
  <c r="BU318"/>
  <c r="BV330"/>
  <c r="BL77" i="9"/>
  <c r="BM74" s="1"/>
  <c r="BM76" s="1"/>
  <c r="BL100" i="22"/>
  <c r="BL42" i="23"/>
  <c r="BL63" s="1"/>
  <c r="BU173" i="22"/>
  <c r="BW231" i="5"/>
  <c r="BX187"/>
  <c r="BW278"/>
  <c r="BY244" i="15"/>
  <c r="BZ200"/>
  <c r="BN28" i="22"/>
  <c r="BY243" i="15"/>
  <c r="BZ199"/>
  <c r="BW227" i="5"/>
  <c r="BW274"/>
  <c r="BX183"/>
  <c r="BU345"/>
  <c r="BU349" s="1"/>
  <c r="BU102" i="22" s="1"/>
  <c r="BV298" i="5"/>
  <c r="BV268"/>
  <c r="BV270" s="1"/>
  <c r="CB206"/>
  <c r="CB250"/>
  <c r="CC162"/>
  <c r="BG147" i="22"/>
  <c r="BW252" i="5"/>
  <c r="BX164"/>
  <c r="BW208"/>
  <c r="BZ47" i="15"/>
  <c r="BY99"/>
  <c r="BN194" i="6"/>
  <c r="BO191" s="1"/>
  <c r="BN187"/>
  <c r="BO184" s="1"/>
  <c r="BI147" i="22"/>
  <c r="BW286" i="5"/>
  <c r="BX195"/>
  <c r="BW239"/>
  <c r="BW40" i="7"/>
  <c r="BW41" s="1"/>
  <c r="BW40" i="9" s="1"/>
  <c r="BW41" s="1"/>
  <c r="BZ242" i="5"/>
  <c r="BZ289"/>
  <c r="CA198"/>
  <c r="BW235"/>
  <c r="BW282"/>
  <c r="BX191"/>
  <c r="BW273"/>
  <c r="BX182"/>
  <c r="BW226"/>
  <c r="BX184"/>
  <c r="BW228"/>
  <c r="BW275"/>
  <c r="BX34" i="7"/>
  <c r="BX40" i="23"/>
  <c r="BX213" i="5"/>
  <c r="BX257"/>
  <c r="BY169"/>
  <c r="BX215"/>
  <c r="BY171"/>
  <c r="BX259"/>
  <c r="BW245"/>
  <c r="BW292"/>
  <c r="BX201"/>
  <c r="BX234"/>
  <c r="BX281"/>
  <c r="BY190"/>
  <c r="BW241"/>
  <c r="BW288"/>
  <c r="BX197"/>
  <c r="BZ48" i="15"/>
  <c r="BY100"/>
  <c r="BX243" i="5"/>
  <c r="BX290"/>
  <c r="BY199"/>
  <c r="BW249"/>
  <c r="BX161"/>
  <c r="BW205"/>
  <c r="BW279"/>
  <c r="BX188"/>
  <c r="BW232"/>
  <c r="BX19" i="7"/>
  <c r="BX23" i="23"/>
  <c r="BZ336" i="5"/>
  <c r="BV329"/>
  <c r="BJ181" i="6"/>
  <c r="BV315" i="5"/>
  <c r="BW313"/>
  <c r="BX339"/>
  <c r="BW310"/>
  <c r="BY332"/>
  <c r="BX312"/>
  <c r="BW308"/>
  <c r="BW337"/>
  <c r="BU295"/>
  <c r="BW316"/>
  <c r="BW343"/>
  <c r="BV304"/>
  <c r="BV335"/>
  <c r="BX125" i="9"/>
  <c r="BV22" i="22"/>
  <c r="BM138" i="6"/>
  <c r="BW305" i="5"/>
  <c r="BV98" i="22"/>
  <c r="BW311" i="5"/>
  <c r="BY301"/>
  <c r="BY314"/>
  <c r="BW24" i="22"/>
  <c r="BW175" s="1"/>
  <c r="BW29" i="23"/>
  <c r="BW50" s="1"/>
  <c r="CA284" i="5"/>
  <c r="CB193"/>
  <c r="CA237"/>
  <c r="BW277"/>
  <c r="BW230"/>
  <c r="BX186"/>
  <c r="BO28" i="22"/>
  <c r="BP67" i="9"/>
  <c r="BQ64" s="1"/>
  <c r="BP25" i="22"/>
  <c r="BP26" s="1"/>
  <c r="BP28" i="23"/>
  <c r="BP49" s="1"/>
  <c r="BK180" i="6"/>
  <c r="BL142" s="1"/>
  <c r="BW221" i="5"/>
  <c r="BW265"/>
  <c r="BX177"/>
  <c r="BX32" i="7"/>
  <c r="BX39" s="1"/>
  <c r="BX38" i="23"/>
  <c r="BY120" i="9"/>
  <c r="BY118" s="1"/>
  <c r="BY124" s="1"/>
  <c r="BZ107" i="15"/>
  <c r="BY105"/>
  <c r="BX219" i="5"/>
  <c r="BX263"/>
  <c r="BY175"/>
  <c r="BW248"/>
  <c r="BX160"/>
  <c r="BW204"/>
  <c r="BY287"/>
  <c r="BZ196"/>
  <c r="BY240"/>
  <c r="BX216"/>
  <c r="BX260"/>
  <c r="BY172"/>
  <c r="BZ233"/>
  <c r="BZ280"/>
  <c r="CA189"/>
  <c r="BY262"/>
  <c r="BY218"/>
  <c r="BZ174"/>
  <c r="BX258"/>
  <c r="BY170"/>
  <c r="BX214"/>
  <c r="BX238"/>
  <c r="BX285"/>
  <c r="BY194"/>
  <c r="BY247" i="15"/>
  <c r="BZ203"/>
  <c r="BW28" i="7"/>
  <c r="BW29" s="1"/>
  <c r="BW20" i="9" s="1"/>
  <c r="BW21" s="1"/>
  <c r="BW27" i="7"/>
  <c r="BK42" i="23"/>
  <c r="BK63" s="1"/>
  <c r="BK100" i="22"/>
  <c r="BX26" i="23"/>
  <c r="BX22" i="7"/>
  <c r="BX222" i="5"/>
  <c r="BX266"/>
  <c r="BY178"/>
  <c r="BX291"/>
  <c r="BY200"/>
  <c r="BX244"/>
  <c r="BY101" i="15"/>
  <c r="BZ49"/>
  <c r="BW254" i="5"/>
  <c r="BX166"/>
  <c r="BW210"/>
  <c r="BW283"/>
  <c r="BX192"/>
  <c r="BW236"/>
  <c r="BY229"/>
  <c r="BY276"/>
  <c r="BZ185"/>
  <c r="BY117" i="9"/>
  <c r="BY123" s="1"/>
  <c r="BY125" s="1"/>
  <c r="BZ104" i="15"/>
  <c r="BV325" i="5"/>
  <c r="BV293"/>
  <c r="BT61" i="9"/>
  <c r="BT62" s="1"/>
  <c r="BT65" s="1"/>
  <c r="BW256" i="5"/>
  <c r="BX168"/>
  <c r="BW212"/>
  <c r="BY246" i="15"/>
  <c r="BZ202"/>
  <c r="BY248"/>
  <c r="BZ204"/>
  <c r="BN137" i="6"/>
  <c r="BO134" s="1"/>
  <c r="BX211" i="5"/>
  <c r="BX255"/>
  <c r="BY167"/>
  <c r="BY179"/>
  <c r="BX223"/>
  <c r="BX267"/>
  <c r="BX217"/>
  <c r="BX261"/>
  <c r="BY173"/>
  <c r="BZ207"/>
  <c r="BZ251"/>
  <c r="CA163"/>
  <c r="BZ220"/>
  <c r="BZ264"/>
  <c r="CA176"/>
  <c r="BY245" i="15"/>
  <c r="BZ201"/>
  <c r="BY96"/>
  <c r="BZ44"/>
  <c r="BV326" i="5"/>
  <c r="BT72" i="9"/>
  <c r="BT75" s="1"/>
  <c r="BV338" i="5"/>
  <c r="BV334"/>
  <c r="BW309"/>
  <c r="BW333"/>
  <c r="BS62" i="9"/>
  <c r="BS65" s="1"/>
  <c r="BV340" i="5"/>
  <c r="BW342"/>
  <c r="BV299"/>
  <c r="BV331"/>
  <c r="DA163" i="22"/>
  <c r="BX253" i="5" l="1"/>
  <c r="BX303" s="1"/>
  <c r="BY165"/>
  <c r="BX209"/>
  <c r="BW330"/>
  <c r="BX309"/>
  <c r="BU65" i="23"/>
  <c r="BT178" i="22"/>
  <c r="BT52" i="23"/>
  <c r="AO179" i="22"/>
  <c r="AN109"/>
  <c r="AN146" s="1"/>
  <c r="BU322" i="5"/>
  <c r="BU27" i="22" s="1"/>
  <c r="AM64" i="23"/>
  <c r="AM62" s="1"/>
  <c r="AO100" i="9"/>
  <c r="AO110" s="1"/>
  <c r="AN107"/>
  <c r="AO104" s="1"/>
  <c r="BV26"/>
  <c r="BW23" s="1"/>
  <c r="BW25" s="1"/>
  <c r="BV28"/>
  <c r="BV23" i="22" s="1"/>
  <c r="BW44" i="9"/>
  <c r="AP46"/>
  <c r="AQ43" s="1"/>
  <c r="AP48"/>
  <c r="AP99" i="22" s="1"/>
  <c r="BW24" i="9"/>
  <c r="BZ314" i="5"/>
  <c r="BX311"/>
  <c r="BX317"/>
  <c r="BX305"/>
  <c r="BN138" i="6"/>
  <c r="BX337" i="5"/>
  <c r="BX310"/>
  <c r="BW326"/>
  <c r="BW329"/>
  <c r="BW340"/>
  <c r="BW344"/>
  <c r="BX307"/>
  <c r="BW327"/>
  <c r="BZ341"/>
  <c r="BY223"/>
  <c r="BY267"/>
  <c r="BZ179"/>
  <c r="BZ96" i="15"/>
  <c r="CA44"/>
  <c r="BZ245"/>
  <c r="CA201"/>
  <c r="CA220" i="5"/>
  <c r="CB176"/>
  <c r="CA264"/>
  <c r="BY217"/>
  <c r="BY261"/>
  <c r="BZ173"/>
  <c r="BY255"/>
  <c r="BZ167"/>
  <c r="BY211"/>
  <c r="BO137" i="6"/>
  <c r="BP134" s="1"/>
  <c r="BY34" i="7"/>
  <c r="BY40" i="23"/>
  <c r="BX256" i="5"/>
  <c r="BY168"/>
  <c r="BX212"/>
  <c r="BV295"/>
  <c r="BU71" i="9"/>
  <c r="BU72" s="1"/>
  <c r="BU75" s="1"/>
  <c r="BY24" i="22"/>
  <c r="BY175" s="1"/>
  <c r="BY29" i="23"/>
  <c r="BY50" s="1"/>
  <c r="BX254" i="5"/>
  <c r="BY166"/>
  <c r="BX210"/>
  <c r="CA49" i="15"/>
  <c r="BZ101"/>
  <c r="BK176" i="22"/>
  <c r="CA203" i="15"/>
  <c r="BZ247"/>
  <c r="BY285" i="5"/>
  <c r="BZ194"/>
  <c r="BY238"/>
  <c r="BY214"/>
  <c r="BY258"/>
  <c r="BZ170"/>
  <c r="BZ262"/>
  <c r="CA174"/>
  <c r="BZ218"/>
  <c r="BY216"/>
  <c r="BY260"/>
  <c r="BZ172"/>
  <c r="BZ240"/>
  <c r="BZ287"/>
  <c r="CA196"/>
  <c r="BW298"/>
  <c r="BW268"/>
  <c r="BW270" s="1"/>
  <c r="BX40" i="7"/>
  <c r="BX41" s="1"/>
  <c r="BX40" i="9" s="1"/>
  <c r="BX41" s="1"/>
  <c r="BQ66"/>
  <c r="BQ67" s="1"/>
  <c r="BR64" s="1"/>
  <c r="BV173" i="22"/>
  <c r="BX27" i="7"/>
  <c r="BX28"/>
  <c r="BX29" s="1"/>
  <c r="BX20" i="9" s="1"/>
  <c r="BX21" s="1"/>
  <c r="BX232" i="5"/>
  <c r="BY188"/>
  <c r="BX279"/>
  <c r="BX241"/>
  <c r="BX288"/>
  <c r="BY197"/>
  <c r="BX292"/>
  <c r="BY201"/>
  <c r="BX245"/>
  <c r="BY259"/>
  <c r="BZ171"/>
  <c r="BY215"/>
  <c r="BY257"/>
  <c r="BY213"/>
  <c r="BZ169"/>
  <c r="BW325"/>
  <c r="BW293"/>
  <c r="CA289"/>
  <c r="CB198"/>
  <c r="CA242"/>
  <c r="BX286"/>
  <c r="BY195"/>
  <c r="BX239"/>
  <c r="BY26" i="23"/>
  <c r="BY22" i="7"/>
  <c r="BU61" i="9"/>
  <c r="BU62" s="1"/>
  <c r="BU65" s="1"/>
  <c r="BX227" i="5"/>
  <c r="BX274"/>
  <c r="BY183"/>
  <c r="BY38" i="23"/>
  <c r="BY32" i="7"/>
  <c r="BY39" s="1"/>
  <c r="BX231" i="5"/>
  <c r="BX278"/>
  <c r="BY187"/>
  <c r="BL176" i="22"/>
  <c r="BZ301" i="5"/>
  <c r="BY328"/>
  <c r="BW335"/>
  <c r="BX343"/>
  <c r="BX316"/>
  <c r="BW22" i="22"/>
  <c r="BY312" i="5"/>
  <c r="BZ332"/>
  <c r="BX313"/>
  <c r="BW315"/>
  <c r="BK181" i="6"/>
  <c r="BK199" s="1"/>
  <c r="BK68" i="23" s="1"/>
  <c r="BK66" s="1"/>
  <c r="CA336" i="5"/>
  <c r="BV318"/>
  <c r="BW299"/>
  <c r="BX342"/>
  <c r="BX333"/>
  <c r="BW334"/>
  <c r="BW98" i="22"/>
  <c r="BN188" i="6"/>
  <c r="BN195"/>
  <c r="BW302" i="5"/>
  <c r="CB300"/>
  <c r="BY23" i="23"/>
  <c r="BY19" i="7"/>
  <c r="CA207" i="5"/>
  <c r="CA251"/>
  <c r="CB163"/>
  <c r="CA204" i="15"/>
  <c r="BZ248"/>
  <c r="BZ246"/>
  <c r="CA202"/>
  <c r="BV345" i="5"/>
  <c r="BV349" s="1"/>
  <c r="BV102" i="22" s="1"/>
  <c r="BZ117" i="9"/>
  <c r="BZ123" s="1"/>
  <c r="CA104" i="15"/>
  <c r="BZ276" i="5"/>
  <c r="CA185"/>
  <c r="BZ229"/>
  <c r="BX236"/>
  <c r="BX283"/>
  <c r="BY192"/>
  <c r="BY291"/>
  <c r="BZ200"/>
  <c r="BY244"/>
  <c r="BY222"/>
  <c r="BY266"/>
  <c r="BZ178"/>
  <c r="CA233"/>
  <c r="CA280"/>
  <c r="CB189"/>
  <c r="BX248"/>
  <c r="BY160"/>
  <c r="BX204"/>
  <c r="BY263"/>
  <c r="BZ175"/>
  <c r="BY219"/>
  <c r="BZ120" i="9"/>
  <c r="BZ118" s="1"/>
  <c r="BZ124" s="1"/>
  <c r="CA107" i="15"/>
  <c r="BZ105"/>
  <c r="BX265" i="5"/>
  <c r="BY177"/>
  <c r="BX221"/>
  <c r="BL180" i="6"/>
  <c r="BM142" s="1"/>
  <c r="BM180" s="1"/>
  <c r="BP28" i="22"/>
  <c r="BX277" i="5"/>
  <c r="BY186"/>
  <c r="BX230"/>
  <c r="CB284"/>
  <c r="CC193"/>
  <c r="CB237"/>
  <c r="BX29" i="23"/>
  <c r="BX50" s="1"/>
  <c r="BX24" i="22"/>
  <c r="BJ199" i="6"/>
  <c r="BJ68" i="23" s="1"/>
  <c r="BJ66" s="1"/>
  <c r="BX205" i="5"/>
  <c r="BX249"/>
  <c r="BY161"/>
  <c r="BY243"/>
  <c r="BY290"/>
  <c r="BZ199"/>
  <c r="BZ100" i="15"/>
  <c r="CA48"/>
  <c r="BY281" i="5"/>
  <c r="BZ190"/>
  <c r="BY234"/>
  <c r="BX228"/>
  <c r="BX275"/>
  <c r="BY184"/>
  <c r="BX273"/>
  <c r="BY182"/>
  <c r="BX226"/>
  <c r="BX282"/>
  <c r="BY191"/>
  <c r="BX235"/>
  <c r="BO187" i="6"/>
  <c r="BP184" s="1"/>
  <c r="BO194"/>
  <c r="BP191" s="1"/>
  <c r="BZ99" i="15"/>
  <c r="CA47"/>
  <c r="BX208" i="5"/>
  <c r="BX252"/>
  <c r="BY164"/>
  <c r="CC250"/>
  <c r="CD162"/>
  <c r="CC206"/>
  <c r="CA199" i="15"/>
  <c r="BZ243"/>
  <c r="CA200"/>
  <c r="BZ244"/>
  <c r="BM77" i="9"/>
  <c r="BN74" s="1"/>
  <c r="BM100" i="22"/>
  <c r="BM42" i="23"/>
  <c r="BM63" s="1"/>
  <c r="BW306" i="5"/>
  <c r="BW304"/>
  <c r="BX308"/>
  <c r="BY339"/>
  <c r="BW331"/>
  <c r="BW338"/>
  <c r="DB163" i="22"/>
  <c r="BY253" i="5" l="1"/>
  <c r="BY303" s="1"/>
  <c r="BZ165"/>
  <c r="BY209"/>
  <c r="CA314"/>
  <c r="BX331"/>
  <c r="AM70" i="23"/>
  <c r="AM71" s="1"/>
  <c r="AM72" s="1"/>
  <c r="AN43" s="1"/>
  <c r="BV65"/>
  <c r="BU178" i="22"/>
  <c r="BU52" i="23"/>
  <c r="AN161" i="22"/>
  <c r="AN148"/>
  <c r="AN150"/>
  <c r="AN131"/>
  <c r="AN136" s="1"/>
  <c r="AN137" s="1"/>
  <c r="BV322" i="5"/>
  <c r="BV27" i="22" s="1"/>
  <c r="AO101" i="9"/>
  <c r="AO106" s="1"/>
  <c r="AO111" s="1"/>
  <c r="AO105"/>
  <c r="BW26"/>
  <c r="BX23" s="1"/>
  <c r="BX25" s="1"/>
  <c r="BX44"/>
  <c r="AQ45"/>
  <c r="AQ48" s="1"/>
  <c r="AQ99" i="22" s="1"/>
  <c r="AP174"/>
  <c r="AP177" s="1"/>
  <c r="AP101"/>
  <c r="AP103" s="1"/>
  <c r="AP106" s="1"/>
  <c r="BX24" i="9"/>
  <c r="BW28"/>
  <c r="BW23" i="22" s="1"/>
  <c r="BL181" i="6"/>
  <c r="BL199" s="1"/>
  <c r="BL68" i="23" s="1"/>
  <c r="BL66" s="1"/>
  <c r="BY316" i="5"/>
  <c r="BX335"/>
  <c r="BZ125" i="9"/>
  <c r="BZ29" i="23" s="1"/>
  <c r="BZ50" s="1"/>
  <c r="CA301" i="5"/>
  <c r="BX326"/>
  <c r="BY307"/>
  <c r="BX340"/>
  <c r="BX22" i="22"/>
  <c r="BY317" i="5"/>
  <c r="BX302"/>
  <c r="BO195" i="6"/>
  <c r="BO188"/>
  <c r="BX299" i="5"/>
  <c r="BY310"/>
  <c r="BY308"/>
  <c r="BM176" i="22"/>
  <c r="CB200" i="15"/>
  <c r="CA244"/>
  <c r="CB199"/>
  <c r="CA243"/>
  <c r="CD206" i="5"/>
  <c r="CE162"/>
  <c r="CD250"/>
  <c r="BY208"/>
  <c r="BY252"/>
  <c r="BZ164"/>
  <c r="BZ22" i="7"/>
  <c r="BZ26" i="23"/>
  <c r="BP194" i="6"/>
  <c r="BQ191" s="1"/>
  <c r="BP187"/>
  <c r="BQ184" s="1"/>
  <c r="BY235" i="5"/>
  <c r="BY282"/>
  <c r="BZ191"/>
  <c r="BX325"/>
  <c r="BX293"/>
  <c r="BX295" s="1"/>
  <c r="BY249"/>
  <c r="BZ161"/>
  <c r="BY205"/>
  <c r="CC237"/>
  <c r="CC284"/>
  <c r="CD193"/>
  <c r="BM181" i="6"/>
  <c r="BM199" s="1"/>
  <c r="BN142"/>
  <c r="R47" i="11"/>
  <c r="BY265" i="5"/>
  <c r="BZ177"/>
  <c r="BY221"/>
  <c r="BZ219"/>
  <c r="CA175"/>
  <c r="BZ263"/>
  <c r="BX268"/>
  <c r="BX270" s="1"/>
  <c r="BX298"/>
  <c r="BZ266"/>
  <c r="CA178"/>
  <c r="BZ222"/>
  <c r="BZ291"/>
  <c r="CA200"/>
  <c r="BZ244"/>
  <c r="BY236"/>
  <c r="BY283"/>
  <c r="BZ192"/>
  <c r="CA276"/>
  <c r="CB185"/>
  <c r="CA229"/>
  <c r="CB104" i="15"/>
  <c r="CA117" i="9"/>
  <c r="CA123" s="1"/>
  <c r="CB202" i="15"/>
  <c r="CA246"/>
  <c r="CC163" i="5"/>
  <c r="CB207"/>
  <c r="CB251"/>
  <c r="BK104" i="22"/>
  <c r="BK147" s="1"/>
  <c r="BY40" i="7"/>
  <c r="BY41" s="1"/>
  <c r="BY40" i="9" s="1"/>
  <c r="BY41" s="1"/>
  <c r="BY227" i="5"/>
  <c r="BY274"/>
  <c r="BZ183"/>
  <c r="BY239"/>
  <c r="BY286"/>
  <c r="BZ195"/>
  <c r="BW345"/>
  <c r="BW349" s="1"/>
  <c r="BW102" i="22" s="1"/>
  <c r="BY292" i="5"/>
  <c r="BZ201"/>
  <c r="BY245"/>
  <c r="BY241"/>
  <c r="BY288"/>
  <c r="BZ197"/>
  <c r="BY279"/>
  <c r="BY232"/>
  <c r="BZ188"/>
  <c r="BQ25" i="22"/>
  <c r="BQ26" s="1"/>
  <c r="BQ28" i="23"/>
  <c r="BQ49" s="1"/>
  <c r="BW318" i="5"/>
  <c r="BZ260"/>
  <c r="CA172"/>
  <c r="BZ216"/>
  <c r="CA218"/>
  <c r="CA262"/>
  <c r="CB174"/>
  <c r="BZ214"/>
  <c r="BZ258"/>
  <c r="CA170"/>
  <c r="BZ238"/>
  <c r="BZ285"/>
  <c r="CA194"/>
  <c r="BZ23" i="23"/>
  <c r="BZ19" i="7"/>
  <c r="BX327" i="5"/>
  <c r="BY333"/>
  <c r="BY342"/>
  <c r="BX329"/>
  <c r="CA332"/>
  <c r="BX330"/>
  <c r="CA341"/>
  <c r="BY309"/>
  <c r="BX98" i="22"/>
  <c r="BZ339" i="5"/>
  <c r="BX304"/>
  <c r="BX306"/>
  <c r="BO138" i="6"/>
  <c r="BY305" i="5"/>
  <c r="BY311"/>
  <c r="BN76" i="9"/>
  <c r="BZ32" i="7"/>
  <c r="BZ38" i="23"/>
  <c r="CA99" i="15"/>
  <c r="CB47"/>
  <c r="BY273" i="5"/>
  <c r="BY226"/>
  <c r="BZ182"/>
  <c r="BY228"/>
  <c r="BY275"/>
  <c r="BZ184"/>
  <c r="BZ234"/>
  <c r="BZ281"/>
  <c r="CA190"/>
  <c r="CA100" i="15"/>
  <c r="CB48"/>
  <c r="BZ243" i="5"/>
  <c r="BZ290"/>
  <c r="CA199"/>
  <c r="BJ104" i="22"/>
  <c r="BX175"/>
  <c r="BY230" i="5"/>
  <c r="BY277"/>
  <c r="BZ186"/>
  <c r="CA105" i="15"/>
  <c r="CA120" i="9"/>
  <c r="CA118" s="1"/>
  <c r="CA124" s="1"/>
  <c r="CB107" i="15"/>
  <c r="BY248" i="5"/>
  <c r="BZ160"/>
  <c r="BY204"/>
  <c r="CB233"/>
  <c r="CB280"/>
  <c r="CC189"/>
  <c r="BZ24" i="22"/>
  <c r="BZ175" s="1"/>
  <c r="BZ34" i="7"/>
  <c r="BZ40" i="23"/>
  <c r="CB204" i="15"/>
  <c r="CA248"/>
  <c r="BY28" i="7"/>
  <c r="BY29" s="1"/>
  <c r="BY20" i="9" s="1"/>
  <c r="BY21" s="1"/>
  <c r="BY27" i="7"/>
  <c r="BW173" i="22"/>
  <c r="BY278" i="5"/>
  <c r="BZ187"/>
  <c r="BY231"/>
  <c r="CB289"/>
  <c r="CC198"/>
  <c r="CB242"/>
  <c r="BV71" i="9"/>
  <c r="BZ213" i="5"/>
  <c r="BZ257"/>
  <c r="CA169"/>
  <c r="BZ215"/>
  <c r="BZ259"/>
  <c r="CA171"/>
  <c r="BR66" i="9"/>
  <c r="BV61"/>
  <c r="CA287" i="5"/>
  <c r="CB196"/>
  <c r="CA240"/>
  <c r="CB203" i="15"/>
  <c r="CA247"/>
  <c r="CA101"/>
  <c r="CB49"/>
  <c r="BZ166" i="5"/>
  <c r="BY210"/>
  <c r="BY254"/>
  <c r="BY256"/>
  <c r="BZ168"/>
  <c r="BY212"/>
  <c r="BP137" i="6"/>
  <c r="BQ134" s="1"/>
  <c r="CA167" i="5"/>
  <c r="BZ211"/>
  <c r="BZ255"/>
  <c r="BZ217"/>
  <c r="BZ261"/>
  <c r="CA173"/>
  <c r="CB264"/>
  <c r="CC176"/>
  <c r="CB220"/>
  <c r="CB201" i="15"/>
  <c r="CA245"/>
  <c r="CB44"/>
  <c r="CA96"/>
  <c r="BZ223" i="5"/>
  <c r="BZ267"/>
  <c r="CA179"/>
  <c r="CC300"/>
  <c r="BX334"/>
  <c r="CB336"/>
  <c r="BX315"/>
  <c r="BY313"/>
  <c r="BY343"/>
  <c r="BZ328"/>
  <c r="BX338"/>
  <c r="BX344"/>
  <c r="BZ312"/>
  <c r="BY337"/>
  <c r="BW295"/>
  <c r="DC163" i="22"/>
  <c r="BZ253" i="5" l="1"/>
  <c r="BZ303" s="1"/>
  <c r="CA165"/>
  <c r="BZ209"/>
  <c r="CD300"/>
  <c r="BZ313"/>
  <c r="BZ39" i="7"/>
  <c r="BL104" i="22"/>
  <c r="BL147" s="1"/>
  <c r="AN41" i="23"/>
  <c r="AN44" s="1"/>
  <c r="AN64"/>
  <c r="BX173" i="22"/>
  <c r="AO112" i="9"/>
  <c r="AO113" s="1"/>
  <c r="AO107" i="22" s="1"/>
  <c r="AO109" s="1"/>
  <c r="AN134"/>
  <c r="BW65" i="23"/>
  <c r="R51" i="11"/>
  <c r="BM68" i="23"/>
  <c r="BM66" s="1"/>
  <c r="BV178" i="22"/>
  <c r="BV52" i="23"/>
  <c r="AP179" i="22"/>
  <c r="BW322" i="5"/>
  <c r="BW27" i="22" s="1"/>
  <c r="AO107" i="9"/>
  <c r="AP104" s="1"/>
  <c r="AP100"/>
  <c r="AP110" s="1"/>
  <c r="AQ174" i="22"/>
  <c r="AQ177" s="1"/>
  <c r="AQ101"/>
  <c r="AQ103" s="1"/>
  <c r="AQ106" s="1"/>
  <c r="BY44" i="9"/>
  <c r="BX26"/>
  <c r="BY23" s="1"/>
  <c r="BY25" s="1"/>
  <c r="AQ46"/>
  <c r="AR43" s="1"/>
  <c r="BY24"/>
  <c r="BX28"/>
  <c r="BX23" i="22" s="1"/>
  <c r="R45" i="11"/>
  <c r="BP138" i="6"/>
  <c r="BY22" i="22"/>
  <c r="BY329" i="5"/>
  <c r="BY302"/>
  <c r="BZ308"/>
  <c r="BZ309"/>
  <c r="BZ342"/>
  <c r="BY327"/>
  <c r="BY326"/>
  <c r="CB301"/>
  <c r="CA267"/>
  <c r="CB179"/>
  <c r="CA223"/>
  <c r="CC44" i="15"/>
  <c r="CB96"/>
  <c r="CB245"/>
  <c r="CC201"/>
  <c r="CC220" i="5"/>
  <c r="CC264"/>
  <c r="CD176"/>
  <c r="CA261"/>
  <c r="CB173"/>
  <c r="CA217"/>
  <c r="CB101" i="15"/>
  <c r="CC49"/>
  <c r="BR28" i="23"/>
  <c r="BR49" s="1"/>
  <c r="BR25" i="22"/>
  <c r="BR26" s="1"/>
  <c r="CA213" i="5"/>
  <c r="CB169"/>
  <c r="CA257"/>
  <c r="BV72" i="9"/>
  <c r="BV75" s="1"/>
  <c r="CC242" i="5"/>
  <c r="CC289"/>
  <c r="CD198"/>
  <c r="CC280"/>
  <c r="CD189"/>
  <c r="CC233"/>
  <c r="BZ204"/>
  <c r="BZ248"/>
  <c r="CA160"/>
  <c r="CB120" i="9"/>
  <c r="CB118" s="1"/>
  <c r="CB124" s="1"/>
  <c r="CC107" i="15"/>
  <c r="CB105"/>
  <c r="BJ147" i="22"/>
  <c r="CB100" i="15"/>
  <c r="CC48"/>
  <c r="CA281" i="5"/>
  <c r="CB190"/>
  <c r="CA234"/>
  <c r="BZ226"/>
  <c r="BZ273"/>
  <c r="CA182"/>
  <c r="BY325"/>
  <c r="BY293"/>
  <c r="BX71" i="9" s="1"/>
  <c r="CA22" i="7"/>
  <c r="CA26" i="23"/>
  <c r="BZ40" i="7"/>
  <c r="BZ41" s="1"/>
  <c r="BZ40" i="9" s="1"/>
  <c r="BZ41" s="1"/>
  <c r="BN100" i="22"/>
  <c r="BN42" i="23"/>
  <c r="BN63" s="1"/>
  <c r="CA285" i="5"/>
  <c r="CB194"/>
  <c r="CA238"/>
  <c r="CB262"/>
  <c r="CC174"/>
  <c r="CB218"/>
  <c r="CA216"/>
  <c r="CA260"/>
  <c r="CB172"/>
  <c r="BZ241"/>
  <c r="BZ288"/>
  <c r="CA197"/>
  <c r="BZ245"/>
  <c r="CA201"/>
  <c r="BZ292"/>
  <c r="BZ239"/>
  <c r="BZ286"/>
  <c r="CA195"/>
  <c r="CC251"/>
  <c r="CD163"/>
  <c r="CC207"/>
  <c r="CB246" i="15"/>
  <c r="CC202"/>
  <c r="CB117" i="9"/>
  <c r="CB123" s="1"/>
  <c r="CC104" i="15"/>
  <c r="CB229" i="5"/>
  <c r="CB276"/>
  <c r="CC185"/>
  <c r="BZ283"/>
  <c r="CA192"/>
  <c r="BZ236"/>
  <c r="CA291"/>
  <c r="CB200"/>
  <c r="CA244"/>
  <c r="BW61" i="9"/>
  <c r="BW62" s="1"/>
  <c r="BW65" s="1"/>
  <c r="CA263" i="5"/>
  <c r="CB175"/>
  <c r="CA219"/>
  <c r="BN180" i="6"/>
  <c r="BO142" s="1"/>
  <c r="CD237" i="5"/>
  <c r="CD284"/>
  <c r="CE193"/>
  <c r="BZ249"/>
  <c r="CA161"/>
  <c r="BZ205"/>
  <c r="BW71" i="9"/>
  <c r="BZ282" i="5"/>
  <c r="CA191"/>
  <c r="BZ235"/>
  <c r="BQ187" i="6"/>
  <c r="BR184" s="1"/>
  <c r="BQ194"/>
  <c r="BR191" s="1"/>
  <c r="CC199" i="15"/>
  <c r="CB243"/>
  <c r="CB244"/>
  <c r="CC200"/>
  <c r="BY306" i="5"/>
  <c r="CA339"/>
  <c r="BY330"/>
  <c r="BV62" i="9"/>
  <c r="BV65" s="1"/>
  <c r="BZ316" i="5"/>
  <c r="BY315"/>
  <c r="CA19" i="7"/>
  <c r="CA23" i="23"/>
  <c r="CA211" i="5"/>
  <c r="CA255"/>
  <c r="CB167"/>
  <c r="BQ137" i="6"/>
  <c r="BR134" s="1"/>
  <c r="BZ256" i="5"/>
  <c r="CA168"/>
  <c r="BZ212"/>
  <c r="BZ254"/>
  <c r="CA166"/>
  <c r="BZ210"/>
  <c r="CC203" i="15"/>
  <c r="CB247"/>
  <c r="CB240" i="5"/>
  <c r="CB287"/>
  <c r="CC196"/>
  <c r="CA215"/>
  <c r="CA259"/>
  <c r="CB171"/>
  <c r="BZ231"/>
  <c r="BZ278"/>
  <c r="CA187"/>
  <c r="CB248" i="15"/>
  <c r="CC204"/>
  <c r="BY298" i="5"/>
  <c r="BY268"/>
  <c r="BY270" s="1"/>
  <c r="BZ230"/>
  <c r="BZ277"/>
  <c r="CA186"/>
  <c r="CA243"/>
  <c r="CB199"/>
  <c r="CA290"/>
  <c r="BZ228"/>
  <c r="BZ275"/>
  <c r="CA184"/>
  <c r="CB99" i="15"/>
  <c r="CC47"/>
  <c r="BZ27" i="7"/>
  <c r="BZ28"/>
  <c r="BZ29" s="1"/>
  <c r="BZ20" i="9" s="1"/>
  <c r="BZ21" s="1"/>
  <c r="CA214" i="5"/>
  <c r="CA258"/>
  <c r="CB170"/>
  <c r="BQ28" i="22"/>
  <c r="BZ279" i="5"/>
  <c r="CA188"/>
  <c r="BZ232"/>
  <c r="BZ274"/>
  <c r="CA183"/>
  <c r="BZ227"/>
  <c r="CA34" i="7"/>
  <c r="CA40" i="23"/>
  <c r="CA222" i="5"/>
  <c r="CA266"/>
  <c r="CB178"/>
  <c r="BX318"/>
  <c r="BZ221"/>
  <c r="BZ265"/>
  <c r="CA177"/>
  <c r="BM104" i="22"/>
  <c r="BX345" i="5"/>
  <c r="BX349" s="1"/>
  <c r="BX102" i="22" s="1"/>
  <c r="BZ208" i="5"/>
  <c r="BZ252"/>
  <c r="CA164"/>
  <c r="CE250"/>
  <c r="CF162"/>
  <c r="CE206"/>
  <c r="CA38" i="23"/>
  <c r="CA32" i="7"/>
  <c r="BZ317" i="5"/>
  <c r="CB314"/>
  <c r="BZ311"/>
  <c r="BZ305"/>
  <c r="BY304"/>
  <c r="BR67" i="9"/>
  <c r="BS64" s="1"/>
  <c r="BS66" s="1"/>
  <c r="BZ307" i="5"/>
  <c r="CB341"/>
  <c r="CB332"/>
  <c r="BZ333"/>
  <c r="BN77" i="9"/>
  <c r="BO74" s="1"/>
  <c r="BO76" s="1"/>
  <c r="BZ337" i="5"/>
  <c r="CA312"/>
  <c r="BZ310"/>
  <c r="BY331"/>
  <c r="BY340"/>
  <c r="BY344"/>
  <c r="BY338"/>
  <c r="BY98" i="22"/>
  <c r="CA125" i="9"/>
  <c r="CA328" i="5"/>
  <c r="BY335"/>
  <c r="BZ343"/>
  <c r="CC336"/>
  <c r="BY299"/>
  <c r="BY334"/>
  <c r="BP188" i="6"/>
  <c r="BP195"/>
  <c r="DD163" i="22"/>
  <c r="CA209" i="5" l="1"/>
  <c r="CB165"/>
  <c r="CA253"/>
  <c r="CA303" s="1"/>
  <c r="BZ344"/>
  <c r="BY173" i="22"/>
  <c r="CA307" i="5"/>
  <c r="CA39" i="7"/>
  <c r="CA342" i="5"/>
  <c r="AN62" i="23"/>
  <c r="AN70" s="1"/>
  <c r="AN71" s="1"/>
  <c r="AN72" s="1"/>
  <c r="AO43" s="1"/>
  <c r="AO41" s="1"/>
  <c r="AO44" s="1"/>
  <c r="AO131" i="22"/>
  <c r="AO136" s="1"/>
  <c r="AO137" s="1"/>
  <c r="AO146"/>
  <c r="AO150" s="1"/>
  <c r="BX65" i="23"/>
  <c r="BW178" i="22"/>
  <c r="BW52" i="23"/>
  <c r="AQ179" i="22"/>
  <c r="BX322" i="5"/>
  <c r="BX27" i="22" s="1"/>
  <c r="AQ100" i="9"/>
  <c r="AQ110" s="1"/>
  <c r="AP101"/>
  <c r="AP106" s="1"/>
  <c r="AP111" s="1"/>
  <c r="AP112" s="1"/>
  <c r="AP113" s="1"/>
  <c r="AP107" i="22" s="1"/>
  <c r="AP109" s="1"/>
  <c r="AP105" i="9"/>
  <c r="BZ44"/>
  <c r="AR45"/>
  <c r="BZ24"/>
  <c r="BY26"/>
  <c r="BZ23" s="1"/>
  <c r="BZ25" s="1"/>
  <c r="BY28"/>
  <c r="BY23" i="22" s="1"/>
  <c r="CB125" i="9"/>
  <c r="BZ98" i="22"/>
  <c r="BZ315" i="5"/>
  <c r="CA309"/>
  <c r="CB328"/>
  <c r="BZ338"/>
  <c r="BZ340"/>
  <c r="CC314"/>
  <c r="CE300"/>
  <c r="BZ302"/>
  <c r="CA316"/>
  <c r="BZ326"/>
  <c r="BZ22" i="22"/>
  <c r="BZ327" i="5"/>
  <c r="BZ329"/>
  <c r="CA305"/>
  <c r="BY295"/>
  <c r="CD336"/>
  <c r="BN181" i="6"/>
  <c r="BN199" s="1"/>
  <c r="BN68" i="23" s="1"/>
  <c r="BN66" s="1"/>
  <c r="CA24" i="22"/>
  <c r="CA29" i="23"/>
  <c r="CA50" s="1"/>
  <c r="BO77" i="9"/>
  <c r="BP74" s="1"/>
  <c r="BP76" s="1"/>
  <c r="BO100" i="22"/>
  <c r="BO42" i="23"/>
  <c r="BO63" s="1"/>
  <c r="CA40" i="7"/>
  <c r="CA41" s="1"/>
  <c r="CA40" i="9" s="1"/>
  <c r="CA41" s="1"/>
  <c r="CA279" i="5"/>
  <c r="CB188"/>
  <c r="CA232"/>
  <c r="CB214"/>
  <c r="CC170"/>
  <c r="CB258"/>
  <c r="CC248" i="15"/>
  <c r="CD204"/>
  <c r="CA231" i="5"/>
  <c r="CA278"/>
  <c r="CB187"/>
  <c r="CC287"/>
  <c r="CD196"/>
  <c r="CC240"/>
  <c r="CF250"/>
  <c r="CG162"/>
  <c r="CF206"/>
  <c r="CA208"/>
  <c r="CA252"/>
  <c r="CB164"/>
  <c r="CA221"/>
  <c r="CA265"/>
  <c r="CB177"/>
  <c r="CB222"/>
  <c r="CB266"/>
  <c r="CC178"/>
  <c r="CA227"/>
  <c r="CA274"/>
  <c r="CB183"/>
  <c r="CC99" i="15"/>
  <c r="CD47"/>
  <c r="CA228" i="5"/>
  <c r="CA275"/>
  <c r="CB184"/>
  <c r="CB243"/>
  <c r="CB290"/>
  <c r="CC199"/>
  <c r="CA277"/>
  <c r="CB186"/>
  <c r="CA230"/>
  <c r="BY318"/>
  <c r="CB259"/>
  <c r="CC171"/>
  <c r="CB215"/>
  <c r="CA256"/>
  <c r="CB168"/>
  <c r="CA212"/>
  <c r="CB255"/>
  <c r="CC167"/>
  <c r="CB211"/>
  <c r="CA27" i="7"/>
  <c r="CA28"/>
  <c r="CA29" s="1"/>
  <c r="CA20" i="9" s="1"/>
  <c r="CA21" s="1"/>
  <c r="CC244" i="15"/>
  <c r="CD200"/>
  <c r="CB38" i="23"/>
  <c r="CB32" i="7"/>
  <c r="CB39" s="1"/>
  <c r="CA249" i="5"/>
  <c r="CB161"/>
  <c r="CA205"/>
  <c r="CE237"/>
  <c r="CE284"/>
  <c r="CF193"/>
  <c r="BO180" i="6"/>
  <c r="BP142" s="1"/>
  <c r="CB263" i="5"/>
  <c r="CC175"/>
  <c r="CB219"/>
  <c r="CA236"/>
  <c r="CA283"/>
  <c r="CB192"/>
  <c r="CC276"/>
  <c r="CD185"/>
  <c r="CC229"/>
  <c r="CB29" i="23"/>
  <c r="CB50" s="1"/>
  <c r="CB24" i="22"/>
  <c r="CB175" s="1"/>
  <c r="CB34" i="7"/>
  <c r="CB40" i="23"/>
  <c r="CD251" i="5"/>
  <c r="CE163"/>
  <c r="CD207"/>
  <c r="CA239"/>
  <c r="CA286"/>
  <c r="CB195"/>
  <c r="CA292"/>
  <c r="CB201"/>
  <c r="CA245"/>
  <c r="CA241"/>
  <c r="CA288"/>
  <c r="CB197"/>
  <c r="CB285"/>
  <c r="CC194"/>
  <c r="CB238"/>
  <c r="BN176" i="22"/>
  <c r="BZ325" i="5"/>
  <c r="BZ293"/>
  <c r="BZ298"/>
  <c r="BZ268"/>
  <c r="BZ270" s="1"/>
  <c r="CB217"/>
  <c r="CB261"/>
  <c r="CC173"/>
  <c r="CD264"/>
  <c r="CE176"/>
  <c r="CD220"/>
  <c r="CC96" i="15"/>
  <c r="CD44"/>
  <c r="CB267" i="5"/>
  <c r="CC179"/>
  <c r="CB223"/>
  <c r="BZ331"/>
  <c r="CA308"/>
  <c r="BZ330"/>
  <c r="CB339"/>
  <c r="BZ304"/>
  <c r="BQ138" i="6"/>
  <c r="BQ195"/>
  <c r="BQ188"/>
  <c r="BZ334" i="5"/>
  <c r="BX72" i="9"/>
  <c r="BX75" s="1"/>
  <c r="CA343" i="5"/>
  <c r="CA310"/>
  <c r="CB312"/>
  <c r="BY345"/>
  <c r="BY349" s="1"/>
  <c r="BY102" i="22" s="1"/>
  <c r="CA333" i="5"/>
  <c r="CC332"/>
  <c r="CC341"/>
  <c r="BW72" i="9"/>
  <c r="BW75" s="1"/>
  <c r="BS67"/>
  <c r="BT64" s="1"/>
  <c r="BT66" s="1"/>
  <c r="BS28" i="23"/>
  <c r="BS49" s="1"/>
  <c r="BS25" i="22"/>
  <c r="BS26" s="1"/>
  <c r="BM147"/>
  <c r="CB26" i="23"/>
  <c r="CB22" i="7"/>
  <c r="BX61" i="9"/>
  <c r="CC247" i="15"/>
  <c r="CD203"/>
  <c r="CA254" i="5"/>
  <c r="CB166"/>
  <c r="CA210"/>
  <c r="BR137" i="6"/>
  <c r="BS134" s="1"/>
  <c r="CC243" i="15"/>
  <c r="CD199"/>
  <c r="BR194" i="6"/>
  <c r="BS191" s="1"/>
  <c r="BR187"/>
  <c r="BS184" s="1"/>
  <c r="CA282" i="5"/>
  <c r="CB191"/>
  <c r="CA235"/>
  <c r="CB244"/>
  <c r="CB291"/>
  <c r="CC200"/>
  <c r="CC117" i="9"/>
  <c r="CC123" s="1"/>
  <c r="CD104" i="15"/>
  <c r="CD202"/>
  <c r="CC246"/>
  <c r="CB260" i="5"/>
  <c r="CC172"/>
  <c r="CB216"/>
  <c r="CC262"/>
  <c r="CD174"/>
  <c r="CC218"/>
  <c r="CA273"/>
  <c r="CB182"/>
  <c r="CA226"/>
  <c r="CB234"/>
  <c r="CB281"/>
  <c r="CC190"/>
  <c r="CD48" i="15"/>
  <c r="CC100"/>
  <c r="CC105"/>
  <c r="CC120" i="9"/>
  <c r="CC118" s="1"/>
  <c r="CC124" s="1"/>
  <c r="CD107" i="15"/>
  <c r="CA248" i="5"/>
  <c r="CB160"/>
  <c r="CA204"/>
  <c r="CD280"/>
  <c r="CE189"/>
  <c r="CD233"/>
  <c r="CD289"/>
  <c r="CE198"/>
  <c r="CD242"/>
  <c r="CB257"/>
  <c r="CC169"/>
  <c r="CB213"/>
  <c r="BR28" i="22"/>
  <c r="CD49" i="15"/>
  <c r="CC101"/>
  <c r="CC245"/>
  <c r="CD201"/>
  <c r="CB23" i="23"/>
  <c r="CB19" i="7"/>
  <c r="BZ306" i="5"/>
  <c r="BZ299"/>
  <c r="CA313"/>
  <c r="BX62" i="9"/>
  <c r="BX65" s="1"/>
  <c r="BZ335" i="5"/>
  <c r="CC301"/>
  <c r="CA337"/>
  <c r="CA311"/>
  <c r="CA317"/>
  <c r="DE163" i="22"/>
  <c r="CC165" i="5" l="1"/>
  <c r="CB209"/>
  <c r="CB253"/>
  <c r="CB303" s="1"/>
  <c r="CB308"/>
  <c r="AO64" i="23"/>
  <c r="AO62" s="1"/>
  <c r="AO134" i="22"/>
  <c r="AO148"/>
  <c r="AO161"/>
  <c r="BY65" i="23"/>
  <c r="BX178" i="22"/>
  <c r="BX52" i="23"/>
  <c r="BY322" i="5"/>
  <c r="BY27" i="22" s="1"/>
  <c r="AP146"/>
  <c r="AP131"/>
  <c r="AQ101" i="9"/>
  <c r="AQ105"/>
  <c r="AP107"/>
  <c r="AQ104" s="1"/>
  <c r="CA44"/>
  <c r="AR46"/>
  <c r="AS43" s="1"/>
  <c r="AR48"/>
  <c r="AR99" i="22" s="1"/>
  <c r="BZ26" i="9"/>
  <c r="CA23" s="1"/>
  <c r="CA25" s="1"/>
  <c r="CA28" s="1"/>
  <c r="CA23" i="22" s="1"/>
  <c r="BZ28" i="9"/>
  <c r="BZ23" i="22" s="1"/>
  <c r="CA24" i="9"/>
  <c r="CA335" i="5"/>
  <c r="BZ173" i="22"/>
  <c r="CA326" i="5"/>
  <c r="CA315"/>
  <c r="CA330"/>
  <c r="CB311"/>
  <c r="CE336"/>
  <c r="CB342"/>
  <c r="CB333"/>
  <c r="CB343"/>
  <c r="CE107" i="15"/>
  <c r="CD105"/>
  <c r="CD120" i="9"/>
  <c r="CD118" s="1"/>
  <c r="CD124" s="1"/>
  <c r="CE48" i="15"/>
  <c r="CD100"/>
  <c r="CA325" i="5"/>
  <c r="CA293"/>
  <c r="CA295" s="1"/>
  <c r="CD218"/>
  <c r="CD262"/>
  <c r="CE174"/>
  <c r="CE202" i="15"/>
  <c r="CD246"/>
  <c r="BN104" i="22"/>
  <c r="BS187" i="6"/>
  <c r="BT184" s="1"/>
  <c r="BS194"/>
  <c r="BT191" s="1"/>
  <c r="CC32" i="7"/>
  <c r="CC38" i="23"/>
  <c r="BS137" i="6"/>
  <c r="BT134" s="1"/>
  <c r="CB254" i="5"/>
  <c r="CC166"/>
  <c r="CB210"/>
  <c r="CE203" i="15"/>
  <c r="CD247"/>
  <c r="BS28" i="22"/>
  <c r="BT67" i="9"/>
  <c r="BU64" s="1"/>
  <c r="BU66" s="1"/>
  <c r="BT28" i="23"/>
  <c r="BT49" s="1"/>
  <c r="BT25" i="22"/>
  <c r="BT26" s="1"/>
  <c r="CC223" i="5"/>
  <c r="CC267"/>
  <c r="CD179"/>
  <c r="CD96" i="15"/>
  <c r="CE44"/>
  <c r="BZ318" i="5"/>
  <c r="BZ345"/>
  <c r="BZ349" s="1"/>
  <c r="BZ102" i="22" s="1"/>
  <c r="CC285" i="5"/>
  <c r="CD194"/>
  <c r="CC238"/>
  <c r="CD276"/>
  <c r="CE185"/>
  <c r="CD229"/>
  <c r="CB236"/>
  <c r="CB283"/>
  <c r="CC192"/>
  <c r="CC219"/>
  <c r="CC263"/>
  <c r="CD175"/>
  <c r="CF284"/>
  <c r="CG193"/>
  <c r="CF237"/>
  <c r="CB249"/>
  <c r="CC161"/>
  <c r="CB205"/>
  <c r="CB40" i="7"/>
  <c r="CB41" s="1"/>
  <c r="CB40" i="9" s="1"/>
  <c r="CB41" s="1"/>
  <c r="CD244" i="15"/>
  <c r="CE200"/>
  <c r="CC255" i="5"/>
  <c r="CD167"/>
  <c r="CC211"/>
  <c r="CC215"/>
  <c r="CC259"/>
  <c r="CD171"/>
  <c r="CB277"/>
  <c r="CC186"/>
  <c r="CB230"/>
  <c r="CC243"/>
  <c r="CC290"/>
  <c r="CD199"/>
  <c r="CE47" i="15"/>
  <c r="CD99"/>
  <c r="CC183" i="5"/>
  <c r="CB227"/>
  <c r="CB274"/>
  <c r="CB221"/>
  <c r="CB265"/>
  <c r="CC177"/>
  <c r="CD240"/>
  <c r="CD287"/>
  <c r="CE196"/>
  <c r="CB278"/>
  <c r="CC187"/>
  <c r="CB231"/>
  <c r="CC214"/>
  <c r="CC258"/>
  <c r="CD170"/>
  <c r="BO176" i="22"/>
  <c r="CB310" i="5"/>
  <c r="CC125" i="9"/>
  <c r="CA334" i="5"/>
  <c r="CD314"/>
  <c r="CA340"/>
  <c r="CA344"/>
  <c r="CA338"/>
  <c r="CD301"/>
  <c r="BO181" i="6"/>
  <c r="CA22" i="22"/>
  <c r="CA306" i="5"/>
  <c r="CA327"/>
  <c r="CB316"/>
  <c r="CA302"/>
  <c r="CF300"/>
  <c r="CA331"/>
  <c r="CA98" i="22"/>
  <c r="CD101" i="15"/>
  <c r="CE49"/>
  <c r="CC257" i="5"/>
  <c r="CD169"/>
  <c r="CC213"/>
  <c r="CB204"/>
  <c r="CB248"/>
  <c r="CC160"/>
  <c r="CB28" i="7"/>
  <c r="CB29" s="1"/>
  <c r="CB20" i="9" s="1"/>
  <c r="CB21" s="1"/>
  <c r="CB27" i="7"/>
  <c r="CD245" i="15"/>
  <c r="CE201"/>
  <c r="CE289" i="5"/>
  <c r="CF198"/>
  <c r="CE242"/>
  <c r="CE280"/>
  <c r="CF189"/>
  <c r="CE233"/>
  <c r="CA298"/>
  <c r="CA268"/>
  <c r="CA270" s="1"/>
  <c r="CC281"/>
  <c r="CD190"/>
  <c r="CC234"/>
  <c r="CB273"/>
  <c r="CC182"/>
  <c r="CB226"/>
  <c r="CC260"/>
  <c r="CD172"/>
  <c r="CC216"/>
  <c r="CC34" i="7"/>
  <c r="CC40" i="23"/>
  <c r="CD117" i="9"/>
  <c r="CD123" s="1"/>
  <c r="CE104" i="15"/>
  <c r="CC291" i="5"/>
  <c r="CD200"/>
  <c r="CC244"/>
  <c r="CB235"/>
  <c r="CB282"/>
  <c r="CC191"/>
  <c r="CE199" i="15"/>
  <c r="CD243"/>
  <c r="CC23" i="23"/>
  <c r="CC19" i="7"/>
  <c r="CE220" i="5"/>
  <c r="CE264"/>
  <c r="CF176"/>
  <c r="CC261"/>
  <c r="CD173"/>
  <c r="CC217"/>
  <c r="BY61" i="9"/>
  <c r="BY62" s="1"/>
  <c r="BY65" s="1"/>
  <c r="BZ295" i="5"/>
  <c r="BY71" i="9"/>
  <c r="CB288" i="5"/>
  <c r="CC197"/>
  <c r="CB241"/>
  <c r="CB292"/>
  <c r="CC201"/>
  <c r="CB245"/>
  <c r="CB239"/>
  <c r="CC195"/>
  <c r="CB286"/>
  <c r="CE207"/>
  <c r="CE251"/>
  <c r="CF163"/>
  <c r="BP180" i="6"/>
  <c r="BQ142" s="1"/>
  <c r="CB256" i="5"/>
  <c r="CC168"/>
  <c r="CB212"/>
  <c r="CB228"/>
  <c r="CB275"/>
  <c r="CC184"/>
  <c r="CC22" i="7"/>
  <c r="CC26" i="23"/>
  <c r="CC222" i="5"/>
  <c r="CC266"/>
  <c r="CD178"/>
  <c r="CB252"/>
  <c r="CC164"/>
  <c r="CB208"/>
  <c r="CG206"/>
  <c r="CG250"/>
  <c r="CH162"/>
  <c r="CD248" i="15"/>
  <c r="CE204"/>
  <c r="CB232" i="5"/>
  <c r="CB279"/>
  <c r="CC188"/>
  <c r="BP77" i="9"/>
  <c r="BQ74" s="1"/>
  <c r="BP100" i="22"/>
  <c r="BP42" i="23"/>
  <c r="BP63" s="1"/>
  <c r="CA175" i="22"/>
  <c r="CD341" i="5"/>
  <c r="CD332"/>
  <c r="CB307"/>
  <c r="CC312"/>
  <c r="BR188" i="6"/>
  <c r="BR195"/>
  <c r="BR138"/>
  <c r="CA304" i="5"/>
  <c r="CB317"/>
  <c r="CB337"/>
  <c r="CC328"/>
  <c r="CB313"/>
  <c r="CA299"/>
  <c r="CB305"/>
  <c r="CB309"/>
  <c r="CA329"/>
  <c r="CC339"/>
  <c r="DF163" i="22"/>
  <c r="CC209" i="5" l="1"/>
  <c r="CC253"/>
  <c r="CC303" s="1"/>
  <c r="CD165"/>
  <c r="CB338"/>
  <c r="CC39" i="7"/>
  <c r="AO70" i="23"/>
  <c r="AO71" s="1"/>
  <c r="AO72" s="1"/>
  <c r="AP43" s="1"/>
  <c r="AP41" s="1"/>
  <c r="AP44" s="1"/>
  <c r="CD125" i="9"/>
  <c r="BZ65" i="23"/>
  <c r="BY178" i="22"/>
  <c r="BY52" i="23"/>
  <c r="BZ322" i="5"/>
  <c r="BZ27" i="22" s="1"/>
  <c r="AP161"/>
  <c r="AP148"/>
  <c r="AP150"/>
  <c r="AP134"/>
  <c r="AP136"/>
  <c r="AQ106" i="9"/>
  <c r="AQ111" s="1"/>
  <c r="AQ112" s="1"/>
  <c r="AQ113" s="1"/>
  <c r="AQ107" i="22" s="1"/>
  <c r="AQ109" s="1"/>
  <c r="AS45" i="9"/>
  <c r="AS48" s="1"/>
  <c r="AS99" i="22" s="1"/>
  <c r="CB44" i="9"/>
  <c r="AR174" i="22"/>
  <c r="AR177" s="1"/>
  <c r="AR101"/>
  <c r="AR103" s="1"/>
  <c r="AR106" s="1"/>
  <c r="CB24" i="9"/>
  <c r="CA26"/>
  <c r="CB23" s="1"/>
  <c r="CB25" s="1"/>
  <c r="CB22" i="22"/>
  <c r="BP181" i="6"/>
  <c r="BP199" s="1"/>
  <c r="CE314" i="5"/>
  <c r="CC308"/>
  <c r="CD339"/>
  <c r="CB335"/>
  <c r="CB331"/>
  <c r="CB327"/>
  <c r="CC317"/>
  <c r="BP176" i="22"/>
  <c r="CC279" i="5"/>
  <c r="CD188"/>
  <c r="CC232"/>
  <c r="CC275"/>
  <c r="CD184"/>
  <c r="CC228"/>
  <c r="CC212"/>
  <c r="CC256"/>
  <c r="CD168"/>
  <c r="BQ180" i="6"/>
  <c r="BQ181" s="1"/>
  <c r="CC245" i="5"/>
  <c r="CC292"/>
  <c r="CD201"/>
  <c r="BY72" i="9"/>
  <c r="BY75" s="1"/>
  <c r="CD261" i="5"/>
  <c r="CE173"/>
  <c r="CD217"/>
  <c r="CF264"/>
  <c r="CG176"/>
  <c r="CF220"/>
  <c r="CF199" i="15"/>
  <c r="CE243"/>
  <c r="CD24" i="22"/>
  <c r="CD175" s="1"/>
  <c r="CD29" i="23"/>
  <c r="CD50" s="1"/>
  <c r="CD216" i="5"/>
  <c r="CE172"/>
  <c r="CD260"/>
  <c r="CB325"/>
  <c r="CB293"/>
  <c r="CA71" i="9" s="1"/>
  <c r="CD281" i="5"/>
  <c r="CE190"/>
  <c r="CD234"/>
  <c r="BZ61" i="9"/>
  <c r="BZ62" s="1"/>
  <c r="BZ65" s="1"/>
  <c r="CB298" i="5"/>
  <c r="CB268"/>
  <c r="CB270" s="1"/>
  <c r="BO199" i="6"/>
  <c r="BO68" i="23" s="1"/>
  <c r="BO66" s="1"/>
  <c r="CC221" i="5"/>
  <c r="CC265"/>
  <c r="CD177"/>
  <c r="CD26" i="23"/>
  <c r="CD22" i="7"/>
  <c r="CD243" i="5"/>
  <c r="CD290"/>
  <c r="CE199"/>
  <c r="CC230"/>
  <c r="CC277"/>
  <c r="CD186"/>
  <c r="CD259"/>
  <c r="CE171"/>
  <c r="CD215"/>
  <c r="CD255"/>
  <c r="CE167"/>
  <c r="CD211"/>
  <c r="CF200" i="15"/>
  <c r="CE244"/>
  <c r="CG284" i="5"/>
  <c r="CH193"/>
  <c r="CG237"/>
  <c r="CD263"/>
  <c r="CE175"/>
  <c r="CD219"/>
  <c r="CD285"/>
  <c r="CE194"/>
  <c r="CD238"/>
  <c r="CE96" i="15"/>
  <c r="CF44"/>
  <c r="CD223" i="5"/>
  <c r="CD267"/>
  <c r="CE179"/>
  <c r="BT137" i="6"/>
  <c r="BU134" s="1"/>
  <c r="CC40" i="7"/>
  <c r="CC41" s="1"/>
  <c r="CC40" i="9" s="1"/>
  <c r="CC41" s="1"/>
  <c r="BT194" i="6"/>
  <c r="BU191" s="1"/>
  <c r="BT187"/>
  <c r="BU184" s="1"/>
  <c r="CD40" i="23"/>
  <c r="CD34" i="7"/>
  <c r="CE262" i="5"/>
  <c r="CF174"/>
  <c r="CE218"/>
  <c r="CA345"/>
  <c r="CA349" s="1"/>
  <c r="CA102" i="22" s="1"/>
  <c r="CF48" i="15"/>
  <c r="CE100"/>
  <c r="CG300" i="5"/>
  <c r="CB302"/>
  <c r="CC316"/>
  <c r="CE301"/>
  <c r="CB340"/>
  <c r="CB334"/>
  <c r="CC343"/>
  <c r="CE332"/>
  <c r="CE341"/>
  <c r="CC307"/>
  <c r="CB330"/>
  <c r="CB299"/>
  <c r="CD328"/>
  <c r="CB304"/>
  <c r="BQ76" i="9"/>
  <c r="BQ77" s="1"/>
  <c r="BR74" s="1"/>
  <c r="CE248" i="15"/>
  <c r="CF204"/>
  <c r="CH206" i="5"/>
  <c r="CH250"/>
  <c r="CI162"/>
  <c r="CC208"/>
  <c r="CC252"/>
  <c r="CD164"/>
  <c r="CD222"/>
  <c r="CD266"/>
  <c r="CE178"/>
  <c r="CF207"/>
  <c r="CF251"/>
  <c r="CG163"/>
  <c r="CC239"/>
  <c r="CC286"/>
  <c r="CD195"/>
  <c r="CC241"/>
  <c r="CC288"/>
  <c r="CD197"/>
  <c r="CC28" i="7"/>
  <c r="CC29" s="1"/>
  <c r="CC20" i="9" s="1"/>
  <c r="CC21" s="1"/>
  <c r="CC27" i="7"/>
  <c r="CD32"/>
  <c r="CD39" s="1"/>
  <c r="CD38" i="23"/>
  <c r="CC282" i="5"/>
  <c r="CC235"/>
  <c r="CD191"/>
  <c r="CD244"/>
  <c r="CD291"/>
  <c r="CE200"/>
  <c r="CE117" i="9"/>
  <c r="CE123" s="1"/>
  <c r="CF104" i="15"/>
  <c r="CD182" i="5"/>
  <c r="CC226"/>
  <c r="CC273"/>
  <c r="CA318"/>
  <c r="CF280"/>
  <c r="CG189"/>
  <c r="CF233"/>
  <c r="CF242"/>
  <c r="CF289"/>
  <c r="CG198"/>
  <c r="CF201" i="15"/>
  <c r="CE245"/>
  <c r="CC204" i="5"/>
  <c r="CC248"/>
  <c r="CD160"/>
  <c r="CD213"/>
  <c r="CE169"/>
  <c r="CD257"/>
  <c r="CF49" i="15"/>
  <c r="CE101"/>
  <c r="CA173" i="22"/>
  <c r="CC24"/>
  <c r="CC29" i="23"/>
  <c r="CC50" s="1"/>
  <c r="CD258" i="5"/>
  <c r="CE170"/>
  <c r="CD214"/>
  <c r="CC231"/>
  <c r="CD187"/>
  <c r="CC278"/>
  <c r="CE287"/>
  <c r="CF196"/>
  <c r="CE240"/>
  <c r="CC274"/>
  <c r="CD183"/>
  <c r="CC227"/>
  <c r="CF47" i="15"/>
  <c r="CE99"/>
  <c r="CC205" i="5"/>
  <c r="CC249"/>
  <c r="CD161"/>
  <c r="CC236"/>
  <c r="CC283"/>
  <c r="CD192"/>
  <c r="CE229"/>
  <c r="CE276"/>
  <c r="CF185"/>
  <c r="CD23" i="23"/>
  <c r="CD19" i="7"/>
  <c r="BT28" i="22"/>
  <c r="BU67" i="9"/>
  <c r="BV64" s="1"/>
  <c r="BV66" s="1"/>
  <c r="BU25" i="22"/>
  <c r="BU26" s="1"/>
  <c r="BU28" i="23"/>
  <c r="BU49" s="1"/>
  <c r="CF203" i="15"/>
  <c r="CE247"/>
  <c r="CC210" i="5"/>
  <c r="CC254"/>
  <c r="CD166"/>
  <c r="BN147" i="22"/>
  <c r="CE246" i="15"/>
  <c r="CF202"/>
  <c r="BZ71" i="9"/>
  <c r="CB295" i="5"/>
  <c r="CE105" i="15"/>
  <c r="CE120" i="9"/>
  <c r="CE118" s="1"/>
  <c r="CE124" s="1"/>
  <c r="CF107" i="15"/>
  <c r="CB306" i="5"/>
  <c r="CB344"/>
  <c r="CC311"/>
  <c r="CC310"/>
  <c r="CC333"/>
  <c r="CB315"/>
  <c r="CB326"/>
  <c r="CC342"/>
  <c r="CB329"/>
  <c r="CC309"/>
  <c r="CC305"/>
  <c r="CB98" i="22"/>
  <c r="CB173" s="1"/>
  <c r="CF336" i="5"/>
  <c r="CC313"/>
  <c r="CC337"/>
  <c r="BS138" i="6"/>
  <c r="BS195"/>
  <c r="BS188"/>
  <c r="CD312" i="5"/>
  <c r="DG163" i="22"/>
  <c r="CE165" i="5" l="1"/>
  <c r="CD209"/>
  <c r="CD253"/>
  <c r="CD303" s="1"/>
  <c r="CC330"/>
  <c r="CD307"/>
  <c r="CD310"/>
  <c r="AP64" i="23"/>
  <c r="AP62" s="1"/>
  <c r="CA72" i="9"/>
  <c r="CA75" s="1"/>
  <c r="CA65" i="23"/>
  <c r="BP104" i="22"/>
  <c r="BP147" s="1"/>
  <c r="BP68" i="23"/>
  <c r="BP66" s="1"/>
  <c r="BZ178" i="22"/>
  <c r="BZ52" i="23"/>
  <c r="AR179" i="22"/>
  <c r="CA322" i="5"/>
  <c r="CA27" i="22" s="1"/>
  <c r="AP137"/>
  <c r="CD343" i="5"/>
  <c r="CC334"/>
  <c r="AQ146" i="22"/>
  <c r="AQ131"/>
  <c r="AQ134" s="1"/>
  <c r="AQ107" i="9"/>
  <c r="AR104" s="1"/>
  <c r="AR100"/>
  <c r="AR110" s="1"/>
  <c r="CC44"/>
  <c r="AS46"/>
  <c r="AT43" s="1"/>
  <c r="AS174" i="22"/>
  <c r="AS177" s="1"/>
  <c r="AS101"/>
  <c r="AS103" s="1"/>
  <c r="AS106" s="1"/>
  <c r="CB26" i="9"/>
  <c r="CC23" s="1"/>
  <c r="CC25" s="1"/>
  <c r="CB28"/>
  <c r="CB23" i="22" s="1"/>
  <c r="CC24" i="9"/>
  <c r="CC329" i="5"/>
  <c r="CD317"/>
  <c r="CC340"/>
  <c r="CF301"/>
  <c r="CC344"/>
  <c r="CE328"/>
  <c r="CC299"/>
  <c r="BQ199" i="6"/>
  <c r="BQ68" i="23" s="1"/>
  <c r="BQ66" s="1"/>
  <c r="S45" i="11"/>
  <c r="CC98" i="22"/>
  <c r="CC302" i="5"/>
  <c r="CC315"/>
  <c r="CF120" i="9"/>
  <c r="CF118" s="1"/>
  <c r="CF124" s="1"/>
  <c r="CG107" i="15"/>
  <c r="CF105"/>
  <c r="CE34" i="7"/>
  <c r="CE40" i="23"/>
  <c r="BV67" i="9"/>
  <c r="BW64" s="1"/>
  <c r="BW66" s="1"/>
  <c r="BV25" i="22"/>
  <c r="BV26" s="1"/>
  <c r="BV28" i="23"/>
  <c r="BV49" s="1"/>
  <c r="CD236" i="5"/>
  <c r="CD283"/>
  <c r="CE192"/>
  <c r="CE26" i="23"/>
  <c r="CE22" i="7"/>
  <c r="CF287" i="5"/>
  <c r="CG196"/>
  <c r="CF240"/>
  <c r="CE214"/>
  <c r="CF170"/>
  <c r="CE258"/>
  <c r="CG49" i="15"/>
  <c r="CF101"/>
  <c r="CE257" i="5"/>
  <c r="CF169"/>
  <c r="CE213"/>
  <c r="CD204"/>
  <c r="CD248"/>
  <c r="CE160"/>
  <c r="CG201" i="15"/>
  <c r="CF245"/>
  <c r="CF117" i="9"/>
  <c r="CF123" s="1"/>
  <c r="CF125" s="1"/>
  <c r="CG104" i="15"/>
  <c r="CE244" i="5"/>
  <c r="CE291"/>
  <c r="CF200"/>
  <c r="CD241"/>
  <c r="CD288"/>
  <c r="CE197"/>
  <c r="CG207"/>
  <c r="CG251"/>
  <c r="CH163"/>
  <c r="CD208"/>
  <c r="CD252"/>
  <c r="CE164"/>
  <c r="CG204" i="15"/>
  <c r="CF248"/>
  <c r="BQ42" i="23"/>
  <c r="BQ63" s="1"/>
  <c r="BQ100" i="22"/>
  <c r="CF100" i="15"/>
  <c r="CG48"/>
  <c r="CF262" i="5"/>
  <c r="CG174"/>
  <c r="CF218"/>
  <c r="CE267"/>
  <c r="CF179"/>
  <c r="CE223"/>
  <c r="CE23" i="23"/>
  <c r="CE19" i="7"/>
  <c r="CE285" i="5"/>
  <c r="CF194"/>
  <c r="CE238"/>
  <c r="CH284"/>
  <c r="CI193"/>
  <c r="CH237"/>
  <c r="CE215"/>
  <c r="CF171"/>
  <c r="CE259"/>
  <c r="CE309" s="1"/>
  <c r="CD277"/>
  <c r="CE186"/>
  <c r="CD230"/>
  <c r="CD221"/>
  <c r="CD265"/>
  <c r="CE177"/>
  <c r="BO104" i="22"/>
  <c r="S51" i="11"/>
  <c r="CB345" i="5"/>
  <c r="CB349" s="1"/>
  <c r="CB102" i="22" s="1"/>
  <c r="CE260" i="5"/>
  <c r="CF172"/>
  <c r="CE216"/>
  <c r="CE32" i="7"/>
  <c r="CE39" s="1"/>
  <c r="CE38" i="23"/>
  <c r="CE261" i="5"/>
  <c r="CF173"/>
  <c r="CE217"/>
  <c r="CD292"/>
  <c r="CE201"/>
  <c r="CD245"/>
  <c r="S47" i="11"/>
  <c r="BR142" i="6"/>
  <c r="CD232" i="5"/>
  <c r="CD279"/>
  <c r="CE188"/>
  <c r="CC304"/>
  <c r="CC326"/>
  <c r="CF341"/>
  <c r="CF332"/>
  <c r="CC22" i="22"/>
  <c r="CC338" i="5"/>
  <c r="CD316"/>
  <c r="CH300"/>
  <c r="BT188" i="6"/>
  <c r="BT195"/>
  <c r="BT138"/>
  <c r="CD313" i="5"/>
  <c r="CD305"/>
  <c r="CD342"/>
  <c r="CB318"/>
  <c r="CD333"/>
  <c r="CF314"/>
  <c r="CC306"/>
  <c r="CC327"/>
  <c r="CF246" i="15"/>
  <c r="CG202"/>
  <c r="CD254" i="5"/>
  <c r="CE166"/>
  <c r="CD210"/>
  <c r="CF247" i="15"/>
  <c r="CG203"/>
  <c r="BU28" i="22"/>
  <c r="CD27" i="7"/>
  <c r="CD28"/>
  <c r="CD29" s="1"/>
  <c r="CD20" i="9" s="1"/>
  <c r="CD21" s="1"/>
  <c r="CF276" i="5"/>
  <c r="CG185"/>
  <c r="CF229"/>
  <c r="CD205"/>
  <c r="CD249"/>
  <c r="CE161"/>
  <c r="CF99" i="15"/>
  <c r="CG47"/>
  <c r="CD274" i="5"/>
  <c r="CE183"/>
  <c r="CD227"/>
  <c r="CD278"/>
  <c r="CE187"/>
  <c r="CD231"/>
  <c r="CC175" i="22"/>
  <c r="CC298" i="5"/>
  <c r="CC268"/>
  <c r="CC270" s="1"/>
  <c r="CG242"/>
  <c r="CG289"/>
  <c r="CH198"/>
  <c r="CG233"/>
  <c r="CG280"/>
  <c r="CH189"/>
  <c r="CC325"/>
  <c r="CC293"/>
  <c r="CD273"/>
  <c r="CE182"/>
  <c r="CD226"/>
  <c r="CD235"/>
  <c r="CD282"/>
  <c r="CE191"/>
  <c r="CD40" i="7"/>
  <c r="CD41" s="1"/>
  <c r="CD40" i="9" s="1"/>
  <c r="CD41" s="1"/>
  <c r="CD286" i="5"/>
  <c r="CE195"/>
  <c r="CD239"/>
  <c r="CE266"/>
  <c r="CF178"/>
  <c r="CE222"/>
  <c r="CI206"/>
  <c r="CI250"/>
  <c r="CJ162"/>
  <c r="BR76" i="9"/>
  <c r="BR77" s="1"/>
  <c r="BS74" s="1"/>
  <c r="BS76" s="1"/>
  <c r="BU187" i="6"/>
  <c r="BV184" s="1"/>
  <c r="BU194"/>
  <c r="BV191" s="1"/>
  <c r="BU137"/>
  <c r="BV134" s="1"/>
  <c r="CF96" i="15"/>
  <c r="CG44"/>
  <c r="CE263" i="5"/>
  <c r="CF175"/>
  <c r="CE219"/>
  <c r="CG200" i="15"/>
  <c r="CF244"/>
  <c r="CE255" i="5"/>
  <c r="CF167"/>
  <c r="CE211"/>
  <c r="CE243"/>
  <c r="CE290"/>
  <c r="CF199"/>
  <c r="CA61" i="9"/>
  <c r="CA62" s="1"/>
  <c r="CA65" s="1"/>
  <c r="CE281" i="5"/>
  <c r="CF190"/>
  <c r="CE234"/>
  <c r="CG199" i="15"/>
  <c r="CF243"/>
  <c r="CG220" i="5"/>
  <c r="CG264"/>
  <c r="CH176"/>
  <c r="CD256"/>
  <c r="CE168"/>
  <c r="CD212"/>
  <c r="CD275"/>
  <c r="CE184"/>
  <c r="CD228"/>
  <c r="CC335"/>
  <c r="CE339"/>
  <c r="CD308"/>
  <c r="CE125" i="9"/>
  <c r="CE312" i="5"/>
  <c r="CD337"/>
  <c r="CG336"/>
  <c r="CD309"/>
  <c r="CD311"/>
  <c r="BZ72" i="9"/>
  <c r="BZ75" s="1"/>
  <c r="CC331" i="5"/>
  <c r="DH163" i="22"/>
  <c r="CE209" i="5" l="1"/>
  <c r="CE253"/>
  <c r="CE303" s="1"/>
  <c r="CF165"/>
  <c r="CE308"/>
  <c r="BQ104" i="22"/>
  <c r="BQ147" s="1"/>
  <c r="CB65" i="23"/>
  <c r="CA178" i="22"/>
  <c r="CA52" i="23"/>
  <c r="AS179" i="22"/>
  <c r="CD302" i="5"/>
  <c r="CD340"/>
  <c r="CB322"/>
  <c r="CB27" i="22" s="1"/>
  <c r="AQ150"/>
  <c r="AQ148"/>
  <c r="AQ161"/>
  <c r="AQ136"/>
  <c r="AQ137" s="1"/>
  <c r="AS100" i="9"/>
  <c r="AS110" s="1"/>
  <c r="AR101"/>
  <c r="AR106" s="1"/>
  <c r="AR111" s="1"/>
  <c r="AR112" s="1"/>
  <c r="AR113" s="1"/>
  <c r="AR107" i="22" s="1"/>
  <c r="AR105" i="9"/>
  <c r="CC26"/>
  <c r="CD23" s="1"/>
  <c r="CD44"/>
  <c r="AT45"/>
  <c r="CD24"/>
  <c r="CD25"/>
  <c r="CC28"/>
  <c r="CC23" i="22" s="1"/>
  <c r="CD335" i="5"/>
  <c r="CG314"/>
  <c r="CE342"/>
  <c r="BU138" i="6"/>
  <c r="BU195"/>
  <c r="BU188"/>
  <c r="CG341" i="5"/>
  <c r="CD334"/>
  <c r="CD299"/>
  <c r="CD22" i="22"/>
  <c r="CD331" i="5"/>
  <c r="CE29" i="23"/>
  <c r="CE50" s="1"/>
  <c r="CE24" i="22"/>
  <c r="CE275" i="5"/>
  <c r="CF184"/>
  <c r="CE228"/>
  <c r="CF32" i="7"/>
  <c r="CF38" i="23"/>
  <c r="CG244" i="15"/>
  <c r="CH200"/>
  <c r="CF263" i="5"/>
  <c r="CG175"/>
  <c r="CF219"/>
  <c r="CG96" i="15"/>
  <c r="CH44"/>
  <c r="BS77" i="9"/>
  <c r="BT74" s="1"/>
  <c r="BT76" s="1"/>
  <c r="BS42" i="23"/>
  <c r="BS63" s="1"/>
  <c r="BS100" i="22"/>
  <c r="CJ250" i="5"/>
  <c r="CK162"/>
  <c r="CJ206"/>
  <c r="CF222"/>
  <c r="CF266"/>
  <c r="CG178"/>
  <c r="CD325"/>
  <c r="CD293"/>
  <c r="CC345"/>
  <c r="CC349" s="1"/>
  <c r="CC102" i="22" s="1"/>
  <c r="CH289" i="5"/>
  <c r="CI198"/>
  <c r="CH242"/>
  <c r="CC318"/>
  <c r="CF183"/>
  <c r="CE227"/>
  <c r="CE274"/>
  <c r="CH47" i="15"/>
  <c r="CG99"/>
  <c r="CE205" i="5"/>
  <c r="CE249"/>
  <c r="CF161"/>
  <c r="CG276"/>
  <c r="CH185"/>
  <c r="CG229"/>
  <c r="CH203" i="15"/>
  <c r="CG247"/>
  <c r="CF34" i="7"/>
  <c r="CF40" i="23"/>
  <c r="CC173" i="22"/>
  <c r="CE232" i="5"/>
  <c r="CE279"/>
  <c r="CF188"/>
  <c r="CE292"/>
  <c r="CE245"/>
  <c r="CF201"/>
  <c r="CE40" i="7"/>
  <c r="CE41" s="1"/>
  <c r="CE40" i="9" s="1"/>
  <c r="CE41" s="1"/>
  <c r="CF216" i="5"/>
  <c r="CF260"/>
  <c r="CG172"/>
  <c r="CF215"/>
  <c r="CF259"/>
  <c r="CG171"/>
  <c r="CF285"/>
  <c r="CF238"/>
  <c r="CG194"/>
  <c r="CE28" i="7"/>
  <c r="CE29" s="1"/>
  <c r="CE20" i="9" s="1"/>
  <c r="CE21" s="1"/>
  <c r="CE27" i="7"/>
  <c r="CG262" i="5"/>
  <c r="CH174"/>
  <c r="CG218"/>
  <c r="CG100" i="15"/>
  <c r="CH48"/>
  <c r="BQ176" i="22"/>
  <c r="CE208" i="5"/>
  <c r="CE252"/>
  <c r="CF164"/>
  <c r="CE241"/>
  <c r="CE288"/>
  <c r="CF197"/>
  <c r="CH104" i="15"/>
  <c r="CG117" i="9"/>
  <c r="CG123" s="1"/>
  <c r="CE248" i="5"/>
  <c r="CF160"/>
  <c r="CE204"/>
  <c r="CG169"/>
  <c r="CF213"/>
  <c r="CF257"/>
  <c r="CG287"/>
  <c r="CH196"/>
  <c r="CG240"/>
  <c r="CE283"/>
  <c r="CF192"/>
  <c r="CE236"/>
  <c r="BV28" i="22"/>
  <c r="CD306" i="5"/>
  <c r="CE333"/>
  <c r="CE305"/>
  <c r="CD338"/>
  <c r="CG332"/>
  <c r="CD330"/>
  <c r="CD304"/>
  <c r="CE311"/>
  <c r="CD315"/>
  <c r="CD329"/>
  <c r="CH336"/>
  <c r="CE317"/>
  <c r="CG301"/>
  <c r="CE343"/>
  <c r="CE256"/>
  <c r="CF168"/>
  <c r="CE212"/>
  <c r="CH264"/>
  <c r="CI176"/>
  <c r="CH220"/>
  <c r="CG243" i="15"/>
  <c r="CH199"/>
  <c r="CF234" i="5"/>
  <c r="CF281"/>
  <c r="CG190"/>
  <c r="CF243"/>
  <c r="CF290"/>
  <c r="CG199"/>
  <c r="CF211"/>
  <c r="CF255"/>
  <c r="CG167"/>
  <c r="CF19" i="7"/>
  <c r="CF23" i="23"/>
  <c r="BV137" i="6"/>
  <c r="BW134" s="1"/>
  <c r="BV194"/>
  <c r="BW191" s="1"/>
  <c r="BV187"/>
  <c r="BW184" s="1"/>
  <c r="BR42" i="23"/>
  <c r="BR63" s="1"/>
  <c r="BR100" i="22"/>
  <c r="CE239" i="5"/>
  <c r="CE286"/>
  <c r="CF195"/>
  <c r="CE282"/>
  <c r="CF191"/>
  <c r="CE235"/>
  <c r="CE226"/>
  <c r="CE273"/>
  <c r="CF182"/>
  <c r="CC295"/>
  <c r="CB71" i="9"/>
  <c r="CH280" i="5"/>
  <c r="CI189"/>
  <c r="CH233"/>
  <c r="CB61" i="9"/>
  <c r="CE278" i="5"/>
  <c r="CF187"/>
  <c r="CE231"/>
  <c r="CF22" i="7"/>
  <c r="CF26" i="23"/>
  <c r="CE210" i="5"/>
  <c r="CF166"/>
  <c r="CE254"/>
  <c r="CH202" i="15"/>
  <c r="CG246"/>
  <c r="BR180" i="6"/>
  <c r="BS142" s="1"/>
  <c r="CF217" i="5"/>
  <c r="CF261"/>
  <c r="CG173"/>
  <c r="BO147" i="22"/>
  <c r="CE265" i="5"/>
  <c r="CF177"/>
  <c r="CE221"/>
  <c r="CE277"/>
  <c r="CF186"/>
  <c r="CE230"/>
  <c r="CI237"/>
  <c r="CI284"/>
  <c r="CJ193"/>
  <c r="CF223"/>
  <c r="CF267"/>
  <c r="CG179"/>
  <c r="CH204" i="15"/>
  <c r="CG248"/>
  <c r="CH251" i="5"/>
  <c r="CI163"/>
  <c r="CH207"/>
  <c r="CF291"/>
  <c r="CG200"/>
  <c r="CF244"/>
  <c r="CF29" i="23"/>
  <c r="CF50" s="1"/>
  <c r="CF24" i="22"/>
  <c r="CF175" s="1"/>
  <c r="CG245" i="15"/>
  <c r="CH201"/>
  <c r="CD298" i="5"/>
  <c r="CD268"/>
  <c r="CH49" i="15"/>
  <c r="CG101"/>
  <c r="CF258" i="5"/>
  <c r="CF214"/>
  <c r="CG170"/>
  <c r="BW67" i="9"/>
  <c r="BX64" s="1"/>
  <c r="BX66" s="1"/>
  <c r="BW25" i="22"/>
  <c r="BW26" s="1"/>
  <c r="BW28" i="23"/>
  <c r="BW49" s="1"/>
  <c r="CG120" i="9"/>
  <c r="CG118" s="1"/>
  <c r="CG124" s="1"/>
  <c r="CH107" i="15"/>
  <c r="CG105"/>
  <c r="CD327" i="5"/>
  <c r="CE313"/>
  <c r="CI300"/>
  <c r="CE316"/>
  <c r="CD98" i="22"/>
  <c r="CD326" i="5"/>
  <c r="CF328"/>
  <c r="CD344"/>
  <c r="CE310"/>
  <c r="CE337"/>
  <c r="CF312"/>
  <c r="CE307"/>
  <c r="CF339"/>
  <c r="AP70" i="23"/>
  <c r="AP71" s="1"/>
  <c r="AP72" s="1"/>
  <c r="AQ43" s="1"/>
  <c r="AQ41" s="1"/>
  <c r="AQ44" s="1"/>
  <c r="DI163" i="22"/>
  <c r="CF209" i="5" l="1"/>
  <c r="CG165"/>
  <c r="CF253"/>
  <c r="CF303" s="1"/>
  <c r="CE304"/>
  <c r="CF39" i="7"/>
  <c r="CD173" i="22"/>
  <c r="CC65" i="23"/>
  <c r="CB178" i="22"/>
  <c r="CB52" i="23"/>
  <c r="AR109" i="22"/>
  <c r="AR146" s="1"/>
  <c r="CC322" i="5"/>
  <c r="CC27" i="22" s="1"/>
  <c r="CE326" i="5"/>
  <c r="AS101" i="9"/>
  <c r="AS105"/>
  <c r="AR107"/>
  <c r="AS104" s="1"/>
  <c r="CD26"/>
  <c r="CE23" s="1"/>
  <c r="AT46"/>
  <c r="AU43" s="1"/>
  <c r="AT48"/>
  <c r="AT99" i="22" s="1"/>
  <c r="CE44" i="9"/>
  <c r="CD28"/>
  <c r="CD23" i="22" s="1"/>
  <c r="CE24" i="9"/>
  <c r="CE25"/>
  <c r="CF305" i="5"/>
  <c r="CF333"/>
  <c r="CE331"/>
  <c r="CF316"/>
  <c r="CE302"/>
  <c r="CF308"/>
  <c r="CI336"/>
  <c r="CF307"/>
  <c r="CF310"/>
  <c r="CE344"/>
  <c r="CE299"/>
  <c r="CH105" i="15"/>
  <c r="CH120" i="9"/>
  <c r="CH118" s="1"/>
  <c r="CH124" s="1"/>
  <c r="CI107" i="15"/>
  <c r="BX67" i="9"/>
  <c r="BY64" s="1"/>
  <c r="BY66" s="1"/>
  <c r="BX28" i="23"/>
  <c r="BX49" s="1"/>
  <c r="BX25" i="22"/>
  <c r="BX26" s="1"/>
  <c r="CC61" i="9"/>
  <c r="CC62" s="1"/>
  <c r="CC65" s="1"/>
  <c r="CH245" i="15"/>
  <c r="CI201"/>
  <c r="CI251" i="5"/>
  <c r="CJ163"/>
  <c r="CI207"/>
  <c r="CJ237"/>
  <c r="CJ284"/>
  <c r="CK193"/>
  <c r="CF230"/>
  <c r="CF277"/>
  <c r="CG186"/>
  <c r="CG34" i="7"/>
  <c r="CG40" i="23"/>
  <c r="CF231" i="5"/>
  <c r="CF278"/>
  <c r="CG187"/>
  <c r="CE325"/>
  <c r="CE293"/>
  <c r="CE295" s="1"/>
  <c r="BR176" i="22"/>
  <c r="CG211" i="5"/>
  <c r="CG255"/>
  <c r="CH167"/>
  <c r="CH190"/>
  <c r="CG234"/>
  <c r="CG281"/>
  <c r="CG38" i="23"/>
  <c r="CG32" i="7"/>
  <c r="CI220" i="5"/>
  <c r="CI264"/>
  <c r="CJ176"/>
  <c r="CF283"/>
  <c r="CG192"/>
  <c r="CF236"/>
  <c r="CE298"/>
  <c r="CE268"/>
  <c r="CE270" s="1"/>
  <c r="CI104" i="15"/>
  <c r="CH117" i="9"/>
  <c r="CH123" s="1"/>
  <c r="CH125" s="1"/>
  <c r="CF208" i="5"/>
  <c r="CF252"/>
  <c r="CG164"/>
  <c r="CH262"/>
  <c r="CI174"/>
  <c r="CH218"/>
  <c r="CG238"/>
  <c r="CG285"/>
  <c r="CH194"/>
  <c r="CG260"/>
  <c r="CH172"/>
  <c r="CG216"/>
  <c r="CF279"/>
  <c r="CF232"/>
  <c r="CG188"/>
  <c r="CI203" i="15"/>
  <c r="CH247"/>
  <c r="CH229" i="5"/>
  <c r="CH276"/>
  <c r="CI185"/>
  <c r="CF249"/>
  <c r="CG161"/>
  <c r="CF205"/>
  <c r="CH99" i="15"/>
  <c r="CI47"/>
  <c r="CJ198" i="5"/>
  <c r="CI242"/>
  <c r="CI289"/>
  <c r="CD295"/>
  <c r="CC71" i="9"/>
  <c r="CC72" s="1"/>
  <c r="CC75" s="1"/>
  <c r="CG222" i="5"/>
  <c r="CH178"/>
  <c r="CG266"/>
  <c r="CK206"/>
  <c r="CK250"/>
  <c r="CL162"/>
  <c r="BS176" i="22"/>
  <c r="BT77" i="9"/>
  <c r="BU74" s="1"/>
  <c r="BU76" s="1"/>
  <c r="BT42" i="23"/>
  <c r="BT63" s="1"/>
  <c r="BT100" i="22"/>
  <c r="CG23" i="23"/>
  <c r="CG19" i="7"/>
  <c r="CG219" i="5"/>
  <c r="CH175"/>
  <c r="CG263"/>
  <c r="CH244" i="15"/>
  <c r="CI200"/>
  <c r="CF343" i="5"/>
  <c r="CF317"/>
  <c r="CE315"/>
  <c r="CF311"/>
  <c r="BR181" i="6"/>
  <c r="CH332" i="5"/>
  <c r="CE334"/>
  <c r="CE338"/>
  <c r="BV188" i="6"/>
  <c r="BV195"/>
  <c r="BV138"/>
  <c r="CF342" i="5"/>
  <c r="CE306"/>
  <c r="CB62" i="9"/>
  <c r="CB65" s="1"/>
  <c r="CG339" i="5"/>
  <c r="CE340"/>
  <c r="CE22" i="22"/>
  <c r="CF337" i="5"/>
  <c r="CF309"/>
  <c r="CE98" i="22"/>
  <c r="CE327" i="5"/>
  <c r="BW28" i="22"/>
  <c r="CG214" i="5"/>
  <c r="CG258"/>
  <c r="CH170"/>
  <c r="CH101" i="15"/>
  <c r="CI49"/>
  <c r="CD318" i="5"/>
  <c r="CG291"/>
  <c r="CG244"/>
  <c r="CH200"/>
  <c r="CI204" i="15"/>
  <c r="CH248"/>
  <c r="CG267" i="5"/>
  <c r="CH179"/>
  <c r="CG223"/>
  <c r="CF265"/>
  <c r="CG177"/>
  <c r="CF221"/>
  <c r="CG261"/>
  <c r="CH173"/>
  <c r="CG217"/>
  <c r="BS180" i="6"/>
  <c r="BT142" s="1"/>
  <c r="CH246" i="15"/>
  <c r="CI202"/>
  <c r="CF254" i="5"/>
  <c r="CG166"/>
  <c r="CF210"/>
  <c r="CI280"/>
  <c r="CJ189"/>
  <c r="CI233"/>
  <c r="CB72" i="9"/>
  <c r="CB75" s="1"/>
  <c r="CF273" i="5"/>
  <c r="CG182"/>
  <c r="CF226"/>
  <c r="CF282"/>
  <c r="CG191"/>
  <c r="CF235"/>
  <c r="CF239"/>
  <c r="CF286"/>
  <c r="CG195"/>
  <c r="BW187" i="6"/>
  <c r="BX184" s="1"/>
  <c r="BW194"/>
  <c r="BX191" s="1"/>
  <c r="BW137"/>
  <c r="BX134" s="1"/>
  <c r="CF28" i="7"/>
  <c r="CF29" s="1"/>
  <c r="CF20" i="9" s="1"/>
  <c r="CF21" s="1"/>
  <c r="CF27" i="7"/>
  <c r="CG243" i="5"/>
  <c r="CG290"/>
  <c r="CH199"/>
  <c r="CI199" i="15"/>
  <c r="CH243"/>
  <c r="CF212" i="5"/>
  <c r="CF256"/>
  <c r="CG168"/>
  <c r="CH240"/>
  <c r="CH287"/>
  <c r="CI196"/>
  <c r="CG213"/>
  <c r="CG257"/>
  <c r="CH169"/>
  <c r="CG160"/>
  <c r="CF204"/>
  <c r="CF248"/>
  <c r="CF241"/>
  <c r="CF288"/>
  <c r="CG197"/>
  <c r="CH100" i="15"/>
  <c r="CI48"/>
  <c r="CG259" i="5"/>
  <c r="CH171"/>
  <c r="CG215"/>
  <c r="CF245"/>
  <c r="CF292"/>
  <c r="CG201"/>
  <c r="CG22" i="7"/>
  <c r="CG26" i="23"/>
  <c r="CF274" i="5"/>
  <c r="CG183"/>
  <c r="CF227"/>
  <c r="CD345"/>
  <c r="CD349" s="1"/>
  <c r="CD102" i="22" s="1"/>
  <c r="CI44" i="15"/>
  <c r="CH96"/>
  <c r="CF40" i="7"/>
  <c r="CF41" s="1"/>
  <c r="CF40" i="9" s="1"/>
  <c r="CF41" s="1"/>
  <c r="CF275" i="5"/>
  <c r="CF228"/>
  <c r="CG184"/>
  <c r="CE175" i="22"/>
  <c r="CH301" i="5"/>
  <c r="CE329"/>
  <c r="CE330"/>
  <c r="CD270"/>
  <c r="CH314"/>
  <c r="CE335"/>
  <c r="CG125" i="9"/>
  <c r="CG312" i="5"/>
  <c r="CG328"/>
  <c r="CH341"/>
  <c r="CJ300"/>
  <c r="CF313"/>
  <c r="AQ64" i="23"/>
  <c r="AQ62" s="1"/>
  <c r="DJ163" i="22"/>
  <c r="CH165" i="5" l="1"/>
  <c r="CG209"/>
  <c r="CG253"/>
  <c r="CG303" s="1"/>
  <c r="CG313"/>
  <c r="CG316"/>
  <c r="CG39" i="7"/>
  <c r="AR131" i="22"/>
  <c r="AR136" s="1"/>
  <c r="AR137" s="1"/>
  <c r="CC178"/>
  <c r="CC52" i="23"/>
  <c r="CD65"/>
  <c r="AR148" i="22"/>
  <c r="AR161"/>
  <c r="AR150"/>
  <c r="CD322" i="5"/>
  <c r="CD27" i="22" s="1"/>
  <c r="AS106" i="9"/>
  <c r="AS111" s="1"/>
  <c r="AS112" s="1"/>
  <c r="AS113" s="1"/>
  <c r="AS107" i="22" s="1"/>
  <c r="AS109" s="1"/>
  <c r="CF44" i="9"/>
  <c r="AT174" i="22"/>
  <c r="AT177" s="1"/>
  <c r="AT101"/>
  <c r="AT103" s="1"/>
  <c r="AT106" s="1"/>
  <c r="AU45" i="9"/>
  <c r="CE26"/>
  <c r="CF23" s="1"/>
  <c r="CF25" s="1"/>
  <c r="CF24"/>
  <c r="CE28"/>
  <c r="CE23" i="22" s="1"/>
  <c r="CF327" i="5"/>
  <c r="CF98" i="22"/>
  <c r="CH339" i="5"/>
  <c r="CF338"/>
  <c r="CK300"/>
  <c r="CI341"/>
  <c r="CG337"/>
  <c r="CF306"/>
  <c r="CG343"/>
  <c r="CG308"/>
  <c r="CF302"/>
  <c r="CF330"/>
  <c r="CJ336"/>
  <c r="CH19" i="7"/>
  <c r="CH23" i="23"/>
  <c r="CG292" i="5"/>
  <c r="CH201"/>
  <c r="CG245"/>
  <c r="CH215"/>
  <c r="CH259"/>
  <c r="CI171"/>
  <c r="CI100" i="15"/>
  <c r="CJ48"/>
  <c r="CG241" i="5"/>
  <c r="CG288"/>
  <c r="CH197"/>
  <c r="CH213"/>
  <c r="CI169"/>
  <c r="CH257"/>
  <c r="CG256"/>
  <c r="CH168"/>
  <c r="CG212"/>
  <c r="CI243" i="15"/>
  <c r="CJ199"/>
  <c r="CG286" i="5"/>
  <c r="CH195"/>
  <c r="CG239"/>
  <c r="CG235"/>
  <c r="CG282"/>
  <c r="CH191"/>
  <c r="CF325"/>
  <c r="CF293"/>
  <c r="CF295" s="1"/>
  <c r="CJ280"/>
  <c r="CK189"/>
  <c r="CJ233"/>
  <c r="CH34" i="7"/>
  <c r="CH40" i="23"/>
  <c r="BT180" i="6"/>
  <c r="BU142" s="1"/>
  <c r="BU180" s="1"/>
  <c r="CH217" i="5"/>
  <c r="CH261"/>
  <c r="CI173"/>
  <c r="CG221"/>
  <c r="CG265"/>
  <c r="CH177"/>
  <c r="CI248" i="15"/>
  <c r="CJ204"/>
  <c r="CI101"/>
  <c r="CJ49"/>
  <c r="CH214" i="5"/>
  <c r="CH258"/>
  <c r="CI170"/>
  <c r="BR199" i="6"/>
  <c r="BR68" i="23" s="1"/>
  <c r="BR66" s="1"/>
  <c r="CI244" i="15"/>
  <c r="CJ200"/>
  <c r="CL206" i="5"/>
  <c r="CL250"/>
  <c r="CM162"/>
  <c r="CH266"/>
  <c r="CI178"/>
  <c r="CH222"/>
  <c r="CJ47" i="15"/>
  <c r="CI99"/>
  <c r="CG232" i="5"/>
  <c r="CG279"/>
  <c r="CH188"/>
  <c r="CH216"/>
  <c r="CH260"/>
  <c r="CI172"/>
  <c r="CH285"/>
  <c r="CI194"/>
  <c r="CH238"/>
  <c r="CI218"/>
  <c r="CI262"/>
  <c r="CJ174"/>
  <c r="CG208"/>
  <c r="CG252"/>
  <c r="CH164"/>
  <c r="CJ104" i="15"/>
  <c r="CI117" i="9"/>
  <c r="CI123" s="1"/>
  <c r="CE318" i="5"/>
  <c r="CG236"/>
  <c r="CG283"/>
  <c r="CH192"/>
  <c r="CG40" i="7"/>
  <c r="CG41" s="1"/>
  <c r="CG40" i="9" s="1"/>
  <c r="CG41" s="1"/>
  <c r="CH234" i="5"/>
  <c r="CH281"/>
  <c r="CI190"/>
  <c r="CD71" i="9"/>
  <c r="CG231" i="5"/>
  <c r="CG278"/>
  <c r="CH187"/>
  <c r="CK284"/>
  <c r="CK237"/>
  <c r="CL193"/>
  <c r="CJ251"/>
  <c r="CK163"/>
  <c r="CJ207"/>
  <c r="CI245" i="15"/>
  <c r="CJ201"/>
  <c r="BY67" i="9"/>
  <c r="BZ64" s="1"/>
  <c r="BZ66" s="1"/>
  <c r="BY28" i="23"/>
  <c r="BY49" s="1"/>
  <c r="BY25" i="22"/>
  <c r="BY26" s="1"/>
  <c r="CF326" i="5"/>
  <c r="CG342"/>
  <c r="CF22" i="22"/>
  <c r="BW138" i="6"/>
  <c r="BW195"/>
  <c r="BW188"/>
  <c r="CF304" i="5"/>
  <c r="CG317"/>
  <c r="CF299"/>
  <c r="CH328"/>
  <c r="CF331"/>
  <c r="CI314"/>
  <c r="CG333"/>
  <c r="CG305"/>
  <c r="CF329"/>
  <c r="CG29" i="23"/>
  <c r="CG50" s="1"/>
  <c r="CG24" i="22"/>
  <c r="CG175" s="1"/>
  <c r="CG275" i="5"/>
  <c r="CH184"/>
  <c r="CG228"/>
  <c r="CJ44" i="15"/>
  <c r="CI96"/>
  <c r="CG274" i="5"/>
  <c r="CH183"/>
  <c r="CG227"/>
  <c r="CF298"/>
  <c r="CF268"/>
  <c r="CE61" i="9" s="1"/>
  <c r="CG204" i="5"/>
  <c r="CG248"/>
  <c r="CH160"/>
  <c r="CI287"/>
  <c r="CJ196"/>
  <c r="CI240"/>
  <c r="CH38" i="23"/>
  <c r="CH32" i="7"/>
  <c r="CH39" s="1"/>
  <c r="CH290" i="5"/>
  <c r="CI199"/>
  <c r="CH243"/>
  <c r="BX137" i="6"/>
  <c r="BY134" s="1"/>
  <c r="BX194"/>
  <c r="BY191" s="1"/>
  <c r="BX187"/>
  <c r="BY184" s="1"/>
  <c r="CG273" i="5"/>
  <c r="CH182"/>
  <c r="CG226"/>
  <c r="CG254"/>
  <c r="CH166"/>
  <c r="CG210"/>
  <c r="CI246" i="15"/>
  <c r="CJ202"/>
  <c r="CH223" i="5"/>
  <c r="CH267"/>
  <c r="CI179"/>
  <c r="CH291"/>
  <c r="CI200"/>
  <c r="CH244"/>
  <c r="CE173" i="22"/>
  <c r="CI175" i="5"/>
  <c r="CH219"/>
  <c r="CH263"/>
  <c r="CG28" i="7"/>
  <c r="CG29" s="1"/>
  <c r="CG20" i="9" s="1"/>
  <c r="CG21" s="1"/>
  <c r="CG27" i="7"/>
  <c r="BT176" i="22"/>
  <c r="BU77" i="9"/>
  <c r="BV74" s="1"/>
  <c r="BV76" s="1"/>
  <c r="BU100" i="22"/>
  <c r="BU42" i="23"/>
  <c r="BU63" s="1"/>
  <c r="CJ242" i="5"/>
  <c r="CJ289"/>
  <c r="CK198"/>
  <c r="CH26" i="23"/>
  <c r="CH22" i="7"/>
  <c r="CG205" i="5"/>
  <c r="CH161"/>
  <c r="CG249"/>
  <c r="CI276"/>
  <c r="CJ185"/>
  <c r="CI229"/>
  <c r="CJ203" i="15"/>
  <c r="CI247"/>
  <c r="CH24" i="22"/>
  <c r="CH175" s="1"/>
  <c r="CH29" i="23"/>
  <c r="CH50" s="1"/>
  <c r="CD61" i="9"/>
  <c r="CD62" s="1"/>
  <c r="CD65" s="1"/>
  <c r="CJ264" i="5"/>
  <c r="CJ220"/>
  <c r="CK176"/>
  <c r="CH255"/>
  <c r="CI167"/>
  <c r="CH211"/>
  <c r="CE345"/>
  <c r="CE349" s="1"/>
  <c r="CE102" i="22" s="1"/>
  <c r="CG230" i="5"/>
  <c r="CH186"/>
  <c r="CG277"/>
  <c r="CI105" i="15"/>
  <c r="CI120" i="9"/>
  <c r="CI118" s="1"/>
  <c r="CI124" s="1"/>
  <c r="CJ107" i="15"/>
  <c r="CF344" i="5"/>
  <c r="CG309"/>
  <c r="CF340"/>
  <c r="CG307"/>
  <c r="CF334"/>
  <c r="CI332"/>
  <c r="BS181" i="6"/>
  <c r="BS199" s="1"/>
  <c r="BS68" i="23" s="1"/>
  <c r="BS66" s="1"/>
  <c r="CG311" i="5"/>
  <c r="CF315"/>
  <c r="CD72" i="9"/>
  <c r="CD75" s="1"/>
  <c r="CG310" i="5"/>
  <c r="CH312"/>
  <c r="CF335"/>
  <c r="CI301"/>
  <c r="CH253" l="1"/>
  <c r="CH303" s="1"/>
  <c r="CI165"/>
  <c r="CH209"/>
  <c r="CG329"/>
  <c r="CG299"/>
  <c r="CH307"/>
  <c r="AR134" i="22"/>
  <c r="CE65" i="23"/>
  <c r="CD178" i="22"/>
  <c r="CD52" i="23"/>
  <c r="AT179" i="22"/>
  <c r="CE322" i="5"/>
  <c r="CE27" i="22" s="1"/>
  <c r="AS131"/>
  <c r="AS146"/>
  <c r="AS107" i="9"/>
  <c r="AT104" s="1"/>
  <c r="AT100"/>
  <c r="AT110" s="1"/>
  <c r="CF26"/>
  <c r="CG23" s="1"/>
  <c r="CG25" s="1"/>
  <c r="CG44"/>
  <c r="AU46"/>
  <c r="AV43" s="1"/>
  <c r="AU48"/>
  <c r="AU99" i="22" s="1"/>
  <c r="CF28" i="9"/>
  <c r="CF23" i="22" s="1"/>
  <c r="CG24" i="9"/>
  <c r="CG315" i="5"/>
  <c r="CF270"/>
  <c r="CG22" i="22"/>
  <c r="CH309" i="5"/>
  <c r="CH311"/>
  <c r="BT181" i="6"/>
  <c r="BT199" s="1"/>
  <c r="BT68" i="23" s="1"/>
  <c r="BT66" s="1"/>
  <c r="CG334" i="5"/>
  <c r="CG340"/>
  <c r="CH313"/>
  <c r="CH317"/>
  <c r="CH333"/>
  <c r="CG331"/>
  <c r="CL300"/>
  <c r="CH308"/>
  <c r="CJ314"/>
  <c r="CE62" i="9"/>
  <c r="CE65" s="1"/>
  <c r="CI312" i="5"/>
  <c r="CH310"/>
  <c r="BS104" i="22"/>
  <c r="CH249" i="5"/>
  <c r="CH205"/>
  <c r="CI161"/>
  <c r="CK289"/>
  <c r="CK242"/>
  <c r="CL198"/>
  <c r="BU176" i="22"/>
  <c r="CI263" i="5"/>
  <c r="CJ175"/>
  <c r="CI219"/>
  <c r="CI34" i="7"/>
  <c r="CI40" i="23"/>
  <c r="CH210" i="5"/>
  <c r="CH254"/>
  <c r="CI166"/>
  <c r="CG325"/>
  <c r="CG293"/>
  <c r="CF71" i="9" s="1"/>
  <c r="BY187" i="6"/>
  <c r="BZ184" s="1"/>
  <c r="BY194"/>
  <c r="BZ191" s="1"/>
  <c r="BY137"/>
  <c r="BZ134" s="1"/>
  <c r="CI290" i="5"/>
  <c r="CJ199"/>
  <c r="CI243"/>
  <c r="CH40" i="7"/>
  <c r="CH41" s="1"/>
  <c r="CH40" i="9" s="1"/>
  <c r="CH41" s="1"/>
  <c r="CJ240" i="5"/>
  <c r="CJ287"/>
  <c r="CK196"/>
  <c r="CH248"/>
  <c r="CI160"/>
  <c r="CH204"/>
  <c r="CH227"/>
  <c r="CH274"/>
  <c r="CI183"/>
  <c r="CI23" i="23"/>
  <c r="CI19" i="7"/>
  <c r="BX28" i="22"/>
  <c r="CJ245" i="15"/>
  <c r="CK201"/>
  <c r="CH231" i="5"/>
  <c r="CH278"/>
  <c r="CI187"/>
  <c r="CH283"/>
  <c r="CI192"/>
  <c r="CH236"/>
  <c r="CJ117" i="9"/>
  <c r="CJ123" s="1"/>
  <c r="CK104" i="15"/>
  <c r="CJ262" i="5"/>
  <c r="CK174"/>
  <c r="CJ218"/>
  <c r="CI238"/>
  <c r="CI285"/>
  <c r="CJ194"/>
  <c r="CI216"/>
  <c r="CI260"/>
  <c r="CJ172"/>
  <c r="CI26" i="23"/>
  <c r="CI22" i="7"/>
  <c r="CJ244" i="15"/>
  <c r="CK200"/>
  <c r="CI258" i="5"/>
  <c r="CJ170"/>
  <c r="CI214"/>
  <c r="CI261"/>
  <c r="CJ173"/>
  <c r="CI217"/>
  <c r="BU181" i="6"/>
  <c r="BU199" s="1"/>
  <c r="BU68" i="23" s="1"/>
  <c r="BU66" s="1"/>
  <c r="BV142" i="6"/>
  <c r="T47" i="11"/>
  <c r="CK280" i="5"/>
  <c r="CL189"/>
  <c r="CK233"/>
  <c r="CE71" i="9"/>
  <c r="CH235" i="5"/>
  <c r="CH282"/>
  <c r="CI191"/>
  <c r="CH239"/>
  <c r="CH286"/>
  <c r="CI195"/>
  <c r="CK199" i="15"/>
  <c r="CJ243"/>
  <c r="CI213" i="5"/>
  <c r="CI257"/>
  <c r="CJ169"/>
  <c r="CH288"/>
  <c r="CI197"/>
  <c r="CH241"/>
  <c r="CH27" i="7"/>
  <c r="CH28"/>
  <c r="CH29" s="1"/>
  <c r="CH20" i="9" s="1"/>
  <c r="CH21" s="1"/>
  <c r="CH305" i="5"/>
  <c r="CI328"/>
  <c r="CH343"/>
  <c r="CF318"/>
  <c r="CG327"/>
  <c r="CJ301"/>
  <c r="CG302"/>
  <c r="CH316"/>
  <c r="CG306"/>
  <c r="CG344"/>
  <c r="CJ105" i="15"/>
  <c r="CJ120" i="9"/>
  <c r="CJ118" s="1"/>
  <c r="CJ124" s="1"/>
  <c r="CK107" i="15"/>
  <c r="CH230" i="5"/>
  <c r="CH277"/>
  <c r="CI186"/>
  <c r="CI255"/>
  <c r="CJ167"/>
  <c r="CI211"/>
  <c r="CK264"/>
  <c r="CL176"/>
  <c r="CK220"/>
  <c r="CJ247" i="15"/>
  <c r="CK203"/>
  <c r="CJ229" i="5"/>
  <c r="CJ276"/>
  <c r="CK185"/>
  <c r="BV77" i="9"/>
  <c r="BW74" s="1"/>
  <c r="BW76" s="1"/>
  <c r="BV100" i="22"/>
  <c r="BV42" i="23"/>
  <c r="BV63" s="1"/>
  <c r="CI244" i="5"/>
  <c r="CJ200"/>
  <c r="CI291"/>
  <c r="CI343" s="1"/>
  <c r="CI223"/>
  <c r="CI267"/>
  <c r="CJ179"/>
  <c r="CK202" i="15"/>
  <c r="CJ246"/>
  <c r="CH273" i="5"/>
  <c r="CI182"/>
  <c r="CH226"/>
  <c r="CG298"/>
  <c r="CG268"/>
  <c r="CK44" i="15"/>
  <c r="CJ96"/>
  <c r="CH228" i="5"/>
  <c r="CH275"/>
  <c r="CI184"/>
  <c r="CF173" i="22"/>
  <c r="BY28"/>
  <c r="BZ67" i="9"/>
  <c r="CA64" s="1"/>
  <c r="BZ28" i="23"/>
  <c r="BZ49" s="1"/>
  <c r="BZ25" i="22"/>
  <c r="BZ26" s="1"/>
  <c r="CK251" i="5"/>
  <c r="CK207"/>
  <c r="CL163"/>
  <c r="CL237"/>
  <c r="CL284"/>
  <c r="CM193"/>
  <c r="CI281"/>
  <c r="CJ190"/>
  <c r="CI234"/>
  <c r="CH252"/>
  <c r="CI164"/>
  <c r="CH208"/>
  <c r="CH279"/>
  <c r="CI188"/>
  <c r="CH232"/>
  <c r="CK47" i="15"/>
  <c r="CJ99"/>
  <c r="CI266" i="5"/>
  <c r="CJ178"/>
  <c r="CI222"/>
  <c r="CM250"/>
  <c r="CN162"/>
  <c r="CM206"/>
  <c r="BR104" i="22"/>
  <c r="CK49" i="15"/>
  <c r="CJ101"/>
  <c r="CJ248"/>
  <c r="CK204"/>
  <c r="CH265" i="5"/>
  <c r="CI177"/>
  <c r="CH221"/>
  <c r="CI38" i="23"/>
  <c r="CI32" i="7"/>
  <c r="CI39" s="1"/>
  <c r="CH212" i="5"/>
  <c r="CH256"/>
  <c r="CI168"/>
  <c r="CK48" i="15"/>
  <c r="CJ100"/>
  <c r="CI259" i="5"/>
  <c r="CJ171"/>
  <c r="CI215"/>
  <c r="CH292"/>
  <c r="CI201"/>
  <c r="CH245"/>
  <c r="CJ341"/>
  <c r="CG304"/>
  <c r="BX188" i="6"/>
  <c r="BX195"/>
  <c r="BX138"/>
  <c r="CH342" i="5"/>
  <c r="CI339"/>
  <c r="CG326"/>
  <c r="CK336"/>
  <c r="CG330"/>
  <c r="CG98" i="22"/>
  <c r="CG173" s="1"/>
  <c r="CG335" i="5"/>
  <c r="CI125" i="9"/>
  <c r="CH337" i="5"/>
  <c r="CJ332"/>
  <c r="CF345"/>
  <c r="CF349" s="1"/>
  <c r="CF102" i="22" s="1"/>
  <c r="CG338" i="5"/>
  <c r="AQ70" i="23"/>
  <c r="AQ71" s="1"/>
  <c r="AQ72" s="1"/>
  <c r="AR43" s="1"/>
  <c r="AR41" s="1"/>
  <c r="AR44" s="1"/>
  <c r="CI209" i="5" l="1"/>
  <c r="CI253"/>
  <c r="CI303" s="1"/>
  <c r="CJ165"/>
  <c r="CF72" i="9"/>
  <c r="CF75" s="1"/>
  <c r="CE72"/>
  <c r="CE75" s="1"/>
  <c r="BT104" i="22"/>
  <c r="BT147" s="1"/>
  <c r="T51" i="11"/>
  <c r="CE178" i="22"/>
  <c r="CE52" i="23"/>
  <c r="CF65"/>
  <c r="CF322" i="5"/>
  <c r="CF27" i="22" s="1"/>
  <c r="AS134"/>
  <c r="AS136"/>
  <c r="AS137" s="1"/>
  <c r="AS150"/>
  <c r="AS161"/>
  <c r="AS148"/>
  <c r="AT101" i="9"/>
  <c r="AT106" s="1"/>
  <c r="AT111" s="1"/>
  <c r="AT105"/>
  <c r="CG26"/>
  <c r="CH23" s="1"/>
  <c r="CH25" s="1"/>
  <c r="AU174" i="22"/>
  <c r="AU177" s="1"/>
  <c r="AU101"/>
  <c r="AU103" s="1"/>
  <c r="AU106" s="1"/>
  <c r="CH44" i="9"/>
  <c r="AV45"/>
  <c r="CG28"/>
  <c r="CG23" i="22" s="1"/>
  <c r="CH24" i="9"/>
  <c r="CI310" i="5"/>
  <c r="CJ339"/>
  <c r="CL336"/>
  <c r="CK301"/>
  <c r="CH22" i="22"/>
  <c r="CH338" i="5"/>
  <c r="CG318"/>
  <c r="CH306"/>
  <c r="T45" i="11"/>
  <c r="CG295" i="5"/>
  <c r="CH304"/>
  <c r="CH299"/>
  <c r="CH330"/>
  <c r="CJ328"/>
  <c r="CL48" i="15"/>
  <c r="CK100"/>
  <c r="CI40" i="7"/>
  <c r="CI41" s="1"/>
  <c r="CI40" i="9" s="1"/>
  <c r="CI41" s="1"/>
  <c r="CL49" i="15"/>
  <c r="CK101"/>
  <c r="CJ266" i="5"/>
  <c r="CK178"/>
  <c r="CJ222"/>
  <c r="CJ22" i="7"/>
  <c r="CJ26" i="23"/>
  <c r="CI252" i="5"/>
  <c r="CJ164"/>
  <c r="CI208"/>
  <c r="CL251"/>
  <c r="CM163"/>
  <c r="CL207"/>
  <c r="CI275"/>
  <c r="CJ184"/>
  <c r="CI228"/>
  <c r="CK96" i="15"/>
  <c r="CL44"/>
  <c r="CI273" i="5"/>
  <c r="CJ182"/>
  <c r="CI226"/>
  <c r="CJ40" i="23"/>
  <c r="CJ34" i="7"/>
  <c r="CJ223" i="5"/>
  <c r="CJ267"/>
  <c r="CK179"/>
  <c r="CJ244"/>
  <c r="CJ291"/>
  <c r="CK200"/>
  <c r="BW77" i="9"/>
  <c r="BX74" s="1"/>
  <c r="BX76" s="1"/>
  <c r="BW42" i="23"/>
  <c r="BW63" s="1"/>
  <c r="BW100" i="22"/>
  <c r="CK247" i="15"/>
  <c r="CL203"/>
  <c r="CJ211" i="5"/>
  <c r="CJ255"/>
  <c r="CK167"/>
  <c r="CJ186"/>
  <c r="CI230"/>
  <c r="CI277"/>
  <c r="CI288"/>
  <c r="CJ197"/>
  <c r="CI241"/>
  <c r="CJ257"/>
  <c r="CK169"/>
  <c r="CJ213"/>
  <c r="CL199" i="15"/>
  <c r="CK243"/>
  <c r="CI282" i="5"/>
  <c r="CJ191"/>
  <c r="CI235"/>
  <c r="CL280"/>
  <c r="CM189"/>
  <c r="CL233"/>
  <c r="BU104" i="22"/>
  <c r="CJ217" i="5"/>
  <c r="CJ261"/>
  <c r="CK173"/>
  <c r="CJ238"/>
  <c r="CK194"/>
  <c r="CJ285"/>
  <c r="CK218"/>
  <c r="CK262"/>
  <c r="CL174"/>
  <c r="CL104" i="15"/>
  <c r="CK117" i="9"/>
  <c r="CK123" s="1"/>
  <c r="CL201" i="15"/>
  <c r="CK245"/>
  <c r="CI27" i="7"/>
  <c r="CI28"/>
  <c r="CI29" s="1"/>
  <c r="CI20" i="9" s="1"/>
  <c r="CI21" s="1"/>
  <c r="CI227" i="5"/>
  <c r="CI274"/>
  <c r="CJ183"/>
  <c r="CH298"/>
  <c r="CH268"/>
  <c r="CJ243"/>
  <c r="CJ290"/>
  <c r="CK199"/>
  <c r="CI254"/>
  <c r="CJ166"/>
  <c r="CI210"/>
  <c r="CI205"/>
  <c r="CI249"/>
  <c r="CJ161"/>
  <c r="BS147" i="22"/>
  <c r="CH315" i="5"/>
  <c r="CM300"/>
  <c r="CH331"/>
  <c r="CI333"/>
  <c r="CK314"/>
  <c r="CI308"/>
  <c r="CH335"/>
  <c r="BY138" i="6"/>
  <c r="BY195"/>
  <c r="BY188"/>
  <c r="CI313" i="5"/>
  <c r="CI24" i="22"/>
  <c r="CI175" s="1"/>
  <c r="CI29" i="23"/>
  <c r="CI50" s="1"/>
  <c r="CI292" i="5"/>
  <c r="CJ201"/>
  <c r="CI245"/>
  <c r="CJ215"/>
  <c r="CJ259"/>
  <c r="CK171"/>
  <c r="CI256"/>
  <c r="CJ168"/>
  <c r="CI212"/>
  <c r="CI265"/>
  <c r="CJ177"/>
  <c r="CI221"/>
  <c r="CL204" i="15"/>
  <c r="CK248"/>
  <c r="BR147" i="22"/>
  <c r="CN250" i="5"/>
  <c r="CO162"/>
  <c r="CN206"/>
  <c r="CL47" i="15"/>
  <c r="CK99"/>
  <c r="CI232" i="5"/>
  <c r="CI279"/>
  <c r="CJ188"/>
  <c r="CK190"/>
  <c r="CJ234"/>
  <c r="CJ281"/>
  <c r="CM237"/>
  <c r="CM284"/>
  <c r="CN193"/>
  <c r="BZ28" i="22"/>
  <c r="CA66" i="9"/>
  <c r="CA67" s="1"/>
  <c r="CB64" s="1"/>
  <c r="CB66" s="1"/>
  <c r="CJ19" i="7"/>
  <c r="CJ23" i="23"/>
  <c r="CG270" i="5"/>
  <c r="CF61" i="9"/>
  <c r="CH325" i="5"/>
  <c r="CH293"/>
  <c r="CL202" i="15"/>
  <c r="CK246"/>
  <c r="BV176" i="22"/>
  <c r="CL185" i="5"/>
  <c r="CK229"/>
  <c r="CK276"/>
  <c r="CL220"/>
  <c r="CL264"/>
  <c r="CM176"/>
  <c r="CK120" i="9"/>
  <c r="CK118" s="1"/>
  <c r="CK124" s="1"/>
  <c r="CL107" i="15"/>
  <c r="CK105"/>
  <c r="CJ32" i="7"/>
  <c r="CJ39" s="1"/>
  <c r="CJ38" i="23"/>
  <c r="CI239" i="5"/>
  <c r="CI286"/>
  <c r="CJ195"/>
  <c r="BV180" i="6"/>
  <c r="BW142" s="1"/>
  <c r="CJ258" i="5"/>
  <c r="CK170"/>
  <c r="CJ214"/>
  <c r="CL200" i="15"/>
  <c r="CK244"/>
  <c r="CJ216" i="5"/>
  <c r="CJ260"/>
  <c r="CK172"/>
  <c r="CI283"/>
  <c r="CJ192"/>
  <c r="CI236"/>
  <c r="CI278"/>
  <c r="CJ187"/>
  <c r="CI231"/>
  <c r="CI204"/>
  <c r="CI248"/>
  <c r="CJ160"/>
  <c r="CK287"/>
  <c r="CL196"/>
  <c r="CK240"/>
  <c r="BZ137" i="6"/>
  <c r="CA134" s="1"/>
  <c r="BZ194"/>
  <c r="CA191" s="1"/>
  <c r="BZ187"/>
  <c r="CA184" s="1"/>
  <c r="CG345" i="5"/>
  <c r="CG349" s="1"/>
  <c r="CG102" i="22" s="1"/>
  <c r="CJ263" i="5"/>
  <c r="CK175"/>
  <c r="CJ219"/>
  <c r="CL289"/>
  <c r="CM198"/>
  <c r="CL242"/>
  <c r="CI309"/>
  <c r="CH344"/>
  <c r="CI316"/>
  <c r="CH302"/>
  <c r="CH327"/>
  <c r="CI317"/>
  <c r="CI305"/>
  <c r="CH329"/>
  <c r="CH340"/>
  <c r="CI307"/>
  <c r="CH334"/>
  <c r="CK332"/>
  <c r="CI311"/>
  <c r="CI337"/>
  <c r="CJ312"/>
  <c r="CJ125" i="9"/>
  <c r="CH326" i="5"/>
  <c r="CH98" i="22"/>
  <c r="CI342" i="5"/>
  <c r="CK341"/>
  <c r="AR64" i="23"/>
  <c r="AR62" s="1"/>
  <c r="CK165" i="5" l="1"/>
  <c r="CJ253"/>
  <c r="CJ303" s="1"/>
  <c r="CJ209"/>
  <c r="CJ337"/>
  <c r="AT112" i="9"/>
  <c r="AT113" s="1"/>
  <c r="AT107" i="22" s="1"/>
  <c r="AT109" s="1"/>
  <c r="AT146" s="1"/>
  <c r="CH173"/>
  <c r="CI98"/>
  <c r="CG65" i="23"/>
  <c r="CF178" i="22"/>
  <c r="CF52" i="23"/>
  <c r="AU179" i="22"/>
  <c r="CG322" i="5"/>
  <c r="CG27" i="22" s="1"/>
  <c r="AU100" i="9"/>
  <c r="AU110" s="1"/>
  <c r="AT107"/>
  <c r="AU104" s="1"/>
  <c r="AV46"/>
  <c r="AW43" s="1"/>
  <c r="AV48"/>
  <c r="AV99" i="22" s="1"/>
  <c r="CI44" i="9"/>
  <c r="CH26"/>
  <c r="CI23" s="1"/>
  <c r="CI25" s="1"/>
  <c r="CI24"/>
  <c r="CH28"/>
  <c r="CH23" i="22" s="1"/>
  <c r="CI22"/>
  <c r="CK312" i="5"/>
  <c r="CJ311"/>
  <c r="CI329"/>
  <c r="CJ305"/>
  <c r="CJ342"/>
  <c r="CJ309"/>
  <c r="CL341"/>
  <c r="BZ188" i="6"/>
  <c r="BZ195"/>
  <c r="BZ138"/>
  <c r="CI326" i="5"/>
  <c r="CJ317"/>
  <c r="CB67" i="9"/>
  <c r="CC64" s="1"/>
  <c r="CC66" s="1"/>
  <c r="CB25" i="22"/>
  <c r="CB26" s="1"/>
  <c r="CB28" i="23"/>
  <c r="CB49" s="1"/>
  <c r="CI298" i="5"/>
  <c r="CI268"/>
  <c r="CJ24" i="22"/>
  <c r="CJ175" s="1"/>
  <c r="CJ29" i="23"/>
  <c r="CJ50" s="1"/>
  <c r="CM289" i="5"/>
  <c r="CN198"/>
  <c r="CM242"/>
  <c r="CA187" i="6"/>
  <c r="CB184" s="1"/>
  <c r="CA194"/>
  <c r="CB191" s="1"/>
  <c r="CA137"/>
  <c r="CB134" s="1"/>
  <c r="CL287" i="5"/>
  <c r="CM196"/>
  <c r="CL240"/>
  <c r="CJ204"/>
  <c r="CJ248"/>
  <c r="CK160"/>
  <c r="CK187"/>
  <c r="CJ231"/>
  <c r="CJ278"/>
  <c r="CL276"/>
  <c r="CM185"/>
  <c r="CL229"/>
  <c r="CM202" i="15"/>
  <c r="CL246"/>
  <c r="CH345" i="5"/>
  <c r="CH349" s="1"/>
  <c r="CH102" i="22" s="1"/>
  <c r="CJ28" i="7"/>
  <c r="CJ29" s="1"/>
  <c r="CJ20" i="9" s="1"/>
  <c r="CJ21" s="1"/>
  <c r="CJ27" i="7"/>
  <c r="CK234" i="5"/>
  <c r="CL190"/>
  <c r="CK281"/>
  <c r="CK333" s="1"/>
  <c r="CK26" i="23"/>
  <c r="CK22" i="7"/>
  <c r="CJ256" i="5"/>
  <c r="CK168"/>
  <c r="CJ212"/>
  <c r="CK215"/>
  <c r="CK259"/>
  <c r="CL171"/>
  <c r="CJ210"/>
  <c r="CJ254"/>
  <c r="CK166"/>
  <c r="CK290"/>
  <c r="CL199"/>
  <c r="CK243"/>
  <c r="CH318"/>
  <c r="CL245" i="15"/>
  <c r="CM201"/>
  <c r="CL218" i="5"/>
  <c r="CL262"/>
  <c r="CM174"/>
  <c r="CK285"/>
  <c r="CL194"/>
  <c r="CK238"/>
  <c r="CK261"/>
  <c r="CL173"/>
  <c r="CK217"/>
  <c r="BU147" i="22"/>
  <c r="CM233" i="5"/>
  <c r="CM280"/>
  <c r="CN189"/>
  <c r="CM199" i="15"/>
  <c r="CL243"/>
  <c r="CK213" i="5"/>
  <c r="CK257"/>
  <c r="CL169"/>
  <c r="CK211"/>
  <c r="CK255"/>
  <c r="CL167"/>
  <c r="CK291"/>
  <c r="CL200"/>
  <c r="CK244"/>
  <c r="CI325"/>
  <c r="CI293"/>
  <c r="CK19" i="7"/>
  <c r="CK23" i="23"/>
  <c r="CJ275" i="5"/>
  <c r="CK184"/>
  <c r="CJ228"/>
  <c r="CJ208"/>
  <c r="CK164"/>
  <c r="CJ252"/>
  <c r="CM49" i="15"/>
  <c r="CL101"/>
  <c r="CL100"/>
  <c r="CM48"/>
  <c r="CJ313" i="5"/>
  <c r="CI335"/>
  <c r="CJ310"/>
  <c r="CJ308"/>
  <c r="BV181" i="6"/>
  <c r="CI338" i="5"/>
  <c r="CL314"/>
  <c r="CK328"/>
  <c r="CM336"/>
  <c r="CJ333"/>
  <c r="CI331"/>
  <c r="CN300"/>
  <c r="CI315"/>
  <c r="CI344"/>
  <c r="CI299"/>
  <c r="CK125" i="9"/>
  <c r="CI334" i="5"/>
  <c r="CI340"/>
  <c r="CL301"/>
  <c r="CJ316"/>
  <c r="CK219"/>
  <c r="CK263"/>
  <c r="CL175"/>
  <c r="CJ236"/>
  <c r="CJ283"/>
  <c r="CK192"/>
  <c r="CK260"/>
  <c r="CL172"/>
  <c r="CK216"/>
  <c r="CM200" i="15"/>
  <c r="CL244"/>
  <c r="CK258" i="5"/>
  <c r="CL170"/>
  <c r="CK214"/>
  <c r="BW180" i="6"/>
  <c r="BX142" s="1"/>
  <c r="CJ239" i="5"/>
  <c r="CJ286"/>
  <c r="CK195"/>
  <c r="CJ40" i="7"/>
  <c r="CJ41" s="1"/>
  <c r="CJ40" i="9" s="1"/>
  <c r="CJ41" s="1"/>
  <c r="CL120"/>
  <c r="CL118" s="1"/>
  <c r="CL124" s="1"/>
  <c r="CL105" i="15"/>
  <c r="CM107"/>
  <c r="CM264" i="5"/>
  <c r="CN176"/>
  <c r="CM220"/>
  <c r="CK34" i="7"/>
  <c r="CK40" i="23"/>
  <c r="CH295" i="5"/>
  <c r="CG71" i="9"/>
  <c r="CI295" i="5"/>
  <c r="CF62" i="9"/>
  <c r="CF65" s="1"/>
  <c r="CA28" i="23"/>
  <c r="CA49" s="1"/>
  <c r="CA25" i="22"/>
  <c r="CA26" s="1"/>
  <c r="CN237" i="5"/>
  <c r="CN284"/>
  <c r="CO193"/>
  <c r="CJ232"/>
  <c r="CJ279"/>
  <c r="CK188"/>
  <c r="CL99" i="15"/>
  <c r="CM47"/>
  <c r="CO250" i="5"/>
  <c r="CP162"/>
  <c r="CO206"/>
  <c r="CL248" i="15"/>
  <c r="CM204"/>
  <c r="CJ265" i="5"/>
  <c r="CK177"/>
  <c r="CJ221"/>
  <c r="CJ245"/>
  <c r="CJ292"/>
  <c r="CK201"/>
  <c r="CJ205"/>
  <c r="CJ249"/>
  <c r="CK161"/>
  <c r="CH270"/>
  <c r="CG61" i="9"/>
  <c r="CK183" i="5"/>
  <c r="CJ227"/>
  <c r="CJ274"/>
  <c r="CL117" i="9"/>
  <c r="CL123" s="1"/>
  <c r="CM104" i="15"/>
  <c r="CJ235" i="5"/>
  <c r="CJ282"/>
  <c r="CK191"/>
  <c r="CK32" i="7"/>
  <c r="CK39" s="1"/>
  <c r="CK38" i="23"/>
  <c r="CJ288" i="5"/>
  <c r="CJ241"/>
  <c r="CK197"/>
  <c r="CJ277"/>
  <c r="CK186"/>
  <c r="CJ230"/>
  <c r="CL247" i="15"/>
  <c r="CM203"/>
  <c r="BW176" i="22"/>
  <c r="BX77" i="9"/>
  <c r="BY74" s="1"/>
  <c r="BY76" s="1"/>
  <c r="BX42" i="23"/>
  <c r="BX63" s="1"/>
  <c r="BX100" i="22"/>
  <c r="CK267" i="5"/>
  <c r="CL179"/>
  <c r="CK223"/>
  <c r="CJ226"/>
  <c r="CJ273"/>
  <c r="CK182"/>
  <c r="CM44" i="15"/>
  <c r="CL96"/>
  <c r="CM207" i="5"/>
  <c r="CM251"/>
  <c r="CN163"/>
  <c r="CK266"/>
  <c r="CL178"/>
  <c r="CK222"/>
  <c r="CK339"/>
  <c r="CI330"/>
  <c r="CI306"/>
  <c r="CI304"/>
  <c r="CL332"/>
  <c r="CJ307"/>
  <c r="CJ343"/>
  <c r="CI327"/>
  <c r="CI302"/>
  <c r="CK253" l="1"/>
  <c r="CK303" s="1"/>
  <c r="CL165"/>
  <c r="CK209"/>
  <c r="CJ302"/>
  <c r="AT131" i="22"/>
  <c r="AT136" s="1"/>
  <c r="AT137" s="1"/>
  <c r="CI173"/>
  <c r="CH65" i="23"/>
  <c r="CG178" i="22"/>
  <c r="CG52" i="23"/>
  <c r="CH322" i="5"/>
  <c r="CH27" i="22" s="1"/>
  <c r="AT148"/>
  <c r="AT161"/>
  <c r="AT150"/>
  <c r="AU101" i="9"/>
  <c r="AU106" s="1"/>
  <c r="AU111" s="1"/>
  <c r="AU112" s="1"/>
  <c r="AU113" s="1"/>
  <c r="AU107" i="22" s="1"/>
  <c r="AU105" i="9"/>
  <c r="CI26"/>
  <c r="CJ23" s="1"/>
  <c r="AW45"/>
  <c r="AW48" s="1"/>
  <c r="AW99" i="22" s="1"/>
  <c r="CJ44" i="9"/>
  <c r="AV174" i="22"/>
  <c r="AV177" s="1"/>
  <c r="AV101"/>
  <c r="AV103" s="1"/>
  <c r="AV106" s="1"/>
  <c r="CJ24" i="9"/>
  <c r="CJ25"/>
  <c r="CI28"/>
  <c r="CI23" i="22" s="1"/>
  <c r="CM301" i="5"/>
  <c r="CJ340"/>
  <c r="CJ334"/>
  <c r="CJ344"/>
  <c r="CL312"/>
  <c r="CJ304"/>
  <c r="CK307"/>
  <c r="CJ98" i="22"/>
  <c r="CJ338" i="5"/>
  <c r="BW181" i="6"/>
  <c r="BW199" s="1"/>
  <c r="CK313" i="5"/>
  <c r="CN336"/>
  <c r="CJ330"/>
  <c r="CN104" i="15"/>
  <c r="CM117" i="9"/>
  <c r="CM123" s="1"/>
  <c r="CK249" i="5"/>
  <c r="CL161"/>
  <c r="CK205"/>
  <c r="CP250"/>
  <c r="CQ162"/>
  <c r="CP206"/>
  <c r="CN47" i="15"/>
  <c r="CM99"/>
  <c r="CK279" i="5"/>
  <c r="CL188"/>
  <c r="CK232"/>
  <c r="CN264"/>
  <c r="CO176"/>
  <c r="CN220"/>
  <c r="CN107" i="15"/>
  <c r="CM120" i="9"/>
  <c r="CM118" s="1"/>
  <c r="CM124" s="1"/>
  <c r="CM105" i="15"/>
  <c r="CN200"/>
  <c r="CM244"/>
  <c r="CL216" i="5"/>
  <c r="CL260"/>
  <c r="CM172"/>
  <c r="CK236"/>
  <c r="CK283"/>
  <c r="CL192"/>
  <c r="CK24" i="22"/>
  <c r="CK175" s="1"/>
  <c r="CK29" i="23"/>
  <c r="CK50" s="1"/>
  <c r="BV199" i="6"/>
  <c r="BV68" i="23" s="1"/>
  <c r="BV66" s="1"/>
  <c r="CN48" i="15"/>
  <c r="CM100"/>
  <c r="CK28" i="7"/>
  <c r="CK29" s="1"/>
  <c r="CK20" i="9" s="1"/>
  <c r="CK21" s="1"/>
  <c r="CK27" i="7"/>
  <c r="CI345" i="5"/>
  <c r="CI349" s="1"/>
  <c r="CI102" i="22" s="1"/>
  <c r="CL244" i="5"/>
  <c r="CL291"/>
  <c r="CM200"/>
  <c r="CL255"/>
  <c r="CL211"/>
  <c r="CM167"/>
  <c r="CL32" i="7"/>
  <c r="CL38" i="23"/>
  <c r="CN233" i="5"/>
  <c r="CN280"/>
  <c r="CO189"/>
  <c r="CL217"/>
  <c r="CL261"/>
  <c r="CM173"/>
  <c r="CM245" i="15"/>
  <c r="CN201"/>
  <c r="CL215" i="5"/>
  <c r="CL259"/>
  <c r="CM171"/>
  <c r="CK212"/>
  <c r="CK256"/>
  <c r="CL168"/>
  <c r="CN202" i="15"/>
  <c r="CM246"/>
  <c r="CM229" i="5"/>
  <c r="CM276"/>
  <c r="CN185"/>
  <c r="CK231"/>
  <c r="CK278"/>
  <c r="CL187"/>
  <c r="CJ298"/>
  <c r="CJ268"/>
  <c r="CJ270" s="1"/>
  <c r="CB137" i="6"/>
  <c r="CC134" s="1"/>
  <c r="CB194"/>
  <c r="CC191" s="1"/>
  <c r="CB187"/>
  <c r="CC184" s="1"/>
  <c r="CN289" i="5"/>
  <c r="CO198"/>
  <c r="CN242"/>
  <c r="CI270"/>
  <c r="CH61" i="9"/>
  <c r="CH62" s="1"/>
  <c r="CH65" s="1"/>
  <c r="CC67"/>
  <c r="CD64" s="1"/>
  <c r="CC25" i="22"/>
  <c r="CC26" s="1"/>
  <c r="CC28" i="23"/>
  <c r="CC49" s="1"/>
  <c r="CJ315" i="5"/>
  <c r="CK308"/>
  <c r="CJ327"/>
  <c r="CK337"/>
  <c r="CK342"/>
  <c r="CL339"/>
  <c r="CL19" i="7"/>
  <c r="CL23" i="23"/>
  <c r="CK226" i="5"/>
  <c r="CK273"/>
  <c r="CL182"/>
  <c r="CL223"/>
  <c r="CM179"/>
  <c r="CL267"/>
  <c r="CL317" s="1"/>
  <c r="BX176" i="22"/>
  <c r="BY77" i="9"/>
  <c r="BZ74" s="1"/>
  <c r="BY100" i="22"/>
  <c r="BY42" i="23"/>
  <c r="BY63" s="1"/>
  <c r="CK277" i="5"/>
  <c r="CL186"/>
  <c r="CK230"/>
  <c r="CK241"/>
  <c r="CK288"/>
  <c r="CL197"/>
  <c r="CK40" i="7"/>
  <c r="CK41" s="1"/>
  <c r="CK40" i="9" s="1"/>
  <c r="CK41" s="1"/>
  <c r="CL222" i="5"/>
  <c r="CL266"/>
  <c r="CM178"/>
  <c r="CN207"/>
  <c r="CN251"/>
  <c r="CO163"/>
  <c r="CN44" i="15"/>
  <c r="CM96"/>
  <c r="CJ325" i="5"/>
  <c r="CJ293"/>
  <c r="CJ295" s="1"/>
  <c r="CN203" i="15"/>
  <c r="CM247"/>
  <c r="CK282" i="5"/>
  <c r="CK235"/>
  <c r="CL191"/>
  <c r="CK274"/>
  <c r="CL183"/>
  <c r="CK227"/>
  <c r="CK245"/>
  <c r="CK292"/>
  <c r="CL201"/>
  <c r="CK221"/>
  <c r="CK265"/>
  <c r="CL177"/>
  <c r="CN204" i="15"/>
  <c r="CM248"/>
  <c r="CL26" i="23"/>
  <c r="CL22" i="7"/>
  <c r="CO237" i="5"/>
  <c r="CO284"/>
  <c r="CP193"/>
  <c r="CG72" i="9"/>
  <c r="CG75" s="1"/>
  <c r="CK286" i="5"/>
  <c r="CL195"/>
  <c r="CK239"/>
  <c r="BX180" i="6"/>
  <c r="BY142" s="1"/>
  <c r="BY180" s="1"/>
  <c r="CL258" i="5"/>
  <c r="CL214"/>
  <c r="CM170"/>
  <c r="CL219"/>
  <c r="CL263"/>
  <c r="CM175"/>
  <c r="CN49" i="15"/>
  <c r="CM101"/>
  <c r="CK208" i="5"/>
  <c r="CK252"/>
  <c r="CL164"/>
  <c r="CK228"/>
  <c r="CK275"/>
  <c r="CL184"/>
  <c r="CH71" i="9"/>
  <c r="CM169" i="5"/>
  <c r="CL213"/>
  <c r="CL257"/>
  <c r="CN199" i="15"/>
  <c r="CM243"/>
  <c r="CL285" i="5"/>
  <c r="CM194"/>
  <c r="CL238"/>
  <c r="CM218"/>
  <c r="CM262"/>
  <c r="CN174"/>
  <c r="CL290"/>
  <c r="CM199"/>
  <c r="CL243"/>
  <c r="CK210"/>
  <c r="CK254"/>
  <c r="CL166"/>
  <c r="CL281"/>
  <c r="CM190"/>
  <c r="CL234"/>
  <c r="CL34" i="7"/>
  <c r="CL40" i="23"/>
  <c r="CK248" i="5"/>
  <c r="CL160"/>
  <c r="CK204"/>
  <c r="CM240"/>
  <c r="CM287"/>
  <c r="CN196"/>
  <c r="CI318"/>
  <c r="CB28" i="22"/>
  <c r="CK316" i="5"/>
  <c r="CK317"/>
  <c r="CJ329"/>
  <c r="CL125" i="9"/>
  <c r="CJ326" i="5"/>
  <c r="CJ299"/>
  <c r="CO300"/>
  <c r="CJ331"/>
  <c r="CG62" i="9"/>
  <c r="CG65" s="1"/>
  <c r="CM314" i="5"/>
  <c r="CK310"/>
  <c r="CJ335"/>
  <c r="CK343"/>
  <c r="CK305"/>
  <c r="CM332"/>
  <c r="CK311"/>
  <c r="CK309"/>
  <c r="CJ306"/>
  <c r="CJ22" i="22"/>
  <c r="CL328" i="5"/>
  <c r="CA138" i="6"/>
  <c r="CA195"/>
  <c r="CA188"/>
  <c r="CM341" i="5"/>
  <c r="AR70" i="23"/>
  <c r="AR71" s="1"/>
  <c r="AR72" s="1"/>
  <c r="AS43" s="1"/>
  <c r="AS41" s="1"/>
  <c r="AS44" s="1"/>
  <c r="CL209" i="5" l="1"/>
  <c r="CL253"/>
  <c r="CL303" s="1"/>
  <c r="CM165"/>
  <c r="CL39" i="7"/>
  <c r="AT134" i="22"/>
  <c r="CI65" i="23"/>
  <c r="BW104" i="22"/>
  <c r="BW147" s="1"/>
  <c r="BW68" i="23"/>
  <c r="BW66" s="1"/>
  <c r="CH178" i="22"/>
  <c r="CH52" i="23"/>
  <c r="AV179" i="22"/>
  <c r="AU109"/>
  <c r="AU146" s="1"/>
  <c r="CI322" i="5"/>
  <c r="CI27" i="22" s="1"/>
  <c r="AU107" i="9"/>
  <c r="AV104" s="1"/>
  <c r="AV100"/>
  <c r="AV110" s="1"/>
  <c r="CK44"/>
  <c r="AW46"/>
  <c r="AX43" s="1"/>
  <c r="AW174" i="22"/>
  <c r="AW177" s="1"/>
  <c r="AW101"/>
  <c r="CJ26" i="9"/>
  <c r="CK23" s="1"/>
  <c r="CK25" s="1"/>
  <c r="CJ28"/>
  <c r="CJ23" i="22" s="1"/>
  <c r="CK24" i="9"/>
  <c r="BX181" i="6"/>
  <c r="BX199" s="1"/>
  <c r="CK304" i="5"/>
  <c r="CM312"/>
  <c r="CL310"/>
  <c r="CL307"/>
  <c r="CK327"/>
  <c r="CK344"/>
  <c r="CK334"/>
  <c r="CK340"/>
  <c r="CO336"/>
  <c r="CN301"/>
  <c r="CK98" i="22"/>
  <c r="CB188" i="6"/>
  <c r="CB195"/>
  <c r="CB138"/>
  <c r="CM328" i="5"/>
  <c r="CL309"/>
  <c r="CN332"/>
  <c r="CL305"/>
  <c r="CL343"/>
  <c r="CK22" i="22"/>
  <c r="CJ173"/>
  <c r="CL24"/>
  <c r="CL175" s="1"/>
  <c r="CL29" i="23"/>
  <c r="CL50" s="1"/>
  <c r="CK298" i="5"/>
  <c r="CK268"/>
  <c r="CK270" s="1"/>
  <c r="CM281"/>
  <c r="CN190"/>
  <c r="CM234"/>
  <c r="CL254"/>
  <c r="CM166"/>
  <c r="CL210"/>
  <c r="CM243"/>
  <c r="CM290"/>
  <c r="CN199"/>
  <c r="CN262"/>
  <c r="CO174"/>
  <c r="CN218"/>
  <c r="CM285"/>
  <c r="CN194"/>
  <c r="CM238"/>
  <c r="CM32" i="7"/>
  <c r="CM38" i="23"/>
  <c r="CM213" i="5"/>
  <c r="CM257"/>
  <c r="CN169"/>
  <c r="CL252"/>
  <c r="CL208"/>
  <c r="CM164"/>
  <c r="CO49" i="15"/>
  <c r="CN101"/>
  <c r="CM258" i="5"/>
  <c r="CN170"/>
  <c r="CM214"/>
  <c r="BY181" i="6"/>
  <c r="BY199" s="1"/>
  <c r="BY68" i="23" s="1"/>
  <c r="BY66" s="1"/>
  <c r="BZ142" i="6"/>
  <c r="U47" i="11"/>
  <c r="CL286" i="5"/>
  <c r="CM195"/>
  <c r="CL239"/>
  <c r="CP284"/>
  <c r="CQ193"/>
  <c r="CP237"/>
  <c r="CO204" i="15"/>
  <c r="CN248"/>
  <c r="CL292" i="5"/>
  <c r="CM201"/>
  <c r="CL245"/>
  <c r="CI71" i="9"/>
  <c r="CI72" s="1"/>
  <c r="CI75" s="1"/>
  <c r="CM23" i="23"/>
  <c r="CM19" i="7"/>
  <c r="CO251" i="5"/>
  <c r="CP163"/>
  <c r="CO207"/>
  <c r="CM197"/>
  <c r="CL241"/>
  <c r="CL288"/>
  <c r="CL277"/>
  <c r="CM186"/>
  <c r="CL230"/>
  <c r="BZ76" i="9"/>
  <c r="CM223" i="5"/>
  <c r="CM267"/>
  <c r="CN179"/>
  <c r="CL273"/>
  <c r="CM182"/>
  <c r="CL226"/>
  <c r="CL28" i="7"/>
  <c r="CL29" s="1"/>
  <c r="CL20" i="9" s="1"/>
  <c r="CL21" s="1"/>
  <c r="CL27" i="7"/>
  <c r="CD66" i="9"/>
  <c r="CD67" s="1"/>
  <c r="CE64" s="1"/>
  <c r="CE66" s="1"/>
  <c r="CO289" i="5"/>
  <c r="CP198"/>
  <c r="CO242"/>
  <c r="CI61" i="9"/>
  <c r="CI62" s="1"/>
  <c r="CI65" s="1"/>
  <c r="CL278" i="5"/>
  <c r="CM187"/>
  <c r="CL231"/>
  <c r="CM40" i="23"/>
  <c r="CM34" i="7"/>
  <c r="CL256" i="5"/>
  <c r="CM168"/>
  <c r="CL212"/>
  <c r="CO201" i="15"/>
  <c r="CN245"/>
  <c r="CM217" i="5"/>
  <c r="CM261"/>
  <c r="CN173"/>
  <c r="CM211"/>
  <c r="CM255"/>
  <c r="CN167"/>
  <c r="BV104" i="22"/>
  <c r="CL236" i="5"/>
  <c r="CL283"/>
  <c r="CM192"/>
  <c r="CN120" i="9"/>
  <c r="CN118" s="1"/>
  <c r="CN124" s="1"/>
  <c r="CO107" i="15"/>
  <c r="CN105"/>
  <c r="CO264" i="5"/>
  <c r="CP176"/>
  <c r="CO220"/>
  <c r="CA28" i="22"/>
  <c r="CN99" i="15"/>
  <c r="CO47"/>
  <c r="CQ250" i="5"/>
  <c r="CR162"/>
  <c r="CQ206"/>
  <c r="CN117" i="9"/>
  <c r="CN123" s="1"/>
  <c r="CN125" s="1"/>
  <c r="CO104" i="15"/>
  <c r="CM339" i="5"/>
  <c r="CL313"/>
  <c r="CL308"/>
  <c r="CK315"/>
  <c r="CK326"/>
  <c r="CL316"/>
  <c r="CK331"/>
  <c r="CK299"/>
  <c r="CN287"/>
  <c r="CO196"/>
  <c r="CN240"/>
  <c r="CM160"/>
  <c r="CL204"/>
  <c r="CL248"/>
  <c r="CN243" i="15"/>
  <c r="CO199"/>
  <c r="CL275" i="5"/>
  <c r="CM184"/>
  <c r="CL228"/>
  <c r="CM263"/>
  <c r="CN175"/>
  <c r="CM219"/>
  <c r="CL221"/>
  <c r="CM177"/>
  <c r="CL265"/>
  <c r="CL227"/>
  <c r="CL274"/>
  <c r="CM183"/>
  <c r="CL282"/>
  <c r="CM191"/>
  <c r="CL235"/>
  <c r="CN247" i="15"/>
  <c r="CO203"/>
  <c r="CJ345" i="5"/>
  <c r="CJ349" s="1"/>
  <c r="CJ102" i="22" s="1"/>
  <c r="CN96" i="15"/>
  <c r="CO44"/>
  <c r="CM222" i="5"/>
  <c r="CM266"/>
  <c r="CN178"/>
  <c r="BY176" i="22"/>
  <c r="CK325" i="5"/>
  <c r="CK293"/>
  <c r="CK295" s="1"/>
  <c r="CC28" i="22"/>
  <c r="CC187" i="6"/>
  <c r="CD184" s="1"/>
  <c r="CC194"/>
  <c r="CD191" s="1"/>
  <c r="CC137"/>
  <c r="CD134" s="1"/>
  <c r="CN229" i="5"/>
  <c r="CN276"/>
  <c r="CO185"/>
  <c r="CO202" i="15"/>
  <c r="CN246"/>
  <c r="CM215" i="5"/>
  <c r="CM259"/>
  <c r="CN171"/>
  <c r="CO233"/>
  <c r="CO280"/>
  <c r="CP189"/>
  <c r="CL40" i="7"/>
  <c r="CL41" s="1"/>
  <c r="CL40" i="9" s="1"/>
  <c r="CL41" s="1"/>
  <c r="CM291" i="5"/>
  <c r="CM244"/>
  <c r="CN200"/>
  <c r="CO48" i="15"/>
  <c r="CN100"/>
  <c r="CM216" i="5"/>
  <c r="CM260"/>
  <c r="CN172"/>
  <c r="CN244" i="15"/>
  <c r="CO200"/>
  <c r="CL232" i="5"/>
  <c r="CL279"/>
  <c r="CM188"/>
  <c r="CM22" i="7"/>
  <c r="CM26" i="23"/>
  <c r="CL205" i="5"/>
  <c r="CM161"/>
  <c r="CL249"/>
  <c r="CL333"/>
  <c r="CL342"/>
  <c r="CL337"/>
  <c r="CK302"/>
  <c r="CK338"/>
  <c r="CH72" i="9"/>
  <c r="CH75" s="1"/>
  <c r="CK329" i="5"/>
  <c r="CN341"/>
  <c r="CJ318"/>
  <c r="CK330"/>
  <c r="CK306"/>
  <c r="CL311"/>
  <c r="CK335"/>
  <c r="CN314"/>
  <c r="CP300"/>
  <c r="CM125" i="9"/>
  <c r="AS64" i="23"/>
  <c r="AS62" s="1"/>
  <c r="CN165" i="5" l="1"/>
  <c r="CM209"/>
  <c r="CM253"/>
  <c r="CM303" s="1"/>
  <c r="CL299"/>
  <c r="CL315"/>
  <c r="CM39" i="7"/>
  <c r="CJ65" i="23"/>
  <c r="BX104" i="22"/>
  <c r="BX147" s="1"/>
  <c r="BX68" i="23"/>
  <c r="BX66" s="1"/>
  <c r="CI178" i="22"/>
  <c r="CI52" i="23"/>
  <c r="AW179" i="22"/>
  <c r="AU131"/>
  <c r="AU134" s="1"/>
  <c r="AU161"/>
  <c r="AU148"/>
  <c r="AU150"/>
  <c r="CJ322" i="5"/>
  <c r="CJ27" i="22" s="1"/>
  <c r="U51" i="11"/>
  <c r="AV101" i="9"/>
  <c r="AV106" s="1"/>
  <c r="AV111" s="1"/>
  <c r="AV112" s="1"/>
  <c r="AV113" s="1"/>
  <c r="AV107" i="22" s="1"/>
  <c r="AV105" i="9"/>
  <c r="CK26"/>
  <c r="CL23" s="1"/>
  <c r="CL25" s="1"/>
  <c r="CL44"/>
  <c r="AW103" i="22"/>
  <c r="AW106" s="1"/>
  <c r="AX45" i="9"/>
  <c r="CL24"/>
  <c r="CK28"/>
  <c r="CK23" i="22" s="1"/>
  <c r="U45" i="11"/>
  <c r="CL98" i="22"/>
  <c r="CM305" i="5"/>
  <c r="CL340"/>
  <c r="CL335"/>
  <c r="CM342"/>
  <c r="CL331"/>
  <c r="CM343"/>
  <c r="CO332"/>
  <c r="CM316"/>
  <c r="CK173" i="22"/>
  <c r="CO244" i="15"/>
  <c r="CP200"/>
  <c r="CN216" i="5"/>
  <c r="CN260"/>
  <c r="CO172"/>
  <c r="CP48" i="15"/>
  <c r="CO100"/>
  <c r="CP280" i="5"/>
  <c r="CQ189"/>
  <c r="CP233"/>
  <c r="CN34" i="7"/>
  <c r="CN40" i="23"/>
  <c r="CO276" i="5"/>
  <c r="CP185"/>
  <c r="CO229"/>
  <c r="CD137" i="6"/>
  <c r="CE134" s="1"/>
  <c r="CD194"/>
  <c r="CE191" s="1"/>
  <c r="CD187"/>
  <c r="CE184" s="1"/>
  <c r="CK345" i="5"/>
  <c r="CK349" s="1"/>
  <c r="CK102" i="22" s="1"/>
  <c r="CP44" i="15"/>
  <c r="CO96"/>
  <c r="CO247"/>
  <c r="CP203"/>
  <c r="CM221" i="5"/>
  <c r="CM265"/>
  <c r="CN177"/>
  <c r="CN38" i="23"/>
  <c r="CN32" i="7"/>
  <c r="CN39" s="1"/>
  <c r="CO117" i="9"/>
  <c r="CO123" s="1"/>
  <c r="CP104" i="15"/>
  <c r="CN26" i="23"/>
  <c r="CN22" i="7"/>
  <c r="CP220" i="5"/>
  <c r="CP264"/>
  <c r="CQ176"/>
  <c r="BV147" i="22"/>
  <c r="CN217" i="5"/>
  <c r="CN261"/>
  <c r="CO173"/>
  <c r="CP201" i="15"/>
  <c r="CO245"/>
  <c r="CM278" i="5"/>
  <c r="CN187"/>
  <c r="CM231"/>
  <c r="CE67" i="9"/>
  <c r="CF64" s="1"/>
  <c r="CF66" s="1"/>
  <c r="CE25" i="22"/>
  <c r="CE26" s="1"/>
  <c r="CE28" i="23"/>
  <c r="CE49" s="1"/>
  <c r="CM273" i="5"/>
  <c r="CN182"/>
  <c r="CM226"/>
  <c r="CN223"/>
  <c r="CN267"/>
  <c r="CO179"/>
  <c r="BZ42" i="23"/>
  <c r="BZ63" s="1"/>
  <c r="BZ100" i="22"/>
  <c r="CM277" i="5"/>
  <c r="CN186"/>
  <c r="CM230"/>
  <c r="CM288"/>
  <c r="CN197"/>
  <c r="CM241"/>
  <c r="CP251"/>
  <c r="CQ163"/>
  <c r="CP207"/>
  <c r="CM27" i="7"/>
  <c r="CM28"/>
  <c r="CM29" s="1"/>
  <c r="CM20" i="9" s="1"/>
  <c r="CM21" s="1"/>
  <c r="CO248" i="15"/>
  <c r="CP204"/>
  <c r="CQ284" i="5"/>
  <c r="CR193"/>
  <c r="CQ237"/>
  <c r="BZ180" i="6"/>
  <c r="CA142" s="1"/>
  <c r="CP49" i="15"/>
  <c r="CO101"/>
  <c r="CN213" i="5"/>
  <c r="CN257"/>
  <c r="CO169"/>
  <c r="CM40" i="7"/>
  <c r="CM41" s="1"/>
  <c r="CM40" i="9" s="1"/>
  <c r="CM41" s="1"/>
  <c r="CN238" i="5"/>
  <c r="CN285"/>
  <c r="CO194"/>
  <c r="CN281"/>
  <c r="CO190"/>
  <c r="CN234"/>
  <c r="CJ61" i="9"/>
  <c r="CM309" i="5"/>
  <c r="CL334"/>
  <c r="CL326"/>
  <c r="CM313"/>
  <c r="CL327"/>
  <c r="CN339"/>
  <c r="CQ300"/>
  <c r="CL306"/>
  <c r="CO341"/>
  <c r="CL344"/>
  <c r="CL338"/>
  <c r="CM308"/>
  <c r="CN312"/>
  <c r="CL304"/>
  <c r="CM24" i="22"/>
  <c r="CM175" s="1"/>
  <c r="CM29" i="23"/>
  <c r="CM50" s="1"/>
  <c r="CM249" i="5"/>
  <c r="CN161"/>
  <c r="CM205"/>
  <c r="CM232"/>
  <c r="CM279"/>
  <c r="CN188"/>
  <c r="CN244"/>
  <c r="CN291"/>
  <c r="CO200"/>
  <c r="CN259"/>
  <c r="CO171"/>
  <c r="CN215"/>
  <c r="CP202" i="15"/>
  <c r="CO246"/>
  <c r="CJ71" i="9"/>
  <c r="CJ72" s="1"/>
  <c r="CJ75" s="1"/>
  <c r="CN222" i="5"/>
  <c r="CN266"/>
  <c r="CO178"/>
  <c r="CN19" i="7"/>
  <c r="CN23" i="23"/>
  <c r="CM282" i="5"/>
  <c r="CN191"/>
  <c r="CM235"/>
  <c r="CM274"/>
  <c r="CN183"/>
  <c r="CM227"/>
  <c r="CN219"/>
  <c r="CN263"/>
  <c r="CO175"/>
  <c r="CM275"/>
  <c r="CN184"/>
  <c r="CM228"/>
  <c r="CP199" i="15"/>
  <c r="CO243"/>
  <c r="CL298" i="5"/>
  <c r="CL268"/>
  <c r="CM204"/>
  <c r="CM248"/>
  <c r="CN160"/>
  <c r="CO240"/>
  <c r="CO287"/>
  <c r="CP196"/>
  <c r="CN29" i="23"/>
  <c r="CN50" s="1"/>
  <c r="CN24" i="22"/>
  <c r="CN175" s="1"/>
  <c r="CR250" i="5"/>
  <c r="CS162"/>
  <c r="CR206"/>
  <c r="CO99" i="15"/>
  <c r="CP47"/>
  <c r="CO105"/>
  <c r="CO120" i="9"/>
  <c r="CO118" s="1"/>
  <c r="CO124" s="1"/>
  <c r="CP107" i="15"/>
  <c r="CM283" i="5"/>
  <c r="CN192"/>
  <c r="CM236"/>
  <c r="CN211"/>
  <c r="CO167"/>
  <c r="CN255"/>
  <c r="CM256"/>
  <c r="CN168"/>
  <c r="CM212"/>
  <c r="CP289"/>
  <c r="CQ198"/>
  <c r="CP242"/>
  <c r="CD28" i="23"/>
  <c r="CD49" s="1"/>
  <c r="CD25" i="22"/>
  <c r="CD26" s="1"/>
  <c r="CL325" i="5"/>
  <c r="CL293"/>
  <c r="CM245"/>
  <c r="CM292"/>
  <c r="CN201"/>
  <c r="CM239"/>
  <c r="CM286"/>
  <c r="CN195"/>
  <c r="BY104" i="22"/>
  <c r="CN214" i="5"/>
  <c r="CN258"/>
  <c r="CO170"/>
  <c r="CM208"/>
  <c r="CM252"/>
  <c r="CN164"/>
  <c r="CO218"/>
  <c r="CO262"/>
  <c r="CP174"/>
  <c r="CN290"/>
  <c r="CO199"/>
  <c r="CN243"/>
  <c r="CM210"/>
  <c r="CM254"/>
  <c r="CN166"/>
  <c r="CK318"/>
  <c r="CM310"/>
  <c r="CN328"/>
  <c r="CC138" i="6"/>
  <c r="CC195"/>
  <c r="CC188"/>
  <c r="CO314" i="5"/>
  <c r="CM311"/>
  <c r="CL330"/>
  <c r="CJ62" i="9"/>
  <c r="CJ65" s="1"/>
  <c r="CL22" i="22"/>
  <c r="CM317" i="5"/>
  <c r="BZ77" i="9"/>
  <c r="CA74" s="1"/>
  <c r="CA76" s="1"/>
  <c r="CL329" i="5"/>
  <c r="CO301"/>
  <c r="CP336"/>
  <c r="CL302"/>
  <c r="CM307"/>
  <c r="CM337"/>
  <c r="CM333"/>
  <c r="CN253" l="1"/>
  <c r="CN303" s="1"/>
  <c r="CO165"/>
  <c r="CN209"/>
  <c r="CN305"/>
  <c r="AU136" i="22"/>
  <c r="AU137" s="1"/>
  <c r="CK65" i="23"/>
  <c r="CJ178" i="22"/>
  <c r="CJ52" i="23"/>
  <c r="AV109" i="22"/>
  <c r="AV146" s="1"/>
  <c r="CK322" i="5"/>
  <c r="CK27" i="22" s="1"/>
  <c r="AW100" i="9"/>
  <c r="AW110" s="1"/>
  <c r="AV107"/>
  <c r="AW104" s="1"/>
  <c r="CL26"/>
  <c r="CM23" s="1"/>
  <c r="CM25" s="1"/>
  <c r="CL28"/>
  <c r="CL23" i="22" s="1"/>
  <c r="CM44" i="9"/>
  <c r="AX46"/>
  <c r="AY43" s="1"/>
  <c r="AX48"/>
  <c r="AX99" i="22" s="1"/>
  <c r="CM24" i="9"/>
  <c r="CM302" i="5"/>
  <c r="CM338"/>
  <c r="CN307"/>
  <c r="CN317"/>
  <c r="CP314"/>
  <c r="CN310"/>
  <c r="CO339"/>
  <c r="CN311"/>
  <c r="CM331"/>
  <c r="CN210"/>
  <c r="CN254"/>
  <c r="CO166"/>
  <c r="CO243"/>
  <c r="CO290"/>
  <c r="CP199"/>
  <c r="CP218"/>
  <c r="CP262"/>
  <c r="CQ174"/>
  <c r="CO258"/>
  <c r="CP170"/>
  <c r="CO214"/>
  <c r="BY147" i="22"/>
  <c r="CQ47" i="15"/>
  <c r="CP99"/>
  <c r="CN248" i="5"/>
  <c r="CO160"/>
  <c r="CN204"/>
  <c r="CL318"/>
  <c r="CA77" i="9"/>
  <c r="CB74" s="1"/>
  <c r="CB76" s="1"/>
  <c r="CA42" i="23"/>
  <c r="CA63" s="1"/>
  <c r="CA100" i="22"/>
  <c r="CL173"/>
  <c r="CN252" i="5"/>
  <c r="CO164"/>
  <c r="CN208"/>
  <c r="CN286"/>
  <c r="CO195"/>
  <c r="CN239"/>
  <c r="CK71" i="9"/>
  <c r="CD28" i="22"/>
  <c r="CN256" i="5"/>
  <c r="CO168"/>
  <c r="CN212"/>
  <c r="CN283"/>
  <c r="CO192"/>
  <c r="CN236"/>
  <c r="CP105" i="15"/>
  <c r="CQ107"/>
  <c r="CP120" i="9"/>
  <c r="CP118" s="1"/>
  <c r="CP124" s="1"/>
  <c r="CO26" i="23"/>
  <c r="CO22" i="7"/>
  <c r="CS250" i="5"/>
  <c r="CT162"/>
  <c r="CS206"/>
  <c r="CP240"/>
  <c r="CP287"/>
  <c r="CQ196"/>
  <c r="CM298"/>
  <c r="CM268"/>
  <c r="CM270" s="1"/>
  <c r="CK61" i="9"/>
  <c r="CK62" s="1"/>
  <c r="CK65" s="1"/>
  <c r="CO38" i="23"/>
  <c r="CO32" i="7"/>
  <c r="CN227" i="5"/>
  <c r="CN274"/>
  <c r="CO183"/>
  <c r="CN27" i="7"/>
  <c r="CN28"/>
  <c r="CN29" s="1"/>
  <c r="CN20" i="9" s="1"/>
  <c r="CN21" s="1"/>
  <c r="CO34" i="7"/>
  <c r="CO40" i="23"/>
  <c r="CN232" i="5"/>
  <c r="CN279"/>
  <c r="CO188"/>
  <c r="CN205"/>
  <c r="CN249"/>
  <c r="CO161"/>
  <c r="CO213"/>
  <c r="CO257"/>
  <c r="CP169"/>
  <c r="CQ251"/>
  <c r="CR163"/>
  <c r="CQ207"/>
  <c r="CN277"/>
  <c r="CO186"/>
  <c r="CN230"/>
  <c r="BZ176" i="22"/>
  <c r="CO267" i="5"/>
  <c r="CP179"/>
  <c r="CO223"/>
  <c r="CN273"/>
  <c r="CO182"/>
  <c r="CN226"/>
  <c r="CF67" i="9"/>
  <c r="CG64" s="1"/>
  <c r="CG66" s="1"/>
  <c r="CF25" i="22"/>
  <c r="CF26" s="1"/>
  <c r="CF28" i="23"/>
  <c r="CF49" s="1"/>
  <c r="CN231" i="5"/>
  <c r="CN278"/>
  <c r="CO187"/>
  <c r="CO217"/>
  <c r="CO261"/>
  <c r="CP173"/>
  <c r="CQ264"/>
  <c r="CR176"/>
  <c r="CQ220"/>
  <c r="CQ203" i="15"/>
  <c r="CP247"/>
  <c r="CO19" i="7"/>
  <c r="CO23" i="23"/>
  <c r="CQ233" i="5"/>
  <c r="CQ280"/>
  <c r="CR189"/>
  <c r="CO216"/>
  <c r="CO260"/>
  <c r="CP172"/>
  <c r="CR300"/>
  <c r="CM304"/>
  <c r="CN342"/>
  <c r="CO312"/>
  <c r="CN308"/>
  <c r="CM344"/>
  <c r="CP341"/>
  <c r="CM327"/>
  <c r="CN313"/>
  <c r="CM334"/>
  <c r="CN316"/>
  <c r="CL295"/>
  <c r="CN309"/>
  <c r="CN343"/>
  <c r="CL270"/>
  <c r="CN333"/>
  <c r="CN337"/>
  <c r="CM98" i="22"/>
  <c r="BZ181" i="6"/>
  <c r="CQ336" i="5"/>
  <c r="CM22" i="22"/>
  <c r="CM340" i="5"/>
  <c r="CO125" i="9"/>
  <c r="CM315" i="5"/>
  <c r="CD188" i="6"/>
  <c r="CD195"/>
  <c r="CD138"/>
  <c r="CO328" i="5"/>
  <c r="CN245"/>
  <c r="CN292"/>
  <c r="CO201"/>
  <c r="CL345"/>
  <c r="CL349" s="1"/>
  <c r="CL102" i="22" s="1"/>
  <c r="CQ289" i="5"/>
  <c r="CR198"/>
  <c r="CQ242"/>
  <c r="CO211"/>
  <c r="CO255"/>
  <c r="CP167"/>
  <c r="CQ199" i="15"/>
  <c r="CP243"/>
  <c r="CN228" i="5"/>
  <c r="CN275"/>
  <c r="CO184"/>
  <c r="CO263"/>
  <c r="CP175"/>
  <c r="CO219"/>
  <c r="CN282"/>
  <c r="CO191"/>
  <c r="CN235"/>
  <c r="CO266"/>
  <c r="CP178"/>
  <c r="CO222"/>
  <c r="CQ202" i="15"/>
  <c r="CP246"/>
  <c r="CO215" i="5"/>
  <c r="CO259"/>
  <c r="CP171"/>
  <c r="CO244"/>
  <c r="CO291"/>
  <c r="CP200"/>
  <c r="CO281"/>
  <c r="CP190"/>
  <c r="CO234"/>
  <c r="CO238"/>
  <c r="CO285"/>
  <c r="CP194"/>
  <c r="CQ49" i="15"/>
  <c r="CP101"/>
  <c r="CA180" i="6"/>
  <c r="CB142" s="1"/>
  <c r="CR237" i="5"/>
  <c r="CR284"/>
  <c r="CS193"/>
  <c r="CQ204" i="15"/>
  <c r="CP248"/>
  <c r="CN241" i="5"/>
  <c r="CN288"/>
  <c r="CO197"/>
  <c r="CM325"/>
  <c r="CM293"/>
  <c r="CQ201" i="15"/>
  <c r="CP245"/>
  <c r="CQ104"/>
  <c r="CP117" i="9"/>
  <c r="CP123" s="1"/>
  <c r="CP125" s="1"/>
  <c r="CN40" i="7"/>
  <c r="CN41" s="1"/>
  <c r="CN40" i="9" s="1"/>
  <c r="CN41" s="1"/>
  <c r="CN221" i="5"/>
  <c r="CN265"/>
  <c r="CO177"/>
  <c r="CQ44" i="15"/>
  <c r="CP96"/>
  <c r="CE187" i="6"/>
  <c r="CF184" s="1"/>
  <c r="CE194"/>
  <c r="CF191" s="1"/>
  <c r="CE137"/>
  <c r="CF134" s="1"/>
  <c r="CP229" i="5"/>
  <c r="CP276"/>
  <c r="CQ185"/>
  <c r="CQ48" i="15"/>
  <c r="CP100"/>
  <c r="CP244"/>
  <c r="CQ200"/>
  <c r="CM306" i="5"/>
  <c r="CM335"/>
  <c r="CM326"/>
  <c r="CK72" i="9"/>
  <c r="CK75" s="1"/>
  <c r="CM299" i="5"/>
  <c r="CP301"/>
  <c r="CM329"/>
  <c r="CM330"/>
  <c r="CP332"/>
  <c r="AS70" i="23"/>
  <c r="AS71" s="1"/>
  <c r="AS72" s="1"/>
  <c r="AT43" s="1"/>
  <c r="AT41" s="1"/>
  <c r="AT44" s="1"/>
  <c r="CP165" i="5" l="1"/>
  <c r="CO209"/>
  <c r="CO253"/>
  <c r="CO303" s="1"/>
  <c r="CO39" i="7"/>
  <c r="AV131" i="22"/>
  <c r="AV136" s="1"/>
  <c r="AV137" s="1"/>
  <c r="CP339" i="5"/>
  <c r="CK178" i="22"/>
  <c r="CK52" i="23"/>
  <c r="CL65"/>
  <c r="AV148" i="22"/>
  <c r="AV150"/>
  <c r="AV161"/>
  <c r="CL322" i="5"/>
  <c r="CL27" i="22" s="1"/>
  <c r="CP312" i="5"/>
  <c r="CN304"/>
  <c r="AW101" i="9"/>
  <c r="AW106" s="1"/>
  <c r="AW111" s="1"/>
  <c r="AW112" s="1"/>
  <c r="AW113" s="1"/>
  <c r="AW107" i="22" s="1"/>
  <c r="AW105" i="9"/>
  <c r="CM26"/>
  <c r="CN23" s="1"/>
  <c r="CN25" s="1"/>
  <c r="AY45"/>
  <c r="CN44"/>
  <c r="AX174" i="22"/>
  <c r="AX177" s="1"/>
  <c r="AX101"/>
  <c r="AX103" s="1"/>
  <c r="AX106" s="1"/>
  <c r="CN24" i="9"/>
  <c r="CM28"/>
  <c r="CM23" i="22" s="1"/>
  <c r="CO337" i="5"/>
  <c r="CO343"/>
  <c r="CN315"/>
  <c r="CN98" i="22"/>
  <c r="CN327" i="5"/>
  <c r="CQ332"/>
  <c r="CO311"/>
  <c r="CN299"/>
  <c r="CN22" i="22"/>
  <c r="CN326" i="5"/>
  <c r="CR336"/>
  <c r="CA181" i="6"/>
  <c r="CA199" s="1"/>
  <c r="CA68" i="23" s="1"/>
  <c r="CA66" s="1"/>
  <c r="CR48" i="15"/>
  <c r="CQ100"/>
  <c r="CP23" i="23"/>
  <c r="CP19" i="7"/>
  <c r="CO221" i="5"/>
  <c r="CO265"/>
  <c r="CP177"/>
  <c r="CQ117" i="9"/>
  <c r="CQ123" s="1"/>
  <c r="CR104" i="15"/>
  <c r="CQ245"/>
  <c r="CR201"/>
  <c r="CM345" i="5"/>
  <c r="CM349" s="1"/>
  <c r="CM102" i="22" s="1"/>
  <c r="CS284" i="5"/>
  <c r="CT193"/>
  <c r="CS237"/>
  <c r="CB180" i="6"/>
  <c r="CC142" s="1"/>
  <c r="CC180" s="1"/>
  <c r="CQ101" i="15"/>
  <c r="CR49"/>
  <c r="CP238" i="5"/>
  <c r="CP285"/>
  <c r="CQ194"/>
  <c r="CP234"/>
  <c r="CP281"/>
  <c r="CQ190"/>
  <c r="CP291"/>
  <c r="CQ200"/>
  <c r="CP244"/>
  <c r="CP34" i="7"/>
  <c r="CP40" i="23"/>
  <c r="CO235" i="5"/>
  <c r="CO282"/>
  <c r="CP191"/>
  <c r="CP263"/>
  <c r="CQ175"/>
  <c r="CP219"/>
  <c r="CO228"/>
  <c r="CP184"/>
  <c r="CO275"/>
  <c r="CO327" s="1"/>
  <c r="CQ243" i="15"/>
  <c r="CR199"/>
  <c r="CO24" i="22"/>
  <c r="CO175" s="1"/>
  <c r="CO29" i="23"/>
  <c r="CO50" s="1"/>
  <c r="CM173" i="22"/>
  <c r="BZ199" i="6"/>
  <c r="BZ68" i="23" s="1"/>
  <c r="BZ66" s="1"/>
  <c r="CR233" i="5"/>
  <c r="CR280"/>
  <c r="CS189"/>
  <c r="CR220"/>
  <c r="CS176"/>
  <c r="CR264"/>
  <c r="CR314" s="1"/>
  <c r="CP261"/>
  <c r="CQ173"/>
  <c r="CP217"/>
  <c r="CG67" i="9"/>
  <c r="CH64" s="1"/>
  <c r="CH66" s="1"/>
  <c r="CG28" i="23"/>
  <c r="CG49" s="1"/>
  <c r="CG25" i="22"/>
  <c r="CG26" s="1"/>
  <c r="CO226" i="5"/>
  <c r="CO273"/>
  <c r="CP182"/>
  <c r="CO277"/>
  <c r="CP186"/>
  <c r="CO230"/>
  <c r="CO249"/>
  <c r="CP161"/>
  <c r="CO205"/>
  <c r="CO274"/>
  <c r="CP183"/>
  <c r="CO227"/>
  <c r="CO40" i="7"/>
  <c r="CO41" s="1"/>
  <c r="CO40" i="9" s="1"/>
  <c r="CO41" s="1"/>
  <c r="CL61"/>
  <c r="CL62" s="1"/>
  <c r="CL65" s="1"/>
  <c r="CQ240" i="5"/>
  <c r="CQ287"/>
  <c r="CR196"/>
  <c r="CT206"/>
  <c r="CT250"/>
  <c r="CU162"/>
  <c r="CO283"/>
  <c r="CP192"/>
  <c r="CO236"/>
  <c r="CO239"/>
  <c r="CO286"/>
  <c r="CP195"/>
  <c r="CN298"/>
  <c r="CN268"/>
  <c r="CM61" i="9" s="1"/>
  <c r="CQ99" i="15"/>
  <c r="CR47"/>
  <c r="CP258" i="5"/>
  <c r="CQ170"/>
  <c r="CP214"/>
  <c r="CQ262"/>
  <c r="CR174"/>
  <c r="CQ218"/>
  <c r="CO254"/>
  <c r="CP166"/>
  <c r="CO210"/>
  <c r="CP328"/>
  <c r="CE138" i="6"/>
  <c r="CE195"/>
  <c r="CE188"/>
  <c r="CN340" i="5"/>
  <c r="CO309"/>
  <c r="CO316"/>
  <c r="CO305"/>
  <c r="CQ341"/>
  <c r="CN344"/>
  <c r="CO310"/>
  <c r="CN330"/>
  <c r="CO317"/>
  <c r="CQ301"/>
  <c r="CO307"/>
  <c r="CN331"/>
  <c r="CN306"/>
  <c r="CN302"/>
  <c r="CO342"/>
  <c r="CQ244" i="15"/>
  <c r="CR200"/>
  <c r="CQ276" i="5"/>
  <c r="CR185"/>
  <c r="CQ229"/>
  <c r="CF137" i="6"/>
  <c r="CG134" s="1"/>
  <c r="CF194"/>
  <c r="CG191" s="1"/>
  <c r="CF187"/>
  <c r="CG184" s="1"/>
  <c r="CQ96" i="15"/>
  <c r="CR44"/>
  <c r="CP29" i="23"/>
  <c r="CP50" s="1"/>
  <c r="CP24" i="22"/>
  <c r="CP175" s="1"/>
  <c r="CE28"/>
  <c r="CL71" i="9"/>
  <c r="CL72" s="1"/>
  <c r="CL75" s="1"/>
  <c r="CO241" i="5"/>
  <c r="CO288"/>
  <c r="CP197"/>
  <c r="CR204" i="15"/>
  <c r="CQ248"/>
  <c r="CP215" i="5"/>
  <c r="CP259"/>
  <c r="CQ171"/>
  <c r="CR202" i="15"/>
  <c r="CQ246"/>
  <c r="CP266" i="5"/>
  <c r="CQ178"/>
  <c r="CP222"/>
  <c r="CP32" i="7"/>
  <c r="CP39" s="1"/>
  <c r="CP38" i="23"/>
  <c r="CP255" i="5"/>
  <c r="CQ167"/>
  <c r="CP211"/>
  <c r="CR289"/>
  <c r="CS198"/>
  <c r="CR242"/>
  <c r="CO245"/>
  <c r="CO292"/>
  <c r="CP201"/>
  <c r="CP216"/>
  <c r="CP260"/>
  <c r="CQ172"/>
  <c r="CO28" i="7"/>
  <c r="CO29" s="1"/>
  <c r="CO20" i="9" s="1"/>
  <c r="CO21" s="1"/>
  <c r="CO27" i="7"/>
  <c r="CQ247" i="15"/>
  <c r="CR203"/>
  <c r="CO231" i="5"/>
  <c r="CO278"/>
  <c r="CP187"/>
  <c r="CF28" i="22"/>
  <c r="CN325" i="5"/>
  <c r="CN293"/>
  <c r="CP223"/>
  <c r="CP267"/>
  <c r="CQ179"/>
  <c r="CR207"/>
  <c r="CR251"/>
  <c r="CS163"/>
  <c r="CP257"/>
  <c r="CQ169"/>
  <c r="CP213"/>
  <c r="CO232"/>
  <c r="CO279"/>
  <c r="CP188"/>
  <c r="CN173" i="22"/>
  <c r="CM318" i="5"/>
  <c r="CQ105" i="15"/>
  <c r="CQ120" i="9"/>
  <c r="CQ118" s="1"/>
  <c r="CQ124" s="1"/>
  <c r="CR107" i="15"/>
  <c r="CO212" i="5"/>
  <c r="CO256"/>
  <c r="CP168"/>
  <c r="CO252"/>
  <c r="CP164"/>
  <c r="CO208"/>
  <c r="CA176" i="22"/>
  <c r="CB77" i="9"/>
  <c r="CC74" s="1"/>
  <c r="CB42" i="23"/>
  <c r="CB63" s="1"/>
  <c r="CB100" i="22"/>
  <c r="CO248" i="5"/>
  <c r="CP160"/>
  <c r="CO204"/>
  <c r="CP22" i="7"/>
  <c r="CP26" i="23"/>
  <c r="CP243" i="5"/>
  <c r="CP290"/>
  <c r="CQ199"/>
  <c r="CO333"/>
  <c r="CN334"/>
  <c r="CO313"/>
  <c r="CQ314"/>
  <c r="CN329"/>
  <c r="CS300"/>
  <c r="CN335"/>
  <c r="CM295"/>
  <c r="CN338"/>
  <c r="CO308"/>
  <c r="AT64" i="23"/>
  <c r="AT62" s="1"/>
  <c r="CQ165" i="5" l="1"/>
  <c r="CP209"/>
  <c r="CP253"/>
  <c r="CP303" s="1"/>
  <c r="AV134" i="22"/>
  <c r="CA104"/>
  <c r="CN318" i="5"/>
  <c r="CN322" s="1"/>
  <c r="CN27" i="22" s="1"/>
  <c r="CL178"/>
  <c r="CL52" i="23"/>
  <c r="CM65"/>
  <c r="AX179" i="22"/>
  <c r="AW109"/>
  <c r="AW131" s="1"/>
  <c r="CM322" i="5"/>
  <c r="CM27" i="22" s="1"/>
  <c r="AW107" i="9"/>
  <c r="AX104" s="1"/>
  <c r="AX100"/>
  <c r="AX110" s="1"/>
  <c r="CO44"/>
  <c r="AY46"/>
  <c r="AZ43" s="1"/>
  <c r="AY48"/>
  <c r="AY99" i="22" s="1"/>
  <c r="CN26" i="9"/>
  <c r="CO23" s="1"/>
  <c r="CO25" s="1"/>
  <c r="CN28"/>
  <c r="CN23" i="22" s="1"/>
  <c r="CO24" i="9"/>
  <c r="CO331" i="5"/>
  <c r="CR301"/>
  <c r="CP310"/>
  <c r="CO340"/>
  <c r="CO306"/>
  <c r="CO338"/>
  <c r="CT300"/>
  <c r="CP337"/>
  <c r="CO330"/>
  <c r="CR332"/>
  <c r="CQ243"/>
  <c r="CQ290"/>
  <c r="CR199"/>
  <c r="CP204"/>
  <c r="CP248"/>
  <c r="CQ160"/>
  <c r="CB176" i="22"/>
  <c r="CC76" i="9"/>
  <c r="CC77" s="1"/>
  <c r="CD74" s="1"/>
  <c r="CO298" i="5"/>
  <c r="CO268"/>
  <c r="CP208"/>
  <c r="CP252"/>
  <c r="CQ164"/>
  <c r="CP256"/>
  <c r="CQ168"/>
  <c r="CP212"/>
  <c r="CP279"/>
  <c r="CQ188"/>
  <c r="CP232"/>
  <c r="CQ257"/>
  <c r="CR169"/>
  <c r="CQ213"/>
  <c r="CS251"/>
  <c r="CT163"/>
  <c r="CS207"/>
  <c r="CM71" i="9"/>
  <c r="CP278" i="5"/>
  <c r="CQ187"/>
  <c r="CP231"/>
  <c r="CP245"/>
  <c r="CP292"/>
  <c r="CQ201"/>
  <c r="CS289"/>
  <c r="CT198"/>
  <c r="CS242"/>
  <c r="CP40" i="7"/>
  <c r="CP41" s="1"/>
  <c r="CP40" i="9" s="1"/>
  <c r="CP41" s="1"/>
  <c r="CQ266" i="5"/>
  <c r="CR178"/>
  <c r="CQ222"/>
  <c r="CQ40" i="23"/>
  <c r="CQ34" i="7"/>
  <c r="CQ215" i="5"/>
  <c r="CQ259"/>
  <c r="CR171"/>
  <c r="CA147" i="22"/>
  <c r="CR248" i="15"/>
  <c r="CS204"/>
  <c r="CS44"/>
  <c r="CR96"/>
  <c r="CR262" i="5"/>
  <c r="CS174"/>
  <c r="CR218"/>
  <c r="CQ22" i="7"/>
  <c r="CQ26" i="23"/>
  <c r="CR240" i="5"/>
  <c r="CS196"/>
  <c r="CR287"/>
  <c r="CP274"/>
  <c r="CQ183"/>
  <c r="CP227"/>
  <c r="CP277"/>
  <c r="CQ186"/>
  <c r="CP230"/>
  <c r="CP273"/>
  <c r="CQ182"/>
  <c r="CP226"/>
  <c r="CS220"/>
  <c r="CT176"/>
  <c r="CS264"/>
  <c r="CS280"/>
  <c r="CT189"/>
  <c r="CS233"/>
  <c r="CQ32" i="7"/>
  <c r="CQ39" s="1"/>
  <c r="CQ38" i="23"/>
  <c r="CP275" i="5"/>
  <c r="CQ184"/>
  <c r="CP228"/>
  <c r="CP235"/>
  <c r="CP282"/>
  <c r="CQ191"/>
  <c r="CQ244"/>
  <c r="CQ291"/>
  <c r="CR200"/>
  <c r="CQ234"/>
  <c r="CR190"/>
  <c r="CQ281"/>
  <c r="CS49" i="15"/>
  <c r="CR101"/>
  <c r="CP265" i="5"/>
  <c r="CQ177"/>
  <c r="CP221"/>
  <c r="CR100" i="15"/>
  <c r="CS48"/>
  <c r="CP342" i="5"/>
  <c r="CP317"/>
  <c r="CP305"/>
  <c r="CN295"/>
  <c r="CF188" i="6"/>
  <c r="CF195"/>
  <c r="CF138"/>
  <c r="CQ328" i="5"/>
  <c r="CO304"/>
  <c r="CP308"/>
  <c r="CO335"/>
  <c r="CO299"/>
  <c r="CP311"/>
  <c r="CP313"/>
  <c r="CB181" i="6"/>
  <c r="CS336" i="5"/>
  <c r="CQ125" i="9"/>
  <c r="CR105" i="15"/>
  <c r="CS107"/>
  <c r="CR120" i="9"/>
  <c r="CR118" s="1"/>
  <c r="CR124" s="1"/>
  <c r="CQ267" i="5"/>
  <c r="CR179"/>
  <c r="CQ223"/>
  <c r="CN345"/>
  <c r="CS203" i="15"/>
  <c r="CR247"/>
  <c r="CQ260" i="5"/>
  <c r="CR172"/>
  <c r="CQ216"/>
  <c r="CQ255"/>
  <c r="CR167"/>
  <c r="CQ211"/>
  <c r="CS202" i="15"/>
  <c r="CR246"/>
  <c r="CP241" i="5"/>
  <c r="CP288"/>
  <c r="CQ197"/>
  <c r="CQ19" i="7"/>
  <c r="CQ23" i="23"/>
  <c r="CG187" i="6"/>
  <c r="CH184" s="1"/>
  <c r="CG194"/>
  <c r="CH191" s="1"/>
  <c r="CG137"/>
  <c r="CH134" s="1"/>
  <c r="CR229" i="5"/>
  <c r="CR276"/>
  <c r="CS185"/>
  <c r="CR244" i="15"/>
  <c r="CS200"/>
  <c r="CP254" i="5"/>
  <c r="CQ166"/>
  <c r="CP210"/>
  <c r="CQ214"/>
  <c r="CQ258"/>
  <c r="CR170"/>
  <c r="CS47" i="15"/>
  <c r="CR99"/>
  <c r="CM62" i="9"/>
  <c r="CM65" s="1"/>
  <c r="CP239" i="5"/>
  <c r="CP286"/>
  <c r="CQ195"/>
  <c r="CP283"/>
  <c r="CQ192"/>
  <c r="CP236"/>
  <c r="CU250"/>
  <c r="CV162"/>
  <c r="CU206"/>
  <c r="CP249"/>
  <c r="CQ161"/>
  <c r="CP205"/>
  <c r="CO325"/>
  <c r="CO293"/>
  <c r="CO295" s="1"/>
  <c r="CH67" i="9"/>
  <c r="CI64" s="1"/>
  <c r="CH28" i="23"/>
  <c r="CH49" s="1"/>
  <c r="CH25" i="22"/>
  <c r="CH26" s="1"/>
  <c r="CQ261" i="5"/>
  <c r="CR173"/>
  <c r="CQ217"/>
  <c r="BZ104" i="22"/>
  <c r="CS199" i="15"/>
  <c r="CR243"/>
  <c r="CQ219" i="5"/>
  <c r="CQ263"/>
  <c r="CR175"/>
  <c r="CQ238"/>
  <c r="CQ285"/>
  <c r="CR194"/>
  <c r="CC181" i="6"/>
  <c r="CC199" s="1"/>
  <c r="CC68" i="23" s="1"/>
  <c r="CC66" s="1"/>
  <c r="CD142" i="6"/>
  <c r="V47" i="11"/>
  <c r="CT284" i="5"/>
  <c r="CU193"/>
  <c r="CT237"/>
  <c r="CS201" i="15"/>
  <c r="CR245"/>
  <c r="CS104"/>
  <c r="CR117" i="9"/>
  <c r="CR123" s="1"/>
  <c r="CP27" i="7"/>
  <c r="CP28"/>
  <c r="CP29" s="1"/>
  <c r="CP20" i="9" s="1"/>
  <c r="CP21" s="1"/>
  <c r="CO302" i="5"/>
  <c r="CP307"/>
  <c r="CO22" i="22"/>
  <c r="CO344" i="5"/>
  <c r="CR341"/>
  <c r="CP316"/>
  <c r="CP309"/>
  <c r="CM72" i="9"/>
  <c r="CM75" s="1"/>
  <c r="CQ312" i="5"/>
  <c r="CQ339"/>
  <c r="CN270"/>
  <c r="CO98" i="22"/>
  <c r="CO326" i="5"/>
  <c r="CO329"/>
  <c r="CO334"/>
  <c r="CP343"/>
  <c r="CP333"/>
  <c r="CO315"/>
  <c r="CR125" i="9" l="1"/>
  <c r="CQ209" i="5"/>
  <c r="CQ253"/>
  <c r="CQ303" s="1"/>
  <c r="CR165"/>
  <c r="CS314"/>
  <c r="CQ333"/>
  <c r="CR339"/>
  <c r="CM178" i="22"/>
  <c r="CM52" i="23"/>
  <c r="CN349" i="5"/>
  <c r="CN102" i="22" s="1"/>
  <c r="CN52" i="23"/>
  <c r="AW136" i="22"/>
  <c r="AW137" s="1"/>
  <c r="AW134"/>
  <c r="AW146"/>
  <c r="AW161" s="1"/>
  <c r="AX101" i="9"/>
  <c r="AX106" s="1"/>
  <c r="AX111" s="1"/>
  <c r="AX112" s="1"/>
  <c r="AX113" s="1"/>
  <c r="AX107" i="22" s="1"/>
  <c r="AX105" i="9"/>
  <c r="CP44"/>
  <c r="AZ45"/>
  <c r="AY174" i="22"/>
  <c r="AY177" s="1"/>
  <c r="AY101"/>
  <c r="AY103" s="1"/>
  <c r="AY106" s="1"/>
  <c r="CP24" i="9"/>
  <c r="CO26"/>
  <c r="CP23" s="1"/>
  <c r="CP25" s="1"/>
  <c r="CO28"/>
  <c r="CO23" i="22" s="1"/>
  <c r="CP22"/>
  <c r="CP302" i="5"/>
  <c r="CP340"/>
  <c r="CP334"/>
  <c r="CQ342"/>
  <c r="CQ337"/>
  <c r="CO173" i="22"/>
  <c r="CP338" i="5"/>
  <c r="CP344"/>
  <c r="CD76" i="9"/>
  <c r="CD77" s="1"/>
  <c r="CE74" s="1"/>
  <c r="CE76" s="1"/>
  <c r="CR24" i="22"/>
  <c r="CR175" s="1"/>
  <c r="CR29" i="23"/>
  <c r="CR50" s="1"/>
  <c r="CD180" i="6"/>
  <c r="CE142" s="1"/>
  <c r="CR238" i="5"/>
  <c r="CR285"/>
  <c r="CS194"/>
  <c r="CR263"/>
  <c r="CS175"/>
  <c r="CR219"/>
  <c r="CS243" i="15"/>
  <c r="CT199"/>
  <c r="CR217" i="5"/>
  <c r="CR261"/>
  <c r="CS173"/>
  <c r="CH28" i="22"/>
  <c r="CI66" i="9"/>
  <c r="CI67" s="1"/>
  <c r="CJ64" s="1"/>
  <c r="CJ66" s="1"/>
  <c r="CO345" i="5"/>
  <c r="CO349" s="1"/>
  <c r="CO102" i="22" s="1"/>
  <c r="CQ205" i="5"/>
  <c r="CQ249"/>
  <c r="CR161"/>
  <c r="CQ236"/>
  <c r="CQ283"/>
  <c r="CR192"/>
  <c r="CQ286"/>
  <c r="CR195"/>
  <c r="CQ239"/>
  <c r="CS99" i="15"/>
  <c r="CT47"/>
  <c r="CQ241" i="5"/>
  <c r="CR197"/>
  <c r="CQ288"/>
  <c r="CQ340" s="1"/>
  <c r="CR34" i="7"/>
  <c r="CR40" i="23"/>
  <c r="CR216" i="5"/>
  <c r="CR260"/>
  <c r="CS172"/>
  <c r="CS105" i="15"/>
  <c r="CS120" i="9"/>
  <c r="CS118" s="1"/>
  <c r="CS124" s="1"/>
  <c r="CT107" i="15"/>
  <c r="CQ29" i="23"/>
  <c r="CQ50" s="1"/>
  <c r="CQ24" i="22"/>
  <c r="CQ175" s="1"/>
  <c r="CQ265" i="5"/>
  <c r="CR177"/>
  <c r="CQ221"/>
  <c r="CQ282"/>
  <c r="CR191"/>
  <c r="CQ235"/>
  <c r="CQ228"/>
  <c r="CQ275"/>
  <c r="CR184"/>
  <c r="CT220"/>
  <c r="CT264"/>
  <c r="CU176"/>
  <c r="CP325"/>
  <c r="CP293"/>
  <c r="CP295" s="1"/>
  <c r="CQ230"/>
  <c r="CQ277"/>
  <c r="CR186"/>
  <c r="CS240"/>
  <c r="CS287"/>
  <c r="CT196"/>
  <c r="CS96" i="15"/>
  <c r="CT44"/>
  <c r="CT242" i="5"/>
  <c r="CT289"/>
  <c r="CU198"/>
  <c r="CQ245"/>
  <c r="CQ292"/>
  <c r="CR201"/>
  <c r="CQ278"/>
  <c r="CR187"/>
  <c r="CQ231"/>
  <c r="CR213"/>
  <c r="CR257"/>
  <c r="CS169"/>
  <c r="CQ212"/>
  <c r="CQ256"/>
  <c r="CR168"/>
  <c r="CQ208"/>
  <c r="CQ252"/>
  <c r="CR164"/>
  <c r="CO318"/>
  <c r="CP298"/>
  <c r="CP268"/>
  <c r="CO61" i="9" s="1"/>
  <c r="CR243" i="5"/>
  <c r="CR290"/>
  <c r="CS199"/>
  <c r="CT336"/>
  <c r="CU300"/>
  <c r="CQ308"/>
  <c r="CP304"/>
  <c r="CR328"/>
  <c r="CG138" i="6"/>
  <c r="CG195"/>
  <c r="CG188"/>
  <c r="CQ305" i="5"/>
  <c r="CQ317"/>
  <c r="CQ343"/>
  <c r="CS332"/>
  <c r="CP326"/>
  <c r="CR312"/>
  <c r="CQ309"/>
  <c r="CQ316"/>
  <c r="CP98" i="22"/>
  <c r="CS301" i="5"/>
  <c r="CP331"/>
  <c r="CT104" i="15"/>
  <c r="CS117" i="9"/>
  <c r="CS123" s="1"/>
  <c r="CT201" i="15"/>
  <c r="CS245"/>
  <c r="CU284" i="5"/>
  <c r="CV193"/>
  <c r="CU237"/>
  <c r="CC104" i="22"/>
  <c r="CC147" s="1"/>
  <c r="CR32" i="7"/>
  <c r="CR38" i="23"/>
  <c r="BZ147" i="22"/>
  <c r="CG28"/>
  <c r="CN71" i="9"/>
  <c r="CN72" s="1"/>
  <c r="CN75" s="1"/>
  <c r="CV206" i="5"/>
  <c r="CV250"/>
  <c r="CW162"/>
  <c r="CR22" i="7"/>
  <c r="CR26" i="23"/>
  <c r="CR258" i="5"/>
  <c r="CS170"/>
  <c r="CR214"/>
  <c r="CQ254"/>
  <c r="CR166"/>
  <c r="CQ210"/>
  <c r="CT200" i="15"/>
  <c r="CS244"/>
  <c r="CS276" i="5"/>
  <c r="CT185"/>
  <c r="CS229"/>
  <c r="CH137" i="6"/>
  <c r="CI134" s="1"/>
  <c r="CH194"/>
  <c r="CI191" s="1"/>
  <c r="CH187"/>
  <c r="CI184" s="1"/>
  <c r="CQ27" i="7"/>
  <c r="CQ28"/>
  <c r="CQ29" s="1"/>
  <c r="CQ20" i="9" s="1"/>
  <c r="CQ21" s="1"/>
  <c r="CT202" i="15"/>
  <c r="CS246"/>
  <c r="CR255" i="5"/>
  <c r="CS167"/>
  <c r="CR211"/>
  <c r="CS247" i="15"/>
  <c r="CT203"/>
  <c r="CR267" i="5"/>
  <c r="CS179"/>
  <c r="CR223"/>
  <c r="CB199" i="6"/>
  <c r="CB68" i="23" s="1"/>
  <c r="CB66" s="1"/>
  <c r="V45" i="11"/>
  <c r="CS100" i="15"/>
  <c r="CT48"/>
  <c r="CT49"/>
  <c r="CS101"/>
  <c r="CR234" i="5"/>
  <c r="CR281"/>
  <c r="CS190"/>
  <c r="CR244"/>
  <c r="CR291"/>
  <c r="CS200"/>
  <c r="CQ40" i="7"/>
  <c r="CQ41" s="1"/>
  <c r="CQ40" i="9" s="1"/>
  <c r="CQ41" s="1"/>
  <c r="CT280" i="5"/>
  <c r="CU189"/>
  <c r="CT233"/>
  <c r="CQ226"/>
  <c r="CQ273"/>
  <c r="CR182"/>
  <c r="CQ274"/>
  <c r="CR183"/>
  <c r="CQ227"/>
  <c r="CS262"/>
  <c r="CT174"/>
  <c r="CS218"/>
  <c r="CR23" i="23"/>
  <c r="CR19" i="7"/>
  <c r="CT204" i="15"/>
  <c r="CS248"/>
  <c r="CR259" i="5"/>
  <c r="CS171"/>
  <c r="CR215"/>
  <c r="CR266"/>
  <c r="CS178"/>
  <c r="CR222"/>
  <c r="CT251"/>
  <c r="CU163"/>
  <c r="CT207"/>
  <c r="CQ279"/>
  <c r="CR188"/>
  <c r="CQ232"/>
  <c r="CO270"/>
  <c r="CN61" i="9"/>
  <c r="CC100" i="22"/>
  <c r="CC42" i="23"/>
  <c r="CC63" s="1"/>
  <c r="CQ204" i="5"/>
  <c r="CQ248"/>
  <c r="CR160"/>
  <c r="CQ313"/>
  <c r="CQ311"/>
  <c r="CP299"/>
  <c r="CP335"/>
  <c r="CQ310"/>
  <c r="CP315"/>
  <c r="CP327"/>
  <c r="CP329"/>
  <c r="CS341"/>
  <c r="CP330"/>
  <c r="CQ307"/>
  <c r="CP306"/>
  <c r="AT70" i="23"/>
  <c r="AT71" s="1"/>
  <c r="AT72" s="1"/>
  <c r="AU43" s="1"/>
  <c r="AU41" s="1"/>
  <c r="AU44" s="1"/>
  <c r="CR209" i="5" l="1"/>
  <c r="CR253"/>
  <c r="CR303" s="1"/>
  <c r="CS165"/>
  <c r="CR39" i="7"/>
  <c r="CP270" i="5"/>
  <c r="CN65" i="23"/>
  <c r="CN178" i="22"/>
  <c r="CO65" i="23"/>
  <c r="AY179" i="22"/>
  <c r="AW150"/>
  <c r="AX109"/>
  <c r="AX131" s="1"/>
  <c r="AW148"/>
  <c r="CO322" i="5"/>
  <c r="CO27" i="22" s="1"/>
  <c r="AY100" i="9"/>
  <c r="AY110" s="1"/>
  <c r="AX107"/>
  <c r="AY104" s="1"/>
  <c r="CS125"/>
  <c r="CP26"/>
  <c r="CQ23" s="1"/>
  <c r="CQ25" s="1"/>
  <c r="CQ44"/>
  <c r="AZ46"/>
  <c r="BA43" s="1"/>
  <c r="AZ48"/>
  <c r="AZ99" i="22" s="1"/>
  <c r="CQ24" i="9"/>
  <c r="CP28"/>
  <c r="CP23" i="22" s="1"/>
  <c r="CP173"/>
  <c r="CQ329" i="5"/>
  <c r="CR342"/>
  <c r="CQ306"/>
  <c r="CT341"/>
  <c r="CQ22" i="22"/>
  <c r="CR337" i="5"/>
  <c r="CQ98" i="22"/>
  <c r="CR343" i="5"/>
  <c r="CQ327"/>
  <c r="CQ299"/>
  <c r="CQ298"/>
  <c r="CQ268"/>
  <c r="CR232"/>
  <c r="CR279"/>
  <c r="CS188"/>
  <c r="CS222"/>
  <c r="CS266"/>
  <c r="CT178"/>
  <c r="CQ325"/>
  <c r="CQ293"/>
  <c r="CQ295" s="1"/>
  <c r="CS281"/>
  <c r="CT190"/>
  <c r="CS234"/>
  <c r="CR204"/>
  <c r="CR248"/>
  <c r="CS160"/>
  <c r="CC176" i="22"/>
  <c r="CO62" i="9"/>
  <c r="CO65" s="1"/>
  <c r="CN62"/>
  <c r="CN65" s="1"/>
  <c r="CU207" i="5"/>
  <c r="CV163"/>
  <c r="CU251"/>
  <c r="CS259"/>
  <c r="CT171"/>
  <c r="CS215"/>
  <c r="CR28" i="7"/>
  <c r="CR29" s="1"/>
  <c r="CR20" i="9" s="1"/>
  <c r="CR21" s="1"/>
  <c r="CR27" i="7"/>
  <c r="CR274" i="5"/>
  <c r="CS183"/>
  <c r="CR227"/>
  <c r="CR273"/>
  <c r="CS182"/>
  <c r="CR226"/>
  <c r="CU280"/>
  <c r="CV189"/>
  <c r="CU233"/>
  <c r="CS291"/>
  <c r="CT200"/>
  <c r="CS244"/>
  <c r="CU48" i="15"/>
  <c r="CT100"/>
  <c r="CS211" i="5"/>
  <c r="CS255"/>
  <c r="CT167"/>
  <c r="CS40" i="23"/>
  <c r="CS34" i="7"/>
  <c r="CT244" i="15"/>
  <c r="CU200"/>
  <c r="CR254" i="5"/>
  <c r="CS166"/>
  <c r="CR210"/>
  <c r="CR40" i="7"/>
  <c r="CR41" s="1"/>
  <c r="CR40" i="9" s="1"/>
  <c r="CR41" s="1"/>
  <c r="CV284" i="5"/>
  <c r="CW193"/>
  <c r="CV237"/>
  <c r="CS24" i="22"/>
  <c r="CS175" s="1"/>
  <c r="CS29" i="23"/>
  <c r="CS50" s="1"/>
  <c r="CS243" i="5"/>
  <c r="CS290"/>
  <c r="CT199"/>
  <c r="CP318"/>
  <c r="CR256"/>
  <c r="CS168"/>
  <c r="CR212"/>
  <c r="CU289"/>
  <c r="CV198"/>
  <c r="CU242"/>
  <c r="CS23" i="23"/>
  <c r="CS19" i="7"/>
  <c r="CR230" i="5"/>
  <c r="CR277"/>
  <c r="CS186"/>
  <c r="CP345"/>
  <c r="CP349" s="1"/>
  <c r="CP102" i="22" s="1"/>
  <c r="CR228" i="5"/>
  <c r="CR275"/>
  <c r="CS184"/>
  <c r="CR235"/>
  <c r="CR282"/>
  <c r="CS191"/>
  <c r="CS260"/>
  <c r="CT172"/>
  <c r="CS216"/>
  <c r="CR288"/>
  <c r="CS197"/>
  <c r="CR241"/>
  <c r="CT99" i="15"/>
  <c r="CU47"/>
  <c r="CR205" i="5"/>
  <c r="CR249"/>
  <c r="CS161"/>
  <c r="CI25" i="22"/>
  <c r="CI26" s="1"/>
  <c r="CI28" i="23"/>
  <c r="CI49" s="1"/>
  <c r="CS32" i="7"/>
  <c r="CS39" s="1"/>
  <c r="CS38" i="23"/>
  <c r="CS219" i="5"/>
  <c r="CT175"/>
  <c r="CS263"/>
  <c r="CE77" i="9"/>
  <c r="CF74" s="1"/>
  <c r="CF76" s="1"/>
  <c r="CE100" i="22"/>
  <c r="CE42" i="23"/>
  <c r="CE63" s="1"/>
  <c r="CT301" i="5"/>
  <c r="CR309"/>
  <c r="CQ326"/>
  <c r="CT332"/>
  <c r="CQ331"/>
  <c r="CR316"/>
  <c r="CS312"/>
  <c r="CR333"/>
  <c r="CR317"/>
  <c r="CH188" i="6"/>
  <c r="CH195"/>
  <c r="CH138"/>
  <c r="CS328" i="5"/>
  <c r="CR308"/>
  <c r="CV300"/>
  <c r="CQ302"/>
  <c r="CR307"/>
  <c r="CQ330"/>
  <c r="CQ344"/>
  <c r="CS339"/>
  <c r="CT314"/>
  <c r="CQ315"/>
  <c r="CQ338"/>
  <c r="CQ335"/>
  <c r="CR311"/>
  <c r="CD181" i="6"/>
  <c r="CU204" i="15"/>
  <c r="CT248"/>
  <c r="CT218" i="5"/>
  <c r="CU174"/>
  <c r="CT262"/>
  <c r="CU49" i="15"/>
  <c r="CT101"/>
  <c r="CB104" i="22"/>
  <c r="V51" i="11"/>
  <c r="CS267" i="5"/>
  <c r="CT179"/>
  <c r="CS223"/>
  <c r="CT247" i="15"/>
  <c r="CU203"/>
  <c r="CT246"/>
  <c r="CU202"/>
  <c r="CI187" i="6"/>
  <c r="CJ184" s="1"/>
  <c r="CI194"/>
  <c r="CJ191" s="1"/>
  <c r="CI137"/>
  <c r="CJ134" s="1"/>
  <c r="CT229" i="5"/>
  <c r="CT276"/>
  <c r="CU185"/>
  <c r="CS214"/>
  <c r="CS258"/>
  <c r="CT170"/>
  <c r="CW206"/>
  <c r="CX162"/>
  <c r="CW250"/>
  <c r="CU201" i="15"/>
  <c r="CT245"/>
  <c r="CT117" i="9"/>
  <c r="CT123" s="1"/>
  <c r="CU104" i="15"/>
  <c r="CR208" i="5"/>
  <c r="CR252"/>
  <c r="CS164"/>
  <c r="CS257"/>
  <c r="CT169"/>
  <c r="CS213"/>
  <c r="CR231"/>
  <c r="CR278"/>
  <c r="CS187"/>
  <c r="CR292"/>
  <c r="CS201"/>
  <c r="CR245"/>
  <c r="CT96" i="15"/>
  <c r="CU44"/>
  <c r="CT287" i="5"/>
  <c r="CT240"/>
  <c r="CU196"/>
  <c r="CO71" i="9"/>
  <c r="CO72" s="1"/>
  <c r="CO75" s="1"/>
  <c r="CU220" i="5"/>
  <c r="CU264"/>
  <c r="CV176"/>
  <c r="CR221"/>
  <c r="CR265"/>
  <c r="CS177"/>
  <c r="CT105" i="15"/>
  <c r="CT120" i="9"/>
  <c r="CT118" s="1"/>
  <c r="CT124" s="1"/>
  <c r="CU107" i="15"/>
  <c r="CS26" i="23"/>
  <c r="CS22" i="7"/>
  <c r="CR286" i="5"/>
  <c r="CS195"/>
  <c r="CR239"/>
  <c r="CR236"/>
  <c r="CR283"/>
  <c r="CS192"/>
  <c r="CJ67" i="9"/>
  <c r="CK64" s="1"/>
  <c r="CJ25" i="22"/>
  <c r="CJ26" s="1"/>
  <c r="CJ28" i="23"/>
  <c r="CJ49" s="1"/>
  <c r="CS217" i="5"/>
  <c r="CS261"/>
  <c r="CT173"/>
  <c r="CT243" i="15"/>
  <c r="CU199"/>
  <c r="CS238" i="5"/>
  <c r="CS285"/>
  <c r="CT194"/>
  <c r="CE180" i="6"/>
  <c r="CF142" s="1"/>
  <c r="CD42" i="23"/>
  <c r="CD63" s="1"/>
  <c r="CD100" i="22"/>
  <c r="CR305" i="5"/>
  <c r="CQ304"/>
  <c r="CU336"/>
  <c r="CQ334"/>
  <c r="CR310"/>
  <c r="CR313"/>
  <c r="AU64" i="23"/>
  <c r="AU62" s="1"/>
  <c r="CS253" i="5" l="1"/>
  <c r="CS303" s="1"/>
  <c r="CS209"/>
  <c r="CT165"/>
  <c r="CQ173" i="22"/>
  <c r="CT312" i="5"/>
  <c r="CU301"/>
  <c r="CW300"/>
  <c r="CS313"/>
  <c r="CP65" i="23"/>
  <c r="CO178" i="22"/>
  <c r="CO52" i="23"/>
  <c r="AX134" i="22"/>
  <c r="AX136"/>
  <c r="AX137" s="1"/>
  <c r="AX146"/>
  <c r="AX161" s="1"/>
  <c r="CP322" i="5"/>
  <c r="CP27" i="22" s="1"/>
  <c r="AY101" i="9"/>
  <c r="AY106" s="1"/>
  <c r="AY111" s="1"/>
  <c r="AY105"/>
  <c r="CR44"/>
  <c r="BA45"/>
  <c r="AZ174" i="22"/>
  <c r="AZ177" s="1"/>
  <c r="AZ101"/>
  <c r="AZ103" s="1"/>
  <c r="AZ106" s="1"/>
  <c r="CQ26" i="9"/>
  <c r="CR23" s="1"/>
  <c r="CR25" s="1"/>
  <c r="CR24"/>
  <c r="CQ28"/>
  <c r="CQ23" i="22" s="1"/>
  <c r="CS305" i="5"/>
  <c r="CR331"/>
  <c r="CS337"/>
  <c r="CR315"/>
  <c r="CR330"/>
  <c r="CR302"/>
  <c r="CT328"/>
  <c r="CI138" i="6"/>
  <c r="CI195"/>
  <c r="CR334" i="5"/>
  <c r="CR329"/>
  <c r="CS316"/>
  <c r="CV199" i="15"/>
  <c r="CU243"/>
  <c r="CT261" i="5"/>
  <c r="CU173"/>
  <c r="CT217"/>
  <c r="CJ28" i="22"/>
  <c r="CS236" i="5"/>
  <c r="CS283"/>
  <c r="CT192"/>
  <c r="CS239"/>
  <c r="CS286"/>
  <c r="CT195"/>
  <c r="CD176" i="22"/>
  <c r="CT285" i="5"/>
  <c r="CU194"/>
  <c r="CT238"/>
  <c r="CT32" i="7"/>
  <c r="CT38" i="23"/>
  <c r="CK66" i="9"/>
  <c r="CS265" i="5"/>
  <c r="CT177"/>
  <c r="CS221"/>
  <c r="CU287"/>
  <c r="CV196"/>
  <c r="CU240"/>
  <c r="CT23" i="23"/>
  <c r="CT19" i="7"/>
  <c r="CS292" i="5"/>
  <c r="CT201"/>
  <c r="CS245"/>
  <c r="CS231"/>
  <c r="CS278"/>
  <c r="CT187"/>
  <c r="CT257"/>
  <c r="CU169"/>
  <c r="CT213"/>
  <c r="CS252"/>
  <c r="CT164"/>
  <c r="CS208"/>
  <c r="CV201" i="15"/>
  <c r="CU245"/>
  <c r="CU276" i="5"/>
  <c r="CV185"/>
  <c r="CU229"/>
  <c r="CJ137" i="6"/>
  <c r="CK134" s="1"/>
  <c r="CJ194"/>
  <c r="CK191" s="1"/>
  <c r="CT34" i="7"/>
  <c r="CT40" i="23"/>
  <c r="CT223" i="5"/>
  <c r="CT267"/>
  <c r="CU179"/>
  <c r="CB147" i="22"/>
  <c r="CV49" i="15"/>
  <c r="CU101"/>
  <c r="CU262" i="5"/>
  <c r="CV174"/>
  <c r="CU218"/>
  <c r="CD199" i="6"/>
  <c r="CD68" i="23" s="1"/>
  <c r="CD66" s="1"/>
  <c r="CE176" i="22"/>
  <c r="CT219" i="5"/>
  <c r="CT263"/>
  <c r="CU175"/>
  <c r="CS249"/>
  <c r="CT161"/>
  <c r="CS205"/>
  <c r="CT26" i="23"/>
  <c r="CT22" i="7"/>
  <c r="CS288" i="5"/>
  <c r="CT197"/>
  <c r="CS241"/>
  <c r="CS275"/>
  <c r="CT184"/>
  <c r="CS228"/>
  <c r="CS28" i="7"/>
  <c r="CS29" s="1"/>
  <c r="CS20" i="9" s="1"/>
  <c r="CS21" s="1"/>
  <c r="CS27" i="7"/>
  <c r="CS256" i="5"/>
  <c r="CT168"/>
  <c r="CS212"/>
  <c r="CT290"/>
  <c r="CT243"/>
  <c r="CU199"/>
  <c r="CW237"/>
  <c r="CW284"/>
  <c r="CX193"/>
  <c r="CU100" i="15"/>
  <c r="CV48"/>
  <c r="CT291" i="5"/>
  <c r="CU200"/>
  <c r="CT244"/>
  <c r="CS226"/>
  <c r="CS273"/>
  <c r="CT182"/>
  <c r="CT259"/>
  <c r="CU171"/>
  <c r="CT215"/>
  <c r="CR298"/>
  <c r="CR268"/>
  <c r="CQ345"/>
  <c r="CQ349" s="1"/>
  <c r="CQ102" i="22" s="1"/>
  <c r="CS279" i="5"/>
  <c r="CT188"/>
  <c r="CS232"/>
  <c r="CQ318"/>
  <c r="CE181" i="6"/>
  <c r="CE199" s="1"/>
  <c r="CE68" i="23" s="1"/>
  <c r="CE66" s="1"/>
  <c r="CS311" i="5"/>
  <c r="CR335"/>
  <c r="CR338"/>
  <c r="CU314"/>
  <c r="CT339"/>
  <c r="CT125" i="9"/>
  <c r="CS308" i="5"/>
  <c r="CI188" i="6"/>
  <c r="CS310" i="5"/>
  <c r="CU341"/>
  <c r="CR304"/>
  <c r="CU332"/>
  <c r="CR326"/>
  <c r="CS333"/>
  <c r="CF180" i="6"/>
  <c r="CG142" s="1"/>
  <c r="CU120" i="9"/>
  <c r="CU118" s="1"/>
  <c r="CU124" s="1"/>
  <c r="CV107" i="15"/>
  <c r="CU105"/>
  <c r="CV220" i="5"/>
  <c r="CV264"/>
  <c r="CW176"/>
  <c r="CV44" i="15"/>
  <c r="CU96"/>
  <c r="CV104"/>
  <c r="CU117" i="9"/>
  <c r="CU123" s="1"/>
  <c r="CX250" i="5"/>
  <c r="CY162"/>
  <c r="CX206"/>
  <c r="CT214"/>
  <c r="CT258"/>
  <c r="CU170"/>
  <c r="CJ187" i="6"/>
  <c r="CK184" s="1"/>
  <c r="CU246" i="15"/>
  <c r="CV202"/>
  <c r="CV203"/>
  <c r="CU247"/>
  <c r="CU248"/>
  <c r="CV204"/>
  <c r="CF77" i="9"/>
  <c r="CG74" s="1"/>
  <c r="CG76" s="1"/>
  <c r="CF42" i="23"/>
  <c r="CF63" s="1"/>
  <c r="CF100" i="22"/>
  <c r="CS40" i="7"/>
  <c r="CS41" s="1"/>
  <c r="CS40" i="9" s="1"/>
  <c r="CS41" s="1"/>
  <c r="CI28" i="22"/>
  <c r="CV47" i="15"/>
  <c r="CU99"/>
  <c r="CT260" i="5"/>
  <c r="CU172"/>
  <c r="CT216"/>
  <c r="CS235"/>
  <c r="CS282"/>
  <c r="CT191"/>
  <c r="CS230"/>
  <c r="CS277"/>
  <c r="CT186"/>
  <c r="CV289"/>
  <c r="CW198"/>
  <c r="CV242"/>
  <c r="CS254"/>
  <c r="CT166"/>
  <c r="CS210"/>
  <c r="CU244" i="15"/>
  <c r="CV200"/>
  <c r="CT211" i="5"/>
  <c r="CT255"/>
  <c r="CU167"/>
  <c r="CV280"/>
  <c r="CW189"/>
  <c r="CV233"/>
  <c r="CR325"/>
  <c r="CR293"/>
  <c r="CR295" s="1"/>
  <c r="CS227"/>
  <c r="CS274"/>
  <c r="CT183"/>
  <c r="CV251"/>
  <c r="CW163"/>
  <c r="CV207"/>
  <c r="CS248"/>
  <c r="CT160"/>
  <c r="CS204"/>
  <c r="CT234"/>
  <c r="CT281"/>
  <c r="CU190"/>
  <c r="CP71" i="9"/>
  <c r="CP72" s="1"/>
  <c r="CP75" s="1"/>
  <c r="CT222" i="5"/>
  <c r="CU178"/>
  <c r="CT266"/>
  <c r="CQ270"/>
  <c r="CP61" i="9"/>
  <c r="CR270" i="5"/>
  <c r="CR344"/>
  <c r="CS307"/>
  <c r="CS317"/>
  <c r="CR299"/>
  <c r="CR340"/>
  <c r="CR327"/>
  <c r="CR306"/>
  <c r="CS342"/>
  <c r="CV336"/>
  <c r="CR98" i="22"/>
  <c r="CS343" i="5"/>
  <c r="CR22" i="22"/>
  <c r="CS309" i="5"/>
  <c r="CU165" l="1"/>
  <c r="CT209"/>
  <c r="CT253"/>
  <c r="CT303" s="1"/>
  <c r="CT316"/>
  <c r="CT39" i="7"/>
  <c r="AY112" i="9"/>
  <c r="AY113" s="1"/>
  <c r="AY107" i="22" s="1"/>
  <c r="AY109" s="1"/>
  <c r="AY146" s="1"/>
  <c r="AX150"/>
  <c r="CQ65" i="23"/>
  <c r="CP178" i="22"/>
  <c r="CP52" i="23"/>
  <c r="AZ179" i="22"/>
  <c r="AX148"/>
  <c r="CQ322" i="5"/>
  <c r="CQ27" i="22" s="1"/>
  <c r="AY107" i="9"/>
  <c r="AZ104" s="1"/>
  <c r="AZ100"/>
  <c r="AZ110" s="1"/>
  <c r="CR26"/>
  <c r="CS23" s="1"/>
  <c r="CS25" s="1"/>
  <c r="CS44"/>
  <c r="BA46"/>
  <c r="BB43" s="1"/>
  <c r="BA48"/>
  <c r="BA99" i="22" s="1"/>
  <c r="CR28" i="9"/>
  <c r="CR23" i="22" s="1"/>
  <c r="CS24" i="9"/>
  <c r="CU125"/>
  <c r="CU29" i="23" s="1"/>
  <c r="CU50" s="1"/>
  <c r="CT317" i="5"/>
  <c r="CJ195" i="6"/>
  <c r="CJ138"/>
  <c r="CS326" i="5"/>
  <c r="CT305"/>
  <c r="CS334"/>
  <c r="CS330"/>
  <c r="CS335"/>
  <c r="CT308"/>
  <c r="CF181" i="6"/>
  <c r="CF199" s="1"/>
  <c r="CF68" i="23" s="1"/>
  <c r="CF66" s="1"/>
  <c r="CQ71" i="9"/>
  <c r="CV244" i="15"/>
  <c r="CW200"/>
  <c r="CT282" i="5"/>
  <c r="CU191"/>
  <c r="CT235"/>
  <c r="CU260"/>
  <c r="CV172"/>
  <c r="CU216"/>
  <c r="CU26" i="23"/>
  <c r="CU22" i="7"/>
  <c r="CV248" i="15"/>
  <c r="CW204"/>
  <c r="CW202"/>
  <c r="CV246"/>
  <c r="CU214" i="5"/>
  <c r="CU258"/>
  <c r="CV170"/>
  <c r="CY206"/>
  <c r="CY250"/>
  <c r="CZ162"/>
  <c r="CU19" i="7"/>
  <c r="CU23" i="23"/>
  <c r="CW264" i="5"/>
  <c r="CX176"/>
  <c r="CW220"/>
  <c r="CV120" i="9"/>
  <c r="CV118" s="1"/>
  <c r="CV124" s="1"/>
  <c r="CW107" i="15"/>
  <c r="CV105"/>
  <c r="CT29" i="23"/>
  <c r="CT50" s="1"/>
  <c r="CT24" i="22"/>
  <c r="CT175" s="1"/>
  <c r="CE104"/>
  <c r="CT232" i="5"/>
  <c r="CU188"/>
  <c r="CT279"/>
  <c r="CQ61" i="9"/>
  <c r="CQ62" s="1"/>
  <c r="CQ65" s="1"/>
  <c r="CS325" i="5"/>
  <c r="CS293"/>
  <c r="CX237"/>
  <c r="CX284"/>
  <c r="CY193"/>
  <c r="CT228"/>
  <c r="CT275"/>
  <c r="CU184"/>
  <c r="CU161"/>
  <c r="CT205"/>
  <c r="CT249"/>
  <c r="CU263"/>
  <c r="CV175"/>
  <c r="CU219"/>
  <c r="CV218"/>
  <c r="CV262"/>
  <c r="CW174"/>
  <c r="CW201" i="15"/>
  <c r="CV245"/>
  <c r="CT208" i="5"/>
  <c r="CT252"/>
  <c r="CU164"/>
  <c r="CV287"/>
  <c r="CW196"/>
  <c r="CV240"/>
  <c r="CK25" i="22"/>
  <c r="CK26" s="1"/>
  <c r="CK28" i="23"/>
  <c r="CK49" s="1"/>
  <c r="CT40" i="7"/>
  <c r="CT41" s="1"/>
  <c r="CT40" i="9" s="1"/>
  <c r="CT41" s="1"/>
  <c r="CU285" i="5"/>
  <c r="CV194"/>
  <c r="CU238"/>
  <c r="CT286"/>
  <c r="CU195"/>
  <c r="CT239"/>
  <c r="CV243" i="15"/>
  <c r="CW199"/>
  <c r="CV301" i="5"/>
  <c r="CV332"/>
  <c r="CS304"/>
  <c r="CV341"/>
  <c r="CS329"/>
  <c r="CJ188" i="6"/>
  <c r="CT309" i="5"/>
  <c r="CT343"/>
  <c r="CS306"/>
  <c r="CS340"/>
  <c r="CU328"/>
  <c r="CT307"/>
  <c r="CS344"/>
  <c r="CS315"/>
  <c r="CT311"/>
  <c r="CU266"/>
  <c r="CV178"/>
  <c r="CU222"/>
  <c r="CU281"/>
  <c r="CV190"/>
  <c r="CU234"/>
  <c r="CT248"/>
  <c r="CU160"/>
  <c r="CT204"/>
  <c r="CR173" i="22"/>
  <c r="CP62" i="9"/>
  <c r="CP65" s="1"/>
  <c r="CS298" i="5"/>
  <c r="CS268"/>
  <c r="CW251"/>
  <c r="CX163"/>
  <c r="CW207"/>
  <c r="CT274"/>
  <c r="CU183"/>
  <c r="CT227"/>
  <c r="CR345"/>
  <c r="CR349" s="1"/>
  <c r="CR102" i="22" s="1"/>
  <c r="CW280" i="5"/>
  <c r="CX189"/>
  <c r="CW233"/>
  <c r="CU211"/>
  <c r="CU255"/>
  <c r="CV167"/>
  <c r="CT254"/>
  <c r="CU166"/>
  <c r="CT210"/>
  <c r="CW289"/>
  <c r="CX198"/>
  <c r="CW242"/>
  <c r="CT230"/>
  <c r="CU186"/>
  <c r="CT277"/>
  <c r="CV99" i="15"/>
  <c r="CW47"/>
  <c r="CF176" i="22"/>
  <c r="CG77" i="9"/>
  <c r="CH74" s="1"/>
  <c r="CH76" s="1"/>
  <c r="CG42" i="23"/>
  <c r="CG63" s="1"/>
  <c r="CG100" i="22"/>
  <c r="CV247" i="15"/>
  <c r="CW203"/>
  <c r="CU40" i="23"/>
  <c r="CU34" i="7"/>
  <c r="CK187" i="6"/>
  <c r="CL184" s="1"/>
  <c r="CV117" i="9"/>
  <c r="CV123" s="1"/>
  <c r="CW104" i="15"/>
  <c r="CV96"/>
  <c r="CW44"/>
  <c r="CG180" i="6"/>
  <c r="CG181" s="1"/>
  <c r="CG199" s="1"/>
  <c r="CG68" i="23" s="1"/>
  <c r="CG66" s="1"/>
  <c r="CR318" i="5"/>
  <c r="CU259"/>
  <c r="CV171"/>
  <c r="CU215"/>
  <c r="CT226"/>
  <c r="CT273"/>
  <c r="CU182"/>
  <c r="CU244"/>
  <c r="CV200"/>
  <c r="CU291"/>
  <c r="CV100" i="15"/>
  <c r="CW48"/>
  <c r="CU243" i="5"/>
  <c r="CU290"/>
  <c r="CV199"/>
  <c r="CT256"/>
  <c r="CU168"/>
  <c r="CT212"/>
  <c r="CT241"/>
  <c r="CT288"/>
  <c r="CU197"/>
  <c r="CD104" i="22"/>
  <c r="CV101" i="15"/>
  <c r="CW49"/>
  <c r="CU267" i="5"/>
  <c r="CV179"/>
  <c r="CU223"/>
  <c r="CK194" i="6"/>
  <c r="CL191" s="1"/>
  <c r="CK137"/>
  <c r="CL134" s="1"/>
  <c r="CV229" i="5"/>
  <c r="CV276"/>
  <c r="CW185"/>
  <c r="CU257"/>
  <c r="CV169"/>
  <c r="CU213"/>
  <c r="CT231"/>
  <c r="CU187"/>
  <c r="CT278"/>
  <c r="CT292"/>
  <c r="CU201"/>
  <c r="CT245"/>
  <c r="CT27" i="7"/>
  <c r="CT28"/>
  <c r="CT29" s="1"/>
  <c r="CT20" i="9" s="1"/>
  <c r="CT21" s="1"/>
  <c r="CT221" i="5"/>
  <c r="CT265"/>
  <c r="CU177"/>
  <c r="CT283"/>
  <c r="CU192"/>
  <c r="CT236"/>
  <c r="CU217"/>
  <c r="CU261"/>
  <c r="CV173"/>
  <c r="CU32" i="7"/>
  <c r="CU38" i="23"/>
  <c r="CT333" i="5"/>
  <c r="CT310"/>
  <c r="CS98" i="22"/>
  <c r="CX300" i="5"/>
  <c r="CV314"/>
  <c r="CS331"/>
  <c r="CW336"/>
  <c r="CT342"/>
  <c r="CS22" i="22"/>
  <c r="CS327" i="5"/>
  <c r="CS299"/>
  <c r="CT313"/>
  <c r="CU312"/>
  <c r="CS302"/>
  <c r="CU339"/>
  <c r="CK67" i="9"/>
  <c r="CL64" s="1"/>
  <c r="CL66" s="1"/>
  <c r="CT337" i="5"/>
  <c r="CS338"/>
  <c r="AU70" i="23"/>
  <c r="AU71" s="1"/>
  <c r="AU72" s="1"/>
  <c r="AV43" s="1"/>
  <c r="AV41" s="1"/>
  <c r="AV44" s="1"/>
  <c r="CV125" i="9" l="1"/>
  <c r="CU253" i="5"/>
  <c r="CV165"/>
  <c r="CU209"/>
  <c r="CT330"/>
  <c r="CU343"/>
  <c r="CT331"/>
  <c r="CT329"/>
  <c r="CU39" i="7"/>
  <c r="CF104" i="22"/>
  <c r="CF147" s="1"/>
  <c r="CQ178"/>
  <c r="CQ52" i="23"/>
  <c r="CR65"/>
  <c r="AY150" i="22"/>
  <c r="AY161"/>
  <c r="AY148"/>
  <c r="AY131"/>
  <c r="AY136" s="1"/>
  <c r="AY137" s="1"/>
  <c r="CR322" i="5"/>
  <c r="CR27" i="22" s="1"/>
  <c r="CS26" i="9"/>
  <c r="CT23" s="1"/>
  <c r="CT25" s="1"/>
  <c r="AZ101"/>
  <c r="AZ106" s="1"/>
  <c r="AZ111" s="1"/>
  <c r="AZ112" s="1"/>
  <c r="AZ113" s="1"/>
  <c r="AZ107" i="22" s="1"/>
  <c r="AZ109" s="1"/>
  <c r="AZ105" i="9"/>
  <c r="BB45"/>
  <c r="CT44"/>
  <c r="BA174" i="22"/>
  <c r="BA177" s="1"/>
  <c r="BA101"/>
  <c r="BA103" s="1"/>
  <c r="BA106" s="1"/>
  <c r="CT24" i="9"/>
  <c r="CS28"/>
  <c r="CS23" i="22" s="1"/>
  <c r="CU24"/>
  <c r="CU175" s="1"/>
  <c r="CT98"/>
  <c r="CY300" i="5"/>
  <c r="CT302"/>
  <c r="CX336"/>
  <c r="CT22" i="22"/>
  <c r="CT173" s="1"/>
  <c r="CL67" i="9"/>
  <c r="CM64" s="1"/>
  <c r="CL28" i="23"/>
  <c r="CL49" s="1"/>
  <c r="CL25" i="22"/>
  <c r="CL26" s="1"/>
  <c r="CV261" i="5"/>
  <c r="CW173"/>
  <c r="CV217"/>
  <c r="CU236"/>
  <c r="CU283"/>
  <c r="CV192"/>
  <c r="CU265"/>
  <c r="CV177"/>
  <c r="CU221"/>
  <c r="CU245"/>
  <c r="CU292"/>
  <c r="CV201"/>
  <c r="CV213"/>
  <c r="CV257"/>
  <c r="CW169"/>
  <c r="CW229"/>
  <c r="CW276"/>
  <c r="CX185"/>
  <c r="CL137" i="6"/>
  <c r="CM134" s="1"/>
  <c r="CL194"/>
  <c r="CM191" s="1"/>
  <c r="CV267" i="5"/>
  <c r="CW179"/>
  <c r="CV223"/>
  <c r="CW101" i="15"/>
  <c r="CX49"/>
  <c r="CU241" i="5"/>
  <c r="CV197"/>
  <c r="CU288"/>
  <c r="CU340" s="1"/>
  <c r="CU256"/>
  <c r="CV168"/>
  <c r="CU212"/>
  <c r="CV243"/>
  <c r="CW199"/>
  <c r="CV290"/>
  <c r="CV291"/>
  <c r="CW200"/>
  <c r="CV244"/>
  <c r="CU273"/>
  <c r="CV182"/>
  <c r="CU226"/>
  <c r="CV259"/>
  <c r="CW171"/>
  <c r="CV215"/>
  <c r="W51" i="11"/>
  <c r="CG104" i="22"/>
  <c r="CX44" i="15"/>
  <c r="CW96"/>
  <c r="CX104"/>
  <c r="CW117" i="9"/>
  <c r="CW123" s="1"/>
  <c r="CW247" i="15"/>
  <c r="CX203"/>
  <c r="CG176" i="22"/>
  <c r="CH77" i="9"/>
  <c r="CI74" s="1"/>
  <c r="CH42" i="23"/>
  <c r="CH63" s="1"/>
  <c r="CH100" i="22"/>
  <c r="CV26" i="23"/>
  <c r="CV22" i="7"/>
  <c r="CU230" i="5"/>
  <c r="CU277"/>
  <c r="CV186"/>
  <c r="CU227"/>
  <c r="CU274"/>
  <c r="CV183"/>
  <c r="CS318"/>
  <c r="CU204"/>
  <c r="CU248"/>
  <c r="CV160"/>
  <c r="CV266"/>
  <c r="CW178"/>
  <c r="CV222"/>
  <c r="CV32" i="7"/>
  <c r="CV38" i="23"/>
  <c r="CU239" i="5"/>
  <c r="CU286"/>
  <c r="CV195"/>
  <c r="CK28" i="22"/>
  <c r="CW240" i="5"/>
  <c r="CW287"/>
  <c r="CX196"/>
  <c r="CU252"/>
  <c r="CV164"/>
  <c r="CU208"/>
  <c r="CW245" i="15"/>
  <c r="CX201"/>
  <c r="CV263" i="5"/>
  <c r="CW175"/>
  <c r="CV219"/>
  <c r="CU205"/>
  <c r="CU249"/>
  <c r="CV161"/>
  <c r="CY237"/>
  <c r="CY284"/>
  <c r="CZ193"/>
  <c r="CS345"/>
  <c r="CS349" s="1"/>
  <c r="CS102" i="22" s="1"/>
  <c r="CU279" i="5"/>
  <c r="CV188"/>
  <c r="CU232"/>
  <c r="CX220"/>
  <c r="CX264"/>
  <c r="CY176"/>
  <c r="CZ206"/>
  <c r="CZ250"/>
  <c r="DA162"/>
  <c r="CV40" i="23"/>
  <c r="CV34" i="7"/>
  <c r="CW248" i="15"/>
  <c r="CX204"/>
  <c r="CV216" i="5"/>
  <c r="CV260"/>
  <c r="CW172"/>
  <c r="CQ72" i="9"/>
  <c r="CQ75" s="1"/>
  <c r="CK188" i="6"/>
  <c r="CW341" i="5"/>
  <c r="CT304"/>
  <c r="CU305"/>
  <c r="CW332"/>
  <c r="CW301"/>
  <c r="CU333"/>
  <c r="W45" i="11"/>
  <c r="CU337" i="5"/>
  <c r="CV312"/>
  <c r="CT299"/>
  <c r="CT327"/>
  <c r="CU308"/>
  <c r="CT334"/>
  <c r="CS173" i="22"/>
  <c r="CU40" i="7"/>
  <c r="CU41" s="1"/>
  <c r="CU40" i="9" s="1"/>
  <c r="CU41" s="1"/>
  <c r="CU278" i="5"/>
  <c r="CV187"/>
  <c r="CU231"/>
  <c r="CD147" i="22"/>
  <c r="CX48" i="15"/>
  <c r="CW100"/>
  <c r="CT325" i="5"/>
  <c r="CT293"/>
  <c r="CT295" s="1"/>
  <c r="W47" i="11"/>
  <c r="CH142" i="6"/>
  <c r="CV19" i="7"/>
  <c r="CV23" i="23"/>
  <c r="CV24" i="22"/>
  <c r="CV175" s="1"/>
  <c r="CV29" i="23"/>
  <c r="CV50" s="1"/>
  <c r="CL187" i="6"/>
  <c r="CM184" s="1"/>
  <c r="CW99" i="15"/>
  <c r="CX47"/>
  <c r="CX242" i="5"/>
  <c r="CX289"/>
  <c r="CY198"/>
  <c r="CU210"/>
  <c r="CU254"/>
  <c r="CV166"/>
  <c r="CV211"/>
  <c r="CV255"/>
  <c r="CW167"/>
  <c r="CX233"/>
  <c r="CX280"/>
  <c r="CY189"/>
  <c r="CX207"/>
  <c r="CX251"/>
  <c r="CY163"/>
  <c r="CR61" i="9"/>
  <c r="CT298" i="5"/>
  <c r="CT268"/>
  <c r="CV281"/>
  <c r="CW190"/>
  <c r="CV234"/>
  <c r="CX199" i="15"/>
  <c r="CW243"/>
  <c r="CV285" i="5"/>
  <c r="CW194"/>
  <c r="CV238"/>
  <c r="CW218"/>
  <c r="CW262"/>
  <c r="CX174"/>
  <c r="CV184"/>
  <c r="CU228"/>
  <c r="CU275"/>
  <c r="CR71" i="9"/>
  <c r="CE147" i="22"/>
  <c r="CW105" i="15"/>
  <c r="CW120" i="9"/>
  <c r="CW118" s="1"/>
  <c r="CW124" s="1"/>
  <c r="CX107" i="15"/>
  <c r="CU27" i="7"/>
  <c r="CU28"/>
  <c r="CU29" s="1"/>
  <c r="CU20" i="9" s="1"/>
  <c r="CU21" s="1"/>
  <c r="CV258" i="5"/>
  <c r="CW170"/>
  <c r="CV214"/>
  <c r="CX202" i="15"/>
  <c r="CW246"/>
  <c r="CU282" i="5"/>
  <c r="CV191"/>
  <c r="CU235"/>
  <c r="CW244" i="15"/>
  <c r="CX200"/>
  <c r="CU311" i="5"/>
  <c r="CT335"/>
  <c r="CT315"/>
  <c r="CT344"/>
  <c r="CU307"/>
  <c r="CV328"/>
  <c r="CK138" i="6"/>
  <c r="CK195"/>
  <c r="CU317" i="5"/>
  <c r="CT340"/>
  <c r="CT306"/>
  <c r="CU342"/>
  <c r="CU309"/>
  <c r="CT326"/>
  <c r="CU316"/>
  <c r="CT338"/>
  <c r="CV339"/>
  <c r="CU313"/>
  <c r="CS270"/>
  <c r="CW314"/>
  <c r="CU310"/>
  <c r="CS295"/>
  <c r="AV64" i="23"/>
  <c r="AV62" s="1"/>
  <c r="CV253" i="5" l="1"/>
  <c r="CW165"/>
  <c r="CV209"/>
  <c r="CU303"/>
  <c r="CV342"/>
  <c r="CV39" i="7"/>
  <c r="CS65" i="23"/>
  <c r="CR178" i="22"/>
  <c r="CR52" i="23"/>
  <c r="BA179" i="22"/>
  <c r="AY134"/>
  <c r="CS322" i="5"/>
  <c r="CS27" i="22" s="1"/>
  <c r="AZ146"/>
  <c r="AZ131"/>
  <c r="BA100" i="9"/>
  <c r="BA110" s="1"/>
  <c r="AZ107"/>
  <c r="BA104" s="1"/>
  <c r="CU44"/>
  <c r="BB46"/>
  <c r="BC43" s="1"/>
  <c r="BB48"/>
  <c r="BB99" i="22" s="1"/>
  <c r="CT26" i="9"/>
  <c r="CU23" s="1"/>
  <c r="CU25" s="1"/>
  <c r="CT28"/>
  <c r="CT23" i="22" s="1"/>
  <c r="CU24" i="9"/>
  <c r="CU22" i="22"/>
  <c r="CU327" i="5"/>
  <c r="CW312"/>
  <c r="CU334"/>
  <c r="CV310"/>
  <c r="CU335"/>
  <c r="CX314"/>
  <c r="CX332"/>
  <c r="CU304"/>
  <c r="CU338"/>
  <c r="CU298"/>
  <c r="CU329"/>
  <c r="CY336"/>
  <c r="CW328"/>
  <c r="CU344"/>
  <c r="CW34" i="7"/>
  <c r="CW40" i="23"/>
  <c r="CY199" i="15"/>
  <c r="CX243"/>
  <c r="CW234" i="5"/>
  <c r="CW281"/>
  <c r="CX190"/>
  <c r="CS61" i="9"/>
  <c r="CS62" s="1"/>
  <c r="CS65" s="1"/>
  <c r="CR62"/>
  <c r="CR65" s="1"/>
  <c r="CZ163" i="5"/>
  <c r="CY207"/>
  <c r="CY251"/>
  <c r="CW211"/>
  <c r="CW255"/>
  <c r="CX167"/>
  <c r="CY242"/>
  <c r="CY289"/>
  <c r="CZ198"/>
  <c r="CW26" i="23"/>
  <c r="CW22" i="7"/>
  <c r="CM187" i="6"/>
  <c r="CN184" s="1"/>
  <c r="CV27" i="7"/>
  <c r="CV28"/>
  <c r="CV29" s="1"/>
  <c r="CV20" i="9" s="1"/>
  <c r="CV21" s="1"/>
  <c r="CT345" i="5"/>
  <c r="CT349" s="1"/>
  <c r="CT102" i="22" s="1"/>
  <c r="CY48" i="15"/>
  <c r="CX100"/>
  <c r="CV231" i="5"/>
  <c r="CV278"/>
  <c r="CW187"/>
  <c r="CX248" i="15"/>
  <c r="CY204"/>
  <c r="DA250" i="5"/>
  <c r="DB162"/>
  <c r="DA206"/>
  <c r="CV205"/>
  <c r="CV249"/>
  <c r="CW161"/>
  <c r="CW219"/>
  <c r="CW263"/>
  <c r="CX175"/>
  <c r="CV252"/>
  <c r="CW164"/>
  <c r="CV208"/>
  <c r="CX240"/>
  <c r="CX287"/>
  <c r="CY196"/>
  <c r="CV227"/>
  <c r="CV274"/>
  <c r="CW183"/>
  <c r="CH176" i="22"/>
  <c r="CI76" i="9"/>
  <c r="CI77" s="1"/>
  <c r="CJ74" s="1"/>
  <c r="CJ76" s="1"/>
  <c r="CY104" i="15"/>
  <c r="CX117" i="9"/>
  <c r="CX123" s="1"/>
  <c r="CX96" i="15"/>
  <c r="CY44"/>
  <c r="CG147" i="22"/>
  <c r="CV226" i="5"/>
  <c r="CV273"/>
  <c r="CW182"/>
  <c r="CW290"/>
  <c r="CX199"/>
  <c r="CW243"/>
  <c r="CU268"/>
  <c r="CU306"/>
  <c r="CV241"/>
  <c r="CV288"/>
  <c r="CW197"/>
  <c r="CY49" i="15"/>
  <c r="CX101"/>
  <c r="CM194" i="6"/>
  <c r="CN191" s="1"/>
  <c r="CM137"/>
  <c r="CN134" s="1"/>
  <c r="CW213" i="5"/>
  <c r="CW257"/>
  <c r="CX169"/>
  <c r="CL28" i="22"/>
  <c r="CM66" i="9"/>
  <c r="CM67" s="1"/>
  <c r="CN64" s="1"/>
  <c r="CN66" s="1"/>
  <c r="CV308" i="5"/>
  <c r="CV337"/>
  <c r="CU331"/>
  <c r="CV316"/>
  <c r="CV309"/>
  <c r="CV343"/>
  <c r="CV317"/>
  <c r="CU315"/>
  <c r="CV311"/>
  <c r="CY200" i="15"/>
  <c r="CX244"/>
  <c r="CV275" i="5"/>
  <c r="CW184"/>
  <c r="CV228"/>
  <c r="CV235"/>
  <c r="CV282"/>
  <c r="CW191"/>
  <c r="CY202" i="15"/>
  <c r="CX246"/>
  <c r="CW258" i="5"/>
  <c r="CX170"/>
  <c r="CW214"/>
  <c r="CX120" i="9"/>
  <c r="CX118" s="1"/>
  <c r="CX124" s="1"/>
  <c r="CY107" i="15"/>
  <c r="CX105"/>
  <c r="CX262" i="5"/>
  <c r="CY174"/>
  <c r="CX218"/>
  <c r="CW285"/>
  <c r="CX194"/>
  <c r="CW238"/>
  <c r="CW32" i="7"/>
  <c r="CW39" s="1"/>
  <c r="CW38" i="23"/>
  <c r="CT318" i="5"/>
  <c r="CY280"/>
  <c r="CZ189"/>
  <c r="CY233"/>
  <c r="CV210"/>
  <c r="CV254"/>
  <c r="CW166"/>
  <c r="CX99" i="15"/>
  <c r="CY47"/>
  <c r="CH180" i="6"/>
  <c r="CI142" s="1"/>
  <c r="CS71" i="9"/>
  <c r="CS72" s="1"/>
  <c r="CS75" s="1"/>
  <c r="CW260" i="5"/>
  <c r="CX172"/>
  <c r="CW216"/>
  <c r="CY220"/>
  <c r="CY264"/>
  <c r="CZ176"/>
  <c r="CV232"/>
  <c r="CV279"/>
  <c r="CW188"/>
  <c r="CZ284"/>
  <c r="DA193"/>
  <c r="CZ237"/>
  <c r="CY201" i="15"/>
  <c r="CX245"/>
  <c r="CV286" i="5"/>
  <c r="CW195"/>
  <c r="CV239"/>
  <c r="CV40" i="7"/>
  <c r="CV41" s="1"/>
  <c r="CV40" i="9" s="1"/>
  <c r="CV41" s="1"/>
  <c r="CW222" i="5"/>
  <c r="CX178"/>
  <c r="CW266"/>
  <c r="CV204"/>
  <c r="CV248"/>
  <c r="CW160"/>
  <c r="CU293"/>
  <c r="CU326"/>
  <c r="CV277"/>
  <c r="CW186"/>
  <c r="CV230"/>
  <c r="CX247" i="15"/>
  <c r="CY203"/>
  <c r="CW19" i="7"/>
  <c r="CW23" i="23"/>
  <c r="CW215" i="5"/>
  <c r="CW259"/>
  <c r="CX171"/>
  <c r="CW291"/>
  <c r="CX200"/>
  <c r="CW244"/>
  <c r="CV256"/>
  <c r="CW168"/>
  <c r="CV212"/>
  <c r="CW267"/>
  <c r="CX179"/>
  <c r="CW223"/>
  <c r="CX229"/>
  <c r="CX276"/>
  <c r="CY185"/>
  <c r="CV292"/>
  <c r="CW201"/>
  <c r="CV245"/>
  <c r="CV265"/>
  <c r="CW177"/>
  <c r="CV221"/>
  <c r="CV236"/>
  <c r="CV283"/>
  <c r="CW192"/>
  <c r="CW217"/>
  <c r="CW261"/>
  <c r="CX173"/>
  <c r="CV333"/>
  <c r="CT270"/>
  <c r="CX301"/>
  <c r="CV305"/>
  <c r="CX341"/>
  <c r="CL188" i="6"/>
  <c r="CU330" i="5"/>
  <c r="CU98" i="22"/>
  <c r="CR72" i="9"/>
  <c r="CR75" s="1"/>
  <c r="CZ300" i="5"/>
  <c r="CU299"/>
  <c r="CV313"/>
  <c r="CU302"/>
  <c r="CW339"/>
  <c r="CW125" i="9"/>
  <c r="CU325" i="5"/>
  <c r="CL195" i="6"/>
  <c r="CL138"/>
  <c r="CV307" i="5"/>
  <c r="CW253" l="1"/>
  <c r="CX165"/>
  <c r="CW209"/>
  <c r="CV303"/>
  <c r="CW316"/>
  <c r="CU173" i="22"/>
  <c r="CT65" i="23"/>
  <c r="CS178" i="22"/>
  <c r="CS52" i="23"/>
  <c r="CT322" i="5"/>
  <c r="CT27" i="22" s="1"/>
  <c r="AZ150"/>
  <c r="AZ161"/>
  <c r="AZ148"/>
  <c r="AZ134"/>
  <c r="AZ136"/>
  <c r="AZ137" s="1"/>
  <c r="BA101" i="9"/>
  <c r="BA106" s="1"/>
  <c r="BA111" s="1"/>
  <c r="BA112" s="1"/>
  <c r="BA113" s="1"/>
  <c r="BA107" i="22" s="1"/>
  <c r="BA109" s="1"/>
  <c r="BA105" i="9"/>
  <c r="CU26"/>
  <c r="CV23" s="1"/>
  <c r="CV25" s="1"/>
  <c r="BB174" i="22"/>
  <c r="BB177" s="1"/>
  <c r="BB101"/>
  <c r="BB103" s="1"/>
  <c r="BB106" s="1"/>
  <c r="CV44" i="9"/>
  <c r="BC45"/>
  <c r="BC48" s="1"/>
  <c r="BC99" i="22" s="1"/>
  <c r="CU28" i="9"/>
  <c r="CU23" i="22" s="1"/>
  <c r="CV24" i="9"/>
  <c r="CW311" i="5"/>
  <c r="CX328"/>
  <c r="CW309"/>
  <c r="CV331"/>
  <c r="CV340"/>
  <c r="CX339"/>
  <c r="CV330"/>
  <c r="CW333"/>
  <c r="CV304"/>
  <c r="CU318"/>
  <c r="CV98" i="22"/>
  <c r="CH181" i="6"/>
  <c r="CH199" s="1"/>
  <c r="CH68" i="23" s="1"/>
  <c r="CH66" s="1"/>
  <c r="CW313" i="5"/>
  <c r="CM188" i="6"/>
  <c r="CW305" i="5"/>
  <c r="CY301"/>
  <c r="CJ77" i="9"/>
  <c r="CK74" s="1"/>
  <c r="CJ100" i="22"/>
  <c r="CJ42" i="23"/>
  <c r="CJ63" s="1"/>
  <c r="CW283" i="5"/>
  <c r="CX192"/>
  <c r="CW236"/>
  <c r="CW221"/>
  <c r="CW265"/>
  <c r="CX177"/>
  <c r="CW256"/>
  <c r="CX168"/>
  <c r="CW212"/>
  <c r="CY247" i="15"/>
  <c r="CZ203"/>
  <c r="CT71" i="9"/>
  <c r="CV298" i="5"/>
  <c r="CV268"/>
  <c r="CW239"/>
  <c r="CW286"/>
  <c r="CX195"/>
  <c r="CZ220"/>
  <c r="CZ264"/>
  <c r="DA176"/>
  <c r="CX260"/>
  <c r="CY172"/>
  <c r="CX216"/>
  <c r="CY99" i="15"/>
  <c r="CZ47"/>
  <c r="CW254" i="5"/>
  <c r="CX166"/>
  <c r="CW210"/>
  <c r="DA189"/>
  <c r="CZ233"/>
  <c r="CZ280"/>
  <c r="CW40" i="7"/>
  <c r="CW41" s="1"/>
  <c r="CW40" i="9" s="1"/>
  <c r="CW41" s="1"/>
  <c r="CX285" i="5"/>
  <c r="CY194"/>
  <c r="CX238"/>
  <c r="CY105" i="15"/>
  <c r="CZ107"/>
  <c r="CY120" i="9"/>
  <c r="CY118" s="1"/>
  <c r="CY124" s="1"/>
  <c r="CZ202" i="15"/>
  <c r="CY246"/>
  <c r="CY244"/>
  <c r="CZ200"/>
  <c r="CM25" i="22"/>
  <c r="CM26" s="1"/>
  <c r="CM28" i="23"/>
  <c r="CM49" s="1"/>
  <c r="CW241" i="5"/>
  <c r="CW288"/>
  <c r="CX197"/>
  <c r="CT61" i="9"/>
  <c r="CT62" s="1"/>
  <c r="CT65" s="1"/>
  <c r="CV270" i="5"/>
  <c r="CX243"/>
  <c r="CX290"/>
  <c r="CY199"/>
  <c r="CW273"/>
  <c r="CX182"/>
  <c r="CW226"/>
  <c r="CX23" i="23"/>
  <c r="CX19" i="7"/>
  <c r="CZ104" i="15"/>
  <c r="CY117" i="9"/>
  <c r="CY123" s="1"/>
  <c r="CY240" i="5"/>
  <c r="CY287"/>
  <c r="CZ196"/>
  <c r="CW208"/>
  <c r="CX164"/>
  <c r="CW252"/>
  <c r="CW302" s="1"/>
  <c r="CX263"/>
  <c r="CY175"/>
  <c r="CX219"/>
  <c r="CW278"/>
  <c r="CX187"/>
  <c r="CW231"/>
  <c r="CY100" i="15"/>
  <c r="CZ48"/>
  <c r="CN187" i="6"/>
  <c r="CO184" s="1"/>
  <c r="CX255" i="5"/>
  <c r="CY167"/>
  <c r="CX211"/>
  <c r="CX234"/>
  <c r="CX281"/>
  <c r="CY190"/>
  <c r="CX32" i="7"/>
  <c r="CX38" i="23"/>
  <c r="CV344" i="5"/>
  <c r="CW317"/>
  <c r="CW343"/>
  <c r="CV329"/>
  <c r="CZ336"/>
  <c r="CU295"/>
  <c r="CX312"/>
  <c r="CW308"/>
  <c r="CV334"/>
  <c r="CV327"/>
  <c r="CW307"/>
  <c r="CM138" i="6"/>
  <c r="CM195"/>
  <c r="CV326" i="5"/>
  <c r="CV299"/>
  <c r="DA300"/>
  <c r="CV22" i="22"/>
  <c r="CY341" i="5"/>
  <c r="CU345"/>
  <c r="CU349" s="1"/>
  <c r="CU102" i="22" s="1"/>
  <c r="CW29" i="23"/>
  <c r="CW50" s="1"/>
  <c r="CW24" i="22"/>
  <c r="CW175" s="1"/>
  <c r="CX261" i="5"/>
  <c r="CY173"/>
  <c r="CX217"/>
  <c r="CW245"/>
  <c r="CW292"/>
  <c r="CX201"/>
  <c r="CY229"/>
  <c r="CY276"/>
  <c r="CZ185"/>
  <c r="CX267"/>
  <c r="CY179"/>
  <c r="CX223"/>
  <c r="CX244"/>
  <c r="CX291"/>
  <c r="CY200"/>
  <c r="CX259"/>
  <c r="CY171"/>
  <c r="CX215"/>
  <c r="CW27" i="7"/>
  <c r="CW28"/>
  <c r="CW29" s="1"/>
  <c r="CW20" i="9" s="1"/>
  <c r="CW21" s="1"/>
  <c r="CW230" i="5"/>
  <c r="CX186"/>
  <c r="CW277"/>
  <c r="CW329" s="1"/>
  <c r="CW248"/>
  <c r="CX160"/>
  <c r="CW204"/>
  <c r="CX222"/>
  <c r="CX266"/>
  <c r="CY178"/>
  <c r="CY245" i="15"/>
  <c r="CZ201"/>
  <c r="DA284" i="5"/>
  <c r="DB193"/>
  <c r="DA237"/>
  <c r="CW232"/>
  <c r="CW279"/>
  <c r="CX188"/>
  <c r="CI180" i="6"/>
  <c r="CJ142" s="1"/>
  <c r="CX26" i="23"/>
  <c r="CX22" i="7"/>
  <c r="CY262" i="5"/>
  <c r="CZ174"/>
  <c r="CY218"/>
  <c r="CX258"/>
  <c r="CY170"/>
  <c r="CX214"/>
  <c r="CX34" i="7"/>
  <c r="CX40" i="23"/>
  <c r="CW235" i="5"/>
  <c r="CW282"/>
  <c r="CX191"/>
  <c r="CW228"/>
  <c r="CW275"/>
  <c r="CX184"/>
  <c r="CN67" i="9"/>
  <c r="CO64" s="1"/>
  <c r="CN28" i="23"/>
  <c r="CN49" s="1"/>
  <c r="CN25" i="22"/>
  <c r="CN26" s="1"/>
  <c r="CX213" i="5"/>
  <c r="CX257"/>
  <c r="CY169"/>
  <c r="CN137" i="6"/>
  <c r="CO134" s="1"/>
  <c r="CN194"/>
  <c r="CO191" s="1"/>
  <c r="CY101" i="15"/>
  <c r="CZ49"/>
  <c r="CV325" i="5"/>
  <c r="CV293"/>
  <c r="CU71" i="9" s="1"/>
  <c r="CY96" i="15"/>
  <c r="CZ44"/>
  <c r="CI100" i="22"/>
  <c r="CI42" i="23"/>
  <c r="CI63" s="1"/>
  <c r="CW227" i="5"/>
  <c r="CW274"/>
  <c r="CX183"/>
  <c r="CW249"/>
  <c r="CX161"/>
  <c r="CW205"/>
  <c r="DB206"/>
  <c r="DB250"/>
  <c r="DC162"/>
  <c r="CZ204" i="15"/>
  <c r="CY248"/>
  <c r="CZ242" i="5"/>
  <c r="CZ289"/>
  <c r="DA198"/>
  <c r="CZ251"/>
  <c r="DA163"/>
  <c r="CZ207"/>
  <c r="CY243" i="15"/>
  <c r="CZ199"/>
  <c r="CV335" i="5"/>
  <c r="CV315"/>
  <c r="CV306"/>
  <c r="CV338"/>
  <c r="CY314"/>
  <c r="CW310"/>
  <c r="CT72" i="9"/>
  <c r="CT75" s="1"/>
  <c r="CY332" i="5"/>
  <c r="CW337"/>
  <c r="CW342"/>
  <c r="CX125" i="9"/>
  <c r="CV302" i="5"/>
  <c r="CU270"/>
  <c r="AV70" i="23"/>
  <c r="AV71" s="1"/>
  <c r="AV72" s="1"/>
  <c r="AW43" s="1"/>
  <c r="AW41" s="1"/>
  <c r="AW44" s="1"/>
  <c r="CX209" i="5" l="1"/>
  <c r="CY165"/>
  <c r="CX253"/>
  <c r="CX303" s="1"/>
  <c r="CW303"/>
  <c r="CX39" i="7"/>
  <c r="CW315" i="5"/>
  <c r="CY125" i="9"/>
  <c r="CU65" i="23"/>
  <c r="CT178" i="22"/>
  <c r="CT52" i="23"/>
  <c r="BB179" i="22"/>
  <c r="CU322" i="5"/>
  <c r="CU27" i="22" s="1"/>
  <c r="BA146"/>
  <c r="BA131"/>
  <c r="BA134" s="1"/>
  <c r="BA107" i="9"/>
  <c r="BB104" s="1"/>
  <c r="BB100"/>
  <c r="BB110" s="1"/>
  <c r="CV26"/>
  <c r="CW23" s="1"/>
  <c r="CW25" s="1"/>
  <c r="CW28" s="1"/>
  <c r="CW23" i="22" s="1"/>
  <c r="BC174"/>
  <c r="BC177" s="1"/>
  <c r="BC101"/>
  <c r="BC103" s="1"/>
  <c r="BC106" s="1"/>
  <c r="CW44" i="9"/>
  <c r="BC46"/>
  <c r="BD43" s="1"/>
  <c r="CW24"/>
  <c r="CV28"/>
  <c r="CV23" i="22" s="1"/>
  <c r="CW22"/>
  <c r="DB300" i="5"/>
  <c r="CW334"/>
  <c r="CW340"/>
  <c r="CW326"/>
  <c r="CW344"/>
  <c r="CN195" i="6"/>
  <c r="CN138"/>
  <c r="CI181"/>
  <c r="CI199" s="1"/>
  <c r="CI68" i="23" s="1"/>
  <c r="CI66" s="1"/>
  <c r="CX333" i="5"/>
  <c r="CW338"/>
  <c r="DA204" i="15"/>
  <c r="CZ248"/>
  <c r="DA44"/>
  <c r="CZ96"/>
  <c r="DA49"/>
  <c r="CZ101"/>
  <c r="CY257" i="5"/>
  <c r="CZ169"/>
  <c r="CY213"/>
  <c r="CX275"/>
  <c r="CY184"/>
  <c r="CX228"/>
  <c r="CZ218"/>
  <c r="CZ262"/>
  <c r="DA174"/>
  <c r="CX232"/>
  <c r="CX279"/>
  <c r="CY188"/>
  <c r="DB237"/>
  <c r="DB284"/>
  <c r="DC193"/>
  <c r="DA201" i="15"/>
  <c r="CZ245"/>
  <c r="CY222" i="5"/>
  <c r="CY266"/>
  <c r="CZ178"/>
  <c r="CX248"/>
  <c r="CY160"/>
  <c r="CX204"/>
  <c r="CY215"/>
  <c r="CY259"/>
  <c r="CZ171"/>
  <c r="CY291"/>
  <c r="CZ200"/>
  <c r="CY244"/>
  <c r="CY267"/>
  <c r="CZ179"/>
  <c r="CY223"/>
  <c r="CZ229"/>
  <c r="CZ276"/>
  <c r="DA185"/>
  <c r="CX40" i="7"/>
  <c r="CX41" s="1"/>
  <c r="CX40" i="9" s="1"/>
  <c r="CX41" s="1"/>
  <c r="CO187" i="6"/>
  <c r="CP184" s="1"/>
  <c r="CX278" i="5"/>
  <c r="CY187"/>
  <c r="CX231"/>
  <c r="CX208"/>
  <c r="CX252"/>
  <c r="CY164"/>
  <c r="CZ240"/>
  <c r="CZ287"/>
  <c r="DA196"/>
  <c r="DA104" i="15"/>
  <c r="CZ117" i="9"/>
  <c r="CZ123" s="1"/>
  <c r="CX273" i="5"/>
  <c r="CY182"/>
  <c r="CX226"/>
  <c r="CY243"/>
  <c r="CY290"/>
  <c r="CZ199"/>
  <c r="DA202" i="15"/>
  <c r="CZ246"/>
  <c r="CZ120" i="9"/>
  <c r="CZ118" s="1"/>
  <c r="CZ124" s="1"/>
  <c r="DA107" i="15"/>
  <c r="CZ105"/>
  <c r="CY22" i="7"/>
  <c r="CY26" i="23"/>
  <c r="CY260" i="5"/>
  <c r="CZ172"/>
  <c r="CY216"/>
  <c r="DA220"/>
  <c r="DA264"/>
  <c r="DB176"/>
  <c r="CU61" i="9"/>
  <c r="CU62" s="1"/>
  <c r="CU65" s="1"/>
  <c r="DA203" i="15"/>
  <c r="CZ247"/>
  <c r="CJ176" i="22"/>
  <c r="CW299" i="5"/>
  <c r="CX308"/>
  <c r="CX311"/>
  <c r="CX305"/>
  <c r="CX313"/>
  <c r="CX337"/>
  <c r="CW304"/>
  <c r="CV295"/>
  <c r="CW306"/>
  <c r="CW335"/>
  <c r="CX24" i="22"/>
  <c r="CX175" s="1"/>
  <c r="CX29" i="23"/>
  <c r="CX50" s="1"/>
  <c r="CY38"/>
  <c r="CY32" i="7"/>
  <c r="DA207" i="5"/>
  <c r="DA251"/>
  <c r="DB163"/>
  <c r="DA289"/>
  <c r="DB198"/>
  <c r="DA242"/>
  <c r="CZ243" i="15"/>
  <c r="DA199"/>
  <c r="DC250" i="5"/>
  <c r="DD162"/>
  <c r="DC206"/>
  <c r="CY161"/>
  <c r="CX205"/>
  <c r="CX249"/>
  <c r="CX227"/>
  <c r="CX274"/>
  <c r="CY183"/>
  <c r="CI176" i="22"/>
  <c r="CY23" i="23"/>
  <c r="CY19" i="7"/>
  <c r="CV345" i="5"/>
  <c r="CV349" s="1"/>
  <c r="CV102" i="22" s="1"/>
  <c r="CO194" i="6"/>
  <c r="CP191" s="1"/>
  <c r="CO137"/>
  <c r="CP134" s="1"/>
  <c r="CO66" i="9"/>
  <c r="CO67" s="1"/>
  <c r="CP64" s="1"/>
  <c r="CP66" s="1"/>
  <c r="CX282" i="5"/>
  <c r="CY191"/>
  <c r="CX235"/>
  <c r="CY258"/>
  <c r="CZ170"/>
  <c r="CY214"/>
  <c r="CJ180" i="6"/>
  <c r="CK142" s="1"/>
  <c r="CK180" s="1"/>
  <c r="CW298" i="5"/>
  <c r="CW268"/>
  <c r="CX230"/>
  <c r="CX277"/>
  <c r="CY186"/>
  <c r="CX292"/>
  <c r="CY201"/>
  <c r="CX245"/>
  <c r="CY261"/>
  <c r="CZ173"/>
  <c r="CY217"/>
  <c r="CV173" i="22"/>
  <c r="CY234" i="5"/>
  <c r="CY281"/>
  <c r="CZ190"/>
  <c r="CY255"/>
  <c r="CZ167"/>
  <c r="CY211"/>
  <c r="DA48" i="15"/>
  <c r="CZ100"/>
  <c r="CY263" i="5"/>
  <c r="CZ175"/>
  <c r="CY219"/>
  <c r="CY29" i="23"/>
  <c r="CY50" s="1"/>
  <c r="CY24" i="22"/>
  <c r="CY175" s="1"/>
  <c r="CX27" i="7"/>
  <c r="CX28"/>
  <c r="CX29" s="1"/>
  <c r="CX20" i="9" s="1"/>
  <c r="CX21" s="1"/>
  <c r="CW325" i="5"/>
  <c r="CW293"/>
  <c r="CX288"/>
  <c r="CY197"/>
  <c r="CX241"/>
  <c r="CM28" i="22"/>
  <c r="CZ244" i="15"/>
  <c r="DA200"/>
  <c r="CY34" i="7"/>
  <c r="CY40" i="23"/>
  <c r="CY285" i="5"/>
  <c r="CZ194"/>
  <c r="CY238"/>
  <c r="DA233"/>
  <c r="DA280"/>
  <c r="DB189"/>
  <c r="CX210"/>
  <c r="CX254"/>
  <c r="CY166"/>
  <c r="DA47" i="15"/>
  <c r="CZ99"/>
  <c r="CH104" i="22"/>
  <c r="CX239" i="5"/>
  <c r="CX286"/>
  <c r="CY195"/>
  <c r="CX212"/>
  <c r="CX256"/>
  <c r="CY168"/>
  <c r="CX265"/>
  <c r="CY177"/>
  <c r="CX221"/>
  <c r="CX283"/>
  <c r="CY192"/>
  <c r="CX236"/>
  <c r="CK76" i="9"/>
  <c r="CZ301" i="5"/>
  <c r="CZ341"/>
  <c r="CX307"/>
  <c r="CW327"/>
  <c r="CY312"/>
  <c r="CW331"/>
  <c r="DA336"/>
  <c r="CX316"/>
  <c r="CX309"/>
  <c r="CX343"/>
  <c r="CX317"/>
  <c r="CY328"/>
  <c r="CV318"/>
  <c r="CN188" i="6"/>
  <c r="CW330" i="5"/>
  <c r="CY339"/>
  <c r="CX342"/>
  <c r="CW98" i="22"/>
  <c r="CW173" s="1"/>
  <c r="CZ332" i="5"/>
  <c r="CX310"/>
  <c r="CZ314"/>
  <c r="CU72" i="9"/>
  <c r="CU75" s="1"/>
  <c r="AW64" i="23"/>
  <c r="AW62" s="1"/>
  <c r="CY209" i="5" l="1"/>
  <c r="CY253"/>
  <c r="CY303" s="1"/>
  <c r="CZ165"/>
  <c r="CY39" i="7"/>
  <c r="CI104" i="22"/>
  <c r="CI147" s="1"/>
  <c r="CV65" i="23"/>
  <c r="CU178" i="22"/>
  <c r="CU52" i="23"/>
  <c r="BC179" i="22"/>
  <c r="CV322" i="5"/>
  <c r="CV27" i="22" s="1"/>
  <c r="BA136"/>
  <c r="BA137" s="1"/>
  <c r="BA150"/>
  <c r="BA148"/>
  <c r="BA161"/>
  <c r="BB101" i="9"/>
  <c r="BB106" s="1"/>
  <c r="BB111" s="1"/>
  <c r="BB112" s="1"/>
  <c r="BB113" s="1"/>
  <c r="BB107" i="22" s="1"/>
  <c r="BB105" i="9"/>
  <c r="BC100"/>
  <c r="BC110" s="1"/>
  <c r="CW26"/>
  <c r="CX23" s="1"/>
  <c r="CX44"/>
  <c r="BD45"/>
  <c r="CX24"/>
  <c r="CX25"/>
  <c r="CX98" i="22"/>
  <c r="CY309" i="5"/>
  <c r="CY316"/>
  <c r="CX306"/>
  <c r="CX329"/>
  <c r="CJ181" i="6"/>
  <c r="CJ199" s="1"/>
  <c r="CJ68" i="23" s="1"/>
  <c r="CJ66" s="1"/>
  <c r="CY342" i="5"/>
  <c r="CX331"/>
  <c r="DA332"/>
  <c r="CO138" i="6"/>
  <c r="CO195"/>
  <c r="DA301" i="5"/>
  <c r="CX302"/>
  <c r="CK100" i="22"/>
  <c r="CK42" i="23"/>
  <c r="CK63" s="1"/>
  <c r="CY265" i="5"/>
  <c r="CZ177"/>
  <c r="CY221"/>
  <c r="CY256"/>
  <c r="CZ168"/>
  <c r="CY212"/>
  <c r="CH147" i="22"/>
  <c r="DB47" i="15"/>
  <c r="DA99"/>
  <c r="DB233" i="5"/>
  <c r="DB280"/>
  <c r="DC189"/>
  <c r="CZ238"/>
  <c r="CZ285"/>
  <c r="DA194"/>
  <c r="DB200" i="15"/>
  <c r="DA244"/>
  <c r="CW345" i="5"/>
  <c r="CW349" s="1"/>
  <c r="CW102" i="22" s="1"/>
  <c r="CZ219" i="5"/>
  <c r="CZ263"/>
  <c r="DA175"/>
  <c r="CY292"/>
  <c r="CZ201"/>
  <c r="CY245"/>
  <c r="CY230"/>
  <c r="CY277"/>
  <c r="CZ186"/>
  <c r="CW318"/>
  <c r="CK181" i="6"/>
  <c r="CK199" s="1"/>
  <c r="CK68" i="23" s="1"/>
  <c r="CK66" s="1"/>
  <c r="CL142" i="6"/>
  <c r="X47" i="11"/>
  <c r="CZ214" i="5"/>
  <c r="CZ258"/>
  <c r="DA170"/>
  <c r="CO25" i="22"/>
  <c r="CO26" s="1"/>
  <c r="CO28" i="23"/>
  <c r="CO49" s="1"/>
  <c r="CP137" i="6"/>
  <c r="CQ134" s="1"/>
  <c r="CP194"/>
  <c r="CQ191" s="1"/>
  <c r="CY205" i="5"/>
  <c r="CY249"/>
  <c r="CZ161"/>
  <c r="DD250"/>
  <c r="DE162"/>
  <c r="DD206"/>
  <c r="DA243" i="15"/>
  <c r="DB199"/>
  <c r="DB289" i="5"/>
  <c r="DC198"/>
  <c r="DB242"/>
  <c r="DB251"/>
  <c r="DB207"/>
  <c r="DC163"/>
  <c r="DB203" i="15"/>
  <c r="DA247"/>
  <c r="DA105"/>
  <c r="DA120" i="9"/>
  <c r="DA118" s="1"/>
  <c r="DA124" s="1"/>
  <c r="DB107" i="15"/>
  <c r="CZ40" i="23"/>
  <c r="CZ34" i="7"/>
  <c r="CZ243" i="5"/>
  <c r="CZ290"/>
  <c r="DA199"/>
  <c r="CY226"/>
  <c r="CY273"/>
  <c r="CZ182"/>
  <c r="DA287"/>
  <c r="DB196"/>
  <c r="DA240"/>
  <c r="CP187" i="6"/>
  <c r="CQ184" s="1"/>
  <c r="DA276" i="5"/>
  <c r="DB185"/>
  <c r="DA229"/>
  <c r="CZ223"/>
  <c r="CZ267"/>
  <c r="DA179"/>
  <c r="CX268"/>
  <c r="CX270" s="1"/>
  <c r="CX298"/>
  <c r="DC284"/>
  <c r="DD193"/>
  <c r="DC237"/>
  <c r="DA262"/>
  <c r="DB174"/>
  <c r="DA218"/>
  <c r="CY228"/>
  <c r="CY275"/>
  <c r="CZ184"/>
  <c r="DA101" i="15"/>
  <c r="DB49"/>
  <c r="DA96"/>
  <c r="DB44"/>
  <c r="DA248"/>
  <c r="DB204"/>
  <c r="CK77" i="9"/>
  <c r="CL74" s="1"/>
  <c r="CL76" s="1"/>
  <c r="CX335" i="5"/>
  <c r="CX338"/>
  <c r="CX304"/>
  <c r="CX340"/>
  <c r="CX22" i="22"/>
  <c r="CY305" i="5"/>
  <c r="CY333"/>
  <c r="CY311"/>
  <c r="CX334"/>
  <c r="CX326"/>
  <c r="CX299"/>
  <c r="DA314"/>
  <c r="CY310"/>
  <c r="CZ125" i="9"/>
  <c r="CX330" i="5"/>
  <c r="CY343"/>
  <c r="CY307"/>
  <c r="CY236"/>
  <c r="CY283"/>
  <c r="CZ192"/>
  <c r="CY286"/>
  <c r="CZ195"/>
  <c r="CY239"/>
  <c r="CZ26" i="23"/>
  <c r="CZ22" i="7"/>
  <c r="CY254" i="5"/>
  <c r="CZ166"/>
  <c r="CY210"/>
  <c r="CY288"/>
  <c r="CZ197"/>
  <c r="CY241"/>
  <c r="CW295"/>
  <c r="CV71" i="9"/>
  <c r="DB48" i="15"/>
  <c r="DA100"/>
  <c r="CZ255" i="5"/>
  <c r="DA167"/>
  <c r="CZ211"/>
  <c r="CZ281"/>
  <c r="DA190"/>
  <c r="CZ234"/>
  <c r="CZ217"/>
  <c r="CZ261"/>
  <c r="DA173"/>
  <c r="CV61" i="9"/>
  <c r="CV62" s="1"/>
  <c r="CV65" s="1"/>
  <c r="CY235" i="5"/>
  <c r="CY282"/>
  <c r="CZ191"/>
  <c r="CP67" i="9"/>
  <c r="CQ64" s="1"/>
  <c r="CQ66" s="1"/>
  <c r="CP25" i="22"/>
  <c r="CP26" s="1"/>
  <c r="CP28" i="23"/>
  <c r="CP49" s="1"/>
  <c r="CN28" i="22"/>
  <c r="CY27" i="7"/>
  <c r="CY28"/>
  <c r="CY29" s="1"/>
  <c r="CY20" i="9" s="1"/>
  <c r="CY21" s="1"/>
  <c r="CY274" i="5"/>
  <c r="CY227"/>
  <c r="CZ183"/>
  <c r="CZ32" i="7"/>
  <c r="CZ39" s="1"/>
  <c r="CZ38" i="23"/>
  <c r="CY40" i="7"/>
  <c r="CY41" s="1"/>
  <c r="CY40" i="9" s="1"/>
  <c r="CY41" s="1"/>
  <c r="DB264" i="5"/>
  <c r="DC176"/>
  <c r="DB220"/>
  <c r="CZ260"/>
  <c r="DA172"/>
  <c r="CZ216"/>
  <c r="DA246" i="15"/>
  <c r="DB202"/>
  <c r="CX325" i="5"/>
  <c r="CX293"/>
  <c r="CW71" i="9" s="1"/>
  <c r="DA117"/>
  <c r="DA123" s="1"/>
  <c r="DA125" s="1"/>
  <c r="DB104" i="15"/>
  <c r="CY252" i="5"/>
  <c r="CZ164"/>
  <c r="CY208"/>
  <c r="CY278"/>
  <c r="CZ187"/>
  <c r="CY231"/>
  <c r="CZ244"/>
  <c r="CZ291"/>
  <c r="DA200"/>
  <c r="CZ259"/>
  <c r="DA171"/>
  <c r="CZ215"/>
  <c r="CY204"/>
  <c r="CY248"/>
  <c r="CZ160"/>
  <c r="CZ222"/>
  <c r="CZ266"/>
  <c r="DA178"/>
  <c r="DA245" i="15"/>
  <c r="DB201"/>
  <c r="CY232" i="5"/>
  <c r="CY279"/>
  <c r="CZ188"/>
  <c r="CZ213"/>
  <c r="CZ257"/>
  <c r="DA169"/>
  <c r="CZ23" i="23"/>
  <c r="CZ19" i="7"/>
  <c r="CX315" i="5"/>
  <c r="CY337"/>
  <c r="CY313"/>
  <c r="CX344"/>
  <c r="CY308"/>
  <c r="DC300"/>
  <c r="DA341"/>
  <c r="CW270"/>
  <c r="CZ339"/>
  <c r="CO188" i="6"/>
  <c r="CZ328" i="5"/>
  <c r="CY317"/>
  <c r="DB336"/>
  <c r="CZ312"/>
  <c r="CX327"/>
  <c r="G45" i="11"/>
  <c r="CZ253" i="5" l="1"/>
  <c r="CZ303" s="1"/>
  <c r="DA165"/>
  <c r="CZ209"/>
  <c r="CW65" i="23"/>
  <c r="CV178" i="22"/>
  <c r="CV52" i="23"/>
  <c r="BB109" i="22"/>
  <c r="BB131" s="1"/>
  <c r="CW322" i="5"/>
  <c r="CW27" i="22" s="1"/>
  <c r="CJ104"/>
  <c r="CJ147" s="1"/>
  <c r="BC101" i="9"/>
  <c r="BC105"/>
  <c r="BB107"/>
  <c r="BC104" s="1"/>
  <c r="CX26"/>
  <c r="CY23" s="1"/>
  <c r="CY25" s="1"/>
  <c r="CY44"/>
  <c r="BD46"/>
  <c r="BE43" s="1"/>
  <c r="BD48"/>
  <c r="BD99" i="22" s="1"/>
  <c r="CY24" i="9"/>
  <c r="CX28"/>
  <c r="CX23" i="22" s="1"/>
  <c r="X45" i="11"/>
  <c r="DB301" i="5"/>
  <c r="CZ311"/>
  <c r="DB332"/>
  <c r="CZ342"/>
  <c r="CZ337"/>
  <c r="CY331"/>
  <c r="CZ343"/>
  <c r="CY326"/>
  <c r="CY22" i="22"/>
  <c r="CZ317" i="5"/>
  <c r="CY299"/>
  <c r="CP195" i="6"/>
  <c r="CP138"/>
  <c r="CZ232" i="5"/>
  <c r="CZ279"/>
  <c r="DA188"/>
  <c r="CZ204"/>
  <c r="CZ248"/>
  <c r="DA160"/>
  <c r="DA215"/>
  <c r="DA259"/>
  <c r="DB171"/>
  <c r="DA291"/>
  <c r="DB200"/>
  <c r="DA244"/>
  <c r="DA164"/>
  <c r="CZ208"/>
  <c r="CZ252"/>
  <c r="DB117" i="9"/>
  <c r="DB123" s="1"/>
  <c r="DC104" i="15"/>
  <c r="DB246"/>
  <c r="DC202"/>
  <c r="DC264" i="5"/>
  <c r="DD176"/>
  <c r="DC220"/>
  <c r="CZ40" i="7"/>
  <c r="CZ41" s="1"/>
  <c r="CZ40" i="9" s="1"/>
  <c r="CZ41" s="1"/>
  <c r="CQ67"/>
  <c r="CR64" s="1"/>
  <c r="CQ25" i="22"/>
  <c r="CQ26" s="1"/>
  <c r="CQ28" i="23"/>
  <c r="CQ49" s="1"/>
  <c r="DA217" i="5"/>
  <c r="DA261"/>
  <c r="DB173"/>
  <c r="DA234"/>
  <c r="DA281"/>
  <c r="DB190"/>
  <c r="DB100" i="15"/>
  <c r="DC48"/>
  <c r="CW72" i="9"/>
  <c r="CW75" s="1"/>
  <c r="CV72"/>
  <c r="CV75" s="1"/>
  <c r="CZ254" i="5"/>
  <c r="DA166"/>
  <c r="CZ210"/>
  <c r="DA23" i="23"/>
  <c r="DA19" i="7"/>
  <c r="DD237" i="5"/>
  <c r="DD284"/>
  <c r="DE193"/>
  <c r="CX318"/>
  <c r="DA223"/>
  <c r="DA267"/>
  <c r="DB179"/>
  <c r="DB229"/>
  <c r="DB276"/>
  <c r="DC185"/>
  <c r="CY325"/>
  <c r="CY293"/>
  <c r="DA243"/>
  <c r="DA290"/>
  <c r="DB199"/>
  <c r="DC251"/>
  <c r="DD163"/>
  <c r="DC207"/>
  <c r="DD198"/>
  <c r="DC242"/>
  <c r="DC289"/>
  <c r="DB243" i="15"/>
  <c r="DC199"/>
  <c r="DA258" i="5"/>
  <c r="DB170"/>
  <c r="DA214"/>
  <c r="CL180" i="6"/>
  <c r="CM142" s="1"/>
  <c r="CZ230" i="5"/>
  <c r="CZ277"/>
  <c r="DA186"/>
  <c r="CZ245"/>
  <c r="CZ292"/>
  <c r="DA201"/>
  <c r="DA219"/>
  <c r="DA263"/>
  <c r="DB175"/>
  <c r="DB244" i="15"/>
  <c r="DC200"/>
  <c r="DA22" i="7"/>
  <c r="DA26" i="23"/>
  <c r="CZ256" i="5"/>
  <c r="DA168"/>
  <c r="CZ212"/>
  <c r="CK176" i="22"/>
  <c r="CZ307" i="5"/>
  <c r="CZ316"/>
  <c r="CY330"/>
  <c r="CZ310"/>
  <c r="CY98" i="22"/>
  <c r="CY173" s="1"/>
  <c r="CY334" i="5"/>
  <c r="CZ305"/>
  <c r="CY340"/>
  <c r="CY338"/>
  <c r="CY335"/>
  <c r="CY327"/>
  <c r="DA312"/>
  <c r="CP188" i="6"/>
  <c r="DA339" i="5"/>
  <c r="DD300"/>
  <c r="CY315"/>
  <c r="CZ28" i="7"/>
  <c r="CZ29" s="1"/>
  <c r="CZ20" i="9" s="1"/>
  <c r="CZ21" s="1"/>
  <c r="CZ27" i="7"/>
  <c r="DA257" i="5"/>
  <c r="DB169"/>
  <c r="DA213"/>
  <c r="DC201" i="15"/>
  <c r="DB245"/>
  <c r="DA266" i="5"/>
  <c r="DB178"/>
  <c r="DA222"/>
  <c r="CY298"/>
  <c r="CY268"/>
  <c r="CY270" s="1"/>
  <c r="CZ231"/>
  <c r="CZ278"/>
  <c r="DA187"/>
  <c r="DA29" i="23"/>
  <c r="DA50" s="1"/>
  <c r="DA24" i="22"/>
  <c r="DA175" s="1"/>
  <c r="CX345" i="5"/>
  <c r="CX349" s="1"/>
  <c r="CX102" i="22" s="1"/>
  <c r="DA40" i="23"/>
  <c r="DA34" i="7"/>
  <c r="DA260" i="5"/>
  <c r="DB172"/>
  <c r="DA216"/>
  <c r="CZ274"/>
  <c r="DA183"/>
  <c r="CZ227"/>
  <c r="CZ282"/>
  <c r="DA191"/>
  <c r="CZ235"/>
  <c r="DA211"/>
  <c r="DA255"/>
  <c r="DB167"/>
  <c r="CZ241"/>
  <c r="CZ288"/>
  <c r="DA197"/>
  <c r="CZ239"/>
  <c r="CZ286"/>
  <c r="DA195"/>
  <c r="CZ236"/>
  <c r="CZ283"/>
  <c r="DA192"/>
  <c r="CZ24" i="22"/>
  <c r="CZ175" s="1"/>
  <c r="CZ29" i="23"/>
  <c r="CZ50" s="1"/>
  <c r="CX173" i="22"/>
  <c r="CL77" i="9"/>
  <c r="CM74" s="1"/>
  <c r="CL42" i="23"/>
  <c r="CL63" s="1"/>
  <c r="CL100" i="22"/>
  <c r="DC204" i="15"/>
  <c r="DB248"/>
  <c r="DC44"/>
  <c r="DB96"/>
  <c r="DC49"/>
  <c r="DB101"/>
  <c r="CZ228" i="5"/>
  <c r="CZ275"/>
  <c r="DA184"/>
  <c r="DC174"/>
  <c r="DB218"/>
  <c r="DB262"/>
  <c r="CW61" i="9"/>
  <c r="CW62" s="1"/>
  <c r="CW65" s="1"/>
  <c r="CQ187" i="6"/>
  <c r="CR184" s="1"/>
  <c r="DB287" i="5"/>
  <c r="DC196"/>
  <c r="DB240"/>
  <c r="CZ226"/>
  <c r="CZ273"/>
  <c r="DA182"/>
  <c r="DB120" i="9"/>
  <c r="DB118" s="1"/>
  <c r="DB124" s="1"/>
  <c r="DC107" i="15"/>
  <c r="DB105"/>
  <c r="DC203"/>
  <c r="DB247"/>
  <c r="DA38" i="23"/>
  <c r="DA32" i="7"/>
  <c r="DA39" s="1"/>
  <c r="DE206" i="5"/>
  <c r="DE250"/>
  <c r="DF162"/>
  <c r="CZ205"/>
  <c r="CZ249"/>
  <c r="DA161"/>
  <c r="CQ194" i="6"/>
  <c r="CR191" s="1"/>
  <c r="CQ137"/>
  <c r="CR134" s="1"/>
  <c r="CK104" i="22"/>
  <c r="X51" i="11"/>
  <c r="DA285" i="5"/>
  <c r="DB194"/>
  <c r="DA238"/>
  <c r="DC280"/>
  <c r="DD189"/>
  <c r="DC233"/>
  <c r="DC47" i="15"/>
  <c r="DB99"/>
  <c r="CZ221" i="5"/>
  <c r="CZ265"/>
  <c r="DA177"/>
  <c r="CZ309"/>
  <c r="CY302"/>
  <c r="DB314"/>
  <c r="CZ333"/>
  <c r="CX295"/>
  <c r="CY304"/>
  <c r="DC336"/>
  <c r="DA328"/>
  <c r="DB341"/>
  <c r="CZ308"/>
  <c r="CY329"/>
  <c r="CY344"/>
  <c r="CZ313"/>
  <c r="CY306"/>
  <c r="G51" i="11"/>
  <c r="AW70" i="23"/>
  <c r="AW71" s="1"/>
  <c r="AW72" s="1"/>
  <c r="AX43" s="1"/>
  <c r="AX41" s="1"/>
  <c r="AX44" s="1"/>
  <c r="DB165" i="5" l="1"/>
  <c r="DA209"/>
  <c r="DA253"/>
  <c r="DA303" s="1"/>
  <c r="BB146" i="22"/>
  <c r="BB148" s="1"/>
  <c r="CW178"/>
  <c r="CW52" i="23"/>
  <c r="CX65"/>
  <c r="BB134" i="22"/>
  <c r="BB136"/>
  <c r="BB137" s="1"/>
  <c r="CX322" i="5"/>
  <c r="CX27" i="22" s="1"/>
  <c r="CY26" i="9"/>
  <c r="CZ23" s="1"/>
  <c r="CZ25" s="1"/>
  <c r="BC106"/>
  <c r="BC111" s="1"/>
  <c r="BC112" s="1"/>
  <c r="BC113" s="1"/>
  <c r="BC107" i="22" s="1"/>
  <c r="BC109" s="1"/>
  <c r="BD174"/>
  <c r="BD177" s="1"/>
  <c r="BD101"/>
  <c r="BD103" s="1"/>
  <c r="BD106" s="1"/>
  <c r="CZ44" i="9"/>
  <c r="BE45"/>
  <c r="CZ24"/>
  <c r="CY28"/>
  <c r="CY23" i="22" s="1"/>
  <c r="CZ98"/>
  <c r="CZ315" i="5"/>
  <c r="CZ330"/>
  <c r="CZ22" i="22"/>
  <c r="DA309" i="5"/>
  <c r="CZ331"/>
  <c r="DC341"/>
  <c r="DB328"/>
  <c r="DD336"/>
  <c r="DA311"/>
  <c r="CZ299"/>
  <c r="CZ335"/>
  <c r="CZ340"/>
  <c r="CQ188" i="6"/>
  <c r="DB312" i="5"/>
  <c r="CZ327"/>
  <c r="CZ344"/>
  <c r="CR137" i="6"/>
  <c r="CS134" s="1"/>
  <c r="DF206" i="5"/>
  <c r="DF250"/>
  <c r="DG162"/>
  <c r="DD107" i="15"/>
  <c r="DC120" i="9"/>
  <c r="DC118" s="1"/>
  <c r="DC124" s="1"/>
  <c r="DC105" i="15"/>
  <c r="DA226" i="5"/>
  <c r="DA273"/>
  <c r="DB182"/>
  <c r="DC240"/>
  <c r="DC287"/>
  <c r="DD196"/>
  <c r="DC262"/>
  <c r="DD174"/>
  <c r="DC218"/>
  <c r="DB19" i="7"/>
  <c r="DB23" i="23"/>
  <c r="CL176" i="22"/>
  <c r="CM76" i="9"/>
  <c r="CM77" s="1"/>
  <c r="CN74" s="1"/>
  <c r="CN76" s="1"/>
  <c r="DA239" i="5"/>
  <c r="DA286"/>
  <c r="DB195"/>
  <c r="DB211"/>
  <c r="DB255"/>
  <c r="DC167"/>
  <c r="DA282"/>
  <c r="DB191"/>
  <c r="DA235"/>
  <c r="CP28" i="22"/>
  <c r="CX61" i="9"/>
  <c r="CX62" s="1"/>
  <c r="CX65" s="1"/>
  <c r="DC245" i="15"/>
  <c r="DD201"/>
  <c r="DB257" i="5"/>
  <c r="DC169"/>
  <c r="DB213"/>
  <c r="DA256"/>
  <c r="DB168"/>
  <c r="DA212"/>
  <c r="DC244" i="15"/>
  <c r="DD200"/>
  <c r="DB219" i="5"/>
  <c r="DB263"/>
  <c r="DC175"/>
  <c r="DA230"/>
  <c r="DA277"/>
  <c r="DB186"/>
  <c r="CM180" i="6"/>
  <c r="CN142" s="1"/>
  <c r="DB214" i="5"/>
  <c r="DB258"/>
  <c r="DC170"/>
  <c r="DC243" i="15"/>
  <c r="DD199"/>
  <c r="DD242" i="5"/>
  <c r="DD289"/>
  <c r="DE198"/>
  <c r="DD207"/>
  <c r="DD251"/>
  <c r="DE163"/>
  <c r="DB290"/>
  <c r="DB243"/>
  <c r="DC199"/>
  <c r="CY345"/>
  <c r="CY349" s="1"/>
  <c r="CY102" i="22" s="1"/>
  <c r="DB223" i="5"/>
  <c r="DB267"/>
  <c r="DC179"/>
  <c r="DA28" i="7"/>
  <c r="DA29" s="1"/>
  <c r="DA20" i="9" s="1"/>
  <c r="DA21" s="1"/>
  <c r="DA27" i="7"/>
  <c r="DA210" i="5"/>
  <c r="DA254"/>
  <c r="DB166"/>
  <c r="DC100" i="15"/>
  <c r="DD48"/>
  <c r="DB281" i="5"/>
  <c r="DC190"/>
  <c r="DB234"/>
  <c r="CR66" i="9"/>
  <c r="DD264" i="5"/>
  <c r="DE176"/>
  <c r="DD220"/>
  <c r="DC246" i="15"/>
  <c r="DD202"/>
  <c r="DC117" i="9"/>
  <c r="DC123" s="1"/>
  <c r="DC125" s="1"/>
  <c r="DD104" i="15"/>
  <c r="DA252" i="5"/>
  <c r="DB164"/>
  <c r="DA208"/>
  <c r="DB244"/>
  <c r="DB291"/>
  <c r="DC200"/>
  <c r="DB259"/>
  <c r="DC171"/>
  <c r="DB215"/>
  <c r="CZ298"/>
  <c r="CZ268"/>
  <c r="CZ270" s="1"/>
  <c r="DA279"/>
  <c r="DB188"/>
  <c r="DA232"/>
  <c r="CZ326"/>
  <c r="DA310"/>
  <c r="DA316"/>
  <c r="CZ302"/>
  <c r="DB22" i="7"/>
  <c r="DB26" i="23"/>
  <c r="DB238" i="5"/>
  <c r="DB285"/>
  <c r="DC194"/>
  <c r="CK147" i="22"/>
  <c r="CR194" i="6"/>
  <c r="CS191" s="1"/>
  <c r="DD203" i="15"/>
  <c r="DC247"/>
  <c r="DA221" i="5"/>
  <c r="DA265"/>
  <c r="DB177"/>
  <c r="DD47" i="15"/>
  <c r="DC99"/>
  <c r="DD280" i="5"/>
  <c r="DE189"/>
  <c r="DD233"/>
  <c r="CO28" i="22"/>
  <c r="DA249" i="5"/>
  <c r="DB161"/>
  <c r="DA205"/>
  <c r="DA40" i="7"/>
  <c r="DA41" s="1"/>
  <c r="DA40" i="9" s="1"/>
  <c r="DA41" s="1"/>
  <c r="CZ325" i="5"/>
  <c r="CZ293"/>
  <c r="CZ295" s="1"/>
  <c r="CR187" i="6"/>
  <c r="CS184" s="1"/>
  <c r="DA275" i="5"/>
  <c r="DB184"/>
  <c r="DA228"/>
  <c r="DC101" i="15"/>
  <c r="DD49"/>
  <c r="DD44"/>
  <c r="DC96"/>
  <c r="DC248"/>
  <c r="DD204"/>
  <c r="DA283" i="5"/>
  <c r="DA236"/>
  <c r="DB192"/>
  <c r="DA288"/>
  <c r="DA241"/>
  <c r="DB197"/>
  <c r="DA274"/>
  <c r="DB183"/>
  <c r="DA227"/>
  <c r="DB216"/>
  <c r="DB260"/>
  <c r="DC172"/>
  <c r="DA231"/>
  <c r="DA278"/>
  <c r="DB187"/>
  <c r="CY318"/>
  <c r="DB222"/>
  <c r="DB266"/>
  <c r="DC178"/>
  <c r="DA245"/>
  <c r="DA292"/>
  <c r="DB201"/>
  <c r="DB32" i="7"/>
  <c r="DB38" i="23"/>
  <c r="CY295" i="5"/>
  <c r="CX71" i="9"/>
  <c r="DC229" i="5"/>
  <c r="DD185"/>
  <c r="DC276"/>
  <c r="DC328" s="1"/>
  <c r="DE237"/>
  <c r="DE284"/>
  <c r="DF193"/>
  <c r="DB261"/>
  <c r="DC173"/>
  <c r="DB217"/>
  <c r="CQ28" i="22"/>
  <c r="DB34" i="7"/>
  <c r="DB40" i="23"/>
  <c r="DA248" i="5"/>
  <c r="DB160"/>
  <c r="DA204"/>
  <c r="DC332"/>
  <c r="DA337"/>
  <c r="CQ138" i="6"/>
  <c r="CQ195"/>
  <c r="DE300" i="5"/>
  <c r="DB339"/>
  <c r="CZ338"/>
  <c r="DA305"/>
  <c r="CZ334"/>
  <c r="DA307"/>
  <c r="CZ306"/>
  <c r="DA313"/>
  <c r="CZ329"/>
  <c r="CL181" i="6"/>
  <c r="DA308" i="5"/>
  <c r="DC301"/>
  <c r="DA342"/>
  <c r="DA317"/>
  <c r="CZ304"/>
  <c r="DA333"/>
  <c r="DC314"/>
  <c r="DB125" i="9"/>
  <c r="DA343" i="5"/>
  <c r="AX64" i="23"/>
  <c r="AX62" s="1"/>
  <c r="DB253" i="5" l="1"/>
  <c r="DB303" s="1"/>
  <c r="DC165"/>
  <c r="DB209"/>
  <c r="DB39" i="7"/>
  <c r="CZ173" i="22"/>
  <c r="BB161"/>
  <c r="BB150"/>
  <c r="CY65" i="23"/>
  <c r="CX178" i="22"/>
  <c r="I178" s="1"/>
  <c r="CX52" i="23"/>
  <c r="BD179" i="22"/>
  <c r="CY322" i="5"/>
  <c r="CY27" i="22" s="1"/>
  <c r="BC146"/>
  <c r="BC131"/>
  <c r="BC107" i="9"/>
  <c r="BD104" s="1"/>
  <c r="BD100"/>
  <c r="BD110" s="1"/>
  <c r="CZ26"/>
  <c r="DA23" s="1"/>
  <c r="DA25" s="1"/>
  <c r="DA44"/>
  <c r="BE46"/>
  <c r="BF43" s="1"/>
  <c r="BE48"/>
  <c r="BE99" i="22" s="1"/>
  <c r="DA24" i="9"/>
  <c r="CZ28"/>
  <c r="CZ23" i="22" s="1"/>
  <c r="DA344" i="5"/>
  <c r="DA340"/>
  <c r="CR195" i="6"/>
  <c r="DA315" i="5"/>
  <c r="DD341"/>
  <c r="DF300"/>
  <c r="DB310"/>
  <c r="DB308"/>
  <c r="CM181" i="6"/>
  <c r="CM199" s="1"/>
  <c r="DB313" i="5"/>
  <c r="DB305"/>
  <c r="CN77" i="9"/>
  <c r="CO74" s="1"/>
  <c r="CO76" s="1"/>
  <c r="CN42" i="23"/>
  <c r="CN63" s="1"/>
  <c r="CN100" i="22"/>
  <c r="DF237" i="5"/>
  <c r="DF284"/>
  <c r="DG193"/>
  <c r="DD276"/>
  <c r="DE185"/>
  <c r="DD229"/>
  <c r="CX72" i="9"/>
  <c r="CX75" s="1"/>
  <c r="DB40" i="7"/>
  <c r="DB41" s="1"/>
  <c r="DB40" i="9" s="1"/>
  <c r="DB41" s="1"/>
  <c r="DC266" i="5"/>
  <c r="DD178"/>
  <c r="DC222"/>
  <c r="DB288"/>
  <c r="DC197"/>
  <c r="DB241"/>
  <c r="DE204" i="15"/>
  <c r="DD248"/>
  <c r="DC19" i="7"/>
  <c r="DC23" i="23"/>
  <c r="DE49" i="15"/>
  <c r="DD101"/>
  <c r="CS187" i="6"/>
  <c r="CT184" s="1"/>
  <c r="CZ345" i="5"/>
  <c r="CZ349" s="1"/>
  <c r="CZ102" i="22" s="1"/>
  <c r="DC161" i="5"/>
  <c r="DB205"/>
  <c r="DB249"/>
  <c r="DD99" i="15"/>
  <c r="DE47"/>
  <c r="DC285" i="5"/>
  <c r="DD194"/>
  <c r="DC238"/>
  <c r="CZ318"/>
  <c r="DC259"/>
  <c r="DC215"/>
  <c r="DD171"/>
  <c r="DC291"/>
  <c r="DD200"/>
  <c r="DC244"/>
  <c r="DB208"/>
  <c r="DB252"/>
  <c r="DC164"/>
  <c r="DE104" i="15"/>
  <c r="DD117" i="9"/>
  <c r="DD123" s="1"/>
  <c r="DD246" i="15"/>
  <c r="DE202"/>
  <c r="CR28" i="23"/>
  <c r="CR49" s="1"/>
  <c r="CR25" i="22"/>
  <c r="CR26" s="1"/>
  <c r="DC281" i="5"/>
  <c r="DD190"/>
  <c r="DC234"/>
  <c r="DD100" i="15"/>
  <c r="DE48"/>
  <c r="DB210" i="5"/>
  <c r="DB254"/>
  <c r="DC166"/>
  <c r="DC290"/>
  <c r="DD199"/>
  <c r="DC243"/>
  <c r="DE289"/>
  <c r="DF198"/>
  <c r="DE242"/>
  <c r="DC38" i="23"/>
  <c r="DC32" i="7"/>
  <c r="DB230" i="5"/>
  <c r="DB277"/>
  <c r="DC186"/>
  <c r="DD244" i="15"/>
  <c r="DE200"/>
  <c r="DC257" i="5"/>
  <c r="DD169"/>
  <c r="DC213"/>
  <c r="DD245" i="15"/>
  <c r="DE201"/>
  <c r="DB282" i="5"/>
  <c r="DC191"/>
  <c r="DB235"/>
  <c r="DC211"/>
  <c r="DC255"/>
  <c r="DD167"/>
  <c r="DB226"/>
  <c r="DB273"/>
  <c r="DC182"/>
  <c r="DG250"/>
  <c r="DH162"/>
  <c r="DG206"/>
  <c r="CS137" i="6"/>
  <c r="CT134" s="1"/>
  <c r="DA326" i="5"/>
  <c r="DA327"/>
  <c r="DD332"/>
  <c r="DA331"/>
  <c r="DD314"/>
  <c r="DB317"/>
  <c r="DB342"/>
  <c r="DD301"/>
  <c r="DA306"/>
  <c r="DA338"/>
  <c r="DC312"/>
  <c r="DC339"/>
  <c r="DB24" i="22"/>
  <c r="DB175" s="1"/>
  <c r="DB29" i="23"/>
  <c r="DB50" s="1"/>
  <c r="DA298" i="5"/>
  <c r="DA268"/>
  <c r="DC261"/>
  <c r="DD173"/>
  <c r="DC217"/>
  <c r="DB278"/>
  <c r="DC187"/>
  <c r="DB231"/>
  <c r="CL199" i="6"/>
  <c r="CL68" i="23" s="1"/>
  <c r="CL66" s="1"/>
  <c r="DB248" i="5"/>
  <c r="DC160"/>
  <c r="DB204"/>
  <c r="DB245"/>
  <c r="DB292"/>
  <c r="DC201"/>
  <c r="DC260"/>
  <c r="DD172"/>
  <c r="DC216"/>
  <c r="DB274"/>
  <c r="DB227"/>
  <c r="DC183"/>
  <c r="DB236"/>
  <c r="DB283"/>
  <c r="DC192"/>
  <c r="DD96" i="15"/>
  <c r="DE44"/>
  <c r="DB228" i="5"/>
  <c r="DB275"/>
  <c r="DC184"/>
  <c r="CY71" i="9"/>
  <c r="CY72" s="1"/>
  <c r="CY75" s="1"/>
  <c r="DE233" i="5"/>
  <c r="DE280"/>
  <c r="DF189"/>
  <c r="DC26" i="23"/>
  <c r="DC22" i="7"/>
  <c r="DB221" i="5"/>
  <c r="DB265"/>
  <c r="DC177"/>
  <c r="DE203" i="15"/>
  <c r="DD247"/>
  <c r="CS194" i="6"/>
  <c r="CT191" s="1"/>
  <c r="DB279" i="5"/>
  <c r="DC188"/>
  <c r="DB232"/>
  <c r="CY61" i="9"/>
  <c r="DA270" i="5"/>
  <c r="DC29" i="23"/>
  <c r="DC50" s="1"/>
  <c r="DC24" i="22"/>
  <c r="DC175" s="1"/>
  <c r="DC34" i="7"/>
  <c r="DC40" i="23"/>
  <c r="DE220" i="5"/>
  <c r="DE264"/>
  <c r="DF176"/>
  <c r="DC267"/>
  <c r="DD179"/>
  <c r="DC223"/>
  <c r="DE251"/>
  <c r="DF163"/>
  <c r="DE207"/>
  <c r="DE199" i="15"/>
  <c r="DD243"/>
  <c r="DC258" i="5"/>
  <c r="DC214"/>
  <c r="DD170"/>
  <c r="CN180" i="6"/>
  <c r="CO142" s="1"/>
  <c r="DC263" i="5"/>
  <c r="DD175"/>
  <c r="DC219"/>
  <c r="DB256"/>
  <c r="DC168"/>
  <c r="DB212"/>
  <c r="DB239"/>
  <c r="DB286"/>
  <c r="DC195"/>
  <c r="CM42" i="23"/>
  <c r="CM63" s="1"/>
  <c r="CM100" i="22"/>
  <c r="DB28" i="7"/>
  <c r="DB29" s="1"/>
  <c r="DB20" i="9" s="1"/>
  <c r="DB21" s="1"/>
  <c r="DB27" i="7"/>
  <c r="DD218" i="5"/>
  <c r="DD262"/>
  <c r="DE174"/>
  <c r="DD240"/>
  <c r="DD287"/>
  <c r="DE196"/>
  <c r="DA325"/>
  <c r="DA293"/>
  <c r="DD105" i="15"/>
  <c r="DD120" i="9"/>
  <c r="DD118" s="1"/>
  <c r="DD124" s="1"/>
  <c r="DE107" i="15"/>
  <c r="DB311" i="5"/>
  <c r="DE336"/>
  <c r="DB316"/>
  <c r="DA330"/>
  <c r="DA335"/>
  <c r="CR188" i="6"/>
  <c r="DA98" i="22"/>
  <c r="DA299" i="5"/>
  <c r="DB337"/>
  <c r="DB309"/>
  <c r="DB343"/>
  <c r="DA302"/>
  <c r="CR67" i="9"/>
  <c r="CS64" s="1"/>
  <c r="CS66" s="1"/>
  <c r="DB333" i="5"/>
  <c r="DA304"/>
  <c r="DA22" i="22"/>
  <c r="DA329" i="5"/>
  <c r="DB307"/>
  <c r="CY62" i="9"/>
  <c r="CY65" s="1"/>
  <c r="DA334" i="5"/>
  <c r="CR138" i="6"/>
  <c r="DC253" i="5" l="1"/>
  <c r="DD165"/>
  <c r="DC209"/>
  <c r="DC39" i="7"/>
  <c r="DB304" i="5"/>
  <c r="DC305"/>
  <c r="CZ65" i="23"/>
  <c r="CM104" i="22"/>
  <c r="CM147" s="1"/>
  <c r="CM68" i="23"/>
  <c r="CM66" s="1"/>
  <c r="CY52"/>
  <c r="CZ322" i="5"/>
  <c r="CZ27" i="22" s="1"/>
  <c r="BC161"/>
  <c r="BC148"/>
  <c r="BC150"/>
  <c r="BC134"/>
  <c r="BC136"/>
  <c r="BC137" s="1"/>
  <c r="BD101" i="9"/>
  <c r="BD106" s="1"/>
  <c r="BD111" s="1"/>
  <c r="BD105"/>
  <c r="DA26"/>
  <c r="DB23" s="1"/>
  <c r="DB25" s="1"/>
  <c r="DB44"/>
  <c r="BE174" i="22"/>
  <c r="BE177" s="1"/>
  <c r="BE101"/>
  <c r="BF45" i="9"/>
  <c r="DB24"/>
  <c r="DA28"/>
  <c r="DA23" i="22" s="1"/>
  <c r="DB344" i="5"/>
  <c r="DB98" i="22"/>
  <c r="DD339" i="5"/>
  <c r="DE314"/>
  <c r="DB315"/>
  <c r="CN181" i="6"/>
  <c r="CN199" s="1"/>
  <c r="CN68" i="23" s="1"/>
  <c r="CN66" s="1"/>
  <c r="DC308" i="5"/>
  <c r="DC317"/>
  <c r="DB327"/>
  <c r="DC309"/>
  <c r="DB299"/>
  <c r="DE120" i="9"/>
  <c r="DE118" s="1"/>
  <c r="DE124" s="1"/>
  <c r="DF107" i="15"/>
  <c r="DE105"/>
  <c r="DA345" i="5"/>
  <c r="DA349" s="1"/>
  <c r="DA102" i="22" s="1"/>
  <c r="DE262" i="5"/>
  <c r="DF174"/>
  <c r="DE218"/>
  <c r="DF199" i="15"/>
  <c r="DE243"/>
  <c r="DF251" i="5"/>
  <c r="DG163"/>
  <c r="DF207"/>
  <c r="CT194" i="6"/>
  <c r="CU191" s="1"/>
  <c r="DF44" i="15"/>
  <c r="DE96"/>
  <c r="DC236" i="5"/>
  <c r="DC283"/>
  <c r="DD192"/>
  <c r="DB298"/>
  <c r="DB268"/>
  <c r="DB270" s="1"/>
  <c r="DA318"/>
  <c r="CT137" i="6"/>
  <c r="CU134" s="1"/>
  <c r="DH206" i="5"/>
  <c r="DH250"/>
  <c r="DI162"/>
  <c r="DC226"/>
  <c r="DC273"/>
  <c r="DD182"/>
  <c r="DD213"/>
  <c r="DD257"/>
  <c r="DE169"/>
  <c r="DF200" i="15"/>
  <c r="DE244"/>
  <c r="DD186" i="5"/>
  <c r="DC230"/>
  <c r="DC277"/>
  <c r="DF242"/>
  <c r="DF289"/>
  <c r="DG198"/>
  <c r="DE100" i="15"/>
  <c r="DF48"/>
  <c r="DF202"/>
  <c r="DE246"/>
  <c r="DC252" i="5"/>
  <c r="DD164"/>
  <c r="DC208"/>
  <c r="DE200"/>
  <c r="DD244"/>
  <c r="DD291"/>
  <c r="DD215"/>
  <c r="DD259"/>
  <c r="DE171"/>
  <c r="DD238"/>
  <c r="DD285"/>
  <c r="DE194"/>
  <c r="DF47" i="15"/>
  <c r="DE99"/>
  <c r="DC205" i="5"/>
  <c r="DC249"/>
  <c r="DD161"/>
  <c r="CT187" i="6"/>
  <c r="CU184" s="1"/>
  <c r="DE101" i="15"/>
  <c r="DF49"/>
  <c r="DC28" i="7"/>
  <c r="DC29" s="1"/>
  <c r="DC20" i="9" s="1"/>
  <c r="DC21" s="1"/>
  <c r="DC27" i="7"/>
  <c r="DF204" i="15"/>
  <c r="DE248"/>
  <c r="DC288" i="5"/>
  <c r="DD197"/>
  <c r="DC241"/>
  <c r="DE229"/>
  <c r="DE276"/>
  <c r="DF185"/>
  <c r="DG237"/>
  <c r="DG284"/>
  <c r="DH193"/>
  <c r="CN176" i="22"/>
  <c r="CO77" i="9"/>
  <c r="CP74" s="1"/>
  <c r="CO100" i="22"/>
  <c r="CO42" i="23"/>
  <c r="CO63" s="1"/>
  <c r="DB331" i="5"/>
  <c r="DC310"/>
  <c r="DB330"/>
  <c r="DC311"/>
  <c r="DB334"/>
  <c r="DC342"/>
  <c r="DC333"/>
  <c r="DD125" i="9"/>
  <c r="DC316" i="5"/>
  <c r="CS67" i="9"/>
  <c r="CT64" s="1"/>
  <c r="CS25" i="22"/>
  <c r="CS26" s="1"/>
  <c r="CS28" i="23"/>
  <c r="CS49" s="1"/>
  <c r="CM176" i="22"/>
  <c r="DC286" i="5"/>
  <c r="DD195"/>
  <c r="DC239"/>
  <c r="DD219"/>
  <c r="DD263"/>
  <c r="DE175"/>
  <c r="DD214"/>
  <c r="DD258"/>
  <c r="DE170"/>
  <c r="DE247" i="15"/>
  <c r="DF203"/>
  <c r="DF280" i="5"/>
  <c r="DG189"/>
  <c r="DF233"/>
  <c r="DA173" i="22"/>
  <c r="CZ71" i="9"/>
  <c r="CZ72" s="1"/>
  <c r="CZ75" s="1"/>
  <c r="DE240" i="5"/>
  <c r="DE287"/>
  <c r="DF196"/>
  <c r="DC212"/>
  <c r="DC256"/>
  <c r="DD168"/>
  <c r="CO180" i="6"/>
  <c r="CO181" s="1"/>
  <c r="CO199" s="1"/>
  <c r="CO68" i="23" s="1"/>
  <c r="CO66" s="1"/>
  <c r="DD38"/>
  <c r="DD32" i="7"/>
  <c r="DD223" i="5"/>
  <c r="DD267"/>
  <c r="DE179"/>
  <c r="DF264"/>
  <c r="DG176"/>
  <c r="DF220"/>
  <c r="DC279"/>
  <c r="DD188"/>
  <c r="DC232"/>
  <c r="DC221"/>
  <c r="DC265"/>
  <c r="DD177"/>
  <c r="DC228"/>
  <c r="DC275"/>
  <c r="DD184"/>
  <c r="DD19" i="7"/>
  <c r="DD23" i="23"/>
  <c r="DC274" i="5"/>
  <c r="DD183"/>
  <c r="DC227"/>
  <c r="DD216"/>
  <c r="DE172"/>
  <c r="DD260"/>
  <c r="DC245"/>
  <c r="DC292"/>
  <c r="DD201"/>
  <c r="DC204"/>
  <c r="DC248"/>
  <c r="DD160"/>
  <c r="CL104" i="22"/>
  <c r="DC231" i="5"/>
  <c r="DC278"/>
  <c r="DD187"/>
  <c r="DD261"/>
  <c r="DE173"/>
  <c r="DD217"/>
  <c r="CZ61" i="9"/>
  <c r="CZ62" s="1"/>
  <c r="CZ65" s="1"/>
  <c r="DB325" i="5"/>
  <c r="DB293"/>
  <c r="DD211"/>
  <c r="DD255"/>
  <c r="DE167"/>
  <c r="DD191"/>
  <c r="DC235"/>
  <c r="DC282"/>
  <c r="DE245" i="15"/>
  <c r="DF201"/>
  <c r="DC40" i="7"/>
  <c r="DC41" s="1"/>
  <c r="DC40" i="9" s="1"/>
  <c r="DC41" s="1"/>
  <c r="DD290" i="5"/>
  <c r="DE199"/>
  <c r="DD243"/>
  <c r="DC210"/>
  <c r="DC254"/>
  <c r="DD166"/>
  <c r="DD281"/>
  <c r="DE190"/>
  <c r="DD234"/>
  <c r="DD34" i="7"/>
  <c r="DD40" i="23"/>
  <c r="DE117" i="9"/>
  <c r="DE123" s="1"/>
  <c r="DE125" s="1"/>
  <c r="DF104" i="15"/>
  <c r="DD26" i="23"/>
  <c r="DD22" i="7"/>
  <c r="DD222" i="5"/>
  <c r="DD266"/>
  <c r="DE178"/>
  <c r="DB306"/>
  <c r="DD312"/>
  <c r="DB22" i="22"/>
  <c r="DB338" i="5"/>
  <c r="DC313"/>
  <c r="DE301"/>
  <c r="CS195" i="6"/>
  <c r="DE332" i="5"/>
  <c r="DA295"/>
  <c r="DB335"/>
  <c r="DB326"/>
  <c r="CS138" i="6"/>
  <c r="DG300" i="5"/>
  <c r="DC307"/>
  <c r="DB329"/>
  <c r="DE341"/>
  <c r="DB302"/>
  <c r="DC343"/>
  <c r="DC337"/>
  <c r="CS188" i="6"/>
  <c r="DB340" i="5"/>
  <c r="DD328"/>
  <c r="DF336"/>
  <c r="AX70" i="23"/>
  <c r="AX71" s="1"/>
  <c r="AX72" s="1"/>
  <c r="AY43" s="1"/>
  <c r="AY41" s="1"/>
  <c r="AY44" s="1"/>
  <c r="DE165" i="5" l="1"/>
  <c r="DD209"/>
  <c r="DD253"/>
  <c r="DD303" s="1"/>
  <c r="DD310"/>
  <c r="DC303"/>
  <c r="DD39" i="7"/>
  <c r="BD112" i="9"/>
  <c r="BD113" s="1"/>
  <c r="BD107" i="22" s="1"/>
  <c r="BD109" s="1"/>
  <c r="BD131" s="1"/>
  <c r="CN104"/>
  <c r="CN147" s="1"/>
  <c r="DA65" i="23"/>
  <c r="CZ52"/>
  <c r="BE179" i="22"/>
  <c r="DA322" i="5"/>
  <c r="DA27" i="22" s="1"/>
  <c r="BD107" i="9"/>
  <c r="BE104" s="1"/>
  <c r="DB26"/>
  <c r="DC23" s="1"/>
  <c r="DC25" s="1"/>
  <c r="DC44"/>
  <c r="BF46"/>
  <c r="BG43" s="1"/>
  <c r="BF48"/>
  <c r="BF99" i="22" s="1"/>
  <c r="BE103"/>
  <c r="BE106" s="1"/>
  <c r="DB28" i="9"/>
  <c r="DB23" i="22" s="1"/>
  <c r="DC24" i="9"/>
  <c r="DC327" i="5"/>
  <c r="DD317"/>
  <c r="DC299"/>
  <c r="DD309"/>
  <c r="DD343"/>
  <c r="DF341"/>
  <c r="DD316"/>
  <c r="DC334"/>
  <c r="DE339"/>
  <c r="DD308"/>
  <c r="DC329"/>
  <c r="DD307"/>
  <c r="DH300"/>
  <c r="DE328"/>
  <c r="DC98" i="22"/>
  <c r="DD305" i="5"/>
  <c r="DC330"/>
  <c r="CT138" i="6"/>
  <c r="DG104" i="15"/>
  <c r="DF117" i="9"/>
  <c r="DF123" s="1"/>
  <c r="DE255" i="5"/>
  <c r="DF167"/>
  <c r="DE211"/>
  <c r="DB345"/>
  <c r="DB349" s="1"/>
  <c r="DB102" i="22" s="1"/>
  <c r="DE217" i="5"/>
  <c r="DE261"/>
  <c r="DF173"/>
  <c r="DD278"/>
  <c r="DD231"/>
  <c r="DE187"/>
  <c r="DD248"/>
  <c r="DE160"/>
  <c r="DD204"/>
  <c r="DD227"/>
  <c r="DD274"/>
  <c r="DE183"/>
  <c r="DD228"/>
  <c r="DD275"/>
  <c r="DE184"/>
  <c r="DG220"/>
  <c r="DG264"/>
  <c r="DH176"/>
  <c r="DE223"/>
  <c r="DE267"/>
  <c r="DF179"/>
  <c r="Y47" i="11"/>
  <c r="CP142" i="6"/>
  <c r="DF287" i="5"/>
  <c r="DG196"/>
  <c r="DF240"/>
  <c r="DG280"/>
  <c r="DH189"/>
  <c r="DG233"/>
  <c r="DF247" i="15"/>
  <c r="DG203"/>
  <c r="DE258" i="5"/>
  <c r="DF170"/>
  <c r="DE214"/>
  <c r="DD239"/>
  <c r="DE195"/>
  <c r="DD286"/>
  <c r="CS28" i="22"/>
  <c r="DD29" i="23"/>
  <c r="DD50" s="1"/>
  <c r="DD24" i="22"/>
  <c r="DD175" s="1"/>
  <c r="CP76" i="9"/>
  <c r="CP77" s="1"/>
  <c r="CQ74" s="1"/>
  <c r="DF229" i="5"/>
  <c r="DF276"/>
  <c r="DG185"/>
  <c r="DE197"/>
  <c r="DD241"/>
  <c r="DD288"/>
  <c r="DG49" i="15"/>
  <c r="DF101"/>
  <c r="DD205" i="5"/>
  <c r="DD249"/>
  <c r="DE161"/>
  <c r="DF99" i="15"/>
  <c r="DG47"/>
  <c r="DE215" i="5"/>
  <c r="DE259"/>
  <c r="DF171"/>
  <c r="DF246" i="15"/>
  <c r="DG202"/>
  <c r="CR28" i="22"/>
  <c r="DG48" i="15"/>
  <c r="DF100"/>
  <c r="DG289" i="5"/>
  <c r="DH198"/>
  <c r="DG242"/>
  <c r="DE257"/>
  <c r="DF169"/>
  <c r="DE213"/>
  <c r="DC325"/>
  <c r="DC293"/>
  <c r="DB71" i="9" s="1"/>
  <c r="DI250" i="5"/>
  <c r="DJ162"/>
  <c r="DI206"/>
  <c r="CU137" i="6"/>
  <c r="CV134" s="1"/>
  <c r="DB318" i="5"/>
  <c r="DE19" i="7"/>
  <c r="DE23" i="23"/>
  <c r="DG199" i="15"/>
  <c r="DF243"/>
  <c r="DF262" i="5"/>
  <c r="DG174"/>
  <c r="DF218"/>
  <c r="DD333"/>
  <c r="DC304"/>
  <c r="DD342"/>
  <c r="DC344"/>
  <c r="DC315"/>
  <c r="DC331"/>
  <c r="DC306"/>
  <c r="DD313"/>
  <c r="Y45" i="11"/>
  <c r="DG336" i="5"/>
  <c r="DC22" i="22"/>
  <c r="CT188" i="6"/>
  <c r="DD337" i="5"/>
  <c r="DC302"/>
  <c r="DC335"/>
  <c r="CT195" i="6"/>
  <c r="DF301" i="5"/>
  <c r="DB173" i="22"/>
  <c r="DE222" i="5"/>
  <c r="DE266"/>
  <c r="DF178"/>
  <c r="DE29" i="23"/>
  <c r="DE50" s="1"/>
  <c r="DE24" i="22"/>
  <c r="DE175" s="1"/>
  <c r="DE281" i="5"/>
  <c r="DF190"/>
  <c r="DE234"/>
  <c r="DD210"/>
  <c r="DD254"/>
  <c r="DE166"/>
  <c r="DE243"/>
  <c r="DF199"/>
  <c r="DE290"/>
  <c r="DE342" s="1"/>
  <c r="DF245" i="15"/>
  <c r="DG201"/>
  <c r="DD235" i="5"/>
  <c r="DD282"/>
  <c r="DE191"/>
  <c r="DA71" i="9"/>
  <c r="CL147" i="22"/>
  <c r="DC298" i="5"/>
  <c r="DC268"/>
  <c r="DC270" s="1"/>
  <c r="DD245"/>
  <c r="DD292"/>
  <c r="DE201"/>
  <c r="DE260"/>
  <c r="DF172"/>
  <c r="DE216"/>
  <c r="DD27" i="7"/>
  <c r="DD28"/>
  <c r="DD29" s="1"/>
  <c r="DD20" i="9" s="1"/>
  <c r="DD21" s="1"/>
  <c r="DD221" i="5"/>
  <c r="DD265"/>
  <c r="DE177"/>
  <c r="DD232"/>
  <c r="DE188"/>
  <c r="DD279"/>
  <c r="DD40" i="7"/>
  <c r="DD41" s="1"/>
  <c r="DD40" i="9" s="1"/>
  <c r="DD41" s="1"/>
  <c r="Y51" i="11"/>
  <c r="CO104" i="22"/>
  <c r="CO147" s="1"/>
  <c r="DD212" i="5"/>
  <c r="DD256"/>
  <c r="DE168"/>
  <c r="DE263"/>
  <c r="DF175"/>
  <c r="DE219"/>
  <c r="CT66" i="9"/>
  <c r="CO176" i="22"/>
  <c r="DH284" i="5"/>
  <c r="DI193"/>
  <c r="DH237"/>
  <c r="DG204" i="15"/>
  <c r="DF248"/>
  <c r="CU187" i="6"/>
  <c r="CV184" s="1"/>
  <c r="DE22" i="7"/>
  <c r="DE26" i="23"/>
  <c r="DE238" i="5"/>
  <c r="DE285"/>
  <c r="DF194"/>
  <c r="DE244"/>
  <c r="DE291"/>
  <c r="DF200"/>
  <c r="DD208"/>
  <c r="DD252"/>
  <c r="DE164"/>
  <c r="DE40" i="23"/>
  <c r="DE34" i="7"/>
  <c r="DD230" i="5"/>
  <c r="DD277"/>
  <c r="DE186"/>
  <c r="DG200" i="15"/>
  <c r="DF244"/>
  <c r="DD273" i="5"/>
  <c r="DE182"/>
  <c r="DD226"/>
  <c r="DA61" i="9"/>
  <c r="DE192" i="5"/>
  <c r="DD236"/>
  <c r="DD283"/>
  <c r="DG44" i="15"/>
  <c r="DF96"/>
  <c r="CU194" i="6"/>
  <c r="CV191" s="1"/>
  <c r="DG251" i="5"/>
  <c r="DH163"/>
  <c r="DG207"/>
  <c r="DE32" i="7"/>
  <c r="DE38" i="23"/>
  <c r="DF120" i="9"/>
  <c r="DF118" s="1"/>
  <c r="DF124" s="1"/>
  <c r="DG107" i="15"/>
  <c r="DF105"/>
  <c r="DD311" i="5"/>
  <c r="DC326"/>
  <c r="DF314"/>
  <c r="DB295"/>
  <c r="DF332"/>
  <c r="DC338"/>
  <c r="DC340"/>
  <c r="DE312"/>
  <c r="AY64" i="23"/>
  <c r="AY62" s="1"/>
  <c r="DE253" i="5" l="1"/>
  <c r="DE303" s="1"/>
  <c r="DF165"/>
  <c r="DE209"/>
  <c r="DD338"/>
  <c r="DD331"/>
  <c r="DE39" i="7"/>
  <c r="BD146" i="22"/>
  <c r="BD150" s="1"/>
  <c r="DB72" i="9"/>
  <c r="DB75" s="1"/>
  <c r="DE317" i="5"/>
  <c r="DD327"/>
  <c r="DD330"/>
  <c r="DE311"/>
  <c r="DA52" i="23"/>
  <c r="DB65"/>
  <c r="DB322" i="5"/>
  <c r="DB27" i="22" s="1"/>
  <c r="BD134"/>
  <c r="BD136"/>
  <c r="BD137" s="1"/>
  <c r="BE100" i="9"/>
  <c r="BE110" s="1"/>
  <c r="DD44"/>
  <c r="BF174" i="22"/>
  <c r="BF177" s="1"/>
  <c r="BF101"/>
  <c r="BF103" s="1"/>
  <c r="BF106" s="1"/>
  <c r="DC26" i="9"/>
  <c r="DD23" s="1"/>
  <c r="DD25" s="1"/>
  <c r="BG45"/>
  <c r="DD24"/>
  <c r="DC28"/>
  <c r="DC23" i="22" s="1"/>
  <c r="DE309" i="5"/>
  <c r="DC295"/>
  <c r="DD329"/>
  <c r="DE343"/>
  <c r="DE316"/>
  <c r="DD315"/>
  <c r="DD344"/>
  <c r="DD334"/>
  <c r="CU138" i="6"/>
  <c r="CV194"/>
  <c r="CW191" s="1"/>
  <c r="DD325" i="5"/>
  <c r="DD293"/>
  <c r="DH200" i="15"/>
  <c r="DG244"/>
  <c r="DE252" i="5"/>
  <c r="DE208"/>
  <c r="DF164"/>
  <c r="DF285"/>
  <c r="DG194"/>
  <c r="DF238"/>
  <c r="CV187" i="6"/>
  <c r="CW184" s="1"/>
  <c r="DG248" i="15"/>
  <c r="DH204"/>
  <c r="DI237" i="5"/>
  <c r="DI284"/>
  <c r="DJ193"/>
  <c r="CT28" i="23"/>
  <c r="CT49" s="1"/>
  <c r="CT25" i="22"/>
  <c r="CT26" s="1"/>
  <c r="DF219" i="5"/>
  <c r="DF263"/>
  <c r="DG175"/>
  <c r="DE212"/>
  <c r="DF168"/>
  <c r="DE256"/>
  <c r="DC318"/>
  <c r="DG245" i="15"/>
  <c r="DH201"/>
  <c r="DF222" i="5"/>
  <c r="DG178"/>
  <c r="DF266"/>
  <c r="DH199" i="15"/>
  <c r="DG243"/>
  <c r="DE27" i="7"/>
  <c r="DE28"/>
  <c r="DE29" s="1"/>
  <c r="DE20" i="9" s="1"/>
  <c r="DE21" s="1"/>
  <c r="CV137" i="6"/>
  <c r="CW134" s="1"/>
  <c r="DJ206" i="5"/>
  <c r="DJ250"/>
  <c r="DH289"/>
  <c r="DI198"/>
  <c r="DH242"/>
  <c r="DH202" i="15"/>
  <c r="DG246"/>
  <c r="DF259" i="5"/>
  <c r="DG171"/>
  <c r="DF215"/>
  <c r="DF26" i="23"/>
  <c r="DF22" i="7"/>
  <c r="DE288" i="5"/>
  <c r="DF197"/>
  <c r="DE241"/>
  <c r="CP100" i="22"/>
  <c r="CP42" i="23"/>
  <c r="CP63" s="1"/>
  <c r="DF214" i="5"/>
  <c r="DF258"/>
  <c r="DG170"/>
  <c r="DG247" i="15"/>
  <c r="DH203"/>
  <c r="DG240" i="5"/>
  <c r="DG287"/>
  <c r="DH196"/>
  <c r="CP180" i="6"/>
  <c r="CQ142" s="1"/>
  <c r="DF223" i="5"/>
  <c r="DF267"/>
  <c r="DG179"/>
  <c r="DE228"/>
  <c r="DE275"/>
  <c r="DF184"/>
  <c r="DD298"/>
  <c r="DD268"/>
  <c r="DD270" s="1"/>
  <c r="DF217"/>
  <c r="DF261"/>
  <c r="DG173"/>
  <c r="DF255"/>
  <c r="DF211"/>
  <c r="DG167"/>
  <c r="DG301"/>
  <c r="DE310"/>
  <c r="DD304"/>
  <c r="DE333"/>
  <c r="DF312"/>
  <c r="DE307"/>
  <c r="DD299"/>
  <c r="DD340"/>
  <c r="DF328"/>
  <c r="DG332"/>
  <c r="DG314"/>
  <c r="DD326"/>
  <c r="DF125" i="9"/>
  <c r="DG120"/>
  <c r="DG118" s="1"/>
  <c r="DG124" s="1"/>
  <c r="DH107" i="15"/>
  <c r="DG105"/>
  <c r="DH44"/>
  <c r="DG96"/>
  <c r="DE40" i="7"/>
  <c r="DE41" s="1"/>
  <c r="DE40" i="9" s="1"/>
  <c r="DE41" s="1"/>
  <c r="DH251" i="5"/>
  <c r="DI163"/>
  <c r="DH207"/>
  <c r="DF19" i="7"/>
  <c r="DF23" i="23"/>
  <c r="DE283" i="5"/>
  <c r="DF192"/>
  <c r="DE236"/>
  <c r="DE226"/>
  <c r="DE273"/>
  <c r="DF182"/>
  <c r="DE230"/>
  <c r="DE277"/>
  <c r="DF186"/>
  <c r="DF244"/>
  <c r="DF291"/>
  <c r="DG200"/>
  <c r="DE279"/>
  <c r="DF188"/>
  <c r="DE232"/>
  <c r="DE265"/>
  <c r="DF177"/>
  <c r="DE221"/>
  <c r="DF260"/>
  <c r="DG172"/>
  <c r="DF216"/>
  <c r="DE245"/>
  <c r="DE292"/>
  <c r="DF201"/>
  <c r="DB61" i="9"/>
  <c r="DB62" s="1"/>
  <c r="DB65" s="1"/>
  <c r="DE282" i="5"/>
  <c r="DF191"/>
  <c r="DE235"/>
  <c r="DF290"/>
  <c r="DG199"/>
  <c r="DF243"/>
  <c r="DE254"/>
  <c r="DF166"/>
  <c r="DE210"/>
  <c r="DF281"/>
  <c r="DG190"/>
  <c r="DF234"/>
  <c r="DC173" i="22"/>
  <c r="DG218" i="5"/>
  <c r="DG262"/>
  <c r="DH174"/>
  <c r="DF32" i="7"/>
  <c r="DF38" i="23"/>
  <c r="DF257" i="5"/>
  <c r="DG169"/>
  <c r="DF213"/>
  <c r="DH48" i="15"/>
  <c r="DG100"/>
  <c r="DF34" i="7"/>
  <c r="DF40" i="23"/>
  <c r="DG99" i="15"/>
  <c r="DH47"/>
  <c r="DE249" i="5"/>
  <c r="DF161"/>
  <c r="DE205"/>
  <c r="DG101" i="15"/>
  <c r="DH49"/>
  <c r="DG276" i="5"/>
  <c r="DH185"/>
  <c r="DG229"/>
  <c r="CQ76" i="9"/>
  <c r="CQ77" s="1"/>
  <c r="CR74" s="1"/>
  <c r="DE239" i="5"/>
  <c r="DE286"/>
  <c r="DF195"/>
  <c r="DH280"/>
  <c r="DI189"/>
  <c r="DH233"/>
  <c r="DH264"/>
  <c r="DI176"/>
  <c r="DH220"/>
  <c r="DE227"/>
  <c r="DE274"/>
  <c r="DF183"/>
  <c r="DE204"/>
  <c r="DE248"/>
  <c r="DF160"/>
  <c r="DE278"/>
  <c r="DF187"/>
  <c r="DE231"/>
  <c r="DH104" i="15"/>
  <c r="DG117" i="9"/>
  <c r="DG123" s="1"/>
  <c r="CU195" i="6"/>
  <c r="DD335" i="5"/>
  <c r="DD302"/>
  <c r="DE337"/>
  <c r="CU188" i="6"/>
  <c r="DH336" i="5"/>
  <c r="CT67" i="9"/>
  <c r="CU64" s="1"/>
  <c r="DE313" i="5"/>
  <c r="DD306"/>
  <c r="DD98" i="22"/>
  <c r="DD22"/>
  <c r="DC345" i="5"/>
  <c r="DC349" s="1"/>
  <c r="DC102" i="22" s="1"/>
  <c r="DA72" i="9"/>
  <c r="DA75" s="1"/>
  <c r="DA62"/>
  <c r="DA65" s="1"/>
  <c r="DI300" i="5"/>
  <c r="DG341"/>
  <c r="DE308"/>
  <c r="DF339"/>
  <c r="DE305"/>
  <c r="DF253" l="1"/>
  <c r="DG165"/>
  <c r="DF209"/>
  <c r="DE306"/>
  <c r="DF39" i="7"/>
  <c r="DF316" i="5"/>
  <c r="DG125" i="9"/>
  <c r="BD148" i="22"/>
  <c r="BD161"/>
  <c r="DI336" i="5"/>
  <c r="DE302"/>
  <c r="DJ300"/>
  <c r="DC65" i="23"/>
  <c r="DB52"/>
  <c r="BF179" i="22"/>
  <c r="DC322" i="5"/>
  <c r="DC27" i="22" s="1"/>
  <c r="DE338" i="5"/>
  <c r="BE101" i="9"/>
  <c r="BE106" s="1"/>
  <c r="BE111" s="1"/>
  <c r="BE112" s="1"/>
  <c r="BE113" s="1"/>
  <c r="BE107" i="22" s="1"/>
  <c r="BE109" s="1"/>
  <c r="BE105" i="9"/>
  <c r="BF100"/>
  <c r="BF110" s="1"/>
  <c r="DD26"/>
  <c r="DE23" s="1"/>
  <c r="DE25" s="1"/>
  <c r="DE44"/>
  <c r="BG46"/>
  <c r="BH43" s="1"/>
  <c r="BG48"/>
  <c r="BG99" i="22" s="1"/>
  <c r="DD28" i="9"/>
  <c r="DD23" i="22" s="1"/>
  <c r="DE24" i="9"/>
  <c r="DE98" i="22"/>
  <c r="DF343" i="5"/>
  <c r="DG312"/>
  <c r="DE344"/>
  <c r="DF305"/>
  <c r="DF311"/>
  <c r="DF317"/>
  <c r="CP181" i="6"/>
  <c r="CP199" s="1"/>
  <c r="CP68" i="23" s="1"/>
  <c r="CP66" s="1"/>
  <c r="DF308" i="5"/>
  <c r="DE22" i="22"/>
  <c r="DG29" i="23"/>
  <c r="DG50" s="1"/>
  <c r="DG24" i="22"/>
  <c r="DG175" s="1"/>
  <c r="DE298" i="5"/>
  <c r="DE268"/>
  <c r="DE270" s="1"/>
  <c r="DF274"/>
  <c r="DG183"/>
  <c r="DF227"/>
  <c r="DI220"/>
  <c r="DI264"/>
  <c r="DJ176"/>
  <c r="CR76" i="9"/>
  <c r="DF205" i="5"/>
  <c r="DF249"/>
  <c r="DG161"/>
  <c r="DH99" i="15"/>
  <c r="DI47"/>
  <c r="DF40" i="7"/>
  <c r="DF41" s="1"/>
  <c r="DF40" i="9" s="1"/>
  <c r="DF41" s="1"/>
  <c r="DG281" i="5"/>
  <c r="DH190"/>
  <c r="DG234"/>
  <c r="DG243"/>
  <c r="DG290"/>
  <c r="DH199"/>
  <c r="DF265"/>
  <c r="DG177"/>
  <c r="DF221"/>
  <c r="DF277"/>
  <c r="DG186"/>
  <c r="DF230"/>
  <c r="DE325"/>
  <c r="DE293"/>
  <c r="DF236"/>
  <c r="DF283"/>
  <c r="DG192"/>
  <c r="DH96" i="15"/>
  <c r="DI44"/>
  <c r="DH105"/>
  <c r="DH120" i="9"/>
  <c r="DH118" s="1"/>
  <c r="DH124" s="1"/>
  <c r="DI107" i="15"/>
  <c r="DF29" i="23"/>
  <c r="DF50" s="1"/>
  <c r="DF24" i="22"/>
  <c r="DF175" s="1"/>
  <c r="DG261" i="5"/>
  <c r="DH173"/>
  <c r="DG217"/>
  <c r="DD318"/>
  <c r="DG267"/>
  <c r="DH179"/>
  <c r="DG223"/>
  <c r="CQ180" i="6"/>
  <c r="CR142" s="1"/>
  <c r="DH247" i="15"/>
  <c r="DI203"/>
  <c r="DG214" i="5"/>
  <c r="DG258"/>
  <c r="DH170"/>
  <c r="DG215"/>
  <c r="DG259"/>
  <c r="DH171"/>
  <c r="DG34" i="7"/>
  <c r="DG40" i="23"/>
  <c r="CW137" i="6"/>
  <c r="CX134" s="1"/>
  <c r="DI199" i="15"/>
  <c r="DH243"/>
  <c r="DG222" i="5"/>
  <c r="DG266"/>
  <c r="DH178"/>
  <c r="DH245" i="15"/>
  <c r="DI201"/>
  <c r="DJ237" i="5"/>
  <c r="DJ284"/>
  <c r="CW187" i="6"/>
  <c r="CX184" s="1"/>
  <c r="DG238" i="5"/>
  <c r="DG285"/>
  <c r="DH194"/>
  <c r="DF252"/>
  <c r="DG164"/>
  <c r="DF208"/>
  <c r="DI200" i="15"/>
  <c r="DH244"/>
  <c r="DD345" i="5"/>
  <c r="DD349" s="1"/>
  <c r="DD102" i="22" s="1"/>
  <c r="CW194" i="6"/>
  <c r="CX191" s="1"/>
  <c r="DE330" i="5"/>
  <c r="DH332"/>
  <c r="DG328"/>
  <c r="DF307"/>
  <c r="DE304"/>
  <c r="DE334"/>
  <c r="DF310"/>
  <c r="DE331"/>
  <c r="DH301"/>
  <c r="DE327"/>
  <c r="DG339"/>
  <c r="DE340"/>
  <c r="DH341"/>
  <c r="DF313"/>
  <c r="DD173" i="22"/>
  <c r="CU66" i="9"/>
  <c r="DI104" i="15"/>
  <c r="DH117" i="9"/>
  <c r="DH123" s="1"/>
  <c r="DG187" i="5"/>
  <c r="DF231"/>
  <c r="DF278"/>
  <c r="DF248"/>
  <c r="DG160"/>
  <c r="DF204"/>
  <c r="DI233"/>
  <c r="DI280"/>
  <c r="DJ189"/>
  <c r="DF286"/>
  <c r="DG195"/>
  <c r="DF239"/>
  <c r="CQ42" i="23"/>
  <c r="CQ63" s="1"/>
  <c r="CQ100" i="22"/>
  <c r="DH276" i="5"/>
  <c r="DI185"/>
  <c r="DH229"/>
  <c r="DH101" i="15"/>
  <c r="DI49"/>
  <c r="DG22" i="7"/>
  <c r="DG26" i="23"/>
  <c r="DH100" i="15"/>
  <c r="DI48"/>
  <c r="DG257" i="5"/>
  <c r="DH169"/>
  <c r="DG213"/>
  <c r="DH218"/>
  <c r="DH262"/>
  <c r="DI174"/>
  <c r="DF254"/>
  <c r="DG166"/>
  <c r="DF210"/>
  <c r="DF235"/>
  <c r="DF282"/>
  <c r="DG191"/>
  <c r="DF245"/>
  <c r="DF292"/>
  <c r="DG201"/>
  <c r="DG260"/>
  <c r="DH172"/>
  <c r="DG216"/>
  <c r="DF232"/>
  <c r="DF279"/>
  <c r="DG188"/>
  <c r="DG291"/>
  <c r="DH200"/>
  <c r="DG244"/>
  <c r="DF273"/>
  <c r="DG182"/>
  <c r="DF226"/>
  <c r="DF28" i="7"/>
  <c r="DF29" s="1"/>
  <c r="DF20" i="9" s="1"/>
  <c r="DF21" s="1"/>
  <c r="DF27" i="7"/>
  <c r="DI251" i="5"/>
  <c r="DJ163"/>
  <c r="DI207"/>
  <c r="DG23" i="23"/>
  <c r="DG19" i="7"/>
  <c r="DG211" i="5"/>
  <c r="DG255"/>
  <c r="DH167"/>
  <c r="DC61" i="9"/>
  <c r="DC62" s="1"/>
  <c r="DC65" s="1"/>
  <c r="DF228" i="5"/>
  <c r="DF275"/>
  <c r="DG184"/>
  <c r="DH240"/>
  <c r="DI196"/>
  <c r="DH287"/>
  <c r="DH339" s="1"/>
  <c r="CP176" i="22"/>
  <c r="DF241" i="5"/>
  <c r="DF288"/>
  <c r="DG197"/>
  <c r="DH246" i="15"/>
  <c r="DI202"/>
  <c r="DI289" i="5"/>
  <c r="DJ198"/>
  <c r="DI242"/>
  <c r="DG38" i="23"/>
  <c r="DG32" i="7"/>
  <c r="DG39" s="1"/>
  <c r="DF212" i="5"/>
  <c r="DF256"/>
  <c r="DG168"/>
  <c r="DH175"/>
  <c r="DG219"/>
  <c r="DG263"/>
  <c r="DI204" i="15"/>
  <c r="DH248"/>
  <c r="DD295" i="5"/>
  <c r="DC71" i="9"/>
  <c r="DE326" i="5"/>
  <c r="DH314"/>
  <c r="DE299"/>
  <c r="DF333"/>
  <c r="DF342"/>
  <c r="DE315"/>
  <c r="DE329"/>
  <c r="DE335"/>
  <c r="DF309"/>
  <c r="I300"/>
  <c r="CV138" i="6"/>
  <c r="CV188"/>
  <c r="DF337" i="5"/>
  <c r="CV195" i="6"/>
  <c r="AY70" i="23"/>
  <c r="AY71" s="1"/>
  <c r="AY72" s="1"/>
  <c r="AZ43" s="1"/>
  <c r="AZ41" s="1"/>
  <c r="AZ44" s="1"/>
  <c r="DG209" i="5" l="1"/>
  <c r="DG253"/>
  <c r="DG303" s="1"/>
  <c r="DH165"/>
  <c r="DF303"/>
  <c r="DF299"/>
  <c r="DD65" i="23"/>
  <c r="DC52"/>
  <c r="DD322" i="5"/>
  <c r="DD27" i="22" s="1"/>
  <c r="DF335" i="5"/>
  <c r="DE173" i="22"/>
  <c r="BE146"/>
  <c r="BE131"/>
  <c r="BF101" i="9"/>
  <c r="BF105"/>
  <c r="BE107"/>
  <c r="BF104" s="1"/>
  <c r="DF44"/>
  <c r="BG174" i="22"/>
  <c r="BG177" s="1"/>
  <c r="BG101"/>
  <c r="BG103" s="1"/>
  <c r="BG106" s="1"/>
  <c r="BH45" i="9"/>
  <c r="DE26"/>
  <c r="DF23" s="1"/>
  <c r="DF25" s="1"/>
  <c r="DF24"/>
  <c r="DE28"/>
  <c r="DE23" i="22" s="1"/>
  <c r="DI314" i="5"/>
  <c r="DH125" i="9"/>
  <c r="DH24" i="22" s="1"/>
  <c r="DH175" s="1"/>
  <c r="DF334" i="5"/>
  <c r="DI332"/>
  <c r="DH312"/>
  <c r="DG313"/>
  <c r="DF306"/>
  <c r="DF340"/>
  <c r="DG316"/>
  <c r="DF327"/>
  <c r="DF22" i="22"/>
  <c r="CW138" i="6"/>
  <c r="DG308" i="5"/>
  <c r="CQ181" i="6"/>
  <c r="CQ199" s="1"/>
  <c r="CQ68" i="23" s="1"/>
  <c r="CQ66" s="1"/>
  <c r="DC72" i="9"/>
  <c r="DC75" s="1"/>
  <c r="DH219" i="5"/>
  <c r="DH263"/>
  <c r="DI175"/>
  <c r="DG40" i="7"/>
  <c r="DG41" s="1"/>
  <c r="DG40" i="9" s="1"/>
  <c r="DG41" s="1"/>
  <c r="DH34" i="7"/>
  <c r="DH40" i="23"/>
  <c r="DI287" i="5"/>
  <c r="DJ196"/>
  <c r="DI240"/>
  <c r="DH255"/>
  <c r="DI167"/>
  <c r="DH211"/>
  <c r="DJ251"/>
  <c r="DJ207"/>
  <c r="DF325"/>
  <c r="DF293"/>
  <c r="DF295" s="1"/>
  <c r="DH291"/>
  <c r="DI200"/>
  <c r="DH244"/>
  <c r="DG232"/>
  <c r="DG279"/>
  <c r="DH188"/>
  <c r="DH260"/>
  <c r="DI172"/>
  <c r="DH216"/>
  <c r="DG245"/>
  <c r="DG292"/>
  <c r="DH201"/>
  <c r="DI276"/>
  <c r="DJ185"/>
  <c r="DI229"/>
  <c r="CQ176" i="22"/>
  <c r="DF298" i="5"/>
  <c r="DF268"/>
  <c r="DF270" s="1"/>
  <c r="CU28" i="23"/>
  <c r="CU49" s="1"/>
  <c r="CU25" i="22"/>
  <c r="CU26" s="1"/>
  <c r="CX194" i="6"/>
  <c r="CY191" s="1"/>
  <c r="DJ200" i="15"/>
  <c r="DJ244" s="1"/>
  <c r="DI244"/>
  <c r="DG208" i="5"/>
  <c r="DG252"/>
  <c r="DH164"/>
  <c r="DH238"/>
  <c r="DH285"/>
  <c r="DI194"/>
  <c r="CX187" i="6"/>
  <c r="CY184" s="1"/>
  <c r="CT28" i="22"/>
  <c r="DH32" i="7"/>
  <c r="DH39" s="1"/>
  <c r="DH38" i="23"/>
  <c r="DH259" i="5"/>
  <c r="DH215"/>
  <c r="DI171"/>
  <c r="DI247" i="15"/>
  <c r="DJ203"/>
  <c r="DJ247" s="1"/>
  <c r="DH217" i="5"/>
  <c r="DH261"/>
  <c r="DI173"/>
  <c r="DI120" i="9"/>
  <c r="DI118" s="1"/>
  <c r="DI124" s="1"/>
  <c r="DJ107" i="15"/>
  <c r="DI105"/>
  <c r="DH23" i="23"/>
  <c r="DH19" i="7"/>
  <c r="DE295" i="5"/>
  <c r="DD71" i="9"/>
  <c r="DG265" i="5"/>
  <c r="DH177"/>
  <c r="DG221"/>
  <c r="DH243"/>
  <c r="DH290"/>
  <c r="DI199"/>
  <c r="DH234"/>
  <c r="DH281"/>
  <c r="DI190"/>
  <c r="DI99" i="15"/>
  <c r="DJ47"/>
  <c r="DJ99" s="1"/>
  <c r="DG249" i="5"/>
  <c r="DG205"/>
  <c r="DH161"/>
  <c r="CR42" i="23"/>
  <c r="CR63" s="1"/>
  <c r="CR100" i="22"/>
  <c r="DE318" i="5"/>
  <c r="DI341"/>
  <c r="DF304"/>
  <c r="DG307"/>
  <c r="DF338"/>
  <c r="DG317"/>
  <c r="DF329"/>
  <c r="DF326"/>
  <c r="DI248" i="15"/>
  <c r="DJ204"/>
  <c r="DJ248" s="1"/>
  <c r="DG256" i="5"/>
  <c r="DH168"/>
  <c r="DG212"/>
  <c r="DJ242"/>
  <c r="DJ289"/>
  <c r="DJ202" i="15"/>
  <c r="DJ246" s="1"/>
  <c r="DI246"/>
  <c r="DG241" i="5"/>
  <c r="DG288"/>
  <c r="DH197"/>
  <c r="CP104" i="22"/>
  <c r="DG228" i="5"/>
  <c r="DG275"/>
  <c r="DH184"/>
  <c r="DG28" i="7"/>
  <c r="DG29" s="1"/>
  <c r="DG20" i="9" s="1"/>
  <c r="DG21" s="1"/>
  <c r="DG27" i="7"/>
  <c r="DG273" i="5"/>
  <c r="DH182"/>
  <c r="DG226"/>
  <c r="DG235"/>
  <c r="DG282"/>
  <c r="DH191"/>
  <c r="DG254"/>
  <c r="DH166"/>
  <c r="DG210"/>
  <c r="DI218"/>
  <c r="DI262"/>
  <c r="DJ174"/>
  <c r="DH257"/>
  <c r="DI169"/>
  <c r="DH213"/>
  <c r="DI100" i="15"/>
  <c r="DJ48"/>
  <c r="DJ100" s="1"/>
  <c r="DI101"/>
  <c r="DJ49"/>
  <c r="DJ101" s="1"/>
  <c r="DG239" i="5"/>
  <c r="DG286"/>
  <c r="DH195"/>
  <c r="DJ233"/>
  <c r="DJ280"/>
  <c r="DG204"/>
  <c r="DG248"/>
  <c r="DH160"/>
  <c r="DG278"/>
  <c r="DH187"/>
  <c r="DG231"/>
  <c r="DJ104" i="15"/>
  <c r="DJ117" i="9" s="1"/>
  <c r="DJ123" s="1"/>
  <c r="DI117"/>
  <c r="DI123" s="1"/>
  <c r="DI245" i="15"/>
  <c r="DJ201"/>
  <c r="DJ245" s="1"/>
  <c r="DH266" i="5"/>
  <c r="DI178"/>
  <c r="DH222"/>
  <c r="DI243" i="15"/>
  <c r="DJ199"/>
  <c r="DJ243" s="1"/>
  <c r="CX137" i="6"/>
  <c r="CY134" s="1"/>
  <c r="DH258" i="5"/>
  <c r="DI170"/>
  <c r="DH214"/>
  <c r="CR180" i="6"/>
  <c r="CS142" s="1"/>
  <c r="CS180" s="1"/>
  <c r="DH267" i="5"/>
  <c r="DI179"/>
  <c r="DH223"/>
  <c r="DJ44" i="15"/>
  <c r="DJ96" s="1"/>
  <c r="DI96"/>
  <c r="DG236" i="5"/>
  <c r="DG283"/>
  <c r="DH192"/>
  <c r="DG277"/>
  <c r="DH186"/>
  <c r="DG230"/>
  <c r="DH22" i="7"/>
  <c r="DH26" i="23"/>
  <c r="DJ220" i="5"/>
  <c r="DJ264"/>
  <c r="DG274"/>
  <c r="DH183"/>
  <c r="DG227"/>
  <c r="DD61" i="9"/>
  <c r="DD62" s="1"/>
  <c r="DD65" s="1"/>
  <c r="DG305" i="5"/>
  <c r="DI301"/>
  <c r="DG343"/>
  <c r="DF331"/>
  <c r="DG310"/>
  <c r="DF344"/>
  <c r="DH328"/>
  <c r="DF330"/>
  <c r="CU67" i="9"/>
  <c r="CV64" s="1"/>
  <c r="CW195" i="6"/>
  <c r="DF302" i="5"/>
  <c r="DG337"/>
  <c r="CW188" i="6"/>
  <c r="DJ336" i="5"/>
  <c r="I336" s="1"/>
  <c r="DG309"/>
  <c r="DG311"/>
  <c r="DE345"/>
  <c r="DE349" s="1"/>
  <c r="DE102" i="22" s="1"/>
  <c r="DF315" i="5"/>
  <c r="DG342"/>
  <c r="DG333"/>
  <c r="DF98" i="22"/>
  <c r="CR77" i="9"/>
  <c r="CS74" s="1"/>
  <c r="CS76" s="1"/>
  <c r="AZ64" i="23"/>
  <c r="AZ62" s="1"/>
  <c r="DH209" i="5" l="1"/>
  <c r="DH253"/>
  <c r="DH303" s="1"/>
  <c r="DI165"/>
  <c r="DF173" i="22"/>
  <c r="CQ104"/>
  <c r="CQ147" s="1"/>
  <c r="DE65" i="23"/>
  <c r="DD52"/>
  <c r="BG179" i="22"/>
  <c r="DE322" i="5"/>
  <c r="DE27" i="22" s="1"/>
  <c r="BE136"/>
  <c r="BE134"/>
  <c r="BE148"/>
  <c r="BE161"/>
  <c r="BE150"/>
  <c r="BG100" i="9"/>
  <c r="BG110" s="1"/>
  <c r="BF106"/>
  <c r="BF111" s="1"/>
  <c r="BF112" s="1"/>
  <c r="BF113" s="1"/>
  <c r="BF107" i="22" s="1"/>
  <c r="BF109" s="1"/>
  <c r="DI125" i="9"/>
  <c r="DI24" i="22" s="1"/>
  <c r="DI175" s="1"/>
  <c r="DH29" i="23"/>
  <c r="DH50" s="1"/>
  <c r="DF26" i="9"/>
  <c r="DG23" s="1"/>
  <c r="DG25" s="1"/>
  <c r="DG44"/>
  <c r="BH46"/>
  <c r="BI43" s="1"/>
  <c r="BH48"/>
  <c r="BH99" i="22" s="1"/>
  <c r="DF28" i="9"/>
  <c r="DF23" i="22" s="1"/>
  <c r="DG24" i="9"/>
  <c r="DH313" i="5"/>
  <c r="DJ314"/>
  <c r="I314" s="1"/>
  <c r="DG335"/>
  <c r="DH333"/>
  <c r="DH337"/>
  <c r="DG344"/>
  <c r="DG331"/>
  <c r="DG338"/>
  <c r="CX138" i="6"/>
  <c r="DI312" i="5"/>
  <c r="DG334"/>
  <c r="DG327"/>
  <c r="DG340"/>
  <c r="DJ341"/>
  <c r="I341" s="1"/>
  <c r="DH311"/>
  <c r="CS77" i="9"/>
  <c r="CT74" s="1"/>
  <c r="CT76" s="1"/>
  <c r="CS100" i="22"/>
  <c r="CS42" i="23"/>
  <c r="CS63" s="1"/>
  <c r="DH230" i="5"/>
  <c r="DH277"/>
  <c r="DI186"/>
  <c r="DH283"/>
  <c r="DI192"/>
  <c r="DH236"/>
  <c r="DJ19" i="7"/>
  <c r="DJ23" i="23"/>
  <c r="DI223" i="5"/>
  <c r="DI267"/>
  <c r="DJ179"/>
  <c r="CY137" i="6"/>
  <c r="CZ134" s="1"/>
  <c r="DI38" i="23"/>
  <c r="DI32" i="7"/>
  <c r="DI222" i="5"/>
  <c r="DI266"/>
  <c r="DJ178"/>
  <c r="DI29" i="23"/>
  <c r="DI50" s="1"/>
  <c r="DG298" i="5"/>
  <c r="DG268"/>
  <c r="DF61" i="9" s="1"/>
  <c r="DH286" i="5"/>
  <c r="DH239"/>
  <c r="DI195"/>
  <c r="DI257"/>
  <c r="DJ169"/>
  <c r="DI213"/>
  <c r="DJ218"/>
  <c r="DJ262"/>
  <c r="DH210"/>
  <c r="DH254"/>
  <c r="DI166"/>
  <c r="DH235"/>
  <c r="DH282"/>
  <c r="DI191"/>
  <c r="DH273"/>
  <c r="DI182"/>
  <c r="DH226"/>
  <c r="DH275"/>
  <c r="DI184"/>
  <c r="DH228"/>
  <c r="DH288"/>
  <c r="DI197"/>
  <c r="DH241"/>
  <c r="DJ34" i="7"/>
  <c r="DJ40" i="23"/>
  <c r="DH212" i="5"/>
  <c r="DI168"/>
  <c r="DH256"/>
  <c r="DH306" s="1"/>
  <c r="CR176" i="22"/>
  <c r="DH249" i="5"/>
  <c r="DI161"/>
  <c r="DH205"/>
  <c r="DI26" i="23"/>
  <c r="DI22" i="7"/>
  <c r="DI281" i="5"/>
  <c r="DJ190"/>
  <c r="DI234"/>
  <c r="DH28" i="7"/>
  <c r="DH29" s="1"/>
  <c r="DH20" i="9" s="1"/>
  <c r="DH21" s="1"/>
  <c r="DH27" i="7"/>
  <c r="DI215" i="5"/>
  <c r="DI259"/>
  <c r="DJ171"/>
  <c r="DH40" i="7"/>
  <c r="DH41" s="1"/>
  <c r="DH40" i="9" s="1"/>
  <c r="DH41" s="1"/>
  <c r="DI238" i="5"/>
  <c r="DI285"/>
  <c r="DJ194"/>
  <c r="DF318"/>
  <c r="DJ229"/>
  <c r="DJ276"/>
  <c r="DH245"/>
  <c r="DH292"/>
  <c r="DI201"/>
  <c r="DI216"/>
  <c r="DI260"/>
  <c r="DJ172"/>
  <c r="DH232"/>
  <c r="DH279"/>
  <c r="DI188"/>
  <c r="DI291"/>
  <c r="DJ200"/>
  <c r="DI244"/>
  <c r="DE71" i="9"/>
  <c r="DE72" s="1"/>
  <c r="DE75" s="1"/>
  <c r="DJ240" i="5"/>
  <c r="DJ287"/>
  <c r="DI219"/>
  <c r="DI263"/>
  <c r="DJ175"/>
  <c r="DG326"/>
  <c r="CR181" i="6"/>
  <c r="DH308" i="5"/>
  <c r="DG330"/>
  <c r="DJ332"/>
  <c r="I332" s="1"/>
  <c r="DG22" i="22"/>
  <c r="DG299" i="5"/>
  <c r="DH342"/>
  <c r="DG315"/>
  <c r="DH309"/>
  <c r="CX188" i="6"/>
  <c r="DG302" i="5"/>
  <c r="CX195" i="6"/>
  <c r="DH305" i="5"/>
  <c r="DD72" i="9"/>
  <c r="DD75" s="1"/>
  <c r="CV66"/>
  <c r="CV67" s="1"/>
  <c r="CW64" s="1"/>
  <c r="DH227" i="5"/>
  <c r="DH274"/>
  <c r="DI183"/>
  <c r="DI23" i="23"/>
  <c r="DI19" i="7"/>
  <c r="CS181" i="6"/>
  <c r="CS199" s="1"/>
  <c r="CS68" i="23" s="1"/>
  <c r="CS66" s="1"/>
  <c r="CT142" i="6"/>
  <c r="Z47" i="11"/>
  <c r="DI214" i="5"/>
  <c r="DI258"/>
  <c r="DJ170"/>
  <c r="DJ32" i="7"/>
  <c r="DJ39" s="1"/>
  <c r="DJ38" i="23"/>
  <c r="DH231" i="5"/>
  <c r="DH278"/>
  <c r="DI187"/>
  <c r="DH248"/>
  <c r="DI160"/>
  <c r="DH204"/>
  <c r="DG325"/>
  <c r="DG293"/>
  <c r="DF71" i="9" s="1"/>
  <c r="CP147" i="22"/>
  <c r="DI40" i="23"/>
  <c r="DI34" i="7"/>
  <c r="DJ22"/>
  <c r="DJ26" i="23"/>
  <c r="DI290" i="5"/>
  <c r="DJ199"/>
  <c r="DI243"/>
  <c r="DH221"/>
  <c r="DH265"/>
  <c r="DI177"/>
  <c r="DJ120" i="9"/>
  <c r="DJ118" s="1"/>
  <c r="DJ124" s="1"/>
  <c r="DJ125" s="1"/>
  <c r="DJ105" i="15"/>
  <c r="DI217" i="5"/>
  <c r="DI261"/>
  <c r="DJ173"/>
  <c r="CY187" i="6"/>
  <c r="CZ184" s="1"/>
  <c r="DH208" i="5"/>
  <c r="DH252"/>
  <c r="DI164"/>
  <c r="CY194" i="6"/>
  <c r="CZ191" s="1"/>
  <c r="DE61" i="9"/>
  <c r="DG270" i="5"/>
  <c r="DF345"/>
  <c r="DF349" s="1"/>
  <c r="DF102" i="22" s="1"/>
  <c r="DI255" i="5"/>
  <c r="DJ167"/>
  <c r="DI211"/>
  <c r="DG329"/>
  <c r="DH317"/>
  <c r="DH316"/>
  <c r="DH307"/>
  <c r="DG304"/>
  <c r="DG306"/>
  <c r="DI328"/>
  <c r="DH310"/>
  <c r="DH343"/>
  <c r="DJ301"/>
  <c r="I301" s="1"/>
  <c r="DI339"/>
  <c r="DG98" i="22"/>
  <c r="DI209" i="5" l="1"/>
  <c r="DI253"/>
  <c r="DI303" s="1"/>
  <c r="DJ165"/>
  <c r="DI39" i="7"/>
  <c r="DF62" i="9"/>
  <c r="DF65" s="1"/>
  <c r="DI317" i="5"/>
  <c r="DF65" i="23"/>
  <c r="DE52"/>
  <c r="DF322" i="5"/>
  <c r="DF27" i="22" s="1"/>
  <c r="DG26" i="9"/>
  <c r="DH23" s="1"/>
  <c r="DH25" s="1"/>
  <c r="BF146" i="22"/>
  <c r="BF131"/>
  <c r="BF134" s="1"/>
  <c r="BE137"/>
  <c r="DE62" i="9"/>
  <c r="DE65" s="1"/>
  <c r="BF107"/>
  <c r="BG104" s="1"/>
  <c r="BG101"/>
  <c r="BG105"/>
  <c r="DH44"/>
  <c r="BI45"/>
  <c r="BH174" i="22"/>
  <c r="BH177" s="1"/>
  <c r="BH101"/>
  <c r="BH103" s="1"/>
  <c r="BH106" s="1"/>
  <c r="DH24" i="9"/>
  <c r="DG28"/>
  <c r="DG23" i="22" s="1"/>
  <c r="DH304" i="5"/>
  <c r="DJ312"/>
  <c r="I312" s="1"/>
  <c r="DI310"/>
  <c r="DI337"/>
  <c r="DH98" i="22"/>
  <c r="DH329" i="5"/>
  <c r="DH302"/>
  <c r="CY188" i="6"/>
  <c r="DH315" i="5"/>
  <c r="DI308"/>
  <c r="CU28" i="22"/>
  <c r="DI252" i="5"/>
  <c r="DJ164"/>
  <c r="DI208"/>
  <c r="CZ187" i="6"/>
  <c r="DA184" s="1"/>
  <c r="DJ177" i="5"/>
  <c r="DI221"/>
  <c r="DI265"/>
  <c r="DJ290"/>
  <c r="DJ243"/>
  <c r="DG345"/>
  <c r="DG349" s="1"/>
  <c r="DG102" i="22" s="1"/>
  <c r="DH298" i="5"/>
  <c r="DH268"/>
  <c r="DJ258"/>
  <c r="DJ214"/>
  <c r="CT180" i="6"/>
  <c r="CU142" s="1"/>
  <c r="DI28" i="7"/>
  <c r="DI29" s="1"/>
  <c r="DI20" i="9" s="1"/>
  <c r="DI21" s="1"/>
  <c r="DI27" i="7"/>
  <c r="DI274" i="5"/>
  <c r="DJ183"/>
  <c r="DI227"/>
  <c r="CW66" i="9"/>
  <c r="CW67" s="1"/>
  <c r="CX64" s="1"/>
  <c r="CX66" s="1"/>
  <c r="DG173" i="22"/>
  <c r="CR199" i="6"/>
  <c r="CR68" i="23" s="1"/>
  <c r="CR66" s="1"/>
  <c r="Z45" i="11"/>
  <c r="DJ219" i="5"/>
  <c r="DJ263"/>
  <c r="DJ244"/>
  <c r="DJ291"/>
  <c r="DI279"/>
  <c r="DJ188"/>
  <c r="DI232"/>
  <c r="DI245"/>
  <c r="DI292"/>
  <c r="DJ201"/>
  <c r="DJ259"/>
  <c r="DJ215"/>
  <c r="DJ234"/>
  <c r="DJ281"/>
  <c r="DI249"/>
  <c r="DJ161"/>
  <c r="DI205"/>
  <c r="DI256"/>
  <c r="DJ168"/>
  <c r="DI212"/>
  <c r="DI275"/>
  <c r="DJ184"/>
  <c r="DI228"/>
  <c r="DH325"/>
  <c r="DH293"/>
  <c r="DI254"/>
  <c r="DJ166"/>
  <c r="DI210"/>
  <c r="DJ257"/>
  <c r="DJ213"/>
  <c r="DI286"/>
  <c r="DJ195"/>
  <c r="DI239"/>
  <c r="DG318"/>
  <c r="DI40" i="7"/>
  <c r="DI41" s="1"/>
  <c r="DI40" i="9" s="1"/>
  <c r="DI41" s="1"/>
  <c r="DJ223" i="5"/>
  <c r="DJ267"/>
  <c r="DJ28" i="7"/>
  <c r="DJ29" s="1"/>
  <c r="DJ20" i="9" s="1"/>
  <c r="DJ21" s="1"/>
  <c r="DJ27" i="7"/>
  <c r="DI283" i="5"/>
  <c r="DJ192"/>
  <c r="DI236"/>
  <c r="DI230"/>
  <c r="DI277"/>
  <c r="DJ186"/>
  <c r="CS176" i="22"/>
  <c r="DI305" i="5"/>
  <c r="CY195" i="6"/>
  <c r="DI311" i="5"/>
  <c r="DH330"/>
  <c r="DF72" i="9"/>
  <c r="DF75" s="1"/>
  <c r="DH340" i="5"/>
  <c r="DH334"/>
  <c r="DH338"/>
  <c r="DI316"/>
  <c r="CY138" i="6"/>
  <c r="DJ29" i="23"/>
  <c r="DJ50" s="1"/>
  <c r="DJ24" i="22"/>
  <c r="I125" i="9"/>
  <c r="DJ211" i="5"/>
  <c r="DJ255"/>
  <c r="CZ194" i="6"/>
  <c r="DA191" s="1"/>
  <c r="DJ217" i="5"/>
  <c r="DJ261"/>
  <c r="DI204"/>
  <c r="DI248"/>
  <c r="DJ160"/>
  <c r="DI278"/>
  <c r="DJ187"/>
  <c r="DI231"/>
  <c r="DJ40" i="7"/>
  <c r="DJ41" s="1"/>
  <c r="DJ40" i="9" s="1"/>
  <c r="DJ41" s="1"/>
  <c r="CS104" i="22"/>
  <c r="CS147" s="1"/>
  <c r="CV28" i="23"/>
  <c r="CV49" s="1"/>
  <c r="CV25" i="22"/>
  <c r="CV26" s="1"/>
  <c r="DJ260" i="5"/>
  <c r="DJ216"/>
  <c r="DJ285"/>
  <c r="DJ238"/>
  <c r="DI241"/>
  <c r="DI288"/>
  <c r="DJ197"/>
  <c r="DI273"/>
  <c r="DJ182"/>
  <c r="DI226"/>
  <c r="DI235"/>
  <c r="DI282"/>
  <c r="DJ191"/>
  <c r="DJ222"/>
  <c r="DJ266"/>
  <c r="CZ137" i="6"/>
  <c r="DA134" s="1"/>
  <c r="CT77" i="9"/>
  <c r="CU74" s="1"/>
  <c r="CU76" s="1"/>
  <c r="CT42" i="23"/>
  <c r="CT63" s="1"/>
  <c r="CT100" i="22"/>
  <c r="DI342" i="5"/>
  <c r="DH326"/>
  <c r="DI313"/>
  <c r="DJ339"/>
  <c r="I339" s="1"/>
  <c r="DG295"/>
  <c r="DI343"/>
  <c r="DH331"/>
  <c r="DH344"/>
  <c r="DJ328"/>
  <c r="I328" s="1"/>
  <c r="DI309"/>
  <c r="DH22" i="22"/>
  <c r="DI333" i="5"/>
  <c r="DH299"/>
  <c r="DH327"/>
  <c r="DI307"/>
  <c r="DH335"/>
  <c r="AZ70" i="23"/>
  <c r="AZ71" s="1"/>
  <c r="AZ72" s="1"/>
  <c r="BA43" s="1"/>
  <c r="BA41" s="1"/>
  <c r="BA44" s="1"/>
  <c r="DJ253" i="5" l="1"/>
  <c r="DJ303" s="1"/>
  <c r="I303" s="1"/>
  <c r="DJ209"/>
  <c r="Z51" i="11"/>
  <c r="DJ308" i="5"/>
  <c r="I308" s="1"/>
  <c r="DJ343"/>
  <c r="DJ333"/>
  <c r="I333" s="1"/>
  <c r="DG65" i="23"/>
  <c r="DF52"/>
  <c r="BH179" i="22"/>
  <c r="DG322" i="5"/>
  <c r="DG27" i="22" s="1"/>
  <c r="BG106" i="9"/>
  <c r="BG111" s="1"/>
  <c r="BG112" s="1"/>
  <c r="BG113" s="1"/>
  <c r="BG107" i="22" s="1"/>
  <c r="BG109" s="1"/>
  <c r="BF136"/>
  <c r="BF137" s="1"/>
  <c r="BF161"/>
  <c r="BF148"/>
  <c r="BF150"/>
  <c r="DJ317" i="5"/>
  <c r="I317" s="1"/>
  <c r="BH100" i="9"/>
  <c r="BH110" s="1"/>
  <c r="DH26"/>
  <c r="DI23" s="1"/>
  <c r="DI25" s="1"/>
  <c r="DH28"/>
  <c r="DH23" i="22" s="1"/>
  <c r="DI44" i="9"/>
  <c r="BI46"/>
  <c r="BJ43" s="1"/>
  <c r="BI48"/>
  <c r="BI99" i="22" s="1"/>
  <c r="DJ44" i="9"/>
  <c r="DJ24"/>
  <c r="DI24"/>
  <c r="DJ22" i="22"/>
  <c r="DJ313" i="5"/>
  <c r="I313" s="1"/>
  <c r="DJ342"/>
  <c r="I342" s="1"/>
  <c r="CZ188" i="6"/>
  <c r="DI334" i="5"/>
  <c r="DI340"/>
  <c r="DJ337"/>
  <c r="I337" s="1"/>
  <c r="DJ310"/>
  <c r="I310" s="1"/>
  <c r="DI329"/>
  <c r="CX67" i="9"/>
  <c r="CY64" s="1"/>
  <c r="CY66" s="1"/>
  <c r="CX28" i="23"/>
  <c r="CX49" s="1"/>
  <c r="CX25" i="22"/>
  <c r="CX26" s="1"/>
  <c r="CT176"/>
  <c r="DA137" i="6"/>
  <c r="DB134" s="1"/>
  <c r="DH173" i="22"/>
  <c r="DJ282" i="5"/>
  <c r="DJ235"/>
  <c r="DJ226"/>
  <c r="DJ273"/>
  <c r="DJ241"/>
  <c r="DJ288"/>
  <c r="DI298"/>
  <c r="DI268"/>
  <c r="DI270" s="1"/>
  <c r="DJ277"/>
  <c r="DJ230"/>
  <c r="DJ236"/>
  <c r="DJ283"/>
  <c r="DJ210"/>
  <c r="DJ254"/>
  <c r="DH295"/>
  <c r="DG71" i="9"/>
  <c r="DG72" s="1"/>
  <c r="DG75" s="1"/>
  <c r="DJ212" i="5"/>
  <c r="DJ256"/>
  <c r="DH270"/>
  <c r="DG61" i="9"/>
  <c r="DJ221" i="5"/>
  <c r="DJ265"/>
  <c r="DA187" i="6"/>
  <c r="DB184" s="1"/>
  <c r="DJ208" i="5"/>
  <c r="DJ252"/>
  <c r="CZ138" i="6"/>
  <c r="DJ316" i="5"/>
  <c r="I316" s="1"/>
  <c r="DI330"/>
  <c r="DJ311"/>
  <c r="I311" s="1"/>
  <c r="CZ195" i="6"/>
  <c r="DJ305" i="5"/>
  <c r="I305" s="1"/>
  <c r="DI338"/>
  <c r="DJ307"/>
  <c r="I307" s="1"/>
  <c r="DI327"/>
  <c r="DI299"/>
  <c r="DJ309"/>
  <c r="I309" s="1"/>
  <c r="DI344"/>
  <c r="DI331"/>
  <c r="DI326"/>
  <c r="DI22" i="22"/>
  <c r="CT181" i="6"/>
  <c r="DI315" i="5"/>
  <c r="CU77" i="9"/>
  <c r="CV74" s="1"/>
  <c r="CV76" s="1"/>
  <c r="CU42" i="23"/>
  <c r="CU63" s="1"/>
  <c r="CU100" i="22"/>
  <c r="DI325" i="5"/>
  <c r="DI293"/>
  <c r="DJ231"/>
  <c r="DJ278"/>
  <c r="DJ204"/>
  <c r="DJ248"/>
  <c r="DA194" i="6"/>
  <c r="DB191" s="1"/>
  <c r="DJ175" i="22"/>
  <c r="I175" s="1"/>
  <c r="I24"/>
  <c r="DJ286" i="5"/>
  <c r="DJ239"/>
  <c r="DH345"/>
  <c r="DH349" s="1"/>
  <c r="DH102" i="22" s="1"/>
  <c r="DJ228" i="5"/>
  <c r="DJ275"/>
  <c r="DJ205"/>
  <c r="DJ249"/>
  <c r="DJ292"/>
  <c r="DJ245"/>
  <c r="DJ232"/>
  <c r="DJ279"/>
  <c r="CR104" i="22"/>
  <c r="CW25"/>
  <c r="CW26" s="1"/>
  <c r="CW28" i="23"/>
  <c r="CW49" s="1"/>
  <c r="DJ274" i="5"/>
  <c r="DJ227"/>
  <c r="CU180" i="6"/>
  <c r="CV142" s="1"/>
  <c r="DH318" i="5"/>
  <c r="DJ98" i="22"/>
  <c r="DI335" i="5"/>
  <c r="DI98" i="22"/>
  <c r="DI304" i="5"/>
  <c r="DI306"/>
  <c r="I343"/>
  <c r="DI302"/>
  <c r="BA64" i="23"/>
  <c r="BA62" s="1"/>
  <c r="BG107" i="9" l="1"/>
  <c r="BH104" s="1"/>
  <c r="DJ173" i="22"/>
  <c r="DG52" i="23"/>
  <c r="DH65"/>
  <c r="DH322" i="5"/>
  <c r="DH27" i="22" s="1"/>
  <c r="BG146"/>
  <c r="BG150" s="1"/>
  <c r="BG131"/>
  <c r="BG136" s="1"/>
  <c r="BG137" s="1"/>
  <c r="BH101" i="9"/>
  <c r="BH105"/>
  <c r="BI174" i="22"/>
  <c r="BI177" s="1"/>
  <c r="BI101"/>
  <c r="BI103" s="1"/>
  <c r="BI106" s="1"/>
  <c r="DI26" i="9"/>
  <c r="DJ23" s="1"/>
  <c r="DJ25" s="1"/>
  <c r="DJ28" s="1"/>
  <c r="DJ23" i="22" s="1"/>
  <c r="BJ45" i="9"/>
  <c r="DI28"/>
  <c r="DJ330" i="5"/>
  <c r="I330" s="1"/>
  <c r="DJ334"/>
  <c r="I334" s="1"/>
  <c r="DJ302"/>
  <c r="DA195" i="6"/>
  <c r="DA188"/>
  <c r="DJ315" i="5"/>
  <c r="I315" s="1"/>
  <c r="DJ306"/>
  <c r="DJ335"/>
  <c r="I335" s="1"/>
  <c r="DJ340"/>
  <c r="I340" s="1"/>
  <c r="CU181" i="6"/>
  <c r="CU199" s="1"/>
  <c r="CU68" i="23" s="1"/>
  <c r="CU66" s="1"/>
  <c r="DJ344" i="5"/>
  <c r="I344" s="1"/>
  <c r="DJ338"/>
  <c r="I338" s="1"/>
  <c r="CV180" i="6"/>
  <c r="CW142" s="1"/>
  <c r="CW180" s="1"/>
  <c r="CW28" i="22"/>
  <c r="DB194" i="6"/>
  <c r="DC191" s="1"/>
  <c r="CV28" i="22"/>
  <c r="DH71" i="9"/>
  <c r="CT199" i="6"/>
  <c r="CT68" i="23" s="1"/>
  <c r="CT66" s="1"/>
  <c r="DB187" i="6"/>
  <c r="DC184" s="1"/>
  <c r="DG62" i="9"/>
  <c r="DG65" s="1"/>
  <c r="DI318" i="5"/>
  <c r="DJ325"/>
  <c r="DJ293"/>
  <c r="DI71" i="9" s="1"/>
  <c r="DJ72" s="1"/>
  <c r="DJ75" s="1"/>
  <c r="CX28" i="22"/>
  <c r="CY67" i="9"/>
  <c r="CZ64" s="1"/>
  <c r="CY28" i="23"/>
  <c r="CY49" s="1"/>
  <c r="CY25" i="22"/>
  <c r="CY26" s="1"/>
  <c r="DJ326" i="5"/>
  <c r="I326" s="1"/>
  <c r="DJ331"/>
  <c r="I331" s="1"/>
  <c r="DJ299"/>
  <c r="I299" s="1"/>
  <c r="DJ327"/>
  <c r="I327" s="1"/>
  <c r="DJ304"/>
  <c r="I304" s="1"/>
  <c r="DJ329"/>
  <c r="I329" s="1"/>
  <c r="DA138" i="6"/>
  <c r="I98" i="22"/>
  <c r="CR147"/>
  <c r="DJ298" i="5"/>
  <c r="DJ268"/>
  <c r="DI61" i="9" s="1"/>
  <c r="DJ62" s="1"/>
  <c r="DJ65" s="1"/>
  <c r="CU176" i="22"/>
  <c r="CV77" i="9"/>
  <c r="CW74" s="1"/>
  <c r="CW76" s="1"/>
  <c r="CV42" i="23"/>
  <c r="CV63" s="1"/>
  <c r="CV100" i="22"/>
  <c r="DI173"/>
  <c r="I173" s="1"/>
  <c r="DH61" i="9"/>
  <c r="DB137" i="6"/>
  <c r="DC134" s="1"/>
  <c r="DI345" i="5"/>
  <c r="DI349" s="1"/>
  <c r="I302"/>
  <c r="I306"/>
  <c r="DI295"/>
  <c r="I22" i="22"/>
  <c r="BH106" i="9" l="1"/>
  <c r="BH111" s="1"/>
  <c r="BH112" s="1"/>
  <c r="BH113" s="1"/>
  <c r="BH107" i="22" s="1"/>
  <c r="BH109" s="1"/>
  <c r="BH146" s="1"/>
  <c r="DJ270" i="5"/>
  <c r="I270" s="1"/>
  <c r="BG161" i="22"/>
  <c r="DI65" i="23"/>
  <c r="DH52"/>
  <c r="BI179" i="22"/>
  <c r="DI322" i="5"/>
  <c r="BG148" i="22"/>
  <c r="BG134"/>
  <c r="BI100" i="9"/>
  <c r="BI110" s="1"/>
  <c r="BH107"/>
  <c r="BI104" s="1"/>
  <c r="DJ26"/>
  <c r="BJ46"/>
  <c r="BK43" s="1"/>
  <c r="BJ48"/>
  <c r="DI23" i="22"/>
  <c r="I28" i="9"/>
  <c r="DI62"/>
  <c r="DI65" s="1"/>
  <c r="CU104" i="22"/>
  <c r="CU147" s="1"/>
  <c r="DB195" i="6"/>
  <c r="DC137"/>
  <c r="DD134" s="1"/>
  <c r="CV176" i="22"/>
  <c r="CW77" i="9"/>
  <c r="CX74" s="1"/>
  <c r="CX76" s="1"/>
  <c r="CW42" i="23"/>
  <c r="CW63" s="1"/>
  <c r="CW100" i="22"/>
  <c r="DJ318" i="5"/>
  <c r="I298"/>
  <c r="CY28" i="22"/>
  <c r="CZ66" i="9"/>
  <c r="DJ345" i="5"/>
  <c r="I325"/>
  <c r="DC187" i="6"/>
  <c r="DD184" s="1"/>
  <c r="CT104" i="22"/>
  <c r="CW181" i="6"/>
  <c r="CW199" s="1"/>
  <c r="CW68" i="23" s="1"/>
  <c r="CW66" s="1"/>
  <c r="AA47" i="11"/>
  <c r="CX142" i="6"/>
  <c r="DB138"/>
  <c r="DH62" i="9"/>
  <c r="DH65" s="1"/>
  <c r="DJ295" i="5"/>
  <c r="I295" s="1"/>
  <c r="DH72" i="9"/>
  <c r="DH75" s="1"/>
  <c r="DI72"/>
  <c r="DI75" s="1"/>
  <c r="DC194" i="6"/>
  <c r="DD191" s="1"/>
  <c r="DB188"/>
  <c r="CV181"/>
  <c r="BA70" i="23"/>
  <c r="BA71" s="1"/>
  <c r="BA72" s="1"/>
  <c r="BB43" s="1"/>
  <c r="BB41" s="1"/>
  <c r="BB44" s="1"/>
  <c r="BH131" i="22" l="1"/>
  <c r="BH134" s="1"/>
  <c r="DJ349" i="5"/>
  <c r="DI52" i="23"/>
  <c r="DJ322" i="5"/>
  <c r="DJ52" i="23" s="1"/>
  <c r="BH148" i="22"/>
  <c r="BH150"/>
  <c r="BH161"/>
  <c r="BI101" i="9"/>
  <c r="BI106" s="1"/>
  <c r="BI111" s="1"/>
  <c r="BI105"/>
  <c r="BK45"/>
  <c r="BJ99" i="22"/>
  <c r="I23"/>
  <c r="DC138" i="6"/>
  <c r="CV199"/>
  <c r="CV68" i="23" s="1"/>
  <c r="CV66" s="1"/>
  <c r="AA45" i="11"/>
  <c r="CZ25" i="22"/>
  <c r="CZ26" s="1"/>
  <c r="CZ28" i="23"/>
  <c r="CZ49" s="1"/>
  <c r="DD137" i="6"/>
  <c r="DE134" s="1"/>
  <c r="DC188"/>
  <c r="DD194"/>
  <c r="DE191" s="1"/>
  <c r="CX180"/>
  <c r="CY142" s="1"/>
  <c r="CW104" i="22"/>
  <c r="CT147"/>
  <c r="DD187" i="6"/>
  <c r="DE184" s="1"/>
  <c r="CW176" i="22"/>
  <c r="CX77" i="9"/>
  <c r="CY74" s="1"/>
  <c r="CY76" s="1"/>
  <c r="CX42" i="23"/>
  <c r="CX63" s="1"/>
  <c r="CX100" i="22"/>
  <c r="DC195" i="6"/>
  <c r="CZ67" i="9"/>
  <c r="DA64" s="1"/>
  <c r="BB64" i="23"/>
  <c r="BB62" s="1"/>
  <c r="BH136" i="22" l="1"/>
  <c r="BH137" s="1"/>
  <c r="BI112" i="9"/>
  <c r="BI113" s="1"/>
  <c r="BI107" i="22" s="1"/>
  <c r="BI109" s="1"/>
  <c r="BI146" s="1"/>
  <c r="DJ65" i="23"/>
  <c r="I102" i="22"/>
  <c r="I349" i="5"/>
  <c r="I322"/>
  <c r="I27" i="22"/>
  <c r="BI107" i="9"/>
  <c r="BJ104" s="1"/>
  <c r="BJ174" i="22"/>
  <c r="BJ177" s="1"/>
  <c r="BJ101"/>
  <c r="BJ103" s="1"/>
  <c r="BJ106" s="1"/>
  <c r="BK46" i="9"/>
  <c r="BL43" s="1"/>
  <c r="BK48"/>
  <c r="CX181" i="6"/>
  <c r="CX199" s="1"/>
  <c r="CX68" i="23" s="1"/>
  <c r="CX66" s="1"/>
  <c r="DD138" i="6"/>
  <c r="DD195"/>
  <c r="CX176" i="22"/>
  <c r="CY77" i="9"/>
  <c r="CZ74" s="1"/>
  <c r="CZ76" s="1"/>
  <c r="CY100" i="22"/>
  <c r="CY42" i="23"/>
  <c r="CY63" s="1"/>
  <c r="CZ28" i="22"/>
  <c r="DE187" i="6"/>
  <c r="DF184" s="1"/>
  <c r="DA66" i="9"/>
  <c r="CW147" i="22"/>
  <c r="CY180" i="6"/>
  <c r="CZ142" s="1"/>
  <c r="DE194"/>
  <c r="DF191" s="1"/>
  <c r="DE137"/>
  <c r="DF134" s="1"/>
  <c r="AA51" i="11"/>
  <c r="CV104" i="22"/>
  <c r="DD188" i="6"/>
  <c r="BJ179" i="22" l="1"/>
  <c r="BI161"/>
  <c r="BI150"/>
  <c r="BI148"/>
  <c r="BI131"/>
  <c r="BI134" s="1"/>
  <c r="BJ100" i="9"/>
  <c r="BJ110" s="1"/>
  <c r="BL45"/>
  <c r="BK99" i="22"/>
  <c r="DE138" i="6"/>
  <c r="DE195"/>
  <c r="CY181"/>
  <c r="CY199" s="1"/>
  <c r="CY68" i="23" s="1"/>
  <c r="CY66" s="1"/>
  <c r="DE188" i="6"/>
  <c r="CV147" i="22"/>
  <c r="DA28" i="23"/>
  <c r="DA49" s="1"/>
  <c r="DA25" i="22"/>
  <c r="DA26" s="1"/>
  <c r="CY176"/>
  <c r="DF137" i="6"/>
  <c r="DG134" s="1"/>
  <c r="DF194"/>
  <c r="DG191" s="1"/>
  <c r="CZ180"/>
  <c r="DA142" s="1"/>
  <c r="DF187"/>
  <c r="DG184" s="1"/>
  <c r="CX104" i="22"/>
  <c r="CX147" s="1"/>
  <c r="CZ77" i="9"/>
  <c r="DA74" s="1"/>
  <c r="CZ100" i="22"/>
  <c r="CZ42" i="23"/>
  <c r="CZ63" s="1"/>
  <c r="DA67" i="9"/>
  <c r="DB64" s="1"/>
  <c r="DB66" s="1"/>
  <c r="BB70" i="23"/>
  <c r="BB71" s="1"/>
  <c r="BB72" s="1"/>
  <c r="BC43" s="1"/>
  <c r="BC41" s="1"/>
  <c r="BC44" s="1"/>
  <c r="BI136" i="22" l="1"/>
  <c r="BI137" s="1"/>
  <c r="CY104"/>
  <c r="CY147" s="1"/>
  <c r="BJ101" i="9"/>
  <c r="BJ106" s="1"/>
  <c r="BJ111" s="1"/>
  <c r="BJ105"/>
  <c r="BL46"/>
  <c r="BM43" s="1"/>
  <c r="BL48"/>
  <c r="BK174" i="22"/>
  <c r="BK177" s="1"/>
  <c r="BK101"/>
  <c r="BK103" s="1"/>
  <c r="BK106" s="1"/>
  <c r="DF188" i="6"/>
  <c r="CZ181"/>
  <c r="CZ199" s="1"/>
  <c r="CZ68" i="23" s="1"/>
  <c r="CZ66" s="1"/>
  <c r="DB67" i="9"/>
  <c r="DC64" s="1"/>
  <c r="DC66" s="1"/>
  <c r="DB25" i="22"/>
  <c r="DB26" s="1"/>
  <c r="DB28" i="23"/>
  <c r="DB49" s="1"/>
  <c r="CZ176" i="22"/>
  <c r="DA76" i="9"/>
  <c r="DA77" s="1"/>
  <c r="DB74" s="1"/>
  <c r="DB76" s="1"/>
  <c r="DG187" i="6"/>
  <c r="DH184" s="1"/>
  <c r="DA180"/>
  <c r="DA181" s="1"/>
  <c r="DA28" i="22"/>
  <c r="DF195" i="6"/>
  <c r="DF138"/>
  <c r="DG194"/>
  <c r="DH191" s="1"/>
  <c r="DG137"/>
  <c r="DH134" s="1"/>
  <c r="BC64" i="23"/>
  <c r="BC62" s="1"/>
  <c r="BJ112" i="9" l="1"/>
  <c r="BJ113" s="1"/>
  <c r="BJ107" i="22" s="1"/>
  <c r="BJ109" s="1"/>
  <c r="BK179"/>
  <c r="CZ104"/>
  <c r="CZ147" s="1"/>
  <c r="BK100" i="9"/>
  <c r="BK110" s="1"/>
  <c r="BJ107"/>
  <c r="BK104" s="1"/>
  <c r="BM45"/>
  <c r="BM48" s="1"/>
  <c r="BM99" i="22" s="1"/>
  <c r="BL99"/>
  <c r="DA199" i="6"/>
  <c r="DA68" i="23" s="1"/>
  <c r="DA66" s="1"/>
  <c r="AB45" i="11"/>
  <c r="DG188" i="6"/>
  <c r="DB77" i="9"/>
  <c r="DC74" s="1"/>
  <c r="DC76" s="1"/>
  <c r="DB100" i="22"/>
  <c r="DB176" s="1"/>
  <c r="DB42" i="23"/>
  <c r="DB63" s="1"/>
  <c r="DC67" i="9"/>
  <c r="DD64" s="1"/>
  <c r="DD66" s="1"/>
  <c r="DC25" i="22"/>
  <c r="DC26" s="1"/>
  <c r="DC28" i="23"/>
  <c r="DC49" s="1"/>
  <c r="DG138" i="6"/>
  <c r="DG195"/>
  <c r="DH137"/>
  <c r="DI134" s="1"/>
  <c r="DH194"/>
  <c r="DI191" s="1"/>
  <c r="AB47" i="11"/>
  <c r="DB142" i="6"/>
  <c r="DH187"/>
  <c r="DI184" s="1"/>
  <c r="DA42" i="23"/>
  <c r="DA63" s="1"/>
  <c r="DA100" i="22"/>
  <c r="DB28"/>
  <c r="BJ146" l="1"/>
  <c r="BJ148" s="1"/>
  <c r="BJ131"/>
  <c r="BJ136" s="1"/>
  <c r="BJ137" s="1"/>
  <c r="AB51" i="11"/>
  <c r="DA104" i="22"/>
  <c r="DA147" s="1"/>
  <c r="BJ161"/>
  <c r="BK101" i="9"/>
  <c r="BK106" s="1"/>
  <c r="BK111" s="1"/>
  <c r="BK105"/>
  <c r="BM174" i="22"/>
  <c r="BM177" s="1"/>
  <c r="BM101"/>
  <c r="BM103" s="1"/>
  <c r="BM106" s="1"/>
  <c r="BL174"/>
  <c r="BL177" s="1"/>
  <c r="BL101"/>
  <c r="BL103" s="1"/>
  <c r="BL106" s="1"/>
  <c r="BM46" i="9"/>
  <c r="BN43" s="1"/>
  <c r="DI187" i="6"/>
  <c r="DJ184" s="1"/>
  <c r="DJ187" s="1"/>
  <c r="DJ188" s="1"/>
  <c r="DD67" i="9"/>
  <c r="DE64" s="1"/>
  <c r="DE66" s="1"/>
  <c r="DD25" i="22"/>
  <c r="DD26" s="1"/>
  <c r="DD28" i="23"/>
  <c r="DD49" s="1"/>
  <c r="DH195" i="6"/>
  <c r="DH138"/>
  <c r="DA176" i="22"/>
  <c r="DB180" i="6"/>
  <c r="DC142" s="1"/>
  <c r="DI194"/>
  <c r="DJ191" s="1"/>
  <c r="DJ194" s="1"/>
  <c r="DJ195" s="1"/>
  <c r="DI137"/>
  <c r="DJ134" s="1"/>
  <c r="DJ137" s="1"/>
  <c r="DJ138" s="1"/>
  <c r="DC28" i="22"/>
  <c r="DC77" i="9"/>
  <c r="DD74" s="1"/>
  <c r="DD76" s="1"/>
  <c r="DC42" i="23"/>
  <c r="DC63" s="1"/>
  <c r="DC100" i="22"/>
  <c r="DH188" i="6"/>
  <c r="BC70" i="23"/>
  <c r="BC71" s="1"/>
  <c r="BC72" s="1"/>
  <c r="BD43" s="1"/>
  <c r="BD41" s="1"/>
  <c r="BD44" s="1"/>
  <c r="BJ134" i="22" l="1"/>
  <c r="BJ150"/>
  <c r="BK112" i="9"/>
  <c r="BK113" s="1"/>
  <c r="BK107" i="22" s="1"/>
  <c r="BK109" s="1"/>
  <c r="BK146" s="1"/>
  <c r="BL179"/>
  <c r="BM179"/>
  <c r="BK107" i="9"/>
  <c r="BL104" s="1"/>
  <c r="BL100"/>
  <c r="BL110" s="1"/>
  <c r="BM100"/>
  <c r="BM110" s="1"/>
  <c r="BN45"/>
  <c r="DB181" i="6"/>
  <c r="DB199" s="1"/>
  <c r="DB68" i="23" s="1"/>
  <c r="DB66" s="1"/>
  <c r="DI138" i="6"/>
  <c r="I138" s="1"/>
  <c r="DI195"/>
  <c r="I195" s="1"/>
  <c r="DD28" i="22"/>
  <c r="DI188" i="6"/>
  <c r="I188" s="1"/>
  <c r="DD77" i="9"/>
  <c r="DE74" s="1"/>
  <c r="DE76" s="1"/>
  <c r="DD100" i="22"/>
  <c r="DD42" i="23"/>
  <c r="DD63" s="1"/>
  <c r="DC180" i="6"/>
  <c r="DD142" s="1"/>
  <c r="DE67" i="9"/>
  <c r="DF64" s="1"/>
  <c r="DF66" s="1"/>
  <c r="DE25" i="22"/>
  <c r="DE26" s="1"/>
  <c r="DE28" i="23"/>
  <c r="DE49" s="1"/>
  <c r="DC176" i="22"/>
  <c r="BD64" i="23"/>
  <c r="BD62" s="1"/>
  <c r="BK161" i="22" l="1"/>
  <c r="BK150"/>
  <c r="BK148"/>
  <c r="BK131"/>
  <c r="BK134" s="1"/>
  <c r="BM101" i="9"/>
  <c r="BM105"/>
  <c r="BL101"/>
  <c r="BL106" s="1"/>
  <c r="BL111" s="1"/>
  <c r="BL105"/>
  <c r="BN46"/>
  <c r="BO43" s="1"/>
  <c r="BN48"/>
  <c r="DC181" i="6"/>
  <c r="DC199" s="1"/>
  <c r="DE77" i="9"/>
  <c r="DF74" s="1"/>
  <c r="DF76" s="1"/>
  <c r="DE100" i="22"/>
  <c r="DE176" s="1"/>
  <c r="DE42" i="23"/>
  <c r="DE63" s="1"/>
  <c r="DE28" i="22"/>
  <c r="DF67" i="9"/>
  <c r="DG64" s="1"/>
  <c r="DG66" s="1"/>
  <c r="DF28" i="23"/>
  <c r="DF49" s="1"/>
  <c r="DF25" i="22"/>
  <c r="DF26" s="1"/>
  <c r="DD180" i="6"/>
  <c r="DE142" s="1"/>
  <c r="DB104" i="22"/>
  <c r="DD176"/>
  <c r="DC104" l="1"/>
  <c r="DC147" s="1"/>
  <c r="DC68" i="23"/>
  <c r="DC66" s="1"/>
  <c r="BK136" i="22"/>
  <c r="BK137" s="1"/>
  <c r="BL112" i="9"/>
  <c r="BL113" s="1"/>
  <c r="BL107" i="22" s="1"/>
  <c r="BL109" s="1"/>
  <c r="BL107" i="9"/>
  <c r="BM104" s="1"/>
  <c r="BM106" s="1"/>
  <c r="BM111" s="1"/>
  <c r="BM112" s="1"/>
  <c r="BM113" s="1"/>
  <c r="BM107" i="22" s="1"/>
  <c r="BM109" s="1"/>
  <c r="BO45" i="9"/>
  <c r="BN99" i="22"/>
  <c r="DD181" i="6"/>
  <c r="DD199" s="1"/>
  <c r="DD68" i="23" s="1"/>
  <c r="DD66" s="1"/>
  <c r="DB147" i="22"/>
  <c r="DE180" i="6"/>
  <c r="DE181" s="1"/>
  <c r="DE199" s="1"/>
  <c r="DE68" i="23" s="1"/>
  <c r="DE66" s="1"/>
  <c r="DF28" i="22"/>
  <c r="DG67" i="9"/>
  <c r="DH64" s="1"/>
  <c r="DH66" s="1"/>
  <c r="DG28" i="23"/>
  <c r="DG49" s="1"/>
  <c r="DG25" i="22"/>
  <c r="DG26" s="1"/>
  <c r="DF77" i="9"/>
  <c r="DG74" s="1"/>
  <c r="DG76" s="1"/>
  <c r="DF42" i="23"/>
  <c r="DF63" s="1"/>
  <c r="DF100" i="22"/>
  <c r="BD70" i="23"/>
  <c r="BD71" s="1"/>
  <c r="BD72" s="1"/>
  <c r="BE43" s="1"/>
  <c r="BE41" s="1"/>
  <c r="BE44" s="1"/>
  <c r="BM146" i="22" l="1"/>
  <c r="BM131"/>
  <c r="BM134" s="1"/>
  <c r="BL146"/>
  <c r="BL131"/>
  <c r="BM107" i="9"/>
  <c r="BN104" s="1"/>
  <c r="BO46"/>
  <c r="BP43" s="1"/>
  <c r="BO48"/>
  <c r="BN174" i="22"/>
  <c r="BN177" s="1"/>
  <c r="BN101"/>
  <c r="BN103" s="1"/>
  <c r="BN106" s="1"/>
  <c r="DD104"/>
  <c r="DD147" s="1"/>
  <c r="DG28"/>
  <c r="DH67" i="9"/>
  <c r="DI64" s="1"/>
  <c r="DH25" i="22"/>
  <c r="DH26" s="1"/>
  <c r="DH28" i="23"/>
  <c r="DH49" s="1"/>
  <c r="DF142" i="6"/>
  <c r="AC47" i="11"/>
  <c r="DF176" i="22"/>
  <c r="AC45" i="11"/>
  <c r="D45" s="1"/>
  <c r="DG77" i="9"/>
  <c r="DH74" s="1"/>
  <c r="DH76" s="1"/>
  <c r="DG42" i="23"/>
  <c r="DG63" s="1"/>
  <c r="DG100" i="22"/>
  <c r="DE104"/>
  <c r="AC51" i="11"/>
  <c r="D51" s="1"/>
  <c r="BE64" i="23"/>
  <c r="BE62" s="1"/>
  <c r="BN179" i="22" l="1"/>
  <c r="BL150"/>
  <c r="BL148"/>
  <c r="BL161"/>
  <c r="BM148"/>
  <c r="BM161"/>
  <c r="BM150"/>
  <c r="BL134"/>
  <c r="BL136"/>
  <c r="BN100" i="9"/>
  <c r="BN110" s="1"/>
  <c r="BO99" i="22"/>
  <c r="BP45" i="9"/>
  <c r="DE147" i="22"/>
  <c r="DI66" i="9"/>
  <c r="DI67" s="1"/>
  <c r="DJ64" s="1"/>
  <c r="DJ66" s="1"/>
  <c r="DG176" i="22"/>
  <c r="DH77" i="9"/>
  <c r="DI74" s="1"/>
  <c r="DH100" i="22"/>
  <c r="DH42" i="23"/>
  <c r="DH63" s="1"/>
  <c r="DF180" i="6"/>
  <c r="DG142" s="1"/>
  <c r="DH28" i="22"/>
  <c r="BL137" l="1"/>
  <c r="BM136"/>
  <c r="BM137" s="1"/>
  <c r="BN101" i="9"/>
  <c r="BN106" s="1"/>
  <c r="BN111" s="1"/>
  <c r="BN105"/>
  <c r="BP46"/>
  <c r="BQ43" s="1"/>
  <c r="BP48"/>
  <c r="BP99" i="22" s="1"/>
  <c r="BO174"/>
  <c r="BO177" s="1"/>
  <c r="BO101"/>
  <c r="BO103" s="1"/>
  <c r="BO106" s="1"/>
  <c r="DH176"/>
  <c r="DJ67" i="9"/>
  <c r="DJ28" i="23"/>
  <c r="DJ49" s="1"/>
  <c r="DJ25" i="22"/>
  <c r="DJ26" s="1"/>
  <c r="I66" i="9"/>
  <c r="DI76"/>
  <c r="DI77" s="1"/>
  <c r="DJ74" s="1"/>
  <c r="DJ76" s="1"/>
  <c r="DF181" i="6"/>
  <c r="DG180"/>
  <c r="DH142" s="1"/>
  <c r="DI28" i="23"/>
  <c r="DI49" s="1"/>
  <c r="DI25" i="22"/>
  <c r="DI26" s="1"/>
  <c r="BE70" i="23"/>
  <c r="BE71" s="1"/>
  <c r="BE72" s="1"/>
  <c r="BF43" s="1"/>
  <c r="BF41" s="1"/>
  <c r="BF44" s="1"/>
  <c r="DF199" i="6" l="1"/>
  <c r="DF104" i="22" s="1"/>
  <c r="BN112" i="9"/>
  <c r="BN113" s="1"/>
  <c r="BN107" i="22" s="1"/>
  <c r="BN109" s="1"/>
  <c r="BN146" s="1"/>
  <c r="BO179"/>
  <c r="BO100" i="9"/>
  <c r="BO110" s="1"/>
  <c r="BN107"/>
  <c r="BO104" s="1"/>
  <c r="BQ45"/>
  <c r="BP174" i="22"/>
  <c r="BP177" s="1"/>
  <c r="BP101"/>
  <c r="BP103" s="1"/>
  <c r="BP106" s="1"/>
  <c r="DJ77" i="9"/>
  <c r="DJ100" i="22"/>
  <c r="DJ176" s="1"/>
  <c r="DJ42" i="23"/>
  <c r="DJ63" s="1"/>
  <c r="I76" i="9"/>
  <c r="DI28" i="22"/>
  <c r="I25"/>
  <c r="DG181" i="6"/>
  <c r="DG199" s="1"/>
  <c r="DG68" i="23" s="1"/>
  <c r="DG66" s="1"/>
  <c r="DH180" i="6"/>
  <c r="DI142" s="1"/>
  <c r="DI42" i="23"/>
  <c r="DI63" s="1"/>
  <c r="DI100" i="22"/>
  <c r="BF64" i="23"/>
  <c r="BF62" s="1"/>
  <c r="DF68" l="1"/>
  <c r="DF66" s="1"/>
  <c r="BP179" i="22"/>
  <c r="BN148"/>
  <c r="BN161"/>
  <c r="BN150"/>
  <c r="BN131"/>
  <c r="BN136" s="1"/>
  <c r="BN137" s="1"/>
  <c r="BP100" i="9"/>
  <c r="BP110" s="1"/>
  <c r="BO101"/>
  <c r="BO106" s="1"/>
  <c r="BO111" s="1"/>
  <c r="BO105"/>
  <c r="BQ46"/>
  <c r="BR43" s="1"/>
  <c r="BQ48"/>
  <c r="BQ99" i="22" s="1"/>
  <c r="DF147"/>
  <c r="DI180" i="6"/>
  <c r="DJ142" s="1"/>
  <c r="DJ180" s="1"/>
  <c r="DJ181" s="1"/>
  <c r="DG104" i="22"/>
  <c r="DJ28"/>
  <c r="I26"/>
  <c r="I100"/>
  <c r="DH181" i="6"/>
  <c r="DH199" s="1"/>
  <c r="DH68" i="23" s="1"/>
  <c r="DH66" s="1"/>
  <c r="DI176" i="22"/>
  <c r="AD45" i="11" l="1"/>
  <c r="AD51"/>
  <c r="BN134" i="22"/>
  <c r="BO112" i="9"/>
  <c r="BO113" s="1"/>
  <c r="BO107" i="22" s="1"/>
  <c r="BO107" i="9"/>
  <c r="BP104" s="1"/>
  <c r="BP101"/>
  <c r="BP105"/>
  <c r="BR45"/>
  <c r="BQ174" i="22"/>
  <c r="BQ177" s="1"/>
  <c r="BQ101"/>
  <c r="BQ103" s="1"/>
  <c r="BQ106" s="1"/>
  <c r="DI181" i="6"/>
  <c r="DI199" s="1"/>
  <c r="DI68" i="23" s="1"/>
  <c r="DI66" s="1"/>
  <c r="I28" i="22"/>
  <c r="I181" i="6"/>
  <c r="DJ199"/>
  <c r="DJ68" i="23" s="1"/>
  <c r="DJ66" s="1"/>
  <c r="DH104" i="22"/>
  <c r="DG147"/>
  <c r="I176"/>
  <c r="BF70" i="23"/>
  <c r="BF71" s="1"/>
  <c r="BF72" s="1"/>
  <c r="BG43" s="1"/>
  <c r="BG41" s="1"/>
  <c r="BG44" s="1"/>
  <c r="DI104" i="22" l="1"/>
  <c r="DI147" s="1"/>
  <c r="BQ179"/>
  <c r="BO109"/>
  <c r="BO131" s="1"/>
  <c r="BP106" i="9"/>
  <c r="BP111" s="1"/>
  <c r="BP112" s="1"/>
  <c r="BP113" s="1"/>
  <c r="BP107" i="22" s="1"/>
  <c r="BP109" s="1"/>
  <c r="BQ100" i="9"/>
  <c r="BQ110" s="1"/>
  <c r="BR46"/>
  <c r="BS43" s="1"/>
  <c r="BR48"/>
  <c r="BR99" i="22" s="1"/>
  <c r="DH147"/>
  <c r="DJ104"/>
  <c r="I199" i="6"/>
  <c r="BG64" i="23"/>
  <c r="BG62" s="1"/>
  <c r="BO146" i="22" l="1"/>
  <c r="BO148" s="1"/>
  <c r="BO134"/>
  <c r="BO136"/>
  <c r="BO137" s="1"/>
  <c r="BP146"/>
  <c r="BP131"/>
  <c r="BP107" i="9"/>
  <c r="BQ104" s="1"/>
  <c r="BQ101"/>
  <c r="BQ105"/>
  <c r="BS45"/>
  <c r="BS48" s="1"/>
  <c r="BS99" i="22" s="1"/>
  <c r="BR174"/>
  <c r="BR177" s="1"/>
  <c r="BR101"/>
  <c r="DJ147"/>
  <c r="I104"/>
  <c r="BO161" l="1"/>
  <c r="BO150"/>
  <c r="BQ106" i="9"/>
  <c r="BQ111" s="1"/>
  <c r="BQ112" s="1"/>
  <c r="BQ113" s="1"/>
  <c r="BQ107" i="22" s="1"/>
  <c r="BP148"/>
  <c r="BP161"/>
  <c r="BP150"/>
  <c r="BP134"/>
  <c r="BP136"/>
  <c r="BP137" s="1"/>
  <c r="BS46" i="9"/>
  <c r="BT43" s="1"/>
  <c r="BT45" s="1"/>
  <c r="BR103" i="22"/>
  <c r="BR106" s="1"/>
  <c r="BR179"/>
  <c r="BS174"/>
  <c r="BS177" s="1"/>
  <c r="BS101"/>
  <c r="BS103" s="1"/>
  <c r="BS106" s="1"/>
  <c r="BG70" i="23"/>
  <c r="BG71" s="1"/>
  <c r="BG72" s="1"/>
  <c r="BH43" s="1"/>
  <c r="BH41" s="1"/>
  <c r="BH44" s="1"/>
  <c r="BQ107" i="9" l="1"/>
  <c r="BR104" s="1"/>
  <c r="BS179" i="22"/>
  <c r="BQ109"/>
  <c r="BQ146" s="1"/>
  <c r="BS100" i="9"/>
  <c r="BS110" s="1"/>
  <c r="BT46"/>
  <c r="BU43" s="1"/>
  <c r="BT48"/>
  <c r="BT99" i="22" s="1"/>
  <c r="BR100" i="9"/>
  <c r="BR110" s="1"/>
  <c r="BH64" i="23"/>
  <c r="BH62" s="1"/>
  <c r="BQ161" i="22" l="1"/>
  <c r="BQ150"/>
  <c r="BQ148"/>
  <c r="BQ131"/>
  <c r="BQ134" s="1"/>
  <c r="BR101" i="9"/>
  <c r="BR106" s="1"/>
  <c r="BR111" s="1"/>
  <c r="BR112" s="1"/>
  <c r="BR113" s="1"/>
  <c r="BR107" i="22" s="1"/>
  <c r="BR109" s="1"/>
  <c r="BR105" i="9"/>
  <c r="BS101"/>
  <c r="BS105"/>
  <c r="BT174" i="22"/>
  <c r="BT177" s="1"/>
  <c r="BT101"/>
  <c r="BU45" i="9"/>
  <c r="BQ136" i="22" l="1"/>
  <c r="BQ137" s="1"/>
  <c r="BR107" i="9"/>
  <c r="BS104" s="1"/>
  <c r="BR146" i="22"/>
  <c r="BT179"/>
  <c r="BU46" i="9"/>
  <c r="BV43" s="1"/>
  <c r="BU48"/>
  <c r="BU99" i="22" s="1"/>
  <c r="BT103"/>
  <c r="BT106" s="1"/>
  <c r="BH70" i="23"/>
  <c r="BH71" s="1"/>
  <c r="BH72" s="1"/>
  <c r="BI43" s="1"/>
  <c r="BI41" s="1"/>
  <c r="BI44" s="1"/>
  <c r="BS106" i="9" l="1"/>
  <c r="BS111" s="1"/>
  <c r="BS112" s="1"/>
  <c r="BS113" s="1"/>
  <c r="BS107" i="22" s="1"/>
  <c r="BS109" s="1"/>
  <c r="BU174"/>
  <c r="BU177" s="1"/>
  <c r="BU101"/>
  <c r="BR131"/>
  <c r="BT100" i="9"/>
  <c r="BT110" s="1"/>
  <c r="BV45"/>
  <c r="BI64" i="23"/>
  <c r="BI62" s="1"/>
  <c r="BS146" i="22" l="1"/>
  <c r="BS131"/>
  <c r="BS134" s="1"/>
  <c r="BS107" i="9"/>
  <c r="BT104" s="1"/>
  <c r="BT101"/>
  <c r="BT105"/>
  <c r="BR148" i="22"/>
  <c r="BR161"/>
  <c r="BR150"/>
  <c r="BU103"/>
  <c r="BU106" s="1"/>
  <c r="BV46" i="9"/>
  <c r="BW43" s="1"/>
  <c r="BV48"/>
  <c r="BV99" i="22" s="1"/>
  <c r="BR134"/>
  <c r="BR136"/>
  <c r="BU179"/>
  <c r="BS148" l="1"/>
  <c r="BS150"/>
  <c r="BS161"/>
  <c r="BT106" i="9"/>
  <c r="BT111" s="1"/>
  <c r="BT112" s="1"/>
  <c r="BT113" s="1"/>
  <c r="BT107" i="22" s="1"/>
  <c r="BS136"/>
  <c r="BR137"/>
  <c r="BV174"/>
  <c r="BV177" s="1"/>
  <c r="BV101"/>
  <c r="BW45" i="9"/>
  <c r="BU100"/>
  <c r="BU110" s="1"/>
  <c r="BI70" i="23"/>
  <c r="BI71" s="1"/>
  <c r="BI72" s="1"/>
  <c r="BJ43" s="1"/>
  <c r="BJ41" s="1"/>
  <c r="BJ44" s="1"/>
  <c r="BT109" i="22" l="1"/>
  <c r="BT146" s="1"/>
  <c r="BT107" i="9"/>
  <c r="BU104" s="1"/>
  <c r="BU101"/>
  <c r="BU105"/>
  <c r="BW46"/>
  <c r="BX43" s="1"/>
  <c r="BW48"/>
  <c r="BW99" i="22" s="1"/>
  <c r="BV179"/>
  <c r="BS137"/>
  <c r="BV103"/>
  <c r="BV106" s="1"/>
  <c r="BJ64" i="23"/>
  <c r="BJ62" s="1"/>
  <c r="BT131" i="22" l="1"/>
  <c r="BT136" s="1"/>
  <c r="BT137" s="1"/>
  <c r="BU106" i="9"/>
  <c r="BU111" s="1"/>
  <c r="BU112" s="1"/>
  <c r="BU113" s="1"/>
  <c r="BU107" i="22" s="1"/>
  <c r="BV100" i="9"/>
  <c r="BV110" s="1"/>
  <c r="BT148" i="22"/>
  <c r="BT150"/>
  <c r="BT161"/>
  <c r="BW174"/>
  <c r="BW177" s="1"/>
  <c r="BW101"/>
  <c r="BW103" s="1"/>
  <c r="BW106" s="1"/>
  <c r="BX45" i="9"/>
  <c r="BW179" i="22" l="1"/>
  <c r="BU109"/>
  <c r="BU146" s="1"/>
  <c r="BT134"/>
  <c r="BU107" i="9"/>
  <c r="BV104" s="1"/>
  <c r="BW100"/>
  <c r="BW110" s="1"/>
  <c r="BV101"/>
  <c r="BV105"/>
  <c r="BX46"/>
  <c r="BY43" s="1"/>
  <c r="BX48"/>
  <c r="BX99" i="22" s="1"/>
  <c r="BJ70" i="23"/>
  <c r="BJ71" s="1"/>
  <c r="BJ72" s="1"/>
  <c r="BK43" s="1"/>
  <c r="BK41" s="1"/>
  <c r="BK44" s="1"/>
  <c r="BU131" i="22" l="1"/>
  <c r="BU136" s="1"/>
  <c r="BV106" i="9"/>
  <c r="BV111" s="1"/>
  <c r="BV112" s="1"/>
  <c r="BV113" s="1"/>
  <c r="BV107" i="22" s="1"/>
  <c r="BW101" i="9"/>
  <c r="BW105"/>
  <c r="BX174" i="22"/>
  <c r="BX177" s="1"/>
  <c r="BX101"/>
  <c r="BX103" s="1"/>
  <c r="BU161"/>
  <c r="BU148"/>
  <c r="BU150"/>
  <c r="BY45" i="9"/>
  <c r="BY48" s="1"/>
  <c r="BY99" i="22" s="1"/>
  <c r="BK64" i="23"/>
  <c r="BK62" s="1"/>
  <c r="BV107" i="9" l="1"/>
  <c r="BW104" s="1"/>
  <c r="BW106" s="1"/>
  <c r="BW111" s="1"/>
  <c r="BW112" s="1"/>
  <c r="BW113" s="1"/>
  <c r="BW107" i="22" s="1"/>
  <c r="BW109" s="1"/>
  <c r="BX179"/>
  <c r="BU134"/>
  <c r="BV109"/>
  <c r="BV146" s="1"/>
  <c r="BX106"/>
  <c r="BX100" i="9" s="1"/>
  <c r="BX110" s="1"/>
  <c r="BY174" i="22"/>
  <c r="BY177" s="1"/>
  <c r="BY101"/>
  <c r="BY103" s="1"/>
  <c r="BY106" s="1"/>
  <c r="BU137"/>
  <c r="BY46" i="9"/>
  <c r="BZ43" s="1"/>
  <c r="BV131" i="22" l="1"/>
  <c r="BV136" s="1"/>
  <c r="BV137" s="1"/>
  <c r="BY179"/>
  <c r="BX101" i="9"/>
  <c r="BX105"/>
  <c r="BW146" i="22"/>
  <c r="BW131"/>
  <c r="BW134" s="1"/>
  <c r="BW107" i="9"/>
  <c r="BX104" s="1"/>
  <c r="BY100"/>
  <c r="BY110" s="1"/>
  <c r="BV148" i="22"/>
  <c r="BV150"/>
  <c r="BV161"/>
  <c r="BZ45" i="9"/>
  <c r="BK70" i="23"/>
  <c r="BK71" s="1"/>
  <c r="BK72" s="1"/>
  <c r="BL43" s="1"/>
  <c r="BL41" s="1"/>
  <c r="BL44" s="1"/>
  <c r="BX106" i="9" l="1"/>
  <c r="BX107" s="1"/>
  <c r="BY104" s="1"/>
  <c r="BV134" i="22"/>
  <c r="BW136"/>
  <c r="BW137" s="1"/>
  <c r="BW150"/>
  <c r="BW148"/>
  <c r="BW161"/>
  <c r="BY101" i="9"/>
  <c r="BY105"/>
  <c r="BZ46"/>
  <c r="CA43" s="1"/>
  <c r="BZ48"/>
  <c r="BZ99" i="22" s="1"/>
  <c r="BL64" i="23"/>
  <c r="BL62" s="1"/>
  <c r="BX111" i="9" l="1"/>
  <c r="BX112" s="1"/>
  <c r="BX113" s="1"/>
  <c r="BX107" i="22" s="1"/>
  <c r="BX109" s="1"/>
  <c r="BX146" s="1"/>
  <c r="BY106" i="9"/>
  <c r="BY111" s="1"/>
  <c r="BY112" s="1"/>
  <c r="BY113" s="1"/>
  <c r="BY107" i="22" s="1"/>
  <c r="BY109" s="1"/>
  <c r="BZ174"/>
  <c r="BZ177" s="1"/>
  <c r="BZ101"/>
  <c r="BZ103" s="1"/>
  <c r="BZ106" s="1"/>
  <c r="CA45" i="9"/>
  <c r="CA48" s="1"/>
  <c r="CA99" i="22" s="1"/>
  <c r="BY107" i="9" l="1"/>
  <c r="BZ104" s="1"/>
  <c r="BY131" i="22"/>
  <c r="BY134" s="1"/>
  <c r="BY146"/>
  <c r="BY148" s="1"/>
  <c r="BZ179"/>
  <c r="BX161"/>
  <c r="BX150"/>
  <c r="BX148"/>
  <c r="BX131"/>
  <c r="BX134" s="1"/>
  <c r="BZ100" i="9"/>
  <c r="BZ110" s="1"/>
  <c r="CA174" i="22"/>
  <c r="CA177" s="1"/>
  <c r="CA101"/>
  <c r="CA103" s="1"/>
  <c r="CA106" s="1"/>
  <c r="CA46" i="9"/>
  <c r="CB43" s="1"/>
  <c r="BL70" i="23"/>
  <c r="BL71" s="1"/>
  <c r="BL72" s="1"/>
  <c r="BM43" s="1"/>
  <c r="BM41" s="1"/>
  <c r="BM44" s="1"/>
  <c r="BY161" i="22" l="1"/>
  <c r="BY150"/>
  <c r="CA179"/>
  <c r="BX136"/>
  <c r="BY136" s="1"/>
  <c r="BY137" s="1"/>
  <c r="CA100" i="9"/>
  <c r="CA110" s="1"/>
  <c r="BZ101"/>
  <c r="BZ106" s="1"/>
  <c r="BZ111" s="1"/>
  <c r="BZ105"/>
  <c r="CB45"/>
  <c r="BM64" i="23"/>
  <c r="BM62" s="1"/>
  <c r="BZ112" i="9" l="1"/>
  <c r="BZ113" s="1"/>
  <c r="BZ107" i="22" s="1"/>
  <c r="BZ109" s="1"/>
  <c r="BZ146" s="1"/>
  <c r="BX137"/>
  <c r="CA101" i="9"/>
  <c r="CA105"/>
  <c r="BZ107"/>
  <c r="CA104" s="1"/>
  <c r="CB46"/>
  <c r="CC43" s="1"/>
  <c r="CB48"/>
  <c r="CB99" i="22" s="1"/>
  <c r="BZ148" l="1"/>
  <c r="BZ150"/>
  <c r="BZ161"/>
  <c r="BZ131"/>
  <c r="BZ134" s="1"/>
  <c r="CA106" i="9"/>
  <c r="CA111" s="1"/>
  <c r="CA112" s="1"/>
  <c r="CA113" s="1"/>
  <c r="CA107" i="22" s="1"/>
  <c r="CA109" s="1"/>
  <c r="CB174"/>
  <c r="CB177" s="1"/>
  <c r="CB101"/>
  <c r="CB103" s="1"/>
  <c r="CB106" s="1"/>
  <c r="CC45" i="9"/>
  <c r="BM70" i="23"/>
  <c r="BM71" s="1"/>
  <c r="BM72" s="1"/>
  <c r="BN43" s="1"/>
  <c r="BN41" s="1"/>
  <c r="BN44" s="1"/>
  <c r="CB179" i="22" l="1"/>
  <c r="BZ136"/>
  <c r="BZ137" s="1"/>
  <c r="CA146"/>
  <c r="CA131"/>
  <c r="CA134" s="1"/>
  <c r="CA107" i="9"/>
  <c r="CB104" s="1"/>
  <c r="CB100"/>
  <c r="CB110" s="1"/>
  <c r="CC46"/>
  <c r="CD43" s="1"/>
  <c r="CC48"/>
  <c r="CC99" i="22" s="1"/>
  <c r="BN64" i="23"/>
  <c r="BN62" s="1"/>
  <c r="CA136" i="22" l="1"/>
  <c r="CA137" s="1"/>
  <c r="CA161"/>
  <c r="CA148"/>
  <c r="CA150"/>
  <c r="CB101" i="9"/>
  <c r="CB106" s="1"/>
  <c r="CB111" s="1"/>
  <c r="CB105"/>
  <c r="CC174" i="22"/>
  <c r="CC177" s="1"/>
  <c r="CC101"/>
  <c r="CC103" s="1"/>
  <c r="CC106" s="1"/>
  <c r="CD45" i="9"/>
  <c r="CC179" i="22" l="1"/>
  <c r="CB112" i="9"/>
  <c r="CB113" s="1"/>
  <c r="CB107" i="22" s="1"/>
  <c r="CC100" i="9"/>
  <c r="CC110" s="1"/>
  <c r="CB107"/>
  <c r="CC104" s="1"/>
  <c r="CD46"/>
  <c r="CE43" s="1"/>
  <c r="CD48"/>
  <c r="CD99" i="22" s="1"/>
  <c r="BN70" i="23"/>
  <c r="BN71" s="1"/>
  <c r="BN72" s="1"/>
  <c r="BO43" s="1"/>
  <c r="BO41" s="1"/>
  <c r="BO44" s="1"/>
  <c r="CB109" i="22" l="1"/>
  <c r="CB146" s="1"/>
  <c r="CC101" i="9"/>
  <c r="CC106" s="1"/>
  <c r="CC111" s="1"/>
  <c r="CC112" s="1"/>
  <c r="CC113" s="1"/>
  <c r="CC107" i="22" s="1"/>
  <c r="CC105" i="9"/>
  <c r="CE45"/>
  <c r="CE48" s="1"/>
  <c r="CE99" i="22" s="1"/>
  <c r="CD174"/>
  <c r="CD177" s="1"/>
  <c r="CD101"/>
  <c r="CD103" s="1"/>
  <c r="CD106" s="1"/>
  <c r="BO64" i="23"/>
  <c r="BO62" s="1"/>
  <c r="CD179" i="22" l="1"/>
  <c r="CB150"/>
  <c r="CB148"/>
  <c r="CB161"/>
  <c r="CC109"/>
  <c r="CC131" s="1"/>
  <c r="CB131"/>
  <c r="CB134" s="1"/>
  <c r="CC107" i="9"/>
  <c r="CD104" s="1"/>
  <c r="CD100"/>
  <c r="CD110" s="1"/>
  <c r="CE46"/>
  <c r="CF43" s="1"/>
  <c r="CE174" i="22"/>
  <c r="CE177" s="1"/>
  <c r="CE101"/>
  <c r="CE103" s="1"/>
  <c r="CE106" s="1"/>
  <c r="CC146" l="1"/>
  <c r="CC148" s="1"/>
  <c r="CB136"/>
  <c r="CB137" s="1"/>
  <c r="CE179"/>
  <c r="CC134"/>
  <c r="CE100" i="9"/>
  <c r="CE110" s="1"/>
  <c r="CD101"/>
  <c r="CD106" s="1"/>
  <c r="CD111" s="1"/>
  <c r="CD105"/>
  <c r="CF45"/>
  <c r="BO70" i="23"/>
  <c r="BO71" s="1"/>
  <c r="BO72" s="1"/>
  <c r="BP43" s="1"/>
  <c r="BP41" s="1"/>
  <c r="BP44" s="1"/>
  <c r="CC161" i="22" l="1"/>
  <c r="CC150"/>
  <c r="CC136"/>
  <c r="CC137" s="1"/>
  <c r="CD112" i="9"/>
  <c r="CD113" s="1"/>
  <c r="CD107" i="22" s="1"/>
  <c r="CD109" s="1"/>
  <c r="CD146" s="1"/>
  <c r="CE101" i="9"/>
  <c r="CE105"/>
  <c r="CD107"/>
  <c r="CE104" s="1"/>
  <c r="CF46"/>
  <c r="CG43" s="1"/>
  <c r="CF48"/>
  <c r="CF99" i="22" s="1"/>
  <c r="BP64" i="23"/>
  <c r="BP62" s="1"/>
  <c r="CD161" i="22" l="1"/>
  <c r="CD150"/>
  <c r="CD148"/>
  <c r="CD131"/>
  <c r="CD134" s="1"/>
  <c r="CE106" i="9"/>
  <c r="CE111" s="1"/>
  <c r="CE112" s="1"/>
  <c r="CE113" s="1"/>
  <c r="CE107" i="22" s="1"/>
  <c r="CE109" s="1"/>
  <c r="CG45" i="9"/>
  <c r="CG48" s="1"/>
  <c r="CG99" i="22" s="1"/>
  <c r="CF174"/>
  <c r="CF177" s="1"/>
  <c r="CF101"/>
  <c r="CF103" s="1"/>
  <c r="CF106" s="1"/>
  <c r="CF179" l="1"/>
  <c r="CD136"/>
  <c r="CD137" s="1"/>
  <c r="CE146"/>
  <c r="CE131"/>
  <c r="CE134" s="1"/>
  <c r="CE107" i="9"/>
  <c r="CF104" s="1"/>
  <c r="CF100"/>
  <c r="CF110" s="1"/>
  <c r="CG46"/>
  <c r="CH43" s="1"/>
  <c r="CG174" i="22"/>
  <c r="CG177" s="1"/>
  <c r="CG101"/>
  <c r="CG103" s="1"/>
  <c r="CG106" s="1"/>
  <c r="BP70" i="23"/>
  <c r="BP71" s="1"/>
  <c r="BP72" s="1"/>
  <c r="BQ43" s="1"/>
  <c r="BQ41" s="1"/>
  <c r="BQ44" s="1"/>
  <c r="CG179" i="22" l="1"/>
  <c r="CE136"/>
  <c r="CE137" s="1"/>
  <c r="CE161"/>
  <c r="CE150"/>
  <c r="CE148"/>
  <c r="CG100" i="9"/>
  <c r="CG110" s="1"/>
  <c r="CF101"/>
  <c r="CF106" s="1"/>
  <c r="CF111" s="1"/>
  <c r="CF105"/>
  <c r="CH45"/>
  <c r="BQ64" i="23"/>
  <c r="BQ62" s="1"/>
  <c r="CF112" i="9" l="1"/>
  <c r="CF113" s="1"/>
  <c r="CF107" i="22" s="1"/>
  <c r="CF109" s="1"/>
  <c r="CF146" s="1"/>
  <c r="CG101" i="9"/>
  <c r="CG105"/>
  <c r="CF107"/>
  <c r="CG104" s="1"/>
  <c r="CH46"/>
  <c r="CI43" s="1"/>
  <c r="CH48"/>
  <c r="CH99" i="22" s="1"/>
  <c r="CF150" l="1"/>
  <c r="CF148"/>
  <c r="CF161"/>
  <c r="CF131"/>
  <c r="CF134" s="1"/>
  <c r="CG106" i="9"/>
  <c r="CG111" s="1"/>
  <c r="CG112" s="1"/>
  <c r="CG113" s="1"/>
  <c r="CG107" i="22" s="1"/>
  <c r="CG109" s="1"/>
  <c r="CH174"/>
  <c r="CH177" s="1"/>
  <c r="CH101"/>
  <c r="CH103" s="1"/>
  <c r="CH106" s="1"/>
  <c r="CI45" i="9"/>
  <c r="CI48" s="1"/>
  <c r="CI99" i="22" s="1"/>
  <c r="BQ70" i="23"/>
  <c r="BQ71" s="1"/>
  <c r="BQ72" s="1"/>
  <c r="BR43" s="1"/>
  <c r="BR41" s="1"/>
  <c r="BR44" s="1"/>
  <c r="CH179" i="22" l="1"/>
  <c r="CF136"/>
  <c r="CF137" s="1"/>
  <c r="CG146"/>
  <c r="CG131"/>
  <c r="CG134" s="1"/>
  <c r="CG107" i="9"/>
  <c r="CH104" s="1"/>
  <c r="CH100"/>
  <c r="CH110" s="1"/>
  <c r="CI174" i="22"/>
  <c r="CI177" s="1"/>
  <c r="CI101"/>
  <c r="CI103" s="1"/>
  <c r="CI106" s="1"/>
  <c r="CI46" i="9"/>
  <c r="CJ43" s="1"/>
  <c r="BR64" i="23"/>
  <c r="BR62" s="1"/>
  <c r="CI179" i="22" l="1"/>
  <c r="CG136"/>
  <c r="CG137" s="1"/>
  <c r="CG161"/>
  <c r="CG150"/>
  <c r="CG148"/>
  <c r="CI100" i="9"/>
  <c r="CI110" s="1"/>
  <c r="CH101"/>
  <c r="CH106" s="1"/>
  <c r="CH111" s="1"/>
  <c r="CH105"/>
  <c r="CJ45"/>
  <c r="CH112" l="1"/>
  <c r="CH113" s="1"/>
  <c r="CH107" i="22" s="1"/>
  <c r="CI101" i="9"/>
  <c r="CI105"/>
  <c r="CH107"/>
  <c r="CI104" s="1"/>
  <c r="CJ46"/>
  <c r="CK43" s="1"/>
  <c r="CJ48"/>
  <c r="CJ99" i="22" s="1"/>
  <c r="BR70" i="23"/>
  <c r="BR71" s="1"/>
  <c r="BR72" s="1"/>
  <c r="BS43" s="1"/>
  <c r="BS41" s="1"/>
  <c r="BS44" s="1"/>
  <c r="CH109" i="22" l="1"/>
  <c r="CH131" s="1"/>
  <c r="CI106" i="9"/>
  <c r="CI111" s="1"/>
  <c r="CI112" s="1"/>
  <c r="CI113" s="1"/>
  <c r="CI107" i="22" s="1"/>
  <c r="CI109" s="1"/>
  <c r="CK45" i="9"/>
  <c r="CK48" s="1"/>
  <c r="CK99" i="22" s="1"/>
  <c r="CJ174"/>
  <c r="CJ177" s="1"/>
  <c r="CJ101"/>
  <c r="CJ103" s="1"/>
  <c r="CJ106" s="1"/>
  <c r="BS64" i="23"/>
  <c r="BS62" s="1"/>
  <c r="CJ179" i="22" l="1"/>
  <c r="CH146"/>
  <c r="CH148" s="1"/>
  <c r="CH136"/>
  <c r="CH137" s="1"/>
  <c r="CH134"/>
  <c r="CI146"/>
  <c r="CI131"/>
  <c r="CI107" i="9"/>
  <c r="CJ104" s="1"/>
  <c r="CJ100"/>
  <c r="CJ110" s="1"/>
  <c r="CK46"/>
  <c r="CL43" s="1"/>
  <c r="CL45" s="1"/>
  <c r="CK174" i="22"/>
  <c r="CK177" s="1"/>
  <c r="CK101"/>
  <c r="CK103" s="1"/>
  <c r="CK106" s="1"/>
  <c r="CK179" l="1"/>
  <c r="CH161"/>
  <c r="CH150"/>
  <c r="CI148"/>
  <c r="CI161"/>
  <c r="CI150"/>
  <c r="CI134"/>
  <c r="CI136"/>
  <c r="CI137" s="1"/>
  <c r="CK100" i="9"/>
  <c r="CK110" s="1"/>
  <c r="CJ101"/>
  <c r="CJ106" s="1"/>
  <c r="CJ111" s="1"/>
  <c r="CJ105"/>
  <c r="CL46"/>
  <c r="CM43" s="1"/>
  <c r="CL48"/>
  <c r="CL99" i="22" s="1"/>
  <c r="BS70" i="23"/>
  <c r="BS71" s="1"/>
  <c r="BS72" s="1"/>
  <c r="BT43" s="1"/>
  <c r="BT41" s="1"/>
  <c r="BT44" s="1"/>
  <c r="CJ112" i="9" l="1"/>
  <c r="CJ113" s="1"/>
  <c r="CJ107" i="22" s="1"/>
  <c r="CK101" i="9"/>
  <c r="CK105"/>
  <c r="CJ107"/>
  <c r="CK104" s="1"/>
  <c r="CM45"/>
  <c r="CM48" s="1"/>
  <c r="CM99" i="22" s="1"/>
  <c r="CL174"/>
  <c r="CL177" s="1"/>
  <c r="CL101"/>
  <c r="BT64" i="23"/>
  <c r="BT62" s="1"/>
  <c r="CL179" i="22" l="1"/>
  <c r="CJ109"/>
  <c r="CJ131" s="1"/>
  <c r="CK106" i="9"/>
  <c r="CK111" s="1"/>
  <c r="CK112" s="1"/>
  <c r="CK113" s="1"/>
  <c r="CK107" i="22" s="1"/>
  <c r="CK109" s="1"/>
  <c r="CM174"/>
  <c r="CM177" s="1"/>
  <c r="CM101"/>
  <c r="CM103" s="1"/>
  <c r="CM106" s="1"/>
  <c r="CL103"/>
  <c r="CL106" s="1"/>
  <c r="CM46" i="9"/>
  <c r="CN43" s="1"/>
  <c r="CM179" i="22" l="1"/>
  <c r="CJ146"/>
  <c r="CJ148" s="1"/>
  <c r="CJ136"/>
  <c r="CJ137" s="1"/>
  <c r="CJ134"/>
  <c r="CK146"/>
  <c r="CK131"/>
  <c r="CK107" i="9"/>
  <c r="CL104" s="1"/>
  <c r="CL100"/>
  <c r="CL110" s="1"/>
  <c r="CM100"/>
  <c r="CM110" s="1"/>
  <c r="CN45"/>
  <c r="BT70" i="23"/>
  <c r="BT71" s="1"/>
  <c r="BT72" s="1"/>
  <c r="BU43" s="1"/>
  <c r="BU41" s="1"/>
  <c r="BU44" s="1"/>
  <c r="CJ150" i="22" l="1"/>
  <c r="CJ161"/>
  <c r="CK161"/>
  <c r="CK148"/>
  <c r="CK150"/>
  <c r="CK134"/>
  <c r="CK136"/>
  <c r="CK137" s="1"/>
  <c r="CM101" i="9"/>
  <c r="CM105"/>
  <c r="CL101"/>
  <c r="CL106" s="1"/>
  <c r="CL111" s="1"/>
  <c r="CL105"/>
  <c r="CN46"/>
  <c r="CO43" s="1"/>
  <c r="CN48"/>
  <c r="CN99" i="22" s="1"/>
  <c r="BU64" i="23"/>
  <c r="BU62" s="1"/>
  <c r="CL112" i="9" l="1"/>
  <c r="CL113" s="1"/>
  <c r="CL107" i="22" s="1"/>
  <c r="CL109" s="1"/>
  <c r="CL131" s="1"/>
  <c r="CL107" i="9"/>
  <c r="CM104" s="1"/>
  <c r="CM106" s="1"/>
  <c r="CM111" s="1"/>
  <c r="CM112" s="1"/>
  <c r="CM113" s="1"/>
  <c r="CM107" i="22" s="1"/>
  <c r="CM109" s="1"/>
  <c r="CN174"/>
  <c r="CN177" s="1"/>
  <c r="CN101"/>
  <c r="CN103" s="1"/>
  <c r="CN106" s="1"/>
  <c r="CO45" i="9"/>
  <c r="CO48" s="1"/>
  <c r="CO99" i="22" s="1"/>
  <c r="CN179" l="1"/>
  <c r="CL136"/>
  <c r="CL137" s="1"/>
  <c r="CL134"/>
  <c r="CL146"/>
  <c r="CL161" s="1"/>
  <c r="CM131"/>
  <c r="CM146"/>
  <c r="CM148" s="1"/>
  <c r="CN100" i="9"/>
  <c r="CN110" s="1"/>
  <c r="CM107"/>
  <c r="CN104" s="1"/>
  <c r="CO46"/>
  <c r="CP43" s="1"/>
  <c r="CP45" s="1"/>
  <c r="CO174" i="22"/>
  <c r="CO177" s="1"/>
  <c r="CO101"/>
  <c r="CO103" s="1"/>
  <c r="CO106" s="1"/>
  <c r="BU70" i="23"/>
  <c r="BU71" s="1"/>
  <c r="BU72" s="1"/>
  <c r="BV43" s="1"/>
  <c r="BV41" s="1"/>
  <c r="BV44" s="1"/>
  <c r="CL148" i="22" l="1"/>
  <c r="CO179"/>
  <c r="CL150"/>
  <c r="CM134"/>
  <c r="CM136"/>
  <c r="CM137" s="1"/>
  <c r="CM161"/>
  <c r="CM150"/>
  <c r="CO100" i="9"/>
  <c r="CO110" s="1"/>
  <c r="CN101"/>
  <c r="CN106" s="1"/>
  <c r="CN111" s="1"/>
  <c r="CN105"/>
  <c r="CP46"/>
  <c r="CQ43" s="1"/>
  <c r="CP48"/>
  <c r="CP99" i="22" s="1"/>
  <c r="BV64" i="23"/>
  <c r="BV62" s="1"/>
  <c r="CN112" i="9" l="1"/>
  <c r="CN113" s="1"/>
  <c r="CN107" i="22" s="1"/>
  <c r="CN107" i="9"/>
  <c r="CO104" s="1"/>
  <c r="CO101"/>
  <c r="CO105"/>
  <c r="CQ45"/>
  <c r="CP174" i="22"/>
  <c r="CP177" s="1"/>
  <c r="CP101"/>
  <c r="CO106" i="9" l="1"/>
  <c r="CO111" s="1"/>
  <c r="CO112" s="1"/>
  <c r="CO113" s="1"/>
  <c r="CO107" i="22" s="1"/>
  <c r="CO109" s="1"/>
  <c r="CP179"/>
  <c r="CN109"/>
  <c r="CN146" s="1"/>
  <c r="CN148" s="1"/>
  <c r="CP103"/>
  <c r="CP106" s="1"/>
  <c r="CQ46" i="9"/>
  <c r="CR43" s="1"/>
  <c r="CQ48"/>
  <c r="CQ99" i="22" s="1"/>
  <c r="BV70" i="23"/>
  <c r="BV71" s="1"/>
  <c r="BV72" s="1"/>
  <c r="BW43" s="1"/>
  <c r="BW41" s="1"/>
  <c r="BW44" s="1"/>
  <c r="CO107" i="9" l="1"/>
  <c r="CP104" s="1"/>
  <c r="CO131" i="22"/>
  <c r="CO134" s="1"/>
  <c r="CO146"/>
  <c r="CO148" s="1"/>
  <c r="CN131"/>
  <c r="CN134" s="1"/>
  <c r="CN150"/>
  <c r="CN161"/>
  <c r="CP100" i="9"/>
  <c r="CP110" s="1"/>
  <c r="CQ174" i="22"/>
  <c r="CQ177" s="1"/>
  <c r="CQ101"/>
  <c r="CQ103" s="1"/>
  <c r="CQ106" s="1"/>
  <c r="CR45" i="9"/>
  <c r="BW64" i="23"/>
  <c r="BW62" s="1"/>
  <c r="CO150" i="22" l="1"/>
  <c r="CO161"/>
  <c r="CN136"/>
  <c r="CO136" s="1"/>
  <c r="CO137" s="1"/>
  <c r="CQ179"/>
  <c r="CQ100" i="9"/>
  <c r="CQ110" s="1"/>
  <c r="CP101"/>
  <c r="CP106" s="1"/>
  <c r="CP111" s="1"/>
  <c r="CP105"/>
  <c r="CR46"/>
  <c r="CS43" s="1"/>
  <c r="CR48"/>
  <c r="CR99" i="22" s="1"/>
  <c r="CN137" l="1"/>
  <c r="CP112" i="9"/>
  <c r="CP113" s="1"/>
  <c r="CP107" i="22" s="1"/>
  <c r="CQ101" i="9"/>
  <c r="CQ105"/>
  <c r="CP107"/>
  <c r="CQ104" s="1"/>
  <c r="CS45"/>
  <c r="CS48" s="1"/>
  <c r="CS99" i="22" s="1"/>
  <c r="CR174"/>
  <c r="CR177" s="1"/>
  <c r="CR101"/>
  <c r="BW70" i="23"/>
  <c r="BW71" s="1"/>
  <c r="BW72" s="1"/>
  <c r="BX43" s="1"/>
  <c r="BX41" s="1"/>
  <c r="BX44" s="1"/>
  <c r="CR179" i="22" l="1"/>
  <c r="CP109"/>
  <c r="CP146" s="1"/>
  <c r="CP148" s="1"/>
  <c r="CQ106" i="9"/>
  <c r="CQ111" s="1"/>
  <c r="CQ112" s="1"/>
  <c r="CQ113" s="1"/>
  <c r="CQ107" i="22" s="1"/>
  <c r="CQ109" s="1"/>
  <c r="CS174"/>
  <c r="CS177" s="1"/>
  <c r="CS101"/>
  <c r="CS103" s="1"/>
  <c r="CS106" s="1"/>
  <c r="CR103"/>
  <c r="CR106" s="1"/>
  <c r="CS46" i="9"/>
  <c r="CT43" s="1"/>
  <c r="BX64" i="23"/>
  <c r="BX62" s="1"/>
  <c r="CS179" i="22" l="1"/>
  <c r="CP161"/>
  <c r="CP150"/>
  <c r="CP131"/>
  <c r="CP134" s="1"/>
  <c r="CQ146"/>
  <c r="CQ148" s="1"/>
  <c r="CQ131"/>
  <c r="CQ134" s="1"/>
  <c r="CR100" i="9"/>
  <c r="CR110" s="1"/>
  <c r="CS100"/>
  <c r="CS110" s="1"/>
  <c r="CQ107"/>
  <c r="CR104" s="1"/>
  <c r="CT45"/>
  <c r="CP136" i="22" l="1"/>
  <c r="CP137" s="1"/>
  <c r="CQ150"/>
  <c r="CQ161"/>
  <c r="CS101" i="9"/>
  <c r="CS105"/>
  <c r="CR101"/>
  <c r="CR106" s="1"/>
  <c r="CR111" s="1"/>
  <c r="CR105"/>
  <c r="CT46"/>
  <c r="CU43" s="1"/>
  <c r="CT48"/>
  <c r="CT99" i="22" s="1"/>
  <c r="BX70" i="23"/>
  <c r="BX71" s="1"/>
  <c r="BX72" s="1"/>
  <c r="BY43" s="1"/>
  <c r="BY41" s="1"/>
  <c r="BY44" s="1"/>
  <c r="CQ136" i="22" l="1"/>
  <c r="CQ137" s="1"/>
  <c r="CR112" i="9"/>
  <c r="CR113" s="1"/>
  <c r="CR107" i="22" s="1"/>
  <c r="CR109" s="1"/>
  <c r="CR107" i="9"/>
  <c r="CS104" s="1"/>
  <c r="CS106" s="1"/>
  <c r="CS111" s="1"/>
  <c r="CS112" s="1"/>
  <c r="CS113" s="1"/>
  <c r="CS107" i="22" s="1"/>
  <c r="CS109" s="1"/>
  <c r="CU45" i="9"/>
  <c r="CU48" s="1"/>
  <c r="CU99" i="22" s="1"/>
  <c r="CT174"/>
  <c r="CT177" s="1"/>
  <c r="CT101"/>
  <c r="BY64" i="23"/>
  <c r="BY62" s="1"/>
  <c r="CT179" i="22" l="1"/>
  <c r="CR146"/>
  <c r="CR148" s="1"/>
  <c r="CR131"/>
  <c r="CS146"/>
  <c r="CS148" s="1"/>
  <c r="CS131"/>
  <c r="CS134" s="1"/>
  <c r="CS107" i="9"/>
  <c r="CT104" s="1"/>
  <c r="CU174" i="22"/>
  <c r="CU177" s="1"/>
  <c r="CU101"/>
  <c r="CU103" s="1"/>
  <c r="CU106" s="1"/>
  <c r="CT103"/>
  <c r="CT106" s="1"/>
  <c r="CU46" i="9"/>
  <c r="CV43" s="1"/>
  <c r="CU179" i="22" l="1"/>
  <c r="CS161"/>
  <c r="CS150"/>
  <c r="CR161"/>
  <c r="CR150"/>
  <c r="CR134"/>
  <c r="CR136"/>
  <c r="CT100" i="9"/>
  <c r="CT110" s="1"/>
  <c r="CU100"/>
  <c r="CU110" s="1"/>
  <c r="CV45"/>
  <c r="BY70" i="23"/>
  <c r="BY71" s="1"/>
  <c r="BY72" s="1"/>
  <c r="BZ43" s="1"/>
  <c r="BZ41" s="1"/>
  <c r="BZ44" s="1"/>
  <c r="CR137" i="22" l="1"/>
  <c r="CS136"/>
  <c r="CS137" s="1"/>
  <c r="CU101" i="9"/>
  <c r="CU105"/>
  <c r="CT101"/>
  <c r="CT106" s="1"/>
  <c r="CT111" s="1"/>
  <c r="CT105"/>
  <c r="CV46"/>
  <c r="CW43" s="1"/>
  <c r="CV48"/>
  <c r="CV99" i="22" s="1"/>
  <c r="BZ64" i="23"/>
  <c r="BZ62" s="1"/>
  <c r="CT112" i="9" l="1"/>
  <c r="CT113" s="1"/>
  <c r="CT107" i="22" s="1"/>
  <c r="CT109" s="1"/>
  <c r="CT146" s="1"/>
  <c r="CT148" s="1"/>
  <c r="CT107" i="9"/>
  <c r="CU104" s="1"/>
  <c r="CU106" s="1"/>
  <c r="CU111" s="1"/>
  <c r="CU112" s="1"/>
  <c r="CU113" s="1"/>
  <c r="CU107" i="22" s="1"/>
  <c r="CU109" s="1"/>
  <c r="CV174"/>
  <c r="CV177" s="1"/>
  <c r="CV101"/>
  <c r="CV103" s="1"/>
  <c r="CV106" s="1"/>
  <c r="CW45" i="9"/>
  <c r="CT131" i="22" l="1"/>
  <c r="CT136" s="1"/>
  <c r="CV179"/>
  <c r="CT161"/>
  <c r="CT150"/>
  <c r="CU146"/>
  <c r="CU148" s="1"/>
  <c r="CU131"/>
  <c r="CU134" s="1"/>
  <c r="CV100" i="9"/>
  <c r="CV110" s="1"/>
  <c r="CU107"/>
  <c r="CV104" s="1"/>
  <c r="CW46"/>
  <c r="CX43" s="1"/>
  <c r="CW48"/>
  <c r="CW99" i="22" s="1"/>
  <c r="BZ70" i="23"/>
  <c r="BZ71" s="1"/>
  <c r="BZ72" s="1"/>
  <c r="CA43" s="1"/>
  <c r="CA41" s="1"/>
  <c r="CA44" s="1"/>
  <c r="CT134" i="22" l="1"/>
  <c r="CU150"/>
  <c r="CU161"/>
  <c r="CT137"/>
  <c r="CU136"/>
  <c r="CU137" s="1"/>
  <c r="CV101" i="9"/>
  <c r="CV106" s="1"/>
  <c r="CV111" s="1"/>
  <c r="CV105"/>
  <c r="CX45"/>
  <c r="CW174" i="22"/>
  <c r="CW177" s="1"/>
  <c r="CW101"/>
  <c r="CW103" s="1"/>
  <c r="CW106" s="1"/>
  <c r="CA64" i="23"/>
  <c r="CA62" s="1"/>
  <c r="CW179" i="22" l="1"/>
  <c r="CV112" i="9"/>
  <c r="CV113" s="1"/>
  <c r="CV107" i="22" s="1"/>
  <c r="CV107" i="9"/>
  <c r="CW104" s="1"/>
  <c r="CW100"/>
  <c r="CW110" s="1"/>
  <c r="CX46"/>
  <c r="CY43" s="1"/>
  <c r="CX48"/>
  <c r="CX99" i="22" s="1"/>
  <c r="CV109" l="1"/>
  <c r="CV146" s="1"/>
  <c r="CV148" s="1"/>
  <c r="CW101" i="9"/>
  <c r="CW106" s="1"/>
  <c r="CW111" s="1"/>
  <c r="CW112" s="1"/>
  <c r="CW113" s="1"/>
  <c r="CW107" i="22" s="1"/>
  <c r="CW105" i="9"/>
  <c r="CY45"/>
  <c r="CY48" s="1"/>
  <c r="CY99" i="22" s="1"/>
  <c r="CX174"/>
  <c r="CX177" s="1"/>
  <c r="CX101"/>
  <c r="CX103" s="1"/>
  <c r="CX106" s="1"/>
  <c r="CA70" i="23"/>
  <c r="CA71" s="1"/>
  <c r="CA72" s="1"/>
  <c r="CB43" s="1"/>
  <c r="CB41" s="1"/>
  <c r="CB44" s="1"/>
  <c r="CV131" i="22" l="1"/>
  <c r="CV134" s="1"/>
  <c r="CX179"/>
  <c r="CV161"/>
  <c r="CV150"/>
  <c r="CW109"/>
  <c r="CW131" s="1"/>
  <c r="CX100" i="9"/>
  <c r="CX110" s="1"/>
  <c r="CW107"/>
  <c r="CX104" s="1"/>
  <c r="CY46"/>
  <c r="CZ43" s="1"/>
  <c r="CZ45" s="1"/>
  <c r="CY174" i="22"/>
  <c r="CY177" s="1"/>
  <c r="CY101"/>
  <c r="CY103" s="1"/>
  <c r="CY106" s="1"/>
  <c r="CB64" i="23"/>
  <c r="CB62" s="1"/>
  <c r="CW146" i="22" l="1"/>
  <c r="CW161" s="1"/>
  <c r="CV136"/>
  <c r="CV137" s="1"/>
  <c r="CY179"/>
  <c r="CW134"/>
  <c r="CY100" i="9"/>
  <c r="CY110" s="1"/>
  <c r="CX101"/>
  <c r="CX106" s="1"/>
  <c r="CX111" s="1"/>
  <c r="CX105"/>
  <c r="CZ46"/>
  <c r="DA43" s="1"/>
  <c r="CZ48"/>
  <c r="CZ99" i="22" s="1"/>
  <c r="CW136" l="1"/>
  <c r="CW137" s="1"/>
  <c r="CW148"/>
  <c r="CW150"/>
  <c r="CX112" i="9"/>
  <c r="CX113" s="1"/>
  <c r="CX107" i="22" s="1"/>
  <c r="CX107" i="9"/>
  <c r="CY104" s="1"/>
  <c r="CY101"/>
  <c r="CY105"/>
  <c r="CZ174" i="22"/>
  <c r="CZ177" s="1"/>
  <c r="CZ101"/>
  <c r="CZ103" s="1"/>
  <c r="CZ106" s="1"/>
  <c r="DA45" i="9"/>
  <c r="CB70" i="23"/>
  <c r="CB71" s="1"/>
  <c r="CB72" s="1"/>
  <c r="CC43" s="1"/>
  <c r="CC41" s="1"/>
  <c r="CC44" s="1"/>
  <c r="CY106" i="9" l="1"/>
  <c r="CY111" s="1"/>
  <c r="CY112" s="1"/>
  <c r="CY113" s="1"/>
  <c r="CY107" i="22" s="1"/>
  <c r="CY109" s="1"/>
  <c r="CY146" s="1"/>
  <c r="CY148" s="1"/>
  <c r="CZ179"/>
  <c r="CX109"/>
  <c r="CX131" s="1"/>
  <c r="CZ100" i="9"/>
  <c r="CZ110" s="1"/>
  <c r="DA46"/>
  <c r="DB43" s="1"/>
  <c r="DA48"/>
  <c r="DA99" i="22" s="1"/>
  <c r="CC64" i="23"/>
  <c r="CC62" s="1"/>
  <c r="CY107" i="9" l="1"/>
  <c r="CZ104" s="1"/>
  <c r="CY150" i="22"/>
  <c r="CY161"/>
  <c r="CX134"/>
  <c r="CX136"/>
  <c r="CX137" s="1"/>
  <c r="CY131"/>
  <c r="CY134" s="1"/>
  <c r="CX146"/>
  <c r="CX150" s="1"/>
  <c r="CZ101" i="9"/>
  <c r="CZ105"/>
  <c r="DB45"/>
  <c r="DA174" i="22"/>
  <c r="DA177" s="1"/>
  <c r="DA101"/>
  <c r="DA103" s="1"/>
  <c r="DA106" s="1"/>
  <c r="CZ106" i="9" l="1"/>
  <c r="CZ111" s="1"/>
  <c r="CZ112" s="1"/>
  <c r="CZ113" s="1"/>
  <c r="CZ107" i="22" s="1"/>
  <c r="CX148"/>
  <c r="DA179"/>
  <c r="CY136"/>
  <c r="CY137" s="1"/>
  <c r="CX161"/>
  <c r="DA100" i="9"/>
  <c r="DA110" s="1"/>
  <c r="DB46"/>
  <c r="DC43" s="1"/>
  <c r="DB48"/>
  <c r="DB99" i="22" s="1"/>
  <c r="CC70" i="23"/>
  <c r="CC71" s="1"/>
  <c r="CC72" s="1"/>
  <c r="CD43" s="1"/>
  <c r="CD41" s="1"/>
  <c r="CD44" s="1"/>
  <c r="CZ107" i="9" l="1"/>
  <c r="DA104" s="1"/>
  <c r="CZ109" i="22"/>
  <c r="CZ146" s="1"/>
  <c r="CZ148" s="1"/>
  <c r="DA101" i="9"/>
  <c r="DA106" s="1"/>
  <c r="DA111" s="1"/>
  <c r="DA105"/>
  <c r="DC45"/>
  <c r="DB174" i="22"/>
  <c r="DB177" s="1"/>
  <c r="DB101"/>
  <c r="CD64" i="23"/>
  <c r="CD62" s="1"/>
  <c r="DA112" i="9" l="1"/>
  <c r="DA113" s="1"/>
  <c r="DA107" i="22" s="1"/>
  <c r="DA109" s="1"/>
  <c r="DA146" s="1"/>
  <c r="DA148" s="1"/>
  <c r="DB179"/>
  <c r="CZ150"/>
  <c r="CZ161"/>
  <c r="CZ131"/>
  <c r="CZ134" s="1"/>
  <c r="DA107" i="9"/>
  <c r="DB104" s="1"/>
  <c r="DB103" i="22"/>
  <c r="DB106" s="1"/>
  <c r="DC46" i="9"/>
  <c r="DD43" s="1"/>
  <c r="DC48"/>
  <c r="DC99" i="22" s="1"/>
  <c r="DA131" l="1"/>
  <c r="DA134" s="1"/>
  <c r="DA150"/>
  <c r="DA161"/>
  <c r="CZ136"/>
  <c r="CZ137" s="1"/>
  <c r="DB100" i="9"/>
  <c r="DB110" s="1"/>
  <c r="DD45"/>
  <c r="DC174" i="22"/>
  <c r="DC177" s="1"/>
  <c r="DC101"/>
  <c r="DC103" s="1"/>
  <c r="DC106" s="1"/>
  <c r="CD70" i="23"/>
  <c r="CD71" s="1"/>
  <c r="CD72" s="1"/>
  <c r="CE43" s="1"/>
  <c r="CE41" s="1"/>
  <c r="CE44" s="1"/>
  <c r="DC179" i="22" l="1"/>
  <c r="DA136"/>
  <c r="DA137" s="1"/>
  <c r="DC100" i="9"/>
  <c r="DC110" s="1"/>
  <c r="DB101"/>
  <c r="DB106" s="1"/>
  <c r="DB111" s="1"/>
  <c r="DB105"/>
  <c r="DD46"/>
  <c r="DE43" s="1"/>
  <c r="DD48"/>
  <c r="DD99" i="22" s="1"/>
  <c r="CE64" i="23"/>
  <c r="CE62" s="1"/>
  <c r="DB112" i="9" l="1"/>
  <c r="DB113" s="1"/>
  <c r="DB107" i="22" s="1"/>
  <c r="DC101" i="9"/>
  <c r="DC105"/>
  <c r="DB107"/>
  <c r="DC104" s="1"/>
  <c r="DE45"/>
  <c r="DD174" i="22"/>
  <c r="DD177" s="1"/>
  <c r="DD101"/>
  <c r="DD103" s="1"/>
  <c r="DD106" s="1"/>
  <c r="DD179" l="1"/>
  <c r="DB109"/>
  <c r="DB146" s="1"/>
  <c r="DD100" i="9"/>
  <c r="DD110" s="1"/>
  <c r="DC106"/>
  <c r="DC111" s="1"/>
  <c r="DC112" s="1"/>
  <c r="DC113" s="1"/>
  <c r="DC107" i="22" s="1"/>
  <c r="DC109" s="1"/>
  <c r="DE46" i="9"/>
  <c r="DF43" s="1"/>
  <c r="DE48"/>
  <c r="DE99" i="22" s="1"/>
  <c r="CE70" i="23"/>
  <c r="CE71" s="1"/>
  <c r="CE72" s="1"/>
  <c r="CF43" s="1"/>
  <c r="CF41" s="1"/>
  <c r="CF44" s="1"/>
  <c r="DB148" i="22" l="1"/>
  <c r="DB161"/>
  <c r="DB150"/>
  <c r="DB131"/>
  <c r="DB134" s="1"/>
  <c r="DC107" i="9"/>
  <c r="DD104" s="1"/>
  <c r="DC146" i="22"/>
  <c r="DC148" s="1"/>
  <c r="DC131"/>
  <c r="DC134" s="1"/>
  <c r="DD101" i="9"/>
  <c r="DD105"/>
  <c r="DE174" i="22"/>
  <c r="DE177" s="1"/>
  <c r="DE101"/>
  <c r="DE103" s="1"/>
  <c r="DE106" s="1"/>
  <c r="DF45" i="9"/>
  <c r="CF64" i="23"/>
  <c r="CF62" s="1"/>
  <c r="DD106" i="9" l="1"/>
  <c r="DD111" s="1"/>
  <c r="DD112" s="1"/>
  <c r="DD113" s="1"/>
  <c r="DD107" i="22" s="1"/>
  <c r="DE179"/>
  <c r="DB136"/>
  <c r="DB137" s="1"/>
  <c r="DC161"/>
  <c r="DC150"/>
  <c r="DE100" i="9"/>
  <c r="DE110" s="1"/>
  <c r="DF46"/>
  <c r="DG43" s="1"/>
  <c r="DF48"/>
  <c r="DF99" i="22" s="1"/>
  <c r="DD107" i="9" l="1"/>
  <c r="DE104" s="1"/>
  <c r="DC136" i="22"/>
  <c r="DC137" s="1"/>
  <c r="DD109"/>
  <c r="DD131" s="1"/>
  <c r="DD134" s="1"/>
  <c r="DE101" i="9"/>
  <c r="DE105"/>
  <c r="DF174" i="22"/>
  <c r="DF177" s="1"/>
  <c r="DF101"/>
  <c r="DF103" s="1"/>
  <c r="DF106" s="1"/>
  <c r="DG45" i="9"/>
  <c r="CF70" i="23"/>
  <c r="CF71" s="1"/>
  <c r="CF72" s="1"/>
  <c r="CG43" s="1"/>
  <c r="CG41" s="1"/>
  <c r="CG44" s="1"/>
  <c r="DE106" i="9" l="1"/>
  <c r="DE111" s="1"/>
  <c r="DE112" s="1"/>
  <c r="DE113" s="1"/>
  <c r="DE107" i="22" s="1"/>
  <c r="DE109" s="1"/>
  <c r="DE146" s="1"/>
  <c r="DE148" s="1"/>
  <c r="DF179"/>
  <c r="DD136"/>
  <c r="DD137" s="1"/>
  <c r="DD146"/>
  <c r="DD148" s="1"/>
  <c r="DF100" i="9"/>
  <c r="DF110" s="1"/>
  <c r="DG46"/>
  <c r="DH43" s="1"/>
  <c r="DG48"/>
  <c r="DG99" i="22" s="1"/>
  <c r="CG64" i="23"/>
  <c r="CG62" s="1"/>
  <c r="DE107" i="9" l="1"/>
  <c r="DF104" s="1"/>
  <c r="DE131" i="22"/>
  <c r="DE134" s="1"/>
  <c r="DE150"/>
  <c r="DE161"/>
  <c r="DD150"/>
  <c r="DD161"/>
  <c r="DF101" i="9"/>
  <c r="DF106" s="1"/>
  <c r="DF111" s="1"/>
  <c r="DF105"/>
  <c r="DH45"/>
  <c r="DH48" s="1"/>
  <c r="DH99" i="22" s="1"/>
  <c r="DG174"/>
  <c r="DG177" s="1"/>
  <c r="DG101"/>
  <c r="DG103" s="1"/>
  <c r="DG106" s="1"/>
  <c r="DE136" l="1"/>
  <c r="DE137" s="1"/>
  <c r="DG179"/>
  <c r="DF112" i="9"/>
  <c r="DF113" s="1"/>
  <c r="DF107" i="22" s="1"/>
  <c r="DF107" i="9"/>
  <c r="DG104" s="1"/>
  <c r="DG100"/>
  <c r="DG110" s="1"/>
  <c r="DH46"/>
  <c r="DI43" s="1"/>
  <c r="DI45" s="1"/>
  <c r="DH174" i="22"/>
  <c r="DH177" s="1"/>
  <c r="DH101"/>
  <c r="DH103" s="1"/>
  <c r="DH106" s="1"/>
  <c r="CG70" i="23"/>
  <c r="CG71" s="1"/>
  <c r="CG72" s="1"/>
  <c r="CH43" s="1"/>
  <c r="CH41" s="1"/>
  <c r="CH44" s="1"/>
  <c r="DH179" i="22" l="1"/>
  <c r="DF109"/>
  <c r="DF146" s="1"/>
  <c r="DH100" i="9"/>
  <c r="DH110" s="1"/>
  <c r="DG101"/>
  <c r="DG106" s="1"/>
  <c r="DG111" s="1"/>
  <c r="DG105"/>
  <c r="DI46"/>
  <c r="DJ43" s="1"/>
  <c r="DI48"/>
  <c r="DI99" i="22" s="1"/>
  <c r="CH64" i="23"/>
  <c r="CH62" s="1"/>
  <c r="DF148" i="22" l="1"/>
  <c r="DF150"/>
  <c r="DF161"/>
  <c r="DF131"/>
  <c r="DF134" s="1"/>
  <c r="DG112" i="9"/>
  <c r="DG113" s="1"/>
  <c r="DG107" i="22" s="1"/>
  <c r="DH101" i="9"/>
  <c r="DH105"/>
  <c r="DG107"/>
  <c r="DH104" s="1"/>
  <c r="DJ45"/>
  <c r="DI174" i="22"/>
  <c r="DI101"/>
  <c r="DG109" l="1"/>
  <c r="DG146" s="1"/>
  <c r="DF136"/>
  <c r="DF137" s="1"/>
  <c r="DH106" i="9"/>
  <c r="DH111" s="1"/>
  <c r="DH112" s="1"/>
  <c r="DH113" s="1"/>
  <c r="DH107" i="22" s="1"/>
  <c r="DH109" s="1"/>
  <c r="DI103"/>
  <c r="DI106" s="1"/>
  <c r="DI177"/>
  <c r="DJ46" i="9"/>
  <c r="DJ48"/>
  <c r="CH70" i="23"/>
  <c r="CH71" s="1"/>
  <c r="CH72" s="1"/>
  <c r="CI43" s="1"/>
  <c r="CI41" s="1"/>
  <c r="CI44" s="1"/>
  <c r="DG148" i="22" l="1"/>
  <c r="DI179"/>
  <c r="DG131"/>
  <c r="DG136" s="1"/>
  <c r="DG137" s="1"/>
  <c r="DG161"/>
  <c r="DG150"/>
  <c r="DH146"/>
  <c r="DH148" s="1"/>
  <c r="DH131"/>
  <c r="DH107" i="9"/>
  <c r="DI104" s="1"/>
  <c r="DI100"/>
  <c r="DI110" s="1"/>
  <c r="DJ99" i="22"/>
  <c r="I48" i="9"/>
  <c r="CI64" i="23"/>
  <c r="CI62" s="1"/>
  <c r="DG134" i="22" l="1"/>
  <c r="DH150"/>
  <c r="DH161"/>
  <c r="DH134"/>
  <c r="DH136"/>
  <c r="DH137" s="1"/>
  <c r="DI101" i="9"/>
  <c r="DI106" s="1"/>
  <c r="DI111" s="1"/>
  <c r="DI105"/>
  <c r="I99" i="22"/>
  <c r="DJ174"/>
  <c r="DJ101"/>
  <c r="DI112" i="9" l="1"/>
  <c r="DI113" s="1"/>
  <c r="DI107" i="22" s="1"/>
  <c r="DI109" s="1"/>
  <c r="DI146" s="1"/>
  <c r="DI148" s="1"/>
  <c r="DI107" i="9"/>
  <c r="DJ104" s="1"/>
  <c r="DJ103" i="22"/>
  <c r="DJ106" s="1"/>
  <c r="I101"/>
  <c r="DJ177"/>
  <c r="I174"/>
  <c r="CI70" i="23"/>
  <c r="CI71" s="1"/>
  <c r="CI72" s="1"/>
  <c r="CJ43" s="1"/>
  <c r="CJ41" s="1"/>
  <c r="CJ44" s="1"/>
  <c r="DI150" i="22" l="1"/>
  <c r="DI161"/>
  <c r="DI131"/>
  <c r="DI136" s="1"/>
  <c r="DI137" s="1"/>
  <c r="DJ100" i="9"/>
  <c r="DJ110" s="1"/>
  <c r="I103" i="22"/>
  <c r="DJ179"/>
  <c r="I177"/>
  <c r="CJ64" i="23"/>
  <c r="CJ62" s="1"/>
  <c r="I179" i="22" l="1"/>
  <c r="DI134"/>
  <c r="DJ101" i="9"/>
  <c r="DJ105"/>
  <c r="I105" s="1"/>
  <c r="I100"/>
  <c r="I106" i="22"/>
  <c r="I110" i="9" l="1"/>
  <c r="DJ106"/>
  <c r="I101"/>
  <c r="CJ70" i="23"/>
  <c r="CJ71" s="1"/>
  <c r="CJ72" s="1"/>
  <c r="CK43" s="1"/>
  <c r="CK41" s="1"/>
  <c r="CK44" s="1"/>
  <c r="DJ107" i="9" l="1"/>
  <c r="DJ111"/>
  <c r="I106"/>
  <c r="CK64" i="23"/>
  <c r="CK62" s="1"/>
  <c r="I111" i="9" l="1"/>
  <c r="DJ112"/>
  <c r="DJ113" l="1"/>
  <c r="DJ107" i="22" s="1"/>
  <c r="DJ109" s="1"/>
  <c r="I112" i="9"/>
  <c r="CK70" i="23"/>
  <c r="CK71" s="1"/>
  <c r="CK72" s="1"/>
  <c r="CL43" s="1"/>
  <c r="CL41" s="1"/>
  <c r="CL44" s="1"/>
  <c r="I107" i="22" l="1"/>
  <c r="CL64" i="23"/>
  <c r="CL62" s="1"/>
  <c r="DJ146" i="22" l="1"/>
  <c r="DJ148" s="1"/>
  <c r="DJ131"/>
  <c r="I109"/>
  <c r="I79" i="17" l="1"/>
  <c r="H79"/>
  <c r="DJ150" i="22"/>
  <c r="DJ161"/>
  <c r="DJ154"/>
  <c r="I142"/>
  <c r="DJ134"/>
  <c r="I139" s="1"/>
  <c r="DJ136"/>
  <c r="DJ137" s="1"/>
  <c r="I143" s="1"/>
  <c r="CL70" i="23"/>
  <c r="CL71" s="1"/>
  <c r="CL72" s="1"/>
  <c r="CM43" s="1"/>
  <c r="CM41" s="1"/>
  <c r="CM44" s="1"/>
  <c r="I77" i="17" l="1"/>
  <c r="D36" i="18"/>
  <c r="D30"/>
  <c r="D34"/>
  <c r="I141" i="22"/>
  <c r="I73" i="17" s="1"/>
  <c r="D28" i="18"/>
  <c r="DI151" i="22"/>
  <c r="DI154" s="1"/>
  <c r="DH151" s="1"/>
  <c r="DH154" s="1"/>
  <c r="DG151" s="1"/>
  <c r="DG154" s="1"/>
  <c r="DF151" s="1"/>
  <c r="DF154" s="1"/>
  <c r="D29" i="18"/>
  <c r="I74" i="17"/>
  <c r="I76" s="1"/>
  <c r="D35" i="18"/>
  <c r="DI162" i="22"/>
  <c r="DI164" s="1"/>
  <c r="T162"/>
  <c r="T164" s="1"/>
  <c r="X162"/>
  <c r="X164" s="1"/>
  <c r="BI162"/>
  <c r="BI164" s="1"/>
  <c r="BC162"/>
  <c r="BC164" s="1"/>
  <c r="AD162"/>
  <c r="AD164" s="1"/>
  <c r="BE162"/>
  <c r="BE164" s="1"/>
  <c r="BN162"/>
  <c r="BN164" s="1"/>
  <c r="AS162"/>
  <c r="AS164" s="1"/>
  <c r="W162"/>
  <c r="W164" s="1"/>
  <c r="V162"/>
  <c r="V164" s="1"/>
  <c r="J162"/>
  <c r="J164" s="1"/>
  <c r="AZ162"/>
  <c r="AZ164" s="1"/>
  <c r="BL162"/>
  <c r="BL164" s="1"/>
  <c r="AY162"/>
  <c r="AY164" s="1"/>
  <c r="AA162"/>
  <c r="AA164" s="1"/>
  <c r="U162"/>
  <c r="U164" s="1"/>
  <c r="AG162"/>
  <c r="AG164" s="1"/>
  <c r="Y162"/>
  <c r="Y164" s="1"/>
  <c r="O162"/>
  <c r="O164" s="1"/>
  <c r="R162"/>
  <c r="R164" s="1"/>
  <c r="AB162"/>
  <c r="AB164" s="1"/>
  <c r="BG162"/>
  <c r="BG164" s="1"/>
  <c r="AW162"/>
  <c r="AW164" s="1"/>
  <c r="AJ162"/>
  <c r="AJ164" s="1"/>
  <c r="AO162"/>
  <c r="AO164" s="1"/>
  <c r="BP162"/>
  <c r="BP164" s="1"/>
  <c r="BQ162"/>
  <c r="BQ164" s="1"/>
  <c r="AR162"/>
  <c r="AR164" s="1"/>
  <c r="BB162"/>
  <c r="BB164" s="1"/>
  <c r="AH162"/>
  <c r="AH164" s="1"/>
  <c r="BR162"/>
  <c r="BR164" s="1"/>
  <c r="BT162"/>
  <c r="BT164" s="1"/>
  <c r="BX162"/>
  <c r="BX164" s="1"/>
  <c r="BZ162"/>
  <c r="BZ164" s="1"/>
  <c r="BY162"/>
  <c r="BY164" s="1"/>
  <c r="CB162"/>
  <c r="CB164" s="1"/>
  <c r="CC162"/>
  <c r="CC164" s="1"/>
  <c r="CE162"/>
  <c r="CE164" s="1"/>
  <c r="CJ162"/>
  <c r="CJ164" s="1"/>
  <c r="CL162"/>
  <c r="CL164" s="1"/>
  <c r="CK162"/>
  <c r="CK164" s="1"/>
  <c r="CM162"/>
  <c r="CM164" s="1"/>
  <c r="CP162"/>
  <c r="CP164" s="1"/>
  <c r="CT162"/>
  <c r="CT164" s="1"/>
  <c r="CS162"/>
  <c r="CS164" s="1"/>
  <c r="CV162"/>
  <c r="CV164" s="1"/>
  <c r="CW162"/>
  <c r="CW164" s="1"/>
  <c r="DA162"/>
  <c r="DA164" s="1"/>
  <c r="DB162"/>
  <c r="DB164" s="1"/>
  <c r="DF162"/>
  <c r="DF164" s="1"/>
  <c r="DH162"/>
  <c r="DH164" s="1"/>
  <c r="DE162"/>
  <c r="DE164" s="1"/>
  <c r="DJ162"/>
  <c r="DJ164" s="1"/>
  <c r="AF162"/>
  <c r="AF164" s="1"/>
  <c r="BH162"/>
  <c r="BH164" s="1"/>
  <c r="I162"/>
  <c r="I164" s="1"/>
  <c r="Q162"/>
  <c r="Q164" s="1"/>
  <c r="BF162"/>
  <c r="BF164" s="1"/>
  <c r="AN162"/>
  <c r="AN164" s="1"/>
  <c r="BM162"/>
  <c r="BM164" s="1"/>
  <c r="AK162"/>
  <c r="AK164" s="1"/>
  <c r="BO162"/>
  <c r="BO164" s="1"/>
  <c r="AC162"/>
  <c r="AC164" s="1"/>
  <c r="M162"/>
  <c r="M164" s="1"/>
  <c r="AQ162"/>
  <c r="AQ164" s="1"/>
  <c r="AE162"/>
  <c r="AE164" s="1"/>
  <c r="AM162"/>
  <c r="AM164" s="1"/>
  <c r="AL162"/>
  <c r="AL164" s="1"/>
  <c r="Z162"/>
  <c r="Z164" s="1"/>
  <c r="P162"/>
  <c r="P164" s="1"/>
  <c r="BJ162"/>
  <c r="BJ164" s="1"/>
  <c r="N162"/>
  <c r="N164" s="1"/>
  <c r="AP162"/>
  <c r="AP164" s="1"/>
  <c r="L162"/>
  <c r="L164" s="1"/>
  <c r="S162"/>
  <c r="S164" s="1"/>
  <c r="BA162"/>
  <c r="BA164" s="1"/>
  <c r="AV162"/>
  <c r="AV164" s="1"/>
  <c r="AI162"/>
  <c r="AI164" s="1"/>
  <c r="K162"/>
  <c r="K164" s="1"/>
  <c r="BK162"/>
  <c r="BK164" s="1"/>
  <c r="BD162"/>
  <c r="BD164" s="1"/>
  <c r="AU162"/>
  <c r="AU164" s="1"/>
  <c r="AX162"/>
  <c r="AX164" s="1"/>
  <c r="AT162"/>
  <c r="AT164" s="1"/>
  <c r="BS162"/>
  <c r="BS164" s="1"/>
  <c r="BV162"/>
  <c r="BV164" s="1"/>
  <c r="BU162"/>
  <c r="BU164" s="1"/>
  <c r="BW162"/>
  <c r="BW164" s="1"/>
  <c r="CA162"/>
  <c r="CA164" s="1"/>
  <c r="CD162"/>
  <c r="CD164" s="1"/>
  <c r="CF162"/>
  <c r="CF164" s="1"/>
  <c r="CH162"/>
  <c r="CH164" s="1"/>
  <c r="CG162"/>
  <c r="CG164" s="1"/>
  <c r="CI162"/>
  <c r="CI164" s="1"/>
  <c r="CN162"/>
  <c r="CN164" s="1"/>
  <c r="CO162"/>
  <c r="CO164" s="1"/>
  <c r="CR162"/>
  <c r="CR164" s="1"/>
  <c r="CQ162"/>
  <c r="CQ164" s="1"/>
  <c r="CU162"/>
  <c r="CU164" s="1"/>
  <c r="CX162"/>
  <c r="CX164" s="1"/>
  <c r="CY162"/>
  <c r="CY164" s="1"/>
  <c r="CZ162"/>
  <c r="CZ164" s="1"/>
  <c r="DD162"/>
  <c r="DD164" s="1"/>
  <c r="DG162"/>
  <c r="DG164" s="1"/>
  <c r="DC162"/>
  <c r="DC164" s="1"/>
  <c r="CM64" i="23"/>
  <c r="CM62" s="1"/>
  <c r="DE151" i="22" l="1"/>
  <c r="DE154" s="1"/>
  <c r="DD151" s="1"/>
  <c r="DD154" s="1"/>
  <c r="DC151" s="1"/>
  <c r="DC154" s="1"/>
  <c r="DB151" s="1"/>
  <c r="DB154" s="1"/>
  <c r="DA151" s="1"/>
  <c r="DA154" s="1"/>
  <c r="CZ151" s="1"/>
  <c r="CZ154" s="1"/>
  <c r="CY151" s="1"/>
  <c r="CY154" s="1"/>
  <c r="CX151" s="1"/>
  <c r="CX154" s="1"/>
  <c r="CW151" s="1"/>
  <c r="CW154" s="1"/>
  <c r="CV151" s="1"/>
  <c r="CV154" s="1"/>
  <c r="CU151" s="1"/>
  <c r="CU154" s="1"/>
  <c r="CT151" s="1"/>
  <c r="CT154" s="1"/>
  <c r="CS151" s="1"/>
  <c r="CS154" s="1"/>
  <c r="CR151" s="1"/>
  <c r="CR154" s="1"/>
  <c r="CQ151" s="1"/>
  <c r="CQ154" s="1"/>
  <c r="CP151" s="1"/>
  <c r="CP154" s="1"/>
  <c r="CO151" s="1"/>
  <c r="CO154" s="1"/>
  <c r="CN151" s="1"/>
  <c r="CN154" s="1"/>
  <c r="CM151" s="1"/>
  <c r="CM154" s="1"/>
  <c r="CL151" s="1"/>
  <c r="CL154" s="1"/>
  <c r="CK151" s="1"/>
  <c r="CK154" s="1"/>
  <c r="CJ151" s="1"/>
  <c r="CJ154" s="1"/>
  <c r="CI151" s="1"/>
  <c r="CI154" s="1"/>
  <c r="CH151" s="1"/>
  <c r="H81" i="17"/>
  <c r="I81"/>
  <c r="CH154" i="22" l="1"/>
  <c r="CG151" s="1"/>
  <c r="CM70" i="23"/>
  <c r="CM71" s="1"/>
  <c r="CM72" s="1"/>
  <c r="CN43" s="1"/>
  <c r="CN41" s="1"/>
  <c r="CN44" s="1"/>
  <c r="CG154" i="22" l="1"/>
  <c r="CF151" s="1"/>
  <c r="CN64" i="23"/>
  <c r="CN62" s="1"/>
  <c r="CF154" i="22" l="1"/>
  <c r="CE151" s="1"/>
  <c r="CE154" l="1"/>
  <c r="CD151" s="1"/>
  <c r="CN70" i="23"/>
  <c r="CN71" s="1"/>
  <c r="CN72" s="1"/>
  <c r="CO43" s="1"/>
  <c r="CO41" s="1"/>
  <c r="CO44" s="1"/>
  <c r="CD154" i="22" l="1"/>
  <c r="CC151" s="1"/>
  <c r="CO64" i="23"/>
  <c r="CO62" s="1"/>
  <c r="CC154" i="22" l="1"/>
  <c r="CB151" s="1"/>
  <c r="CB154" l="1"/>
  <c r="CA151" s="1"/>
  <c r="CA154" s="1"/>
  <c r="BZ151" s="1"/>
  <c r="CO70" i="23"/>
  <c r="CO71" s="1"/>
  <c r="CO72" s="1"/>
  <c r="CP43" s="1"/>
  <c r="CP41" s="1"/>
  <c r="CP44" s="1"/>
  <c r="BZ154" i="22" l="1"/>
  <c r="BY151" s="1"/>
  <c r="CP64" i="23"/>
  <c r="CP62" s="1"/>
  <c r="BY154" i="22" l="1"/>
  <c r="BX151" s="1"/>
  <c r="BX154" l="1"/>
  <c r="BW151" s="1"/>
  <c r="CP70" i="23"/>
  <c r="CP71" s="1"/>
  <c r="CP72" s="1"/>
  <c r="CQ43" s="1"/>
  <c r="CQ41" s="1"/>
  <c r="CQ44" s="1"/>
  <c r="BW154" i="22" l="1"/>
  <c r="BV151" s="1"/>
  <c r="CQ64" i="23"/>
  <c r="CQ62" s="1"/>
  <c r="BV154" i="22" l="1"/>
  <c r="BU151" s="1"/>
  <c r="BU154" l="1"/>
  <c r="BT151" s="1"/>
  <c r="CQ70" i="23"/>
  <c r="CQ71" s="1"/>
  <c r="CQ72" s="1"/>
  <c r="CR43" s="1"/>
  <c r="CR41" s="1"/>
  <c r="CR44" s="1"/>
  <c r="BT154" i="22" l="1"/>
  <c r="BS151" s="1"/>
  <c r="CR64" i="23"/>
  <c r="CR62" s="1"/>
  <c r="BS154" i="22" l="1"/>
  <c r="BR151" s="1"/>
  <c r="BR154" l="1"/>
  <c r="BQ151" s="1"/>
  <c r="CR70" i="23"/>
  <c r="CR71" s="1"/>
  <c r="CR72" s="1"/>
  <c r="CS43" s="1"/>
  <c r="CS41" s="1"/>
  <c r="CS44" s="1"/>
  <c r="BQ154" i="22" l="1"/>
  <c r="BP151" s="1"/>
  <c r="CS64" i="23"/>
  <c r="CS62" s="1"/>
  <c r="BP154" i="22" l="1"/>
  <c r="BO151" s="1"/>
  <c r="BO154" l="1"/>
  <c r="BN151" s="1"/>
  <c r="CS70" i="23"/>
  <c r="CS71" s="1"/>
  <c r="CS72" s="1"/>
  <c r="CT43" s="1"/>
  <c r="CT41" s="1"/>
  <c r="CT44" s="1"/>
  <c r="BN154" i="22" l="1"/>
  <c r="BM151" s="1"/>
  <c r="CT64" i="23"/>
  <c r="CT62" s="1"/>
  <c r="BM154" i="22" l="1"/>
  <c r="BL151" s="1"/>
  <c r="BL154" l="1"/>
  <c r="BK151" s="1"/>
  <c r="CT70" i="23"/>
  <c r="CT71" s="1"/>
  <c r="CT72" s="1"/>
  <c r="CU43" s="1"/>
  <c r="CU41" s="1"/>
  <c r="CU44" s="1"/>
  <c r="BK154" i="22" l="1"/>
  <c r="BJ151" s="1"/>
  <c r="CU64" i="23"/>
  <c r="CU62" s="1"/>
  <c r="BJ154" i="22" l="1"/>
  <c r="BI151" s="1"/>
  <c r="BI154" l="1"/>
  <c r="BH151" s="1"/>
  <c r="CU70" i="23"/>
  <c r="CU71" s="1"/>
  <c r="CU72" s="1"/>
  <c r="CV43" s="1"/>
  <c r="CV41" s="1"/>
  <c r="CV44" s="1"/>
  <c r="BH154" i="22" l="1"/>
  <c r="BG151" s="1"/>
  <c r="CV64" i="23"/>
  <c r="CV62" s="1"/>
  <c r="BG154" i="22" l="1"/>
  <c r="BF151" s="1"/>
  <c r="BF154" l="1"/>
  <c r="BE151" s="1"/>
  <c r="CV70" i="23"/>
  <c r="CV71" s="1"/>
  <c r="CV72" s="1"/>
  <c r="CW43" s="1"/>
  <c r="CW41" s="1"/>
  <c r="CW44" s="1"/>
  <c r="BE154" i="22" l="1"/>
  <c r="BD151" s="1"/>
  <c r="CW64" i="23"/>
  <c r="CW62" s="1"/>
  <c r="BD154" i="22" l="1"/>
  <c r="BC151" s="1"/>
  <c r="BC154" l="1"/>
  <c r="BB151" s="1"/>
  <c r="CW70" i="23"/>
  <c r="CW71" s="1"/>
  <c r="CW72" s="1"/>
  <c r="CX43" s="1"/>
  <c r="CX41" s="1"/>
  <c r="CX44" s="1"/>
  <c r="BB154" i="22" l="1"/>
  <c r="BA151" s="1"/>
  <c r="CX64" i="23"/>
  <c r="CX62" s="1"/>
  <c r="BA154" i="22" l="1"/>
  <c r="AZ151" s="1"/>
  <c r="AZ154" l="1"/>
  <c r="AY151" s="1"/>
  <c r="CX70" i="23"/>
  <c r="CX71" s="1"/>
  <c r="CX72" s="1"/>
  <c r="CY43" s="1"/>
  <c r="CY41" s="1"/>
  <c r="CY44" s="1"/>
  <c r="AY154" i="22" l="1"/>
  <c r="AX151" s="1"/>
  <c r="CY64" i="23"/>
  <c r="CY62" s="1"/>
  <c r="AX154" i="22" l="1"/>
  <c r="AW151" s="1"/>
  <c r="AW154" l="1"/>
  <c r="AV151" s="1"/>
  <c r="CY70" i="23"/>
  <c r="CY71" s="1"/>
  <c r="CY72" s="1"/>
  <c r="CZ43" s="1"/>
  <c r="CZ41" s="1"/>
  <c r="CZ44" s="1"/>
  <c r="AV154" i="22" l="1"/>
  <c r="AU151" s="1"/>
  <c r="CZ64" i="23"/>
  <c r="CZ62" s="1"/>
  <c r="AU154" i="22" l="1"/>
  <c r="AT151" s="1"/>
  <c r="AT154" l="1"/>
  <c r="AS151" s="1"/>
  <c r="CZ70" i="23"/>
  <c r="CZ71" s="1"/>
  <c r="CZ72" s="1"/>
  <c r="DA43" s="1"/>
  <c r="DA41" s="1"/>
  <c r="DA44" s="1"/>
  <c r="AS154" i="22" l="1"/>
  <c r="AR151" s="1"/>
  <c r="DA64" i="23"/>
  <c r="DA62" s="1"/>
  <c r="AR154" i="22" l="1"/>
  <c r="AQ151" s="1"/>
  <c r="AQ154" l="1"/>
  <c r="AP151" s="1"/>
  <c r="DA70" i="23"/>
  <c r="DA71" s="1"/>
  <c r="DA72" s="1"/>
  <c r="DB43" s="1"/>
  <c r="DB41" s="1"/>
  <c r="DB44" s="1"/>
  <c r="AP154" i="22" l="1"/>
  <c r="AO151" s="1"/>
  <c r="DB64" i="23"/>
  <c r="DB62" s="1"/>
  <c r="AO154" i="22" l="1"/>
  <c r="AN151" s="1"/>
  <c r="AN154" l="1"/>
  <c r="AM151" s="1"/>
  <c r="DB70" i="23"/>
  <c r="DB71" s="1"/>
  <c r="DB72" s="1"/>
  <c r="DC43" s="1"/>
  <c r="DC41" s="1"/>
  <c r="DC44" s="1"/>
  <c r="AM154" i="22" l="1"/>
  <c r="AL151" s="1"/>
  <c r="DC64" i="23"/>
  <c r="DC62" s="1"/>
  <c r="AL154" i="22" l="1"/>
  <c r="AK151" s="1"/>
  <c r="AK154" l="1"/>
  <c r="AJ151" s="1"/>
  <c r="DC70" i="23"/>
  <c r="DC71" s="1"/>
  <c r="DC72" s="1"/>
  <c r="DD43" s="1"/>
  <c r="DD41" s="1"/>
  <c r="DD44" s="1"/>
  <c r="AJ154" i="22" l="1"/>
  <c r="AI151" s="1"/>
  <c r="DD64" i="23"/>
  <c r="DD62" s="1"/>
  <c r="AI154" i="22" l="1"/>
  <c r="AH151" s="1"/>
  <c r="AH154" l="1"/>
  <c r="AG151" s="1"/>
  <c r="DD70" i="23"/>
  <c r="DD71" s="1"/>
  <c r="DD72" s="1"/>
  <c r="DE43" s="1"/>
  <c r="DE41" s="1"/>
  <c r="DE44" s="1"/>
  <c r="AG154" i="22" l="1"/>
  <c r="AF151" s="1"/>
  <c r="DE64" i="23"/>
  <c r="DE62" s="1"/>
  <c r="AF154" i="22" l="1"/>
  <c r="AE151" s="1"/>
  <c r="AE154" l="1"/>
  <c r="AD151" s="1"/>
  <c r="DE70" i="23"/>
  <c r="DE71" s="1"/>
  <c r="DE72" s="1"/>
  <c r="DF43" s="1"/>
  <c r="DF41" s="1"/>
  <c r="DF44" s="1"/>
  <c r="AD154" i="22" l="1"/>
  <c r="AC151" s="1"/>
  <c r="DF64" i="23"/>
  <c r="DF62" s="1"/>
  <c r="AC154" i="22" l="1"/>
  <c r="AB151" s="1"/>
  <c r="AB154" l="1"/>
  <c r="AA151" s="1"/>
  <c r="DF70" i="23"/>
  <c r="DF71" s="1"/>
  <c r="DF72" s="1"/>
  <c r="DG43" s="1"/>
  <c r="DG41" s="1"/>
  <c r="DG44" s="1"/>
  <c r="AA154" i="22" l="1"/>
  <c r="Z151" s="1"/>
  <c r="DG64" i="23"/>
  <c r="DG62" s="1"/>
  <c r="Z154" i="22" l="1"/>
  <c r="Y151" s="1"/>
  <c r="Y154" l="1"/>
  <c r="X151" s="1"/>
  <c r="DG70" i="23"/>
  <c r="DG71" s="1"/>
  <c r="DG72" s="1"/>
  <c r="DH43" s="1"/>
  <c r="DH41" s="1"/>
  <c r="DH44" s="1"/>
  <c r="X154" i="22" l="1"/>
  <c r="W151" s="1"/>
  <c r="DH64" i="23"/>
  <c r="DH62" s="1"/>
  <c r="W154" i="22" l="1"/>
  <c r="V151" s="1"/>
  <c r="V154" l="1"/>
  <c r="U151" s="1"/>
  <c r="DH70" i="23"/>
  <c r="DH71" s="1"/>
  <c r="DH72" s="1"/>
  <c r="DI43" s="1"/>
  <c r="DI41" s="1"/>
  <c r="DI44" s="1"/>
  <c r="U154" i="22" l="1"/>
  <c r="T151" s="1"/>
  <c r="DI64" i="23"/>
  <c r="DI62" s="1"/>
  <c r="T154" i="22" l="1"/>
  <c r="S151" s="1"/>
  <c r="S154" l="1"/>
  <c r="R151" s="1"/>
  <c r="DI70" i="23"/>
  <c r="DI71" s="1"/>
  <c r="DI72" s="1"/>
  <c r="DJ43" s="1"/>
  <c r="DJ41" s="1"/>
  <c r="DJ44" s="1"/>
  <c r="R154" i="22" l="1"/>
  <c r="Q151" s="1"/>
  <c r="DJ64" i="23"/>
  <c r="DJ62" s="1"/>
  <c r="Q154" i="22" l="1"/>
  <c r="P151" s="1"/>
  <c r="P154" s="1"/>
  <c r="O151" s="1"/>
  <c r="O154" s="1"/>
  <c r="N151" s="1"/>
  <c r="DJ70" i="23"/>
  <c r="DJ71" s="1"/>
  <c r="DJ72" s="1"/>
  <c r="N154" i="22" l="1"/>
  <c r="M151" l="1"/>
  <c r="M154" l="1"/>
  <c r="L151" s="1"/>
  <c r="L154" l="1"/>
  <c r="K151" l="1"/>
  <c r="K154" l="1"/>
  <c r="J151" l="1"/>
  <c r="J154" s="1"/>
  <c r="J156" l="1"/>
  <c r="K153" s="1"/>
  <c r="J157"/>
  <c r="K155" l="1"/>
  <c r="K157" s="1"/>
  <c r="K156" l="1"/>
  <c r="L153" s="1"/>
  <c r="L155" l="1"/>
  <c r="L157" s="1"/>
  <c r="L156" l="1"/>
  <c r="M153" s="1"/>
  <c r="M155" l="1"/>
  <c r="M157" s="1"/>
  <c r="M156" l="1"/>
  <c r="N153" s="1"/>
  <c r="N155" l="1"/>
  <c r="N157" l="1"/>
  <c r="N156"/>
  <c r="O153" s="1"/>
  <c r="O155" l="1"/>
  <c r="O157" l="1"/>
  <c r="O156"/>
  <c r="P153" s="1"/>
  <c r="P155" l="1"/>
  <c r="P157" s="1"/>
  <c r="P156" l="1"/>
  <c r="Q153" s="1"/>
  <c r="Q155" l="1"/>
  <c r="Q157" s="1"/>
  <c r="Q156" l="1"/>
  <c r="R153" s="1"/>
  <c r="R155" l="1"/>
  <c r="R157" l="1"/>
  <c r="R156"/>
  <c r="S153" s="1"/>
  <c r="S155" l="1"/>
  <c r="S157" l="1"/>
  <c r="S156"/>
  <c r="T153" s="1"/>
  <c r="T155" l="1"/>
  <c r="T157" s="1"/>
  <c r="T156" l="1"/>
  <c r="U153" s="1"/>
  <c r="U155" l="1"/>
  <c r="U157" s="1"/>
  <c r="U156" l="1"/>
  <c r="V153" s="1"/>
  <c r="V155" l="1"/>
  <c r="V157" s="1"/>
  <c r="V156" l="1"/>
  <c r="W153" s="1"/>
  <c r="W155" l="1"/>
  <c r="W157" s="1"/>
  <c r="W156" l="1"/>
  <c r="X153" s="1"/>
  <c r="X155" l="1"/>
  <c r="X157" s="1"/>
  <c r="X156" l="1"/>
  <c r="Y153" s="1"/>
  <c r="Y155" l="1"/>
  <c r="Y157" s="1"/>
  <c r="Y156" l="1"/>
  <c r="Z153" s="1"/>
  <c r="Z155" l="1"/>
  <c r="Z157" l="1"/>
  <c r="Z156"/>
  <c r="AA153" s="1"/>
  <c r="AA155" l="1"/>
  <c r="AA157" l="1"/>
  <c r="AA156"/>
  <c r="AB153" s="1"/>
  <c r="AB155" l="1"/>
  <c r="AB157" s="1"/>
  <c r="AB156" l="1"/>
  <c r="AC153" s="1"/>
  <c r="AC155" l="1"/>
  <c r="AC157" s="1"/>
  <c r="AC156" l="1"/>
  <c r="AD153" s="1"/>
  <c r="AD155" l="1"/>
  <c r="AD157" l="1"/>
  <c r="AD156"/>
  <c r="AE153" s="1"/>
  <c r="AE155" l="1"/>
  <c r="AE157" l="1"/>
  <c r="AE156"/>
  <c r="AF153" s="1"/>
  <c r="AF155" l="1"/>
  <c r="AF157" s="1"/>
  <c r="AF156" l="1"/>
  <c r="AG153" s="1"/>
  <c r="AG155" l="1"/>
  <c r="AG157" s="1"/>
  <c r="AG156" l="1"/>
  <c r="AH153" s="1"/>
  <c r="AH155" l="1"/>
  <c r="AH157" s="1"/>
  <c r="AH156" l="1"/>
  <c r="AI153" s="1"/>
  <c r="AI155" l="1"/>
  <c r="AI157" s="1"/>
  <c r="AI156" l="1"/>
  <c r="AJ153" s="1"/>
  <c r="AJ155" l="1"/>
  <c r="AJ157" s="1"/>
  <c r="AJ156" l="1"/>
  <c r="AK153" s="1"/>
  <c r="AK155" l="1"/>
  <c r="AK157" s="1"/>
  <c r="AK156" l="1"/>
  <c r="AL153" s="1"/>
  <c r="AL155" l="1"/>
  <c r="AL157" s="1"/>
  <c r="AL156" l="1"/>
  <c r="AM153" s="1"/>
  <c r="AM155" l="1"/>
  <c r="AM157" s="1"/>
  <c r="AM156" l="1"/>
  <c r="AN153" s="1"/>
  <c r="AN155" l="1"/>
  <c r="AN157" s="1"/>
  <c r="AN156" l="1"/>
  <c r="AO153" s="1"/>
  <c r="AO155" l="1"/>
  <c r="AO157" s="1"/>
  <c r="AO156" l="1"/>
  <c r="AP153" s="1"/>
  <c r="AP155" l="1"/>
  <c r="AP157" s="1"/>
  <c r="AP156" l="1"/>
  <c r="AQ153" s="1"/>
  <c r="AQ155" l="1"/>
  <c r="AQ157" s="1"/>
  <c r="AQ156" l="1"/>
  <c r="AR153" s="1"/>
  <c r="AR155" l="1"/>
  <c r="AR157" s="1"/>
  <c r="AR156" l="1"/>
  <c r="AS153" s="1"/>
  <c r="AS155" l="1"/>
  <c r="AS157" s="1"/>
  <c r="AS156" l="1"/>
  <c r="AT153" s="1"/>
  <c r="AT155" l="1"/>
  <c r="AT157" s="1"/>
  <c r="AT156" l="1"/>
  <c r="AU153" s="1"/>
  <c r="AU155" l="1"/>
  <c r="AU157" s="1"/>
  <c r="AU156" l="1"/>
  <c r="AV153" s="1"/>
  <c r="AV155" l="1"/>
  <c r="AV157" s="1"/>
  <c r="AV156" l="1"/>
  <c r="AW153" s="1"/>
  <c r="AW155" l="1"/>
  <c r="AW157" s="1"/>
  <c r="AW156" l="1"/>
  <c r="AX153" s="1"/>
  <c r="AX155" l="1"/>
  <c r="AX157" s="1"/>
  <c r="AX156" l="1"/>
  <c r="AY153" s="1"/>
  <c r="AY155" l="1"/>
  <c r="AY157" s="1"/>
  <c r="AY156" l="1"/>
  <c r="AZ153" s="1"/>
  <c r="AZ155" l="1"/>
  <c r="AZ157" s="1"/>
  <c r="AZ156" l="1"/>
  <c r="BA153" s="1"/>
  <c r="BA155" l="1"/>
  <c r="BA157" s="1"/>
  <c r="BA156" l="1"/>
  <c r="BB153" s="1"/>
  <c r="BB155" l="1"/>
  <c r="BB157" s="1"/>
  <c r="BB156" l="1"/>
  <c r="BC153" s="1"/>
  <c r="BC155" l="1"/>
  <c r="BC157" s="1"/>
  <c r="BC156" l="1"/>
  <c r="BD153" s="1"/>
  <c r="BD155" l="1"/>
  <c r="BD157" s="1"/>
  <c r="BD156" l="1"/>
  <c r="BE153" s="1"/>
  <c r="BE155" l="1"/>
  <c r="BE157" s="1"/>
  <c r="BE156" l="1"/>
  <c r="BF153" s="1"/>
  <c r="BF155" l="1"/>
  <c r="BF157" s="1"/>
  <c r="BF156" l="1"/>
  <c r="BG153" s="1"/>
  <c r="BG155" l="1"/>
  <c r="BG157" s="1"/>
  <c r="BG156" l="1"/>
  <c r="BH153" s="1"/>
  <c r="BH155" l="1"/>
  <c r="BH157" s="1"/>
  <c r="BH156" l="1"/>
  <c r="BI153" s="1"/>
  <c r="BI155" l="1"/>
  <c r="BI157" s="1"/>
  <c r="BI156" l="1"/>
  <c r="BJ153" s="1"/>
  <c r="BJ155" l="1"/>
  <c r="BJ157" s="1"/>
  <c r="BJ156" l="1"/>
  <c r="BK153" s="1"/>
  <c r="BK155" l="1"/>
  <c r="BK157" s="1"/>
  <c r="BK156" l="1"/>
  <c r="BL153" s="1"/>
  <c r="BL155" l="1"/>
  <c r="BL157" s="1"/>
  <c r="BL156" l="1"/>
  <c r="BM153" s="1"/>
  <c r="BM155" l="1"/>
  <c r="BM157" s="1"/>
  <c r="BM156" l="1"/>
  <c r="BN153" s="1"/>
  <c r="BN155" l="1"/>
  <c r="BN157" l="1"/>
  <c r="BN156"/>
  <c r="BO153" s="1"/>
  <c r="BO155" l="1"/>
  <c r="BO157" l="1"/>
  <c r="BO156"/>
  <c r="BP153" s="1"/>
  <c r="BP155" l="1"/>
  <c r="BP157" s="1"/>
  <c r="BP156" l="1"/>
  <c r="BQ153" s="1"/>
  <c r="BQ155" l="1"/>
  <c r="BQ157" s="1"/>
  <c r="BQ156" l="1"/>
  <c r="BR153" s="1"/>
  <c r="BR155" l="1"/>
  <c r="BR157" l="1"/>
  <c r="BR156"/>
  <c r="BS153" s="1"/>
  <c r="BS155" l="1"/>
  <c r="BS157" s="1"/>
  <c r="BS156" l="1"/>
  <c r="BT153" s="1"/>
  <c r="BT155" l="1"/>
  <c r="BT157" s="1"/>
  <c r="BT156" l="1"/>
  <c r="BU153" s="1"/>
  <c r="BU155" l="1"/>
  <c r="BU157" s="1"/>
  <c r="BU156" l="1"/>
  <c r="BV153" s="1"/>
  <c r="BV155" l="1"/>
  <c r="BV157" s="1"/>
  <c r="BV156" l="1"/>
  <c r="BW153" s="1"/>
  <c r="BW155" l="1"/>
  <c r="BW157" s="1"/>
  <c r="BW156" l="1"/>
  <c r="BX153" s="1"/>
  <c r="BX155" l="1"/>
  <c r="BX157" s="1"/>
  <c r="BX156" l="1"/>
  <c r="BY153" s="1"/>
  <c r="BY155" l="1"/>
  <c r="BY157" s="1"/>
  <c r="BY156" l="1"/>
  <c r="BZ153" s="1"/>
  <c r="BZ155" l="1"/>
  <c r="BZ157" s="1"/>
  <c r="BZ156" l="1"/>
  <c r="CA153" s="1"/>
  <c r="CA155" l="1"/>
  <c r="CA157" s="1"/>
  <c r="CA156" l="1"/>
  <c r="CB153" s="1"/>
  <c r="CB155" l="1"/>
  <c r="CB157" s="1"/>
  <c r="CB156" l="1"/>
  <c r="CC153" s="1"/>
  <c r="CC155" l="1"/>
  <c r="CC157" s="1"/>
  <c r="CC156" l="1"/>
  <c r="CD153" s="1"/>
  <c r="CD155" l="1"/>
  <c r="CD157" s="1"/>
  <c r="CD156" l="1"/>
  <c r="CE153" s="1"/>
  <c r="CE155" l="1"/>
  <c r="CE157" s="1"/>
  <c r="CE156" l="1"/>
  <c r="CF153" s="1"/>
  <c r="CF155" l="1"/>
  <c r="CF157" s="1"/>
  <c r="CF156" l="1"/>
  <c r="CG153" s="1"/>
  <c r="CG155" l="1"/>
  <c r="CG157" s="1"/>
  <c r="CG156" l="1"/>
  <c r="CH153" s="1"/>
  <c r="CH155" l="1"/>
  <c r="CH157" s="1"/>
  <c r="CH156" l="1"/>
  <c r="CI153" s="1"/>
  <c r="CI155" l="1"/>
  <c r="CI157" s="1"/>
  <c r="CI156" l="1"/>
  <c r="CJ153" s="1"/>
  <c r="CJ155" l="1"/>
  <c r="CJ157" s="1"/>
  <c r="CJ156" l="1"/>
  <c r="CK153" s="1"/>
  <c r="CK155" l="1"/>
  <c r="CK157" s="1"/>
  <c r="CK156" l="1"/>
  <c r="CL153" s="1"/>
  <c r="CL155" l="1"/>
  <c r="CL157" l="1"/>
  <c r="CL156"/>
  <c r="CM153" s="1"/>
  <c r="CM155" l="1"/>
  <c r="CM157" l="1"/>
  <c r="CM156"/>
  <c r="CN153" s="1"/>
  <c r="CN155" l="1"/>
  <c r="CN157" s="1"/>
  <c r="CN156" l="1"/>
  <c r="CO153" s="1"/>
  <c r="CO155" l="1"/>
  <c r="CO157" s="1"/>
  <c r="CO156" l="1"/>
  <c r="CP153" s="1"/>
  <c r="CP155" l="1"/>
  <c r="CP157" s="1"/>
  <c r="CP156" l="1"/>
  <c r="CQ153" s="1"/>
  <c r="CQ155" l="1"/>
  <c r="CQ157" s="1"/>
  <c r="CQ156" l="1"/>
  <c r="CR153" s="1"/>
  <c r="CR155" s="1"/>
  <c r="CR157" s="1"/>
  <c r="CR156" l="1"/>
  <c r="CS153" s="1"/>
  <c r="CS155" l="1"/>
  <c r="CS157" s="1"/>
  <c r="CS156" l="1"/>
  <c r="CT153" s="1"/>
  <c r="CT155" l="1"/>
  <c r="CT157" l="1"/>
  <c r="CT156"/>
  <c r="CU153" s="1"/>
  <c r="CU155" l="1"/>
  <c r="CU157" l="1"/>
  <c r="CU156"/>
  <c r="CV153" s="1"/>
  <c r="CV155" l="1"/>
  <c r="CV157" s="1"/>
  <c r="CV156" l="1"/>
  <c r="CW153" s="1"/>
  <c r="CW155" l="1"/>
  <c r="CW157" s="1"/>
  <c r="CW156" l="1"/>
  <c r="CX153" s="1"/>
  <c r="CX155" l="1"/>
  <c r="CX157" l="1"/>
  <c r="CX156"/>
  <c r="CY153" s="1"/>
  <c r="CY155" l="1"/>
  <c r="CY157" l="1"/>
  <c r="CY156"/>
  <c r="CZ153" s="1"/>
  <c r="CZ155" l="1"/>
  <c r="CZ157" l="1"/>
  <c r="CZ156"/>
  <c r="DA153" s="1"/>
  <c r="DA155" l="1"/>
  <c r="DA157" s="1"/>
  <c r="DA156" l="1"/>
  <c r="DB153" s="1"/>
  <c r="DB155" l="1"/>
  <c r="DB157" s="1"/>
  <c r="DB156" l="1"/>
  <c r="DC153" s="1"/>
  <c r="DC155" l="1"/>
  <c r="DC157" s="1"/>
  <c r="DC156" l="1"/>
  <c r="DD153" s="1"/>
  <c r="DD155" l="1"/>
  <c r="DD157" s="1"/>
  <c r="DD156" l="1"/>
  <c r="DE153" s="1"/>
  <c r="DE155" l="1"/>
  <c r="DE157" s="1"/>
  <c r="DE156" l="1"/>
  <c r="DF153" s="1"/>
  <c r="DF155" l="1"/>
  <c r="DF157" l="1"/>
  <c r="DF156"/>
  <c r="DG153" s="1"/>
  <c r="DG155" l="1"/>
  <c r="DG157" l="1"/>
  <c r="DG156"/>
  <c r="DH153" s="1"/>
  <c r="DH155" l="1"/>
  <c r="DH157" s="1"/>
  <c r="DH156" l="1"/>
  <c r="DI153" s="1"/>
  <c r="DI155" l="1"/>
  <c r="DI157" s="1"/>
  <c r="DI156" l="1"/>
  <c r="DJ153" s="1"/>
  <c r="DJ155" l="1"/>
  <c r="AD49" i="11" s="1"/>
  <c r="AD52" s="1"/>
  <c r="AC49" l="1"/>
  <c r="Z49"/>
  <c r="X49"/>
  <c r="W49"/>
  <c r="V49"/>
  <c r="U49"/>
  <c r="R49"/>
  <c r="Q49"/>
  <c r="P49"/>
  <c r="O49"/>
  <c r="N49"/>
  <c r="M49"/>
  <c r="L49"/>
  <c r="K49"/>
  <c r="H49"/>
  <c r="F49"/>
  <c r="G49"/>
  <c r="I49"/>
  <c r="J49"/>
  <c r="S49"/>
  <c r="T49"/>
  <c r="Y49"/>
  <c r="AA49"/>
  <c r="AB49"/>
  <c r="DJ157" i="22"/>
  <c r="I80" i="17" s="1"/>
  <c r="E49" i="11"/>
  <c r="DJ156" i="22"/>
  <c r="H80" i="17" l="1"/>
  <c r="AA52" i="11"/>
  <c r="T52"/>
  <c r="J52"/>
  <c r="G52"/>
  <c r="H52"/>
  <c r="L52"/>
  <c r="N52"/>
  <c r="P52"/>
  <c r="R52"/>
  <c r="V52"/>
  <c r="X52"/>
  <c r="AC52"/>
  <c r="AB52"/>
  <c r="Y52"/>
  <c r="S52"/>
  <c r="I52"/>
  <c r="F52"/>
  <c r="K52"/>
  <c r="M52"/>
  <c r="O52"/>
  <c r="Q52"/>
  <c r="U52"/>
  <c r="W52"/>
  <c r="Z52"/>
  <c r="E52"/>
  <c r="I22" i="6" l="1"/>
  <c r="I29"/>
  <c r="I28"/>
  <c r="F71"/>
  <c r="AO71" s="1"/>
  <c r="AO87" s="1"/>
  <c r="AO49" i="22" s="1"/>
  <c r="I32" i="6"/>
  <c r="I33"/>
  <c r="I31"/>
  <c r="J20"/>
  <c r="I20" s="1"/>
  <c r="I11" i="17" s="1"/>
  <c r="I30" i="6"/>
  <c r="I235" i="22" l="1"/>
  <c r="DA235" s="1"/>
  <c r="I84"/>
  <c r="J43" i="6"/>
  <c r="I43" s="1"/>
  <c r="J100"/>
  <c r="I100" s="1"/>
  <c r="J51"/>
  <c r="I119" i="17"/>
  <c r="I114"/>
  <c r="AO200" i="22"/>
  <c r="J93" i="6"/>
  <c r="R71"/>
  <c r="R87" s="1"/>
  <c r="AA71"/>
  <c r="AA87" s="1"/>
  <c r="AA49" i="22" s="1"/>
  <c r="AM71" i="6"/>
  <c r="AM87" s="1"/>
  <c r="AM49" i="22" s="1"/>
  <c r="K71" i="6"/>
  <c r="K87" s="1"/>
  <c r="K49" i="22" s="1"/>
  <c r="AD71" i="6"/>
  <c r="AD87" s="1"/>
  <c r="AS71"/>
  <c r="AS87" s="1"/>
  <c r="AS49" i="22" s="1"/>
  <c r="BG71" i="6"/>
  <c r="BG87" s="1"/>
  <c r="BG49" i="22" s="1"/>
  <c r="J71" i="6"/>
  <c r="BM71"/>
  <c r="BM87" s="1"/>
  <c r="BM49" i="22" s="1"/>
  <c r="Q71" i="6"/>
  <c r="Q87" s="1"/>
  <c r="Q49" i="22" s="1"/>
  <c r="BK71" i="6"/>
  <c r="BK87" s="1"/>
  <c r="BK49" i="22" s="1"/>
  <c r="CQ71" i="6"/>
  <c r="CQ87" s="1"/>
  <c r="CQ49" i="22" s="1"/>
  <c r="CS71" i="6"/>
  <c r="CS87" s="1"/>
  <c r="CS49" i="22" s="1"/>
  <c r="CX71" i="6"/>
  <c r="CX87" s="1"/>
  <c r="BH71"/>
  <c r="BH87" s="1"/>
  <c r="BH49" i="22" s="1"/>
  <c r="CE71" i="6"/>
  <c r="CE87" s="1"/>
  <c r="CE49" i="22" s="1"/>
  <c r="AP71" i="6"/>
  <c r="AP87" s="1"/>
  <c r="AT71"/>
  <c r="AT87" s="1"/>
  <c r="BL71"/>
  <c r="BL87" s="1"/>
  <c r="BL49" i="22" s="1"/>
  <c r="BO71" i="6"/>
  <c r="BO87" s="1"/>
  <c r="BO49" i="22" s="1"/>
  <c r="CP71" i="6"/>
  <c r="CP87" s="1"/>
  <c r="AN71"/>
  <c r="AN87" s="1"/>
  <c r="AN49" i="22" s="1"/>
  <c r="AF71" i="6"/>
  <c r="AF87" s="1"/>
  <c r="AF49" i="22" s="1"/>
  <c r="AV71" i="6"/>
  <c r="AV87" s="1"/>
  <c r="AV49" i="22" s="1"/>
  <c r="BU71" i="6"/>
  <c r="BU87" s="1"/>
  <c r="BU49" i="22" s="1"/>
  <c r="BW71" i="6"/>
  <c r="BW87" s="1"/>
  <c r="BW49" i="22" s="1"/>
  <c r="BN71" i="6"/>
  <c r="BN87" s="1"/>
  <c r="AC71"/>
  <c r="AC87" s="1"/>
  <c r="AC49" i="22" s="1"/>
  <c r="O71" i="6"/>
  <c r="O87" s="1"/>
  <c r="O49" i="22" s="1"/>
  <c r="DE71" i="6"/>
  <c r="DE87" s="1"/>
  <c r="DE49" i="22" s="1"/>
  <c r="M71" i="6"/>
  <c r="M87" s="1"/>
  <c r="M49" i="22" s="1"/>
  <c r="CJ71" i="6"/>
  <c r="CJ87" s="1"/>
  <c r="CJ49" i="22" s="1"/>
  <c r="BE71" i="6"/>
  <c r="BE87" s="1"/>
  <c r="BE49" i="22" s="1"/>
  <c r="S71" i="6"/>
  <c r="S87" s="1"/>
  <c r="S49" i="22" s="1"/>
  <c r="CY71" i="6"/>
  <c r="CY87" s="1"/>
  <c r="CY49" i="22" s="1"/>
  <c r="BJ71" i="6"/>
  <c r="BJ87" s="1"/>
  <c r="BC71"/>
  <c r="BC87" s="1"/>
  <c r="BC49" i="22" s="1"/>
  <c r="BP71" i="6"/>
  <c r="BP87" s="1"/>
  <c r="BP49" i="22" s="1"/>
  <c r="BS71" i="6"/>
  <c r="BS87" s="1"/>
  <c r="BS49" i="22" s="1"/>
  <c r="BI71" i="6"/>
  <c r="BI87" s="1"/>
  <c r="BI49" i="22" s="1"/>
  <c r="DG71" i="6"/>
  <c r="DG87" s="1"/>
  <c r="DG49" i="22" s="1"/>
  <c r="CI71" i="6"/>
  <c r="CI87" s="1"/>
  <c r="CI49" i="22" s="1"/>
  <c r="AX71" i="6"/>
  <c r="AX87" s="1"/>
  <c r="DC71"/>
  <c r="DC87" s="1"/>
  <c r="DC49" i="22" s="1"/>
  <c r="DD71" i="6"/>
  <c r="DD87" s="1"/>
  <c r="DD49" i="22" s="1"/>
  <c r="DH71" i="6"/>
  <c r="DH87" s="1"/>
  <c r="DH49" i="22" s="1"/>
  <c r="CN71" i="6"/>
  <c r="CN87" s="1"/>
  <c r="CN49" i="22" s="1"/>
  <c r="CG71" i="6"/>
  <c r="CG87" s="1"/>
  <c r="CG49" i="22" s="1"/>
  <c r="CL71" i="6"/>
  <c r="CL87" s="1"/>
  <c r="Z71"/>
  <c r="Z87" s="1"/>
  <c r="DI71"/>
  <c r="DI87" s="1"/>
  <c r="DI49" i="22" s="1"/>
  <c r="BZ71" i="6"/>
  <c r="BZ87" s="1"/>
  <c r="BT71"/>
  <c r="BT87" s="1"/>
  <c r="BT49" i="22" s="1"/>
  <c r="BD71" i="6"/>
  <c r="BD87" s="1"/>
  <c r="BD49" i="22" s="1"/>
  <c r="CV71" i="6"/>
  <c r="CV87" s="1"/>
  <c r="CV49" i="22" s="1"/>
  <c r="AQ71" i="6"/>
  <c r="AQ87" s="1"/>
  <c r="AQ49" i="22" s="1"/>
  <c r="AY71" i="6"/>
  <c r="AY87" s="1"/>
  <c r="AY49" i="22" s="1"/>
  <c r="CZ71" i="6"/>
  <c r="CZ87" s="1"/>
  <c r="CZ49" i="22" s="1"/>
  <c r="CB71" i="6"/>
  <c r="CB87" s="1"/>
  <c r="CB49" i="22" s="1"/>
  <c r="CW71" i="6"/>
  <c r="CW87" s="1"/>
  <c r="CW49" i="22" s="1"/>
  <c r="AU71" i="6"/>
  <c r="AU87" s="1"/>
  <c r="AU49" i="22" s="1"/>
  <c r="BY71" i="6"/>
  <c r="BY87" s="1"/>
  <c r="BY49" i="22" s="1"/>
  <c r="L71" i="6"/>
  <c r="L87" s="1"/>
  <c r="L49" i="22" s="1"/>
  <c r="BX71" i="6"/>
  <c r="BX87" s="1"/>
  <c r="BX49" i="22" s="1"/>
  <c r="CA71" i="6"/>
  <c r="CA87" s="1"/>
  <c r="CA49" i="22" s="1"/>
  <c r="CK71" i="6"/>
  <c r="CK87" s="1"/>
  <c r="CK49" i="22" s="1"/>
  <c r="AJ71" i="6"/>
  <c r="AJ87" s="1"/>
  <c r="AJ49" i="22" s="1"/>
  <c r="BA71" i="6"/>
  <c r="BA87" s="1"/>
  <c r="BA49" i="22" s="1"/>
  <c r="CO71" i="6"/>
  <c r="CO87" s="1"/>
  <c r="CO49" i="22" s="1"/>
  <c r="CC71" i="6"/>
  <c r="CC87" s="1"/>
  <c r="CC49" i="22" s="1"/>
  <c r="CM71" i="6"/>
  <c r="CM87" s="1"/>
  <c r="CM49" i="22" s="1"/>
  <c r="BV71" i="6"/>
  <c r="BV87" s="1"/>
  <c r="W71"/>
  <c r="W87" s="1"/>
  <c r="W49" i="22" s="1"/>
  <c r="DB71" i="6"/>
  <c r="DB87" s="1"/>
  <c r="P71"/>
  <c r="P87" s="1"/>
  <c r="P49" i="22" s="1"/>
  <c r="AB71" i="6"/>
  <c r="AB87" s="1"/>
  <c r="AB49" i="22" s="1"/>
  <c r="AZ71" i="6"/>
  <c r="AZ87" s="1"/>
  <c r="AZ49" i="22" s="1"/>
  <c r="V71" i="6"/>
  <c r="V87" s="1"/>
  <c r="CR71"/>
  <c r="CR87" s="1"/>
  <c r="CR49" i="22" s="1"/>
  <c r="AW71" i="6"/>
  <c r="AW87" s="1"/>
  <c r="AW49" i="22" s="1"/>
  <c r="DA71" i="6"/>
  <c r="DA87" s="1"/>
  <c r="DA49" i="22" s="1"/>
  <c r="AL71" i="6"/>
  <c r="AL87" s="1"/>
  <c r="AG71"/>
  <c r="AG87" s="1"/>
  <c r="AG49" i="22" s="1"/>
  <c r="CF71" i="6"/>
  <c r="CF87" s="1"/>
  <c r="CF49" i="22" s="1"/>
  <c r="BR71" i="6"/>
  <c r="BR87" s="1"/>
  <c r="T71"/>
  <c r="T87" s="1"/>
  <c r="T49" i="22" s="1"/>
  <c r="X71" i="6"/>
  <c r="X87" s="1"/>
  <c r="X49" i="22" s="1"/>
  <c r="AH71" i="6"/>
  <c r="AH87" s="1"/>
  <c r="BB71"/>
  <c r="BB87" s="1"/>
  <c r="U71"/>
  <c r="U87" s="1"/>
  <c r="U49" i="22" s="1"/>
  <c r="CD71" i="6"/>
  <c r="CD87" s="1"/>
  <c r="BF71"/>
  <c r="BF87" s="1"/>
  <c r="CU71"/>
  <c r="CU87" s="1"/>
  <c r="CU49" i="22" s="1"/>
  <c r="AR71" i="6"/>
  <c r="AR87" s="1"/>
  <c r="AR49" i="22" s="1"/>
  <c r="BQ71" i="6"/>
  <c r="BQ87" s="1"/>
  <c r="BQ49" i="22" s="1"/>
  <c r="CT71" i="6"/>
  <c r="CT87" s="1"/>
  <c r="DF71"/>
  <c r="DF87" s="1"/>
  <c r="Y71"/>
  <c r="Y87" s="1"/>
  <c r="Y49" i="22" s="1"/>
  <c r="AI71" i="6"/>
  <c r="AI87" s="1"/>
  <c r="AI49" i="22" s="1"/>
  <c r="DJ71" i="6"/>
  <c r="DJ87" s="1"/>
  <c r="DJ49" i="22" s="1"/>
  <c r="CH71" i="6"/>
  <c r="CH87" s="1"/>
  <c r="AE71"/>
  <c r="AE87" s="1"/>
  <c r="AE49" i="22" s="1"/>
  <c r="AK71" i="6"/>
  <c r="AK87" s="1"/>
  <c r="AK49" i="22" s="1"/>
  <c r="N71" i="6"/>
  <c r="N87" s="1"/>
  <c r="I34"/>
  <c r="H33" s="1"/>
  <c r="J37"/>
  <c r="J32" i="9"/>
  <c r="J33" s="1"/>
  <c r="J34" s="1"/>
  <c r="L35" s="1"/>
  <c r="J39" i="6"/>
  <c r="DF49" i="22" l="1"/>
  <c r="AD13" i="11"/>
  <c r="AD76" s="1"/>
  <c r="J101" i="6"/>
  <c r="J102" s="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S101"/>
  <c r="AR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L84" i="22"/>
  <c r="AR84"/>
  <c r="BX84"/>
  <c r="DD84"/>
  <c r="AH84"/>
  <c r="BN84"/>
  <c r="CT84"/>
  <c r="S84"/>
  <c r="AI84"/>
  <c r="AY84"/>
  <c r="BO84"/>
  <c r="CE84"/>
  <c r="CU84"/>
  <c r="DI84"/>
  <c r="AN84"/>
  <c r="BT84"/>
  <c r="CZ84"/>
  <c r="AD84"/>
  <c r="BJ84"/>
  <c r="CP84"/>
  <c r="Q84"/>
  <c r="AG84"/>
  <c r="AW84"/>
  <c r="BM84"/>
  <c r="CC84"/>
  <c r="CS84"/>
  <c r="DJ84"/>
  <c r="AJ84"/>
  <c r="BP84"/>
  <c r="CV84"/>
  <c r="Z84"/>
  <c r="BF84"/>
  <c r="CL84"/>
  <c r="O84"/>
  <c r="AE84"/>
  <c r="AU84"/>
  <c r="BK84"/>
  <c r="CA84"/>
  <c r="CQ84"/>
  <c r="DG84"/>
  <c r="AF84"/>
  <c r="BL84"/>
  <c r="CR84"/>
  <c r="V84"/>
  <c r="BB84"/>
  <c r="CH84"/>
  <c r="M84"/>
  <c r="AC84"/>
  <c r="AS84"/>
  <c r="BI84"/>
  <c r="BY84"/>
  <c r="CO84"/>
  <c r="DE84"/>
  <c r="AB84"/>
  <c r="BH84"/>
  <c r="CN84"/>
  <c r="R84"/>
  <c r="AX84"/>
  <c r="CD84"/>
  <c r="K84"/>
  <c r="AA84"/>
  <c r="AQ84"/>
  <c r="BG84"/>
  <c r="BW84"/>
  <c r="CM84"/>
  <c r="DC84"/>
  <c r="X84"/>
  <c r="BD84"/>
  <c r="CJ84"/>
  <c r="N84"/>
  <c r="AT84"/>
  <c r="BZ84"/>
  <c r="DF84"/>
  <c r="Y84"/>
  <c r="AO84"/>
  <c r="BE84"/>
  <c r="BU84"/>
  <c r="CK84"/>
  <c r="DA84"/>
  <c r="T84"/>
  <c r="AZ84"/>
  <c r="CF84"/>
  <c r="J84"/>
  <c r="J85" s="1"/>
  <c r="AP84"/>
  <c r="BV84"/>
  <c r="DB84"/>
  <c r="W84"/>
  <c r="AM84"/>
  <c r="BC84"/>
  <c r="BS84"/>
  <c r="CI84"/>
  <c r="CY84"/>
  <c r="P84"/>
  <c r="AV84"/>
  <c r="CB84"/>
  <c r="DH84"/>
  <c r="AL84"/>
  <c r="BR84"/>
  <c r="CX84"/>
  <c r="U84"/>
  <c r="AK84"/>
  <c r="BA84"/>
  <c r="BQ84"/>
  <c r="CG84"/>
  <c r="CW84"/>
  <c r="BB235"/>
  <c r="DB235"/>
  <c r="CA235"/>
  <c r="AE235"/>
  <c r="CC235"/>
  <c r="AX235"/>
  <c r="Z235"/>
  <c r="CT235"/>
  <c r="BV235"/>
  <c r="V235"/>
  <c r="J235"/>
  <c r="J236" s="1"/>
  <c r="AR235"/>
  <c r="Y235"/>
  <c r="AP235"/>
  <c r="BT235"/>
  <c r="DE235"/>
  <c r="AJ235"/>
  <c r="CV235"/>
  <c r="K235"/>
  <c r="O235"/>
  <c r="AU235"/>
  <c r="AH235"/>
  <c r="BA235"/>
  <c r="BR235"/>
  <c r="BQ235"/>
  <c r="CU235"/>
  <c r="CF235"/>
  <c r="AD235"/>
  <c r="CG235"/>
  <c r="BI235"/>
  <c r="CW235"/>
  <c r="AM235"/>
  <c r="BK235"/>
  <c r="W235"/>
  <c r="AN235"/>
  <c r="BL235"/>
  <c r="AA235"/>
  <c r="AY235"/>
  <c r="AW235"/>
  <c r="CS235"/>
  <c r="AL235"/>
  <c r="CZ235"/>
  <c r="DC235"/>
  <c r="CH235"/>
  <c r="AF235"/>
  <c r="CD235"/>
  <c r="BW235"/>
  <c r="DD235"/>
  <c r="CJ235"/>
  <c r="CI235"/>
  <c r="BY235"/>
  <c r="Q235"/>
  <c r="T235"/>
  <c r="BN235"/>
  <c r="BO235"/>
  <c r="BM235"/>
  <c r="CB235"/>
  <c r="P235"/>
  <c r="DG235"/>
  <c r="AG235"/>
  <c r="AI235"/>
  <c r="BC235"/>
  <c r="BG235"/>
  <c r="DJ235"/>
  <c r="X235"/>
  <c r="CE235"/>
  <c r="AT235"/>
  <c r="BZ235"/>
  <c r="CO235"/>
  <c r="AB235"/>
  <c r="AS235"/>
  <c r="M235"/>
  <c r="AC235"/>
  <c r="BP235"/>
  <c r="BX235"/>
  <c r="CY235"/>
  <c r="BD235"/>
  <c r="CQ235"/>
  <c r="R235"/>
  <c r="AO235"/>
  <c r="BH235"/>
  <c r="CN235"/>
  <c r="AK235"/>
  <c r="AV235"/>
  <c r="CP235"/>
  <c r="AQ235"/>
  <c r="DI235"/>
  <c r="CX235"/>
  <c r="CL235"/>
  <c r="CK235"/>
  <c r="N235"/>
  <c r="L235"/>
  <c r="CM235"/>
  <c r="BF235"/>
  <c r="S235"/>
  <c r="BU235"/>
  <c r="BE235"/>
  <c r="U235"/>
  <c r="DF235"/>
  <c r="AZ235"/>
  <c r="BJ235"/>
  <c r="BS235"/>
  <c r="DH235"/>
  <c r="CR235"/>
  <c r="H29" i="6"/>
  <c r="H31"/>
  <c r="H30"/>
  <c r="H28"/>
  <c r="H32"/>
  <c r="I35" i="9"/>
  <c r="L41" i="22"/>
  <c r="L42" s="1"/>
  <c r="AK200"/>
  <c r="AI200"/>
  <c r="I39" i="6"/>
  <c r="J40" i="22"/>
  <c r="J42" s="1"/>
  <c r="I37" i="6"/>
  <c r="J45" i="22"/>
  <c r="F13" i="11"/>
  <c r="F76" s="1"/>
  <c r="N49" i="22"/>
  <c r="AE200"/>
  <c r="DJ200"/>
  <c r="Y200"/>
  <c r="AA13" i="11"/>
  <c r="AA76" s="1"/>
  <c r="CT49" i="22"/>
  <c r="AR200"/>
  <c r="Q13" i="11"/>
  <c r="Q76" s="1"/>
  <c r="BF49" i="22"/>
  <c r="U200"/>
  <c r="K13" i="11"/>
  <c r="K76" s="1"/>
  <c r="AH49" i="22"/>
  <c r="T200"/>
  <c r="CF200"/>
  <c r="L13" i="11"/>
  <c r="L76" s="1"/>
  <c r="AL49" i="22"/>
  <c r="AW200"/>
  <c r="H13" i="11"/>
  <c r="H76" s="1"/>
  <c r="V49" i="22"/>
  <c r="AB200"/>
  <c r="AC13" i="11"/>
  <c r="AC76" s="1"/>
  <c r="DB49" i="22"/>
  <c r="U13" i="11"/>
  <c r="U76" s="1"/>
  <c r="BV49" i="22"/>
  <c r="CC200"/>
  <c r="BA200"/>
  <c r="CK200"/>
  <c r="BX200"/>
  <c r="BY200"/>
  <c r="CW200"/>
  <c r="CZ200"/>
  <c r="AQ200"/>
  <c r="BD200"/>
  <c r="BZ49"/>
  <c r="V13" i="11"/>
  <c r="V76" s="1"/>
  <c r="I13"/>
  <c r="I76" s="1"/>
  <c r="Z49" i="22"/>
  <c r="CG200"/>
  <c r="DH200"/>
  <c r="DC200"/>
  <c r="CI200"/>
  <c r="BI200"/>
  <c r="BP200"/>
  <c r="R13" i="11"/>
  <c r="R76" s="1"/>
  <c r="BJ49" i="22"/>
  <c r="S200"/>
  <c r="CJ200"/>
  <c r="DE200"/>
  <c r="AC200"/>
  <c r="BW200"/>
  <c r="AV200"/>
  <c r="AN200"/>
  <c r="BO200"/>
  <c r="N13" i="11"/>
  <c r="N76" s="1"/>
  <c r="AT49" i="22"/>
  <c r="CE200"/>
  <c r="CX49"/>
  <c r="AB13" i="11"/>
  <c r="AB76" s="1"/>
  <c r="CQ200" i="22"/>
  <c r="Q200"/>
  <c r="I71" i="6"/>
  <c r="J87"/>
  <c r="J88" s="1"/>
  <c r="AS200" i="22"/>
  <c r="K200"/>
  <c r="AA200"/>
  <c r="I51" i="6"/>
  <c r="J52"/>
  <c r="I18" i="17" s="1"/>
  <c r="E12" i="11"/>
  <c r="J48" i="22"/>
  <c r="J105" i="6"/>
  <c r="X13" i="11"/>
  <c r="X76" s="1"/>
  <c r="CH49" i="22"/>
  <c r="DF200"/>
  <c r="BQ200"/>
  <c r="CU200"/>
  <c r="W13" i="11"/>
  <c r="W76" s="1"/>
  <c r="CD49" i="22"/>
  <c r="P13" i="11"/>
  <c r="P76" s="1"/>
  <c r="BB49" i="22"/>
  <c r="X200"/>
  <c r="T13" i="11"/>
  <c r="T76" s="1"/>
  <c r="BR49" i="22"/>
  <c r="AG200"/>
  <c r="DA200"/>
  <c r="CR200"/>
  <c r="AZ200"/>
  <c r="P200"/>
  <c r="W200"/>
  <c r="CM200"/>
  <c r="CO200"/>
  <c r="AJ200"/>
  <c r="CA200"/>
  <c r="L200"/>
  <c r="AU200"/>
  <c r="CB200"/>
  <c r="AY200"/>
  <c r="CV200"/>
  <c r="BT200"/>
  <c r="DI200"/>
  <c r="Y13" i="11"/>
  <c r="Y76" s="1"/>
  <c r="CL49" i="22"/>
  <c r="CN200"/>
  <c r="DD200"/>
  <c r="O13" i="11"/>
  <c r="O76" s="1"/>
  <c r="AX49" i="22"/>
  <c r="DG200"/>
  <c r="BS200"/>
  <c r="BC200"/>
  <c r="CY200"/>
  <c r="BE200"/>
  <c r="M200"/>
  <c r="O200"/>
  <c r="S13" i="11"/>
  <c r="S76" s="1"/>
  <c r="BN49" i="22"/>
  <c r="BU200"/>
  <c r="AF200"/>
  <c r="Z13" i="11"/>
  <c r="Z76" s="1"/>
  <c r="CP49" i="22"/>
  <c r="BL200"/>
  <c r="M13" i="11"/>
  <c r="M76" s="1"/>
  <c r="AP49" i="22"/>
  <c r="BH200"/>
  <c r="CS200"/>
  <c r="BK200"/>
  <c r="BM200"/>
  <c r="BG200"/>
  <c r="J13" i="11"/>
  <c r="J76" s="1"/>
  <c r="AD49" i="22"/>
  <c r="AM200"/>
  <c r="G13" i="11"/>
  <c r="G76" s="1"/>
  <c r="R49" i="22"/>
  <c r="I93" i="6"/>
  <c r="I101" l="1"/>
  <c r="K85" i="22"/>
  <c r="L85" s="1"/>
  <c r="M85" s="1"/>
  <c r="N85" s="1"/>
  <c r="O85" s="1"/>
  <c r="J94" i="6"/>
  <c r="K94"/>
  <c r="K106" s="1"/>
  <c r="L94"/>
  <c r="L106" s="1"/>
  <c r="M94"/>
  <c r="M106" s="1"/>
  <c r="N94"/>
  <c r="N106" s="1"/>
  <c r="O94"/>
  <c r="O106" s="1"/>
  <c r="P94"/>
  <c r="P106" s="1"/>
  <c r="Q94"/>
  <c r="Q106" s="1"/>
  <c r="R94"/>
  <c r="R106" s="1"/>
  <c r="S94"/>
  <c r="S106" s="1"/>
  <c r="T94"/>
  <c r="T106" s="1"/>
  <c r="U94"/>
  <c r="U106" s="1"/>
  <c r="V94"/>
  <c r="W94"/>
  <c r="W106" s="1"/>
  <c r="X94"/>
  <c r="X106" s="1"/>
  <c r="Y94"/>
  <c r="Y106" s="1"/>
  <c r="Z94"/>
  <c r="Z106" s="1"/>
  <c r="AA94"/>
  <c r="AA106" s="1"/>
  <c r="AB94"/>
  <c r="AB106" s="1"/>
  <c r="AC94"/>
  <c r="AC106" s="1"/>
  <c r="AD94"/>
  <c r="AE94"/>
  <c r="AE106" s="1"/>
  <c r="AF94"/>
  <c r="AF106" s="1"/>
  <c r="AG94"/>
  <c r="AG106" s="1"/>
  <c r="AH94"/>
  <c r="AH106" s="1"/>
  <c r="AI94"/>
  <c r="AI106" s="1"/>
  <c r="AJ94"/>
  <c r="AJ106" s="1"/>
  <c r="AK94"/>
  <c r="AK106" s="1"/>
  <c r="AL94"/>
  <c r="AM94"/>
  <c r="AM106" s="1"/>
  <c r="AN94"/>
  <c r="AN106" s="1"/>
  <c r="AO94"/>
  <c r="AO106" s="1"/>
  <c r="AP94"/>
  <c r="AQ94"/>
  <c r="AQ106" s="1"/>
  <c r="AS94"/>
  <c r="AS106" s="1"/>
  <c r="AR94"/>
  <c r="AR106" s="1"/>
  <c r="AT94"/>
  <c r="AT106" s="1"/>
  <c r="AU94"/>
  <c r="AU106" s="1"/>
  <c r="AV94"/>
  <c r="AV106" s="1"/>
  <c r="AW94"/>
  <c r="AW106" s="1"/>
  <c r="AX94"/>
  <c r="AY94"/>
  <c r="AY106" s="1"/>
  <c r="AZ94"/>
  <c r="BA94"/>
  <c r="BA106" s="1"/>
  <c r="BB94"/>
  <c r="BB106" s="1"/>
  <c r="BC94"/>
  <c r="BC106" s="1"/>
  <c r="BD94"/>
  <c r="BD106" s="1"/>
  <c r="BE94"/>
  <c r="BE106" s="1"/>
  <c r="BF94"/>
  <c r="BF106" s="1"/>
  <c r="BG94"/>
  <c r="BG106" s="1"/>
  <c r="BH94"/>
  <c r="BH106" s="1"/>
  <c r="BI94"/>
  <c r="BI106" s="1"/>
  <c r="BJ94"/>
  <c r="BJ106" s="1"/>
  <c r="BK94"/>
  <c r="BK106" s="1"/>
  <c r="BL94"/>
  <c r="BL106" s="1"/>
  <c r="BM94"/>
  <c r="BM106" s="1"/>
  <c r="BN94"/>
  <c r="BN106" s="1"/>
  <c r="BO94"/>
  <c r="BO106" s="1"/>
  <c r="BP94"/>
  <c r="BP106" s="1"/>
  <c r="BQ94"/>
  <c r="BQ106" s="1"/>
  <c r="BR94"/>
  <c r="BS94"/>
  <c r="BT94"/>
  <c r="BT106" s="1"/>
  <c r="BU94"/>
  <c r="BU106" s="1"/>
  <c r="BV94"/>
  <c r="BV106" s="1"/>
  <c r="BW94"/>
  <c r="BW106" s="1"/>
  <c r="BX94"/>
  <c r="BX106" s="1"/>
  <c r="BY94"/>
  <c r="BY106" s="1"/>
  <c r="BZ94"/>
  <c r="BZ106" s="1"/>
  <c r="CA94"/>
  <c r="CA106" s="1"/>
  <c r="CB94"/>
  <c r="CB106" s="1"/>
  <c r="CC94"/>
  <c r="CC106" s="1"/>
  <c r="CD94"/>
  <c r="CD106" s="1"/>
  <c r="CE94"/>
  <c r="CF94"/>
  <c r="CF106" s="1"/>
  <c r="CG94"/>
  <c r="CG106" s="1"/>
  <c r="CH94"/>
  <c r="CI94"/>
  <c r="CI106" s="1"/>
  <c r="CJ94"/>
  <c r="CJ106" s="1"/>
  <c r="CK94"/>
  <c r="CK106" s="1"/>
  <c r="CL94"/>
  <c r="CL106" s="1"/>
  <c r="CM94"/>
  <c r="CM106" s="1"/>
  <c r="CN94"/>
  <c r="CN106" s="1"/>
  <c r="CO94"/>
  <c r="CO106" s="1"/>
  <c r="CP94"/>
  <c r="CP106" s="1"/>
  <c r="CQ94"/>
  <c r="CR94"/>
  <c r="CR106" s="1"/>
  <c r="CS94"/>
  <c r="CS106" s="1"/>
  <c r="CT94"/>
  <c r="CT106" s="1"/>
  <c r="CU94"/>
  <c r="CU106" s="1"/>
  <c r="CV94"/>
  <c r="CV106" s="1"/>
  <c r="CW94"/>
  <c r="CW106" s="1"/>
  <c r="CX94"/>
  <c r="CX106" s="1"/>
  <c r="CY94"/>
  <c r="CY106" s="1"/>
  <c r="CZ94"/>
  <c r="CZ106" s="1"/>
  <c r="DA94"/>
  <c r="DA106" s="1"/>
  <c r="DB94"/>
  <c r="DB106" s="1"/>
  <c r="DC94"/>
  <c r="DC106" s="1"/>
  <c r="DD94"/>
  <c r="DD106" s="1"/>
  <c r="DE94"/>
  <c r="DE106" s="1"/>
  <c r="DF94"/>
  <c r="DF106" s="1"/>
  <c r="DG94"/>
  <c r="DG106" s="1"/>
  <c r="DH94"/>
  <c r="DI94"/>
  <c r="DI106" s="1"/>
  <c r="DJ94"/>
  <c r="DJ106" s="1"/>
  <c r="P85" i="22"/>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K236"/>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H34" i="6"/>
  <c r="I48" i="22"/>
  <c r="J199"/>
  <c r="D12" i="11"/>
  <c r="E75"/>
  <c r="D75" s="1"/>
  <c r="CX200" i="22"/>
  <c r="BZ200"/>
  <c r="AZ106" i="6"/>
  <c r="CQ106"/>
  <c r="CE106"/>
  <c r="AX106"/>
  <c r="I44"/>
  <c r="J45"/>
  <c r="J106"/>
  <c r="K99"/>
  <c r="J103"/>
  <c r="R200" i="22"/>
  <c r="AD200"/>
  <c r="AP200"/>
  <c r="CP200"/>
  <c r="BN200"/>
  <c r="AX200"/>
  <c r="CL200"/>
  <c r="BR200"/>
  <c r="BB200"/>
  <c r="CD200"/>
  <c r="CH200"/>
  <c r="I105" i="6"/>
  <c r="J51" i="22"/>
  <c r="J89" i="6"/>
  <c r="K50"/>
  <c r="I87"/>
  <c r="J49" i="22"/>
  <c r="E13" i="11"/>
  <c r="AT200" i="22"/>
  <c r="BJ200"/>
  <c r="Z200"/>
  <c r="BV200"/>
  <c r="DB200"/>
  <c r="V200"/>
  <c r="AL200"/>
  <c r="AH200"/>
  <c r="BF200"/>
  <c r="CT200"/>
  <c r="N200"/>
  <c r="I45"/>
  <c r="J196"/>
  <c r="I40"/>
  <c r="J191"/>
  <c r="J193" s="1"/>
  <c r="L192"/>
  <c r="L193" s="1"/>
  <c r="I41"/>
  <c r="AD106" i="6"/>
  <c r="AP106"/>
  <c r="DH106"/>
  <c r="BS106"/>
  <c r="AL106"/>
  <c r="V106"/>
  <c r="CH106"/>
  <c r="BR106"/>
  <c r="AD19" i="11" l="1"/>
  <c r="AD82" s="1"/>
  <c r="I25" i="17"/>
  <c r="H35" i="6"/>
  <c r="I126" i="17"/>
  <c r="BN52" i="22"/>
  <c r="S19" i="11"/>
  <c r="S82" s="1"/>
  <c r="F19"/>
  <c r="F82" s="1"/>
  <c r="N52" i="22"/>
  <c r="W52"/>
  <c r="BZ52"/>
  <c r="V19" i="11"/>
  <c r="V82" s="1"/>
  <c r="DB52" i="22"/>
  <c r="AC19" i="11"/>
  <c r="AC82" s="1"/>
  <c r="AE52" i="22"/>
  <c r="AI52"/>
  <c r="AG52"/>
  <c r="L19" i="11"/>
  <c r="L82" s="1"/>
  <c r="AL52" i="22"/>
  <c r="AN52"/>
  <c r="G19" i="11"/>
  <c r="G82" s="1"/>
  <c r="R52" i="22"/>
  <c r="BX52"/>
  <c r="AW52"/>
  <c r="BI52"/>
  <c r="CV52"/>
  <c r="BM52"/>
  <c r="BT52"/>
  <c r="BQ52"/>
  <c r="CS52"/>
  <c r="CA52"/>
  <c r="BS52"/>
  <c r="BG52"/>
  <c r="BD52"/>
  <c r="CB52"/>
  <c r="CZ52"/>
  <c r="CY52"/>
  <c r="CP52"/>
  <c r="Z19" i="11"/>
  <c r="Z82" s="1"/>
  <c r="Q52" i="22"/>
  <c r="X52"/>
  <c r="AJ52"/>
  <c r="Y19" i="11"/>
  <c r="Y82" s="1"/>
  <c r="CL52" i="22"/>
  <c r="AY52"/>
  <c r="CN52"/>
  <c r="CF52"/>
  <c r="DG52"/>
  <c r="AV52"/>
  <c r="CW52"/>
  <c r="DI52"/>
  <c r="I192"/>
  <c r="I191"/>
  <c r="I196"/>
  <c r="D13" i="11"/>
  <c r="E76"/>
  <c r="D76" s="1"/>
  <c r="K102" i="6"/>
  <c r="L99" s="1"/>
  <c r="J46"/>
  <c r="K42"/>
  <c r="AT52" i="22"/>
  <c r="N19" i="11"/>
  <c r="N82" s="1"/>
  <c r="U19"/>
  <c r="U82" s="1"/>
  <c r="BV52" i="22"/>
  <c r="AB52"/>
  <c r="AA19" i="11"/>
  <c r="AA82" s="1"/>
  <c r="CT52" i="22"/>
  <c r="O52"/>
  <c r="U52"/>
  <c r="K52"/>
  <c r="DC52"/>
  <c r="AO52"/>
  <c r="BL52"/>
  <c r="CC52"/>
  <c r="BK52"/>
  <c r="AS52"/>
  <c r="BY52"/>
  <c r="CO52"/>
  <c r="I94" i="6"/>
  <c r="J95"/>
  <c r="T19" i="11"/>
  <c r="T82" s="1"/>
  <c r="BR52" i="22"/>
  <c r="L52"/>
  <c r="X19" i="11"/>
  <c r="X82" s="1"/>
  <c r="CH52" i="22"/>
  <c r="H19" i="11"/>
  <c r="H82" s="1"/>
  <c r="V52" i="22"/>
  <c r="K19" i="11"/>
  <c r="K82" s="1"/>
  <c r="AH52" i="22"/>
  <c r="Z52"/>
  <c r="I19" i="11"/>
  <c r="I82" s="1"/>
  <c r="S52" i="22"/>
  <c r="M52"/>
  <c r="AF52"/>
  <c r="AR52"/>
  <c r="AK52"/>
  <c r="CJ52"/>
  <c r="AA52"/>
  <c r="BU52"/>
  <c r="BP52"/>
  <c r="DE52"/>
  <c r="AM52"/>
  <c r="DF52"/>
  <c r="CM52"/>
  <c r="CI52"/>
  <c r="AQ52"/>
  <c r="CU52"/>
  <c r="DD52"/>
  <c r="BC52"/>
  <c r="CR52"/>
  <c r="DH52"/>
  <c r="M19" i="11"/>
  <c r="M82" s="1"/>
  <c r="AP52" i="22"/>
  <c r="AB19" i="11"/>
  <c r="AB82" s="1"/>
  <c r="CX52" i="22"/>
  <c r="P52"/>
  <c r="P19" i="11"/>
  <c r="P82" s="1"/>
  <c r="BB52" i="22"/>
  <c r="DJ52"/>
  <c r="J19" i="11"/>
  <c r="J82" s="1"/>
  <c r="AD52" i="22"/>
  <c r="BH52"/>
  <c r="CG52"/>
  <c r="CK52"/>
  <c r="BE52"/>
  <c r="DA52"/>
  <c r="J200"/>
  <c r="I200" s="1"/>
  <c r="I49"/>
  <c r="I13" i="17" s="1"/>
  <c r="K88" i="6"/>
  <c r="L50" s="1"/>
  <c r="I51" i="22"/>
  <c r="J202"/>
  <c r="I202" s="1"/>
  <c r="I106" i="6"/>
  <c r="E19" i="11"/>
  <c r="J52" i="22"/>
  <c r="J88" s="1"/>
  <c r="T52"/>
  <c r="AX52"/>
  <c r="O19" i="11"/>
  <c r="O82" s="1"/>
  <c r="Y52" i="22"/>
  <c r="Q19" i="11"/>
  <c r="Q82" s="1"/>
  <c r="BF52" i="22"/>
  <c r="CD52"/>
  <c r="W19" i="11"/>
  <c r="W82" s="1"/>
  <c r="AC52" i="22"/>
  <c r="R19" i="11"/>
  <c r="R82" s="1"/>
  <c r="BJ52" i="22"/>
  <c r="BA52"/>
  <c r="BW52"/>
  <c r="AU52"/>
  <c r="BO52"/>
  <c r="CE52"/>
  <c r="CQ52"/>
  <c r="AZ52"/>
  <c r="I199"/>
  <c r="I42"/>
  <c r="K35" i="6" l="1"/>
  <c r="K57" i="22" s="1"/>
  <c r="K208" s="1"/>
  <c r="L35" i="6"/>
  <c r="L57" i="22" s="1"/>
  <c r="L208" s="1"/>
  <c r="J35" i="6"/>
  <c r="J57" i="22" s="1"/>
  <c r="J208" s="1"/>
  <c r="J209" s="1"/>
  <c r="K209" s="1"/>
  <c r="M35" i="6"/>
  <c r="M57" i="22" s="1"/>
  <c r="M208" s="1"/>
  <c r="CU35" i="6"/>
  <c r="CU57" i="22" s="1"/>
  <c r="CU208" s="1"/>
  <c r="CE35" i="6"/>
  <c r="CE57" i="22" s="1"/>
  <c r="CE208" s="1"/>
  <c r="BO35" i="6"/>
  <c r="BO57" i="22" s="1"/>
  <c r="BO208" s="1"/>
  <c r="AY35" i="6"/>
  <c r="AY57" i="22" s="1"/>
  <c r="AY208" s="1"/>
  <c r="AI35" i="6"/>
  <c r="AI57" i="22" s="1"/>
  <c r="AI208" s="1"/>
  <c r="S35" i="6"/>
  <c r="S57" i="22" s="1"/>
  <c r="S208" s="1"/>
  <c r="CZ35" i="6"/>
  <c r="CZ57" i="22" s="1"/>
  <c r="CZ208" s="1"/>
  <c r="CJ35" i="6"/>
  <c r="CJ57" i="22" s="1"/>
  <c r="CJ208" s="1"/>
  <c r="BT35" i="6"/>
  <c r="BT57" i="22" s="1"/>
  <c r="BT208" s="1"/>
  <c r="BD35" i="6"/>
  <c r="BD57" i="22" s="1"/>
  <c r="BD208" s="1"/>
  <c r="AN35" i="6"/>
  <c r="AN57" i="22" s="1"/>
  <c r="AN208" s="1"/>
  <c r="X35" i="6"/>
  <c r="X57" i="22" s="1"/>
  <c r="X208" s="1"/>
  <c r="DE35" i="6"/>
  <c r="DE57" i="22" s="1"/>
  <c r="DE208" s="1"/>
  <c r="CO35" i="6"/>
  <c r="CO57" i="22" s="1"/>
  <c r="CO208" s="1"/>
  <c r="BY35" i="6"/>
  <c r="BY57" i="22" s="1"/>
  <c r="BY208" s="1"/>
  <c r="BI35" i="6"/>
  <c r="BI57" i="22" s="1"/>
  <c r="BI208" s="1"/>
  <c r="AS35" i="6"/>
  <c r="AS57" i="22" s="1"/>
  <c r="AS208" s="1"/>
  <c r="AC35" i="6"/>
  <c r="AC57" i="22" s="1"/>
  <c r="AC208" s="1"/>
  <c r="DF35" i="6"/>
  <c r="DF57" i="22" s="1"/>
  <c r="DF208" s="1"/>
  <c r="CP35" i="6"/>
  <c r="CP57" i="22" s="1"/>
  <c r="CP208" s="1"/>
  <c r="BZ35" i="6"/>
  <c r="BZ57" i="22" s="1"/>
  <c r="BZ208" s="1"/>
  <c r="BJ35" i="6"/>
  <c r="BJ57" i="22" s="1"/>
  <c r="BJ208" s="1"/>
  <c r="AT35" i="6"/>
  <c r="AT57" i="22" s="1"/>
  <c r="AT208" s="1"/>
  <c r="AD35" i="6"/>
  <c r="AD57" i="22" s="1"/>
  <c r="AD208" s="1"/>
  <c r="N35" i="6"/>
  <c r="N57" i="22" s="1"/>
  <c r="N208" s="1"/>
  <c r="CY35" i="6"/>
  <c r="CY57" i="22" s="1"/>
  <c r="CY208" s="1"/>
  <c r="CI35" i="6"/>
  <c r="CI57" i="22" s="1"/>
  <c r="CI208" s="1"/>
  <c r="BS35" i="6"/>
  <c r="BS57" i="22" s="1"/>
  <c r="BS208" s="1"/>
  <c r="BC35" i="6"/>
  <c r="BC57" i="22" s="1"/>
  <c r="BC208" s="1"/>
  <c r="AM35" i="6"/>
  <c r="AM57" i="22" s="1"/>
  <c r="AM208" s="1"/>
  <c r="W35" i="6"/>
  <c r="W57" i="22" s="1"/>
  <c r="W208" s="1"/>
  <c r="DD35" i="6"/>
  <c r="DD57" i="22" s="1"/>
  <c r="DD208" s="1"/>
  <c r="CN35" i="6"/>
  <c r="CN57" i="22" s="1"/>
  <c r="CN208" s="1"/>
  <c r="BX35" i="6"/>
  <c r="BX57" i="22" s="1"/>
  <c r="BX208" s="1"/>
  <c r="BH35" i="6"/>
  <c r="BH57" i="22" s="1"/>
  <c r="BH208" s="1"/>
  <c r="AR35" i="6"/>
  <c r="AR57" i="22" s="1"/>
  <c r="AR208" s="1"/>
  <c r="AB35" i="6"/>
  <c r="AB57" i="22" s="1"/>
  <c r="AB208" s="1"/>
  <c r="DI35" i="6"/>
  <c r="DI57" i="22" s="1"/>
  <c r="DI208" s="1"/>
  <c r="CS35" i="6"/>
  <c r="CS57" i="22" s="1"/>
  <c r="CS208" s="1"/>
  <c r="CC35" i="6"/>
  <c r="CC57" i="22" s="1"/>
  <c r="CC208" s="1"/>
  <c r="BM35" i="6"/>
  <c r="BM57" i="22" s="1"/>
  <c r="BM208" s="1"/>
  <c r="AW35" i="6"/>
  <c r="AW57" i="22" s="1"/>
  <c r="AW208" s="1"/>
  <c r="AG35" i="6"/>
  <c r="AG57" i="22" s="1"/>
  <c r="AG208" s="1"/>
  <c r="Q35" i="6"/>
  <c r="Q57" i="22" s="1"/>
  <c r="Q208" s="1"/>
  <c r="DB35" i="6"/>
  <c r="DB57" i="22" s="1"/>
  <c r="DB208" s="1"/>
  <c r="CL35" i="6"/>
  <c r="CL57" i="22" s="1"/>
  <c r="CL208" s="1"/>
  <c r="BV35" i="6"/>
  <c r="BV57" i="22" s="1"/>
  <c r="BV208" s="1"/>
  <c r="BF35" i="6"/>
  <c r="BF57" i="22" s="1"/>
  <c r="BF208" s="1"/>
  <c r="AP35" i="6"/>
  <c r="AP57" i="22" s="1"/>
  <c r="AP208" s="1"/>
  <c r="Z35" i="6"/>
  <c r="Z57" i="22" s="1"/>
  <c r="Z208" s="1"/>
  <c r="DC35" i="6"/>
  <c r="DC57" i="22" s="1"/>
  <c r="DC208" s="1"/>
  <c r="CM35" i="6"/>
  <c r="CM57" i="22" s="1"/>
  <c r="CM208" s="1"/>
  <c r="BW35" i="6"/>
  <c r="BW57" i="22" s="1"/>
  <c r="BW208" s="1"/>
  <c r="BG35" i="6"/>
  <c r="BG57" i="22" s="1"/>
  <c r="BG208" s="1"/>
  <c r="AQ35" i="6"/>
  <c r="AQ57" i="22" s="1"/>
  <c r="AQ208" s="1"/>
  <c r="AA35" i="6"/>
  <c r="AA57" i="22" s="1"/>
  <c r="AA208" s="1"/>
  <c r="DH35" i="6"/>
  <c r="DH57" i="22" s="1"/>
  <c r="DH208" s="1"/>
  <c r="CR35" i="6"/>
  <c r="CR57" i="22" s="1"/>
  <c r="CR208" s="1"/>
  <c r="CB35" i="6"/>
  <c r="CB57" i="22" s="1"/>
  <c r="CB208" s="1"/>
  <c r="BL35" i="6"/>
  <c r="BL57" i="22" s="1"/>
  <c r="BL208" s="1"/>
  <c r="AV35" i="6"/>
  <c r="AV57" i="22" s="1"/>
  <c r="AV208" s="1"/>
  <c r="AF35" i="6"/>
  <c r="AF57" i="22" s="1"/>
  <c r="AF208" s="1"/>
  <c r="P35" i="6"/>
  <c r="P57" i="22" s="1"/>
  <c r="P208" s="1"/>
  <c r="CW35" i="6"/>
  <c r="CW57" i="22" s="1"/>
  <c r="CW208" s="1"/>
  <c r="CG35" i="6"/>
  <c r="CG57" i="22" s="1"/>
  <c r="CG208" s="1"/>
  <c r="BQ35" i="6"/>
  <c r="BQ57" i="22" s="1"/>
  <c r="BQ208" s="1"/>
  <c r="BA35" i="6"/>
  <c r="BA57" i="22" s="1"/>
  <c r="BA208" s="1"/>
  <c r="AK35" i="6"/>
  <c r="AK57" i="22" s="1"/>
  <c r="AK208" s="1"/>
  <c r="U35" i="6"/>
  <c r="U57" i="22" s="1"/>
  <c r="U208" s="1"/>
  <c r="CX35" i="6"/>
  <c r="CX57" i="22" s="1"/>
  <c r="CX208" s="1"/>
  <c r="CH35" i="6"/>
  <c r="CH57" i="22" s="1"/>
  <c r="CH208" s="1"/>
  <c r="BR35" i="6"/>
  <c r="BR57" i="22" s="1"/>
  <c r="BR208" s="1"/>
  <c r="BB35" i="6"/>
  <c r="BB57" i="22" s="1"/>
  <c r="BB208" s="1"/>
  <c r="AL35" i="6"/>
  <c r="AL57" i="22" s="1"/>
  <c r="AL208" s="1"/>
  <c r="V35" i="6"/>
  <c r="V57" i="22" s="1"/>
  <c r="V208" s="1"/>
  <c r="DG35" i="6"/>
  <c r="DG57" i="22" s="1"/>
  <c r="DG208" s="1"/>
  <c r="CQ35" i="6"/>
  <c r="CQ57" i="22" s="1"/>
  <c r="CQ208" s="1"/>
  <c r="CA35" i="6"/>
  <c r="CA57" i="22" s="1"/>
  <c r="CA208" s="1"/>
  <c r="BK35" i="6"/>
  <c r="BK57" i="22" s="1"/>
  <c r="BK208" s="1"/>
  <c r="AU35" i="6"/>
  <c r="AU57" i="22" s="1"/>
  <c r="AU208" s="1"/>
  <c r="AE35" i="6"/>
  <c r="AE57" i="22" s="1"/>
  <c r="AE208" s="1"/>
  <c r="O35" i="6"/>
  <c r="O57" i="22" s="1"/>
  <c r="O208" s="1"/>
  <c r="CV35" i="6"/>
  <c r="CV57" i="22" s="1"/>
  <c r="CV208" s="1"/>
  <c r="CF35" i="6"/>
  <c r="CF57" i="22" s="1"/>
  <c r="CF208" s="1"/>
  <c r="BP35" i="6"/>
  <c r="BP57" i="22" s="1"/>
  <c r="BP208" s="1"/>
  <c r="AZ35" i="6"/>
  <c r="AZ57" i="22" s="1"/>
  <c r="AZ208" s="1"/>
  <c r="AJ35" i="6"/>
  <c r="AJ57" i="22" s="1"/>
  <c r="AJ208" s="1"/>
  <c r="T35" i="6"/>
  <c r="T57" i="22" s="1"/>
  <c r="T208" s="1"/>
  <c r="DA35" i="6"/>
  <c r="DA57" i="22" s="1"/>
  <c r="DA208" s="1"/>
  <c r="CK35" i="6"/>
  <c r="CK57" i="22" s="1"/>
  <c r="CK208" s="1"/>
  <c r="BU35" i="6"/>
  <c r="BU57" i="22" s="1"/>
  <c r="BU208" s="1"/>
  <c r="BE35" i="6"/>
  <c r="BE57" i="22" s="1"/>
  <c r="BE208" s="1"/>
  <c r="AO35" i="6"/>
  <c r="AO57" i="22" s="1"/>
  <c r="AO208" s="1"/>
  <c r="Y35" i="6"/>
  <c r="Y57" i="22" s="1"/>
  <c r="Y208" s="1"/>
  <c r="DJ35" i="6"/>
  <c r="DJ57" i="22" s="1"/>
  <c r="DJ208" s="1"/>
  <c r="CT35" i="6"/>
  <c r="CT57" i="22" s="1"/>
  <c r="CT208" s="1"/>
  <c r="CD35" i="6"/>
  <c r="CD57" i="22" s="1"/>
  <c r="CD208" s="1"/>
  <c r="BN35" i="6"/>
  <c r="BN57" i="22" s="1"/>
  <c r="BN208" s="1"/>
  <c r="AX35" i="6"/>
  <c r="AX57" i="22" s="1"/>
  <c r="AX208" s="1"/>
  <c r="AH35" i="6"/>
  <c r="AH57" i="22" s="1"/>
  <c r="AH208" s="1"/>
  <c r="R35" i="6"/>
  <c r="R57" i="22" s="1"/>
  <c r="R208" s="1"/>
  <c r="I193"/>
  <c r="J58"/>
  <c r="J89"/>
  <c r="K88"/>
  <c r="AZ203"/>
  <c r="AZ204" s="1"/>
  <c r="AZ53"/>
  <c r="BJ203"/>
  <c r="BJ204" s="1"/>
  <c r="BJ53"/>
  <c r="Y203"/>
  <c r="Y204" s="1"/>
  <c r="Y53"/>
  <c r="E82" i="11"/>
  <c r="D82" s="1"/>
  <c r="D19"/>
  <c r="BE203" i="22"/>
  <c r="BE204" s="1"/>
  <c r="BE53"/>
  <c r="P203"/>
  <c r="P204" s="1"/>
  <c r="P53"/>
  <c r="CX203"/>
  <c r="CX204" s="1"/>
  <c r="CX53"/>
  <c r="DH203"/>
  <c r="DH204" s="1"/>
  <c r="DH53"/>
  <c r="CM203"/>
  <c r="CM204" s="1"/>
  <c r="CM53"/>
  <c r="AM203"/>
  <c r="AM204" s="1"/>
  <c r="AM53"/>
  <c r="AA203"/>
  <c r="AA204" s="1"/>
  <c r="AA53"/>
  <c r="AK203"/>
  <c r="AK204" s="1"/>
  <c r="AK53"/>
  <c r="AR203"/>
  <c r="AR204" s="1"/>
  <c r="AR53"/>
  <c r="S203"/>
  <c r="S204" s="1"/>
  <c r="S53"/>
  <c r="Z203"/>
  <c r="Z204" s="1"/>
  <c r="Z53"/>
  <c r="AH203"/>
  <c r="AH204" s="1"/>
  <c r="AH53"/>
  <c r="CH203"/>
  <c r="CH204" s="1"/>
  <c r="CH53"/>
  <c r="BR203"/>
  <c r="BR204" s="1"/>
  <c r="BR53"/>
  <c r="CO203"/>
  <c r="CO204" s="1"/>
  <c r="CO53"/>
  <c r="BY203"/>
  <c r="BY204" s="1"/>
  <c r="BY53"/>
  <c r="BK203"/>
  <c r="BK204" s="1"/>
  <c r="BK53"/>
  <c r="CC203"/>
  <c r="CC204" s="1"/>
  <c r="CC53"/>
  <c r="BV203"/>
  <c r="BV204" s="1"/>
  <c r="BV53"/>
  <c r="K45" i="6"/>
  <c r="L42" s="1"/>
  <c r="L102"/>
  <c r="M99" s="1"/>
  <c r="DG203" i="22"/>
  <c r="DG204" s="1"/>
  <c r="DG53"/>
  <c r="AY203"/>
  <c r="AY204" s="1"/>
  <c r="AY53"/>
  <c r="CL203"/>
  <c r="CL204" s="1"/>
  <c r="CL53"/>
  <c r="Q203"/>
  <c r="Q204" s="1"/>
  <c r="Q53"/>
  <c r="BD203"/>
  <c r="BD204" s="1"/>
  <c r="BD53"/>
  <c r="BG203"/>
  <c r="BG204" s="1"/>
  <c r="BG53"/>
  <c r="BM203"/>
  <c r="BM204" s="1"/>
  <c r="BM53"/>
  <c r="BI203"/>
  <c r="BI204" s="1"/>
  <c r="BI53"/>
  <c r="BX203"/>
  <c r="BX204" s="1"/>
  <c r="BX53"/>
  <c r="R203"/>
  <c r="R204" s="1"/>
  <c r="R53"/>
  <c r="AG203"/>
  <c r="AG204" s="1"/>
  <c r="AG53"/>
  <c r="AI203"/>
  <c r="AI204" s="1"/>
  <c r="AI53"/>
  <c r="AE203"/>
  <c r="AE204" s="1"/>
  <c r="AE53"/>
  <c r="DB203"/>
  <c r="DB204" s="1"/>
  <c r="DB53"/>
  <c r="W203"/>
  <c r="W204" s="1"/>
  <c r="W53"/>
  <c r="N203"/>
  <c r="N204" s="1"/>
  <c r="N53"/>
  <c r="BF203"/>
  <c r="BF204" s="1"/>
  <c r="BF53"/>
  <c r="T203"/>
  <c r="T204" s="1"/>
  <c r="T53"/>
  <c r="L88" i="6"/>
  <c r="M50" s="1"/>
  <c r="CK203" i="22"/>
  <c r="CK204" s="1"/>
  <c r="CK53"/>
  <c r="AD203"/>
  <c r="AD204" s="1"/>
  <c r="AD53"/>
  <c r="CQ203"/>
  <c r="CQ204" s="1"/>
  <c r="CQ53"/>
  <c r="CE203"/>
  <c r="CE204" s="1"/>
  <c r="CE53"/>
  <c r="BO203"/>
  <c r="BO204" s="1"/>
  <c r="BO53"/>
  <c r="AU203"/>
  <c r="AU204" s="1"/>
  <c r="AU53"/>
  <c r="BW203"/>
  <c r="BW204" s="1"/>
  <c r="BW53"/>
  <c r="BA203"/>
  <c r="BA204" s="1"/>
  <c r="BA53"/>
  <c r="AC203"/>
  <c r="AC204" s="1"/>
  <c r="AC53"/>
  <c r="CD203"/>
  <c r="CD204" s="1"/>
  <c r="CD53"/>
  <c r="AX203"/>
  <c r="AX204" s="1"/>
  <c r="AX53"/>
  <c r="I52"/>
  <c r="I88" s="1"/>
  <c r="J203"/>
  <c r="J53"/>
  <c r="DA203"/>
  <c r="DA204" s="1"/>
  <c r="DA53"/>
  <c r="CG203"/>
  <c r="CG204" s="1"/>
  <c r="CG53"/>
  <c r="BH203"/>
  <c r="BH204" s="1"/>
  <c r="BH53"/>
  <c r="DJ203"/>
  <c r="DJ204" s="1"/>
  <c r="DJ53"/>
  <c r="BB203"/>
  <c r="BB204" s="1"/>
  <c r="BB53"/>
  <c r="AP203"/>
  <c r="AP204" s="1"/>
  <c r="AP53"/>
  <c r="CR203"/>
  <c r="CR204" s="1"/>
  <c r="CR53"/>
  <c r="BC203"/>
  <c r="BC204" s="1"/>
  <c r="BC53"/>
  <c r="DD203"/>
  <c r="DD204" s="1"/>
  <c r="DD53"/>
  <c r="CU203"/>
  <c r="CU204" s="1"/>
  <c r="CU53"/>
  <c r="AQ203"/>
  <c r="AQ204" s="1"/>
  <c r="AQ53"/>
  <c r="CI203"/>
  <c r="CI204" s="1"/>
  <c r="CI53"/>
  <c r="DF203"/>
  <c r="DF204" s="1"/>
  <c r="DF53"/>
  <c r="DE203"/>
  <c r="DE204" s="1"/>
  <c r="DE53"/>
  <c r="BP203"/>
  <c r="BP204" s="1"/>
  <c r="BP53"/>
  <c r="BU203"/>
  <c r="BU204" s="1"/>
  <c r="BU53"/>
  <c r="CJ203"/>
  <c r="CJ204" s="1"/>
  <c r="CJ53"/>
  <c r="AF203"/>
  <c r="AF204" s="1"/>
  <c r="AF53"/>
  <c r="M203"/>
  <c r="M204" s="1"/>
  <c r="M53"/>
  <c r="V203"/>
  <c r="V204" s="1"/>
  <c r="V53"/>
  <c r="L203"/>
  <c r="L204" s="1"/>
  <c r="L53"/>
  <c r="J96" i="6"/>
  <c r="K92"/>
  <c r="AS203" i="22"/>
  <c r="AS204" s="1"/>
  <c r="AS53"/>
  <c r="BL203"/>
  <c r="BL204" s="1"/>
  <c r="BL53"/>
  <c r="AO203"/>
  <c r="AO204" s="1"/>
  <c r="AO53"/>
  <c r="DC203"/>
  <c r="DC204" s="1"/>
  <c r="DC53"/>
  <c r="K203"/>
  <c r="K204" s="1"/>
  <c r="K53"/>
  <c r="U203"/>
  <c r="U204" s="1"/>
  <c r="U53"/>
  <c r="O203"/>
  <c r="O204" s="1"/>
  <c r="O53"/>
  <c r="CT203"/>
  <c r="CT204" s="1"/>
  <c r="CT53"/>
  <c r="AB203"/>
  <c r="AB204" s="1"/>
  <c r="AB53"/>
  <c r="AT203"/>
  <c r="AT204" s="1"/>
  <c r="AT53"/>
  <c r="DI203"/>
  <c r="DI204" s="1"/>
  <c r="DI53"/>
  <c r="CW203"/>
  <c r="CW204" s="1"/>
  <c r="CW53"/>
  <c r="AV203"/>
  <c r="AV204" s="1"/>
  <c r="AV53"/>
  <c r="CF203"/>
  <c r="CF204" s="1"/>
  <c r="CF53"/>
  <c r="CN203"/>
  <c r="CN204" s="1"/>
  <c r="CN53"/>
  <c r="AJ203"/>
  <c r="AJ204" s="1"/>
  <c r="AJ53"/>
  <c r="X203"/>
  <c r="X204" s="1"/>
  <c r="X53"/>
  <c r="CP203"/>
  <c r="CP204" s="1"/>
  <c r="CP53"/>
  <c r="CY203"/>
  <c r="CY204" s="1"/>
  <c r="CY53"/>
  <c r="CZ203"/>
  <c r="CZ204" s="1"/>
  <c r="CZ53"/>
  <c r="CB203"/>
  <c r="CB204" s="1"/>
  <c r="CB53"/>
  <c r="BS203"/>
  <c r="BS204" s="1"/>
  <c r="BS53"/>
  <c r="CA203"/>
  <c r="CA204" s="1"/>
  <c r="CA53"/>
  <c r="CS203"/>
  <c r="CS204" s="1"/>
  <c r="CS53"/>
  <c r="BQ203"/>
  <c r="BQ204" s="1"/>
  <c r="BQ53"/>
  <c r="BT203"/>
  <c r="BT204" s="1"/>
  <c r="BT53"/>
  <c r="CV203"/>
  <c r="CV204" s="1"/>
  <c r="CV53"/>
  <c r="AW203"/>
  <c r="AW204" s="1"/>
  <c r="AW53"/>
  <c r="AN203"/>
  <c r="AN204" s="1"/>
  <c r="AN53"/>
  <c r="AL203"/>
  <c r="AL204" s="1"/>
  <c r="AL53"/>
  <c r="BZ203"/>
  <c r="BZ204" s="1"/>
  <c r="BZ53"/>
  <c r="BN203"/>
  <c r="BN204" s="1"/>
  <c r="BN53"/>
  <c r="K89" i="6"/>
  <c r="K103"/>
  <c r="L209" i="22" l="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L103" i="6"/>
  <c r="K46"/>
  <c r="K58" i="2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I203"/>
  <c r="I239" s="1"/>
  <c r="J239"/>
  <c r="M88" i="6"/>
  <c r="M89" s="1"/>
  <c r="J204" i="22"/>
  <c r="I204" s="1"/>
  <c r="K95" i="6"/>
  <c r="L92" s="1"/>
  <c r="M102"/>
  <c r="N99" s="1"/>
  <c r="L45"/>
  <c r="M42" s="1"/>
  <c r="L88" i="22"/>
  <c r="J107" i="6"/>
  <c r="J55" i="23" s="1"/>
  <c r="J53" s="1"/>
  <c r="I53" i="22"/>
  <c r="L89" i="6"/>
  <c r="L46" l="1"/>
  <c r="M88" i="22"/>
  <c r="N102" i="6"/>
  <c r="O99" s="1"/>
  <c r="L95"/>
  <c r="M92" s="1"/>
  <c r="E14" i="11"/>
  <c r="J29" i="22"/>
  <c r="J58" i="23"/>
  <c r="M45" i="6"/>
  <c r="N42" s="1"/>
  <c r="E16" i="11"/>
  <c r="E79" s="1"/>
  <c r="N50" i="6"/>
  <c r="K239" i="22"/>
  <c r="M103" i="6"/>
  <c r="K96"/>
  <c r="J31" i="22" l="1"/>
  <c r="J84" i="9" s="1"/>
  <c r="J94" s="1"/>
  <c r="L239" i="22"/>
  <c r="N88" i="6"/>
  <c r="O50" s="1"/>
  <c r="J72" i="22"/>
  <c r="J180"/>
  <c r="M95" i="6"/>
  <c r="N92" s="1"/>
  <c r="O102"/>
  <c r="P99" s="1"/>
  <c r="N88" i="22"/>
  <c r="M46" i="6"/>
  <c r="K107"/>
  <c r="K55" i="23" s="1"/>
  <c r="K53" s="1"/>
  <c r="N45" i="6"/>
  <c r="O42" s="1"/>
  <c r="J59" i="23"/>
  <c r="K30" s="1"/>
  <c r="K27" s="1"/>
  <c r="K31" s="1"/>
  <c r="E77" i="11"/>
  <c r="L96" i="6"/>
  <c r="L107" s="1"/>
  <c r="L55" i="23" s="1"/>
  <c r="L53" s="1"/>
  <c r="N103" i="6"/>
  <c r="J182" i="22" l="1"/>
  <c r="J85" i="9"/>
  <c r="J89"/>
  <c r="N89" i="6"/>
  <c r="L29" i="22"/>
  <c r="O45" i="6"/>
  <c r="P42" s="1"/>
  <c r="K29" i="22"/>
  <c r="O88"/>
  <c r="P102" i="6"/>
  <c r="Q99" s="1"/>
  <c r="N95"/>
  <c r="O92" s="1"/>
  <c r="J73" i="22"/>
  <c r="J223"/>
  <c r="K51" i="23"/>
  <c r="O88" i="6"/>
  <c r="P50" s="1"/>
  <c r="M239" i="22"/>
  <c r="N46" i="6"/>
  <c r="O103"/>
  <c r="M96"/>
  <c r="M107" s="1"/>
  <c r="M55" i="23" s="1"/>
  <c r="M53" s="1"/>
  <c r="K31" i="22" l="1"/>
  <c r="K84" i="9" s="1"/>
  <c r="K94" s="1"/>
  <c r="L31" i="22"/>
  <c r="J90" i="9"/>
  <c r="M29" i="22"/>
  <c r="E20" i="11"/>
  <c r="N239" i="22"/>
  <c r="P88" i="6"/>
  <c r="Q50" s="1"/>
  <c r="K48" i="23"/>
  <c r="K180" i="22"/>
  <c r="K72"/>
  <c r="L72"/>
  <c r="L180"/>
  <c r="O89" i="6"/>
  <c r="N96"/>
  <c r="N107" s="1"/>
  <c r="N55" i="23" s="1"/>
  <c r="N53" s="1"/>
  <c r="P103" i="6"/>
  <c r="O46"/>
  <c r="O95"/>
  <c r="P92" s="1"/>
  <c r="Q102"/>
  <c r="R99" s="1"/>
  <c r="P88" i="22"/>
  <c r="P45" i="6"/>
  <c r="Q42" s="1"/>
  <c r="L182" i="22" l="1"/>
  <c r="K182"/>
  <c r="M31"/>
  <c r="K89" i="9"/>
  <c r="K85"/>
  <c r="L84"/>
  <c r="L94" s="1"/>
  <c r="J95"/>
  <c r="J91"/>
  <c r="K88" s="1"/>
  <c r="P46" i="6"/>
  <c r="Q103"/>
  <c r="O96"/>
  <c r="O107" s="1"/>
  <c r="O55" i="23" s="1"/>
  <c r="O53" s="1"/>
  <c r="N29" i="22"/>
  <c r="L223"/>
  <c r="Q45" i="6"/>
  <c r="R42" s="1"/>
  <c r="Q88" i="22"/>
  <c r="R102" i="6"/>
  <c r="S99" s="1"/>
  <c r="P95"/>
  <c r="Q92" s="1"/>
  <c r="K223" i="22"/>
  <c r="K57" i="23"/>
  <c r="K58" s="1"/>
  <c r="M72" i="22"/>
  <c r="M180"/>
  <c r="P89" i="6"/>
  <c r="Q88"/>
  <c r="Q89" s="1"/>
  <c r="O239" i="22"/>
  <c r="E83" i="11"/>
  <c r="F14" l="1"/>
  <c r="F77" s="1"/>
  <c r="M182" i="22"/>
  <c r="N31"/>
  <c r="M84" i="9"/>
  <c r="M94" s="1"/>
  <c r="L85"/>
  <c r="L89"/>
  <c r="K90"/>
  <c r="K91" s="1"/>
  <c r="L88" s="1"/>
  <c r="J96"/>
  <c r="J97" s="1"/>
  <c r="J32" i="22" s="1"/>
  <c r="J34" s="1"/>
  <c r="P96" i="6"/>
  <c r="P107" s="1"/>
  <c r="P55" i="23" s="1"/>
  <c r="P53" s="1"/>
  <c r="R103" i="6"/>
  <c r="K59" i="23"/>
  <c r="L30" s="1"/>
  <c r="L27" s="1"/>
  <c r="L31" s="1"/>
  <c r="R45" i="6"/>
  <c r="S42" s="1"/>
  <c r="L73" i="22"/>
  <c r="O29"/>
  <c r="P239"/>
  <c r="F16" i="11"/>
  <c r="F79" s="1"/>
  <c r="R50" i="6"/>
  <c r="M223" i="22"/>
  <c r="Q95" i="6"/>
  <c r="R92" s="1"/>
  <c r="S102"/>
  <c r="T99" s="1"/>
  <c r="R88" i="22"/>
  <c r="N72"/>
  <c r="N180"/>
  <c r="Q46" i="6"/>
  <c r="L90" i="9" l="1"/>
  <c r="N182" i="22"/>
  <c r="O31"/>
  <c r="J183"/>
  <c r="N84" i="9"/>
  <c r="N94" s="1"/>
  <c r="M89"/>
  <c r="M85"/>
  <c r="K95"/>
  <c r="L91"/>
  <c r="M88" s="1"/>
  <c r="L95"/>
  <c r="L96" s="1"/>
  <c r="L97" s="1"/>
  <c r="L32" i="22" s="1"/>
  <c r="L34" s="1"/>
  <c r="R46" i="6"/>
  <c r="P29" i="22"/>
  <c r="S88"/>
  <c r="R95" i="6"/>
  <c r="S92" s="1"/>
  <c r="O84" i="9"/>
  <c r="O94" s="1"/>
  <c r="O72" i="22"/>
  <c r="O180"/>
  <c r="L51" i="23"/>
  <c r="T102" i="6"/>
  <c r="U99" s="1"/>
  <c r="N223" i="22"/>
  <c r="R88" i="6"/>
  <c r="S50" s="1"/>
  <c r="Q239" i="22"/>
  <c r="S45" i="6"/>
  <c r="T42" s="1"/>
  <c r="S103"/>
  <c r="Q96"/>
  <c r="Q107" s="1"/>
  <c r="Q55" i="23" s="1"/>
  <c r="Q53" s="1"/>
  <c r="O182" i="22" l="1"/>
  <c r="J185"/>
  <c r="J207" s="1"/>
  <c r="P180"/>
  <c r="P31"/>
  <c r="P84" i="9" s="1"/>
  <c r="P94" s="1"/>
  <c r="S46" i="6"/>
  <c r="R89"/>
  <c r="P72" i="22"/>
  <c r="P223" s="1"/>
  <c r="L183"/>
  <c r="J56"/>
  <c r="J71"/>
  <c r="O89" i="9"/>
  <c r="O85"/>
  <c r="N85"/>
  <c r="N89"/>
  <c r="M90"/>
  <c r="K96"/>
  <c r="K97" s="1"/>
  <c r="K32" i="22" s="1"/>
  <c r="K34" s="1"/>
  <c r="Q29"/>
  <c r="F20" i="11"/>
  <c r="U102" i="6"/>
  <c r="V99" s="1"/>
  <c r="L48" i="23"/>
  <c r="O223" i="22"/>
  <c r="S95" i="6"/>
  <c r="T92" s="1"/>
  <c r="T88" i="22"/>
  <c r="T45" i="6"/>
  <c r="U42" s="1"/>
  <c r="K73" i="22"/>
  <c r="R239"/>
  <c r="S88" i="6"/>
  <c r="T50" s="1"/>
  <c r="T103"/>
  <c r="R96"/>
  <c r="R107" l="1"/>
  <c r="R55" i="23" s="1"/>
  <c r="R53" s="1"/>
  <c r="J212" i="22"/>
  <c r="J213" s="1"/>
  <c r="J210"/>
  <c r="L185"/>
  <c r="L207" s="1"/>
  <c r="L210" s="1"/>
  <c r="P182"/>
  <c r="Q31"/>
  <c r="Q84" i="9" s="1"/>
  <c r="Q94" s="1"/>
  <c r="K183" i="22"/>
  <c r="J59"/>
  <c r="J61"/>
  <c r="J75"/>
  <c r="J80" s="1"/>
  <c r="J222"/>
  <c r="J224" s="1"/>
  <c r="J86"/>
  <c r="L56"/>
  <c r="L59" s="1"/>
  <c r="L71"/>
  <c r="P85" i="9"/>
  <c r="P89"/>
  <c r="M95"/>
  <c r="M91"/>
  <c r="N88" s="1"/>
  <c r="T46" i="6"/>
  <c r="U88" i="22"/>
  <c r="T95" i="6"/>
  <c r="U92" s="1"/>
  <c r="V102"/>
  <c r="W99" s="1"/>
  <c r="F83" i="11"/>
  <c r="Q72" i="22"/>
  <c r="Q180"/>
  <c r="S89" i="6"/>
  <c r="T88"/>
  <c r="U50" s="1"/>
  <c r="S239" i="22"/>
  <c r="U45" i="6"/>
  <c r="V42" s="1"/>
  <c r="L57" i="23"/>
  <c r="L58" s="1"/>
  <c r="S96" i="6"/>
  <c r="U103"/>
  <c r="R29" i="22" l="1"/>
  <c r="R31" s="1"/>
  <c r="Q182"/>
  <c r="K185"/>
  <c r="K207" s="1"/>
  <c r="J226"/>
  <c r="J231" s="1"/>
  <c r="J237"/>
  <c r="L222"/>
  <c r="L75"/>
  <c r="L86"/>
  <c r="J62"/>
  <c r="K56"/>
  <c r="K59" s="1"/>
  <c r="K71"/>
  <c r="Q89" i="9"/>
  <c r="Q85"/>
  <c r="N90"/>
  <c r="M96"/>
  <c r="M97" s="1"/>
  <c r="M32" i="22" s="1"/>
  <c r="M34" s="1"/>
  <c r="T96" i="6"/>
  <c r="L59" i="23"/>
  <c r="M30" s="1"/>
  <c r="M27" s="1"/>
  <c r="M31" s="1"/>
  <c r="V45" i="6"/>
  <c r="W42" s="1"/>
  <c r="U88"/>
  <c r="U89" s="1"/>
  <c r="Q223" i="22"/>
  <c r="U95" i="6"/>
  <c r="V92" s="1"/>
  <c r="V88" i="22"/>
  <c r="U46" i="6"/>
  <c r="T89"/>
  <c r="T107" s="1"/>
  <c r="T55" i="23" s="1"/>
  <c r="T53" s="1"/>
  <c r="V103" i="6"/>
  <c r="T239" i="22"/>
  <c r="S107" i="6"/>
  <c r="S55" i="23" s="1"/>
  <c r="S53" s="1"/>
  <c r="W102" i="6"/>
  <c r="X99" s="1"/>
  <c r="R180" i="22"/>
  <c r="R72" l="1"/>
  <c r="R223" s="1"/>
  <c r="K210"/>
  <c r="K212"/>
  <c r="R182"/>
  <c r="M183"/>
  <c r="K75"/>
  <c r="K86"/>
  <c r="K222"/>
  <c r="K224" s="1"/>
  <c r="L224"/>
  <c r="L237"/>
  <c r="L226"/>
  <c r="K61"/>
  <c r="R84" i="9"/>
  <c r="R94" s="1"/>
  <c r="N95"/>
  <c r="N91"/>
  <c r="O88" s="1"/>
  <c r="W103" i="6"/>
  <c r="G14" i="11"/>
  <c r="U96" i="6"/>
  <c r="U107" s="1"/>
  <c r="U55" i="23" s="1"/>
  <c r="U53" s="1"/>
  <c r="V46" i="6"/>
  <c r="X102"/>
  <c r="Y99" s="1"/>
  <c r="S29" i="22"/>
  <c r="U239"/>
  <c r="T29"/>
  <c r="W88"/>
  <c r="V95" i="6"/>
  <c r="W92" s="1"/>
  <c r="G16" i="11"/>
  <c r="G79" s="1"/>
  <c r="V50" i="6"/>
  <c r="W45"/>
  <c r="X42" s="1"/>
  <c r="M51" i="23"/>
  <c r="M185" i="22" l="1"/>
  <c r="M207" s="1"/>
  <c r="K213"/>
  <c r="L212"/>
  <c r="L213" s="1"/>
  <c r="T31"/>
  <c r="S31"/>
  <c r="K62"/>
  <c r="L61"/>
  <c r="K237"/>
  <c r="K226"/>
  <c r="M71"/>
  <c r="M56"/>
  <c r="M59" s="1"/>
  <c r="R89" i="9"/>
  <c r="R85"/>
  <c r="O90"/>
  <c r="O91" s="1"/>
  <c r="P88" s="1"/>
  <c r="N96"/>
  <c r="N97" s="1"/>
  <c r="N32" i="22" s="1"/>
  <c r="N34" s="1"/>
  <c r="V96" i="6"/>
  <c r="U29" i="22"/>
  <c r="G20" i="11"/>
  <c r="T180" i="22"/>
  <c r="T72"/>
  <c r="Y102" i="6"/>
  <c r="Z99" s="1"/>
  <c r="G77" i="11"/>
  <c r="M48" i="23"/>
  <c r="X45" i="6"/>
  <c r="Y42" s="1"/>
  <c r="V88"/>
  <c r="W50" s="1"/>
  <c r="W95"/>
  <c r="X92" s="1"/>
  <c r="X88" i="22"/>
  <c r="V239"/>
  <c r="S72"/>
  <c r="S180"/>
  <c r="W46" i="6"/>
  <c r="X103"/>
  <c r="M210" i="22" l="1"/>
  <c r="M212"/>
  <c r="M213" s="1"/>
  <c r="T182"/>
  <c r="S182"/>
  <c r="U31"/>
  <c r="N183"/>
  <c r="M73"/>
  <c r="M222"/>
  <c r="M75"/>
  <c r="M86"/>
  <c r="M61"/>
  <c r="L62"/>
  <c r="T84" i="9"/>
  <c r="T94" s="1"/>
  <c r="S84"/>
  <c r="S94" s="1"/>
  <c r="P90"/>
  <c r="P95" s="1"/>
  <c r="P96" s="1"/>
  <c r="P97" s="1"/>
  <c r="P32" i="22" s="1"/>
  <c r="P34" s="1"/>
  <c r="O95" i="9"/>
  <c r="V89" i="6"/>
  <c r="V107" s="1"/>
  <c r="V55" i="23" s="1"/>
  <c r="V53" s="1"/>
  <c r="X46" i="6"/>
  <c r="Y103"/>
  <c r="S223" i="22"/>
  <c r="W239"/>
  <c r="Y88"/>
  <c r="X95" i="6"/>
  <c r="Y92" s="1"/>
  <c r="M57" i="23"/>
  <c r="M58" s="1"/>
  <c r="T223" i="22"/>
  <c r="G83" i="11"/>
  <c r="U72" i="22"/>
  <c r="U180"/>
  <c r="W88" i="6"/>
  <c r="X50" s="1"/>
  <c r="Y45"/>
  <c r="Z42" s="1"/>
  <c r="Z102"/>
  <c r="AA99" s="1"/>
  <c r="W96"/>
  <c r="U182" i="22" l="1"/>
  <c r="N185"/>
  <c r="N207" s="1"/>
  <c r="M62"/>
  <c r="P183"/>
  <c r="M224"/>
  <c r="M237"/>
  <c r="M226"/>
  <c r="N71"/>
  <c r="N56"/>
  <c r="N59" s="1"/>
  <c r="W89" i="6"/>
  <c r="W107" s="1"/>
  <c r="W55" i="23" s="1"/>
  <c r="W53" s="1"/>
  <c r="U84" i="9"/>
  <c r="U94" s="1"/>
  <c r="S89"/>
  <c r="S85"/>
  <c r="T89"/>
  <c r="T85"/>
  <c r="P91"/>
  <c r="Q88" s="1"/>
  <c r="Q90" s="1"/>
  <c r="Q95" s="1"/>
  <c r="Q96" s="1"/>
  <c r="Q97" s="1"/>
  <c r="Q32" i="22" s="1"/>
  <c r="Q34" s="1"/>
  <c r="O96" i="9"/>
  <c r="O97" s="1"/>
  <c r="O32" i="22" s="1"/>
  <c r="O34" s="1"/>
  <c r="X96" i="6"/>
  <c r="M59" i="23"/>
  <c r="N30" s="1"/>
  <c r="N27" s="1"/>
  <c r="N31" s="1"/>
  <c r="V29" i="22"/>
  <c r="X88" i="6"/>
  <c r="Y50" s="1"/>
  <c r="Y95"/>
  <c r="Z92" s="1"/>
  <c r="Z88" i="22"/>
  <c r="X239"/>
  <c r="Z103" i="6"/>
  <c r="Y46"/>
  <c r="AA102"/>
  <c r="AB99" s="1"/>
  <c r="Z45"/>
  <c r="AA42" s="1"/>
  <c r="U223" i="22"/>
  <c r="W29" l="1"/>
  <c r="W31" s="1"/>
  <c r="N210"/>
  <c r="N212"/>
  <c r="N213" s="1"/>
  <c r="P185"/>
  <c r="P207" s="1"/>
  <c r="P210" s="1"/>
  <c r="V31"/>
  <c r="Q183"/>
  <c r="N222"/>
  <c r="N73"/>
  <c r="N75"/>
  <c r="N86"/>
  <c r="P71"/>
  <c r="P56"/>
  <c r="P59" s="1"/>
  <c r="O183"/>
  <c r="N61"/>
  <c r="U89" i="9"/>
  <c r="U85"/>
  <c r="Q91"/>
  <c r="R88" s="1"/>
  <c r="Z46" i="6"/>
  <c r="AA103"/>
  <c r="Y239" i="22"/>
  <c r="AA88"/>
  <c r="Z95" i="6"/>
  <c r="AA92" s="1"/>
  <c r="Y88"/>
  <c r="Y89" s="1"/>
  <c r="N51" i="23"/>
  <c r="AA45" i="6"/>
  <c r="AB42" s="1"/>
  <c r="AB102"/>
  <c r="AC99" s="1"/>
  <c r="V72" i="22"/>
  <c r="V180"/>
  <c r="W180"/>
  <c r="W72"/>
  <c r="Y96" i="6"/>
  <c r="X89"/>
  <c r="Q185" i="22" l="1"/>
  <c r="Q207" s="1"/>
  <c r="Q210" s="1"/>
  <c r="W182"/>
  <c r="V182"/>
  <c r="O185"/>
  <c r="O207" s="1"/>
  <c r="O71"/>
  <c r="O56"/>
  <c r="O59" s="1"/>
  <c r="P73"/>
  <c r="P86"/>
  <c r="P222"/>
  <c r="P75"/>
  <c r="N226"/>
  <c r="N224"/>
  <c r="N237"/>
  <c r="N62"/>
  <c r="Q71"/>
  <c r="Q56"/>
  <c r="Q59" s="1"/>
  <c r="W84" i="9"/>
  <c r="W94" s="1"/>
  <c r="V84"/>
  <c r="V94" s="1"/>
  <c r="R90"/>
  <c r="R95" s="1"/>
  <c r="R96" s="1"/>
  <c r="R97" s="1"/>
  <c r="R32" i="22" s="1"/>
  <c r="R34" s="1"/>
  <c r="Y107" i="6"/>
  <c r="V223" i="22"/>
  <c r="N48" i="23"/>
  <c r="AB103" i="6"/>
  <c r="AA46"/>
  <c r="Z96"/>
  <c r="W223" i="22"/>
  <c r="X107" i="6"/>
  <c r="X55" i="23" s="1"/>
  <c r="X53" s="1"/>
  <c r="H14" i="11"/>
  <c r="AC102" i="6"/>
  <c r="AD99" s="1"/>
  <c r="AB45"/>
  <c r="AC42" s="1"/>
  <c r="Z50"/>
  <c r="H16" i="11"/>
  <c r="H79" s="1"/>
  <c r="AA95" i="6"/>
  <c r="AB92" s="1"/>
  <c r="AB88" i="22"/>
  <c r="Z239"/>
  <c r="O61" l="1"/>
  <c r="O62" s="1"/>
  <c r="O210"/>
  <c r="O212"/>
  <c r="P212" s="1"/>
  <c r="Q212" s="1"/>
  <c r="Y29"/>
  <c r="Y180" s="1"/>
  <c r="Y55" i="23"/>
  <c r="Y53" s="1"/>
  <c r="R183" i="22"/>
  <c r="P224"/>
  <c r="P226"/>
  <c r="P237"/>
  <c r="O222"/>
  <c r="O73"/>
  <c r="O75"/>
  <c r="O86"/>
  <c r="Q222"/>
  <c r="Q73"/>
  <c r="Q86"/>
  <c r="Q75"/>
  <c r="V89" i="9"/>
  <c r="V85"/>
  <c r="W85"/>
  <c r="W89"/>
  <c r="R91"/>
  <c r="S88" s="1"/>
  <c r="Z88" i="6"/>
  <c r="AA50" s="1"/>
  <c r="X29" i="22"/>
  <c r="H20" i="11"/>
  <c r="Y72" i="22"/>
  <c r="AA96" i="6"/>
  <c r="AB46"/>
  <c r="AC103"/>
  <c r="AA239" i="22"/>
  <c r="AC88"/>
  <c r="AB95" i="6"/>
  <c r="AC92" s="1"/>
  <c r="AC45"/>
  <c r="AD42" s="1"/>
  <c r="AD102"/>
  <c r="AE99" s="1"/>
  <c r="H77" i="11"/>
  <c r="N57" i="23"/>
  <c r="N58" s="1"/>
  <c r="O213" i="22" l="1"/>
  <c r="Y31"/>
  <c r="P61"/>
  <c r="P62" s="1"/>
  <c r="P213"/>
  <c r="R185"/>
  <c r="R207" s="1"/>
  <c r="Y182"/>
  <c r="X31"/>
  <c r="Q237"/>
  <c r="Q226"/>
  <c r="Q224"/>
  <c r="Q213"/>
  <c r="O226"/>
  <c r="O224"/>
  <c r="O237"/>
  <c r="R56"/>
  <c r="R59" s="1"/>
  <c r="R71"/>
  <c r="Y84" i="9"/>
  <c r="Y94" s="1"/>
  <c r="S90"/>
  <c r="S95" s="1"/>
  <c r="S96" s="1"/>
  <c r="S97" s="1"/>
  <c r="S32" i="22" s="1"/>
  <c r="S34" s="1"/>
  <c r="AD103" i="6"/>
  <c r="AC46"/>
  <c r="AB96"/>
  <c r="N59" i="23"/>
  <c r="O30" s="1"/>
  <c r="O27" s="1"/>
  <c r="O31" s="1"/>
  <c r="H83" i="11"/>
  <c r="X72" i="22"/>
  <c r="X180"/>
  <c r="Z89" i="6"/>
  <c r="AE102"/>
  <c r="AF99" s="1"/>
  <c r="AD45"/>
  <c r="AE42" s="1"/>
  <c r="AC95"/>
  <c r="AD92" s="1"/>
  <c r="AD88" i="22"/>
  <c r="AB239"/>
  <c r="Y223"/>
  <c r="AA88" i="6"/>
  <c r="AB50" s="1"/>
  <c r="Q61" i="22" l="1"/>
  <c r="R61" s="1"/>
  <c r="R210"/>
  <c r="R212"/>
  <c r="R213" s="1"/>
  <c r="X182"/>
  <c r="S183"/>
  <c r="R73"/>
  <c r="R222"/>
  <c r="R86"/>
  <c r="R75"/>
  <c r="X84" i="9"/>
  <c r="X94" s="1"/>
  <c r="Y85"/>
  <c r="Y89"/>
  <c r="S91"/>
  <c r="T88" s="1"/>
  <c r="AE103" i="6"/>
  <c r="AC96"/>
  <c r="AB88"/>
  <c r="AC50" s="1"/>
  <c r="AC239" i="22"/>
  <c r="AE88"/>
  <c r="AD95" i="6"/>
  <c r="AE92" s="1"/>
  <c r="AF102"/>
  <c r="AG99" s="1"/>
  <c r="Z107"/>
  <c r="Z55" i="23" s="1"/>
  <c r="Z53" s="1"/>
  <c r="O51"/>
  <c r="AA89" i="6"/>
  <c r="AA107" s="1"/>
  <c r="AA55" i="23" s="1"/>
  <c r="AA53" s="1"/>
  <c r="AD46" i="6"/>
  <c r="AE45"/>
  <c r="AF42" s="1"/>
  <c r="X223" i="22"/>
  <c r="Q62" l="1"/>
  <c r="S185"/>
  <c r="S207" s="1"/>
  <c r="R62"/>
  <c r="R226"/>
  <c r="R237"/>
  <c r="R224"/>
  <c r="S56"/>
  <c r="S59" s="1"/>
  <c r="S71"/>
  <c r="X85" i="9"/>
  <c r="X89"/>
  <c r="T90"/>
  <c r="T95" s="1"/>
  <c r="T96" s="1"/>
  <c r="T97" s="1"/>
  <c r="T32" i="22" s="1"/>
  <c r="T34" s="1"/>
  <c r="AE46" i="6"/>
  <c r="AF103"/>
  <c r="AD96"/>
  <c r="AB89"/>
  <c r="AB107" s="1"/>
  <c r="O48" i="23"/>
  <c r="AF45" i="6"/>
  <c r="AG42" s="1"/>
  <c r="AA29" i="22"/>
  <c r="Z29"/>
  <c r="AG102" i="6"/>
  <c r="AH99" s="1"/>
  <c r="AE95"/>
  <c r="AF92" s="1"/>
  <c r="AF88" i="22"/>
  <c r="AD239"/>
  <c r="AC88" i="6"/>
  <c r="AC89" s="1"/>
  <c r="S210" i="22" l="1"/>
  <c r="S212"/>
  <c r="S213" s="1"/>
  <c r="AB29"/>
  <c r="AB180" s="1"/>
  <c r="AB55" i="23"/>
  <c r="AB53" s="1"/>
  <c r="Z31" i="22"/>
  <c r="AA31"/>
  <c r="S73"/>
  <c r="S75"/>
  <c r="S222"/>
  <c r="S86"/>
  <c r="T183"/>
  <c r="S61"/>
  <c r="T91" i="9"/>
  <c r="U88" s="1"/>
  <c r="AE96" i="6"/>
  <c r="AF46"/>
  <c r="I16" i="11"/>
  <c r="I79" s="1"/>
  <c r="AD50" i="6"/>
  <c r="AE239" i="22"/>
  <c r="AG88"/>
  <c r="AF95" i="6"/>
  <c r="AG92" s="1"/>
  <c r="AH102"/>
  <c r="AI99" s="1"/>
  <c r="AA180" i="22"/>
  <c r="AA72"/>
  <c r="AG45" i="6"/>
  <c r="AH42" s="1"/>
  <c r="O57" i="23"/>
  <c r="O58" s="1"/>
  <c r="O59" s="1"/>
  <c r="P30" s="1"/>
  <c r="P27" s="1"/>
  <c r="P31" s="1"/>
  <c r="AC107" i="6"/>
  <c r="AC55" i="23" s="1"/>
  <c r="AC53" s="1"/>
  <c r="I14" i="11"/>
  <c r="Z72" i="22"/>
  <c r="Z180"/>
  <c r="AG103" i="6"/>
  <c r="AB72" i="22" l="1"/>
  <c r="AB31"/>
  <c r="AB182"/>
  <c r="AA182"/>
  <c r="Z182"/>
  <c r="T185"/>
  <c r="T207" s="1"/>
  <c r="AH103" i="6"/>
  <c r="AF96"/>
  <c r="S62" i="22"/>
  <c r="S226"/>
  <c r="S224"/>
  <c r="S237"/>
  <c r="T71"/>
  <c r="T56"/>
  <c r="T59" s="1"/>
  <c r="Z84" i="9"/>
  <c r="Z94" s="1"/>
  <c r="AB84"/>
  <c r="AB94" s="1"/>
  <c r="AA84"/>
  <c r="AA94" s="1"/>
  <c r="U90"/>
  <c r="U95" s="1"/>
  <c r="U96" s="1"/>
  <c r="U97" s="1"/>
  <c r="U32" i="22" s="1"/>
  <c r="U34" s="1"/>
  <c r="AG46" i="6"/>
  <c r="P51" i="23"/>
  <c r="I77" i="11"/>
  <c r="AB223" i="22"/>
  <c r="Z223"/>
  <c r="AA223"/>
  <c r="AC29"/>
  <c r="I20" i="11"/>
  <c r="AH45" i="6"/>
  <c r="AI42" s="1"/>
  <c r="AI102"/>
  <c r="AJ99" s="1"/>
  <c r="AG95"/>
  <c r="AH92" s="1"/>
  <c r="AH88" i="22"/>
  <c r="AF239"/>
  <c r="AD88" i="6"/>
  <c r="AE50" s="1"/>
  <c r="T210" i="22" l="1"/>
  <c r="T212"/>
  <c r="T213" s="1"/>
  <c r="AC31"/>
  <c r="U183"/>
  <c r="T222"/>
  <c r="T75"/>
  <c r="T86"/>
  <c r="T73"/>
  <c r="T61"/>
  <c r="AA85" i="9"/>
  <c r="AA89"/>
  <c r="AB89"/>
  <c r="AB85"/>
  <c r="Z85"/>
  <c r="Z89"/>
  <c r="U91"/>
  <c r="V88" s="1"/>
  <c r="AH46" i="6"/>
  <c r="AE88"/>
  <c r="AF50" s="1"/>
  <c r="AG239" i="22"/>
  <c r="AI88"/>
  <c r="AH95" i="6"/>
  <c r="AI92" s="1"/>
  <c r="AJ102"/>
  <c r="AK99" s="1"/>
  <c r="AI45"/>
  <c r="AJ42" s="1"/>
  <c r="AD89"/>
  <c r="AG96"/>
  <c r="AI103"/>
  <c r="I83" i="11"/>
  <c r="AC180" i="22"/>
  <c r="AC72"/>
  <c r="P48" i="23"/>
  <c r="AC182" i="22" l="1"/>
  <c r="U185"/>
  <c r="U207" s="1"/>
  <c r="T226"/>
  <c r="T237"/>
  <c r="T224"/>
  <c r="T62"/>
  <c r="U56"/>
  <c r="U59" s="1"/>
  <c r="U71"/>
  <c r="AC84" i="9"/>
  <c r="AC94" s="1"/>
  <c r="V90"/>
  <c r="V95" s="1"/>
  <c r="V96" s="1"/>
  <c r="V97" s="1"/>
  <c r="V32" i="22" s="1"/>
  <c r="V34" s="1"/>
  <c r="AI46" i="6"/>
  <c r="AC223" i="22"/>
  <c r="AJ45" i="6"/>
  <c r="AK42" s="1"/>
  <c r="AJ103"/>
  <c r="AH96"/>
  <c r="AE89"/>
  <c r="AE107" s="1"/>
  <c r="AE55" i="23" s="1"/>
  <c r="AE53" s="1"/>
  <c r="P57"/>
  <c r="P58" s="1"/>
  <c r="P59" s="1"/>
  <c r="Q30" s="1"/>
  <c r="Q27" s="1"/>
  <c r="Q31" s="1"/>
  <c r="AD107" i="6"/>
  <c r="AD55" i="23" s="1"/>
  <c r="AD53" s="1"/>
  <c r="AK102" i="6"/>
  <c r="AL99" s="1"/>
  <c r="AI95"/>
  <c r="AJ92" s="1"/>
  <c r="AJ88" i="22"/>
  <c r="AH239"/>
  <c r="AF88" i="6"/>
  <c r="AG50" s="1"/>
  <c r="U210" i="22" l="1"/>
  <c r="U212"/>
  <c r="U213" s="1"/>
  <c r="V183"/>
  <c r="U73"/>
  <c r="U86"/>
  <c r="U75"/>
  <c r="U222"/>
  <c r="U61"/>
  <c r="AC85" i="9"/>
  <c r="AC89"/>
  <c r="V91"/>
  <c r="W88" s="1"/>
  <c r="W90" s="1"/>
  <c r="W95" s="1"/>
  <c r="W96" s="1"/>
  <c r="W97" s="1"/>
  <c r="W32" i="22" s="1"/>
  <c r="W34" s="1"/>
  <c r="AJ46" i="6"/>
  <c r="AI239" i="22"/>
  <c r="AK88"/>
  <c r="AJ95" i="6"/>
  <c r="AK92" s="1"/>
  <c r="AL102"/>
  <c r="AM99" s="1"/>
  <c r="AD29" i="22"/>
  <c r="Q51" i="23"/>
  <c r="AE29" i="22"/>
  <c r="AG88" i="6"/>
  <c r="AG89" s="1"/>
  <c r="AG107" s="1"/>
  <c r="AG55" i="23" s="1"/>
  <c r="AG53" s="1"/>
  <c r="AK45" i="6"/>
  <c r="AL42" s="1"/>
  <c r="AF89"/>
  <c r="AI96"/>
  <c r="AK103"/>
  <c r="V185" i="22" l="1"/>
  <c r="V207" s="1"/>
  <c r="AD31"/>
  <c r="AE31"/>
  <c r="U62"/>
  <c r="W183"/>
  <c r="U224"/>
  <c r="U237"/>
  <c r="U226"/>
  <c r="V56"/>
  <c r="V59" s="1"/>
  <c r="V71"/>
  <c r="W91" i="9"/>
  <c r="X88" s="1"/>
  <c r="AG29" i="22"/>
  <c r="AM102" i="6"/>
  <c r="AN99" s="1"/>
  <c r="AK95"/>
  <c r="AL92" s="1"/>
  <c r="AL88" i="22"/>
  <c r="AJ239"/>
  <c r="J16" i="11"/>
  <c r="J79" s="1"/>
  <c r="AH50" i="6"/>
  <c r="AE72" i="22"/>
  <c r="AE180"/>
  <c r="AD72"/>
  <c r="AD180"/>
  <c r="AK46" i="6"/>
  <c r="AL103"/>
  <c r="AJ96"/>
  <c r="AF107"/>
  <c r="AF55" i="23" s="1"/>
  <c r="AF53" s="1"/>
  <c r="J14" i="11"/>
  <c r="J77" s="1"/>
  <c r="AL45" i="6"/>
  <c r="AM42" s="1"/>
  <c r="Q48" i="23"/>
  <c r="V210" i="22" l="1"/>
  <c r="V212"/>
  <c r="V213" s="1"/>
  <c r="AD182"/>
  <c r="AE182"/>
  <c r="W185"/>
  <c r="W207" s="1"/>
  <c r="AG31"/>
  <c r="V73"/>
  <c r="V86"/>
  <c r="V75"/>
  <c r="V222"/>
  <c r="V61"/>
  <c r="W71"/>
  <c r="W56"/>
  <c r="W59" s="1"/>
  <c r="AE84" i="9"/>
  <c r="AE94" s="1"/>
  <c r="AD84"/>
  <c r="AD94" s="1"/>
  <c r="X90"/>
  <c r="X95" s="1"/>
  <c r="X96" s="1"/>
  <c r="X97" s="1"/>
  <c r="X32" i="22" s="1"/>
  <c r="X34" s="1"/>
  <c r="AL46" i="6"/>
  <c r="AM45"/>
  <c r="AN42" s="1"/>
  <c r="AF29" i="22"/>
  <c r="J20" i="11"/>
  <c r="J83" s="1"/>
  <c r="AE223" i="22"/>
  <c r="AG72"/>
  <c r="AG180"/>
  <c r="AK96" i="6"/>
  <c r="AM103"/>
  <c r="Q57" i="23"/>
  <c r="Q58" s="1"/>
  <c r="Q59" s="1"/>
  <c r="R30" s="1"/>
  <c r="R27" s="1"/>
  <c r="R31" s="1"/>
  <c r="AD223" i="22"/>
  <c r="AH88" i="6"/>
  <c r="AI50" s="1"/>
  <c r="AK239" i="22"/>
  <c r="AM88"/>
  <c r="AL95" i="6"/>
  <c r="AM92" s="1"/>
  <c r="AN102"/>
  <c r="AO99" s="1"/>
  <c r="W210" i="22" l="1"/>
  <c r="W212"/>
  <c r="W213" s="1"/>
  <c r="AG182"/>
  <c r="AF31"/>
  <c r="X183"/>
  <c r="W61"/>
  <c r="V62"/>
  <c r="W73"/>
  <c r="W86"/>
  <c r="W75"/>
  <c r="W222"/>
  <c r="V226"/>
  <c r="V237"/>
  <c r="V224"/>
  <c r="AG84" i="9"/>
  <c r="AG94" s="1"/>
  <c r="AD85"/>
  <c r="AD89"/>
  <c r="AE89"/>
  <c r="AE85"/>
  <c r="X91"/>
  <c r="Y88" s="1"/>
  <c r="AM46" i="6"/>
  <c r="AH89"/>
  <c r="AH107" s="1"/>
  <c r="AH55" i="23" s="1"/>
  <c r="AH53" s="1"/>
  <c r="R51"/>
  <c r="AM95" i="6"/>
  <c r="AN92" s="1"/>
  <c r="AF72" i="22"/>
  <c r="AF180"/>
  <c r="AN45" i="6"/>
  <c r="AO42" s="1"/>
  <c r="AO102"/>
  <c r="AP99" s="1"/>
  <c r="AN88" i="22"/>
  <c r="AL239"/>
  <c r="AI88" i="6"/>
  <c r="AJ50" s="1"/>
  <c r="AG223" i="22"/>
  <c r="AN103" i="6"/>
  <c r="AL96"/>
  <c r="AF182" i="22" l="1"/>
  <c r="X185"/>
  <c r="X207" s="1"/>
  <c r="AI89" i="6"/>
  <c r="AI107" s="1"/>
  <c r="AI55" i="23" s="1"/>
  <c r="AI53" s="1"/>
  <c r="AO103" i="6"/>
  <c r="W224" i="22"/>
  <c r="W226"/>
  <c r="W237"/>
  <c r="W62"/>
  <c r="X71"/>
  <c r="X56"/>
  <c r="X59" s="1"/>
  <c r="AF84" i="9"/>
  <c r="AF94" s="1"/>
  <c r="AG89"/>
  <c r="AG85"/>
  <c r="Y90"/>
  <c r="Y95" s="1"/>
  <c r="Y96" s="1"/>
  <c r="Y97" s="1"/>
  <c r="Y32" i="22" s="1"/>
  <c r="Y34" s="1"/>
  <c r="AM96" i="6"/>
  <c r="AJ88"/>
  <c r="AK50" s="1"/>
  <c r="AM239" i="22"/>
  <c r="AO88"/>
  <c r="AP102" i="6"/>
  <c r="AQ99" s="1"/>
  <c r="AF223" i="22"/>
  <c r="AN46" i="6"/>
  <c r="AO45"/>
  <c r="AP42" s="1"/>
  <c r="AH29" i="22"/>
  <c r="AN95" i="6"/>
  <c r="AO92" s="1"/>
  <c r="R48" i="23"/>
  <c r="AI29" i="22" l="1"/>
  <c r="AI31" s="1"/>
  <c r="X210"/>
  <c r="X212"/>
  <c r="X213" s="1"/>
  <c r="AH31"/>
  <c r="X61"/>
  <c r="Y183"/>
  <c r="X73"/>
  <c r="X86"/>
  <c r="X75"/>
  <c r="X222"/>
  <c r="AF85" i="9"/>
  <c r="AF89"/>
  <c r="Y91"/>
  <c r="Z88" s="1"/>
  <c r="AP103" i="6"/>
  <c r="AN96"/>
  <c r="AH180" i="22"/>
  <c r="AH72"/>
  <c r="AP45" i="6"/>
  <c r="AQ42" s="1"/>
  <c r="AJ89"/>
  <c r="R57" i="23"/>
  <c r="R58" s="1"/>
  <c r="R59" s="1"/>
  <c r="S30" s="1"/>
  <c r="S27" s="1"/>
  <c r="S31" s="1"/>
  <c r="AO95" i="6"/>
  <c r="AP92" s="1"/>
  <c r="AQ102"/>
  <c r="AR99" s="1"/>
  <c r="AP88" i="22"/>
  <c r="AN239"/>
  <c r="AK88" i="6"/>
  <c r="AO46"/>
  <c r="AI72" i="22" l="1"/>
  <c r="AI180"/>
  <c r="AI182" s="1"/>
  <c r="AH182"/>
  <c r="Y185"/>
  <c r="Y207" s="1"/>
  <c r="X224"/>
  <c r="X226"/>
  <c r="X237"/>
  <c r="Y56"/>
  <c r="Y59" s="1"/>
  <c r="Y71"/>
  <c r="X62"/>
  <c r="AI84" i="9"/>
  <c r="AI94" s="1"/>
  <c r="AH84"/>
  <c r="AH94" s="1"/>
  <c r="Z90"/>
  <c r="Z95" s="1"/>
  <c r="Z96" s="1"/>
  <c r="Z97" s="1"/>
  <c r="Z32" i="22" s="1"/>
  <c r="Z34" s="1"/>
  <c r="K16" i="11"/>
  <c r="K79" s="1"/>
  <c r="AL50" i="6"/>
  <c r="AQ88" i="22"/>
  <c r="AI223"/>
  <c r="AP95" i="6"/>
  <c r="AQ92" s="1"/>
  <c r="AJ107"/>
  <c r="AJ55" i="23" s="1"/>
  <c r="AJ53" s="1"/>
  <c r="AH223" i="22"/>
  <c r="AK89" i="6"/>
  <c r="AK107" s="1"/>
  <c r="AK55" i="23" s="1"/>
  <c r="AK53" s="1"/>
  <c r="AQ103" i="6"/>
  <c r="AO96"/>
  <c r="AP46"/>
  <c r="AO239" i="22"/>
  <c r="AR102" i="6"/>
  <c r="AS99" s="1"/>
  <c r="S51" i="23"/>
  <c r="AQ45" i="6"/>
  <c r="AR42" s="1"/>
  <c r="Y212" i="22" l="1"/>
  <c r="Y210"/>
  <c r="Y61"/>
  <c r="Y62" s="1"/>
  <c r="Y73"/>
  <c r="Y75"/>
  <c r="Y222"/>
  <c r="Y86"/>
  <c r="Z183"/>
  <c r="Y213"/>
  <c r="AH85" i="9"/>
  <c r="AH89"/>
  <c r="AI85"/>
  <c r="AI89"/>
  <c r="Z91"/>
  <c r="AA88" s="1"/>
  <c r="AQ46" i="6"/>
  <c r="AR103"/>
  <c r="AP96"/>
  <c r="AJ29" i="22"/>
  <c r="K20" i="11"/>
  <c r="K83" s="1"/>
  <c r="AR45" i="6"/>
  <c r="AS42" s="1"/>
  <c r="S48" i="23"/>
  <c r="AS102" i="6"/>
  <c r="AT99" s="1"/>
  <c r="AP239" i="22"/>
  <c r="AK29"/>
  <c r="AQ95" i="6"/>
  <c r="AR92" s="1"/>
  <c r="AR88" i="22"/>
  <c r="AL88" i="6"/>
  <c r="AM50" s="1"/>
  <c r="K14" i="11"/>
  <c r="K77" s="1"/>
  <c r="Z185" i="22" l="1"/>
  <c r="Z207" s="1"/>
  <c r="AJ31"/>
  <c r="AK31"/>
  <c r="Y224"/>
  <c r="Y237"/>
  <c r="Y226"/>
  <c r="Z56"/>
  <c r="Z71"/>
  <c r="AA90" i="9"/>
  <c r="AA95" s="1"/>
  <c r="AA96" s="1"/>
  <c r="AA97" s="1"/>
  <c r="AA32" i="22" s="1"/>
  <c r="AA34" s="1"/>
  <c r="AL89" i="6"/>
  <c r="AL107" s="1"/>
  <c r="AL55" i="23" s="1"/>
  <c r="AL53" s="1"/>
  <c r="AM88" i="6"/>
  <c r="AN50" s="1"/>
  <c r="AS88" i="22"/>
  <c r="AK72"/>
  <c r="AK180"/>
  <c r="S57" i="23"/>
  <c r="S58" s="1"/>
  <c r="S59" s="1"/>
  <c r="T30" s="1"/>
  <c r="T27" s="1"/>
  <c r="T31" s="1"/>
  <c r="AQ96" i="6"/>
  <c r="AS103"/>
  <c r="AR46"/>
  <c r="AR95"/>
  <c r="AS92" s="1"/>
  <c r="AQ239" i="22"/>
  <c r="AT102" i="6"/>
  <c r="AU99" s="1"/>
  <c r="AS45"/>
  <c r="AT42" s="1"/>
  <c r="AJ72" i="22"/>
  <c r="AJ180"/>
  <c r="Z210" l="1"/>
  <c r="Z212"/>
  <c r="Z213" s="1"/>
  <c r="AJ182"/>
  <c r="AK182"/>
  <c r="AA183"/>
  <c r="Z73"/>
  <c r="Z86"/>
  <c r="Z75"/>
  <c r="Z222"/>
  <c r="Z59"/>
  <c r="Z61"/>
  <c r="AJ84" i="9"/>
  <c r="AJ94" s="1"/>
  <c r="AK84"/>
  <c r="AK94" s="1"/>
  <c r="AA91"/>
  <c r="AB88" s="1"/>
  <c r="AR96" i="6"/>
  <c r="AS46"/>
  <c r="AT103"/>
  <c r="AT88" i="22"/>
  <c r="AN88" i="6"/>
  <c r="AO50" s="1"/>
  <c r="T51" i="23"/>
  <c r="AJ223" i="22"/>
  <c r="AT45" i="6"/>
  <c r="AU42" s="1"/>
  <c r="AU102"/>
  <c r="AV99" s="1"/>
  <c r="AR239" i="22"/>
  <c r="AS95" i="6"/>
  <c r="AT92" s="1"/>
  <c r="AK223" i="22"/>
  <c r="AL29"/>
  <c r="AM89" i="6"/>
  <c r="AA185" i="22" l="1"/>
  <c r="AA207" s="1"/>
  <c r="AL31"/>
  <c r="Z62"/>
  <c r="Z224"/>
  <c r="Z226"/>
  <c r="Z237"/>
  <c r="AA71"/>
  <c r="AA56"/>
  <c r="AA59" s="1"/>
  <c r="AK85" i="9"/>
  <c r="AK89"/>
  <c r="AJ89"/>
  <c r="AJ85"/>
  <c r="AB90"/>
  <c r="AB95" s="1"/>
  <c r="AB96" s="1"/>
  <c r="AB97" s="1"/>
  <c r="AB32" i="22" s="1"/>
  <c r="AB34" s="1"/>
  <c r="AM107" i="6"/>
  <c r="AM55" i="23" s="1"/>
  <c r="AM53" s="1"/>
  <c r="AL72" i="22"/>
  <c r="AL180"/>
  <c r="AT95" i="6"/>
  <c r="AU92" s="1"/>
  <c r="AS239" i="22"/>
  <c r="AV102" i="6"/>
  <c r="AW99" s="1"/>
  <c r="AU45"/>
  <c r="AV42" s="1"/>
  <c r="T48" i="23"/>
  <c r="AN89" i="6"/>
  <c r="AN107" s="1"/>
  <c r="AN55" i="23" s="1"/>
  <c r="AN53" s="1"/>
  <c r="AO88" i="6"/>
  <c r="AO89" s="1"/>
  <c r="AO107" s="1"/>
  <c r="AO55" i="23" s="1"/>
  <c r="AO53" s="1"/>
  <c r="AU88" i="22"/>
  <c r="AS96" i="6"/>
  <c r="AU103"/>
  <c r="AT46"/>
  <c r="AA210" i="22" l="1"/>
  <c r="AA212"/>
  <c r="AA213" s="1"/>
  <c r="AL182"/>
  <c r="AB183"/>
  <c r="AA73"/>
  <c r="AA75"/>
  <c r="AA222"/>
  <c r="AA86"/>
  <c r="AA61"/>
  <c r="AL84" i="9"/>
  <c r="AL94" s="1"/>
  <c r="AB91"/>
  <c r="AC88" s="1"/>
  <c r="AC90" s="1"/>
  <c r="AC95" s="1"/>
  <c r="AC96" s="1"/>
  <c r="AC97" s="1"/>
  <c r="AC32" i="22" s="1"/>
  <c r="AC34" s="1"/>
  <c r="AU46" i="6"/>
  <c r="AV103"/>
  <c r="AT96"/>
  <c r="AO29" i="22"/>
  <c r="T57" i="23"/>
  <c r="T58" s="1"/>
  <c r="T59" s="1"/>
  <c r="U30" s="1"/>
  <c r="U27" s="1"/>
  <c r="U31" s="1"/>
  <c r="AM29" i="22"/>
  <c r="L20" i="11"/>
  <c r="L83" s="1"/>
  <c r="AV88" i="22"/>
  <c r="L16" i="11"/>
  <c r="L79" s="1"/>
  <c r="AP50" i="6"/>
  <c r="AN29" i="22"/>
  <c r="AV45" i="6"/>
  <c r="AW42" s="1"/>
  <c r="AW102"/>
  <c r="AX99" s="1"/>
  <c r="AT239" i="22"/>
  <c r="AU95" i="6"/>
  <c r="AV92" s="1"/>
  <c r="AL223" i="22"/>
  <c r="L14" i="11"/>
  <c r="L77" s="1"/>
  <c r="AB185" i="22" l="1"/>
  <c r="AB207" s="1"/>
  <c r="AN31"/>
  <c r="AM31"/>
  <c r="AO31"/>
  <c r="AA62"/>
  <c r="AA237"/>
  <c r="AA224"/>
  <c r="AA226"/>
  <c r="AC183"/>
  <c r="AB71"/>
  <c r="AB56"/>
  <c r="AB59" s="1"/>
  <c r="AL85" i="9"/>
  <c r="AL89"/>
  <c r="AC91"/>
  <c r="AD88" s="1"/>
  <c r="AV95" i="6"/>
  <c r="AW92" s="1"/>
  <c r="AU239" i="22"/>
  <c r="AX102" i="6"/>
  <c r="AY99" s="1"/>
  <c r="AW45"/>
  <c r="AX42" s="1"/>
  <c r="AP88"/>
  <c r="AQ50" s="1"/>
  <c r="AW88" i="22"/>
  <c r="AM180"/>
  <c r="AM72"/>
  <c r="U51" i="23"/>
  <c r="AO72" i="22"/>
  <c r="AO180"/>
  <c r="AN72"/>
  <c r="AN180"/>
  <c r="AU96" i="6"/>
  <c r="AW103"/>
  <c r="AV46"/>
  <c r="AB210" i="22" l="1"/>
  <c r="AB212"/>
  <c r="AB213" s="1"/>
  <c r="AN182"/>
  <c r="AO182"/>
  <c r="AM182"/>
  <c r="AC185"/>
  <c r="AC207" s="1"/>
  <c r="AC56"/>
  <c r="AC59" s="1"/>
  <c r="AC71"/>
  <c r="AB61"/>
  <c r="AB86"/>
  <c r="AB75"/>
  <c r="AB73"/>
  <c r="AB222"/>
  <c r="AO84" i="9"/>
  <c r="AO94" s="1"/>
  <c r="AM84"/>
  <c r="AM94" s="1"/>
  <c r="AN84"/>
  <c r="AN94" s="1"/>
  <c r="AD90"/>
  <c r="AD95" s="1"/>
  <c r="AD96" s="1"/>
  <c r="AD97" s="1"/>
  <c r="AD32" i="22" s="1"/>
  <c r="AD34" s="1"/>
  <c r="AN223"/>
  <c r="AO223"/>
  <c r="AM223"/>
  <c r="AP89" i="6"/>
  <c r="AW46"/>
  <c r="AX103"/>
  <c r="AV96"/>
  <c r="U48" i="23"/>
  <c r="AX88" i="22"/>
  <c r="AQ88" i="6"/>
  <c r="AR50" s="1"/>
  <c r="AX45"/>
  <c r="AY42" s="1"/>
  <c r="AY102"/>
  <c r="AZ99" s="1"/>
  <c r="AV239" i="22"/>
  <c r="AW95" i="6"/>
  <c r="AX92" s="1"/>
  <c r="AC210" i="22" l="1"/>
  <c r="AC212"/>
  <c r="AC213" s="1"/>
  <c r="AB224"/>
  <c r="AB226"/>
  <c r="AB237"/>
  <c r="AC61"/>
  <c r="AB62"/>
  <c r="AQ89" i="6"/>
  <c r="AQ107" s="1"/>
  <c r="AQ55" i="23" s="1"/>
  <c r="AQ53" s="1"/>
  <c r="AD183" i="22"/>
  <c r="AC73"/>
  <c r="AC222"/>
  <c r="AC86"/>
  <c r="AC75"/>
  <c r="AN89" i="9"/>
  <c r="AN85"/>
  <c r="AM89"/>
  <c r="AM85"/>
  <c r="AO85"/>
  <c r="AO89"/>
  <c r="AD91"/>
  <c r="AE88" s="1"/>
  <c r="AW96" i="6"/>
  <c r="AY103"/>
  <c r="U57" i="23"/>
  <c r="U58" s="1"/>
  <c r="AP107" i="6"/>
  <c r="AP55" i="23" s="1"/>
  <c r="AP53" s="1"/>
  <c r="AY45" i="6"/>
  <c r="AZ42" s="1"/>
  <c r="AX95"/>
  <c r="AY92" s="1"/>
  <c r="AW239" i="22"/>
  <c r="AZ102" i="6"/>
  <c r="BA99" s="1"/>
  <c r="AR88"/>
  <c r="AS50" s="1"/>
  <c r="AY88" i="22"/>
  <c r="AX46" i="6"/>
  <c r="AQ29" i="22" l="1"/>
  <c r="AD185"/>
  <c r="AD207" s="1"/>
  <c r="AQ31"/>
  <c r="AC224"/>
  <c r="AC226"/>
  <c r="AC237"/>
  <c r="AD71"/>
  <c r="AD56"/>
  <c r="AD59" s="1"/>
  <c r="AC62"/>
  <c r="AE90" i="9"/>
  <c r="AE95" s="1"/>
  <c r="AE96" s="1"/>
  <c r="AE97" s="1"/>
  <c r="AE32" i="22" s="1"/>
  <c r="AE34" s="1"/>
  <c r="AZ88"/>
  <c r="AS88" i="6"/>
  <c r="AS89" s="1"/>
  <c r="AS107" s="1"/>
  <c r="AS55" i="23" s="1"/>
  <c r="AS53" s="1"/>
  <c r="BA102" i="6"/>
  <c r="BB99" s="1"/>
  <c r="AX239" i="22"/>
  <c r="AY95" i="6"/>
  <c r="AZ92" s="1"/>
  <c r="AZ45"/>
  <c r="BA42" s="1"/>
  <c r="AQ72" i="22"/>
  <c r="AQ180"/>
  <c r="AP29"/>
  <c r="U59" i="23"/>
  <c r="V30" s="1"/>
  <c r="V27" s="1"/>
  <c r="V31" s="1"/>
  <c r="D17" i="18"/>
  <c r="D45" s="1"/>
  <c r="D23"/>
  <c r="D51" s="1"/>
  <c r="AR89" i="6"/>
  <c r="AZ103"/>
  <c r="AX96"/>
  <c r="AY46"/>
  <c r="AD210" i="22" l="1"/>
  <c r="AD212"/>
  <c r="AD213" s="1"/>
  <c r="AQ182"/>
  <c r="AP31"/>
  <c r="AD61"/>
  <c r="AD62" s="1"/>
  <c r="AE183"/>
  <c r="AD73"/>
  <c r="AD222"/>
  <c r="AD75"/>
  <c r="AD86"/>
  <c r="AQ84" i="9"/>
  <c r="AQ94" s="1"/>
  <c r="AE91"/>
  <c r="AF88" s="1"/>
  <c r="AZ46" i="6"/>
  <c r="AY96"/>
  <c r="BA103"/>
  <c r="AQ223" i="22"/>
  <c r="AS29"/>
  <c r="AR107" i="6"/>
  <c r="AR55" i="23" s="1"/>
  <c r="AR53" s="1"/>
  <c r="M14" i="11"/>
  <c r="M77" s="1"/>
  <c r="V51" i="23"/>
  <c r="AP72" i="22"/>
  <c r="AP180"/>
  <c r="BA45" i="6"/>
  <c r="BB42" s="1"/>
  <c r="AZ95"/>
  <c r="BA92" s="1"/>
  <c r="AY239" i="22"/>
  <c r="BB102" i="6"/>
  <c r="BC99" s="1"/>
  <c r="M16" i="11"/>
  <c r="M79" s="1"/>
  <c r="AT50" i="6"/>
  <c r="BA88" i="22"/>
  <c r="AE185" l="1"/>
  <c r="AE207" s="1"/>
  <c r="AP182"/>
  <c r="AS31"/>
  <c r="AD224"/>
  <c r="AD237"/>
  <c r="AD226"/>
  <c r="AE56"/>
  <c r="AE71"/>
  <c r="AP84" i="9"/>
  <c r="AP94" s="1"/>
  <c r="AQ89"/>
  <c r="AQ85"/>
  <c r="AF90"/>
  <c r="AF95" s="1"/>
  <c r="AF96" s="1"/>
  <c r="AF97" s="1"/>
  <c r="AF32" i="22" s="1"/>
  <c r="AF34" s="1"/>
  <c r="BB103" i="6"/>
  <c r="AZ96"/>
  <c r="BB45"/>
  <c r="BC42" s="1"/>
  <c r="AP223" i="22"/>
  <c r="V48" i="23"/>
  <c r="AS180" i="22"/>
  <c r="AS72"/>
  <c r="BB88"/>
  <c r="AT88" i="6"/>
  <c r="AU50" s="1"/>
  <c r="BC102"/>
  <c r="BD99" s="1"/>
  <c r="AZ239" i="22"/>
  <c r="BA95" i="6"/>
  <c r="BB92" s="1"/>
  <c r="AR29" i="22"/>
  <c r="M20" i="11"/>
  <c r="M83" s="1"/>
  <c r="BA46" i="6"/>
  <c r="AE210" i="22" l="1"/>
  <c r="AE212"/>
  <c r="AE213" s="1"/>
  <c r="AS182"/>
  <c r="AR31"/>
  <c r="AE59"/>
  <c r="AE61"/>
  <c r="AF183"/>
  <c r="AE86"/>
  <c r="AE73"/>
  <c r="AE75"/>
  <c r="AE222"/>
  <c r="AS84" i="9"/>
  <c r="AS94" s="1"/>
  <c r="AP85"/>
  <c r="AP89"/>
  <c r="AF91"/>
  <c r="AG88" s="1"/>
  <c r="AR180" i="22"/>
  <c r="AR72"/>
  <c r="BA96" i="6"/>
  <c r="BC103"/>
  <c r="AT89"/>
  <c r="BB46"/>
  <c r="BB95"/>
  <c r="BC92" s="1"/>
  <c r="BA239" i="22"/>
  <c r="BD102" i="6"/>
  <c r="BE99" s="1"/>
  <c r="AU88"/>
  <c r="AV50" s="1"/>
  <c r="BC88" i="22"/>
  <c r="AS223"/>
  <c r="V57" i="23"/>
  <c r="V58" s="1"/>
  <c r="V59" s="1"/>
  <c r="W30" s="1"/>
  <c r="W27" s="1"/>
  <c r="W31" s="1"/>
  <c r="BC45" i="6"/>
  <c r="BD42" s="1"/>
  <c r="AF185" i="22" l="1"/>
  <c r="AF207" s="1"/>
  <c r="AR182"/>
  <c r="AE224"/>
  <c r="AE237"/>
  <c r="AE226"/>
  <c r="AF71"/>
  <c r="AF56"/>
  <c r="AF59" s="1"/>
  <c r="AE62"/>
  <c r="AR84" i="9"/>
  <c r="AR94" s="1"/>
  <c r="AS89"/>
  <c r="AS85"/>
  <c r="AG90"/>
  <c r="AG95" s="1"/>
  <c r="AG96" s="1"/>
  <c r="AG97" s="1"/>
  <c r="AG32" i="22" s="1"/>
  <c r="AG34" s="1"/>
  <c r="BD45" i="6"/>
  <c r="BE42" s="1"/>
  <c r="AV88"/>
  <c r="AW50" s="1"/>
  <c r="BE102"/>
  <c r="BF99" s="1"/>
  <c r="BB239" i="22"/>
  <c r="BC95" i="6"/>
  <c r="BD92" s="1"/>
  <c r="W51" i="23"/>
  <c r="BD88" i="22"/>
  <c r="AT107" i="6"/>
  <c r="AT55" i="23" s="1"/>
  <c r="AT53" s="1"/>
  <c r="AR223" i="22"/>
  <c r="BC46" i="6"/>
  <c r="AU89"/>
  <c r="AU107" s="1"/>
  <c r="AU55" i="23" s="1"/>
  <c r="AU53" s="1"/>
  <c r="BD103" i="6"/>
  <c r="BB96"/>
  <c r="AF210" i="22" l="1"/>
  <c r="AF212"/>
  <c r="AF213" s="1"/>
  <c r="AF61"/>
  <c r="AF62" s="1"/>
  <c r="AG183"/>
  <c r="AF86"/>
  <c r="AF222"/>
  <c r="AF73"/>
  <c r="AF75"/>
  <c r="AR85" i="9"/>
  <c r="AR89"/>
  <c r="AG91"/>
  <c r="AH88" s="1"/>
  <c r="BD46" i="6"/>
  <c r="BE103"/>
  <c r="AV89"/>
  <c r="AV107" s="1"/>
  <c r="AV55" i="23" s="1"/>
  <c r="AV53" s="1"/>
  <c r="BC96" i="6"/>
  <c r="AU29" i="22"/>
  <c r="AT29"/>
  <c r="BE88"/>
  <c r="W48" i="23"/>
  <c r="BD95" i="6"/>
  <c r="BE92" s="1"/>
  <c r="BC239" i="22"/>
  <c r="BF102" i="6"/>
  <c r="BG99" s="1"/>
  <c r="AW88"/>
  <c r="BE45"/>
  <c r="BF42" s="1"/>
  <c r="AG185" i="22" l="1"/>
  <c r="AG207" s="1"/>
  <c r="AT31"/>
  <c r="AU31"/>
  <c r="AF224"/>
  <c r="AF226"/>
  <c r="AF237"/>
  <c r="AG56"/>
  <c r="AG71"/>
  <c r="AV29"/>
  <c r="AH90" i="9"/>
  <c r="AH95" s="1"/>
  <c r="AH96" s="1"/>
  <c r="AH97" s="1"/>
  <c r="AH32" i="22" s="1"/>
  <c r="AH34" s="1"/>
  <c r="BF45" i="6"/>
  <c r="BG42" s="1"/>
  <c r="N16" i="11"/>
  <c r="N79" s="1"/>
  <c r="AX50" i="6"/>
  <c r="BD239" i="22"/>
  <c r="AU72"/>
  <c r="AU180"/>
  <c r="BG102" i="6"/>
  <c r="BH99" s="1"/>
  <c r="BE95"/>
  <c r="BF92" s="1"/>
  <c r="BF88" i="22"/>
  <c r="W57" i="23"/>
  <c r="W58" s="1"/>
  <c r="W59" s="1"/>
  <c r="X30" s="1"/>
  <c r="X27" s="1"/>
  <c r="X31" s="1"/>
  <c r="AT72" i="22"/>
  <c r="AT180"/>
  <c r="BE46" i="6"/>
  <c r="AW89"/>
  <c r="BF103"/>
  <c r="BD96"/>
  <c r="AG210" i="22" l="1"/>
  <c r="AG212"/>
  <c r="AG213" s="1"/>
  <c r="AU182"/>
  <c r="AT182"/>
  <c r="AV31"/>
  <c r="AV84" i="9" s="1"/>
  <c r="AV94" s="1"/>
  <c r="AV72" i="22"/>
  <c r="AV223" s="1"/>
  <c r="AV180"/>
  <c r="AH183"/>
  <c r="AG73"/>
  <c r="AG75"/>
  <c r="AG86"/>
  <c r="AG222"/>
  <c r="AG59"/>
  <c r="AG61"/>
  <c r="AH91" i="9"/>
  <c r="AI88" s="1"/>
  <c r="AI90" s="1"/>
  <c r="AI95" s="1"/>
  <c r="AI96" s="1"/>
  <c r="AI97" s="1"/>
  <c r="AI32" i="22" s="1"/>
  <c r="AI34" s="1"/>
  <c r="AU84" i="9"/>
  <c r="AU94" s="1"/>
  <c r="AT84"/>
  <c r="AT94" s="1"/>
  <c r="BE96" i="6"/>
  <c r="BG103"/>
  <c r="BF46"/>
  <c r="X51" i="23"/>
  <c r="AT223" i="22"/>
  <c r="BG88"/>
  <c r="AU223"/>
  <c r="AW107" i="6"/>
  <c r="AW55" i="23" s="1"/>
  <c r="AW53" s="1"/>
  <c r="N14" i="11"/>
  <c r="N77" s="1"/>
  <c r="BF95" i="6"/>
  <c r="BG92" s="1"/>
  <c r="BH102"/>
  <c r="BI99" s="1"/>
  <c r="BE239" i="22"/>
  <c r="AX88" i="6"/>
  <c r="AY50" s="1"/>
  <c r="BG45"/>
  <c r="BH42" s="1"/>
  <c r="AV182" i="22" l="1"/>
  <c r="AH185"/>
  <c r="AH207" s="1"/>
  <c r="AI183"/>
  <c r="AG62"/>
  <c r="AG224"/>
  <c r="AG226"/>
  <c r="AG237"/>
  <c r="AH71"/>
  <c r="AH56"/>
  <c r="AH59" s="1"/>
  <c r="AT85" i="9"/>
  <c r="AT89"/>
  <c r="AV89"/>
  <c r="AV85"/>
  <c r="AU89"/>
  <c r="AU85"/>
  <c r="AI91"/>
  <c r="AJ88" s="1"/>
  <c r="BG46" i="6"/>
  <c r="BI102"/>
  <c r="BJ99" s="1"/>
  <c r="BG95"/>
  <c r="BH92" s="1"/>
  <c r="BH45"/>
  <c r="BI42" s="1"/>
  <c r="AW29" i="22"/>
  <c r="N20" i="11"/>
  <c r="N83" s="1"/>
  <c r="AX89" i="6"/>
  <c r="BH103"/>
  <c r="BF96"/>
  <c r="AY88"/>
  <c r="AZ50" s="1"/>
  <c r="BF239" i="22"/>
  <c r="BH88"/>
  <c r="X48" i="23"/>
  <c r="AH210" i="22" l="1"/>
  <c r="AH212"/>
  <c r="AH213" s="1"/>
  <c r="AI185"/>
  <c r="AI207" s="1"/>
  <c r="AW31"/>
  <c r="AH73"/>
  <c r="AH75"/>
  <c r="AH222"/>
  <c r="AH86"/>
  <c r="AI56"/>
  <c r="AI59" s="1"/>
  <c r="AI71"/>
  <c r="AH61"/>
  <c r="AJ90" i="9"/>
  <c r="AJ95" s="1"/>
  <c r="AJ96" s="1"/>
  <c r="AJ97" s="1"/>
  <c r="AJ32" i="22" s="1"/>
  <c r="AJ34" s="1"/>
  <c r="BH46" i="6"/>
  <c r="BG96"/>
  <c r="BI103"/>
  <c r="X57" i="23"/>
  <c r="X58" s="1"/>
  <c r="X59" s="1"/>
  <c r="Y30" s="1"/>
  <c r="Y27" s="1"/>
  <c r="Y31" s="1"/>
  <c r="BG239" i="22"/>
  <c r="AZ88" i="6"/>
  <c r="BA50" s="1"/>
  <c r="BI88" i="22"/>
  <c r="AX107" i="6"/>
  <c r="AX55" i="23" s="1"/>
  <c r="AX53" s="1"/>
  <c r="BI45" i="6"/>
  <c r="BJ42" s="1"/>
  <c r="BH95"/>
  <c r="BI92" s="1"/>
  <c r="BJ102"/>
  <c r="BK99" s="1"/>
  <c r="AY89"/>
  <c r="AY107" s="1"/>
  <c r="AY55" i="23" s="1"/>
  <c r="AY53" s="1"/>
  <c r="AW72" i="22"/>
  <c r="AW180"/>
  <c r="AI210" l="1"/>
  <c r="AI212"/>
  <c r="AI213" s="1"/>
  <c r="AW182"/>
  <c r="AJ183"/>
  <c r="AI61"/>
  <c r="AH62"/>
  <c r="AH226"/>
  <c r="AH237"/>
  <c r="AH224"/>
  <c r="AI73"/>
  <c r="AI86"/>
  <c r="AI75"/>
  <c r="AI222"/>
  <c r="AJ91" i="9"/>
  <c r="AK88" s="1"/>
  <c r="AK90" s="1"/>
  <c r="AK95" s="1"/>
  <c r="AK96" s="1"/>
  <c r="AK97" s="1"/>
  <c r="AK32" i="22" s="1"/>
  <c r="AK34" s="1"/>
  <c r="AW84" i="9"/>
  <c r="AW94" s="1"/>
  <c r="BJ103" i="6"/>
  <c r="BH96"/>
  <c r="BI46"/>
  <c r="AW223" i="22"/>
  <c r="AY29"/>
  <c r="BK102" i="6"/>
  <c r="BL99" s="1"/>
  <c r="BI95"/>
  <c r="BJ92" s="1"/>
  <c r="BJ45"/>
  <c r="BK42" s="1"/>
  <c r="AX29" i="22"/>
  <c r="AZ89" i="6"/>
  <c r="BJ88" i="22"/>
  <c r="BA88" i="6"/>
  <c r="BH239" i="22"/>
  <c r="Y51" i="23"/>
  <c r="AJ185" i="22" l="1"/>
  <c r="AJ207" s="1"/>
  <c r="AX31"/>
  <c r="AY31"/>
  <c r="AK183"/>
  <c r="AI224"/>
  <c r="AI237"/>
  <c r="AI226"/>
  <c r="AI62"/>
  <c r="AJ71"/>
  <c r="AJ56"/>
  <c r="AJ59" s="1"/>
  <c r="AW89" i="9"/>
  <c r="AW85"/>
  <c r="AK91"/>
  <c r="AL88" s="1"/>
  <c r="AY72" i="22"/>
  <c r="AY180"/>
  <c r="BJ46" i="6"/>
  <c r="BI96"/>
  <c r="BK103"/>
  <c r="Y48" i="23"/>
  <c r="BI239" i="22"/>
  <c r="O16" i="11"/>
  <c r="O79" s="1"/>
  <c r="BB50" i="6"/>
  <c r="BK88" i="22"/>
  <c r="AZ107" i="6"/>
  <c r="AZ55" i="23" s="1"/>
  <c r="AZ53" s="1"/>
  <c r="AX180" i="22"/>
  <c r="AX72"/>
  <c r="BK45" i="6"/>
  <c r="BL42" s="1"/>
  <c r="BJ95"/>
  <c r="BK92" s="1"/>
  <c r="BL102"/>
  <c r="BM99" s="1"/>
  <c r="BA89"/>
  <c r="BA107" s="1"/>
  <c r="BA55" i="23" s="1"/>
  <c r="BA53" s="1"/>
  <c r="AJ210" i="22" l="1"/>
  <c r="AJ212"/>
  <c r="AJ213" s="1"/>
  <c r="AX182"/>
  <c r="AY182"/>
  <c r="AK185"/>
  <c r="AK207" s="1"/>
  <c r="AJ61"/>
  <c r="AJ73"/>
  <c r="AJ222"/>
  <c r="AJ86"/>
  <c r="AJ75"/>
  <c r="AK71"/>
  <c r="AK56"/>
  <c r="AK59" s="1"/>
  <c r="AX84" i="9"/>
  <c r="AX94" s="1"/>
  <c r="AY84"/>
  <c r="AY94" s="1"/>
  <c r="AL90"/>
  <c r="AL95" s="1"/>
  <c r="AL96" s="1"/>
  <c r="AL97" s="1"/>
  <c r="AL32" i="22" s="1"/>
  <c r="AL34" s="1"/>
  <c r="BL103" i="6"/>
  <c r="BJ96"/>
  <c r="BK46"/>
  <c r="BM102"/>
  <c r="BN99" s="1"/>
  <c r="BK95"/>
  <c r="BL92" s="1"/>
  <c r="BL45"/>
  <c r="BM42" s="1"/>
  <c r="BL88" i="22"/>
  <c r="BB88" i="6"/>
  <c r="BC50" s="1"/>
  <c r="BJ239" i="22"/>
  <c r="AY223"/>
  <c r="O14" i="11"/>
  <c r="O77" s="1"/>
  <c r="BA29" i="22"/>
  <c r="AX223"/>
  <c r="AZ29"/>
  <c r="O20" i="11"/>
  <c r="O83" s="1"/>
  <c r="Y57" i="23"/>
  <c r="Y58" s="1"/>
  <c r="Y59" s="1"/>
  <c r="Z30" s="1"/>
  <c r="Z27" s="1"/>
  <c r="Z31" s="1"/>
  <c r="AK210" i="22" l="1"/>
  <c r="AK212"/>
  <c r="AK213" s="1"/>
  <c r="AZ31"/>
  <c r="BA31"/>
  <c r="AL183"/>
  <c r="AJ237"/>
  <c r="AJ224"/>
  <c r="AJ226"/>
  <c r="AJ62"/>
  <c r="AK61"/>
  <c r="AK73"/>
  <c r="AK222"/>
  <c r="AK86"/>
  <c r="AK75"/>
  <c r="AY85" i="9"/>
  <c r="AY89"/>
  <c r="AX89"/>
  <c r="AX85"/>
  <c r="AL91"/>
  <c r="AM88" s="1"/>
  <c r="AM90" s="1"/>
  <c r="AM95" s="1"/>
  <c r="AM96" s="1"/>
  <c r="AM97" s="1"/>
  <c r="AM32" i="22" s="1"/>
  <c r="AM34" s="1"/>
  <c r="BL46" i="6"/>
  <c r="Z51" i="23"/>
  <c r="AZ72" i="22"/>
  <c r="AZ180"/>
  <c r="BM45" i="6"/>
  <c r="BN42" s="1"/>
  <c r="BB89"/>
  <c r="BK96"/>
  <c r="BM103"/>
  <c r="BA72" i="22"/>
  <c r="BA180"/>
  <c r="BK239"/>
  <c r="BC88" i="6"/>
  <c r="BD50" s="1"/>
  <c r="BM88" i="22"/>
  <c r="BL95" i="6"/>
  <c r="BM92" s="1"/>
  <c r="BN102"/>
  <c r="BO99" s="1"/>
  <c r="BA182" i="22" l="1"/>
  <c r="AL185"/>
  <c r="AL207" s="1"/>
  <c r="AZ182"/>
  <c r="AM183"/>
  <c r="AK224"/>
  <c r="AK226"/>
  <c r="AK237"/>
  <c r="AK62"/>
  <c r="AL56"/>
  <c r="AL59" s="1"/>
  <c r="AL71"/>
  <c r="BA84" i="9"/>
  <c r="BA94" s="1"/>
  <c r="AZ84"/>
  <c r="AZ94" s="1"/>
  <c r="AM91"/>
  <c r="AN88" s="1"/>
  <c r="BC89" i="6"/>
  <c r="BC107" s="1"/>
  <c r="BC55" i="23" s="1"/>
  <c r="BC53" s="1"/>
  <c r="BN103" i="6"/>
  <c r="BL96"/>
  <c r="BM46"/>
  <c r="BB107"/>
  <c r="BB55" i="23" s="1"/>
  <c r="BB53" s="1"/>
  <c r="AZ223" i="22"/>
  <c r="BO102" i="6"/>
  <c r="BP99" s="1"/>
  <c r="BM95"/>
  <c r="BN92" s="1"/>
  <c r="BN88" i="22"/>
  <c r="BD88" i="6"/>
  <c r="BE50" s="1"/>
  <c r="BL239" i="22"/>
  <c r="BA223"/>
  <c r="BN45" i="6"/>
  <c r="BO42" s="1"/>
  <c r="Z48" i="23"/>
  <c r="BC29" i="22" l="1"/>
  <c r="BC72" s="1"/>
  <c r="AL210"/>
  <c r="AL212"/>
  <c r="AL213" s="1"/>
  <c r="AM185"/>
  <c r="AM207" s="1"/>
  <c r="BC31"/>
  <c r="AL61"/>
  <c r="AL62" s="1"/>
  <c r="AL73"/>
  <c r="AL75"/>
  <c r="AL86"/>
  <c r="AL222"/>
  <c r="AM56"/>
  <c r="AM59" s="1"/>
  <c r="AM71"/>
  <c r="AZ89" i="9"/>
  <c r="AZ85"/>
  <c r="BA85"/>
  <c r="BA89"/>
  <c r="AN90"/>
  <c r="AN95" s="1"/>
  <c r="AN96" s="1"/>
  <c r="AN97" s="1"/>
  <c r="AN32" i="22" s="1"/>
  <c r="AN34" s="1"/>
  <c r="BN46" i="6"/>
  <c r="BM239" i="22"/>
  <c r="BN95" i="6"/>
  <c r="BO92" s="1"/>
  <c r="BP102"/>
  <c r="BQ99" s="1"/>
  <c r="BE88"/>
  <c r="BE89" s="1"/>
  <c r="BE107" s="1"/>
  <c r="BE55" i="23" s="1"/>
  <c r="BE53" s="1"/>
  <c r="Z57"/>
  <c r="Z58" s="1"/>
  <c r="Z59" s="1"/>
  <c r="AA30" s="1"/>
  <c r="AA27" s="1"/>
  <c r="AA31" s="1"/>
  <c r="BO45" i="6"/>
  <c r="BP42" s="1"/>
  <c r="BO88" i="22"/>
  <c r="BB29"/>
  <c r="BD89" i="6"/>
  <c r="BM96"/>
  <c r="BO103"/>
  <c r="BC180" i="22" l="1"/>
  <c r="BC182" s="1"/>
  <c r="AM210"/>
  <c r="AM212"/>
  <c r="AM213" s="1"/>
  <c r="BB31"/>
  <c r="AN183"/>
  <c r="AM73"/>
  <c r="AM75"/>
  <c r="AM86"/>
  <c r="AM222"/>
  <c r="AL224"/>
  <c r="AL226"/>
  <c r="AL237"/>
  <c r="AM61"/>
  <c r="BC84" i="9"/>
  <c r="BC94" s="1"/>
  <c r="AN91"/>
  <c r="AO88" s="1"/>
  <c r="BP103" i="6"/>
  <c r="BN96"/>
  <c r="BO46"/>
  <c r="AA51" i="23"/>
  <c r="BD107" i="6"/>
  <c r="BD55" i="23" s="1"/>
  <c r="BD53" s="1"/>
  <c r="P14" i="11"/>
  <c r="P77" s="1"/>
  <c r="BC223" i="22"/>
  <c r="BE29"/>
  <c r="BB72"/>
  <c r="BB180"/>
  <c r="BP88"/>
  <c r="BP45" i="6"/>
  <c r="BQ42" s="1"/>
  <c r="P16" i="11"/>
  <c r="P79" s="1"/>
  <c r="BF50" i="6"/>
  <c r="BQ102"/>
  <c r="BR99" s="1"/>
  <c r="BO95"/>
  <c r="BP92" s="1"/>
  <c r="BN239" i="22"/>
  <c r="BB182" l="1"/>
  <c r="AN185"/>
  <c r="AN207" s="1"/>
  <c r="BE31"/>
  <c r="BO96" i="6"/>
  <c r="BQ103"/>
  <c r="AM62" i="22"/>
  <c r="AM224"/>
  <c r="AM237"/>
  <c r="AM226"/>
  <c r="AN56"/>
  <c r="AN59" s="1"/>
  <c r="AN71"/>
  <c r="BB84" i="9"/>
  <c r="BB94" s="1"/>
  <c r="BC89"/>
  <c r="BC85"/>
  <c r="AO90"/>
  <c r="AO95" s="1"/>
  <c r="AO96" s="1"/>
  <c r="AO97" s="1"/>
  <c r="AO32" i="22" s="1"/>
  <c r="AO34" s="1"/>
  <c r="BP46" i="6"/>
  <c r="BQ88" i="22"/>
  <c r="BB223"/>
  <c r="BO239"/>
  <c r="BP95" i="6"/>
  <c r="BQ92" s="1"/>
  <c r="BR102"/>
  <c r="BS99" s="1"/>
  <c r="BF88"/>
  <c r="BG50" s="1"/>
  <c r="BQ45"/>
  <c r="BR42" s="1"/>
  <c r="BE72" i="22"/>
  <c r="BE180"/>
  <c r="BD29"/>
  <c r="P20" i="11"/>
  <c r="P83" s="1"/>
  <c r="AA48" i="23"/>
  <c r="AN210" i="22" l="1"/>
  <c r="AN212"/>
  <c r="AN213" s="1"/>
  <c r="BE182"/>
  <c r="BD31"/>
  <c r="AO183"/>
  <c r="AN73"/>
  <c r="AN86"/>
  <c r="AN222"/>
  <c r="AN75"/>
  <c r="AN61"/>
  <c r="BE84" i="9"/>
  <c r="BE94" s="1"/>
  <c r="BB89"/>
  <c r="BB85"/>
  <c r="AO91"/>
  <c r="AP88" s="1"/>
  <c r="BF89" i="6"/>
  <c r="BF107" s="1"/>
  <c r="BF55" i="23" s="1"/>
  <c r="BF53" s="1"/>
  <c r="BR103" i="6"/>
  <c r="BP96"/>
  <c r="AA57" i="23"/>
  <c r="AA58" s="1"/>
  <c r="AA59" s="1"/>
  <c r="AB30" s="1"/>
  <c r="AB27" s="1"/>
  <c r="AB31" s="1"/>
  <c r="BQ46" i="6"/>
  <c r="BD72" i="22"/>
  <c r="BD180"/>
  <c r="BE223"/>
  <c r="BR45" i="6"/>
  <c r="BS42" s="1"/>
  <c r="BG88"/>
  <c r="BH50" s="1"/>
  <c r="BS102"/>
  <c r="BT99" s="1"/>
  <c r="BQ95"/>
  <c r="BR92" s="1"/>
  <c r="BP239" i="22"/>
  <c r="BR88"/>
  <c r="BD182" l="1"/>
  <c r="AO185"/>
  <c r="AO207" s="1"/>
  <c r="AN224"/>
  <c r="AN226"/>
  <c r="AN237"/>
  <c r="AN62"/>
  <c r="AO56"/>
  <c r="AO59" s="1"/>
  <c r="AO71"/>
  <c r="BD84" i="9"/>
  <c r="BD94" s="1"/>
  <c r="BE85"/>
  <c r="BE89"/>
  <c r="AP90"/>
  <c r="AP95" s="1"/>
  <c r="AP96" s="1"/>
  <c r="AP97" s="1"/>
  <c r="AP32" i="22" s="1"/>
  <c r="AP34" s="1"/>
  <c r="BS103" i="6"/>
  <c r="BQ96"/>
  <c r="BG89"/>
  <c r="BG107" s="1"/>
  <c r="BR46"/>
  <c r="AB51" i="23"/>
  <c r="BS88" i="22"/>
  <c r="BQ239"/>
  <c r="BR95" i="6"/>
  <c r="BS92" s="1"/>
  <c r="BT102"/>
  <c r="BU99" s="1"/>
  <c r="BH88"/>
  <c r="BI50" s="1"/>
  <c r="BS45"/>
  <c r="BT42" s="1"/>
  <c r="BD223" i="22"/>
  <c r="BF29"/>
  <c r="AO210" l="1"/>
  <c r="AO212"/>
  <c r="AO213" s="1"/>
  <c r="BG29"/>
  <c r="BG31" s="1"/>
  <c r="BG55" i="23"/>
  <c r="BG53" s="1"/>
  <c r="BF31" i="22"/>
  <c r="AP183"/>
  <c r="AO73"/>
  <c r="AO222"/>
  <c r="AO86"/>
  <c r="AO75"/>
  <c r="AO61"/>
  <c r="AP91" i="9"/>
  <c r="AQ88" s="1"/>
  <c r="AQ90" s="1"/>
  <c r="AQ95" s="1"/>
  <c r="AQ96" s="1"/>
  <c r="AQ97" s="1"/>
  <c r="AQ32" i="22" s="1"/>
  <c r="AQ34" s="1"/>
  <c r="BD85" i="9"/>
  <c r="BD89"/>
  <c r="BS46" i="6"/>
  <c r="BT103"/>
  <c r="BR96"/>
  <c r="BH89"/>
  <c r="BH107" s="1"/>
  <c r="BF180" i="22"/>
  <c r="BF72"/>
  <c r="BT45" i="6"/>
  <c r="BU42" s="1"/>
  <c r="BI88"/>
  <c r="BU102"/>
  <c r="BV99" s="1"/>
  <c r="BS95"/>
  <c r="BT92" s="1"/>
  <c r="BR239" i="22"/>
  <c r="BT88"/>
  <c r="AB48" i="23"/>
  <c r="BG180" i="22" l="1"/>
  <c r="BG72"/>
  <c r="BG223" s="1"/>
  <c r="BG182"/>
  <c r="BF182"/>
  <c r="AP185"/>
  <c r="AP207" s="1"/>
  <c r="BH29"/>
  <c r="BH180" s="1"/>
  <c r="BH55" i="23"/>
  <c r="BH53" s="1"/>
  <c r="AQ183" i="22"/>
  <c r="AO224"/>
  <c r="AO226"/>
  <c r="AO237"/>
  <c r="AO62"/>
  <c r="AP71"/>
  <c r="AP56"/>
  <c r="AP59" s="1"/>
  <c r="AQ91" i="9"/>
  <c r="AR88" s="1"/>
  <c r="AR90" s="1"/>
  <c r="AR95" s="1"/>
  <c r="AR96" s="1"/>
  <c r="AR97" s="1"/>
  <c r="AR32" i="22" s="1"/>
  <c r="AR34" s="1"/>
  <c r="BG84" i="9"/>
  <c r="BG94" s="1"/>
  <c r="BF84"/>
  <c r="BF94" s="1"/>
  <c r="BU88" i="22"/>
  <c r="BS239"/>
  <c r="BT95" i="6"/>
  <c r="BU92" s="1"/>
  <c r="BV102"/>
  <c r="BW99" s="1"/>
  <c r="Q16" i="11"/>
  <c r="Q79" s="1"/>
  <c r="BJ50" i="6"/>
  <c r="BU45"/>
  <c r="BV42" s="1"/>
  <c r="AB57" i="23"/>
  <c r="AB58" s="1"/>
  <c r="AB59" s="1"/>
  <c r="AC30" s="1"/>
  <c r="AC27" s="1"/>
  <c r="AC31" s="1"/>
  <c r="BF223" i="22"/>
  <c r="BS96" i="6"/>
  <c r="BU103"/>
  <c r="BI89"/>
  <c r="BT46"/>
  <c r="BH31" i="22" l="1"/>
  <c r="BH72"/>
  <c r="BU46" i="6"/>
  <c r="AP210" i="22"/>
  <c r="AP212"/>
  <c r="BH182"/>
  <c r="AQ185"/>
  <c r="AQ207" s="1"/>
  <c r="AR183"/>
  <c r="AP213"/>
  <c r="AP61"/>
  <c r="AP73"/>
  <c r="AP86"/>
  <c r="AP75"/>
  <c r="AP222"/>
  <c r="AQ71"/>
  <c r="AQ56"/>
  <c r="AQ59" s="1"/>
  <c r="BH84" i="9"/>
  <c r="BH94" s="1"/>
  <c r="BF85"/>
  <c r="BF89"/>
  <c r="BG89"/>
  <c r="BG85"/>
  <c r="AR91"/>
  <c r="AS88" s="1"/>
  <c r="AS90" s="1"/>
  <c r="AS95" s="1"/>
  <c r="AS96" s="1"/>
  <c r="AS97" s="1"/>
  <c r="AS32" i="22" s="1"/>
  <c r="AS34" s="1"/>
  <c r="BV103" i="6"/>
  <c r="BT96"/>
  <c r="AC51" i="23"/>
  <c r="BH223" i="22"/>
  <c r="BI107" i="6"/>
  <c r="BI55" i="23" s="1"/>
  <c r="BI53" s="1"/>
  <c r="Q14" i="11"/>
  <c r="Q77" s="1"/>
  <c r="BV45" i="6"/>
  <c r="BW42" s="1"/>
  <c r="BJ88"/>
  <c r="BK50" s="1"/>
  <c r="BW102"/>
  <c r="BX99" s="1"/>
  <c r="BU95"/>
  <c r="BV92" s="1"/>
  <c r="BT239" i="22"/>
  <c r="BV88"/>
  <c r="AQ210" l="1"/>
  <c r="AQ212"/>
  <c r="AQ213" s="1"/>
  <c r="AR185"/>
  <c r="AR207" s="1"/>
  <c r="AS183"/>
  <c r="AP224"/>
  <c r="AP226"/>
  <c r="AP237"/>
  <c r="AP62"/>
  <c r="AQ61"/>
  <c r="AQ86"/>
  <c r="AQ222"/>
  <c r="AQ73"/>
  <c r="AQ75"/>
  <c r="AR71"/>
  <c r="AR56"/>
  <c r="AR59" s="1"/>
  <c r="BH85" i="9"/>
  <c r="BH89"/>
  <c r="AS91"/>
  <c r="AT88" s="1"/>
  <c r="BW88" i="22"/>
  <c r="BV95" i="6"/>
  <c r="BW92" s="1"/>
  <c r="BX102"/>
  <c r="BY99" s="1"/>
  <c r="BK88"/>
  <c r="BL50" s="1"/>
  <c r="BW45"/>
  <c r="BX42" s="1"/>
  <c r="BU239" i="22"/>
  <c r="BI29"/>
  <c r="Q20" i="11"/>
  <c r="Q83" s="1"/>
  <c r="AC48" i="23"/>
  <c r="BU96" i="6"/>
  <c r="BW103"/>
  <c r="BJ89"/>
  <c r="BV46"/>
  <c r="AR210" i="22" l="1"/>
  <c r="AR212"/>
  <c r="AS185"/>
  <c r="AS207" s="1"/>
  <c r="BI31"/>
  <c r="AQ224"/>
  <c r="AQ237"/>
  <c r="AQ226"/>
  <c r="AR213"/>
  <c r="AQ62"/>
  <c r="AR61"/>
  <c r="AR73"/>
  <c r="AR86"/>
  <c r="AR222"/>
  <c r="AR75"/>
  <c r="AS71"/>
  <c r="AS56"/>
  <c r="AS59" s="1"/>
  <c r="AT90" i="9"/>
  <c r="AT95" s="1"/>
  <c r="AT96" s="1"/>
  <c r="AT97" s="1"/>
  <c r="AT32" i="22" s="1"/>
  <c r="AT34" s="1"/>
  <c r="BJ107" i="6"/>
  <c r="BJ55" i="23" s="1"/>
  <c r="BJ53" s="1"/>
  <c r="AC57"/>
  <c r="AC58" s="1"/>
  <c r="AC59" s="1"/>
  <c r="AD30" s="1"/>
  <c r="AD27" s="1"/>
  <c r="AD31" s="1"/>
  <c r="BV239" i="22"/>
  <c r="BW46" i="6"/>
  <c r="BK89"/>
  <c r="BK107" s="1"/>
  <c r="BK55" i="23" s="1"/>
  <c r="BK53" s="1"/>
  <c r="BX103" i="6"/>
  <c r="BV96"/>
  <c r="BI180" i="22"/>
  <c r="BI72"/>
  <c r="BX45" i="6"/>
  <c r="BY42" s="1"/>
  <c r="BL88"/>
  <c r="BM50" s="1"/>
  <c r="BY102"/>
  <c r="BZ99" s="1"/>
  <c r="BW95"/>
  <c r="BX92" s="1"/>
  <c r="BX88" i="22"/>
  <c r="AS210" l="1"/>
  <c r="AS212"/>
  <c r="BI182"/>
  <c r="AT183"/>
  <c r="AS61"/>
  <c r="AR62"/>
  <c r="AS73"/>
  <c r="AS222"/>
  <c r="AS75"/>
  <c r="AS86"/>
  <c r="AR224"/>
  <c r="AR226"/>
  <c r="AR237"/>
  <c r="AS213"/>
  <c r="BI84" i="9"/>
  <c r="BI94" s="1"/>
  <c r="AT91"/>
  <c r="AU88" s="1"/>
  <c r="BW96" i="6"/>
  <c r="BY103"/>
  <c r="BL89"/>
  <c r="BL107" s="1"/>
  <c r="BL55" i="23" s="1"/>
  <c r="BL53" s="1"/>
  <c r="BX46" i="6"/>
  <c r="AD51" i="23"/>
  <c r="BY88" i="22"/>
  <c r="BX95" i="6"/>
  <c r="BY92" s="1"/>
  <c r="BZ102"/>
  <c r="CA99" s="1"/>
  <c r="BM88"/>
  <c r="BY45"/>
  <c r="BZ42" s="1"/>
  <c r="BW239" i="22"/>
  <c r="BJ29"/>
  <c r="BI223"/>
  <c r="BK29"/>
  <c r="AT185" l="1"/>
  <c r="AT207" s="1"/>
  <c r="BK31"/>
  <c r="BJ31"/>
  <c r="BL29"/>
  <c r="BL72" s="1"/>
  <c r="AS62"/>
  <c r="AS224"/>
  <c r="AS226"/>
  <c r="AS237"/>
  <c r="AT56"/>
  <c r="AT59" s="1"/>
  <c r="AT71"/>
  <c r="BI85" i="9"/>
  <c r="BI89"/>
  <c r="AU90"/>
  <c r="AU95" s="1"/>
  <c r="AU96" s="1"/>
  <c r="AU97" s="1"/>
  <c r="AU32" i="22" s="1"/>
  <c r="AU34" s="1"/>
  <c r="BK72"/>
  <c r="BK180"/>
  <c r="BL180"/>
  <c r="BJ72"/>
  <c r="BJ180"/>
  <c r="BX239"/>
  <c r="BZ45" i="6"/>
  <c r="CA42" s="1"/>
  <c r="R16" i="11"/>
  <c r="R79" s="1"/>
  <c r="BN50" i="6"/>
  <c r="CA102"/>
  <c r="CB99" s="1"/>
  <c r="BY95"/>
  <c r="BZ92" s="1"/>
  <c r="BZ88" i="22"/>
  <c r="AD48" i="23"/>
  <c r="BY46" i="6"/>
  <c r="BM89"/>
  <c r="BZ103"/>
  <c r="BX96"/>
  <c r="AT210" i="22" l="1"/>
  <c r="AT212"/>
  <c r="AT213" s="1"/>
  <c r="BK182"/>
  <c r="BJ182"/>
  <c r="BL182"/>
  <c r="BL31"/>
  <c r="AT73"/>
  <c r="AT222"/>
  <c r="AT75"/>
  <c r="AT86"/>
  <c r="AU183"/>
  <c r="AT61"/>
  <c r="BJ84" i="9"/>
  <c r="BJ94" s="1"/>
  <c r="BL84"/>
  <c r="BL94" s="1"/>
  <c r="AU91"/>
  <c r="AV88" s="1"/>
  <c r="AV90" s="1"/>
  <c r="AV95" s="1"/>
  <c r="AV96" s="1"/>
  <c r="AV97" s="1"/>
  <c r="AV32" i="22" s="1"/>
  <c r="AV34" s="1"/>
  <c r="BK84" i="9"/>
  <c r="BK94" s="1"/>
  <c r="BY96" i="6"/>
  <c r="CA103"/>
  <c r="BZ46"/>
  <c r="BM107"/>
  <c r="BM55" i="23" s="1"/>
  <c r="BM53" s="1"/>
  <c r="R14" i="11"/>
  <c r="R77" s="1"/>
  <c r="AD57" i="23"/>
  <c r="AD58" s="1"/>
  <c r="AD59" s="1"/>
  <c r="AE30" s="1"/>
  <c r="AE27" s="1"/>
  <c r="AE31" s="1"/>
  <c r="CA88" i="22"/>
  <c r="BL223"/>
  <c r="BZ95" i="6"/>
  <c r="CA92" s="1"/>
  <c r="CB102"/>
  <c r="CC99" s="1"/>
  <c r="BN88"/>
  <c r="BO50" s="1"/>
  <c r="CA45"/>
  <c r="CB42" s="1"/>
  <c r="BY239" i="22"/>
  <c r="BJ223"/>
  <c r="BK223"/>
  <c r="AU185" l="1"/>
  <c r="AU207" s="1"/>
  <c r="CA46" i="6"/>
  <c r="AV183" i="22"/>
  <c r="AT62"/>
  <c r="AU71"/>
  <c r="AU56"/>
  <c r="AU59" s="1"/>
  <c r="AT226"/>
  <c r="AT224"/>
  <c r="AT237"/>
  <c r="BK89" i="9"/>
  <c r="BK85"/>
  <c r="BL89"/>
  <c r="BL85"/>
  <c r="BJ85"/>
  <c r="BJ89"/>
  <c r="AV91"/>
  <c r="AW88" s="1"/>
  <c r="CB103" i="6"/>
  <c r="BZ96"/>
  <c r="BN89"/>
  <c r="BN107" s="1"/>
  <c r="BN55" i="23" s="1"/>
  <c r="BN53" s="1"/>
  <c r="BZ239" i="22"/>
  <c r="CB45" i="6"/>
  <c r="CC42" s="1"/>
  <c r="BO88"/>
  <c r="BP50" s="1"/>
  <c r="CC102"/>
  <c r="CD99" s="1"/>
  <c r="CA95"/>
  <c r="CB92" s="1"/>
  <c r="BM29" i="22"/>
  <c r="R20" i="11"/>
  <c r="R83" s="1"/>
  <c r="CB88" i="22"/>
  <c r="AE51" i="23"/>
  <c r="AU210" i="22" l="1"/>
  <c r="AU212"/>
  <c r="AV185"/>
  <c r="AV207" s="1"/>
  <c r="BM31"/>
  <c r="AU61"/>
  <c r="AU62" s="1"/>
  <c r="AU86"/>
  <c r="AU75"/>
  <c r="AU222"/>
  <c r="AU73"/>
  <c r="AU213"/>
  <c r="AV56"/>
  <c r="AV59" s="1"/>
  <c r="AV71"/>
  <c r="AW90" i="9"/>
  <c r="AW95" s="1"/>
  <c r="AW96" s="1"/>
  <c r="AW97" s="1"/>
  <c r="AW32" i="22" s="1"/>
  <c r="AW34" s="1"/>
  <c r="CA96" i="6"/>
  <c r="CC103"/>
  <c r="BO89"/>
  <c r="BO107" s="1"/>
  <c r="BO55" i="23" s="1"/>
  <c r="BO53" s="1"/>
  <c r="CB46" i="6"/>
  <c r="AE48" i="23"/>
  <c r="CC88" i="22"/>
  <c r="BM72"/>
  <c r="BM180"/>
  <c r="CB95" i="6"/>
  <c r="CC92" s="1"/>
  <c r="CD102"/>
  <c r="CE99" s="1"/>
  <c r="BP88"/>
  <c r="BQ50" s="1"/>
  <c r="CC45"/>
  <c r="CD42" s="1"/>
  <c r="CA239" i="22"/>
  <c r="BN29"/>
  <c r="BO29" l="1"/>
  <c r="BO31" s="1"/>
  <c r="AV210"/>
  <c r="AV212"/>
  <c r="AV213" s="1"/>
  <c r="BM182"/>
  <c r="BN31"/>
  <c r="AW183"/>
  <c r="AU224"/>
  <c r="AU226"/>
  <c r="AU237"/>
  <c r="AV73"/>
  <c r="AV222"/>
  <c r="AV86"/>
  <c r="AV75"/>
  <c r="AV61"/>
  <c r="BM84" i="9"/>
  <c r="BM94" s="1"/>
  <c r="AW91"/>
  <c r="AX88" s="1"/>
  <c r="AX90" s="1"/>
  <c r="AX95" s="1"/>
  <c r="AX96" s="1"/>
  <c r="AX97" s="1"/>
  <c r="AX32" i="22" s="1"/>
  <c r="AX34" s="1"/>
  <c r="BN72"/>
  <c r="BN180"/>
  <c r="CB239"/>
  <c r="CD45" i="6"/>
  <c r="CE42" s="1"/>
  <c r="BQ88"/>
  <c r="BQ89" s="1"/>
  <c r="BQ107" s="1"/>
  <c r="BQ55" i="23" s="1"/>
  <c r="BQ53" s="1"/>
  <c r="CE102" i="6"/>
  <c r="CF99" s="1"/>
  <c r="CC95"/>
  <c r="CD92" s="1"/>
  <c r="BM223" i="22"/>
  <c r="CD88"/>
  <c r="AE57" i="23"/>
  <c r="AE58" s="1"/>
  <c r="AE59" s="1"/>
  <c r="AF30" s="1"/>
  <c r="AF27" s="1"/>
  <c r="AF31" s="1"/>
  <c r="CC46" i="6"/>
  <c r="BP89"/>
  <c r="CD103"/>
  <c r="CB96"/>
  <c r="BO180" i="22" l="1"/>
  <c r="BO182" s="1"/>
  <c r="BO72"/>
  <c r="BO223" s="1"/>
  <c r="AW185"/>
  <c r="AW207" s="1"/>
  <c r="BN182"/>
  <c r="AX183"/>
  <c r="AV226"/>
  <c r="AV237"/>
  <c r="AV224"/>
  <c r="AV62"/>
  <c r="AW71"/>
  <c r="AW56"/>
  <c r="AW59" s="1"/>
  <c r="BO84" i="9"/>
  <c r="BO94" s="1"/>
  <c r="BN84"/>
  <c r="BN94" s="1"/>
  <c r="BM89"/>
  <c r="BM85"/>
  <c r="AX91"/>
  <c r="AY88" s="1"/>
  <c r="AF51" i="23"/>
  <c r="BQ29" i="22"/>
  <c r="BN223"/>
  <c r="CC96" i="6"/>
  <c r="CE103"/>
  <c r="CD46"/>
  <c r="BP107"/>
  <c r="BP55" i="23" s="1"/>
  <c r="BP53" s="1"/>
  <c r="S14" i="11"/>
  <c r="S77" s="1"/>
  <c r="CE88" i="22"/>
  <c r="CD95" i="6"/>
  <c r="CE92" s="1"/>
  <c r="CF102"/>
  <c r="CG99" s="1"/>
  <c r="S16" i="11"/>
  <c r="S79" s="1"/>
  <c r="BR50" i="6"/>
  <c r="CE45"/>
  <c r="CF42" s="1"/>
  <c r="CC239" i="22"/>
  <c r="AW210" l="1"/>
  <c r="AW212"/>
  <c r="AW213" s="1"/>
  <c r="AX185"/>
  <c r="AX207" s="1"/>
  <c r="BQ31"/>
  <c r="AW73"/>
  <c r="AW75"/>
  <c r="AW86"/>
  <c r="AW222"/>
  <c r="AX56"/>
  <c r="AX59" s="1"/>
  <c r="AX71"/>
  <c r="AW61"/>
  <c r="BN89" i="9"/>
  <c r="BN85"/>
  <c r="BO85"/>
  <c r="BO89"/>
  <c r="AY90"/>
  <c r="AY95" s="1"/>
  <c r="AY96" s="1"/>
  <c r="AY97" s="1"/>
  <c r="AY32" i="22" s="1"/>
  <c r="AY34" s="1"/>
  <c r="CF88"/>
  <c r="BQ180"/>
  <c r="BQ72"/>
  <c r="CD239"/>
  <c r="CF45" i="6"/>
  <c r="CG42" s="1"/>
  <c r="BR88"/>
  <c r="BS50" s="1"/>
  <c r="CG102"/>
  <c r="CH99" s="1"/>
  <c r="CE95"/>
  <c r="CF92" s="1"/>
  <c r="BP29" i="22"/>
  <c r="S20" i="11"/>
  <c r="S83" s="1"/>
  <c r="AF48" i="23"/>
  <c r="CE46" i="6"/>
  <c r="CF103"/>
  <c r="CD96"/>
  <c r="AX210" i="22" l="1"/>
  <c r="AX212"/>
  <c r="AX213" s="1"/>
  <c r="BQ182"/>
  <c r="BP31"/>
  <c r="AY183"/>
  <c r="AW62"/>
  <c r="AX61"/>
  <c r="AX73"/>
  <c r="AX86"/>
  <c r="AX222"/>
  <c r="AX75"/>
  <c r="AW224"/>
  <c r="AW237"/>
  <c r="AW226"/>
  <c r="AY91" i="9"/>
  <c r="AZ88" s="1"/>
  <c r="AZ90" s="1"/>
  <c r="AZ95" s="1"/>
  <c r="AZ96" s="1"/>
  <c r="AZ97" s="1"/>
  <c r="AZ32" i="22" s="1"/>
  <c r="AZ34" s="1"/>
  <c r="BQ84" i="9"/>
  <c r="BQ94" s="1"/>
  <c r="BP72" i="22"/>
  <c r="BP180"/>
  <c r="BQ223"/>
  <c r="CG88"/>
  <c r="CE96" i="6"/>
  <c r="CG103"/>
  <c r="BR89"/>
  <c r="CF46"/>
  <c r="AF57" i="23"/>
  <c r="AF58" s="1"/>
  <c r="AF59" s="1"/>
  <c r="AG30" s="1"/>
  <c r="AG27" s="1"/>
  <c r="AG31" s="1"/>
  <c r="CF95" i="6"/>
  <c r="CG92" s="1"/>
  <c r="CH102"/>
  <c r="CI99" s="1"/>
  <c r="BS88"/>
  <c r="BT50" s="1"/>
  <c r="CG45"/>
  <c r="CH42" s="1"/>
  <c r="CE239" i="22"/>
  <c r="BP182" l="1"/>
  <c r="AY185"/>
  <c r="AY207" s="1"/>
  <c r="AZ183"/>
  <c r="AX237"/>
  <c r="AX224"/>
  <c r="AX226"/>
  <c r="AX62"/>
  <c r="AY56"/>
  <c r="AY59" s="1"/>
  <c r="AY71"/>
  <c r="BP84" i="9"/>
  <c r="BP94" s="1"/>
  <c r="BQ89"/>
  <c r="BQ85"/>
  <c r="AZ91"/>
  <c r="BA88" s="1"/>
  <c r="CG46" i="6"/>
  <c r="BS89"/>
  <c r="BS107" s="1"/>
  <c r="BS55" i="23" s="1"/>
  <c r="BS53" s="1"/>
  <c r="CH103" i="6"/>
  <c r="CF96"/>
  <c r="AG51" i="23"/>
  <c r="CF239" i="22"/>
  <c r="CH45" i="6"/>
  <c r="CI42" s="1"/>
  <c r="BT88"/>
  <c r="BU50" s="1"/>
  <c r="CI102"/>
  <c r="CJ99" s="1"/>
  <c r="CG95"/>
  <c r="CH92" s="1"/>
  <c r="CH88" i="22"/>
  <c r="BP223"/>
  <c r="BR107" i="6"/>
  <c r="BR55" i="23" s="1"/>
  <c r="BR53" s="1"/>
  <c r="AY210" i="22" l="1"/>
  <c r="AY212"/>
  <c r="AY213" s="1"/>
  <c r="AZ185"/>
  <c r="AZ207" s="1"/>
  <c r="BS29"/>
  <c r="BS180" s="1"/>
  <c r="AY61"/>
  <c r="AY73"/>
  <c r="AY86"/>
  <c r="AY222"/>
  <c r="AY75"/>
  <c r="AZ56"/>
  <c r="AZ59" s="1"/>
  <c r="AZ71"/>
  <c r="BP89" i="9"/>
  <c r="BP85"/>
  <c r="BA90"/>
  <c r="BA95" s="1"/>
  <c r="BA96" s="1"/>
  <c r="BA97" s="1"/>
  <c r="BA32" i="22" s="1"/>
  <c r="BA34" s="1"/>
  <c r="BR29"/>
  <c r="CG96" i="6"/>
  <c r="CI103"/>
  <c r="BT89"/>
  <c r="CH46"/>
  <c r="BS72" i="22"/>
  <c r="CI88"/>
  <c r="CH95" i="6"/>
  <c r="CI92" s="1"/>
  <c r="CJ102"/>
  <c r="CK99" s="1"/>
  <c r="BU88"/>
  <c r="BU89" s="1"/>
  <c r="BU107" s="1"/>
  <c r="BU55" i="23" s="1"/>
  <c r="BU53" s="1"/>
  <c r="CI45" i="6"/>
  <c r="CJ42" s="1"/>
  <c r="CG239" i="22"/>
  <c r="AG48" i="23"/>
  <c r="AZ210" i="22" l="1"/>
  <c r="AZ212"/>
  <c r="BS182"/>
  <c r="BS31"/>
  <c r="BS84" i="9" s="1"/>
  <c r="BS94" s="1"/>
  <c r="BR31" i="22"/>
  <c r="AZ73"/>
  <c r="AZ222"/>
  <c r="AZ75"/>
  <c r="AZ86"/>
  <c r="AY62"/>
  <c r="AZ61"/>
  <c r="AZ213"/>
  <c r="BA183"/>
  <c r="AY237"/>
  <c r="AY224"/>
  <c r="AY226"/>
  <c r="BA91" i="9"/>
  <c r="BB88" s="1"/>
  <c r="CI46" i="6"/>
  <c r="CJ103"/>
  <c r="CH96"/>
  <c r="AG57" i="23"/>
  <c r="AG58" s="1"/>
  <c r="AG59" s="1"/>
  <c r="AH30" s="1"/>
  <c r="AH27" s="1"/>
  <c r="AH31" s="1"/>
  <c r="BU29" i="22"/>
  <c r="BS223"/>
  <c r="BT107" i="6"/>
  <c r="BT55" i="23" s="1"/>
  <c r="BT53" s="1"/>
  <c r="T14" i="11"/>
  <c r="T77" s="1"/>
  <c r="CH239" i="22"/>
  <c r="CJ45" i="6"/>
  <c r="CK42" s="1"/>
  <c r="T16" i="11"/>
  <c r="T79" s="1"/>
  <c r="BV50" i="6"/>
  <c r="CK102"/>
  <c r="CL99" s="1"/>
  <c r="CI95"/>
  <c r="CJ92" s="1"/>
  <c r="CJ88" i="22"/>
  <c r="BR72"/>
  <c r="BR180"/>
  <c r="BR182" l="1"/>
  <c r="BA185"/>
  <c r="BA207" s="1"/>
  <c r="BU31"/>
  <c r="BA56"/>
  <c r="BA59" s="1"/>
  <c r="BA71"/>
  <c r="AZ62"/>
  <c r="AZ224"/>
  <c r="AZ237"/>
  <c r="AZ226"/>
  <c r="BR84" i="9"/>
  <c r="BR94" s="1"/>
  <c r="BS89"/>
  <c r="BS85"/>
  <c r="BB90"/>
  <c r="BB95" s="1"/>
  <c r="BB96" s="1"/>
  <c r="BB97" s="1"/>
  <c r="BB32" i="22" s="1"/>
  <c r="BB34" s="1"/>
  <c r="AH51" i="23"/>
  <c r="BR223" i="22"/>
  <c r="CK88"/>
  <c r="BT29"/>
  <c r="T20" i="11"/>
  <c r="T83" s="1"/>
  <c r="BU72" i="22"/>
  <c r="BU180"/>
  <c r="CI96" i="6"/>
  <c r="CK103"/>
  <c r="CJ46"/>
  <c r="CJ95"/>
  <c r="CK92" s="1"/>
  <c r="CL102"/>
  <c r="CM99" s="1"/>
  <c r="BV88"/>
  <c r="BW50" s="1"/>
  <c r="CK45"/>
  <c r="CL42" s="1"/>
  <c r="CI239" i="22"/>
  <c r="BA210" l="1"/>
  <c r="BA212"/>
  <c r="BA213" s="1"/>
  <c r="BU182"/>
  <c r="BT31"/>
  <c r="BA61"/>
  <c r="BA62" s="1"/>
  <c r="BB183"/>
  <c r="BA73"/>
  <c r="BA86"/>
  <c r="BA75"/>
  <c r="BA222"/>
  <c r="BU84" i="9"/>
  <c r="BU94" s="1"/>
  <c r="BR85"/>
  <c r="BR89"/>
  <c r="BB91"/>
  <c r="BC88" s="1"/>
  <c r="CL45" i="6"/>
  <c r="CM42" s="1"/>
  <c r="CM102"/>
  <c r="CN99" s="1"/>
  <c r="BT180" i="22"/>
  <c r="BT72"/>
  <c r="CJ239"/>
  <c r="BW88" i="6"/>
  <c r="BX50" s="1"/>
  <c r="CK95"/>
  <c r="CL92" s="1"/>
  <c r="BU223" i="22"/>
  <c r="CL88"/>
  <c r="AH48" i="23"/>
  <c r="CK46" i="6"/>
  <c r="BV89"/>
  <c r="CL103"/>
  <c r="CJ96"/>
  <c r="BB185" i="22" l="1"/>
  <c r="BB207" s="1"/>
  <c r="BT182"/>
  <c r="BA224"/>
  <c r="BA226"/>
  <c r="BA237"/>
  <c r="BB56"/>
  <c r="BB71"/>
  <c r="BT84" i="9"/>
  <c r="BT94" s="1"/>
  <c r="BU89"/>
  <c r="BU85"/>
  <c r="BC90"/>
  <c r="BC95" s="1"/>
  <c r="BC96" s="1"/>
  <c r="BC97" s="1"/>
  <c r="BC32" i="22" s="1"/>
  <c r="BC34" s="1"/>
  <c r="AH57" i="23"/>
  <c r="AH58" s="1"/>
  <c r="AH59" s="1"/>
  <c r="AI30" s="1"/>
  <c r="AI27" s="1"/>
  <c r="AI31" s="1"/>
  <c r="CK96" i="6"/>
  <c r="BW89"/>
  <c r="BW107" s="1"/>
  <c r="BW55" i="23" s="1"/>
  <c r="BW53" s="1"/>
  <c r="CM103" i="6"/>
  <c r="CL46"/>
  <c r="BV107"/>
  <c r="BV55" i="23" s="1"/>
  <c r="BV53" s="1"/>
  <c r="CM88" i="22"/>
  <c r="CL95" i="6"/>
  <c r="CM92" s="1"/>
  <c r="BX88"/>
  <c r="BY50" s="1"/>
  <c r="CK239" i="22"/>
  <c r="BT223"/>
  <c r="CN102" i="6"/>
  <c r="CO99" s="1"/>
  <c r="CM45"/>
  <c r="CN42" s="1"/>
  <c r="BB210" i="22" l="1"/>
  <c r="BB212"/>
  <c r="BB213" s="1"/>
  <c r="BB73"/>
  <c r="BB75"/>
  <c r="BB222"/>
  <c r="BB86"/>
  <c r="BC183"/>
  <c r="BB59"/>
  <c r="BB61"/>
  <c r="BC91" i="9"/>
  <c r="BD88" s="1"/>
  <c r="BD90" s="1"/>
  <c r="BD95" s="1"/>
  <c r="BD96" s="1"/>
  <c r="BD97" s="1"/>
  <c r="BD32" i="22" s="1"/>
  <c r="BD34" s="1"/>
  <c r="BT85" i="9"/>
  <c r="BT89"/>
  <c r="BX89" i="6"/>
  <c r="BX107" s="1"/>
  <c r="BX55" i="23" s="1"/>
  <c r="BX53" s="1"/>
  <c r="CL96" i="6"/>
  <c r="CM46"/>
  <c r="CN103"/>
  <c r="CN88" i="22"/>
  <c r="CN45" i="6"/>
  <c r="CO42" s="1"/>
  <c r="CO102"/>
  <c r="CP99" s="1"/>
  <c r="CL239" i="22"/>
  <c r="BY88" i="6"/>
  <c r="CM95"/>
  <c r="CN92" s="1"/>
  <c r="BV29" i="22"/>
  <c r="BW29"/>
  <c r="AI51" i="23"/>
  <c r="BC185" i="22" l="1"/>
  <c r="BC207" s="1"/>
  <c r="BV31"/>
  <c r="BW31"/>
  <c r="BX29"/>
  <c r="BX72" s="1"/>
  <c r="BB224"/>
  <c r="BB237"/>
  <c r="BB226"/>
  <c r="BD183"/>
  <c r="BB62"/>
  <c r="BC71"/>
  <c r="BC56"/>
  <c r="BC59" s="1"/>
  <c r="BD91" i="9"/>
  <c r="BE88" s="1"/>
  <c r="AI48" i="23"/>
  <c r="U16" i="11"/>
  <c r="U79" s="1"/>
  <c r="BZ50" i="6"/>
  <c r="CO45"/>
  <c r="CP42" s="1"/>
  <c r="CN95"/>
  <c r="CO92" s="1"/>
  <c r="CM239" i="22"/>
  <c r="CP102" i="6"/>
  <c r="CQ99" s="1"/>
  <c r="BW72" i="22"/>
  <c r="BW180"/>
  <c r="BV72"/>
  <c r="BV180"/>
  <c r="CO88"/>
  <c r="CM96" i="6"/>
  <c r="BY89"/>
  <c r="CO103"/>
  <c r="CN46"/>
  <c r="BX180" i="22" l="1"/>
  <c r="BX182" s="1"/>
  <c r="CO46" i="6"/>
  <c r="BC210" i="22"/>
  <c r="BC212"/>
  <c r="BC213" s="1"/>
  <c r="BW182"/>
  <c r="BD185"/>
  <c r="BD207" s="1"/>
  <c r="BV182"/>
  <c r="BX31"/>
  <c r="BD56"/>
  <c r="BD59" s="1"/>
  <c r="BD71"/>
  <c r="BC61"/>
  <c r="BC86"/>
  <c r="BC75"/>
  <c r="BC73"/>
  <c r="BC222"/>
  <c r="BV84" i="9"/>
  <c r="BV94" s="1"/>
  <c r="BW84"/>
  <c r="BW94" s="1"/>
  <c r="BX84"/>
  <c r="BX94" s="1"/>
  <c r="BE90"/>
  <c r="BE95" s="1"/>
  <c r="BE96" s="1"/>
  <c r="BE97" s="1"/>
  <c r="BE32" i="22" s="1"/>
  <c r="BE34" s="1"/>
  <c r="BV223"/>
  <c r="CQ102" i="6"/>
  <c r="CR99" s="1"/>
  <c r="CN239" i="22"/>
  <c r="BX223"/>
  <c r="AI57" i="23"/>
  <c r="AI58" s="1"/>
  <c r="AI59" s="1"/>
  <c r="AJ30" s="1"/>
  <c r="AJ27" s="1"/>
  <c r="AJ31" s="1"/>
  <c r="CO95" i="6"/>
  <c r="CP92" s="1"/>
  <c r="BY107"/>
  <c r="BY55" i="23" s="1"/>
  <c r="BY53" s="1"/>
  <c r="U14" i="11"/>
  <c r="U77" s="1"/>
  <c r="CP88" i="22"/>
  <c r="BW223"/>
  <c r="CP45" i="6"/>
  <c r="CQ42" s="1"/>
  <c r="BZ88"/>
  <c r="CA50" s="1"/>
  <c r="CP103"/>
  <c r="CN96"/>
  <c r="BD210" i="22" l="1"/>
  <c r="BD212"/>
  <c r="BD213" s="1"/>
  <c r="BE183"/>
  <c r="BC224"/>
  <c r="BC237"/>
  <c r="BC226"/>
  <c r="BC62"/>
  <c r="BD61"/>
  <c r="BD73"/>
  <c r="BD86"/>
  <c r="BD222"/>
  <c r="BD75"/>
  <c r="BX89" i="9"/>
  <c r="BX85"/>
  <c r="BW89"/>
  <c r="BW85"/>
  <c r="BV85"/>
  <c r="BV89"/>
  <c r="BE91"/>
  <c r="BF88" s="1"/>
  <c r="CO96" i="6"/>
  <c r="AJ51" i="23"/>
  <c r="CQ88" i="22"/>
  <c r="CP95" i="6"/>
  <c r="CQ92" s="1"/>
  <c r="CQ103"/>
  <c r="CA88"/>
  <c r="CB50" s="1"/>
  <c r="CQ45"/>
  <c r="CR42" s="1"/>
  <c r="BY29" i="22"/>
  <c r="U20" i="11"/>
  <c r="U83" s="1"/>
  <c r="CO239" i="22"/>
  <c r="CR102" i="6"/>
  <c r="CS99" s="1"/>
  <c r="BZ89"/>
  <c r="CP46"/>
  <c r="BE185" i="22" l="1"/>
  <c r="BE207" s="1"/>
  <c r="BY31"/>
  <c r="BD62"/>
  <c r="BD237"/>
  <c r="BD224"/>
  <c r="BD226"/>
  <c r="BE71"/>
  <c r="BE56"/>
  <c r="BE59" s="1"/>
  <c r="BF90" i="9"/>
  <c r="BF95" s="1"/>
  <c r="BF96" s="1"/>
  <c r="BF97" s="1"/>
  <c r="BF32" i="22" s="1"/>
  <c r="BF34" s="1"/>
  <c r="CQ46" i="6"/>
  <c r="CA89"/>
  <c r="CA107" s="1"/>
  <c r="CP96"/>
  <c r="CS102"/>
  <c r="CT99" s="1"/>
  <c r="CP239" i="22"/>
  <c r="BZ107" i="6"/>
  <c r="BZ55" i="23" s="1"/>
  <c r="BZ53" s="1"/>
  <c r="CR45" i="6"/>
  <c r="CS42" s="1"/>
  <c r="CB88"/>
  <c r="CC50" s="1"/>
  <c r="CQ95"/>
  <c r="CR92" s="1"/>
  <c r="CR88" i="22"/>
  <c r="CR103" i="6"/>
  <c r="BY180" i="22"/>
  <c r="BY72"/>
  <c r="AJ48" i="23"/>
  <c r="BE210" i="22" l="1"/>
  <c r="BE212"/>
  <c r="BE213" s="1"/>
  <c r="BY182"/>
  <c r="CA29"/>
  <c r="CA180" s="1"/>
  <c r="CA55" i="23"/>
  <c r="CA53" s="1"/>
  <c r="CA31" i="22"/>
  <c r="BF183"/>
  <c r="BE61"/>
  <c r="BE73"/>
  <c r="BE75"/>
  <c r="BE222"/>
  <c r="BE86"/>
  <c r="BY84" i="9"/>
  <c r="BY94" s="1"/>
  <c r="BF91"/>
  <c r="BG88" s="1"/>
  <c r="BY223" i="22"/>
  <c r="CS88"/>
  <c r="CR95" i="6"/>
  <c r="CS92" s="1"/>
  <c r="CC88"/>
  <c r="CC89" s="1"/>
  <c r="CC107" s="1"/>
  <c r="CC55" i="23" s="1"/>
  <c r="CC53" s="1"/>
  <c r="CS45" i="6"/>
  <c r="CT42" s="1"/>
  <c r="CS103"/>
  <c r="AJ57" i="23"/>
  <c r="AJ58" s="1"/>
  <c r="AJ59" s="1"/>
  <c r="AK30" s="1"/>
  <c r="AK27" s="1"/>
  <c r="AK31" s="1"/>
  <c r="CA72" i="22"/>
  <c r="BZ29"/>
  <c r="CQ239"/>
  <c r="CT102" i="6"/>
  <c r="CU99" s="1"/>
  <c r="CQ96"/>
  <c r="CB89"/>
  <c r="CR46"/>
  <c r="CA182" i="22" l="1"/>
  <c r="BF185"/>
  <c r="BF207" s="1"/>
  <c r="BZ31"/>
  <c r="BE62"/>
  <c r="BE224"/>
  <c r="BE226"/>
  <c r="BE237"/>
  <c r="BF56"/>
  <c r="BF59" s="1"/>
  <c r="BF71"/>
  <c r="CA84" i="9"/>
  <c r="CA94" s="1"/>
  <c r="BY89"/>
  <c r="BY85"/>
  <c r="BG90"/>
  <c r="BG95" s="1"/>
  <c r="BG96" s="1"/>
  <c r="BG97" s="1"/>
  <c r="BG32" i="22" s="1"/>
  <c r="BG34" s="1"/>
  <c r="CC29"/>
  <c r="CB107" i="6"/>
  <c r="CB55" i="23" s="1"/>
  <c r="CB53" s="1"/>
  <c r="V14" i="11"/>
  <c r="V77" s="1"/>
  <c r="CU102" i="6"/>
  <c r="CV99" s="1"/>
  <c r="CR239" i="22"/>
  <c r="CA223"/>
  <c r="CS46" i="6"/>
  <c r="CR96"/>
  <c r="BZ72" i="22"/>
  <c r="BZ180"/>
  <c r="AK51" i="23"/>
  <c r="CT45" i="6"/>
  <c r="CU42" s="1"/>
  <c r="V16" i="11"/>
  <c r="V79" s="1"/>
  <c r="CD50" i="6"/>
  <c r="CS95"/>
  <c r="CT92" s="1"/>
  <c r="CT88" i="22"/>
  <c r="CT103" i="6"/>
  <c r="BF212" i="22" l="1"/>
  <c r="BF213" s="1"/>
  <c r="BF210"/>
  <c r="BZ182"/>
  <c r="CC31"/>
  <c r="BF73"/>
  <c r="BF86"/>
  <c r="BF75"/>
  <c r="BF222"/>
  <c r="BG183"/>
  <c r="BF61"/>
  <c r="BZ84" i="9"/>
  <c r="BZ94" s="1"/>
  <c r="CA85"/>
  <c r="CA89"/>
  <c r="BG91"/>
  <c r="BH88" s="1"/>
  <c r="BZ223" i="22"/>
  <c r="CB29"/>
  <c r="V20" i="11"/>
  <c r="V83" s="1"/>
  <c r="CC72" i="22"/>
  <c r="CC180"/>
  <c r="CS96" i="6"/>
  <c r="CT46"/>
  <c r="CU103"/>
  <c r="CU88" i="22"/>
  <c r="CT95" i="6"/>
  <c r="CU92" s="1"/>
  <c r="CD88"/>
  <c r="CE50" s="1"/>
  <c r="CU45"/>
  <c r="CV42" s="1"/>
  <c r="AK48" i="23"/>
  <c r="CS239" i="22"/>
  <c r="CV102" i="6"/>
  <c r="CW99" s="1"/>
  <c r="CC182" i="22" l="1"/>
  <c r="BG185"/>
  <c r="BG207" s="1"/>
  <c r="CB31"/>
  <c r="BF62"/>
  <c r="BG56"/>
  <c r="BG59" s="1"/>
  <c r="BG71"/>
  <c r="BF226"/>
  <c r="BF237"/>
  <c r="BF224"/>
  <c r="CC84" i="9"/>
  <c r="CC94" s="1"/>
  <c r="BZ89"/>
  <c r="BZ85"/>
  <c r="BH90"/>
  <c r="BH95" s="1"/>
  <c r="BH96" s="1"/>
  <c r="BH97" s="1"/>
  <c r="BH32" i="22" s="1"/>
  <c r="BH34" s="1"/>
  <c r="CV103" i="6"/>
  <c r="CU46"/>
  <c r="CD89"/>
  <c r="CT96"/>
  <c r="CW102"/>
  <c r="CX99" s="1"/>
  <c r="CT239" i="22"/>
  <c r="CV45" i="6"/>
  <c r="CW42" s="1"/>
  <c r="CE88"/>
  <c r="CF50" s="1"/>
  <c r="CU95"/>
  <c r="CV92" s="1"/>
  <c r="CV88" i="22"/>
  <c r="CC223"/>
  <c r="AK57" i="23"/>
  <c r="AK58" s="1"/>
  <c r="AK59" s="1"/>
  <c r="AL30" s="1"/>
  <c r="AL27" s="1"/>
  <c r="AL31" s="1"/>
  <c r="CD107" i="6"/>
  <c r="CD55" i="23" s="1"/>
  <c r="CD53" s="1"/>
  <c r="CB72" i="22"/>
  <c r="CB180"/>
  <c r="BG210" l="1"/>
  <c r="BG212"/>
  <c r="BG213" s="1"/>
  <c r="CB182"/>
  <c r="BH183"/>
  <c r="BG73"/>
  <c r="BG75"/>
  <c r="BG86"/>
  <c r="BG222"/>
  <c r="BG61"/>
  <c r="BH91" i="9"/>
  <c r="BI88" s="1"/>
  <c r="BI90" s="1"/>
  <c r="BI95" s="1"/>
  <c r="BI96" s="1"/>
  <c r="BI97" s="1"/>
  <c r="BI32" i="22" s="1"/>
  <c r="BI34" s="1"/>
  <c r="CB84" i="9"/>
  <c r="CB94" s="1"/>
  <c r="CC89"/>
  <c r="CC85"/>
  <c r="AL51" i="23"/>
  <c r="CV95" i="6"/>
  <c r="CW92" s="1"/>
  <c r="CB223" i="22"/>
  <c r="CD29"/>
  <c r="CU96" i="6"/>
  <c r="CE89"/>
  <c r="CV46"/>
  <c r="CW103"/>
  <c r="CW88" i="22"/>
  <c r="CF88" i="6"/>
  <c r="CG50" s="1"/>
  <c r="CW45"/>
  <c r="CX42" s="1"/>
  <c r="CU239" i="22"/>
  <c r="CX102" i="6"/>
  <c r="CY99" s="1"/>
  <c r="BH185" i="22" l="1"/>
  <c r="BH207" s="1"/>
  <c r="CD31"/>
  <c r="BI183"/>
  <c r="BG62"/>
  <c r="BG224"/>
  <c r="BG237"/>
  <c r="BG226"/>
  <c r="BH56"/>
  <c r="BH59" s="1"/>
  <c r="BH71"/>
  <c r="CX103" i="6"/>
  <c r="BI91" i="9"/>
  <c r="BJ88" s="1"/>
  <c r="BJ90" s="1"/>
  <c r="BJ95" s="1"/>
  <c r="BJ96" s="1"/>
  <c r="BJ97" s="1"/>
  <c r="BJ32" i="22" s="1"/>
  <c r="BJ34" s="1"/>
  <c r="CB89" i="9"/>
  <c r="CB85"/>
  <c r="CW46" i="6"/>
  <c r="CF89"/>
  <c r="CF107" s="1"/>
  <c r="CF55" i="23" s="1"/>
  <c r="CF53" s="1"/>
  <c r="CV96" i="6"/>
  <c r="CX88" i="22"/>
  <c r="CY102" i="6"/>
  <c r="CZ99" s="1"/>
  <c r="CV239" i="22"/>
  <c r="CX45" i="6"/>
  <c r="CY42" s="1"/>
  <c r="CG88"/>
  <c r="CE107"/>
  <c r="CE55" i="23" s="1"/>
  <c r="CE53" s="1"/>
  <c r="CD180" i="22"/>
  <c r="CD72"/>
  <c r="CW95" i="6"/>
  <c r="CX92" s="1"/>
  <c r="AL48" i="23"/>
  <c r="BH210" i="22" l="1"/>
  <c r="BH212"/>
  <c r="CD182"/>
  <c r="BI185"/>
  <c r="BI207" s="1"/>
  <c r="CF29"/>
  <c r="CF72" s="1"/>
  <c r="BH75"/>
  <c r="BH222"/>
  <c r="BH86"/>
  <c r="BH73"/>
  <c r="BH61"/>
  <c r="BJ183"/>
  <c r="BH213"/>
  <c r="BI56"/>
  <c r="BI59" s="1"/>
  <c r="BI71"/>
  <c r="CD84" i="9"/>
  <c r="CD94" s="1"/>
  <c r="BJ91"/>
  <c r="BK88" s="1"/>
  <c r="W16" i="11"/>
  <c r="W79" s="1"/>
  <c r="CH50" i="6"/>
  <c r="CY45"/>
  <c r="CZ42" s="1"/>
  <c r="CW239" i="22"/>
  <c r="CZ102" i="6"/>
  <c r="DA99" s="1"/>
  <c r="CY88" i="22"/>
  <c r="CX95" i="6"/>
  <c r="CY92" s="1"/>
  <c r="AL57" i="23"/>
  <c r="AL58" s="1"/>
  <c r="AL59" s="1"/>
  <c r="AM30" s="1"/>
  <c r="AM27" s="1"/>
  <c r="AM31" s="1"/>
  <c r="CD223" i="22"/>
  <c r="CE29"/>
  <c r="CW96" i="6"/>
  <c r="CG89"/>
  <c r="CX46"/>
  <c r="CY103"/>
  <c r="CY46" l="1"/>
  <c r="CF180" i="22"/>
  <c r="CF182" s="1"/>
  <c r="BI210"/>
  <c r="BI212"/>
  <c r="BI213" s="1"/>
  <c r="BJ185"/>
  <c r="BJ207" s="1"/>
  <c r="CF31"/>
  <c r="CF84" i="9" s="1"/>
  <c r="CF94" s="1"/>
  <c r="CE31" i="22"/>
  <c r="BI73"/>
  <c r="BI75"/>
  <c r="BI86"/>
  <c r="BI222"/>
  <c r="BJ71"/>
  <c r="BJ56"/>
  <c r="BJ59" s="1"/>
  <c r="BH62"/>
  <c r="BI61"/>
  <c r="BH224"/>
  <c r="BH226"/>
  <c r="BH237"/>
  <c r="CD85" i="9"/>
  <c r="CD89"/>
  <c r="BK90"/>
  <c r="BK95" s="1"/>
  <c r="BK96" s="1"/>
  <c r="BK97" s="1"/>
  <c r="BK32" i="22" s="1"/>
  <c r="BK34" s="1"/>
  <c r="CZ103" i="6"/>
  <c r="CG107"/>
  <c r="CG55" i="23" s="1"/>
  <c r="CG53" s="1"/>
  <c r="W14" i="11"/>
  <c r="W77" s="1"/>
  <c r="AM51" i="23"/>
  <c r="CY95" i="6"/>
  <c r="CZ92" s="1"/>
  <c r="CZ88" i="22"/>
  <c r="CF223"/>
  <c r="CE72"/>
  <c r="CE180"/>
  <c r="DA102" i="6"/>
  <c r="DB99" s="1"/>
  <c r="CX239" i="22"/>
  <c r="CZ45" i="6"/>
  <c r="DA42" s="1"/>
  <c r="CH88"/>
  <c r="CI50" s="1"/>
  <c r="CX96"/>
  <c r="BJ210" i="22" l="1"/>
  <c r="BJ212"/>
  <c r="BJ213" s="1"/>
  <c r="CE182"/>
  <c r="DA103" i="6"/>
  <c r="BJ73" i="22"/>
  <c r="BJ222"/>
  <c r="BJ75"/>
  <c r="BJ86"/>
  <c r="BK183"/>
  <c r="BI62"/>
  <c r="BJ61"/>
  <c r="BI224"/>
  <c r="BI226"/>
  <c r="BI237"/>
  <c r="CE84" i="9"/>
  <c r="CE94" s="1"/>
  <c r="CF85"/>
  <c r="CF89"/>
  <c r="BK91"/>
  <c r="BL88" s="1"/>
  <c r="CH89" i="6"/>
  <c r="CH107" s="1"/>
  <c r="CH55" i="23" s="1"/>
  <c r="CH53" s="1"/>
  <c r="CZ46" i="6"/>
  <c r="CI88"/>
  <c r="CJ50" s="1"/>
  <c r="DA45"/>
  <c r="DB42" s="1"/>
  <c r="CY239" i="22"/>
  <c r="DB102" i="6"/>
  <c r="DC99" s="1"/>
  <c r="CG29" i="22"/>
  <c r="W20" i="11"/>
  <c r="W83" s="1"/>
  <c r="CY96" i="6"/>
  <c r="CE223" i="22"/>
  <c r="DA88"/>
  <c r="CZ95" i="6"/>
  <c r="DA92" s="1"/>
  <c r="AM48" i="23"/>
  <c r="BK185" i="22" l="1"/>
  <c r="BK207" s="1"/>
  <c r="CG31"/>
  <c r="BJ62"/>
  <c r="BK71"/>
  <c r="BK56"/>
  <c r="BK59" s="1"/>
  <c r="BJ224"/>
  <c r="BJ237"/>
  <c r="BJ226"/>
  <c r="CE89" i="9"/>
  <c r="CE85"/>
  <c r="BL90"/>
  <c r="BL95" s="1"/>
  <c r="BL96" s="1"/>
  <c r="BL97" s="1"/>
  <c r="BL32" i="22" s="1"/>
  <c r="BL34" s="1"/>
  <c r="CZ96" i="6"/>
  <c r="DB103"/>
  <c r="DA46"/>
  <c r="CI89"/>
  <c r="CI107" s="1"/>
  <c r="AM57" i="23"/>
  <c r="AM58" s="1"/>
  <c r="AM59" s="1"/>
  <c r="AN30" s="1"/>
  <c r="AN27" s="1"/>
  <c r="AN31" s="1"/>
  <c r="DA95" i="6"/>
  <c r="DB92" s="1"/>
  <c r="DB88" i="22"/>
  <c r="CG72"/>
  <c r="CG180"/>
  <c r="DC102" i="6"/>
  <c r="DD99" s="1"/>
  <c r="CZ239" i="22"/>
  <c r="DB45" i="6"/>
  <c r="DC42" s="1"/>
  <c r="CJ88"/>
  <c r="CK50" s="1"/>
  <c r="CH29" i="22"/>
  <c r="BK210" l="1"/>
  <c r="BK212"/>
  <c r="CG182"/>
  <c r="CI29"/>
  <c r="CI31" s="1"/>
  <c r="CI55" i="23"/>
  <c r="CI53" s="1"/>
  <c r="CH31" i="22"/>
  <c r="BL183"/>
  <c r="BK213"/>
  <c r="BK73"/>
  <c r="BK222"/>
  <c r="BK86"/>
  <c r="BK75"/>
  <c r="BK61"/>
  <c r="CG84" i="9"/>
  <c r="CG94" s="1"/>
  <c r="BL91"/>
  <c r="BM88" s="1"/>
  <c r="DC103" i="6"/>
  <c r="DA96"/>
  <c r="CJ89"/>
  <c r="CJ107" s="1"/>
  <c r="DB46"/>
  <c r="CH72" i="22"/>
  <c r="CH180"/>
  <c r="CK88" i="6"/>
  <c r="CK89" s="1"/>
  <c r="DC45"/>
  <c r="DD42" s="1"/>
  <c r="DA239" i="22"/>
  <c r="DD102" i="6"/>
  <c r="DE99" s="1"/>
  <c r="DB95"/>
  <c r="DC92" s="1"/>
  <c r="CG223" i="22"/>
  <c r="DC88"/>
  <c r="AN51" i="23"/>
  <c r="CI180" i="22" l="1"/>
  <c r="CI72"/>
  <c r="CI223" s="1"/>
  <c r="CI182"/>
  <c r="CH182"/>
  <c r="BL185"/>
  <c r="BL207" s="1"/>
  <c r="CJ29"/>
  <c r="CJ72" s="1"/>
  <c r="CJ55" i="23"/>
  <c r="CJ53" s="1"/>
  <c r="BK62" i="22"/>
  <c r="BK237"/>
  <c r="BK226"/>
  <c r="BK224"/>
  <c r="BL71"/>
  <c r="BL56"/>
  <c r="BL59" s="1"/>
  <c r="CH84" i="9"/>
  <c r="CH94" s="1"/>
  <c r="CI84"/>
  <c r="CI94" s="1"/>
  <c r="CG85"/>
  <c r="CG89"/>
  <c r="BM90"/>
  <c r="BM95" s="1"/>
  <c r="BM96" s="1"/>
  <c r="BM97" s="1"/>
  <c r="BM32" i="22" s="1"/>
  <c r="BM34" s="1"/>
  <c r="CK107" i="6"/>
  <c r="CK55" i="23" s="1"/>
  <c r="CK53" s="1"/>
  <c r="X14" i="11"/>
  <c r="X77" s="1"/>
  <c r="DB96" i="6"/>
  <c r="DC46"/>
  <c r="AN48" i="23"/>
  <c r="DD88" i="22"/>
  <c r="CJ180"/>
  <c r="DE102" i="6"/>
  <c r="DF99" s="1"/>
  <c r="DC95"/>
  <c r="DD92" s="1"/>
  <c r="DB239" i="22"/>
  <c r="DD45" i="6"/>
  <c r="DE42" s="1"/>
  <c r="X16" i="11"/>
  <c r="X79" s="1"/>
  <c r="CL50" i="6"/>
  <c r="CH223" i="22"/>
  <c r="DD103" i="6"/>
  <c r="CJ31" i="22" l="1"/>
  <c r="CK29"/>
  <c r="CK31" s="1"/>
  <c r="X20" i="11"/>
  <c r="X83" s="1"/>
  <c r="BL210" i="22"/>
  <c r="BL212"/>
  <c r="BL213" s="1"/>
  <c r="CJ182"/>
  <c r="DE103" i="6"/>
  <c r="BL61" i="22"/>
  <c r="BM183"/>
  <c r="BL73"/>
  <c r="BL86"/>
  <c r="BL222"/>
  <c r="BL75"/>
  <c r="DD46" i="6"/>
  <c r="BM91" i="9"/>
  <c r="BN88" s="1"/>
  <c r="BN90" s="1"/>
  <c r="BN95" s="1"/>
  <c r="BN96" s="1"/>
  <c r="BN97" s="1"/>
  <c r="BN32" i="22" s="1"/>
  <c r="BN34" s="1"/>
  <c r="CJ84" i="9"/>
  <c r="CJ94" s="1"/>
  <c r="CI89"/>
  <c r="CI85"/>
  <c r="CH89"/>
  <c r="CH85"/>
  <c r="DD95" i="6"/>
  <c r="DE92" s="1"/>
  <c r="DE45"/>
  <c r="DF42" s="1"/>
  <c r="DF102"/>
  <c r="DG99" s="1"/>
  <c r="CJ223" i="22"/>
  <c r="AN57" i="23"/>
  <c r="AN58" s="1"/>
  <c r="AN59" s="1"/>
  <c r="AO30" s="1"/>
  <c r="AO27" s="1"/>
  <c r="AO31" s="1"/>
  <c r="DC96" i="6"/>
  <c r="CL88"/>
  <c r="CM50" s="1"/>
  <c r="DC239" i="22"/>
  <c r="CK72"/>
  <c r="DE88"/>
  <c r="CK180" l="1"/>
  <c r="BM185"/>
  <c r="BM207" s="1"/>
  <c r="CK182"/>
  <c r="BM56"/>
  <c r="BM59" s="1"/>
  <c r="BM71"/>
  <c r="BL62"/>
  <c r="BN183"/>
  <c r="BL224"/>
  <c r="BL237"/>
  <c r="BL226"/>
  <c r="CK84" i="9"/>
  <c r="CK94" s="1"/>
  <c r="CJ85"/>
  <c r="CJ89"/>
  <c r="BN91"/>
  <c r="BO88" s="1"/>
  <c r="BO90" s="1"/>
  <c r="BO95" s="1"/>
  <c r="BO96" s="1"/>
  <c r="BO97" s="1"/>
  <c r="BO32" i="22" s="1"/>
  <c r="BO34" s="1"/>
  <c r="DE46" i="6"/>
  <c r="CK223" i="22"/>
  <c r="DD239"/>
  <c r="CM88" i="6"/>
  <c r="CN50" s="1"/>
  <c r="AO51" i="23"/>
  <c r="DG102" i="6"/>
  <c r="DH99" s="1"/>
  <c r="DE95"/>
  <c r="DF92" s="1"/>
  <c r="DF88" i="22"/>
  <c r="DF45" i="6"/>
  <c r="DG42" s="1"/>
  <c r="CL89"/>
  <c r="DF103"/>
  <c r="DD96"/>
  <c r="BM61" i="22" l="1"/>
  <c r="BM62" s="1"/>
  <c r="BM210"/>
  <c r="BM212"/>
  <c r="BM213" s="1"/>
  <c r="BN185"/>
  <c r="BN207" s="1"/>
  <c r="DF46" i="6"/>
  <c r="BO183" i="22"/>
  <c r="BN71"/>
  <c r="BN56"/>
  <c r="BN59" s="1"/>
  <c r="BM73"/>
  <c r="BM222"/>
  <c r="BM86"/>
  <c r="BM75"/>
  <c r="CK85" i="9"/>
  <c r="CK89"/>
  <c r="BO91"/>
  <c r="BP88" s="1"/>
  <c r="DG103" i="6"/>
  <c r="DG45"/>
  <c r="DH42" s="1"/>
  <c r="DG88" i="22"/>
  <c r="DH102" i="6"/>
  <c r="DI99" s="1"/>
  <c r="DE96"/>
  <c r="CM89"/>
  <c r="CM107" s="1"/>
  <c r="CM55" i="23" s="1"/>
  <c r="CM53" s="1"/>
  <c r="CL107" i="6"/>
  <c r="CL55" i="23" s="1"/>
  <c r="CL53" s="1"/>
  <c r="DF95" i="6"/>
  <c r="DG92" s="1"/>
  <c r="AO48" i="23"/>
  <c r="CN88" i="6"/>
  <c r="CO50" s="1"/>
  <c r="DE239" i="22"/>
  <c r="BN210" l="1"/>
  <c r="BN212"/>
  <c r="BN213" s="1"/>
  <c r="BO185"/>
  <c r="BO207" s="1"/>
  <c r="BN61"/>
  <c r="BN73"/>
  <c r="BN222"/>
  <c r="BN75"/>
  <c r="BN86"/>
  <c r="BM224"/>
  <c r="BM237"/>
  <c r="BM226"/>
  <c r="BN62"/>
  <c r="BO56"/>
  <c r="BO59" s="1"/>
  <c r="BO71"/>
  <c r="BP90" i="9"/>
  <c r="BP95" s="1"/>
  <c r="BP96" s="1"/>
  <c r="BP97" s="1"/>
  <c r="BP32" i="22" s="1"/>
  <c r="BP34" s="1"/>
  <c r="CN89" i="6"/>
  <c r="CN107" s="1"/>
  <c r="DF96"/>
  <c r="DF239" i="22"/>
  <c r="CO88" i="6"/>
  <c r="CO89" s="1"/>
  <c r="DG95"/>
  <c r="DH92" s="1"/>
  <c r="CL29" i="22"/>
  <c r="DI102" i="6"/>
  <c r="DJ99" s="1"/>
  <c r="DG46"/>
  <c r="AO57" i="23"/>
  <c r="AO58" s="1"/>
  <c r="AO59" s="1"/>
  <c r="AP30" s="1"/>
  <c r="AP27" s="1"/>
  <c r="AP31" s="1"/>
  <c r="CM29" i="22"/>
  <c r="DH88"/>
  <c r="DH45" i="6"/>
  <c r="DI42" s="1"/>
  <c r="DH103"/>
  <c r="BO210" i="22" l="1"/>
  <c r="BO212"/>
  <c r="BO213" s="1"/>
  <c r="CN29"/>
  <c r="CN72" s="1"/>
  <c r="CN55" i="23"/>
  <c r="CN53" s="1"/>
  <c r="CL31" i="22"/>
  <c r="CM31"/>
  <c r="BO75"/>
  <c r="BO222"/>
  <c r="BO86"/>
  <c r="BO73"/>
  <c r="BO61"/>
  <c r="BP183"/>
  <c r="BN224"/>
  <c r="BN226"/>
  <c r="BN237"/>
  <c r="BP91" i="9"/>
  <c r="BQ88" s="1"/>
  <c r="DG96" i="6"/>
  <c r="CO107"/>
  <c r="Y14" i="11"/>
  <c r="Y77" s="1"/>
  <c r="DI45" i="6"/>
  <c r="DJ42" s="1"/>
  <c r="DI88" i="22"/>
  <c r="AP51" i="23"/>
  <c r="DJ102" i="6"/>
  <c r="DJ103" s="1"/>
  <c r="CM72" i="22"/>
  <c r="CM180"/>
  <c r="CL72"/>
  <c r="CL180"/>
  <c r="DH95" i="6"/>
  <c r="DI92" s="1"/>
  <c r="Y16" i="11"/>
  <c r="Y79" s="1"/>
  <c r="CP50" i="6"/>
  <c r="DG239" i="22"/>
  <c r="DH46" i="6"/>
  <c r="DI103"/>
  <c r="CN31" i="22" l="1"/>
  <c r="CN180"/>
  <c r="CN182" s="1"/>
  <c r="CL182"/>
  <c r="CM182"/>
  <c r="BP185"/>
  <c r="BP207" s="1"/>
  <c r="Y20" i="11"/>
  <c r="Y83" s="1"/>
  <c r="CO55" i="23"/>
  <c r="CO53" s="1"/>
  <c r="CO29" i="22"/>
  <c r="CO180" s="1"/>
  <c r="BP71"/>
  <c r="BP56"/>
  <c r="BP59" s="1"/>
  <c r="BO62"/>
  <c r="BO224"/>
  <c r="BO226"/>
  <c r="BO237"/>
  <c r="CM84" i="9"/>
  <c r="CM94" s="1"/>
  <c r="CL84"/>
  <c r="CL94" s="1"/>
  <c r="CN84"/>
  <c r="CN94" s="1"/>
  <c r="BQ90"/>
  <c r="BQ95" s="1"/>
  <c r="BQ96" s="1"/>
  <c r="BQ97" s="1"/>
  <c r="BQ32" i="22" s="1"/>
  <c r="BQ34" s="1"/>
  <c r="DH239"/>
  <c r="CP88" i="6"/>
  <c r="CQ50" s="1"/>
  <c r="DI95"/>
  <c r="DJ92" s="1"/>
  <c r="CL223" i="22"/>
  <c r="DJ88"/>
  <c r="CO72"/>
  <c r="DI46" i="6"/>
  <c r="CN223" i="22"/>
  <c r="CM223"/>
  <c r="AP48" i="23"/>
  <c r="DJ45" i="6"/>
  <c r="DJ46" s="1"/>
  <c r="DH96"/>
  <c r="I103"/>
  <c r="BP210" i="22" l="1"/>
  <c r="BP212"/>
  <c r="BP213" s="1"/>
  <c r="CO182"/>
  <c r="BP61"/>
  <c r="BP62" s="1"/>
  <c r="CO31"/>
  <c r="BQ183"/>
  <c r="BP73"/>
  <c r="BP86"/>
  <c r="BP222"/>
  <c r="BP75"/>
  <c r="CO84" i="9"/>
  <c r="CO94" s="1"/>
  <c r="CN89"/>
  <c r="CN85"/>
  <c r="CL89"/>
  <c r="CL85"/>
  <c r="CM89"/>
  <c r="CM85"/>
  <c r="BQ91"/>
  <c r="BR88" s="1"/>
  <c r="DI96" i="6"/>
  <c r="CP89"/>
  <c r="CP107" s="1"/>
  <c r="CP55" i="23" s="1"/>
  <c r="CP53" s="1"/>
  <c r="I46" i="6"/>
  <c r="AP57" i="23"/>
  <c r="AP58" s="1"/>
  <c r="AP59" s="1"/>
  <c r="AQ30" s="1"/>
  <c r="AQ27" s="1"/>
  <c r="AQ31" s="1"/>
  <c r="CO223" i="22"/>
  <c r="DJ95" i="6"/>
  <c r="DJ96" s="1"/>
  <c r="CQ88"/>
  <c r="CR50" s="1"/>
  <c r="DI239" i="22"/>
  <c r="BQ185" l="1"/>
  <c r="BQ207" s="1"/>
  <c r="I96" i="6"/>
  <c r="BP224" i="22"/>
  <c r="BP226"/>
  <c r="BP237"/>
  <c r="BQ56"/>
  <c r="BQ71"/>
  <c r="CO89" i="9"/>
  <c r="CO85"/>
  <c r="BR90"/>
  <c r="BR95" s="1"/>
  <c r="BR96" s="1"/>
  <c r="BR97" s="1"/>
  <c r="BR32" i="22" s="1"/>
  <c r="BR34" s="1"/>
  <c r="CQ89" i="6"/>
  <c r="CQ107" s="1"/>
  <c r="AQ51" i="23"/>
  <c r="DJ239" i="22"/>
  <c r="CR88" i="6"/>
  <c r="CS50" s="1"/>
  <c r="CP29" i="22"/>
  <c r="BQ210" l="1"/>
  <c r="BQ212"/>
  <c r="BQ213" s="1"/>
  <c r="CQ29"/>
  <c r="CQ31" s="1"/>
  <c r="CQ55" i="23"/>
  <c r="CQ53" s="1"/>
  <c r="CP31" i="22"/>
  <c r="BQ73"/>
  <c r="BQ86"/>
  <c r="BQ222"/>
  <c r="BQ75"/>
  <c r="BR183"/>
  <c r="BQ59"/>
  <c r="BQ61"/>
  <c r="BR91" i="9"/>
  <c r="BS88" s="1"/>
  <c r="CS88" i="6"/>
  <c r="CS89" s="1"/>
  <c r="CS107" s="1"/>
  <c r="CS55" i="23" s="1"/>
  <c r="CS53" s="1"/>
  <c r="CQ72" i="22"/>
  <c r="CP72"/>
  <c r="CP180"/>
  <c r="AQ48" i="23"/>
  <c r="CR89" i="6"/>
  <c r="CQ180" i="22" l="1"/>
  <c r="CQ182" s="1"/>
  <c r="CP182"/>
  <c r="BR185"/>
  <c r="BR207" s="1"/>
  <c r="BQ224"/>
  <c r="BQ226"/>
  <c r="BQ237"/>
  <c r="BQ62"/>
  <c r="BR71"/>
  <c r="BR56"/>
  <c r="BR59" s="1"/>
  <c r="CP84" i="9"/>
  <c r="CP94" s="1"/>
  <c r="CQ84"/>
  <c r="CQ94" s="1"/>
  <c r="BS90"/>
  <c r="BS95" s="1"/>
  <c r="BS96" s="1"/>
  <c r="BS97" s="1"/>
  <c r="BS32" i="22" s="1"/>
  <c r="BS34" s="1"/>
  <c r="CR107" i="6"/>
  <c r="CR55" i="23" s="1"/>
  <c r="CR53" s="1"/>
  <c r="Z14" i="11"/>
  <c r="Z77" s="1"/>
  <c r="CQ223" i="22"/>
  <c r="CS29"/>
  <c r="AQ57" i="23"/>
  <c r="AQ58" s="1"/>
  <c r="AQ59" s="1"/>
  <c r="AR30" s="1"/>
  <c r="AR27" s="1"/>
  <c r="AR31" s="1"/>
  <c r="CP223" i="22"/>
  <c r="Z16" i="11"/>
  <c r="Z79" s="1"/>
  <c r="CT50" i="6"/>
  <c r="BR212" i="22" l="1"/>
  <c r="BR213" s="1"/>
  <c r="BR210"/>
  <c r="CS31"/>
  <c r="BR61"/>
  <c r="BS183"/>
  <c r="BR73"/>
  <c r="BR75"/>
  <c r="BR222"/>
  <c r="BR86"/>
  <c r="CQ85" i="9"/>
  <c r="CQ89"/>
  <c r="CP89"/>
  <c r="CP85"/>
  <c r="BS91"/>
  <c r="BT88" s="1"/>
  <c r="AR51" i="23"/>
  <c r="CT88" i="6"/>
  <c r="CU50" s="1"/>
  <c r="CS72" i="22"/>
  <c r="CS180"/>
  <c r="CR29"/>
  <c r="Z20" i="11"/>
  <c r="Z83" s="1"/>
  <c r="CS182" i="22" l="1"/>
  <c r="BS185"/>
  <c r="BS207" s="1"/>
  <c r="CR31"/>
  <c r="BS56"/>
  <c r="BS59" s="1"/>
  <c r="BS71"/>
  <c r="BR62"/>
  <c r="BR226"/>
  <c r="BR224"/>
  <c r="BR237"/>
  <c r="CS84" i="9"/>
  <c r="CS94" s="1"/>
  <c r="BT90"/>
  <c r="BT95" s="1"/>
  <c r="BT96" s="1"/>
  <c r="BT97" s="1"/>
  <c r="BT32" i="22" s="1"/>
  <c r="BT34" s="1"/>
  <c r="CT89" i="6"/>
  <c r="CT107" s="1"/>
  <c r="CT55" i="23" s="1"/>
  <c r="CT53" s="1"/>
  <c r="CR72" i="22"/>
  <c r="CR180"/>
  <c r="CS223"/>
  <c r="CU88" i="6"/>
  <c r="CV50" s="1"/>
  <c r="AR48" i="23"/>
  <c r="BS210" i="22" l="1"/>
  <c r="BS212"/>
  <c r="CR182"/>
  <c r="BS61"/>
  <c r="BS62" s="1"/>
  <c r="CU89" i="6"/>
  <c r="CU107" s="1"/>
  <c r="BS213" i="22"/>
  <c r="BT183"/>
  <c r="BS73"/>
  <c r="BS75"/>
  <c r="BS86"/>
  <c r="BS222"/>
  <c r="CR84" i="9"/>
  <c r="CR94" s="1"/>
  <c r="CS85"/>
  <c r="CS89"/>
  <c r="BT91"/>
  <c r="BU88" s="1"/>
  <c r="AR57" i="23"/>
  <c r="AR58" s="1"/>
  <c r="AR59" s="1"/>
  <c r="AS30" s="1"/>
  <c r="AS27" s="1"/>
  <c r="AS31" s="1"/>
  <c r="CV88" i="6"/>
  <c r="CW50" s="1"/>
  <c r="CT29" i="22"/>
  <c r="CR223"/>
  <c r="BT185" l="1"/>
  <c r="BT207" s="1"/>
  <c r="CU29"/>
  <c r="CU31" s="1"/>
  <c r="CU55" i="23"/>
  <c r="CU53" s="1"/>
  <c r="CT31" i="22"/>
  <c r="BS224"/>
  <c r="BS237"/>
  <c r="BS226"/>
  <c r="BT56"/>
  <c r="BT71"/>
  <c r="CR85" i="9"/>
  <c r="CR89"/>
  <c r="BU90"/>
  <c r="BU95" s="1"/>
  <c r="BU96" s="1"/>
  <c r="BU97" s="1"/>
  <c r="BU32" i="22" s="1"/>
  <c r="BU34" s="1"/>
  <c r="CV89" i="6"/>
  <c r="CV107" s="1"/>
  <c r="CV55" i="23" s="1"/>
  <c r="CV53" s="1"/>
  <c r="AS51"/>
  <c r="CT180" i="22"/>
  <c r="CT72"/>
  <c r="CW88" i="6"/>
  <c r="CW89" s="1"/>
  <c r="CU72" i="22"/>
  <c r="CU180" l="1"/>
  <c r="CU182" s="1"/>
  <c r="BT210"/>
  <c r="BT212"/>
  <c r="BT213" s="1"/>
  <c r="CT182"/>
  <c r="BU183"/>
  <c r="BT73"/>
  <c r="BT86"/>
  <c r="BT222"/>
  <c r="BT75"/>
  <c r="BT59"/>
  <c r="BT61"/>
  <c r="CU84" i="9"/>
  <c r="CU94" s="1"/>
  <c r="CT84"/>
  <c r="CT94" s="1"/>
  <c r="BU91"/>
  <c r="BV88" s="1"/>
  <c r="CW107" i="6"/>
  <c r="CW55" i="23" s="1"/>
  <c r="CW53" s="1"/>
  <c r="AA14" i="11"/>
  <c r="AA77" s="1"/>
  <c r="CU223" i="22"/>
  <c r="CV29"/>
  <c r="AA20" i="11"/>
  <c r="AA83" s="1"/>
  <c r="AA16"/>
  <c r="AA79" s="1"/>
  <c r="CX50" i="6"/>
  <c r="CT223" i="22"/>
  <c r="AS48" i="23"/>
  <c r="BU185" i="22" l="1"/>
  <c r="BU207" s="1"/>
  <c r="CV31"/>
  <c r="CW29"/>
  <c r="CW180" s="1"/>
  <c r="BT226"/>
  <c r="BT237"/>
  <c r="BT224"/>
  <c r="BT62"/>
  <c r="BU71"/>
  <c r="BU56"/>
  <c r="BU59" s="1"/>
  <c r="CT85" i="9"/>
  <c r="CT89"/>
  <c r="CU85"/>
  <c r="CU89"/>
  <c r="BV90"/>
  <c r="BV95" s="1"/>
  <c r="BV96" s="1"/>
  <c r="BV97" s="1"/>
  <c r="BV32" i="22" s="1"/>
  <c r="BV34" s="1"/>
  <c r="AS57" i="23"/>
  <c r="AS58" s="1"/>
  <c r="AS59" s="1"/>
  <c r="AT30" s="1"/>
  <c r="AT27" s="1"/>
  <c r="AT31" s="1"/>
  <c r="CX88" i="6"/>
  <c r="CY50" s="1"/>
  <c r="CV72" i="22"/>
  <c r="CV180"/>
  <c r="CW72"/>
  <c r="BU210" l="1"/>
  <c r="BU212"/>
  <c r="BU213" s="1"/>
  <c r="CW182"/>
  <c r="CV182"/>
  <c r="CW31"/>
  <c r="BV183"/>
  <c r="BU73"/>
  <c r="BU222"/>
  <c r="BU86"/>
  <c r="BU75"/>
  <c r="BU61"/>
  <c r="CV84" i="9"/>
  <c r="CV94" s="1"/>
  <c r="CW84"/>
  <c r="CW94" s="1"/>
  <c r="BV91"/>
  <c r="BW88" s="1"/>
  <c r="BW90" s="1"/>
  <c r="BW95" s="1"/>
  <c r="BW96" s="1"/>
  <c r="BW97" s="1"/>
  <c r="BW32" i="22" s="1"/>
  <c r="BW34" s="1"/>
  <c r="CW223"/>
  <c r="CV223"/>
  <c r="CX89" i="6"/>
  <c r="CY88"/>
  <c r="CZ50" s="1"/>
  <c r="AT51" i="23"/>
  <c r="BV185" i="22" l="1"/>
  <c r="BV207" s="1"/>
  <c r="BU62"/>
  <c r="BW183"/>
  <c r="BU224"/>
  <c r="BU237"/>
  <c r="BU226"/>
  <c r="BV56"/>
  <c r="BV59" s="1"/>
  <c r="BV71"/>
  <c r="CW89" i="9"/>
  <c r="CW85"/>
  <c r="CV89"/>
  <c r="CV85"/>
  <c r="BW91"/>
  <c r="BX88" s="1"/>
  <c r="CY89" i="6"/>
  <c r="CY107" s="1"/>
  <c r="CY55" i="23" s="1"/>
  <c r="CY53" s="1"/>
  <c r="AT48"/>
  <c r="CZ88" i="6"/>
  <c r="DA50" s="1"/>
  <c r="CX107"/>
  <c r="CX55" i="23" s="1"/>
  <c r="CX53" s="1"/>
  <c r="BV210" i="22" l="1"/>
  <c r="BV212"/>
  <c r="BW185"/>
  <c r="BW207" s="1"/>
  <c r="BV73"/>
  <c r="BV75"/>
  <c r="BV86"/>
  <c r="BV222"/>
  <c r="BW71"/>
  <c r="BW56"/>
  <c r="BW59" s="1"/>
  <c r="BV213"/>
  <c r="BV61"/>
  <c r="BX90" i="9"/>
  <c r="BX95" s="1"/>
  <c r="BX96" s="1"/>
  <c r="BX97" s="1"/>
  <c r="BX32" i="22" s="1"/>
  <c r="BX34" s="1"/>
  <c r="CZ89" i="6"/>
  <c r="CZ107" s="1"/>
  <c r="AT57" i="23"/>
  <c r="AT58" s="1"/>
  <c r="AT59" s="1"/>
  <c r="AU30" s="1"/>
  <c r="AU27" s="1"/>
  <c r="AU31" s="1"/>
  <c r="CX29" i="22"/>
  <c r="DA88" i="6"/>
  <c r="DA89" s="1"/>
  <c r="CY29" i="22"/>
  <c r="BW210" l="1"/>
  <c r="BW212"/>
  <c r="BW213" s="1"/>
  <c r="CZ29"/>
  <c r="CZ31" s="1"/>
  <c r="CZ55" i="23"/>
  <c r="CZ53" s="1"/>
  <c r="CX31" i="22"/>
  <c r="CY31"/>
  <c r="BX183"/>
  <c r="BV62"/>
  <c r="BW61"/>
  <c r="BW73"/>
  <c r="BW75"/>
  <c r="BW86"/>
  <c r="BW222"/>
  <c r="BV224"/>
  <c r="BV237"/>
  <c r="BV226"/>
  <c r="BX91" i="9"/>
  <c r="BY88" s="1"/>
  <c r="BY90" s="1"/>
  <c r="BY95" s="1"/>
  <c r="BY96" s="1"/>
  <c r="BY97" s="1"/>
  <c r="BY32" i="22" s="1"/>
  <c r="BY34" s="1"/>
  <c r="CY72"/>
  <c r="CY180"/>
  <c r="DA107" i="6"/>
  <c r="DA55" i="23" s="1"/>
  <c r="DA53" s="1"/>
  <c r="AB14" i="11"/>
  <c r="AB77" s="1"/>
  <c r="AB16"/>
  <c r="AB79" s="1"/>
  <c r="DB50" i="6"/>
  <c r="CX72" i="22"/>
  <c r="CX180"/>
  <c r="AU51" i="23"/>
  <c r="CZ72" i="22" l="1"/>
  <c r="CZ223" s="1"/>
  <c r="CZ180"/>
  <c r="CZ182" s="1"/>
  <c r="CX182"/>
  <c r="CY182"/>
  <c r="BX185"/>
  <c r="BX207" s="1"/>
  <c r="BY183"/>
  <c r="BW224"/>
  <c r="BW226"/>
  <c r="BW237"/>
  <c r="BW62"/>
  <c r="BX71"/>
  <c r="BX56"/>
  <c r="BX59" s="1"/>
  <c r="CY84" i="9"/>
  <c r="CY94" s="1"/>
  <c r="CX84"/>
  <c r="CX94" s="1"/>
  <c r="CZ84"/>
  <c r="CZ94" s="1"/>
  <c r="BY91"/>
  <c r="BZ88" s="1"/>
  <c r="DB88" i="6"/>
  <c r="DC50" s="1"/>
  <c r="DA29" i="22"/>
  <c r="AB20" i="11"/>
  <c r="AB83" s="1"/>
  <c r="CY223" i="22"/>
  <c r="AU48" i="23"/>
  <c r="CX223" i="22"/>
  <c r="BX210" l="1"/>
  <c r="BX212"/>
  <c r="BX213" s="1"/>
  <c r="BY185"/>
  <c r="BY207" s="1"/>
  <c r="DA31"/>
  <c r="BX75"/>
  <c r="BX86"/>
  <c r="BX73"/>
  <c r="BX222"/>
  <c r="BY56"/>
  <c r="BY59" s="1"/>
  <c r="BY71"/>
  <c r="BX61"/>
  <c r="CZ89" i="9"/>
  <c r="CZ85"/>
  <c r="CX85"/>
  <c r="CX89"/>
  <c r="CY89"/>
  <c r="CY85"/>
  <c r="BZ90"/>
  <c r="BZ95" s="1"/>
  <c r="BZ96" s="1"/>
  <c r="BZ97" s="1"/>
  <c r="BZ32" i="22" s="1"/>
  <c r="BZ34" s="1"/>
  <c r="DB89" i="6"/>
  <c r="DB107" s="1"/>
  <c r="DB55" i="23" s="1"/>
  <c r="DB53" s="1"/>
  <c r="DA72" i="22"/>
  <c r="DA180"/>
  <c r="AU57" i="23"/>
  <c r="AU58" s="1"/>
  <c r="AU59" s="1"/>
  <c r="AV30" s="1"/>
  <c r="AV27" s="1"/>
  <c r="AV31" s="1"/>
  <c r="DC88" i="6"/>
  <c r="DD50" s="1"/>
  <c r="BY210" i="22" l="1"/>
  <c r="BY212"/>
  <c r="BY213" s="1"/>
  <c r="DA182"/>
  <c r="BZ183"/>
  <c r="BX62"/>
  <c r="BY61"/>
  <c r="BY73"/>
  <c r="BY86"/>
  <c r="BY75"/>
  <c r="BY222"/>
  <c r="BX224"/>
  <c r="BX226"/>
  <c r="BX237"/>
  <c r="DA84" i="9"/>
  <c r="DA94" s="1"/>
  <c r="BZ91"/>
  <c r="CA88" s="1"/>
  <c r="CA90" s="1"/>
  <c r="CA95" s="1"/>
  <c r="CA96" s="1"/>
  <c r="CA97" s="1"/>
  <c r="CA32" i="22" s="1"/>
  <c r="CA34" s="1"/>
  <c r="DC89" i="6"/>
  <c r="DC107" s="1"/>
  <c r="AV51" i="23"/>
  <c r="DD88" i="6"/>
  <c r="DE50" s="1"/>
  <c r="DB29" i="22"/>
  <c r="DA223"/>
  <c r="BZ185" l="1"/>
  <c r="BZ207" s="1"/>
  <c r="DC29"/>
  <c r="DC31" s="1"/>
  <c r="DC55" i="23"/>
  <c r="DC53" s="1"/>
  <c r="DB31" i="22"/>
  <c r="CA183"/>
  <c r="BY224"/>
  <c r="BY226"/>
  <c r="BY237"/>
  <c r="BY62"/>
  <c r="BZ71"/>
  <c r="BZ56"/>
  <c r="BZ59" s="1"/>
  <c r="DA85" i="9"/>
  <c r="DA89"/>
  <c r="CA91"/>
  <c r="CB88" s="1"/>
  <c r="DD89" i="6"/>
  <c r="DB180" i="22"/>
  <c r="DB72"/>
  <c r="DE88" i="6"/>
  <c r="DE89" s="1"/>
  <c r="DE107" s="1"/>
  <c r="DE55" i="23" s="1"/>
  <c r="DE53" s="1"/>
  <c r="AV48"/>
  <c r="DC72" i="22" l="1"/>
  <c r="DC223" s="1"/>
  <c r="BZ210"/>
  <c r="BZ212"/>
  <c r="BZ213" s="1"/>
  <c r="DB182"/>
  <c r="CA185"/>
  <c r="CA207" s="1"/>
  <c r="DC180"/>
  <c r="BZ61"/>
  <c r="BZ75"/>
  <c r="BZ86"/>
  <c r="BZ222"/>
  <c r="BZ73"/>
  <c r="CA71"/>
  <c r="CA56"/>
  <c r="CA59" s="1"/>
  <c r="DB84" i="9"/>
  <c r="DB94" s="1"/>
  <c r="DC84"/>
  <c r="DC94" s="1"/>
  <c r="CB90"/>
  <c r="CB95" s="1"/>
  <c r="CB96" s="1"/>
  <c r="CB97" s="1"/>
  <c r="CB32" i="22" s="1"/>
  <c r="CB34" s="1"/>
  <c r="AC16" i="11"/>
  <c r="AC79" s="1"/>
  <c r="DF50" i="6"/>
  <c r="AV57" i="23"/>
  <c r="AV58" s="1"/>
  <c r="AV59" s="1"/>
  <c r="AW30" s="1"/>
  <c r="AW27" s="1"/>
  <c r="AW31" s="1"/>
  <c r="DE29" i="22"/>
  <c r="DB223"/>
  <c r="DD107" i="6"/>
  <c r="DD55" i="23" s="1"/>
  <c r="DD53" s="1"/>
  <c r="AC14" i="11"/>
  <c r="CA210" i="22" l="1"/>
  <c r="CA212"/>
  <c r="CA213" s="1"/>
  <c r="DC182"/>
  <c r="DE31"/>
  <c r="CB183"/>
  <c r="CA61"/>
  <c r="BZ62"/>
  <c r="CA86"/>
  <c r="CA222"/>
  <c r="CA75"/>
  <c r="CA73"/>
  <c r="BZ224"/>
  <c r="BZ237"/>
  <c r="BZ226"/>
  <c r="DC85" i="9"/>
  <c r="DC89"/>
  <c r="DB89"/>
  <c r="DB85"/>
  <c r="CB91"/>
  <c r="CC88" s="1"/>
  <c r="AW51" i="23"/>
  <c r="DD29" i="22"/>
  <c r="AC20" i="11"/>
  <c r="DE72" i="22"/>
  <c r="DE180"/>
  <c r="AC77" i="11"/>
  <c r="D77" s="1"/>
  <c r="D14"/>
  <c r="DF88" i="6"/>
  <c r="DG50" s="1"/>
  <c r="DE182" i="22" l="1"/>
  <c r="CB185"/>
  <c r="CB207" s="1"/>
  <c r="DD31"/>
  <c r="CA224"/>
  <c r="CA237"/>
  <c r="CA226"/>
  <c r="CA62"/>
  <c r="CB56"/>
  <c r="CB59" s="1"/>
  <c r="CB71"/>
  <c r="DE84" i="9"/>
  <c r="DE94" s="1"/>
  <c r="CC90"/>
  <c r="CC95" s="1"/>
  <c r="CC96" s="1"/>
  <c r="CC97" s="1"/>
  <c r="CC32" i="22" s="1"/>
  <c r="CC34" s="1"/>
  <c r="DG88" i="6"/>
  <c r="DH50" s="1"/>
  <c r="DE223" i="22"/>
  <c r="AC83" i="11"/>
  <c r="D83" s="1"/>
  <c r="D20"/>
  <c r="DD72" i="22"/>
  <c r="DD180"/>
  <c r="AW48" i="23"/>
  <c r="DF89" i="6"/>
  <c r="DF107" l="1"/>
  <c r="CB210" i="22"/>
  <c r="CB212"/>
  <c r="CB213" s="1"/>
  <c r="DD182"/>
  <c r="CC183"/>
  <c r="CB75"/>
  <c r="CB86"/>
  <c r="CB222"/>
  <c r="CB73"/>
  <c r="CB61"/>
  <c r="DD84" i="9"/>
  <c r="DD94" s="1"/>
  <c r="DE85"/>
  <c r="DE89"/>
  <c r="CC91"/>
  <c r="CD88" s="1"/>
  <c r="AW57" i="23"/>
  <c r="AW58" s="1"/>
  <c r="AW59" s="1"/>
  <c r="AX30" s="1"/>
  <c r="AX27" s="1"/>
  <c r="AX31" s="1"/>
  <c r="DG89" i="6"/>
  <c r="DG107" s="1"/>
  <c r="DG55" i="23" s="1"/>
  <c r="DG53" s="1"/>
  <c r="DF29" i="22"/>
  <c r="DD223"/>
  <c r="DH88" i="6"/>
  <c r="DI50" s="1"/>
  <c r="DF55" i="23" l="1"/>
  <c r="DF53" s="1"/>
  <c r="CC185" i="22"/>
  <c r="CC207" s="1"/>
  <c r="DF31"/>
  <c r="CB62"/>
  <c r="CB226"/>
  <c r="CB237"/>
  <c r="CB224"/>
  <c r="CC56"/>
  <c r="CC59" s="1"/>
  <c r="CC71"/>
  <c r="DD89" i="9"/>
  <c r="DD85"/>
  <c r="CD90"/>
  <c r="CD95" s="1"/>
  <c r="CD96" s="1"/>
  <c r="CD97" s="1"/>
  <c r="CD32" i="22" s="1"/>
  <c r="CD34" s="1"/>
  <c r="DI88" i="6"/>
  <c r="DJ50" s="1"/>
  <c r="DG29" i="22"/>
  <c r="DH89" i="6"/>
  <c r="DF180" i="22"/>
  <c r="DF72"/>
  <c r="AX51" i="23"/>
  <c r="DH107" i="6" l="1"/>
  <c r="DH29" i="22" s="1"/>
  <c r="AD14" i="11"/>
  <c r="AD77" s="1"/>
  <c r="CC210" i="22"/>
  <c r="CC212"/>
  <c r="CC213" s="1"/>
  <c r="DF182"/>
  <c r="DG31"/>
  <c r="CD183"/>
  <c r="CC73"/>
  <c r="CC86"/>
  <c r="CC75"/>
  <c r="CC222"/>
  <c r="CC61"/>
  <c r="DF84" i="9"/>
  <c r="DF94" s="1"/>
  <c r="CD91"/>
  <c r="CE88" s="1"/>
  <c r="DF223" i="22"/>
  <c r="DG72"/>
  <c r="DG180"/>
  <c r="DI89" i="6"/>
  <c r="DI107" s="1"/>
  <c r="DI55" i="23" s="1"/>
  <c r="DI53" s="1"/>
  <c r="AX48"/>
  <c r="DJ88" i="6"/>
  <c r="DJ89" s="1"/>
  <c r="DH55" i="23" l="1"/>
  <c r="DH53" s="1"/>
  <c r="AD20" i="11"/>
  <c r="AD83" s="1"/>
  <c r="DG182" i="22"/>
  <c r="CD185"/>
  <c r="CD207" s="1"/>
  <c r="DH31"/>
  <c r="CC62"/>
  <c r="CC224"/>
  <c r="CC226"/>
  <c r="CC237"/>
  <c r="CD56"/>
  <c r="CD59" s="1"/>
  <c r="CD71"/>
  <c r="DG84" i="9"/>
  <c r="DG94" s="1"/>
  <c r="DF85"/>
  <c r="DF89"/>
  <c r="CE90"/>
  <c r="CE95" s="1"/>
  <c r="CE96" s="1"/>
  <c r="CE97" s="1"/>
  <c r="CE32" i="22" s="1"/>
  <c r="CE34" s="1"/>
  <c r="I89" i="6"/>
  <c r="DJ107"/>
  <c r="DJ55" i="23" s="1"/>
  <c r="DJ53" s="1"/>
  <c r="DI29" i="22"/>
  <c r="DH72"/>
  <c r="DH180"/>
  <c r="AX57" i="23"/>
  <c r="AX58" s="1"/>
  <c r="AX59" s="1"/>
  <c r="AY30" s="1"/>
  <c r="AY27" s="1"/>
  <c r="AY31" s="1"/>
  <c r="DG223" i="22"/>
  <c r="CD210" l="1"/>
  <c r="CD212"/>
  <c r="CD213" s="1"/>
  <c r="DH182"/>
  <c r="DI31"/>
  <c r="CD61"/>
  <c r="CE183"/>
  <c r="CD222"/>
  <c r="CD86"/>
  <c r="CD75"/>
  <c r="CD73"/>
  <c r="DH84" i="9"/>
  <c r="DH94" s="1"/>
  <c r="DG89"/>
  <c r="DG85"/>
  <c r="CE91"/>
  <c r="CF88" s="1"/>
  <c r="AY51" i="23"/>
  <c r="DH223" i="22"/>
  <c r="DI72"/>
  <c r="DI180"/>
  <c r="DJ29"/>
  <c r="I107" i="6"/>
  <c r="DI182" i="22" l="1"/>
  <c r="CE185"/>
  <c r="CE207" s="1"/>
  <c r="DJ31"/>
  <c r="DJ84" i="9" s="1"/>
  <c r="DJ94" s="1"/>
  <c r="CE71" i="22"/>
  <c r="CE56"/>
  <c r="CE59" s="1"/>
  <c r="CD62"/>
  <c r="CD224"/>
  <c r="CD226"/>
  <c r="CD237"/>
  <c r="DI84" i="9"/>
  <c r="DI94" s="1"/>
  <c r="DH85"/>
  <c r="DH89"/>
  <c r="CF90"/>
  <c r="CF95" s="1"/>
  <c r="CF96" s="1"/>
  <c r="CF97" s="1"/>
  <c r="CF32" i="22" s="1"/>
  <c r="CF34" s="1"/>
  <c r="DJ180"/>
  <c r="DJ72"/>
  <c r="I29"/>
  <c r="DI223"/>
  <c r="AY48" i="23"/>
  <c r="CE210" i="22" l="1"/>
  <c r="CE212"/>
  <c r="CE213" s="1"/>
  <c r="DJ182"/>
  <c r="CE61"/>
  <c r="CE62" s="1"/>
  <c r="CE73"/>
  <c r="CE75"/>
  <c r="CE222"/>
  <c r="CE86"/>
  <c r="CF183"/>
  <c r="DJ89" i="9"/>
  <c r="DJ85"/>
  <c r="I84"/>
  <c r="DI89"/>
  <c r="DI85"/>
  <c r="CF91"/>
  <c r="CG88" s="1"/>
  <c r="AY57" i="23"/>
  <c r="AY58" s="1"/>
  <c r="AY59" s="1"/>
  <c r="AZ30" s="1"/>
  <c r="AZ27" s="1"/>
  <c r="AZ31" s="1"/>
  <c r="I31" i="22"/>
  <c r="DJ223"/>
  <c r="I180"/>
  <c r="CF185" l="1"/>
  <c r="CF207" s="1"/>
  <c r="CE224"/>
  <c r="CE226"/>
  <c r="CE237"/>
  <c r="CF56"/>
  <c r="CF71"/>
  <c r="I85" i="9"/>
  <c r="I89"/>
  <c r="I94"/>
  <c r="CG90"/>
  <c r="CG95" s="1"/>
  <c r="CG96" s="1"/>
  <c r="CG97" s="1"/>
  <c r="CG32" i="22" s="1"/>
  <c r="CG34" s="1"/>
  <c r="AZ51" i="23"/>
  <c r="I182" i="22"/>
  <c r="CF210" l="1"/>
  <c r="CF212"/>
  <c r="CF213" s="1"/>
  <c r="CF73"/>
  <c r="CF75"/>
  <c r="CF222"/>
  <c r="CF86"/>
  <c r="CG183"/>
  <c r="CF59"/>
  <c r="CF61"/>
  <c r="CG91" i="9"/>
  <c r="CH88" s="1"/>
  <c r="AZ48" i="23"/>
  <c r="CG185" i="22" l="1"/>
  <c r="CG207" s="1"/>
  <c r="CF224"/>
  <c r="CF237"/>
  <c r="CF226"/>
  <c r="CF62"/>
  <c r="CG56"/>
  <c r="CG59" s="1"/>
  <c r="CG71"/>
  <c r="CH90" i="9"/>
  <c r="CH95" s="1"/>
  <c r="CH96" s="1"/>
  <c r="CH97" s="1"/>
  <c r="CH32" i="22" s="1"/>
  <c r="CH34" s="1"/>
  <c r="AZ57" i="23"/>
  <c r="AZ58" s="1"/>
  <c r="AZ59" s="1"/>
  <c r="BA30" s="1"/>
  <c r="BA27" s="1"/>
  <c r="BA31" s="1"/>
  <c r="CG210" i="22" l="1"/>
  <c r="CG212"/>
  <c r="CH183"/>
  <c r="CH185" s="1"/>
  <c r="CG73"/>
  <c r="CG86"/>
  <c r="CG222"/>
  <c r="CG75"/>
  <c r="CG213"/>
  <c r="CG61"/>
  <c r="CH91" i="9"/>
  <c r="CI88" s="1"/>
  <c r="BA51" i="23"/>
  <c r="CG62" i="22" l="1"/>
  <c r="CG237"/>
  <c r="CG226"/>
  <c r="CG224"/>
  <c r="CH56"/>
  <c r="CH71"/>
  <c r="CI90" i="9"/>
  <c r="CI95" s="1"/>
  <c r="CI96" s="1"/>
  <c r="CI97" s="1"/>
  <c r="CI32" i="22" s="1"/>
  <c r="CI34" s="1"/>
  <c r="BA48" i="23"/>
  <c r="CI183" i="22" l="1"/>
  <c r="CI185" s="1"/>
  <c r="CH73"/>
  <c r="CH75"/>
  <c r="CH86"/>
  <c r="CH222"/>
  <c r="CH207"/>
  <c r="CH59"/>
  <c r="CH61"/>
  <c r="CI91" i="9"/>
  <c r="CJ88" s="1"/>
  <c r="BA57" i="23"/>
  <c r="BA58" s="1"/>
  <c r="BA59" s="1"/>
  <c r="BB30" s="1"/>
  <c r="BB27" s="1"/>
  <c r="BB31" s="1"/>
  <c r="CH224" i="22" l="1"/>
  <c r="CH226"/>
  <c r="CH237"/>
  <c r="CH62"/>
  <c r="CH210"/>
  <c r="CH212"/>
  <c r="CI71"/>
  <c r="CI56"/>
  <c r="CJ90" i="9"/>
  <c r="CJ95" s="1"/>
  <c r="CJ96" s="1"/>
  <c r="CJ97" s="1"/>
  <c r="CJ32" i="22" s="1"/>
  <c r="CJ34" s="1"/>
  <c r="BB51" i="23"/>
  <c r="CJ183" i="22" l="1"/>
  <c r="CJ185" s="1"/>
  <c r="CI59"/>
  <c r="CH213"/>
  <c r="CI75"/>
  <c r="CI73"/>
  <c r="CI86"/>
  <c r="CI222"/>
  <c r="CI207"/>
  <c r="CI61"/>
  <c r="CJ91" i="9"/>
  <c r="CK88" s="1"/>
  <c r="BB48" i="23"/>
  <c r="CI62" i="22" l="1"/>
  <c r="CI210"/>
  <c r="CI224"/>
  <c r="CI237"/>
  <c r="CI226"/>
  <c r="CJ71"/>
  <c r="CJ56"/>
  <c r="CI212"/>
  <c r="CK90" i="9"/>
  <c r="CK95" s="1"/>
  <c r="CK96" s="1"/>
  <c r="CK97" s="1"/>
  <c r="CK32" i="22" s="1"/>
  <c r="CK34" s="1"/>
  <c r="BB57" i="23"/>
  <c r="BB58" s="1"/>
  <c r="BB59" s="1"/>
  <c r="BC30" s="1"/>
  <c r="BC27" s="1"/>
  <c r="BC31" s="1"/>
  <c r="CI213" i="22" l="1"/>
  <c r="CJ59"/>
  <c r="CJ207"/>
  <c r="CK183"/>
  <c r="CK185" s="1"/>
  <c r="CJ73"/>
  <c r="CJ86"/>
  <c r="CJ75"/>
  <c r="CJ222"/>
  <c r="CJ61"/>
  <c r="CK91" i="9"/>
  <c r="CL88" s="1"/>
  <c r="BC51" i="23"/>
  <c r="CJ226" i="22" l="1"/>
  <c r="CJ224"/>
  <c r="CJ237"/>
  <c r="CJ210"/>
  <c r="CJ212"/>
  <c r="CJ62"/>
  <c r="CK71"/>
  <c r="CK56"/>
  <c r="CL90" i="9"/>
  <c r="CL95" s="1"/>
  <c r="CL96" s="1"/>
  <c r="CL97" s="1"/>
  <c r="CL32" i="22" s="1"/>
  <c r="CL34" s="1"/>
  <c r="BC48" i="23"/>
  <c r="CL183" i="22" l="1"/>
  <c r="CL185" s="1"/>
  <c r="CK59"/>
  <c r="CJ213"/>
  <c r="CK207"/>
  <c r="CK212" s="1"/>
  <c r="CK73"/>
  <c r="CK222"/>
  <c r="CK75"/>
  <c r="CK86"/>
  <c r="CK61"/>
  <c r="CL91" i="9"/>
  <c r="CM88" s="1"/>
  <c r="BC57" i="23"/>
  <c r="BC58" s="1"/>
  <c r="BC59" s="1"/>
  <c r="BD30" s="1"/>
  <c r="BD27" s="1"/>
  <c r="BD31" s="1"/>
  <c r="CK213" i="22" l="1"/>
  <c r="CK62"/>
  <c r="CK224"/>
  <c r="CK226"/>
  <c r="CK237"/>
  <c r="CK210"/>
  <c r="CL71"/>
  <c r="CL56"/>
  <c r="CM90" i="9"/>
  <c r="CM95" s="1"/>
  <c r="CM96" s="1"/>
  <c r="CM97" s="1"/>
  <c r="CM32" i="22" s="1"/>
  <c r="CM34" s="1"/>
  <c r="BD51" i="23"/>
  <c r="CL59" i="22" l="1"/>
  <c r="CL207"/>
  <c r="CM183"/>
  <c r="CL73"/>
  <c r="CL222"/>
  <c r="CL75"/>
  <c r="CL86"/>
  <c r="CL61"/>
  <c r="CM91" i="9"/>
  <c r="CN88" s="1"/>
  <c r="BD48" i="23"/>
  <c r="CM185" i="22" l="1"/>
  <c r="CM207" s="1"/>
  <c r="CM210" s="1"/>
  <c r="CL210"/>
  <c r="CL212"/>
  <c r="CL62"/>
  <c r="CL237"/>
  <c r="CL224"/>
  <c r="CL226"/>
  <c r="CM56"/>
  <c r="CM59" s="1"/>
  <c r="CM71"/>
  <c r="CN90" i="9"/>
  <c r="CN95" s="1"/>
  <c r="CN96" s="1"/>
  <c r="CN97" s="1"/>
  <c r="CN32" i="22" s="1"/>
  <c r="CN34" s="1"/>
  <c r="BD57" i="23"/>
  <c r="BD58" s="1"/>
  <c r="BD59" s="1"/>
  <c r="BE30" s="1"/>
  <c r="BE27" s="1"/>
  <c r="BE31" s="1"/>
  <c r="CM73" i="22" l="1"/>
  <c r="CM222"/>
  <c r="CM75"/>
  <c r="CM86"/>
  <c r="CN183"/>
  <c r="CL213"/>
  <c r="CM212"/>
  <c r="CM61"/>
  <c r="CN91" i="9"/>
  <c r="CO88" s="1"/>
  <c r="BE51" i="23"/>
  <c r="CN185" i="22" l="1"/>
  <c r="CN207" s="1"/>
  <c r="CM62"/>
  <c r="CM213"/>
  <c r="CN56"/>
  <c r="CN59" s="1"/>
  <c r="CN71"/>
  <c r="CN73" s="1"/>
  <c r="CM224"/>
  <c r="CM237"/>
  <c r="CM226"/>
  <c r="CO90" i="9"/>
  <c r="CO95" s="1"/>
  <c r="CO96" s="1"/>
  <c r="CO97" s="1"/>
  <c r="CO32" i="22" s="1"/>
  <c r="CO34" s="1"/>
  <c r="BE48" i="23"/>
  <c r="CN210" i="22" l="1"/>
  <c r="CN212"/>
  <c r="CN213" s="1"/>
  <c r="CO183"/>
  <c r="CN61"/>
  <c r="CN75"/>
  <c r="CN86"/>
  <c r="CN222"/>
  <c r="CO91" i="9"/>
  <c r="CP88" s="1"/>
  <c r="BE57" i="23"/>
  <c r="BE58" s="1"/>
  <c r="BE59" s="1"/>
  <c r="BF30" s="1"/>
  <c r="BF27" s="1"/>
  <c r="BF31" s="1"/>
  <c r="CO185" i="22" l="1"/>
  <c r="CO207" s="1"/>
  <c r="CN224"/>
  <c r="CN226"/>
  <c r="CN237"/>
  <c r="CN62"/>
  <c r="CO56"/>
  <c r="CO59" s="1"/>
  <c r="CO71"/>
  <c r="CO73" s="1"/>
  <c r="CP90" i="9"/>
  <c r="CP95" s="1"/>
  <c r="CP96" s="1"/>
  <c r="CP97" s="1"/>
  <c r="CP32" i="22" s="1"/>
  <c r="CP34" s="1"/>
  <c r="BF51" i="23"/>
  <c r="CO210" i="22" l="1"/>
  <c r="CO212"/>
  <c r="CO213" s="1"/>
  <c r="CO61"/>
  <c r="CP183"/>
  <c r="CO75"/>
  <c r="CO222"/>
  <c r="CO224" s="1"/>
  <c r="CO86"/>
  <c r="CP91" i="9"/>
  <c r="CQ88" s="1"/>
  <c r="BF48" i="23"/>
  <c r="CP185" i="22" l="1"/>
  <c r="CP207" s="1"/>
  <c r="CO237"/>
  <c r="CO226"/>
  <c r="CP56"/>
  <c r="CP59" s="1"/>
  <c r="CP71"/>
  <c r="CO62"/>
  <c r="CQ90" i="9"/>
  <c r="CQ95" s="1"/>
  <c r="CQ96" s="1"/>
  <c r="CQ97" s="1"/>
  <c r="CQ32" i="22" s="1"/>
  <c r="CQ34" s="1"/>
  <c r="BF57" i="23"/>
  <c r="BF58" s="1"/>
  <c r="BF59" s="1"/>
  <c r="BG30" s="1"/>
  <c r="BG27" s="1"/>
  <c r="BG31" s="1"/>
  <c r="CP61" i="22" l="1"/>
  <c r="CP210"/>
  <c r="CP212"/>
  <c r="CP213" s="1"/>
  <c r="CQ183"/>
  <c r="CP62"/>
  <c r="CP73"/>
  <c r="CP86"/>
  <c r="CP222"/>
  <c r="CP75"/>
  <c r="CQ91" i="9"/>
  <c r="CR88" s="1"/>
  <c r="CR90" s="1"/>
  <c r="BG51" i="23"/>
  <c r="CQ185" i="22" l="1"/>
  <c r="CQ207" s="1"/>
  <c r="CP224"/>
  <c r="CP226"/>
  <c r="CP237"/>
  <c r="CQ56"/>
  <c r="CQ71"/>
  <c r="CQ73" s="1"/>
  <c r="CR95" i="9"/>
  <c r="CR96" s="1"/>
  <c r="CR97" s="1"/>
  <c r="CR32" i="22" s="1"/>
  <c r="CR34" s="1"/>
  <c r="CR91" i="9"/>
  <c r="CS88" s="1"/>
  <c r="CS90" s="1"/>
  <c r="CS95" s="1"/>
  <c r="CS96" s="1"/>
  <c r="CS97" s="1"/>
  <c r="CS32" i="22" s="1"/>
  <c r="CS34" s="1"/>
  <c r="BG48" i="23"/>
  <c r="CQ210" i="22" l="1"/>
  <c r="CQ212"/>
  <c r="CQ213" s="1"/>
  <c r="CR183"/>
  <c r="CQ59"/>
  <c r="CQ61"/>
  <c r="CS183"/>
  <c r="CQ222"/>
  <c r="CQ224" s="1"/>
  <c r="CQ86"/>
  <c r="CQ75"/>
  <c r="CS91" i="9"/>
  <c r="CT88" s="1"/>
  <c r="CT90" s="1"/>
  <c r="BG57" i="23"/>
  <c r="BG58" s="1"/>
  <c r="BG59" s="1"/>
  <c r="BH30" s="1"/>
  <c r="BH27" s="1"/>
  <c r="BH31" s="1"/>
  <c r="CR185" i="22" l="1"/>
  <c r="CR207" s="1"/>
  <c r="CS185"/>
  <c r="CS207" s="1"/>
  <c r="CS210" s="1"/>
  <c r="CQ226"/>
  <c r="CQ237"/>
  <c r="CS71"/>
  <c r="CS73" s="1"/>
  <c r="CS56"/>
  <c r="CS59" s="1"/>
  <c r="CQ62"/>
  <c r="CR56"/>
  <c r="CR59" s="1"/>
  <c r="CR71"/>
  <c r="CR73" s="1"/>
  <c r="CT95" i="9"/>
  <c r="CT96" s="1"/>
  <c r="CT97" s="1"/>
  <c r="CT32" i="22" s="1"/>
  <c r="CT34" s="1"/>
  <c r="CT91" i="9"/>
  <c r="CU88" s="1"/>
  <c r="CU90" s="1"/>
  <c r="CU95" s="1"/>
  <c r="CU96" s="1"/>
  <c r="CU97" s="1"/>
  <c r="CU32" i="22" s="1"/>
  <c r="CU34" s="1"/>
  <c r="BH51" i="23"/>
  <c r="CR212" i="22" l="1"/>
  <c r="CR213" s="1"/>
  <c r="CR210"/>
  <c r="CU183"/>
  <c r="CR75"/>
  <c r="CR86"/>
  <c r="CR222"/>
  <c r="CR224" s="1"/>
  <c r="CR61"/>
  <c r="CT183"/>
  <c r="CS86"/>
  <c r="CS75"/>
  <c r="CS222"/>
  <c r="CU91" i="9"/>
  <c r="CV88" s="1"/>
  <c r="CV90" s="1"/>
  <c r="CV95" s="1"/>
  <c r="CV96" s="1"/>
  <c r="CV97" s="1"/>
  <c r="CV32" i="22" s="1"/>
  <c r="CV34" s="1"/>
  <c r="BH48" i="23"/>
  <c r="CS212" i="22" l="1"/>
  <c r="CU185"/>
  <c r="CU207" s="1"/>
  <c r="CU210" s="1"/>
  <c r="CT185"/>
  <c r="CT207" s="1"/>
  <c r="CV183"/>
  <c r="CS213"/>
  <c r="CS224"/>
  <c r="CS237"/>
  <c r="CS226"/>
  <c r="CR226"/>
  <c r="CR237"/>
  <c r="CT71"/>
  <c r="CT73" s="1"/>
  <c r="CT56"/>
  <c r="CT59" s="1"/>
  <c r="CS61"/>
  <c r="CR62"/>
  <c r="CU71"/>
  <c r="CU73" s="1"/>
  <c r="CU56"/>
  <c r="CU59" s="1"/>
  <c r="CV91" i="9"/>
  <c r="CW88" s="1"/>
  <c r="CW90" s="1"/>
  <c r="CW95" s="1"/>
  <c r="CW96" s="1"/>
  <c r="CW97" s="1"/>
  <c r="CW32" i="22" s="1"/>
  <c r="CW34" s="1"/>
  <c r="BH57" i="23"/>
  <c r="BH58" s="1"/>
  <c r="BH59" s="1"/>
  <c r="BI30" s="1"/>
  <c r="BI27" s="1"/>
  <c r="BI31" s="1"/>
  <c r="CT210" i="22" l="1"/>
  <c r="CT212"/>
  <c r="CU212" s="1"/>
  <c r="CV185"/>
  <c r="CV207" s="1"/>
  <c r="CV210" s="1"/>
  <c r="CS62"/>
  <c r="CT61"/>
  <c r="CT75"/>
  <c r="CT222"/>
  <c r="CT86"/>
  <c r="CW183"/>
  <c r="CU222"/>
  <c r="CU75"/>
  <c r="CU86"/>
  <c r="CV56"/>
  <c r="CV59" s="1"/>
  <c r="CV71"/>
  <c r="CV73" s="1"/>
  <c r="CW91" i="9"/>
  <c r="CX88" s="1"/>
  <c r="BI51" i="23"/>
  <c r="CT213" i="22" l="1"/>
  <c r="CW185"/>
  <c r="CW207" s="1"/>
  <c r="CW210" s="1"/>
  <c r="CV86"/>
  <c r="CV222"/>
  <c r="CV224" s="1"/>
  <c r="CV75"/>
  <c r="CW56"/>
  <c r="CW59" s="1"/>
  <c r="CW71"/>
  <c r="CW73" s="1"/>
  <c r="CU213"/>
  <c r="CV212"/>
  <c r="CU224"/>
  <c r="CU226"/>
  <c r="CU237"/>
  <c r="CT224"/>
  <c r="CT237"/>
  <c r="CT226"/>
  <c r="CT62"/>
  <c r="CU61"/>
  <c r="CX90" i="9"/>
  <c r="CX95" s="1"/>
  <c r="CX96" s="1"/>
  <c r="CX97" s="1"/>
  <c r="CX32" i="22" s="1"/>
  <c r="CX34" s="1"/>
  <c r="BI48" i="23"/>
  <c r="CX183" i="22" l="1"/>
  <c r="CU62"/>
  <c r="CV61"/>
  <c r="CW212"/>
  <c r="CV213"/>
  <c r="CW75"/>
  <c r="CW222"/>
  <c r="CW86"/>
  <c r="CV237"/>
  <c r="CV226"/>
  <c r="CX91" i="9"/>
  <c r="CY88" s="1"/>
  <c r="CY90" s="1"/>
  <c r="CY95" s="1"/>
  <c r="CY96" s="1"/>
  <c r="CY97" s="1"/>
  <c r="CY32" i="22" s="1"/>
  <c r="CY34" s="1"/>
  <c r="BI57" i="23"/>
  <c r="BI58" s="1"/>
  <c r="BI59" s="1"/>
  <c r="BJ30" s="1"/>
  <c r="BJ27" s="1"/>
  <c r="BJ31" s="1"/>
  <c r="CX185" i="22" l="1"/>
  <c r="CX207" s="1"/>
  <c r="CY183"/>
  <c r="CW213"/>
  <c r="CW224"/>
  <c r="CW226"/>
  <c r="CW237"/>
  <c r="CW61"/>
  <c r="CV62"/>
  <c r="CX71"/>
  <c r="CX73" s="1"/>
  <c r="CX56"/>
  <c r="CX59" s="1"/>
  <c r="CY91" i="9"/>
  <c r="CZ88" s="1"/>
  <c r="BJ51" i="23"/>
  <c r="CX210" i="22" l="1"/>
  <c r="CX212"/>
  <c r="CY185"/>
  <c r="CY207" s="1"/>
  <c r="CX213"/>
  <c r="CX86"/>
  <c r="CX222"/>
  <c r="CX75"/>
  <c r="CW62"/>
  <c r="CX61"/>
  <c r="CY56"/>
  <c r="CY59" s="1"/>
  <c r="CY71"/>
  <c r="CY73" s="1"/>
  <c r="CZ90" i="9"/>
  <c r="CZ95" s="1"/>
  <c r="CZ96" s="1"/>
  <c r="CZ97" s="1"/>
  <c r="CZ32" i="22" s="1"/>
  <c r="CZ34" s="1"/>
  <c r="BJ48" i="23"/>
  <c r="CY210" i="22" l="1"/>
  <c r="CY212"/>
  <c r="CY213" s="1"/>
  <c r="CY222"/>
  <c r="CY86"/>
  <c r="CY75"/>
  <c r="CX62"/>
  <c r="CY61"/>
  <c r="CX224"/>
  <c r="CX226"/>
  <c r="CX237"/>
  <c r="CZ183"/>
  <c r="CZ91" i="9"/>
  <c r="DA88" s="1"/>
  <c r="BJ57" i="23"/>
  <c r="BJ58" s="1"/>
  <c r="BJ59" s="1"/>
  <c r="BK30" s="1"/>
  <c r="BK27" s="1"/>
  <c r="BK31" s="1"/>
  <c r="CZ185" i="22" l="1"/>
  <c r="CZ207" s="1"/>
  <c r="CY224"/>
  <c r="CY226"/>
  <c r="CY237"/>
  <c r="CZ56"/>
  <c r="CZ59" s="1"/>
  <c r="CZ71"/>
  <c r="CZ73" s="1"/>
  <c r="CY62"/>
  <c r="DA90" i="9"/>
  <c r="DA95" s="1"/>
  <c r="DA96" s="1"/>
  <c r="DA97" s="1"/>
  <c r="DA32" i="22" s="1"/>
  <c r="DA34" s="1"/>
  <c r="BK51" i="23"/>
  <c r="CZ210" i="22" l="1"/>
  <c r="CZ212"/>
  <c r="CZ213" s="1"/>
  <c r="CZ61"/>
  <c r="CZ62" s="1"/>
  <c r="DA183"/>
  <c r="CZ86"/>
  <c r="CZ75"/>
  <c r="CZ222"/>
  <c r="DA91" i="9"/>
  <c r="DB88" s="1"/>
  <c r="BK48" i="23"/>
  <c r="DA185" i="22" l="1"/>
  <c r="DA207" s="1"/>
  <c r="CZ224"/>
  <c r="CZ226"/>
  <c r="CZ237"/>
  <c r="DA56"/>
  <c r="DA71"/>
  <c r="DB90" i="9"/>
  <c r="DB95" s="1"/>
  <c r="DB96" s="1"/>
  <c r="DB97" s="1"/>
  <c r="DB32" i="22" s="1"/>
  <c r="DB34" s="1"/>
  <c r="BK57" i="23"/>
  <c r="BK58" s="1"/>
  <c r="BK59" s="1"/>
  <c r="BL30" s="1"/>
  <c r="BL27" s="1"/>
  <c r="BL31" s="1"/>
  <c r="DA210" i="22" l="1"/>
  <c r="DA212"/>
  <c r="DA213" s="1"/>
  <c r="DA73"/>
  <c r="DA222"/>
  <c r="DA75"/>
  <c r="DA86"/>
  <c r="DB183"/>
  <c r="DA59"/>
  <c r="DA61"/>
  <c r="DB91" i="9"/>
  <c r="DC88" s="1"/>
  <c r="BL51" i="23"/>
  <c r="DB185" i="22" l="1"/>
  <c r="DB207" s="1"/>
  <c r="DA62"/>
  <c r="DB56"/>
  <c r="DB59" s="1"/>
  <c r="DB71"/>
  <c r="DA224"/>
  <c r="DA237"/>
  <c r="DA226"/>
  <c r="DC90" i="9"/>
  <c r="DC95" s="1"/>
  <c r="DC96" s="1"/>
  <c r="DC97" s="1"/>
  <c r="DC32" i="22" s="1"/>
  <c r="DC34" s="1"/>
  <c r="BL48" i="23"/>
  <c r="DB210" i="22" l="1"/>
  <c r="DB212"/>
  <c r="DB213" s="1"/>
  <c r="DC183"/>
  <c r="DB73"/>
  <c r="DB75"/>
  <c r="DB86"/>
  <c r="DB222"/>
  <c r="DB61"/>
  <c r="DC91" i="9"/>
  <c r="DD88" s="1"/>
  <c r="DD90" s="1"/>
  <c r="DD95" s="1"/>
  <c r="DD96" s="1"/>
  <c r="DD97" s="1"/>
  <c r="DD32" i="22" s="1"/>
  <c r="DD34" s="1"/>
  <c r="BL57" i="23"/>
  <c r="BL58" s="1"/>
  <c r="BL59" s="1"/>
  <c r="BM30" s="1"/>
  <c r="BM27" s="1"/>
  <c r="BM31" s="1"/>
  <c r="DC185" i="22" l="1"/>
  <c r="DC207" s="1"/>
  <c r="DD183"/>
  <c r="DB62"/>
  <c r="DB224"/>
  <c r="DB226"/>
  <c r="DB237"/>
  <c r="DC56"/>
  <c r="DC59" s="1"/>
  <c r="DC71"/>
  <c r="DC73" s="1"/>
  <c r="DD91" i="9"/>
  <c r="DE88" s="1"/>
  <c r="DE90" s="1"/>
  <c r="DE95" s="1"/>
  <c r="DE96" s="1"/>
  <c r="DE97" s="1"/>
  <c r="DE32" i="22" s="1"/>
  <c r="DE34" s="1"/>
  <c r="BM51" i="23"/>
  <c r="DC210" i="22" l="1"/>
  <c r="DC212"/>
  <c r="DD185"/>
  <c r="DD207" s="1"/>
  <c r="DD210" s="1"/>
  <c r="DC61"/>
  <c r="DE183"/>
  <c r="DC213"/>
  <c r="DC86"/>
  <c r="DC75"/>
  <c r="DC222"/>
  <c r="DD56"/>
  <c r="DD59" s="1"/>
  <c r="DD71"/>
  <c r="DD73" s="1"/>
  <c r="DE91" i="9"/>
  <c r="DF88" s="1"/>
  <c r="DF90" s="1"/>
  <c r="DF95" s="1"/>
  <c r="DF96" s="1"/>
  <c r="DF97" s="1"/>
  <c r="DF32" i="22" s="1"/>
  <c r="DF34" s="1"/>
  <c r="BM48" i="23"/>
  <c r="DE185" i="22" l="1"/>
  <c r="DE207" s="1"/>
  <c r="DE210" s="1"/>
  <c r="DD212"/>
  <c r="DF183"/>
  <c r="DC224"/>
  <c r="DC226"/>
  <c r="DC237"/>
  <c r="DE71"/>
  <c r="DE56"/>
  <c r="DE59" s="1"/>
  <c r="DC62"/>
  <c r="DD61"/>
  <c r="DD222"/>
  <c r="DD224" s="1"/>
  <c r="DD86"/>
  <c r="DD75"/>
  <c r="DF91" i="9"/>
  <c r="DG88" s="1"/>
  <c r="BM57" i="23"/>
  <c r="BM58" s="1"/>
  <c r="BM59" s="1"/>
  <c r="BN30" s="1"/>
  <c r="BN27" s="1"/>
  <c r="BN31" s="1"/>
  <c r="DE212" i="22" l="1"/>
  <c r="DE213" s="1"/>
  <c r="DD213"/>
  <c r="DF185"/>
  <c r="DF207" s="1"/>
  <c r="DF210" s="1"/>
  <c r="DE61"/>
  <c r="DD62"/>
  <c r="DD237"/>
  <c r="DD226"/>
  <c r="DE73"/>
  <c r="DE86"/>
  <c r="DE222"/>
  <c r="DE224" s="1"/>
  <c r="DE75"/>
  <c r="DF71"/>
  <c r="DF56"/>
  <c r="DF59" s="1"/>
  <c r="DG90" i="9"/>
  <c r="DG95" s="1"/>
  <c r="DG96" s="1"/>
  <c r="DG97" s="1"/>
  <c r="DG32" i="22" s="1"/>
  <c r="DG34" s="1"/>
  <c r="BN51" i="23"/>
  <c r="DF73" i="22" l="1"/>
  <c r="DF212"/>
  <c r="DF213" s="1"/>
  <c r="DG183"/>
  <c r="DE237"/>
  <c r="DE226"/>
  <c r="DE62"/>
  <c r="DF61"/>
  <c r="DF75"/>
  <c r="DF222"/>
  <c r="DF86"/>
  <c r="DG91" i="9"/>
  <c r="DH88" s="1"/>
  <c r="BN48" i="23"/>
  <c r="DG185" i="22" l="1"/>
  <c r="DG207" s="1"/>
  <c r="DF224"/>
  <c r="DF237"/>
  <c r="DF226"/>
  <c r="DF62"/>
  <c r="DG56"/>
  <c r="DG59" s="1"/>
  <c r="DG71"/>
  <c r="DH90" i="9"/>
  <c r="DH95" s="1"/>
  <c r="DH96" s="1"/>
  <c r="DH97" s="1"/>
  <c r="DH32" i="22" s="1"/>
  <c r="DH34" s="1"/>
  <c r="BN57" i="23"/>
  <c r="BN58" s="1"/>
  <c r="BN59" s="1"/>
  <c r="BO30" s="1"/>
  <c r="BO27" s="1"/>
  <c r="BO31" s="1"/>
  <c r="DG73" i="22" l="1"/>
  <c r="DG210"/>
  <c r="DG212"/>
  <c r="DG213" s="1"/>
  <c r="DG61"/>
  <c r="DH183"/>
  <c r="DG86"/>
  <c r="DG222"/>
  <c r="DG75"/>
  <c r="DH91" i="9"/>
  <c r="DI88" s="1"/>
  <c r="BO51" i="23"/>
  <c r="DH185" i="22" l="1"/>
  <c r="DH207" s="1"/>
  <c r="DG224"/>
  <c r="DG237"/>
  <c r="DG226"/>
  <c r="DH71"/>
  <c r="DH56"/>
  <c r="DH59" s="1"/>
  <c r="DG62"/>
  <c r="DI90" i="9"/>
  <c r="DI95" s="1"/>
  <c r="DI96" s="1"/>
  <c r="DI97" s="1"/>
  <c r="DI32" i="22" s="1"/>
  <c r="DI34" s="1"/>
  <c r="BO48" i="23"/>
  <c r="DH210" i="22" l="1"/>
  <c r="DH212"/>
  <c r="DH213" s="1"/>
  <c r="DH61"/>
  <c r="DH62" s="1"/>
  <c r="DI183"/>
  <c r="DH73"/>
  <c r="DH75"/>
  <c r="DH86"/>
  <c r="DH222"/>
  <c r="DI91" i="9"/>
  <c r="DJ88" s="1"/>
  <c r="DJ90" s="1"/>
  <c r="DJ95" s="1"/>
  <c r="BO57" i="23"/>
  <c r="BO58" s="1"/>
  <c r="BO59" s="1"/>
  <c r="BP30" s="1"/>
  <c r="BP27" s="1"/>
  <c r="BP31" s="1"/>
  <c r="DI185" i="22" l="1"/>
  <c r="DI207" s="1"/>
  <c r="DH224"/>
  <c r="DH226"/>
  <c r="DH237"/>
  <c r="DI71"/>
  <c r="DI73" s="1"/>
  <c r="DI56"/>
  <c r="I90" i="9"/>
  <c r="DJ91"/>
  <c r="DJ96"/>
  <c r="DJ97" s="1"/>
  <c r="DJ32" i="22" s="1"/>
  <c r="DJ34" s="1"/>
  <c r="I95" i="9"/>
  <c r="BP51" i="23"/>
  <c r="DI210" i="22" l="1"/>
  <c r="DI212"/>
  <c r="DI213" s="1"/>
  <c r="DI222"/>
  <c r="DI75"/>
  <c r="DI86"/>
  <c r="DJ183"/>
  <c r="DJ185" s="1"/>
  <c r="I32"/>
  <c r="DI59"/>
  <c r="DI61"/>
  <c r="I96" i="9"/>
  <c r="BP48" i="23"/>
  <c r="DJ56" i="22" l="1"/>
  <c r="DJ61" s="1"/>
  <c r="DJ62" s="1"/>
  <c r="DJ71"/>
  <c r="I34"/>
  <c r="DI224"/>
  <c r="DI237"/>
  <c r="DI226"/>
  <c r="DI62"/>
  <c r="I183"/>
  <c r="I97" i="9"/>
  <c r="I113"/>
  <c r="BP57" i="23"/>
  <c r="BP58" s="1"/>
  <c r="BP59" s="1"/>
  <c r="BQ30" s="1"/>
  <c r="BQ27" s="1"/>
  <c r="BQ31" s="1"/>
  <c r="I68" i="22" l="1"/>
  <c r="D22" i="18" s="1"/>
  <c r="DJ59" i="22"/>
  <c r="I64" s="1"/>
  <c r="I67"/>
  <c r="DJ207"/>
  <c r="I185"/>
  <c r="DJ73"/>
  <c r="DJ79"/>
  <c r="DJ75"/>
  <c r="DJ222"/>
  <c r="DJ86"/>
  <c r="BQ51" i="23"/>
  <c r="I27" i="17" l="1"/>
  <c r="D16" i="18"/>
  <c r="DI76" i="22"/>
  <c r="D15" i="18"/>
  <c r="I24" i="17"/>
  <c r="I26" s="1"/>
  <c r="D21" i="18"/>
  <c r="DI87" i="22"/>
  <c r="DI89" s="1"/>
  <c r="DJ87"/>
  <c r="DJ89" s="1"/>
  <c r="AI87"/>
  <c r="AI89" s="1"/>
  <c r="V87"/>
  <c r="V89" s="1"/>
  <c r="I87"/>
  <c r="I89" s="1"/>
  <c r="BV87"/>
  <c r="BV89" s="1"/>
  <c r="BE87"/>
  <c r="BE89" s="1"/>
  <c r="AP87"/>
  <c r="AP89" s="1"/>
  <c r="Z87"/>
  <c r="Z89" s="1"/>
  <c r="P87"/>
  <c r="P89" s="1"/>
  <c r="CB87"/>
  <c r="CB89" s="1"/>
  <c r="BL87"/>
  <c r="BL89" s="1"/>
  <c r="AU87"/>
  <c r="AU89" s="1"/>
  <c r="AB87"/>
  <c r="AB89" s="1"/>
  <c r="S87"/>
  <c r="S89" s="1"/>
  <c r="CE87"/>
  <c r="CE89" s="1"/>
  <c r="BP87"/>
  <c r="BP89" s="1"/>
  <c r="AX87"/>
  <c r="AX89" s="1"/>
  <c r="AE87"/>
  <c r="AE89" s="1"/>
  <c r="X87"/>
  <c r="X89" s="1"/>
  <c r="CD87"/>
  <c r="CD89" s="1"/>
  <c r="BT87"/>
  <c r="BT89" s="1"/>
  <c r="R87"/>
  <c r="R89" s="1"/>
  <c r="CF87"/>
  <c r="CF89" s="1"/>
  <c r="BO87"/>
  <c r="BO89" s="1"/>
  <c r="BF87"/>
  <c r="BF89" s="1"/>
  <c r="AR87"/>
  <c r="AR89" s="1"/>
  <c r="AA87"/>
  <c r="AA89" s="1"/>
  <c r="K87"/>
  <c r="K89" s="1"/>
  <c r="BW87"/>
  <c r="BW89" s="1"/>
  <c r="BH87"/>
  <c r="BH89" s="1"/>
  <c r="AS87"/>
  <c r="AS89" s="1"/>
  <c r="AD87"/>
  <c r="AD89" s="1"/>
  <c r="M87"/>
  <c r="M89" s="1"/>
  <c r="BX87"/>
  <c r="BX89" s="1"/>
  <c r="BM87"/>
  <c r="BM89" s="1"/>
  <c r="AW87"/>
  <c r="AW89" s="1"/>
  <c r="AH87"/>
  <c r="AH89" s="1"/>
  <c r="Q87"/>
  <c r="Q89" s="1"/>
  <c r="CC87"/>
  <c r="CC89" s="1"/>
  <c r="BQ87"/>
  <c r="BQ89" s="1"/>
  <c r="AY87"/>
  <c r="AY89" s="1"/>
  <c r="BR87"/>
  <c r="BR89" s="1"/>
  <c r="BB87"/>
  <c r="BB89" s="1"/>
  <c r="AO87"/>
  <c r="AO89" s="1"/>
  <c r="Y87"/>
  <c r="Y89" s="1"/>
  <c r="BS87"/>
  <c r="BS89" s="1"/>
  <c r="BG87"/>
  <c r="BG89" s="1"/>
  <c r="AT87"/>
  <c r="AT89" s="1"/>
  <c r="AF87"/>
  <c r="AF89" s="1"/>
  <c r="O87"/>
  <c r="O89" s="1"/>
  <c r="BZ87"/>
  <c r="BZ89" s="1"/>
  <c r="BK87"/>
  <c r="BK89" s="1"/>
  <c r="AZ87"/>
  <c r="AZ89" s="1"/>
  <c r="AJ87"/>
  <c r="AJ89" s="1"/>
  <c r="N87"/>
  <c r="N89" s="1"/>
  <c r="CA87"/>
  <c r="CA89" s="1"/>
  <c r="BN87"/>
  <c r="BN89" s="1"/>
  <c r="BA87"/>
  <c r="BA89" s="1"/>
  <c r="AK87"/>
  <c r="AK89" s="1"/>
  <c r="BD87"/>
  <c r="BD89" s="1"/>
  <c r="AN87"/>
  <c r="AN89" s="1"/>
  <c r="W87"/>
  <c r="W89" s="1"/>
  <c r="L87"/>
  <c r="L89" s="1"/>
  <c r="BU87"/>
  <c r="BU89" s="1"/>
  <c r="BC87"/>
  <c r="BC89" s="1"/>
  <c r="AL87"/>
  <c r="AL89" s="1"/>
  <c r="AC87"/>
  <c r="AC89" s="1"/>
  <c r="J87"/>
  <c r="BY87"/>
  <c r="BY89" s="1"/>
  <c r="BJ87"/>
  <c r="BJ89" s="1"/>
  <c r="AQ87"/>
  <c r="AQ89" s="1"/>
  <c r="AG87"/>
  <c r="AG89" s="1"/>
  <c r="T87"/>
  <c r="T89" s="1"/>
  <c r="CG87"/>
  <c r="CG89" s="1"/>
  <c r="BI87"/>
  <c r="BI89" s="1"/>
  <c r="AV87"/>
  <c r="AV89" s="1"/>
  <c r="AM87"/>
  <c r="AM89" s="1"/>
  <c r="U87"/>
  <c r="U89" s="1"/>
  <c r="CH87"/>
  <c r="CH89" s="1"/>
  <c r="CI87"/>
  <c r="CI89" s="1"/>
  <c r="CJ87"/>
  <c r="CJ89" s="1"/>
  <c r="CK87"/>
  <c r="CK89" s="1"/>
  <c r="CL87"/>
  <c r="CL89" s="1"/>
  <c r="CM87"/>
  <c r="CM89" s="1"/>
  <c r="CN87"/>
  <c r="CN89" s="1"/>
  <c r="CO87"/>
  <c r="CO89" s="1"/>
  <c r="CR87"/>
  <c r="CR89" s="1"/>
  <c r="CP87"/>
  <c r="CP89" s="1"/>
  <c r="CQ87"/>
  <c r="CQ89" s="1"/>
  <c r="CT87"/>
  <c r="CT89" s="1"/>
  <c r="CU87"/>
  <c r="CU89" s="1"/>
  <c r="CS87"/>
  <c r="CS89" s="1"/>
  <c r="CX87"/>
  <c r="CX89" s="1"/>
  <c r="CV87"/>
  <c r="CV89" s="1"/>
  <c r="CW87"/>
  <c r="CW89" s="1"/>
  <c r="CY87"/>
  <c r="CY89" s="1"/>
  <c r="CZ87"/>
  <c r="CZ89" s="1"/>
  <c r="DC87"/>
  <c r="DC89" s="1"/>
  <c r="DA87"/>
  <c r="DA89" s="1"/>
  <c r="DB87"/>
  <c r="DB89" s="1"/>
  <c r="DH87"/>
  <c r="DH89" s="1"/>
  <c r="DE87"/>
  <c r="DE89" s="1"/>
  <c r="DF87"/>
  <c r="DF89" s="1"/>
  <c r="DD87"/>
  <c r="DD89" s="1"/>
  <c r="DG87"/>
  <c r="DG89" s="1"/>
  <c r="DI79"/>
  <c r="DH76" s="1"/>
  <c r="DH79" s="1"/>
  <c r="DG76" s="1"/>
  <c r="H29" i="17"/>
  <c r="I29"/>
  <c r="DJ224" i="22"/>
  <c r="DJ226"/>
  <c r="DJ230"/>
  <c r="DJ237"/>
  <c r="DJ210"/>
  <c r="I215" s="1"/>
  <c r="I218"/>
  <c r="DJ212"/>
  <c r="DJ213" s="1"/>
  <c r="I219" s="1"/>
  <c r="D14" i="18"/>
  <c r="D20"/>
  <c r="I66" i="22"/>
  <c r="I23" i="17" s="1"/>
  <c r="BQ48" i="23"/>
  <c r="DG79" i="22" l="1"/>
  <c r="DF76" s="1"/>
  <c r="DF79" s="1"/>
  <c r="D49" i="18"/>
  <c r="D43"/>
  <c r="I125" i="17"/>
  <c r="I127" s="1"/>
  <c r="DI238" i="22"/>
  <c r="DI240" s="1"/>
  <c r="DJ238"/>
  <c r="DJ240" s="1"/>
  <c r="BH238"/>
  <c r="BH240" s="1"/>
  <c r="AV238"/>
  <c r="AV240" s="1"/>
  <c r="AJ238"/>
  <c r="AJ240" s="1"/>
  <c r="X238"/>
  <c r="X240" s="1"/>
  <c r="AO238"/>
  <c r="AO240" s="1"/>
  <c r="AX238"/>
  <c r="AX240" s="1"/>
  <c r="AI238"/>
  <c r="AI240" s="1"/>
  <c r="U238"/>
  <c r="U240" s="1"/>
  <c r="K238"/>
  <c r="K240" s="1"/>
  <c r="BR238"/>
  <c r="BR240" s="1"/>
  <c r="BF238"/>
  <c r="BF240" s="1"/>
  <c r="AR238"/>
  <c r="AR240" s="1"/>
  <c r="AF238"/>
  <c r="AF240" s="1"/>
  <c r="BG238"/>
  <c r="BG240" s="1"/>
  <c r="BC238"/>
  <c r="BC240" s="1"/>
  <c r="AT238"/>
  <c r="AT240" s="1"/>
  <c r="AC238"/>
  <c r="AC240" s="1"/>
  <c r="P238"/>
  <c r="P240" s="1"/>
  <c r="AQ238"/>
  <c r="AQ240" s="1"/>
  <c r="AH238"/>
  <c r="AH240" s="1"/>
  <c r="T238"/>
  <c r="T240" s="1"/>
  <c r="CD238"/>
  <c r="CD240" s="1"/>
  <c r="BQ238"/>
  <c r="BQ240" s="1"/>
  <c r="AE238"/>
  <c r="AE240" s="1"/>
  <c r="V238"/>
  <c r="V240" s="1"/>
  <c r="CG238"/>
  <c r="CG240" s="1"/>
  <c r="BT238"/>
  <c r="BT240" s="1"/>
  <c r="CC238"/>
  <c r="CC240" s="1"/>
  <c r="BB238"/>
  <c r="BB240" s="1"/>
  <c r="AP238"/>
  <c r="AP240" s="1"/>
  <c r="Y238"/>
  <c r="Y240" s="1"/>
  <c r="O238"/>
  <c r="O240" s="1"/>
  <c r="BY238"/>
  <c r="BY240" s="1"/>
  <c r="AL238"/>
  <c r="AL240" s="1"/>
  <c r="AD238"/>
  <c r="AD240" s="1"/>
  <c r="N238"/>
  <c r="N240" s="1"/>
  <c r="CB238"/>
  <c r="CB240" s="1"/>
  <c r="AB238"/>
  <c r="AB240" s="1"/>
  <c r="Q238"/>
  <c r="Q240" s="1"/>
  <c r="CA238"/>
  <c r="CA240" s="1"/>
  <c r="BP238"/>
  <c r="BP240" s="1"/>
  <c r="AY238"/>
  <c r="AY240" s="1"/>
  <c r="S238"/>
  <c r="S240" s="1"/>
  <c r="CE238"/>
  <c r="CE240" s="1"/>
  <c r="BO238"/>
  <c r="BO240" s="1"/>
  <c r="BA238"/>
  <c r="BA240" s="1"/>
  <c r="AW238"/>
  <c r="AW240" s="1"/>
  <c r="AN238"/>
  <c r="AN240" s="1"/>
  <c r="W238"/>
  <c r="W240" s="1"/>
  <c r="L238"/>
  <c r="L240" s="1"/>
  <c r="BU238"/>
  <c r="BU240" s="1"/>
  <c r="BJ238"/>
  <c r="BJ240" s="1"/>
  <c r="Z238"/>
  <c r="Z240" s="1"/>
  <c r="J238"/>
  <c r="J240" s="1"/>
  <c r="BZ238"/>
  <c r="BZ240" s="1"/>
  <c r="BI238"/>
  <c r="BI240" s="1"/>
  <c r="BM238"/>
  <c r="BM240" s="1"/>
  <c r="M238"/>
  <c r="M240" s="1"/>
  <c r="BX238"/>
  <c r="BX240" s="1"/>
  <c r="BL238"/>
  <c r="BL240" s="1"/>
  <c r="AZ238"/>
  <c r="AZ240" s="1"/>
  <c r="AM238"/>
  <c r="AM240" s="1"/>
  <c r="BW238"/>
  <c r="BW240" s="1"/>
  <c r="BN238"/>
  <c r="BN240" s="1"/>
  <c r="BD238"/>
  <c r="BD240" s="1"/>
  <c r="AK238"/>
  <c r="AK240" s="1"/>
  <c r="AA238"/>
  <c r="AA240" s="1"/>
  <c r="R238"/>
  <c r="R240" s="1"/>
  <c r="CF238"/>
  <c r="CF240" s="1"/>
  <c r="BS238"/>
  <c r="BS240" s="1"/>
  <c r="BE238"/>
  <c r="BE240" s="1"/>
  <c r="AU238"/>
  <c r="AU240" s="1"/>
  <c r="I238"/>
  <c r="I240" s="1"/>
  <c r="BV238"/>
  <c r="BV240" s="1"/>
  <c r="BK238"/>
  <c r="BK240" s="1"/>
  <c r="AS238"/>
  <c r="AS240" s="1"/>
  <c r="AG238"/>
  <c r="AG240" s="1"/>
  <c r="CH238"/>
  <c r="CH240" s="1"/>
  <c r="CI238"/>
  <c r="CI240" s="1"/>
  <c r="CJ238"/>
  <c r="CJ240" s="1"/>
  <c r="CK238"/>
  <c r="CK240" s="1"/>
  <c r="CL238"/>
  <c r="CL240" s="1"/>
  <c r="CM238"/>
  <c r="CM240" s="1"/>
  <c r="CN238"/>
  <c r="CN240" s="1"/>
  <c r="CO238"/>
  <c r="CO240" s="1"/>
  <c r="CR238"/>
  <c r="CR240" s="1"/>
  <c r="CP238"/>
  <c r="CP240" s="1"/>
  <c r="CU238"/>
  <c r="CU240" s="1"/>
  <c r="CT238"/>
  <c r="CT240" s="1"/>
  <c r="CQ238"/>
  <c r="CQ240" s="1"/>
  <c r="CV238"/>
  <c r="CV240" s="1"/>
  <c r="CS238"/>
  <c r="CS240" s="1"/>
  <c r="CX238"/>
  <c r="CX240" s="1"/>
  <c r="CW238"/>
  <c r="CW240" s="1"/>
  <c r="CY238"/>
  <c r="CY240" s="1"/>
  <c r="DB238"/>
  <c r="DB240" s="1"/>
  <c r="CZ238"/>
  <c r="CZ240" s="1"/>
  <c r="DA238"/>
  <c r="DA240" s="1"/>
  <c r="DC238"/>
  <c r="DC240" s="1"/>
  <c r="DH238"/>
  <c r="DH240" s="1"/>
  <c r="DG238"/>
  <c r="DG240" s="1"/>
  <c r="DE238"/>
  <c r="DE240" s="1"/>
  <c r="DD238"/>
  <c r="DD240" s="1"/>
  <c r="DF238"/>
  <c r="DF240" s="1"/>
  <c r="DI227"/>
  <c r="DI230" s="1"/>
  <c r="DH227" s="1"/>
  <c r="DH230" s="1"/>
  <c r="DG227" s="1"/>
  <c r="D44" i="18"/>
  <c r="D50"/>
  <c r="I128" i="17"/>
  <c r="D48" i="18"/>
  <c r="I217" i="22"/>
  <c r="I124" i="17" s="1"/>
  <c r="D42" i="18"/>
  <c r="I130" i="17"/>
  <c r="H130"/>
  <c r="H31"/>
  <c r="I31"/>
  <c r="BQ57" i="23"/>
  <c r="BQ58" s="1"/>
  <c r="BQ59" s="1"/>
  <c r="BR30" s="1"/>
  <c r="BR27" s="1"/>
  <c r="BR31" s="1"/>
  <c r="DE76" i="22" l="1"/>
  <c r="DE79" s="1"/>
  <c r="DD76" s="1"/>
  <c r="DD79" s="1"/>
  <c r="DC76" s="1"/>
  <c r="DG230"/>
  <c r="DF227" s="1"/>
  <c r="DF230" s="1"/>
  <c r="DE227" s="1"/>
  <c r="I132" i="17"/>
  <c r="H132"/>
  <c r="BR51" i="23"/>
  <c r="DC79" i="22" l="1"/>
  <c r="DB76" s="1"/>
  <c r="DE230"/>
  <c r="DD227" s="1"/>
  <c r="DD230" s="1"/>
  <c r="DC227" s="1"/>
  <c r="BR48" i="23"/>
  <c r="DB79" i="22" l="1"/>
  <c r="DA76" s="1"/>
  <c r="DC230"/>
  <c r="DB227" s="1"/>
  <c r="BR57" i="23"/>
  <c r="BR58" s="1"/>
  <c r="BR59" s="1"/>
  <c r="BS30" s="1"/>
  <c r="BS27" s="1"/>
  <c r="BS31" s="1"/>
  <c r="DA79" i="22" l="1"/>
  <c r="CZ76" s="1"/>
  <c r="DB230"/>
  <c r="DA227" s="1"/>
  <c r="BS51" i="23"/>
  <c r="CZ79" i="22" l="1"/>
  <c r="CY76" s="1"/>
  <c r="CY79" s="1"/>
  <c r="CX76" s="1"/>
  <c r="DA230"/>
  <c r="CZ227" s="1"/>
  <c r="BS48" i="23"/>
  <c r="CX79" i="22" l="1"/>
  <c r="CW76" s="1"/>
  <c r="CZ230"/>
  <c r="CY227" s="1"/>
  <c r="CY230" s="1"/>
  <c r="CX227" s="1"/>
  <c r="BS57" i="23"/>
  <c r="BS58" s="1"/>
  <c r="BS59" s="1"/>
  <c r="BT30" s="1"/>
  <c r="BT27" s="1"/>
  <c r="BT31" s="1"/>
  <c r="CW79" i="22" l="1"/>
  <c r="CV76" s="1"/>
  <c r="CX230"/>
  <c r="CW227" s="1"/>
  <c r="BT51" i="23"/>
  <c r="CV79" i="22" l="1"/>
  <c r="CU76" s="1"/>
  <c r="CU79" s="1"/>
  <c r="CT76" s="1"/>
  <c r="CW230"/>
  <c r="CV227" s="1"/>
  <c r="BT48" i="23"/>
  <c r="CT79" i="22" l="1"/>
  <c r="CS76" s="1"/>
  <c r="CS79" s="1"/>
  <c r="CR76" s="1"/>
  <c r="CR79" s="1"/>
  <c r="CQ76" s="1"/>
  <c r="CQ79" s="1"/>
  <c r="CP76" s="1"/>
  <c r="CV230"/>
  <c r="CU227" s="1"/>
  <c r="CU230" s="1"/>
  <c r="CT227" s="1"/>
  <c r="BT57" i="23"/>
  <c r="BT58" s="1"/>
  <c r="BT59" s="1"/>
  <c r="BU30" s="1"/>
  <c r="BU27" s="1"/>
  <c r="BU31" s="1"/>
  <c r="CP79" i="22" l="1"/>
  <c r="CO76" s="1"/>
  <c r="CT230"/>
  <c r="CS227" s="1"/>
  <c r="BU51" i="23"/>
  <c r="CO79" i="22" l="1"/>
  <c r="CN76" s="1"/>
  <c r="CS230"/>
  <c r="CR227" s="1"/>
  <c r="BU48" i="23"/>
  <c r="CN79" i="22" l="1"/>
  <c r="CM76" s="1"/>
  <c r="CR230"/>
  <c r="CQ227" s="1"/>
  <c r="CQ230" s="1"/>
  <c r="CP227" s="1"/>
  <c r="BU57" i="23"/>
  <c r="BU58" s="1"/>
  <c r="BU59" s="1"/>
  <c r="BV30" s="1"/>
  <c r="BV27" s="1"/>
  <c r="BV31" s="1"/>
  <c r="CM79" i="22" l="1"/>
  <c r="CL76" s="1"/>
  <c r="CL79" s="1"/>
  <c r="CK76" s="1"/>
  <c r="CP230"/>
  <c r="CO227" s="1"/>
  <c r="BV51" i="23"/>
  <c r="CK79" i="22" l="1"/>
  <c r="CJ76" s="1"/>
  <c r="CO230"/>
  <c r="CN227" s="1"/>
  <c r="BV48" i="23"/>
  <c r="CJ79" i="22" l="1"/>
  <c r="CI76" s="1"/>
  <c r="CN230"/>
  <c r="CM227" s="1"/>
  <c r="CM230" s="1"/>
  <c r="CL227" s="1"/>
  <c r="BV57" i="23"/>
  <c r="BV58" s="1"/>
  <c r="BV59" s="1"/>
  <c r="BW30" s="1"/>
  <c r="BW27" s="1"/>
  <c r="BW31" s="1"/>
  <c r="CI79" i="22" l="1"/>
  <c r="CH76" s="1"/>
  <c r="CL230"/>
  <c r="CK227" s="1"/>
  <c r="BW51" i="23"/>
  <c r="CH79" i="22" l="1"/>
  <c r="CG76" s="1"/>
  <c r="CK230"/>
  <c r="CJ227" s="1"/>
  <c r="BW48" i="23"/>
  <c r="CG79" i="22" l="1"/>
  <c r="CF76" s="1"/>
  <c r="CJ230"/>
  <c r="CI227" s="1"/>
  <c r="BW57" i="23"/>
  <c r="BW58" s="1"/>
  <c r="BW59" s="1"/>
  <c r="BX30" s="1"/>
  <c r="BX27" s="1"/>
  <c r="BX31" s="1"/>
  <c r="CF79" i="22" l="1"/>
  <c r="CE76" s="1"/>
  <c r="CI230"/>
  <c r="CH227" s="1"/>
  <c r="BX51" i="23"/>
  <c r="CE79" i="22" l="1"/>
  <c r="CD76" s="1"/>
  <c r="CD79" s="1"/>
  <c r="CC76" s="1"/>
  <c r="CC79" s="1"/>
  <c r="CB76" s="1"/>
  <c r="CH230"/>
  <c r="CG227" s="1"/>
  <c r="BX48" i="23"/>
  <c r="CB79" i="22" l="1"/>
  <c r="CA76" s="1"/>
  <c r="CG230"/>
  <c r="CF227" s="1"/>
  <c r="BX57" i="23"/>
  <c r="BX58" s="1"/>
  <c r="BX59" s="1"/>
  <c r="BY30" s="1"/>
  <c r="BY27" s="1"/>
  <c r="BY31" s="1"/>
  <c r="CA79" i="22" l="1"/>
  <c r="BZ76" s="1"/>
  <c r="CF230"/>
  <c r="CE227" s="1"/>
  <c r="CE230" s="1"/>
  <c r="CD227" s="1"/>
  <c r="CD230" s="1"/>
  <c r="CC227" s="1"/>
  <c r="BY51" i="23"/>
  <c r="BZ79" i="22" l="1"/>
  <c r="BY76" s="1"/>
  <c r="CC230"/>
  <c r="CB227" s="1"/>
  <c r="BY48" i="23"/>
  <c r="BY79" i="22" l="1"/>
  <c r="BX76" s="1"/>
  <c r="CB230"/>
  <c r="CA227" s="1"/>
  <c r="BY57" i="23"/>
  <c r="BY58" s="1"/>
  <c r="BY59" s="1"/>
  <c r="BZ30" s="1"/>
  <c r="BZ27" s="1"/>
  <c r="BZ31" s="1"/>
  <c r="BX79" i="22" l="1"/>
  <c r="BW76" s="1"/>
  <c r="BW79" s="1"/>
  <c r="BV76" s="1"/>
  <c r="CA230"/>
  <c r="BZ227" s="1"/>
  <c r="BZ51" i="23"/>
  <c r="BV79" i="22" l="1"/>
  <c r="BU76" s="1"/>
  <c r="BZ230"/>
  <c r="BY227" s="1"/>
  <c r="BZ48" i="23"/>
  <c r="BU79" i="22" l="1"/>
  <c r="BT76" s="1"/>
  <c r="BY230"/>
  <c r="BX227" s="1"/>
  <c r="BX230" s="1"/>
  <c r="BW227" s="1"/>
  <c r="BW230" s="1"/>
  <c r="BV227" s="1"/>
  <c r="BZ57" i="23"/>
  <c r="BZ58" s="1"/>
  <c r="BZ59" s="1"/>
  <c r="CA30" s="1"/>
  <c r="CA27" s="1"/>
  <c r="CA31" s="1"/>
  <c r="BT79" i="22" l="1"/>
  <c r="BS76" s="1"/>
  <c r="BV230"/>
  <c r="BU227" s="1"/>
  <c r="BU230" s="1"/>
  <c r="BT227" s="1"/>
  <c r="CA51" i="23"/>
  <c r="BS79" i="22" l="1"/>
  <c r="BR76" s="1"/>
  <c r="BT230"/>
  <c r="BS227" s="1"/>
  <c r="CA48" i="23"/>
  <c r="BR79" i="22" l="1"/>
  <c r="BQ76" s="1"/>
  <c r="BS230"/>
  <c r="BR227" s="1"/>
  <c r="CA57" i="23"/>
  <c r="CA58" s="1"/>
  <c r="CA59" s="1"/>
  <c r="CB30" s="1"/>
  <c r="CB27" s="1"/>
  <c r="CB31" s="1"/>
  <c r="BQ79" i="22" l="1"/>
  <c r="BP76" s="1"/>
  <c r="BR230"/>
  <c r="BQ227" s="1"/>
  <c r="CB51" i="23"/>
  <c r="BP79" i="22" l="1"/>
  <c r="BO76" s="1"/>
  <c r="BO79" s="1"/>
  <c r="BN76" s="1"/>
  <c r="BQ230"/>
  <c r="BP227" s="1"/>
  <c r="CB48" i="23"/>
  <c r="BN79" i="22" l="1"/>
  <c r="BM76" s="1"/>
  <c r="BM79" s="1"/>
  <c r="BP230"/>
  <c r="BO227" s="1"/>
  <c r="BO230" s="1"/>
  <c r="BN227" s="1"/>
  <c r="CB57" i="23"/>
  <c r="CB58" s="1"/>
  <c r="CB59" s="1"/>
  <c r="CC30" s="1"/>
  <c r="CC27" s="1"/>
  <c r="CC31" s="1"/>
  <c r="BN230" i="22" l="1"/>
  <c r="BM227" s="1"/>
  <c r="CC51" i="23"/>
  <c r="BL76" i="22"/>
  <c r="BM230" l="1"/>
  <c r="BL227" s="1"/>
  <c r="BL230" s="1"/>
  <c r="BL79"/>
  <c r="CC48" i="23"/>
  <c r="CC57" l="1"/>
  <c r="CC58" s="1"/>
  <c r="CC59" s="1"/>
  <c r="CD30" s="1"/>
  <c r="CD27" s="1"/>
  <c r="CD31" s="1"/>
  <c r="BK227" i="22"/>
  <c r="BK76"/>
  <c r="BK79" l="1"/>
  <c r="BK230"/>
  <c r="CD51" i="23"/>
  <c r="CD48" l="1"/>
  <c r="BJ227" i="22"/>
  <c r="BJ76"/>
  <c r="BJ230" l="1"/>
  <c r="CD57" i="23"/>
  <c r="CD58" s="1"/>
  <c r="CD59" s="1"/>
  <c r="CE30" s="1"/>
  <c r="CE27" s="1"/>
  <c r="CE31" s="1"/>
  <c r="BJ79" i="22"/>
  <c r="CE51" i="23" l="1"/>
  <c r="BI76" i="22"/>
  <c r="BI227"/>
  <c r="BI79" l="1"/>
  <c r="BI230"/>
  <c r="CE48" i="23"/>
  <c r="CE57" l="1"/>
  <c r="CE58" s="1"/>
  <c r="CE59" s="1"/>
  <c r="CF30" s="1"/>
  <c r="CF27" s="1"/>
  <c r="CF31" s="1"/>
  <c r="BH227" i="22"/>
  <c r="BH76"/>
  <c r="BH79" l="1"/>
  <c r="BH230"/>
  <c r="CF51" i="23"/>
  <c r="CF48" l="1"/>
  <c r="BG227" i="22"/>
  <c r="BG76"/>
  <c r="BG79" l="1"/>
  <c r="BG230"/>
  <c r="CF57" i="23"/>
  <c r="CF58" s="1"/>
  <c r="CF59" s="1"/>
  <c r="CG30" s="1"/>
  <c r="CG27" s="1"/>
  <c r="CG31" s="1"/>
  <c r="CG51" l="1"/>
  <c r="BF227" i="22"/>
  <c r="BF76"/>
  <c r="BF230" l="1"/>
  <c r="BF79"/>
  <c r="CG48" i="23"/>
  <c r="CG57" l="1"/>
  <c r="CG58" s="1"/>
  <c r="CG59" s="1"/>
  <c r="CH30" s="1"/>
  <c r="CH27" s="1"/>
  <c r="CH31" s="1"/>
  <c r="BE76" i="22"/>
  <c r="BE227"/>
  <c r="CH51" i="23" l="1"/>
  <c r="BE79" i="22"/>
  <c r="BE230"/>
  <c r="CH48" i="23" l="1"/>
  <c r="BD227" i="22"/>
  <c r="BD76"/>
  <c r="BD79" l="1"/>
  <c r="BD230"/>
  <c r="CH57" i="23"/>
  <c r="CH58" s="1"/>
  <c r="CH59" s="1"/>
  <c r="CI30" s="1"/>
  <c r="CI27" s="1"/>
  <c r="CI31" s="1"/>
  <c r="CI51" l="1"/>
  <c r="BC227" i="22"/>
  <c r="BC76"/>
  <c r="BC230" l="1"/>
  <c r="BC79"/>
  <c r="CI48" i="23"/>
  <c r="CI57" l="1"/>
  <c r="CI58" s="1"/>
  <c r="CI59" s="1"/>
  <c r="CJ30" s="1"/>
  <c r="CJ27" s="1"/>
  <c r="CJ31" s="1"/>
  <c r="BB76" i="22"/>
  <c r="BB227"/>
  <c r="CJ51" i="23" l="1"/>
  <c r="BB79" i="22"/>
  <c r="BA76" s="1"/>
  <c r="BB230"/>
  <c r="BA79" l="1"/>
  <c r="CJ48" i="23"/>
  <c r="BA227" i="22"/>
  <c r="BA230" l="1"/>
  <c r="CJ57" i="23"/>
  <c r="CJ58" s="1"/>
  <c r="CJ59" s="1"/>
  <c r="CK30" s="1"/>
  <c r="CK27" s="1"/>
  <c r="CK31" s="1"/>
  <c r="AZ76" i="22"/>
  <c r="CK51" i="23" l="1"/>
  <c r="AZ79" i="22"/>
  <c r="AY76" s="1"/>
  <c r="AZ227"/>
  <c r="AY79" l="1"/>
  <c r="AZ230"/>
  <c r="CK48" i="23"/>
  <c r="CK57" l="1"/>
  <c r="CK58" s="1"/>
  <c r="CK59" s="1"/>
  <c r="CL30" s="1"/>
  <c r="CL27" s="1"/>
  <c r="CL31" s="1"/>
  <c r="AY227" i="22"/>
  <c r="AX76"/>
  <c r="AX79" l="1"/>
  <c r="AY230"/>
  <c r="CL51" i="23"/>
  <c r="CL48" l="1"/>
  <c r="AX227" i="22"/>
  <c r="AW76"/>
  <c r="AX230" l="1"/>
  <c r="CL57" i="23"/>
  <c r="CL58" s="1"/>
  <c r="CL59" s="1"/>
  <c r="CM30" s="1"/>
  <c r="CM27" s="1"/>
  <c r="CM31" s="1"/>
  <c r="AW79" i="22"/>
  <c r="CM51" i="23" l="1"/>
  <c r="AV76" i="22"/>
  <c r="AW227"/>
  <c r="AV79" l="1"/>
  <c r="AW230"/>
  <c r="CM48" i="23"/>
  <c r="CM57" l="1"/>
  <c r="CM58" s="1"/>
  <c r="CM59" s="1"/>
  <c r="CN30" s="1"/>
  <c r="CN27" s="1"/>
  <c r="CN31" s="1"/>
  <c r="AV227" i="22"/>
  <c r="AU76"/>
  <c r="AU79" l="1"/>
  <c r="AV230"/>
  <c r="CN51" i="23"/>
  <c r="CN48" l="1"/>
  <c r="AU227" i="22"/>
  <c r="AT76"/>
  <c r="AT79" l="1"/>
  <c r="AU230"/>
  <c r="CN57" i="23"/>
  <c r="CN58" s="1"/>
  <c r="CN59" s="1"/>
  <c r="CO30" s="1"/>
  <c r="CO27" s="1"/>
  <c r="CO31" s="1"/>
  <c r="CO51" l="1"/>
  <c r="AT227" i="22"/>
  <c r="AS76"/>
  <c r="AT230" l="1"/>
  <c r="AS79"/>
  <c r="CO48" i="23"/>
  <c r="CO57" l="1"/>
  <c r="CO58" s="1"/>
  <c r="CO59" s="1"/>
  <c r="CP30" s="1"/>
  <c r="CP27" s="1"/>
  <c r="CP31" s="1"/>
  <c r="AR76" i="22"/>
  <c r="AS227"/>
  <c r="AS230" l="1"/>
  <c r="AR79"/>
  <c r="CP51" i="23"/>
  <c r="CP48" l="1"/>
  <c r="AQ76" i="22"/>
  <c r="AR227"/>
  <c r="AQ79" l="1"/>
  <c r="CP57" i="23"/>
  <c r="CP58" s="1"/>
  <c r="CP59" s="1"/>
  <c r="CQ30" s="1"/>
  <c r="CQ27" s="1"/>
  <c r="CQ31" s="1"/>
  <c r="AR230" i="22"/>
  <c r="CQ51" i="23" l="1"/>
  <c r="AQ227" i="22"/>
  <c r="AP76"/>
  <c r="AQ230" l="1"/>
  <c r="AP79"/>
  <c r="CQ48" i="23"/>
  <c r="CQ57" l="1"/>
  <c r="CQ58" s="1"/>
  <c r="CQ59" s="1"/>
  <c r="CR30" s="1"/>
  <c r="CR27" s="1"/>
  <c r="CR31" s="1"/>
  <c r="AO76" i="22"/>
  <c r="AP227"/>
  <c r="CR51" i="23" l="1"/>
  <c r="AO79" i="22"/>
  <c r="AP230"/>
  <c r="CR48" i="23" l="1"/>
  <c r="AO227" i="22"/>
  <c r="AN76"/>
  <c r="AO230" l="1"/>
  <c r="AN79"/>
  <c r="CR57" i="23"/>
  <c r="CR58" s="1"/>
  <c r="CR59" s="1"/>
  <c r="CS30" s="1"/>
  <c r="CS27" s="1"/>
  <c r="CS31" s="1"/>
  <c r="CS51" l="1"/>
  <c r="AM76" i="22"/>
  <c r="AN227"/>
  <c r="AM79" l="1"/>
  <c r="AN230"/>
  <c r="CS48" i="23"/>
  <c r="CS57" l="1"/>
  <c r="CS58" s="1"/>
  <c r="CS59" s="1"/>
  <c r="CT30" s="1"/>
  <c r="CT27" s="1"/>
  <c r="CT31" s="1"/>
  <c r="AM227" i="22"/>
  <c r="AL76"/>
  <c r="AL79" l="1"/>
  <c r="AM230"/>
  <c r="CT51" i="23"/>
  <c r="CT48" l="1"/>
  <c r="AL227" i="22"/>
  <c r="AK76"/>
  <c r="AL230" l="1"/>
  <c r="CT57" i="23"/>
  <c r="CT58" s="1"/>
  <c r="CT59" s="1"/>
  <c r="CU30" s="1"/>
  <c r="CU27" s="1"/>
  <c r="CU31" s="1"/>
  <c r="AK79" i="22"/>
  <c r="CU51" i="23" l="1"/>
  <c r="AJ76" i="22"/>
  <c r="AK227"/>
  <c r="AJ79" l="1"/>
  <c r="AK230"/>
  <c r="CU48" i="23"/>
  <c r="CU57" l="1"/>
  <c r="CU58" s="1"/>
  <c r="CU59" s="1"/>
  <c r="CV30" s="1"/>
  <c r="CV27" s="1"/>
  <c r="CV31" s="1"/>
  <c r="AJ227" i="22"/>
  <c r="AI76"/>
  <c r="AI79" l="1"/>
  <c r="AJ230"/>
  <c r="CV51" i="23"/>
  <c r="CV48" l="1"/>
  <c r="AI227" i="22"/>
  <c r="AH76"/>
  <c r="CV57" i="23" l="1"/>
  <c r="CV58" s="1"/>
  <c r="CV59" s="1"/>
  <c r="CW30" s="1"/>
  <c r="CW27" s="1"/>
  <c r="CW31" s="1"/>
  <c r="AI230" i="22"/>
  <c r="AH227" s="1"/>
  <c r="AH79"/>
  <c r="AG76" s="1"/>
  <c r="AH230" l="1"/>
  <c r="AG79"/>
  <c r="CW51" i="23"/>
  <c r="CW48" l="1"/>
  <c r="AF76" i="22"/>
  <c r="AG227"/>
  <c r="AF79" l="1"/>
  <c r="AG230"/>
  <c r="CW57" i="23"/>
  <c r="CW58" s="1"/>
  <c r="CW59" s="1"/>
  <c r="CX30" s="1"/>
  <c r="CX27" s="1"/>
  <c r="CX31" s="1"/>
  <c r="CX51" l="1"/>
  <c r="AF227" i="22"/>
  <c r="AE76"/>
  <c r="AF230" l="1"/>
  <c r="AE79"/>
  <c r="CX48" i="23"/>
  <c r="CX57" l="1"/>
  <c r="CX58" s="1"/>
  <c r="CX59" s="1"/>
  <c r="CY30" s="1"/>
  <c r="CY27" s="1"/>
  <c r="CY31" s="1"/>
  <c r="AD76" i="22"/>
  <c r="AE227"/>
  <c r="CY51" i="23" l="1"/>
  <c r="AD79" i="22"/>
  <c r="AC76" s="1"/>
  <c r="AE230"/>
  <c r="AD227" s="1"/>
  <c r="AD230" l="1"/>
  <c r="AC79"/>
  <c r="CY48" i="23"/>
  <c r="CY57" l="1"/>
  <c r="CY58" s="1"/>
  <c r="CY59" s="1"/>
  <c r="CZ30" s="1"/>
  <c r="CZ27" s="1"/>
  <c r="CZ31" s="1"/>
  <c r="AB76" i="22"/>
  <c r="AC227"/>
  <c r="AC230" l="1"/>
  <c r="AB79"/>
  <c r="CZ51" i="23"/>
  <c r="CZ48" l="1"/>
  <c r="AA76" i="22"/>
  <c r="AB227"/>
  <c r="CZ57" i="23" l="1"/>
  <c r="CZ58" s="1"/>
  <c r="CZ59" s="1"/>
  <c r="DA30" s="1"/>
  <c r="DA27" s="1"/>
  <c r="DA31" s="1"/>
  <c r="AA79" i="22"/>
  <c r="Z76" s="1"/>
  <c r="AB230"/>
  <c r="AA227" s="1"/>
  <c r="AA230" l="1"/>
  <c r="Z227" s="1"/>
  <c r="Z79"/>
  <c r="DA51" i="23"/>
  <c r="DA48" l="1"/>
  <c r="Z230" i="22"/>
  <c r="Y76"/>
  <c r="Y79" l="1"/>
  <c r="DA57" i="23"/>
  <c r="DA58" s="1"/>
  <c r="DA59" s="1"/>
  <c r="DB30" s="1"/>
  <c r="DB27" s="1"/>
  <c r="DB31" s="1"/>
  <c r="Y227" i="22"/>
  <c r="DB51" i="23" l="1"/>
  <c r="Y230" i="22"/>
  <c r="X227" s="1"/>
  <c r="X76"/>
  <c r="X230" l="1"/>
  <c r="DB48" i="23"/>
  <c r="X79" i="22"/>
  <c r="DB57" i="23" l="1"/>
  <c r="DB58" s="1"/>
  <c r="DB59" s="1"/>
  <c r="DC30" s="1"/>
  <c r="DC27" s="1"/>
  <c r="DC31" s="1"/>
  <c r="W76" i="22"/>
  <c r="W227"/>
  <c r="W230" l="1"/>
  <c r="W79"/>
  <c r="DC51" i="23"/>
  <c r="DC48" l="1"/>
  <c r="V76" i="22"/>
  <c r="V227"/>
  <c r="V79" l="1"/>
  <c r="DC57" i="23"/>
  <c r="DC58" s="1"/>
  <c r="DC59" s="1"/>
  <c r="DD30" s="1"/>
  <c r="DD27" s="1"/>
  <c r="DD31" s="1"/>
  <c r="V230" i="22"/>
  <c r="U227" s="1"/>
  <c r="U230" l="1"/>
  <c r="DD51" i="23"/>
  <c r="U76" i="22"/>
  <c r="U79" l="1"/>
  <c r="DD48" i="23"/>
  <c r="T227" i="22"/>
  <c r="DD57" i="23" l="1"/>
  <c r="DD58" s="1"/>
  <c r="DD59" s="1"/>
  <c r="DE30" s="1"/>
  <c r="DE27" s="1"/>
  <c r="DE31" s="1"/>
  <c r="T230" i="22"/>
  <c r="S227" s="1"/>
  <c r="T76"/>
  <c r="DE51" i="23" l="1"/>
  <c r="S230" i="22"/>
  <c r="T79"/>
  <c r="DE48" i="23" l="1"/>
  <c r="S76" i="22"/>
  <c r="R227"/>
  <c r="S79" l="1"/>
  <c r="DE57" i="23"/>
  <c r="DE58" s="1"/>
  <c r="DE59" s="1"/>
  <c r="DF30" s="1"/>
  <c r="DF27" s="1"/>
  <c r="DF31" s="1"/>
  <c r="R230" i="22"/>
  <c r="DF51" i="23" l="1"/>
  <c r="Q227" i="22"/>
  <c r="R76"/>
  <c r="Q230" l="1"/>
  <c r="R79"/>
  <c r="DF48" i="23"/>
  <c r="DF57" l="1"/>
  <c r="DF58" s="1"/>
  <c r="DF59" s="1"/>
  <c r="DG30" s="1"/>
  <c r="DG27" s="1"/>
  <c r="DG31" s="1"/>
  <c r="Q76" i="22"/>
  <c r="P227"/>
  <c r="P230" l="1"/>
  <c r="Q79"/>
  <c r="DG51" i="23"/>
  <c r="DG48" l="1"/>
  <c r="P76" i="22"/>
  <c r="O227"/>
  <c r="P79" l="1"/>
  <c r="DG57" i="23"/>
  <c r="DG58" s="1"/>
  <c r="DG59" s="1"/>
  <c r="DH30" s="1"/>
  <c r="DH27" s="1"/>
  <c r="DH31" s="1"/>
  <c r="O230" i="22"/>
  <c r="DH51" i="23" l="1"/>
  <c r="N227" i="22"/>
  <c r="O76"/>
  <c r="N230" l="1"/>
  <c r="O79"/>
  <c r="DH48" i="23"/>
  <c r="DH57" l="1"/>
  <c r="DH58" s="1"/>
  <c r="DH59" s="1"/>
  <c r="DI30" s="1"/>
  <c r="DI27" s="1"/>
  <c r="DI31" s="1"/>
  <c r="N76" i="22"/>
  <c r="M227"/>
  <c r="M230" l="1"/>
  <c r="N79"/>
  <c r="DI51" i="23"/>
  <c r="DI48" l="1"/>
  <c r="M76" i="22"/>
  <c r="L227"/>
  <c r="M79" l="1"/>
  <c r="DI57" i="23"/>
  <c r="DI58" s="1"/>
  <c r="DI59" s="1"/>
  <c r="DJ30" s="1"/>
  <c r="DJ27" s="1"/>
  <c r="DJ31" s="1"/>
  <c r="L230" i="22"/>
  <c r="DJ51" i="23" l="1"/>
  <c r="K227" i="22"/>
  <c r="L76"/>
  <c r="DJ48" i="23" l="1"/>
  <c r="DJ57" s="1"/>
  <c r="DJ58" s="1"/>
  <c r="DJ59" s="1"/>
  <c r="L79" i="22"/>
  <c r="K230"/>
  <c r="J227" l="1"/>
  <c r="J230" s="1"/>
  <c r="K76"/>
  <c r="J232" l="1"/>
  <c r="K229" s="1"/>
  <c r="J233"/>
  <c r="K79"/>
  <c r="J76" s="1"/>
  <c r="J79" s="1"/>
  <c r="K231" l="1"/>
  <c r="K233" s="1"/>
  <c r="J81"/>
  <c r="K78" s="1"/>
  <c r="J82"/>
  <c r="K80" l="1"/>
  <c r="K232"/>
  <c r="L229" s="1"/>
  <c r="L231" l="1"/>
  <c r="L233" s="1"/>
  <c r="K82"/>
  <c r="K81"/>
  <c r="L78" s="1"/>
  <c r="L232" l="1"/>
  <c r="M229" s="1"/>
  <c r="M231" s="1"/>
  <c r="L80"/>
  <c r="L81" s="1"/>
  <c r="M78" s="1"/>
  <c r="M233" l="1"/>
  <c r="M232"/>
  <c r="N229" s="1"/>
  <c r="N231" s="1"/>
  <c r="N233" s="1"/>
  <c r="L82"/>
  <c r="M80"/>
  <c r="M82" s="1"/>
  <c r="E18" i="11" l="1"/>
  <c r="E21" s="1"/>
  <c r="M81" i="22"/>
  <c r="N78" s="1"/>
  <c r="N232"/>
  <c r="O229" s="1"/>
  <c r="E81" i="11" l="1"/>
  <c r="E84" s="1"/>
  <c r="N80" i="22"/>
  <c r="O231"/>
  <c r="O233" s="1"/>
  <c r="N82" l="1"/>
  <c r="O232"/>
  <c r="P229" s="1"/>
  <c r="N81"/>
  <c r="O78" s="1"/>
  <c r="P231" l="1"/>
  <c r="P233" s="1"/>
  <c r="O80"/>
  <c r="O82" l="1"/>
  <c r="O81"/>
  <c r="P78" s="1"/>
  <c r="P232"/>
  <c r="Q229" s="1"/>
  <c r="Q231" l="1"/>
  <c r="Q233" s="1"/>
  <c r="P80"/>
  <c r="P82" s="1"/>
  <c r="P81" l="1"/>
  <c r="Q78" s="1"/>
  <c r="Q232"/>
  <c r="R229" s="1"/>
  <c r="Q80" l="1"/>
  <c r="Q82" s="1"/>
  <c r="R231"/>
  <c r="R233" s="1"/>
  <c r="R232" l="1"/>
  <c r="S229" s="1"/>
  <c r="Q81"/>
  <c r="R78" s="1"/>
  <c r="S231" l="1"/>
  <c r="S233" s="1"/>
  <c r="R80"/>
  <c r="R82" l="1"/>
  <c r="R81"/>
  <c r="S78" s="1"/>
  <c r="S232"/>
  <c r="T229" s="1"/>
  <c r="T231" l="1"/>
  <c r="T233" s="1"/>
  <c r="S80"/>
  <c r="S82" l="1"/>
  <c r="S81"/>
  <c r="T78" s="1"/>
  <c r="T232"/>
  <c r="U229" s="1"/>
  <c r="U231" l="1"/>
  <c r="U233" s="1"/>
  <c r="T80"/>
  <c r="T82" s="1"/>
  <c r="T81" l="1"/>
  <c r="U78" s="1"/>
  <c r="U80" s="1"/>
  <c r="U82" s="1"/>
  <c r="U232"/>
  <c r="V229" s="1"/>
  <c r="U81" l="1"/>
  <c r="V78" s="1"/>
  <c r="V80" s="1"/>
  <c r="V81" s="1"/>
  <c r="W78" s="1"/>
  <c r="V231"/>
  <c r="V233" s="1"/>
  <c r="V232" l="1"/>
  <c r="W229" s="1"/>
  <c r="W231" s="1"/>
  <c r="W233" s="1"/>
  <c r="V82"/>
  <c r="W80"/>
  <c r="W82" s="1"/>
  <c r="W81" l="1"/>
  <c r="X78" s="1"/>
  <c r="W232"/>
  <c r="X229" s="1"/>
  <c r="X80" l="1"/>
  <c r="X81" s="1"/>
  <c r="Y78" s="1"/>
  <c r="X231"/>
  <c r="X233" s="1"/>
  <c r="X232" l="1"/>
  <c r="Y229" s="1"/>
  <c r="Y231" s="1"/>
  <c r="Y233" s="1"/>
  <c r="X82"/>
  <c r="Y80"/>
  <c r="Y82" s="1"/>
  <c r="H18" i="11" l="1"/>
  <c r="H21" s="1"/>
  <c r="Y81" i="22"/>
  <c r="Z78" s="1"/>
  <c r="Z80" s="1"/>
  <c r="Y232"/>
  <c r="Z229" s="1"/>
  <c r="H81" i="11" l="1"/>
  <c r="H84" s="1"/>
  <c r="Z231" i="22"/>
  <c r="Z233" s="1"/>
  <c r="Z82"/>
  <c r="Z81"/>
  <c r="AA78" s="1"/>
  <c r="Z232" l="1"/>
  <c r="AA229" s="1"/>
  <c r="AA231" s="1"/>
  <c r="AA233" s="1"/>
  <c r="AA80"/>
  <c r="AA82" l="1"/>
  <c r="AA232"/>
  <c r="AB229" s="1"/>
  <c r="AA81"/>
  <c r="AB78" s="1"/>
  <c r="AB80" l="1"/>
  <c r="AB82" s="1"/>
  <c r="AB231"/>
  <c r="AB233" s="1"/>
  <c r="AB232" l="1"/>
  <c r="AC229" s="1"/>
  <c r="AB81"/>
  <c r="AC78" s="1"/>
  <c r="AC231" l="1"/>
  <c r="AC233" s="1"/>
  <c r="AC80"/>
  <c r="AC82" s="1"/>
  <c r="AC81" l="1"/>
  <c r="AD78" s="1"/>
  <c r="AC232"/>
  <c r="AD229" s="1"/>
  <c r="AD80" l="1"/>
  <c r="AD81" s="1"/>
  <c r="AE78" s="1"/>
  <c r="AD231"/>
  <c r="AD233" s="1"/>
  <c r="AD232" l="1"/>
  <c r="AE229" s="1"/>
  <c r="AE231" s="1"/>
  <c r="AE233" s="1"/>
  <c r="AD82"/>
  <c r="AE80"/>
  <c r="AE82" s="1"/>
  <c r="AE232" l="1"/>
  <c r="AF229" s="1"/>
  <c r="AF231" s="1"/>
  <c r="AF233" s="1"/>
  <c r="AE81"/>
  <c r="AF78" s="1"/>
  <c r="AF80" l="1"/>
  <c r="AF232"/>
  <c r="AG229" s="1"/>
  <c r="AG231" l="1"/>
  <c r="AG233" s="1"/>
  <c r="AF82"/>
  <c r="AF81"/>
  <c r="AG78" s="1"/>
  <c r="AG232" l="1"/>
  <c r="AH229" s="1"/>
  <c r="AH231" s="1"/>
  <c r="AH233" s="1"/>
  <c r="AG80"/>
  <c r="AG82" s="1"/>
  <c r="AH232" l="1"/>
  <c r="AI229" s="1"/>
  <c r="AI231" s="1"/>
  <c r="AG81"/>
  <c r="AH78" s="1"/>
  <c r="AI233" l="1"/>
  <c r="AI232"/>
  <c r="AJ229" s="1"/>
  <c r="AJ231" s="1"/>
  <c r="AJ233" s="1"/>
  <c r="AH80"/>
  <c r="AH82" l="1"/>
  <c r="AJ232"/>
  <c r="AK229" s="1"/>
  <c r="AH81"/>
  <c r="AI78" s="1"/>
  <c r="AK231" l="1"/>
  <c r="AK233" s="1"/>
  <c r="AI80"/>
  <c r="AI82" l="1"/>
  <c r="AI81"/>
  <c r="AJ78" s="1"/>
  <c r="AK232"/>
  <c r="AL229" s="1"/>
  <c r="AL231" l="1"/>
  <c r="AL233" s="1"/>
  <c r="AJ80"/>
  <c r="AJ82" s="1"/>
  <c r="AJ81" l="1"/>
  <c r="AK78" s="1"/>
  <c r="AL232"/>
  <c r="AM229" s="1"/>
  <c r="AK80" l="1"/>
  <c r="AK82" s="1"/>
  <c r="AM231"/>
  <c r="AM233" s="1"/>
  <c r="AM232" l="1"/>
  <c r="AN229" s="1"/>
  <c r="AK81"/>
  <c r="AL78" s="1"/>
  <c r="AN231" l="1"/>
  <c r="AN233" s="1"/>
  <c r="AL80"/>
  <c r="AL82" l="1"/>
  <c r="AL81"/>
  <c r="AM78" s="1"/>
  <c r="AN232"/>
  <c r="AO229" s="1"/>
  <c r="AM80" l="1"/>
  <c r="AO231"/>
  <c r="AO233" s="1"/>
  <c r="AM82" l="1"/>
  <c r="AO232"/>
  <c r="AP229" s="1"/>
  <c r="AM81"/>
  <c r="AN78" s="1"/>
  <c r="AN80" l="1"/>
  <c r="AN82" s="1"/>
  <c r="AP231"/>
  <c r="AP233" s="1"/>
  <c r="AP232" l="1"/>
  <c r="AQ229" s="1"/>
  <c r="AN81"/>
  <c r="AO78" s="1"/>
  <c r="AQ231" l="1"/>
  <c r="AQ233" s="1"/>
  <c r="AO80"/>
  <c r="AO82" s="1"/>
  <c r="AO81" l="1"/>
  <c r="AP78" s="1"/>
  <c r="AQ232"/>
  <c r="AR229" s="1"/>
  <c r="AP80" l="1"/>
  <c r="AP81" s="1"/>
  <c r="AQ78" s="1"/>
  <c r="AR231"/>
  <c r="AR233" s="1"/>
  <c r="AR232" l="1"/>
  <c r="AS229" s="1"/>
  <c r="AS231" s="1"/>
  <c r="AS233" s="1"/>
  <c r="AP82"/>
  <c r="AQ80"/>
  <c r="AQ82" s="1"/>
  <c r="AQ81" l="1"/>
  <c r="AR78" s="1"/>
  <c r="AS232"/>
  <c r="AT229" s="1"/>
  <c r="AR80" l="1"/>
  <c r="AR81" s="1"/>
  <c r="AS78" s="1"/>
  <c r="AT231"/>
  <c r="AT233" s="1"/>
  <c r="AT232" l="1"/>
  <c r="AU229" s="1"/>
  <c r="AU231" s="1"/>
  <c r="AU233" s="1"/>
  <c r="AR82"/>
  <c r="AS80"/>
  <c r="AS82" s="1"/>
  <c r="M18" i="11" l="1"/>
  <c r="M21" s="1"/>
  <c r="AS81" i="22"/>
  <c r="AT78" s="1"/>
  <c r="AT80" s="1"/>
  <c r="AU232"/>
  <c r="AV229" s="1"/>
  <c r="M81" i="11" l="1"/>
  <c r="M84" s="1"/>
  <c r="AV231" i="22"/>
  <c r="AV233" s="1"/>
  <c r="AT82"/>
  <c r="AT81"/>
  <c r="AU78" s="1"/>
  <c r="AV232" l="1"/>
  <c r="AW229" s="1"/>
  <c r="AW231" s="1"/>
  <c r="AW233" s="1"/>
  <c r="AU80"/>
  <c r="AU82" l="1"/>
  <c r="AW232"/>
  <c r="AX229" s="1"/>
  <c r="AU81"/>
  <c r="AV78" s="1"/>
  <c r="AV80" l="1"/>
  <c r="AV82" s="1"/>
  <c r="AX231"/>
  <c r="AX233" s="1"/>
  <c r="AX232" l="1"/>
  <c r="AY229" s="1"/>
  <c r="AV81"/>
  <c r="AW78" s="1"/>
  <c r="AY231" l="1"/>
  <c r="AY233" s="1"/>
  <c r="AW80"/>
  <c r="AW82" s="1"/>
  <c r="AY232" l="1"/>
  <c r="AZ229" s="1"/>
  <c r="AZ231" s="1"/>
  <c r="AW81"/>
  <c r="AX78" s="1"/>
  <c r="AZ233" l="1"/>
  <c r="AZ232"/>
  <c r="BA229" s="1"/>
  <c r="BA231" s="1"/>
  <c r="BA233" s="1"/>
  <c r="AX80"/>
  <c r="AX81" s="1"/>
  <c r="AY78" s="1"/>
  <c r="BA232" l="1"/>
  <c r="BB229" s="1"/>
  <c r="BB231" s="1"/>
  <c r="BB233" s="1"/>
  <c r="AX82"/>
  <c r="AY80"/>
  <c r="AY82" s="1"/>
  <c r="AY81" l="1"/>
  <c r="AZ78" s="1"/>
  <c r="BB232"/>
  <c r="BC229" s="1"/>
  <c r="AZ80" l="1"/>
  <c r="AZ81" s="1"/>
  <c r="BA78" s="1"/>
  <c r="BC231"/>
  <c r="BC233" s="1"/>
  <c r="BC232" l="1"/>
  <c r="BD229" s="1"/>
  <c r="BD231" s="1"/>
  <c r="AZ82"/>
  <c r="BA80"/>
  <c r="BA82" s="1"/>
  <c r="BA81" l="1"/>
  <c r="BB78" s="1"/>
  <c r="O18" i="11"/>
  <c r="O21" s="1"/>
  <c r="BD233" i="22"/>
  <c r="BD232"/>
  <c r="BE229" s="1"/>
  <c r="BE231" s="1"/>
  <c r="BE233" s="1"/>
  <c r="BB80"/>
  <c r="O81" i="11" l="1"/>
  <c r="O84" s="1"/>
  <c r="BB82" i="22"/>
  <c r="BE232"/>
  <c r="BF229" s="1"/>
  <c r="BB81"/>
  <c r="BC78" s="1"/>
  <c r="BF231" l="1"/>
  <c r="BF233" s="1"/>
  <c r="BC80"/>
  <c r="BC82" l="1"/>
  <c r="BC81"/>
  <c r="BD78" s="1"/>
  <c r="BF232"/>
  <c r="BG229" s="1"/>
  <c r="BG231" l="1"/>
  <c r="BG233" s="1"/>
  <c r="BD80"/>
  <c r="BD82" s="1"/>
  <c r="BD81" l="1"/>
  <c r="BE78" s="1"/>
  <c r="BE80" s="1"/>
  <c r="BE82" s="1"/>
  <c r="BG232"/>
  <c r="BH229" s="1"/>
  <c r="BE81" l="1"/>
  <c r="BF78" s="1"/>
  <c r="BF80" s="1"/>
  <c r="BH231"/>
  <c r="BH233" s="1"/>
  <c r="BF82" l="1"/>
  <c r="BH232"/>
  <c r="BI229" s="1"/>
  <c r="BF81"/>
  <c r="BG78" s="1"/>
  <c r="BI231" l="1"/>
  <c r="BI233" s="1"/>
  <c r="BG80"/>
  <c r="BI232" l="1"/>
  <c r="BJ229" s="1"/>
  <c r="BJ231" s="1"/>
  <c r="BJ233" s="1"/>
  <c r="BG82"/>
  <c r="BG81"/>
  <c r="BH78" s="1"/>
  <c r="BJ232" l="1"/>
  <c r="BK229" s="1"/>
  <c r="BK231" s="1"/>
  <c r="BK233" s="1"/>
  <c r="BH80"/>
  <c r="BH82" s="1"/>
  <c r="BH81" l="1"/>
  <c r="BI78" s="1"/>
  <c r="BK232"/>
  <c r="BL229" s="1"/>
  <c r="BI80" l="1"/>
  <c r="BI82" s="1"/>
  <c r="BL231"/>
  <c r="BL233" s="1"/>
  <c r="BL232" l="1"/>
  <c r="BM229" s="1"/>
  <c r="BI81"/>
  <c r="BJ78" s="1"/>
  <c r="BM231" l="1"/>
  <c r="BM233" s="1"/>
  <c r="BJ80"/>
  <c r="BM232" l="1"/>
  <c r="BN229" s="1"/>
  <c r="BN231" s="1"/>
  <c r="BN233" s="1"/>
  <c r="BJ82"/>
  <c r="BJ81"/>
  <c r="BK78" s="1"/>
  <c r="BK80" l="1"/>
  <c r="BN232"/>
  <c r="BO229" s="1"/>
  <c r="BK82" l="1"/>
  <c r="BO231"/>
  <c r="BO233" s="1"/>
  <c r="BK81"/>
  <c r="BL78" s="1"/>
  <c r="BO232" l="1"/>
  <c r="BP229" s="1"/>
  <c r="BP231" s="1"/>
  <c r="BP233" s="1"/>
  <c r="BL80"/>
  <c r="BL82" s="1"/>
  <c r="BL81" l="1"/>
  <c r="BM78" s="1"/>
  <c r="BP232"/>
  <c r="BQ229" s="1"/>
  <c r="BM80" l="1"/>
  <c r="BM82" s="1"/>
  <c r="BQ231"/>
  <c r="BQ233" s="1"/>
  <c r="BQ232" l="1"/>
  <c r="BR229" s="1"/>
  <c r="BM81"/>
  <c r="BN78" s="1"/>
  <c r="BR231" l="1"/>
  <c r="BR233" s="1"/>
  <c r="BN80"/>
  <c r="BN82" l="1"/>
  <c r="BN81"/>
  <c r="BO78" s="1"/>
  <c r="BR232"/>
  <c r="BS229" s="1"/>
  <c r="BO80" l="1"/>
  <c r="BS231"/>
  <c r="BS233" s="1"/>
  <c r="BO82" l="1"/>
  <c r="BS232"/>
  <c r="BT229" s="1"/>
  <c r="BO81"/>
  <c r="BP78" s="1"/>
  <c r="BP80" l="1"/>
  <c r="BP82" s="1"/>
  <c r="BT231"/>
  <c r="BT233" s="1"/>
  <c r="BT232" l="1"/>
  <c r="BU229" s="1"/>
  <c r="BU231" s="1"/>
  <c r="BU233" s="1"/>
  <c r="BP81"/>
  <c r="BQ78" s="1"/>
  <c r="BQ80" l="1"/>
  <c r="BQ82" s="1"/>
  <c r="BU232"/>
  <c r="BV229" s="1"/>
  <c r="BQ81" l="1"/>
  <c r="BR78" s="1"/>
  <c r="BR80" s="1"/>
  <c r="BV231"/>
  <c r="BV233" s="1"/>
  <c r="BR82" l="1"/>
  <c r="BV232"/>
  <c r="BW229" s="1"/>
  <c r="BR81"/>
  <c r="BS78" s="1"/>
  <c r="BW231" l="1"/>
  <c r="BW233" s="1"/>
  <c r="BS80"/>
  <c r="BS82" l="1"/>
  <c r="BS81"/>
  <c r="BT78" s="1"/>
  <c r="BW232"/>
  <c r="BX229" s="1"/>
  <c r="BX231" l="1"/>
  <c r="BX233" s="1"/>
  <c r="BT80"/>
  <c r="BT82" s="1"/>
  <c r="BT81" l="1"/>
  <c r="BU78" s="1"/>
  <c r="BX232"/>
  <c r="BY229" s="1"/>
  <c r="BU80" l="1"/>
  <c r="BU82" s="1"/>
  <c r="BY231"/>
  <c r="BY233" s="1"/>
  <c r="BU81" l="1"/>
  <c r="BV78" s="1"/>
  <c r="BV80" s="1"/>
  <c r="BV81" s="1"/>
  <c r="BW78" s="1"/>
  <c r="BY232"/>
  <c r="BZ229" s="1"/>
  <c r="BZ231" l="1"/>
  <c r="BZ233" s="1"/>
  <c r="BV82"/>
  <c r="BW80"/>
  <c r="BW82" s="1"/>
  <c r="BW81" l="1"/>
  <c r="BX78" s="1"/>
  <c r="BZ232"/>
  <c r="CA229" s="1"/>
  <c r="BX80" l="1"/>
  <c r="CA231"/>
  <c r="CA233" s="1"/>
  <c r="CA232" l="1"/>
  <c r="CB229" s="1"/>
  <c r="CB231" s="1"/>
  <c r="CB233" s="1"/>
  <c r="BX82"/>
  <c r="BX81"/>
  <c r="BY78" s="1"/>
  <c r="CB232" l="1"/>
  <c r="CC229" s="1"/>
  <c r="CC231" s="1"/>
  <c r="CC233" s="1"/>
  <c r="BY80"/>
  <c r="BY82" s="1"/>
  <c r="BY81" l="1"/>
  <c r="BZ78" s="1"/>
  <c r="CC232"/>
  <c r="CD229" s="1"/>
  <c r="BZ80" l="1"/>
  <c r="BZ81" s="1"/>
  <c r="CA78" s="1"/>
  <c r="CD231"/>
  <c r="CD233" s="1"/>
  <c r="CD232" l="1"/>
  <c r="CE229" s="1"/>
  <c r="CE231" s="1"/>
  <c r="CE233" s="1"/>
  <c r="BZ82"/>
  <c r="CA80"/>
  <c r="CA82" s="1"/>
  <c r="CA81" l="1"/>
  <c r="CB78" s="1"/>
  <c r="CE232"/>
  <c r="CF229" s="1"/>
  <c r="CB80" l="1"/>
  <c r="CF231"/>
  <c r="CF233" s="1"/>
  <c r="CF232" l="1"/>
  <c r="CG229" s="1"/>
  <c r="CG231" s="1"/>
  <c r="CG233" s="1"/>
  <c r="CB82"/>
  <c r="CB81"/>
  <c r="CC78" s="1"/>
  <c r="CG232" l="1"/>
  <c r="CH229" s="1"/>
  <c r="CH231" s="1"/>
  <c r="CH233" s="1"/>
  <c r="CC80"/>
  <c r="CC82" s="1"/>
  <c r="CC81" l="1"/>
  <c r="CD78" s="1"/>
  <c r="CH232"/>
  <c r="CI229" s="1"/>
  <c r="CD80" l="1"/>
  <c r="CI231"/>
  <c r="CI233" s="1"/>
  <c r="CI232" l="1"/>
  <c r="CJ229" s="1"/>
  <c r="CJ231" s="1"/>
  <c r="CJ233" s="1"/>
  <c r="CD82"/>
  <c r="CD81"/>
  <c r="CE78" s="1"/>
  <c r="CJ232" l="1"/>
  <c r="CK229" s="1"/>
  <c r="CK231" s="1"/>
  <c r="CK233" s="1"/>
  <c r="CE80"/>
  <c r="CE82" s="1"/>
  <c r="CE81" l="1"/>
  <c r="CF78" s="1"/>
  <c r="CF80" s="1"/>
  <c r="CF82" s="1"/>
  <c r="CK232"/>
  <c r="CL229" s="1"/>
  <c r="CL231" l="1"/>
  <c r="CL233" s="1"/>
  <c r="CF81"/>
  <c r="CG78" s="1"/>
  <c r="CG80" l="1"/>
  <c r="CG82" s="1"/>
  <c r="CL232"/>
  <c r="CM229" s="1"/>
  <c r="CG81" l="1"/>
  <c r="CH78" s="1"/>
  <c r="CH80" s="1"/>
  <c r="CM231"/>
  <c r="CM233" s="1"/>
  <c r="CM232" l="1"/>
  <c r="CN229" s="1"/>
  <c r="CN231" s="1"/>
  <c r="CN233" s="1"/>
  <c r="CH82"/>
  <c r="CH81"/>
  <c r="CI78" s="1"/>
  <c r="CI80" l="1"/>
  <c r="CN232"/>
  <c r="CO229" s="1"/>
  <c r="CI82" l="1"/>
  <c r="CO231"/>
  <c r="CO233" s="1"/>
  <c r="CI81"/>
  <c r="CJ78" s="1"/>
  <c r="CO232" l="1"/>
  <c r="CP229" s="1"/>
  <c r="CP231" s="1"/>
  <c r="CP233" s="1"/>
  <c r="CJ80"/>
  <c r="CJ82" s="1"/>
  <c r="CJ81" l="1"/>
  <c r="CK78" s="1"/>
  <c r="CP232"/>
  <c r="CQ229" s="1"/>
  <c r="CK80" l="1"/>
  <c r="CK82" s="1"/>
  <c r="CQ231"/>
  <c r="CQ233" s="1"/>
  <c r="CQ232" l="1"/>
  <c r="CR229" s="1"/>
  <c r="CK81"/>
  <c r="CL78" s="1"/>
  <c r="CR231" l="1"/>
  <c r="CR233" s="1"/>
  <c r="CL80"/>
  <c r="CL81" s="1"/>
  <c r="CM78" s="1"/>
  <c r="CL82" l="1"/>
  <c r="CR232"/>
  <c r="CS229" s="1"/>
  <c r="CM80"/>
  <c r="CM82" s="1"/>
  <c r="CM81" l="1"/>
  <c r="CN78" s="1"/>
  <c r="CN80" s="1"/>
  <c r="CS231"/>
  <c r="CS233" s="1"/>
  <c r="CN82" l="1"/>
  <c r="CS232"/>
  <c r="CT229" s="1"/>
  <c r="CN81"/>
  <c r="CO78" s="1"/>
  <c r="CO80" l="1"/>
  <c r="CT231"/>
  <c r="CT233" s="1"/>
  <c r="CO82" l="1"/>
  <c r="Y18" i="11"/>
  <c r="CT232" i="22"/>
  <c r="CU229" s="1"/>
  <c r="CO81"/>
  <c r="CP78" s="1"/>
  <c r="CP80" l="1"/>
  <c r="CU231"/>
  <c r="CU233" s="1"/>
  <c r="Y21" i="11"/>
  <c r="Y81"/>
  <c r="Y84" s="1"/>
  <c r="CP82" i="22" l="1"/>
  <c r="CU232"/>
  <c r="CV229" s="1"/>
  <c r="CP81"/>
  <c r="CQ78" s="1"/>
  <c r="CV231" l="1"/>
  <c r="CV233" s="1"/>
  <c r="CQ80"/>
  <c r="CQ82" l="1"/>
  <c r="CQ81"/>
  <c r="CR78" s="1"/>
  <c r="CV232"/>
  <c r="CW229" s="1"/>
  <c r="CW231" l="1"/>
  <c r="CW233" s="1"/>
  <c r="CR80"/>
  <c r="CR82" s="1"/>
  <c r="CR81" l="1"/>
  <c r="CS78" s="1"/>
  <c r="CW232"/>
  <c r="CX229" s="1"/>
  <c r="CS80" l="1"/>
  <c r="CS82" s="1"/>
  <c r="CX231"/>
  <c r="CX233" s="1"/>
  <c r="CX232" l="1"/>
  <c r="CY229" s="1"/>
  <c r="CS81"/>
  <c r="CT78" s="1"/>
  <c r="CY231" l="1"/>
  <c r="CY233" s="1"/>
  <c r="CT80"/>
  <c r="CT82" l="1"/>
  <c r="CT81"/>
  <c r="CU78" s="1"/>
  <c r="CY232"/>
  <c r="CZ229" s="1"/>
  <c r="CZ231" l="1"/>
  <c r="CZ233" s="1"/>
  <c r="CU80"/>
  <c r="CU82" l="1"/>
  <c r="CU81"/>
  <c r="CV78" s="1"/>
  <c r="CZ232"/>
  <c r="DA229" s="1"/>
  <c r="DA231" l="1"/>
  <c r="DA233" s="1"/>
  <c r="CV80"/>
  <c r="CV82" s="1"/>
  <c r="CV81" l="1"/>
  <c r="CW78" s="1"/>
  <c r="CW80" s="1"/>
  <c r="CW82" s="1"/>
  <c r="DA232"/>
  <c r="DB229" s="1"/>
  <c r="DB231" s="1"/>
  <c r="DB233" s="1"/>
  <c r="CW81" l="1"/>
  <c r="CX78" s="1"/>
  <c r="CX80" s="1"/>
  <c r="CX81" s="1"/>
  <c r="CY78" s="1"/>
  <c r="DB232"/>
  <c r="DC229" s="1"/>
  <c r="DC231" l="1"/>
  <c r="DC233" s="1"/>
  <c r="CX82"/>
  <c r="CY80"/>
  <c r="CY82" s="1"/>
  <c r="CY81" l="1"/>
  <c r="CZ78" s="1"/>
  <c r="DC232"/>
  <c r="DD229" s="1"/>
  <c r="CZ80" l="1"/>
  <c r="DD231"/>
  <c r="DD233" s="1"/>
  <c r="CZ82" l="1"/>
  <c r="DD232"/>
  <c r="DE229" s="1"/>
  <c r="CZ81"/>
  <c r="DA78" s="1"/>
  <c r="DA80" l="1"/>
  <c r="DA82" s="1"/>
  <c r="DE231"/>
  <c r="DE233" s="1"/>
  <c r="DE232" l="1"/>
  <c r="DF229" s="1"/>
  <c r="DA81"/>
  <c r="DB78" s="1"/>
  <c r="DF231" l="1"/>
  <c r="DF233" s="1"/>
  <c r="DB80"/>
  <c r="DB81" s="1"/>
  <c r="DC78" s="1"/>
  <c r="DC80" l="1"/>
  <c r="DC82" s="1"/>
  <c r="DB82"/>
  <c r="DF232"/>
  <c r="DG229" s="1"/>
  <c r="DG231" l="1"/>
  <c r="DG233" s="1"/>
  <c r="DC81"/>
  <c r="DD78" s="1"/>
  <c r="DD80" l="1"/>
  <c r="DG232"/>
  <c r="DH229" s="1"/>
  <c r="DH231" l="1"/>
  <c r="DH233" s="1"/>
  <c r="DD82"/>
  <c r="DD81"/>
  <c r="DE78" s="1"/>
  <c r="DH232" l="1"/>
  <c r="DI229" s="1"/>
  <c r="DI231" s="1"/>
  <c r="DI233" s="1"/>
  <c r="DE80"/>
  <c r="DE82" s="1"/>
  <c r="DI232" l="1"/>
  <c r="DJ229" s="1"/>
  <c r="DE81"/>
  <c r="DF78" s="1"/>
  <c r="DJ231" l="1"/>
  <c r="DJ233" s="1"/>
  <c r="DF80"/>
  <c r="DF82" s="1"/>
  <c r="DF81" l="1"/>
  <c r="DG78" s="1"/>
  <c r="DG80" s="1"/>
  <c r="DG82" s="1"/>
  <c r="DJ232"/>
  <c r="I131" i="17"/>
  <c r="H131"/>
  <c r="DG81" i="22" l="1"/>
  <c r="DH78" s="1"/>
  <c r="DH80" l="1"/>
  <c r="DH82" s="1"/>
  <c r="DH81" l="1"/>
  <c r="DI78" s="1"/>
  <c r="DI80" s="1"/>
  <c r="DI82" s="1"/>
  <c r="DI81" l="1"/>
  <c r="DJ78" s="1"/>
  <c r="DJ80" s="1"/>
  <c r="DJ81" l="1"/>
  <c r="AD18" i="11"/>
  <c r="DJ82" i="22"/>
  <c r="F18" i="11"/>
  <c r="G18"/>
  <c r="I18"/>
  <c r="J18"/>
  <c r="K18"/>
  <c r="L18"/>
  <c r="N18"/>
  <c r="P18"/>
  <c r="Q18"/>
  <c r="R18"/>
  <c r="S18"/>
  <c r="T18"/>
  <c r="U18"/>
  <c r="V18"/>
  <c r="W18"/>
  <c r="X18"/>
  <c r="Z18"/>
  <c r="AA18"/>
  <c r="AB18"/>
  <c r="AC18"/>
  <c r="AD81" l="1"/>
  <c r="AD84" s="1"/>
  <c r="AD21"/>
  <c r="AC21"/>
  <c r="AC81"/>
  <c r="AC84" s="1"/>
  <c r="AA21"/>
  <c r="AA81"/>
  <c r="AA84" s="1"/>
  <c r="X21"/>
  <c r="X81"/>
  <c r="X84" s="1"/>
  <c r="V21"/>
  <c r="V81"/>
  <c r="V84" s="1"/>
  <c r="T21"/>
  <c r="T81"/>
  <c r="T84" s="1"/>
  <c r="R81"/>
  <c r="R84" s="1"/>
  <c r="R21"/>
  <c r="P21"/>
  <c r="P81"/>
  <c r="P84" s="1"/>
  <c r="L21"/>
  <c r="L81"/>
  <c r="L84" s="1"/>
  <c r="J21"/>
  <c r="J81"/>
  <c r="J84" s="1"/>
  <c r="G21"/>
  <c r="G81"/>
  <c r="G84" s="1"/>
  <c r="I30" i="17"/>
  <c r="H30"/>
  <c r="AB81" i="11"/>
  <c r="AB84" s="1"/>
  <c r="AB21"/>
  <c r="Z81"/>
  <c r="Z84" s="1"/>
  <c r="Z21"/>
  <c r="W21"/>
  <c r="W81"/>
  <c r="W84" s="1"/>
  <c r="U21"/>
  <c r="U81"/>
  <c r="U84" s="1"/>
  <c r="S21"/>
  <c r="S81"/>
  <c r="S84" s="1"/>
  <c r="Q21"/>
  <c r="Q81"/>
  <c r="Q84" s="1"/>
  <c r="N21"/>
  <c r="N81"/>
  <c r="N84" s="1"/>
  <c r="K81"/>
  <c r="K84" s="1"/>
  <c r="K21"/>
  <c r="I21"/>
  <c r="I81"/>
  <c r="I84" s="1"/>
  <c r="F21"/>
  <c r="F81"/>
  <c r="F84" s="1"/>
</calcChain>
</file>

<file path=xl/sharedStrings.xml><?xml version="1.0" encoding="utf-8"?>
<sst xmlns="http://schemas.openxmlformats.org/spreadsheetml/2006/main" count="2444" uniqueCount="609">
  <si>
    <t>тыс. руб.</t>
  </si>
  <si>
    <t>Реагенты</t>
  </si>
  <si>
    <t>Общехозяйственные расходы</t>
  </si>
  <si>
    <t>Прочие производственные расходы</t>
  </si>
  <si>
    <t>Амортизация</t>
  </si>
  <si>
    <t>Концессионная плата</t>
  </si>
  <si>
    <t>Налог на прибыль</t>
  </si>
  <si>
    <t>Земельный налог</t>
  </si>
  <si>
    <t>Транспортный налог</t>
  </si>
  <si>
    <t>Нормативная прибыль</t>
  </si>
  <si>
    <t>Водоснабжение</t>
  </si>
  <si>
    <t>Водоотведение</t>
  </si>
  <si>
    <t>Водоподготовка</t>
  </si>
  <si>
    <t>Электроэнергия</t>
  </si>
  <si>
    <t>Техническая вода</t>
  </si>
  <si>
    <t>Питьевая вода</t>
  </si>
  <si>
    <t>Баланс водоснабжения</t>
  </si>
  <si>
    <t>Подано в сеть</t>
  </si>
  <si>
    <t>Потери</t>
  </si>
  <si>
    <t>Собственное потребление</t>
  </si>
  <si>
    <t>Населению</t>
  </si>
  <si>
    <t>Прочим</t>
  </si>
  <si>
    <t>Объем воды из источников</t>
  </si>
  <si>
    <t>Отпущено из сети</t>
  </si>
  <si>
    <t>Покупка воды</t>
  </si>
  <si>
    <t>Баланс водоотведения</t>
  </si>
  <si>
    <t>Объем принятых стоков</t>
  </si>
  <si>
    <t>Абоненты - население</t>
  </si>
  <si>
    <t>Абоненты - прочие</t>
  </si>
  <si>
    <t>От других организаций</t>
  </si>
  <si>
    <t>Неучтенный приток</t>
  </si>
  <si>
    <t>Сброс неочищенной воды</t>
  </si>
  <si>
    <t>Другим организациям</t>
  </si>
  <si>
    <t>Объем транспортировки</t>
  </si>
  <si>
    <t>Питьевая вода - население</t>
  </si>
  <si>
    <t>Питьевая вода - прочие абоненты</t>
  </si>
  <si>
    <t>Прием стоков - другие организации</t>
  </si>
  <si>
    <t>Прием стоков от абонентов - население</t>
  </si>
  <si>
    <t>Прием стоков от абонентов - прочие</t>
  </si>
  <si>
    <t>Реагенты №1</t>
  </si>
  <si>
    <t>Реагенты №2</t>
  </si>
  <si>
    <t>Реагенты №3</t>
  </si>
  <si>
    <t>ИПЦ</t>
  </si>
  <si>
    <t>Темп роста цен производителей</t>
  </si>
  <si>
    <t>Темп роста номинальных зарплат</t>
  </si>
  <si>
    <t>Темп роста тарифов на электроэнергию</t>
  </si>
  <si>
    <t>Темп роста цен на теплоэнергию</t>
  </si>
  <si>
    <t>Темп роста цен на водоснабжение и водоотведение</t>
  </si>
  <si>
    <t>ИЦПр</t>
  </si>
  <si>
    <t>Водный налог - для реализации населению</t>
  </si>
  <si>
    <t>Водный налог - для реализации прочим</t>
  </si>
  <si>
    <t>Аренда и лизинг</t>
  </si>
  <si>
    <t>Создание / реконструкция объект №1</t>
  </si>
  <si>
    <t>Создание / реконструкция объект №2</t>
  </si>
  <si>
    <t>Создание / реконструкция объект №3</t>
  </si>
  <si>
    <t>Создание / реконструкция объект №4</t>
  </si>
  <si>
    <t>Создание / реконструкция объект №5</t>
  </si>
  <si>
    <t>Создание / реконструкция объект №6</t>
  </si>
  <si>
    <t>Создание / реконструкция объект №7</t>
  </si>
  <si>
    <t>Создание / реконструкция объект №8</t>
  </si>
  <si>
    <t>Создание / реконструкция объект №9</t>
  </si>
  <si>
    <t>Создание / реконструкция объект №10</t>
  </si>
  <si>
    <t>Создание / реконструкция объект №11</t>
  </si>
  <si>
    <t>Создание / реконструкция объект №12</t>
  </si>
  <si>
    <t>Создание / реконструкция объект №13</t>
  </si>
  <si>
    <t>Создание / реконструкция объект №14</t>
  </si>
  <si>
    <t>Создание / реконструкция объект №15</t>
  </si>
  <si>
    <t>Создание / реконструкция объект №16</t>
  </si>
  <si>
    <t>Создание / реконструкция объект №17</t>
  </si>
  <si>
    <t>Создание / реконструкция объект №18</t>
  </si>
  <si>
    <t>Создание / реконструкция объект №19</t>
  </si>
  <si>
    <t>Создание / реконструкция объект №20</t>
  </si>
  <si>
    <t>Амортизация в год</t>
  </si>
  <si>
    <t>Сумма</t>
  </si>
  <si>
    <t>%</t>
  </si>
  <si>
    <t>Индекс эффективности операционных расходов</t>
  </si>
  <si>
    <t>Финансирование</t>
  </si>
  <si>
    <t>Собственные средства</t>
  </si>
  <si>
    <t>Акционерный займ</t>
  </si>
  <si>
    <t>Займ Фонда ЖКХ</t>
  </si>
  <si>
    <t>Структура финансирования</t>
  </si>
  <si>
    <t>Капитальный грант</t>
  </si>
  <si>
    <t>Капитальные затраты в ценах соответствующих лет</t>
  </si>
  <si>
    <t>НДС в капитальных затратах</t>
  </si>
  <si>
    <t>Общая потребность в финансировании</t>
  </si>
  <si>
    <t>График привлечения собственных средств</t>
  </si>
  <si>
    <t>Остаток долга на начало периода</t>
  </si>
  <si>
    <t>Привлечение</t>
  </si>
  <si>
    <t>Погашение</t>
  </si>
  <si>
    <t>Остаток долга на конец периода</t>
  </si>
  <si>
    <t>Проценты</t>
  </si>
  <si>
    <t>График привлечения капитального гранта</t>
  </si>
  <si>
    <t>Флаг начала погашения - транш 1</t>
  </si>
  <si>
    <t>Флаг начала погашения - транш 2</t>
  </si>
  <si>
    <t>Флаг начала погашения - транш 3</t>
  </si>
  <si>
    <t>Флаг начала погашения - транш 4</t>
  </si>
  <si>
    <t>Флаг начала погашения - транш 5</t>
  </si>
  <si>
    <t>Флаг начала погашения - транш 6</t>
  </si>
  <si>
    <t>Флаг начала погашения - транш 7</t>
  </si>
  <si>
    <t>Флаг начала погашения - транш 8</t>
  </si>
  <si>
    <t>Флаг начала погашения - транш 9</t>
  </si>
  <si>
    <t>Флаг начала погашения - транш 10</t>
  </si>
  <si>
    <t>Флаг начала погашения - транш 11</t>
  </si>
  <si>
    <t>Флаг начала погашения - транш 12</t>
  </si>
  <si>
    <t>Погашение основного долга - транш 1</t>
  </si>
  <si>
    <t>Погашение основного долга - транш 2</t>
  </si>
  <si>
    <t>Погашение основного долга - транш 3</t>
  </si>
  <si>
    <t>Погашение основного долга - транш 4</t>
  </si>
  <si>
    <t>Погашение основного долга - транш 5</t>
  </si>
  <si>
    <t>Погашение основного долга - транш 6</t>
  </si>
  <si>
    <t>Погашение основного долга - транш 7</t>
  </si>
  <si>
    <t>Погашение основного долга - транш 8</t>
  </si>
  <si>
    <t>Погашение основного долга - транш 9</t>
  </si>
  <si>
    <t>Погашение основного долга - транш 10</t>
  </si>
  <si>
    <t>Погашение основного долга - транш 11</t>
  </si>
  <si>
    <t>Погашение основного долга - транш 12</t>
  </si>
  <si>
    <t>Погашение основного долга за период</t>
  </si>
  <si>
    <t>Кредит 1</t>
  </si>
  <si>
    <t>Кредит 2</t>
  </si>
  <si>
    <t>Расходы по коллективным договорам</t>
  </si>
  <si>
    <t>↓ Начало периода погашения по траншам</t>
  </si>
  <si>
    <t>Ввод в эксплуатацию</t>
  </si>
  <si>
    <t>Операционные расходы из базового уровня</t>
  </si>
  <si>
    <t>Индекс количества активов</t>
  </si>
  <si>
    <t>Неподконтронтрольные расходы</t>
  </si>
  <si>
    <t>Водный налог</t>
  </si>
  <si>
    <r>
      <t>Базовый уровень</t>
    </r>
    <r>
      <rPr>
        <sz val="11"/>
        <color theme="1"/>
        <rFont val="Calibri"/>
        <family val="2"/>
        <charset val="204"/>
      </rPr>
      <t>↓</t>
    </r>
  </si>
  <si>
    <t>НДС по расходам</t>
  </si>
  <si>
    <t>Итого расходы для расчета НДС</t>
  </si>
  <si>
    <t>в т.ч. не облагаемые НДС</t>
  </si>
  <si>
    <t>Привлечение долга</t>
  </si>
  <si>
    <t>Погашение долга</t>
  </si>
  <si>
    <t>Обслуживание инвестиционных кредитов и займов</t>
  </si>
  <si>
    <t>Коллективные договора</t>
  </si>
  <si>
    <t>Предпринимательская прибыль</t>
  </si>
  <si>
    <t>лет</t>
  </si>
  <si>
    <t>дата</t>
  </si>
  <si>
    <t>Итого</t>
  </si>
  <si>
    <t>Капитальные затраты Водоснабжение, без НДС в ценах соответствующих лет</t>
  </si>
  <si>
    <t>Капитальные затраты Водоотведение, без НДС в ценах соответствующих лет</t>
  </si>
  <si>
    <t>Плата за подключение</t>
  </si>
  <si>
    <t>Прочие доходы</t>
  </si>
  <si>
    <t>тыс. руб. / пер.</t>
  </si>
  <si>
    <t>Субсидия на покрытие выпадающих доходов</t>
  </si>
  <si>
    <t>Плата концедента</t>
  </si>
  <si>
    <t>Предельный рост тарифа</t>
  </si>
  <si>
    <t>Объем реализации</t>
  </si>
  <si>
    <t>Тарифная выручка</t>
  </si>
  <si>
    <t>НДС</t>
  </si>
  <si>
    <t>Итого выручка с НДС</t>
  </si>
  <si>
    <t>Итого выручка без НДС</t>
  </si>
  <si>
    <t>Субсидия на покрытие выпадающих доходов (межтарифная разница)</t>
  </si>
  <si>
    <t>EBITDA</t>
  </si>
  <si>
    <t>EBIT</t>
  </si>
  <si>
    <t>Процентные расходы</t>
  </si>
  <si>
    <t>Налогооблагаемая прибыль</t>
  </si>
  <si>
    <t>Сальдо на начало периода</t>
  </si>
  <si>
    <t>НДС к возмещению</t>
  </si>
  <si>
    <t>Возмещение НДС</t>
  </si>
  <si>
    <t>Уплата НДС</t>
  </si>
  <si>
    <t>Сальдо на конец периода</t>
  </si>
  <si>
    <t>НДС в текущих расходах</t>
  </si>
  <si>
    <t>Капитальные вложения</t>
  </si>
  <si>
    <t>НДС по капитальным вложениям</t>
  </si>
  <si>
    <t>Внесение собственных средств</t>
  </si>
  <si>
    <t>Прочие кредиторы</t>
  </si>
  <si>
    <t>Денежный поток, доступный для обслуживания долга (CFADS)</t>
  </si>
  <si>
    <t>Обслуживание долга</t>
  </si>
  <si>
    <t>Коэффициент покрытия платежей по обслуживанию долга денежными потоками (DSCR)</t>
  </si>
  <si>
    <t>Свободный денежный поток (FCFF)</t>
  </si>
  <si>
    <t>Дисконт-фактор</t>
  </si>
  <si>
    <t>Стоимость источника</t>
  </si>
  <si>
    <t>Итог</t>
  </si>
  <si>
    <t>WACC, годовых</t>
  </si>
  <si>
    <t>WACC, за период</t>
  </si>
  <si>
    <t>Приведенная стоимость денежных потоков</t>
  </si>
  <si>
    <t>Расчет НДС</t>
  </si>
  <si>
    <t>НДС в выручке</t>
  </si>
  <si>
    <t>Плата за загрязнение воздуха</t>
  </si>
  <si>
    <t>Плата за размещение твердых отходов</t>
  </si>
  <si>
    <t>Операционная деятельность</t>
  </si>
  <si>
    <t>Сальдо по операционной деятельности</t>
  </si>
  <si>
    <t>Инвестиционная деятельность</t>
  </si>
  <si>
    <t>Сальдо по инвестиционной деятельности</t>
  </si>
  <si>
    <r>
      <t>Отсрочка возмещения НДС</t>
    </r>
    <r>
      <rPr>
        <sz val="11"/>
        <color theme="1"/>
        <rFont val="Calibri"/>
        <family val="2"/>
        <charset val="204"/>
      </rPr>
      <t>↓</t>
    </r>
  </si>
  <si>
    <t>Корректировка за счет капитального гранта</t>
  </si>
  <si>
    <t>% / период</t>
  </si>
  <si>
    <t>Операционные денежные потоки</t>
  </si>
  <si>
    <t>Инвестиционные денежные потоки</t>
  </si>
  <si>
    <t>Сальдо инвестиционного денежного потока</t>
  </si>
  <si>
    <t>Финансовые денежные потоки</t>
  </si>
  <si>
    <t>Сальдо финансового денежного потока</t>
  </si>
  <si>
    <t>Итого амортизация создаваемых ОС Водоснабжения</t>
  </si>
  <si>
    <t>флаг</t>
  </si>
  <si>
    <t>Капитальные затраты Водоснабжение без НДС в ценах базового года</t>
  </si>
  <si>
    <t>Капитальные затраты Водоотведение без НДС в ценах базового года</t>
  </si>
  <si>
    <t>Расчет коэффициента покрытия</t>
  </si>
  <si>
    <t xml:space="preserve">Расчет показателей доходности </t>
  </si>
  <si>
    <t>Коэффициент дисконтирования за период</t>
  </si>
  <si>
    <t>Чистая приведенная стоимость денежных потоков</t>
  </si>
  <si>
    <t>Внутренняя норма доходности</t>
  </si>
  <si>
    <t>Свободный денежный поток (FCFF), накопительно</t>
  </si>
  <si>
    <t>Простой срок окупаемости, лет</t>
  </si>
  <si>
    <t>Флаг окупаемости</t>
  </si>
  <si>
    <t>Сальдо операционного денежного потока</t>
  </si>
  <si>
    <t>Расчет коэффициента покрытия долга</t>
  </si>
  <si>
    <t>Расчет показателей доходности</t>
  </si>
  <si>
    <t>Налог на имущество</t>
  </si>
  <si>
    <t>Ставка налога за период</t>
  </si>
  <si>
    <t>Остаточная стоимость создаваемых основных средств</t>
  </si>
  <si>
    <t>Начисление налога на имущество</t>
  </si>
  <si>
    <t>Уплата налога на имущество</t>
  </si>
  <si>
    <t>Ставка для реализации населению</t>
  </si>
  <si>
    <t>руб./ тыс. м³</t>
  </si>
  <si>
    <t>Базовая ставка для реализации прочим потребителям</t>
  </si>
  <si>
    <t>Повышающий коэффициент</t>
  </si>
  <si>
    <t>х</t>
  </si>
  <si>
    <t>Ставка для реализации прочим потребителям</t>
  </si>
  <si>
    <t>Объем реализации населению</t>
  </si>
  <si>
    <t>тыс. м3</t>
  </si>
  <si>
    <t>Объем реализации прочим потребителям</t>
  </si>
  <si>
    <t>Налог на реализацию населению</t>
  </si>
  <si>
    <t>Налог на реализацию прочим потребителям</t>
  </si>
  <si>
    <t>Итого Водный налог</t>
  </si>
  <si>
    <t>Остаточная стоимость основных средств</t>
  </si>
  <si>
    <t>Текущие расходы</t>
  </si>
  <si>
    <t>Необходимая валовая выручка</t>
  </si>
  <si>
    <t>Итого амортизация создаваемых ОС Водоотведения</t>
  </si>
  <si>
    <t>Итого Капитальные затраты Водоотведение</t>
  </si>
  <si>
    <t>НДС в Капитальных затратах Водоотведение</t>
  </si>
  <si>
    <t>Амортизация Водоотведение - вспомогательный расчет</t>
  </si>
  <si>
    <t>Остаточная стоимость ОС Водоотведение</t>
  </si>
  <si>
    <t>Итого остаточная стоимость ОС Водоотведение</t>
  </si>
  <si>
    <t>Амортизация Водоотведение</t>
  </si>
  <si>
    <t>Незавершенное строительство Водоотведение</t>
  </si>
  <si>
    <t>Первоначальная стоимость ОС - Водоотведение</t>
  </si>
  <si>
    <t>Налог на имущество Водоотведение</t>
  </si>
  <si>
    <t>Итого Капитальные затраты Водоснабжение</t>
  </si>
  <si>
    <t>НДС в Капитальных затратах Водоснабжение</t>
  </si>
  <si>
    <t>Незавершенное строительство Водоснабжение</t>
  </si>
  <si>
    <t>Первоначальная стоимость ОС - Водоснабжение</t>
  </si>
  <si>
    <t>Амортизация Водоснабжение - вспомогательный расчет</t>
  </si>
  <si>
    <t>Остаточная стоимость ОС Водоснабжение</t>
  </si>
  <si>
    <t>Итого остаточная стоимость ОС Водоснабжение</t>
  </si>
  <si>
    <t>Налог на имущество Водоснабжение</t>
  </si>
  <si>
    <t>Амортизация Водоснабжение</t>
  </si>
  <si>
    <t>Погашение займа</t>
  </si>
  <si>
    <t>Выборка займа</t>
  </si>
  <si>
    <t>Налог на имущество - за период</t>
  </si>
  <si>
    <t>Темп роста цен производителей - за период</t>
  </si>
  <si>
    <t>ИПЦ - за период</t>
  </si>
  <si>
    <t>Стадия строительства Водоснабжение</t>
  </si>
  <si>
    <t>Стадия строительства Водоотведение</t>
  </si>
  <si>
    <t>Неподконтрольные расходы</t>
  </si>
  <si>
    <t>Операционные расходы</t>
  </si>
  <si>
    <t>Удельные расходы</t>
  </si>
  <si>
    <t>руб. / кг</t>
  </si>
  <si>
    <t>руб. / кВт*ч</t>
  </si>
  <si>
    <t>Параметры проекта</t>
  </si>
  <si>
    <t>Коэффициент индексации налога на забор воды для реализации коммерческим и прочим абонентам</t>
  </si>
  <si>
    <t>Налог на забор воды для реализации населению</t>
  </si>
  <si>
    <t>Показатели за период</t>
  </si>
  <si>
    <t>Годовые показатели</t>
  </si>
  <si>
    <t>Отчисления на социальные нужды</t>
  </si>
  <si>
    <t>Макропараметры</t>
  </si>
  <si>
    <t>Год</t>
  </si>
  <si>
    <t>Конец периода</t>
  </si>
  <si>
    <t>Начало периода</t>
  </si>
  <si>
    <t>Начало строительства</t>
  </si>
  <si>
    <t>Доходная часть</t>
  </si>
  <si>
    <t>Расходная часть</t>
  </si>
  <si>
    <t>ед. изм.</t>
  </si>
  <si>
    <t>Срок</t>
  </si>
  <si>
    <t>Показатели с накоплением</t>
  </si>
  <si>
    <t>Итого капитальные затраты без НДС в ценах соответствующих лет</t>
  </si>
  <si>
    <t>Итого капитальные затраты c НДС в ценах соответствующих лет</t>
  </si>
  <si>
    <t>Дата привлечения</t>
  </si>
  <si>
    <t>Займ фонда ЖКХ</t>
  </si>
  <si>
    <t>Доля</t>
  </si>
  <si>
    <t>Срок, лет</t>
  </si>
  <si>
    <t>Дата погашения</t>
  </si>
  <si>
    <t>Отсрочка первого погашения тела, лет</t>
  </si>
  <si>
    <t>Дата первого погашения тела</t>
  </si>
  <si>
    <t>Количество платежей в погашение тела</t>
  </si>
  <si>
    <t>Ставка процента</t>
  </si>
  <si>
    <t>кварталов</t>
  </si>
  <si>
    <t>Тариф для индексации - на 01.07. базисного года</t>
  </si>
  <si>
    <t>или</t>
  </si>
  <si>
    <t>Прочие доходы №1</t>
  </si>
  <si>
    <t>Прочие доходы №2</t>
  </si>
  <si>
    <t>Прочие доходы №3</t>
  </si>
  <si>
    <t>На собственные КОС</t>
  </si>
  <si>
    <t>Начало погашения тела</t>
  </si>
  <si>
    <t>Отсрочка погашения тела</t>
  </si>
  <si>
    <t>Переменные доходы и расходы</t>
  </si>
  <si>
    <t>Сырье и материалы (кроме реагентов)</t>
  </si>
  <si>
    <t>Капитальный ремонт</t>
  </si>
  <si>
    <t>Текущий ремонт</t>
  </si>
  <si>
    <t>ФОТ + взносы ремонтного персонала</t>
  </si>
  <si>
    <t>ФОТ + взносы административного персонала</t>
  </si>
  <si>
    <t>ФОТ + взносы осн. производственного персонала</t>
  </si>
  <si>
    <t>Работы и услуги, связанные с экспл-ей центр-х систем</t>
  </si>
  <si>
    <t>Административные расходы (кроме ФОТ)</t>
  </si>
  <si>
    <t>Прочие неподконтрольные расходы №1</t>
  </si>
  <si>
    <t>Прочие неподконтрольные расходы №2</t>
  </si>
  <si>
    <t>Прочие неподконтрольные расходы №3</t>
  </si>
  <si>
    <t>Прочие переменные расходы №1</t>
  </si>
  <si>
    <t>Прочие переменные расходы №2</t>
  </si>
  <si>
    <t>Прочие переменные расходы №3</t>
  </si>
  <si>
    <t>Прочие операционные расходы №1</t>
  </si>
  <si>
    <t>Прочие операционные расходы №2</t>
  </si>
  <si>
    <t>Прочие операционные расходы №3</t>
  </si>
  <si>
    <t>Прочие удельные расходы №1</t>
  </si>
  <si>
    <t>Прочие удельные расходы №2</t>
  </si>
  <si>
    <t>Прочие удельные расходы №3</t>
  </si>
  <si>
    <r>
      <t>Базис</t>
    </r>
    <r>
      <rPr>
        <sz val="11"/>
        <color theme="1"/>
        <rFont val="Calibri"/>
        <family val="2"/>
        <charset val="204"/>
      </rPr>
      <t>↓</t>
    </r>
  </si>
  <si>
    <r>
      <rPr>
        <sz val="11"/>
        <color theme="1"/>
        <rFont val="Calibri"/>
        <family val="2"/>
        <charset val="204"/>
      </rPr>
      <t>↓</t>
    </r>
    <r>
      <rPr>
        <sz val="11"/>
        <color theme="1"/>
        <rFont val="Calibri"/>
        <family val="2"/>
        <charset val="204"/>
        <scheme val="minor"/>
      </rPr>
      <t>Ручной ввод по периодам</t>
    </r>
  </si>
  <si>
    <t>руб. / м3</t>
  </si>
  <si>
    <t>руб. / тыс. м3</t>
  </si>
  <si>
    <t>Премия</t>
  </si>
  <si>
    <t>Безрисковая ставка</t>
  </si>
  <si>
    <t>Премия за риск инвестирования в капитал</t>
  </si>
  <si>
    <t>Премия за размер компании, ликвидность и т.п.</t>
  </si>
  <si>
    <t>Итого стоимость собственного капитала</t>
  </si>
  <si>
    <t>Стоимость собственного капитала для расчета WACC</t>
  </si>
  <si>
    <t>Стоимость источника "Капитальный грант"</t>
  </si>
  <si>
    <t>Расчет WACC</t>
  </si>
  <si>
    <t>Стоимость</t>
  </si>
  <si>
    <t>WACC, за квартал</t>
  </si>
  <si>
    <t>кг / м3</t>
  </si>
  <si>
    <t>кВт*ч / м3</t>
  </si>
  <si>
    <t>Налоги</t>
  </si>
  <si>
    <t>Налог на имущество - в квартал</t>
  </si>
  <si>
    <t>График реализации по кварталам</t>
  </si>
  <si>
    <t>↓Темп роста</t>
  </si>
  <si>
    <t>Постоянные доходы и расходы</t>
  </si>
  <si>
    <r>
      <rPr>
        <sz val="11"/>
        <color theme="1"/>
        <rFont val="Calibri"/>
        <family val="2"/>
        <charset val="204"/>
      </rPr>
      <t>↓</t>
    </r>
    <r>
      <rPr>
        <sz val="11"/>
        <color theme="1"/>
        <rFont val="Arial Narrow"/>
        <family val="2"/>
        <charset val="204"/>
      </rPr>
      <t>Облагается НДС? (1=да)</t>
    </r>
  </si>
  <si>
    <t>Ставка</t>
  </si>
  <si>
    <t>← Не более 4</t>
  </si>
  <si>
    <t>↓Периодов до ввода в эксплуатацию</t>
  </si>
  <si>
    <t>Тарифы</t>
  </si>
  <si>
    <r>
      <t>Собираемость</t>
    </r>
    <r>
      <rPr>
        <sz val="11"/>
        <color theme="1"/>
        <rFont val="Calibri"/>
        <family val="2"/>
        <charset val="204"/>
      </rPr>
      <t>↓</t>
    </r>
  </si>
  <si>
    <t>НВВ</t>
  </si>
  <si>
    <t>Нормативная прибыль, в т.ч.</t>
  </si>
  <si>
    <t>Первый период моделирования</t>
  </si>
  <si>
    <t>Старт инвестиционной фазы</t>
  </si>
  <si>
    <t>Окончание инвестиционной фазы</t>
  </si>
  <si>
    <t>Старт эксплуатационной фазы</t>
  </si>
  <si>
    <t>Окончание эксплуатационной фазы</t>
  </si>
  <si>
    <t>Последний период моделирования</t>
  </si>
  <si>
    <t>Собираемость платежей - население</t>
  </si>
  <si>
    <t>Собираемость платежей - прочие абоненты</t>
  </si>
  <si>
    <t>Уровень предпринимательской прибыли</t>
  </si>
  <si>
    <t>Временная шкала</t>
  </si>
  <si>
    <r>
      <t>Базовый год</t>
    </r>
    <r>
      <rPr>
        <sz val="11"/>
        <color theme="1"/>
        <rFont val="Calibri"/>
        <family val="2"/>
        <charset val="204"/>
        <scheme val="minor"/>
      </rPr>
      <t>↓</t>
    </r>
  </si>
  <si>
    <t>Номер периода</t>
  </si>
  <si>
    <t>Номер квартала</t>
  </si>
  <si>
    <t>Правила заполнения финансовой модели</t>
  </si>
  <si>
    <t>Временные предпосылки</t>
  </si>
  <si>
    <t>Временные рамки проекта</t>
  </si>
  <si>
    <t>Заполнение не требуется. Данные подставляются автоматически из Временных рамок проекта</t>
  </si>
  <si>
    <t>Заполнение не требуется. Данные подставляются автоматически из графика капитальных затрат и параметров финансирования</t>
  </si>
  <si>
    <t>Капитальные затраты</t>
  </si>
  <si>
    <t>Наименование</t>
  </si>
  <si>
    <t>Итого капитальные затраты без НДС в ценах базового года</t>
  </si>
  <si>
    <t>Заполнить общую сумму капитальных затрат за весь период проекта по каждому объекту в ценах базового года без НДС. Неиспользуемые строки оставить пустыми</t>
  </si>
  <si>
    <t>Заполнить наименование объекта капитальных затрат (до 20 шт.) Неиспользуемые строки не менять</t>
  </si>
  <si>
    <t>Заполнить срок в годах, на который планируется привлечь займ</t>
  </si>
  <si>
    <t>Заполнить срок в годах, на который планируется отсрочка выплаты основного долга. Минимальное значение 0,25</t>
  </si>
  <si>
    <t>Заполнить ставку процента по займу в годовых</t>
  </si>
  <si>
    <t>Кредит 1 и Кредит 2</t>
  </si>
  <si>
    <t>Заполнить срок в годах, на который планируется привлечь кредит</t>
  </si>
  <si>
    <t>Заполнить ставку процента по кредиту в годовых</t>
  </si>
  <si>
    <t>Заполнить уровень эффективности операционных расходов в процентах. По умолчанию используется значение 1%</t>
  </si>
  <si>
    <t>Заполнить уровень предпринимательской прибыли в процентах</t>
  </si>
  <si>
    <t>Заполнить график реализации в размере доли для каждого квартала от реализации за год. По умолчанию используется значение 25% в каждом квартале. Сумма долей должна равняться 100%. Неиспользуемые строки не менять или очистить</t>
  </si>
  <si>
    <t>Параметры доходов и расходов</t>
  </si>
  <si>
    <t>Переменные доходы</t>
  </si>
  <si>
    <t>Переменные расходы</t>
  </si>
  <si>
    <t>Заполнение не требуется</t>
  </si>
  <si>
    <t>Заполнить базовую ставку водного налога без учета повышающих коэффициентов</t>
  </si>
  <si>
    <t>Прочие переменные расходы</t>
  </si>
  <si>
    <t>Заполнить наименование расхода, единицу измерения, тариф/цену. Подготовить информацию об удельных расходах на единицу полезного отпуска</t>
  </si>
  <si>
    <t>Темп роста</t>
  </si>
  <si>
    <t>Используется для сценария базисного года. Заполнить рост дохода за период</t>
  </si>
  <si>
    <t>Используется сценарий ручного ввода по периодам</t>
  </si>
  <si>
    <t>Облагается НДС?</t>
  </si>
  <si>
    <t>Заполнить признак налогообложения расхода НДС: 1 - облагается; 0 - не облагается</t>
  </si>
  <si>
    <t>Заполнить вручную по периодам</t>
  </si>
  <si>
    <t>Баланс Водоснабжения / водоотведения</t>
  </si>
  <si>
    <t>Расход на объем реализации (удельный)</t>
  </si>
  <si>
    <t>Заполнить уровень собираемости платежей от абонентов, кроме населения. Определяется на основе исторических данных по формуле: общая сумма оплаченных абонентами счетов/общая сумма выставленных абонентам счетов за период не менее 1 года</t>
  </si>
  <si>
    <t>Прочие удельные расходы</t>
  </si>
  <si>
    <t>Заполнить наименование расхода, единицу измерения, расход на объем полезного отпуска</t>
  </si>
  <si>
    <t>Строки начала строительства и ввода в эксплуатацию по каждому объекту должны быть одновременно или заполнены, или очищены</t>
  </si>
  <si>
    <t xml:space="preserve">Расход на объем реализации (удельный) </t>
  </si>
  <si>
    <t>Примечание</t>
  </si>
  <si>
    <t>Общие сведения</t>
  </si>
  <si>
    <t>Наименование проекта</t>
  </si>
  <si>
    <t>Субъект РФ, в котором реализуется проект</t>
  </si>
  <si>
    <t>Заявитель</t>
  </si>
  <si>
    <t>Контактное лицо</t>
  </si>
  <si>
    <t>Контактная информация</t>
  </si>
  <si>
    <t>Для дополнительных расчетов</t>
  </si>
  <si>
    <t>Указать телефон, e-mail ответственного сотрудника Заявителя по финансовой модели</t>
  </si>
  <si>
    <t>Расчет из базиса</t>
  </si>
  <si>
    <t>Ручной ввод</t>
  </si>
  <si>
    <t>Объем транспортируемой воды</t>
  </si>
  <si>
    <t>Электроэнергия для питьевой воды</t>
  </si>
  <si>
    <t>Электроэнергия для технической воды</t>
  </si>
  <si>
    <t>Постоянные доходы</t>
  </si>
  <si>
    <t>Тарифы и цены</t>
  </si>
  <si>
    <t>Итого текущие расходы</t>
  </si>
  <si>
    <t>Цены на прочие переменные расходы</t>
  </si>
  <si>
    <t>Заполнить размер премии в процентах. Заявители, чьи эмиссионные ценные бумаги включены в котировальный список российского организатора торгов (или Заявители - ДЗО таких компаний) заполняют строку в размере 0%, остальные - в размере 5%</t>
  </si>
  <si>
    <t>Заполнить уровень собираемости платежей от населения. Определяется на основе исторических данных по формуле: общая сумма оплаченных населением счетов/общая сумма выставленных населению счетов за период не менее 1 года</t>
  </si>
  <si>
    <t>Заполнить величину амортизации в год в процентах. Определяется по формуле: 1/срок полезного использования. Неиспользуемые строки не менять или очистить. Нулевые значения не допускаются</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</si>
  <si>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использования базисного года галочку следует снять. Заполнить позицию в соответствии в выбранным сценарием</t>
  </si>
  <si>
    <t>Заявитель самостоятельно выбирает сценарий ввода:
• уровень на 1 июля базисного года, будет проиндексирован в модели на индекс потребительских цен в соответствии с долгосрочным прогнозом экономического развития;
• ручной ввод за каждый период действия модели, индексироваться в модели не будет, Заявитель вносит данные с учетом индексации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позицию в соответствии с выбранным сценарием</t>
  </si>
  <si>
    <t>Заявитель самостоятельно выбирает сценарий ввода:
• уровень на 1 июля базисного года, будет проиндексирован в модели на индекс цен по отраслям в соответствии с долгосрочным прогнозом экономического развития. Цена реагентов индексируется на индекс цен производителей
• ручной ввод за каждый период действия модели, индексироваться в модели не будет, Заявитель должен ввести данные с учетом индексации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</si>
  <si>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значение дохода в соответствии в выбранным сценарием</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</si>
  <si>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наименование позиции, суммы  в соответствии в выбранным сценарием</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</si>
  <si>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позицию в соответствии в выбранным сценарием</t>
  </si>
  <si>
    <t>↓</t>
  </si>
  <si>
    <t>Объем воды на очистку</t>
  </si>
  <si>
    <t>Объем обрабатываемых стоков</t>
  </si>
  <si>
    <t>Электроэнергия для транспортировки</t>
  </si>
  <si>
    <t>Электроэнергия для очистки</t>
  </si>
  <si>
    <t>в т.ч. покупная</t>
  </si>
  <si>
    <t>Собираемость платежей - другие организации</t>
  </si>
  <si>
    <t>Итого переменные расходы</t>
  </si>
  <si>
    <t>Выручка</t>
  </si>
  <si>
    <t>Расходы по сомнительным долгам</t>
  </si>
  <si>
    <t>Параметр</t>
  </si>
  <si>
    <t>Отклонение</t>
  </si>
  <si>
    <t>Базисное значение</t>
  </si>
  <si>
    <t>Показатель</t>
  </si>
  <si>
    <t>NPV</t>
  </si>
  <si>
    <t>Срок окупаемости</t>
  </si>
  <si>
    <r>
      <rPr>
        <sz val="11"/>
        <color theme="0"/>
        <rFont val="Calibri"/>
        <family val="2"/>
        <charset val="204"/>
      </rPr>
      <t>↓</t>
    </r>
    <r>
      <rPr>
        <sz val="9.35"/>
        <color theme="0"/>
        <rFont val="Calibri"/>
        <family val="2"/>
        <charset val="204"/>
      </rPr>
      <t xml:space="preserve"> Чувствительность</t>
    </r>
  </si>
  <si>
    <t>НВВ '22-24</t>
  </si>
  <si>
    <r>
      <rPr>
        <sz val="11"/>
        <color theme="0"/>
        <rFont val="Calibri"/>
        <family val="2"/>
        <charset val="204"/>
      </rPr>
      <t>↓</t>
    </r>
    <r>
      <rPr>
        <sz val="9.35"/>
        <color theme="0"/>
        <rFont val="Calibri"/>
        <family val="2"/>
        <charset val="204"/>
      </rPr>
      <t>Чувствительность</t>
    </r>
  </si>
  <si>
    <t>↓Чувствительность</t>
  </si>
  <si>
    <t>IRR</t>
  </si>
  <si>
    <t>Таблица чувствительности проекта Водоснабжение</t>
  </si>
  <si>
    <t>Таблица чувствительности проекта Водоотведение</t>
  </si>
  <si>
    <t>↓ Чувствительность</t>
  </si>
  <si>
    <t xml:space="preserve">Показатели базового года заполняются в обязательном порядке. 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t>
  </si>
  <si>
    <t>Ячейки для дополнительных расчетов, необходимых заявителю для подготовки модели</t>
  </si>
  <si>
    <t>Источники погашения займа</t>
  </si>
  <si>
    <t>Остаток долга</t>
  </si>
  <si>
    <t>Поток, доступный для обслуживания долга (CFADS)</t>
  </si>
  <si>
    <t>Коэффициент покрытия (DSCR)</t>
  </si>
  <si>
    <t>DSCR - ковенант</t>
  </si>
  <si>
    <t>Отсрочка погашения основного долга до</t>
  </si>
  <si>
    <t>Средняя остаточная стоимость за период</t>
  </si>
  <si>
    <t>Показатели проекта</t>
  </si>
  <si>
    <t>Значение</t>
  </si>
  <si>
    <t>Стоимость проекта</t>
  </si>
  <si>
    <t>Длительность инвестиционной фазы</t>
  </si>
  <si>
    <t>Доля Фонда ЖКХ в финансировании</t>
  </si>
  <si>
    <t>Срок погашения займа Фонда ЖКХ</t>
  </si>
  <si>
    <t>Показатели доходности</t>
  </si>
  <si>
    <t>WACC</t>
  </si>
  <si>
    <t>IRR / WACC</t>
  </si>
  <si>
    <t>Кредитные метрики</t>
  </si>
  <si>
    <t xml:space="preserve">мин. </t>
  </si>
  <si>
    <t>средн.</t>
  </si>
  <si>
    <t>DSCR</t>
  </si>
  <si>
    <t>срок</t>
  </si>
  <si>
    <t>Показатели достаточности финансовых ресурсов проекта</t>
  </si>
  <si>
    <t>- погашение основного долга по всем источникам</t>
  </si>
  <si>
    <t>- погашение процентов</t>
  </si>
  <si>
    <t>- денежный поток, доступный для обслуживания долга</t>
  </si>
  <si>
    <t>Источники финансирования капитальных вложений</t>
  </si>
  <si>
    <t>Источники обслуживания долга</t>
  </si>
  <si>
    <t>Показатели проекта Водоснабжение</t>
  </si>
  <si>
    <t>Показатели проекта Водоотведение</t>
  </si>
  <si>
    <t>Реконструкция системы водоснабжения и водоотведения г.[•]</t>
  </si>
  <si>
    <t>- коэффициент покрытия долга денежным потоком (DSCR) - правая шкала</t>
  </si>
  <si>
    <t>Лист "Ввод"</t>
  </si>
  <si>
    <t>Лист долгосрочного прогноза экономического развития и налогов</t>
  </si>
  <si>
    <t>Лист расчета выручки</t>
  </si>
  <si>
    <t>Лист расчета капитальных затрат, основных средств, амортизации</t>
  </si>
  <si>
    <t>Лист расчета операционных раходов</t>
  </si>
  <si>
    <t>Лист расчета индексации тарифов и цен; распределения объемных показателей по кварталам</t>
  </si>
  <si>
    <t>Лист расчета затрат на финансирование проекта</t>
  </si>
  <si>
    <t>Лист расчета необходимой валовой выручки</t>
  </si>
  <si>
    <t>Лист расчета налогов</t>
  </si>
  <si>
    <t>Лист расчета денежных потоков и показателей проекта</t>
  </si>
  <si>
    <t>Лист информации для графиков</t>
  </si>
  <si>
    <t>Лист расчета показателей чувствительности</t>
  </si>
  <si>
    <t>Требует заполнения Заявителем</t>
  </si>
  <si>
    <t>Указать субъект РФ, в котором реализуется проект</t>
  </si>
  <si>
    <t>Организация-заявитель</t>
  </si>
  <si>
    <t>Указать  организационно-правовую форму и полное наименование согласно Уставу организации</t>
  </si>
  <si>
    <t>Указать ФИО, уполномоченного взаимодействовать по вопросам подготовки финансовой модели</t>
  </si>
  <si>
    <t>Заполнить дату начала квартала, в котором планируется ввод объекта капитальных затрат в эксплуатацию в формате "дд.мм.ггг". Не должна быть меньше или равна дате начала строительства. Неиспользуемые строки не менять или очистить. Нулевые значения не допускаются</t>
  </si>
  <si>
    <t>Заполнить дату начала квартала, в котором планируется строительство/реконструкция/модернизация объекта капитальных затрат, в формате "дд.мм.ггг". Неиспользуемые строки не менять или очистить. Нулевые значения не допускаются</t>
  </si>
  <si>
    <t>Заполнить дату начала квартала, в котором планируется внесение собственных средств в проект, в формате "дд.мм.ггг". Не должна быть ранее первого периода моделирования</t>
  </si>
  <si>
    <t>Заполнить дату начала квартала, в котором планируется привлечение капитального гранта в проект, в формате "дд.мм.ггг". Не должна быть ранее первого периода моделирования</t>
  </si>
  <si>
    <t>Заполнить дату начала квартала, в котором планируется привлечение займа в проект, в формате "дд.мм.ггг". Не должна быть ранее первого периода моделирования</t>
  </si>
  <si>
    <t>Заполнить дату начала квартала, в котором планируется привлечение кредита в проект, в формате "дд.мм.ггг". Не должна быть ранее первого периода моделирования</t>
  </si>
  <si>
    <t>Указать наименование проекта, позволяющее однозначно его идентифицировать (номер, сфера реализации, регион реализации)</t>
  </si>
  <si>
    <t>- DSCR ковенант</t>
  </si>
  <si>
    <t>https://economy.gov.ru/material/directions/makroec/prognozy_socialno_ekonomicheskogo_razvitiya/prognoz_socialno_ekonomicheskogo_razvitiya_rf_na_2022_god_i_na_planovyy_period_2023_i_2024_godov.html</t>
  </si>
  <si>
    <t>https://economy.gov.ru/material/directions/makroec/prognozy_socialno_ekonomicheskogo_razvitiya/prognoz_socialno_ekonomicheskogo_razvitiya_rossiyskoy_federacii_na_period_do_2036_goda.html</t>
  </si>
  <si>
    <t>Ключевая ставка ЦБ РФ на дату подачи заявки</t>
  </si>
  <si>
    <t>Заполнить значение ключевой ставки ЦБ РФ на дату подачи заявки в Фонд ЖКХ. Источник информации: https://www.cbr.ru/hd_base/KeyRate/</t>
  </si>
  <si>
    <t>Экономическая эффективность</t>
  </si>
  <si>
    <t>Ставки налогов</t>
  </si>
  <si>
    <t>в т.ч. от реализации населению</t>
  </si>
  <si>
    <t>LLCR</t>
  </si>
  <si>
    <t>x</t>
  </si>
  <si>
    <t>Коэффициент дисконтирования CFADS</t>
  </si>
  <si>
    <t>Приведенная стоимость денежного потока для обслуживания долга</t>
  </si>
  <si>
    <t>Чистая приведенная стоимость CFADS</t>
  </si>
  <si>
    <t>Величина основного долга по всем долговым обязательствам</t>
  </si>
  <si>
    <t>Коэф-т обеспеченности долга будущими денежными потоками (LLCR)</t>
  </si>
  <si>
    <t>Сводный проект</t>
  </si>
  <si>
    <t>Таблица чувствительности проекта Водоснабжение и Водоотведение</t>
  </si>
  <si>
    <t>Показатели сводного проекта Водоснабжение и Водоотведение</t>
  </si>
  <si>
    <t>Финансовое состояние заемщика</t>
  </si>
  <si>
    <t>Базовая денежная позиция</t>
  </si>
  <si>
    <t>NPV с учетом базовой денежной позиции</t>
  </si>
  <si>
    <t>Целевая субсидия на реализацию проекта</t>
  </si>
  <si>
    <t>Всего</t>
  </si>
  <si>
    <t>С Фондом</t>
  </si>
  <si>
    <t>Без Фонда</t>
  </si>
  <si>
    <t>Целевая субсидия</t>
  </si>
  <si>
    <t>Межтарифная разница</t>
  </si>
  <si>
    <t>Дефицит CFADS в текущем квартале</t>
  </si>
  <si>
    <t>Создание резерва</t>
  </si>
  <si>
    <t>Использование резерва</t>
  </si>
  <si>
    <t>DSCR с учетом резервирования</t>
  </si>
  <si>
    <t>Дефицит CFADS с накоплением</t>
  </si>
  <si>
    <t>Резервный счет для обслуживания долга (DSRA)</t>
  </si>
  <si>
    <t>Флаг начала погашения - транш 13</t>
  </si>
  <si>
    <t>Флаг начала погашения - транш 14</t>
  </si>
  <si>
    <t>Флаг начала погашения - транш 15</t>
  </si>
  <si>
    <t>Флаг начала погашения - транш 16</t>
  </si>
  <si>
    <t>Погашение основного долга - транш 13</t>
  </si>
  <si>
    <t>Погашение основного долга - транш 14</t>
  </si>
  <si>
    <t>Погашение основного долга - транш 15</t>
  </si>
  <si>
    <t>Погашение основного долга - транш 16</t>
  </si>
  <si>
    <t>Показатели мероприятий Фонда ЖКХ</t>
  </si>
  <si>
    <t>Стоимость мероприятий</t>
  </si>
  <si>
    <t>Срок займа</t>
  </si>
  <si>
    <t>Отсрочка погашения основного долга</t>
  </si>
  <si>
    <t>← 0% для публичных компаний</t>
  </si>
  <si>
    <t>Заполнить уровень расходов по сомнительным долгам в процентах</t>
  </si>
  <si>
    <t>Заполнить действующую в отношении Заявителя ставку налога</t>
  </si>
  <si>
    <t>Заполнить доли источников финансирования капитальных затрат в процентах. Для проектов, которые предполагают мероприятия, не финансируемые Фондом, заполнить доли источников по инвестициям без участия Фонда. Сумма источников должна равнять 100%</t>
  </si>
  <si>
    <r>
      <rPr>
        <sz val="11"/>
        <color theme="1"/>
        <rFont val="Calibri"/>
        <family val="2"/>
        <charset val="204"/>
      </rPr>
      <t>↓</t>
    </r>
    <r>
      <rPr>
        <sz val="11"/>
        <color theme="1"/>
        <rFont val="Arial Narrow"/>
        <family val="2"/>
        <charset val="204"/>
      </rPr>
      <t>Финансируется Фондом?</t>
    </r>
  </si>
  <si>
    <t>С участием Фонда</t>
  </si>
  <si>
    <t>Без участия Фонда</t>
  </si>
  <si>
    <t>Доля источника с Фондом</t>
  </si>
  <si>
    <t>Доля источника без Фонда</t>
  </si>
  <si>
    <t>в т.ч. с Фондом</t>
  </si>
  <si>
    <t>в т.ч. без Фонда</t>
  </si>
  <si>
    <t>Срок окончания проекта</t>
  </si>
  <si>
    <t>Финансируется Фондом?</t>
  </si>
  <si>
    <t>Выбрать из списка признак финансирования объекта за счет средств Фонда (истина = финансируется)</t>
  </si>
  <si>
    <t>Заполнить значения индекса количества активов по периодам</t>
  </si>
  <si>
    <t>Заполнить дату начала квартала, в котором планируется привлечение займа Фонда ЖКХ в проект, в формате "дд.мм.ггг". Не должна быть ранее старта инвестиционной фазы. Если моделируется только один вид деятельности (например, Водоотведение), следует проставить одинаковые даты для обоих видов деятельности</t>
  </si>
  <si>
    <t>Заполнить срок в годах, на который планируется привлечь займ. Если моделируется только один вид деятельности (например, Водоотведение), следует проставить одинаковые сроки для обоих видов деятельности</t>
  </si>
  <si>
    <t>Заполнить срок в годах, на который планируется отсрочка выплаты основного долга. Минимальное значение 0,25, максимальное 4. Если моделируется только один вид деятельности (например, Водоотведение), следует проставить одинаковые отсрочки для обоих видов деятельности</t>
  </si>
  <si>
    <t>Индексировать капитальные затраты?</t>
  </si>
  <si>
    <t>Выбрать из списка признак индексации капитальных затрат (истина = индексируется). Если заявителю требуется, чтобы в модель было внесено известное заранее значение стоимости капитальных вложений, следует выбрать значение "ложь". При выборе значения "истина" модель проиндексирует капитальные пложения по обоим видам деятельности</t>
  </si>
  <si>
    <t>График финансирования</t>
  </si>
  <si>
    <t>Мероприятия с Фондом</t>
  </si>
  <si>
    <t>Мероприятия без Фонда</t>
  </si>
  <si>
    <t>Оборотный капитал</t>
  </si>
  <si>
    <t>Параметры источников финансирования</t>
  </si>
  <si>
    <t>Индекс изменения количества активов</t>
  </si>
  <si>
    <t>ИПЦ с накоплением</t>
  </si>
  <si>
    <t>Прочие предпосылки</t>
  </si>
  <si>
    <t>Уменьшение налоговой базы на убытки</t>
  </si>
  <si>
    <t>НДС к зачету</t>
  </si>
  <si>
    <t>Зачет НДС</t>
  </si>
  <si>
    <t>Допустимое уменьшение налоговой базы</t>
  </si>
  <si>
    <t>Накопленные убытки</t>
  </si>
  <si>
    <t>Накопление убытков</t>
  </si>
  <si>
    <t>Использование убытков</t>
  </si>
  <si>
    <t>Налоговая база</t>
  </si>
  <si>
    <t>Прибыль</t>
  </si>
  <si>
    <t>Уплата налога на прибыль</t>
  </si>
  <si>
    <t>Собственные средства на финансирование оборотного капитала</t>
  </si>
  <si>
    <t>Привлечение оборотного кредита / займа</t>
  </si>
  <si>
    <t>Погашение оборотного кредита / займа</t>
  </si>
  <si>
    <t>собственные средства на оборотный капитал</t>
  </si>
  <si>
    <t>заемные средства на оборотный кредит / займ</t>
  </si>
  <si>
    <t>погашение оборотного кредита / займа</t>
  </si>
  <si>
    <t>Корректировки на показатели, не относящиеся к проекту</t>
  </si>
  <si>
    <t>Операционный денежный поток</t>
  </si>
  <si>
    <t>Корректировка выручки</t>
  </si>
  <si>
    <t>Корректировка налогооблагаемой прибыли</t>
  </si>
  <si>
    <t>Корректировка чистой прибыли</t>
  </si>
  <si>
    <t>Корректировка амортизации</t>
  </si>
  <si>
    <t>Инвестиционный денежный поток</t>
  </si>
  <si>
    <t>Корректировка капитальных вложений</t>
  </si>
  <si>
    <t>Финансовый денежный поток</t>
  </si>
  <si>
    <t>Корректировка обслуживания инвестиционных кредитов и займов</t>
  </si>
  <si>
    <t>Амортизация существующих ОС</t>
  </si>
  <si>
    <t>Итого амортизация</t>
  </si>
  <si>
    <t>Корректировка инвестиционных кредитов и займов</t>
  </si>
  <si>
    <t>Капитальный грант / Целевая субсидия</t>
  </si>
  <si>
    <t>Субсидия на эксплуатационной стадии</t>
  </si>
  <si>
    <t xml:space="preserve">Приложение 5.2
к Методике по подготовке заявок на предоставление государственной корпорацией – Фондом содействия реформированию жилищно-коммунального хозяйства за счет привлеченных средств Фонда национального благосостояния займов юридическим лицам, в том числе путем приобретения облигаций юридических лиц при их первичном размещении,  в целях реализации проектов по строительству, реконструкции, модернизации объектов инфраструктуры и прилагаемых к ним документов </t>
  </si>
</sst>
</file>

<file path=xl/styles.xml><?xml version="1.0" encoding="utf-8"?>
<styleSheet xmlns="http://schemas.openxmlformats.org/spreadsheetml/2006/main">
  <numFmts count="8">
    <numFmt numFmtId="41" formatCode="_-* #,##0\ _₽_-;\-* #,##0\ _₽_-;_-* &quot;-&quot;\ _₽_-;_-@_-"/>
    <numFmt numFmtId="164" formatCode="#,##0.00&quot;р.&quot;;[Red]\-#,##0.00&quot;р.&quot;"/>
    <numFmt numFmtId="165" formatCode="_-* #,##0_р_._-;\-* #,##0_р_._-;_-* &quot;-&quot;_р_._-;_-@_-"/>
    <numFmt numFmtId="166" formatCode="_-* #,##0.00_р_._-;\-* #,##0.00_р_._-;_-* &quot;-&quot;??_р_._-;_-@_-"/>
    <numFmt numFmtId="167" formatCode="_-* #,##0_р_._-;\-* #,##0_р_._-;_-* &quot;-&quot;??_р_._-;_-@_-"/>
    <numFmt numFmtId="168" formatCode="0.0%"/>
    <numFmt numFmtId="169" formatCode="_-* #,##0.0_р_._-;\-* #,##0.0_р_._-;_-* &quot;-&quot;_р_._-;_-@_-"/>
    <numFmt numFmtId="170" formatCode="_-* #,##0.00_р_._-;\-* #,##0.00_р_._-;_-* &quot;-&quot;_р_._-;_-@_-"/>
  </numFmts>
  <fonts count="4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sz val="11"/>
      <color theme="1"/>
      <name val="Arial Narrow"/>
      <family val="2"/>
      <charset val="204"/>
    </font>
    <font>
      <sz val="12"/>
      <color theme="1"/>
      <name val="Calibri"/>
      <family val="2"/>
      <charset val="204"/>
    </font>
    <font>
      <sz val="9.35"/>
      <color theme="1"/>
      <name val="Calibri"/>
      <family val="2"/>
      <charset val="204"/>
    </font>
    <font>
      <sz val="11"/>
      <color theme="0" tint="-0.24994659260841701"/>
      <name val="Calibri"/>
      <family val="2"/>
      <charset val="204"/>
      <scheme val="minor"/>
    </font>
    <font>
      <sz val="11"/>
      <color theme="0" tint="-0.249977111117893"/>
      <name val="Calibri"/>
      <family val="2"/>
      <charset val="204"/>
      <scheme val="minor"/>
    </font>
    <font>
      <b/>
      <sz val="11"/>
      <color theme="1"/>
      <name val="Arial Narrow"/>
      <family val="2"/>
      <charset val="204"/>
    </font>
    <font>
      <sz val="11"/>
      <color theme="0" tint="-0.14999847407452621"/>
      <name val="Calibri"/>
      <family val="2"/>
      <charset val="204"/>
      <scheme val="minor"/>
    </font>
    <font>
      <b/>
      <sz val="11"/>
      <color theme="3" tint="0.39997558519241921"/>
      <name val="Calibri"/>
      <family val="2"/>
      <charset val="204"/>
    </font>
    <font>
      <sz val="11"/>
      <color theme="0"/>
      <name val="Calibri"/>
      <family val="2"/>
      <charset val="204"/>
    </font>
    <font>
      <sz val="9.35"/>
      <color theme="0"/>
      <name val="Calibri"/>
      <family val="2"/>
      <charset val="204"/>
    </font>
    <font>
      <sz val="12"/>
      <color theme="1"/>
      <name val="Calibri"/>
      <family val="2"/>
      <charset val="204"/>
      <scheme val="minor"/>
    </font>
    <font>
      <sz val="14"/>
      <color theme="1"/>
      <name val="Calibri"/>
      <family val="2"/>
      <charset val="204"/>
      <scheme val="minor"/>
    </font>
    <font>
      <b/>
      <sz val="12"/>
      <color theme="1"/>
      <name val="Calibri"/>
      <family val="2"/>
      <charset val="204"/>
      <scheme val="minor"/>
    </font>
    <font>
      <b/>
      <sz val="14"/>
      <color theme="1"/>
      <name val="Calibri"/>
      <family val="2"/>
      <charset val="204"/>
      <scheme val="minor"/>
    </font>
    <font>
      <b/>
      <sz val="16"/>
      <color theme="1"/>
      <name val="Calibri"/>
      <family val="2"/>
      <charset val="204"/>
      <scheme val="minor"/>
    </font>
    <font>
      <b/>
      <sz val="18"/>
      <color theme="1"/>
      <name val="Calibri"/>
      <family val="2"/>
      <charset val="204"/>
      <scheme val="minor"/>
    </font>
    <font>
      <sz val="12"/>
      <color theme="1"/>
      <name val="Arial Narrow"/>
      <family val="2"/>
      <charset val="204"/>
    </font>
    <font>
      <b/>
      <sz val="14"/>
      <color theme="1"/>
      <name val="Calibri"/>
      <family val="2"/>
      <charset val="204"/>
    </font>
    <font>
      <b/>
      <sz val="20"/>
      <color theme="1"/>
      <name val="Calibri"/>
      <family val="2"/>
      <charset val="204"/>
      <scheme val="minor"/>
    </font>
    <font>
      <b/>
      <sz val="12"/>
      <name val="Calibri"/>
      <family val="2"/>
      <charset val="204"/>
      <scheme val="minor"/>
    </font>
    <font>
      <u/>
      <sz val="9.35"/>
      <color theme="10"/>
      <name val="Calibri"/>
      <family val="2"/>
      <charset val="204"/>
    </font>
    <font>
      <sz val="11"/>
      <name val="Calibri"/>
      <family val="2"/>
      <charset val="204"/>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499984740745262"/>
        <bgColor indexed="64"/>
      </patternFill>
    </fill>
  </fills>
  <borders count="1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diagonal/>
    </border>
    <border>
      <left/>
      <right style="thin">
        <color theme="3" tint="0.39997558519241921"/>
      </right>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diagonal/>
    </border>
    <border>
      <left style="thin">
        <color theme="3" tint="0.39997558519241921"/>
      </left>
      <right style="thin">
        <color theme="3" tint="0.39997558519241921"/>
      </right>
      <top/>
      <bottom style="thin">
        <color theme="3" tint="0.39997558519241921"/>
      </bottom>
      <diagonal/>
    </border>
    <border>
      <left/>
      <right/>
      <top style="thin">
        <color theme="3" tint="0.39997558519241921"/>
      </top>
      <bottom style="thin">
        <color theme="3" tint="0.39997558519241921"/>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n">
        <color theme="3" tint="0.39994506668294322"/>
      </left>
      <right/>
      <top/>
      <bottom/>
      <diagonal/>
    </border>
    <border>
      <left/>
      <right style="thin">
        <color theme="3" tint="0.39994506668294322"/>
      </right>
      <top/>
      <bottom/>
      <diagonal/>
    </border>
    <border>
      <left style="thin">
        <color theme="3" tint="0.39994506668294322"/>
      </left>
      <right/>
      <top/>
      <bottom style="thin">
        <color theme="3" tint="0.39994506668294322"/>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1454817346722"/>
      </top>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style="medium">
        <color theme="3" tint="0.39994506668294322"/>
      </left>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top style="medium">
        <color theme="3" tint="0.39991454817346722"/>
      </top>
      <bottom/>
      <diagonal/>
    </border>
    <border>
      <left style="medium">
        <color theme="3" tint="0.39988402966399123"/>
      </left>
      <right/>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right style="thin">
        <color theme="7" tint="0.39994506668294322"/>
      </right>
      <top/>
      <bottom style="thin">
        <color theme="7" tint="0.39994506668294322"/>
      </bottom>
      <diagonal/>
    </border>
    <border>
      <left style="thin">
        <color theme="3" tint="0.39994506668294322"/>
      </left>
      <right style="thin">
        <color theme="3" tint="0.39994506668294322"/>
      </right>
      <top style="thin">
        <color theme="3" tint="0.39997558519241921"/>
      </top>
      <bottom/>
      <diagonal/>
    </border>
    <border>
      <left style="thin">
        <color theme="3" tint="0.39994506668294322"/>
      </left>
      <right style="thin">
        <color theme="3" tint="0.39994506668294322"/>
      </right>
      <top/>
      <bottom style="thin">
        <color theme="3" tint="0.39997558519241921"/>
      </bottom>
      <diagonal/>
    </border>
    <border>
      <left style="thin">
        <color theme="3" tint="0.39997558519241921"/>
      </left>
      <right style="thin">
        <color theme="3" tint="0.39997558519241921"/>
      </right>
      <top style="thin">
        <color theme="3" tint="0.39994506668294322"/>
      </top>
      <bottom/>
      <diagonal/>
    </border>
    <border>
      <left style="thin">
        <color theme="3" tint="0.39997558519241921"/>
      </left>
      <right style="thin">
        <color theme="3" tint="0.39997558519241921"/>
      </right>
      <top/>
      <bottom style="thin">
        <color theme="3" tint="0.39994506668294322"/>
      </bottom>
      <diagonal/>
    </border>
    <border>
      <left/>
      <right style="thin">
        <color theme="3" tint="0.39994506668294322"/>
      </right>
      <top/>
      <bottom style="thin">
        <color theme="3" tint="0.39997558519241921"/>
      </bottom>
      <diagonal/>
    </border>
    <border>
      <left/>
      <right style="thin">
        <color theme="3" tint="0.39994506668294322"/>
      </right>
      <top style="thin">
        <color theme="3" tint="0.39997558519241921"/>
      </top>
      <bottom/>
      <diagonal/>
    </border>
    <border>
      <left style="medium">
        <color theme="3" tint="0.39994506668294322"/>
      </left>
      <right/>
      <top style="medium">
        <color theme="3" tint="0.39991454817346722"/>
      </top>
      <bottom/>
      <diagonal/>
    </border>
    <border>
      <left/>
      <right/>
      <top style="thin">
        <color theme="3" tint="0.39994506668294322"/>
      </top>
      <bottom style="thin">
        <color theme="3" tint="0.39994506668294322"/>
      </bottom>
      <diagonal/>
    </border>
    <border>
      <left/>
      <right style="thin">
        <color theme="3" tint="0.39994506668294322"/>
      </right>
      <top style="thin">
        <color theme="3" tint="0.39991454817346722"/>
      </top>
      <bottom/>
      <diagonal/>
    </border>
    <border>
      <left/>
      <right/>
      <top/>
      <bottom style="thin">
        <color theme="3" tint="0.39991454817346722"/>
      </bottom>
      <diagonal/>
    </border>
    <border>
      <left/>
      <right style="thin">
        <color theme="3" tint="0.39994506668294322"/>
      </right>
      <top/>
      <bottom style="thin">
        <color theme="3" tint="0.39991454817346722"/>
      </bottom>
      <diagonal/>
    </border>
    <border>
      <left/>
      <right/>
      <top style="thin">
        <color theme="3" tint="0.39988402966399123"/>
      </top>
      <bottom/>
      <diagonal/>
    </border>
    <border>
      <left/>
      <right style="thin">
        <color theme="3" tint="0.39988402966399123"/>
      </right>
      <top style="thin">
        <color theme="3" tint="0.39988402966399123"/>
      </top>
      <bottom/>
      <diagonal/>
    </border>
    <border>
      <left/>
      <right/>
      <top/>
      <bottom style="thin">
        <color theme="3" tint="0.39988402966399123"/>
      </bottom>
      <diagonal/>
    </border>
    <border>
      <left/>
      <right style="thin">
        <color theme="3" tint="0.39988402966399123"/>
      </right>
      <top/>
      <bottom style="thin">
        <color theme="3" tint="0.39988402966399123"/>
      </bottom>
      <diagonal/>
    </border>
    <border>
      <left style="medium">
        <color theme="3" tint="0.39991454817346722"/>
      </left>
      <right/>
      <top/>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diagonal/>
    </border>
    <border>
      <left style="thin">
        <color theme="3" tint="0.39991454817346722"/>
      </left>
      <right style="thin">
        <color theme="3" tint="0.39991454817346722"/>
      </right>
      <top/>
      <bottom style="thin">
        <color theme="3" tint="0.39991454817346722"/>
      </bottom>
      <diagonal/>
    </border>
    <border>
      <left style="medium">
        <color theme="3" tint="0.39985351115451523"/>
      </left>
      <right/>
      <top style="medium">
        <color theme="3" tint="0.39985351115451523"/>
      </top>
      <bottom/>
      <diagonal/>
    </border>
    <border>
      <left/>
      <right/>
      <top style="medium">
        <color theme="3" tint="0.39985351115451523"/>
      </top>
      <bottom/>
      <diagonal/>
    </border>
    <border>
      <left/>
      <right style="medium">
        <color theme="3" tint="0.39985351115451523"/>
      </right>
      <top style="medium">
        <color theme="3" tint="0.39985351115451523"/>
      </top>
      <bottom/>
      <diagonal/>
    </border>
    <border>
      <left style="medium">
        <color theme="3" tint="0.39985351115451523"/>
      </left>
      <right/>
      <top/>
      <bottom/>
      <diagonal/>
    </border>
    <border>
      <left/>
      <right style="medium">
        <color theme="3" tint="0.39985351115451523"/>
      </right>
      <top/>
      <bottom/>
      <diagonal/>
    </border>
    <border>
      <left style="medium">
        <color theme="3" tint="0.39985351115451523"/>
      </left>
      <right/>
      <top/>
      <bottom style="medium">
        <color theme="3" tint="0.39985351115451523"/>
      </bottom>
      <diagonal/>
    </border>
    <border>
      <left/>
      <right/>
      <top/>
      <bottom style="medium">
        <color theme="3" tint="0.39985351115451523"/>
      </bottom>
      <diagonal/>
    </border>
    <border>
      <left/>
      <right style="medium">
        <color theme="3" tint="0.39985351115451523"/>
      </right>
      <top/>
      <bottom style="medium">
        <color theme="3" tint="0.39985351115451523"/>
      </bottom>
      <diagonal/>
    </border>
    <border>
      <left style="medium">
        <color theme="3" tint="0.39985351115451523"/>
      </left>
      <right/>
      <top style="thin">
        <color theme="3" tint="0.39982299264503923"/>
      </top>
      <bottom/>
      <diagonal/>
    </border>
    <border>
      <left/>
      <right/>
      <top style="thin">
        <color theme="3" tint="0.39982299264503923"/>
      </top>
      <bottom/>
      <diagonal/>
    </border>
    <border>
      <left/>
      <right style="medium">
        <color theme="3" tint="0.39985351115451523"/>
      </right>
      <top style="thin">
        <color theme="3" tint="0.39982299264503923"/>
      </top>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dotted">
        <color theme="3" tint="0.39991454817346722"/>
      </right>
      <top style="thin">
        <color theme="3" tint="0.39994506668294322"/>
      </top>
      <bottom/>
      <diagonal/>
    </border>
    <border>
      <left style="thin">
        <color theme="3" tint="0.39994506668294322"/>
      </left>
      <right style="dotted">
        <color theme="3" tint="0.39991454817346722"/>
      </right>
      <top/>
      <bottom/>
      <diagonal/>
    </border>
    <border>
      <left style="thin">
        <color theme="3" tint="0.39994506668294322"/>
      </left>
      <right style="dotted">
        <color theme="3" tint="0.39991454817346722"/>
      </right>
      <top/>
      <bottom style="thin">
        <color theme="3" tint="0.39994506668294322"/>
      </bottom>
      <diagonal/>
    </border>
    <border>
      <left style="thin">
        <color theme="3" tint="0.39997558519241921"/>
      </left>
      <right style="thin">
        <color theme="3" tint="0.39994506668294322"/>
      </right>
      <top style="thin">
        <color theme="3" tint="0.39994506668294322"/>
      </top>
      <bottom/>
      <diagonal/>
    </border>
    <border>
      <left style="thin">
        <color theme="3" tint="0.39997558519241921"/>
      </left>
      <right style="thin">
        <color theme="3" tint="0.39994506668294322"/>
      </right>
      <top/>
      <bottom/>
      <diagonal/>
    </border>
    <border>
      <left style="thin">
        <color theme="3" tint="0.39997558519241921"/>
      </left>
      <right style="thin">
        <color theme="3" tint="0.39994506668294322"/>
      </right>
      <top/>
      <bottom style="thin">
        <color theme="3" tint="0.39997558519241921"/>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style="thin">
        <color theme="3" tint="0.39991454817346722"/>
      </right>
      <top style="thin">
        <color theme="3" tint="0.39994506668294322"/>
      </top>
      <bottom style="thin">
        <color theme="3" tint="0.39991454817346722"/>
      </bottom>
      <diagonal/>
    </border>
    <border>
      <left style="thin">
        <color theme="3" tint="0.39991454817346722"/>
      </left>
      <right style="thin">
        <color theme="3" tint="0.39994506668294322"/>
      </right>
      <top style="thin">
        <color theme="3" tint="0.399945066682943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4506668294322"/>
      </right>
      <top style="thin">
        <color theme="3" tint="0.39991454817346722"/>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4506668294322"/>
      </bottom>
      <diagonal/>
    </border>
    <border>
      <left style="thin">
        <color theme="3" tint="0.39994506668294322"/>
      </left>
      <right style="thin">
        <color theme="3" tint="0.39991454817346722"/>
      </right>
      <top style="thin">
        <color theme="3" tint="0.39994506668294322"/>
      </top>
      <bottom style="thin">
        <color theme="3" tint="0.39991454817346722"/>
      </bottom>
      <diagonal/>
    </border>
    <border>
      <left style="thin">
        <color theme="3" tint="0.399945066682943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1454817346722"/>
      </right>
      <top style="thin">
        <color theme="3" tint="0.39991454817346722"/>
      </top>
      <bottom style="thin">
        <color theme="3" tint="0.39994506668294322"/>
      </bottom>
      <diagonal/>
    </border>
    <border>
      <left style="thin">
        <color theme="3" tint="0.39991454817346722"/>
      </left>
      <right/>
      <top style="thin">
        <color theme="3" tint="0.39994506668294322"/>
      </top>
      <bottom style="thin">
        <color theme="3" tint="0.39991454817346722"/>
      </bottom>
      <diagonal/>
    </border>
    <border>
      <left style="thin">
        <color theme="3" tint="0.39991454817346722"/>
      </left>
      <right/>
      <top style="thin">
        <color theme="3" tint="0.39991454817346722"/>
      </top>
      <bottom style="thin">
        <color theme="3" tint="0.39991454817346722"/>
      </bottom>
      <diagonal/>
    </border>
    <border>
      <left style="thick">
        <color theme="3" tint="0.39985351115451523"/>
      </left>
      <right style="thick">
        <color theme="3" tint="0.39985351115451523"/>
      </right>
      <top style="thick">
        <color theme="3" tint="0.39985351115451523"/>
      </top>
      <bottom style="thin">
        <color theme="3" tint="0.39991454817346722"/>
      </bottom>
      <diagonal/>
    </border>
    <border>
      <left style="thick">
        <color theme="3" tint="0.39985351115451523"/>
      </left>
      <right style="thick">
        <color theme="3" tint="0.39985351115451523"/>
      </right>
      <top style="thin">
        <color theme="3" tint="0.39991454817346722"/>
      </top>
      <bottom style="thin">
        <color theme="3" tint="0.39991454817346722"/>
      </bottom>
      <diagonal/>
    </border>
    <border>
      <left style="thick">
        <color theme="3" tint="0.39985351115451523"/>
      </left>
      <right style="thick">
        <color theme="3" tint="0.39985351115451523"/>
      </right>
      <top style="thin">
        <color theme="3" tint="0.39991454817346722"/>
      </top>
      <bottom style="thick">
        <color theme="3" tint="0.39985351115451523"/>
      </bottom>
      <diagonal/>
    </border>
    <border>
      <left/>
      <right/>
      <top style="thin">
        <color indexed="64"/>
      </top>
      <bottom style="double">
        <color indexed="64"/>
      </bottom>
      <diagonal/>
    </border>
    <border>
      <left style="hair">
        <color theme="3" tint="0.39994506668294322"/>
      </left>
      <right style="hair">
        <color theme="3" tint="0.39994506668294322"/>
      </right>
      <top style="thin">
        <color theme="3" tint="0.39994506668294322"/>
      </top>
      <bottom/>
      <diagonal/>
    </border>
    <border>
      <left style="hair">
        <color theme="3" tint="0.39994506668294322"/>
      </left>
      <right style="hair">
        <color theme="3" tint="0.39994506668294322"/>
      </right>
      <top/>
      <bottom/>
      <diagonal/>
    </border>
    <border>
      <left style="thin">
        <color theme="3" tint="0.39988402966399123"/>
      </left>
      <right style="thin">
        <color theme="3" tint="0.39988402966399123"/>
      </right>
      <top style="thin">
        <color theme="3" tint="0.39988402966399123"/>
      </top>
      <bottom/>
      <diagonal/>
    </border>
    <border>
      <left style="thin">
        <color theme="3" tint="0.39988402966399123"/>
      </left>
      <right style="thin">
        <color theme="3" tint="0.39988402966399123"/>
      </right>
      <top/>
      <bottom/>
      <diagonal/>
    </border>
    <border>
      <left style="thin">
        <color theme="3" tint="0.39988402966399123"/>
      </left>
      <right style="thin">
        <color theme="3" tint="0.39988402966399123"/>
      </right>
      <top/>
      <bottom style="thin">
        <color theme="3" tint="0.39988402966399123"/>
      </bottom>
      <diagonal/>
    </border>
    <border>
      <left style="thin">
        <color theme="3" tint="0.39997558519241921"/>
      </left>
      <right style="thin">
        <color theme="3" tint="0.39997558519241921"/>
      </right>
      <top style="thin">
        <color theme="3" tint="0.39994506668294322"/>
      </top>
      <bottom style="thin">
        <color theme="3" tint="0.39994506668294322"/>
      </bottom>
      <diagonal/>
    </border>
    <border>
      <left/>
      <right style="thin">
        <color theme="3" tint="0.39991454817346722"/>
      </right>
      <top/>
      <bottom/>
      <diagonal/>
    </border>
    <border>
      <left style="medium">
        <color theme="3" tint="0.39991454817346722"/>
      </left>
      <right/>
      <top style="thin">
        <color theme="3" tint="0.39994506668294322"/>
      </top>
      <bottom/>
      <diagonal/>
    </border>
    <border>
      <left style="medium">
        <color theme="3" tint="0.39991454817346722"/>
      </left>
      <right/>
      <top/>
      <bottom style="thin">
        <color theme="3" tint="0.39994506668294322"/>
      </bottom>
      <diagonal/>
    </border>
    <border>
      <left style="thin">
        <color theme="3" tint="0.39994506668294322"/>
      </left>
      <right style="thin">
        <color theme="3" tint="0.39994506668294322"/>
      </right>
      <top style="thin">
        <color theme="3" tint="0.39994506668294322"/>
      </top>
      <bottom style="medium">
        <color theme="3" tint="0.39994506668294322"/>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style="medium">
        <color theme="3" tint="0.39991454817346722"/>
      </right>
      <top/>
      <bottom/>
      <diagonal/>
    </border>
    <border>
      <left/>
      <right/>
      <top/>
      <bottom style="medium">
        <color theme="3" tint="0.39991454817346722"/>
      </bottom>
      <diagonal/>
    </border>
    <border>
      <left/>
      <right style="medium">
        <color theme="3" tint="0.39991454817346722"/>
      </right>
      <top/>
      <bottom style="medium">
        <color theme="3" tint="0.39991454817346722"/>
      </bottom>
      <diagonal/>
    </border>
    <border>
      <left style="medium">
        <color theme="3" tint="0.39988402966399123"/>
      </left>
      <right/>
      <top style="medium">
        <color theme="3" tint="0.39988402966399123"/>
      </top>
      <bottom/>
      <diagonal/>
    </border>
    <border>
      <left/>
      <right/>
      <top style="medium">
        <color theme="3" tint="0.39988402966399123"/>
      </top>
      <bottom/>
      <diagonal/>
    </border>
    <border>
      <left/>
      <right style="medium">
        <color theme="3" tint="0.39988402966399123"/>
      </right>
      <top style="medium">
        <color theme="3" tint="0.39988402966399123"/>
      </top>
      <bottom/>
      <diagonal/>
    </border>
    <border>
      <left style="medium">
        <color theme="3" tint="0.39988402966399123"/>
      </left>
      <right/>
      <top style="medium">
        <color theme="3" tint="0.39994506668294322"/>
      </top>
      <bottom/>
      <diagonal/>
    </border>
    <border>
      <left/>
      <right style="medium">
        <color theme="3" tint="0.39988402966399123"/>
      </right>
      <top style="medium">
        <color theme="3" tint="0.39994506668294322"/>
      </top>
      <bottom/>
      <diagonal/>
    </border>
    <border>
      <left/>
      <right style="medium">
        <color theme="3" tint="0.39988402966399123"/>
      </right>
      <top style="thin">
        <color theme="7" tint="0.39994506668294322"/>
      </top>
      <bottom/>
      <diagonal/>
    </border>
    <border>
      <left/>
      <right style="medium">
        <color theme="3" tint="0.39988402966399123"/>
      </right>
      <top/>
      <bottom/>
      <diagonal/>
    </border>
    <border>
      <left/>
      <right style="medium">
        <color theme="3" tint="0.39988402966399123"/>
      </right>
      <top/>
      <bottom style="thin">
        <color theme="7" tint="0.39994506668294322"/>
      </bottom>
      <diagonal/>
    </border>
    <border>
      <left style="medium">
        <color theme="3" tint="0.39988402966399123"/>
      </left>
      <right/>
      <top/>
      <bottom style="medium">
        <color theme="3" tint="0.39988402966399123"/>
      </bottom>
      <diagonal/>
    </border>
    <border>
      <left/>
      <right/>
      <top/>
      <bottom style="medium">
        <color theme="3" tint="0.39988402966399123"/>
      </bottom>
      <diagonal/>
    </border>
    <border>
      <left/>
      <right style="medium">
        <color theme="3" tint="0.39988402966399123"/>
      </right>
      <top/>
      <bottom style="medium">
        <color theme="3" tint="0.39988402966399123"/>
      </bottom>
      <diagonal/>
    </border>
    <border>
      <left style="medium">
        <color theme="3" tint="0.39985351115451523"/>
      </left>
      <right/>
      <top style="medium">
        <color theme="3" tint="0.39994506668294322"/>
      </top>
      <bottom/>
      <diagonal/>
    </border>
    <border>
      <left/>
      <right style="medium">
        <color theme="3" tint="0.39985351115451523"/>
      </right>
      <top style="medium">
        <color theme="3" tint="0.39994506668294322"/>
      </top>
      <bottom/>
      <diagonal/>
    </border>
    <border>
      <left/>
      <right style="medium">
        <color theme="3" tint="0.39985351115451523"/>
      </right>
      <top style="thin">
        <color theme="7" tint="0.39994506668294322"/>
      </top>
      <bottom/>
      <diagonal/>
    </border>
    <border>
      <left/>
      <right style="medium">
        <color theme="3" tint="0.39985351115451523"/>
      </right>
      <top/>
      <bottom style="thin">
        <color theme="7" tint="0.39994506668294322"/>
      </bottom>
      <diagonal/>
    </border>
    <border>
      <left/>
      <right style="medium">
        <color theme="3" tint="0.39991454817346722"/>
      </right>
      <top style="medium">
        <color theme="3" tint="0.39991454817346722"/>
      </top>
      <bottom/>
      <diagonal/>
    </border>
    <border>
      <left style="thin">
        <color theme="3" tint="0.39997558519241921"/>
      </left>
      <right style="thin">
        <color theme="3" tint="0.39997558519241921"/>
      </right>
      <top style="thin">
        <color theme="3" tint="0.39997558519241921"/>
      </top>
      <bottom style="medium">
        <color theme="3" tint="0.39991454817346722"/>
      </bottom>
      <diagonal/>
    </border>
    <border>
      <left style="thin">
        <color theme="3" tint="0.39997558519241921"/>
      </left>
      <right style="thin">
        <color theme="3" tint="0.39997558519241921"/>
      </right>
      <top style="thin">
        <color theme="3" tint="0.39997558519241921"/>
      </top>
      <bottom style="medium">
        <color theme="3" tint="0.39988402966399123"/>
      </bottom>
      <diagonal/>
    </border>
    <border>
      <left style="medium">
        <color theme="3" tint="0.39988402966399123"/>
      </left>
      <right/>
      <top/>
      <bottom style="medium">
        <color theme="3" tint="0.39991454817346722"/>
      </bottom>
      <diagonal/>
    </border>
    <border>
      <left/>
      <right/>
      <top style="medium">
        <color theme="3" tint="0.39994506668294322"/>
      </top>
      <bottom style="thin">
        <color theme="3" tint="0.39991454817346722"/>
      </bottom>
      <diagonal/>
    </border>
    <border>
      <left/>
      <right style="medium">
        <color theme="3" tint="0.39991454817346722"/>
      </right>
      <top style="medium">
        <color theme="3" tint="0.399945066682943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85351115451523"/>
      </right>
      <top/>
      <bottom/>
      <diagonal/>
    </border>
    <border>
      <left/>
      <right/>
      <top style="thin">
        <color theme="3" tint="0.39988402966399123"/>
      </top>
      <bottom style="thin">
        <color theme="3" tint="0.39985351115451523"/>
      </bottom>
      <diagonal/>
    </border>
    <border>
      <left/>
      <right/>
      <top style="thin">
        <color theme="3" tint="0.39985351115451523"/>
      </top>
      <bottom/>
      <diagonal/>
    </border>
    <border>
      <left style="thin">
        <color theme="7" tint="0.39994506668294322"/>
      </left>
      <right/>
      <top style="thin">
        <color theme="7" tint="0.39991454817346722"/>
      </top>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4506668294322"/>
      </bottom>
      <diagonal/>
    </border>
  </borders>
  <cellStyleXfs count="45">
    <xf numFmtId="0" fontId="0" fillId="0" borderId="0"/>
    <xf numFmtId="166"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9" fillId="0" borderId="0" applyNumberFormat="0" applyFill="0" applyBorder="0" applyAlignment="0" applyProtection="0">
      <alignment vertical="top"/>
      <protection locked="0"/>
    </xf>
  </cellStyleXfs>
  <cellXfs count="703">
    <xf numFmtId="0" fontId="0" fillId="0" borderId="0" xfId="0"/>
    <xf numFmtId="14" fontId="0" fillId="0" borderId="0" xfId="0" applyNumberFormat="1"/>
    <xf numFmtId="9" fontId="0" fillId="0" borderId="0" xfId="2" applyFont="1"/>
    <xf numFmtId="166" fontId="0" fillId="0" borderId="0" xfId="1" applyFont="1"/>
    <xf numFmtId="167" fontId="0" fillId="0" borderId="0" xfId="1" applyNumberFormat="1" applyFont="1"/>
    <xf numFmtId="165" fontId="0" fillId="0" borderId="0" xfId="0" applyNumberFormat="1"/>
    <xf numFmtId="168" fontId="0" fillId="0" borderId="0" xfId="2" applyNumberFormat="1" applyFont="1"/>
    <xf numFmtId="0" fontId="0" fillId="0" borderId="0" xfId="0" applyAlignment="1">
      <alignment horizontal="center"/>
    </xf>
    <xf numFmtId="10" fontId="0" fillId="0" borderId="0" xfId="2" applyNumberFormat="1" applyFont="1"/>
    <xf numFmtId="170" fontId="0" fillId="0" borderId="0" xfId="0" applyNumberFormat="1"/>
    <xf numFmtId="166" fontId="0" fillId="0" borderId="0" xfId="0" applyNumberFormat="1"/>
    <xf numFmtId="0" fontId="0" fillId="0" borderId="0" xfId="0" applyAlignment="1">
      <alignment horizontal="left" indent="1"/>
    </xf>
    <xf numFmtId="0" fontId="0" fillId="0" borderId="0" xfId="0" applyAlignment="1">
      <alignment horizontal="left" indent="2"/>
    </xf>
    <xf numFmtId="0" fontId="0" fillId="33" borderId="11" xfId="0" applyFill="1" applyBorder="1"/>
    <xf numFmtId="0" fontId="0" fillId="33" borderId="0" xfId="0" applyFill="1" applyBorder="1"/>
    <xf numFmtId="0" fontId="0" fillId="33" borderId="16" xfId="0" applyFill="1" applyBorder="1"/>
    <xf numFmtId="0" fontId="0" fillId="0" borderId="0" xfId="0" applyAlignment="1">
      <alignment horizontal="left"/>
    </xf>
    <xf numFmtId="0" fontId="0" fillId="0" borderId="0" xfId="0" applyAlignment="1">
      <alignment horizontal="left" indent="3"/>
    </xf>
    <xf numFmtId="0" fontId="0" fillId="0" borderId="0" xfId="0" applyFill="1" applyBorder="1"/>
    <xf numFmtId="0" fontId="0" fillId="0" borderId="0" xfId="0" applyFill="1"/>
    <xf numFmtId="0" fontId="0" fillId="0" borderId="0" xfId="0" applyFill="1" applyAlignment="1">
      <alignment horizontal="left" indent="3"/>
    </xf>
    <xf numFmtId="167" fontId="0" fillId="33" borderId="21" xfId="1" applyNumberFormat="1" applyFont="1" applyFill="1" applyBorder="1"/>
    <xf numFmtId="167" fontId="0" fillId="0" borderId="0" xfId="1" applyNumberFormat="1" applyFont="1" applyBorder="1"/>
    <xf numFmtId="167" fontId="0" fillId="33" borderId="11" xfId="1" applyNumberFormat="1" applyFont="1" applyFill="1" applyBorder="1"/>
    <xf numFmtId="167" fontId="0" fillId="33" borderId="16" xfId="1" applyNumberFormat="1" applyFont="1" applyFill="1" applyBorder="1"/>
    <xf numFmtId="167" fontId="0" fillId="0" borderId="0" xfId="1" applyNumberFormat="1" applyFont="1" applyFill="1" applyBorder="1"/>
    <xf numFmtId="14" fontId="0" fillId="0" borderId="0" xfId="0" applyNumberFormat="1" applyFill="1" applyBorder="1"/>
    <xf numFmtId="0" fontId="0" fillId="33" borderId="12" xfId="0" applyFill="1" applyBorder="1"/>
    <xf numFmtId="0" fontId="0" fillId="33" borderId="14" xfId="0" applyFill="1" applyBorder="1"/>
    <xf numFmtId="0" fontId="0" fillId="33" borderId="17" xfId="0" applyFill="1" applyBorder="1"/>
    <xf numFmtId="0" fontId="0" fillId="0" borderId="0" xfId="0" applyAlignment="1">
      <alignment horizontal="left" indent="4"/>
    </xf>
    <xf numFmtId="0" fontId="0" fillId="33" borderId="31" xfId="0" applyFill="1" applyBorder="1"/>
    <xf numFmtId="0" fontId="0" fillId="33" borderId="32" xfId="0" applyFill="1" applyBorder="1"/>
    <xf numFmtId="166" fontId="0" fillId="0" borderId="33" xfId="1" applyFont="1" applyBorder="1"/>
    <xf numFmtId="0" fontId="0" fillId="0" borderId="0" xfId="0" applyFill="1" applyBorder="1" applyAlignment="1">
      <alignment horizontal="center"/>
    </xf>
    <xf numFmtId="168" fontId="0" fillId="0" borderId="0" xfId="2" applyNumberFormat="1" applyFont="1" applyFill="1" applyBorder="1"/>
    <xf numFmtId="9" fontId="0" fillId="0" borderId="0" xfId="0" applyNumberFormat="1" applyFill="1" applyBorder="1" applyAlignment="1">
      <alignment horizontal="center"/>
    </xf>
    <xf numFmtId="0" fontId="0" fillId="0" borderId="0" xfId="0" applyBorder="1"/>
    <xf numFmtId="10" fontId="0" fillId="0" borderId="0" xfId="2" applyNumberFormat="1" applyFont="1" applyBorder="1"/>
    <xf numFmtId="9" fontId="0" fillId="0" borderId="0" xfId="0" applyNumberFormat="1" applyBorder="1"/>
    <xf numFmtId="0" fontId="0" fillId="0" borderId="0" xfId="0" applyBorder="1" applyAlignment="1">
      <alignment horizontal="center"/>
    </xf>
    <xf numFmtId="0" fontId="0" fillId="0" borderId="37" xfId="0" applyBorder="1"/>
    <xf numFmtId="0" fontId="0" fillId="0" borderId="37" xfId="0" applyBorder="1" applyAlignment="1">
      <alignment horizontal="center"/>
    </xf>
    <xf numFmtId="0" fontId="0" fillId="0" borderId="0" xfId="0" applyBorder="1" applyAlignment="1">
      <alignment horizontal="left" indent="1"/>
    </xf>
    <xf numFmtId="165" fontId="0" fillId="0" borderId="0" xfId="0" applyNumberFormat="1" applyBorder="1"/>
    <xf numFmtId="0" fontId="0" fillId="0" borderId="38" xfId="0" applyBorder="1"/>
    <xf numFmtId="10" fontId="0" fillId="0" borderId="0" xfId="0" applyNumberFormat="1" applyBorder="1"/>
    <xf numFmtId="0" fontId="0" fillId="0" borderId="40" xfId="0" applyBorder="1" applyAlignment="1">
      <alignment horizontal="center"/>
    </xf>
    <xf numFmtId="0" fontId="0" fillId="0" borderId="40" xfId="0" applyBorder="1"/>
    <xf numFmtId="0" fontId="19" fillId="0" borderId="37" xfId="0" applyFont="1" applyBorder="1" applyAlignment="1">
      <alignment horizontal="center" vertical="center" wrapText="1"/>
    </xf>
    <xf numFmtId="166" fontId="0" fillId="0" borderId="0" xfId="1" applyFont="1" applyBorder="1"/>
    <xf numFmtId="165" fontId="0" fillId="0" borderId="40" xfId="0" applyNumberFormat="1" applyBorder="1"/>
    <xf numFmtId="0" fontId="0" fillId="0" borderId="41" xfId="0" applyBorder="1"/>
    <xf numFmtId="165" fontId="0" fillId="0" borderId="43" xfId="0" applyNumberFormat="1" applyBorder="1"/>
    <xf numFmtId="165" fontId="0" fillId="0" borderId="44" xfId="0" applyNumberFormat="1" applyBorder="1"/>
    <xf numFmtId="165" fontId="0" fillId="0" borderId="45" xfId="0" applyNumberFormat="1" applyBorder="1"/>
    <xf numFmtId="0" fontId="19" fillId="0" borderId="0" xfId="0" applyFont="1" applyFill="1" applyBorder="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8" fillId="0" borderId="0" xfId="0" applyFont="1" applyAlignment="1">
      <alignment horizontal="left"/>
    </xf>
    <xf numFmtId="168" fontId="0" fillId="0" borderId="0" xfId="2" applyNumberFormat="1" applyFont="1" applyAlignment="1">
      <alignment horizontal="left" indent="3"/>
    </xf>
    <xf numFmtId="166" fontId="0" fillId="33" borderId="11" xfId="1" applyFont="1" applyFill="1" applyBorder="1"/>
    <xf numFmtId="166" fontId="0" fillId="33" borderId="0" xfId="1" applyFont="1" applyFill="1" applyBorder="1"/>
    <xf numFmtId="166" fontId="0" fillId="33" borderId="16" xfId="1" applyFont="1" applyFill="1" applyBorder="1"/>
    <xf numFmtId="166" fontId="0" fillId="33" borderId="51" xfId="1" applyFont="1" applyFill="1" applyBorder="1"/>
    <xf numFmtId="166" fontId="0" fillId="33" borderId="29" xfId="1" applyFont="1" applyFill="1" applyBorder="1"/>
    <xf numFmtId="166" fontId="0" fillId="33" borderId="50" xfId="1" applyFont="1" applyFill="1" applyBorder="1"/>
    <xf numFmtId="166" fontId="0" fillId="33" borderId="31" xfId="1" applyFont="1" applyFill="1" applyBorder="1"/>
    <xf numFmtId="166" fontId="0" fillId="33" borderId="32" xfId="1" applyFont="1" applyFill="1" applyBorder="1"/>
    <xf numFmtId="166" fontId="0" fillId="33" borderId="26" xfId="1" applyFont="1" applyFill="1" applyBorder="1"/>
    <xf numFmtId="166" fontId="0" fillId="33" borderId="27" xfId="1" applyFont="1" applyFill="1" applyBorder="1"/>
    <xf numFmtId="0" fontId="0" fillId="0" borderId="41" xfId="0" applyBorder="1" applyAlignment="1">
      <alignment horizontal="center"/>
    </xf>
    <xf numFmtId="0" fontId="19" fillId="0" borderId="52" xfId="0" applyFont="1" applyBorder="1"/>
    <xf numFmtId="0" fontId="19" fillId="0" borderId="38" xfId="0" applyFont="1" applyBorder="1"/>
    <xf numFmtId="0" fontId="19" fillId="0" borderId="39" xfId="0" applyFont="1" applyBorder="1"/>
    <xf numFmtId="0" fontId="19" fillId="0" borderId="41" xfId="0" applyFont="1" applyBorder="1"/>
    <xf numFmtId="0" fontId="19" fillId="0" borderId="0" xfId="0" applyFont="1" applyBorder="1"/>
    <xf numFmtId="0" fontId="19" fillId="0" borderId="40" xfId="0" applyFont="1" applyBorder="1"/>
    <xf numFmtId="0" fontId="17" fillId="9" borderId="0" xfId="20"/>
    <xf numFmtId="0" fontId="17" fillId="9" borderId="0" xfId="20" applyAlignment="1">
      <alignment horizontal="center"/>
    </xf>
    <xf numFmtId="165" fontId="17" fillId="9" borderId="0" xfId="20" applyNumberFormat="1"/>
    <xf numFmtId="0" fontId="17" fillId="12" borderId="0" xfId="23"/>
    <xf numFmtId="0" fontId="17" fillId="12" borderId="0" xfId="23" applyAlignment="1">
      <alignment horizontal="center"/>
    </xf>
    <xf numFmtId="165" fontId="17" fillId="12" borderId="0" xfId="23" applyNumberFormat="1"/>
    <xf numFmtId="167" fontId="17" fillId="12" borderId="0" xfId="23" applyNumberFormat="1"/>
    <xf numFmtId="0" fontId="0" fillId="0" borderId="0" xfId="0" applyNumberFormat="1" applyFill="1" applyBorder="1"/>
    <xf numFmtId="164" fontId="0" fillId="0" borderId="0" xfId="0" applyNumberFormat="1"/>
    <xf numFmtId="166" fontId="17" fillId="12" borderId="0" xfId="23" applyNumberFormat="1"/>
    <xf numFmtId="166" fontId="17" fillId="9" borderId="0" xfId="20" applyNumberFormat="1"/>
    <xf numFmtId="10" fontId="0" fillId="0" borderId="0" xfId="2" applyNumberFormat="1" applyFont="1" applyAlignment="1">
      <alignment horizontal="left" indent="1"/>
    </xf>
    <xf numFmtId="0" fontId="17" fillId="12" borderId="0" xfId="23" applyAlignment="1">
      <alignment horizontal="left" indent="1"/>
    </xf>
    <xf numFmtId="0" fontId="17" fillId="9" borderId="0" xfId="20" applyAlignment="1">
      <alignment horizontal="left" indent="1"/>
    </xf>
    <xf numFmtId="10" fontId="0" fillId="0" borderId="0" xfId="2" applyNumberFormat="1" applyFont="1" applyAlignment="1">
      <alignment horizontal="center"/>
    </xf>
    <xf numFmtId="0" fontId="19" fillId="0" borderId="26" xfId="0" applyFont="1" applyBorder="1" applyAlignment="1">
      <alignment vertical="center"/>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0" fillId="0" borderId="28" xfId="0" applyBorder="1"/>
    <xf numFmtId="168" fontId="0" fillId="0" borderId="0" xfId="2" applyNumberFormat="1" applyFont="1" applyBorder="1"/>
    <xf numFmtId="168" fontId="0" fillId="0" borderId="29" xfId="2" applyNumberFormat="1" applyFont="1" applyBorder="1"/>
    <xf numFmtId="10" fontId="0" fillId="0" borderId="29" xfId="2" applyNumberFormat="1" applyFont="1" applyBorder="1"/>
    <xf numFmtId="0" fontId="0" fillId="0" borderId="53" xfId="0" applyBorder="1"/>
    <xf numFmtId="165" fontId="0" fillId="0" borderId="53" xfId="0" applyNumberFormat="1" applyBorder="1"/>
    <xf numFmtId="0" fontId="0" fillId="0" borderId="26" xfId="0" applyBorder="1"/>
    <xf numFmtId="165" fontId="0" fillId="0" borderId="26" xfId="0" applyNumberFormat="1" applyBorder="1"/>
    <xf numFmtId="0" fontId="0" fillId="0" borderId="31" xfId="0" applyBorder="1"/>
    <xf numFmtId="165" fontId="0" fillId="0" borderId="31" xfId="0" applyNumberFormat="1" applyBorder="1"/>
    <xf numFmtId="0" fontId="0" fillId="0" borderId="53" xfId="0" applyBorder="1" applyAlignment="1">
      <alignment horizontal="center"/>
    </xf>
    <xf numFmtId="167" fontId="0" fillId="0" borderId="53" xfId="1" applyNumberFormat="1" applyFont="1" applyBorder="1"/>
    <xf numFmtId="168" fontId="0" fillId="0" borderId="0" xfId="2" applyNumberFormat="1" applyFont="1" applyAlignment="1">
      <alignment horizontal="center"/>
    </xf>
    <xf numFmtId="0" fontId="0" fillId="0" borderId="0" xfId="0" applyAlignment="1">
      <alignment horizontal="right"/>
    </xf>
    <xf numFmtId="0" fontId="0" fillId="0" borderId="53" xfId="0" applyBorder="1" applyAlignment="1">
      <alignment horizontal="left" indent="1"/>
    </xf>
    <xf numFmtId="166" fontId="0" fillId="0" borderId="0" xfId="1" applyFont="1" applyAlignment="1">
      <alignment horizontal="left" indent="1"/>
    </xf>
    <xf numFmtId="0" fontId="16" fillId="0" borderId="35" xfId="0" applyFont="1" applyBorder="1"/>
    <xf numFmtId="168" fontId="16" fillId="0" borderId="35" xfId="2" applyNumberFormat="1" applyFont="1" applyBorder="1"/>
    <xf numFmtId="10" fontId="16" fillId="0" borderId="54" xfId="2" applyNumberFormat="1" applyFont="1" applyBorder="1"/>
    <xf numFmtId="0" fontId="0" fillId="0" borderId="55" xfId="0" applyBorder="1"/>
    <xf numFmtId="168" fontId="0" fillId="0" borderId="55" xfId="2" applyNumberFormat="1" applyFont="1" applyBorder="1"/>
    <xf numFmtId="10" fontId="0" fillId="0" borderId="56" xfId="2" applyNumberFormat="1" applyFont="1" applyBorder="1"/>
    <xf numFmtId="0" fontId="16" fillId="0" borderId="57" xfId="0" applyFont="1" applyBorder="1"/>
    <xf numFmtId="168" fontId="16" fillId="0" borderId="57" xfId="2" applyNumberFormat="1" applyFont="1" applyBorder="1"/>
    <xf numFmtId="168" fontId="16" fillId="0" borderId="58" xfId="2" applyNumberFormat="1" applyFont="1" applyBorder="1"/>
    <xf numFmtId="0" fontId="0" fillId="0" borderId="59" xfId="0" applyBorder="1"/>
    <xf numFmtId="0" fontId="22" fillId="0" borderId="0" xfId="0" applyFont="1"/>
    <xf numFmtId="0" fontId="22" fillId="9" borderId="0" xfId="20" applyFont="1"/>
    <xf numFmtId="166" fontId="22" fillId="0" borderId="0" xfId="1" applyFont="1"/>
    <xf numFmtId="0" fontId="22" fillId="12" borderId="0" xfId="23" applyFont="1"/>
    <xf numFmtId="167" fontId="22" fillId="0" borderId="0" xfId="1" applyNumberFormat="1" applyFont="1"/>
    <xf numFmtId="167" fontId="0" fillId="33" borderId="26" xfId="1" applyNumberFormat="1" applyFont="1" applyFill="1" applyBorder="1"/>
    <xf numFmtId="167" fontId="0" fillId="33" borderId="27" xfId="1" applyNumberFormat="1" applyFont="1" applyFill="1" applyBorder="1"/>
    <xf numFmtId="167" fontId="0" fillId="33" borderId="0" xfId="1" applyNumberFormat="1" applyFont="1" applyFill="1" applyBorder="1"/>
    <xf numFmtId="167" fontId="0" fillId="33" borderId="29" xfId="1" applyNumberFormat="1" applyFont="1" applyFill="1" applyBorder="1"/>
    <xf numFmtId="167" fontId="0" fillId="33" borderId="50" xfId="1" applyNumberFormat="1" applyFont="1" applyFill="1" applyBorder="1"/>
    <xf numFmtId="167" fontId="0" fillId="33" borderId="31" xfId="1" applyNumberFormat="1" applyFont="1" applyFill="1" applyBorder="1"/>
    <xf numFmtId="167" fontId="0" fillId="33" borderId="32" xfId="1" applyNumberFormat="1" applyFont="1" applyFill="1" applyBorder="1"/>
    <xf numFmtId="0" fontId="19" fillId="0" borderId="61" xfId="0" applyFont="1" applyBorder="1" applyAlignment="1">
      <alignment horizontal="center" vertical="center" wrapText="1"/>
    </xf>
    <xf numFmtId="166" fontId="0" fillId="0" borderId="61" xfId="1" applyFont="1" applyBorder="1"/>
    <xf numFmtId="0" fontId="0" fillId="0" borderId="61" xfId="0" applyBorder="1"/>
    <xf numFmtId="0" fontId="17" fillId="9" borderId="0" xfId="20" applyAlignment="1">
      <alignment horizontal="left"/>
    </xf>
    <xf numFmtId="0" fontId="17" fillId="9" borderId="0" xfId="20" applyBorder="1"/>
    <xf numFmtId="0" fontId="17" fillId="12" borderId="0" xfId="23" applyAlignment="1">
      <alignment horizontal="left"/>
    </xf>
    <xf numFmtId="0" fontId="17" fillId="12" borderId="0" xfId="23" applyBorder="1"/>
    <xf numFmtId="10" fontId="0" fillId="0" borderId="0" xfId="2" applyNumberFormat="1" applyFont="1" applyAlignment="1">
      <alignment horizontal="left" indent="3"/>
    </xf>
    <xf numFmtId="0" fontId="0" fillId="0" borderId="53" xfId="0" applyBorder="1" applyAlignment="1">
      <alignment horizontal="left"/>
    </xf>
    <xf numFmtId="0" fontId="16" fillId="0" borderId="0" xfId="0" applyFont="1"/>
    <xf numFmtId="0" fontId="16" fillId="0" borderId="0" xfId="0" applyFont="1" applyAlignment="1">
      <alignment horizontal="left" indent="1"/>
    </xf>
    <xf numFmtId="0" fontId="19" fillId="0" borderId="0" xfId="0" applyFont="1" applyAlignment="1">
      <alignment horizontal="left" indent="2"/>
    </xf>
    <xf numFmtId="0" fontId="0" fillId="0" borderId="0" xfId="0" applyAlignment="1">
      <alignment horizontal="right" wrapText="1"/>
    </xf>
    <xf numFmtId="0" fontId="0" fillId="0" borderId="0" xfId="0" applyAlignment="1">
      <alignment horizontal="center" wrapText="1"/>
    </xf>
    <xf numFmtId="0" fontId="16" fillId="0" borderId="53" xfId="0" applyFont="1" applyBorder="1" applyAlignment="1">
      <alignment horizontal="left" indent="1"/>
    </xf>
    <xf numFmtId="0" fontId="0" fillId="0" borderId="26" xfId="0" applyBorder="1" applyAlignment="1">
      <alignment horizontal="left" indent="1"/>
    </xf>
    <xf numFmtId="166" fontId="23" fillId="0" borderId="0" xfId="1" applyFont="1"/>
    <xf numFmtId="168" fontId="0" fillId="0" borderId="60" xfId="2" applyNumberFormat="1" applyFont="1" applyBorder="1"/>
    <xf numFmtId="165" fontId="23" fillId="0" borderId="0" xfId="0" applyNumberFormat="1" applyFont="1"/>
    <xf numFmtId="0" fontId="0" fillId="0" borderId="0" xfId="0" applyNumberFormat="1"/>
    <xf numFmtId="167" fontId="0" fillId="33" borderId="62" xfId="1" applyNumberFormat="1" applyFont="1" applyFill="1" applyBorder="1"/>
    <xf numFmtId="167" fontId="0" fillId="33" borderId="63" xfId="1" applyNumberFormat="1" applyFont="1" applyFill="1" applyBorder="1"/>
    <xf numFmtId="14" fontId="0" fillId="0" borderId="0" xfId="0" applyNumberFormat="1" applyAlignment="1">
      <alignment horizontal="center"/>
    </xf>
    <xf numFmtId="0" fontId="17" fillId="0" borderId="0" xfId="20" applyFill="1"/>
    <xf numFmtId="0" fontId="17" fillId="0" borderId="0" xfId="20" applyFill="1" applyAlignment="1">
      <alignment horizontal="left"/>
    </xf>
    <xf numFmtId="0" fontId="17" fillId="0" borderId="0" xfId="20" applyFill="1" applyAlignment="1">
      <alignment horizontal="center"/>
    </xf>
    <xf numFmtId="0" fontId="17" fillId="0" borderId="0" xfId="20" applyFill="1" applyBorder="1"/>
    <xf numFmtId="0" fontId="0" fillId="0" borderId="42" xfId="0" applyFill="1" applyBorder="1"/>
    <xf numFmtId="9" fontId="0" fillId="0" borderId="0" xfId="0" applyNumberFormat="1" applyFill="1"/>
    <xf numFmtId="0" fontId="17" fillId="0" borderId="0" xfId="23" applyFill="1"/>
    <xf numFmtId="0" fontId="0" fillId="0" borderId="0" xfId="0" applyNumberFormat="1" applyAlignment="1">
      <alignment horizontal="left" indent="1"/>
    </xf>
    <xf numFmtId="0" fontId="0" fillId="0" borderId="67" xfId="0" applyBorder="1" applyAlignment="1">
      <alignment horizontal="left"/>
    </xf>
    <xf numFmtId="0" fontId="0" fillId="0" borderId="68" xfId="0" applyBorder="1"/>
    <xf numFmtId="0" fontId="0" fillId="0" borderId="68" xfId="0" applyBorder="1" applyAlignment="1">
      <alignment horizontal="center"/>
    </xf>
    <xf numFmtId="0" fontId="0" fillId="0" borderId="69" xfId="0" applyBorder="1"/>
    <xf numFmtId="0" fontId="0" fillId="0" borderId="70" xfId="0" applyBorder="1" applyAlignment="1">
      <alignment horizontal="left" indent="2"/>
    </xf>
    <xf numFmtId="0" fontId="0" fillId="0" borderId="71" xfId="0" applyBorder="1"/>
    <xf numFmtId="0" fontId="0" fillId="0" borderId="70" xfId="0" applyBorder="1" applyAlignment="1">
      <alignment horizontal="left" indent="1"/>
    </xf>
    <xf numFmtId="0" fontId="20" fillId="0" borderId="71" xfId="0" applyFont="1" applyBorder="1"/>
    <xf numFmtId="0" fontId="0" fillId="0" borderId="70" xfId="0" applyBorder="1" applyAlignment="1">
      <alignment horizontal="left"/>
    </xf>
    <xf numFmtId="0" fontId="0" fillId="0" borderId="70" xfId="0" applyBorder="1"/>
    <xf numFmtId="10" fontId="0" fillId="0" borderId="0" xfId="2" applyNumberFormat="1" applyFont="1" applyFill="1" applyBorder="1"/>
    <xf numFmtId="0" fontId="0" fillId="0" borderId="71" xfId="0" applyFill="1" applyBorder="1"/>
    <xf numFmtId="0" fontId="0" fillId="0" borderId="72" xfId="0" applyBorder="1" applyAlignment="1">
      <alignment horizontal="left"/>
    </xf>
    <xf numFmtId="0" fontId="0" fillId="0" borderId="73" xfId="0" applyBorder="1"/>
    <xf numFmtId="0" fontId="0" fillId="0" borderId="73" xfId="0" applyFill="1" applyBorder="1" applyAlignment="1">
      <alignment horizontal="center"/>
    </xf>
    <xf numFmtId="0" fontId="0" fillId="0" borderId="73" xfId="0" applyFill="1" applyBorder="1"/>
    <xf numFmtId="10" fontId="0" fillId="0" borderId="73" xfId="0" applyNumberFormat="1" applyFill="1" applyBorder="1"/>
    <xf numFmtId="0" fontId="0" fillId="0" borderId="75" xfId="0" applyBorder="1" applyAlignment="1">
      <alignment horizontal="left"/>
    </xf>
    <xf numFmtId="0" fontId="0" fillId="0" borderId="76" xfId="0" applyBorder="1"/>
    <xf numFmtId="0" fontId="0" fillId="0" borderId="76" xfId="0" applyFill="1" applyBorder="1" applyAlignment="1">
      <alignment horizontal="center"/>
    </xf>
    <xf numFmtId="0" fontId="0" fillId="0" borderId="76" xfId="0" applyFill="1" applyBorder="1"/>
    <xf numFmtId="10" fontId="0" fillId="0" borderId="76" xfId="0" applyNumberFormat="1" applyFill="1" applyBorder="1"/>
    <xf numFmtId="0" fontId="0" fillId="0" borderId="0" xfId="0" applyBorder="1" applyAlignment="1">
      <alignment horizontal="left" indent="2"/>
    </xf>
    <xf numFmtId="0" fontId="0" fillId="0" borderId="0" xfId="0" applyAlignment="1">
      <alignment vertical="center"/>
    </xf>
    <xf numFmtId="0" fontId="0" fillId="0" borderId="0" xfId="0" applyAlignment="1">
      <alignment vertical="center" wrapText="1"/>
    </xf>
    <xf numFmtId="0" fontId="0" fillId="0" borderId="34" xfId="0" applyBorder="1" applyAlignment="1">
      <alignment vertical="center" wrapText="1"/>
    </xf>
    <xf numFmtId="0" fontId="0" fillId="0" borderId="34" xfId="0" applyBorder="1" applyAlignment="1">
      <alignment horizontal="left" vertical="center" indent="1"/>
    </xf>
    <xf numFmtId="0" fontId="0" fillId="0" borderId="34" xfId="0" applyBorder="1" applyAlignment="1">
      <alignment horizontal="left" vertical="center" indent="2"/>
    </xf>
    <xf numFmtId="0" fontId="0" fillId="0" borderId="78" xfId="0" applyBorder="1" applyAlignment="1">
      <alignment horizontal="left" vertical="center" indent="1"/>
    </xf>
    <xf numFmtId="0" fontId="0" fillId="0" borderId="78" xfId="0" applyBorder="1" applyAlignment="1">
      <alignment vertical="center" wrapText="1"/>
    </xf>
    <xf numFmtId="0" fontId="0" fillId="0" borderId="78" xfId="0" applyBorder="1" applyAlignment="1">
      <alignment horizontal="left" vertical="center" indent="2"/>
    </xf>
    <xf numFmtId="0" fontId="0" fillId="0" borderId="78" xfId="0" applyBorder="1" applyAlignment="1">
      <alignment horizontal="left" vertical="center" indent="3"/>
    </xf>
    <xf numFmtId="0" fontId="0" fillId="0" borderId="78" xfId="1" applyNumberFormat="1" applyFont="1" applyBorder="1" applyAlignment="1">
      <alignment horizontal="left" vertical="center" wrapText="1"/>
    </xf>
    <xf numFmtId="0" fontId="0" fillId="0" borderId="78" xfId="0" applyBorder="1" applyAlignment="1">
      <alignment horizontal="left" vertical="center" indent="4"/>
    </xf>
    <xf numFmtId="0" fontId="0" fillId="0" borderId="64" xfId="0" applyBorder="1" applyAlignment="1">
      <alignment vertical="center" wrapText="1"/>
    </xf>
    <xf numFmtId="0" fontId="0" fillId="0" borderId="64" xfId="0" applyBorder="1" applyAlignment="1">
      <alignment horizontal="left" vertical="center" indent="2"/>
    </xf>
    <xf numFmtId="0" fontId="0" fillId="0" borderId="0" xfId="0" applyBorder="1" applyAlignment="1">
      <alignment horizontal="left" vertical="center" indent="1"/>
    </xf>
    <xf numFmtId="0" fontId="0" fillId="0" borderId="0" xfId="0" applyBorder="1" applyAlignment="1">
      <alignment vertical="center" wrapText="1"/>
    </xf>
    <xf numFmtId="0" fontId="0" fillId="0" borderId="34" xfId="0" applyBorder="1" applyAlignment="1">
      <alignment horizontal="left" vertical="center" indent="3"/>
    </xf>
    <xf numFmtId="0" fontId="1" fillId="11" borderId="0" xfId="22"/>
    <xf numFmtId="0" fontId="16" fillId="0" borderId="0" xfId="0" applyFont="1" applyAlignment="1">
      <alignment horizontal="left"/>
    </xf>
    <xf numFmtId="0" fontId="17" fillId="9" borderId="0" xfId="20" applyNumberFormat="1"/>
    <xf numFmtId="14" fontId="1" fillId="10" borderId="0" xfId="21" applyNumberFormat="1"/>
    <xf numFmtId="14" fontId="1" fillId="11" borderId="0" xfId="22" applyNumberFormat="1"/>
    <xf numFmtId="0" fontId="1" fillId="10" borderId="0" xfId="21"/>
    <xf numFmtId="0" fontId="1" fillId="10" borderId="0" xfId="21" applyAlignment="1">
      <alignment vertical="center"/>
    </xf>
    <xf numFmtId="0" fontId="1" fillId="10" borderId="0" xfId="21" applyAlignment="1">
      <alignment vertical="center" wrapText="1"/>
    </xf>
    <xf numFmtId="0" fontId="17" fillId="9" borderId="34" xfId="20" applyBorder="1" applyAlignment="1">
      <alignment vertical="center"/>
    </xf>
    <xf numFmtId="0" fontId="17" fillId="9" borderId="34" xfId="20" applyBorder="1" applyAlignment="1">
      <alignment vertical="center" wrapText="1"/>
    </xf>
    <xf numFmtId="0" fontId="0" fillId="0" borderId="0" xfId="0" applyAlignment="1">
      <alignment horizontal="left" indent="5"/>
    </xf>
    <xf numFmtId="0" fontId="25" fillId="0" borderId="0" xfId="0" applyFont="1"/>
    <xf numFmtId="0" fontId="0" fillId="0" borderId="53" xfId="0" applyBorder="1" applyAlignment="1">
      <alignment horizontal="left" indent="3"/>
    </xf>
    <xf numFmtId="0" fontId="22" fillId="0" borderId="53" xfId="0" applyFont="1" applyBorder="1"/>
    <xf numFmtId="166" fontId="0" fillId="0" borderId="53" xfId="0" applyNumberFormat="1" applyBorder="1"/>
    <xf numFmtId="0" fontId="22" fillId="0" borderId="0" xfId="0" applyFont="1" applyBorder="1"/>
    <xf numFmtId="166" fontId="0" fillId="0" borderId="0" xfId="0" applyNumberFormat="1" applyBorder="1"/>
    <xf numFmtId="0" fontId="21" fillId="0" borderId="0" xfId="0" applyFont="1" applyAlignment="1">
      <alignment horizontal="left"/>
    </xf>
    <xf numFmtId="9" fontId="22" fillId="0" borderId="0" xfId="2" applyFont="1"/>
    <xf numFmtId="0" fontId="0" fillId="0" borderId="0" xfId="0" applyFill="1" applyAlignment="1">
      <alignment horizontal="left" indent="2"/>
    </xf>
    <xf numFmtId="166" fontId="0" fillId="0" borderId="0" xfId="1" applyFont="1" applyFill="1" applyBorder="1"/>
    <xf numFmtId="166" fontId="0" fillId="0" borderId="29" xfId="1" applyFont="1" applyFill="1" applyBorder="1"/>
    <xf numFmtId="166" fontId="0" fillId="0" borderId="53" xfId="1" applyFont="1" applyFill="1" applyBorder="1"/>
    <xf numFmtId="0" fontId="0" fillId="0" borderId="53" xfId="0" applyFill="1" applyBorder="1"/>
    <xf numFmtId="0" fontId="26" fillId="0" borderId="0" xfId="0" applyFont="1" applyAlignment="1">
      <alignment horizontal="center"/>
    </xf>
    <xf numFmtId="41" fontId="0" fillId="0" borderId="0" xfId="1" applyNumberFormat="1" applyFont="1"/>
    <xf numFmtId="41" fontId="0" fillId="0" borderId="0" xfId="0" applyNumberFormat="1"/>
    <xf numFmtId="41" fontId="22" fillId="0" borderId="0" xfId="1" applyNumberFormat="1" applyFont="1"/>
    <xf numFmtId="0" fontId="23" fillId="0" borderId="0" xfId="0" applyFont="1" applyFill="1"/>
    <xf numFmtId="0" fontId="0" fillId="0" borderId="0" xfId="0" applyAlignment="1">
      <alignment horizontal="left" indent="6"/>
    </xf>
    <xf numFmtId="41" fontId="22" fillId="0" borderId="0" xfId="0" applyNumberFormat="1" applyFont="1"/>
    <xf numFmtId="9" fontId="0" fillId="0" borderId="0" xfId="0" applyNumberFormat="1"/>
    <xf numFmtId="0" fontId="27" fillId="9" borderId="0" xfId="20" applyFont="1"/>
    <xf numFmtId="9" fontId="0" fillId="0" borderId="53" xfId="0" applyNumberFormat="1" applyBorder="1"/>
    <xf numFmtId="167" fontId="0" fillId="0" borderId="0" xfId="1" applyNumberFormat="1" applyFont="1" applyAlignment="1">
      <alignment horizontal="right"/>
    </xf>
    <xf numFmtId="167" fontId="0" fillId="0" borderId="0" xfId="1" applyNumberFormat="1" applyFont="1" applyAlignment="1">
      <alignment horizontal="left"/>
    </xf>
    <xf numFmtId="0" fontId="17" fillId="12" borderId="0" xfId="23" applyAlignment="1">
      <alignment horizontal="centerContinuous"/>
    </xf>
    <xf numFmtId="0" fontId="17" fillId="9" borderId="0" xfId="20" applyAlignment="1">
      <alignment horizontal="centerContinuous"/>
    </xf>
    <xf numFmtId="9" fontId="0" fillId="0" borderId="53" xfId="2" applyFont="1" applyBorder="1"/>
    <xf numFmtId="0" fontId="0" fillId="0" borderId="25" xfId="0" applyBorder="1"/>
    <xf numFmtId="0" fontId="0" fillId="0" borderId="30" xfId="0" applyBorder="1"/>
    <xf numFmtId="165" fontId="0" fillId="0" borderId="78" xfId="0" applyNumberFormat="1" applyBorder="1" applyAlignment="1">
      <alignment horizontal="center"/>
    </xf>
    <xf numFmtId="9" fontId="0" fillId="0" borderId="78" xfId="2" applyFont="1" applyBorder="1" applyAlignment="1">
      <alignment horizontal="center"/>
    </xf>
    <xf numFmtId="0" fontId="0" fillId="0" borderId="78" xfId="2" applyNumberFormat="1" applyFont="1" applyBorder="1" applyAlignment="1">
      <alignment horizontal="center"/>
    </xf>
    <xf numFmtId="165" fontId="0" fillId="0" borderId="90" xfId="0" applyNumberFormat="1" applyBorder="1" applyAlignment="1">
      <alignment horizontal="center"/>
    </xf>
    <xf numFmtId="14" fontId="0" fillId="0" borderId="91" xfId="0" applyNumberFormat="1" applyBorder="1"/>
    <xf numFmtId="0" fontId="0" fillId="0" borderId="92" xfId="0" applyBorder="1" applyAlignment="1">
      <alignment horizontal="center"/>
    </xf>
    <xf numFmtId="0" fontId="0" fillId="0" borderId="93" xfId="0" applyBorder="1" applyAlignment="1">
      <alignment horizontal="center"/>
    </xf>
    <xf numFmtId="165" fontId="0" fillId="0" borderId="0" xfId="0" applyNumberFormat="1" applyFill="1" applyBorder="1" applyAlignment="1">
      <alignment horizontal="center"/>
    </xf>
    <xf numFmtId="0" fontId="16" fillId="0" borderId="0" xfId="0" applyFont="1" applyAlignment="1">
      <alignment vertical="center"/>
    </xf>
    <xf numFmtId="0" fontId="34" fillId="0" borderId="0" xfId="0" applyFont="1"/>
    <xf numFmtId="0" fontId="0" fillId="0" borderId="0" xfId="0" applyNumberFormat="1" applyFill="1"/>
    <xf numFmtId="0" fontId="17" fillId="0" borderId="0" xfId="23" applyFill="1" applyBorder="1"/>
    <xf numFmtId="0" fontId="19" fillId="0" borderId="26" xfId="0" applyFont="1" applyBorder="1" applyAlignment="1">
      <alignment horizontal="left" vertical="center"/>
    </xf>
    <xf numFmtId="0" fontId="34" fillId="0" borderId="0" xfId="0" applyFont="1" applyAlignment="1">
      <alignment vertical="center"/>
    </xf>
    <xf numFmtId="166" fontId="0" fillId="36" borderId="0" xfId="1" applyFont="1" applyFill="1"/>
    <xf numFmtId="0" fontId="39" fillId="0" borderId="53" xfId="44" applyBorder="1" applyAlignment="1" applyProtection="1"/>
    <xf numFmtId="0" fontId="39" fillId="0" borderId="0" xfId="44" applyAlignment="1" applyProtection="1"/>
    <xf numFmtId="0" fontId="0" fillId="37" borderId="0" xfId="0" applyFill="1" applyBorder="1"/>
    <xf numFmtId="0" fontId="0" fillId="0" borderId="0" xfId="0" applyFill="1" applyProtection="1">
      <protection locked="0"/>
    </xf>
    <xf numFmtId="0" fontId="0" fillId="0" borderId="0" xfId="0" applyProtection="1">
      <protection locked="0"/>
    </xf>
    <xf numFmtId="0" fontId="0" fillId="0" borderId="0" xfId="0" applyFill="1" applyBorder="1" applyAlignment="1">
      <alignment horizontal="left" indent="2"/>
    </xf>
    <xf numFmtId="0" fontId="17" fillId="38" borderId="0" xfId="23" applyFill="1"/>
    <xf numFmtId="165" fontId="17" fillId="38" borderId="0" xfId="23" applyNumberFormat="1" applyFill="1"/>
    <xf numFmtId="0" fontId="17" fillId="38" borderId="0" xfId="23" applyFill="1" applyAlignment="1">
      <alignment horizontal="center"/>
    </xf>
    <xf numFmtId="0" fontId="17" fillId="38" borderId="0" xfId="23" applyFill="1" applyAlignment="1">
      <alignment horizontal="centerContinuous"/>
    </xf>
    <xf numFmtId="0" fontId="0" fillId="0" borderId="0" xfId="0" applyFill="1" applyProtection="1"/>
    <xf numFmtId="0" fontId="37" fillId="0" borderId="0" xfId="0" applyFont="1" applyProtection="1"/>
    <xf numFmtId="0" fontId="0" fillId="0" borderId="0" xfId="0" applyProtection="1"/>
    <xf numFmtId="0" fontId="34" fillId="0" borderId="0" xfId="0" applyFont="1" applyProtection="1"/>
    <xf numFmtId="0" fontId="17" fillId="0" borderId="0" xfId="20" applyFill="1" applyProtection="1"/>
    <xf numFmtId="0" fontId="17" fillId="9" borderId="0" xfId="20" applyProtection="1"/>
    <xf numFmtId="41" fontId="0" fillId="0" borderId="0" xfId="0" applyNumberFormat="1" applyProtection="1"/>
    <xf numFmtId="166" fontId="0" fillId="0" borderId="0" xfId="1" applyFont="1" applyFill="1" applyProtection="1"/>
    <xf numFmtId="0" fontId="0" fillId="0" borderId="0" xfId="1" applyNumberFormat="1" applyFont="1" applyProtection="1"/>
    <xf numFmtId="166" fontId="0" fillId="0" borderId="0" xfId="1" applyFont="1" applyProtection="1"/>
    <xf numFmtId="0" fontId="0" fillId="0" borderId="99" xfId="0" applyBorder="1" applyProtection="1"/>
    <xf numFmtId="41" fontId="0" fillId="0" borderId="99" xfId="0" applyNumberFormat="1" applyBorder="1" applyProtection="1"/>
    <xf numFmtId="165" fontId="0" fillId="0" borderId="0" xfId="0" applyNumberFormat="1" applyProtection="1"/>
    <xf numFmtId="0" fontId="17" fillId="0" borderId="0" xfId="23" applyFill="1" applyProtection="1"/>
    <xf numFmtId="0" fontId="17" fillId="12" borderId="0" xfId="23" applyProtection="1"/>
    <xf numFmtId="41" fontId="17" fillId="12" borderId="0" xfId="23" applyNumberFormat="1" applyProtection="1"/>
    <xf numFmtId="0" fontId="17" fillId="38" borderId="0" xfId="23" applyFill="1" applyProtection="1"/>
    <xf numFmtId="41" fontId="17" fillId="38" borderId="0" xfId="23" applyNumberFormat="1" applyFill="1" applyProtection="1"/>
    <xf numFmtId="0" fontId="32" fillId="0" borderId="0" xfId="0" applyFont="1" applyAlignment="1" applyProtection="1">
      <alignment horizontal="centerContinuous"/>
    </xf>
    <xf numFmtId="0" fontId="33" fillId="0" borderId="0" xfId="0" applyFont="1" applyAlignment="1" applyProtection="1">
      <alignment horizontal="centerContinuous"/>
    </xf>
    <xf numFmtId="0" fontId="33" fillId="0" borderId="0" xfId="0" applyFont="1" applyAlignment="1" applyProtection="1">
      <alignment horizontal="center"/>
    </xf>
    <xf numFmtId="0" fontId="32" fillId="0" borderId="53" xfId="0" applyFont="1" applyBorder="1" applyAlignment="1" applyProtection="1">
      <alignment horizontal="left" vertical="center"/>
    </xf>
    <xf numFmtId="0" fontId="31" fillId="0" borderId="53" xfId="0" applyFont="1" applyBorder="1" applyAlignment="1" applyProtection="1">
      <alignment horizontal="center" vertical="center"/>
    </xf>
    <xf numFmtId="0" fontId="31" fillId="0" borderId="53" xfId="0" applyFont="1" applyBorder="1" applyAlignment="1" applyProtection="1">
      <alignment horizontal="center" vertical="center" wrapText="1"/>
    </xf>
    <xf numFmtId="0" fontId="31" fillId="0" borderId="53" xfId="0" applyFont="1" applyBorder="1" applyAlignment="1" applyProtection="1">
      <alignment horizontal="centerContinuous" vertical="center" wrapText="1"/>
    </xf>
    <xf numFmtId="0" fontId="16" fillId="0" borderId="0" xfId="0" applyFont="1" applyAlignment="1" applyProtection="1">
      <alignment horizontal="centerContinuous"/>
    </xf>
    <xf numFmtId="0" fontId="35" fillId="0" borderId="0" xfId="0" applyFont="1" applyAlignment="1" applyProtection="1">
      <alignment horizontal="left" indent="1"/>
    </xf>
    <xf numFmtId="0" fontId="35" fillId="0" borderId="0" xfId="0" applyFont="1" applyProtection="1"/>
    <xf numFmtId="0" fontId="35" fillId="0" borderId="100" xfId="0" applyFont="1" applyBorder="1" applyAlignment="1" applyProtection="1">
      <alignment horizontal="center"/>
    </xf>
    <xf numFmtId="167" fontId="35" fillId="0" borderId="0" xfId="1" applyNumberFormat="1" applyFont="1" applyBorder="1" applyProtection="1"/>
    <xf numFmtId="167" fontId="35" fillId="0" borderId="100" xfId="1" applyNumberFormat="1" applyFont="1" applyBorder="1" applyProtection="1"/>
    <xf numFmtId="0" fontId="35" fillId="0" borderId="101" xfId="0" applyFont="1" applyBorder="1" applyAlignment="1" applyProtection="1">
      <alignment horizontal="center"/>
    </xf>
    <xf numFmtId="2" fontId="35" fillId="0" borderId="0" xfId="0" applyNumberFormat="1" applyFont="1" applyBorder="1" applyAlignment="1" applyProtection="1">
      <alignment horizontal="center"/>
    </xf>
    <xf numFmtId="2" fontId="35" fillId="0" borderId="101" xfId="0" applyNumberFormat="1" applyFont="1" applyBorder="1" applyAlignment="1" applyProtection="1">
      <alignment horizontal="center"/>
    </xf>
    <xf numFmtId="9" fontId="35" fillId="0" borderId="0" xfId="2" applyFont="1" applyBorder="1" applyAlignment="1" applyProtection="1">
      <alignment horizontal="center"/>
    </xf>
    <xf numFmtId="9" fontId="35" fillId="0" borderId="101" xfId="2" applyFont="1" applyBorder="1" applyAlignment="1" applyProtection="1">
      <alignment horizontal="center"/>
    </xf>
    <xf numFmtId="166" fontId="35" fillId="0" borderId="0" xfId="1" applyFont="1" applyBorder="1" applyAlignment="1" applyProtection="1">
      <alignment horizontal="center"/>
    </xf>
    <xf numFmtId="166" fontId="35" fillId="0" borderId="101" xfId="1" applyFont="1" applyBorder="1" applyAlignment="1" applyProtection="1">
      <alignment horizontal="center"/>
    </xf>
    <xf numFmtId="0" fontId="29" fillId="0" borderId="53" xfId="0" applyFont="1" applyBorder="1" applyAlignment="1" applyProtection="1">
      <alignment horizontal="center" vertical="center"/>
    </xf>
    <xf numFmtId="0" fontId="29" fillId="0" borderId="53" xfId="0" applyFont="1" applyBorder="1" applyAlignment="1" applyProtection="1">
      <alignment horizontal="center" vertical="center" wrapText="1"/>
    </xf>
    <xf numFmtId="166" fontId="35" fillId="0" borderId="0" xfId="1" applyFont="1" applyBorder="1" applyProtection="1"/>
    <xf numFmtId="166" fontId="35" fillId="0" borderId="101" xfId="1" applyFont="1" applyBorder="1" applyProtection="1"/>
    <xf numFmtId="166" fontId="35" fillId="0" borderId="0" xfId="0" applyNumberFormat="1" applyFont="1" applyBorder="1" applyProtection="1"/>
    <xf numFmtId="166" fontId="35" fillId="0" borderId="101" xfId="0" applyNumberFormat="1" applyFont="1" applyBorder="1" applyProtection="1"/>
    <xf numFmtId="0" fontId="29" fillId="0" borderId="0" xfId="0" applyFont="1" applyProtection="1"/>
    <xf numFmtId="0" fontId="29" fillId="0" borderId="100" xfId="0" applyFont="1" applyBorder="1" applyAlignment="1" applyProtection="1">
      <alignment horizontal="center"/>
    </xf>
    <xf numFmtId="166" fontId="29" fillId="0" borderId="26" xfId="1" applyFont="1" applyBorder="1" applyProtection="1"/>
    <xf numFmtId="166" fontId="29" fillId="0" borderId="100" xfId="1" applyFont="1" applyBorder="1" applyProtection="1"/>
    <xf numFmtId="0" fontId="29" fillId="0" borderId="101" xfId="0" applyFont="1" applyBorder="1" applyAlignment="1" applyProtection="1">
      <alignment horizontal="center"/>
    </xf>
    <xf numFmtId="166" fontId="29" fillId="0" borderId="0" xfId="1" applyFont="1" applyBorder="1" applyProtection="1"/>
    <xf numFmtId="166" fontId="29" fillId="0" borderId="101" xfId="1" applyFont="1" applyBorder="1" applyProtection="1"/>
    <xf numFmtId="0" fontId="32" fillId="0" borderId="0" xfId="0" applyFont="1" applyAlignment="1" applyProtection="1">
      <alignment horizontal="left"/>
    </xf>
    <xf numFmtId="0" fontId="38" fillId="0" borderId="0" xfId="20" applyFont="1" applyFill="1" applyAlignment="1" applyProtection="1">
      <alignment horizontal="center"/>
    </xf>
    <xf numFmtId="0" fontId="38" fillId="0" borderId="0" xfId="20" applyFont="1" applyFill="1" applyAlignment="1" applyProtection="1">
      <alignment horizontal="centerContinuous"/>
    </xf>
    <xf numFmtId="0" fontId="0" fillId="0" borderId="25" xfId="0" applyBorder="1" applyProtection="1"/>
    <xf numFmtId="14" fontId="0" fillId="0" borderId="91" xfId="0" applyNumberFormat="1" applyBorder="1" applyProtection="1"/>
    <xf numFmtId="9" fontId="0" fillId="0" borderId="86" xfId="0" applyNumberFormat="1" applyBorder="1" applyAlignment="1" applyProtection="1">
      <alignment horizontal="center"/>
    </xf>
    <xf numFmtId="9" fontId="0" fillId="0" borderId="94" xfId="0" applyNumberFormat="1" applyBorder="1" applyAlignment="1" applyProtection="1">
      <alignment horizontal="center"/>
    </xf>
    <xf numFmtId="9" fontId="0" fillId="0" borderId="96" xfId="0" applyNumberFormat="1" applyBorder="1" applyAlignment="1" applyProtection="1">
      <alignment horizontal="center"/>
    </xf>
    <xf numFmtId="9" fontId="0" fillId="0" borderId="85" xfId="0" applyNumberFormat="1" applyBorder="1" applyAlignment="1" applyProtection="1">
      <alignment horizontal="center"/>
    </xf>
    <xf numFmtId="9" fontId="0" fillId="0" borderId="87" xfId="0" applyNumberFormat="1" applyBorder="1" applyAlignment="1" applyProtection="1">
      <alignment horizontal="center"/>
    </xf>
    <xf numFmtId="0" fontId="0" fillId="0" borderId="28" xfId="0" applyBorder="1" applyProtection="1"/>
    <xf numFmtId="0" fontId="0" fillId="0" borderId="92" xfId="0" applyBorder="1" applyAlignment="1" applyProtection="1">
      <alignment horizontal="center"/>
    </xf>
    <xf numFmtId="165" fontId="0" fillId="0" borderId="78" xfId="0" applyNumberFormat="1" applyFill="1" applyBorder="1" applyAlignment="1" applyProtection="1">
      <alignment horizontal="center"/>
    </xf>
    <xf numFmtId="165" fontId="0" fillId="0" borderId="95" xfId="0" applyNumberFormat="1" applyFill="1" applyBorder="1" applyAlignment="1" applyProtection="1">
      <alignment horizontal="center"/>
    </xf>
    <xf numFmtId="165" fontId="0" fillId="0" borderId="97" xfId="0" applyNumberFormat="1" applyFill="1" applyBorder="1" applyAlignment="1" applyProtection="1">
      <alignment horizontal="center"/>
    </xf>
    <xf numFmtId="165" fontId="0" fillId="0" borderId="88" xfId="0" applyNumberFormat="1" applyFill="1" applyBorder="1" applyAlignment="1" applyProtection="1">
      <alignment horizontal="center"/>
    </xf>
    <xf numFmtId="165" fontId="0" fillId="0" borderId="89" xfId="0" applyNumberFormat="1" applyFill="1" applyBorder="1" applyAlignment="1" applyProtection="1">
      <alignment horizontal="center"/>
    </xf>
    <xf numFmtId="9" fontId="0" fillId="0" borderId="78" xfId="2" applyFont="1" applyFill="1" applyBorder="1" applyAlignment="1" applyProtection="1">
      <alignment horizontal="center"/>
    </xf>
    <xf numFmtId="9" fontId="0" fillId="0" borderId="95" xfId="2" applyFont="1" applyFill="1" applyBorder="1" applyAlignment="1" applyProtection="1">
      <alignment horizontal="center"/>
    </xf>
    <xf numFmtId="9" fontId="0" fillId="0" borderId="97" xfId="2" applyFont="1" applyFill="1" applyBorder="1" applyAlignment="1" applyProtection="1">
      <alignment horizontal="center"/>
    </xf>
    <xf numFmtId="9" fontId="0" fillId="0" borderId="88" xfId="2" applyFont="1" applyFill="1" applyBorder="1" applyAlignment="1" applyProtection="1">
      <alignment horizontal="center"/>
    </xf>
    <xf numFmtId="9" fontId="0" fillId="0" borderId="89" xfId="2" applyFont="1" applyFill="1" applyBorder="1" applyAlignment="1" applyProtection="1">
      <alignment horizontal="center"/>
    </xf>
    <xf numFmtId="2" fontId="0" fillId="0" borderId="78" xfId="2" applyNumberFormat="1" applyFont="1" applyFill="1" applyBorder="1" applyAlignment="1" applyProtection="1">
      <alignment horizontal="center"/>
    </xf>
    <xf numFmtId="2" fontId="0" fillId="0" borderId="95" xfId="2" applyNumberFormat="1" applyFont="1" applyFill="1" applyBorder="1" applyAlignment="1" applyProtection="1">
      <alignment horizontal="center"/>
    </xf>
    <xf numFmtId="2" fontId="0" fillId="0" borderId="97" xfId="2" applyNumberFormat="1" applyFont="1" applyFill="1" applyBorder="1" applyAlignment="1" applyProtection="1">
      <alignment horizontal="center"/>
    </xf>
    <xf numFmtId="2" fontId="0" fillId="0" borderId="88" xfId="2" applyNumberFormat="1" applyFont="1" applyFill="1" applyBorder="1" applyAlignment="1" applyProtection="1">
      <alignment horizontal="center"/>
    </xf>
    <xf numFmtId="2" fontId="0" fillId="0" borderId="89" xfId="2" applyNumberFormat="1" applyFont="1" applyFill="1" applyBorder="1" applyAlignment="1" applyProtection="1">
      <alignment horizontal="center"/>
    </xf>
    <xf numFmtId="0" fontId="0" fillId="0" borderId="30" xfId="0" applyBorder="1" applyProtection="1"/>
    <xf numFmtId="0" fontId="0" fillId="0" borderId="93" xfId="0" applyBorder="1" applyAlignment="1" applyProtection="1">
      <alignment horizontal="center"/>
    </xf>
    <xf numFmtId="165" fontId="0" fillId="0" borderId="98" xfId="0" applyNumberFormat="1" applyFill="1" applyBorder="1" applyAlignment="1" applyProtection="1">
      <alignment horizontal="center"/>
    </xf>
    <xf numFmtId="0" fontId="0" fillId="0" borderId="0" xfId="0" applyFill="1" applyBorder="1" applyProtection="1"/>
    <xf numFmtId="0" fontId="0" fillId="0" borderId="0" xfId="0" applyFill="1" applyBorder="1" applyAlignment="1" applyProtection="1">
      <alignment horizontal="center"/>
    </xf>
    <xf numFmtId="165" fontId="0" fillId="0" borderId="0" xfId="0" applyNumberFormat="1" applyFill="1" applyBorder="1" applyAlignment="1" applyProtection="1">
      <alignment horizontal="center"/>
    </xf>
    <xf numFmtId="0" fontId="0" fillId="34" borderId="0" xfId="0" applyFill="1" applyProtection="1"/>
    <xf numFmtId="0" fontId="29" fillId="0" borderId="0" xfId="0" quotePrefix="1" applyFont="1" applyProtection="1"/>
    <xf numFmtId="0" fontId="0" fillId="35" borderId="0" xfId="0" applyFill="1" applyProtection="1"/>
    <xf numFmtId="0" fontId="0" fillId="36" borderId="0" xfId="0" applyFill="1" applyProtection="1"/>
    <xf numFmtId="0" fontId="29" fillId="0" borderId="0" xfId="0" quotePrefix="1" applyFont="1" applyAlignment="1" applyProtection="1">
      <alignment horizontal="left"/>
    </xf>
    <xf numFmtId="0" fontId="32" fillId="0" borderId="0" xfId="0" applyFont="1" applyAlignment="1" applyProtection="1">
      <alignment horizontal="center"/>
    </xf>
    <xf numFmtId="0" fontId="30" fillId="0" borderId="0" xfId="0" applyFont="1" applyAlignment="1" applyProtection="1">
      <alignment horizontal="centerContinuous"/>
    </xf>
    <xf numFmtId="165" fontId="0" fillId="33" borderId="78" xfId="0" applyNumberFormat="1" applyFill="1" applyBorder="1" applyAlignment="1" applyProtection="1">
      <alignment horizontal="center"/>
    </xf>
    <xf numFmtId="165" fontId="0" fillId="33" borderId="95" xfId="0" applyNumberFormat="1" applyFill="1" applyBorder="1" applyAlignment="1" applyProtection="1">
      <alignment horizontal="center"/>
    </xf>
    <xf numFmtId="165" fontId="0" fillId="33" borderId="97" xfId="0" applyNumberFormat="1" applyFill="1" applyBorder="1" applyAlignment="1" applyProtection="1">
      <alignment horizontal="center"/>
    </xf>
    <xf numFmtId="165" fontId="0" fillId="33" borderId="88" xfId="0" applyNumberFormat="1" applyFill="1" applyBorder="1" applyAlignment="1" applyProtection="1">
      <alignment horizontal="center"/>
    </xf>
    <xf numFmtId="165" fontId="0" fillId="33" borderId="89" xfId="0" applyNumberFormat="1" applyFill="1" applyBorder="1" applyAlignment="1" applyProtection="1">
      <alignment horizontal="center"/>
    </xf>
    <xf numFmtId="9" fontId="0" fillId="33" borderId="78" xfId="2" applyFont="1" applyFill="1" applyBorder="1" applyAlignment="1" applyProtection="1">
      <alignment horizontal="center"/>
    </xf>
    <xf numFmtId="9" fontId="0" fillId="33" borderId="95" xfId="2" applyFont="1" applyFill="1" applyBorder="1" applyAlignment="1" applyProtection="1">
      <alignment horizontal="center"/>
    </xf>
    <xf numFmtId="9" fontId="0" fillId="33" borderId="97" xfId="2" applyFont="1" applyFill="1" applyBorder="1" applyAlignment="1" applyProtection="1">
      <alignment horizontal="center"/>
    </xf>
    <xf numFmtId="9" fontId="0" fillId="33" borderId="88" xfId="2" applyFont="1" applyFill="1" applyBorder="1" applyAlignment="1" applyProtection="1">
      <alignment horizontal="center"/>
    </xf>
    <xf numFmtId="9" fontId="0" fillId="33" borderId="89" xfId="2" applyFont="1" applyFill="1" applyBorder="1" applyAlignment="1" applyProtection="1">
      <alignment horizontal="center"/>
    </xf>
    <xf numFmtId="2" fontId="0" fillId="33" borderId="78" xfId="2" applyNumberFormat="1" applyFont="1" applyFill="1" applyBorder="1" applyAlignment="1" applyProtection="1">
      <alignment horizontal="center"/>
    </xf>
    <xf numFmtId="2" fontId="0" fillId="33" borderId="95" xfId="2" applyNumberFormat="1" applyFont="1" applyFill="1" applyBorder="1" applyAlignment="1" applyProtection="1">
      <alignment horizontal="center"/>
    </xf>
    <xf numFmtId="2" fontId="0" fillId="33" borderId="97" xfId="2" applyNumberFormat="1" applyFont="1" applyFill="1" applyBorder="1" applyAlignment="1" applyProtection="1">
      <alignment horizontal="center"/>
    </xf>
    <xf numFmtId="2" fontId="0" fillId="33" borderId="88" xfId="2" applyNumberFormat="1" applyFont="1" applyFill="1" applyBorder="1" applyAlignment="1" applyProtection="1">
      <alignment horizontal="center"/>
    </xf>
    <xf numFmtId="2" fontId="0" fillId="33" borderId="89" xfId="2" applyNumberFormat="1" applyFont="1" applyFill="1" applyBorder="1" applyAlignment="1" applyProtection="1">
      <alignment horizontal="center"/>
    </xf>
    <xf numFmtId="165" fontId="0" fillId="33" borderId="98" xfId="0" applyNumberFormat="1" applyFill="1" applyBorder="1" applyAlignment="1" applyProtection="1">
      <alignment horizontal="center"/>
    </xf>
    <xf numFmtId="165" fontId="0" fillId="33" borderId="78" xfId="2" applyNumberFormat="1" applyFont="1" applyFill="1" applyBorder="1" applyAlignment="1" applyProtection="1">
      <alignment horizontal="center"/>
    </xf>
    <xf numFmtId="165" fontId="0" fillId="33" borderId="95" xfId="2" applyNumberFormat="1" applyFont="1" applyFill="1" applyBorder="1" applyAlignment="1" applyProtection="1">
      <alignment horizontal="center"/>
    </xf>
    <xf numFmtId="165" fontId="0" fillId="33" borderId="97" xfId="2" applyNumberFormat="1" applyFont="1" applyFill="1" applyBorder="1" applyAlignment="1" applyProtection="1">
      <alignment horizontal="center"/>
    </xf>
    <xf numFmtId="165" fontId="0" fillId="33" borderId="88" xfId="2" applyNumberFormat="1" applyFont="1" applyFill="1" applyBorder="1" applyAlignment="1" applyProtection="1">
      <alignment horizontal="center"/>
    </xf>
    <xf numFmtId="165" fontId="0" fillId="33" borderId="89" xfId="2" applyNumberFormat="1" applyFont="1" applyFill="1" applyBorder="1" applyAlignment="1" applyProtection="1">
      <alignment horizontal="center"/>
    </xf>
    <xf numFmtId="0" fontId="0" fillId="0" borderId="0" xfId="0" applyFill="1" applyBorder="1" applyProtection="1">
      <protection locked="0"/>
    </xf>
    <xf numFmtId="0" fontId="0" fillId="0" borderId="0" xfId="0" applyAlignment="1" applyProtection="1">
      <alignment horizontal="center"/>
      <protection locked="0"/>
    </xf>
    <xf numFmtId="0" fontId="22" fillId="0" borderId="0" xfId="0" applyFont="1" applyProtection="1">
      <protection locked="0"/>
    </xf>
    <xf numFmtId="0" fontId="0" fillId="0" borderId="0" xfId="0" applyAlignment="1" applyProtection="1">
      <alignment horizontal="left" indent="2"/>
      <protection locked="0"/>
    </xf>
    <xf numFmtId="0" fontId="0" fillId="0" borderId="0" xfId="0" quotePrefix="1" applyProtection="1">
      <protection locked="0"/>
    </xf>
    <xf numFmtId="166" fontId="0" fillId="0" borderId="0" xfId="1" applyFont="1" applyProtection="1">
      <protection locked="0"/>
    </xf>
    <xf numFmtId="165" fontId="0" fillId="0" borderId="0" xfId="0" applyNumberFormat="1" applyProtection="1">
      <protection locked="0"/>
    </xf>
    <xf numFmtId="0" fontId="40" fillId="0" borderId="0" xfId="20" applyFont="1" applyFill="1"/>
    <xf numFmtId="0" fontId="0" fillId="0" borderId="26" xfId="0" applyBorder="1" applyAlignment="1">
      <alignment horizontal="left" indent="2"/>
    </xf>
    <xf numFmtId="0" fontId="36" fillId="33" borderId="79" xfId="0" applyFont="1" applyFill="1" applyBorder="1" applyAlignment="1" applyProtection="1">
      <alignment horizontal="centerContinuous" wrapText="1"/>
      <protection locked="0"/>
    </xf>
    <xf numFmtId="0" fontId="0" fillId="33" borderId="26" xfId="0" applyFill="1" applyBorder="1" applyAlignment="1" applyProtection="1">
      <alignment horizontal="centerContinuous" wrapText="1"/>
      <protection locked="0"/>
    </xf>
    <xf numFmtId="0" fontId="0" fillId="33" borderId="27" xfId="0" applyFill="1" applyBorder="1" applyAlignment="1" applyProtection="1">
      <alignment horizontal="centerContinuous" wrapText="1"/>
      <protection locked="0"/>
    </xf>
    <xf numFmtId="0" fontId="0" fillId="33" borderId="80" xfId="0" applyFill="1" applyBorder="1" applyAlignment="1" applyProtection="1">
      <alignment horizontal="centerContinuous" wrapText="1"/>
      <protection locked="0"/>
    </xf>
    <xf numFmtId="0" fontId="0" fillId="33" borderId="0" xfId="0" applyFill="1" applyBorder="1" applyAlignment="1" applyProtection="1">
      <alignment horizontal="centerContinuous" wrapText="1"/>
      <protection locked="0"/>
    </xf>
    <xf numFmtId="0" fontId="0" fillId="33" borderId="29" xfId="0" applyFill="1" applyBorder="1" applyAlignment="1" applyProtection="1">
      <alignment horizontal="centerContinuous" wrapText="1"/>
      <protection locked="0"/>
    </xf>
    <xf numFmtId="0" fontId="0" fillId="33" borderId="81" xfId="0" applyFill="1" applyBorder="1" applyAlignment="1" applyProtection="1">
      <alignment horizontal="centerContinuous" wrapText="1"/>
      <protection locked="0"/>
    </xf>
    <xf numFmtId="0" fontId="0" fillId="33" borderId="31" xfId="0" applyFill="1" applyBorder="1" applyAlignment="1" applyProtection="1">
      <alignment horizontal="centerContinuous" wrapText="1"/>
      <protection locked="0"/>
    </xf>
    <xf numFmtId="0" fontId="0" fillId="33" borderId="32" xfId="0" applyFill="1" applyBorder="1" applyAlignment="1" applyProtection="1">
      <alignment horizontal="centerContinuous" wrapText="1"/>
      <protection locked="0"/>
    </xf>
    <xf numFmtId="165" fontId="0" fillId="33" borderId="13" xfId="0" applyNumberFormat="1" applyFill="1" applyBorder="1" applyProtection="1">
      <protection locked="0"/>
    </xf>
    <xf numFmtId="168" fontId="0" fillId="33" borderId="0" xfId="2" applyNumberFormat="1" applyFont="1" applyFill="1" applyBorder="1" applyProtection="1">
      <protection locked="0"/>
    </xf>
    <xf numFmtId="14" fontId="0" fillId="33" borderId="0" xfId="2" applyNumberFormat="1" applyFont="1" applyFill="1" applyBorder="1" applyProtection="1">
      <protection locked="0"/>
    </xf>
    <xf numFmtId="165" fontId="0" fillId="33" borderId="15" xfId="0" applyNumberFormat="1" applyFill="1" applyBorder="1" applyProtection="1">
      <protection locked="0"/>
    </xf>
    <xf numFmtId="168" fontId="0" fillId="33" borderId="16" xfId="2" applyNumberFormat="1" applyFont="1" applyFill="1" applyBorder="1" applyProtection="1">
      <protection locked="0"/>
    </xf>
    <xf numFmtId="14" fontId="0" fillId="33" borderId="16" xfId="2" applyNumberFormat="1" applyFont="1" applyFill="1" applyBorder="1" applyProtection="1">
      <protection locked="0"/>
    </xf>
    <xf numFmtId="0" fontId="0" fillId="33" borderId="26" xfId="0" applyFill="1" applyBorder="1" applyProtection="1">
      <protection locked="0"/>
    </xf>
    <xf numFmtId="0" fontId="0" fillId="33" borderId="0" xfId="0" applyFill="1" applyBorder="1" applyProtection="1">
      <protection locked="0"/>
    </xf>
    <xf numFmtId="0" fontId="0" fillId="33" borderId="25" xfId="0" applyFill="1" applyBorder="1" applyAlignment="1" applyProtection="1">
      <alignment horizontal="left" indent="1"/>
      <protection locked="0"/>
    </xf>
    <xf numFmtId="0" fontId="0" fillId="33" borderId="27" xfId="0" applyFill="1" applyBorder="1" applyProtection="1">
      <protection locked="0"/>
    </xf>
    <xf numFmtId="0" fontId="0" fillId="33" borderId="28" xfId="0" applyFill="1" applyBorder="1" applyAlignment="1" applyProtection="1">
      <alignment horizontal="left" indent="1"/>
      <protection locked="0"/>
    </xf>
    <xf numFmtId="0" fontId="0" fillId="33" borderId="29" xfId="0" applyFill="1" applyBorder="1" applyProtection="1">
      <protection locked="0"/>
    </xf>
    <xf numFmtId="0" fontId="0" fillId="33" borderId="30" xfId="0" applyFill="1" applyBorder="1" applyAlignment="1" applyProtection="1">
      <alignment horizontal="left" indent="1"/>
      <protection locked="0"/>
    </xf>
    <xf numFmtId="0" fontId="0" fillId="33" borderId="31" xfId="0" applyFill="1" applyBorder="1" applyProtection="1">
      <protection locked="0"/>
    </xf>
    <xf numFmtId="0" fontId="0" fillId="33" borderId="32" xfId="0" applyFill="1" applyBorder="1" applyProtection="1">
      <protection locked="0"/>
    </xf>
    <xf numFmtId="14" fontId="0" fillId="33" borderId="0" xfId="0" applyNumberFormat="1" applyFill="1" applyBorder="1" applyProtection="1">
      <protection locked="0"/>
    </xf>
    <xf numFmtId="14" fontId="0" fillId="33" borderId="16" xfId="0" applyNumberFormat="1" applyFill="1" applyBorder="1" applyProtection="1">
      <protection locked="0"/>
    </xf>
    <xf numFmtId="9" fontId="0" fillId="33" borderId="46" xfId="0" applyNumberFormat="1" applyFill="1" applyBorder="1" applyAlignment="1" applyProtection="1">
      <alignment horizontal="center"/>
      <protection locked="0"/>
    </xf>
    <xf numFmtId="9" fontId="0" fillId="33" borderId="23" xfId="0" applyNumberFormat="1" applyFill="1" applyBorder="1" applyAlignment="1" applyProtection="1">
      <alignment horizontal="center"/>
      <protection locked="0"/>
    </xf>
    <xf numFmtId="9" fontId="0" fillId="33" borderId="47" xfId="0" applyNumberFormat="1" applyFill="1" applyBorder="1" applyAlignment="1" applyProtection="1">
      <alignment horizontal="center"/>
      <protection locked="0"/>
    </xf>
    <xf numFmtId="9" fontId="0" fillId="33" borderId="18" xfId="0" applyNumberFormat="1" applyFill="1" applyBorder="1" applyAlignment="1" applyProtection="1">
      <alignment horizontal="center"/>
      <protection locked="0"/>
    </xf>
    <xf numFmtId="9" fontId="0" fillId="33" borderId="19" xfId="0" applyNumberFormat="1" applyFill="1" applyBorder="1" applyAlignment="1" applyProtection="1">
      <alignment horizontal="center"/>
      <protection locked="0"/>
    </xf>
    <xf numFmtId="9" fontId="0" fillId="33" borderId="20" xfId="0" applyNumberFormat="1" applyFill="1" applyBorder="1" applyAlignment="1" applyProtection="1">
      <alignment horizontal="center"/>
      <protection locked="0"/>
    </xf>
    <xf numFmtId="14" fontId="0" fillId="33" borderId="34" xfId="0" applyNumberFormat="1" applyFill="1" applyBorder="1" applyProtection="1">
      <protection locked="0"/>
    </xf>
    <xf numFmtId="14" fontId="0" fillId="33" borderId="22" xfId="0" applyNumberFormat="1" applyFill="1" applyBorder="1" applyProtection="1">
      <protection locked="0"/>
    </xf>
    <xf numFmtId="0" fontId="0" fillId="33" borderId="23" xfId="0" applyFill="1" applyBorder="1" applyProtection="1">
      <protection locked="0"/>
    </xf>
    <xf numFmtId="0" fontId="0" fillId="33" borderId="24" xfId="0" applyFill="1" applyBorder="1" applyProtection="1">
      <protection locked="0"/>
    </xf>
    <xf numFmtId="14" fontId="0" fillId="33" borderId="18" xfId="0" applyNumberFormat="1" applyFill="1" applyBorder="1" applyProtection="1">
      <protection locked="0"/>
    </xf>
    <xf numFmtId="0" fontId="0" fillId="33" borderId="19" xfId="0" applyFill="1" applyBorder="1" applyProtection="1">
      <protection locked="0"/>
    </xf>
    <xf numFmtId="0" fontId="0" fillId="33" borderId="20" xfId="0" applyFill="1" applyBorder="1" applyProtection="1">
      <protection locked="0"/>
    </xf>
    <xf numFmtId="10" fontId="0" fillId="33" borderId="10" xfId="0" applyNumberFormat="1" applyFill="1" applyBorder="1" applyProtection="1">
      <protection locked="0"/>
    </xf>
    <xf numFmtId="10" fontId="0" fillId="33" borderId="34" xfId="2" applyNumberFormat="1" applyFont="1" applyFill="1" applyBorder="1" applyProtection="1">
      <protection locked="0"/>
    </xf>
    <xf numFmtId="9" fontId="0" fillId="33" borderId="26" xfId="2" applyFont="1" applyFill="1" applyBorder="1" applyProtection="1">
      <protection locked="0"/>
    </xf>
    <xf numFmtId="9" fontId="0" fillId="33" borderId="27" xfId="2" applyFont="1" applyFill="1" applyBorder="1" applyProtection="1">
      <protection locked="0"/>
    </xf>
    <xf numFmtId="9" fontId="0" fillId="33" borderId="31" xfId="2" applyFont="1" applyFill="1" applyBorder="1" applyProtection="1">
      <protection locked="0"/>
    </xf>
    <xf numFmtId="9" fontId="0" fillId="33" borderId="32" xfId="2" applyFont="1" applyFill="1" applyBorder="1" applyProtection="1">
      <protection locked="0"/>
    </xf>
    <xf numFmtId="168" fontId="0" fillId="33" borderId="64" xfId="2" applyNumberFormat="1" applyFont="1" applyFill="1" applyBorder="1" applyProtection="1">
      <protection locked="0"/>
    </xf>
    <xf numFmtId="168" fontId="0" fillId="33" borderId="65" xfId="2" applyNumberFormat="1" applyFont="1" applyFill="1" applyBorder="1" applyProtection="1">
      <protection locked="0"/>
    </xf>
    <xf numFmtId="168" fontId="0" fillId="33" borderId="66" xfId="2" applyNumberFormat="1" applyFont="1" applyFill="1" applyBorder="1" applyProtection="1">
      <protection locked="0"/>
    </xf>
    <xf numFmtId="168" fontId="0" fillId="33" borderId="102" xfId="2" applyNumberFormat="1" applyFont="1" applyFill="1" applyBorder="1" applyProtection="1">
      <protection locked="0"/>
    </xf>
    <xf numFmtId="168" fontId="0" fillId="33" borderId="103" xfId="2" applyNumberFormat="1" applyFont="1" applyFill="1" applyBorder="1" applyProtection="1">
      <protection locked="0"/>
    </xf>
    <xf numFmtId="168" fontId="0" fillId="33" borderId="104" xfId="2" applyNumberFormat="1" applyFont="1" applyFill="1" applyBorder="1" applyProtection="1">
      <protection locked="0"/>
    </xf>
    <xf numFmtId="0" fontId="0" fillId="33" borderId="105" xfId="0" applyFill="1" applyBorder="1" applyProtection="1">
      <protection locked="0"/>
    </xf>
    <xf numFmtId="0" fontId="0" fillId="0" borderId="36" xfId="0" applyBorder="1" applyAlignment="1">
      <alignment vertical="center" wrapText="1"/>
    </xf>
    <xf numFmtId="0" fontId="0" fillId="0" borderId="37" xfId="0" applyBorder="1" applyAlignment="1">
      <alignment horizontal="centerContinuous" vertical="center" wrapText="1"/>
    </xf>
    <xf numFmtId="0" fontId="0" fillId="33" borderId="0" xfId="0" applyFill="1" applyProtection="1">
      <protection locked="0"/>
    </xf>
    <xf numFmtId="0" fontId="19" fillId="33" borderId="0" xfId="0" applyFont="1" applyFill="1" applyAlignment="1" applyProtection="1">
      <alignment horizontal="center"/>
      <protection locked="0"/>
    </xf>
    <xf numFmtId="0" fontId="0" fillId="33" borderId="0" xfId="0" applyFill="1" applyAlignment="1" applyProtection="1">
      <alignment horizontal="center"/>
      <protection locked="0"/>
    </xf>
    <xf numFmtId="0" fontId="25" fillId="0" borderId="0" xfId="0" applyFont="1" applyProtection="1">
      <protection locked="0"/>
    </xf>
    <xf numFmtId="0" fontId="0" fillId="0" borderId="0" xfId="0" applyAlignment="1" applyProtection="1">
      <alignment horizontal="left" indent="3"/>
      <protection locked="0"/>
    </xf>
    <xf numFmtId="0" fontId="0" fillId="0" borderId="0" xfId="0" applyAlignment="1" applyProtection="1">
      <alignment horizontal="left" indent="4"/>
      <protection locked="0"/>
    </xf>
    <xf numFmtId="0" fontId="19" fillId="0" borderId="0" xfId="0" applyFont="1" applyAlignment="1" applyProtection="1">
      <alignment horizontal="center"/>
      <protection locked="0"/>
    </xf>
    <xf numFmtId="165" fontId="0" fillId="0" borderId="41" xfId="0" applyNumberFormat="1" applyBorder="1" applyAlignment="1">
      <alignment horizontal="center"/>
    </xf>
    <xf numFmtId="0" fontId="24" fillId="0" borderId="37" xfId="0" applyFont="1" applyBorder="1" applyAlignment="1">
      <alignment horizontal="centerContinuous"/>
    </xf>
    <xf numFmtId="0" fontId="0" fillId="0" borderId="37" xfId="0" applyBorder="1" applyAlignment="1">
      <alignment horizontal="centerContinuous"/>
    </xf>
    <xf numFmtId="9" fontId="0" fillId="0" borderId="21" xfId="0" applyNumberFormat="1" applyFill="1" applyBorder="1" applyAlignment="1">
      <alignment horizontal="center"/>
    </xf>
    <xf numFmtId="0" fontId="16" fillId="0" borderId="0" xfId="0" applyFont="1" applyBorder="1" applyAlignment="1">
      <alignment horizontal="left" indent="1"/>
    </xf>
    <xf numFmtId="0" fontId="16" fillId="0" borderId="0" xfId="0" applyFont="1" applyFill="1" applyBorder="1"/>
    <xf numFmtId="0" fontId="16" fillId="0" borderId="0" xfId="0" applyFont="1" applyBorder="1"/>
    <xf numFmtId="165" fontId="16" fillId="0" borderId="0" xfId="0" applyNumberFormat="1" applyFont="1" applyBorder="1"/>
    <xf numFmtId="165" fontId="16" fillId="0" borderId="0" xfId="0" applyNumberFormat="1" applyFont="1"/>
    <xf numFmtId="168" fontId="16" fillId="0" borderId="0" xfId="2" applyNumberFormat="1" applyFont="1" applyBorder="1"/>
    <xf numFmtId="0" fontId="16" fillId="0" borderId="31" xfId="0" applyFont="1" applyBorder="1" applyAlignment="1">
      <alignment horizontal="left" indent="1"/>
    </xf>
    <xf numFmtId="0" fontId="16" fillId="0" borderId="31" xfId="0" applyFont="1" applyBorder="1"/>
    <xf numFmtId="169" fontId="16" fillId="0" borderId="31" xfId="0" applyNumberFormat="1" applyFont="1" applyBorder="1"/>
    <xf numFmtId="0" fontId="32" fillId="0" borderId="53" xfId="0" applyFont="1" applyBorder="1" applyAlignment="1">
      <alignment horizontal="left" vertical="center"/>
    </xf>
    <xf numFmtId="0" fontId="31" fillId="0" borderId="53" xfId="0" applyFont="1" applyBorder="1" applyAlignment="1">
      <alignment horizontal="center" vertical="center"/>
    </xf>
    <xf numFmtId="0" fontId="31" fillId="0" borderId="53" xfId="0" applyFont="1" applyBorder="1" applyAlignment="1">
      <alignment horizontal="center" vertical="center" wrapText="1"/>
    </xf>
    <xf numFmtId="0" fontId="31" fillId="0" borderId="53" xfId="0" applyFont="1" applyBorder="1" applyAlignment="1">
      <alignment horizontal="centerContinuous" vertical="center" wrapText="1"/>
    </xf>
    <xf numFmtId="0" fontId="16" fillId="0" borderId="0" xfId="0" applyFont="1" applyAlignment="1">
      <alignment horizontal="centerContinuous"/>
    </xf>
    <xf numFmtId="0" fontId="35" fillId="0" borderId="0" xfId="0" applyFont="1" applyAlignment="1">
      <alignment horizontal="left" indent="1"/>
    </xf>
    <xf numFmtId="0" fontId="35" fillId="0" borderId="0" xfId="0" applyFont="1"/>
    <xf numFmtId="0" fontId="35" fillId="0" borderId="100" xfId="0" applyFont="1" applyBorder="1" applyAlignment="1">
      <alignment horizontal="center"/>
    </xf>
    <xf numFmtId="167" fontId="35" fillId="0" borderId="0" xfId="1" applyNumberFormat="1" applyFont="1" applyBorder="1"/>
    <xf numFmtId="167" fontId="35" fillId="0" borderId="100" xfId="1" applyNumberFormat="1" applyFont="1" applyBorder="1"/>
    <xf numFmtId="0" fontId="35" fillId="0" borderId="101" xfId="0" applyFont="1" applyBorder="1" applyAlignment="1">
      <alignment horizontal="center"/>
    </xf>
    <xf numFmtId="2" fontId="35" fillId="0" borderId="0" xfId="0" applyNumberFormat="1" applyFont="1" applyBorder="1" applyAlignment="1">
      <alignment horizontal="center"/>
    </xf>
    <xf numFmtId="2" fontId="35" fillId="0" borderId="101" xfId="0" applyNumberFormat="1" applyFont="1" applyBorder="1" applyAlignment="1">
      <alignment horizontal="center"/>
    </xf>
    <xf numFmtId="9" fontId="35" fillId="0" borderId="0" xfId="2" applyFont="1" applyBorder="1" applyAlignment="1">
      <alignment horizontal="center"/>
    </xf>
    <xf numFmtId="10" fontId="35" fillId="0" borderId="101" xfId="2" applyNumberFormat="1" applyFont="1" applyBorder="1" applyAlignment="1">
      <alignment horizontal="center"/>
    </xf>
    <xf numFmtId="166" fontId="35" fillId="0" borderId="0" xfId="1" applyFont="1" applyBorder="1" applyAlignment="1">
      <alignment horizontal="center"/>
    </xf>
    <xf numFmtId="166" fontId="35" fillId="0" borderId="101" xfId="1" applyFont="1" applyBorder="1" applyAlignment="1">
      <alignment horizontal="center"/>
    </xf>
    <xf numFmtId="14" fontId="25" fillId="0" borderId="0" xfId="0" applyNumberFormat="1" applyFont="1"/>
    <xf numFmtId="14" fontId="25" fillId="0" borderId="0" xfId="1" applyNumberFormat="1" applyFont="1" applyBorder="1"/>
    <xf numFmtId="165" fontId="0" fillId="0" borderId="0" xfId="2" applyNumberFormat="1" applyFont="1" applyBorder="1"/>
    <xf numFmtId="166" fontId="0" fillId="0" borderId="0" xfId="0" applyNumberFormat="1" applyProtection="1">
      <protection locked="0"/>
    </xf>
    <xf numFmtId="9" fontId="0" fillId="33" borderId="86" xfId="0" applyNumberFormat="1" applyFill="1" applyBorder="1" applyAlignment="1" applyProtection="1">
      <alignment horizontal="center"/>
      <protection locked="0"/>
    </xf>
    <xf numFmtId="165" fontId="0" fillId="33" borderId="78" xfId="0" applyNumberFormat="1" applyFill="1" applyBorder="1" applyAlignment="1" applyProtection="1">
      <alignment horizontal="center"/>
      <protection locked="0"/>
    </xf>
    <xf numFmtId="165" fontId="0" fillId="33" borderId="95" xfId="0" applyNumberFormat="1" applyFill="1" applyBorder="1" applyAlignment="1" applyProtection="1">
      <alignment horizontal="center"/>
      <protection locked="0"/>
    </xf>
    <xf numFmtId="165" fontId="0" fillId="33" borderId="97" xfId="0" applyNumberFormat="1" applyFill="1" applyBorder="1" applyAlignment="1" applyProtection="1">
      <alignment horizontal="center"/>
      <protection locked="0"/>
    </xf>
    <xf numFmtId="165" fontId="0" fillId="33" borderId="88" xfId="0" applyNumberFormat="1" applyFill="1" applyBorder="1" applyAlignment="1" applyProtection="1">
      <alignment horizontal="center"/>
      <protection locked="0"/>
    </xf>
    <xf numFmtId="165" fontId="0" fillId="33" borderId="89" xfId="0" applyNumberFormat="1" applyFill="1" applyBorder="1" applyAlignment="1" applyProtection="1">
      <alignment horizontal="center"/>
      <protection locked="0"/>
    </xf>
    <xf numFmtId="9" fontId="0" fillId="33" borderId="78" xfId="2" applyFont="1" applyFill="1" applyBorder="1" applyAlignment="1" applyProtection="1">
      <alignment horizontal="center"/>
      <protection locked="0"/>
    </xf>
    <xf numFmtId="9" fontId="0" fillId="33" borderId="95" xfId="2" applyFont="1" applyFill="1" applyBorder="1" applyAlignment="1" applyProtection="1">
      <alignment horizontal="center"/>
      <protection locked="0"/>
    </xf>
    <xf numFmtId="9" fontId="0" fillId="33" borderId="97" xfId="2" applyFont="1" applyFill="1" applyBorder="1" applyAlignment="1" applyProtection="1">
      <alignment horizontal="center"/>
      <protection locked="0"/>
    </xf>
    <xf numFmtId="9" fontId="0" fillId="33" borderId="88" xfId="2" applyFont="1" applyFill="1" applyBorder="1" applyAlignment="1" applyProtection="1">
      <alignment horizontal="center"/>
      <protection locked="0"/>
    </xf>
    <xf numFmtId="9" fontId="0" fillId="33" borderId="89" xfId="2" applyFont="1" applyFill="1" applyBorder="1" applyAlignment="1" applyProtection="1">
      <alignment horizontal="center"/>
      <protection locked="0"/>
    </xf>
    <xf numFmtId="2" fontId="0" fillId="33" borderId="78" xfId="2" applyNumberFormat="1" applyFont="1" applyFill="1" applyBorder="1" applyAlignment="1" applyProtection="1">
      <alignment horizontal="center"/>
      <protection locked="0"/>
    </xf>
    <xf numFmtId="2" fontId="0" fillId="33" borderId="95" xfId="2" applyNumberFormat="1" applyFont="1" applyFill="1" applyBorder="1" applyAlignment="1" applyProtection="1">
      <alignment horizontal="center"/>
      <protection locked="0"/>
    </xf>
    <xf numFmtId="2" fontId="0" fillId="33" borderId="97" xfId="2" applyNumberFormat="1" applyFont="1" applyFill="1" applyBorder="1" applyAlignment="1" applyProtection="1">
      <alignment horizontal="center"/>
      <protection locked="0"/>
    </xf>
    <xf numFmtId="2" fontId="0" fillId="33" borderId="88" xfId="2" applyNumberFormat="1" applyFont="1" applyFill="1" applyBorder="1" applyAlignment="1" applyProtection="1">
      <alignment horizontal="center"/>
      <protection locked="0"/>
    </xf>
    <xf numFmtId="2" fontId="0" fillId="33" borderId="89" xfId="2" applyNumberFormat="1" applyFont="1" applyFill="1" applyBorder="1" applyAlignment="1" applyProtection="1">
      <alignment horizontal="center"/>
      <protection locked="0"/>
    </xf>
    <xf numFmtId="165" fontId="0" fillId="33" borderId="98" xfId="0" applyNumberFormat="1" applyFill="1" applyBorder="1" applyAlignment="1" applyProtection="1">
      <alignment horizontal="center"/>
      <protection locked="0"/>
    </xf>
    <xf numFmtId="9" fontId="0" fillId="0" borderId="86" xfId="0" applyNumberFormat="1" applyBorder="1" applyAlignment="1" applyProtection="1">
      <alignment horizontal="center"/>
      <protection locked="0"/>
    </xf>
    <xf numFmtId="9" fontId="0" fillId="0" borderId="94" xfId="0" applyNumberFormat="1" applyBorder="1" applyAlignment="1" applyProtection="1">
      <alignment horizontal="center"/>
      <protection locked="0"/>
    </xf>
    <xf numFmtId="9" fontId="0" fillId="0" borderId="96" xfId="0" applyNumberFormat="1" applyBorder="1" applyAlignment="1" applyProtection="1">
      <alignment horizontal="center"/>
      <protection locked="0"/>
    </xf>
    <xf numFmtId="9" fontId="0" fillId="0" borderId="85" xfId="0" applyNumberFormat="1" applyBorder="1" applyAlignment="1" applyProtection="1">
      <alignment horizontal="center"/>
      <protection locked="0"/>
    </xf>
    <xf numFmtId="9" fontId="0" fillId="0" borderId="87" xfId="0" applyNumberFormat="1" applyBorder="1" applyAlignment="1" applyProtection="1">
      <alignment horizontal="center"/>
      <protection locked="0"/>
    </xf>
    <xf numFmtId="0" fontId="18" fillId="0" borderId="0" xfId="0" applyFont="1" applyBorder="1"/>
    <xf numFmtId="167" fontId="0" fillId="33" borderId="62" xfId="1" applyNumberFormat="1" applyFont="1" applyFill="1" applyBorder="1" applyProtection="1">
      <protection locked="0"/>
    </xf>
    <xf numFmtId="166" fontId="0" fillId="33" borderId="18" xfId="1" applyFont="1" applyFill="1" applyBorder="1" applyProtection="1">
      <protection locked="0"/>
    </xf>
    <xf numFmtId="166" fontId="0" fillId="33" borderId="19" xfId="1" applyFont="1" applyFill="1" applyBorder="1" applyProtection="1">
      <protection locked="0"/>
    </xf>
    <xf numFmtId="166" fontId="0" fillId="33" borderId="49" xfId="1" applyFont="1" applyFill="1" applyBorder="1" applyProtection="1">
      <protection locked="0"/>
    </xf>
    <xf numFmtId="166" fontId="0" fillId="33" borderId="48" xfId="1" applyFont="1" applyFill="1" applyBorder="1" applyProtection="1">
      <protection locked="0"/>
    </xf>
    <xf numFmtId="166" fontId="0" fillId="33" borderId="20" xfId="1" applyFont="1" applyFill="1" applyBorder="1" applyProtection="1">
      <protection locked="0"/>
    </xf>
    <xf numFmtId="0" fontId="0" fillId="33" borderId="16" xfId="0" applyFill="1" applyBorder="1" applyProtection="1">
      <protection locked="0"/>
    </xf>
    <xf numFmtId="0" fontId="0" fillId="33" borderId="50" xfId="0" applyFill="1" applyBorder="1" applyProtection="1">
      <protection locked="0"/>
    </xf>
    <xf numFmtId="166" fontId="0" fillId="33" borderId="24" xfId="1" applyFont="1" applyFill="1" applyBorder="1" applyProtection="1">
      <protection locked="0"/>
    </xf>
    <xf numFmtId="168" fontId="0" fillId="33" borderId="22" xfId="2" applyNumberFormat="1" applyFont="1" applyFill="1" applyBorder="1" applyAlignment="1" applyProtection="1">
      <alignment horizontal="left" indent="3"/>
      <protection locked="0"/>
    </xf>
    <xf numFmtId="168" fontId="0" fillId="33" borderId="23" xfId="2" applyNumberFormat="1" applyFont="1" applyFill="1" applyBorder="1" applyAlignment="1" applyProtection="1">
      <alignment horizontal="left" indent="3"/>
      <protection locked="0"/>
    </xf>
    <xf numFmtId="168" fontId="0" fillId="33" borderId="24" xfId="2" applyNumberFormat="1" applyFont="1" applyFill="1" applyBorder="1" applyAlignment="1" applyProtection="1">
      <alignment horizontal="left" indent="3"/>
      <protection locked="0"/>
    </xf>
    <xf numFmtId="167" fontId="0" fillId="33" borderId="0" xfId="1" applyNumberFormat="1" applyFont="1" applyFill="1" applyBorder="1" applyProtection="1">
      <protection locked="0"/>
    </xf>
    <xf numFmtId="167" fontId="0" fillId="33" borderId="11" xfId="1" applyNumberFormat="1" applyFont="1" applyFill="1" applyBorder="1" applyProtection="1">
      <protection locked="0"/>
    </xf>
    <xf numFmtId="0" fontId="0" fillId="33" borderId="22" xfId="0" applyFill="1" applyBorder="1" applyAlignment="1" applyProtection="1">
      <alignment horizontal="center"/>
      <protection locked="0"/>
    </xf>
    <xf numFmtId="0" fontId="0" fillId="33" borderId="23" xfId="0" applyFill="1" applyBorder="1" applyAlignment="1" applyProtection="1">
      <alignment horizontal="center"/>
      <protection locked="0"/>
    </xf>
    <xf numFmtId="0" fontId="0" fillId="33" borderId="24" xfId="0" applyFill="1" applyBorder="1" applyAlignment="1" applyProtection="1">
      <alignment horizontal="center"/>
      <protection locked="0"/>
    </xf>
    <xf numFmtId="167" fontId="0" fillId="33" borderId="28" xfId="1" applyNumberFormat="1" applyFont="1" applyFill="1" applyBorder="1" applyProtection="1">
      <protection locked="0"/>
    </xf>
    <xf numFmtId="0" fontId="23" fillId="0" borderId="0" xfId="0" applyFont="1" applyProtection="1">
      <protection locked="0"/>
    </xf>
    <xf numFmtId="166" fontId="0" fillId="33" borderId="0" xfId="1" applyFont="1" applyFill="1" applyBorder="1" applyProtection="1">
      <protection locked="0"/>
    </xf>
    <xf numFmtId="166" fontId="0" fillId="33" borderId="62" xfId="1" applyFont="1" applyFill="1" applyBorder="1" applyProtection="1">
      <protection locked="0"/>
    </xf>
    <xf numFmtId="166" fontId="0" fillId="33" borderId="106" xfId="1" applyFont="1" applyFill="1" applyBorder="1" applyProtection="1">
      <protection locked="0"/>
    </xf>
    <xf numFmtId="0" fontId="19" fillId="0" borderId="0" xfId="0" applyFont="1" applyFill="1" applyBorder="1" applyAlignment="1" applyProtection="1">
      <alignment horizontal="center"/>
      <protection locked="0"/>
    </xf>
    <xf numFmtId="41" fontId="0" fillId="33" borderId="19" xfId="1" applyNumberFormat="1" applyFont="1" applyFill="1" applyBorder="1" applyProtection="1">
      <protection locked="0"/>
    </xf>
    <xf numFmtId="41" fontId="0" fillId="33" borderId="20" xfId="1" applyNumberFormat="1" applyFont="1" applyFill="1" applyBorder="1" applyProtection="1">
      <protection locked="0"/>
    </xf>
    <xf numFmtId="166" fontId="0" fillId="33" borderId="28" xfId="1" applyFont="1" applyFill="1" applyBorder="1" applyProtection="1">
      <protection locked="0"/>
    </xf>
    <xf numFmtId="167" fontId="0" fillId="33" borderId="10" xfId="1" applyNumberFormat="1" applyFont="1" applyFill="1" applyBorder="1" applyProtection="1">
      <protection locked="0"/>
    </xf>
    <xf numFmtId="167" fontId="0" fillId="33" borderId="18" xfId="1" applyNumberFormat="1" applyFont="1" applyFill="1" applyBorder="1" applyProtection="1">
      <protection locked="0"/>
    </xf>
    <xf numFmtId="167" fontId="0" fillId="33" borderId="20" xfId="1" applyNumberFormat="1" applyFont="1" applyFill="1" applyBorder="1" applyProtection="1">
      <protection locked="0"/>
    </xf>
    <xf numFmtId="167" fontId="0" fillId="33" borderId="19" xfId="1" applyNumberFormat="1" applyFont="1" applyFill="1" applyBorder="1" applyProtection="1">
      <protection locked="0"/>
    </xf>
    <xf numFmtId="165" fontId="0" fillId="33" borderId="0" xfId="0" applyNumberFormat="1" applyFill="1" applyBorder="1" applyProtection="1">
      <protection locked="0"/>
    </xf>
    <xf numFmtId="0" fontId="0" fillId="33" borderId="48" xfId="0" applyFill="1" applyBorder="1" applyProtection="1">
      <protection locked="0"/>
    </xf>
    <xf numFmtId="0" fontId="0" fillId="33" borderId="82" xfId="0" applyFill="1" applyBorder="1" applyProtection="1">
      <protection locked="0"/>
    </xf>
    <xf numFmtId="0" fontId="0" fillId="33" borderId="83" xfId="0" applyFill="1" applyBorder="1" applyProtection="1">
      <protection locked="0"/>
    </xf>
    <xf numFmtId="0" fontId="0" fillId="33" borderId="84" xfId="0" applyFill="1" applyBorder="1" applyProtection="1">
      <protection locked="0"/>
    </xf>
    <xf numFmtId="14" fontId="17" fillId="12" borderId="0" xfId="23" applyNumberFormat="1"/>
    <xf numFmtId="14" fontId="17" fillId="9" borderId="0" xfId="20" applyNumberFormat="1" applyAlignment="1">
      <alignment horizontal="center"/>
    </xf>
    <xf numFmtId="14" fontId="17" fillId="9" borderId="0" xfId="20" applyNumberFormat="1"/>
    <xf numFmtId="0" fontId="37" fillId="0" borderId="0" xfId="0" applyFont="1" applyAlignment="1" applyProtection="1">
      <alignment horizontal="centerContinuous"/>
    </xf>
    <xf numFmtId="0" fontId="0" fillId="0" borderId="0" xfId="0" applyAlignment="1" applyProtection="1">
      <alignment horizontal="centerContinuous"/>
    </xf>
    <xf numFmtId="14" fontId="0" fillId="33" borderId="29" xfId="0" applyNumberFormat="1" applyFill="1" applyBorder="1" applyProtection="1">
      <protection locked="0"/>
    </xf>
    <xf numFmtId="14" fontId="0" fillId="33" borderId="50" xfId="0" applyNumberFormat="1" applyFill="1" applyBorder="1" applyProtection="1">
      <protection locked="0"/>
    </xf>
    <xf numFmtId="14" fontId="0" fillId="0" borderId="0" xfId="0" applyNumberFormat="1" applyBorder="1"/>
    <xf numFmtId="0" fontId="0" fillId="33" borderId="107" xfId="0" applyFill="1" applyBorder="1" applyAlignment="1" applyProtection="1">
      <alignment horizontal="left" indent="1"/>
      <protection locked="0"/>
    </xf>
    <xf numFmtId="0" fontId="0" fillId="33" borderId="61" xfId="0" applyFill="1" applyBorder="1" applyAlignment="1" applyProtection="1">
      <alignment horizontal="left" indent="1"/>
      <protection locked="0"/>
    </xf>
    <xf numFmtId="0" fontId="0" fillId="33" borderId="108" xfId="0" applyFill="1" applyBorder="1" applyAlignment="1" applyProtection="1">
      <alignment horizontal="left" indent="1"/>
      <protection locked="0"/>
    </xf>
    <xf numFmtId="0" fontId="0" fillId="0" borderId="0" xfId="0" applyFont="1" applyBorder="1"/>
    <xf numFmtId="165" fontId="0" fillId="0" borderId="29" xfId="0" applyNumberFormat="1" applyBorder="1"/>
    <xf numFmtId="167" fontId="0" fillId="33" borderId="110" xfId="1" applyNumberFormat="1" applyFont="1" applyFill="1" applyBorder="1" applyProtection="1">
      <protection locked="0"/>
    </xf>
    <xf numFmtId="167" fontId="0" fillId="33" borderId="111" xfId="1" applyNumberFormat="1" applyFont="1" applyFill="1" applyBorder="1" applyProtection="1">
      <protection locked="0"/>
    </xf>
    <xf numFmtId="0" fontId="0" fillId="0" borderId="0" xfId="0" applyFont="1" applyFill="1" applyBorder="1" applyAlignment="1">
      <alignment horizontal="left" indent="1"/>
    </xf>
    <xf numFmtId="165" fontId="0" fillId="0" borderId="0" xfId="0" applyNumberFormat="1" applyFill="1" applyBorder="1"/>
    <xf numFmtId="165" fontId="0" fillId="0" borderId="29" xfId="0" applyNumberFormat="1" applyFill="1" applyBorder="1"/>
    <xf numFmtId="0" fontId="40" fillId="0" borderId="0" xfId="20" applyFont="1" applyFill="1" applyAlignment="1">
      <alignment horizontal="left"/>
    </xf>
    <xf numFmtId="168" fontId="0" fillId="0" borderId="71" xfId="2" applyNumberFormat="1" applyFont="1" applyFill="1" applyBorder="1"/>
    <xf numFmtId="168" fontId="0" fillId="0" borderId="76" xfId="2" applyNumberFormat="1" applyFont="1" applyFill="1" applyBorder="1"/>
    <xf numFmtId="168" fontId="0" fillId="0" borderId="77" xfId="2" applyNumberFormat="1" applyFont="1" applyFill="1" applyBorder="1"/>
    <xf numFmtId="168" fontId="0" fillId="0" borderId="73" xfId="2" applyNumberFormat="1" applyFont="1" applyFill="1" applyBorder="1"/>
    <xf numFmtId="168" fontId="0" fillId="0" borderId="74" xfId="2" applyNumberFormat="1" applyFont="1" applyFill="1" applyBorder="1"/>
    <xf numFmtId="14" fontId="0" fillId="0" borderId="0" xfId="0" applyNumberFormat="1" applyFill="1" applyBorder="1" applyProtection="1"/>
    <xf numFmtId="10" fontId="0" fillId="0" borderId="0" xfId="0" applyNumberFormat="1" applyFill="1" applyBorder="1" applyProtection="1"/>
    <xf numFmtId="0" fontId="0" fillId="0" borderId="113" xfId="0" applyBorder="1" applyAlignment="1">
      <alignment horizontal="center"/>
    </xf>
    <xf numFmtId="0" fontId="0" fillId="0" borderId="113" xfId="0" applyBorder="1"/>
    <xf numFmtId="0" fontId="17" fillId="9" borderId="115" xfId="20" applyBorder="1" applyAlignment="1">
      <alignment horizontal="left"/>
    </xf>
    <xf numFmtId="0" fontId="17" fillId="9" borderId="116" xfId="20" applyBorder="1" applyAlignment="1">
      <alignment horizontal="left"/>
    </xf>
    <xf numFmtId="0" fontId="17" fillId="9" borderId="116" xfId="20" applyBorder="1" applyAlignment="1">
      <alignment horizontal="center"/>
    </xf>
    <xf numFmtId="0" fontId="17" fillId="9" borderId="116" xfId="20" applyBorder="1"/>
    <xf numFmtId="0" fontId="17" fillId="9" borderId="117" xfId="20" applyBorder="1"/>
    <xf numFmtId="0" fontId="0" fillId="0" borderId="118" xfId="0" applyBorder="1"/>
    <xf numFmtId="0" fontId="0" fillId="0" borderId="119" xfId="0" applyBorder="1" applyAlignment="1">
      <alignment horizontal="centerContinuous"/>
    </xf>
    <xf numFmtId="0" fontId="0" fillId="0" borderId="42" xfId="0" applyBorder="1" applyAlignment="1">
      <alignment horizontal="left" indent="1"/>
    </xf>
    <xf numFmtId="165" fontId="0" fillId="0" borderId="120" xfId="0" applyNumberFormat="1" applyBorder="1" applyAlignment="1">
      <alignment horizontal="center"/>
    </xf>
    <xf numFmtId="0" fontId="0" fillId="0" borderId="42" xfId="0" applyBorder="1" applyAlignment="1">
      <alignment horizontal="left" indent="2"/>
    </xf>
    <xf numFmtId="165" fontId="0" fillId="0" borderId="120" xfId="0" applyNumberFormat="1" applyBorder="1"/>
    <xf numFmtId="165" fontId="0" fillId="0" borderId="121" xfId="0" applyNumberFormat="1" applyBorder="1"/>
    <xf numFmtId="165" fontId="0" fillId="0" borderId="122" xfId="0" applyNumberFormat="1" applyBorder="1"/>
    <xf numFmtId="0" fontId="0" fillId="0" borderId="123" xfId="0" applyBorder="1" applyAlignment="1">
      <alignment horizontal="left" indent="1"/>
    </xf>
    <xf numFmtId="0" fontId="0" fillId="0" borderId="124" xfId="0" applyBorder="1" applyAlignment="1">
      <alignment horizontal="left" indent="1"/>
    </xf>
    <xf numFmtId="0" fontId="0" fillId="0" borderId="124" xfId="0" applyBorder="1" applyAlignment="1">
      <alignment horizontal="center"/>
    </xf>
    <xf numFmtId="9" fontId="0" fillId="0" borderId="124" xfId="0" applyNumberFormat="1" applyFill="1" applyBorder="1" applyAlignment="1">
      <alignment horizontal="center"/>
    </xf>
    <xf numFmtId="165" fontId="0" fillId="0" borderId="124" xfId="0" applyNumberFormat="1" applyBorder="1"/>
    <xf numFmtId="165" fontId="0" fillId="0" borderId="125" xfId="0" applyNumberFormat="1" applyBorder="1"/>
    <xf numFmtId="0" fontId="0" fillId="0" borderId="42" xfId="0" applyBorder="1"/>
    <xf numFmtId="0" fontId="17" fillId="12" borderId="67" xfId="23" applyBorder="1" applyAlignment="1">
      <alignment horizontal="left"/>
    </xf>
    <xf numFmtId="0" fontId="17" fillId="12" borderId="68" xfId="23" applyBorder="1" applyAlignment="1">
      <alignment horizontal="left"/>
    </xf>
    <xf numFmtId="0" fontId="17" fillId="12" borderId="68" xfId="23" applyBorder="1" applyAlignment="1">
      <alignment horizontal="center"/>
    </xf>
    <xf numFmtId="0" fontId="17" fillId="12" borderId="68" xfId="23" applyBorder="1"/>
    <xf numFmtId="0" fontId="17" fillId="12" borderId="69" xfId="23" applyBorder="1"/>
    <xf numFmtId="0" fontId="0" fillId="0" borderId="126" xfId="0" applyBorder="1"/>
    <xf numFmtId="0" fontId="0" fillId="0" borderId="127" xfId="0" applyBorder="1" applyAlignment="1">
      <alignment horizontal="centerContinuous"/>
    </xf>
    <xf numFmtId="165" fontId="0" fillId="0" borderId="128" xfId="0" applyNumberFormat="1" applyBorder="1" applyAlignment="1">
      <alignment horizontal="center"/>
    </xf>
    <xf numFmtId="165" fontId="0" fillId="0" borderId="128" xfId="0" applyNumberFormat="1" applyBorder="1"/>
    <xf numFmtId="165" fontId="0" fillId="0" borderId="71" xfId="0" applyNumberFormat="1" applyBorder="1"/>
    <xf numFmtId="165" fontId="0" fillId="0" borderId="129" xfId="0" applyNumberFormat="1" applyBorder="1"/>
    <xf numFmtId="0" fontId="0" fillId="0" borderId="72" xfId="0" applyBorder="1" applyAlignment="1">
      <alignment horizontal="left" indent="1"/>
    </xf>
    <xf numFmtId="0" fontId="0" fillId="0" borderId="73" xfId="0" applyBorder="1" applyAlignment="1">
      <alignment horizontal="center"/>
    </xf>
    <xf numFmtId="9" fontId="0" fillId="0" borderId="73" xfId="0" applyNumberFormat="1" applyFill="1" applyBorder="1" applyAlignment="1">
      <alignment horizontal="center"/>
    </xf>
    <xf numFmtId="165" fontId="0" fillId="0" borderId="73" xfId="0" applyNumberFormat="1" applyBorder="1"/>
    <xf numFmtId="165" fontId="0" fillId="0" borderId="74" xfId="0" applyNumberFormat="1" applyBorder="1"/>
    <xf numFmtId="0" fontId="0" fillId="0" borderId="130" xfId="0" applyBorder="1"/>
    <xf numFmtId="0" fontId="0" fillId="0" borderId="112" xfId="0" applyBorder="1"/>
    <xf numFmtId="10" fontId="0" fillId="33" borderId="131" xfId="0" applyNumberFormat="1" applyFill="1" applyBorder="1" applyProtection="1">
      <protection locked="0"/>
    </xf>
    <xf numFmtId="10" fontId="0" fillId="0" borderId="113" xfId="0" applyNumberFormat="1" applyFill="1" applyBorder="1" applyProtection="1"/>
    <xf numFmtId="0" fontId="0" fillId="0" borderId="114" xfId="0" applyBorder="1"/>
    <xf numFmtId="0" fontId="0" fillId="0" borderId="115" xfId="0" applyBorder="1"/>
    <xf numFmtId="0" fontId="0" fillId="0" borderId="116" xfId="0" applyBorder="1"/>
    <xf numFmtId="0" fontId="0" fillId="0" borderId="116" xfId="0" applyBorder="1" applyAlignment="1">
      <alignment horizontal="center"/>
    </xf>
    <xf numFmtId="0" fontId="0" fillId="0" borderId="117" xfId="0" applyBorder="1"/>
    <xf numFmtId="0" fontId="0" fillId="0" borderId="121" xfId="0" applyBorder="1"/>
    <xf numFmtId="0" fontId="0" fillId="0" borderId="123" xfId="0" applyBorder="1" applyAlignment="1">
      <alignment horizontal="left" indent="2"/>
    </xf>
    <xf numFmtId="10" fontId="0" fillId="33" borderId="132" xfId="0" applyNumberFormat="1" applyFill="1" applyBorder="1" applyProtection="1">
      <protection locked="0"/>
    </xf>
    <xf numFmtId="0" fontId="0" fillId="0" borderId="124" xfId="0" applyBorder="1"/>
    <xf numFmtId="10" fontId="0" fillId="0" borderId="124" xfId="0" applyNumberFormat="1" applyFill="1" applyBorder="1" applyProtection="1"/>
    <xf numFmtId="0" fontId="0" fillId="0" borderId="125" xfId="0" applyBorder="1"/>
    <xf numFmtId="0" fontId="0" fillId="0" borderId="133" xfId="0" applyBorder="1" applyAlignment="1">
      <alignment horizontal="left" indent="2"/>
    </xf>
    <xf numFmtId="166" fontId="0" fillId="33" borderId="29" xfId="1" applyFont="1" applyFill="1" applyBorder="1" applyProtection="1">
      <protection locked="0"/>
    </xf>
    <xf numFmtId="0" fontId="19" fillId="0" borderId="134" xfId="0" applyFont="1" applyBorder="1" applyAlignment="1">
      <alignment horizontal="center" vertical="center" wrapText="1"/>
    </xf>
    <xf numFmtId="14" fontId="0" fillId="33" borderId="112" xfId="0" applyNumberFormat="1" applyFill="1" applyBorder="1" applyProtection="1">
      <protection locked="0"/>
    </xf>
    <xf numFmtId="0" fontId="19" fillId="0" borderId="135" xfId="0" applyFont="1" applyBorder="1" applyAlignment="1">
      <alignment horizontal="center" vertical="center" wrapText="1"/>
    </xf>
    <xf numFmtId="0" fontId="19" fillId="0" borderId="134" xfId="0" applyFont="1" applyBorder="1" applyAlignment="1">
      <alignment horizontal="centerContinuous" vertical="center" wrapText="1"/>
    </xf>
    <xf numFmtId="0" fontId="0" fillId="0" borderId="29" xfId="0" applyBorder="1" applyAlignment="1">
      <alignment horizontal="center"/>
    </xf>
    <xf numFmtId="0" fontId="0" fillId="0" borderId="29" xfId="0" applyBorder="1"/>
    <xf numFmtId="0" fontId="25" fillId="0" borderId="29" xfId="0" applyFont="1" applyBorder="1" applyProtection="1">
      <protection locked="0"/>
    </xf>
    <xf numFmtId="0" fontId="23" fillId="0" borderId="29" xfId="0" applyFont="1" applyBorder="1" applyProtection="1">
      <protection locked="0"/>
    </xf>
    <xf numFmtId="41" fontId="23" fillId="0" borderId="29" xfId="0" applyNumberFormat="1" applyFont="1" applyBorder="1" applyProtection="1">
      <protection locked="0"/>
    </xf>
    <xf numFmtId="0" fontId="23" fillId="0" borderId="29" xfId="0" applyFont="1" applyBorder="1"/>
    <xf numFmtId="0" fontId="25" fillId="0" borderId="29" xfId="0" applyFont="1" applyBorder="1"/>
    <xf numFmtId="167" fontId="0" fillId="33" borderId="48" xfId="1" applyNumberFormat="1" applyFont="1" applyFill="1" applyBorder="1" applyProtection="1">
      <protection locked="0"/>
    </xf>
    <xf numFmtId="167" fontId="0" fillId="33" borderId="22" xfId="1" applyNumberFormat="1" applyFont="1" applyFill="1" applyBorder="1" applyProtection="1">
      <protection locked="0"/>
    </xf>
    <xf numFmtId="167" fontId="0" fillId="33" borderId="23" xfId="1" applyNumberFormat="1" applyFont="1" applyFill="1" applyBorder="1" applyProtection="1">
      <protection locked="0"/>
    </xf>
    <xf numFmtId="167" fontId="0" fillId="33" borderId="24" xfId="1" applyNumberFormat="1" applyFont="1" applyFill="1" applyBorder="1" applyProtection="1">
      <protection locked="0"/>
    </xf>
    <xf numFmtId="0" fontId="18" fillId="0" borderId="31" xfId="0" applyFont="1" applyBorder="1" applyAlignment="1">
      <alignment horizontal="left"/>
    </xf>
    <xf numFmtId="0" fontId="0" fillId="0" borderId="31" xfId="0" applyBorder="1" applyAlignment="1">
      <alignment horizontal="center"/>
    </xf>
    <xf numFmtId="0" fontId="0" fillId="33" borderId="28" xfId="0" applyFill="1" applyBorder="1" applyProtection="1">
      <protection locked="0"/>
    </xf>
    <xf numFmtId="0" fontId="0" fillId="0" borderId="136" xfId="0" applyBorder="1"/>
    <xf numFmtId="0" fontId="0" fillId="0" borderId="35" xfId="0" applyBorder="1"/>
    <xf numFmtId="166" fontId="0" fillId="0" borderId="136" xfId="1" applyFont="1" applyFill="1" applyBorder="1"/>
    <xf numFmtId="0" fontId="0" fillId="0" borderId="136" xfId="0" applyFill="1" applyBorder="1"/>
    <xf numFmtId="167" fontId="0" fillId="0" borderId="26" xfId="1" applyNumberFormat="1" applyFont="1" applyBorder="1"/>
    <xf numFmtId="167" fontId="0" fillId="0" borderId="31" xfId="1" applyNumberFormat="1" applyFont="1" applyBorder="1"/>
    <xf numFmtId="166" fontId="24" fillId="0" borderId="53" xfId="1" applyFont="1" applyBorder="1" applyAlignment="1">
      <alignment horizontal="left" indent="1"/>
    </xf>
    <xf numFmtId="166" fontId="0" fillId="0" borderId="53" xfId="1" applyFont="1" applyBorder="1" applyAlignment="1">
      <alignment horizontal="left" indent="1"/>
    </xf>
    <xf numFmtId="166" fontId="0" fillId="0" borderId="53" xfId="1" applyFont="1" applyBorder="1"/>
    <xf numFmtId="167" fontId="0" fillId="0" borderId="0" xfId="0" applyNumberFormat="1" applyProtection="1">
      <protection locked="0"/>
    </xf>
    <xf numFmtId="168" fontId="0" fillId="33" borderId="105" xfId="2" applyNumberFormat="1" applyFont="1" applyFill="1" applyBorder="1" applyProtection="1">
      <protection locked="0"/>
    </xf>
    <xf numFmtId="0" fontId="0" fillId="0" borderId="0" xfId="0" applyBorder="1" applyAlignment="1">
      <alignment horizontal="left" indent="3"/>
    </xf>
    <xf numFmtId="0" fontId="0" fillId="0" borderId="0" xfId="0" applyAlignment="1" applyProtection="1">
      <alignment horizontal="center"/>
    </xf>
    <xf numFmtId="0" fontId="17" fillId="0" borderId="0" xfId="20" applyFill="1" applyBorder="1" applyProtection="1"/>
    <xf numFmtId="0" fontId="17" fillId="9" borderId="0" xfId="20" applyAlignment="1" applyProtection="1">
      <alignment horizontal="center"/>
    </xf>
    <xf numFmtId="166" fontId="17" fillId="9" borderId="0" xfId="20" applyNumberFormat="1" applyProtection="1"/>
    <xf numFmtId="165" fontId="17" fillId="9" borderId="0" xfId="20" applyNumberFormat="1" applyProtection="1"/>
    <xf numFmtId="10" fontId="0" fillId="0" borderId="0" xfId="2" applyNumberFormat="1" applyFont="1" applyAlignment="1" applyProtection="1">
      <alignment horizontal="left"/>
    </xf>
    <xf numFmtId="10" fontId="0" fillId="0" borderId="0" xfId="2" applyNumberFormat="1" applyFont="1" applyAlignment="1" applyProtection="1">
      <alignment horizontal="center"/>
    </xf>
    <xf numFmtId="168" fontId="0" fillId="0" borderId="0" xfId="2" applyNumberFormat="1" applyFont="1" applyProtection="1"/>
    <xf numFmtId="167" fontId="0" fillId="0" borderId="0" xfId="1" applyNumberFormat="1" applyFont="1" applyProtection="1"/>
    <xf numFmtId="0" fontId="0" fillId="0" borderId="0" xfId="0" applyAlignment="1" applyProtection="1">
      <alignment horizontal="left" indent="1"/>
    </xf>
    <xf numFmtId="0" fontId="0" fillId="0" borderId="0" xfId="0" applyAlignment="1" applyProtection="1">
      <alignment horizontal="left" indent="2"/>
    </xf>
    <xf numFmtId="167" fontId="0" fillId="0" borderId="0" xfId="0" applyNumberFormat="1" applyProtection="1"/>
    <xf numFmtId="0" fontId="0" fillId="0" borderId="53" xfId="0" applyBorder="1" applyAlignment="1" applyProtection="1">
      <alignment horizontal="left"/>
    </xf>
    <xf numFmtId="0" fontId="0" fillId="0" borderId="53" xfId="0" applyBorder="1" applyProtection="1"/>
    <xf numFmtId="0" fontId="0" fillId="0" borderId="53" xfId="0" applyBorder="1" applyAlignment="1" applyProtection="1">
      <alignment horizontal="center"/>
    </xf>
    <xf numFmtId="167" fontId="0" fillId="0" borderId="53" xfId="1" applyNumberFormat="1" applyFont="1" applyBorder="1" applyProtection="1"/>
    <xf numFmtId="165" fontId="0" fillId="0" borderId="53" xfId="0" applyNumberFormat="1" applyBorder="1" applyProtection="1"/>
    <xf numFmtId="0" fontId="0" fillId="0" borderId="0" xfId="0" applyBorder="1" applyAlignment="1" applyProtection="1">
      <alignment horizontal="left"/>
    </xf>
    <xf numFmtId="0" fontId="0" fillId="0" borderId="0" xfId="0" applyBorder="1" applyProtection="1"/>
    <xf numFmtId="0" fontId="0" fillId="0" borderId="0" xfId="0" applyBorder="1" applyAlignment="1" applyProtection="1">
      <alignment horizontal="center"/>
    </xf>
    <xf numFmtId="167" fontId="0" fillId="0" borderId="0" xfId="1" applyNumberFormat="1" applyFont="1" applyBorder="1" applyProtection="1"/>
    <xf numFmtId="165" fontId="0" fillId="0" borderId="0" xfId="0" applyNumberFormat="1" applyBorder="1" applyProtection="1"/>
    <xf numFmtId="167" fontId="40" fillId="0" borderId="0" xfId="1" applyNumberFormat="1" applyFont="1"/>
    <xf numFmtId="167" fontId="40" fillId="9" borderId="0" xfId="20" applyNumberFormat="1" applyFont="1"/>
    <xf numFmtId="167" fontId="40" fillId="9" borderId="0" xfId="1" applyNumberFormat="1" applyFont="1" applyFill="1"/>
    <xf numFmtId="167" fontId="40" fillId="12" borderId="0" xfId="1" applyNumberFormat="1" applyFont="1" applyFill="1"/>
    <xf numFmtId="167" fontId="40" fillId="0" borderId="0" xfId="1" applyNumberFormat="1" applyFont="1" applyProtection="1">
      <protection locked="0"/>
    </xf>
    <xf numFmtId="0" fontId="0" fillId="33" borderId="109" xfId="0" applyFill="1" applyBorder="1" applyProtection="1">
      <protection locked="0"/>
    </xf>
    <xf numFmtId="167" fontId="0" fillId="33" borderId="137" xfId="1" applyNumberFormat="1" applyFont="1" applyFill="1" applyBorder="1" applyProtection="1">
      <protection locked="0"/>
    </xf>
    <xf numFmtId="167" fontId="0" fillId="0" borderId="138" xfId="1" applyNumberFormat="1" applyFont="1" applyFill="1" applyBorder="1"/>
    <xf numFmtId="167" fontId="0" fillId="33" borderId="139" xfId="1" applyNumberFormat="1" applyFont="1" applyFill="1" applyBorder="1" applyProtection="1">
      <protection locked="0"/>
    </xf>
    <xf numFmtId="0" fontId="0" fillId="0" borderId="140" xfId="0" applyBorder="1"/>
    <xf numFmtId="9" fontId="0" fillId="0" borderId="16" xfId="0" applyNumberFormat="1" applyFill="1" applyBorder="1" applyAlignment="1">
      <alignment horizontal="center"/>
    </xf>
    <xf numFmtId="10" fontId="0" fillId="0" borderId="0" xfId="2" applyNumberFormat="1" applyFont="1" applyAlignment="1">
      <alignment horizontal="left" indent="2"/>
    </xf>
    <xf numFmtId="167" fontId="0" fillId="33" borderId="51" xfId="1" applyNumberFormat="1" applyFont="1" applyFill="1" applyBorder="1" applyProtection="1">
      <protection locked="0"/>
    </xf>
    <xf numFmtId="167" fontId="0" fillId="33" borderId="29" xfId="1" applyNumberFormat="1" applyFont="1" applyFill="1" applyBorder="1" applyProtection="1">
      <protection locked="0"/>
    </xf>
    <xf numFmtId="167" fontId="0" fillId="33" borderId="31" xfId="1" applyNumberFormat="1" applyFont="1" applyFill="1" applyBorder="1" applyProtection="1">
      <protection locked="0"/>
    </xf>
    <xf numFmtId="0" fontId="0" fillId="0" borderId="141" xfId="0" applyBorder="1"/>
    <xf numFmtId="0" fontId="0" fillId="0" borderId="142" xfId="0" applyBorder="1"/>
    <xf numFmtId="0" fontId="37" fillId="0" borderId="0" xfId="0" applyFont="1" applyAlignment="1">
      <alignment horizontal="centerContinuous" wrapText="1"/>
    </xf>
    <xf numFmtId="0" fontId="0" fillId="0" borderId="0" xfId="0" applyAlignment="1">
      <alignment horizontal="centerContinuous" wrapText="1"/>
    </xf>
    <xf numFmtId="0" fontId="40" fillId="0" borderId="0" xfId="0" applyFont="1" applyFill="1" applyBorder="1"/>
    <xf numFmtId="0" fontId="40" fillId="0" borderId="0" xfId="0" applyFont="1" applyAlignment="1">
      <alignment horizontal="left" indent="3"/>
    </xf>
    <xf numFmtId="0" fontId="40" fillId="0" borderId="0" xfId="0" applyFont="1" applyAlignment="1">
      <alignment horizontal="left" indent="1"/>
    </xf>
    <xf numFmtId="0" fontId="40" fillId="0" borderId="0" xfId="0" applyFont="1"/>
    <xf numFmtId="165" fontId="40" fillId="0" borderId="0" xfId="0" applyNumberFormat="1" applyFont="1"/>
    <xf numFmtId="0" fontId="16" fillId="0" borderId="0" xfId="0" applyFont="1" applyAlignment="1">
      <alignment horizontal="center" vertical="center" wrapText="1"/>
    </xf>
    <xf numFmtId="0" fontId="16" fillId="0" borderId="0" xfId="0" applyFont="1" applyAlignment="1">
      <alignment horizontal="center" vertical="center"/>
    </xf>
  </cellXfs>
  <cellStyles count="45">
    <cellStyle name="20% - Акцент1" xfId="21" builtinId="30" customBuiltin="1"/>
    <cellStyle name="20% - Акцент2" xfId="25" builtinId="34" customBuiltin="1"/>
    <cellStyle name="20% - Акцент3" xfId="29" builtinId="38" customBuiltin="1"/>
    <cellStyle name="20% - Акцент4" xfId="33" builtinId="42" customBuiltin="1"/>
    <cellStyle name="20% - Акцент5" xfId="37" builtinId="46" customBuiltin="1"/>
    <cellStyle name="20% - Акцент6" xfId="41" builtinId="50" customBuiltin="1"/>
    <cellStyle name="40% - Акцент1" xfId="22" builtinId="31" customBuiltin="1"/>
    <cellStyle name="40% - Акцент2" xfId="26" builtinId="35" customBuiltin="1"/>
    <cellStyle name="40% - Акцент3" xfId="30" builtinId="39" customBuiltin="1"/>
    <cellStyle name="40% - Акцент4" xfId="34" builtinId="43" customBuiltin="1"/>
    <cellStyle name="40% - Акцент5" xfId="38" builtinId="47" customBuiltin="1"/>
    <cellStyle name="40% - Акцент6" xfId="42" builtinId="51" customBuiltin="1"/>
    <cellStyle name="60% - Акцент1" xfId="23" builtinId="32" customBuiltin="1"/>
    <cellStyle name="60% - Акцент2" xfId="27" builtinId="36" customBuiltin="1"/>
    <cellStyle name="60% - Акцент3" xfId="31" builtinId="40" customBuiltin="1"/>
    <cellStyle name="60% - Акцент4" xfId="35" builtinId="44" customBuiltin="1"/>
    <cellStyle name="60% - Акцент5" xfId="39" builtinId="48" customBuiltin="1"/>
    <cellStyle name="60% - Акцент6" xfId="43" builtinId="52" customBuiltin="1"/>
    <cellStyle name="Акцент1" xfId="20" builtinId="29" customBuiltin="1"/>
    <cellStyle name="Акцент2" xfId="24" builtinId="33" customBuiltin="1"/>
    <cellStyle name="Акцент3" xfId="28" builtinId="37" customBuiltin="1"/>
    <cellStyle name="Акцент4" xfId="32" builtinId="41" customBuiltin="1"/>
    <cellStyle name="Акцент5" xfId="36" builtinId="45" customBuiltin="1"/>
    <cellStyle name="Акцент6" xfId="40" builtinId="49" customBuiltin="1"/>
    <cellStyle name="Ввод " xfId="11" builtinId="20" customBuiltin="1"/>
    <cellStyle name="Вывод" xfId="12" builtinId="21" customBuiltin="1"/>
    <cellStyle name="Вычисление" xfId="13" builtinId="22" customBuiltin="1"/>
    <cellStyle name="Гиперссылка" xfId="44"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Итог" xfId="19" builtinId="25" customBuiltin="1"/>
    <cellStyle name="Контрольная ячейка" xfId="15" builtinId="23" customBuiltin="1"/>
    <cellStyle name="Название" xfId="3" builtinId="15" customBuiltin="1"/>
    <cellStyle name="Нейтральный" xfId="10" builtinId="28" customBuiltin="1"/>
    <cellStyle name="Обычный" xfId="0" builtinId="0"/>
    <cellStyle name="Плохой" xfId="9" builtinId="27" customBuiltin="1"/>
    <cellStyle name="Пояснение" xfId="18" builtinId="53" customBuiltin="1"/>
    <cellStyle name="Примечание" xfId="17" builtinId="10" customBuiltin="1"/>
    <cellStyle name="Процентный" xfId="2" builtinId="5"/>
    <cellStyle name="Связанная ячейка" xfId="14" builtinId="24" customBuiltin="1"/>
    <cellStyle name="Текст предупреждения" xfId="16" builtinId="11" customBuiltin="1"/>
    <cellStyle name="Финансовый" xfId="1" builtinId="3"/>
    <cellStyle name="Хороший" xfId="8" builtinId="26" customBuiltin="1"/>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ru-RU"/>
  <c:style val="3"/>
  <c:chart>
    <c:autoTitleDeleted val="1"/>
    <c:plotArea>
      <c:layout>
        <c:manualLayout>
          <c:layoutTarget val="inner"/>
          <c:xMode val="edge"/>
          <c:yMode val="edge"/>
          <c:x val="3.1504387499005013E-2"/>
          <c:y val="0.10809097222222255"/>
          <c:w val="0.61468397626414106"/>
          <c:h val="0.63094791666666861"/>
        </c:manualLayout>
      </c:layout>
      <c:pieChart>
        <c:varyColors val="1"/>
        <c:ser>
          <c:idx val="0"/>
          <c:order val="0"/>
          <c:dLbls>
            <c:spPr>
              <a:solidFill>
                <a:schemeClr val="accent1">
                  <a:lumMod val="20000"/>
                  <a:lumOff val="80000"/>
                </a:schemeClr>
              </a:solidFill>
            </c:spPr>
            <c:txPr>
              <a:bodyPr/>
              <a:lstStyle/>
              <a:p>
                <a:pPr>
                  <a:defRPr sz="1400" b="1"/>
                </a:pPr>
                <a:endParaRPr lang="ru-RU"/>
              </a:p>
            </c:txPr>
            <c:dLblPos val="inEnd"/>
            <c:showPercent val="1"/>
            <c:showLeaderLines val="1"/>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Графики!$E$25:$E$30</c:f>
              <c:numCache>
                <c:formatCode>_-* #,##0_р_._-;\-* #,##0_р_._-;_-* "-"_р_._-;_-@_-</c:formatCode>
                <c:ptCount val="6"/>
                <c:pt idx="0">
                  <c:v>240000</c:v>
                </c:pt>
                <c:pt idx="1">
                  <c:v>120000</c:v>
                </c:pt>
                <c:pt idx="2">
                  <c:v>120000</c:v>
                </c:pt>
                <c:pt idx="3">
                  <c:v>420000</c:v>
                </c:pt>
                <c:pt idx="4">
                  <c:v>120000</c:v>
                </c:pt>
                <c:pt idx="5">
                  <c:v>180000</c:v>
                </c:pt>
              </c:numCache>
            </c:numRef>
          </c:val>
        </c:ser>
        <c:dLbls/>
        <c:firstSliceAng val="0"/>
      </c:pieChart>
    </c:plotArea>
    <c:legend>
      <c:legendPos val="r"/>
      <c:layout>
        <c:manualLayout>
          <c:xMode val="edge"/>
          <c:yMode val="edge"/>
          <c:x val="0.61726509186351763"/>
          <c:y val="0.51289745370370365"/>
          <c:w val="0.37995713035870532"/>
          <c:h val="0.48448935185185316"/>
        </c:manualLayout>
      </c:layout>
      <c:txPr>
        <a:bodyPr/>
        <a:lstStyle/>
        <a:p>
          <a:pPr>
            <a:defRPr sz="1200">
              <a:latin typeface="Arial Narrow" pitchFamily="34" charset="0"/>
            </a:defRPr>
          </a:pPr>
          <a:endParaRPr lang="ru-RU"/>
        </a:p>
      </c:txPr>
    </c:legend>
    <c:plotVisOnly val="1"/>
    <c:dispBlanksAs val="zero"/>
  </c:chart>
  <c:spPr>
    <a:ln>
      <a:noFill/>
    </a:ln>
  </c:spPr>
  <c:printSettings>
    <c:headerFooter/>
    <c:pageMargins b="0.75000000000000311" l="0.70000000000000062" r="0.70000000000000062" t="0.750000000000003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ru-RU"/>
  <c:style val="1"/>
  <c:chart>
    <c:plotArea>
      <c:layout>
        <c:manualLayout>
          <c:layoutTarget val="inner"/>
          <c:xMode val="edge"/>
          <c:yMode val="edge"/>
          <c:x val="2.8509765380344991E-2"/>
          <c:y val="0.12494444444444452"/>
          <c:w val="0.6191066161961527"/>
          <c:h val="0.63839837962962964"/>
        </c:manualLayout>
      </c:layout>
      <c:pieChart>
        <c:varyColors val="1"/>
        <c:ser>
          <c:idx val="0"/>
          <c:order val="0"/>
          <c:dLbls>
            <c:dLbl>
              <c:idx val="0"/>
              <c:spPr>
                <a:solidFill>
                  <a:schemeClr val="bg1">
                    <a:lumMod val="95000"/>
                  </a:schemeClr>
                </a:solidFill>
              </c:spPr>
              <c:txPr>
                <a:bodyPr/>
                <a:lstStyle/>
                <a:p>
                  <a:pPr>
                    <a:defRPr sz="1400" b="1">
                      <a:latin typeface="+mn-lt"/>
                    </a:defRPr>
                  </a:pPr>
                  <a:endParaRPr lang="ru-RU"/>
                </a:p>
              </c:txPr>
            </c:dLbl>
            <c:dLbl>
              <c:idx val="3"/>
              <c:layout>
                <c:manualLayout>
                  <c:x val="5.4226484812955368E-2"/>
                  <c:y val="6.513410616688349E-2"/>
                </c:manualLayout>
              </c:layout>
              <c:dLblPos val="inEnd"/>
              <c:showPercent val="1"/>
            </c:dLbl>
            <c:dLbl>
              <c:idx val="4"/>
              <c:layout>
                <c:manualLayout>
                  <c:x val="4.3381187850363934E-2"/>
                  <c:y val="0.15632185480052041"/>
                </c:manualLayout>
              </c:layout>
              <c:dLblPos val="inEnd"/>
              <c:showPercent val="1"/>
            </c:dLbl>
            <c:spPr>
              <a:solidFill>
                <a:schemeClr val="bg1">
                  <a:lumMod val="95000"/>
                </a:schemeClr>
              </a:solidFill>
            </c:spPr>
            <c:txPr>
              <a:bodyPr/>
              <a:lstStyle/>
              <a:p>
                <a:pPr>
                  <a:defRPr sz="1200" b="1">
                    <a:latin typeface="Arial Narrow" pitchFamily="34" charset="0"/>
                  </a:defRPr>
                </a:pPr>
                <a:endParaRPr lang="ru-RU"/>
              </a:p>
            </c:txPr>
            <c:dLblPos val="inEnd"/>
            <c:showPercent val="1"/>
            <c:showLeaderLines val="1"/>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Графики!$E$34:$E$39</c:f>
              <c:numCache>
                <c:formatCode>_-* #,##0\ _₽_-;\-* #,##0\ _₽_-;_-* "-"\ _₽_-;_-@_-</c:formatCode>
                <c:ptCount val="6"/>
                <c:pt idx="0">
                  <c:v>15260670.450080037</c:v>
                </c:pt>
                <c:pt idx="1">
                  <c:v>17292254.49260572</c:v>
                </c:pt>
                <c:pt idx="2">
                  <c:v>7500</c:v>
                </c:pt>
                <c:pt idx="3" formatCode="_-* #,##0_р_._-;\-* #,##0_р_._-;_-* &quot;-&quot;_р_._-;_-@_-">
                  <c:v>0</c:v>
                </c:pt>
                <c:pt idx="4" formatCode="_-* #,##0_р_._-;\-* #,##0_р_._-;_-* &quot;-&quot;_р_._-;_-@_-">
                  <c:v>0</c:v>
                </c:pt>
                <c:pt idx="5">
                  <c:v>0</c:v>
                </c:pt>
              </c:numCache>
            </c:numRef>
          </c:val>
        </c:ser>
        <c:dLbls/>
        <c:firstSliceAng val="0"/>
      </c:pieChart>
    </c:plotArea>
    <c:legend>
      <c:legendPos val="tr"/>
      <c:layout>
        <c:manualLayout>
          <c:xMode val="edge"/>
          <c:yMode val="edge"/>
          <c:x val="0.62794404287906036"/>
          <c:y val="0.51217152777777752"/>
          <c:w val="0.36696688544561357"/>
          <c:h val="0.48782847222222403"/>
        </c:manualLayout>
      </c:layout>
      <c:txPr>
        <a:bodyPr/>
        <a:lstStyle/>
        <a:p>
          <a:pPr>
            <a:defRPr sz="1200" kern="0" baseline="0">
              <a:latin typeface="Arial Narrow" pitchFamily="34" charset="0"/>
            </a:defRPr>
          </a:pPr>
          <a:endParaRPr lang="ru-RU"/>
        </a:p>
      </c:txPr>
    </c:legend>
    <c:plotVisOnly val="1"/>
    <c:dispBlanksAs val="zero"/>
  </c:chart>
  <c:spPr>
    <a:ln>
      <a:noFill/>
    </a:ln>
  </c:spPr>
  <c:printSettings>
    <c:headerFooter/>
    <c:pageMargins b="0.75000000000000311" l="0.70000000000000062" r="0.70000000000000062" t="0.7500000000000031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lang val="ru-RU"/>
  <c:style val="35"/>
  <c:chart>
    <c:plotArea>
      <c:layout/>
      <c:areaChart>
        <c:grouping val="standard"/>
        <c:ser>
          <c:idx val="5"/>
          <c:order val="5"/>
          <c:tx>
            <c:strRef>
              <c:f>Графики!$C$18</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Графики!$E$18:$AD$18</c:f>
              <c:numCache>
                <c:formatCode>_-* #,##0\ _₽_-;\-* #,##0\ _₽_-;_-* "-"\ _₽_-;_-@_-</c:formatCode>
                <c:ptCount val="26"/>
                <c:pt idx="0">
                  <c:v>180638.3204358166</c:v>
                </c:pt>
                <c:pt idx="1">
                  <c:v>288542.33021182904</c:v>
                </c:pt>
                <c:pt idx="2">
                  <c:v>407566.87278859783</c:v>
                </c:pt>
                <c:pt idx="3">
                  <c:v>262945.50291872903</c:v>
                </c:pt>
                <c:pt idx="4">
                  <c:v>182724.1076682132</c:v>
                </c:pt>
                <c:pt idx="5">
                  <c:v>184629.91118284187</c:v>
                </c:pt>
                <c:pt idx="6">
                  <c:v>186419.60084457343</c:v>
                </c:pt>
                <c:pt idx="7">
                  <c:v>188081.33773143619</c:v>
                </c:pt>
                <c:pt idx="8">
                  <c:v>189600.26411323779</c:v>
                </c:pt>
                <c:pt idx="9">
                  <c:v>190953.19137250265</c:v>
                </c:pt>
                <c:pt idx="10">
                  <c:v>192117.8416518161</c:v>
                </c:pt>
                <c:pt idx="11">
                  <c:v>193085.24698348189</c:v>
                </c:pt>
                <c:pt idx="12">
                  <c:v>193833.38813896046</c:v>
                </c:pt>
                <c:pt idx="13">
                  <c:v>194347.07390868419</c:v>
                </c:pt>
                <c:pt idx="14">
                  <c:v>194619.09390127254</c:v>
                </c:pt>
                <c:pt idx="15">
                  <c:v>194653.30085950758</c:v>
                </c:pt>
                <c:pt idx="16">
                  <c:v>186069.95523000986</c:v>
                </c:pt>
                <c:pt idx="17">
                  <c:v>172792.22416609587</c:v>
                </c:pt>
                <c:pt idx="18">
                  <c:v>170282.66209549631</c:v>
                </c:pt>
                <c:pt idx="19">
                  <c:v>167483.184831577</c:v>
                </c:pt>
                <c:pt idx="20">
                  <c:v>123034.42419635013</c:v>
                </c:pt>
                <c:pt idx="21">
                  <c:v>0</c:v>
                </c:pt>
                <c:pt idx="22">
                  <c:v>0</c:v>
                </c:pt>
                <c:pt idx="23">
                  <c:v>0</c:v>
                </c:pt>
                <c:pt idx="24">
                  <c:v>0</c:v>
                </c:pt>
                <c:pt idx="25">
                  <c:v>0</c:v>
                </c:pt>
              </c:numCache>
            </c:numRef>
          </c:val>
        </c:ser>
        <c:ser>
          <c:idx val="6"/>
          <c:order val="6"/>
          <c:tx>
            <c:strRef>
              <c:f>Графики!$C$19</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Графики!$E$19:$AC$19</c:f>
              <c:numCache>
                <c:formatCode>_-* #,##0\ _₽_-;\-* #,##0\ _₽_-;_-* "-"\ _₽_-;_-@_-</c:formatCode>
                <c:ptCount val="25"/>
                <c:pt idx="0">
                  <c:v>0</c:v>
                </c:pt>
                <c:pt idx="1">
                  <c:v>1616.8018403765739</c:v>
                </c:pt>
                <c:pt idx="2">
                  <c:v>7902.0925150412331</c:v>
                </c:pt>
                <c:pt idx="3">
                  <c:v>177061.85373227549</c:v>
                </c:pt>
                <c:pt idx="4">
                  <c:v>85265.995485673571</c:v>
                </c:pt>
                <c:pt idx="5">
                  <c:v>85327.718877033083</c:v>
                </c:pt>
                <c:pt idx="6">
                  <c:v>85389.607028771788</c:v>
                </c:pt>
                <c:pt idx="7">
                  <c:v>40451.660380690213</c:v>
                </c:pt>
                <c:pt idx="8">
                  <c:v>40513.879373762924</c:v>
                </c:pt>
                <c:pt idx="9">
                  <c:v>40576.264450141563</c:v>
                </c:pt>
                <c:pt idx="10">
                  <c:v>47495.958910300884</c:v>
                </c:pt>
                <c:pt idx="11">
                  <c:v>47558.677484470485</c:v>
                </c:pt>
                <c:pt idx="12">
                  <c:v>47621.563475495088</c:v>
                </c:pt>
                <c:pt idx="13">
                  <c:v>47684.617330266265</c:v>
                </c:pt>
                <c:pt idx="14">
                  <c:v>47747.839496868517</c:v>
                </c:pt>
                <c:pt idx="15">
                  <c:v>23811.230424582442</c:v>
                </c:pt>
                <c:pt idx="16">
                  <c:v>23874.79056388788</c:v>
                </c:pt>
                <c:pt idx="17">
                  <c:v>23938.520366467183</c:v>
                </c:pt>
                <c:pt idx="18">
                  <c:v>24002.42028520838</c:v>
                </c:pt>
                <c:pt idx="19">
                  <c:v>24066.490774208418</c:v>
                </c:pt>
                <c:pt idx="20">
                  <c:v>18092.017204477983</c:v>
                </c:pt>
                <c:pt idx="21">
                  <c:v>0</c:v>
                </c:pt>
                <c:pt idx="22">
                  <c:v>0</c:v>
                </c:pt>
                <c:pt idx="23">
                  <c:v>0</c:v>
                </c:pt>
                <c:pt idx="24">
                  <c:v>0</c:v>
                </c:pt>
              </c:numCache>
            </c:numRef>
          </c:val>
        </c:ser>
        <c:ser>
          <c:idx val="7"/>
          <c:order val="7"/>
          <c:tx>
            <c:strRef>
              <c:f>Графики!$C$20</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Графики!$E$20:$AD$20</c:f>
              <c:numCache>
                <c:formatCode>_-* #,##0\ _₽_-;\-* #,##0\ _₽_-;_-* "-"\ _₽_-;_-@_-</c:formatCode>
                <c:ptCount val="26"/>
                <c:pt idx="0">
                  <c:v>2345</c:v>
                </c:pt>
                <c:pt idx="1">
                  <c:v>20553</c:v>
                </c:pt>
                <c:pt idx="2">
                  <c:v>42103</c:v>
                </c:pt>
                <c:pt idx="3">
                  <c:v>64828</c:v>
                </c:pt>
                <c:pt idx="4">
                  <c:v>48476</c:v>
                </c:pt>
                <c:pt idx="5">
                  <c:v>39492</c:v>
                </c:pt>
                <c:pt idx="6">
                  <c:v>30600</c:v>
                </c:pt>
                <c:pt idx="7">
                  <c:v>24537</c:v>
                </c:pt>
                <c:pt idx="8">
                  <c:v>21557</c:v>
                </c:pt>
                <c:pt idx="9">
                  <c:v>18572</c:v>
                </c:pt>
                <c:pt idx="10">
                  <c:v>15829</c:v>
                </c:pt>
                <c:pt idx="11">
                  <c:v>13187</c:v>
                </c:pt>
                <c:pt idx="12">
                  <c:v>10588</c:v>
                </c:pt>
                <c:pt idx="13">
                  <c:v>7987</c:v>
                </c:pt>
                <c:pt idx="14">
                  <c:v>5402</c:v>
                </c:pt>
                <c:pt idx="15">
                  <c:v>3733</c:v>
                </c:pt>
                <c:pt idx="16">
                  <c:v>3026</c:v>
                </c:pt>
                <c:pt idx="17">
                  <c:v>2316</c:v>
                </c:pt>
                <c:pt idx="18">
                  <c:v>1611</c:v>
                </c:pt>
                <c:pt idx="19">
                  <c:v>892</c:v>
                </c:pt>
                <c:pt idx="20">
                  <c:v>200</c:v>
                </c:pt>
                <c:pt idx="21">
                  <c:v>0</c:v>
                </c:pt>
                <c:pt idx="22">
                  <c:v>0</c:v>
                </c:pt>
                <c:pt idx="23">
                  <c:v>0</c:v>
                </c:pt>
                <c:pt idx="24">
                  <c:v>0</c:v>
                </c:pt>
                <c:pt idx="25">
                  <c:v>0</c:v>
                </c:pt>
              </c:numCache>
            </c:numRef>
          </c:val>
        </c:ser>
        <c:ser>
          <c:idx val="8"/>
          <c:order val="8"/>
          <c:tx>
            <c:strRef>
              <c:f>Графики!$C$21</c:f>
              <c:strCache>
                <c:ptCount val="1"/>
                <c:pt idx="0">
                  <c:v>Коэффициент покрытия (DSCR)</c:v>
                </c:pt>
              </c:strCache>
            </c:strRef>
          </c:tx>
          <c:spPr>
            <a:ln>
              <a:solidFill>
                <a:schemeClr val="tx1">
                  <a:lumMod val="50000"/>
                  <a:lumOff val="50000"/>
                </a:schemeClr>
              </a:solidFill>
            </a:ln>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Графики!$E$21:$AC$21</c:f>
              <c:numCache>
                <c:formatCode>_-* #,##0.00_р_._-;\-* #,##0.00_р_._-;_-* "-"??_р_._-;_-@_-</c:formatCode>
                <c:ptCount val="25"/>
                <c:pt idx="0">
                  <c:v>77.03126671036955</c:v>
                </c:pt>
                <c:pt idx="1">
                  <c:v>13.015106417700299</c:v>
                </c:pt>
                <c:pt idx="2">
                  <c:v>8.1505073241491175</c:v>
                </c:pt>
                <c:pt idx="3">
                  <c:v>1.0870464339928785</c:v>
                </c:pt>
                <c:pt idx="4">
                  <c:v>1.3662433179994431</c:v>
                </c:pt>
                <c:pt idx="5">
                  <c:v>1.479172624677445</c:v>
                </c:pt>
                <c:pt idx="6">
                  <c:v>1.6072095217835434</c:v>
                </c:pt>
                <c:pt idx="7">
                  <c:v>2.8940639279174918</c:v>
                </c:pt>
                <c:pt idx="8">
                  <c:v>3.0545767359207248</c:v>
                </c:pt>
                <c:pt idx="9">
                  <c:v>3.2283819846221311</c:v>
                </c:pt>
                <c:pt idx="10">
                  <c:v>3.0338407629122814</c:v>
                </c:pt>
                <c:pt idx="11">
                  <c:v>3.178584139305118</c:v>
                </c:pt>
                <c:pt idx="12">
                  <c:v>3.3299234106189433</c:v>
                </c:pt>
                <c:pt idx="13">
                  <c:v>3.4909543359543473</c:v>
                </c:pt>
                <c:pt idx="14">
                  <c:v>3.661706145184862</c:v>
                </c:pt>
                <c:pt idx="15">
                  <c:v>7.0669355381875203</c:v>
                </c:pt>
                <c:pt idx="16">
                  <c:v>6.9168954268501546</c:v>
                </c:pt>
                <c:pt idx="17">
                  <c:v>6.5814275695849194</c:v>
                </c:pt>
                <c:pt idx="18">
                  <c:v>6.6481813127407152</c:v>
                </c:pt>
                <c:pt idx="19">
                  <c:v>6.7104692485913704</c:v>
                </c:pt>
                <c:pt idx="20">
                  <c:v>6.7261266387957832</c:v>
                </c:pt>
                <c:pt idx="21">
                  <c:v>0</c:v>
                </c:pt>
                <c:pt idx="22">
                  <c:v>0</c:v>
                </c:pt>
                <c:pt idx="23">
                  <c:v>0</c:v>
                </c:pt>
                <c:pt idx="24">
                  <c:v>0</c:v>
                </c:pt>
              </c:numCache>
            </c:numRef>
          </c:val>
        </c:ser>
        <c:ser>
          <c:idx val="9"/>
          <c:order val="9"/>
          <c:tx>
            <c:strRef>
              <c:f>Графики!$C$22</c:f>
              <c:strCache>
                <c:ptCount val="1"/>
                <c:pt idx="0">
                  <c:v>DSCR - ковенант</c:v>
                </c:pt>
              </c:strCache>
            </c:strRef>
          </c:tx>
          <c:spPr>
            <a:ln>
              <a:solidFill>
                <a:schemeClr val="tx2">
                  <a:lumMod val="75000"/>
                </a:schemeClr>
              </a:solidFill>
              <a:prstDash val="dash"/>
            </a:ln>
          </c:spPr>
          <c:val>
            <c:numRef>
              <c:f>Графики!$E$22:$AC$22</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er>
        <c:ser>
          <c:idx val="2"/>
          <c:order val="2"/>
          <c:tx>
            <c:strRef>
              <c:f>Графики!$C$18</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Графики!$E$18:$AD$18</c:f>
              <c:numCache>
                <c:formatCode>_-* #,##0\ _₽_-;\-* #,##0\ _₽_-;_-* "-"\ _₽_-;_-@_-</c:formatCode>
                <c:ptCount val="26"/>
                <c:pt idx="0">
                  <c:v>180638.3204358166</c:v>
                </c:pt>
                <c:pt idx="1">
                  <c:v>288542.33021182904</c:v>
                </c:pt>
                <c:pt idx="2">
                  <c:v>407566.87278859783</c:v>
                </c:pt>
                <c:pt idx="3">
                  <c:v>262945.50291872903</c:v>
                </c:pt>
                <c:pt idx="4">
                  <c:v>182724.1076682132</c:v>
                </c:pt>
                <c:pt idx="5">
                  <c:v>184629.91118284187</c:v>
                </c:pt>
                <c:pt idx="6">
                  <c:v>186419.60084457343</c:v>
                </c:pt>
                <c:pt idx="7">
                  <c:v>188081.33773143619</c:v>
                </c:pt>
                <c:pt idx="8">
                  <c:v>189600.26411323779</c:v>
                </c:pt>
                <c:pt idx="9">
                  <c:v>190953.19137250265</c:v>
                </c:pt>
                <c:pt idx="10">
                  <c:v>192117.8416518161</c:v>
                </c:pt>
                <c:pt idx="11">
                  <c:v>193085.24698348189</c:v>
                </c:pt>
                <c:pt idx="12">
                  <c:v>193833.38813896046</c:v>
                </c:pt>
                <c:pt idx="13">
                  <c:v>194347.07390868419</c:v>
                </c:pt>
                <c:pt idx="14">
                  <c:v>194619.09390127254</c:v>
                </c:pt>
                <c:pt idx="15">
                  <c:v>194653.30085950758</c:v>
                </c:pt>
                <c:pt idx="16">
                  <c:v>186069.95523000986</c:v>
                </c:pt>
                <c:pt idx="17">
                  <c:v>172792.22416609587</c:v>
                </c:pt>
                <c:pt idx="18">
                  <c:v>170282.66209549631</c:v>
                </c:pt>
                <c:pt idx="19">
                  <c:v>167483.184831577</c:v>
                </c:pt>
                <c:pt idx="20">
                  <c:v>123034.42419635013</c:v>
                </c:pt>
                <c:pt idx="21">
                  <c:v>0</c:v>
                </c:pt>
                <c:pt idx="22">
                  <c:v>0</c:v>
                </c:pt>
                <c:pt idx="23">
                  <c:v>0</c:v>
                </c:pt>
                <c:pt idx="24">
                  <c:v>0</c:v>
                </c:pt>
                <c:pt idx="25">
                  <c:v>0</c:v>
                </c:pt>
              </c:numCache>
            </c:numRef>
          </c:val>
        </c:ser>
        <c:dLbls/>
        <c:axId val="233870080"/>
        <c:axId val="233871616"/>
      </c:areaChart>
      <c:barChart>
        <c:barDir val="col"/>
        <c:grouping val="stacked"/>
        <c:ser>
          <c:idx val="0"/>
          <c:order val="0"/>
          <c:tx>
            <c:strRef>
              <c:f>Графики!$C$19</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Графики!$E$19:$AC$19</c:f>
              <c:numCache>
                <c:formatCode>_-* #,##0\ _₽_-;\-* #,##0\ _₽_-;_-* "-"\ _₽_-;_-@_-</c:formatCode>
                <c:ptCount val="25"/>
                <c:pt idx="0">
                  <c:v>0</c:v>
                </c:pt>
                <c:pt idx="1">
                  <c:v>1616.8018403765739</c:v>
                </c:pt>
                <c:pt idx="2">
                  <c:v>7902.0925150412331</c:v>
                </c:pt>
                <c:pt idx="3">
                  <c:v>177061.85373227549</c:v>
                </c:pt>
                <c:pt idx="4">
                  <c:v>85265.995485673571</c:v>
                </c:pt>
                <c:pt idx="5">
                  <c:v>85327.718877033083</c:v>
                </c:pt>
                <c:pt idx="6">
                  <c:v>85389.607028771788</c:v>
                </c:pt>
                <c:pt idx="7">
                  <c:v>40451.660380690213</c:v>
                </c:pt>
                <c:pt idx="8">
                  <c:v>40513.879373762924</c:v>
                </c:pt>
                <c:pt idx="9">
                  <c:v>40576.264450141563</c:v>
                </c:pt>
                <c:pt idx="10">
                  <c:v>47495.958910300884</c:v>
                </c:pt>
                <c:pt idx="11">
                  <c:v>47558.677484470485</c:v>
                </c:pt>
                <c:pt idx="12">
                  <c:v>47621.563475495088</c:v>
                </c:pt>
                <c:pt idx="13">
                  <c:v>47684.617330266265</c:v>
                </c:pt>
                <c:pt idx="14">
                  <c:v>47747.839496868517</c:v>
                </c:pt>
                <c:pt idx="15">
                  <c:v>23811.230424582442</c:v>
                </c:pt>
                <c:pt idx="16">
                  <c:v>23874.79056388788</c:v>
                </c:pt>
                <c:pt idx="17">
                  <c:v>23938.520366467183</c:v>
                </c:pt>
                <c:pt idx="18">
                  <c:v>24002.42028520838</c:v>
                </c:pt>
                <c:pt idx="19">
                  <c:v>24066.490774208418</c:v>
                </c:pt>
                <c:pt idx="20">
                  <c:v>18092.017204477983</c:v>
                </c:pt>
                <c:pt idx="21">
                  <c:v>0</c:v>
                </c:pt>
                <c:pt idx="22">
                  <c:v>0</c:v>
                </c:pt>
                <c:pt idx="23">
                  <c:v>0</c:v>
                </c:pt>
                <c:pt idx="24">
                  <c:v>0</c:v>
                </c:pt>
              </c:numCache>
            </c:numRef>
          </c:val>
        </c:ser>
        <c:ser>
          <c:idx val="1"/>
          <c:order val="1"/>
          <c:tx>
            <c:strRef>
              <c:f>Графики!$C$20</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Графики!$E$20:$AD$20</c:f>
              <c:numCache>
                <c:formatCode>_-* #,##0\ _₽_-;\-* #,##0\ _₽_-;_-* "-"\ _₽_-;_-@_-</c:formatCode>
                <c:ptCount val="26"/>
                <c:pt idx="0">
                  <c:v>2345</c:v>
                </c:pt>
                <c:pt idx="1">
                  <c:v>20553</c:v>
                </c:pt>
                <c:pt idx="2">
                  <c:v>42103</c:v>
                </c:pt>
                <c:pt idx="3">
                  <c:v>64828</c:v>
                </c:pt>
                <c:pt idx="4">
                  <c:v>48476</c:v>
                </c:pt>
                <c:pt idx="5">
                  <c:v>39492</c:v>
                </c:pt>
                <c:pt idx="6">
                  <c:v>30600</c:v>
                </c:pt>
                <c:pt idx="7">
                  <c:v>24537</c:v>
                </c:pt>
                <c:pt idx="8">
                  <c:v>21557</c:v>
                </c:pt>
                <c:pt idx="9">
                  <c:v>18572</c:v>
                </c:pt>
                <c:pt idx="10">
                  <c:v>15829</c:v>
                </c:pt>
                <c:pt idx="11">
                  <c:v>13187</c:v>
                </c:pt>
                <c:pt idx="12">
                  <c:v>10588</c:v>
                </c:pt>
                <c:pt idx="13">
                  <c:v>7987</c:v>
                </c:pt>
                <c:pt idx="14">
                  <c:v>5402</c:v>
                </c:pt>
                <c:pt idx="15">
                  <c:v>3733</c:v>
                </c:pt>
                <c:pt idx="16">
                  <c:v>3026</c:v>
                </c:pt>
                <c:pt idx="17">
                  <c:v>2316</c:v>
                </c:pt>
                <c:pt idx="18">
                  <c:v>1611</c:v>
                </c:pt>
                <c:pt idx="19">
                  <c:v>892</c:v>
                </c:pt>
                <c:pt idx="20">
                  <c:v>200</c:v>
                </c:pt>
                <c:pt idx="21">
                  <c:v>0</c:v>
                </c:pt>
                <c:pt idx="22">
                  <c:v>0</c:v>
                </c:pt>
                <c:pt idx="23">
                  <c:v>0</c:v>
                </c:pt>
                <c:pt idx="24">
                  <c:v>0</c:v>
                </c:pt>
                <c:pt idx="25">
                  <c:v>0</c:v>
                </c:pt>
              </c:numCache>
            </c:numRef>
          </c:val>
        </c:ser>
        <c:dLbls/>
        <c:gapWidth val="25"/>
        <c:overlap val="100"/>
        <c:axId val="233870080"/>
        <c:axId val="233871616"/>
      </c:barChart>
      <c:lineChart>
        <c:grouping val="standard"/>
        <c:ser>
          <c:idx val="3"/>
          <c:order val="3"/>
          <c:tx>
            <c:strRef>
              <c:f>Графики!$C$21</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Графики!$E$21:$AC$21</c:f>
              <c:numCache>
                <c:formatCode>_-* #,##0.00_р_._-;\-* #,##0.00_р_._-;_-* "-"??_р_._-;_-@_-</c:formatCode>
                <c:ptCount val="25"/>
                <c:pt idx="0">
                  <c:v>77.03126671036955</c:v>
                </c:pt>
                <c:pt idx="1">
                  <c:v>13.015106417700299</c:v>
                </c:pt>
                <c:pt idx="2">
                  <c:v>8.1505073241491175</c:v>
                </c:pt>
                <c:pt idx="3">
                  <c:v>1.0870464339928785</c:v>
                </c:pt>
                <c:pt idx="4">
                  <c:v>1.3662433179994431</c:v>
                </c:pt>
                <c:pt idx="5">
                  <c:v>1.479172624677445</c:v>
                </c:pt>
                <c:pt idx="6">
                  <c:v>1.6072095217835434</c:v>
                </c:pt>
                <c:pt idx="7">
                  <c:v>2.8940639279174918</c:v>
                </c:pt>
                <c:pt idx="8">
                  <c:v>3.0545767359207248</c:v>
                </c:pt>
                <c:pt idx="9">
                  <c:v>3.2283819846221311</c:v>
                </c:pt>
                <c:pt idx="10">
                  <c:v>3.0338407629122814</c:v>
                </c:pt>
                <c:pt idx="11">
                  <c:v>3.178584139305118</c:v>
                </c:pt>
                <c:pt idx="12">
                  <c:v>3.3299234106189433</c:v>
                </c:pt>
                <c:pt idx="13">
                  <c:v>3.4909543359543473</c:v>
                </c:pt>
                <c:pt idx="14">
                  <c:v>3.661706145184862</c:v>
                </c:pt>
                <c:pt idx="15">
                  <c:v>7.0669355381875203</c:v>
                </c:pt>
                <c:pt idx="16">
                  <c:v>6.9168954268501546</c:v>
                </c:pt>
                <c:pt idx="17">
                  <c:v>6.5814275695849194</c:v>
                </c:pt>
                <c:pt idx="18">
                  <c:v>6.6481813127407152</c:v>
                </c:pt>
                <c:pt idx="19">
                  <c:v>6.7104692485913704</c:v>
                </c:pt>
                <c:pt idx="20">
                  <c:v>6.7261266387957832</c:v>
                </c:pt>
                <c:pt idx="21">
                  <c:v>0</c:v>
                </c:pt>
                <c:pt idx="22">
                  <c:v>0</c:v>
                </c:pt>
                <c:pt idx="23">
                  <c:v>0</c:v>
                </c:pt>
                <c:pt idx="24">
                  <c:v>0</c:v>
                </c:pt>
              </c:numCache>
            </c:numRef>
          </c:val>
        </c:ser>
        <c:ser>
          <c:idx val="4"/>
          <c:order val="4"/>
          <c:tx>
            <c:strRef>
              <c:f>Графики!$C$22</c:f>
              <c:strCache>
                <c:ptCount val="1"/>
                <c:pt idx="0">
                  <c:v>DSCR - ковенант</c:v>
                </c:pt>
              </c:strCache>
            </c:strRef>
          </c:tx>
          <c:spPr>
            <a:ln>
              <a:solidFill>
                <a:schemeClr val="tx2">
                  <a:lumMod val="75000"/>
                </a:schemeClr>
              </a:solidFill>
              <a:prstDash val="dash"/>
            </a:ln>
          </c:spPr>
          <c:marker>
            <c:symbol val="none"/>
          </c:marker>
          <c:val>
            <c:numRef>
              <c:f>Графики!$E$22:$AC$22</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er>
        <c:dLbls/>
        <c:marker val="1"/>
        <c:axId val="233887616"/>
        <c:axId val="233886080"/>
      </c:lineChart>
      <c:catAx>
        <c:axId val="233870080"/>
        <c:scaling>
          <c:orientation val="minMax"/>
        </c:scaling>
        <c:axPos val="b"/>
        <c:numFmt formatCode="General" sourceLinked="1"/>
        <c:tickLblPos val="low"/>
        <c:spPr>
          <a:ln>
            <a:solidFill>
              <a:schemeClr val="tx2">
                <a:lumMod val="60000"/>
                <a:lumOff val="40000"/>
              </a:schemeClr>
            </a:solidFill>
          </a:ln>
        </c:spPr>
        <c:txPr>
          <a:bodyPr rot="-5400000" vert="horz"/>
          <a:lstStyle/>
          <a:p>
            <a:pPr>
              <a:defRPr sz="1400">
                <a:solidFill>
                  <a:schemeClr val="tx1">
                    <a:lumMod val="65000"/>
                    <a:lumOff val="35000"/>
                  </a:schemeClr>
                </a:solidFill>
              </a:defRPr>
            </a:pPr>
            <a:endParaRPr lang="ru-RU"/>
          </a:p>
        </c:txPr>
        <c:crossAx val="233871616"/>
        <c:crosses val="autoZero"/>
        <c:auto val="1"/>
        <c:lblAlgn val="ctr"/>
        <c:lblOffset val="100"/>
      </c:catAx>
      <c:valAx>
        <c:axId val="233871616"/>
        <c:scaling>
          <c:orientation val="minMax"/>
        </c:scaling>
        <c:axPos val="l"/>
        <c:majorGridlines/>
        <c:numFmt formatCode="_-* #,##0\ _₽_-;\-* #,##0\ _₽_-;_-* &quot;-&quot;\ _₽_-;_-@_-" sourceLinked="1"/>
        <c:tickLblPos val="nextTo"/>
        <c:spPr>
          <a:ln>
            <a:solidFill>
              <a:schemeClr val="tx2">
                <a:lumMod val="60000"/>
                <a:lumOff val="40000"/>
              </a:schemeClr>
            </a:solidFill>
          </a:ln>
        </c:spPr>
        <c:crossAx val="233870080"/>
        <c:crosses val="autoZero"/>
        <c:crossBetween val="between"/>
        <c:dispUnits>
          <c:builtInUnit val="thousands"/>
          <c:dispUnitsLbl>
            <c:layout/>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233886080"/>
        <c:scaling>
          <c:orientation val="minMax"/>
          <c:max val="10"/>
        </c:scaling>
        <c:axPos val="r"/>
        <c:numFmt formatCode="_-* #,##0_р_._-;\-* #,##0_р_._-;_-* &quot;-&quot;_р_._-;_-@_-" sourceLinked="0"/>
        <c:tickLblPos val="nextTo"/>
        <c:spPr>
          <a:ln>
            <a:solidFill>
              <a:schemeClr val="tx2">
                <a:lumMod val="60000"/>
                <a:lumOff val="40000"/>
              </a:schemeClr>
            </a:solidFill>
          </a:ln>
        </c:spPr>
        <c:crossAx val="233887616"/>
        <c:crosses val="max"/>
        <c:crossBetween val="between"/>
      </c:valAx>
      <c:catAx>
        <c:axId val="233887616"/>
        <c:scaling>
          <c:orientation val="minMax"/>
        </c:scaling>
        <c:delete val="1"/>
        <c:axPos val="b"/>
        <c:numFmt formatCode="General" sourceLinked="1"/>
        <c:tickLblPos val="none"/>
        <c:crossAx val="233886080"/>
        <c:crosses val="autoZero"/>
        <c:auto val="1"/>
        <c:lblAlgn val="ctr"/>
        <c:lblOffset val="100"/>
      </c:catAx>
      <c:spPr>
        <a:noFill/>
        <a:ln>
          <a:solidFill>
            <a:schemeClr val="tx2">
              <a:lumMod val="60000"/>
              <a:lumOff val="40000"/>
            </a:schemeClr>
          </a:solidFill>
        </a:ln>
      </c:spPr>
    </c:plotArea>
    <c:plotVisOnly val="1"/>
    <c:dispBlanksAs val="gap"/>
  </c:chart>
  <c:spPr>
    <a:ln>
      <a:noFill/>
    </a:ln>
  </c:spPr>
  <c:printSettings>
    <c:headerFooter/>
    <c:pageMargins b="0.75000000000000322" l="0.70000000000000062" r="0.70000000000000062" t="0.750000000000003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ru-RU"/>
  <c:style val="35"/>
  <c:chart>
    <c:plotArea>
      <c:layout>
        <c:manualLayout>
          <c:layoutTarget val="inner"/>
          <c:xMode val="edge"/>
          <c:yMode val="edge"/>
          <c:x val="0.18966121865427221"/>
          <c:y val="4.5922812338275006E-2"/>
          <c:w val="0.71883337714243767"/>
          <c:h val="0.73746886819460444"/>
        </c:manualLayout>
      </c:layout>
      <c:areaChart>
        <c:grouping val="standard"/>
        <c:ser>
          <c:idx val="2"/>
          <c:order val="2"/>
          <c:tx>
            <c:strRef>
              <c:f>Графики!$C$49</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Графики!$E$49:$AD$49</c:f>
              <c:numCache>
                <c:formatCode>_-* #,##0\ _₽_-;\-* #,##0\ _₽_-;_-* "-"\ _₽_-;_-@_-</c:formatCode>
                <c:ptCount val="26"/>
                <c:pt idx="0">
                  <c:v>183311.92614690508</c:v>
                </c:pt>
                <c:pt idx="1">
                  <c:v>171479.08143812412</c:v>
                </c:pt>
                <c:pt idx="2">
                  <c:v>369208.86196610873</c:v>
                </c:pt>
                <c:pt idx="3">
                  <c:v>201305.34454403989</c:v>
                </c:pt>
                <c:pt idx="4">
                  <c:v>180559.49377518281</c:v>
                </c:pt>
                <c:pt idx="5">
                  <c:v>179837.95463330901</c:v>
                </c:pt>
                <c:pt idx="6">
                  <c:v>178684.36668334261</c:v>
                </c:pt>
                <c:pt idx="7">
                  <c:v>177142.10667531495</c:v>
                </c:pt>
                <c:pt idx="8">
                  <c:v>175277.06926505166</c:v>
                </c:pt>
                <c:pt idx="9">
                  <c:v>173207.50682147534</c:v>
                </c:pt>
                <c:pt idx="10">
                  <c:v>170973.72084756635</c:v>
                </c:pt>
                <c:pt idx="11">
                  <c:v>168545.10754160731</c:v>
                </c:pt>
                <c:pt idx="12">
                  <c:v>165897.35994579521</c:v>
                </c:pt>
                <c:pt idx="13">
                  <c:v>163027.41708688749</c:v>
                </c:pt>
                <c:pt idx="14">
                  <c:v>160036.98888785986</c:v>
                </c:pt>
                <c:pt idx="15">
                  <c:v>156814.2105127995</c:v>
                </c:pt>
                <c:pt idx="16">
                  <c:v>150881.23421901776</c:v>
                </c:pt>
                <c:pt idx="17">
                  <c:v>143282.6215285763</c:v>
                </c:pt>
                <c:pt idx="18">
                  <c:v>135322.37711979399</c:v>
                </c:pt>
                <c:pt idx="19">
                  <c:v>129761.57564984566</c:v>
                </c:pt>
                <c:pt idx="20">
                  <c:v>123754.15444421525</c:v>
                </c:pt>
                <c:pt idx="21">
                  <c:v>117277.03762154776</c:v>
                </c:pt>
                <c:pt idx="22">
                  <c:v>110306.09172610726</c:v>
                </c:pt>
                <c:pt idx="23">
                  <c:v>102816.07945687692</c:v>
                </c:pt>
                <c:pt idx="24">
                  <c:v>94780.611412409577</c:v>
                </c:pt>
                <c:pt idx="25">
                  <c:v>64088.259676374524</c:v>
                </c:pt>
              </c:numCache>
            </c:numRef>
          </c:val>
        </c:ser>
        <c:dLbls/>
        <c:axId val="234168320"/>
        <c:axId val="234169856"/>
      </c:areaChart>
      <c:barChart>
        <c:barDir val="col"/>
        <c:grouping val="stacked"/>
        <c:ser>
          <c:idx val="0"/>
          <c:order val="0"/>
          <c:tx>
            <c:strRef>
              <c:f>Графики!$C$50</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Графики!$F$50:$AC$50</c:f>
              <c:numCache>
                <c:formatCode>_-* #,##0\ _₽_-;\-* #,##0\ _₽_-;_-* "-"\ _₽_-;_-@_-</c:formatCode>
                <c:ptCount val="24"/>
                <c:pt idx="0">
                  <c:v>0</c:v>
                </c:pt>
                <c:pt idx="1">
                  <c:v>100000</c:v>
                </c:pt>
                <c:pt idx="2">
                  <c:v>15535.714285714286</c:v>
                </c:pt>
                <c:pt idx="3">
                  <c:v>15806.2702509055</c:v>
                </c:pt>
                <c:pt idx="4">
                  <c:v>16879.048147701251</c:v>
                </c:pt>
                <c:pt idx="5">
                  <c:v>18116.216738346655</c:v>
                </c:pt>
                <c:pt idx="6">
                  <c:v>8356.0668109875569</c:v>
                </c:pt>
                <c:pt idx="7">
                  <c:v>8479.5580123217733</c:v>
                </c:pt>
                <c:pt idx="8">
                  <c:v>8606.7958367585979</c:v>
                </c:pt>
                <c:pt idx="9">
                  <c:v>10452.179668096411</c:v>
                </c:pt>
                <c:pt idx="10">
                  <c:v>10587.255195917449</c:v>
                </c:pt>
                <c:pt idx="11">
                  <c:v>10726.4288059311</c:v>
                </c:pt>
                <c:pt idx="12">
                  <c:v>10869.824830634361</c:v>
                </c:pt>
                <c:pt idx="13">
                  <c:v>11017.571374671563</c:v>
                </c:pt>
                <c:pt idx="14">
                  <c:v>5169.8004292782662</c:v>
                </c:pt>
                <c:pt idx="15">
                  <c:v>5326.6479901972916</c:v>
                </c:pt>
                <c:pt idx="16">
                  <c:v>5488.2541791722324</c:v>
                </c:pt>
                <c:pt idx="17">
                  <c:v>5654.7633691269766</c:v>
                </c:pt>
                <c:pt idx="18">
                  <c:v>5826.3243131430772</c:v>
                </c:pt>
                <c:pt idx="19">
                  <c:v>6003.0902773501866</c:v>
                </c:pt>
                <c:pt idx="20">
                  <c:v>6185.2191778482938</c:v>
                </c:pt>
                <c:pt idx="21">
                  <c:v>6372.8737217840498</c:v>
                </c:pt>
                <c:pt idx="22">
                  <c:v>6566.2215527072494</c:v>
                </c:pt>
                <c:pt idx="23">
                  <c:v>6765.435400337311</c:v>
                </c:pt>
              </c:numCache>
            </c:numRef>
          </c:val>
        </c:ser>
        <c:ser>
          <c:idx val="1"/>
          <c:order val="1"/>
          <c:tx>
            <c:strRef>
              <c:f>Графики!$C$51</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Графики!$E$51:$AC$51</c:f>
              <c:numCache>
                <c:formatCode>_-* #,##0\ _₽_-;\-* #,##0\ _₽_-;_-* "-"\ _₽_-;_-@_-</c:formatCode>
                <c:ptCount val="25"/>
                <c:pt idx="0">
                  <c:v>586</c:v>
                </c:pt>
                <c:pt idx="1">
                  <c:v>5139</c:v>
                </c:pt>
                <c:pt idx="2">
                  <c:v>12329</c:v>
                </c:pt>
                <c:pt idx="3">
                  <c:v>14462</c:v>
                </c:pt>
                <c:pt idx="4">
                  <c:v>12385</c:v>
                </c:pt>
                <c:pt idx="5">
                  <c:v>10288</c:v>
                </c:pt>
                <c:pt idx="6">
                  <c:v>8183</c:v>
                </c:pt>
                <c:pt idx="7">
                  <c:v>6734</c:v>
                </c:pt>
                <c:pt idx="8">
                  <c:v>6038</c:v>
                </c:pt>
                <c:pt idx="9">
                  <c:v>5338</c:v>
                </c:pt>
                <c:pt idx="10">
                  <c:v>4701</c:v>
                </c:pt>
                <c:pt idx="11">
                  <c:v>4078</c:v>
                </c:pt>
                <c:pt idx="12">
                  <c:v>3464</c:v>
                </c:pt>
                <c:pt idx="13">
                  <c:v>2849</c:v>
                </c:pt>
                <c:pt idx="14">
                  <c:v>2234</c:v>
                </c:pt>
                <c:pt idx="15">
                  <c:v>1839</c:v>
                </c:pt>
                <c:pt idx="16">
                  <c:v>1683</c:v>
                </c:pt>
                <c:pt idx="17">
                  <c:v>1524</c:v>
                </c:pt>
                <c:pt idx="18">
                  <c:v>1361</c:v>
                </c:pt>
                <c:pt idx="19">
                  <c:v>1188</c:v>
                </c:pt>
                <c:pt idx="20">
                  <c:v>1012</c:v>
                </c:pt>
                <c:pt idx="21">
                  <c:v>831</c:v>
                </c:pt>
                <c:pt idx="22">
                  <c:v>647</c:v>
                </c:pt>
                <c:pt idx="23">
                  <c:v>453</c:v>
                </c:pt>
                <c:pt idx="24">
                  <c:v>254</c:v>
                </c:pt>
              </c:numCache>
            </c:numRef>
          </c:val>
        </c:ser>
        <c:dLbls/>
        <c:gapWidth val="25"/>
        <c:overlap val="100"/>
        <c:axId val="234168320"/>
        <c:axId val="234169856"/>
      </c:barChart>
      <c:lineChart>
        <c:grouping val="standard"/>
        <c:ser>
          <c:idx val="3"/>
          <c:order val="3"/>
          <c:tx>
            <c:strRef>
              <c:f>Графики!$C$52</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Графики!$E$52:$AC$52</c:f>
              <c:numCache>
                <c:formatCode>_-* #,##0.00_р_._-;\-* #,##0.00_р_._-;_-* "-"??_р_._-;_-@_-</c:formatCode>
                <c:ptCount val="25"/>
                <c:pt idx="0">
                  <c:v>312.81898659881415</c:v>
                </c:pt>
                <c:pt idx="1">
                  <c:v>33.368180859724482</c:v>
                </c:pt>
                <c:pt idx="2">
                  <c:v>3.2868525667112567</c:v>
                </c:pt>
                <c:pt idx="3">
                  <c:v>6.7106894420921561</c:v>
                </c:pt>
                <c:pt idx="4">
                  <c:v>6.4048016342712781</c:v>
                </c:pt>
                <c:pt idx="5">
                  <c:v>6.6197090554545968</c:v>
                </c:pt>
                <c:pt idx="6">
                  <c:v>6.7942847295069635</c:v>
                </c:pt>
                <c:pt idx="7">
                  <c:v>11.738987566730463</c:v>
                </c:pt>
                <c:pt idx="8">
                  <c:v>12.07345402830733</c:v>
                </c:pt>
                <c:pt idx="9">
                  <c:v>12.420942468365073</c:v>
                </c:pt>
                <c:pt idx="10">
                  <c:v>11.283026044199515</c:v>
                </c:pt>
                <c:pt idx="11">
                  <c:v>11.49281790803936</c:v>
                </c:pt>
                <c:pt idx="12">
                  <c:v>11.690792590880408</c:v>
                </c:pt>
                <c:pt idx="13">
                  <c:v>11.883482667031698</c:v>
                </c:pt>
                <c:pt idx="14">
                  <c:v>12.07683106878533</c:v>
                </c:pt>
                <c:pt idx="15">
                  <c:v>22.37390151069653</c:v>
                </c:pt>
                <c:pt idx="16">
                  <c:v>21.524794744332247</c:v>
                </c:pt>
                <c:pt idx="17">
                  <c:v>20.433175676111933</c:v>
                </c:pt>
                <c:pt idx="18">
                  <c:v>19.288332573370866</c:v>
                </c:pt>
                <c:pt idx="19">
                  <c:v>18.499511835616889</c:v>
                </c:pt>
                <c:pt idx="20">
                  <c:v>17.641134974953019</c:v>
                </c:pt>
                <c:pt idx="21">
                  <c:v>16.715133129223851</c:v>
                </c:pt>
                <c:pt idx="22">
                  <c:v>15.713401137659464</c:v>
                </c:pt>
                <c:pt idx="23">
                  <c:v>14.647789457111765</c:v>
                </c:pt>
                <c:pt idx="24">
                  <c:v>13.502597574707362</c:v>
                </c:pt>
              </c:numCache>
            </c:numRef>
          </c:val>
        </c:ser>
        <c:ser>
          <c:idx val="4"/>
          <c:order val="4"/>
          <c:tx>
            <c:strRef>
              <c:f>Графики!$C$53</c:f>
              <c:strCache>
                <c:ptCount val="1"/>
                <c:pt idx="0">
                  <c:v>DSCR - ковенант</c:v>
                </c:pt>
              </c:strCache>
            </c:strRef>
          </c:tx>
          <c:spPr>
            <a:ln>
              <a:solidFill>
                <a:schemeClr val="tx2">
                  <a:lumMod val="75000"/>
                </a:schemeClr>
              </a:solidFill>
              <a:prstDash val="dash"/>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Графики!$E$53:$AC$53</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er>
        <c:dLbls/>
        <c:marker val="1"/>
        <c:axId val="234177664"/>
        <c:axId val="234171776"/>
      </c:lineChart>
      <c:catAx>
        <c:axId val="234168320"/>
        <c:scaling>
          <c:orientation val="minMax"/>
        </c:scaling>
        <c:axPos val="b"/>
        <c:numFmt formatCode="General" sourceLinked="1"/>
        <c:tickLblPos val="low"/>
        <c:txPr>
          <a:bodyPr rot="-5400000" vert="horz"/>
          <a:lstStyle/>
          <a:p>
            <a:pPr>
              <a:defRPr sz="1400">
                <a:solidFill>
                  <a:schemeClr val="tx1">
                    <a:lumMod val="65000"/>
                    <a:lumOff val="35000"/>
                  </a:schemeClr>
                </a:solidFill>
              </a:defRPr>
            </a:pPr>
            <a:endParaRPr lang="ru-RU"/>
          </a:p>
        </c:txPr>
        <c:crossAx val="234169856"/>
        <c:crosses val="autoZero"/>
        <c:auto val="1"/>
        <c:lblAlgn val="ctr"/>
        <c:lblOffset val="100"/>
      </c:catAx>
      <c:valAx>
        <c:axId val="234169856"/>
        <c:scaling>
          <c:orientation val="minMax"/>
        </c:scaling>
        <c:axPos val="l"/>
        <c:majorGridlines/>
        <c:numFmt formatCode="_-* #,##0\ _₽_-;\-* #,##0\ _₽_-;_-* &quot;-&quot;\ _₽_-;_-@_-" sourceLinked="1"/>
        <c:tickLblPos val="nextTo"/>
        <c:spPr>
          <a:ln>
            <a:solidFill>
              <a:schemeClr val="tx2">
                <a:lumMod val="60000"/>
                <a:lumOff val="40000"/>
              </a:schemeClr>
            </a:solidFill>
          </a:ln>
        </c:spPr>
        <c:crossAx val="234168320"/>
        <c:crosses val="autoZero"/>
        <c:crossBetween val="between"/>
        <c:dispUnits>
          <c:builtInUnit val="thousands"/>
          <c:dispUnitsLbl>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234171776"/>
        <c:scaling>
          <c:orientation val="minMax"/>
          <c:max val="10"/>
          <c:min val="-5"/>
        </c:scaling>
        <c:axPos val="r"/>
        <c:numFmt formatCode="_-* #,##0_р_._-;\-* #,##0_р_._-;_-* &quot;-&quot;_р_._-;_-@_-" sourceLinked="0"/>
        <c:tickLblPos val="nextTo"/>
        <c:spPr>
          <a:ln>
            <a:solidFill>
              <a:schemeClr val="tx2">
                <a:lumMod val="60000"/>
                <a:lumOff val="40000"/>
              </a:schemeClr>
            </a:solidFill>
          </a:ln>
        </c:spPr>
        <c:crossAx val="234177664"/>
        <c:crosses val="max"/>
        <c:crossBetween val="between"/>
      </c:valAx>
      <c:catAx>
        <c:axId val="234177664"/>
        <c:scaling>
          <c:orientation val="minMax"/>
        </c:scaling>
        <c:delete val="1"/>
        <c:axPos val="b"/>
        <c:numFmt formatCode="General" sourceLinked="1"/>
        <c:tickLblPos val="none"/>
        <c:crossAx val="234171776"/>
        <c:crosses val="autoZero"/>
        <c:auto val="1"/>
        <c:lblAlgn val="ctr"/>
        <c:lblOffset val="100"/>
      </c:catAx>
      <c:spPr>
        <a:noFill/>
        <a:ln>
          <a:solidFill>
            <a:schemeClr val="tx2">
              <a:lumMod val="60000"/>
              <a:lumOff val="40000"/>
            </a:schemeClr>
          </a:solidFill>
        </a:ln>
      </c:spPr>
    </c:plotArea>
    <c:plotVisOnly val="1"/>
    <c:dispBlanksAs val="gap"/>
  </c:chart>
  <c:spPr>
    <a:ln>
      <a:noFill/>
    </a:ln>
  </c:spPr>
  <c:printSettings>
    <c:headerFooter/>
    <c:pageMargins b="0.75000000000000344" l="0.70000000000000062" r="0.70000000000000062" t="0.750000000000003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ru-RU"/>
  <c:style val="3"/>
  <c:chart>
    <c:autoTitleDeleted val="1"/>
    <c:plotArea>
      <c:layout>
        <c:manualLayout>
          <c:layoutTarget val="inner"/>
          <c:xMode val="edge"/>
          <c:yMode val="edge"/>
          <c:x val="3.1504387499005013E-2"/>
          <c:y val="0.13166539255488241"/>
          <c:w val="0.61468397626414106"/>
          <c:h val="0.6308519745955331"/>
        </c:manualLayout>
      </c:layout>
      <c:pieChart>
        <c:varyColors val="1"/>
        <c:ser>
          <c:idx val="0"/>
          <c:order val="0"/>
          <c:tx>
            <c:strRef>
              <c:f>Графики!$C$56:$C$61</c:f>
              <c:strCache>
                <c:ptCount val="1"/>
                <c:pt idx="0">
                  <c:v>Собственные средства Капитальный грант Акционерный займ Займ Фонда ЖКХ Кредит 1 Кредит 2</c:v>
                </c:pt>
              </c:strCache>
            </c:strRef>
          </c:tx>
          <c:dLbls>
            <c:spPr>
              <a:solidFill>
                <a:schemeClr val="accent1">
                  <a:lumMod val="20000"/>
                  <a:lumOff val="80000"/>
                </a:schemeClr>
              </a:solidFill>
            </c:spPr>
            <c:txPr>
              <a:bodyPr/>
              <a:lstStyle/>
              <a:p>
                <a:pPr>
                  <a:defRPr sz="1400" b="1"/>
                </a:pPr>
                <a:endParaRPr lang="ru-RU"/>
              </a:p>
            </c:txPr>
            <c:dLblPos val="inEnd"/>
            <c:showPercent val="1"/>
            <c:showLeaderLines val="1"/>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Графики!$E$56:$E$61</c:f>
              <c:numCache>
                <c:formatCode>_-* #,##0_р_._-;\-* #,##0_р_._-;_-* "-"_р_._-;_-@_-</c:formatCode>
                <c:ptCount val="6"/>
                <c:pt idx="0">
                  <c:v>60000</c:v>
                </c:pt>
                <c:pt idx="1">
                  <c:v>30000</c:v>
                </c:pt>
                <c:pt idx="2">
                  <c:v>30000</c:v>
                </c:pt>
                <c:pt idx="3">
                  <c:v>105000</c:v>
                </c:pt>
                <c:pt idx="4">
                  <c:v>30000</c:v>
                </c:pt>
                <c:pt idx="5">
                  <c:v>45000</c:v>
                </c:pt>
              </c:numCache>
            </c:numRef>
          </c:val>
        </c:ser>
        <c:dLbls/>
        <c:firstSliceAng val="0"/>
      </c:pieChart>
    </c:plotArea>
    <c:legend>
      <c:legendPos val="r"/>
      <c:layout>
        <c:manualLayout>
          <c:xMode val="edge"/>
          <c:yMode val="edge"/>
          <c:x val="0.61726509186351763"/>
          <c:y val="0.51582618106459277"/>
          <c:w val="0.37995713035870532"/>
          <c:h val="0.48156079040757038"/>
        </c:manualLayout>
      </c:layout>
      <c:txPr>
        <a:bodyPr/>
        <a:lstStyle/>
        <a:p>
          <a:pPr>
            <a:defRPr sz="1200">
              <a:latin typeface="Arial Narrow" pitchFamily="34" charset="0"/>
            </a:defRPr>
          </a:pPr>
          <a:endParaRPr lang="ru-RU"/>
        </a:p>
      </c:txPr>
    </c:legend>
    <c:plotVisOnly val="1"/>
    <c:dispBlanksAs val="zero"/>
  </c:chart>
  <c:spPr>
    <a:ln>
      <a:noFill/>
    </a:ln>
  </c:spPr>
  <c:printSettings>
    <c:headerFooter/>
    <c:pageMargins b="0.75000000000000333" l="0.70000000000000062" r="0.70000000000000062" t="0.750000000000003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ru-RU"/>
  <c:style val="1"/>
  <c:chart>
    <c:autoTitleDeleted val="1"/>
    <c:plotArea>
      <c:layout>
        <c:manualLayout>
          <c:layoutTarget val="inner"/>
          <c:xMode val="edge"/>
          <c:yMode val="edge"/>
          <c:x val="3.1360741918379481E-2"/>
          <c:y val="0.1250013597469089"/>
          <c:w val="0.6191066161961527"/>
          <c:h val="0.63830130463955093"/>
        </c:manualLayout>
      </c:layout>
      <c:pieChart>
        <c:varyColors val="1"/>
        <c:ser>
          <c:idx val="0"/>
          <c:order val="0"/>
          <c:tx>
            <c:strRef>
              <c:f>Графики!$C$65:$C$70</c:f>
              <c:strCache>
                <c:ptCount val="1"/>
                <c:pt idx="0">
                  <c:v>Тарифная выручка Плата за подключение Прочие доходы Плата концедента Целевая субсидия Межтарифная разница</c:v>
                </c:pt>
              </c:strCache>
            </c:strRef>
          </c:tx>
          <c:dLbls>
            <c:dLbl>
              <c:idx val="0"/>
              <c:spPr>
                <a:solidFill>
                  <a:schemeClr val="bg1">
                    <a:lumMod val="95000"/>
                  </a:schemeClr>
                </a:solidFill>
              </c:spPr>
              <c:txPr>
                <a:bodyPr/>
                <a:lstStyle/>
                <a:p>
                  <a:pPr>
                    <a:defRPr sz="1400" b="1">
                      <a:latin typeface="+mn-lt"/>
                    </a:defRPr>
                  </a:pPr>
                  <a:endParaRPr lang="ru-RU"/>
                </a:p>
              </c:txPr>
            </c:dLbl>
            <c:dLbl>
              <c:idx val="3"/>
              <c:layout>
                <c:manualLayout>
                  <c:x val="5.4226484812955403E-2"/>
                  <c:y val="6.513410616688349E-2"/>
                </c:manualLayout>
              </c:layout>
              <c:dLblPos val="inEnd"/>
              <c:showPercent val="1"/>
            </c:dLbl>
            <c:dLbl>
              <c:idx val="4"/>
              <c:layout>
                <c:manualLayout>
                  <c:x val="4.3381187850363934E-2"/>
                  <c:y val="0.15632185480052041"/>
                </c:manualLayout>
              </c:layout>
              <c:dLblPos val="inEnd"/>
              <c:showPercent val="1"/>
            </c:dLbl>
            <c:spPr>
              <a:solidFill>
                <a:schemeClr val="bg1">
                  <a:lumMod val="95000"/>
                </a:schemeClr>
              </a:solidFill>
            </c:spPr>
            <c:txPr>
              <a:bodyPr/>
              <a:lstStyle/>
              <a:p>
                <a:pPr>
                  <a:defRPr sz="1200" b="1">
                    <a:latin typeface="Arial Narrow" pitchFamily="34" charset="0"/>
                  </a:defRPr>
                </a:pPr>
                <a:endParaRPr lang="ru-RU"/>
              </a:p>
            </c:txPr>
            <c:dLblPos val="inEnd"/>
            <c:showPercent val="1"/>
            <c:showLeaderLines val="1"/>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Графики!$E$65:$E$70</c:f>
              <c:numCache>
                <c:formatCode>_-* #,##0\ _₽_-;\-* #,##0\ _₽_-;_-* "-"\ _₽_-;_-@_-</c:formatCode>
                <c:ptCount val="6"/>
                <c:pt idx="0">
                  <c:v>34142341.178321891</c:v>
                </c:pt>
                <c:pt idx="1">
                  <c:v>17292254.49260572</c:v>
                </c:pt>
                <c:pt idx="2">
                  <c:v>630000</c:v>
                </c:pt>
                <c:pt idx="3" formatCode="_-* #,##0_р_._-;\-* #,##0_р_._-;_-* &quot;-&quot;_р_._-;_-@_-">
                  <c:v>0</c:v>
                </c:pt>
                <c:pt idx="4" formatCode="_-* #,##0_р_._-;\-* #,##0_р_._-;_-* &quot;-&quot;_р_._-;_-@_-">
                  <c:v>0</c:v>
                </c:pt>
                <c:pt idx="5" formatCode="_-* #,##0_р_._-;\-* #,##0_р_._-;_-* &quot;-&quot;_р_._-;_-@_-">
                  <c:v>0</c:v>
                </c:pt>
              </c:numCache>
            </c:numRef>
          </c:val>
        </c:ser>
        <c:dLbls/>
        <c:firstSliceAng val="0"/>
      </c:pieChart>
    </c:plotArea>
    <c:legend>
      <c:legendPos val="tr"/>
      <c:layout>
        <c:manualLayout>
          <c:xMode val="edge"/>
          <c:yMode val="edge"/>
          <c:x val="0.61874739759044284"/>
          <c:y val="0.51896135240543273"/>
          <c:w val="0.36696688544561379"/>
          <c:h val="0.48103864759456738"/>
        </c:manualLayout>
      </c:layout>
      <c:txPr>
        <a:bodyPr/>
        <a:lstStyle/>
        <a:p>
          <a:pPr>
            <a:defRPr sz="1200" kern="0" baseline="0">
              <a:latin typeface="Arial Narrow" pitchFamily="34" charset="0"/>
            </a:defRPr>
          </a:pPr>
          <a:endParaRPr lang="ru-RU"/>
        </a:p>
      </c:txPr>
    </c:legend>
    <c:plotVisOnly val="1"/>
    <c:dispBlanksAs val="zero"/>
  </c:chart>
  <c:spPr>
    <a:ln>
      <a:noFill/>
    </a:ln>
  </c:spPr>
  <c:printSettings>
    <c:headerFooter/>
    <c:pageMargins b="0.75000000000000333" l="0.70000000000000062" r="0.70000000000000062" t="0.750000000000003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ru-RU"/>
  <c:style val="35"/>
  <c:chart>
    <c:plotArea>
      <c:layout>
        <c:manualLayout>
          <c:layoutTarget val="inner"/>
          <c:xMode val="edge"/>
          <c:yMode val="edge"/>
          <c:x val="0.18966121865427221"/>
          <c:y val="4.5922812338275006E-2"/>
          <c:w val="0.71883337714243767"/>
          <c:h val="0.73746886819460444"/>
        </c:manualLayout>
      </c:layout>
      <c:areaChart>
        <c:grouping val="standard"/>
        <c:ser>
          <c:idx val="2"/>
          <c:order val="2"/>
          <c:tx>
            <c:strRef>
              <c:f>Графики!$C$81</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Графики!$E$81:$AC$81</c:f>
              <c:numCache>
                <c:formatCode>_-* #,##0\ _₽_-;\-* #,##0\ _₽_-;_-* "-"\ _₽_-;_-@_-</c:formatCode>
                <c:ptCount val="25"/>
                <c:pt idx="0">
                  <c:v>363950.24658272171</c:v>
                </c:pt>
                <c:pt idx="1">
                  <c:v>460021.41164995317</c:v>
                </c:pt>
                <c:pt idx="2">
                  <c:v>776775.7347547065</c:v>
                </c:pt>
                <c:pt idx="3">
                  <c:v>464250.8474627689</c:v>
                </c:pt>
                <c:pt idx="4">
                  <c:v>363283.60144339601</c:v>
                </c:pt>
                <c:pt idx="5">
                  <c:v>364467.86581615091</c:v>
                </c:pt>
                <c:pt idx="6">
                  <c:v>365103.96752791607</c:v>
                </c:pt>
                <c:pt idx="7">
                  <c:v>365223.44440675114</c:v>
                </c:pt>
                <c:pt idx="8">
                  <c:v>364877.33337828948</c:v>
                </c:pt>
                <c:pt idx="9">
                  <c:v>364160.69819397799</c:v>
                </c:pt>
                <c:pt idx="10">
                  <c:v>363091.56249938242</c:v>
                </c:pt>
                <c:pt idx="11">
                  <c:v>361630.35452508921</c:v>
                </c:pt>
                <c:pt idx="12">
                  <c:v>359730.74808475567</c:v>
                </c:pt>
                <c:pt idx="13">
                  <c:v>357374.49099557172</c:v>
                </c:pt>
                <c:pt idx="14">
                  <c:v>354656.08278913237</c:v>
                </c:pt>
                <c:pt idx="15">
                  <c:v>351467.51137230708</c:v>
                </c:pt>
                <c:pt idx="16">
                  <c:v>336951.18944902765</c:v>
                </c:pt>
                <c:pt idx="17">
                  <c:v>316074.8456946722</c:v>
                </c:pt>
                <c:pt idx="18">
                  <c:v>305605.03921529034</c:v>
                </c:pt>
                <c:pt idx="19">
                  <c:v>297244.76048142265</c:v>
                </c:pt>
                <c:pt idx="20">
                  <c:v>246788.57864056539</c:v>
                </c:pt>
                <c:pt idx="21">
                  <c:v>117277.03762154776</c:v>
                </c:pt>
                <c:pt idx="22">
                  <c:v>110306.09172610726</c:v>
                </c:pt>
                <c:pt idx="23">
                  <c:v>102816.07945687692</c:v>
                </c:pt>
                <c:pt idx="24">
                  <c:v>94780.611412409577</c:v>
                </c:pt>
              </c:numCache>
            </c:numRef>
          </c:val>
        </c:ser>
        <c:dLbls/>
        <c:axId val="234396672"/>
        <c:axId val="234410752"/>
      </c:areaChart>
      <c:barChart>
        <c:barDir val="col"/>
        <c:grouping val="stacked"/>
        <c:ser>
          <c:idx val="0"/>
          <c:order val="0"/>
          <c:tx>
            <c:strRef>
              <c:f>Графики!$C$82</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Графики!$E$82:$AC$82</c:f>
              <c:numCache>
                <c:formatCode>_-* #,##0\ _₽_-;\-* #,##0\ _₽_-;_-* "-"\ _₽_-;_-@_-</c:formatCode>
                <c:ptCount val="25"/>
                <c:pt idx="0">
                  <c:v>0</c:v>
                </c:pt>
                <c:pt idx="1">
                  <c:v>1616.8018403765739</c:v>
                </c:pt>
                <c:pt idx="2">
                  <c:v>107902.09251504124</c:v>
                </c:pt>
                <c:pt idx="3">
                  <c:v>192597.56801798978</c:v>
                </c:pt>
                <c:pt idx="4">
                  <c:v>101072.26573657907</c:v>
                </c:pt>
                <c:pt idx="5">
                  <c:v>102206.76702473433</c:v>
                </c:pt>
                <c:pt idx="6">
                  <c:v>103505.82376711845</c:v>
                </c:pt>
                <c:pt idx="7">
                  <c:v>48807.727191677768</c:v>
                </c:pt>
                <c:pt idx="8">
                  <c:v>48993.437386084697</c:v>
                </c:pt>
                <c:pt idx="9">
                  <c:v>49183.06028690016</c:v>
                </c:pt>
                <c:pt idx="10">
                  <c:v>57948.138578397295</c:v>
                </c:pt>
                <c:pt idx="11">
                  <c:v>58145.932680387938</c:v>
                </c:pt>
                <c:pt idx="12">
                  <c:v>58347.992281426188</c:v>
                </c:pt>
                <c:pt idx="13">
                  <c:v>58554.442160900624</c:v>
                </c:pt>
                <c:pt idx="14">
                  <c:v>58765.41087154008</c:v>
                </c:pt>
                <c:pt idx="15">
                  <c:v>28981.030853860706</c:v>
                </c:pt>
                <c:pt idx="16">
                  <c:v>29201.438554085173</c:v>
                </c:pt>
                <c:pt idx="17">
                  <c:v>29426.774545639415</c:v>
                </c:pt>
                <c:pt idx="18">
                  <c:v>29657.183654335357</c:v>
                </c:pt>
                <c:pt idx="19">
                  <c:v>29892.815087351497</c:v>
                </c:pt>
                <c:pt idx="20">
                  <c:v>24095.10748182817</c:v>
                </c:pt>
                <c:pt idx="21">
                  <c:v>6185.2191778482938</c:v>
                </c:pt>
                <c:pt idx="22">
                  <c:v>6372.8737217840498</c:v>
                </c:pt>
                <c:pt idx="23">
                  <c:v>6566.2215527072494</c:v>
                </c:pt>
                <c:pt idx="24">
                  <c:v>6765.435400337311</c:v>
                </c:pt>
              </c:numCache>
            </c:numRef>
          </c:val>
        </c:ser>
        <c:ser>
          <c:idx val="1"/>
          <c:order val="1"/>
          <c:tx>
            <c:strRef>
              <c:f>Графики!$C$83</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Графики!$E$83:$AC$83</c:f>
              <c:numCache>
                <c:formatCode>_-* #,##0\ _₽_-;\-* #,##0\ _₽_-;_-* "-"\ _₽_-;_-@_-</c:formatCode>
                <c:ptCount val="25"/>
                <c:pt idx="0">
                  <c:v>2931</c:v>
                </c:pt>
                <c:pt idx="1">
                  <c:v>25692</c:v>
                </c:pt>
                <c:pt idx="2">
                  <c:v>54432</c:v>
                </c:pt>
                <c:pt idx="3">
                  <c:v>79290</c:v>
                </c:pt>
                <c:pt idx="4">
                  <c:v>60861</c:v>
                </c:pt>
                <c:pt idx="5">
                  <c:v>49780</c:v>
                </c:pt>
                <c:pt idx="6">
                  <c:v>38783</c:v>
                </c:pt>
                <c:pt idx="7">
                  <c:v>31271</c:v>
                </c:pt>
                <c:pt idx="8">
                  <c:v>27595</c:v>
                </c:pt>
                <c:pt idx="9">
                  <c:v>23910</c:v>
                </c:pt>
                <c:pt idx="10">
                  <c:v>20530</c:v>
                </c:pt>
                <c:pt idx="11">
                  <c:v>17265</c:v>
                </c:pt>
                <c:pt idx="12">
                  <c:v>14052</c:v>
                </c:pt>
                <c:pt idx="13">
                  <c:v>10836</c:v>
                </c:pt>
                <c:pt idx="14">
                  <c:v>7636</c:v>
                </c:pt>
                <c:pt idx="15">
                  <c:v>5572</c:v>
                </c:pt>
                <c:pt idx="16">
                  <c:v>4709</c:v>
                </c:pt>
                <c:pt idx="17">
                  <c:v>3840</c:v>
                </c:pt>
                <c:pt idx="18">
                  <c:v>2972</c:v>
                </c:pt>
                <c:pt idx="19">
                  <c:v>2080</c:v>
                </c:pt>
                <c:pt idx="20">
                  <c:v>1212</c:v>
                </c:pt>
                <c:pt idx="21">
                  <c:v>831</c:v>
                </c:pt>
                <c:pt idx="22">
                  <c:v>647</c:v>
                </c:pt>
                <c:pt idx="23">
                  <c:v>453</c:v>
                </c:pt>
                <c:pt idx="24">
                  <c:v>254</c:v>
                </c:pt>
              </c:numCache>
            </c:numRef>
          </c:val>
        </c:ser>
        <c:dLbls/>
        <c:gapWidth val="25"/>
        <c:overlap val="100"/>
        <c:axId val="234396672"/>
        <c:axId val="234410752"/>
      </c:barChart>
      <c:lineChart>
        <c:grouping val="standard"/>
        <c:ser>
          <c:idx val="3"/>
          <c:order val="3"/>
          <c:tx>
            <c:strRef>
              <c:f>Графики!$C$84</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Графики!$E$84:$AD$84</c:f>
              <c:numCache>
                <c:formatCode>_-* #,##0.00_р_._-;\-* #,##0.00_р_._-;_-* "-"??_р_._-;_-@_-</c:formatCode>
                <c:ptCount val="26"/>
                <c:pt idx="0">
                  <c:v>124.17272145435746</c:v>
                </c:pt>
                <c:pt idx="1">
                  <c:v>16.845170078820626</c:v>
                </c:pt>
                <c:pt idx="2">
                  <c:v>4.7850437497147036</c:v>
                </c:pt>
                <c:pt idx="3">
                  <c:v>1.7075103905892866</c:v>
                </c:pt>
                <c:pt idx="4">
                  <c:v>2.2434155192939702</c:v>
                </c:pt>
                <c:pt idx="5">
                  <c:v>2.3980236763430685</c:v>
                </c:pt>
                <c:pt idx="6">
                  <c:v>2.5659356642477777</c:v>
                </c:pt>
                <c:pt idx="7">
                  <c:v>4.5608048131502672</c:v>
                </c:pt>
                <c:pt idx="8">
                  <c:v>4.7641307987383454</c:v>
                </c:pt>
                <c:pt idx="9">
                  <c:v>4.9821514760033025</c:v>
                </c:pt>
                <c:pt idx="10">
                  <c:v>4.6266586985452633</c:v>
                </c:pt>
                <c:pt idx="11">
                  <c:v>4.795463226237727</c:v>
                </c:pt>
                <c:pt idx="12">
                  <c:v>4.9686572712113755</c:v>
                </c:pt>
                <c:pt idx="13">
                  <c:v>5.1501976333700501</c:v>
                </c:pt>
                <c:pt idx="14">
                  <c:v>5.3410925782171814</c:v>
                </c:pt>
                <c:pt idx="15">
                  <c:v>10.171828713342427</c:v>
                </c:pt>
                <c:pt idx="16">
                  <c:v>9.9365034430802233</c:v>
                </c:pt>
                <c:pt idx="17">
                  <c:v>9.5012170555051014</c:v>
                </c:pt>
                <c:pt idx="18">
                  <c:v>9.3660032213121394</c:v>
                </c:pt>
                <c:pt idx="19">
                  <c:v>9.2967966589533493</c:v>
                </c:pt>
                <c:pt idx="20">
                  <c:v>9.7517497334601568</c:v>
                </c:pt>
                <c:pt idx="21">
                  <c:v>16.715133129223851</c:v>
                </c:pt>
                <c:pt idx="22">
                  <c:v>15.713401137659464</c:v>
                </c:pt>
                <c:pt idx="23">
                  <c:v>14.647789457111765</c:v>
                </c:pt>
                <c:pt idx="24">
                  <c:v>13.502597574707362</c:v>
                </c:pt>
                <c:pt idx="25">
                  <c:v>12.16918148995684</c:v>
                </c:pt>
              </c:numCache>
            </c:numRef>
          </c:val>
        </c:ser>
        <c:ser>
          <c:idx val="4"/>
          <c:order val="4"/>
          <c:tx>
            <c:strRef>
              <c:f>Графики!$C$85</c:f>
              <c:strCache>
                <c:ptCount val="1"/>
                <c:pt idx="0">
                  <c:v>DSCR - ковенант</c:v>
                </c:pt>
              </c:strCache>
            </c:strRef>
          </c:tx>
          <c:spPr>
            <a:ln>
              <a:solidFill>
                <a:schemeClr val="tx2">
                  <a:lumMod val="75000"/>
                </a:schemeClr>
              </a:solidFill>
              <a:prstDash val="dash"/>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Графики!$E$85:$AC$85</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er>
        <c:dLbls/>
        <c:marker val="1"/>
        <c:axId val="234295680"/>
        <c:axId val="234412672"/>
      </c:lineChart>
      <c:catAx>
        <c:axId val="234396672"/>
        <c:scaling>
          <c:orientation val="minMax"/>
        </c:scaling>
        <c:axPos val="b"/>
        <c:numFmt formatCode="General" sourceLinked="1"/>
        <c:tickLblPos val="low"/>
        <c:txPr>
          <a:bodyPr rot="-5400000" vert="horz"/>
          <a:lstStyle/>
          <a:p>
            <a:pPr>
              <a:defRPr sz="1400">
                <a:solidFill>
                  <a:schemeClr val="tx1">
                    <a:lumMod val="65000"/>
                    <a:lumOff val="35000"/>
                  </a:schemeClr>
                </a:solidFill>
              </a:defRPr>
            </a:pPr>
            <a:endParaRPr lang="ru-RU"/>
          </a:p>
        </c:txPr>
        <c:crossAx val="234410752"/>
        <c:crosses val="autoZero"/>
        <c:auto val="1"/>
        <c:lblAlgn val="ctr"/>
        <c:lblOffset val="100"/>
      </c:catAx>
      <c:valAx>
        <c:axId val="234410752"/>
        <c:scaling>
          <c:orientation val="minMax"/>
        </c:scaling>
        <c:axPos val="l"/>
        <c:majorGridlines/>
        <c:numFmt formatCode="_-* #,##0\ _₽_-;\-* #,##0\ _₽_-;_-* &quot;-&quot;\ _₽_-;_-@_-" sourceLinked="1"/>
        <c:tickLblPos val="nextTo"/>
        <c:spPr>
          <a:ln>
            <a:solidFill>
              <a:schemeClr val="tx2">
                <a:lumMod val="60000"/>
                <a:lumOff val="40000"/>
              </a:schemeClr>
            </a:solidFill>
          </a:ln>
        </c:spPr>
        <c:crossAx val="234396672"/>
        <c:crosses val="autoZero"/>
        <c:crossBetween val="between"/>
        <c:dispUnits>
          <c:builtInUnit val="thousands"/>
          <c:dispUnitsLbl>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234412672"/>
        <c:scaling>
          <c:orientation val="minMax"/>
          <c:max val="10"/>
          <c:min val="-5"/>
        </c:scaling>
        <c:axPos val="r"/>
        <c:numFmt formatCode="_-* #,##0_р_._-;\-* #,##0_р_._-;_-* &quot;-&quot;_р_._-;_-@_-" sourceLinked="0"/>
        <c:tickLblPos val="nextTo"/>
        <c:spPr>
          <a:ln>
            <a:solidFill>
              <a:schemeClr val="tx2">
                <a:lumMod val="60000"/>
                <a:lumOff val="40000"/>
              </a:schemeClr>
            </a:solidFill>
          </a:ln>
        </c:spPr>
        <c:crossAx val="234295680"/>
        <c:crosses val="max"/>
        <c:crossBetween val="between"/>
      </c:valAx>
      <c:catAx>
        <c:axId val="234295680"/>
        <c:scaling>
          <c:orientation val="minMax"/>
        </c:scaling>
        <c:delete val="1"/>
        <c:axPos val="b"/>
        <c:numFmt formatCode="General" sourceLinked="1"/>
        <c:tickLblPos val="none"/>
        <c:crossAx val="234412672"/>
        <c:crosses val="autoZero"/>
        <c:auto val="1"/>
        <c:lblAlgn val="ctr"/>
        <c:lblOffset val="100"/>
      </c:catAx>
      <c:spPr>
        <a:noFill/>
        <a:ln>
          <a:solidFill>
            <a:schemeClr val="tx2">
              <a:lumMod val="60000"/>
              <a:lumOff val="40000"/>
            </a:schemeClr>
          </a:solidFill>
        </a:ln>
      </c:spPr>
    </c:plotArea>
    <c:plotVisOnly val="1"/>
    <c:dispBlanksAs val="gap"/>
  </c:chart>
  <c:spPr>
    <a:ln>
      <a:noFill/>
    </a:ln>
  </c:spPr>
  <c:printSettings>
    <c:headerFooter/>
    <c:pageMargins b="0.75000000000000366" l="0.70000000000000062" r="0.70000000000000062" t="0.750000000000003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ru-RU"/>
  <c:style val="3"/>
  <c:chart>
    <c:autoTitleDeleted val="1"/>
    <c:plotArea>
      <c:layout>
        <c:manualLayout>
          <c:layoutTarget val="inner"/>
          <c:xMode val="edge"/>
          <c:yMode val="edge"/>
          <c:x val="3.1504387499005013E-2"/>
          <c:y val="0.13160949074074074"/>
          <c:w val="0.61468397626414106"/>
          <c:h val="0.63094791666666861"/>
        </c:manualLayout>
      </c:layout>
      <c:pieChart>
        <c:varyColors val="1"/>
        <c:ser>
          <c:idx val="0"/>
          <c:order val="0"/>
          <c:tx>
            <c:strRef>
              <c:f>Графики!$C$87:$C$93</c:f>
              <c:strCache>
                <c:ptCount val="1"/>
                <c:pt idx="0">
                  <c:v>Структура финансирования Собственные средства Капитальный грант Акционерный займ Займ Фонда ЖКХ Кредит 1 Кредит 2</c:v>
                </c:pt>
              </c:strCache>
            </c:strRef>
          </c:tx>
          <c:dLbls>
            <c:spPr>
              <a:solidFill>
                <a:schemeClr val="accent1">
                  <a:lumMod val="20000"/>
                  <a:lumOff val="80000"/>
                </a:schemeClr>
              </a:solidFill>
            </c:spPr>
            <c:txPr>
              <a:bodyPr/>
              <a:lstStyle/>
              <a:p>
                <a:pPr>
                  <a:defRPr sz="1400" b="1"/>
                </a:pPr>
                <a:endParaRPr lang="ru-RU"/>
              </a:p>
            </c:txPr>
            <c:dLblPos val="inEnd"/>
            <c:showPercent val="1"/>
            <c:showLeaderLines val="1"/>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Графики!$E$88:$E$93</c:f>
              <c:numCache>
                <c:formatCode>_-* #,##0_р_._-;\-* #,##0_р_._-;_-* "-"_р_._-;_-@_-</c:formatCode>
                <c:ptCount val="6"/>
                <c:pt idx="0">
                  <c:v>300000</c:v>
                </c:pt>
                <c:pt idx="1">
                  <c:v>150000</c:v>
                </c:pt>
                <c:pt idx="2">
                  <c:v>150000</c:v>
                </c:pt>
                <c:pt idx="3">
                  <c:v>525000</c:v>
                </c:pt>
                <c:pt idx="4">
                  <c:v>150000</c:v>
                </c:pt>
                <c:pt idx="5">
                  <c:v>225000</c:v>
                </c:pt>
              </c:numCache>
            </c:numRef>
          </c:val>
        </c:ser>
        <c:dLbls/>
        <c:firstSliceAng val="0"/>
      </c:pieChart>
    </c:plotArea>
    <c:legend>
      <c:legendPos val="r"/>
      <c:layout>
        <c:manualLayout>
          <c:xMode val="edge"/>
          <c:yMode val="edge"/>
          <c:x val="0.61726509186351763"/>
          <c:y val="0.51289745370370365"/>
          <c:w val="0.37995713035870532"/>
          <c:h val="0.48448935185185316"/>
        </c:manualLayout>
      </c:layout>
      <c:txPr>
        <a:bodyPr/>
        <a:lstStyle/>
        <a:p>
          <a:pPr>
            <a:defRPr sz="1200">
              <a:latin typeface="Arial Narrow" pitchFamily="34" charset="0"/>
            </a:defRPr>
          </a:pPr>
          <a:endParaRPr lang="ru-RU"/>
        </a:p>
      </c:txPr>
    </c:legend>
    <c:plotVisOnly val="1"/>
    <c:dispBlanksAs val="zero"/>
  </c:chart>
  <c:spPr>
    <a:ln>
      <a:noFill/>
    </a:ln>
  </c:spPr>
  <c:printSettings>
    <c:headerFooter/>
    <c:pageMargins b="0.75000000000000355" l="0.70000000000000062" r="0.70000000000000062" t="0.750000000000003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ru-RU"/>
  <c:style val="1"/>
  <c:chart>
    <c:autoTitleDeleted val="1"/>
    <c:plotArea>
      <c:layout>
        <c:manualLayout>
          <c:layoutTarget val="inner"/>
          <c:xMode val="edge"/>
          <c:yMode val="edge"/>
          <c:x val="2.8509765380344991E-2"/>
          <c:y val="0.12494444444444452"/>
          <c:w val="0.6191066161961527"/>
          <c:h val="0.63839837962962964"/>
        </c:manualLayout>
      </c:layout>
      <c:pieChart>
        <c:varyColors val="1"/>
        <c:ser>
          <c:idx val="0"/>
          <c:order val="0"/>
          <c:tx>
            <c:strRef>
              <c:f>Графики!$C$97:$C$102</c:f>
              <c:strCache>
                <c:ptCount val="1"/>
                <c:pt idx="0">
                  <c:v>Тарифная выручка Плата за подключение Прочие доходы Плата концедента Целевая субсидия Межтарифная разница</c:v>
                </c:pt>
              </c:strCache>
            </c:strRef>
          </c:tx>
          <c:dLbls>
            <c:dLbl>
              <c:idx val="0"/>
              <c:spPr>
                <a:solidFill>
                  <a:schemeClr val="bg1">
                    <a:lumMod val="95000"/>
                  </a:schemeClr>
                </a:solidFill>
              </c:spPr>
              <c:txPr>
                <a:bodyPr/>
                <a:lstStyle/>
                <a:p>
                  <a:pPr>
                    <a:defRPr sz="1400" b="1">
                      <a:latin typeface="+mn-lt"/>
                    </a:defRPr>
                  </a:pPr>
                  <a:endParaRPr lang="ru-RU"/>
                </a:p>
              </c:txPr>
            </c:dLbl>
            <c:dLbl>
              <c:idx val="3"/>
              <c:layout>
                <c:manualLayout>
                  <c:x val="5.4226484812955431E-2"/>
                  <c:y val="6.513410616688349E-2"/>
                </c:manualLayout>
              </c:layout>
              <c:dLblPos val="inEnd"/>
              <c:showPercent val="1"/>
            </c:dLbl>
            <c:dLbl>
              <c:idx val="4"/>
              <c:layout>
                <c:manualLayout>
                  <c:x val="4.3381187850363934E-2"/>
                  <c:y val="0.15632185480052041"/>
                </c:manualLayout>
              </c:layout>
              <c:dLblPos val="inEnd"/>
              <c:showPercent val="1"/>
            </c:dLbl>
            <c:spPr>
              <a:solidFill>
                <a:schemeClr val="bg1">
                  <a:lumMod val="95000"/>
                </a:schemeClr>
              </a:solidFill>
            </c:spPr>
            <c:txPr>
              <a:bodyPr/>
              <a:lstStyle/>
              <a:p>
                <a:pPr>
                  <a:defRPr sz="1200" b="1">
                    <a:latin typeface="Arial Narrow" pitchFamily="34" charset="0"/>
                  </a:defRPr>
                </a:pPr>
                <a:endParaRPr lang="ru-RU"/>
              </a:p>
            </c:txPr>
            <c:dLblPos val="inEnd"/>
            <c:showPercent val="1"/>
            <c:showLeaderLines val="1"/>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Графики!$E$97:$E$102</c:f>
              <c:numCache>
                <c:formatCode>_-* #,##0\ _₽_-;\-* #,##0\ _₽_-;_-* "-"\ _₽_-;_-@_-</c:formatCode>
                <c:ptCount val="6"/>
                <c:pt idx="0">
                  <c:v>49403011.628401928</c:v>
                </c:pt>
                <c:pt idx="1">
                  <c:v>34584508.985211439</c:v>
                </c:pt>
                <c:pt idx="2">
                  <c:v>637500</c:v>
                </c:pt>
                <c:pt idx="3">
                  <c:v>0</c:v>
                </c:pt>
                <c:pt idx="4">
                  <c:v>0</c:v>
                </c:pt>
                <c:pt idx="5">
                  <c:v>0</c:v>
                </c:pt>
              </c:numCache>
            </c:numRef>
          </c:val>
        </c:ser>
        <c:dLbls/>
        <c:firstSliceAng val="0"/>
      </c:pieChart>
    </c:plotArea>
    <c:legend>
      <c:legendPos val="tr"/>
      <c:layout>
        <c:manualLayout>
          <c:xMode val="edge"/>
          <c:yMode val="edge"/>
          <c:x val="0.61874739759044306"/>
          <c:y val="0.56268055555555563"/>
          <c:w val="0.36696688544561407"/>
          <c:h val="0.43731944444444565"/>
        </c:manualLayout>
      </c:layout>
      <c:txPr>
        <a:bodyPr/>
        <a:lstStyle/>
        <a:p>
          <a:pPr>
            <a:defRPr sz="1200" kern="0" baseline="0">
              <a:latin typeface="Arial Narrow" pitchFamily="34" charset="0"/>
            </a:defRPr>
          </a:pPr>
          <a:endParaRPr lang="ru-RU"/>
        </a:p>
      </c:txPr>
    </c:legend>
    <c:plotVisOnly val="1"/>
    <c:dispBlanksAs val="zero"/>
  </c:chart>
  <c:spPr>
    <a:ln>
      <a:noFill/>
    </a:ln>
  </c:spPr>
  <c:printSettings>
    <c:headerFooter/>
    <c:pageMargins b="0.75000000000000355" l="0.70000000000000062" r="0.70000000000000062" t="0.75000000000000355" header="0.30000000000000032" footer="0.30000000000000032"/>
    <c:pageSetup/>
  </c:printSettings>
</c:chartSpace>
</file>

<file path=xl/ctrlProps/ctrlProp1.xml><?xml version="1.0" encoding="utf-8"?>
<formControlPr xmlns="http://schemas.microsoft.com/office/spreadsheetml/2009/9/main" objectType="CheckBox" fmlaLink="$H$181" lockText="1"/>
</file>

<file path=xl/ctrlProps/ctrlProp10.xml><?xml version="1.0" encoding="utf-8"?>
<formControlPr xmlns="http://schemas.microsoft.com/office/spreadsheetml/2009/9/main" objectType="CheckBox" fmlaLink="$H$192" lockText="1"/>
</file>

<file path=xl/ctrlProps/ctrlProp100.xml><?xml version="1.0" encoding="utf-8"?>
<formControlPr xmlns="http://schemas.microsoft.com/office/spreadsheetml/2009/9/main" objectType="CheckBox" fmlaLink="$H$317" lockText="1"/>
</file>

<file path=xl/ctrlProps/ctrlProp101.xml><?xml version="1.0" encoding="utf-8"?>
<formControlPr xmlns="http://schemas.microsoft.com/office/spreadsheetml/2009/9/main" objectType="CheckBox" fmlaLink="$H$325" lockText="1"/>
</file>

<file path=xl/ctrlProps/ctrlProp102.xml><?xml version="1.0" encoding="utf-8"?>
<formControlPr xmlns="http://schemas.microsoft.com/office/spreadsheetml/2009/9/main" objectType="CheckBox" fmlaLink="$H$324" lockText="1"/>
</file>

<file path=xl/ctrlProps/ctrlProp11.xml><?xml version="1.0" encoding="utf-8"?>
<formControlPr xmlns="http://schemas.microsoft.com/office/spreadsheetml/2009/9/main" objectType="CheckBox" fmlaLink="$H$191" lockText="1"/>
</file>

<file path=xl/ctrlProps/ctrlProp12.xml><?xml version="1.0" encoding="utf-8"?>
<formControlPr xmlns="http://schemas.microsoft.com/office/spreadsheetml/2009/9/main" objectType="CheckBox" fmlaLink="$H$195" lockText="1"/>
</file>

<file path=xl/ctrlProps/ctrlProp13.xml><?xml version="1.0" encoding="utf-8"?>
<formControlPr xmlns="http://schemas.microsoft.com/office/spreadsheetml/2009/9/main" objectType="CheckBox" fmlaLink="$H$329" lockText="1"/>
</file>

<file path=xl/ctrlProps/ctrlProp14.xml><?xml version="1.0" encoding="utf-8"?>
<formControlPr xmlns="http://schemas.microsoft.com/office/spreadsheetml/2009/9/main" objectType="CheckBox" fmlaLink="$H$339" lockText="1"/>
</file>

<file path=xl/ctrlProps/ctrlProp15.xml><?xml version="1.0" encoding="utf-8"?>
<formControlPr xmlns="http://schemas.microsoft.com/office/spreadsheetml/2009/9/main" objectType="CheckBox" fmlaLink="$H$340" lockText="1"/>
</file>

<file path=xl/ctrlProps/ctrlProp16.xml><?xml version="1.0" encoding="utf-8"?>
<formControlPr xmlns="http://schemas.microsoft.com/office/spreadsheetml/2009/9/main" objectType="CheckBox" fmlaLink="$H$326" lockText="1"/>
</file>

<file path=xl/ctrlProps/ctrlProp17.xml><?xml version="1.0" encoding="utf-8"?>
<formControlPr xmlns="http://schemas.microsoft.com/office/spreadsheetml/2009/9/main" objectType="CheckBox" fmlaLink="$H$334" lockText="1"/>
</file>

<file path=xl/ctrlProps/ctrlProp18.xml><?xml version="1.0" encoding="utf-8"?>
<formControlPr xmlns="http://schemas.microsoft.com/office/spreadsheetml/2009/9/main" objectType="CheckBox" checked="Checked" fmlaLink="$H$359" lockText="1"/>
</file>

<file path=xl/ctrlProps/ctrlProp19.xml><?xml version="1.0" encoding="utf-8"?>
<formControlPr xmlns="http://schemas.microsoft.com/office/spreadsheetml/2009/9/main" objectType="CheckBox" fmlaLink="$H$364" lockText="1"/>
</file>

<file path=xl/ctrlProps/ctrlProp2.xml><?xml version="1.0" encoding="utf-8"?>
<formControlPr xmlns="http://schemas.microsoft.com/office/spreadsheetml/2009/9/main" objectType="CheckBox" fmlaLink="$H$182" lockText="1"/>
</file>

<file path=xl/ctrlProps/ctrlProp20.xml><?xml version="1.0" encoding="utf-8"?>
<formControlPr xmlns="http://schemas.microsoft.com/office/spreadsheetml/2009/9/main" objectType="CheckBox" fmlaLink="$H$363" lockText="1"/>
</file>

<file path=xl/ctrlProps/ctrlProp21.xml><?xml version="1.0" encoding="utf-8"?>
<formControlPr xmlns="http://schemas.microsoft.com/office/spreadsheetml/2009/9/main" objectType="CheckBox" fmlaLink="$H$362" lockText="1"/>
</file>

<file path=xl/ctrlProps/ctrlProp22.xml><?xml version="1.0" encoding="utf-8"?>
<formControlPr xmlns="http://schemas.microsoft.com/office/spreadsheetml/2009/9/main" objectType="CheckBox" checked="Checked" fmlaLink="$H$358" lockText="1"/>
</file>

<file path=xl/ctrlProps/ctrlProp23.xml><?xml version="1.0" encoding="utf-8"?>
<formControlPr xmlns="http://schemas.microsoft.com/office/spreadsheetml/2009/9/main" objectType="CheckBox" checked="Checked" fmlaLink="$H$357" lockText="1"/>
</file>

<file path=xl/ctrlProps/ctrlProp24.xml><?xml version="1.0" encoding="utf-8"?>
<formControlPr xmlns="http://schemas.microsoft.com/office/spreadsheetml/2009/9/main" objectType="CheckBox" fmlaLink="$H$361" lockText="1"/>
</file>

<file path=xl/ctrlProps/ctrlProp25.xml><?xml version="1.0" encoding="utf-8"?>
<formControlPr xmlns="http://schemas.microsoft.com/office/spreadsheetml/2009/9/main" objectType="CheckBox" fmlaLink="$H$360" lockText="1"/>
</file>

<file path=xl/ctrlProps/ctrlProp26.xml><?xml version="1.0" encoding="utf-8"?>
<formControlPr xmlns="http://schemas.microsoft.com/office/spreadsheetml/2009/9/main" objectType="CheckBox" fmlaLink="$H$202" lockText="1"/>
</file>

<file path=xl/ctrlProps/ctrlProp27.xml><?xml version="1.0" encoding="utf-8"?>
<formControlPr xmlns="http://schemas.microsoft.com/office/spreadsheetml/2009/9/main" objectType="CheckBox" checked="Checked" fmlaLink="$H$203" lockText="1"/>
</file>

<file path=xl/ctrlProps/ctrlProp28.xml><?xml version="1.0" encoding="utf-8"?>
<formControlPr xmlns="http://schemas.microsoft.com/office/spreadsheetml/2009/9/main" objectType="CheckBox" fmlaLink="$H$204" lockText="1"/>
</file>

<file path=xl/ctrlProps/ctrlProp29.xml><?xml version="1.0" encoding="utf-8"?>
<formControlPr xmlns="http://schemas.microsoft.com/office/spreadsheetml/2009/9/main" objectType="CheckBox" fmlaLink="$H$205" lockText="1"/>
</file>

<file path=xl/ctrlProps/ctrlProp3.xml><?xml version="1.0" encoding="utf-8"?>
<formControlPr xmlns="http://schemas.microsoft.com/office/spreadsheetml/2009/9/main" objectType="CheckBox" fmlaLink="$H$183" lockText="1"/>
</file>

<file path=xl/ctrlProps/ctrlProp30.xml><?xml version="1.0" encoding="utf-8"?>
<formControlPr xmlns="http://schemas.microsoft.com/office/spreadsheetml/2009/9/main" objectType="CheckBox" fmlaLink="$H$226" lockText="1"/>
</file>

<file path=xl/ctrlProps/ctrlProp31.xml><?xml version="1.0" encoding="utf-8"?>
<formControlPr xmlns="http://schemas.microsoft.com/office/spreadsheetml/2009/9/main" objectType="CheckBox" fmlaLink="$H$227" lockText="1"/>
</file>

<file path=xl/ctrlProps/ctrlProp32.xml><?xml version="1.0" encoding="utf-8"?>
<formControlPr xmlns="http://schemas.microsoft.com/office/spreadsheetml/2009/9/main" objectType="CheckBox" fmlaLink="$H$228" lockText="1"/>
</file>

<file path=xl/ctrlProps/ctrlProp33.xml><?xml version="1.0" encoding="utf-8"?>
<formControlPr xmlns="http://schemas.microsoft.com/office/spreadsheetml/2009/9/main" objectType="CheckBox" fmlaLink="$H$229" lockText="1"/>
</file>

<file path=xl/ctrlProps/ctrlProp34.xml><?xml version="1.0" encoding="utf-8"?>
<formControlPr xmlns="http://schemas.microsoft.com/office/spreadsheetml/2009/9/main" objectType="CheckBox" fmlaLink="$H$230" lockText="1"/>
</file>

<file path=xl/ctrlProps/ctrlProp35.xml><?xml version="1.0" encoding="utf-8"?>
<formControlPr xmlns="http://schemas.microsoft.com/office/spreadsheetml/2009/9/main" objectType="CheckBox" fmlaLink="$H$231" lockText="1"/>
</file>

<file path=xl/ctrlProps/ctrlProp36.xml><?xml version="1.0" encoding="utf-8"?>
<formControlPr xmlns="http://schemas.microsoft.com/office/spreadsheetml/2009/9/main" objectType="CheckBox" fmlaLink="$H$232" lockText="1"/>
</file>

<file path=xl/ctrlProps/ctrlProp37.xml><?xml version="1.0" encoding="utf-8"?>
<formControlPr xmlns="http://schemas.microsoft.com/office/spreadsheetml/2009/9/main" objectType="CheckBox" fmlaLink="$H$233" lockText="1"/>
</file>

<file path=xl/ctrlProps/ctrlProp38.xml><?xml version="1.0" encoding="utf-8"?>
<formControlPr xmlns="http://schemas.microsoft.com/office/spreadsheetml/2009/9/main" objectType="CheckBox" fmlaLink="$H$234" lockText="1"/>
</file>

<file path=xl/ctrlProps/ctrlProp39.xml><?xml version="1.0" encoding="utf-8"?>
<formControlPr xmlns="http://schemas.microsoft.com/office/spreadsheetml/2009/9/main" objectType="CheckBox" fmlaLink="$H$235" lockText="1"/>
</file>

<file path=xl/ctrlProps/ctrlProp4.xml><?xml version="1.0" encoding="utf-8"?>
<formControlPr xmlns="http://schemas.microsoft.com/office/spreadsheetml/2009/9/main" objectType="CheckBox" fmlaLink="$H$190" lockText="1"/>
</file>

<file path=xl/ctrlProps/ctrlProp40.xml><?xml version="1.0" encoding="utf-8"?>
<formControlPr xmlns="http://schemas.microsoft.com/office/spreadsheetml/2009/9/main" objectType="CheckBox" fmlaLink="$H$236" lockText="1"/>
</file>

<file path=xl/ctrlProps/ctrlProp41.xml><?xml version="1.0" encoding="utf-8"?>
<formControlPr xmlns="http://schemas.microsoft.com/office/spreadsheetml/2009/9/main" objectType="CheckBox" fmlaLink="$H$225" lockText="1"/>
</file>

<file path=xl/ctrlProps/ctrlProp42.xml><?xml version="1.0" encoding="utf-8"?>
<formControlPr xmlns="http://schemas.microsoft.com/office/spreadsheetml/2009/9/main" objectType="CheckBox" fmlaLink="$H$224" lockText="1"/>
</file>

<file path=xl/ctrlProps/ctrlProp43.xml><?xml version="1.0" encoding="utf-8"?>
<formControlPr xmlns="http://schemas.microsoft.com/office/spreadsheetml/2009/9/main" objectType="CheckBox" fmlaLink="$H$239" lockText="1"/>
</file>

<file path=xl/ctrlProps/ctrlProp44.xml><?xml version="1.0" encoding="utf-8"?>
<formControlPr xmlns="http://schemas.microsoft.com/office/spreadsheetml/2009/9/main" objectType="CheckBox" fmlaLink="$H$240" lockText="1"/>
</file>

<file path=xl/ctrlProps/ctrlProp45.xml><?xml version="1.0" encoding="utf-8"?>
<formControlPr xmlns="http://schemas.microsoft.com/office/spreadsheetml/2009/9/main" objectType="CheckBox" fmlaLink="$H$241" lockText="1"/>
</file>

<file path=xl/ctrlProps/ctrlProp46.xml><?xml version="1.0" encoding="utf-8"?>
<formControlPr xmlns="http://schemas.microsoft.com/office/spreadsheetml/2009/9/main" objectType="CheckBox" fmlaLink="$H$242" lockText="1"/>
</file>

<file path=xl/ctrlProps/ctrlProp47.xml><?xml version="1.0" encoding="utf-8"?>
<formControlPr xmlns="http://schemas.microsoft.com/office/spreadsheetml/2009/9/main" objectType="CheckBox" fmlaLink="$H$243" lockText="1"/>
</file>

<file path=xl/ctrlProps/ctrlProp48.xml><?xml version="1.0" encoding="utf-8"?>
<formControlPr xmlns="http://schemas.microsoft.com/office/spreadsheetml/2009/9/main" objectType="CheckBox" fmlaLink="$H$244" lockText="1"/>
</file>

<file path=xl/ctrlProps/ctrlProp49.xml><?xml version="1.0" encoding="utf-8"?>
<formControlPr xmlns="http://schemas.microsoft.com/office/spreadsheetml/2009/9/main" objectType="CheckBox" fmlaLink="$H$245" lockText="1"/>
</file>

<file path=xl/ctrlProps/ctrlProp5.xml><?xml version="1.0" encoding="utf-8"?>
<formControlPr xmlns="http://schemas.microsoft.com/office/spreadsheetml/2009/9/main" objectType="CheckBox" fmlaLink="$H$194" lockText="1"/>
</file>

<file path=xl/ctrlProps/ctrlProp50.xml><?xml version="1.0" encoding="utf-8"?>
<formControlPr xmlns="http://schemas.microsoft.com/office/spreadsheetml/2009/9/main" objectType="CheckBox" fmlaLink="$H$246" lockText="1"/>
</file>

<file path=xl/ctrlProps/ctrlProp51.xml><?xml version="1.0" encoding="utf-8"?>
<formControlPr xmlns="http://schemas.microsoft.com/office/spreadsheetml/2009/9/main" objectType="CheckBox" fmlaLink="$H$238" lockText="1"/>
</file>

<file path=xl/ctrlProps/ctrlProp52.xml><?xml version="1.0" encoding="utf-8"?>
<formControlPr xmlns="http://schemas.microsoft.com/office/spreadsheetml/2009/9/main" objectType="CheckBox" fmlaLink="$H$257" lockText="1"/>
</file>

<file path=xl/ctrlProps/ctrlProp53.xml><?xml version="1.0" encoding="utf-8"?>
<formControlPr xmlns="http://schemas.microsoft.com/office/spreadsheetml/2009/9/main" objectType="CheckBox" fmlaLink="$H$258" lockText="1"/>
</file>

<file path=xl/ctrlProps/ctrlProp54.xml><?xml version="1.0" encoding="utf-8"?>
<formControlPr xmlns="http://schemas.microsoft.com/office/spreadsheetml/2009/9/main" objectType="CheckBox" fmlaLink="$H$259" lockText="1"/>
</file>

<file path=xl/ctrlProps/ctrlProp55.xml><?xml version="1.0" encoding="utf-8"?>
<formControlPr xmlns="http://schemas.microsoft.com/office/spreadsheetml/2009/9/main" objectType="CheckBox" fmlaLink="$H$349" lockText="1"/>
</file>

<file path=xl/ctrlProps/ctrlProp56.xml><?xml version="1.0" encoding="utf-8"?>
<formControlPr xmlns="http://schemas.microsoft.com/office/spreadsheetml/2009/9/main" objectType="CheckBox" checked="Checked" fmlaLink="$H$348" lockText="1"/>
</file>

<file path=xl/ctrlProps/ctrlProp57.xml><?xml version="1.0" encoding="utf-8"?>
<formControlPr xmlns="http://schemas.microsoft.com/office/spreadsheetml/2009/9/main" objectType="CheckBox" fmlaLink="$H$344" lockText="1"/>
</file>

<file path=xl/ctrlProps/ctrlProp58.xml><?xml version="1.0" encoding="utf-8"?>
<formControlPr xmlns="http://schemas.microsoft.com/office/spreadsheetml/2009/9/main" objectType="CheckBox" fmlaLink="$H$345" lockText="1"/>
</file>

<file path=xl/ctrlProps/ctrlProp59.xml><?xml version="1.0" encoding="utf-8"?>
<formControlPr xmlns="http://schemas.microsoft.com/office/spreadsheetml/2009/9/main" objectType="CheckBox" fmlaLink="$H$346" lockText="1"/>
</file>

<file path=xl/ctrlProps/ctrlProp6.xml><?xml version="1.0" encoding="utf-8"?>
<formControlPr xmlns="http://schemas.microsoft.com/office/spreadsheetml/2009/9/main" objectType="CheckBox" fmlaLink="$H$193" lockText="1"/>
</file>

<file path=xl/ctrlProps/ctrlProp60.xml><?xml version="1.0" encoding="utf-8"?>
<formControlPr xmlns="http://schemas.microsoft.com/office/spreadsheetml/2009/9/main" objectType="CheckBox" fmlaLink="$H$262" lockText="1"/>
</file>

<file path=xl/ctrlProps/ctrlProp61.xml><?xml version="1.0" encoding="utf-8"?>
<formControlPr xmlns="http://schemas.microsoft.com/office/spreadsheetml/2009/9/main" objectType="CheckBox" fmlaLink="$H$264" lockText="1"/>
</file>

<file path=xl/ctrlProps/ctrlProp62.xml><?xml version="1.0" encoding="utf-8"?>
<formControlPr xmlns="http://schemas.microsoft.com/office/spreadsheetml/2009/9/main" objectType="CheckBox" fmlaLink="$H$265" lockText="1"/>
</file>

<file path=xl/ctrlProps/ctrlProp63.xml><?xml version="1.0" encoding="utf-8"?>
<formControlPr xmlns="http://schemas.microsoft.com/office/spreadsheetml/2009/9/main" objectType="CheckBox" fmlaLink="$H$266" lockText="1"/>
</file>

<file path=xl/ctrlProps/ctrlProp64.xml><?xml version="1.0" encoding="utf-8"?>
<formControlPr xmlns="http://schemas.microsoft.com/office/spreadsheetml/2009/9/main" objectType="CheckBox" fmlaLink="$H$267" lockText="1"/>
</file>

<file path=xl/ctrlProps/ctrlProp65.xml><?xml version="1.0" encoding="utf-8"?>
<formControlPr xmlns="http://schemas.microsoft.com/office/spreadsheetml/2009/9/main" objectType="CheckBox" fmlaLink="$H$268" lockText="1"/>
</file>

<file path=xl/ctrlProps/ctrlProp66.xml><?xml version="1.0" encoding="utf-8"?>
<formControlPr xmlns="http://schemas.microsoft.com/office/spreadsheetml/2009/9/main" objectType="CheckBox" fmlaLink="$H$269" lockText="1"/>
</file>

<file path=xl/ctrlProps/ctrlProp67.xml><?xml version="1.0" encoding="utf-8"?>
<formControlPr xmlns="http://schemas.microsoft.com/office/spreadsheetml/2009/9/main" objectType="CheckBox" fmlaLink="$H$368" lockText="1"/>
</file>

<file path=xl/ctrlProps/ctrlProp68.xml><?xml version="1.0" encoding="utf-8"?>
<formControlPr xmlns="http://schemas.microsoft.com/office/spreadsheetml/2009/9/main" objectType="CheckBox" fmlaLink="$H$369" lockText="1"/>
</file>

<file path=xl/ctrlProps/ctrlProp69.xml><?xml version="1.0" encoding="utf-8"?>
<formControlPr xmlns="http://schemas.microsoft.com/office/spreadsheetml/2009/9/main" objectType="CheckBox" fmlaLink="$H$370" lockText="1"/>
</file>

<file path=xl/ctrlProps/ctrlProp7.xml><?xml version="1.0" encoding="utf-8"?>
<formControlPr xmlns="http://schemas.microsoft.com/office/spreadsheetml/2009/9/main" objectType="CheckBox" fmlaLink="$H$188" lockText="1"/>
</file>

<file path=xl/ctrlProps/ctrlProp70.xml><?xml version="1.0" encoding="utf-8"?>
<formControlPr xmlns="http://schemas.microsoft.com/office/spreadsheetml/2009/9/main" objectType="CheckBox" fmlaLink="$H$371" lockText="1"/>
</file>

<file path=xl/ctrlProps/ctrlProp71.xml><?xml version="1.0" encoding="utf-8"?>
<formControlPr xmlns="http://schemas.microsoft.com/office/spreadsheetml/2009/9/main" objectType="CheckBox" fmlaLink="$H$372" lockText="1"/>
</file>

<file path=xl/ctrlProps/ctrlProp72.xml><?xml version="1.0" encoding="utf-8"?>
<formControlPr xmlns="http://schemas.microsoft.com/office/spreadsheetml/2009/9/main" objectType="CheckBox" fmlaLink="$H$373" lockText="1"/>
</file>

<file path=xl/ctrlProps/ctrlProp73.xml><?xml version="1.0" encoding="utf-8"?>
<formControlPr xmlns="http://schemas.microsoft.com/office/spreadsheetml/2009/9/main" objectType="CheckBox" fmlaLink="$H$374" lockText="1"/>
</file>

<file path=xl/ctrlProps/ctrlProp74.xml><?xml version="1.0" encoding="utf-8"?>
<formControlPr xmlns="http://schemas.microsoft.com/office/spreadsheetml/2009/9/main" objectType="CheckBox" fmlaLink="$H$375" lockText="1"/>
</file>

<file path=xl/ctrlProps/ctrlProp75.xml><?xml version="1.0" encoding="utf-8"?>
<formControlPr xmlns="http://schemas.microsoft.com/office/spreadsheetml/2009/9/main" objectType="CheckBox" checked="Checked" fmlaLink="$H$273" lockText="1"/>
</file>

<file path=xl/ctrlProps/ctrlProp76.xml><?xml version="1.0" encoding="utf-8"?>
<formControlPr xmlns="http://schemas.microsoft.com/office/spreadsheetml/2009/9/main" objectType="CheckBox" checked="Checked" fmlaLink="$H$274" lockText="1"/>
</file>

<file path=xl/ctrlProps/ctrlProp77.xml><?xml version="1.0" encoding="utf-8"?>
<formControlPr xmlns="http://schemas.microsoft.com/office/spreadsheetml/2009/9/main" objectType="CheckBox" checked="Checked" fmlaLink="$H$275" lockText="1"/>
</file>

<file path=xl/ctrlProps/ctrlProp78.xml><?xml version="1.0" encoding="utf-8"?>
<formControlPr xmlns="http://schemas.microsoft.com/office/spreadsheetml/2009/9/main" objectType="CheckBox" checked="Checked" fmlaLink="$H$276" lockText="1"/>
</file>

<file path=xl/ctrlProps/ctrlProp79.xml><?xml version="1.0" encoding="utf-8"?>
<formControlPr xmlns="http://schemas.microsoft.com/office/spreadsheetml/2009/9/main" objectType="CheckBox" fmlaLink="$H$295" lockText="1"/>
</file>

<file path=xl/ctrlProps/ctrlProp8.xml><?xml version="1.0" encoding="utf-8"?>
<formControlPr xmlns="http://schemas.microsoft.com/office/spreadsheetml/2009/9/main" objectType="CheckBox" fmlaLink="$H$187" lockText="1"/>
</file>

<file path=xl/ctrlProps/ctrlProp80.xml><?xml version="1.0" encoding="utf-8"?>
<formControlPr xmlns="http://schemas.microsoft.com/office/spreadsheetml/2009/9/main" objectType="CheckBox" fmlaLink="$H$296" lockText="1"/>
</file>

<file path=xl/ctrlProps/ctrlProp81.xml><?xml version="1.0" encoding="utf-8"?>
<formControlPr xmlns="http://schemas.microsoft.com/office/spreadsheetml/2009/9/main" objectType="CheckBox" fmlaLink="$H$297" lockText="1"/>
</file>

<file path=xl/ctrlProps/ctrlProp82.xml><?xml version="1.0" encoding="utf-8"?>
<formControlPr xmlns="http://schemas.microsoft.com/office/spreadsheetml/2009/9/main" objectType="CheckBox" fmlaLink="$H$298" lockText="1"/>
</file>

<file path=xl/ctrlProps/ctrlProp83.xml><?xml version="1.0" encoding="utf-8"?>
<formControlPr xmlns="http://schemas.microsoft.com/office/spreadsheetml/2009/9/main" objectType="CheckBox" fmlaLink="$H$299" lockText="1"/>
</file>

<file path=xl/ctrlProps/ctrlProp84.xml><?xml version="1.0" encoding="utf-8"?>
<formControlPr xmlns="http://schemas.microsoft.com/office/spreadsheetml/2009/9/main" objectType="CheckBox" fmlaLink="$H$300" lockText="1"/>
</file>

<file path=xl/ctrlProps/ctrlProp85.xml><?xml version="1.0" encoding="utf-8"?>
<formControlPr xmlns="http://schemas.microsoft.com/office/spreadsheetml/2009/9/main" objectType="CheckBox" fmlaLink="$H$301" lockText="1"/>
</file>

<file path=xl/ctrlProps/ctrlProp86.xml><?xml version="1.0" encoding="utf-8"?>
<formControlPr xmlns="http://schemas.microsoft.com/office/spreadsheetml/2009/9/main" objectType="CheckBox" fmlaLink="$H$302" lockText="1"/>
</file>

<file path=xl/ctrlProps/ctrlProp87.xml><?xml version="1.0" encoding="utf-8"?>
<formControlPr xmlns="http://schemas.microsoft.com/office/spreadsheetml/2009/9/main" objectType="CheckBox" fmlaLink="$H$303" lockText="1"/>
</file>

<file path=xl/ctrlProps/ctrlProp88.xml><?xml version="1.0" encoding="utf-8"?>
<formControlPr xmlns="http://schemas.microsoft.com/office/spreadsheetml/2009/9/main" objectType="CheckBox" fmlaLink="$H$304" lockText="1"/>
</file>

<file path=xl/ctrlProps/ctrlProp89.xml><?xml version="1.0" encoding="utf-8"?>
<formControlPr xmlns="http://schemas.microsoft.com/office/spreadsheetml/2009/9/main" objectType="CheckBox" fmlaLink="$H$305" lockText="1"/>
</file>

<file path=xl/ctrlProps/ctrlProp9.xml><?xml version="1.0" encoding="utf-8"?>
<formControlPr xmlns="http://schemas.microsoft.com/office/spreadsheetml/2009/9/main" objectType="CheckBox" fmlaLink="$H$186" lockText="1"/>
</file>

<file path=xl/ctrlProps/ctrlProp90.xml><?xml version="1.0" encoding="utf-8"?>
<formControlPr xmlns="http://schemas.microsoft.com/office/spreadsheetml/2009/9/main" objectType="CheckBox" fmlaLink="$H$306" lockText="1"/>
</file>

<file path=xl/ctrlProps/ctrlProp91.xml><?xml version="1.0" encoding="utf-8"?>
<formControlPr xmlns="http://schemas.microsoft.com/office/spreadsheetml/2009/9/main" objectType="CheckBox" fmlaLink="$H$307" lockText="1"/>
</file>

<file path=xl/ctrlProps/ctrlProp92.xml><?xml version="1.0" encoding="utf-8"?>
<formControlPr xmlns="http://schemas.microsoft.com/office/spreadsheetml/2009/9/main" objectType="CheckBox" fmlaLink="$H$309" lockText="1"/>
</file>

<file path=xl/ctrlProps/ctrlProp93.xml><?xml version="1.0" encoding="utf-8"?>
<formControlPr xmlns="http://schemas.microsoft.com/office/spreadsheetml/2009/9/main" objectType="CheckBox" fmlaLink="$H$310" lockText="1"/>
</file>

<file path=xl/ctrlProps/ctrlProp94.xml><?xml version="1.0" encoding="utf-8"?>
<formControlPr xmlns="http://schemas.microsoft.com/office/spreadsheetml/2009/9/main" objectType="CheckBox" fmlaLink="$H$311" lockText="1"/>
</file>

<file path=xl/ctrlProps/ctrlProp95.xml><?xml version="1.0" encoding="utf-8"?>
<formControlPr xmlns="http://schemas.microsoft.com/office/spreadsheetml/2009/9/main" objectType="CheckBox" fmlaLink="$H$312" lockText="1"/>
</file>

<file path=xl/ctrlProps/ctrlProp96.xml><?xml version="1.0" encoding="utf-8"?>
<formControlPr xmlns="http://schemas.microsoft.com/office/spreadsheetml/2009/9/main" objectType="CheckBox" fmlaLink="$H$313" lockText="1"/>
</file>

<file path=xl/ctrlProps/ctrlProp97.xml><?xml version="1.0" encoding="utf-8"?>
<formControlPr xmlns="http://schemas.microsoft.com/office/spreadsheetml/2009/9/main" objectType="CheckBox" fmlaLink="$H$314" lockText="1"/>
</file>

<file path=xl/ctrlProps/ctrlProp98.xml><?xml version="1.0" encoding="utf-8"?>
<formControlPr xmlns="http://schemas.microsoft.com/office/spreadsheetml/2009/9/main" objectType="CheckBox" fmlaLink="$H$315" lockText="1"/>
</file>

<file path=xl/ctrlProps/ctrlProp99.xml><?xml version="1.0" encoding="utf-8"?>
<formControlPr xmlns="http://schemas.microsoft.com/office/spreadsheetml/2009/9/main" objectType="CheckBox" fmlaLink="$H$316"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12718677</xdr:colOff>
      <xdr:row>1</xdr:row>
      <xdr:rowOff>78441</xdr:rowOff>
    </xdr:from>
    <xdr:to>
      <xdr:col>2</xdr:col>
      <xdr:colOff>13307559</xdr:colOff>
      <xdr:row>4</xdr:row>
      <xdr:rowOff>292316</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17088971" y="268941"/>
          <a:ext cx="588882" cy="886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14147</xdr:colOff>
      <xdr:row>8</xdr:row>
      <xdr:rowOff>79564</xdr:rowOff>
    </xdr:from>
    <xdr:to>
      <xdr:col>12</xdr:col>
      <xdr:colOff>739303</xdr:colOff>
      <xdr:row>29</xdr:row>
      <xdr:rowOff>40476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689535</xdr:colOff>
      <xdr:row>8</xdr:row>
      <xdr:rowOff>79564</xdr:rowOff>
    </xdr:from>
    <xdr:to>
      <xdr:col>17</xdr:col>
      <xdr:colOff>807472</xdr:colOff>
      <xdr:row>29</xdr:row>
      <xdr:rowOff>40476</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50146</xdr:colOff>
      <xdr:row>33</xdr:row>
      <xdr:rowOff>56168</xdr:rowOff>
    </xdr:from>
    <xdr:to>
      <xdr:col>8</xdr:col>
      <xdr:colOff>923253</xdr:colOff>
      <xdr:row>48</xdr:row>
      <xdr:rowOff>100993</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134471</xdr:rowOff>
    </xdr:from>
    <xdr:to>
      <xdr:col>2</xdr:col>
      <xdr:colOff>571500</xdr:colOff>
      <xdr:row>52</xdr:row>
      <xdr:rowOff>145677</xdr:rowOff>
    </xdr:to>
    <xdr:cxnSp macro="">
      <xdr:nvCxnSpPr>
        <xdr:cNvPr id="7" name="Прямая соединительная линия 6"/>
        <xdr:cNvCxnSpPr/>
      </xdr:nvCxnSpPr>
      <xdr:spPr>
        <a:xfrm>
          <a:off x="1210235" y="8561295"/>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53</xdr:row>
      <xdr:rowOff>107576</xdr:rowOff>
    </xdr:from>
    <xdr:to>
      <xdr:col>2</xdr:col>
      <xdr:colOff>567018</xdr:colOff>
      <xdr:row>53</xdr:row>
      <xdr:rowOff>118782</xdr:rowOff>
    </xdr:to>
    <xdr:cxnSp macro="">
      <xdr:nvCxnSpPr>
        <xdr:cNvPr id="8" name="Прямая соединительная линия 7"/>
        <xdr:cNvCxnSpPr/>
      </xdr:nvCxnSpPr>
      <xdr:spPr>
        <a:xfrm>
          <a:off x="1205753" y="8489576"/>
          <a:ext cx="571500" cy="11206"/>
        </a:xfrm>
        <a:prstGeom prst="line">
          <a:avLst/>
        </a:prstGeom>
        <a:ln w="47625">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84743</xdr:colOff>
      <xdr:row>83</xdr:row>
      <xdr:rowOff>76340</xdr:rowOff>
    </xdr:from>
    <xdr:to>
      <xdr:col>9</xdr:col>
      <xdr:colOff>32565</xdr:colOff>
      <xdr:row>99</xdr:row>
      <xdr:rowOff>9106</xdr:rowOff>
    </xdr:to>
    <xdr:graphicFrame macro="">
      <xdr:nvGraphicFramePr>
        <xdr:cNvPr id="9" name="Диаграмма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103</xdr:row>
      <xdr:rowOff>134471</xdr:rowOff>
    </xdr:from>
    <xdr:to>
      <xdr:col>2</xdr:col>
      <xdr:colOff>571500</xdr:colOff>
      <xdr:row>103</xdr:row>
      <xdr:rowOff>145677</xdr:rowOff>
    </xdr:to>
    <xdr:cxnSp macro="">
      <xdr:nvCxnSpPr>
        <xdr:cNvPr id="10" name="Прямая соединительная линия 9"/>
        <xdr:cNvCxnSpPr/>
      </xdr:nvCxnSpPr>
      <xdr:spPr>
        <a:xfrm>
          <a:off x="1210235" y="8796618"/>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104</xdr:row>
      <xdr:rowOff>107576</xdr:rowOff>
    </xdr:from>
    <xdr:to>
      <xdr:col>2</xdr:col>
      <xdr:colOff>567018</xdr:colOff>
      <xdr:row>104</xdr:row>
      <xdr:rowOff>118782</xdr:rowOff>
    </xdr:to>
    <xdr:cxnSp macro="">
      <xdr:nvCxnSpPr>
        <xdr:cNvPr id="11" name="Прямая соединительная линия 10"/>
        <xdr:cNvCxnSpPr/>
      </xdr:nvCxnSpPr>
      <xdr:spPr>
        <a:xfrm>
          <a:off x="1205753" y="8971429"/>
          <a:ext cx="571500" cy="11206"/>
        </a:xfrm>
        <a:prstGeom prst="line">
          <a:avLst/>
        </a:prstGeom>
        <a:ln w="47625">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71436</xdr:colOff>
      <xdr:row>58</xdr:row>
      <xdr:rowOff>55562</xdr:rowOff>
    </xdr:from>
    <xdr:to>
      <xdr:col>12</xdr:col>
      <xdr:colOff>796592</xdr:colOff>
      <xdr:row>78</xdr:row>
      <xdr:rowOff>185219</xdr:rowOff>
    </xdr:to>
    <xdr:graphicFrame macro="">
      <xdr:nvGraphicFramePr>
        <xdr:cNvPr id="12" name="Диаграмма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714375</xdr:colOff>
      <xdr:row>58</xdr:row>
      <xdr:rowOff>14941</xdr:rowOff>
    </xdr:from>
    <xdr:to>
      <xdr:col>17</xdr:col>
      <xdr:colOff>832312</xdr:colOff>
      <xdr:row>78</xdr:row>
      <xdr:rowOff>144598</xdr:rowOff>
    </xdr:to>
    <xdr:graphicFrame macro="">
      <xdr:nvGraphicFramePr>
        <xdr:cNvPr id="13" name="Диаграмма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84743</xdr:colOff>
      <xdr:row>134</xdr:row>
      <xdr:rowOff>76340</xdr:rowOff>
    </xdr:from>
    <xdr:to>
      <xdr:col>9</xdr:col>
      <xdr:colOff>32565</xdr:colOff>
      <xdr:row>150</xdr:row>
      <xdr:rowOff>9106</xdr:rowOff>
    </xdr:to>
    <xdr:graphicFrame macro="">
      <xdr:nvGraphicFramePr>
        <xdr:cNvPr id="15" name="Диаграмма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154</xdr:row>
      <xdr:rowOff>134471</xdr:rowOff>
    </xdr:from>
    <xdr:to>
      <xdr:col>2</xdr:col>
      <xdr:colOff>571500</xdr:colOff>
      <xdr:row>154</xdr:row>
      <xdr:rowOff>145677</xdr:rowOff>
    </xdr:to>
    <xdr:cxnSp macro="">
      <xdr:nvCxnSpPr>
        <xdr:cNvPr id="16" name="Прямая соединительная линия 15"/>
        <xdr:cNvCxnSpPr/>
      </xdr:nvCxnSpPr>
      <xdr:spPr>
        <a:xfrm>
          <a:off x="1214438" y="18172440"/>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155</xdr:row>
      <xdr:rowOff>107576</xdr:rowOff>
    </xdr:from>
    <xdr:to>
      <xdr:col>2</xdr:col>
      <xdr:colOff>567018</xdr:colOff>
      <xdr:row>155</xdr:row>
      <xdr:rowOff>118782</xdr:rowOff>
    </xdr:to>
    <xdr:cxnSp macro="">
      <xdr:nvCxnSpPr>
        <xdr:cNvPr id="17" name="Прямая соединительная линия 16"/>
        <xdr:cNvCxnSpPr/>
      </xdr:nvCxnSpPr>
      <xdr:spPr>
        <a:xfrm>
          <a:off x="1207854" y="18347951"/>
          <a:ext cx="573602" cy="11206"/>
        </a:xfrm>
        <a:prstGeom prst="line">
          <a:avLst/>
        </a:prstGeom>
        <a:ln w="47625">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71436</xdr:colOff>
      <xdr:row>109</xdr:row>
      <xdr:rowOff>55562</xdr:rowOff>
    </xdr:from>
    <xdr:to>
      <xdr:col>12</xdr:col>
      <xdr:colOff>796592</xdr:colOff>
      <xdr:row>129</xdr:row>
      <xdr:rowOff>184562</xdr:rowOff>
    </xdr:to>
    <xdr:graphicFrame macro="">
      <xdr:nvGraphicFramePr>
        <xdr:cNvPr id="18" name="Диаграмма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714375</xdr:colOff>
      <xdr:row>109</xdr:row>
      <xdr:rowOff>14941</xdr:rowOff>
    </xdr:from>
    <xdr:to>
      <xdr:col>17</xdr:col>
      <xdr:colOff>832312</xdr:colOff>
      <xdr:row>129</xdr:row>
      <xdr:rowOff>143941</xdr:rowOff>
    </xdr:to>
    <xdr:graphicFrame macro="">
      <xdr:nvGraphicFramePr>
        <xdr:cNvPr id="19" name="Диаграмма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78441</xdr:colOff>
      <xdr:row>1</xdr:row>
      <xdr:rowOff>44824</xdr:rowOff>
    </xdr:from>
    <xdr:to>
      <xdr:col>1</xdr:col>
      <xdr:colOff>667323</xdr:colOff>
      <xdr:row>5</xdr:row>
      <xdr:rowOff>169052</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83559" y="235324"/>
          <a:ext cx="588882" cy="886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onomy.gov.ru/material/directions/makroec/prognozy_socialno_ekonomicheskogo_razvitiya/prognoz_socialno_ekonomicheskogo_razvitiya_rossiyskoy_federacii_na_period_do_2036_goda.html" TargetMode="External"/><Relationship Id="rId1" Type="http://schemas.openxmlformats.org/officeDocument/2006/relationships/hyperlink" Target="https://economy.gov.ru/material/directions/makroec/prognozy_socialno_ekonomicheskogo_razvitiya/prognoz_socialno_ekonomicheskogo_razvitiya_rf_na_2022_god_i_na_planovyy_period_2023_i_2024_godov.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vmlDrawing" Target="../drawings/vmlDrawing1.v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6"/>
  <dimension ref="B1:C91"/>
  <sheetViews>
    <sheetView tabSelected="1" view="pageBreakPreview" zoomScale="85" zoomScaleNormal="85" zoomScaleSheetLayoutView="85" workbookViewId="0">
      <selection activeCell="A2" sqref="A2"/>
    </sheetView>
  </sheetViews>
  <sheetFormatPr defaultRowHeight="15" outlineLevelRow="1"/>
  <cols>
    <col min="2" max="2" width="56.42578125" style="188" bestFit="1" customWidth="1"/>
    <col min="3" max="3" width="200.7109375" style="189" customWidth="1"/>
  </cols>
  <sheetData>
    <row r="1" spans="2:3" ht="8.25" customHeight="1"/>
    <row r="2" spans="2:3" ht="23.25">
      <c r="B2" s="258" t="s">
        <v>357</v>
      </c>
    </row>
    <row r="3" spans="2:3">
      <c r="B3" s="701" t="s">
        <v>608</v>
      </c>
    </row>
    <row r="4" spans="2:3">
      <c r="B4" s="702"/>
    </row>
    <row r="5" spans="2:3" ht="135" customHeight="1">
      <c r="B5" s="702"/>
    </row>
    <row r="6" spans="2:3">
      <c r="B6" s="253" t="s">
        <v>480</v>
      </c>
    </row>
    <row r="8" spans="2:3">
      <c r="B8" s="212" t="s">
        <v>397</v>
      </c>
      <c r="C8" s="213"/>
    </row>
    <row r="9" spans="2:3">
      <c r="B9" s="191" t="s">
        <v>398</v>
      </c>
      <c r="C9" s="190" t="s">
        <v>503</v>
      </c>
    </row>
    <row r="10" spans="2:3">
      <c r="B10" s="191" t="s">
        <v>399</v>
      </c>
      <c r="C10" s="190" t="s">
        <v>493</v>
      </c>
    </row>
    <row r="11" spans="2:3">
      <c r="B11" s="191" t="s">
        <v>494</v>
      </c>
      <c r="C11" s="190" t="s">
        <v>495</v>
      </c>
    </row>
    <row r="12" spans="2:3">
      <c r="B12" s="191" t="s">
        <v>401</v>
      </c>
      <c r="C12" s="190" t="s">
        <v>496</v>
      </c>
    </row>
    <row r="13" spans="2:3">
      <c r="B13" s="191" t="s">
        <v>402</v>
      </c>
      <c r="C13" s="190" t="s">
        <v>404</v>
      </c>
    </row>
    <row r="14" spans="2:3">
      <c r="B14" s="212" t="s">
        <v>358</v>
      </c>
      <c r="C14" s="213"/>
    </row>
    <row r="15" spans="2:3">
      <c r="B15" s="191" t="s">
        <v>359</v>
      </c>
      <c r="C15" s="190" t="s">
        <v>361</v>
      </c>
    </row>
    <row r="16" spans="2:3">
      <c r="B16" s="191" t="s">
        <v>353</v>
      </c>
      <c r="C16" s="190" t="s">
        <v>360</v>
      </c>
    </row>
    <row r="17" spans="2:3">
      <c r="B17" s="212" t="s">
        <v>362</v>
      </c>
      <c r="C17" s="213"/>
    </row>
    <row r="18" spans="2:3">
      <c r="B18" s="191" t="s">
        <v>363</v>
      </c>
      <c r="C18" s="190" t="s">
        <v>366</v>
      </c>
    </row>
    <row r="19" spans="2:3">
      <c r="B19" s="191" t="s">
        <v>561</v>
      </c>
      <c r="C19" s="190" t="s">
        <v>562</v>
      </c>
    </row>
    <row r="20" spans="2:3">
      <c r="B20" s="191" t="s">
        <v>73</v>
      </c>
      <c r="C20" s="190" t="s">
        <v>365</v>
      </c>
    </row>
    <row r="21" spans="2:3">
      <c r="B21" s="191" t="s">
        <v>72</v>
      </c>
      <c r="C21" s="190" t="s">
        <v>416</v>
      </c>
    </row>
    <row r="22" spans="2:3" ht="30">
      <c r="B22" s="191" t="s">
        <v>268</v>
      </c>
      <c r="C22" s="190" t="s">
        <v>498</v>
      </c>
    </row>
    <row r="23" spans="2:3" ht="30">
      <c r="B23" s="191" t="s">
        <v>121</v>
      </c>
      <c r="C23" s="190" t="s">
        <v>497</v>
      </c>
    </row>
    <row r="24" spans="2:3" ht="30">
      <c r="B24" s="191" t="s">
        <v>567</v>
      </c>
      <c r="C24" s="190" t="s">
        <v>568</v>
      </c>
    </row>
    <row r="25" spans="2:3">
      <c r="B25" s="210" t="s">
        <v>396</v>
      </c>
      <c r="C25" s="211" t="s">
        <v>394</v>
      </c>
    </row>
    <row r="26" spans="2:3">
      <c r="B26" s="212" t="s">
        <v>76</v>
      </c>
      <c r="C26" s="213"/>
    </row>
    <row r="27" spans="2:3" ht="30">
      <c r="B27" s="191" t="s">
        <v>80</v>
      </c>
      <c r="C27" s="190" t="s">
        <v>552</v>
      </c>
    </row>
    <row r="28" spans="2:3" hidden="1" outlineLevel="1">
      <c r="B28" s="192" t="s">
        <v>77</v>
      </c>
      <c r="C28" s="190" t="s">
        <v>499</v>
      </c>
    </row>
    <row r="29" spans="2:3" hidden="1" outlineLevel="1">
      <c r="B29" s="192" t="s">
        <v>81</v>
      </c>
      <c r="C29" s="190" t="s">
        <v>500</v>
      </c>
    </row>
    <row r="30" spans="2:3" collapsed="1">
      <c r="B30" s="192" t="s">
        <v>79</v>
      </c>
      <c r="C30" s="190"/>
    </row>
    <row r="31" spans="2:3" ht="30">
      <c r="B31" s="203" t="s">
        <v>276</v>
      </c>
      <c r="C31" s="190" t="s">
        <v>564</v>
      </c>
    </row>
    <row r="32" spans="2:3" ht="30">
      <c r="B32" s="203" t="s">
        <v>272</v>
      </c>
      <c r="C32" s="190" t="s">
        <v>565</v>
      </c>
    </row>
    <row r="33" spans="2:3" ht="30">
      <c r="B33" s="203" t="s">
        <v>293</v>
      </c>
      <c r="C33" s="190" t="s">
        <v>566</v>
      </c>
    </row>
    <row r="34" spans="2:3">
      <c r="B34" s="192" t="s">
        <v>78</v>
      </c>
      <c r="C34" s="190"/>
    </row>
    <row r="35" spans="2:3">
      <c r="B35" s="203" t="s">
        <v>276</v>
      </c>
      <c r="C35" s="190" t="s">
        <v>501</v>
      </c>
    </row>
    <row r="36" spans="2:3">
      <c r="B36" s="203" t="s">
        <v>272</v>
      </c>
      <c r="C36" s="190" t="s">
        <v>367</v>
      </c>
    </row>
    <row r="37" spans="2:3">
      <c r="B37" s="203" t="s">
        <v>293</v>
      </c>
      <c r="C37" s="190" t="s">
        <v>368</v>
      </c>
    </row>
    <row r="38" spans="2:3">
      <c r="B38" s="203" t="s">
        <v>284</v>
      </c>
      <c r="C38" s="190" t="s">
        <v>369</v>
      </c>
    </row>
    <row r="39" spans="2:3">
      <c r="B39" s="192" t="s">
        <v>370</v>
      </c>
      <c r="C39" s="190"/>
    </row>
    <row r="40" spans="2:3">
      <c r="B40" s="203" t="s">
        <v>276</v>
      </c>
      <c r="C40" s="190" t="s">
        <v>502</v>
      </c>
    </row>
    <row r="41" spans="2:3">
      <c r="B41" s="203" t="s">
        <v>272</v>
      </c>
      <c r="C41" s="190" t="s">
        <v>371</v>
      </c>
    </row>
    <row r="42" spans="2:3">
      <c r="B42" s="203" t="s">
        <v>293</v>
      </c>
      <c r="C42" s="190" t="s">
        <v>368</v>
      </c>
    </row>
    <row r="43" spans="2:3">
      <c r="B43" s="203" t="s">
        <v>284</v>
      </c>
      <c r="C43" s="190" t="s">
        <v>372</v>
      </c>
    </row>
    <row r="44" spans="2:3">
      <c r="B44" s="212" t="s">
        <v>324</v>
      </c>
      <c r="C44" s="213"/>
    </row>
    <row r="45" spans="2:3">
      <c r="B45" s="191" t="s">
        <v>507</v>
      </c>
      <c r="C45" s="190" t="s">
        <v>508</v>
      </c>
    </row>
    <row r="46" spans="2:3" ht="30">
      <c r="B46" s="191" t="s">
        <v>322</v>
      </c>
      <c r="C46" s="190" t="s">
        <v>414</v>
      </c>
    </row>
    <row r="47" spans="2:3">
      <c r="B47" s="212" t="s">
        <v>333</v>
      </c>
      <c r="C47" s="213"/>
    </row>
    <row r="48" spans="2:3" ht="30">
      <c r="B48" s="191"/>
      <c r="C48" s="190" t="s">
        <v>375</v>
      </c>
    </row>
    <row r="49" spans="2:3">
      <c r="B49" s="212" t="s">
        <v>258</v>
      </c>
      <c r="C49" s="213"/>
    </row>
    <row r="50" spans="2:3">
      <c r="B50" s="191" t="s">
        <v>509</v>
      </c>
      <c r="C50" s="190"/>
    </row>
    <row r="51" spans="2:3">
      <c r="B51" s="192" t="s">
        <v>75</v>
      </c>
      <c r="C51" s="190" t="s">
        <v>373</v>
      </c>
    </row>
    <row r="52" spans="2:3" ht="30">
      <c r="B52" s="192" t="s">
        <v>350</v>
      </c>
      <c r="C52" s="190" t="s">
        <v>415</v>
      </c>
    </row>
    <row r="53" spans="2:3" ht="30">
      <c r="B53" s="192" t="s">
        <v>351</v>
      </c>
      <c r="C53" s="190" t="s">
        <v>391</v>
      </c>
    </row>
    <row r="54" spans="2:3">
      <c r="B54" s="192" t="s">
        <v>352</v>
      </c>
      <c r="C54" s="190" t="s">
        <v>374</v>
      </c>
    </row>
    <row r="55" spans="2:3">
      <c r="B55" s="192" t="s">
        <v>432</v>
      </c>
      <c r="C55" s="190" t="s">
        <v>550</v>
      </c>
    </row>
    <row r="56" spans="2:3">
      <c r="B56" s="191" t="s">
        <v>510</v>
      </c>
      <c r="C56" s="190"/>
    </row>
    <row r="57" spans="2:3">
      <c r="B57" s="192" t="s">
        <v>148</v>
      </c>
      <c r="C57" s="190" t="s">
        <v>551</v>
      </c>
    </row>
    <row r="58" spans="2:3">
      <c r="B58" s="192" t="s">
        <v>6</v>
      </c>
      <c r="C58" s="190" t="s">
        <v>551</v>
      </c>
    </row>
    <row r="59" spans="2:3">
      <c r="B59" s="192" t="s">
        <v>263</v>
      </c>
      <c r="C59" s="190" t="s">
        <v>551</v>
      </c>
    </row>
    <row r="60" spans="2:3">
      <c r="B60" s="192" t="s">
        <v>207</v>
      </c>
      <c r="C60" s="190" t="s">
        <v>551</v>
      </c>
    </row>
    <row r="61" spans="2:3">
      <c r="B61" s="212" t="s">
        <v>376</v>
      </c>
      <c r="C61" s="213"/>
    </row>
    <row r="62" spans="2:3">
      <c r="B62" s="191" t="s">
        <v>123</v>
      </c>
      <c r="C62" s="190" t="s">
        <v>563</v>
      </c>
    </row>
    <row r="63" spans="2:3">
      <c r="B63" s="193" t="s">
        <v>294</v>
      </c>
      <c r="C63" s="194"/>
    </row>
    <row r="64" spans="2:3">
      <c r="B64" s="195" t="s">
        <v>269</v>
      </c>
      <c r="C64" s="194"/>
    </row>
    <row r="65" spans="2:3" ht="75">
      <c r="B65" s="196" t="s">
        <v>286</v>
      </c>
      <c r="C65" s="194" t="s">
        <v>418</v>
      </c>
    </row>
    <row r="66" spans="2:3">
      <c r="B66" s="195" t="s">
        <v>270</v>
      </c>
      <c r="C66" s="194"/>
    </row>
    <row r="67" spans="2:3" ht="75">
      <c r="B67" s="196" t="s">
        <v>286</v>
      </c>
      <c r="C67" s="194" t="s">
        <v>419</v>
      </c>
    </row>
    <row r="68" spans="2:3">
      <c r="B68" s="196" t="s">
        <v>381</v>
      </c>
      <c r="C68" s="197" t="s">
        <v>382</v>
      </c>
    </row>
    <row r="69" spans="2:3">
      <c r="B69" s="196" t="s">
        <v>125</v>
      </c>
      <c r="C69" s="194"/>
    </row>
    <row r="70" spans="2:3">
      <c r="B70" s="198" t="s">
        <v>212</v>
      </c>
      <c r="C70" s="194" t="s">
        <v>379</v>
      </c>
    </row>
    <row r="71" spans="2:3">
      <c r="B71" s="198" t="s">
        <v>214</v>
      </c>
      <c r="C71" s="194" t="s">
        <v>380</v>
      </c>
    </row>
    <row r="72" spans="2:3">
      <c r="B72" s="193" t="s">
        <v>335</v>
      </c>
      <c r="C72" s="194"/>
    </row>
    <row r="73" spans="2:3">
      <c r="B73" s="195" t="s">
        <v>269</v>
      </c>
      <c r="C73" s="194"/>
    </row>
    <row r="74" spans="2:3" ht="30">
      <c r="B74" s="196" t="s">
        <v>140</v>
      </c>
      <c r="C74" s="194" t="s">
        <v>420</v>
      </c>
    </row>
    <row r="75" spans="2:3" ht="30">
      <c r="B75" s="196" t="s">
        <v>141</v>
      </c>
      <c r="C75" s="194" t="s">
        <v>421</v>
      </c>
    </row>
    <row r="76" spans="2:3">
      <c r="B76" s="196" t="s">
        <v>383</v>
      </c>
      <c r="C76" s="194" t="s">
        <v>384</v>
      </c>
    </row>
    <row r="77" spans="2:3">
      <c r="B77" s="196" t="s">
        <v>144</v>
      </c>
      <c r="C77" s="194" t="s">
        <v>385</v>
      </c>
    </row>
    <row r="78" spans="2:3">
      <c r="B78" s="196" t="s">
        <v>143</v>
      </c>
      <c r="C78" s="194" t="s">
        <v>385</v>
      </c>
    </row>
    <row r="79" spans="2:3">
      <c r="B79" s="195" t="s">
        <v>225</v>
      </c>
      <c r="C79" s="194"/>
    </row>
    <row r="80" spans="2:3" ht="30">
      <c r="B80" s="196" t="s">
        <v>254</v>
      </c>
      <c r="C80" s="194" t="s">
        <v>447</v>
      </c>
    </row>
    <row r="81" spans="2:3" ht="30">
      <c r="B81" s="196" t="s">
        <v>253</v>
      </c>
      <c r="C81" s="194" t="s">
        <v>422</v>
      </c>
    </row>
    <row r="82" spans="2:3">
      <c r="B82" s="196" t="s">
        <v>386</v>
      </c>
      <c r="C82" s="194" t="s">
        <v>387</v>
      </c>
    </row>
    <row r="83" spans="2:3">
      <c r="B83" s="200" t="s">
        <v>119</v>
      </c>
      <c r="C83" s="199" t="s">
        <v>388</v>
      </c>
    </row>
    <row r="84" spans="2:3">
      <c r="B84" s="212" t="s">
        <v>389</v>
      </c>
      <c r="C84" s="213"/>
    </row>
    <row r="85" spans="2:3" ht="30">
      <c r="B85" s="191"/>
      <c r="C85" s="190" t="s">
        <v>417</v>
      </c>
    </row>
    <row r="86" spans="2:3" s="37" customFormat="1">
      <c r="B86" s="201"/>
      <c r="C86" s="202"/>
    </row>
    <row r="87" spans="2:3">
      <c r="B87" s="212" t="s">
        <v>390</v>
      </c>
      <c r="C87" s="213"/>
    </row>
    <row r="88" spans="2:3" ht="30">
      <c r="B88" s="191"/>
      <c r="C88" s="190" t="s">
        <v>422</v>
      </c>
    </row>
    <row r="89" spans="2:3">
      <c r="B89" s="191" t="s">
        <v>392</v>
      </c>
      <c r="C89" s="190" t="s">
        <v>393</v>
      </c>
    </row>
    <row r="90" spans="2:3">
      <c r="B90" s="212" t="s">
        <v>403</v>
      </c>
      <c r="C90" s="213"/>
    </row>
    <row r="91" spans="2:3">
      <c r="B91" s="191"/>
      <c r="C91" s="190" t="s">
        <v>448</v>
      </c>
    </row>
  </sheetData>
  <sheetProtection password="F585" sheet="1" objects="1" scenarios="1" formatCells="0" formatColumns="0" formatRows="0"/>
  <mergeCells count="1">
    <mergeCell ref="B3:B5"/>
  </mergeCells>
  <printOptions horizontalCentered="1"/>
  <pageMargins left="0.78740157480314965" right="0.78740157480314965" top="0.59055118110236227" bottom="0.31496062992125984" header="0.31496062992125984" footer="0.31496062992125984"/>
  <pageSetup paperSize="9" scale="47" fitToHeight="0" orientation="landscape" r:id="rId1"/>
  <rowBreaks count="1" manualBreakCount="1">
    <brk id="60" min="1" max="2" man="1"/>
  </rowBreaks>
  <drawing r:id="rId2"/>
</worksheet>
</file>

<file path=xl/worksheets/sheet10.xml><?xml version="1.0" encoding="utf-8"?>
<worksheet xmlns="http://schemas.openxmlformats.org/spreadsheetml/2006/main" xmlns:r="http://schemas.openxmlformats.org/officeDocument/2006/relationships">
  <sheetPr codeName="Лист9">
    <pageSetUpPr fitToPage="1"/>
  </sheetPr>
  <dimension ref="A7:DK157"/>
  <sheetViews>
    <sheetView view="pageBreakPreview" zoomScale="70" zoomScaleNormal="85" zoomScaleSheetLayoutView="70" workbookViewId="0">
      <pane xSplit="9" ySplit="15" topLeftCell="J16"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8" customWidth="1"/>
    <col min="2" max="6" width="9.140625" customWidth="1"/>
    <col min="7" max="7" width="19.140625" customWidth="1"/>
    <col min="8" max="8" width="12.42578125" style="7" bestFit="1" customWidth="1"/>
    <col min="9" max="9" width="12.28515625" style="3" bestFit="1" customWidth="1"/>
    <col min="10" max="59" width="12.140625" bestFit="1" customWidth="1"/>
    <col min="60" max="98" width="10.7109375" bestFit="1" customWidth="1"/>
    <col min="99" max="99" width="10.7109375" customWidth="1"/>
    <col min="100" max="114" width="10.7109375" bestFit="1" customWidth="1"/>
    <col min="115" max="16384" width="9.140625" hidden="1"/>
  </cols>
  <sheetData>
    <row r="7" spans="2:115" ht="26.25">
      <c r="B7" s="271" t="str">
        <f>"Проект: "&amp;Ввод!E3</f>
        <v>Проект: Реконструкция системы водоснабжения и водоотведения г.[•]</v>
      </c>
    </row>
    <row r="8" spans="2:115" ht="23.25">
      <c r="B8" s="254" t="s">
        <v>488</v>
      </c>
    </row>
    <row r="9" spans="2:115">
      <c r="B9" t="s">
        <v>379</v>
      </c>
    </row>
    <row r="11" spans="2:115">
      <c r="B11" s="78"/>
      <c r="C11" s="78"/>
      <c r="D11" s="78"/>
      <c r="E11" s="78"/>
      <c r="F11" s="78"/>
      <c r="G11" s="78"/>
      <c r="H11" s="79"/>
      <c r="I11" s="88"/>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2: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2:11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2:11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2:11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2:115">
      <c r="B16" s="143" t="s">
        <v>176</v>
      </c>
    </row>
    <row r="17" spans="1:114" s="78" customFormat="1">
      <c r="A17" s="160"/>
      <c r="B17" s="78" t="s">
        <v>10</v>
      </c>
      <c r="H17" s="79"/>
      <c r="I17" s="88"/>
    </row>
    <row r="18" spans="1:114">
      <c r="B18" s="11" t="s">
        <v>180</v>
      </c>
    </row>
    <row r="19" spans="1:114">
      <c r="B19" s="12" t="s">
        <v>177</v>
      </c>
      <c r="H19" s="7" t="s">
        <v>0</v>
      </c>
      <c r="J19" s="5">
        <f>-Выручка!J33</f>
        <v>-36016.666666666672</v>
      </c>
      <c r="K19" s="5">
        <f>-Выручка!K33</f>
        <v>-34871.354166666664</v>
      </c>
      <c r="L19" s="5">
        <f>-Выручка!L33</f>
        <v>-35575.619270833326</v>
      </c>
      <c r="M19" s="5">
        <f>-Выручка!M33</f>
        <v>-35681.356263020825</v>
      </c>
      <c r="N19" s="5">
        <f>-Выручка!N33</f>
        <v>-35787.621940169258</v>
      </c>
      <c r="O19" s="5">
        <f>-Выручка!O33</f>
        <v>-35894.418945703437</v>
      </c>
      <c r="P19" s="5">
        <f>-Выручка!P33</f>
        <v>-36574.097481265278</v>
      </c>
      <c r="Q19" s="5">
        <f>-Выручка!Q33</f>
        <v>-36681.965126779942</v>
      </c>
      <c r="R19" s="5">
        <f>-Выручка!R33</f>
        <v>-36790.37211052217</v>
      </c>
      <c r="S19" s="5">
        <f>-Выручка!S33</f>
        <v>-36899.32112918311</v>
      </c>
      <c r="T19" s="5">
        <f>-Выручка!T33</f>
        <v>-37606.832514395028</v>
      </c>
      <c r="U19" s="5">
        <f>-Выручка!U33</f>
        <v>-37741.873746968042</v>
      </c>
      <c r="V19" s="5">
        <f>-Выручка!V33</f>
        <v>-37852.465185703935</v>
      </c>
      <c r="W19" s="5">
        <f>-Выручка!W33</f>
        <v>-37963.609581633493</v>
      </c>
      <c r="X19" s="5">
        <f>-Выручка!X33</f>
        <v>-38699.003252654358</v>
      </c>
      <c r="Y19" s="5">
        <f>-Выручка!Y33</f>
        <v>-38811.26187115311</v>
      </c>
      <c r="Z19" s="5">
        <f>-Выручка!Z33</f>
        <v>-38924.081782744361</v>
      </c>
      <c r="AA19" s="5">
        <f>-Выручка!AA33</f>
        <v>-39037.465793893571</v>
      </c>
      <c r="AB19" s="5">
        <f>-Выручка!AB33</f>
        <v>-39799.195760872753</v>
      </c>
      <c r="AC19" s="5">
        <f>-Выручка!AC33</f>
        <v>-39913.716446733728</v>
      </c>
      <c r="AD19" s="5">
        <f>-Выручка!AD33</f>
        <v>-40028.809736024006</v>
      </c>
      <c r="AE19" s="5">
        <f>-Выручка!AE33</f>
        <v>-40144.478491760747</v>
      </c>
      <c r="AF19" s="5">
        <f>-Выручка!AF33</f>
        <v>-40932.304170176067</v>
      </c>
      <c r="AG19" s="5">
        <f>-Выручка!AG33</f>
        <v>-41049.13250518906</v>
      </c>
      <c r="AH19" s="5">
        <f>-Выручка!AH33</f>
        <v>-41166.544981877116</v>
      </c>
      <c r="AI19" s="5">
        <f>-Выручка!AI33</f>
        <v>-41284.544520948621</v>
      </c>
      <c r="AJ19" s="5">
        <f>-Выручка!AJ33</f>
        <v>-42099.299888666545</v>
      </c>
      <c r="AK19" s="5">
        <f>-Выручка!AK33</f>
        <v>-42218.482373117236</v>
      </c>
      <c r="AL19" s="5">
        <f>-Выручка!AL33</f>
        <v>-42338.260769990178</v>
      </c>
      <c r="AM19" s="5">
        <f>-Выручка!AM33</f>
        <v>-42458.638058847486</v>
      </c>
      <c r="AN19" s="5">
        <f>-Выручка!AN33</f>
        <v>-43301.911092740862</v>
      </c>
      <c r="AO19" s="5">
        <f>-Выручка!AO33</f>
        <v>-43423.495163918968</v>
      </c>
      <c r="AP19" s="5">
        <f>-Выручка!AP33</f>
        <v>-43545.687155452957</v>
      </c>
      <c r="AQ19" s="5">
        <f>-Выручка!AQ33</f>
        <v>-43668.49010694462</v>
      </c>
      <c r="AR19" s="5">
        <f>-Выручка!AR33</f>
        <v>-44542.008250018538</v>
      </c>
      <c r="AS19" s="5">
        <f>-Выручка!AS33</f>
        <v>-44666.042301098903</v>
      </c>
      <c r="AT19" s="5">
        <f>-Выручка!AT33</f>
        <v>-44790.696522434679</v>
      </c>
      <c r="AU19" s="5">
        <f>-Выручка!AU33</f>
        <v>-44915.974014877138</v>
      </c>
      <c r="AV19" s="5">
        <f>-Выручка!AV33</f>
        <v>-45822.404977024285</v>
      </c>
      <c r="AW19" s="5">
        <f>-Выручка!AW33</f>
        <v>-45948.938376328471</v>
      </c>
      <c r="AX19" s="5">
        <f>-Выручка!AX33</f>
        <v>-46076.104442629177</v>
      </c>
      <c r="AY19" s="5">
        <f>-Выручка!AY33</f>
        <v>-46203.90633926139</v>
      </c>
      <c r="AZ19" s="5">
        <f>-Выручка!AZ33</f>
        <v>-47145.590588982406</v>
      </c>
      <c r="BA19" s="5">
        <f>-Выручка!BA33</f>
        <v>-47274.673699628358</v>
      </c>
      <c r="BB19" s="5">
        <f>-Выручка!BB33</f>
        <v>-47404.402225827536</v>
      </c>
      <c r="BC19" s="5">
        <f>-Выручка!BC33</f>
        <v>-47534.7793946577</v>
      </c>
      <c r="BD19" s="5">
        <f>-Выручка!BD33</f>
        <v>-48512.568497185799</v>
      </c>
      <c r="BE19" s="5">
        <f>-Выручка!BE33</f>
        <v>-48644.252697133488</v>
      </c>
      <c r="BF19" s="5">
        <f>-Выручка!BF33</f>
        <v>-48776.595318080916</v>
      </c>
      <c r="BG19" s="5">
        <f>-Выручка!BG33</f>
        <v>-48909.599652133096</v>
      </c>
      <c r="BH19" s="5">
        <f>-Выручка!BH33</f>
        <v>-49926.306517029996</v>
      </c>
      <c r="BI19" s="5">
        <f>-Выручка!BI33</f>
        <v>-50060.644219531037</v>
      </c>
      <c r="BJ19" s="5">
        <f>-Выручка!BJ33</f>
        <v>-50195.653610544599</v>
      </c>
      <c r="BK19" s="5">
        <f>-Выручка!BK33</f>
        <v>-50331.338048513207</v>
      </c>
      <c r="BL19" s="5">
        <f>-Выручка!BL33</f>
        <v>-51388.437435723317</v>
      </c>
      <c r="BM19" s="5">
        <f>-Выручка!BM33</f>
        <v>-51525.48211018258</v>
      </c>
      <c r="BN19" s="5">
        <f>-Выручка!BN33</f>
        <v>-51663.212008014132</v>
      </c>
      <c r="BO19" s="5">
        <f>-Выручка!BO33</f>
        <v>-51801.630555334836</v>
      </c>
      <c r="BP19" s="5">
        <f>-Выручка!BP33</f>
        <v>-52900.161092172486</v>
      </c>
      <c r="BQ19" s="5">
        <f>-Выручка!BQ33</f>
        <v>-53039.967285430073</v>
      </c>
      <c r="BR19" s="5">
        <f>-Выручка!BR33</f>
        <v>-53180.472509653948</v>
      </c>
      <c r="BS19" s="5">
        <f>-Выручка!BS33</f>
        <v>-53321.680259998961</v>
      </c>
      <c r="BT19" s="5">
        <f>-Выручка!BT33</f>
        <v>-54461.400335946229</v>
      </c>
      <c r="BU19" s="5">
        <f>-Выручка!BU33</f>
        <v>-54604.023693988442</v>
      </c>
      <c r="BV19" s="5">
        <f>-Выручка!BV33</f>
        <v>-54747.360168820858</v>
      </c>
      <c r="BW19" s="5">
        <f>-Выручка!BW33</f>
        <v>-54891.413326027447</v>
      </c>
      <c r="BX19" s="5">
        <f>-Выручка!BX33</f>
        <v>-56073.915265407464</v>
      </c>
      <c r="BY19" s="5">
        <f>-Выручка!BY33</f>
        <v>-56219.41255551506</v>
      </c>
      <c r="BZ19" s="5">
        <f>-Выручка!BZ33</f>
        <v>-56365.637332073173</v>
      </c>
      <c r="CA19" s="5">
        <f>-Выручка!CA33</f>
        <v>-56512.593232514075</v>
      </c>
      <c r="CB19" s="5">
        <f>-Выручка!CB33</f>
        <v>-57739.531946785261</v>
      </c>
      <c r="CC19" s="5">
        <f>-Выручка!CC33</f>
        <v>-57887.961080128087</v>
      </c>
      <c r="CD19" s="5">
        <f>-Выручка!CD33</f>
        <v>-58037.132359137635</v>
      </c>
      <c r="CE19" s="5">
        <f>-Выручка!CE33</f>
        <v>-58187.049494542232</v>
      </c>
      <c r="CF19" s="5">
        <f>-Выручка!CF33</f>
        <v>-59460.144963805382</v>
      </c>
      <c r="CG19" s="5">
        <f>-Выручка!CG33</f>
        <v>-59611.565018492394</v>
      </c>
      <c r="CH19" s="5">
        <f>-Выручка!CH33</f>
        <v>-59763.742173452854</v>
      </c>
      <c r="CI19" s="5">
        <f>-Выручка!CI33</f>
        <v>-59916.680214188113</v>
      </c>
      <c r="CJ19" s="5">
        <f>-Выручка!CJ33</f>
        <v>-61237.720067523333</v>
      </c>
      <c r="CK19" s="5">
        <f>-Выручка!CK33</f>
        <v>-61392.191312116971</v>
      </c>
      <c r="CL19" s="5">
        <f>-Выручка!CL33</f>
        <v>-61547.434912933561</v>
      </c>
      <c r="CM19" s="5">
        <f>-Выручка!CM33</f>
        <v>-61703.454731754253</v>
      </c>
      <c r="CN19" s="5">
        <f>-Выручка!CN33</f>
        <v>-63074.296930332377</v>
      </c>
      <c r="CO19" s="5">
        <f>-Выручка!CO33</f>
        <v>-63231.880847836743</v>
      </c>
      <c r="CP19" s="5">
        <f>-Выручка!CP33</f>
        <v>-63390.252684928622</v>
      </c>
      <c r="CQ19" s="5">
        <f>-Выручка!CQ33</f>
        <v>-63549.416381205956</v>
      </c>
      <c r="CR19" s="5">
        <f>-Выручка!CR33</f>
        <v>-64971.992008277382</v>
      </c>
      <c r="CS19" s="5">
        <f>-Выручка!CS33</f>
        <v>-65132.75132060991</v>
      </c>
      <c r="CT19" s="5">
        <f>-Выручка!CT33</f>
        <v>-65294.314429504091</v>
      </c>
      <c r="CU19" s="5">
        <f>-Выручка!CU33</f>
        <v>-65456.685353942739</v>
      </c>
      <c r="CV19" s="5">
        <f>-Выручка!CV33</f>
        <v>-66933.001515969911</v>
      </c>
      <c r="CW19" s="5">
        <f>-Выручка!CW33</f>
        <v>-67097.000208926067</v>
      </c>
      <c r="CX19" s="5">
        <f>-Выручка!CX33</f>
        <v>-67261.818895346994</v>
      </c>
      <c r="CY19" s="5">
        <f>-Выручка!CY33</f>
        <v>-67427.461675200029</v>
      </c>
      <c r="CZ19" s="5">
        <f>-Выручка!CZ33</f>
        <v>-68959.604518571155</v>
      </c>
      <c r="DA19" s="5">
        <f>-Выручка!DA33</f>
        <v>-69126.907867292219</v>
      </c>
      <c r="DB19" s="5">
        <f>-Выручка!DB33</f>
        <v>-69295.047732756866</v>
      </c>
      <c r="DC19" s="5">
        <f>-Выручка!DC33</f>
        <v>-69464.028297548866</v>
      </c>
      <c r="DD19" s="5">
        <f>-Выручка!DD33</f>
        <v>-71054.166145486874</v>
      </c>
      <c r="DE19" s="5">
        <f>-Выручка!DE33</f>
        <v>-71224.840740440908</v>
      </c>
      <c r="DF19" s="5">
        <f>-Выручка!DF33</f>
        <v>-71396.368708369715</v>
      </c>
      <c r="DG19" s="5">
        <f>-Выручка!DG33</f>
        <v>-71568.754316138147</v>
      </c>
      <c r="DH19" s="5">
        <f>-Выручка!DH33</f>
        <v>-73219.14093060419</v>
      </c>
      <c r="DI19" s="5">
        <f>-Выручка!DI33</f>
        <v>0</v>
      </c>
      <c r="DJ19" s="5">
        <f>-Выручка!DJ33</f>
        <v>0</v>
      </c>
    </row>
    <row r="20" spans="1:114">
      <c r="B20" s="12" t="s">
        <v>161</v>
      </c>
      <c r="H20" s="7" t="s">
        <v>0</v>
      </c>
      <c r="J20" s="5">
        <f>Opex!J29</f>
        <v>16874.396384602511</v>
      </c>
      <c r="K20" s="5">
        <f>Opex!K29</f>
        <v>15044.129111482849</v>
      </c>
      <c r="L20" s="5">
        <f>Opex!L29</f>
        <v>15233.058908685256</v>
      </c>
      <c r="M20" s="5">
        <f>Opex!M29</f>
        <v>15384.064170103524</v>
      </c>
      <c r="N20" s="5">
        <f>Opex!N29</f>
        <v>15524.013777778688</v>
      </c>
      <c r="O20" s="5">
        <f>Opex!O29</f>
        <v>15665.328774586891</v>
      </c>
      <c r="P20" s="5">
        <f>Opex!P29</f>
        <v>15849.63199800849</v>
      </c>
      <c r="Q20" s="5">
        <f>Opex!Q29</f>
        <v>15993.717866449819</v>
      </c>
      <c r="R20" s="5">
        <f>Opex!R29</f>
        <v>16139.933651327305</v>
      </c>
      <c r="S20" s="5">
        <f>Opex!S29</f>
        <v>16287.583060394472</v>
      </c>
      <c r="T20" s="5">
        <f>Opex!T29</f>
        <v>16480.032347061886</v>
      </c>
      <c r="U20" s="5">
        <f>Opex!U29</f>
        <v>16630.591311750806</v>
      </c>
      <c r="V20" s="5">
        <f>Opex!V29</f>
        <v>16783.078229615425</v>
      </c>
      <c r="W20" s="5">
        <f>Opex!W29</f>
        <v>16937.064701654479</v>
      </c>
      <c r="X20" s="5">
        <f>Opex!X29</f>
        <v>17137.458926684118</v>
      </c>
      <c r="Y20" s="5">
        <f>Opex!Y29</f>
        <v>17294.488891872898</v>
      </c>
      <c r="Z20" s="5">
        <f>Opex!Z29</f>
        <v>17452.867351440142</v>
      </c>
      <c r="AA20" s="5">
        <f>Opex!AA29</f>
        <v>17612.801380029206</v>
      </c>
      <c r="AB20" s="5">
        <f>Opex!AB29</f>
        <v>17820.931044653084</v>
      </c>
      <c r="AC20" s="5">
        <f>Opex!AC29</f>
        <v>17984.022197032977</v>
      </c>
      <c r="AD20" s="5">
        <f>Opex!AD29</f>
        <v>18148.226679701394</v>
      </c>
      <c r="AE20" s="5">
        <f>Opex!AE29</f>
        <v>18314.039169704425</v>
      </c>
      <c r="AF20" s="5">
        <f>Opex!AF29</f>
        <v>18529.813451136528</v>
      </c>
      <c r="AG20" s="5">
        <f>Opex!AG29</f>
        <v>18698.889350274116</v>
      </c>
      <c r="AH20" s="5">
        <f>Opex!AH29</f>
        <v>18869.112972165829</v>
      </c>
      <c r="AI20" s="5">
        <f>Opex!AI29</f>
        <v>19040.998585304926</v>
      </c>
      <c r="AJ20" s="5">
        <f>Opex!AJ29</f>
        <v>19264.670304713956</v>
      </c>
      <c r="AK20" s="5">
        <f>Opex!AK29</f>
        <v>19439.928739714072</v>
      </c>
      <c r="AL20" s="5">
        <f>Opex!AL29</f>
        <v>19616.546217964464</v>
      </c>
      <c r="AM20" s="5">
        <f>Opex!AM29</f>
        <v>19794.884683392444</v>
      </c>
      <c r="AN20" s="5">
        <f>Opex!AN29</f>
        <v>20026.938941595898</v>
      </c>
      <c r="AO20" s="5">
        <f>Opex!AO29</f>
        <v>20208.769853455084</v>
      </c>
      <c r="AP20" s="5">
        <f>Opex!AP29</f>
        <v>20392.18952926766</v>
      </c>
      <c r="AQ20" s="5">
        <f>Opex!AQ29</f>
        <v>20577.394692257712</v>
      </c>
      <c r="AR20" s="5">
        <f>Opex!AR29</f>
        <v>20818.387514328424</v>
      </c>
      <c r="AS20" s="5">
        <f>Opex!AS29</f>
        <v>21007.215962999231</v>
      </c>
      <c r="AT20" s="5">
        <f>Opex!AT29</f>
        <v>21198.072805172269</v>
      </c>
      <c r="AU20" s="5">
        <f>Opex!AU29</f>
        <v>21390.789385019005</v>
      </c>
      <c r="AV20" s="5">
        <f>Opex!AV29</f>
        <v>21641.566605497432</v>
      </c>
      <c r="AW20" s="5">
        <f>Opex!AW29</f>
        <v>21838.057201958607</v>
      </c>
      <c r="AX20" s="5">
        <f>Opex!AX29</f>
        <v>22036.907415366433</v>
      </c>
      <c r="AY20" s="5">
        <f>Opex!AY29</f>
        <v>22237.69960076224</v>
      </c>
      <c r="AZ20" s="5">
        <f>Opex!AZ29</f>
        <v>22498.978239636519</v>
      </c>
      <c r="BA20" s="5">
        <f>Opex!BA29</f>
        <v>22703.711450142404</v>
      </c>
      <c r="BB20" s="5">
        <f>Opex!BB29</f>
        <v>22910.752484161771</v>
      </c>
      <c r="BC20" s="5">
        <f>Opex!BC29</f>
        <v>23119.818498066863</v>
      </c>
      <c r="BD20" s="5">
        <f>Opex!BD29</f>
        <v>23391.877044240238</v>
      </c>
      <c r="BE20" s="5">
        <f>Opex!BE29</f>
        <v>23605.052628014557</v>
      </c>
      <c r="BF20" s="5">
        <f>Opex!BF29</f>
        <v>23820.95443257043</v>
      </c>
      <c r="BG20" s="5">
        <f>Opex!BG29</f>
        <v>24038.974170814286</v>
      </c>
      <c r="BH20" s="5">
        <f>Opex!BH29</f>
        <v>24322.685001151131</v>
      </c>
      <c r="BI20" s="5">
        <f>Opex!BI29</f>
        <v>24545.003139514491</v>
      </c>
      <c r="BJ20" s="5">
        <f>Opex!BJ29</f>
        <v>24770.113314309932</v>
      </c>
      <c r="BK20" s="5">
        <f>Opex!BK29</f>
        <v>24997.43776584397</v>
      </c>
      <c r="BL20" s="5">
        <f>Opex!BL29</f>
        <v>25293.273157798929</v>
      </c>
      <c r="BM20" s="5">
        <f>Opex!BM29</f>
        <v>25525.091718676653</v>
      </c>
      <c r="BN20" s="5">
        <f>Opex!BN29</f>
        <v>25759.652739458623</v>
      </c>
      <c r="BO20" s="5">
        <f>Opex!BO29</f>
        <v>25996.525554741282</v>
      </c>
      <c r="BP20" s="5">
        <f>Opex!BP29</f>
        <v>26304.654452128489</v>
      </c>
      <c r="BQ20" s="5">
        <f>Opex!BQ29</f>
        <v>26546.219434963408</v>
      </c>
      <c r="BR20" s="5">
        <f>Opex!BR29</f>
        <v>26790.16524218686</v>
      </c>
      <c r="BS20" s="5">
        <f>Opex!BS29</f>
        <v>27036.515338808975</v>
      </c>
      <c r="BT20" s="5">
        <f>Opex!BT29</f>
        <v>27356.967233907711</v>
      </c>
      <c r="BU20" s="5">
        <f>Opex!BU29</f>
        <v>27608.197231705861</v>
      </c>
      <c r="BV20" s="5">
        <f>Opex!BV29</f>
        <v>27861.903310676324</v>
      </c>
      <c r="BW20" s="5">
        <f>Opex!BW29</f>
        <v>28118.109874664289</v>
      </c>
      <c r="BX20" s="5">
        <f>Opex!BX29</f>
        <v>28451.377601379983</v>
      </c>
      <c r="BY20" s="5">
        <f>Opex!BY29</f>
        <v>28712.659311390031</v>
      </c>
      <c r="BZ20" s="5">
        <f>Opex!BZ29</f>
        <v>28976.516170580104</v>
      </c>
      <c r="CA20" s="5">
        <f>Opex!CA29</f>
        <v>29242.973559193233</v>
      </c>
      <c r="CB20" s="5">
        <f>Opex!CB29</f>
        <v>29589.569661360369</v>
      </c>
      <c r="CC20" s="5">
        <f>Opex!CC29</f>
        <v>29861.305252587914</v>
      </c>
      <c r="CD20" s="5">
        <f>Opex!CD29</f>
        <v>30135.719024714177</v>
      </c>
      <c r="CE20" s="5">
        <f>Opex!CE29</f>
        <v>30412.837373445713</v>
      </c>
      <c r="CF20" s="5">
        <f>Opex!CF29</f>
        <v>30773.294893088427</v>
      </c>
      <c r="CG20" s="5">
        <f>Opex!CG29</f>
        <v>31055.902625320992</v>
      </c>
      <c r="CH20" s="5">
        <f>Opex!CH29</f>
        <v>31341.295692470037</v>
      </c>
      <c r="CI20" s="5">
        <f>Opex!CI29</f>
        <v>31629.501546334315</v>
      </c>
      <c r="CJ20" s="5">
        <f>Opex!CJ29</f>
        <v>32004.37484345194</v>
      </c>
      <c r="CK20" s="5">
        <f>Opex!CK29</f>
        <v>32298.289711051133</v>
      </c>
      <c r="CL20" s="5">
        <f>Opex!CL29</f>
        <v>32595.101354816801</v>
      </c>
      <c r="CM20" s="5">
        <f>Opex!CM29</f>
        <v>32894.838324894197</v>
      </c>
      <c r="CN20" s="5">
        <f>Opex!CN29</f>
        <v>33284.703930032643</v>
      </c>
      <c r="CO20" s="5">
        <f>Opex!CO29</f>
        <v>33590.378331484477</v>
      </c>
      <c r="CP20" s="5">
        <f>Opex!CP29</f>
        <v>33899.065409117218</v>
      </c>
      <c r="CQ20" s="5">
        <f>Opex!CQ29</f>
        <v>34210.794855367414</v>
      </c>
      <c r="CR20" s="5">
        <f>Opex!CR29</f>
        <v>34616.252356287434</v>
      </c>
      <c r="CS20" s="5">
        <f>Opex!CS29</f>
        <v>34934.156790541361</v>
      </c>
      <c r="CT20" s="5">
        <f>Opex!CT29</f>
        <v>35255.194438150174</v>
      </c>
      <c r="CU20" s="5">
        <f>Opex!CU29</f>
        <v>35579.396179544841</v>
      </c>
      <c r="CV20" s="5">
        <f>Opex!CV29</f>
        <v>36001.069143350986</v>
      </c>
      <c r="CW20" s="5">
        <f>Opex!CW29</f>
        <v>36331.692934019411</v>
      </c>
      <c r="CX20" s="5">
        <f>Opex!CX29</f>
        <v>36665.575297909068</v>
      </c>
      <c r="CY20" s="5">
        <f>Opex!CY29</f>
        <v>37002.74835097693</v>
      </c>
      <c r="CZ20" s="5">
        <f>Opex!CZ29</f>
        <v>37441.285283125253</v>
      </c>
      <c r="DA20" s="5">
        <f>Opex!DA29</f>
        <v>37785.137331658319</v>
      </c>
      <c r="DB20" s="5">
        <f>Opex!DB29</f>
        <v>38132.378328927196</v>
      </c>
      <c r="DC20" s="5">
        <f>Opex!DC29</f>
        <v>38483.041675848304</v>
      </c>
      <c r="DD20" s="5">
        <f>Opex!DD29</f>
        <v>38939.11701750775</v>
      </c>
      <c r="DE20" s="5">
        <f>Opex!DE29</f>
        <v>39296.726586502627</v>
      </c>
      <c r="DF20" s="5">
        <f>Opex!DF29</f>
        <v>39657.860696072239</v>
      </c>
      <c r="DG20" s="5">
        <f>Opex!DG29</f>
        <v>40022.554083503652</v>
      </c>
      <c r="DH20" s="5">
        <f>Opex!DH29</f>
        <v>40496.869248805058</v>
      </c>
      <c r="DI20" s="5">
        <f>Opex!DI29</f>
        <v>0</v>
      </c>
      <c r="DJ20" s="5">
        <f>Opex!DJ29</f>
        <v>0</v>
      </c>
    </row>
    <row r="21" spans="1:114">
      <c r="B21" s="12" t="s">
        <v>181</v>
      </c>
      <c r="H21" s="7" t="s">
        <v>0</v>
      </c>
      <c r="J21" s="5">
        <f t="shared" ref="J21:AO21" si="0">J19+J20</f>
        <v>-19142.270282064161</v>
      </c>
      <c r="K21" s="5">
        <f t="shared" si="0"/>
        <v>-19827.225055183815</v>
      </c>
      <c r="L21" s="5">
        <f t="shared" si="0"/>
        <v>-20342.56036214807</v>
      </c>
      <c r="M21" s="5">
        <f t="shared" si="0"/>
        <v>-20297.292092917301</v>
      </c>
      <c r="N21" s="5">
        <f t="shared" si="0"/>
        <v>-20263.60816239057</v>
      </c>
      <c r="O21" s="5">
        <f t="shared" si="0"/>
        <v>-20229.090171116546</v>
      </c>
      <c r="P21" s="5">
        <f t="shared" si="0"/>
        <v>-20724.46548325679</v>
      </c>
      <c r="Q21" s="5">
        <f t="shared" si="0"/>
        <v>-20688.247260330121</v>
      </c>
      <c r="R21" s="5">
        <f t="shared" si="0"/>
        <v>-20650.438459194866</v>
      </c>
      <c r="S21" s="5">
        <f t="shared" si="0"/>
        <v>-20611.73806878864</v>
      </c>
      <c r="T21" s="5">
        <f t="shared" si="0"/>
        <v>-21126.800167333142</v>
      </c>
      <c r="U21" s="5">
        <f t="shared" si="0"/>
        <v>-21111.282435217236</v>
      </c>
      <c r="V21" s="5">
        <f t="shared" si="0"/>
        <v>-21069.38695608851</v>
      </c>
      <c r="W21" s="5">
        <f t="shared" si="0"/>
        <v>-21026.544879979014</v>
      </c>
      <c r="X21" s="5">
        <f t="shared" si="0"/>
        <v>-21561.544325970241</v>
      </c>
      <c r="Y21" s="5">
        <f t="shared" si="0"/>
        <v>-21516.772979280213</v>
      </c>
      <c r="Z21" s="5">
        <f t="shared" si="0"/>
        <v>-21471.214431304219</v>
      </c>
      <c r="AA21" s="5">
        <f t="shared" si="0"/>
        <v>-21424.664413864364</v>
      </c>
      <c r="AB21" s="5">
        <f t="shared" si="0"/>
        <v>-21978.26471621967</v>
      </c>
      <c r="AC21" s="5">
        <f t="shared" si="0"/>
        <v>-21929.694249700751</v>
      </c>
      <c r="AD21" s="5">
        <f t="shared" si="0"/>
        <v>-21880.583056322612</v>
      </c>
      <c r="AE21" s="5">
        <f t="shared" si="0"/>
        <v>-21830.439322056322</v>
      </c>
      <c r="AF21" s="5">
        <f t="shared" si="0"/>
        <v>-22402.490719039539</v>
      </c>
      <c r="AG21" s="5">
        <f t="shared" si="0"/>
        <v>-22350.243154914944</v>
      </c>
      <c r="AH21" s="5">
        <f t="shared" si="0"/>
        <v>-22297.432009711287</v>
      </c>
      <c r="AI21" s="5">
        <f t="shared" si="0"/>
        <v>-22243.545935643695</v>
      </c>
      <c r="AJ21" s="5">
        <f t="shared" si="0"/>
        <v>-22834.629583952588</v>
      </c>
      <c r="AK21" s="5">
        <f t="shared" si="0"/>
        <v>-22778.553633403164</v>
      </c>
      <c r="AL21" s="5">
        <f t="shared" si="0"/>
        <v>-22721.714552025715</v>
      </c>
      <c r="AM21" s="5">
        <f t="shared" si="0"/>
        <v>-22663.753375455042</v>
      </c>
      <c r="AN21" s="5">
        <f t="shared" si="0"/>
        <v>-23274.972151144964</v>
      </c>
      <c r="AO21" s="5">
        <f t="shared" si="0"/>
        <v>-23214.725310463884</v>
      </c>
      <c r="AP21" s="5">
        <f t="shared" ref="AP21:BU21" si="1">AP19+AP20</f>
        <v>-23153.497626185297</v>
      </c>
      <c r="AQ21" s="5">
        <f t="shared" si="1"/>
        <v>-23091.095414686908</v>
      </c>
      <c r="AR21" s="5">
        <f t="shared" si="1"/>
        <v>-23723.620735690114</v>
      </c>
      <c r="AS21" s="5">
        <f t="shared" si="1"/>
        <v>-23658.826338099672</v>
      </c>
      <c r="AT21" s="5">
        <f t="shared" si="1"/>
        <v>-23592.62371726241</v>
      </c>
      <c r="AU21" s="5">
        <f t="shared" si="1"/>
        <v>-23525.184629858133</v>
      </c>
      <c r="AV21" s="5">
        <f t="shared" si="1"/>
        <v>-24180.838371526854</v>
      </c>
      <c r="AW21" s="5">
        <f t="shared" si="1"/>
        <v>-24110.881174369864</v>
      </c>
      <c r="AX21" s="5">
        <f t="shared" si="1"/>
        <v>-24039.197027262744</v>
      </c>
      <c r="AY21" s="5">
        <f t="shared" si="1"/>
        <v>-23966.20673849915</v>
      </c>
      <c r="AZ21" s="5">
        <f t="shared" si="1"/>
        <v>-24646.612349345887</v>
      </c>
      <c r="BA21" s="5">
        <f t="shared" si="1"/>
        <v>-24570.962249485954</v>
      </c>
      <c r="BB21" s="5">
        <f t="shared" si="1"/>
        <v>-24493.649741665766</v>
      </c>
      <c r="BC21" s="5">
        <f t="shared" si="1"/>
        <v>-24414.960896590837</v>
      </c>
      <c r="BD21" s="5">
        <f t="shared" si="1"/>
        <v>-25120.691452945561</v>
      </c>
      <c r="BE21" s="5">
        <f t="shared" si="1"/>
        <v>-25039.200069118931</v>
      </c>
      <c r="BF21" s="5">
        <f t="shared" si="1"/>
        <v>-24955.640885510486</v>
      </c>
      <c r="BG21" s="5">
        <f t="shared" si="1"/>
        <v>-24870.62548131881</v>
      </c>
      <c r="BH21" s="5">
        <f t="shared" si="1"/>
        <v>-25603.621515878865</v>
      </c>
      <c r="BI21" s="5">
        <f t="shared" si="1"/>
        <v>-25515.641080016547</v>
      </c>
      <c r="BJ21" s="5">
        <f t="shared" si="1"/>
        <v>-25425.540296234667</v>
      </c>
      <c r="BK21" s="5">
        <f t="shared" si="1"/>
        <v>-25333.900282669238</v>
      </c>
      <c r="BL21" s="5">
        <f t="shared" si="1"/>
        <v>-26095.164277924388</v>
      </c>
      <c r="BM21" s="5">
        <f t="shared" si="1"/>
        <v>-26000.390391505927</v>
      </c>
      <c r="BN21" s="5">
        <f t="shared" si="1"/>
        <v>-25903.559268555509</v>
      </c>
      <c r="BO21" s="5">
        <f t="shared" si="1"/>
        <v>-25805.105000593554</v>
      </c>
      <c r="BP21" s="5">
        <f t="shared" si="1"/>
        <v>-26595.506640043997</v>
      </c>
      <c r="BQ21" s="5">
        <f t="shared" si="1"/>
        <v>-26493.747850466665</v>
      </c>
      <c r="BR21" s="5">
        <f t="shared" si="1"/>
        <v>-26390.307267467088</v>
      </c>
      <c r="BS21" s="5">
        <f t="shared" si="1"/>
        <v>-26285.164921189986</v>
      </c>
      <c r="BT21" s="5">
        <f t="shared" si="1"/>
        <v>-27104.433102038518</v>
      </c>
      <c r="BU21" s="5">
        <f t="shared" si="1"/>
        <v>-26995.826462282581</v>
      </c>
      <c r="BV21" s="5">
        <f t="shared" ref="BV21:DA21" si="2">BV19+BV20</f>
        <v>-26885.456858144535</v>
      </c>
      <c r="BW21" s="5">
        <f t="shared" si="2"/>
        <v>-26773.303451363157</v>
      </c>
      <c r="BX21" s="5">
        <f t="shared" si="2"/>
        <v>-27622.537664027481</v>
      </c>
      <c r="BY21" s="5">
        <f t="shared" si="2"/>
        <v>-27506.75324412503</v>
      </c>
      <c r="BZ21" s="5">
        <f t="shared" si="2"/>
        <v>-27389.121161493069</v>
      </c>
      <c r="CA21" s="5">
        <f t="shared" si="2"/>
        <v>-27269.619673320842</v>
      </c>
      <c r="CB21" s="5">
        <f t="shared" si="2"/>
        <v>-28149.962285424892</v>
      </c>
      <c r="CC21" s="5">
        <f t="shared" si="2"/>
        <v>-28026.655827540173</v>
      </c>
      <c r="CD21" s="5">
        <f t="shared" si="2"/>
        <v>-27901.413334423458</v>
      </c>
      <c r="CE21" s="5">
        <f t="shared" si="2"/>
        <v>-27774.21212109652</v>
      </c>
      <c r="CF21" s="5">
        <f t="shared" si="2"/>
        <v>-28686.850070716955</v>
      </c>
      <c r="CG21" s="5">
        <f t="shared" si="2"/>
        <v>-28555.662393171402</v>
      </c>
      <c r="CH21" s="5">
        <f t="shared" si="2"/>
        <v>-28422.446480982817</v>
      </c>
      <c r="CI21" s="5">
        <f t="shared" si="2"/>
        <v>-28287.178667853797</v>
      </c>
      <c r="CJ21" s="5">
        <f t="shared" si="2"/>
        <v>-29233.345224071392</v>
      </c>
      <c r="CK21" s="5">
        <f t="shared" si="2"/>
        <v>-29093.901601065838</v>
      </c>
      <c r="CL21" s="5">
        <f t="shared" si="2"/>
        <v>-28952.333558116759</v>
      </c>
      <c r="CM21" s="5">
        <f t="shared" si="2"/>
        <v>-28808.616406860056</v>
      </c>
      <c r="CN21" s="5">
        <f t="shared" si="2"/>
        <v>-29789.593000299734</v>
      </c>
      <c r="CO21" s="5">
        <f t="shared" si="2"/>
        <v>-29641.502516352266</v>
      </c>
      <c r="CP21" s="5">
        <f t="shared" si="2"/>
        <v>-29491.187275811404</v>
      </c>
      <c r="CQ21" s="5">
        <f t="shared" si="2"/>
        <v>-29338.621525838542</v>
      </c>
      <c r="CR21" s="5">
        <f t="shared" si="2"/>
        <v>-30355.739651989948</v>
      </c>
      <c r="CS21" s="5">
        <f t="shared" si="2"/>
        <v>-30198.594530068549</v>
      </c>
      <c r="CT21" s="5">
        <f t="shared" si="2"/>
        <v>-30039.119991353917</v>
      </c>
      <c r="CU21" s="5">
        <f t="shared" si="2"/>
        <v>-29877.289174397898</v>
      </c>
      <c r="CV21" s="5">
        <f t="shared" si="2"/>
        <v>-30931.932372618925</v>
      </c>
      <c r="CW21" s="5">
        <f t="shared" si="2"/>
        <v>-30765.307274906656</v>
      </c>
      <c r="CX21" s="5">
        <f t="shared" si="2"/>
        <v>-30596.243597437926</v>
      </c>
      <c r="CY21" s="5">
        <f t="shared" si="2"/>
        <v>-30424.713324223099</v>
      </c>
      <c r="CZ21" s="5">
        <f t="shared" si="2"/>
        <v>-31518.319235445902</v>
      </c>
      <c r="DA21" s="5">
        <f t="shared" si="2"/>
        <v>-31341.770535633899</v>
      </c>
      <c r="DB21" s="5">
        <f t="shared" ref="DB21:DJ21" si="3">DB19+DB20</f>
        <v>-31162.66940382967</v>
      </c>
      <c r="DC21" s="5">
        <f t="shared" si="3"/>
        <v>-30980.986621700562</v>
      </c>
      <c r="DD21" s="5">
        <f t="shared" si="3"/>
        <v>-32115.049127979124</v>
      </c>
      <c r="DE21" s="5">
        <f t="shared" si="3"/>
        <v>-31928.114153938281</v>
      </c>
      <c r="DF21" s="5">
        <f t="shared" si="3"/>
        <v>-31738.508012297476</v>
      </c>
      <c r="DG21" s="5">
        <f t="shared" si="3"/>
        <v>-31546.200232634495</v>
      </c>
      <c r="DH21" s="5">
        <f t="shared" si="3"/>
        <v>-32722.271681799131</v>
      </c>
      <c r="DI21" s="5">
        <f t="shared" si="3"/>
        <v>0</v>
      </c>
      <c r="DJ21" s="5">
        <f t="shared" si="3"/>
        <v>0</v>
      </c>
    </row>
    <row r="22" spans="1:114" s="37" customFormat="1">
      <c r="A22" s="18"/>
      <c r="B22" s="43" t="s">
        <v>578</v>
      </c>
      <c r="H22" s="40"/>
      <c r="I22" s="50"/>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row>
    <row r="23" spans="1:114" s="37" customFormat="1">
      <c r="A23" s="18"/>
      <c r="B23" s="187" t="s">
        <v>156</v>
      </c>
      <c r="H23" s="7" t="s">
        <v>0</v>
      </c>
      <c r="I23" s="50"/>
      <c r="J23" s="44">
        <f>I26</f>
        <v>0</v>
      </c>
      <c r="K23" s="44">
        <f t="shared" ref="K23:BV23" si="4">J26</f>
        <v>0</v>
      </c>
      <c r="L23" s="44">
        <f t="shared" si="4"/>
        <v>0</v>
      </c>
      <c r="M23" s="44">
        <f t="shared" si="4"/>
        <v>0</v>
      </c>
      <c r="N23" s="44">
        <f t="shared" si="4"/>
        <v>0</v>
      </c>
      <c r="O23" s="44">
        <f t="shared" si="4"/>
        <v>0</v>
      </c>
      <c r="P23" s="44">
        <f t="shared" si="4"/>
        <v>0</v>
      </c>
      <c r="Q23" s="44">
        <f t="shared" si="4"/>
        <v>0</v>
      </c>
      <c r="R23" s="44">
        <f t="shared" si="4"/>
        <v>0</v>
      </c>
      <c r="S23" s="44">
        <f t="shared" si="4"/>
        <v>0</v>
      </c>
      <c r="T23" s="44">
        <f t="shared" si="4"/>
        <v>0</v>
      </c>
      <c r="U23" s="44">
        <f t="shared" si="4"/>
        <v>0</v>
      </c>
      <c r="V23" s="44">
        <f t="shared" si="4"/>
        <v>0</v>
      </c>
      <c r="W23" s="44">
        <f t="shared" si="4"/>
        <v>0</v>
      </c>
      <c r="X23" s="44">
        <f t="shared" si="4"/>
        <v>0</v>
      </c>
      <c r="Y23" s="44">
        <f t="shared" si="4"/>
        <v>0</v>
      </c>
      <c r="Z23" s="44">
        <f t="shared" si="4"/>
        <v>0</v>
      </c>
      <c r="AA23" s="44">
        <f t="shared" si="4"/>
        <v>0</v>
      </c>
      <c r="AB23" s="44">
        <f t="shared" si="4"/>
        <v>0</v>
      </c>
      <c r="AC23" s="44">
        <f t="shared" si="4"/>
        <v>0</v>
      </c>
      <c r="AD23" s="44">
        <f t="shared" si="4"/>
        <v>0</v>
      </c>
      <c r="AE23" s="44">
        <f t="shared" si="4"/>
        <v>0</v>
      </c>
      <c r="AF23" s="44">
        <f t="shared" si="4"/>
        <v>0</v>
      </c>
      <c r="AG23" s="44">
        <f t="shared" si="4"/>
        <v>0</v>
      </c>
      <c r="AH23" s="44">
        <f t="shared" si="4"/>
        <v>0</v>
      </c>
      <c r="AI23" s="44">
        <f t="shared" si="4"/>
        <v>0</v>
      </c>
      <c r="AJ23" s="44">
        <f t="shared" si="4"/>
        <v>0</v>
      </c>
      <c r="AK23" s="44">
        <f t="shared" si="4"/>
        <v>0</v>
      </c>
      <c r="AL23" s="44">
        <f t="shared" si="4"/>
        <v>0</v>
      </c>
      <c r="AM23" s="44">
        <f t="shared" si="4"/>
        <v>0</v>
      </c>
      <c r="AN23" s="44">
        <f t="shared" si="4"/>
        <v>0</v>
      </c>
      <c r="AO23" s="44">
        <f t="shared" si="4"/>
        <v>0</v>
      </c>
      <c r="AP23" s="44">
        <f t="shared" si="4"/>
        <v>0</v>
      </c>
      <c r="AQ23" s="44">
        <f t="shared" si="4"/>
        <v>0</v>
      </c>
      <c r="AR23" s="44">
        <f t="shared" si="4"/>
        <v>0</v>
      </c>
      <c r="AS23" s="44">
        <f t="shared" si="4"/>
        <v>0</v>
      </c>
      <c r="AT23" s="44">
        <f t="shared" si="4"/>
        <v>0</v>
      </c>
      <c r="AU23" s="44">
        <f t="shared" si="4"/>
        <v>0</v>
      </c>
      <c r="AV23" s="44">
        <f t="shared" si="4"/>
        <v>0</v>
      </c>
      <c r="AW23" s="44">
        <f t="shared" si="4"/>
        <v>0</v>
      </c>
      <c r="AX23" s="44">
        <f t="shared" si="4"/>
        <v>0</v>
      </c>
      <c r="AY23" s="44">
        <f t="shared" si="4"/>
        <v>0</v>
      </c>
      <c r="AZ23" s="44">
        <f t="shared" si="4"/>
        <v>0</v>
      </c>
      <c r="BA23" s="44">
        <f t="shared" si="4"/>
        <v>0</v>
      </c>
      <c r="BB23" s="44">
        <f t="shared" si="4"/>
        <v>0</v>
      </c>
      <c r="BC23" s="44">
        <f t="shared" si="4"/>
        <v>0</v>
      </c>
      <c r="BD23" s="44">
        <f t="shared" si="4"/>
        <v>0</v>
      </c>
      <c r="BE23" s="44">
        <f t="shared" si="4"/>
        <v>0</v>
      </c>
      <c r="BF23" s="44">
        <f t="shared" si="4"/>
        <v>0</v>
      </c>
      <c r="BG23" s="44">
        <f t="shared" si="4"/>
        <v>0</v>
      </c>
      <c r="BH23" s="44">
        <f t="shared" si="4"/>
        <v>0</v>
      </c>
      <c r="BI23" s="44">
        <f t="shared" si="4"/>
        <v>0</v>
      </c>
      <c r="BJ23" s="44">
        <f t="shared" si="4"/>
        <v>0</v>
      </c>
      <c r="BK23" s="44">
        <f t="shared" si="4"/>
        <v>0</v>
      </c>
      <c r="BL23" s="44">
        <f t="shared" si="4"/>
        <v>0</v>
      </c>
      <c r="BM23" s="44">
        <f t="shared" si="4"/>
        <v>0</v>
      </c>
      <c r="BN23" s="44">
        <f t="shared" si="4"/>
        <v>0</v>
      </c>
      <c r="BO23" s="44">
        <f t="shared" si="4"/>
        <v>0</v>
      </c>
      <c r="BP23" s="44">
        <f t="shared" si="4"/>
        <v>0</v>
      </c>
      <c r="BQ23" s="44">
        <f t="shared" si="4"/>
        <v>0</v>
      </c>
      <c r="BR23" s="44">
        <f t="shared" si="4"/>
        <v>0</v>
      </c>
      <c r="BS23" s="44">
        <f t="shared" si="4"/>
        <v>0</v>
      </c>
      <c r="BT23" s="44">
        <f t="shared" si="4"/>
        <v>0</v>
      </c>
      <c r="BU23" s="44">
        <f t="shared" si="4"/>
        <v>0</v>
      </c>
      <c r="BV23" s="44">
        <f t="shared" si="4"/>
        <v>0</v>
      </c>
      <c r="BW23" s="44">
        <f t="shared" ref="BW23:DJ23" si="5">BV26</f>
        <v>0</v>
      </c>
      <c r="BX23" s="44">
        <f t="shared" si="5"/>
        <v>0</v>
      </c>
      <c r="BY23" s="44">
        <f t="shared" si="5"/>
        <v>0</v>
      </c>
      <c r="BZ23" s="44">
        <f t="shared" si="5"/>
        <v>0</v>
      </c>
      <c r="CA23" s="44">
        <f t="shared" si="5"/>
        <v>0</v>
      </c>
      <c r="CB23" s="44">
        <f t="shared" si="5"/>
        <v>0</v>
      </c>
      <c r="CC23" s="44">
        <f t="shared" si="5"/>
        <v>0</v>
      </c>
      <c r="CD23" s="44">
        <f t="shared" si="5"/>
        <v>0</v>
      </c>
      <c r="CE23" s="44">
        <f t="shared" si="5"/>
        <v>0</v>
      </c>
      <c r="CF23" s="44">
        <f t="shared" si="5"/>
        <v>0</v>
      </c>
      <c r="CG23" s="44">
        <f t="shared" si="5"/>
        <v>0</v>
      </c>
      <c r="CH23" s="44">
        <f t="shared" si="5"/>
        <v>0</v>
      </c>
      <c r="CI23" s="44">
        <f t="shared" si="5"/>
        <v>0</v>
      </c>
      <c r="CJ23" s="44">
        <f t="shared" si="5"/>
        <v>0</v>
      </c>
      <c r="CK23" s="44">
        <f t="shared" si="5"/>
        <v>0</v>
      </c>
      <c r="CL23" s="44">
        <f t="shared" si="5"/>
        <v>0</v>
      </c>
      <c r="CM23" s="44">
        <f t="shared" si="5"/>
        <v>0</v>
      </c>
      <c r="CN23" s="44">
        <f t="shared" si="5"/>
        <v>0</v>
      </c>
      <c r="CO23" s="44">
        <f t="shared" si="5"/>
        <v>0</v>
      </c>
      <c r="CP23" s="44">
        <f t="shared" si="5"/>
        <v>0</v>
      </c>
      <c r="CQ23" s="44">
        <f t="shared" si="5"/>
        <v>0</v>
      </c>
      <c r="CR23" s="44">
        <f t="shared" si="5"/>
        <v>0</v>
      </c>
      <c r="CS23" s="44">
        <f t="shared" si="5"/>
        <v>0</v>
      </c>
      <c r="CT23" s="44">
        <f t="shared" si="5"/>
        <v>0</v>
      </c>
      <c r="CU23" s="44">
        <f t="shared" si="5"/>
        <v>0</v>
      </c>
      <c r="CV23" s="44">
        <f t="shared" si="5"/>
        <v>0</v>
      </c>
      <c r="CW23" s="44">
        <f t="shared" si="5"/>
        <v>0</v>
      </c>
      <c r="CX23" s="44">
        <f t="shared" si="5"/>
        <v>0</v>
      </c>
      <c r="CY23" s="44">
        <f t="shared" si="5"/>
        <v>0</v>
      </c>
      <c r="CZ23" s="44">
        <f t="shared" si="5"/>
        <v>0</v>
      </c>
      <c r="DA23" s="44">
        <f t="shared" si="5"/>
        <v>0</v>
      </c>
      <c r="DB23" s="44">
        <f t="shared" si="5"/>
        <v>0</v>
      </c>
      <c r="DC23" s="44">
        <f t="shared" si="5"/>
        <v>0</v>
      </c>
      <c r="DD23" s="44">
        <f t="shared" si="5"/>
        <v>0</v>
      </c>
      <c r="DE23" s="44">
        <f t="shared" si="5"/>
        <v>0</v>
      </c>
      <c r="DF23" s="44">
        <f t="shared" si="5"/>
        <v>0</v>
      </c>
      <c r="DG23" s="44">
        <f t="shared" si="5"/>
        <v>0</v>
      </c>
      <c r="DH23" s="44">
        <f t="shared" si="5"/>
        <v>0</v>
      </c>
      <c r="DI23" s="44">
        <f t="shared" si="5"/>
        <v>0</v>
      </c>
      <c r="DJ23" s="44">
        <f t="shared" si="5"/>
        <v>0</v>
      </c>
    </row>
    <row r="24" spans="1:114" s="37" customFormat="1">
      <c r="A24" s="18"/>
      <c r="B24" s="654" t="s">
        <v>578</v>
      </c>
      <c r="H24" s="7" t="s">
        <v>0</v>
      </c>
      <c r="I24" s="50"/>
      <c r="J24" s="44">
        <f>MAX(J21,0)</f>
        <v>0</v>
      </c>
      <c r="K24" s="44">
        <f t="shared" ref="K24:BV24" si="6">MAX(K21,0)</f>
        <v>0</v>
      </c>
      <c r="L24" s="44">
        <f t="shared" si="6"/>
        <v>0</v>
      </c>
      <c r="M24" s="44">
        <f t="shared" si="6"/>
        <v>0</v>
      </c>
      <c r="N24" s="44">
        <f t="shared" si="6"/>
        <v>0</v>
      </c>
      <c r="O24" s="44">
        <f t="shared" si="6"/>
        <v>0</v>
      </c>
      <c r="P24" s="44">
        <f t="shared" si="6"/>
        <v>0</v>
      </c>
      <c r="Q24" s="44">
        <f t="shared" si="6"/>
        <v>0</v>
      </c>
      <c r="R24" s="44">
        <f t="shared" si="6"/>
        <v>0</v>
      </c>
      <c r="S24" s="44">
        <f t="shared" si="6"/>
        <v>0</v>
      </c>
      <c r="T24" s="44">
        <f t="shared" si="6"/>
        <v>0</v>
      </c>
      <c r="U24" s="44">
        <f t="shared" si="6"/>
        <v>0</v>
      </c>
      <c r="V24" s="44">
        <f t="shared" si="6"/>
        <v>0</v>
      </c>
      <c r="W24" s="44">
        <f t="shared" si="6"/>
        <v>0</v>
      </c>
      <c r="X24" s="44">
        <f t="shared" si="6"/>
        <v>0</v>
      </c>
      <c r="Y24" s="44">
        <f t="shared" si="6"/>
        <v>0</v>
      </c>
      <c r="Z24" s="44">
        <f t="shared" si="6"/>
        <v>0</v>
      </c>
      <c r="AA24" s="44">
        <f t="shared" si="6"/>
        <v>0</v>
      </c>
      <c r="AB24" s="44">
        <f t="shared" si="6"/>
        <v>0</v>
      </c>
      <c r="AC24" s="44">
        <f t="shared" si="6"/>
        <v>0</v>
      </c>
      <c r="AD24" s="44">
        <f t="shared" si="6"/>
        <v>0</v>
      </c>
      <c r="AE24" s="44">
        <f t="shared" si="6"/>
        <v>0</v>
      </c>
      <c r="AF24" s="44">
        <f t="shared" si="6"/>
        <v>0</v>
      </c>
      <c r="AG24" s="44">
        <f t="shared" si="6"/>
        <v>0</v>
      </c>
      <c r="AH24" s="44">
        <f t="shared" si="6"/>
        <v>0</v>
      </c>
      <c r="AI24" s="44">
        <f t="shared" si="6"/>
        <v>0</v>
      </c>
      <c r="AJ24" s="44">
        <f t="shared" si="6"/>
        <v>0</v>
      </c>
      <c r="AK24" s="44">
        <f t="shared" si="6"/>
        <v>0</v>
      </c>
      <c r="AL24" s="44">
        <f t="shared" si="6"/>
        <v>0</v>
      </c>
      <c r="AM24" s="44">
        <f t="shared" si="6"/>
        <v>0</v>
      </c>
      <c r="AN24" s="44">
        <f t="shared" si="6"/>
        <v>0</v>
      </c>
      <c r="AO24" s="44">
        <f t="shared" si="6"/>
        <v>0</v>
      </c>
      <c r="AP24" s="44">
        <f t="shared" si="6"/>
        <v>0</v>
      </c>
      <c r="AQ24" s="44">
        <f t="shared" si="6"/>
        <v>0</v>
      </c>
      <c r="AR24" s="44">
        <f t="shared" si="6"/>
        <v>0</v>
      </c>
      <c r="AS24" s="44">
        <f t="shared" si="6"/>
        <v>0</v>
      </c>
      <c r="AT24" s="44">
        <f t="shared" si="6"/>
        <v>0</v>
      </c>
      <c r="AU24" s="44">
        <f t="shared" si="6"/>
        <v>0</v>
      </c>
      <c r="AV24" s="44">
        <f t="shared" si="6"/>
        <v>0</v>
      </c>
      <c r="AW24" s="44">
        <f t="shared" si="6"/>
        <v>0</v>
      </c>
      <c r="AX24" s="44">
        <f t="shared" si="6"/>
        <v>0</v>
      </c>
      <c r="AY24" s="44">
        <f t="shared" si="6"/>
        <v>0</v>
      </c>
      <c r="AZ24" s="44">
        <f t="shared" si="6"/>
        <v>0</v>
      </c>
      <c r="BA24" s="44">
        <f t="shared" si="6"/>
        <v>0</v>
      </c>
      <c r="BB24" s="44">
        <f t="shared" si="6"/>
        <v>0</v>
      </c>
      <c r="BC24" s="44">
        <f t="shared" si="6"/>
        <v>0</v>
      </c>
      <c r="BD24" s="44">
        <f t="shared" si="6"/>
        <v>0</v>
      </c>
      <c r="BE24" s="44">
        <f t="shared" si="6"/>
        <v>0</v>
      </c>
      <c r="BF24" s="44">
        <f t="shared" si="6"/>
        <v>0</v>
      </c>
      <c r="BG24" s="44">
        <f t="shared" si="6"/>
        <v>0</v>
      </c>
      <c r="BH24" s="44">
        <f t="shared" si="6"/>
        <v>0</v>
      </c>
      <c r="BI24" s="44">
        <f t="shared" si="6"/>
        <v>0</v>
      </c>
      <c r="BJ24" s="44">
        <f t="shared" si="6"/>
        <v>0</v>
      </c>
      <c r="BK24" s="44">
        <f t="shared" si="6"/>
        <v>0</v>
      </c>
      <c r="BL24" s="44">
        <f t="shared" si="6"/>
        <v>0</v>
      </c>
      <c r="BM24" s="44">
        <f t="shared" si="6"/>
        <v>0</v>
      </c>
      <c r="BN24" s="44">
        <f t="shared" si="6"/>
        <v>0</v>
      </c>
      <c r="BO24" s="44">
        <f t="shared" si="6"/>
        <v>0</v>
      </c>
      <c r="BP24" s="44">
        <f t="shared" si="6"/>
        <v>0</v>
      </c>
      <c r="BQ24" s="44">
        <f t="shared" si="6"/>
        <v>0</v>
      </c>
      <c r="BR24" s="44">
        <f t="shared" si="6"/>
        <v>0</v>
      </c>
      <c r="BS24" s="44">
        <f t="shared" si="6"/>
        <v>0</v>
      </c>
      <c r="BT24" s="44">
        <f t="shared" si="6"/>
        <v>0</v>
      </c>
      <c r="BU24" s="44">
        <f t="shared" si="6"/>
        <v>0</v>
      </c>
      <c r="BV24" s="44">
        <f t="shared" si="6"/>
        <v>0</v>
      </c>
      <c r="BW24" s="44">
        <f t="shared" ref="BW24:DJ24" si="7">MAX(BW21,0)</f>
        <v>0</v>
      </c>
      <c r="BX24" s="44">
        <f t="shared" si="7"/>
        <v>0</v>
      </c>
      <c r="BY24" s="44">
        <f t="shared" si="7"/>
        <v>0</v>
      </c>
      <c r="BZ24" s="44">
        <f t="shared" si="7"/>
        <v>0</v>
      </c>
      <c r="CA24" s="44">
        <f t="shared" si="7"/>
        <v>0</v>
      </c>
      <c r="CB24" s="44">
        <f t="shared" si="7"/>
        <v>0</v>
      </c>
      <c r="CC24" s="44">
        <f t="shared" si="7"/>
        <v>0</v>
      </c>
      <c r="CD24" s="44">
        <f t="shared" si="7"/>
        <v>0</v>
      </c>
      <c r="CE24" s="44">
        <f t="shared" si="7"/>
        <v>0</v>
      </c>
      <c r="CF24" s="44">
        <f t="shared" si="7"/>
        <v>0</v>
      </c>
      <c r="CG24" s="44">
        <f t="shared" si="7"/>
        <v>0</v>
      </c>
      <c r="CH24" s="44">
        <f t="shared" si="7"/>
        <v>0</v>
      </c>
      <c r="CI24" s="44">
        <f t="shared" si="7"/>
        <v>0</v>
      </c>
      <c r="CJ24" s="44">
        <f t="shared" si="7"/>
        <v>0</v>
      </c>
      <c r="CK24" s="44">
        <f t="shared" si="7"/>
        <v>0</v>
      </c>
      <c r="CL24" s="44">
        <f t="shared" si="7"/>
        <v>0</v>
      </c>
      <c r="CM24" s="44">
        <f t="shared" si="7"/>
        <v>0</v>
      </c>
      <c r="CN24" s="44">
        <f t="shared" si="7"/>
        <v>0</v>
      </c>
      <c r="CO24" s="44">
        <f t="shared" si="7"/>
        <v>0</v>
      </c>
      <c r="CP24" s="44">
        <f t="shared" si="7"/>
        <v>0</v>
      </c>
      <c r="CQ24" s="44">
        <f t="shared" si="7"/>
        <v>0</v>
      </c>
      <c r="CR24" s="44">
        <f t="shared" si="7"/>
        <v>0</v>
      </c>
      <c r="CS24" s="44">
        <f t="shared" si="7"/>
        <v>0</v>
      </c>
      <c r="CT24" s="44">
        <f t="shared" si="7"/>
        <v>0</v>
      </c>
      <c r="CU24" s="44">
        <f t="shared" si="7"/>
        <v>0</v>
      </c>
      <c r="CV24" s="44">
        <f t="shared" si="7"/>
        <v>0</v>
      </c>
      <c r="CW24" s="44">
        <f t="shared" si="7"/>
        <v>0</v>
      </c>
      <c r="CX24" s="44">
        <f t="shared" si="7"/>
        <v>0</v>
      </c>
      <c r="CY24" s="44">
        <f t="shared" si="7"/>
        <v>0</v>
      </c>
      <c r="CZ24" s="44">
        <f t="shared" si="7"/>
        <v>0</v>
      </c>
      <c r="DA24" s="44">
        <f t="shared" si="7"/>
        <v>0</v>
      </c>
      <c r="DB24" s="44">
        <f t="shared" si="7"/>
        <v>0</v>
      </c>
      <c r="DC24" s="44">
        <f t="shared" si="7"/>
        <v>0</v>
      </c>
      <c r="DD24" s="44">
        <f t="shared" si="7"/>
        <v>0</v>
      </c>
      <c r="DE24" s="44">
        <f t="shared" si="7"/>
        <v>0</v>
      </c>
      <c r="DF24" s="44">
        <f t="shared" si="7"/>
        <v>0</v>
      </c>
      <c r="DG24" s="44">
        <f t="shared" si="7"/>
        <v>0</v>
      </c>
      <c r="DH24" s="44">
        <f t="shared" si="7"/>
        <v>0</v>
      </c>
      <c r="DI24" s="44">
        <f t="shared" si="7"/>
        <v>0</v>
      </c>
      <c r="DJ24" s="44">
        <f t="shared" si="7"/>
        <v>0</v>
      </c>
    </row>
    <row r="25" spans="1:114" s="37" customFormat="1">
      <c r="A25" s="18"/>
      <c r="B25" s="654" t="s">
        <v>579</v>
      </c>
      <c r="H25" s="7" t="s">
        <v>0</v>
      </c>
      <c r="I25" s="50"/>
      <c r="J25" s="44">
        <f t="shared" ref="J25:AO25" si="8">-MIN(-MIN(J21,0),J23)</f>
        <v>0</v>
      </c>
      <c r="K25" s="44">
        <f t="shared" si="8"/>
        <v>0</v>
      </c>
      <c r="L25" s="44">
        <f t="shared" si="8"/>
        <v>0</v>
      </c>
      <c r="M25" s="44">
        <f t="shared" si="8"/>
        <v>0</v>
      </c>
      <c r="N25" s="44">
        <f t="shared" si="8"/>
        <v>0</v>
      </c>
      <c r="O25" s="44">
        <f t="shared" si="8"/>
        <v>0</v>
      </c>
      <c r="P25" s="44">
        <f t="shared" si="8"/>
        <v>0</v>
      </c>
      <c r="Q25" s="44">
        <f t="shared" si="8"/>
        <v>0</v>
      </c>
      <c r="R25" s="44">
        <f t="shared" si="8"/>
        <v>0</v>
      </c>
      <c r="S25" s="44">
        <f t="shared" si="8"/>
        <v>0</v>
      </c>
      <c r="T25" s="44">
        <f t="shared" si="8"/>
        <v>0</v>
      </c>
      <c r="U25" s="44">
        <f t="shared" si="8"/>
        <v>0</v>
      </c>
      <c r="V25" s="44">
        <f t="shared" si="8"/>
        <v>0</v>
      </c>
      <c r="W25" s="44">
        <f t="shared" si="8"/>
        <v>0</v>
      </c>
      <c r="X25" s="44">
        <f t="shared" si="8"/>
        <v>0</v>
      </c>
      <c r="Y25" s="44">
        <f t="shared" si="8"/>
        <v>0</v>
      </c>
      <c r="Z25" s="44">
        <f t="shared" si="8"/>
        <v>0</v>
      </c>
      <c r="AA25" s="44">
        <f t="shared" si="8"/>
        <v>0</v>
      </c>
      <c r="AB25" s="44">
        <f t="shared" si="8"/>
        <v>0</v>
      </c>
      <c r="AC25" s="44">
        <f t="shared" si="8"/>
        <v>0</v>
      </c>
      <c r="AD25" s="44">
        <f t="shared" si="8"/>
        <v>0</v>
      </c>
      <c r="AE25" s="44">
        <f t="shared" si="8"/>
        <v>0</v>
      </c>
      <c r="AF25" s="44">
        <f t="shared" si="8"/>
        <v>0</v>
      </c>
      <c r="AG25" s="44">
        <f t="shared" si="8"/>
        <v>0</v>
      </c>
      <c r="AH25" s="44">
        <f t="shared" si="8"/>
        <v>0</v>
      </c>
      <c r="AI25" s="44">
        <f t="shared" si="8"/>
        <v>0</v>
      </c>
      <c r="AJ25" s="44">
        <f t="shared" si="8"/>
        <v>0</v>
      </c>
      <c r="AK25" s="44">
        <f t="shared" si="8"/>
        <v>0</v>
      </c>
      <c r="AL25" s="44">
        <f t="shared" si="8"/>
        <v>0</v>
      </c>
      <c r="AM25" s="44">
        <f t="shared" si="8"/>
        <v>0</v>
      </c>
      <c r="AN25" s="44">
        <f t="shared" si="8"/>
        <v>0</v>
      </c>
      <c r="AO25" s="44">
        <f t="shared" si="8"/>
        <v>0</v>
      </c>
      <c r="AP25" s="44">
        <f t="shared" ref="AP25:BU25" si="9">-MIN(-MIN(AP21,0),AP23)</f>
        <v>0</v>
      </c>
      <c r="AQ25" s="44">
        <f t="shared" si="9"/>
        <v>0</v>
      </c>
      <c r="AR25" s="44">
        <f t="shared" si="9"/>
        <v>0</v>
      </c>
      <c r="AS25" s="44">
        <f t="shared" si="9"/>
        <v>0</v>
      </c>
      <c r="AT25" s="44">
        <f t="shared" si="9"/>
        <v>0</v>
      </c>
      <c r="AU25" s="44">
        <f t="shared" si="9"/>
        <v>0</v>
      </c>
      <c r="AV25" s="44">
        <f t="shared" si="9"/>
        <v>0</v>
      </c>
      <c r="AW25" s="44">
        <f t="shared" si="9"/>
        <v>0</v>
      </c>
      <c r="AX25" s="44">
        <f t="shared" si="9"/>
        <v>0</v>
      </c>
      <c r="AY25" s="44">
        <f t="shared" si="9"/>
        <v>0</v>
      </c>
      <c r="AZ25" s="44">
        <f t="shared" si="9"/>
        <v>0</v>
      </c>
      <c r="BA25" s="44">
        <f t="shared" si="9"/>
        <v>0</v>
      </c>
      <c r="BB25" s="44">
        <f t="shared" si="9"/>
        <v>0</v>
      </c>
      <c r="BC25" s="44">
        <f t="shared" si="9"/>
        <v>0</v>
      </c>
      <c r="BD25" s="44">
        <f t="shared" si="9"/>
        <v>0</v>
      </c>
      <c r="BE25" s="44">
        <f t="shared" si="9"/>
        <v>0</v>
      </c>
      <c r="BF25" s="44">
        <f t="shared" si="9"/>
        <v>0</v>
      </c>
      <c r="BG25" s="44">
        <f t="shared" si="9"/>
        <v>0</v>
      </c>
      <c r="BH25" s="44">
        <f t="shared" si="9"/>
        <v>0</v>
      </c>
      <c r="BI25" s="44">
        <f t="shared" si="9"/>
        <v>0</v>
      </c>
      <c r="BJ25" s="44">
        <f t="shared" si="9"/>
        <v>0</v>
      </c>
      <c r="BK25" s="44">
        <f t="shared" si="9"/>
        <v>0</v>
      </c>
      <c r="BL25" s="44">
        <f t="shared" si="9"/>
        <v>0</v>
      </c>
      <c r="BM25" s="44">
        <f t="shared" si="9"/>
        <v>0</v>
      </c>
      <c r="BN25" s="44">
        <f t="shared" si="9"/>
        <v>0</v>
      </c>
      <c r="BO25" s="44">
        <f t="shared" si="9"/>
        <v>0</v>
      </c>
      <c r="BP25" s="44">
        <f t="shared" si="9"/>
        <v>0</v>
      </c>
      <c r="BQ25" s="44">
        <f t="shared" si="9"/>
        <v>0</v>
      </c>
      <c r="BR25" s="44">
        <f t="shared" si="9"/>
        <v>0</v>
      </c>
      <c r="BS25" s="44">
        <f t="shared" si="9"/>
        <v>0</v>
      </c>
      <c r="BT25" s="44">
        <f t="shared" si="9"/>
        <v>0</v>
      </c>
      <c r="BU25" s="44">
        <f t="shared" si="9"/>
        <v>0</v>
      </c>
      <c r="BV25" s="44">
        <f t="shared" ref="BV25:DA25" si="10">-MIN(-MIN(BV21,0),BV23)</f>
        <v>0</v>
      </c>
      <c r="BW25" s="44">
        <f t="shared" si="10"/>
        <v>0</v>
      </c>
      <c r="BX25" s="44">
        <f t="shared" si="10"/>
        <v>0</v>
      </c>
      <c r="BY25" s="44">
        <f t="shared" si="10"/>
        <v>0</v>
      </c>
      <c r="BZ25" s="44">
        <f t="shared" si="10"/>
        <v>0</v>
      </c>
      <c r="CA25" s="44">
        <f t="shared" si="10"/>
        <v>0</v>
      </c>
      <c r="CB25" s="44">
        <f t="shared" si="10"/>
        <v>0</v>
      </c>
      <c r="CC25" s="44">
        <f t="shared" si="10"/>
        <v>0</v>
      </c>
      <c r="CD25" s="44">
        <f t="shared" si="10"/>
        <v>0</v>
      </c>
      <c r="CE25" s="44">
        <f t="shared" si="10"/>
        <v>0</v>
      </c>
      <c r="CF25" s="44">
        <f t="shared" si="10"/>
        <v>0</v>
      </c>
      <c r="CG25" s="44">
        <f t="shared" si="10"/>
        <v>0</v>
      </c>
      <c r="CH25" s="44">
        <f t="shared" si="10"/>
        <v>0</v>
      </c>
      <c r="CI25" s="44">
        <f t="shared" si="10"/>
        <v>0</v>
      </c>
      <c r="CJ25" s="44">
        <f t="shared" si="10"/>
        <v>0</v>
      </c>
      <c r="CK25" s="44">
        <f t="shared" si="10"/>
        <v>0</v>
      </c>
      <c r="CL25" s="44">
        <f t="shared" si="10"/>
        <v>0</v>
      </c>
      <c r="CM25" s="44">
        <f t="shared" si="10"/>
        <v>0</v>
      </c>
      <c r="CN25" s="44">
        <f t="shared" si="10"/>
        <v>0</v>
      </c>
      <c r="CO25" s="44">
        <f t="shared" si="10"/>
        <v>0</v>
      </c>
      <c r="CP25" s="44">
        <f t="shared" si="10"/>
        <v>0</v>
      </c>
      <c r="CQ25" s="44">
        <f t="shared" si="10"/>
        <v>0</v>
      </c>
      <c r="CR25" s="44">
        <f t="shared" si="10"/>
        <v>0</v>
      </c>
      <c r="CS25" s="44">
        <f t="shared" si="10"/>
        <v>0</v>
      </c>
      <c r="CT25" s="44">
        <f t="shared" si="10"/>
        <v>0</v>
      </c>
      <c r="CU25" s="44">
        <f t="shared" si="10"/>
        <v>0</v>
      </c>
      <c r="CV25" s="44">
        <f t="shared" si="10"/>
        <v>0</v>
      </c>
      <c r="CW25" s="44">
        <f t="shared" si="10"/>
        <v>0</v>
      </c>
      <c r="CX25" s="44">
        <f t="shared" si="10"/>
        <v>0</v>
      </c>
      <c r="CY25" s="44">
        <f t="shared" si="10"/>
        <v>0</v>
      </c>
      <c r="CZ25" s="44">
        <f t="shared" si="10"/>
        <v>0</v>
      </c>
      <c r="DA25" s="44">
        <f t="shared" si="10"/>
        <v>0</v>
      </c>
      <c r="DB25" s="44">
        <f t="shared" ref="DB25:DJ25" si="11">-MIN(-MIN(DB21,0),DB23)</f>
        <v>0</v>
      </c>
      <c r="DC25" s="44">
        <f t="shared" si="11"/>
        <v>0</v>
      </c>
      <c r="DD25" s="44">
        <f t="shared" si="11"/>
        <v>0</v>
      </c>
      <c r="DE25" s="44">
        <f t="shared" si="11"/>
        <v>0</v>
      </c>
      <c r="DF25" s="44">
        <f t="shared" si="11"/>
        <v>0</v>
      </c>
      <c r="DG25" s="44">
        <f t="shared" si="11"/>
        <v>0</v>
      </c>
      <c r="DH25" s="44">
        <f t="shared" si="11"/>
        <v>0</v>
      </c>
      <c r="DI25" s="44">
        <f t="shared" si="11"/>
        <v>0</v>
      </c>
      <c r="DJ25" s="44">
        <f t="shared" si="11"/>
        <v>0</v>
      </c>
    </row>
    <row r="26" spans="1:114">
      <c r="B26" s="12" t="s">
        <v>160</v>
      </c>
      <c r="H26" s="7" t="s">
        <v>0</v>
      </c>
      <c r="I26" s="50"/>
      <c r="J26" s="5">
        <f>SUM(J23:J25)</f>
        <v>0</v>
      </c>
      <c r="K26" s="5">
        <f t="shared" ref="K26:BV26" si="12">SUM(K23:K25)</f>
        <v>0</v>
      </c>
      <c r="L26" s="5">
        <f t="shared" si="12"/>
        <v>0</v>
      </c>
      <c r="M26" s="5">
        <f t="shared" si="12"/>
        <v>0</v>
      </c>
      <c r="N26" s="5">
        <f t="shared" si="12"/>
        <v>0</v>
      </c>
      <c r="O26" s="5">
        <f t="shared" si="12"/>
        <v>0</v>
      </c>
      <c r="P26" s="5">
        <f t="shared" si="12"/>
        <v>0</v>
      </c>
      <c r="Q26" s="5">
        <f t="shared" si="12"/>
        <v>0</v>
      </c>
      <c r="R26" s="5">
        <f t="shared" si="12"/>
        <v>0</v>
      </c>
      <c r="S26" s="5">
        <f t="shared" si="12"/>
        <v>0</v>
      </c>
      <c r="T26" s="5">
        <f t="shared" si="12"/>
        <v>0</v>
      </c>
      <c r="U26" s="5">
        <f t="shared" si="12"/>
        <v>0</v>
      </c>
      <c r="V26" s="5">
        <f t="shared" si="12"/>
        <v>0</v>
      </c>
      <c r="W26" s="5">
        <f t="shared" si="12"/>
        <v>0</v>
      </c>
      <c r="X26" s="5">
        <f t="shared" si="12"/>
        <v>0</v>
      </c>
      <c r="Y26" s="5">
        <f t="shared" si="12"/>
        <v>0</v>
      </c>
      <c r="Z26" s="5">
        <f t="shared" si="12"/>
        <v>0</v>
      </c>
      <c r="AA26" s="5">
        <f t="shared" si="12"/>
        <v>0</v>
      </c>
      <c r="AB26" s="5">
        <f t="shared" si="12"/>
        <v>0</v>
      </c>
      <c r="AC26" s="5">
        <f t="shared" si="12"/>
        <v>0</v>
      </c>
      <c r="AD26" s="5">
        <f t="shared" si="12"/>
        <v>0</v>
      </c>
      <c r="AE26" s="5">
        <f t="shared" si="12"/>
        <v>0</v>
      </c>
      <c r="AF26" s="5">
        <f t="shared" si="12"/>
        <v>0</v>
      </c>
      <c r="AG26" s="5">
        <f t="shared" si="12"/>
        <v>0</v>
      </c>
      <c r="AH26" s="5">
        <f t="shared" si="12"/>
        <v>0</v>
      </c>
      <c r="AI26" s="5">
        <f t="shared" si="12"/>
        <v>0</v>
      </c>
      <c r="AJ26" s="5">
        <f t="shared" si="12"/>
        <v>0</v>
      </c>
      <c r="AK26" s="5">
        <f t="shared" si="12"/>
        <v>0</v>
      </c>
      <c r="AL26" s="5">
        <f t="shared" si="12"/>
        <v>0</v>
      </c>
      <c r="AM26" s="5">
        <f t="shared" si="12"/>
        <v>0</v>
      </c>
      <c r="AN26" s="5">
        <f t="shared" si="12"/>
        <v>0</v>
      </c>
      <c r="AO26" s="5">
        <f t="shared" si="12"/>
        <v>0</v>
      </c>
      <c r="AP26" s="5">
        <f t="shared" si="12"/>
        <v>0</v>
      </c>
      <c r="AQ26" s="5">
        <f t="shared" si="12"/>
        <v>0</v>
      </c>
      <c r="AR26" s="5">
        <f t="shared" si="12"/>
        <v>0</v>
      </c>
      <c r="AS26" s="5">
        <f t="shared" si="12"/>
        <v>0</v>
      </c>
      <c r="AT26" s="5">
        <f t="shared" si="12"/>
        <v>0</v>
      </c>
      <c r="AU26" s="5">
        <f t="shared" si="12"/>
        <v>0</v>
      </c>
      <c r="AV26" s="5">
        <f t="shared" si="12"/>
        <v>0</v>
      </c>
      <c r="AW26" s="5">
        <f t="shared" si="12"/>
        <v>0</v>
      </c>
      <c r="AX26" s="5">
        <f t="shared" si="12"/>
        <v>0</v>
      </c>
      <c r="AY26" s="5">
        <f t="shared" si="12"/>
        <v>0</v>
      </c>
      <c r="AZ26" s="5">
        <f t="shared" si="12"/>
        <v>0</v>
      </c>
      <c r="BA26" s="5">
        <f t="shared" si="12"/>
        <v>0</v>
      </c>
      <c r="BB26" s="5">
        <f t="shared" si="12"/>
        <v>0</v>
      </c>
      <c r="BC26" s="5">
        <f t="shared" si="12"/>
        <v>0</v>
      </c>
      <c r="BD26" s="5">
        <f t="shared" si="12"/>
        <v>0</v>
      </c>
      <c r="BE26" s="5">
        <f t="shared" si="12"/>
        <v>0</v>
      </c>
      <c r="BF26" s="5">
        <f t="shared" si="12"/>
        <v>0</v>
      </c>
      <c r="BG26" s="5">
        <f t="shared" si="12"/>
        <v>0</v>
      </c>
      <c r="BH26" s="5">
        <f t="shared" si="12"/>
        <v>0</v>
      </c>
      <c r="BI26" s="5">
        <f t="shared" si="12"/>
        <v>0</v>
      </c>
      <c r="BJ26" s="5">
        <f t="shared" si="12"/>
        <v>0</v>
      </c>
      <c r="BK26" s="5">
        <f t="shared" si="12"/>
        <v>0</v>
      </c>
      <c r="BL26" s="5">
        <f t="shared" si="12"/>
        <v>0</v>
      </c>
      <c r="BM26" s="5">
        <f t="shared" si="12"/>
        <v>0</v>
      </c>
      <c r="BN26" s="5">
        <f t="shared" si="12"/>
        <v>0</v>
      </c>
      <c r="BO26" s="5">
        <f t="shared" si="12"/>
        <v>0</v>
      </c>
      <c r="BP26" s="5">
        <f t="shared" si="12"/>
        <v>0</v>
      </c>
      <c r="BQ26" s="5">
        <f t="shared" si="12"/>
        <v>0</v>
      </c>
      <c r="BR26" s="5">
        <f t="shared" si="12"/>
        <v>0</v>
      </c>
      <c r="BS26" s="5">
        <f t="shared" si="12"/>
        <v>0</v>
      </c>
      <c r="BT26" s="5">
        <f t="shared" si="12"/>
        <v>0</v>
      </c>
      <c r="BU26" s="5">
        <f t="shared" si="12"/>
        <v>0</v>
      </c>
      <c r="BV26" s="5">
        <f t="shared" si="12"/>
        <v>0</v>
      </c>
      <c r="BW26" s="5">
        <f t="shared" ref="BW26:DJ26" si="13">SUM(BW23:BW25)</f>
        <v>0</v>
      </c>
      <c r="BX26" s="5">
        <f t="shared" si="13"/>
        <v>0</v>
      </c>
      <c r="BY26" s="5">
        <f t="shared" si="13"/>
        <v>0</v>
      </c>
      <c r="BZ26" s="5">
        <f t="shared" si="13"/>
        <v>0</v>
      </c>
      <c r="CA26" s="5">
        <f t="shared" si="13"/>
        <v>0</v>
      </c>
      <c r="CB26" s="5">
        <f t="shared" si="13"/>
        <v>0</v>
      </c>
      <c r="CC26" s="5">
        <f t="shared" si="13"/>
        <v>0</v>
      </c>
      <c r="CD26" s="5">
        <f t="shared" si="13"/>
        <v>0</v>
      </c>
      <c r="CE26" s="5">
        <f t="shared" si="13"/>
        <v>0</v>
      </c>
      <c r="CF26" s="5">
        <f t="shared" si="13"/>
        <v>0</v>
      </c>
      <c r="CG26" s="5">
        <f t="shared" si="13"/>
        <v>0</v>
      </c>
      <c r="CH26" s="5">
        <f t="shared" si="13"/>
        <v>0</v>
      </c>
      <c r="CI26" s="5">
        <f t="shared" si="13"/>
        <v>0</v>
      </c>
      <c r="CJ26" s="5">
        <f t="shared" si="13"/>
        <v>0</v>
      </c>
      <c r="CK26" s="5">
        <f t="shared" si="13"/>
        <v>0</v>
      </c>
      <c r="CL26" s="5">
        <f t="shared" si="13"/>
        <v>0</v>
      </c>
      <c r="CM26" s="5">
        <f t="shared" si="13"/>
        <v>0</v>
      </c>
      <c r="CN26" s="5">
        <f t="shared" si="13"/>
        <v>0</v>
      </c>
      <c r="CO26" s="5">
        <f t="shared" si="13"/>
        <v>0</v>
      </c>
      <c r="CP26" s="5">
        <f t="shared" si="13"/>
        <v>0</v>
      </c>
      <c r="CQ26" s="5">
        <f t="shared" si="13"/>
        <v>0</v>
      </c>
      <c r="CR26" s="5">
        <f t="shared" si="13"/>
        <v>0</v>
      </c>
      <c r="CS26" s="5">
        <f t="shared" si="13"/>
        <v>0</v>
      </c>
      <c r="CT26" s="5">
        <f t="shared" si="13"/>
        <v>0</v>
      </c>
      <c r="CU26" s="5">
        <f t="shared" si="13"/>
        <v>0</v>
      </c>
      <c r="CV26" s="5">
        <f t="shared" si="13"/>
        <v>0</v>
      </c>
      <c r="CW26" s="5">
        <f t="shared" si="13"/>
        <v>0</v>
      </c>
      <c r="CX26" s="5">
        <f t="shared" si="13"/>
        <v>0</v>
      </c>
      <c r="CY26" s="5">
        <f t="shared" si="13"/>
        <v>0</v>
      </c>
      <c r="CZ26" s="5">
        <f t="shared" si="13"/>
        <v>0</v>
      </c>
      <c r="DA26" s="5">
        <f t="shared" si="13"/>
        <v>0</v>
      </c>
      <c r="DB26" s="5">
        <f t="shared" si="13"/>
        <v>0</v>
      </c>
      <c r="DC26" s="5">
        <f t="shared" si="13"/>
        <v>0</v>
      </c>
      <c r="DD26" s="5">
        <f t="shared" si="13"/>
        <v>0</v>
      </c>
      <c r="DE26" s="5">
        <f t="shared" si="13"/>
        <v>0</v>
      </c>
      <c r="DF26" s="5">
        <f t="shared" si="13"/>
        <v>0</v>
      </c>
      <c r="DG26" s="5">
        <f t="shared" si="13"/>
        <v>0</v>
      </c>
      <c r="DH26" s="5">
        <f t="shared" si="13"/>
        <v>0</v>
      </c>
      <c r="DI26" s="5">
        <f t="shared" si="13"/>
        <v>0</v>
      </c>
      <c r="DJ26" s="5">
        <f t="shared" si="13"/>
        <v>0</v>
      </c>
    </row>
    <row r="27" spans="1:114">
      <c r="B27" s="12"/>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row>
    <row r="28" spans="1:114" s="100" customFormat="1">
      <c r="A28" s="18"/>
      <c r="B28" s="110" t="s">
        <v>159</v>
      </c>
      <c r="H28" s="106" t="s">
        <v>0</v>
      </c>
      <c r="I28" s="107">
        <f>SUM(J28:DJ28)</f>
        <v>-2640031.5142771285</v>
      </c>
      <c r="J28" s="101">
        <f>MIN(J21,0)-J25</f>
        <v>-19142.270282064161</v>
      </c>
      <c r="K28" s="101">
        <f t="shared" ref="K28:BV28" si="14">MIN(K21,0)-K25</f>
        <v>-19827.225055183815</v>
      </c>
      <c r="L28" s="101">
        <f t="shared" si="14"/>
        <v>-20342.56036214807</v>
      </c>
      <c r="M28" s="101">
        <f t="shared" si="14"/>
        <v>-20297.292092917301</v>
      </c>
      <c r="N28" s="101">
        <f t="shared" si="14"/>
        <v>-20263.60816239057</v>
      </c>
      <c r="O28" s="101">
        <f t="shared" si="14"/>
        <v>-20229.090171116546</v>
      </c>
      <c r="P28" s="101">
        <f t="shared" si="14"/>
        <v>-20724.46548325679</v>
      </c>
      <c r="Q28" s="101">
        <f t="shared" si="14"/>
        <v>-20688.247260330121</v>
      </c>
      <c r="R28" s="101">
        <f t="shared" si="14"/>
        <v>-20650.438459194866</v>
      </c>
      <c r="S28" s="101">
        <f t="shared" si="14"/>
        <v>-20611.73806878864</v>
      </c>
      <c r="T28" s="101">
        <f t="shared" si="14"/>
        <v>-21126.800167333142</v>
      </c>
      <c r="U28" s="101">
        <f t="shared" si="14"/>
        <v>-21111.282435217236</v>
      </c>
      <c r="V28" s="101">
        <f t="shared" si="14"/>
        <v>-21069.38695608851</v>
      </c>
      <c r="W28" s="101">
        <f t="shared" si="14"/>
        <v>-21026.544879979014</v>
      </c>
      <c r="X28" s="101">
        <f t="shared" si="14"/>
        <v>-21561.544325970241</v>
      </c>
      <c r="Y28" s="101">
        <f t="shared" si="14"/>
        <v>-21516.772979280213</v>
      </c>
      <c r="Z28" s="101">
        <f t="shared" si="14"/>
        <v>-21471.214431304219</v>
      </c>
      <c r="AA28" s="101">
        <f t="shared" si="14"/>
        <v>-21424.664413864364</v>
      </c>
      <c r="AB28" s="101">
        <f t="shared" si="14"/>
        <v>-21978.26471621967</v>
      </c>
      <c r="AC28" s="101">
        <f t="shared" si="14"/>
        <v>-21929.694249700751</v>
      </c>
      <c r="AD28" s="101">
        <f t="shared" si="14"/>
        <v>-21880.583056322612</v>
      </c>
      <c r="AE28" s="101">
        <f t="shared" si="14"/>
        <v>-21830.439322056322</v>
      </c>
      <c r="AF28" s="101">
        <f t="shared" si="14"/>
        <v>-22402.490719039539</v>
      </c>
      <c r="AG28" s="101">
        <f t="shared" si="14"/>
        <v>-22350.243154914944</v>
      </c>
      <c r="AH28" s="101">
        <f t="shared" si="14"/>
        <v>-22297.432009711287</v>
      </c>
      <c r="AI28" s="101">
        <f t="shared" si="14"/>
        <v>-22243.545935643695</v>
      </c>
      <c r="AJ28" s="101">
        <f t="shared" si="14"/>
        <v>-22834.629583952588</v>
      </c>
      <c r="AK28" s="101">
        <f t="shared" si="14"/>
        <v>-22778.553633403164</v>
      </c>
      <c r="AL28" s="101">
        <f t="shared" si="14"/>
        <v>-22721.714552025715</v>
      </c>
      <c r="AM28" s="101">
        <f t="shared" si="14"/>
        <v>-22663.753375455042</v>
      </c>
      <c r="AN28" s="101">
        <f t="shared" si="14"/>
        <v>-23274.972151144964</v>
      </c>
      <c r="AO28" s="101">
        <f t="shared" si="14"/>
        <v>-23214.725310463884</v>
      </c>
      <c r="AP28" s="101">
        <f t="shared" si="14"/>
        <v>-23153.497626185297</v>
      </c>
      <c r="AQ28" s="101">
        <f t="shared" si="14"/>
        <v>-23091.095414686908</v>
      </c>
      <c r="AR28" s="101">
        <f t="shared" si="14"/>
        <v>-23723.620735690114</v>
      </c>
      <c r="AS28" s="101">
        <f t="shared" si="14"/>
        <v>-23658.826338099672</v>
      </c>
      <c r="AT28" s="101">
        <f t="shared" si="14"/>
        <v>-23592.62371726241</v>
      </c>
      <c r="AU28" s="101">
        <f t="shared" si="14"/>
        <v>-23525.184629858133</v>
      </c>
      <c r="AV28" s="101">
        <f t="shared" si="14"/>
        <v>-24180.838371526854</v>
      </c>
      <c r="AW28" s="101">
        <f t="shared" si="14"/>
        <v>-24110.881174369864</v>
      </c>
      <c r="AX28" s="101">
        <f t="shared" si="14"/>
        <v>-24039.197027262744</v>
      </c>
      <c r="AY28" s="101">
        <f t="shared" si="14"/>
        <v>-23966.20673849915</v>
      </c>
      <c r="AZ28" s="101">
        <f t="shared" si="14"/>
        <v>-24646.612349345887</v>
      </c>
      <c r="BA28" s="101">
        <f t="shared" si="14"/>
        <v>-24570.962249485954</v>
      </c>
      <c r="BB28" s="101">
        <f t="shared" si="14"/>
        <v>-24493.649741665766</v>
      </c>
      <c r="BC28" s="101">
        <f t="shared" si="14"/>
        <v>-24414.960896590837</v>
      </c>
      <c r="BD28" s="101">
        <f t="shared" si="14"/>
        <v>-25120.691452945561</v>
      </c>
      <c r="BE28" s="101">
        <f t="shared" si="14"/>
        <v>-25039.200069118931</v>
      </c>
      <c r="BF28" s="101">
        <f t="shared" si="14"/>
        <v>-24955.640885510486</v>
      </c>
      <c r="BG28" s="101">
        <f t="shared" si="14"/>
        <v>-24870.62548131881</v>
      </c>
      <c r="BH28" s="101">
        <f t="shared" si="14"/>
        <v>-25603.621515878865</v>
      </c>
      <c r="BI28" s="101">
        <f t="shared" si="14"/>
        <v>-25515.641080016547</v>
      </c>
      <c r="BJ28" s="101">
        <f t="shared" si="14"/>
        <v>-25425.540296234667</v>
      </c>
      <c r="BK28" s="101">
        <f t="shared" si="14"/>
        <v>-25333.900282669238</v>
      </c>
      <c r="BL28" s="101">
        <f t="shared" si="14"/>
        <v>-26095.164277924388</v>
      </c>
      <c r="BM28" s="101">
        <f t="shared" si="14"/>
        <v>-26000.390391505927</v>
      </c>
      <c r="BN28" s="101">
        <f t="shared" si="14"/>
        <v>-25903.559268555509</v>
      </c>
      <c r="BO28" s="101">
        <f t="shared" si="14"/>
        <v>-25805.105000593554</v>
      </c>
      <c r="BP28" s="101">
        <f t="shared" si="14"/>
        <v>-26595.506640043997</v>
      </c>
      <c r="BQ28" s="101">
        <f t="shared" si="14"/>
        <v>-26493.747850466665</v>
      </c>
      <c r="BR28" s="101">
        <f t="shared" si="14"/>
        <v>-26390.307267467088</v>
      </c>
      <c r="BS28" s="101">
        <f t="shared" si="14"/>
        <v>-26285.164921189986</v>
      </c>
      <c r="BT28" s="101">
        <f t="shared" si="14"/>
        <v>-27104.433102038518</v>
      </c>
      <c r="BU28" s="101">
        <f t="shared" si="14"/>
        <v>-26995.826462282581</v>
      </c>
      <c r="BV28" s="101">
        <f t="shared" si="14"/>
        <v>-26885.456858144535</v>
      </c>
      <c r="BW28" s="101">
        <f t="shared" ref="BW28:DJ28" si="15">MIN(BW21,0)-BW25</f>
        <v>-26773.303451363157</v>
      </c>
      <c r="BX28" s="101">
        <f t="shared" si="15"/>
        <v>-27622.537664027481</v>
      </c>
      <c r="BY28" s="101">
        <f t="shared" si="15"/>
        <v>-27506.75324412503</v>
      </c>
      <c r="BZ28" s="101">
        <f t="shared" si="15"/>
        <v>-27389.121161493069</v>
      </c>
      <c r="CA28" s="101">
        <f t="shared" si="15"/>
        <v>-27269.619673320842</v>
      </c>
      <c r="CB28" s="101">
        <f t="shared" si="15"/>
        <v>-28149.962285424892</v>
      </c>
      <c r="CC28" s="101">
        <f t="shared" si="15"/>
        <v>-28026.655827540173</v>
      </c>
      <c r="CD28" s="101">
        <f t="shared" si="15"/>
        <v>-27901.413334423458</v>
      </c>
      <c r="CE28" s="101">
        <f t="shared" si="15"/>
        <v>-27774.21212109652</v>
      </c>
      <c r="CF28" s="101">
        <f t="shared" si="15"/>
        <v>-28686.850070716955</v>
      </c>
      <c r="CG28" s="101">
        <f t="shared" si="15"/>
        <v>-28555.662393171402</v>
      </c>
      <c r="CH28" s="101">
        <f t="shared" si="15"/>
        <v>-28422.446480982817</v>
      </c>
      <c r="CI28" s="101">
        <f t="shared" si="15"/>
        <v>-28287.178667853797</v>
      </c>
      <c r="CJ28" s="101">
        <f t="shared" si="15"/>
        <v>-29233.345224071392</v>
      </c>
      <c r="CK28" s="101">
        <f t="shared" si="15"/>
        <v>-29093.901601065838</v>
      </c>
      <c r="CL28" s="101">
        <f t="shared" si="15"/>
        <v>-28952.333558116759</v>
      </c>
      <c r="CM28" s="101">
        <f t="shared" si="15"/>
        <v>-28808.616406860056</v>
      </c>
      <c r="CN28" s="101">
        <f t="shared" si="15"/>
        <v>-29789.593000299734</v>
      </c>
      <c r="CO28" s="101">
        <f t="shared" si="15"/>
        <v>-29641.502516352266</v>
      </c>
      <c r="CP28" s="101">
        <f t="shared" si="15"/>
        <v>-29491.187275811404</v>
      </c>
      <c r="CQ28" s="101">
        <f t="shared" si="15"/>
        <v>-29338.621525838542</v>
      </c>
      <c r="CR28" s="101">
        <f t="shared" si="15"/>
        <v>-30355.739651989948</v>
      </c>
      <c r="CS28" s="101">
        <f t="shared" si="15"/>
        <v>-30198.594530068549</v>
      </c>
      <c r="CT28" s="101">
        <f t="shared" si="15"/>
        <v>-30039.119991353917</v>
      </c>
      <c r="CU28" s="101">
        <f t="shared" si="15"/>
        <v>-29877.289174397898</v>
      </c>
      <c r="CV28" s="101">
        <f t="shared" si="15"/>
        <v>-30931.932372618925</v>
      </c>
      <c r="CW28" s="101">
        <f t="shared" si="15"/>
        <v>-30765.307274906656</v>
      </c>
      <c r="CX28" s="101">
        <f t="shared" si="15"/>
        <v>-30596.243597437926</v>
      </c>
      <c r="CY28" s="101">
        <f t="shared" si="15"/>
        <v>-30424.713324223099</v>
      </c>
      <c r="CZ28" s="101">
        <f t="shared" si="15"/>
        <v>-31518.319235445902</v>
      </c>
      <c r="DA28" s="101">
        <f t="shared" si="15"/>
        <v>-31341.770535633899</v>
      </c>
      <c r="DB28" s="101">
        <f t="shared" si="15"/>
        <v>-31162.66940382967</v>
      </c>
      <c r="DC28" s="101">
        <f t="shared" si="15"/>
        <v>-30980.986621700562</v>
      </c>
      <c r="DD28" s="101">
        <f t="shared" si="15"/>
        <v>-32115.049127979124</v>
      </c>
      <c r="DE28" s="101">
        <f t="shared" si="15"/>
        <v>-31928.114153938281</v>
      </c>
      <c r="DF28" s="101">
        <f t="shared" si="15"/>
        <v>-31738.508012297476</v>
      </c>
      <c r="DG28" s="101">
        <f t="shared" si="15"/>
        <v>-31546.200232634495</v>
      </c>
      <c r="DH28" s="101">
        <f t="shared" si="15"/>
        <v>-32722.271681799131</v>
      </c>
      <c r="DI28" s="101">
        <f t="shared" si="15"/>
        <v>0</v>
      </c>
      <c r="DJ28" s="101">
        <f t="shared" si="15"/>
        <v>0</v>
      </c>
    </row>
    <row r="29" spans="1:114">
      <c r="B29" s="1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row>
    <row r="30" spans="1:114">
      <c r="B30" s="11" t="s">
        <v>182</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row>
    <row r="31" spans="1:114">
      <c r="B31" s="12" t="s">
        <v>83</v>
      </c>
      <c r="H31" s="7" t="s">
        <v>0</v>
      </c>
      <c r="J31" s="5">
        <f>Финансирование!J19</f>
        <v>0</v>
      </c>
      <c r="K31" s="5">
        <f>Финансирование!K19</f>
        <v>0</v>
      </c>
      <c r="L31" s="5">
        <f>Финансирование!L19</f>
        <v>0</v>
      </c>
      <c r="M31" s="5">
        <f>Финансирование!M19</f>
        <v>60000</v>
      </c>
      <c r="N31" s="5">
        <f>Финансирование!N19</f>
        <v>25000</v>
      </c>
      <c r="O31" s="5">
        <f>Финансирование!O19</f>
        <v>25000</v>
      </c>
      <c r="P31" s="5">
        <f>Финансирование!P19</f>
        <v>25000</v>
      </c>
      <c r="Q31" s="5">
        <f>Финансирование!Q19</f>
        <v>75000</v>
      </c>
      <c r="R31" s="5">
        <f>Финансирование!R19</f>
        <v>0</v>
      </c>
      <c r="S31" s="5">
        <f>Финансирование!S19</f>
        <v>0</v>
      </c>
      <c r="T31" s="5">
        <f>Финансирование!T19</f>
        <v>0</v>
      </c>
      <c r="U31" s="5">
        <f>Финансирование!U19</f>
        <v>90000</v>
      </c>
      <c r="V31" s="5">
        <f>Финансирование!V19</f>
        <v>0</v>
      </c>
      <c r="W31" s="5">
        <f>Финансирование!W19</f>
        <v>0</v>
      </c>
      <c r="X31" s="5">
        <f>Финансирование!X19</f>
        <v>0</v>
      </c>
      <c r="Y31" s="5">
        <f>Финансирование!Y19</f>
        <v>0</v>
      </c>
      <c r="Z31" s="5">
        <f>Финансирование!Z19</f>
        <v>0</v>
      </c>
      <c r="AA31" s="5">
        <f>Финансирование!AA19</f>
        <v>0</v>
      </c>
      <c r="AB31" s="5">
        <f>Финансирование!AB19</f>
        <v>0</v>
      </c>
      <c r="AC31" s="5">
        <f>Финансирование!AC19</f>
        <v>0</v>
      </c>
      <c r="AD31" s="5">
        <f>Финансирование!AD19</f>
        <v>0</v>
      </c>
      <c r="AE31" s="5">
        <f>Финансирование!AE19</f>
        <v>0</v>
      </c>
      <c r="AF31" s="5">
        <f>Финансирование!AF19</f>
        <v>0</v>
      </c>
      <c r="AG31" s="5">
        <f>Финансирование!AG19</f>
        <v>0</v>
      </c>
      <c r="AH31" s="5">
        <f>Финансирование!AH19</f>
        <v>0</v>
      </c>
      <c r="AI31" s="5">
        <f>Финансирование!AI19</f>
        <v>0</v>
      </c>
      <c r="AJ31" s="5">
        <f>Финансирование!AJ19</f>
        <v>0</v>
      </c>
      <c r="AK31" s="5">
        <f>Финансирование!AK19</f>
        <v>0</v>
      </c>
      <c r="AL31" s="5">
        <f>Финансирование!AL19</f>
        <v>0</v>
      </c>
      <c r="AM31" s="5">
        <f>Финансирование!AM19</f>
        <v>0</v>
      </c>
      <c r="AN31" s="5">
        <f>Финансирование!AN19</f>
        <v>0</v>
      </c>
      <c r="AO31" s="5">
        <f>Финансирование!AO19</f>
        <v>0</v>
      </c>
      <c r="AP31" s="5">
        <f>Финансирование!AP19</f>
        <v>0</v>
      </c>
      <c r="AQ31" s="5">
        <f>Финансирование!AQ19</f>
        <v>0</v>
      </c>
      <c r="AR31" s="5">
        <f>Финансирование!AR19</f>
        <v>0</v>
      </c>
      <c r="AS31" s="5">
        <f>Финансирование!AS19</f>
        <v>0</v>
      </c>
      <c r="AT31" s="5">
        <f>Финансирование!AT19</f>
        <v>0</v>
      </c>
      <c r="AU31" s="5">
        <f>Финансирование!AU19</f>
        <v>0</v>
      </c>
      <c r="AV31" s="5">
        <f>Финансирование!AV19</f>
        <v>0</v>
      </c>
      <c r="AW31" s="5">
        <f>Финансирование!AW19</f>
        <v>0</v>
      </c>
      <c r="AX31" s="5">
        <f>Финансирование!AX19</f>
        <v>0</v>
      </c>
      <c r="AY31" s="5">
        <f>Финансирование!AY19</f>
        <v>0</v>
      </c>
      <c r="AZ31" s="5">
        <f>Финансирование!AZ19</f>
        <v>0</v>
      </c>
      <c r="BA31" s="5">
        <f>Финансирование!BA19</f>
        <v>0</v>
      </c>
      <c r="BB31" s="5">
        <f>Финансирование!BB19</f>
        <v>0</v>
      </c>
      <c r="BC31" s="5">
        <f>Финансирование!BC19</f>
        <v>0</v>
      </c>
      <c r="BD31" s="5">
        <f>Финансирование!BD19</f>
        <v>0</v>
      </c>
      <c r="BE31" s="5">
        <f>Финансирование!BE19</f>
        <v>0</v>
      </c>
      <c r="BF31" s="5">
        <f>Финансирование!BF19</f>
        <v>0</v>
      </c>
      <c r="BG31" s="5">
        <f>Финансирование!BG19</f>
        <v>0</v>
      </c>
      <c r="BH31" s="5">
        <f>Финансирование!BH19</f>
        <v>0</v>
      </c>
      <c r="BI31" s="5">
        <f>Финансирование!BI19</f>
        <v>0</v>
      </c>
      <c r="BJ31" s="5">
        <f>Финансирование!BJ19</f>
        <v>0</v>
      </c>
      <c r="BK31" s="5">
        <f>Финансирование!BK19</f>
        <v>0</v>
      </c>
      <c r="BL31" s="5">
        <f>Финансирование!BL19</f>
        <v>0</v>
      </c>
      <c r="BM31" s="5">
        <f>Финансирование!BM19</f>
        <v>0</v>
      </c>
      <c r="BN31" s="5">
        <f>Финансирование!BN19</f>
        <v>0</v>
      </c>
      <c r="BO31" s="5">
        <f>Финансирование!BO19</f>
        <v>0</v>
      </c>
      <c r="BP31" s="5">
        <f>Финансирование!BP19</f>
        <v>0</v>
      </c>
      <c r="BQ31" s="5">
        <f>Финансирование!BQ19</f>
        <v>0</v>
      </c>
      <c r="BR31" s="5">
        <f>Финансирование!BR19</f>
        <v>0</v>
      </c>
      <c r="BS31" s="5">
        <f>Финансирование!BS19</f>
        <v>0</v>
      </c>
      <c r="BT31" s="5">
        <f>Финансирование!BT19</f>
        <v>0</v>
      </c>
      <c r="BU31" s="5">
        <f>Финансирование!BU19</f>
        <v>0</v>
      </c>
      <c r="BV31" s="5">
        <f>Финансирование!BV19</f>
        <v>0</v>
      </c>
      <c r="BW31" s="5">
        <f>Финансирование!BW19</f>
        <v>0</v>
      </c>
      <c r="BX31" s="5">
        <f>Финансирование!BX19</f>
        <v>0</v>
      </c>
      <c r="BY31" s="5">
        <f>Финансирование!BY19</f>
        <v>0</v>
      </c>
      <c r="BZ31" s="5">
        <f>Финансирование!BZ19</f>
        <v>0</v>
      </c>
      <c r="CA31" s="5">
        <f>Финансирование!CA19</f>
        <v>0</v>
      </c>
      <c r="CB31" s="5">
        <f>Финансирование!CB19</f>
        <v>0</v>
      </c>
      <c r="CC31" s="5">
        <f>Финансирование!CC19</f>
        <v>0</v>
      </c>
      <c r="CD31" s="5">
        <f>Финансирование!CD19</f>
        <v>0</v>
      </c>
      <c r="CE31" s="5">
        <f>Финансирование!CE19</f>
        <v>0</v>
      </c>
      <c r="CF31" s="5">
        <f>Финансирование!CF19</f>
        <v>0</v>
      </c>
      <c r="CG31" s="5">
        <f>Финансирование!CG19</f>
        <v>0</v>
      </c>
      <c r="CH31" s="5">
        <f>Финансирование!CH19</f>
        <v>0</v>
      </c>
      <c r="CI31" s="5">
        <f>Финансирование!CI19</f>
        <v>0</v>
      </c>
      <c r="CJ31" s="5">
        <f>Финансирование!CJ19</f>
        <v>0</v>
      </c>
      <c r="CK31" s="5">
        <f>Финансирование!CK19</f>
        <v>0</v>
      </c>
      <c r="CL31" s="5">
        <f>Финансирование!CL19</f>
        <v>0</v>
      </c>
      <c r="CM31" s="5">
        <f>Финансирование!CM19</f>
        <v>0</v>
      </c>
      <c r="CN31" s="5">
        <f>Финансирование!CN19</f>
        <v>0</v>
      </c>
      <c r="CO31" s="5">
        <f>Финансирование!CO19</f>
        <v>0</v>
      </c>
      <c r="CP31" s="5">
        <f>Финансирование!CP19</f>
        <v>0</v>
      </c>
      <c r="CQ31" s="5">
        <f>Финансирование!CQ19</f>
        <v>0</v>
      </c>
      <c r="CR31" s="5">
        <f>Финансирование!CR19</f>
        <v>0</v>
      </c>
      <c r="CS31" s="5">
        <f>Финансирование!CS19</f>
        <v>0</v>
      </c>
      <c r="CT31" s="5">
        <f>Финансирование!CT19</f>
        <v>0</v>
      </c>
      <c r="CU31" s="5">
        <f>Финансирование!CU19</f>
        <v>0</v>
      </c>
      <c r="CV31" s="5">
        <f>Финансирование!CV19</f>
        <v>0</v>
      </c>
      <c r="CW31" s="5">
        <f>Финансирование!CW19</f>
        <v>0</v>
      </c>
      <c r="CX31" s="5">
        <f>Финансирование!CX19</f>
        <v>0</v>
      </c>
      <c r="CY31" s="5">
        <f>Финансирование!CY19</f>
        <v>0</v>
      </c>
      <c r="CZ31" s="5">
        <f>Финансирование!CZ19</f>
        <v>0</v>
      </c>
      <c r="DA31" s="5">
        <f>Финансирование!DA19</f>
        <v>0</v>
      </c>
      <c r="DB31" s="5">
        <f>Финансирование!DB19</f>
        <v>0</v>
      </c>
      <c r="DC31" s="5">
        <f>Финансирование!DC19</f>
        <v>0</v>
      </c>
      <c r="DD31" s="5">
        <f>Финансирование!DD19</f>
        <v>0</v>
      </c>
      <c r="DE31" s="5">
        <f>Финансирование!DE19</f>
        <v>0</v>
      </c>
      <c r="DF31" s="5">
        <f>Финансирование!DF19</f>
        <v>0</v>
      </c>
      <c r="DG31" s="5">
        <f>Финансирование!DG19</f>
        <v>0</v>
      </c>
      <c r="DH31" s="5">
        <f>Финансирование!DH19</f>
        <v>0</v>
      </c>
      <c r="DI31" s="5">
        <f>Финансирование!DI19</f>
        <v>0</v>
      </c>
      <c r="DJ31" s="5">
        <f>Финансирование!DJ19</f>
        <v>0</v>
      </c>
    </row>
    <row r="32" spans="1:114">
      <c r="B32" s="12" t="s">
        <v>185</v>
      </c>
      <c r="H32" s="7" t="s">
        <v>0</v>
      </c>
      <c r="J32" s="5">
        <f>-Финансирование!J29/(1+SUMIF(Макро!$15:$15,J$11,Макро!$17:$17))*SUMIF(Макро!$15:$15,J$11,Макро!$17:$17)</f>
        <v>0</v>
      </c>
      <c r="K32" s="5">
        <f>-Финансирование!K29/(1+SUMIF(Макро!$15:$15,K$11,Макро!$17:$17))*SUMIF(Макро!$15:$15,K$11,Макро!$17:$17)</f>
        <v>0</v>
      </c>
      <c r="L32" s="5">
        <f>-Финансирование!L29/(1+SUMIF(Макро!$15:$15,L$11,Макро!$17:$17))*SUMIF(Макро!$15:$15,L$11,Макро!$17:$17)</f>
        <v>0</v>
      </c>
      <c r="M32" s="5">
        <f>-Финансирование!M29/(1+SUMIF(Макро!$15:$15,M$11,Макро!$17:$17))*SUMIF(Макро!$15:$15,M$11,Макро!$17:$17)</f>
        <v>-6000</v>
      </c>
      <c r="N32" s="5">
        <f>-Финансирование!N29/(1+SUMIF(Макро!$15:$15,N$11,Макро!$17:$17))*SUMIF(Макро!$15:$15,N$11,Макро!$17:$17)</f>
        <v>0</v>
      </c>
      <c r="O32" s="5">
        <f>-Финансирование!O29/(1+SUMIF(Макро!$15:$15,O$11,Макро!$17:$17))*SUMIF(Макро!$15:$15,O$11,Макро!$17:$17)</f>
        <v>0</v>
      </c>
      <c r="P32" s="5">
        <f>-Финансирование!P29/(1+SUMIF(Макро!$15:$15,P$11,Макро!$17:$17))*SUMIF(Макро!$15:$15,P$11,Макро!$17:$17)</f>
        <v>0</v>
      </c>
      <c r="Q32" s="5">
        <f>-Финансирование!Q29/(1+SUMIF(Макро!$15:$15,Q$11,Макро!$17:$17))*SUMIF(Макро!$15:$15,Q$11,Макро!$17:$17)</f>
        <v>-5000</v>
      </c>
      <c r="R32" s="5">
        <f>-Финансирование!R29/(1+SUMIF(Макро!$15:$15,R$11,Макро!$17:$17))*SUMIF(Макро!$15:$15,R$11,Макро!$17:$17)</f>
        <v>0</v>
      </c>
      <c r="S32" s="5">
        <f>-Финансирование!S29/(1+SUMIF(Макро!$15:$15,S$11,Макро!$17:$17))*SUMIF(Макро!$15:$15,S$11,Макро!$17:$17)</f>
        <v>0</v>
      </c>
      <c r="T32" s="5">
        <f>-Финансирование!T29/(1+SUMIF(Макро!$15:$15,T$11,Макро!$17:$17))*SUMIF(Макро!$15:$15,T$11,Макро!$17:$17)</f>
        <v>0</v>
      </c>
      <c r="U32" s="5">
        <f>-Финансирование!U29/(1+SUMIF(Макро!$15:$15,U$11,Макро!$17:$17))*SUMIF(Макро!$15:$15,U$11,Макро!$17:$17)</f>
        <v>-9000</v>
      </c>
      <c r="V32" s="5">
        <f>-Финансирование!V29/(1+SUMIF(Макро!$15:$15,V$11,Макро!$17:$17))*SUMIF(Макро!$15:$15,V$11,Макро!$17:$17)</f>
        <v>0</v>
      </c>
      <c r="W32" s="5">
        <f>-Финансирование!W29/(1+SUMIF(Макро!$15:$15,W$11,Макро!$17:$17))*SUMIF(Макро!$15:$15,W$11,Макро!$17:$17)</f>
        <v>0</v>
      </c>
      <c r="X32" s="5">
        <f>-Финансирование!X29/(1+SUMIF(Макро!$15:$15,X$11,Макро!$17:$17))*SUMIF(Макро!$15:$15,X$11,Макро!$17:$17)</f>
        <v>0</v>
      </c>
      <c r="Y32" s="5">
        <f>-Финансирование!Y29/(1+SUMIF(Макро!$15:$15,Y$11,Макро!$17:$17))*SUMIF(Макро!$15:$15,Y$11,Макро!$17:$17)</f>
        <v>0</v>
      </c>
      <c r="Z32" s="5">
        <f>-Финансирование!Z29/(1+SUMIF(Макро!$15:$15,Z$11,Макро!$17:$17))*SUMIF(Макро!$15:$15,Z$11,Макро!$17:$17)</f>
        <v>0</v>
      </c>
      <c r="AA32" s="5">
        <f>-Финансирование!AA29/(1+SUMIF(Макро!$15:$15,AA$11,Макро!$17:$17))*SUMIF(Макро!$15:$15,AA$11,Макро!$17:$17)</f>
        <v>0</v>
      </c>
      <c r="AB32" s="5">
        <f>-Финансирование!AB29/(1+SUMIF(Макро!$15:$15,AB$11,Макро!$17:$17))*SUMIF(Макро!$15:$15,AB$11,Макро!$17:$17)</f>
        <v>0</v>
      </c>
      <c r="AC32" s="5">
        <f>-Финансирование!AC29/(1+SUMIF(Макро!$15:$15,AC$11,Макро!$17:$17))*SUMIF(Макро!$15:$15,AC$11,Макро!$17:$17)</f>
        <v>0</v>
      </c>
      <c r="AD32" s="5">
        <f>-Финансирование!AD29/(1+SUMIF(Макро!$15:$15,AD$11,Макро!$17:$17))*SUMIF(Макро!$15:$15,AD$11,Макро!$17:$17)</f>
        <v>0</v>
      </c>
      <c r="AE32" s="5">
        <f>-Финансирование!AE29/(1+SUMIF(Макро!$15:$15,AE$11,Макро!$17:$17))*SUMIF(Макро!$15:$15,AE$11,Макро!$17:$17)</f>
        <v>0</v>
      </c>
      <c r="AF32" s="5">
        <f>-Финансирование!AF29/(1+SUMIF(Макро!$15:$15,AF$11,Макро!$17:$17))*SUMIF(Макро!$15:$15,AF$11,Макро!$17:$17)</f>
        <v>0</v>
      </c>
      <c r="AG32" s="5">
        <f>-Финансирование!AG29/(1+SUMIF(Макро!$15:$15,AG$11,Макро!$17:$17))*SUMIF(Макро!$15:$15,AG$11,Макро!$17:$17)</f>
        <v>0</v>
      </c>
      <c r="AH32" s="5">
        <f>-Финансирование!AH29/(1+SUMIF(Макро!$15:$15,AH$11,Макро!$17:$17))*SUMIF(Макро!$15:$15,AH$11,Макро!$17:$17)</f>
        <v>0</v>
      </c>
      <c r="AI32" s="5">
        <f>-Финансирование!AI29/(1+SUMIF(Макро!$15:$15,AI$11,Макро!$17:$17))*SUMIF(Макро!$15:$15,AI$11,Макро!$17:$17)</f>
        <v>0</v>
      </c>
      <c r="AJ32" s="5">
        <f>-Финансирование!AJ29/(1+SUMIF(Макро!$15:$15,AJ$11,Макро!$17:$17))*SUMIF(Макро!$15:$15,AJ$11,Макро!$17:$17)</f>
        <v>0</v>
      </c>
      <c r="AK32" s="5">
        <f>-Финансирование!AK29/(1+SUMIF(Макро!$15:$15,AK$11,Макро!$17:$17))*SUMIF(Макро!$15:$15,AK$11,Макро!$17:$17)</f>
        <v>0</v>
      </c>
      <c r="AL32" s="5">
        <f>-Финансирование!AL29/(1+SUMIF(Макро!$15:$15,AL$11,Макро!$17:$17))*SUMIF(Макро!$15:$15,AL$11,Макро!$17:$17)</f>
        <v>0</v>
      </c>
      <c r="AM32" s="5">
        <f>-Финансирование!AM29/(1+SUMIF(Макро!$15:$15,AM$11,Макро!$17:$17))*SUMIF(Макро!$15:$15,AM$11,Макро!$17:$17)</f>
        <v>0</v>
      </c>
      <c r="AN32" s="5">
        <f>-Финансирование!AN29/(1+SUMIF(Макро!$15:$15,AN$11,Макро!$17:$17))*SUMIF(Макро!$15:$15,AN$11,Макро!$17:$17)</f>
        <v>0</v>
      </c>
      <c r="AO32" s="5">
        <f>-Финансирование!AO29/(1+SUMIF(Макро!$15:$15,AO$11,Макро!$17:$17))*SUMIF(Макро!$15:$15,AO$11,Макро!$17:$17)</f>
        <v>0</v>
      </c>
      <c r="AP32" s="5">
        <f>-Финансирование!AP29/(1+SUMIF(Макро!$15:$15,AP$11,Макро!$17:$17))*SUMIF(Макро!$15:$15,AP$11,Макро!$17:$17)</f>
        <v>0</v>
      </c>
      <c r="AQ32" s="5">
        <f>-Финансирование!AQ29/(1+SUMIF(Макро!$15:$15,AQ$11,Макро!$17:$17))*SUMIF(Макро!$15:$15,AQ$11,Макро!$17:$17)</f>
        <v>0</v>
      </c>
      <c r="AR32" s="5">
        <f>-Финансирование!AR29/(1+SUMIF(Макро!$15:$15,AR$11,Макро!$17:$17))*SUMIF(Макро!$15:$15,AR$11,Макро!$17:$17)</f>
        <v>0</v>
      </c>
      <c r="AS32" s="5">
        <f>-Финансирование!AS29/(1+SUMIF(Макро!$15:$15,AS$11,Макро!$17:$17))*SUMIF(Макро!$15:$15,AS$11,Макро!$17:$17)</f>
        <v>0</v>
      </c>
      <c r="AT32" s="5">
        <f>-Финансирование!AT29/(1+SUMIF(Макро!$15:$15,AT$11,Макро!$17:$17))*SUMIF(Макро!$15:$15,AT$11,Макро!$17:$17)</f>
        <v>0</v>
      </c>
      <c r="AU32" s="5">
        <f>-Финансирование!AU29/(1+SUMIF(Макро!$15:$15,AU$11,Макро!$17:$17))*SUMIF(Макро!$15:$15,AU$11,Макро!$17:$17)</f>
        <v>0</v>
      </c>
      <c r="AV32" s="5">
        <f>-Финансирование!AV29/(1+SUMIF(Макро!$15:$15,AV$11,Макро!$17:$17))*SUMIF(Макро!$15:$15,AV$11,Макро!$17:$17)</f>
        <v>0</v>
      </c>
      <c r="AW32" s="5">
        <f>-Финансирование!AW29/(1+SUMIF(Макро!$15:$15,AW$11,Макро!$17:$17))*SUMIF(Макро!$15:$15,AW$11,Макро!$17:$17)</f>
        <v>0</v>
      </c>
      <c r="AX32" s="5">
        <f>-Финансирование!AX29/(1+SUMIF(Макро!$15:$15,AX$11,Макро!$17:$17))*SUMIF(Макро!$15:$15,AX$11,Макро!$17:$17)</f>
        <v>0</v>
      </c>
      <c r="AY32" s="5">
        <f>-Финансирование!AY29/(1+SUMIF(Макро!$15:$15,AY$11,Макро!$17:$17))*SUMIF(Макро!$15:$15,AY$11,Макро!$17:$17)</f>
        <v>0</v>
      </c>
      <c r="AZ32" s="5">
        <f>-Финансирование!AZ29/(1+SUMIF(Макро!$15:$15,AZ$11,Макро!$17:$17))*SUMIF(Макро!$15:$15,AZ$11,Макро!$17:$17)</f>
        <v>0</v>
      </c>
      <c r="BA32" s="5">
        <f>-Финансирование!BA29/(1+SUMIF(Макро!$15:$15,BA$11,Макро!$17:$17))*SUMIF(Макро!$15:$15,BA$11,Макро!$17:$17)</f>
        <v>0</v>
      </c>
      <c r="BB32" s="5">
        <f>-Финансирование!BB29/(1+SUMIF(Макро!$15:$15,BB$11,Макро!$17:$17))*SUMIF(Макро!$15:$15,BB$11,Макро!$17:$17)</f>
        <v>0</v>
      </c>
      <c r="BC32" s="5">
        <f>-Финансирование!BC29/(1+SUMIF(Макро!$15:$15,BC$11,Макро!$17:$17))*SUMIF(Макро!$15:$15,BC$11,Макро!$17:$17)</f>
        <v>0</v>
      </c>
      <c r="BD32" s="5">
        <f>-Финансирование!BD29/(1+SUMIF(Макро!$15:$15,BD$11,Макро!$17:$17))*SUMIF(Макро!$15:$15,BD$11,Макро!$17:$17)</f>
        <v>0</v>
      </c>
      <c r="BE32" s="5">
        <f>-Финансирование!BE29/(1+SUMIF(Макро!$15:$15,BE$11,Макро!$17:$17))*SUMIF(Макро!$15:$15,BE$11,Макро!$17:$17)</f>
        <v>0</v>
      </c>
      <c r="BF32" s="5">
        <f>-Финансирование!BF29/(1+SUMIF(Макро!$15:$15,BF$11,Макро!$17:$17))*SUMIF(Макро!$15:$15,BF$11,Макро!$17:$17)</f>
        <v>0</v>
      </c>
      <c r="BG32" s="5">
        <f>-Финансирование!BG29/(1+SUMIF(Макро!$15:$15,BG$11,Макро!$17:$17))*SUMIF(Макро!$15:$15,BG$11,Макро!$17:$17)</f>
        <v>0</v>
      </c>
      <c r="BH32" s="5">
        <f>-Финансирование!BH29/(1+SUMIF(Макро!$15:$15,BH$11,Макро!$17:$17))*SUMIF(Макро!$15:$15,BH$11,Макро!$17:$17)</f>
        <v>0</v>
      </c>
      <c r="BI32" s="5">
        <f>-Финансирование!BI29/(1+SUMIF(Макро!$15:$15,BI$11,Макро!$17:$17))*SUMIF(Макро!$15:$15,BI$11,Макро!$17:$17)</f>
        <v>0</v>
      </c>
      <c r="BJ32" s="5">
        <f>-Финансирование!BJ29/(1+SUMIF(Макро!$15:$15,BJ$11,Макро!$17:$17))*SUMIF(Макро!$15:$15,BJ$11,Макро!$17:$17)</f>
        <v>0</v>
      </c>
      <c r="BK32" s="5">
        <f>-Финансирование!BK29/(1+SUMIF(Макро!$15:$15,BK$11,Макро!$17:$17))*SUMIF(Макро!$15:$15,BK$11,Макро!$17:$17)</f>
        <v>0</v>
      </c>
      <c r="BL32" s="5">
        <f>-Финансирование!BL29/(1+SUMIF(Макро!$15:$15,BL$11,Макро!$17:$17))*SUMIF(Макро!$15:$15,BL$11,Макро!$17:$17)</f>
        <v>0</v>
      </c>
      <c r="BM32" s="5">
        <f>-Финансирование!BM29/(1+SUMIF(Макро!$15:$15,BM$11,Макро!$17:$17))*SUMIF(Макро!$15:$15,BM$11,Макро!$17:$17)</f>
        <v>0</v>
      </c>
      <c r="BN32" s="5">
        <f>-Финансирование!BN29/(1+SUMIF(Макро!$15:$15,BN$11,Макро!$17:$17))*SUMIF(Макро!$15:$15,BN$11,Макро!$17:$17)</f>
        <v>0</v>
      </c>
      <c r="BO32" s="5">
        <f>-Финансирование!BO29/(1+SUMIF(Макро!$15:$15,BO$11,Макро!$17:$17))*SUMIF(Макро!$15:$15,BO$11,Макро!$17:$17)</f>
        <v>0</v>
      </c>
      <c r="BP32" s="5">
        <f>-Финансирование!BP29/(1+SUMIF(Макро!$15:$15,BP$11,Макро!$17:$17))*SUMIF(Макро!$15:$15,BP$11,Макро!$17:$17)</f>
        <v>0</v>
      </c>
      <c r="BQ32" s="5">
        <f>-Финансирование!BQ29/(1+SUMIF(Макро!$15:$15,BQ$11,Макро!$17:$17))*SUMIF(Макро!$15:$15,BQ$11,Макро!$17:$17)</f>
        <v>0</v>
      </c>
      <c r="BR32" s="5">
        <f>-Финансирование!BR29/(1+SUMIF(Макро!$15:$15,BR$11,Макро!$17:$17))*SUMIF(Макро!$15:$15,BR$11,Макро!$17:$17)</f>
        <v>0</v>
      </c>
      <c r="BS32" s="5">
        <f>-Финансирование!BS29/(1+SUMIF(Макро!$15:$15,BS$11,Макро!$17:$17))*SUMIF(Макро!$15:$15,BS$11,Макро!$17:$17)</f>
        <v>0</v>
      </c>
      <c r="BT32" s="5">
        <f>-Финансирование!BT29/(1+SUMIF(Макро!$15:$15,BT$11,Макро!$17:$17))*SUMIF(Макро!$15:$15,BT$11,Макро!$17:$17)</f>
        <v>0</v>
      </c>
      <c r="BU32" s="5">
        <f>-Финансирование!BU29/(1+SUMIF(Макро!$15:$15,BU$11,Макро!$17:$17))*SUMIF(Макро!$15:$15,BU$11,Макро!$17:$17)</f>
        <v>0</v>
      </c>
      <c r="BV32" s="5">
        <f>-Финансирование!BV29/(1+SUMIF(Макро!$15:$15,BV$11,Макро!$17:$17))*SUMIF(Макро!$15:$15,BV$11,Макро!$17:$17)</f>
        <v>0</v>
      </c>
      <c r="BW32" s="5">
        <f>-Финансирование!BW29/(1+SUMIF(Макро!$15:$15,BW$11,Макро!$17:$17))*SUMIF(Макро!$15:$15,BW$11,Макро!$17:$17)</f>
        <v>0</v>
      </c>
      <c r="BX32" s="5">
        <f>-Финансирование!BX29/(1+SUMIF(Макро!$15:$15,BX$11,Макро!$17:$17))*SUMIF(Макро!$15:$15,BX$11,Макро!$17:$17)</f>
        <v>0</v>
      </c>
      <c r="BY32" s="5">
        <f>-Финансирование!BY29/(1+SUMIF(Макро!$15:$15,BY$11,Макро!$17:$17))*SUMIF(Макро!$15:$15,BY$11,Макро!$17:$17)</f>
        <v>0</v>
      </c>
      <c r="BZ32" s="5">
        <f>-Финансирование!BZ29/(1+SUMIF(Макро!$15:$15,BZ$11,Макро!$17:$17))*SUMIF(Макро!$15:$15,BZ$11,Макро!$17:$17)</f>
        <v>0</v>
      </c>
      <c r="CA32" s="5">
        <f>-Финансирование!CA29/(1+SUMIF(Макро!$15:$15,CA$11,Макро!$17:$17))*SUMIF(Макро!$15:$15,CA$11,Макро!$17:$17)</f>
        <v>0</v>
      </c>
      <c r="CB32" s="5">
        <f>-Финансирование!CB29/(1+SUMIF(Макро!$15:$15,CB$11,Макро!$17:$17))*SUMIF(Макро!$15:$15,CB$11,Макро!$17:$17)</f>
        <v>0</v>
      </c>
      <c r="CC32" s="5">
        <f>-Финансирование!CC29/(1+SUMIF(Макро!$15:$15,CC$11,Макро!$17:$17))*SUMIF(Макро!$15:$15,CC$11,Макро!$17:$17)</f>
        <v>0</v>
      </c>
      <c r="CD32" s="5">
        <f>-Финансирование!CD29/(1+SUMIF(Макро!$15:$15,CD$11,Макро!$17:$17))*SUMIF(Макро!$15:$15,CD$11,Макро!$17:$17)</f>
        <v>0</v>
      </c>
      <c r="CE32" s="5">
        <f>-Финансирование!CE29/(1+SUMIF(Макро!$15:$15,CE$11,Макро!$17:$17))*SUMIF(Макро!$15:$15,CE$11,Макро!$17:$17)</f>
        <v>0</v>
      </c>
      <c r="CF32" s="5">
        <f>-Финансирование!CF29/(1+SUMIF(Макро!$15:$15,CF$11,Макро!$17:$17))*SUMIF(Макро!$15:$15,CF$11,Макро!$17:$17)</f>
        <v>0</v>
      </c>
      <c r="CG32" s="5">
        <f>-Финансирование!CG29/(1+SUMIF(Макро!$15:$15,CG$11,Макро!$17:$17))*SUMIF(Макро!$15:$15,CG$11,Макро!$17:$17)</f>
        <v>0</v>
      </c>
      <c r="CH32" s="5">
        <f>-Финансирование!CH29/(1+SUMIF(Макро!$15:$15,CH$11,Макро!$17:$17))*SUMIF(Макро!$15:$15,CH$11,Макро!$17:$17)</f>
        <v>0</v>
      </c>
      <c r="CI32" s="5">
        <f>-Финансирование!CI29/(1+SUMIF(Макро!$15:$15,CI$11,Макро!$17:$17))*SUMIF(Макро!$15:$15,CI$11,Макро!$17:$17)</f>
        <v>0</v>
      </c>
      <c r="CJ32" s="5">
        <f>-Финансирование!CJ29/(1+SUMIF(Макро!$15:$15,CJ$11,Макро!$17:$17))*SUMIF(Макро!$15:$15,CJ$11,Макро!$17:$17)</f>
        <v>0</v>
      </c>
      <c r="CK32" s="5">
        <f>-Финансирование!CK29/(1+SUMIF(Макро!$15:$15,CK$11,Макро!$17:$17))*SUMIF(Макро!$15:$15,CK$11,Макро!$17:$17)</f>
        <v>0</v>
      </c>
      <c r="CL32" s="5">
        <f>-Финансирование!CL29/(1+SUMIF(Макро!$15:$15,CL$11,Макро!$17:$17))*SUMIF(Макро!$15:$15,CL$11,Макро!$17:$17)</f>
        <v>0</v>
      </c>
      <c r="CM32" s="5">
        <f>-Финансирование!CM29/(1+SUMIF(Макро!$15:$15,CM$11,Макро!$17:$17))*SUMIF(Макро!$15:$15,CM$11,Макро!$17:$17)</f>
        <v>0</v>
      </c>
      <c r="CN32" s="5">
        <f>-Финансирование!CN29/(1+SUMIF(Макро!$15:$15,CN$11,Макро!$17:$17))*SUMIF(Макро!$15:$15,CN$11,Макро!$17:$17)</f>
        <v>0</v>
      </c>
      <c r="CO32" s="5">
        <f>-Финансирование!CO29/(1+SUMIF(Макро!$15:$15,CO$11,Макро!$17:$17))*SUMIF(Макро!$15:$15,CO$11,Макро!$17:$17)</f>
        <v>0</v>
      </c>
      <c r="CP32" s="5">
        <f>-Финансирование!CP29/(1+SUMIF(Макро!$15:$15,CP$11,Макро!$17:$17))*SUMIF(Макро!$15:$15,CP$11,Макро!$17:$17)</f>
        <v>0</v>
      </c>
      <c r="CQ32" s="5">
        <f>-Финансирование!CQ29/(1+SUMIF(Макро!$15:$15,CQ$11,Макро!$17:$17))*SUMIF(Макро!$15:$15,CQ$11,Макро!$17:$17)</f>
        <v>0</v>
      </c>
      <c r="CR32" s="5">
        <f>-Финансирование!CR29/(1+SUMIF(Макро!$15:$15,CR$11,Макро!$17:$17))*SUMIF(Макро!$15:$15,CR$11,Макро!$17:$17)</f>
        <v>0</v>
      </c>
      <c r="CS32" s="5">
        <f>-Финансирование!CS29/(1+SUMIF(Макро!$15:$15,CS$11,Макро!$17:$17))*SUMIF(Макро!$15:$15,CS$11,Макро!$17:$17)</f>
        <v>0</v>
      </c>
      <c r="CT32" s="5">
        <f>-Финансирование!CT29/(1+SUMIF(Макро!$15:$15,CT$11,Макро!$17:$17))*SUMIF(Макро!$15:$15,CT$11,Макро!$17:$17)</f>
        <v>0</v>
      </c>
      <c r="CU32" s="5">
        <f>-Финансирование!CU29/(1+SUMIF(Макро!$15:$15,CU$11,Макро!$17:$17))*SUMIF(Макро!$15:$15,CU$11,Макро!$17:$17)</f>
        <v>0</v>
      </c>
      <c r="CV32" s="5">
        <f>-Финансирование!CV29/(1+SUMIF(Макро!$15:$15,CV$11,Макро!$17:$17))*SUMIF(Макро!$15:$15,CV$11,Макро!$17:$17)</f>
        <v>0</v>
      </c>
      <c r="CW32" s="5">
        <f>-Финансирование!CW29/(1+SUMIF(Макро!$15:$15,CW$11,Макро!$17:$17))*SUMIF(Макро!$15:$15,CW$11,Макро!$17:$17)</f>
        <v>0</v>
      </c>
      <c r="CX32" s="5">
        <f>-Финансирование!CX29/(1+SUMIF(Макро!$15:$15,CX$11,Макро!$17:$17))*SUMIF(Макро!$15:$15,CX$11,Макро!$17:$17)</f>
        <v>0</v>
      </c>
      <c r="CY32" s="5">
        <f>-Финансирование!CY29/(1+SUMIF(Макро!$15:$15,CY$11,Макро!$17:$17))*SUMIF(Макро!$15:$15,CY$11,Макро!$17:$17)</f>
        <v>0</v>
      </c>
      <c r="CZ32" s="5">
        <f>-Финансирование!CZ29/(1+SUMIF(Макро!$15:$15,CZ$11,Макро!$17:$17))*SUMIF(Макро!$15:$15,CZ$11,Макро!$17:$17)</f>
        <v>0</v>
      </c>
      <c r="DA32" s="5">
        <f>-Финансирование!DA29/(1+SUMIF(Макро!$15:$15,DA$11,Макро!$17:$17))*SUMIF(Макро!$15:$15,DA$11,Макро!$17:$17)</f>
        <v>0</v>
      </c>
      <c r="DB32" s="5">
        <f>-Финансирование!DB29/(1+SUMIF(Макро!$15:$15,DB$11,Макро!$17:$17))*SUMIF(Макро!$15:$15,DB$11,Макро!$17:$17)</f>
        <v>0</v>
      </c>
      <c r="DC32" s="5">
        <f>-Финансирование!DC29/(1+SUMIF(Макро!$15:$15,DC$11,Макро!$17:$17))*SUMIF(Макро!$15:$15,DC$11,Макро!$17:$17)</f>
        <v>0</v>
      </c>
      <c r="DD32" s="5">
        <f>-Финансирование!DD29/(1+SUMIF(Макро!$15:$15,DD$11,Макро!$17:$17))*SUMIF(Макро!$15:$15,DD$11,Макро!$17:$17)</f>
        <v>0</v>
      </c>
      <c r="DE32" s="5">
        <f>-Финансирование!DE29/(1+SUMIF(Макро!$15:$15,DE$11,Макро!$17:$17))*SUMIF(Макро!$15:$15,DE$11,Макро!$17:$17)</f>
        <v>0</v>
      </c>
      <c r="DF32" s="5">
        <f>-Финансирование!DF29/(1+SUMIF(Макро!$15:$15,DF$11,Макро!$17:$17))*SUMIF(Макро!$15:$15,DF$11,Макро!$17:$17)</f>
        <v>0</v>
      </c>
      <c r="DG32" s="5">
        <f>-Финансирование!DG29/(1+SUMIF(Макро!$15:$15,DG$11,Макро!$17:$17))*SUMIF(Макро!$15:$15,DG$11,Макро!$17:$17)</f>
        <v>0</v>
      </c>
      <c r="DH32" s="5">
        <f>-Финансирование!DH29/(1+SUMIF(Макро!$15:$15,DH$11,Макро!$17:$17))*SUMIF(Макро!$15:$15,DH$11,Макро!$17:$17)</f>
        <v>0</v>
      </c>
      <c r="DI32" s="5">
        <f>-Финансирование!DI29/(1+SUMIF(Макро!$15:$15,DI$11,Макро!$17:$17))*SUMIF(Макро!$15:$15,DI$11,Макро!$17:$17)</f>
        <v>0</v>
      </c>
      <c r="DJ32" s="5">
        <f>-Финансирование!DJ29/(1+SUMIF(Макро!$15:$15,DJ$11,Макро!$17:$17))*SUMIF(Макро!$15:$15,DJ$11,Макро!$17:$17)</f>
        <v>0</v>
      </c>
    </row>
    <row r="33" spans="1:114">
      <c r="B33" s="12" t="s">
        <v>183</v>
      </c>
      <c r="H33" s="7" t="s">
        <v>0</v>
      </c>
      <c r="J33" s="5">
        <f>J31+J32</f>
        <v>0</v>
      </c>
      <c r="K33" s="5">
        <f t="shared" ref="K33:BV33" si="16">K31+K32</f>
        <v>0</v>
      </c>
      <c r="L33" s="5">
        <f t="shared" si="16"/>
        <v>0</v>
      </c>
      <c r="M33" s="5">
        <f t="shared" si="16"/>
        <v>54000</v>
      </c>
      <c r="N33" s="5">
        <f t="shared" si="16"/>
        <v>25000</v>
      </c>
      <c r="O33" s="5">
        <f t="shared" si="16"/>
        <v>25000</v>
      </c>
      <c r="P33" s="5">
        <f t="shared" si="16"/>
        <v>25000</v>
      </c>
      <c r="Q33" s="5">
        <f t="shared" si="16"/>
        <v>70000</v>
      </c>
      <c r="R33" s="5">
        <f t="shared" si="16"/>
        <v>0</v>
      </c>
      <c r="S33" s="5">
        <f t="shared" si="16"/>
        <v>0</v>
      </c>
      <c r="T33" s="5">
        <f t="shared" si="16"/>
        <v>0</v>
      </c>
      <c r="U33" s="5">
        <f t="shared" si="16"/>
        <v>81000</v>
      </c>
      <c r="V33" s="5">
        <f t="shared" si="16"/>
        <v>0</v>
      </c>
      <c r="W33" s="5">
        <f t="shared" si="16"/>
        <v>0</v>
      </c>
      <c r="X33" s="5">
        <f t="shared" si="16"/>
        <v>0</v>
      </c>
      <c r="Y33" s="5">
        <f t="shared" si="16"/>
        <v>0</v>
      </c>
      <c r="Z33" s="5">
        <f t="shared" si="16"/>
        <v>0</v>
      </c>
      <c r="AA33" s="5">
        <f t="shared" si="16"/>
        <v>0</v>
      </c>
      <c r="AB33" s="5">
        <f t="shared" si="16"/>
        <v>0</v>
      </c>
      <c r="AC33" s="5">
        <f t="shared" si="16"/>
        <v>0</v>
      </c>
      <c r="AD33" s="5">
        <f t="shared" si="16"/>
        <v>0</v>
      </c>
      <c r="AE33" s="5">
        <f t="shared" si="16"/>
        <v>0</v>
      </c>
      <c r="AF33" s="5">
        <f t="shared" si="16"/>
        <v>0</v>
      </c>
      <c r="AG33" s="5">
        <f t="shared" si="16"/>
        <v>0</v>
      </c>
      <c r="AH33" s="5">
        <f t="shared" si="16"/>
        <v>0</v>
      </c>
      <c r="AI33" s="5">
        <f t="shared" si="16"/>
        <v>0</v>
      </c>
      <c r="AJ33" s="5">
        <f t="shared" si="16"/>
        <v>0</v>
      </c>
      <c r="AK33" s="5">
        <f t="shared" si="16"/>
        <v>0</v>
      </c>
      <c r="AL33" s="5">
        <f t="shared" si="16"/>
        <v>0</v>
      </c>
      <c r="AM33" s="5">
        <f t="shared" si="16"/>
        <v>0</v>
      </c>
      <c r="AN33" s="5">
        <f t="shared" si="16"/>
        <v>0</v>
      </c>
      <c r="AO33" s="5">
        <f t="shared" si="16"/>
        <v>0</v>
      </c>
      <c r="AP33" s="5">
        <f t="shared" si="16"/>
        <v>0</v>
      </c>
      <c r="AQ33" s="5">
        <f t="shared" si="16"/>
        <v>0</v>
      </c>
      <c r="AR33" s="5">
        <f t="shared" si="16"/>
        <v>0</v>
      </c>
      <c r="AS33" s="5">
        <f t="shared" si="16"/>
        <v>0</v>
      </c>
      <c r="AT33" s="5">
        <f t="shared" si="16"/>
        <v>0</v>
      </c>
      <c r="AU33" s="5">
        <f t="shared" si="16"/>
        <v>0</v>
      </c>
      <c r="AV33" s="5">
        <f t="shared" si="16"/>
        <v>0</v>
      </c>
      <c r="AW33" s="5">
        <f t="shared" si="16"/>
        <v>0</v>
      </c>
      <c r="AX33" s="5">
        <f t="shared" si="16"/>
        <v>0</v>
      </c>
      <c r="AY33" s="5">
        <f t="shared" si="16"/>
        <v>0</v>
      </c>
      <c r="AZ33" s="5">
        <f t="shared" si="16"/>
        <v>0</v>
      </c>
      <c r="BA33" s="5">
        <f t="shared" si="16"/>
        <v>0</v>
      </c>
      <c r="BB33" s="5">
        <f t="shared" si="16"/>
        <v>0</v>
      </c>
      <c r="BC33" s="5">
        <f t="shared" si="16"/>
        <v>0</v>
      </c>
      <c r="BD33" s="5">
        <f t="shared" si="16"/>
        <v>0</v>
      </c>
      <c r="BE33" s="5">
        <f t="shared" si="16"/>
        <v>0</v>
      </c>
      <c r="BF33" s="5">
        <f t="shared" si="16"/>
        <v>0</v>
      </c>
      <c r="BG33" s="5">
        <f t="shared" si="16"/>
        <v>0</v>
      </c>
      <c r="BH33" s="5">
        <f t="shared" si="16"/>
        <v>0</v>
      </c>
      <c r="BI33" s="5">
        <f t="shared" si="16"/>
        <v>0</v>
      </c>
      <c r="BJ33" s="5">
        <f t="shared" si="16"/>
        <v>0</v>
      </c>
      <c r="BK33" s="5">
        <f t="shared" si="16"/>
        <v>0</v>
      </c>
      <c r="BL33" s="5">
        <f t="shared" si="16"/>
        <v>0</v>
      </c>
      <c r="BM33" s="5">
        <f t="shared" si="16"/>
        <v>0</v>
      </c>
      <c r="BN33" s="5">
        <f t="shared" si="16"/>
        <v>0</v>
      </c>
      <c r="BO33" s="5">
        <f t="shared" si="16"/>
        <v>0</v>
      </c>
      <c r="BP33" s="5">
        <f t="shared" si="16"/>
        <v>0</v>
      </c>
      <c r="BQ33" s="5">
        <f t="shared" si="16"/>
        <v>0</v>
      </c>
      <c r="BR33" s="5">
        <f t="shared" si="16"/>
        <v>0</v>
      </c>
      <c r="BS33" s="5">
        <f t="shared" si="16"/>
        <v>0</v>
      </c>
      <c r="BT33" s="5">
        <f t="shared" si="16"/>
        <v>0</v>
      </c>
      <c r="BU33" s="5">
        <f t="shared" si="16"/>
        <v>0</v>
      </c>
      <c r="BV33" s="5">
        <f t="shared" si="16"/>
        <v>0</v>
      </c>
      <c r="BW33" s="5">
        <f t="shared" ref="BW33:DJ33" si="17">BW31+BW32</f>
        <v>0</v>
      </c>
      <c r="BX33" s="5">
        <f t="shared" si="17"/>
        <v>0</v>
      </c>
      <c r="BY33" s="5">
        <f t="shared" si="17"/>
        <v>0</v>
      </c>
      <c r="BZ33" s="5">
        <f t="shared" si="17"/>
        <v>0</v>
      </c>
      <c r="CA33" s="5">
        <f t="shared" si="17"/>
        <v>0</v>
      </c>
      <c r="CB33" s="5">
        <f t="shared" si="17"/>
        <v>0</v>
      </c>
      <c r="CC33" s="5">
        <f t="shared" si="17"/>
        <v>0</v>
      </c>
      <c r="CD33" s="5">
        <f t="shared" si="17"/>
        <v>0</v>
      </c>
      <c r="CE33" s="5">
        <f t="shared" si="17"/>
        <v>0</v>
      </c>
      <c r="CF33" s="5">
        <f t="shared" si="17"/>
        <v>0</v>
      </c>
      <c r="CG33" s="5">
        <f t="shared" si="17"/>
        <v>0</v>
      </c>
      <c r="CH33" s="5">
        <f t="shared" si="17"/>
        <v>0</v>
      </c>
      <c r="CI33" s="5">
        <f t="shared" si="17"/>
        <v>0</v>
      </c>
      <c r="CJ33" s="5">
        <f t="shared" si="17"/>
        <v>0</v>
      </c>
      <c r="CK33" s="5">
        <f t="shared" si="17"/>
        <v>0</v>
      </c>
      <c r="CL33" s="5">
        <f t="shared" si="17"/>
        <v>0</v>
      </c>
      <c r="CM33" s="5">
        <f t="shared" si="17"/>
        <v>0</v>
      </c>
      <c r="CN33" s="5">
        <f t="shared" si="17"/>
        <v>0</v>
      </c>
      <c r="CO33" s="5">
        <f t="shared" si="17"/>
        <v>0</v>
      </c>
      <c r="CP33" s="5">
        <f t="shared" si="17"/>
        <v>0</v>
      </c>
      <c r="CQ33" s="5">
        <f t="shared" si="17"/>
        <v>0</v>
      </c>
      <c r="CR33" s="5">
        <f t="shared" si="17"/>
        <v>0</v>
      </c>
      <c r="CS33" s="5">
        <f t="shared" si="17"/>
        <v>0</v>
      </c>
      <c r="CT33" s="5">
        <f t="shared" si="17"/>
        <v>0</v>
      </c>
      <c r="CU33" s="5">
        <f t="shared" si="17"/>
        <v>0</v>
      </c>
      <c r="CV33" s="5">
        <f t="shared" si="17"/>
        <v>0</v>
      </c>
      <c r="CW33" s="5">
        <f t="shared" si="17"/>
        <v>0</v>
      </c>
      <c r="CX33" s="5">
        <f t="shared" si="17"/>
        <v>0</v>
      </c>
      <c r="CY33" s="5">
        <f t="shared" si="17"/>
        <v>0</v>
      </c>
      <c r="CZ33" s="5">
        <f t="shared" si="17"/>
        <v>0</v>
      </c>
      <c r="DA33" s="5">
        <f t="shared" si="17"/>
        <v>0</v>
      </c>
      <c r="DB33" s="5">
        <f t="shared" si="17"/>
        <v>0</v>
      </c>
      <c r="DC33" s="5">
        <f t="shared" si="17"/>
        <v>0</v>
      </c>
      <c r="DD33" s="5">
        <f t="shared" si="17"/>
        <v>0</v>
      </c>
      <c r="DE33" s="5">
        <f t="shared" si="17"/>
        <v>0</v>
      </c>
      <c r="DF33" s="5">
        <f t="shared" si="17"/>
        <v>0</v>
      </c>
      <c r="DG33" s="5">
        <f t="shared" si="17"/>
        <v>0</v>
      </c>
      <c r="DH33" s="5">
        <f t="shared" si="17"/>
        <v>0</v>
      </c>
      <c r="DI33" s="5">
        <f t="shared" si="17"/>
        <v>0</v>
      </c>
      <c r="DJ33" s="5">
        <f t="shared" si="17"/>
        <v>0</v>
      </c>
    </row>
    <row r="34" spans="1:114" ht="30">
      <c r="B34" s="12" t="s">
        <v>157</v>
      </c>
      <c r="G34" s="146" t="s">
        <v>184</v>
      </c>
      <c r="H34" s="7" t="s">
        <v>0</v>
      </c>
      <c r="J34" s="5">
        <f>MAX(J33,0)</f>
        <v>0</v>
      </c>
      <c r="K34" s="5">
        <f t="shared" ref="K34:BV34" si="18">MAX(K33,0)</f>
        <v>0</v>
      </c>
      <c r="L34" s="5">
        <f t="shared" si="18"/>
        <v>0</v>
      </c>
      <c r="M34" s="5">
        <f t="shared" si="18"/>
        <v>54000</v>
      </c>
      <c r="N34" s="5">
        <f t="shared" si="18"/>
        <v>25000</v>
      </c>
      <c r="O34" s="5">
        <f t="shared" si="18"/>
        <v>25000</v>
      </c>
      <c r="P34" s="5">
        <f t="shared" si="18"/>
        <v>25000</v>
      </c>
      <c r="Q34" s="5">
        <f t="shared" si="18"/>
        <v>70000</v>
      </c>
      <c r="R34" s="5">
        <f t="shared" si="18"/>
        <v>0</v>
      </c>
      <c r="S34" s="5">
        <f t="shared" si="18"/>
        <v>0</v>
      </c>
      <c r="T34" s="5">
        <f t="shared" si="18"/>
        <v>0</v>
      </c>
      <c r="U34" s="5">
        <f t="shared" si="18"/>
        <v>81000</v>
      </c>
      <c r="V34" s="5">
        <f t="shared" si="18"/>
        <v>0</v>
      </c>
      <c r="W34" s="5">
        <f t="shared" si="18"/>
        <v>0</v>
      </c>
      <c r="X34" s="5">
        <f t="shared" si="18"/>
        <v>0</v>
      </c>
      <c r="Y34" s="5">
        <f t="shared" si="18"/>
        <v>0</v>
      </c>
      <c r="Z34" s="5">
        <f t="shared" si="18"/>
        <v>0</v>
      </c>
      <c r="AA34" s="5">
        <f t="shared" si="18"/>
        <v>0</v>
      </c>
      <c r="AB34" s="5">
        <f t="shared" si="18"/>
        <v>0</v>
      </c>
      <c r="AC34" s="5">
        <f t="shared" si="18"/>
        <v>0</v>
      </c>
      <c r="AD34" s="5">
        <f t="shared" si="18"/>
        <v>0</v>
      </c>
      <c r="AE34" s="5">
        <f t="shared" si="18"/>
        <v>0</v>
      </c>
      <c r="AF34" s="5">
        <f t="shared" si="18"/>
        <v>0</v>
      </c>
      <c r="AG34" s="5">
        <f t="shared" si="18"/>
        <v>0</v>
      </c>
      <c r="AH34" s="5">
        <f t="shared" si="18"/>
        <v>0</v>
      </c>
      <c r="AI34" s="5">
        <f t="shared" si="18"/>
        <v>0</v>
      </c>
      <c r="AJ34" s="5">
        <f t="shared" si="18"/>
        <v>0</v>
      </c>
      <c r="AK34" s="5">
        <f t="shared" si="18"/>
        <v>0</v>
      </c>
      <c r="AL34" s="5">
        <f t="shared" si="18"/>
        <v>0</v>
      </c>
      <c r="AM34" s="5">
        <f t="shared" si="18"/>
        <v>0</v>
      </c>
      <c r="AN34" s="5">
        <f t="shared" si="18"/>
        <v>0</v>
      </c>
      <c r="AO34" s="5">
        <f t="shared" si="18"/>
        <v>0</v>
      </c>
      <c r="AP34" s="5">
        <f t="shared" si="18"/>
        <v>0</v>
      </c>
      <c r="AQ34" s="5">
        <f t="shared" si="18"/>
        <v>0</v>
      </c>
      <c r="AR34" s="5">
        <f t="shared" si="18"/>
        <v>0</v>
      </c>
      <c r="AS34" s="5">
        <f t="shared" si="18"/>
        <v>0</v>
      </c>
      <c r="AT34" s="5">
        <f t="shared" si="18"/>
        <v>0</v>
      </c>
      <c r="AU34" s="5">
        <f t="shared" si="18"/>
        <v>0</v>
      </c>
      <c r="AV34" s="5">
        <f t="shared" si="18"/>
        <v>0</v>
      </c>
      <c r="AW34" s="5">
        <f t="shared" si="18"/>
        <v>0</v>
      </c>
      <c r="AX34" s="5">
        <f t="shared" si="18"/>
        <v>0</v>
      </c>
      <c r="AY34" s="5">
        <f t="shared" si="18"/>
        <v>0</v>
      </c>
      <c r="AZ34" s="5">
        <f t="shared" si="18"/>
        <v>0</v>
      </c>
      <c r="BA34" s="5">
        <f t="shared" si="18"/>
        <v>0</v>
      </c>
      <c r="BB34" s="5">
        <f t="shared" si="18"/>
        <v>0</v>
      </c>
      <c r="BC34" s="5">
        <f t="shared" si="18"/>
        <v>0</v>
      </c>
      <c r="BD34" s="5">
        <f t="shared" si="18"/>
        <v>0</v>
      </c>
      <c r="BE34" s="5">
        <f t="shared" si="18"/>
        <v>0</v>
      </c>
      <c r="BF34" s="5">
        <f t="shared" si="18"/>
        <v>0</v>
      </c>
      <c r="BG34" s="5">
        <f t="shared" si="18"/>
        <v>0</v>
      </c>
      <c r="BH34" s="5">
        <f t="shared" si="18"/>
        <v>0</v>
      </c>
      <c r="BI34" s="5">
        <f t="shared" si="18"/>
        <v>0</v>
      </c>
      <c r="BJ34" s="5">
        <f t="shared" si="18"/>
        <v>0</v>
      </c>
      <c r="BK34" s="5">
        <f t="shared" si="18"/>
        <v>0</v>
      </c>
      <c r="BL34" s="5">
        <f t="shared" si="18"/>
        <v>0</v>
      </c>
      <c r="BM34" s="5">
        <f t="shared" si="18"/>
        <v>0</v>
      </c>
      <c r="BN34" s="5">
        <f t="shared" si="18"/>
        <v>0</v>
      </c>
      <c r="BO34" s="5">
        <f t="shared" si="18"/>
        <v>0</v>
      </c>
      <c r="BP34" s="5">
        <f t="shared" si="18"/>
        <v>0</v>
      </c>
      <c r="BQ34" s="5">
        <f t="shared" si="18"/>
        <v>0</v>
      </c>
      <c r="BR34" s="5">
        <f t="shared" si="18"/>
        <v>0</v>
      </c>
      <c r="BS34" s="5">
        <f t="shared" si="18"/>
        <v>0</v>
      </c>
      <c r="BT34" s="5">
        <f t="shared" si="18"/>
        <v>0</v>
      </c>
      <c r="BU34" s="5">
        <f t="shared" si="18"/>
        <v>0</v>
      </c>
      <c r="BV34" s="5">
        <f t="shared" si="18"/>
        <v>0</v>
      </c>
      <c r="BW34" s="5">
        <f t="shared" ref="BW34:DJ34" si="19">MAX(BW33,0)</f>
        <v>0</v>
      </c>
      <c r="BX34" s="5">
        <f t="shared" si="19"/>
        <v>0</v>
      </c>
      <c r="BY34" s="5">
        <f t="shared" si="19"/>
        <v>0</v>
      </c>
      <c r="BZ34" s="5">
        <f t="shared" si="19"/>
        <v>0</v>
      </c>
      <c r="CA34" s="5">
        <f t="shared" si="19"/>
        <v>0</v>
      </c>
      <c r="CB34" s="5">
        <f t="shared" si="19"/>
        <v>0</v>
      </c>
      <c r="CC34" s="5">
        <f t="shared" si="19"/>
        <v>0</v>
      </c>
      <c r="CD34" s="5">
        <f t="shared" si="19"/>
        <v>0</v>
      </c>
      <c r="CE34" s="5">
        <f t="shared" si="19"/>
        <v>0</v>
      </c>
      <c r="CF34" s="5">
        <f t="shared" si="19"/>
        <v>0</v>
      </c>
      <c r="CG34" s="5">
        <f t="shared" si="19"/>
        <v>0</v>
      </c>
      <c r="CH34" s="5">
        <f t="shared" si="19"/>
        <v>0</v>
      </c>
      <c r="CI34" s="5">
        <f t="shared" si="19"/>
        <v>0</v>
      </c>
      <c r="CJ34" s="5">
        <f t="shared" si="19"/>
        <v>0</v>
      </c>
      <c r="CK34" s="5">
        <f t="shared" si="19"/>
        <v>0</v>
      </c>
      <c r="CL34" s="5">
        <f t="shared" si="19"/>
        <v>0</v>
      </c>
      <c r="CM34" s="5">
        <f t="shared" si="19"/>
        <v>0</v>
      </c>
      <c r="CN34" s="5">
        <f t="shared" si="19"/>
        <v>0</v>
      </c>
      <c r="CO34" s="5">
        <f t="shared" si="19"/>
        <v>0</v>
      </c>
      <c r="CP34" s="5">
        <f t="shared" si="19"/>
        <v>0</v>
      </c>
      <c r="CQ34" s="5">
        <f t="shared" si="19"/>
        <v>0</v>
      </c>
      <c r="CR34" s="5">
        <f t="shared" si="19"/>
        <v>0</v>
      </c>
      <c r="CS34" s="5">
        <f t="shared" si="19"/>
        <v>0</v>
      </c>
      <c r="CT34" s="5">
        <f t="shared" si="19"/>
        <v>0</v>
      </c>
      <c r="CU34" s="5">
        <f t="shared" si="19"/>
        <v>0</v>
      </c>
      <c r="CV34" s="5">
        <f t="shared" si="19"/>
        <v>0</v>
      </c>
      <c r="CW34" s="5">
        <f t="shared" si="19"/>
        <v>0</v>
      </c>
      <c r="CX34" s="5">
        <f t="shared" si="19"/>
        <v>0</v>
      </c>
      <c r="CY34" s="5">
        <f t="shared" si="19"/>
        <v>0</v>
      </c>
      <c r="CZ34" s="5">
        <f t="shared" si="19"/>
        <v>0</v>
      </c>
      <c r="DA34" s="5">
        <f t="shared" si="19"/>
        <v>0</v>
      </c>
      <c r="DB34" s="5">
        <f t="shared" si="19"/>
        <v>0</v>
      </c>
      <c r="DC34" s="5">
        <f t="shared" si="19"/>
        <v>0</v>
      </c>
      <c r="DD34" s="5">
        <f t="shared" si="19"/>
        <v>0</v>
      </c>
      <c r="DE34" s="5">
        <f t="shared" si="19"/>
        <v>0</v>
      </c>
      <c r="DF34" s="5">
        <f t="shared" si="19"/>
        <v>0</v>
      </c>
      <c r="DG34" s="5">
        <f t="shared" si="19"/>
        <v>0</v>
      </c>
      <c r="DH34" s="5">
        <f t="shared" si="19"/>
        <v>0</v>
      </c>
      <c r="DI34" s="5">
        <f t="shared" si="19"/>
        <v>0</v>
      </c>
      <c r="DJ34" s="5">
        <f t="shared" si="19"/>
        <v>0</v>
      </c>
    </row>
    <row r="35" spans="1:114" s="100" customFormat="1">
      <c r="A35" s="18"/>
      <c r="B35" s="110" t="s">
        <v>158</v>
      </c>
      <c r="G35" s="100">
        <v>2</v>
      </c>
      <c r="H35" s="106" t="s">
        <v>0</v>
      </c>
      <c r="I35" s="107">
        <f ca="1">SUM(J35:DJ35)</f>
        <v>280000</v>
      </c>
      <c r="J35" s="101"/>
      <c r="K35" s="101">
        <f t="shared" ref="K35:AO35" ca="1" si="20">OFFSET(K34,,-$G35)</f>
        <v>0</v>
      </c>
      <c r="L35" s="101">
        <f t="shared" ca="1" si="20"/>
        <v>0</v>
      </c>
      <c r="M35" s="101">
        <f t="shared" ca="1" si="20"/>
        <v>0</v>
      </c>
      <c r="N35" s="101">
        <f t="shared" ca="1" si="20"/>
        <v>0</v>
      </c>
      <c r="O35" s="101">
        <f t="shared" ca="1" si="20"/>
        <v>54000</v>
      </c>
      <c r="P35" s="101">
        <f t="shared" ca="1" si="20"/>
        <v>25000</v>
      </c>
      <c r="Q35" s="101">
        <f t="shared" ca="1" si="20"/>
        <v>25000</v>
      </c>
      <c r="R35" s="101">
        <f t="shared" ca="1" si="20"/>
        <v>25000</v>
      </c>
      <c r="S35" s="101">
        <f t="shared" ca="1" si="20"/>
        <v>70000</v>
      </c>
      <c r="T35" s="101">
        <f t="shared" ca="1" si="20"/>
        <v>0</v>
      </c>
      <c r="U35" s="101">
        <f t="shared" ca="1" si="20"/>
        <v>0</v>
      </c>
      <c r="V35" s="101">
        <f t="shared" ca="1" si="20"/>
        <v>0</v>
      </c>
      <c r="W35" s="101">
        <f t="shared" ca="1" si="20"/>
        <v>81000</v>
      </c>
      <c r="X35" s="101">
        <f t="shared" ca="1" si="20"/>
        <v>0</v>
      </c>
      <c r="Y35" s="101">
        <f t="shared" ca="1" si="20"/>
        <v>0</v>
      </c>
      <c r="Z35" s="101">
        <f t="shared" ca="1" si="20"/>
        <v>0</v>
      </c>
      <c r="AA35" s="101">
        <f t="shared" ca="1" si="20"/>
        <v>0</v>
      </c>
      <c r="AB35" s="101">
        <f t="shared" ca="1" si="20"/>
        <v>0</v>
      </c>
      <c r="AC35" s="101">
        <f t="shared" ca="1" si="20"/>
        <v>0</v>
      </c>
      <c r="AD35" s="101">
        <f t="shared" ca="1" si="20"/>
        <v>0</v>
      </c>
      <c r="AE35" s="101">
        <f t="shared" ca="1" si="20"/>
        <v>0</v>
      </c>
      <c r="AF35" s="101">
        <f t="shared" ca="1" si="20"/>
        <v>0</v>
      </c>
      <c r="AG35" s="101">
        <f t="shared" ca="1" si="20"/>
        <v>0</v>
      </c>
      <c r="AH35" s="101">
        <f t="shared" ca="1" si="20"/>
        <v>0</v>
      </c>
      <c r="AI35" s="101">
        <f t="shared" ca="1" si="20"/>
        <v>0</v>
      </c>
      <c r="AJ35" s="101">
        <f t="shared" ca="1" si="20"/>
        <v>0</v>
      </c>
      <c r="AK35" s="101">
        <f t="shared" ca="1" si="20"/>
        <v>0</v>
      </c>
      <c r="AL35" s="101">
        <f t="shared" ca="1" si="20"/>
        <v>0</v>
      </c>
      <c r="AM35" s="101">
        <f t="shared" ca="1" si="20"/>
        <v>0</v>
      </c>
      <c r="AN35" s="101">
        <f t="shared" ca="1" si="20"/>
        <v>0</v>
      </c>
      <c r="AO35" s="101">
        <f t="shared" ca="1" si="20"/>
        <v>0</v>
      </c>
      <c r="AP35" s="101">
        <f t="shared" ref="AP35:BU35" ca="1" si="21">OFFSET(AP34,,-$G35)</f>
        <v>0</v>
      </c>
      <c r="AQ35" s="101">
        <f t="shared" ca="1" si="21"/>
        <v>0</v>
      </c>
      <c r="AR35" s="101">
        <f t="shared" ca="1" si="21"/>
        <v>0</v>
      </c>
      <c r="AS35" s="101">
        <f t="shared" ca="1" si="21"/>
        <v>0</v>
      </c>
      <c r="AT35" s="101">
        <f t="shared" ca="1" si="21"/>
        <v>0</v>
      </c>
      <c r="AU35" s="101">
        <f t="shared" ca="1" si="21"/>
        <v>0</v>
      </c>
      <c r="AV35" s="101">
        <f t="shared" ca="1" si="21"/>
        <v>0</v>
      </c>
      <c r="AW35" s="101">
        <f t="shared" ca="1" si="21"/>
        <v>0</v>
      </c>
      <c r="AX35" s="101">
        <f t="shared" ca="1" si="21"/>
        <v>0</v>
      </c>
      <c r="AY35" s="101">
        <f t="shared" ca="1" si="21"/>
        <v>0</v>
      </c>
      <c r="AZ35" s="101">
        <f t="shared" ca="1" si="21"/>
        <v>0</v>
      </c>
      <c r="BA35" s="101">
        <f t="shared" ca="1" si="21"/>
        <v>0</v>
      </c>
      <c r="BB35" s="101">
        <f t="shared" ca="1" si="21"/>
        <v>0</v>
      </c>
      <c r="BC35" s="101">
        <f t="shared" ca="1" si="21"/>
        <v>0</v>
      </c>
      <c r="BD35" s="101">
        <f t="shared" ca="1" si="21"/>
        <v>0</v>
      </c>
      <c r="BE35" s="101">
        <f t="shared" ca="1" si="21"/>
        <v>0</v>
      </c>
      <c r="BF35" s="101">
        <f t="shared" ca="1" si="21"/>
        <v>0</v>
      </c>
      <c r="BG35" s="101">
        <f t="shared" ca="1" si="21"/>
        <v>0</v>
      </c>
      <c r="BH35" s="101">
        <f t="shared" ca="1" si="21"/>
        <v>0</v>
      </c>
      <c r="BI35" s="101">
        <f t="shared" ca="1" si="21"/>
        <v>0</v>
      </c>
      <c r="BJ35" s="101">
        <f t="shared" ca="1" si="21"/>
        <v>0</v>
      </c>
      <c r="BK35" s="101">
        <f t="shared" ca="1" si="21"/>
        <v>0</v>
      </c>
      <c r="BL35" s="101">
        <f t="shared" ca="1" si="21"/>
        <v>0</v>
      </c>
      <c r="BM35" s="101">
        <f t="shared" ca="1" si="21"/>
        <v>0</v>
      </c>
      <c r="BN35" s="101">
        <f t="shared" ca="1" si="21"/>
        <v>0</v>
      </c>
      <c r="BO35" s="101">
        <f t="shared" ca="1" si="21"/>
        <v>0</v>
      </c>
      <c r="BP35" s="101">
        <f t="shared" ca="1" si="21"/>
        <v>0</v>
      </c>
      <c r="BQ35" s="101">
        <f t="shared" ca="1" si="21"/>
        <v>0</v>
      </c>
      <c r="BR35" s="101">
        <f t="shared" ca="1" si="21"/>
        <v>0</v>
      </c>
      <c r="BS35" s="101">
        <f t="shared" ca="1" si="21"/>
        <v>0</v>
      </c>
      <c r="BT35" s="101">
        <f t="shared" ca="1" si="21"/>
        <v>0</v>
      </c>
      <c r="BU35" s="101">
        <f t="shared" ca="1" si="21"/>
        <v>0</v>
      </c>
      <c r="BV35" s="101">
        <f t="shared" ref="BV35:DA35" ca="1" si="22">OFFSET(BV34,,-$G35)</f>
        <v>0</v>
      </c>
      <c r="BW35" s="101">
        <f t="shared" ca="1" si="22"/>
        <v>0</v>
      </c>
      <c r="BX35" s="101">
        <f t="shared" ca="1" si="22"/>
        <v>0</v>
      </c>
      <c r="BY35" s="101">
        <f t="shared" ca="1" si="22"/>
        <v>0</v>
      </c>
      <c r="BZ35" s="101">
        <f t="shared" ca="1" si="22"/>
        <v>0</v>
      </c>
      <c r="CA35" s="101">
        <f t="shared" ca="1" si="22"/>
        <v>0</v>
      </c>
      <c r="CB35" s="101">
        <f t="shared" ca="1" si="22"/>
        <v>0</v>
      </c>
      <c r="CC35" s="101">
        <f t="shared" ca="1" si="22"/>
        <v>0</v>
      </c>
      <c r="CD35" s="101">
        <f t="shared" ca="1" si="22"/>
        <v>0</v>
      </c>
      <c r="CE35" s="101">
        <f t="shared" ca="1" si="22"/>
        <v>0</v>
      </c>
      <c r="CF35" s="101">
        <f t="shared" ca="1" si="22"/>
        <v>0</v>
      </c>
      <c r="CG35" s="101">
        <f t="shared" ca="1" si="22"/>
        <v>0</v>
      </c>
      <c r="CH35" s="101">
        <f t="shared" ca="1" si="22"/>
        <v>0</v>
      </c>
      <c r="CI35" s="101">
        <f t="shared" ca="1" si="22"/>
        <v>0</v>
      </c>
      <c r="CJ35" s="101">
        <f t="shared" ca="1" si="22"/>
        <v>0</v>
      </c>
      <c r="CK35" s="101">
        <f t="shared" ca="1" si="22"/>
        <v>0</v>
      </c>
      <c r="CL35" s="101">
        <f t="shared" ca="1" si="22"/>
        <v>0</v>
      </c>
      <c r="CM35" s="101">
        <f t="shared" ca="1" si="22"/>
        <v>0</v>
      </c>
      <c r="CN35" s="101">
        <f t="shared" ca="1" si="22"/>
        <v>0</v>
      </c>
      <c r="CO35" s="101">
        <f t="shared" ca="1" si="22"/>
        <v>0</v>
      </c>
      <c r="CP35" s="101">
        <f t="shared" ca="1" si="22"/>
        <v>0</v>
      </c>
      <c r="CQ35" s="101">
        <f t="shared" ca="1" si="22"/>
        <v>0</v>
      </c>
      <c r="CR35" s="101">
        <f t="shared" ca="1" si="22"/>
        <v>0</v>
      </c>
      <c r="CS35" s="101">
        <f t="shared" ca="1" si="22"/>
        <v>0</v>
      </c>
      <c r="CT35" s="101">
        <f t="shared" ca="1" si="22"/>
        <v>0</v>
      </c>
      <c r="CU35" s="101">
        <f t="shared" ca="1" si="22"/>
        <v>0</v>
      </c>
      <c r="CV35" s="101">
        <f t="shared" ca="1" si="22"/>
        <v>0</v>
      </c>
      <c r="CW35" s="101">
        <f t="shared" ca="1" si="22"/>
        <v>0</v>
      </c>
      <c r="CX35" s="101">
        <f t="shared" ca="1" si="22"/>
        <v>0</v>
      </c>
      <c r="CY35" s="101">
        <f t="shared" ca="1" si="22"/>
        <v>0</v>
      </c>
      <c r="CZ35" s="101">
        <f t="shared" ca="1" si="22"/>
        <v>0</v>
      </c>
      <c r="DA35" s="101">
        <f t="shared" ca="1" si="22"/>
        <v>0</v>
      </c>
      <c r="DB35" s="101">
        <f t="shared" ref="DB35:DJ35" ca="1" si="23">OFFSET(DB34,,-$G35)</f>
        <v>0</v>
      </c>
      <c r="DC35" s="101">
        <f t="shared" ca="1" si="23"/>
        <v>0</v>
      </c>
      <c r="DD35" s="101">
        <f t="shared" ca="1" si="23"/>
        <v>0</v>
      </c>
      <c r="DE35" s="101">
        <f t="shared" ca="1" si="23"/>
        <v>0</v>
      </c>
      <c r="DF35" s="101">
        <f t="shared" ca="1" si="23"/>
        <v>0</v>
      </c>
      <c r="DG35" s="101">
        <f t="shared" ca="1" si="23"/>
        <v>0</v>
      </c>
      <c r="DH35" s="101">
        <f t="shared" ca="1" si="23"/>
        <v>0</v>
      </c>
      <c r="DI35" s="101">
        <f t="shared" ca="1" si="23"/>
        <v>0</v>
      </c>
      <c r="DJ35" s="101">
        <f t="shared" ca="1" si="23"/>
        <v>0</v>
      </c>
    </row>
    <row r="36" spans="1:114">
      <c r="B36" s="1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row>
    <row r="37" spans="1:114" s="81" customFormat="1">
      <c r="A37" s="256"/>
      <c r="B37" s="90" t="s">
        <v>11</v>
      </c>
      <c r="H37" s="82"/>
      <c r="I37" s="87"/>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row>
    <row r="38" spans="1:114">
      <c r="B38" s="11" t="s">
        <v>180</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row>
    <row r="39" spans="1:114">
      <c r="B39" s="12" t="s">
        <v>177</v>
      </c>
      <c r="H39" s="7" t="s">
        <v>0</v>
      </c>
      <c r="J39" s="5">
        <f>-Выручка!J53</f>
        <v>-52906.25</v>
      </c>
      <c r="K39" s="5">
        <f>-Выручка!K53</f>
        <v>-53010.9375</v>
      </c>
      <c r="L39" s="5">
        <f>-Выручка!L53</f>
        <v>-54456.318187499994</v>
      </c>
      <c r="M39" s="5">
        <f>-Выручка!M53</f>
        <v>-54562.055179687501</v>
      </c>
      <c r="N39" s="5">
        <f>-Выручка!N53</f>
        <v>-54668.320856835926</v>
      </c>
      <c r="O39" s="5">
        <f>-Выручка!O53</f>
        <v>-54775.117862370098</v>
      </c>
      <c r="P39" s="5">
        <f>-Выручка!P53</f>
        <v>-56162.872075031955</v>
      </c>
      <c r="Q39" s="5">
        <f>-Выручка!Q53</f>
        <v>-56270.739720546611</v>
      </c>
      <c r="R39" s="5">
        <f>-Выручка!R53</f>
        <v>-56379.14670428884</v>
      </c>
      <c r="S39" s="5">
        <f>-Выручка!S53</f>
        <v>-56488.095722949773</v>
      </c>
      <c r="T39" s="5">
        <f>-Выручка!T53</f>
        <v>-57935.440336993604</v>
      </c>
      <c r="U39" s="5">
        <f>-Выручка!U53</f>
        <v>-58070.481569566626</v>
      </c>
      <c r="V39" s="5">
        <f>-Выручка!V53</f>
        <v>-58181.073008302512</v>
      </c>
      <c r="W39" s="5">
        <f>-Выручка!W53</f>
        <v>-58292.217404232069</v>
      </c>
      <c r="X39" s="5">
        <f>-Выручка!X53</f>
        <v>-59799.209099531057</v>
      </c>
      <c r="Y39" s="5">
        <f>-Выручка!Y53</f>
        <v>-59911.467718029831</v>
      </c>
      <c r="Z39" s="5">
        <f>-Выручка!Z53</f>
        <v>-60024.287629621074</v>
      </c>
      <c r="AA39" s="5">
        <f>-Выручка!AA53</f>
        <v>-60137.671640770277</v>
      </c>
      <c r="AB39" s="5">
        <f>-Выручка!AB53</f>
        <v>-61700.796814864436</v>
      </c>
      <c r="AC39" s="5">
        <f>-Выручка!AC53</f>
        <v>-61815.317500725403</v>
      </c>
      <c r="AD39" s="5">
        <f>-Выручка!AD53</f>
        <v>-61930.410790015689</v>
      </c>
      <c r="AE39" s="5">
        <f>-Выручка!AE53</f>
        <v>-62046.079545752429</v>
      </c>
      <c r="AF39" s="5">
        <f>-Выручка!AF53</f>
        <v>-63664.743866063916</v>
      </c>
      <c r="AG39" s="5">
        <f>-Выручка!AG53</f>
        <v>-63781.572201076895</v>
      </c>
      <c r="AH39" s="5">
        <f>-Выручка!AH53</f>
        <v>-63898.984677764965</v>
      </c>
      <c r="AI39" s="5">
        <f>-Выручка!AI53</f>
        <v>-64016.984216836456</v>
      </c>
      <c r="AJ39" s="5">
        <f>-Выручка!AJ53</f>
        <v>-65692.996169702426</v>
      </c>
      <c r="AK39" s="5">
        <f>-Выручка!AK53</f>
        <v>-65812.178654153118</v>
      </c>
      <c r="AL39" s="5">
        <f>-Выручка!AL53</f>
        <v>-65931.957051026053</v>
      </c>
      <c r="AM39" s="5">
        <f>-Выручка!AM53</f>
        <v>-66052.334339883368</v>
      </c>
      <c r="AN39" s="5">
        <f>-Выручка!AN53</f>
        <v>-67789.18806169169</v>
      </c>
      <c r="AO39" s="5">
        <f>-Выручка!AO53</f>
        <v>-67910.772132869795</v>
      </c>
      <c r="AP39" s="5">
        <f>-Выручка!AP53</f>
        <v>-68032.964124403807</v>
      </c>
      <c r="AQ39" s="5">
        <f>-Выручка!AQ53</f>
        <v>-68155.767075895463</v>
      </c>
      <c r="AR39" s="5">
        <f>-Выручка!AR53</f>
        <v>-69957.267532012629</v>
      </c>
      <c r="AS39" s="5">
        <f>-Выручка!AS53</f>
        <v>-70081.301583092994</v>
      </c>
      <c r="AT39" s="5">
        <f>-Выручка!AT53</f>
        <v>-70205.95580442877</v>
      </c>
      <c r="AU39" s="5">
        <f>-Выручка!AU53</f>
        <v>-70331.233296871214</v>
      </c>
      <c r="AV39" s="5">
        <f>-Выручка!AV53</f>
        <v>-72203.287763621236</v>
      </c>
      <c r="AW39" s="5">
        <f>-Выручка!AW53</f>
        <v>-72329.821162925437</v>
      </c>
      <c r="AX39" s="5">
        <f>-Выручка!AX53</f>
        <v>-72456.987229226143</v>
      </c>
      <c r="AY39" s="5">
        <f>-Выручка!AY53</f>
        <v>-72584.78912585834</v>
      </c>
      <c r="AZ39" s="5">
        <f>-Выручка!AZ53</f>
        <v>-74532.571569240055</v>
      </c>
      <c r="BA39" s="5">
        <f>-Выручка!BA53</f>
        <v>-74661.654679885993</v>
      </c>
      <c r="BB39" s="5">
        <f>-Выручка!BB53</f>
        <v>-74791.383206085171</v>
      </c>
      <c r="BC39" s="5">
        <f>-Выручка!BC53</f>
        <v>-74921.760374915364</v>
      </c>
      <c r="BD39" s="5">
        <f>-Выручка!BD53</f>
        <v>-76947.11262235968</v>
      </c>
      <c r="BE39" s="5">
        <f>-Выручка!BE53</f>
        <v>-77078.796822307384</v>
      </c>
      <c r="BF39" s="5">
        <f>-Выручка!BF53</f>
        <v>-77211.139443254797</v>
      </c>
      <c r="BG39" s="5">
        <f>-Выручка!BG53</f>
        <v>-77344.143777306977</v>
      </c>
      <c r="BH39" s="5">
        <f>-Выручка!BH53</f>
        <v>-79453.294189268316</v>
      </c>
      <c r="BI39" s="5">
        <f>-Выручка!BI53</f>
        <v>-79587.631891769357</v>
      </c>
      <c r="BJ39" s="5">
        <f>-Выручка!BJ53</f>
        <v>-79722.64128278289</v>
      </c>
      <c r="BK39" s="5">
        <f>-Выручка!BK53</f>
        <v>-79858.325720751527</v>
      </c>
      <c r="BL39" s="5">
        <f>-Выручка!BL53</f>
        <v>-82054.507725714124</v>
      </c>
      <c r="BM39" s="5">
        <f>-Выручка!BM53</f>
        <v>-82191.552400173357</v>
      </c>
      <c r="BN39" s="5">
        <f>-Выручка!BN53</f>
        <v>-82329.282298004895</v>
      </c>
      <c r="BO39" s="5">
        <f>-Выручка!BO53</f>
        <v>-82467.700845325598</v>
      </c>
      <c r="BP39" s="5">
        <f>-Выручка!BP53</f>
        <v>-84753.170854465803</v>
      </c>
      <c r="BQ39" s="5">
        <f>-Выручка!BQ53</f>
        <v>-84892.977047723383</v>
      </c>
      <c r="BR39" s="5">
        <f>-Выручка!BR53</f>
        <v>-85033.482271947258</v>
      </c>
      <c r="BS39" s="5">
        <f>-Выручка!BS53</f>
        <v>-85174.69002229227</v>
      </c>
      <c r="BT39" s="5">
        <f>-Выручка!BT53</f>
        <v>-87548.839018828876</v>
      </c>
      <c r="BU39" s="5">
        <f>-Выручка!BU53</f>
        <v>-87691.462376871088</v>
      </c>
      <c r="BV39" s="5">
        <f>-Выручка!BV53</f>
        <v>-87834.798851703526</v>
      </c>
      <c r="BW39" s="5">
        <f>-Выручка!BW53</f>
        <v>-87978.852008910122</v>
      </c>
      <c r="BX39" s="5">
        <f>-Выручка!BX53</f>
        <v>-90445.172369992273</v>
      </c>
      <c r="BY39" s="5">
        <f>-Выручка!BY53</f>
        <v>-90590.669660099869</v>
      </c>
      <c r="BZ39" s="5">
        <f>-Выручка!BZ53</f>
        <v>-90736.894436657982</v>
      </c>
      <c r="CA39" s="5">
        <f>-Выручка!CA53</f>
        <v>-90883.850337098876</v>
      </c>
      <c r="CB39" s="5">
        <f>-Выручка!CB53</f>
        <v>-93445.973048124521</v>
      </c>
      <c r="CC39" s="5">
        <f>-Выручка!CC53</f>
        <v>-93594.402181467332</v>
      </c>
      <c r="CD39" s="5">
        <f>-Выручка!CD53</f>
        <v>-93743.57346047688</v>
      </c>
      <c r="CE39" s="5">
        <f>-Выручка!CE53</f>
        <v>-93893.490595881478</v>
      </c>
      <c r="CF39" s="5">
        <f>-Выручка!CF53</f>
        <v>-96555.190773609211</v>
      </c>
      <c r="CG39" s="5">
        <f>-Выручка!CG53</f>
        <v>-96706.610828296252</v>
      </c>
      <c r="CH39" s="5">
        <f>-Выручка!CH53</f>
        <v>-96858.787983256683</v>
      </c>
      <c r="CI39" s="5">
        <f>-Выручка!CI53</f>
        <v>-97011.726023991941</v>
      </c>
      <c r="CJ39" s="5">
        <f>-Выручка!CJ53</f>
        <v>-99776.928660177422</v>
      </c>
      <c r="CK39" s="5">
        <f>-Выручка!CK53</f>
        <v>-99931.399904771068</v>
      </c>
      <c r="CL39" s="5">
        <f>-Выручка!CL53</f>
        <v>-100086.64350558765</v>
      </c>
      <c r="CM39" s="5">
        <f>-Выручка!CM53</f>
        <v>-100242.66332440835</v>
      </c>
      <c r="CN39" s="5">
        <f>-Выручка!CN53</f>
        <v>-103115.44925877856</v>
      </c>
      <c r="CO39" s="5">
        <f>-Выручка!CO53</f>
        <v>-103273.03317628294</v>
      </c>
      <c r="CP39" s="5">
        <f>-Выручка!CP53</f>
        <v>-103431.40501337481</v>
      </c>
      <c r="CQ39" s="5">
        <f>-Выручка!CQ53</f>
        <v>-103590.56870965214</v>
      </c>
      <c r="CR39" s="5">
        <f>-Выручка!CR53</f>
        <v>-106575.18084138472</v>
      </c>
      <c r="CS39" s="5">
        <f>-Выручка!CS53</f>
        <v>-106735.94015371724</v>
      </c>
      <c r="CT39" s="5">
        <f>-Выручка!CT53</f>
        <v>-106897.50326261144</v>
      </c>
      <c r="CU39" s="5">
        <f>-Выручка!CU53</f>
        <v>-107059.8741870501</v>
      </c>
      <c r="CV39" s="5">
        <f>-Выручка!CV53</f>
        <v>-110160.72393428987</v>
      </c>
      <c r="CW39" s="5">
        <f>-Выручка!CW53</f>
        <v>-110324.72262724604</v>
      </c>
      <c r="CX39" s="5">
        <f>-Выручка!CX53</f>
        <v>-110489.54131366695</v>
      </c>
      <c r="CY39" s="5">
        <f>-Выручка!CY53</f>
        <v>-110655.18409351999</v>
      </c>
      <c r="CZ39" s="5">
        <f>-Выручка!CZ53</f>
        <v>-113876.8581108481</v>
      </c>
      <c r="DA39" s="5">
        <f>-Выручка!DA53</f>
        <v>-114044.16145956915</v>
      </c>
      <c r="DB39" s="5">
        <f>-Выручка!DB53</f>
        <v>-114212.30132503383</v>
      </c>
      <c r="DC39" s="5">
        <f>-Выручка!DC53</f>
        <v>-114381.28188982581</v>
      </c>
      <c r="DD39" s="5">
        <f>-Выручка!DD53</f>
        <v>-117728.54905399085</v>
      </c>
      <c r="DE39" s="5">
        <f>-Выручка!DE53</f>
        <v>-117899.22364894486</v>
      </c>
      <c r="DF39" s="5">
        <f>-Выручка!DF53</f>
        <v>-118070.75161687365</v>
      </c>
      <c r="DG39" s="5">
        <f>-Выручка!DG53</f>
        <v>-118243.13722464209</v>
      </c>
      <c r="DH39" s="5">
        <f>-Выручка!DH53</f>
        <v>-121720.95589927735</v>
      </c>
      <c r="DI39" s="5">
        <f>-Выручка!DI53</f>
        <v>0</v>
      </c>
      <c r="DJ39" s="5">
        <f>-Выручка!DJ53</f>
        <v>0</v>
      </c>
    </row>
    <row r="40" spans="1:114">
      <c r="B40" s="12" t="s">
        <v>161</v>
      </c>
      <c r="H40" s="7" t="s">
        <v>0</v>
      </c>
      <c r="J40" s="5">
        <f>Opex!J41</f>
        <v>29022.408726395515</v>
      </c>
      <c r="K40" s="5">
        <f>Opex!K41</f>
        <v>29270.91265959794</v>
      </c>
      <c r="L40" s="5">
        <f>Opex!L41</f>
        <v>29704.545227267961</v>
      </c>
      <c r="M40" s="5">
        <f>Opex!M41</f>
        <v>29958.218953435357</v>
      </c>
      <c r="N40" s="5">
        <f>Opex!N41</f>
        <v>34238.437583107348</v>
      </c>
      <c r="O40" s="5">
        <f>Opex!O41</f>
        <v>34477.961144199937</v>
      </c>
      <c r="P40" s="5">
        <f>Opex!P41</f>
        <v>35088.176350315633</v>
      </c>
      <c r="Q40" s="5">
        <f>Opex!Q41</f>
        <v>35332.307992125287</v>
      </c>
      <c r="R40" s="5">
        <f>Opex!R41</f>
        <v>31382.908296847712</v>
      </c>
      <c r="S40" s="5">
        <f>Opex!S41</f>
        <v>31640.803689922581</v>
      </c>
      <c r="T40" s="5">
        <f>Opex!T41</f>
        <v>32116.209911131878</v>
      </c>
      <c r="U40" s="5">
        <f>Opex!U41</f>
        <v>32379.244965219325</v>
      </c>
      <c r="V40" s="5">
        <f>Opex!V41</f>
        <v>32656.178417234882</v>
      </c>
      <c r="W40" s="5">
        <f>Opex!W41</f>
        <v>32935.983283182155</v>
      </c>
      <c r="X40" s="5">
        <f>Opex!X41</f>
        <v>33439.262726482637</v>
      </c>
      <c r="Y40" s="5">
        <f>Opex!Y41</f>
        <v>33724.900340687891</v>
      </c>
      <c r="Z40" s="5">
        <f>Opex!Z41</f>
        <v>34012.053327216468</v>
      </c>
      <c r="AA40" s="5">
        <f>Opex!AA41</f>
        <v>34302.167796537622</v>
      </c>
      <c r="AB40" s="5">
        <f>Opex!AB41</f>
        <v>34824.691328306319</v>
      </c>
      <c r="AC40" s="5">
        <f>Opex!AC41</f>
        <v>35120.82096433251</v>
      </c>
      <c r="AD40" s="5">
        <f>Opex!AD41</f>
        <v>35420.11982070528</v>
      </c>
      <c r="AE40" s="5">
        <f>Opex!AE41</f>
        <v>35722.508213627552</v>
      </c>
      <c r="AF40" s="5">
        <f>Opex!AF41</f>
        <v>36266.294822866752</v>
      </c>
      <c r="AG40" s="5">
        <f>Opex!AG41</f>
        <v>36574.958603676634</v>
      </c>
      <c r="AH40" s="5">
        <f>Opex!AH41</f>
        <v>36890.415649677831</v>
      </c>
      <c r="AI40" s="5">
        <f>Opex!AI41</f>
        <v>37209.173848312144</v>
      </c>
      <c r="AJ40" s="5">
        <f>Opex!AJ41</f>
        <v>37778.458118524926</v>
      </c>
      <c r="AK40" s="5">
        <f>Opex!AK41</f>
        <v>38103.923171286435</v>
      </c>
      <c r="AL40" s="5">
        <f>Opex!AL41</f>
        <v>38432.593436023883</v>
      </c>
      <c r="AM40" s="5">
        <f>Opex!AM41</f>
        <v>38764.702519988015</v>
      </c>
      <c r="AN40" s="5">
        <f>Opex!AN41</f>
        <v>39356.702804531051</v>
      </c>
      <c r="AO40" s="5">
        <f>Opex!AO41</f>
        <v>39695.798440478422</v>
      </c>
      <c r="AP40" s="5">
        <f>Opex!AP41</f>
        <v>40038.665614734193</v>
      </c>
      <c r="AQ40" s="5">
        <f>Opex!AQ41</f>
        <v>40385.124250079003</v>
      </c>
      <c r="AR40" s="5">
        <f>Opex!AR41</f>
        <v>41001.320041340237</v>
      </c>
      <c r="AS40" s="5">
        <f>Opex!AS41</f>
        <v>41355.075507733214</v>
      </c>
      <c r="AT40" s="5">
        <f>Opex!AT41</f>
        <v>41709.610436163115</v>
      </c>
      <c r="AU40" s="5">
        <f>Opex!AU41</f>
        <v>42067.824348969902</v>
      </c>
      <c r="AV40" s="5">
        <f>Opex!AV41</f>
        <v>42706.148781748074</v>
      </c>
      <c r="AW40" s="5">
        <f>Opex!AW41</f>
        <v>43071.836090964876</v>
      </c>
      <c r="AX40" s="5">
        <f>Opex!AX41</f>
        <v>43439.737047301984</v>
      </c>
      <c r="AY40" s="5">
        <f>Opex!AY41</f>
        <v>43811.436680167557</v>
      </c>
      <c r="AZ40" s="5">
        <f>Opex!AZ41</f>
        <v>44474.436887852295</v>
      </c>
      <c r="BA40" s="5">
        <f>Opex!BA41</f>
        <v>44853.852356134914</v>
      </c>
      <c r="BB40" s="5">
        <f>Opex!BB41</f>
        <v>45235.504050709576</v>
      </c>
      <c r="BC40" s="5">
        <f>Opex!BC41</f>
        <v>45621.076883023736</v>
      </c>
      <c r="BD40" s="5">
        <f>Opex!BD41</f>
        <v>46309.774103502416</v>
      </c>
      <c r="BE40" s="5">
        <f>Opex!BE41</f>
        <v>46703.310818134036</v>
      </c>
      <c r="BF40" s="5">
        <f>Opex!BF41</f>
        <v>47099.809079884515</v>
      </c>
      <c r="BG40" s="5">
        <f>Opex!BG41</f>
        <v>47500.367898085526</v>
      </c>
      <c r="BH40" s="5">
        <f>Opex!BH41</f>
        <v>48216.306746938906</v>
      </c>
      <c r="BI40" s="5">
        <f>Opex!BI41</f>
        <v>48625.112124236446</v>
      </c>
      <c r="BJ40" s="5">
        <f>Opex!BJ41</f>
        <v>49036.870937913809</v>
      </c>
      <c r="BK40" s="5">
        <f>Opex!BK41</f>
        <v>49452.832104967267</v>
      </c>
      <c r="BL40" s="5">
        <f>Opex!BL41</f>
        <v>50197.200822541097</v>
      </c>
      <c r="BM40" s="5">
        <f>Opex!BM41</f>
        <v>50621.696005414291</v>
      </c>
      <c r="BN40" s="5">
        <f>Opex!BN41</f>
        <v>51046.584301157171</v>
      </c>
      <c r="BO40" s="5">
        <f>Opex!BO41</f>
        <v>51475.76582662703</v>
      </c>
      <c r="BP40" s="5">
        <f>Opex!BP41</f>
        <v>52246.23544751478</v>
      </c>
      <c r="BQ40" s="5">
        <f>Opex!BQ41</f>
        <v>52684.134109977822</v>
      </c>
      <c r="BR40" s="5">
        <f>Opex!BR41</f>
        <v>53126.45756278425</v>
      </c>
      <c r="BS40" s="5">
        <f>Opex!BS41</f>
        <v>53573.250550010038</v>
      </c>
      <c r="BT40" s="5">
        <f>Opex!BT41</f>
        <v>54374.803508048273</v>
      </c>
      <c r="BU40" s="5">
        <f>Opex!BU41</f>
        <v>54830.671612113321</v>
      </c>
      <c r="BV40" s="5">
        <f>Opex!BV41</f>
        <v>55291.146217994952</v>
      </c>
      <c r="BW40" s="5">
        <f>Opex!BW41</f>
        <v>55756.27390865601</v>
      </c>
      <c r="BX40" s="5">
        <f>Opex!BX41</f>
        <v>56590.165245945835</v>
      </c>
      <c r="BY40" s="5">
        <f>Opex!BY41</f>
        <v>57064.74074550817</v>
      </c>
      <c r="BZ40" s="5">
        <f>Opex!BZ41</f>
        <v>57544.11192640353</v>
      </c>
      <c r="CA40" s="5">
        <f>Opex!CA41</f>
        <v>58028.327286114334</v>
      </c>
      <c r="CB40" s="5">
        <f>Opex!CB41</f>
        <v>58895.862762148005</v>
      </c>
      <c r="CC40" s="5">
        <f>Opex!CC41</f>
        <v>59389.913940146304</v>
      </c>
      <c r="CD40" s="5">
        <f>Opex!CD41</f>
        <v>59888.957754198746</v>
      </c>
      <c r="CE40" s="5">
        <f>Opex!CE41</f>
        <v>60393.044695053301</v>
      </c>
      <c r="CF40" s="5">
        <f>Opex!CF41</f>
        <v>61295.582838030139</v>
      </c>
      <c r="CG40" s="5">
        <f>Opex!CG41</f>
        <v>61809.909553897967</v>
      </c>
      <c r="CH40" s="5">
        <f>Opex!CH41</f>
        <v>62329.433955550601</v>
      </c>
      <c r="CI40" s="5">
        <f>Opex!CI41</f>
        <v>62854.208608988862</v>
      </c>
      <c r="CJ40" s="5">
        <f>Opex!CJ41</f>
        <v>63793.162850172506</v>
      </c>
      <c r="CK40" s="5">
        <f>Opex!CK41</f>
        <v>64328.597838637841</v>
      </c>
      <c r="CL40" s="5">
        <f>Opex!CL41</f>
        <v>64869.443990597247</v>
      </c>
      <c r="CM40" s="5">
        <f>Opex!CM41</f>
        <v>65415.756032666577</v>
      </c>
      <c r="CN40" s="5">
        <f>Opex!CN41</f>
        <v>66392.59692714813</v>
      </c>
      <c r="CO40" s="5">
        <f>Opex!CO41</f>
        <v>66950.007150496342</v>
      </c>
      <c r="CP40" s="5">
        <f>Opex!CP41</f>
        <v>67513.050789701942</v>
      </c>
      <c r="CQ40" s="5">
        <f>Opex!CQ41</f>
        <v>68081.78482087201</v>
      </c>
      <c r="CR40" s="5">
        <f>Opex!CR41</f>
        <v>69098.042358240389</v>
      </c>
      <c r="CS40" s="5">
        <f>Opex!CS41</f>
        <v>69678.330414242824</v>
      </c>
      <c r="CT40" s="5">
        <f>Opex!CT41</f>
        <v>70264.48327406669</v>
      </c>
      <c r="CU40" s="5">
        <f>Opex!CU41</f>
        <v>70856.560255845179</v>
      </c>
      <c r="CV40" s="5">
        <f>Opex!CV41</f>
        <v>71913.826264407777</v>
      </c>
      <c r="CW40" s="5">
        <f>Opex!CW41</f>
        <v>72517.931852209513</v>
      </c>
      <c r="CX40" s="5">
        <f>Opex!CX41</f>
        <v>73128.143143203066</v>
      </c>
      <c r="CY40" s="5">
        <f>Opex!CY41</f>
        <v>73744.52189389219</v>
      </c>
      <c r="CZ40" s="5">
        <f>Opex!CZ41</f>
        <v>74844.452542236992</v>
      </c>
      <c r="DA40" s="5">
        <f>Opex!DA41</f>
        <v>75473.353988591174</v>
      </c>
      <c r="DB40" s="5">
        <f>Opex!DB41</f>
        <v>76108.611940191011</v>
      </c>
      <c r="DC40" s="5">
        <f>Opex!DC41</f>
        <v>76750.290692221359</v>
      </c>
      <c r="DD40" s="5">
        <f>Opex!DD41</f>
        <v>77894.609092064769</v>
      </c>
      <c r="DE40" s="5">
        <f>Opex!DE41</f>
        <v>78549.324940400329</v>
      </c>
      <c r="DF40" s="5">
        <f>Opex!DF41</f>
        <v>79210.658406104238</v>
      </c>
      <c r="DG40" s="5">
        <f>Opex!DG41</f>
        <v>79878.676427483166</v>
      </c>
      <c r="DH40" s="5">
        <f>Opex!DH41</f>
        <v>81069.175341908849</v>
      </c>
      <c r="DI40" s="5">
        <f>Opex!DI41</f>
        <v>0</v>
      </c>
      <c r="DJ40" s="5">
        <f>Opex!DJ41</f>
        <v>0</v>
      </c>
    </row>
    <row r="41" spans="1:114">
      <c r="B41" s="12" t="s">
        <v>181</v>
      </c>
      <c r="H41" s="7" t="s">
        <v>0</v>
      </c>
      <c r="J41" s="5">
        <f t="shared" ref="J41:AO41" si="24">J39+J40</f>
        <v>-23883.841273604485</v>
      </c>
      <c r="K41" s="5">
        <f t="shared" si="24"/>
        <v>-23740.02484040206</v>
      </c>
      <c r="L41" s="5">
        <f t="shared" si="24"/>
        <v>-24751.772960232032</v>
      </c>
      <c r="M41" s="5">
        <f t="shared" si="24"/>
        <v>-24603.836226252144</v>
      </c>
      <c r="N41" s="5">
        <f t="shared" si="24"/>
        <v>-20429.883273728577</v>
      </c>
      <c r="O41" s="5">
        <f t="shared" si="24"/>
        <v>-20297.156718170161</v>
      </c>
      <c r="P41" s="5">
        <f t="shared" si="24"/>
        <v>-21074.695724716323</v>
      </c>
      <c r="Q41" s="5">
        <f t="shared" si="24"/>
        <v>-20938.431728421325</v>
      </c>
      <c r="R41" s="5">
        <f t="shared" si="24"/>
        <v>-24996.238407441127</v>
      </c>
      <c r="S41" s="5">
        <f t="shared" si="24"/>
        <v>-24847.292033027192</v>
      </c>
      <c r="T41" s="5">
        <f t="shared" si="24"/>
        <v>-25819.230425861726</v>
      </c>
      <c r="U41" s="5">
        <f t="shared" si="24"/>
        <v>-25691.236604347301</v>
      </c>
      <c r="V41" s="5">
        <f t="shared" si="24"/>
        <v>-25524.89459106763</v>
      </c>
      <c r="W41" s="5">
        <f t="shared" si="24"/>
        <v>-25356.234121049914</v>
      </c>
      <c r="X41" s="5">
        <f t="shared" si="24"/>
        <v>-26359.94637304842</v>
      </c>
      <c r="Y41" s="5">
        <f t="shared" si="24"/>
        <v>-26186.56737734194</v>
      </c>
      <c r="Z41" s="5">
        <f t="shared" si="24"/>
        <v>-26012.234302404606</v>
      </c>
      <c r="AA41" s="5">
        <f t="shared" si="24"/>
        <v>-25835.503844232655</v>
      </c>
      <c r="AB41" s="5">
        <f t="shared" si="24"/>
        <v>-26876.105486558117</v>
      </c>
      <c r="AC41" s="5">
        <f t="shared" si="24"/>
        <v>-26694.496536392893</v>
      </c>
      <c r="AD41" s="5">
        <f t="shared" si="24"/>
        <v>-26510.290969310408</v>
      </c>
      <c r="AE41" s="5">
        <f t="shared" si="24"/>
        <v>-26323.571332124877</v>
      </c>
      <c r="AF41" s="5">
        <f t="shared" si="24"/>
        <v>-27398.449043197164</v>
      </c>
      <c r="AG41" s="5">
        <f t="shared" si="24"/>
        <v>-27206.613597400261</v>
      </c>
      <c r="AH41" s="5">
        <f t="shared" si="24"/>
        <v>-27008.569028087135</v>
      </c>
      <c r="AI41" s="5">
        <f t="shared" si="24"/>
        <v>-26807.810368524311</v>
      </c>
      <c r="AJ41" s="5">
        <f t="shared" si="24"/>
        <v>-27914.5380511775</v>
      </c>
      <c r="AK41" s="5">
        <f t="shared" si="24"/>
        <v>-27708.255482866683</v>
      </c>
      <c r="AL41" s="5">
        <f t="shared" si="24"/>
        <v>-27499.36361500217</v>
      </c>
      <c r="AM41" s="5">
        <f t="shared" si="24"/>
        <v>-27287.631819895352</v>
      </c>
      <c r="AN41" s="5">
        <f t="shared" si="24"/>
        <v>-28432.485257160639</v>
      </c>
      <c r="AO41" s="5">
        <f t="shared" si="24"/>
        <v>-28214.973692391373</v>
      </c>
      <c r="AP41" s="5">
        <f t="shared" ref="AP41:BU41" si="25">AP39+AP40</f>
        <v>-27994.298509669614</v>
      </c>
      <c r="AQ41" s="5">
        <f t="shared" si="25"/>
        <v>-27770.64282581646</v>
      </c>
      <c r="AR41" s="5">
        <f t="shared" si="25"/>
        <v>-28955.947490672392</v>
      </c>
      <c r="AS41" s="5">
        <f t="shared" si="25"/>
        <v>-28726.22607535978</v>
      </c>
      <c r="AT41" s="5">
        <f t="shared" si="25"/>
        <v>-28496.345368265655</v>
      </c>
      <c r="AU41" s="5">
        <f t="shared" si="25"/>
        <v>-28263.408947901313</v>
      </c>
      <c r="AV41" s="5">
        <f t="shared" si="25"/>
        <v>-29497.138981873162</v>
      </c>
      <c r="AW41" s="5">
        <f t="shared" si="25"/>
        <v>-29257.98507196056</v>
      </c>
      <c r="AX41" s="5">
        <f t="shared" si="25"/>
        <v>-29017.250181924159</v>
      </c>
      <c r="AY41" s="5">
        <f t="shared" si="25"/>
        <v>-28773.352445690783</v>
      </c>
      <c r="AZ41" s="5">
        <f t="shared" si="25"/>
        <v>-30058.134681387761</v>
      </c>
      <c r="BA41" s="5">
        <f t="shared" si="25"/>
        <v>-29807.802323751079</v>
      </c>
      <c r="BB41" s="5">
        <f t="shared" si="25"/>
        <v>-29555.879155375595</v>
      </c>
      <c r="BC41" s="5">
        <f t="shared" si="25"/>
        <v>-29300.683491891628</v>
      </c>
      <c r="BD41" s="5">
        <f t="shared" si="25"/>
        <v>-30637.338518857265</v>
      </c>
      <c r="BE41" s="5">
        <f t="shared" si="25"/>
        <v>-30375.486004173348</v>
      </c>
      <c r="BF41" s="5">
        <f t="shared" si="25"/>
        <v>-30111.330363370282</v>
      </c>
      <c r="BG41" s="5">
        <f t="shared" si="25"/>
        <v>-29843.775879221452</v>
      </c>
      <c r="BH41" s="5">
        <f t="shared" si="25"/>
        <v>-31236.98744232941</v>
      </c>
      <c r="BI41" s="5">
        <f t="shared" si="25"/>
        <v>-30962.519767532911</v>
      </c>
      <c r="BJ41" s="5">
        <f t="shared" si="25"/>
        <v>-30685.770344869081</v>
      </c>
      <c r="BK41" s="5">
        <f t="shared" si="25"/>
        <v>-30405.49361578426</v>
      </c>
      <c r="BL41" s="5">
        <f t="shared" si="25"/>
        <v>-31857.306903173027</v>
      </c>
      <c r="BM41" s="5">
        <f t="shared" si="25"/>
        <v>-31569.856394759066</v>
      </c>
      <c r="BN41" s="5">
        <f t="shared" si="25"/>
        <v>-31282.697996847724</v>
      </c>
      <c r="BO41" s="5">
        <f t="shared" si="25"/>
        <v>-30991.935018698568</v>
      </c>
      <c r="BP41" s="5">
        <f t="shared" si="25"/>
        <v>-32506.935406951023</v>
      </c>
      <c r="BQ41" s="5">
        <f t="shared" si="25"/>
        <v>-32208.842937745561</v>
      </c>
      <c r="BR41" s="5">
        <f t="shared" si="25"/>
        <v>-31907.024709163008</v>
      </c>
      <c r="BS41" s="5">
        <f t="shared" si="25"/>
        <v>-31601.439472282233</v>
      </c>
      <c r="BT41" s="5">
        <f t="shared" si="25"/>
        <v>-33174.035510780603</v>
      </c>
      <c r="BU41" s="5">
        <f t="shared" si="25"/>
        <v>-32860.790764757767</v>
      </c>
      <c r="BV41" s="5">
        <f t="shared" ref="BV41:DA41" si="26">BV39+BV40</f>
        <v>-32543.652633708574</v>
      </c>
      <c r="BW41" s="5">
        <f t="shared" si="26"/>
        <v>-32222.578100254112</v>
      </c>
      <c r="BX41" s="5">
        <f t="shared" si="26"/>
        <v>-33855.007124046439</v>
      </c>
      <c r="BY41" s="5">
        <f t="shared" si="26"/>
        <v>-33525.928914591699</v>
      </c>
      <c r="BZ41" s="5">
        <f t="shared" si="26"/>
        <v>-33192.782510254452</v>
      </c>
      <c r="CA41" s="5">
        <f t="shared" si="26"/>
        <v>-32855.523050984542</v>
      </c>
      <c r="CB41" s="5">
        <f t="shared" si="26"/>
        <v>-34550.110285976516</v>
      </c>
      <c r="CC41" s="5">
        <f t="shared" si="26"/>
        <v>-34204.488241321029</v>
      </c>
      <c r="CD41" s="5">
        <f t="shared" si="26"/>
        <v>-33854.615706278135</v>
      </c>
      <c r="CE41" s="5">
        <f t="shared" si="26"/>
        <v>-33500.445900828177</v>
      </c>
      <c r="CF41" s="5">
        <f t="shared" si="26"/>
        <v>-35259.607935579072</v>
      </c>
      <c r="CG41" s="5">
        <f t="shared" si="26"/>
        <v>-34896.701274398285</v>
      </c>
      <c r="CH41" s="5">
        <f t="shared" si="26"/>
        <v>-34529.354027706082</v>
      </c>
      <c r="CI41" s="5">
        <f t="shared" si="26"/>
        <v>-34157.51741500308</v>
      </c>
      <c r="CJ41" s="5">
        <f t="shared" si="26"/>
        <v>-35983.765810004916</v>
      </c>
      <c r="CK41" s="5">
        <f t="shared" si="26"/>
        <v>-35602.802066133227</v>
      </c>
      <c r="CL41" s="5">
        <f t="shared" si="26"/>
        <v>-35217.199514990403</v>
      </c>
      <c r="CM41" s="5">
        <f t="shared" si="26"/>
        <v>-34826.907291741772</v>
      </c>
      <c r="CN41" s="5">
        <f t="shared" si="26"/>
        <v>-36722.852331630434</v>
      </c>
      <c r="CO41" s="5">
        <f t="shared" si="26"/>
        <v>-36323.026025786603</v>
      </c>
      <c r="CP41" s="5">
        <f t="shared" si="26"/>
        <v>-35918.354223672868</v>
      </c>
      <c r="CQ41" s="5">
        <f t="shared" si="26"/>
        <v>-35508.783888780134</v>
      </c>
      <c r="CR41" s="5">
        <f t="shared" si="26"/>
        <v>-37477.138483144328</v>
      </c>
      <c r="CS41" s="5">
        <f t="shared" si="26"/>
        <v>-37057.609739474414</v>
      </c>
      <c r="CT41" s="5">
        <f t="shared" si="26"/>
        <v>-36633.019988544751</v>
      </c>
      <c r="CU41" s="5">
        <f t="shared" si="26"/>
        <v>-36203.313931204917</v>
      </c>
      <c r="CV41" s="5">
        <f t="shared" si="26"/>
        <v>-38246.897669882092</v>
      </c>
      <c r="CW41" s="5">
        <f t="shared" si="26"/>
        <v>-37806.790775036527</v>
      </c>
      <c r="CX41" s="5">
        <f t="shared" si="26"/>
        <v>-37361.398170463886</v>
      </c>
      <c r="CY41" s="5">
        <f t="shared" si="26"/>
        <v>-36910.662199627797</v>
      </c>
      <c r="CZ41" s="5">
        <f t="shared" si="26"/>
        <v>-39032.40556861111</v>
      </c>
      <c r="DA41" s="5">
        <f t="shared" si="26"/>
        <v>-38570.807470977976</v>
      </c>
      <c r="DB41" s="5">
        <f t="shared" ref="DB41:DJ41" si="27">DB39+DB40</f>
        <v>-38103.689384842815</v>
      </c>
      <c r="DC41" s="5">
        <f t="shared" si="27"/>
        <v>-37630.991197604453</v>
      </c>
      <c r="DD41" s="5">
        <f t="shared" si="27"/>
        <v>-39833.93996192608</v>
      </c>
      <c r="DE41" s="5">
        <f t="shared" si="27"/>
        <v>-39349.898708544526</v>
      </c>
      <c r="DF41" s="5">
        <f t="shared" si="27"/>
        <v>-38860.09321076941</v>
      </c>
      <c r="DG41" s="5">
        <f t="shared" si="27"/>
        <v>-38364.460797158928</v>
      </c>
      <c r="DH41" s="5">
        <f t="shared" si="27"/>
        <v>-40651.780557368504</v>
      </c>
      <c r="DI41" s="5">
        <f t="shared" si="27"/>
        <v>0</v>
      </c>
      <c r="DJ41" s="5">
        <f t="shared" si="27"/>
        <v>0</v>
      </c>
    </row>
    <row r="42" spans="1:114" s="37" customFormat="1">
      <c r="A42" s="18"/>
      <c r="B42" s="43" t="s">
        <v>578</v>
      </c>
      <c r="H42" s="40"/>
      <c r="I42" s="50"/>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row>
    <row r="43" spans="1:114" s="37" customFormat="1">
      <c r="A43" s="18"/>
      <c r="B43" s="187" t="s">
        <v>156</v>
      </c>
      <c r="H43" s="7" t="s">
        <v>0</v>
      </c>
      <c r="I43" s="50"/>
      <c r="J43" s="44">
        <f>I46</f>
        <v>0</v>
      </c>
      <c r="K43" s="44">
        <f t="shared" ref="K43:BV43" si="28">J46</f>
        <v>0</v>
      </c>
      <c r="L43" s="44">
        <f t="shared" si="28"/>
        <v>0</v>
      </c>
      <c r="M43" s="44">
        <f t="shared" si="28"/>
        <v>0</v>
      </c>
      <c r="N43" s="44">
        <f t="shared" si="28"/>
        <v>0</v>
      </c>
      <c r="O43" s="44">
        <f t="shared" si="28"/>
        <v>0</v>
      </c>
      <c r="P43" s="44">
        <f t="shared" si="28"/>
        <v>0</v>
      </c>
      <c r="Q43" s="44">
        <f t="shared" si="28"/>
        <v>0</v>
      </c>
      <c r="R43" s="44">
        <f t="shared" si="28"/>
        <v>0</v>
      </c>
      <c r="S43" s="44">
        <f t="shared" si="28"/>
        <v>0</v>
      </c>
      <c r="T43" s="44">
        <f t="shared" si="28"/>
        <v>0</v>
      </c>
      <c r="U43" s="44">
        <f t="shared" si="28"/>
        <v>0</v>
      </c>
      <c r="V43" s="44">
        <f t="shared" si="28"/>
        <v>0</v>
      </c>
      <c r="W43" s="44">
        <f t="shared" si="28"/>
        <v>0</v>
      </c>
      <c r="X43" s="44">
        <f t="shared" si="28"/>
        <v>0</v>
      </c>
      <c r="Y43" s="44">
        <f t="shared" si="28"/>
        <v>0</v>
      </c>
      <c r="Z43" s="44">
        <f t="shared" si="28"/>
        <v>0</v>
      </c>
      <c r="AA43" s="44">
        <f t="shared" si="28"/>
        <v>0</v>
      </c>
      <c r="AB43" s="44">
        <f t="shared" si="28"/>
        <v>0</v>
      </c>
      <c r="AC43" s="44">
        <f t="shared" si="28"/>
        <v>0</v>
      </c>
      <c r="AD43" s="44">
        <f t="shared" si="28"/>
        <v>0</v>
      </c>
      <c r="AE43" s="44">
        <f t="shared" si="28"/>
        <v>0</v>
      </c>
      <c r="AF43" s="44">
        <f t="shared" si="28"/>
        <v>0</v>
      </c>
      <c r="AG43" s="44">
        <f t="shared" si="28"/>
        <v>0</v>
      </c>
      <c r="AH43" s="44">
        <f t="shared" si="28"/>
        <v>0</v>
      </c>
      <c r="AI43" s="44">
        <f t="shared" si="28"/>
        <v>0</v>
      </c>
      <c r="AJ43" s="44">
        <f t="shared" si="28"/>
        <v>0</v>
      </c>
      <c r="AK43" s="44">
        <f t="shared" si="28"/>
        <v>0</v>
      </c>
      <c r="AL43" s="44">
        <f t="shared" si="28"/>
        <v>0</v>
      </c>
      <c r="AM43" s="44">
        <f t="shared" si="28"/>
        <v>0</v>
      </c>
      <c r="AN43" s="44">
        <f t="shared" si="28"/>
        <v>0</v>
      </c>
      <c r="AO43" s="44">
        <f t="shared" si="28"/>
        <v>0</v>
      </c>
      <c r="AP43" s="44">
        <f t="shared" si="28"/>
        <v>0</v>
      </c>
      <c r="AQ43" s="44">
        <f t="shared" si="28"/>
        <v>0</v>
      </c>
      <c r="AR43" s="44">
        <f t="shared" si="28"/>
        <v>0</v>
      </c>
      <c r="AS43" s="44">
        <f t="shared" si="28"/>
        <v>0</v>
      </c>
      <c r="AT43" s="44">
        <f t="shared" si="28"/>
        <v>0</v>
      </c>
      <c r="AU43" s="44">
        <f t="shared" si="28"/>
        <v>0</v>
      </c>
      <c r="AV43" s="44">
        <f t="shared" si="28"/>
        <v>0</v>
      </c>
      <c r="AW43" s="44">
        <f t="shared" si="28"/>
        <v>0</v>
      </c>
      <c r="AX43" s="44">
        <f t="shared" si="28"/>
        <v>0</v>
      </c>
      <c r="AY43" s="44">
        <f t="shared" si="28"/>
        <v>0</v>
      </c>
      <c r="AZ43" s="44">
        <f t="shared" si="28"/>
        <v>0</v>
      </c>
      <c r="BA43" s="44">
        <f t="shared" si="28"/>
        <v>0</v>
      </c>
      <c r="BB43" s="44">
        <f t="shared" si="28"/>
        <v>0</v>
      </c>
      <c r="BC43" s="44">
        <f t="shared" si="28"/>
        <v>0</v>
      </c>
      <c r="BD43" s="44">
        <f t="shared" si="28"/>
        <v>0</v>
      </c>
      <c r="BE43" s="44">
        <f t="shared" si="28"/>
        <v>0</v>
      </c>
      <c r="BF43" s="44">
        <f t="shared" si="28"/>
        <v>0</v>
      </c>
      <c r="BG43" s="44">
        <f t="shared" si="28"/>
        <v>0</v>
      </c>
      <c r="BH43" s="44">
        <f t="shared" si="28"/>
        <v>0</v>
      </c>
      <c r="BI43" s="44">
        <f t="shared" si="28"/>
        <v>0</v>
      </c>
      <c r="BJ43" s="44">
        <f t="shared" si="28"/>
        <v>0</v>
      </c>
      <c r="BK43" s="44">
        <f t="shared" si="28"/>
        <v>0</v>
      </c>
      <c r="BL43" s="44">
        <f t="shared" si="28"/>
        <v>0</v>
      </c>
      <c r="BM43" s="44">
        <f t="shared" si="28"/>
        <v>0</v>
      </c>
      <c r="BN43" s="44">
        <f t="shared" si="28"/>
        <v>0</v>
      </c>
      <c r="BO43" s="44">
        <f t="shared" si="28"/>
        <v>0</v>
      </c>
      <c r="BP43" s="44">
        <f t="shared" si="28"/>
        <v>0</v>
      </c>
      <c r="BQ43" s="44">
        <f t="shared" si="28"/>
        <v>0</v>
      </c>
      <c r="BR43" s="44">
        <f t="shared" si="28"/>
        <v>0</v>
      </c>
      <c r="BS43" s="44">
        <f t="shared" si="28"/>
        <v>0</v>
      </c>
      <c r="BT43" s="44">
        <f t="shared" si="28"/>
        <v>0</v>
      </c>
      <c r="BU43" s="44">
        <f t="shared" si="28"/>
        <v>0</v>
      </c>
      <c r="BV43" s="44">
        <f t="shared" si="28"/>
        <v>0</v>
      </c>
      <c r="BW43" s="44">
        <f t="shared" ref="BW43:DJ43" si="29">BV46</f>
        <v>0</v>
      </c>
      <c r="BX43" s="44">
        <f t="shared" si="29"/>
        <v>0</v>
      </c>
      <c r="BY43" s="44">
        <f t="shared" si="29"/>
        <v>0</v>
      </c>
      <c r="BZ43" s="44">
        <f t="shared" si="29"/>
        <v>0</v>
      </c>
      <c r="CA43" s="44">
        <f t="shared" si="29"/>
        <v>0</v>
      </c>
      <c r="CB43" s="44">
        <f t="shared" si="29"/>
        <v>0</v>
      </c>
      <c r="CC43" s="44">
        <f t="shared" si="29"/>
        <v>0</v>
      </c>
      <c r="CD43" s="44">
        <f t="shared" si="29"/>
        <v>0</v>
      </c>
      <c r="CE43" s="44">
        <f t="shared" si="29"/>
        <v>0</v>
      </c>
      <c r="CF43" s="44">
        <f t="shared" si="29"/>
        <v>0</v>
      </c>
      <c r="CG43" s="44">
        <f t="shared" si="29"/>
        <v>0</v>
      </c>
      <c r="CH43" s="44">
        <f t="shared" si="29"/>
        <v>0</v>
      </c>
      <c r="CI43" s="44">
        <f t="shared" si="29"/>
        <v>0</v>
      </c>
      <c r="CJ43" s="44">
        <f t="shared" si="29"/>
        <v>0</v>
      </c>
      <c r="CK43" s="44">
        <f t="shared" si="29"/>
        <v>0</v>
      </c>
      <c r="CL43" s="44">
        <f t="shared" si="29"/>
        <v>0</v>
      </c>
      <c r="CM43" s="44">
        <f t="shared" si="29"/>
        <v>0</v>
      </c>
      <c r="CN43" s="44">
        <f t="shared" si="29"/>
        <v>0</v>
      </c>
      <c r="CO43" s="44">
        <f t="shared" si="29"/>
        <v>0</v>
      </c>
      <c r="CP43" s="44">
        <f t="shared" si="29"/>
        <v>0</v>
      </c>
      <c r="CQ43" s="44">
        <f t="shared" si="29"/>
        <v>0</v>
      </c>
      <c r="CR43" s="44">
        <f t="shared" si="29"/>
        <v>0</v>
      </c>
      <c r="CS43" s="44">
        <f t="shared" si="29"/>
        <v>0</v>
      </c>
      <c r="CT43" s="44">
        <f t="shared" si="29"/>
        <v>0</v>
      </c>
      <c r="CU43" s="44">
        <f t="shared" si="29"/>
        <v>0</v>
      </c>
      <c r="CV43" s="44">
        <f t="shared" si="29"/>
        <v>0</v>
      </c>
      <c r="CW43" s="44">
        <f t="shared" si="29"/>
        <v>0</v>
      </c>
      <c r="CX43" s="44">
        <f t="shared" si="29"/>
        <v>0</v>
      </c>
      <c r="CY43" s="44">
        <f t="shared" si="29"/>
        <v>0</v>
      </c>
      <c r="CZ43" s="44">
        <f t="shared" si="29"/>
        <v>0</v>
      </c>
      <c r="DA43" s="44">
        <f t="shared" si="29"/>
        <v>0</v>
      </c>
      <c r="DB43" s="44">
        <f t="shared" si="29"/>
        <v>0</v>
      </c>
      <c r="DC43" s="44">
        <f t="shared" si="29"/>
        <v>0</v>
      </c>
      <c r="DD43" s="44">
        <f t="shared" si="29"/>
        <v>0</v>
      </c>
      <c r="DE43" s="44">
        <f t="shared" si="29"/>
        <v>0</v>
      </c>
      <c r="DF43" s="44">
        <f t="shared" si="29"/>
        <v>0</v>
      </c>
      <c r="DG43" s="44">
        <f t="shared" si="29"/>
        <v>0</v>
      </c>
      <c r="DH43" s="44">
        <f t="shared" si="29"/>
        <v>0</v>
      </c>
      <c r="DI43" s="44">
        <f t="shared" si="29"/>
        <v>0</v>
      </c>
      <c r="DJ43" s="44">
        <f t="shared" si="29"/>
        <v>0</v>
      </c>
    </row>
    <row r="44" spans="1:114" s="37" customFormat="1">
      <c r="A44" s="18"/>
      <c r="B44" s="654" t="s">
        <v>578</v>
      </c>
      <c r="H44" s="7" t="s">
        <v>0</v>
      </c>
      <c r="I44" s="50"/>
      <c r="J44" s="44">
        <f>MAX(J41,0)</f>
        <v>0</v>
      </c>
      <c r="K44" s="44">
        <f t="shared" ref="K44:BV44" si="30">MAX(K41,0)</f>
        <v>0</v>
      </c>
      <c r="L44" s="44">
        <f t="shared" si="30"/>
        <v>0</v>
      </c>
      <c r="M44" s="44">
        <f t="shared" si="30"/>
        <v>0</v>
      </c>
      <c r="N44" s="44">
        <f t="shared" si="30"/>
        <v>0</v>
      </c>
      <c r="O44" s="44">
        <f t="shared" si="30"/>
        <v>0</v>
      </c>
      <c r="P44" s="44">
        <f t="shared" si="30"/>
        <v>0</v>
      </c>
      <c r="Q44" s="44">
        <f t="shared" si="30"/>
        <v>0</v>
      </c>
      <c r="R44" s="44">
        <f t="shared" si="30"/>
        <v>0</v>
      </c>
      <c r="S44" s="44">
        <f t="shared" si="30"/>
        <v>0</v>
      </c>
      <c r="T44" s="44">
        <f t="shared" si="30"/>
        <v>0</v>
      </c>
      <c r="U44" s="44">
        <f t="shared" si="30"/>
        <v>0</v>
      </c>
      <c r="V44" s="44">
        <f t="shared" si="30"/>
        <v>0</v>
      </c>
      <c r="W44" s="44">
        <f t="shared" si="30"/>
        <v>0</v>
      </c>
      <c r="X44" s="44">
        <f t="shared" si="30"/>
        <v>0</v>
      </c>
      <c r="Y44" s="44">
        <f t="shared" si="30"/>
        <v>0</v>
      </c>
      <c r="Z44" s="44">
        <f t="shared" si="30"/>
        <v>0</v>
      </c>
      <c r="AA44" s="44">
        <f t="shared" si="30"/>
        <v>0</v>
      </c>
      <c r="AB44" s="44">
        <f t="shared" si="30"/>
        <v>0</v>
      </c>
      <c r="AC44" s="44">
        <f t="shared" si="30"/>
        <v>0</v>
      </c>
      <c r="AD44" s="44">
        <f t="shared" si="30"/>
        <v>0</v>
      </c>
      <c r="AE44" s="44">
        <f t="shared" si="30"/>
        <v>0</v>
      </c>
      <c r="AF44" s="44">
        <f t="shared" si="30"/>
        <v>0</v>
      </c>
      <c r="AG44" s="44">
        <f t="shared" si="30"/>
        <v>0</v>
      </c>
      <c r="AH44" s="44">
        <f t="shared" si="30"/>
        <v>0</v>
      </c>
      <c r="AI44" s="44">
        <f t="shared" si="30"/>
        <v>0</v>
      </c>
      <c r="AJ44" s="44">
        <f t="shared" si="30"/>
        <v>0</v>
      </c>
      <c r="AK44" s="44">
        <f t="shared" si="30"/>
        <v>0</v>
      </c>
      <c r="AL44" s="44">
        <f t="shared" si="30"/>
        <v>0</v>
      </c>
      <c r="AM44" s="44">
        <f t="shared" si="30"/>
        <v>0</v>
      </c>
      <c r="AN44" s="44">
        <f t="shared" si="30"/>
        <v>0</v>
      </c>
      <c r="AO44" s="44">
        <f t="shared" si="30"/>
        <v>0</v>
      </c>
      <c r="AP44" s="44">
        <f t="shared" si="30"/>
        <v>0</v>
      </c>
      <c r="AQ44" s="44">
        <f t="shared" si="30"/>
        <v>0</v>
      </c>
      <c r="AR44" s="44">
        <f t="shared" si="30"/>
        <v>0</v>
      </c>
      <c r="AS44" s="44">
        <f t="shared" si="30"/>
        <v>0</v>
      </c>
      <c r="AT44" s="44">
        <f t="shared" si="30"/>
        <v>0</v>
      </c>
      <c r="AU44" s="44">
        <f t="shared" si="30"/>
        <v>0</v>
      </c>
      <c r="AV44" s="44">
        <f t="shared" si="30"/>
        <v>0</v>
      </c>
      <c r="AW44" s="44">
        <f t="shared" si="30"/>
        <v>0</v>
      </c>
      <c r="AX44" s="44">
        <f t="shared" si="30"/>
        <v>0</v>
      </c>
      <c r="AY44" s="44">
        <f t="shared" si="30"/>
        <v>0</v>
      </c>
      <c r="AZ44" s="44">
        <f t="shared" si="30"/>
        <v>0</v>
      </c>
      <c r="BA44" s="44">
        <f t="shared" si="30"/>
        <v>0</v>
      </c>
      <c r="BB44" s="44">
        <f t="shared" si="30"/>
        <v>0</v>
      </c>
      <c r="BC44" s="44">
        <f t="shared" si="30"/>
        <v>0</v>
      </c>
      <c r="BD44" s="44">
        <f t="shared" si="30"/>
        <v>0</v>
      </c>
      <c r="BE44" s="44">
        <f t="shared" si="30"/>
        <v>0</v>
      </c>
      <c r="BF44" s="44">
        <f t="shared" si="30"/>
        <v>0</v>
      </c>
      <c r="BG44" s="44">
        <f t="shared" si="30"/>
        <v>0</v>
      </c>
      <c r="BH44" s="44">
        <f t="shared" si="30"/>
        <v>0</v>
      </c>
      <c r="BI44" s="44">
        <f t="shared" si="30"/>
        <v>0</v>
      </c>
      <c r="BJ44" s="44">
        <f t="shared" si="30"/>
        <v>0</v>
      </c>
      <c r="BK44" s="44">
        <f t="shared" si="30"/>
        <v>0</v>
      </c>
      <c r="BL44" s="44">
        <f t="shared" si="30"/>
        <v>0</v>
      </c>
      <c r="BM44" s="44">
        <f t="shared" si="30"/>
        <v>0</v>
      </c>
      <c r="BN44" s="44">
        <f t="shared" si="30"/>
        <v>0</v>
      </c>
      <c r="BO44" s="44">
        <f t="shared" si="30"/>
        <v>0</v>
      </c>
      <c r="BP44" s="44">
        <f t="shared" si="30"/>
        <v>0</v>
      </c>
      <c r="BQ44" s="44">
        <f t="shared" si="30"/>
        <v>0</v>
      </c>
      <c r="BR44" s="44">
        <f t="shared" si="30"/>
        <v>0</v>
      </c>
      <c r="BS44" s="44">
        <f t="shared" si="30"/>
        <v>0</v>
      </c>
      <c r="BT44" s="44">
        <f t="shared" si="30"/>
        <v>0</v>
      </c>
      <c r="BU44" s="44">
        <f t="shared" si="30"/>
        <v>0</v>
      </c>
      <c r="BV44" s="44">
        <f t="shared" si="30"/>
        <v>0</v>
      </c>
      <c r="BW44" s="44">
        <f t="shared" ref="BW44:DJ44" si="31">MAX(BW41,0)</f>
        <v>0</v>
      </c>
      <c r="BX44" s="44">
        <f t="shared" si="31"/>
        <v>0</v>
      </c>
      <c r="BY44" s="44">
        <f t="shared" si="31"/>
        <v>0</v>
      </c>
      <c r="BZ44" s="44">
        <f t="shared" si="31"/>
        <v>0</v>
      </c>
      <c r="CA44" s="44">
        <f t="shared" si="31"/>
        <v>0</v>
      </c>
      <c r="CB44" s="44">
        <f t="shared" si="31"/>
        <v>0</v>
      </c>
      <c r="CC44" s="44">
        <f t="shared" si="31"/>
        <v>0</v>
      </c>
      <c r="CD44" s="44">
        <f t="shared" si="31"/>
        <v>0</v>
      </c>
      <c r="CE44" s="44">
        <f t="shared" si="31"/>
        <v>0</v>
      </c>
      <c r="CF44" s="44">
        <f t="shared" si="31"/>
        <v>0</v>
      </c>
      <c r="CG44" s="44">
        <f t="shared" si="31"/>
        <v>0</v>
      </c>
      <c r="CH44" s="44">
        <f t="shared" si="31"/>
        <v>0</v>
      </c>
      <c r="CI44" s="44">
        <f t="shared" si="31"/>
        <v>0</v>
      </c>
      <c r="CJ44" s="44">
        <f t="shared" si="31"/>
        <v>0</v>
      </c>
      <c r="CK44" s="44">
        <f t="shared" si="31"/>
        <v>0</v>
      </c>
      <c r="CL44" s="44">
        <f t="shared" si="31"/>
        <v>0</v>
      </c>
      <c r="CM44" s="44">
        <f t="shared" si="31"/>
        <v>0</v>
      </c>
      <c r="CN44" s="44">
        <f t="shared" si="31"/>
        <v>0</v>
      </c>
      <c r="CO44" s="44">
        <f t="shared" si="31"/>
        <v>0</v>
      </c>
      <c r="CP44" s="44">
        <f t="shared" si="31"/>
        <v>0</v>
      </c>
      <c r="CQ44" s="44">
        <f t="shared" si="31"/>
        <v>0</v>
      </c>
      <c r="CR44" s="44">
        <f t="shared" si="31"/>
        <v>0</v>
      </c>
      <c r="CS44" s="44">
        <f t="shared" si="31"/>
        <v>0</v>
      </c>
      <c r="CT44" s="44">
        <f t="shared" si="31"/>
        <v>0</v>
      </c>
      <c r="CU44" s="44">
        <f t="shared" si="31"/>
        <v>0</v>
      </c>
      <c r="CV44" s="44">
        <f t="shared" si="31"/>
        <v>0</v>
      </c>
      <c r="CW44" s="44">
        <f t="shared" si="31"/>
        <v>0</v>
      </c>
      <c r="CX44" s="44">
        <f t="shared" si="31"/>
        <v>0</v>
      </c>
      <c r="CY44" s="44">
        <f t="shared" si="31"/>
        <v>0</v>
      </c>
      <c r="CZ44" s="44">
        <f t="shared" si="31"/>
        <v>0</v>
      </c>
      <c r="DA44" s="44">
        <f t="shared" si="31"/>
        <v>0</v>
      </c>
      <c r="DB44" s="44">
        <f t="shared" si="31"/>
        <v>0</v>
      </c>
      <c r="DC44" s="44">
        <f t="shared" si="31"/>
        <v>0</v>
      </c>
      <c r="DD44" s="44">
        <f t="shared" si="31"/>
        <v>0</v>
      </c>
      <c r="DE44" s="44">
        <f t="shared" si="31"/>
        <v>0</v>
      </c>
      <c r="DF44" s="44">
        <f t="shared" si="31"/>
        <v>0</v>
      </c>
      <c r="DG44" s="44">
        <f t="shared" si="31"/>
        <v>0</v>
      </c>
      <c r="DH44" s="44">
        <f t="shared" si="31"/>
        <v>0</v>
      </c>
      <c r="DI44" s="44">
        <f t="shared" si="31"/>
        <v>0</v>
      </c>
      <c r="DJ44" s="44">
        <f t="shared" si="31"/>
        <v>0</v>
      </c>
    </row>
    <row r="45" spans="1:114" s="37" customFormat="1">
      <c r="A45" s="18"/>
      <c r="B45" s="654" t="s">
        <v>579</v>
      </c>
      <c r="H45" s="7" t="s">
        <v>0</v>
      </c>
      <c r="I45" s="50"/>
      <c r="J45" s="44">
        <f t="shared" ref="J45:AO45" si="32">-MIN(-MIN(J41,0),J43)</f>
        <v>0</v>
      </c>
      <c r="K45" s="44">
        <f t="shared" si="32"/>
        <v>0</v>
      </c>
      <c r="L45" s="44">
        <f t="shared" si="32"/>
        <v>0</v>
      </c>
      <c r="M45" s="44">
        <f t="shared" si="32"/>
        <v>0</v>
      </c>
      <c r="N45" s="44">
        <f t="shared" si="32"/>
        <v>0</v>
      </c>
      <c r="O45" s="44">
        <f t="shared" si="32"/>
        <v>0</v>
      </c>
      <c r="P45" s="44">
        <f t="shared" si="32"/>
        <v>0</v>
      </c>
      <c r="Q45" s="44">
        <f t="shared" si="32"/>
        <v>0</v>
      </c>
      <c r="R45" s="44">
        <f t="shared" si="32"/>
        <v>0</v>
      </c>
      <c r="S45" s="44">
        <f t="shared" si="32"/>
        <v>0</v>
      </c>
      <c r="T45" s="44">
        <f t="shared" si="32"/>
        <v>0</v>
      </c>
      <c r="U45" s="44">
        <f t="shared" si="32"/>
        <v>0</v>
      </c>
      <c r="V45" s="44">
        <f t="shared" si="32"/>
        <v>0</v>
      </c>
      <c r="W45" s="44">
        <f t="shared" si="32"/>
        <v>0</v>
      </c>
      <c r="X45" s="44">
        <f t="shared" si="32"/>
        <v>0</v>
      </c>
      <c r="Y45" s="44">
        <f t="shared" si="32"/>
        <v>0</v>
      </c>
      <c r="Z45" s="44">
        <f t="shared" si="32"/>
        <v>0</v>
      </c>
      <c r="AA45" s="44">
        <f t="shared" si="32"/>
        <v>0</v>
      </c>
      <c r="AB45" s="44">
        <f t="shared" si="32"/>
        <v>0</v>
      </c>
      <c r="AC45" s="44">
        <f t="shared" si="32"/>
        <v>0</v>
      </c>
      <c r="AD45" s="44">
        <f t="shared" si="32"/>
        <v>0</v>
      </c>
      <c r="AE45" s="44">
        <f t="shared" si="32"/>
        <v>0</v>
      </c>
      <c r="AF45" s="44">
        <f t="shared" si="32"/>
        <v>0</v>
      </c>
      <c r="AG45" s="44">
        <f t="shared" si="32"/>
        <v>0</v>
      </c>
      <c r="AH45" s="44">
        <f t="shared" si="32"/>
        <v>0</v>
      </c>
      <c r="AI45" s="44">
        <f t="shared" si="32"/>
        <v>0</v>
      </c>
      <c r="AJ45" s="44">
        <f t="shared" si="32"/>
        <v>0</v>
      </c>
      <c r="AK45" s="44">
        <f t="shared" si="32"/>
        <v>0</v>
      </c>
      <c r="AL45" s="44">
        <f t="shared" si="32"/>
        <v>0</v>
      </c>
      <c r="AM45" s="44">
        <f t="shared" si="32"/>
        <v>0</v>
      </c>
      <c r="AN45" s="44">
        <f t="shared" si="32"/>
        <v>0</v>
      </c>
      <c r="AO45" s="44">
        <f t="shared" si="32"/>
        <v>0</v>
      </c>
      <c r="AP45" s="44">
        <f t="shared" ref="AP45:BU45" si="33">-MIN(-MIN(AP41,0),AP43)</f>
        <v>0</v>
      </c>
      <c r="AQ45" s="44">
        <f t="shared" si="33"/>
        <v>0</v>
      </c>
      <c r="AR45" s="44">
        <f t="shared" si="33"/>
        <v>0</v>
      </c>
      <c r="AS45" s="44">
        <f t="shared" si="33"/>
        <v>0</v>
      </c>
      <c r="AT45" s="44">
        <f t="shared" si="33"/>
        <v>0</v>
      </c>
      <c r="AU45" s="44">
        <f t="shared" si="33"/>
        <v>0</v>
      </c>
      <c r="AV45" s="44">
        <f t="shared" si="33"/>
        <v>0</v>
      </c>
      <c r="AW45" s="44">
        <f t="shared" si="33"/>
        <v>0</v>
      </c>
      <c r="AX45" s="44">
        <f t="shared" si="33"/>
        <v>0</v>
      </c>
      <c r="AY45" s="44">
        <f t="shared" si="33"/>
        <v>0</v>
      </c>
      <c r="AZ45" s="44">
        <f t="shared" si="33"/>
        <v>0</v>
      </c>
      <c r="BA45" s="44">
        <f t="shared" si="33"/>
        <v>0</v>
      </c>
      <c r="BB45" s="44">
        <f t="shared" si="33"/>
        <v>0</v>
      </c>
      <c r="BC45" s="44">
        <f t="shared" si="33"/>
        <v>0</v>
      </c>
      <c r="BD45" s="44">
        <f t="shared" si="33"/>
        <v>0</v>
      </c>
      <c r="BE45" s="44">
        <f t="shared" si="33"/>
        <v>0</v>
      </c>
      <c r="BF45" s="44">
        <f t="shared" si="33"/>
        <v>0</v>
      </c>
      <c r="BG45" s="44">
        <f t="shared" si="33"/>
        <v>0</v>
      </c>
      <c r="BH45" s="44">
        <f t="shared" si="33"/>
        <v>0</v>
      </c>
      <c r="BI45" s="44">
        <f t="shared" si="33"/>
        <v>0</v>
      </c>
      <c r="BJ45" s="44">
        <f t="shared" si="33"/>
        <v>0</v>
      </c>
      <c r="BK45" s="44">
        <f t="shared" si="33"/>
        <v>0</v>
      </c>
      <c r="BL45" s="44">
        <f t="shared" si="33"/>
        <v>0</v>
      </c>
      <c r="BM45" s="44">
        <f t="shared" si="33"/>
        <v>0</v>
      </c>
      <c r="BN45" s="44">
        <f t="shared" si="33"/>
        <v>0</v>
      </c>
      <c r="BO45" s="44">
        <f t="shared" si="33"/>
        <v>0</v>
      </c>
      <c r="BP45" s="44">
        <f t="shared" si="33"/>
        <v>0</v>
      </c>
      <c r="BQ45" s="44">
        <f t="shared" si="33"/>
        <v>0</v>
      </c>
      <c r="BR45" s="44">
        <f t="shared" si="33"/>
        <v>0</v>
      </c>
      <c r="BS45" s="44">
        <f t="shared" si="33"/>
        <v>0</v>
      </c>
      <c r="BT45" s="44">
        <f t="shared" si="33"/>
        <v>0</v>
      </c>
      <c r="BU45" s="44">
        <f t="shared" si="33"/>
        <v>0</v>
      </c>
      <c r="BV45" s="44">
        <f t="shared" ref="BV45:DA45" si="34">-MIN(-MIN(BV41,0),BV43)</f>
        <v>0</v>
      </c>
      <c r="BW45" s="44">
        <f t="shared" si="34"/>
        <v>0</v>
      </c>
      <c r="BX45" s="44">
        <f t="shared" si="34"/>
        <v>0</v>
      </c>
      <c r="BY45" s="44">
        <f t="shared" si="34"/>
        <v>0</v>
      </c>
      <c r="BZ45" s="44">
        <f t="shared" si="34"/>
        <v>0</v>
      </c>
      <c r="CA45" s="44">
        <f t="shared" si="34"/>
        <v>0</v>
      </c>
      <c r="CB45" s="44">
        <f t="shared" si="34"/>
        <v>0</v>
      </c>
      <c r="CC45" s="44">
        <f t="shared" si="34"/>
        <v>0</v>
      </c>
      <c r="CD45" s="44">
        <f t="shared" si="34"/>
        <v>0</v>
      </c>
      <c r="CE45" s="44">
        <f t="shared" si="34"/>
        <v>0</v>
      </c>
      <c r="CF45" s="44">
        <f t="shared" si="34"/>
        <v>0</v>
      </c>
      <c r="CG45" s="44">
        <f t="shared" si="34"/>
        <v>0</v>
      </c>
      <c r="CH45" s="44">
        <f t="shared" si="34"/>
        <v>0</v>
      </c>
      <c r="CI45" s="44">
        <f t="shared" si="34"/>
        <v>0</v>
      </c>
      <c r="CJ45" s="44">
        <f t="shared" si="34"/>
        <v>0</v>
      </c>
      <c r="CK45" s="44">
        <f t="shared" si="34"/>
        <v>0</v>
      </c>
      <c r="CL45" s="44">
        <f t="shared" si="34"/>
        <v>0</v>
      </c>
      <c r="CM45" s="44">
        <f t="shared" si="34"/>
        <v>0</v>
      </c>
      <c r="CN45" s="44">
        <f t="shared" si="34"/>
        <v>0</v>
      </c>
      <c r="CO45" s="44">
        <f t="shared" si="34"/>
        <v>0</v>
      </c>
      <c r="CP45" s="44">
        <f t="shared" si="34"/>
        <v>0</v>
      </c>
      <c r="CQ45" s="44">
        <f t="shared" si="34"/>
        <v>0</v>
      </c>
      <c r="CR45" s="44">
        <f t="shared" si="34"/>
        <v>0</v>
      </c>
      <c r="CS45" s="44">
        <f t="shared" si="34"/>
        <v>0</v>
      </c>
      <c r="CT45" s="44">
        <f t="shared" si="34"/>
        <v>0</v>
      </c>
      <c r="CU45" s="44">
        <f t="shared" si="34"/>
        <v>0</v>
      </c>
      <c r="CV45" s="44">
        <f t="shared" si="34"/>
        <v>0</v>
      </c>
      <c r="CW45" s="44">
        <f t="shared" si="34"/>
        <v>0</v>
      </c>
      <c r="CX45" s="44">
        <f t="shared" si="34"/>
        <v>0</v>
      </c>
      <c r="CY45" s="44">
        <f t="shared" si="34"/>
        <v>0</v>
      </c>
      <c r="CZ45" s="44">
        <f t="shared" si="34"/>
        <v>0</v>
      </c>
      <c r="DA45" s="44">
        <f t="shared" si="34"/>
        <v>0</v>
      </c>
      <c r="DB45" s="44">
        <f t="shared" ref="DB45:DJ45" si="35">-MIN(-MIN(DB41,0),DB43)</f>
        <v>0</v>
      </c>
      <c r="DC45" s="44">
        <f t="shared" si="35"/>
        <v>0</v>
      </c>
      <c r="DD45" s="44">
        <f t="shared" si="35"/>
        <v>0</v>
      </c>
      <c r="DE45" s="44">
        <f t="shared" si="35"/>
        <v>0</v>
      </c>
      <c r="DF45" s="44">
        <f t="shared" si="35"/>
        <v>0</v>
      </c>
      <c r="DG45" s="44">
        <f t="shared" si="35"/>
        <v>0</v>
      </c>
      <c r="DH45" s="44">
        <f t="shared" si="35"/>
        <v>0</v>
      </c>
      <c r="DI45" s="44">
        <f t="shared" si="35"/>
        <v>0</v>
      </c>
      <c r="DJ45" s="44">
        <f t="shared" si="35"/>
        <v>0</v>
      </c>
    </row>
    <row r="46" spans="1:114">
      <c r="B46" s="12" t="s">
        <v>160</v>
      </c>
      <c r="H46" s="7" t="s">
        <v>0</v>
      </c>
      <c r="I46" s="50"/>
      <c r="J46" s="5">
        <f>SUM(J43:J45)</f>
        <v>0</v>
      </c>
      <c r="K46" s="5">
        <f t="shared" ref="K46" si="36">SUM(K43:K45)</f>
        <v>0</v>
      </c>
      <c r="L46" s="5">
        <f t="shared" ref="L46" si="37">SUM(L43:L45)</f>
        <v>0</v>
      </c>
      <c r="M46" s="5">
        <f t="shared" ref="M46" si="38">SUM(M43:M45)</f>
        <v>0</v>
      </c>
      <c r="N46" s="5">
        <f t="shared" ref="N46" si="39">SUM(N43:N45)</f>
        <v>0</v>
      </c>
      <c r="O46" s="5">
        <f t="shared" ref="O46" si="40">SUM(O43:O45)</f>
        <v>0</v>
      </c>
      <c r="P46" s="5">
        <f t="shared" ref="P46" si="41">SUM(P43:P45)</f>
        <v>0</v>
      </c>
      <c r="Q46" s="5">
        <f t="shared" ref="Q46" si="42">SUM(Q43:Q45)</f>
        <v>0</v>
      </c>
      <c r="R46" s="5">
        <f t="shared" ref="R46" si="43">SUM(R43:R45)</f>
        <v>0</v>
      </c>
      <c r="S46" s="5">
        <f t="shared" ref="S46" si="44">SUM(S43:S45)</f>
        <v>0</v>
      </c>
      <c r="T46" s="5">
        <f t="shared" ref="T46" si="45">SUM(T43:T45)</f>
        <v>0</v>
      </c>
      <c r="U46" s="5">
        <f t="shared" ref="U46" si="46">SUM(U43:U45)</f>
        <v>0</v>
      </c>
      <c r="V46" s="5">
        <f t="shared" ref="V46" si="47">SUM(V43:V45)</f>
        <v>0</v>
      </c>
      <c r="W46" s="5">
        <f t="shared" ref="W46" si="48">SUM(W43:W45)</f>
        <v>0</v>
      </c>
      <c r="X46" s="5">
        <f t="shared" ref="X46" si="49">SUM(X43:X45)</f>
        <v>0</v>
      </c>
      <c r="Y46" s="5">
        <f t="shared" ref="Y46" si="50">SUM(Y43:Y45)</f>
        <v>0</v>
      </c>
      <c r="Z46" s="5">
        <f t="shared" ref="Z46" si="51">SUM(Z43:Z45)</f>
        <v>0</v>
      </c>
      <c r="AA46" s="5">
        <f t="shared" ref="AA46" si="52">SUM(AA43:AA45)</f>
        <v>0</v>
      </c>
      <c r="AB46" s="5">
        <f t="shared" ref="AB46" si="53">SUM(AB43:AB45)</f>
        <v>0</v>
      </c>
      <c r="AC46" s="5">
        <f t="shared" ref="AC46" si="54">SUM(AC43:AC45)</f>
        <v>0</v>
      </c>
      <c r="AD46" s="5">
        <f t="shared" ref="AD46" si="55">SUM(AD43:AD45)</f>
        <v>0</v>
      </c>
      <c r="AE46" s="5">
        <f t="shared" ref="AE46" si="56">SUM(AE43:AE45)</f>
        <v>0</v>
      </c>
      <c r="AF46" s="5">
        <f t="shared" ref="AF46" si="57">SUM(AF43:AF45)</f>
        <v>0</v>
      </c>
      <c r="AG46" s="5">
        <f t="shared" ref="AG46" si="58">SUM(AG43:AG45)</f>
        <v>0</v>
      </c>
      <c r="AH46" s="5">
        <f t="shared" ref="AH46" si="59">SUM(AH43:AH45)</f>
        <v>0</v>
      </c>
      <c r="AI46" s="5">
        <f t="shared" ref="AI46" si="60">SUM(AI43:AI45)</f>
        <v>0</v>
      </c>
      <c r="AJ46" s="5">
        <f t="shared" ref="AJ46" si="61">SUM(AJ43:AJ45)</f>
        <v>0</v>
      </c>
      <c r="AK46" s="5">
        <f t="shared" ref="AK46" si="62">SUM(AK43:AK45)</f>
        <v>0</v>
      </c>
      <c r="AL46" s="5">
        <f t="shared" ref="AL46" si="63">SUM(AL43:AL45)</f>
        <v>0</v>
      </c>
      <c r="AM46" s="5">
        <f t="shared" ref="AM46" si="64">SUM(AM43:AM45)</f>
        <v>0</v>
      </c>
      <c r="AN46" s="5">
        <f t="shared" ref="AN46" si="65">SUM(AN43:AN45)</f>
        <v>0</v>
      </c>
      <c r="AO46" s="5">
        <f t="shared" ref="AO46" si="66">SUM(AO43:AO45)</f>
        <v>0</v>
      </c>
      <c r="AP46" s="5">
        <f t="shared" ref="AP46" si="67">SUM(AP43:AP45)</f>
        <v>0</v>
      </c>
      <c r="AQ46" s="5">
        <f t="shared" ref="AQ46" si="68">SUM(AQ43:AQ45)</f>
        <v>0</v>
      </c>
      <c r="AR46" s="5">
        <f t="shared" ref="AR46" si="69">SUM(AR43:AR45)</f>
        <v>0</v>
      </c>
      <c r="AS46" s="5">
        <f t="shared" ref="AS46" si="70">SUM(AS43:AS45)</f>
        <v>0</v>
      </c>
      <c r="AT46" s="5">
        <f t="shared" ref="AT46" si="71">SUM(AT43:AT45)</f>
        <v>0</v>
      </c>
      <c r="AU46" s="5">
        <f t="shared" ref="AU46" si="72">SUM(AU43:AU45)</f>
        <v>0</v>
      </c>
      <c r="AV46" s="5">
        <f t="shared" ref="AV46" si="73">SUM(AV43:AV45)</f>
        <v>0</v>
      </c>
      <c r="AW46" s="5">
        <f t="shared" ref="AW46" si="74">SUM(AW43:AW45)</f>
        <v>0</v>
      </c>
      <c r="AX46" s="5">
        <f t="shared" ref="AX46" si="75">SUM(AX43:AX45)</f>
        <v>0</v>
      </c>
      <c r="AY46" s="5">
        <f t="shared" ref="AY46" si="76">SUM(AY43:AY45)</f>
        <v>0</v>
      </c>
      <c r="AZ46" s="5">
        <f t="shared" ref="AZ46" si="77">SUM(AZ43:AZ45)</f>
        <v>0</v>
      </c>
      <c r="BA46" s="5">
        <f t="shared" ref="BA46" si="78">SUM(BA43:BA45)</f>
        <v>0</v>
      </c>
      <c r="BB46" s="5">
        <f t="shared" ref="BB46" si="79">SUM(BB43:BB45)</f>
        <v>0</v>
      </c>
      <c r="BC46" s="5">
        <f t="shared" ref="BC46" si="80">SUM(BC43:BC45)</f>
        <v>0</v>
      </c>
      <c r="BD46" s="5">
        <f t="shared" ref="BD46" si="81">SUM(BD43:BD45)</f>
        <v>0</v>
      </c>
      <c r="BE46" s="5">
        <f t="shared" ref="BE46" si="82">SUM(BE43:BE45)</f>
        <v>0</v>
      </c>
      <c r="BF46" s="5">
        <f t="shared" ref="BF46" si="83">SUM(BF43:BF45)</f>
        <v>0</v>
      </c>
      <c r="BG46" s="5">
        <f t="shared" ref="BG46" si="84">SUM(BG43:BG45)</f>
        <v>0</v>
      </c>
      <c r="BH46" s="5">
        <f t="shared" ref="BH46" si="85">SUM(BH43:BH45)</f>
        <v>0</v>
      </c>
      <c r="BI46" s="5">
        <f t="shared" ref="BI46" si="86">SUM(BI43:BI45)</f>
        <v>0</v>
      </c>
      <c r="BJ46" s="5">
        <f t="shared" ref="BJ46" si="87">SUM(BJ43:BJ45)</f>
        <v>0</v>
      </c>
      <c r="BK46" s="5">
        <f t="shared" ref="BK46" si="88">SUM(BK43:BK45)</f>
        <v>0</v>
      </c>
      <c r="BL46" s="5">
        <f t="shared" ref="BL46" si="89">SUM(BL43:BL45)</f>
        <v>0</v>
      </c>
      <c r="BM46" s="5">
        <f t="shared" ref="BM46" si="90">SUM(BM43:BM45)</f>
        <v>0</v>
      </c>
      <c r="BN46" s="5">
        <f t="shared" ref="BN46" si="91">SUM(BN43:BN45)</f>
        <v>0</v>
      </c>
      <c r="BO46" s="5">
        <f t="shared" ref="BO46" si="92">SUM(BO43:BO45)</f>
        <v>0</v>
      </c>
      <c r="BP46" s="5">
        <f t="shared" ref="BP46" si="93">SUM(BP43:BP45)</f>
        <v>0</v>
      </c>
      <c r="BQ46" s="5">
        <f t="shared" ref="BQ46" si="94">SUM(BQ43:BQ45)</f>
        <v>0</v>
      </c>
      <c r="BR46" s="5">
        <f t="shared" ref="BR46" si="95">SUM(BR43:BR45)</f>
        <v>0</v>
      </c>
      <c r="BS46" s="5">
        <f t="shared" ref="BS46" si="96">SUM(BS43:BS45)</f>
        <v>0</v>
      </c>
      <c r="BT46" s="5">
        <f t="shared" ref="BT46" si="97">SUM(BT43:BT45)</f>
        <v>0</v>
      </c>
      <c r="BU46" s="5">
        <f t="shared" ref="BU46" si="98">SUM(BU43:BU45)</f>
        <v>0</v>
      </c>
      <c r="BV46" s="5">
        <f t="shared" ref="BV46" si="99">SUM(BV43:BV45)</f>
        <v>0</v>
      </c>
      <c r="BW46" s="5">
        <f t="shared" ref="BW46" si="100">SUM(BW43:BW45)</f>
        <v>0</v>
      </c>
      <c r="BX46" s="5">
        <f t="shared" ref="BX46" si="101">SUM(BX43:BX45)</f>
        <v>0</v>
      </c>
      <c r="BY46" s="5">
        <f t="shared" ref="BY46" si="102">SUM(BY43:BY45)</f>
        <v>0</v>
      </c>
      <c r="BZ46" s="5">
        <f t="shared" ref="BZ46" si="103">SUM(BZ43:BZ45)</f>
        <v>0</v>
      </c>
      <c r="CA46" s="5">
        <f t="shared" ref="CA46" si="104">SUM(CA43:CA45)</f>
        <v>0</v>
      </c>
      <c r="CB46" s="5">
        <f t="shared" ref="CB46" si="105">SUM(CB43:CB45)</f>
        <v>0</v>
      </c>
      <c r="CC46" s="5">
        <f t="shared" ref="CC46" si="106">SUM(CC43:CC45)</f>
        <v>0</v>
      </c>
      <c r="CD46" s="5">
        <f t="shared" ref="CD46" si="107">SUM(CD43:CD45)</f>
        <v>0</v>
      </c>
      <c r="CE46" s="5">
        <f t="shared" ref="CE46" si="108">SUM(CE43:CE45)</f>
        <v>0</v>
      </c>
      <c r="CF46" s="5">
        <f t="shared" ref="CF46" si="109">SUM(CF43:CF45)</f>
        <v>0</v>
      </c>
      <c r="CG46" s="5">
        <f t="shared" ref="CG46" si="110">SUM(CG43:CG45)</f>
        <v>0</v>
      </c>
      <c r="CH46" s="5">
        <f t="shared" ref="CH46" si="111">SUM(CH43:CH45)</f>
        <v>0</v>
      </c>
      <c r="CI46" s="5">
        <f t="shared" ref="CI46" si="112">SUM(CI43:CI45)</f>
        <v>0</v>
      </c>
      <c r="CJ46" s="5">
        <f t="shared" ref="CJ46" si="113">SUM(CJ43:CJ45)</f>
        <v>0</v>
      </c>
      <c r="CK46" s="5">
        <f t="shared" ref="CK46" si="114">SUM(CK43:CK45)</f>
        <v>0</v>
      </c>
      <c r="CL46" s="5">
        <f t="shared" ref="CL46" si="115">SUM(CL43:CL45)</f>
        <v>0</v>
      </c>
      <c r="CM46" s="5">
        <f t="shared" ref="CM46" si="116">SUM(CM43:CM45)</f>
        <v>0</v>
      </c>
      <c r="CN46" s="5">
        <f t="shared" ref="CN46" si="117">SUM(CN43:CN45)</f>
        <v>0</v>
      </c>
      <c r="CO46" s="5">
        <f t="shared" ref="CO46" si="118">SUM(CO43:CO45)</f>
        <v>0</v>
      </c>
      <c r="CP46" s="5">
        <f t="shared" ref="CP46" si="119">SUM(CP43:CP45)</f>
        <v>0</v>
      </c>
      <c r="CQ46" s="5">
        <f t="shared" ref="CQ46" si="120">SUM(CQ43:CQ45)</f>
        <v>0</v>
      </c>
      <c r="CR46" s="5">
        <f t="shared" ref="CR46" si="121">SUM(CR43:CR45)</f>
        <v>0</v>
      </c>
      <c r="CS46" s="5">
        <f t="shared" ref="CS46" si="122">SUM(CS43:CS45)</f>
        <v>0</v>
      </c>
      <c r="CT46" s="5">
        <f t="shared" ref="CT46" si="123">SUM(CT43:CT45)</f>
        <v>0</v>
      </c>
      <c r="CU46" s="5">
        <f t="shared" ref="CU46" si="124">SUM(CU43:CU45)</f>
        <v>0</v>
      </c>
      <c r="CV46" s="5">
        <f t="shared" ref="CV46" si="125">SUM(CV43:CV45)</f>
        <v>0</v>
      </c>
      <c r="CW46" s="5">
        <f t="shared" ref="CW46" si="126">SUM(CW43:CW45)</f>
        <v>0</v>
      </c>
      <c r="CX46" s="5">
        <f t="shared" ref="CX46" si="127">SUM(CX43:CX45)</f>
        <v>0</v>
      </c>
      <c r="CY46" s="5">
        <f t="shared" ref="CY46" si="128">SUM(CY43:CY45)</f>
        <v>0</v>
      </c>
      <c r="CZ46" s="5">
        <f t="shared" ref="CZ46" si="129">SUM(CZ43:CZ45)</f>
        <v>0</v>
      </c>
      <c r="DA46" s="5">
        <f t="shared" ref="DA46" si="130">SUM(DA43:DA45)</f>
        <v>0</v>
      </c>
      <c r="DB46" s="5">
        <f t="shared" ref="DB46" si="131">SUM(DB43:DB45)</f>
        <v>0</v>
      </c>
      <c r="DC46" s="5">
        <f t="shared" ref="DC46" si="132">SUM(DC43:DC45)</f>
        <v>0</v>
      </c>
      <c r="DD46" s="5">
        <f t="shared" ref="DD46" si="133">SUM(DD43:DD45)</f>
        <v>0</v>
      </c>
      <c r="DE46" s="5">
        <f t="shared" ref="DE46" si="134">SUM(DE43:DE45)</f>
        <v>0</v>
      </c>
      <c r="DF46" s="5">
        <f t="shared" ref="DF46" si="135">SUM(DF43:DF45)</f>
        <v>0</v>
      </c>
      <c r="DG46" s="5">
        <f t="shared" ref="DG46" si="136">SUM(DG43:DG45)</f>
        <v>0</v>
      </c>
      <c r="DH46" s="5">
        <f t="shared" ref="DH46" si="137">SUM(DH43:DH45)</f>
        <v>0</v>
      </c>
      <c r="DI46" s="5">
        <f t="shared" ref="DI46" si="138">SUM(DI43:DI45)</f>
        <v>0</v>
      </c>
      <c r="DJ46" s="5">
        <f t="shared" ref="DJ46" si="139">SUM(DJ43:DJ45)</f>
        <v>0</v>
      </c>
    </row>
    <row r="47" spans="1:114">
      <c r="B47" s="1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spans="1:114" s="100" customFormat="1">
      <c r="A48" s="18"/>
      <c r="B48" s="110" t="s">
        <v>159</v>
      </c>
      <c r="H48" s="106" t="s">
        <v>0</v>
      </c>
      <c r="I48" s="107">
        <f>SUM(J48:DJ48)</f>
        <v>-3195273.7397971274</v>
      </c>
      <c r="J48" s="101">
        <f>MIN(J41,0)-J45</f>
        <v>-23883.841273604485</v>
      </c>
      <c r="K48" s="101">
        <f t="shared" ref="K48:BV48" si="140">MIN(K41,0)-K45</f>
        <v>-23740.02484040206</v>
      </c>
      <c r="L48" s="101">
        <f t="shared" si="140"/>
        <v>-24751.772960232032</v>
      </c>
      <c r="M48" s="101">
        <f t="shared" si="140"/>
        <v>-24603.836226252144</v>
      </c>
      <c r="N48" s="101">
        <f t="shared" si="140"/>
        <v>-20429.883273728577</v>
      </c>
      <c r="O48" s="101">
        <f t="shared" si="140"/>
        <v>-20297.156718170161</v>
      </c>
      <c r="P48" s="101">
        <f t="shared" si="140"/>
        <v>-21074.695724716323</v>
      </c>
      <c r="Q48" s="101">
        <f t="shared" si="140"/>
        <v>-20938.431728421325</v>
      </c>
      <c r="R48" s="101">
        <f t="shared" si="140"/>
        <v>-24996.238407441127</v>
      </c>
      <c r="S48" s="101">
        <f t="shared" si="140"/>
        <v>-24847.292033027192</v>
      </c>
      <c r="T48" s="101">
        <f t="shared" si="140"/>
        <v>-25819.230425861726</v>
      </c>
      <c r="U48" s="101">
        <f t="shared" si="140"/>
        <v>-25691.236604347301</v>
      </c>
      <c r="V48" s="101">
        <f t="shared" si="140"/>
        <v>-25524.89459106763</v>
      </c>
      <c r="W48" s="101">
        <f t="shared" si="140"/>
        <v>-25356.234121049914</v>
      </c>
      <c r="X48" s="101">
        <f t="shared" si="140"/>
        <v>-26359.94637304842</v>
      </c>
      <c r="Y48" s="101">
        <f t="shared" si="140"/>
        <v>-26186.56737734194</v>
      </c>
      <c r="Z48" s="101">
        <f t="shared" si="140"/>
        <v>-26012.234302404606</v>
      </c>
      <c r="AA48" s="101">
        <f t="shared" si="140"/>
        <v>-25835.503844232655</v>
      </c>
      <c r="AB48" s="101">
        <f t="shared" si="140"/>
        <v>-26876.105486558117</v>
      </c>
      <c r="AC48" s="101">
        <f t="shared" si="140"/>
        <v>-26694.496536392893</v>
      </c>
      <c r="AD48" s="101">
        <f t="shared" si="140"/>
        <v>-26510.290969310408</v>
      </c>
      <c r="AE48" s="101">
        <f t="shared" si="140"/>
        <v>-26323.571332124877</v>
      </c>
      <c r="AF48" s="101">
        <f t="shared" si="140"/>
        <v>-27398.449043197164</v>
      </c>
      <c r="AG48" s="101">
        <f t="shared" si="140"/>
        <v>-27206.613597400261</v>
      </c>
      <c r="AH48" s="101">
        <f t="shared" si="140"/>
        <v>-27008.569028087135</v>
      </c>
      <c r="AI48" s="101">
        <f t="shared" si="140"/>
        <v>-26807.810368524311</v>
      </c>
      <c r="AJ48" s="101">
        <f t="shared" si="140"/>
        <v>-27914.5380511775</v>
      </c>
      <c r="AK48" s="101">
        <f t="shared" si="140"/>
        <v>-27708.255482866683</v>
      </c>
      <c r="AL48" s="101">
        <f t="shared" si="140"/>
        <v>-27499.36361500217</v>
      </c>
      <c r="AM48" s="101">
        <f t="shared" si="140"/>
        <v>-27287.631819895352</v>
      </c>
      <c r="AN48" s="101">
        <f t="shared" si="140"/>
        <v>-28432.485257160639</v>
      </c>
      <c r="AO48" s="101">
        <f t="shared" si="140"/>
        <v>-28214.973692391373</v>
      </c>
      <c r="AP48" s="101">
        <f t="shared" si="140"/>
        <v>-27994.298509669614</v>
      </c>
      <c r="AQ48" s="101">
        <f t="shared" si="140"/>
        <v>-27770.64282581646</v>
      </c>
      <c r="AR48" s="101">
        <f t="shared" si="140"/>
        <v>-28955.947490672392</v>
      </c>
      <c r="AS48" s="101">
        <f t="shared" si="140"/>
        <v>-28726.22607535978</v>
      </c>
      <c r="AT48" s="101">
        <f t="shared" si="140"/>
        <v>-28496.345368265655</v>
      </c>
      <c r="AU48" s="101">
        <f t="shared" si="140"/>
        <v>-28263.408947901313</v>
      </c>
      <c r="AV48" s="101">
        <f t="shared" si="140"/>
        <v>-29497.138981873162</v>
      </c>
      <c r="AW48" s="101">
        <f t="shared" si="140"/>
        <v>-29257.98507196056</v>
      </c>
      <c r="AX48" s="101">
        <f t="shared" si="140"/>
        <v>-29017.250181924159</v>
      </c>
      <c r="AY48" s="101">
        <f t="shared" si="140"/>
        <v>-28773.352445690783</v>
      </c>
      <c r="AZ48" s="101">
        <f t="shared" si="140"/>
        <v>-30058.134681387761</v>
      </c>
      <c r="BA48" s="101">
        <f t="shared" si="140"/>
        <v>-29807.802323751079</v>
      </c>
      <c r="BB48" s="101">
        <f t="shared" si="140"/>
        <v>-29555.879155375595</v>
      </c>
      <c r="BC48" s="101">
        <f t="shared" si="140"/>
        <v>-29300.683491891628</v>
      </c>
      <c r="BD48" s="101">
        <f t="shared" si="140"/>
        <v>-30637.338518857265</v>
      </c>
      <c r="BE48" s="101">
        <f t="shared" si="140"/>
        <v>-30375.486004173348</v>
      </c>
      <c r="BF48" s="101">
        <f t="shared" si="140"/>
        <v>-30111.330363370282</v>
      </c>
      <c r="BG48" s="101">
        <f t="shared" si="140"/>
        <v>-29843.775879221452</v>
      </c>
      <c r="BH48" s="101">
        <f t="shared" si="140"/>
        <v>-31236.98744232941</v>
      </c>
      <c r="BI48" s="101">
        <f t="shared" si="140"/>
        <v>-30962.519767532911</v>
      </c>
      <c r="BJ48" s="101">
        <f t="shared" si="140"/>
        <v>-30685.770344869081</v>
      </c>
      <c r="BK48" s="101">
        <f t="shared" si="140"/>
        <v>-30405.49361578426</v>
      </c>
      <c r="BL48" s="101">
        <f t="shared" si="140"/>
        <v>-31857.306903173027</v>
      </c>
      <c r="BM48" s="101">
        <f t="shared" si="140"/>
        <v>-31569.856394759066</v>
      </c>
      <c r="BN48" s="101">
        <f t="shared" si="140"/>
        <v>-31282.697996847724</v>
      </c>
      <c r="BO48" s="101">
        <f t="shared" si="140"/>
        <v>-30991.935018698568</v>
      </c>
      <c r="BP48" s="101">
        <f t="shared" si="140"/>
        <v>-32506.935406951023</v>
      </c>
      <c r="BQ48" s="101">
        <f t="shared" si="140"/>
        <v>-32208.842937745561</v>
      </c>
      <c r="BR48" s="101">
        <f t="shared" si="140"/>
        <v>-31907.024709163008</v>
      </c>
      <c r="BS48" s="101">
        <f t="shared" si="140"/>
        <v>-31601.439472282233</v>
      </c>
      <c r="BT48" s="101">
        <f t="shared" si="140"/>
        <v>-33174.035510780603</v>
      </c>
      <c r="BU48" s="101">
        <f t="shared" si="140"/>
        <v>-32860.790764757767</v>
      </c>
      <c r="BV48" s="101">
        <f t="shared" si="140"/>
        <v>-32543.652633708574</v>
      </c>
      <c r="BW48" s="101">
        <f t="shared" ref="BW48:DJ48" si="141">MIN(BW41,0)-BW45</f>
        <v>-32222.578100254112</v>
      </c>
      <c r="BX48" s="101">
        <f t="shared" si="141"/>
        <v>-33855.007124046439</v>
      </c>
      <c r="BY48" s="101">
        <f t="shared" si="141"/>
        <v>-33525.928914591699</v>
      </c>
      <c r="BZ48" s="101">
        <f t="shared" si="141"/>
        <v>-33192.782510254452</v>
      </c>
      <c r="CA48" s="101">
        <f t="shared" si="141"/>
        <v>-32855.523050984542</v>
      </c>
      <c r="CB48" s="101">
        <f t="shared" si="141"/>
        <v>-34550.110285976516</v>
      </c>
      <c r="CC48" s="101">
        <f t="shared" si="141"/>
        <v>-34204.488241321029</v>
      </c>
      <c r="CD48" s="101">
        <f t="shared" si="141"/>
        <v>-33854.615706278135</v>
      </c>
      <c r="CE48" s="101">
        <f t="shared" si="141"/>
        <v>-33500.445900828177</v>
      </c>
      <c r="CF48" s="101">
        <f t="shared" si="141"/>
        <v>-35259.607935579072</v>
      </c>
      <c r="CG48" s="101">
        <f t="shared" si="141"/>
        <v>-34896.701274398285</v>
      </c>
      <c r="CH48" s="101">
        <f t="shared" si="141"/>
        <v>-34529.354027706082</v>
      </c>
      <c r="CI48" s="101">
        <f t="shared" si="141"/>
        <v>-34157.51741500308</v>
      </c>
      <c r="CJ48" s="101">
        <f t="shared" si="141"/>
        <v>-35983.765810004916</v>
      </c>
      <c r="CK48" s="101">
        <f t="shared" si="141"/>
        <v>-35602.802066133227</v>
      </c>
      <c r="CL48" s="101">
        <f t="shared" si="141"/>
        <v>-35217.199514990403</v>
      </c>
      <c r="CM48" s="101">
        <f t="shared" si="141"/>
        <v>-34826.907291741772</v>
      </c>
      <c r="CN48" s="101">
        <f t="shared" si="141"/>
        <v>-36722.852331630434</v>
      </c>
      <c r="CO48" s="101">
        <f t="shared" si="141"/>
        <v>-36323.026025786603</v>
      </c>
      <c r="CP48" s="101">
        <f t="shared" si="141"/>
        <v>-35918.354223672868</v>
      </c>
      <c r="CQ48" s="101">
        <f t="shared" si="141"/>
        <v>-35508.783888780134</v>
      </c>
      <c r="CR48" s="101">
        <f t="shared" si="141"/>
        <v>-37477.138483144328</v>
      </c>
      <c r="CS48" s="101">
        <f t="shared" si="141"/>
        <v>-37057.609739474414</v>
      </c>
      <c r="CT48" s="101">
        <f t="shared" si="141"/>
        <v>-36633.019988544751</v>
      </c>
      <c r="CU48" s="101">
        <f t="shared" si="141"/>
        <v>-36203.313931204917</v>
      </c>
      <c r="CV48" s="101">
        <f t="shared" si="141"/>
        <v>-38246.897669882092</v>
      </c>
      <c r="CW48" s="101">
        <f t="shared" si="141"/>
        <v>-37806.790775036527</v>
      </c>
      <c r="CX48" s="101">
        <f t="shared" si="141"/>
        <v>-37361.398170463886</v>
      </c>
      <c r="CY48" s="101">
        <f t="shared" si="141"/>
        <v>-36910.662199627797</v>
      </c>
      <c r="CZ48" s="101">
        <f t="shared" si="141"/>
        <v>-39032.40556861111</v>
      </c>
      <c r="DA48" s="101">
        <f t="shared" si="141"/>
        <v>-38570.807470977976</v>
      </c>
      <c r="DB48" s="101">
        <f t="shared" si="141"/>
        <v>-38103.689384842815</v>
      </c>
      <c r="DC48" s="101">
        <f t="shared" si="141"/>
        <v>-37630.991197604453</v>
      </c>
      <c r="DD48" s="101">
        <f t="shared" si="141"/>
        <v>-39833.93996192608</v>
      </c>
      <c r="DE48" s="101">
        <f t="shared" si="141"/>
        <v>-39349.898708544526</v>
      </c>
      <c r="DF48" s="101">
        <f t="shared" si="141"/>
        <v>-38860.09321076941</v>
      </c>
      <c r="DG48" s="101">
        <f t="shared" si="141"/>
        <v>-38364.460797158928</v>
      </c>
      <c r="DH48" s="101">
        <f t="shared" si="141"/>
        <v>-40651.780557368504</v>
      </c>
      <c r="DI48" s="101">
        <f t="shared" si="141"/>
        <v>0</v>
      </c>
      <c r="DJ48" s="101">
        <f t="shared" si="141"/>
        <v>0</v>
      </c>
    </row>
    <row r="49" spans="1:114">
      <c r="B49" s="1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row>
    <row r="50" spans="1:114">
      <c r="B50" s="11" t="s">
        <v>182</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row>
    <row r="51" spans="1:114">
      <c r="B51" s="12" t="s">
        <v>83</v>
      </c>
      <c r="H51" s="7" t="s">
        <v>0</v>
      </c>
      <c r="J51" s="5">
        <f>Финансирование!J111</f>
        <v>0</v>
      </c>
      <c r="K51" s="5">
        <f>Финансирование!K111</f>
        <v>0</v>
      </c>
      <c r="L51" s="5">
        <f>Финансирование!L111</f>
        <v>0</v>
      </c>
      <c r="M51" s="5">
        <f>Финансирование!M111</f>
        <v>15000</v>
      </c>
      <c r="N51" s="5">
        <f>Финансирование!N111</f>
        <v>20000</v>
      </c>
      <c r="O51" s="5">
        <f>Финансирование!O111</f>
        <v>20000</v>
      </c>
      <c r="P51" s="5">
        <f>Финансирование!P111</f>
        <v>20000</v>
      </c>
      <c r="Q51" s="5">
        <f>Финансирование!Q111</f>
        <v>32500</v>
      </c>
      <c r="R51" s="5">
        <f>Финансирование!R111</f>
        <v>0</v>
      </c>
      <c r="S51" s="5">
        <f>Финансирование!S111</f>
        <v>0</v>
      </c>
      <c r="T51" s="5">
        <f>Финансирование!T111</f>
        <v>0</v>
      </c>
      <c r="U51" s="5">
        <f>Финансирование!U111</f>
        <v>22500</v>
      </c>
      <c r="V51" s="5">
        <f>Финансирование!V111</f>
        <v>0</v>
      </c>
      <c r="W51" s="5">
        <f>Финансирование!W111</f>
        <v>0</v>
      </c>
      <c r="X51" s="5">
        <f>Финансирование!X111</f>
        <v>0</v>
      </c>
      <c r="Y51" s="5">
        <f>Финансирование!Y111</f>
        <v>0</v>
      </c>
      <c r="Z51" s="5">
        <f>Финансирование!Z111</f>
        <v>0</v>
      </c>
      <c r="AA51" s="5">
        <f>Финансирование!AA111</f>
        <v>0</v>
      </c>
      <c r="AB51" s="5">
        <f>Финансирование!AB111</f>
        <v>0</v>
      </c>
      <c r="AC51" s="5">
        <f>Финансирование!AC111</f>
        <v>0</v>
      </c>
      <c r="AD51" s="5">
        <f>Финансирование!AD111</f>
        <v>0</v>
      </c>
      <c r="AE51" s="5">
        <f>Финансирование!AE111</f>
        <v>0</v>
      </c>
      <c r="AF51" s="5">
        <f>Финансирование!AF111</f>
        <v>0</v>
      </c>
      <c r="AG51" s="5">
        <f>Финансирование!AG111</f>
        <v>0</v>
      </c>
      <c r="AH51" s="5">
        <f>Финансирование!AH111</f>
        <v>0</v>
      </c>
      <c r="AI51" s="5">
        <f>Финансирование!AI111</f>
        <v>0</v>
      </c>
      <c r="AJ51" s="5">
        <f>Финансирование!AJ111</f>
        <v>0</v>
      </c>
      <c r="AK51" s="5">
        <f>Финансирование!AK111</f>
        <v>0</v>
      </c>
      <c r="AL51" s="5">
        <f>Финансирование!AL111</f>
        <v>0</v>
      </c>
      <c r="AM51" s="5">
        <f>Финансирование!AM111</f>
        <v>0</v>
      </c>
      <c r="AN51" s="5">
        <f>Финансирование!AN111</f>
        <v>0</v>
      </c>
      <c r="AO51" s="5">
        <f>Финансирование!AO111</f>
        <v>0</v>
      </c>
      <c r="AP51" s="5">
        <f>Финансирование!AP111</f>
        <v>0</v>
      </c>
      <c r="AQ51" s="5">
        <f>Финансирование!AQ111</f>
        <v>0</v>
      </c>
      <c r="AR51" s="5">
        <f>Финансирование!AR111</f>
        <v>0</v>
      </c>
      <c r="AS51" s="5">
        <f>Финансирование!AS111</f>
        <v>0</v>
      </c>
      <c r="AT51" s="5">
        <f>Финансирование!AT111</f>
        <v>0</v>
      </c>
      <c r="AU51" s="5">
        <f>Финансирование!AU111</f>
        <v>0</v>
      </c>
      <c r="AV51" s="5">
        <f>Финансирование!AV111</f>
        <v>0</v>
      </c>
      <c r="AW51" s="5">
        <f>Финансирование!AW111</f>
        <v>0</v>
      </c>
      <c r="AX51" s="5">
        <f>Финансирование!AX111</f>
        <v>0</v>
      </c>
      <c r="AY51" s="5">
        <f>Финансирование!AY111</f>
        <v>0</v>
      </c>
      <c r="AZ51" s="5">
        <f>Финансирование!AZ111</f>
        <v>0</v>
      </c>
      <c r="BA51" s="5">
        <f>Финансирование!BA111</f>
        <v>0</v>
      </c>
      <c r="BB51" s="5">
        <f>Финансирование!BB111</f>
        <v>0</v>
      </c>
      <c r="BC51" s="5">
        <f>Финансирование!BC111</f>
        <v>0</v>
      </c>
      <c r="BD51" s="5">
        <f>Финансирование!BD111</f>
        <v>0</v>
      </c>
      <c r="BE51" s="5">
        <f>Финансирование!BE111</f>
        <v>0</v>
      </c>
      <c r="BF51" s="5">
        <f>Финансирование!BF111</f>
        <v>0</v>
      </c>
      <c r="BG51" s="5">
        <f>Финансирование!BG111</f>
        <v>0</v>
      </c>
      <c r="BH51" s="5">
        <f>Финансирование!BH111</f>
        <v>0</v>
      </c>
      <c r="BI51" s="5">
        <f>Финансирование!BI111</f>
        <v>0</v>
      </c>
      <c r="BJ51" s="5">
        <f>Финансирование!BJ111</f>
        <v>0</v>
      </c>
      <c r="BK51" s="5">
        <f>Финансирование!BK111</f>
        <v>0</v>
      </c>
      <c r="BL51" s="5">
        <f>Финансирование!BL111</f>
        <v>0</v>
      </c>
      <c r="BM51" s="5">
        <f>Финансирование!BM111</f>
        <v>0</v>
      </c>
      <c r="BN51" s="5">
        <f>Финансирование!BN111</f>
        <v>0</v>
      </c>
      <c r="BO51" s="5">
        <f>Финансирование!BO111</f>
        <v>0</v>
      </c>
      <c r="BP51" s="5">
        <f>Финансирование!BP111</f>
        <v>0</v>
      </c>
      <c r="BQ51" s="5">
        <f>Финансирование!BQ111</f>
        <v>0</v>
      </c>
      <c r="BR51" s="5">
        <f>Финансирование!BR111</f>
        <v>0</v>
      </c>
      <c r="BS51" s="5">
        <f>Финансирование!BS111</f>
        <v>0</v>
      </c>
      <c r="BT51" s="5">
        <f>Финансирование!BT111</f>
        <v>0</v>
      </c>
      <c r="BU51" s="5">
        <f>Финансирование!BU111</f>
        <v>0</v>
      </c>
      <c r="BV51" s="5">
        <f>Финансирование!BV111</f>
        <v>0</v>
      </c>
      <c r="BW51" s="5">
        <f>Финансирование!BW111</f>
        <v>0</v>
      </c>
      <c r="BX51" s="5">
        <f>Финансирование!BX111</f>
        <v>0</v>
      </c>
      <c r="BY51" s="5">
        <f>Финансирование!BY111</f>
        <v>0</v>
      </c>
      <c r="BZ51" s="5">
        <f>Финансирование!BZ111</f>
        <v>0</v>
      </c>
      <c r="CA51" s="5">
        <f>Финансирование!CA111</f>
        <v>0</v>
      </c>
      <c r="CB51" s="5">
        <f>Финансирование!CB111</f>
        <v>0</v>
      </c>
      <c r="CC51" s="5">
        <f>Финансирование!CC111</f>
        <v>0</v>
      </c>
      <c r="CD51" s="5">
        <f>Финансирование!CD111</f>
        <v>0</v>
      </c>
      <c r="CE51" s="5">
        <f>Финансирование!CE111</f>
        <v>0</v>
      </c>
      <c r="CF51" s="5">
        <f>Финансирование!CF111</f>
        <v>0</v>
      </c>
      <c r="CG51" s="5">
        <f>Финансирование!CG111</f>
        <v>0</v>
      </c>
      <c r="CH51" s="5">
        <f>Финансирование!CH111</f>
        <v>0</v>
      </c>
      <c r="CI51" s="5">
        <f>Финансирование!CI111</f>
        <v>0</v>
      </c>
      <c r="CJ51" s="5">
        <f>Финансирование!CJ111</f>
        <v>0</v>
      </c>
      <c r="CK51" s="5">
        <f>Финансирование!CK111</f>
        <v>0</v>
      </c>
      <c r="CL51" s="5">
        <f>Финансирование!CL111</f>
        <v>0</v>
      </c>
      <c r="CM51" s="5">
        <f>Финансирование!CM111</f>
        <v>0</v>
      </c>
      <c r="CN51" s="5">
        <f>Финансирование!CN111</f>
        <v>0</v>
      </c>
      <c r="CO51" s="5">
        <f>Финансирование!CO111</f>
        <v>0</v>
      </c>
      <c r="CP51" s="5">
        <f>Финансирование!CP111</f>
        <v>0</v>
      </c>
      <c r="CQ51" s="5">
        <f>Финансирование!CQ111</f>
        <v>0</v>
      </c>
      <c r="CR51" s="5">
        <f>Финансирование!CR111</f>
        <v>0</v>
      </c>
      <c r="CS51" s="5">
        <f>Финансирование!CS111</f>
        <v>0</v>
      </c>
      <c r="CT51" s="5">
        <f>Финансирование!CT111</f>
        <v>0</v>
      </c>
      <c r="CU51" s="5">
        <f>Финансирование!CU111</f>
        <v>0</v>
      </c>
      <c r="CV51" s="5">
        <f>Финансирование!CV111</f>
        <v>0</v>
      </c>
      <c r="CW51" s="5">
        <f>Финансирование!CW111</f>
        <v>0</v>
      </c>
      <c r="CX51" s="5">
        <f>Финансирование!CX111</f>
        <v>0</v>
      </c>
      <c r="CY51" s="5">
        <f>Финансирование!CY111</f>
        <v>0</v>
      </c>
      <c r="CZ51" s="5">
        <f>Финансирование!CZ111</f>
        <v>0</v>
      </c>
      <c r="DA51" s="5">
        <f>Финансирование!DA111</f>
        <v>0</v>
      </c>
      <c r="DB51" s="5">
        <f>Финансирование!DB111</f>
        <v>0</v>
      </c>
      <c r="DC51" s="5">
        <f>Финансирование!DC111</f>
        <v>0</v>
      </c>
      <c r="DD51" s="5">
        <f>Финансирование!DD111</f>
        <v>0</v>
      </c>
      <c r="DE51" s="5">
        <f>Финансирование!DE111</f>
        <v>0</v>
      </c>
      <c r="DF51" s="5">
        <f>Финансирование!DF111</f>
        <v>0</v>
      </c>
      <c r="DG51" s="5">
        <f>Финансирование!DG111</f>
        <v>0</v>
      </c>
      <c r="DH51" s="5">
        <f>Финансирование!DH111</f>
        <v>0</v>
      </c>
      <c r="DI51" s="5">
        <f>Финансирование!DI111</f>
        <v>0</v>
      </c>
      <c r="DJ51" s="5">
        <f>Финансирование!DJ111</f>
        <v>0</v>
      </c>
    </row>
    <row r="52" spans="1:114">
      <c r="B52" s="12" t="s">
        <v>185</v>
      </c>
      <c r="H52" s="7" t="s">
        <v>0</v>
      </c>
      <c r="J52" s="5">
        <f>-Финансирование!J121/(1+SUMIF(Макро!$15:$15,J$11,Макро!$17:$17))*SUMIF(Макро!$15:$15,J$11,Макро!$17:$17)</f>
        <v>0</v>
      </c>
      <c r="K52" s="5">
        <f>-Финансирование!K121/(1+SUMIF(Макро!$15:$15,K$11,Макро!$17:$17))*SUMIF(Макро!$15:$15,K$11,Макро!$17:$17)</f>
        <v>0</v>
      </c>
      <c r="L52" s="5">
        <f>-Финансирование!L121/(1+SUMIF(Макро!$15:$15,L$11,Макро!$17:$17))*SUMIF(Макро!$15:$15,L$11,Макро!$17:$17)</f>
        <v>0</v>
      </c>
      <c r="M52" s="5">
        <f>-Финансирование!M121/(1+SUMIF(Макро!$15:$15,M$11,Макро!$17:$17))*SUMIF(Макро!$15:$15,M$11,Макро!$17:$17)</f>
        <v>-1500</v>
      </c>
      <c r="N52" s="5">
        <f>-Финансирование!N121/(1+SUMIF(Макро!$15:$15,N$11,Макро!$17:$17))*SUMIF(Макро!$15:$15,N$11,Макро!$17:$17)</f>
        <v>0</v>
      </c>
      <c r="O52" s="5">
        <f>-Финансирование!O121/(1+SUMIF(Макро!$15:$15,O$11,Макро!$17:$17))*SUMIF(Макро!$15:$15,O$11,Макро!$17:$17)</f>
        <v>0</v>
      </c>
      <c r="P52" s="5">
        <f>-Финансирование!P121/(1+SUMIF(Макро!$15:$15,P$11,Макро!$17:$17))*SUMIF(Макро!$15:$15,P$11,Макро!$17:$17)</f>
        <v>0</v>
      </c>
      <c r="Q52" s="5">
        <f>-Финансирование!Q121/(1+SUMIF(Макро!$15:$15,Q$11,Макро!$17:$17))*SUMIF(Макро!$15:$15,Q$11,Макро!$17:$17)</f>
        <v>-1250</v>
      </c>
      <c r="R52" s="5">
        <f>-Финансирование!R121/(1+SUMIF(Макро!$15:$15,R$11,Макро!$17:$17))*SUMIF(Макро!$15:$15,R$11,Макро!$17:$17)</f>
        <v>0</v>
      </c>
      <c r="S52" s="5">
        <f>-Финансирование!S121/(1+SUMIF(Макро!$15:$15,S$11,Макро!$17:$17))*SUMIF(Макро!$15:$15,S$11,Макро!$17:$17)</f>
        <v>0</v>
      </c>
      <c r="T52" s="5">
        <f>-Финансирование!T121/(1+SUMIF(Макро!$15:$15,T$11,Макро!$17:$17))*SUMIF(Макро!$15:$15,T$11,Макро!$17:$17)</f>
        <v>0</v>
      </c>
      <c r="U52" s="5">
        <f>-Финансирование!U121/(1+SUMIF(Макро!$15:$15,U$11,Макро!$17:$17))*SUMIF(Макро!$15:$15,U$11,Макро!$17:$17)</f>
        <v>-2250</v>
      </c>
      <c r="V52" s="5">
        <f>-Финансирование!V121/(1+SUMIF(Макро!$15:$15,V$11,Макро!$17:$17))*SUMIF(Макро!$15:$15,V$11,Макро!$17:$17)</f>
        <v>0</v>
      </c>
      <c r="W52" s="5">
        <f>-Финансирование!W121/(1+SUMIF(Макро!$15:$15,W$11,Макро!$17:$17))*SUMIF(Макро!$15:$15,W$11,Макро!$17:$17)</f>
        <v>0</v>
      </c>
      <c r="X52" s="5">
        <f>-Финансирование!X121/(1+SUMIF(Макро!$15:$15,X$11,Макро!$17:$17))*SUMIF(Макро!$15:$15,X$11,Макро!$17:$17)</f>
        <v>0</v>
      </c>
      <c r="Y52" s="5">
        <f>-Финансирование!Y121/(1+SUMIF(Макро!$15:$15,Y$11,Макро!$17:$17))*SUMIF(Макро!$15:$15,Y$11,Макро!$17:$17)</f>
        <v>0</v>
      </c>
      <c r="Z52" s="5">
        <f>-Финансирование!Z121/(1+SUMIF(Макро!$15:$15,Z$11,Макро!$17:$17))*SUMIF(Макро!$15:$15,Z$11,Макро!$17:$17)</f>
        <v>0</v>
      </c>
      <c r="AA52" s="5">
        <f>-Финансирование!AA121/(1+SUMIF(Макро!$15:$15,AA$11,Макро!$17:$17))*SUMIF(Макро!$15:$15,AA$11,Макро!$17:$17)</f>
        <v>0</v>
      </c>
      <c r="AB52" s="5">
        <f>-Финансирование!AB121/(1+SUMIF(Макро!$15:$15,AB$11,Макро!$17:$17))*SUMIF(Макро!$15:$15,AB$11,Макро!$17:$17)</f>
        <v>0</v>
      </c>
      <c r="AC52" s="5">
        <f>-Финансирование!AC121/(1+SUMIF(Макро!$15:$15,AC$11,Макро!$17:$17))*SUMIF(Макро!$15:$15,AC$11,Макро!$17:$17)</f>
        <v>0</v>
      </c>
      <c r="AD52" s="5">
        <f>-Финансирование!AD121/(1+SUMIF(Макро!$15:$15,AD$11,Макро!$17:$17))*SUMIF(Макро!$15:$15,AD$11,Макро!$17:$17)</f>
        <v>0</v>
      </c>
      <c r="AE52" s="5">
        <f>-Финансирование!AE121/(1+SUMIF(Макро!$15:$15,AE$11,Макро!$17:$17))*SUMIF(Макро!$15:$15,AE$11,Макро!$17:$17)</f>
        <v>0</v>
      </c>
      <c r="AF52" s="5">
        <f>-Финансирование!AF121/(1+SUMIF(Макро!$15:$15,AF$11,Макро!$17:$17))*SUMIF(Макро!$15:$15,AF$11,Макро!$17:$17)</f>
        <v>0</v>
      </c>
      <c r="AG52" s="5">
        <f>-Финансирование!AG121/(1+SUMIF(Макро!$15:$15,AG$11,Макро!$17:$17))*SUMIF(Макро!$15:$15,AG$11,Макро!$17:$17)</f>
        <v>0</v>
      </c>
      <c r="AH52" s="5">
        <f>-Финансирование!AH121/(1+SUMIF(Макро!$15:$15,AH$11,Макро!$17:$17))*SUMIF(Макро!$15:$15,AH$11,Макро!$17:$17)</f>
        <v>0</v>
      </c>
      <c r="AI52" s="5">
        <f>-Финансирование!AI121/(1+SUMIF(Макро!$15:$15,AI$11,Макро!$17:$17))*SUMIF(Макро!$15:$15,AI$11,Макро!$17:$17)</f>
        <v>0</v>
      </c>
      <c r="AJ52" s="5">
        <f>-Финансирование!AJ121/(1+SUMIF(Макро!$15:$15,AJ$11,Макро!$17:$17))*SUMIF(Макро!$15:$15,AJ$11,Макро!$17:$17)</f>
        <v>0</v>
      </c>
      <c r="AK52" s="5">
        <f>-Финансирование!AK121/(1+SUMIF(Макро!$15:$15,AK$11,Макро!$17:$17))*SUMIF(Макро!$15:$15,AK$11,Макро!$17:$17)</f>
        <v>0</v>
      </c>
      <c r="AL52" s="5">
        <f>-Финансирование!AL121/(1+SUMIF(Макро!$15:$15,AL$11,Макро!$17:$17))*SUMIF(Макро!$15:$15,AL$11,Макро!$17:$17)</f>
        <v>0</v>
      </c>
      <c r="AM52" s="5">
        <f>-Финансирование!AM121/(1+SUMIF(Макро!$15:$15,AM$11,Макро!$17:$17))*SUMIF(Макро!$15:$15,AM$11,Макро!$17:$17)</f>
        <v>0</v>
      </c>
      <c r="AN52" s="5">
        <f>-Финансирование!AN121/(1+SUMIF(Макро!$15:$15,AN$11,Макро!$17:$17))*SUMIF(Макро!$15:$15,AN$11,Макро!$17:$17)</f>
        <v>0</v>
      </c>
      <c r="AO52" s="5">
        <f>-Финансирование!AO121/(1+SUMIF(Макро!$15:$15,AO$11,Макро!$17:$17))*SUMIF(Макро!$15:$15,AO$11,Макро!$17:$17)</f>
        <v>0</v>
      </c>
      <c r="AP52" s="5">
        <f>-Финансирование!AP121/(1+SUMIF(Макро!$15:$15,AP$11,Макро!$17:$17))*SUMIF(Макро!$15:$15,AP$11,Макро!$17:$17)</f>
        <v>0</v>
      </c>
      <c r="AQ52" s="5">
        <f>-Финансирование!AQ121/(1+SUMIF(Макро!$15:$15,AQ$11,Макро!$17:$17))*SUMIF(Макро!$15:$15,AQ$11,Макро!$17:$17)</f>
        <v>0</v>
      </c>
      <c r="AR52" s="5">
        <f>-Финансирование!AR121/(1+SUMIF(Макро!$15:$15,AR$11,Макро!$17:$17))*SUMIF(Макро!$15:$15,AR$11,Макро!$17:$17)</f>
        <v>0</v>
      </c>
      <c r="AS52" s="5">
        <f>-Финансирование!AS121/(1+SUMIF(Макро!$15:$15,AS$11,Макро!$17:$17))*SUMIF(Макро!$15:$15,AS$11,Макро!$17:$17)</f>
        <v>0</v>
      </c>
      <c r="AT52" s="5">
        <f>-Финансирование!AT121/(1+SUMIF(Макро!$15:$15,AT$11,Макро!$17:$17))*SUMIF(Макро!$15:$15,AT$11,Макро!$17:$17)</f>
        <v>0</v>
      </c>
      <c r="AU52" s="5">
        <f>-Финансирование!AU121/(1+SUMIF(Макро!$15:$15,AU$11,Макро!$17:$17))*SUMIF(Макро!$15:$15,AU$11,Макро!$17:$17)</f>
        <v>0</v>
      </c>
      <c r="AV52" s="5">
        <f>-Финансирование!AV121/(1+SUMIF(Макро!$15:$15,AV$11,Макро!$17:$17))*SUMIF(Макро!$15:$15,AV$11,Макро!$17:$17)</f>
        <v>0</v>
      </c>
      <c r="AW52" s="5">
        <f>-Финансирование!AW121/(1+SUMIF(Макро!$15:$15,AW$11,Макро!$17:$17))*SUMIF(Макро!$15:$15,AW$11,Макро!$17:$17)</f>
        <v>0</v>
      </c>
      <c r="AX52" s="5">
        <f>-Финансирование!AX121/(1+SUMIF(Макро!$15:$15,AX$11,Макро!$17:$17))*SUMIF(Макро!$15:$15,AX$11,Макро!$17:$17)</f>
        <v>0</v>
      </c>
      <c r="AY52" s="5">
        <f>-Финансирование!AY121/(1+SUMIF(Макро!$15:$15,AY$11,Макро!$17:$17))*SUMIF(Макро!$15:$15,AY$11,Макро!$17:$17)</f>
        <v>0</v>
      </c>
      <c r="AZ52" s="5">
        <f>-Финансирование!AZ121/(1+SUMIF(Макро!$15:$15,AZ$11,Макро!$17:$17))*SUMIF(Макро!$15:$15,AZ$11,Макро!$17:$17)</f>
        <v>0</v>
      </c>
      <c r="BA52" s="5">
        <f>-Финансирование!BA121/(1+SUMIF(Макро!$15:$15,BA$11,Макро!$17:$17))*SUMIF(Макро!$15:$15,BA$11,Макро!$17:$17)</f>
        <v>0</v>
      </c>
      <c r="BB52" s="5">
        <f>-Финансирование!BB121/(1+SUMIF(Макро!$15:$15,BB$11,Макро!$17:$17))*SUMIF(Макро!$15:$15,BB$11,Макро!$17:$17)</f>
        <v>0</v>
      </c>
      <c r="BC52" s="5">
        <f>-Финансирование!BC121/(1+SUMIF(Макро!$15:$15,BC$11,Макро!$17:$17))*SUMIF(Макро!$15:$15,BC$11,Макро!$17:$17)</f>
        <v>0</v>
      </c>
      <c r="BD52" s="5">
        <f>-Финансирование!BD121/(1+SUMIF(Макро!$15:$15,BD$11,Макро!$17:$17))*SUMIF(Макро!$15:$15,BD$11,Макро!$17:$17)</f>
        <v>0</v>
      </c>
      <c r="BE52" s="5">
        <f>-Финансирование!BE121/(1+SUMIF(Макро!$15:$15,BE$11,Макро!$17:$17))*SUMIF(Макро!$15:$15,BE$11,Макро!$17:$17)</f>
        <v>0</v>
      </c>
      <c r="BF52" s="5">
        <f>-Финансирование!BF121/(1+SUMIF(Макро!$15:$15,BF$11,Макро!$17:$17))*SUMIF(Макро!$15:$15,BF$11,Макро!$17:$17)</f>
        <v>0</v>
      </c>
      <c r="BG52" s="5">
        <f>-Финансирование!BG121/(1+SUMIF(Макро!$15:$15,BG$11,Макро!$17:$17))*SUMIF(Макро!$15:$15,BG$11,Макро!$17:$17)</f>
        <v>0</v>
      </c>
      <c r="BH52" s="5">
        <f>-Финансирование!BH121/(1+SUMIF(Макро!$15:$15,BH$11,Макро!$17:$17))*SUMIF(Макро!$15:$15,BH$11,Макро!$17:$17)</f>
        <v>0</v>
      </c>
      <c r="BI52" s="5">
        <f>-Финансирование!BI121/(1+SUMIF(Макро!$15:$15,BI$11,Макро!$17:$17))*SUMIF(Макро!$15:$15,BI$11,Макро!$17:$17)</f>
        <v>0</v>
      </c>
      <c r="BJ52" s="5">
        <f>-Финансирование!BJ121/(1+SUMIF(Макро!$15:$15,BJ$11,Макро!$17:$17))*SUMIF(Макро!$15:$15,BJ$11,Макро!$17:$17)</f>
        <v>0</v>
      </c>
      <c r="BK52" s="5">
        <f>-Финансирование!BK121/(1+SUMIF(Макро!$15:$15,BK$11,Макро!$17:$17))*SUMIF(Макро!$15:$15,BK$11,Макро!$17:$17)</f>
        <v>0</v>
      </c>
      <c r="BL52" s="5">
        <f>-Финансирование!BL121/(1+SUMIF(Макро!$15:$15,BL$11,Макро!$17:$17))*SUMIF(Макро!$15:$15,BL$11,Макро!$17:$17)</f>
        <v>0</v>
      </c>
      <c r="BM52" s="5">
        <f>-Финансирование!BM121/(1+SUMIF(Макро!$15:$15,BM$11,Макро!$17:$17))*SUMIF(Макро!$15:$15,BM$11,Макро!$17:$17)</f>
        <v>0</v>
      </c>
      <c r="BN52" s="5">
        <f>-Финансирование!BN121/(1+SUMIF(Макро!$15:$15,BN$11,Макро!$17:$17))*SUMIF(Макро!$15:$15,BN$11,Макро!$17:$17)</f>
        <v>0</v>
      </c>
      <c r="BO52" s="5">
        <f>-Финансирование!BO121/(1+SUMIF(Макро!$15:$15,BO$11,Макро!$17:$17))*SUMIF(Макро!$15:$15,BO$11,Макро!$17:$17)</f>
        <v>0</v>
      </c>
      <c r="BP52" s="5">
        <f>-Финансирование!BP121/(1+SUMIF(Макро!$15:$15,BP$11,Макро!$17:$17))*SUMIF(Макро!$15:$15,BP$11,Макро!$17:$17)</f>
        <v>0</v>
      </c>
      <c r="BQ52" s="5">
        <f>-Финансирование!BQ121/(1+SUMIF(Макро!$15:$15,BQ$11,Макро!$17:$17))*SUMIF(Макро!$15:$15,BQ$11,Макро!$17:$17)</f>
        <v>0</v>
      </c>
      <c r="BR52" s="5">
        <f>-Финансирование!BR121/(1+SUMIF(Макро!$15:$15,BR$11,Макро!$17:$17))*SUMIF(Макро!$15:$15,BR$11,Макро!$17:$17)</f>
        <v>0</v>
      </c>
      <c r="BS52" s="5">
        <f>-Финансирование!BS121/(1+SUMIF(Макро!$15:$15,BS$11,Макро!$17:$17))*SUMIF(Макро!$15:$15,BS$11,Макро!$17:$17)</f>
        <v>0</v>
      </c>
      <c r="BT52" s="5">
        <f>-Финансирование!BT121/(1+SUMIF(Макро!$15:$15,BT$11,Макро!$17:$17))*SUMIF(Макро!$15:$15,BT$11,Макро!$17:$17)</f>
        <v>0</v>
      </c>
      <c r="BU52" s="5">
        <f>-Финансирование!BU121/(1+SUMIF(Макро!$15:$15,BU$11,Макро!$17:$17))*SUMIF(Макро!$15:$15,BU$11,Макро!$17:$17)</f>
        <v>0</v>
      </c>
      <c r="BV52" s="5">
        <f>-Финансирование!BV121/(1+SUMIF(Макро!$15:$15,BV$11,Макро!$17:$17))*SUMIF(Макро!$15:$15,BV$11,Макро!$17:$17)</f>
        <v>0</v>
      </c>
      <c r="BW52" s="5">
        <f>-Финансирование!BW121/(1+SUMIF(Макро!$15:$15,BW$11,Макро!$17:$17))*SUMIF(Макро!$15:$15,BW$11,Макро!$17:$17)</f>
        <v>0</v>
      </c>
      <c r="BX52" s="5">
        <f>-Финансирование!BX121/(1+SUMIF(Макро!$15:$15,BX$11,Макро!$17:$17))*SUMIF(Макро!$15:$15,BX$11,Макро!$17:$17)</f>
        <v>0</v>
      </c>
      <c r="BY52" s="5">
        <f>-Финансирование!BY121/(1+SUMIF(Макро!$15:$15,BY$11,Макро!$17:$17))*SUMIF(Макро!$15:$15,BY$11,Макро!$17:$17)</f>
        <v>0</v>
      </c>
      <c r="BZ52" s="5">
        <f>-Финансирование!BZ121/(1+SUMIF(Макро!$15:$15,BZ$11,Макро!$17:$17))*SUMIF(Макро!$15:$15,BZ$11,Макро!$17:$17)</f>
        <v>0</v>
      </c>
      <c r="CA52" s="5">
        <f>-Финансирование!CA121/(1+SUMIF(Макро!$15:$15,CA$11,Макро!$17:$17))*SUMIF(Макро!$15:$15,CA$11,Макро!$17:$17)</f>
        <v>0</v>
      </c>
      <c r="CB52" s="5">
        <f>-Финансирование!CB121/(1+SUMIF(Макро!$15:$15,CB$11,Макро!$17:$17))*SUMIF(Макро!$15:$15,CB$11,Макро!$17:$17)</f>
        <v>0</v>
      </c>
      <c r="CC52" s="5">
        <f>-Финансирование!CC121/(1+SUMIF(Макро!$15:$15,CC$11,Макро!$17:$17))*SUMIF(Макро!$15:$15,CC$11,Макро!$17:$17)</f>
        <v>0</v>
      </c>
      <c r="CD52" s="5">
        <f>-Финансирование!CD121/(1+SUMIF(Макро!$15:$15,CD$11,Макро!$17:$17))*SUMIF(Макро!$15:$15,CD$11,Макро!$17:$17)</f>
        <v>0</v>
      </c>
      <c r="CE52" s="5">
        <f>-Финансирование!CE121/(1+SUMIF(Макро!$15:$15,CE$11,Макро!$17:$17))*SUMIF(Макро!$15:$15,CE$11,Макро!$17:$17)</f>
        <v>0</v>
      </c>
      <c r="CF52" s="5">
        <f>-Финансирование!CF121/(1+SUMIF(Макро!$15:$15,CF$11,Макро!$17:$17))*SUMIF(Макро!$15:$15,CF$11,Макро!$17:$17)</f>
        <v>0</v>
      </c>
      <c r="CG52" s="5">
        <f>-Финансирование!CG121/(1+SUMIF(Макро!$15:$15,CG$11,Макро!$17:$17))*SUMIF(Макро!$15:$15,CG$11,Макро!$17:$17)</f>
        <v>0</v>
      </c>
      <c r="CH52" s="5">
        <f>-Финансирование!CH121/(1+SUMIF(Макро!$15:$15,CH$11,Макро!$17:$17))*SUMIF(Макро!$15:$15,CH$11,Макро!$17:$17)</f>
        <v>0</v>
      </c>
      <c r="CI52" s="5">
        <f>-Финансирование!CI121/(1+SUMIF(Макро!$15:$15,CI$11,Макро!$17:$17))*SUMIF(Макро!$15:$15,CI$11,Макро!$17:$17)</f>
        <v>0</v>
      </c>
      <c r="CJ52" s="5">
        <f>-Финансирование!CJ121/(1+SUMIF(Макро!$15:$15,CJ$11,Макро!$17:$17))*SUMIF(Макро!$15:$15,CJ$11,Макро!$17:$17)</f>
        <v>0</v>
      </c>
      <c r="CK52" s="5">
        <f>-Финансирование!CK121/(1+SUMIF(Макро!$15:$15,CK$11,Макро!$17:$17))*SUMIF(Макро!$15:$15,CK$11,Макро!$17:$17)</f>
        <v>0</v>
      </c>
      <c r="CL52" s="5">
        <f>-Финансирование!CL121/(1+SUMIF(Макро!$15:$15,CL$11,Макро!$17:$17))*SUMIF(Макро!$15:$15,CL$11,Макро!$17:$17)</f>
        <v>0</v>
      </c>
      <c r="CM52" s="5">
        <f>-Финансирование!CM121/(1+SUMIF(Макро!$15:$15,CM$11,Макро!$17:$17))*SUMIF(Макро!$15:$15,CM$11,Макро!$17:$17)</f>
        <v>0</v>
      </c>
      <c r="CN52" s="5">
        <f>-Финансирование!CN121/(1+SUMIF(Макро!$15:$15,CN$11,Макро!$17:$17))*SUMIF(Макро!$15:$15,CN$11,Макро!$17:$17)</f>
        <v>0</v>
      </c>
      <c r="CO52" s="5">
        <f>-Финансирование!CO121/(1+SUMIF(Макро!$15:$15,CO$11,Макро!$17:$17))*SUMIF(Макро!$15:$15,CO$11,Макро!$17:$17)</f>
        <v>0</v>
      </c>
      <c r="CP52" s="5">
        <f>-Финансирование!CP121/(1+SUMIF(Макро!$15:$15,CP$11,Макро!$17:$17))*SUMIF(Макро!$15:$15,CP$11,Макро!$17:$17)</f>
        <v>0</v>
      </c>
      <c r="CQ52" s="5">
        <f>-Финансирование!CQ121/(1+SUMIF(Макро!$15:$15,CQ$11,Макро!$17:$17))*SUMIF(Макро!$15:$15,CQ$11,Макро!$17:$17)</f>
        <v>0</v>
      </c>
      <c r="CR52" s="5">
        <f>-Финансирование!CR121/(1+SUMIF(Макро!$15:$15,CR$11,Макро!$17:$17))*SUMIF(Макро!$15:$15,CR$11,Макро!$17:$17)</f>
        <v>0</v>
      </c>
      <c r="CS52" s="5">
        <f>-Финансирование!CS121/(1+SUMIF(Макро!$15:$15,CS$11,Макро!$17:$17))*SUMIF(Макро!$15:$15,CS$11,Макро!$17:$17)</f>
        <v>0</v>
      </c>
      <c r="CT52" s="5">
        <f>-Финансирование!CT121/(1+SUMIF(Макро!$15:$15,CT$11,Макро!$17:$17))*SUMIF(Макро!$15:$15,CT$11,Макро!$17:$17)</f>
        <v>0</v>
      </c>
      <c r="CU52" s="5">
        <f>-Финансирование!CU121/(1+SUMIF(Макро!$15:$15,CU$11,Макро!$17:$17))*SUMIF(Макро!$15:$15,CU$11,Макро!$17:$17)</f>
        <v>0</v>
      </c>
      <c r="CV52" s="5">
        <f>-Финансирование!CV121/(1+SUMIF(Макро!$15:$15,CV$11,Макро!$17:$17))*SUMIF(Макро!$15:$15,CV$11,Макро!$17:$17)</f>
        <v>0</v>
      </c>
      <c r="CW52" s="5">
        <f>-Финансирование!CW121/(1+SUMIF(Макро!$15:$15,CW$11,Макро!$17:$17))*SUMIF(Макро!$15:$15,CW$11,Макро!$17:$17)</f>
        <v>0</v>
      </c>
      <c r="CX52" s="5">
        <f>-Финансирование!CX121/(1+SUMIF(Макро!$15:$15,CX$11,Макро!$17:$17))*SUMIF(Макро!$15:$15,CX$11,Макро!$17:$17)</f>
        <v>0</v>
      </c>
      <c r="CY52" s="5">
        <f>-Финансирование!CY121/(1+SUMIF(Макро!$15:$15,CY$11,Макро!$17:$17))*SUMIF(Макро!$15:$15,CY$11,Макро!$17:$17)</f>
        <v>0</v>
      </c>
      <c r="CZ52" s="5">
        <f>-Финансирование!CZ121/(1+SUMIF(Макро!$15:$15,CZ$11,Макро!$17:$17))*SUMIF(Макро!$15:$15,CZ$11,Макро!$17:$17)</f>
        <v>0</v>
      </c>
      <c r="DA52" s="5">
        <f>-Финансирование!DA121/(1+SUMIF(Макро!$15:$15,DA$11,Макро!$17:$17))*SUMIF(Макро!$15:$15,DA$11,Макро!$17:$17)</f>
        <v>0</v>
      </c>
      <c r="DB52" s="5">
        <f>-Финансирование!DB121/(1+SUMIF(Макро!$15:$15,DB$11,Макро!$17:$17))*SUMIF(Макро!$15:$15,DB$11,Макро!$17:$17)</f>
        <v>0</v>
      </c>
      <c r="DC52" s="5">
        <f>-Финансирование!DC121/(1+SUMIF(Макро!$15:$15,DC$11,Макро!$17:$17))*SUMIF(Макро!$15:$15,DC$11,Макро!$17:$17)</f>
        <v>0</v>
      </c>
      <c r="DD52" s="5">
        <f>-Финансирование!DD121/(1+SUMIF(Макро!$15:$15,DD$11,Макро!$17:$17))*SUMIF(Макро!$15:$15,DD$11,Макро!$17:$17)</f>
        <v>0</v>
      </c>
      <c r="DE52" s="5">
        <f>-Финансирование!DE121/(1+SUMIF(Макро!$15:$15,DE$11,Макро!$17:$17))*SUMIF(Макро!$15:$15,DE$11,Макро!$17:$17)</f>
        <v>0</v>
      </c>
      <c r="DF52" s="5">
        <f>-Финансирование!DF121/(1+SUMIF(Макро!$15:$15,DF$11,Макро!$17:$17))*SUMIF(Макро!$15:$15,DF$11,Макро!$17:$17)</f>
        <v>0</v>
      </c>
      <c r="DG52" s="5">
        <f>-Финансирование!DG121/(1+SUMIF(Макро!$15:$15,DG$11,Макро!$17:$17))*SUMIF(Макро!$15:$15,DG$11,Макро!$17:$17)</f>
        <v>0</v>
      </c>
      <c r="DH52" s="5">
        <f>-Финансирование!DH121/(1+SUMIF(Макро!$15:$15,DH$11,Макро!$17:$17))*SUMIF(Макро!$15:$15,DH$11,Макро!$17:$17)</f>
        <v>0</v>
      </c>
      <c r="DI52" s="5">
        <f>-Финансирование!DI121/(1+SUMIF(Макро!$15:$15,DI$11,Макро!$17:$17))*SUMIF(Макро!$15:$15,DI$11,Макро!$17:$17)</f>
        <v>0</v>
      </c>
      <c r="DJ52" s="5">
        <f>-Финансирование!DJ121/(1+SUMIF(Макро!$15:$15,DJ$11,Макро!$17:$17))*SUMIF(Макро!$15:$15,DJ$11,Макро!$17:$17)</f>
        <v>0</v>
      </c>
    </row>
    <row r="53" spans="1:114">
      <c r="B53" s="12" t="s">
        <v>183</v>
      </c>
      <c r="H53" s="7" t="s">
        <v>0</v>
      </c>
      <c r="J53" s="5">
        <f>J51+J52</f>
        <v>0</v>
      </c>
      <c r="K53" s="5">
        <f t="shared" ref="K53:BV53" si="142">K51+K52</f>
        <v>0</v>
      </c>
      <c r="L53" s="5">
        <f t="shared" si="142"/>
        <v>0</v>
      </c>
      <c r="M53" s="5">
        <f t="shared" si="142"/>
        <v>13500</v>
      </c>
      <c r="N53" s="5">
        <f t="shared" si="142"/>
        <v>20000</v>
      </c>
      <c r="O53" s="5">
        <f t="shared" si="142"/>
        <v>20000</v>
      </c>
      <c r="P53" s="5">
        <f t="shared" si="142"/>
        <v>20000</v>
      </c>
      <c r="Q53" s="5">
        <f t="shared" si="142"/>
        <v>31250</v>
      </c>
      <c r="R53" s="5">
        <f t="shared" si="142"/>
        <v>0</v>
      </c>
      <c r="S53" s="5">
        <f t="shared" si="142"/>
        <v>0</v>
      </c>
      <c r="T53" s="5">
        <f t="shared" si="142"/>
        <v>0</v>
      </c>
      <c r="U53" s="5">
        <f t="shared" si="142"/>
        <v>20250</v>
      </c>
      <c r="V53" s="5">
        <f t="shared" si="142"/>
        <v>0</v>
      </c>
      <c r="W53" s="5">
        <f t="shared" si="142"/>
        <v>0</v>
      </c>
      <c r="X53" s="5">
        <f t="shared" si="142"/>
        <v>0</v>
      </c>
      <c r="Y53" s="5">
        <f t="shared" si="142"/>
        <v>0</v>
      </c>
      <c r="Z53" s="5">
        <f t="shared" si="142"/>
        <v>0</v>
      </c>
      <c r="AA53" s="5">
        <f t="shared" si="142"/>
        <v>0</v>
      </c>
      <c r="AB53" s="5">
        <f t="shared" si="142"/>
        <v>0</v>
      </c>
      <c r="AC53" s="5">
        <f t="shared" si="142"/>
        <v>0</v>
      </c>
      <c r="AD53" s="5">
        <f t="shared" si="142"/>
        <v>0</v>
      </c>
      <c r="AE53" s="5">
        <f t="shared" si="142"/>
        <v>0</v>
      </c>
      <c r="AF53" s="5">
        <f t="shared" si="142"/>
        <v>0</v>
      </c>
      <c r="AG53" s="5">
        <f t="shared" si="142"/>
        <v>0</v>
      </c>
      <c r="AH53" s="5">
        <f t="shared" si="142"/>
        <v>0</v>
      </c>
      <c r="AI53" s="5">
        <f t="shared" si="142"/>
        <v>0</v>
      </c>
      <c r="AJ53" s="5">
        <f t="shared" si="142"/>
        <v>0</v>
      </c>
      <c r="AK53" s="5">
        <f t="shared" si="142"/>
        <v>0</v>
      </c>
      <c r="AL53" s="5">
        <f t="shared" si="142"/>
        <v>0</v>
      </c>
      <c r="AM53" s="5">
        <f t="shared" si="142"/>
        <v>0</v>
      </c>
      <c r="AN53" s="5">
        <f t="shared" si="142"/>
        <v>0</v>
      </c>
      <c r="AO53" s="5">
        <f t="shared" si="142"/>
        <v>0</v>
      </c>
      <c r="AP53" s="5">
        <f t="shared" si="142"/>
        <v>0</v>
      </c>
      <c r="AQ53" s="5">
        <f t="shared" si="142"/>
        <v>0</v>
      </c>
      <c r="AR53" s="5">
        <f t="shared" si="142"/>
        <v>0</v>
      </c>
      <c r="AS53" s="5">
        <f t="shared" si="142"/>
        <v>0</v>
      </c>
      <c r="AT53" s="5">
        <f t="shared" si="142"/>
        <v>0</v>
      </c>
      <c r="AU53" s="5">
        <f t="shared" si="142"/>
        <v>0</v>
      </c>
      <c r="AV53" s="5">
        <f t="shared" si="142"/>
        <v>0</v>
      </c>
      <c r="AW53" s="5">
        <f t="shared" si="142"/>
        <v>0</v>
      </c>
      <c r="AX53" s="5">
        <f t="shared" si="142"/>
        <v>0</v>
      </c>
      <c r="AY53" s="5">
        <f t="shared" si="142"/>
        <v>0</v>
      </c>
      <c r="AZ53" s="5">
        <f t="shared" si="142"/>
        <v>0</v>
      </c>
      <c r="BA53" s="5">
        <f t="shared" si="142"/>
        <v>0</v>
      </c>
      <c r="BB53" s="5">
        <f t="shared" si="142"/>
        <v>0</v>
      </c>
      <c r="BC53" s="5">
        <f t="shared" si="142"/>
        <v>0</v>
      </c>
      <c r="BD53" s="5">
        <f t="shared" si="142"/>
        <v>0</v>
      </c>
      <c r="BE53" s="5">
        <f t="shared" si="142"/>
        <v>0</v>
      </c>
      <c r="BF53" s="5">
        <f t="shared" si="142"/>
        <v>0</v>
      </c>
      <c r="BG53" s="5">
        <f t="shared" si="142"/>
        <v>0</v>
      </c>
      <c r="BH53" s="5">
        <f t="shared" si="142"/>
        <v>0</v>
      </c>
      <c r="BI53" s="5">
        <f t="shared" si="142"/>
        <v>0</v>
      </c>
      <c r="BJ53" s="5">
        <f t="shared" si="142"/>
        <v>0</v>
      </c>
      <c r="BK53" s="5">
        <f t="shared" si="142"/>
        <v>0</v>
      </c>
      <c r="BL53" s="5">
        <f t="shared" si="142"/>
        <v>0</v>
      </c>
      <c r="BM53" s="5">
        <f t="shared" si="142"/>
        <v>0</v>
      </c>
      <c r="BN53" s="5">
        <f t="shared" si="142"/>
        <v>0</v>
      </c>
      <c r="BO53" s="5">
        <f t="shared" si="142"/>
        <v>0</v>
      </c>
      <c r="BP53" s="5">
        <f t="shared" si="142"/>
        <v>0</v>
      </c>
      <c r="BQ53" s="5">
        <f t="shared" si="142"/>
        <v>0</v>
      </c>
      <c r="BR53" s="5">
        <f t="shared" si="142"/>
        <v>0</v>
      </c>
      <c r="BS53" s="5">
        <f t="shared" si="142"/>
        <v>0</v>
      </c>
      <c r="BT53" s="5">
        <f t="shared" si="142"/>
        <v>0</v>
      </c>
      <c r="BU53" s="5">
        <f t="shared" si="142"/>
        <v>0</v>
      </c>
      <c r="BV53" s="5">
        <f t="shared" si="142"/>
        <v>0</v>
      </c>
      <c r="BW53" s="5">
        <f t="shared" ref="BW53:DJ53" si="143">BW51+BW52</f>
        <v>0</v>
      </c>
      <c r="BX53" s="5">
        <f t="shared" si="143"/>
        <v>0</v>
      </c>
      <c r="BY53" s="5">
        <f t="shared" si="143"/>
        <v>0</v>
      </c>
      <c r="BZ53" s="5">
        <f t="shared" si="143"/>
        <v>0</v>
      </c>
      <c r="CA53" s="5">
        <f t="shared" si="143"/>
        <v>0</v>
      </c>
      <c r="CB53" s="5">
        <f t="shared" si="143"/>
        <v>0</v>
      </c>
      <c r="CC53" s="5">
        <f t="shared" si="143"/>
        <v>0</v>
      </c>
      <c r="CD53" s="5">
        <f t="shared" si="143"/>
        <v>0</v>
      </c>
      <c r="CE53" s="5">
        <f t="shared" si="143"/>
        <v>0</v>
      </c>
      <c r="CF53" s="5">
        <f t="shared" si="143"/>
        <v>0</v>
      </c>
      <c r="CG53" s="5">
        <f t="shared" si="143"/>
        <v>0</v>
      </c>
      <c r="CH53" s="5">
        <f t="shared" si="143"/>
        <v>0</v>
      </c>
      <c r="CI53" s="5">
        <f t="shared" si="143"/>
        <v>0</v>
      </c>
      <c r="CJ53" s="5">
        <f t="shared" si="143"/>
        <v>0</v>
      </c>
      <c r="CK53" s="5">
        <f t="shared" si="143"/>
        <v>0</v>
      </c>
      <c r="CL53" s="5">
        <f t="shared" si="143"/>
        <v>0</v>
      </c>
      <c r="CM53" s="5">
        <f t="shared" si="143"/>
        <v>0</v>
      </c>
      <c r="CN53" s="5">
        <f t="shared" si="143"/>
        <v>0</v>
      </c>
      <c r="CO53" s="5">
        <f t="shared" si="143"/>
        <v>0</v>
      </c>
      <c r="CP53" s="5">
        <f t="shared" si="143"/>
        <v>0</v>
      </c>
      <c r="CQ53" s="5">
        <f t="shared" si="143"/>
        <v>0</v>
      </c>
      <c r="CR53" s="5">
        <f t="shared" si="143"/>
        <v>0</v>
      </c>
      <c r="CS53" s="5">
        <f t="shared" si="143"/>
        <v>0</v>
      </c>
      <c r="CT53" s="5">
        <f t="shared" si="143"/>
        <v>0</v>
      </c>
      <c r="CU53" s="5">
        <f t="shared" si="143"/>
        <v>0</v>
      </c>
      <c r="CV53" s="5">
        <f t="shared" si="143"/>
        <v>0</v>
      </c>
      <c r="CW53" s="5">
        <f t="shared" si="143"/>
        <v>0</v>
      </c>
      <c r="CX53" s="5">
        <f t="shared" si="143"/>
        <v>0</v>
      </c>
      <c r="CY53" s="5">
        <f t="shared" si="143"/>
        <v>0</v>
      </c>
      <c r="CZ53" s="5">
        <f t="shared" si="143"/>
        <v>0</v>
      </c>
      <c r="DA53" s="5">
        <f t="shared" si="143"/>
        <v>0</v>
      </c>
      <c r="DB53" s="5">
        <f t="shared" si="143"/>
        <v>0</v>
      </c>
      <c r="DC53" s="5">
        <f t="shared" si="143"/>
        <v>0</v>
      </c>
      <c r="DD53" s="5">
        <f t="shared" si="143"/>
        <v>0</v>
      </c>
      <c r="DE53" s="5">
        <f t="shared" si="143"/>
        <v>0</v>
      </c>
      <c r="DF53" s="5">
        <f t="shared" si="143"/>
        <v>0</v>
      </c>
      <c r="DG53" s="5">
        <f t="shared" si="143"/>
        <v>0</v>
      </c>
      <c r="DH53" s="5">
        <f t="shared" si="143"/>
        <v>0</v>
      </c>
      <c r="DI53" s="5">
        <f t="shared" si="143"/>
        <v>0</v>
      </c>
      <c r="DJ53" s="5">
        <f t="shared" si="143"/>
        <v>0</v>
      </c>
    </row>
    <row r="54" spans="1:114" ht="30">
      <c r="B54" s="12" t="s">
        <v>157</v>
      </c>
      <c r="G54" s="146" t="s">
        <v>184</v>
      </c>
      <c r="H54" s="7" t="s">
        <v>0</v>
      </c>
      <c r="J54" s="5">
        <f>MAX(J53,0)</f>
        <v>0</v>
      </c>
      <c r="K54" s="5">
        <f t="shared" ref="K54:BV54" si="144">MAX(K53,0)</f>
        <v>0</v>
      </c>
      <c r="L54" s="5">
        <f t="shared" si="144"/>
        <v>0</v>
      </c>
      <c r="M54" s="5">
        <f t="shared" si="144"/>
        <v>13500</v>
      </c>
      <c r="N54" s="5">
        <f t="shared" si="144"/>
        <v>20000</v>
      </c>
      <c r="O54" s="5">
        <f t="shared" si="144"/>
        <v>20000</v>
      </c>
      <c r="P54" s="5">
        <f t="shared" si="144"/>
        <v>20000</v>
      </c>
      <c r="Q54" s="5">
        <f t="shared" si="144"/>
        <v>31250</v>
      </c>
      <c r="R54" s="5">
        <f t="shared" si="144"/>
        <v>0</v>
      </c>
      <c r="S54" s="5">
        <f t="shared" si="144"/>
        <v>0</v>
      </c>
      <c r="T54" s="5">
        <f t="shared" si="144"/>
        <v>0</v>
      </c>
      <c r="U54" s="5">
        <f t="shared" si="144"/>
        <v>20250</v>
      </c>
      <c r="V54" s="5">
        <f t="shared" si="144"/>
        <v>0</v>
      </c>
      <c r="W54" s="5">
        <f t="shared" si="144"/>
        <v>0</v>
      </c>
      <c r="X54" s="5">
        <f t="shared" si="144"/>
        <v>0</v>
      </c>
      <c r="Y54" s="5">
        <f t="shared" si="144"/>
        <v>0</v>
      </c>
      <c r="Z54" s="5">
        <f t="shared" si="144"/>
        <v>0</v>
      </c>
      <c r="AA54" s="5">
        <f t="shared" si="144"/>
        <v>0</v>
      </c>
      <c r="AB54" s="5">
        <f t="shared" si="144"/>
        <v>0</v>
      </c>
      <c r="AC54" s="5">
        <f t="shared" si="144"/>
        <v>0</v>
      </c>
      <c r="AD54" s="5">
        <f t="shared" si="144"/>
        <v>0</v>
      </c>
      <c r="AE54" s="5">
        <f t="shared" si="144"/>
        <v>0</v>
      </c>
      <c r="AF54" s="5">
        <f t="shared" si="144"/>
        <v>0</v>
      </c>
      <c r="AG54" s="5">
        <f t="shared" si="144"/>
        <v>0</v>
      </c>
      <c r="AH54" s="5">
        <f t="shared" si="144"/>
        <v>0</v>
      </c>
      <c r="AI54" s="5">
        <f t="shared" si="144"/>
        <v>0</v>
      </c>
      <c r="AJ54" s="5">
        <f t="shared" si="144"/>
        <v>0</v>
      </c>
      <c r="AK54" s="5">
        <f t="shared" si="144"/>
        <v>0</v>
      </c>
      <c r="AL54" s="5">
        <f t="shared" si="144"/>
        <v>0</v>
      </c>
      <c r="AM54" s="5">
        <f t="shared" si="144"/>
        <v>0</v>
      </c>
      <c r="AN54" s="5">
        <f t="shared" si="144"/>
        <v>0</v>
      </c>
      <c r="AO54" s="5">
        <f t="shared" si="144"/>
        <v>0</v>
      </c>
      <c r="AP54" s="5">
        <f t="shared" si="144"/>
        <v>0</v>
      </c>
      <c r="AQ54" s="5">
        <f t="shared" si="144"/>
        <v>0</v>
      </c>
      <c r="AR54" s="5">
        <f t="shared" si="144"/>
        <v>0</v>
      </c>
      <c r="AS54" s="5">
        <f t="shared" si="144"/>
        <v>0</v>
      </c>
      <c r="AT54" s="5">
        <f t="shared" si="144"/>
        <v>0</v>
      </c>
      <c r="AU54" s="5">
        <f t="shared" si="144"/>
        <v>0</v>
      </c>
      <c r="AV54" s="5">
        <f t="shared" si="144"/>
        <v>0</v>
      </c>
      <c r="AW54" s="5">
        <f t="shared" si="144"/>
        <v>0</v>
      </c>
      <c r="AX54" s="5">
        <f t="shared" si="144"/>
        <v>0</v>
      </c>
      <c r="AY54" s="5">
        <f t="shared" si="144"/>
        <v>0</v>
      </c>
      <c r="AZ54" s="5">
        <f t="shared" si="144"/>
        <v>0</v>
      </c>
      <c r="BA54" s="5">
        <f t="shared" si="144"/>
        <v>0</v>
      </c>
      <c r="BB54" s="5">
        <f t="shared" si="144"/>
        <v>0</v>
      </c>
      <c r="BC54" s="5">
        <f t="shared" si="144"/>
        <v>0</v>
      </c>
      <c r="BD54" s="5">
        <f t="shared" si="144"/>
        <v>0</v>
      </c>
      <c r="BE54" s="5">
        <f t="shared" si="144"/>
        <v>0</v>
      </c>
      <c r="BF54" s="5">
        <f t="shared" si="144"/>
        <v>0</v>
      </c>
      <c r="BG54" s="5">
        <f t="shared" si="144"/>
        <v>0</v>
      </c>
      <c r="BH54" s="5">
        <f t="shared" si="144"/>
        <v>0</v>
      </c>
      <c r="BI54" s="5">
        <f t="shared" si="144"/>
        <v>0</v>
      </c>
      <c r="BJ54" s="5">
        <f t="shared" si="144"/>
        <v>0</v>
      </c>
      <c r="BK54" s="5">
        <f t="shared" si="144"/>
        <v>0</v>
      </c>
      <c r="BL54" s="5">
        <f t="shared" si="144"/>
        <v>0</v>
      </c>
      <c r="BM54" s="5">
        <f t="shared" si="144"/>
        <v>0</v>
      </c>
      <c r="BN54" s="5">
        <f t="shared" si="144"/>
        <v>0</v>
      </c>
      <c r="BO54" s="5">
        <f t="shared" si="144"/>
        <v>0</v>
      </c>
      <c r="BP54" s="5">
        <f t="shared" si="144"/>
        <v>0</v>
      </c>
      <c r="BQ54" s="5">
        <f t="shared" si="144"/>
        <v>0</v>
      </c>
      <c r="BR54" s="5">
        <f t="shared" si="144"/>
        <v>0</v>
      </c>
      <c r="BS54" s="5">
        <f t="shared" si="144"/>
        <v>0</v>
      </c>
      <c r="BT54" s="5">
        <f t="shared" si="144"/>
        <v>0</v>
      </c>
      <c r="BU54" s="5">
        <f t="shared" si="144"/>
        <v>0</v>
      </c>
      <c r="BV54" s="5">
        <f t="shared" si="144"/>
        <v>0</v>
      </c>
      <c r="BW54" s="5">
        <f t="shared" ref="BW54:DJ54" si="145">MAX(BW53,0)</f>
        <v>0</v>
      </c>
      <c r="BX54" s="5">
        <f t="shared" si="145"/>
        <v>0</v>
      </c>
      <c r="BY54" s="5">
        <f t="shared" si="145"/>
        <v>0</v>
      </c>
      <c r="BZ54" s="5">
        <f t="shared" si="145"/>
        <v>0</v>
      </c>
      <c r="CA54" s="5">
        <f t="shared" si="145"/>
        <v>0</v>
      </c>
      <c r="CB54" s="5">
        <f t="shared" si="145"/>
        <v>0</v>
      </c>
      <c r="CC54" s="5">
        <f t="shared" si="145"/>
        <v>0</v>
      </c>
      <c r="CD54" s="5">
        <f t="shared" si="145"/>
        <v>0</v>
      </c>
      <c r="CE54" s="5">
        <f t="shared" si="145"/>
        <v>0</v>
      </c>
      <c r="CF54" s="5">
        <f t="shared" si="145"/>
        <v>0</v>
      </c>
      <c r="CG54" s="5">
        <f t="shared" si="145"/>
        <v>0</v>
      </c>
      <c r="CH54" s="5">
        <f t="shared" si="145"/>
        <v>0</v>
      </c>
      <c r="CI54" s="5">
        <f t="shared" si="145"/>
        <v>0</v>
      </c>
      <c r="CJ54" s="5">
        <f t="shared" si="145"/>
        <v>0</v>
      </c>
      <c r="CK54" s="5">
        <f t="shared" si="145"/>
        <v>0</v>
      </c>
      <c r="CL54" s="5">
        <f t="shared" si="145"/>
        <v>0</v>
      </c>
      <c r="CM54" s="5">
        <f t="shared" si="145"/>
        <v>0</v>
      </c>
      <c r="CN54" s="5">
        <f t="shared" si="145"/>
        <v>0</v>
      </c>
      <c r="CO54" s="5">
        <f t="shared" si="145"/>
        <v>0</v>
      </c>
      <c r="CP54" s="5">
        <f t="shared" si="145"/>
        <v>0</v>
      </c>
      <c r="CQ54" s="5">
        <f t="shared" si="145"/>
        <v>0</v>
      </c>
      <c r="CR54" s="5">
        <f t="shared" si="145"/>
        <v>0</v>
      </c>
      <c r="CS54" s="5">
        <f t="shared" si="145"/>
        <v>0</v>
      </c>
      <c r="CT54" s="5">
        <f t="shared" si="145"/>
        <v>0</v>
      </c>
      <c r="CU54" s="5">
        <f t="shared" si="145"/>
        <v>0</v>
      </c>
      <c r="CV54" s="5">
        <f t="shared" si="145"/>
        <v>0</v>
      </c>
      <c r="CW54" s="5">
        <f t="shared" si="145"/>
        <v>0</v>
      </c>
      <c r="CX54" s="5">
        <f t="shared" si="145"/>
        <v>0</v>
      </c>
      <c r="CY54" s="5">
        <f t="shared" si="145"/>
        <v>0</v>
      </c>
      <c r="CZ54" s="5">
        <f t="shared" si="145"/>
        <v>0</v>
      </c>
      <c r="DA54" s="5">
        <f t="shared" si="145"/>
        <v>0</v>
      </c>
      <c r="DB54" s="5">
        <f t="shared" si="145"/>
        <v>0</v>
      </c>
      <c r="DC54" s="5">
        <f t="shared" si="145"/>
        <v>0</v>
      </c>
      <c r="DD54" s="5">
        <f t="shared" si="145"/>
        <v>0</v>
      </c>
      <c r="DE54" s="5">
        <f t="shared" si="145"/>
        <v>0</v>
      </c>
      <c r="DF54" s="5">
        <f t="shared" si="145"/>
        <v>0</v>
      </c>
      <c r="DG54" s="5">
        <f t="shared" si="145"/>
        <v>0</v>
      </c>
      <c r="DH54" s="5">
        <f t="shared" si="145"/>
        <v>0</v>
      </c>
      <c r="DI54" s="5">
        <f t="shared" si="145"/>
        <v>0</v>
      </c>
      <c r="DJ54" s="5">
        <f t="shared" si="145"/>
        <v>0</v>
      </c>
    </row>
    <row r="55" spans="1:114" s="100" customFormat="1">
      <c r="A55" s="18"/>
      <c r="B55" s="110" t="s">
        <v>158</v>
      </c>
      <c r="G55" s="100">
        <v>2</v>
      </c>
      <c r="H55" s="106" t="s">
        <v>0</v>
      </c>
      <c r="I55" s="107">
        <f ca="1">SUM(J55:DJ55)</f>
        <v>125000</v>
      </c>
      <c r="J55" s="101"/>
      <c r="K55" s="101">
        <f t="shared" ref="K55:AP55" ca="1" si="146">OFFSET(K54,,-$G55)</f>
        <v>0</v>
      </c>
      <c r="L55" s="101">
        <f t="shared" ca="1" si="146"/>
        <v>0</v>
      </c>
      <c r="M55" s="101">
        <f t="shared" ca="1" si="146"/>
        <v>0</v>
      </c>
      <c r="N55" s="101">
        <f t="shared" ca="1" si="146"/>
        <v>0</v>
      </c>
      <c r="O55" s="101">
        <f t="shared" ca="1" si="146"/>
        <v>13500</v>
      </c>
      <c r="P55" s="101">
        <f t="shared" ca="1" si="146"/>
        <v>20000</v>
      </c>
      <c r="Q55" s="101">
        <f t="shared" ca="1" si="146"/>
        <v>20000</v>
      </c>
      <c r="R55" s="101">
        <f t="shared" ca="1" si="146"/>
        <v>20000</v>
      </c>
      <c r="S55" s="101">
        <f t="shared" ca="1" si="146"/>
        <v>31250</v>
      </c>
      <c r="T55" s="101">
        <f t="shared" ca="1" si="146"/>
        <v>0</v>
      </c>
      <c r="U55" s="101">
        <f t="shared" ca="1" si="146"/>
        <v>0</v>
      </c>
      <c r="V55" s="101">
        <f t="shared" ca="1" si="146"/>
        <v>0</v>
      </c>
      <c r="W55" s="101">
        <f t="shared" ca="1" si="146"/>
        <v>20250</v>
      </c>
      <c r="X55" s="101">
        <f t="shared" ca="1" si="146"/>
        <v>0</v>
      </c>
      <c r="Y55" s="101">
        <f t="shared" ca="1" si="146"/>
        <v>0</v>
      </c>
      <c r="Z55" s="101">
        <f t="shared" ca="1" si="146"/>
        <v>0</v>
      </c>
      <c r="AA55" s="101">
        <f t="shared" ca="1" si="146"/>
        <v>0</v>
      </c>
      <c r="AB55" s="101">
        <f t="shared" ca="1" si="146"/>
        <v>0</v>
      </c>
      <c r="AC55" s="101">
        <f t="shared" ca="1" si="146"/>
        <v>0</v>
      </c>
      <c r="AD55" s="101">
        <f t="shared" ca="1" si="146"/>
        <v>0</v>
      </c>
      <c r="AE55" s="101">
        <f t="shared" ca="1" si="146"/>
        <v>0</v>
      </c>
      <c r="AF55" s="101">
        <f t="shared" ca="1" si="146"/>
        <v>0</v>
      </c>
      <c r="AG55" s="101">
        <f t="shared" ca="1" si="146"/>
        <v>0</v>
      </c>
      <c r="AH55" s="101">
        <f t="shared" ca="1" si="146"/>
        <v>0</v>
      </c>
      <c r="AI55" s="101">
        <f t="shared" ca="1" si="146"/>
        <v>0</v>
      </c>
      <c r="AJ55" s="101">
        <f t="shared" ca="1" si="146"/>
        <v>0</v>
      </c>
      <c r="AK55" s="101">
        <f t="shared" ca="1" si="146"/>
        <v>0</v>
      </c>
      <c r="AL55" s="101">
        <f t="shared" ca="1" si="146"/>
        <v>0</v>
      </c>
      <c r="AM55" s="101">
        <f t="shared" ca="1" si="146"/>
        <v>0</v>
      </c>
      <c r="AN55" s="101">
        <f t="shared" ca="1" si="146"/>
        <v>0</v>
      </c>
      <c r="AO55" s="101">
        <f t="shared" ca="1" si="146"/>
        <v>0</v>
      </c>
      <c r="AP55" s="101">
        <f t="shared" ca="1" si="146"/>
        <v>0</v>
      </c>
      <c r="AQ55" s="101">
        <f t="shared" ref="AQ55:BV55" ca="1" si="147">OFFSET(AQ54,,-$G55)</f>
        <v>0</v>
      </c>
      <c r="AR55" s="101">
        <f t="shared" ca="1" si="147"/>
        <v>0</v>
      </c>
      <c r="AS55" s="101">
        <f t="shared" ca="1" si="147"/>
        <v>0</v>
      </c>
      <c r="AT55" s="101">
        <f t="shared" ca="1" si="147"/>
        <v>0</v>
      </c>
      <c r="AU55" s="101">
        <f t="shared" ca="1" si="147"/>
        <v>0</v>
      </c>
      <c r="AV55" s="101">
        <f t="shared" ca="1" si="147"/>
        <v>0</v>
      </c>
      <c r="AW55" s="101">
        <f t="shared" ca="1" si="147"/>
        <v>0</v>
      </c>
      <c r="AX55" s="101">
        <f t="shared" ca="1" si="147"/>
        <v>0</v>
      </c>
      <c r="AY55" s="101">
        <f t="shared" ca="1" si="147"/>
        <v>0</v>
      </c>
      <c r="AZ55" s="101">
        <f t="shared" ca="1" si="147"/>
        <v>0</v>
      </c>
      <c r="BA55" s="101">
        <f t="shared" ca="1" si="147"/>
        <v>0</v>
      </c>
      <c r="BB55" s="101">
        <f t="shared" ca="1" si="147"/>
        <v>0</v>
      </c>
      <c r="BC55" s="101">
        <f t="shared" ca="1" si="147"/>
        <v>0</v>
      </c>
      <c r="BD55" s="101">
        <f t="shared" ca="1" si="147"/>
        <v>0</v>
      </c>
      <c r="BE55" s="101">
        <f t="shared" ca="1" si="147"/>
        <v>0</v>
      </c>
      <c r="BF55" s="101">
        <f t="shared" ca="1" si="147"/>
        <v>0</v>
      </c>
      <c r="BG55" s="101">
        <f t="shared" ca="1" si="147"/>
        <v>0</v>
      </c>
      <c r="BH55" s="101">
        <f t="shared" ca="1" si="147"/>
        <v>0</v>
      </c>
      <c r="BI55" s="101">
        <f t="shared" ca="1" si="147"/>
        <v>0</v>
      </c>
      <c r="BJ55" s="101">
        <f t="shared" ca="1" si="147"/>
        <v>0</v>
      </c>
      <c r="BK55" s="101">
        <f t="shared" ca="1" si="147"/>
        <v>0</v>
      </c>
      <c r="BL55" s="101">
        <f t="shared" ca="1" si="147"/>
        <v>0</v>
      </c>
      <c r="BM55" s="101">
        <f t="shared" ca="1" si="147"/>
        <v>0</v>
      </c>
      <c r="BN55" s="101">
        <f t="shared" ca="1" si="147"/>
        <v>0</v>
      </c>
      <c r="BO55" s="101">
        <f t="shared" ca="1" si="147"/>
        <v>0</v>
      </c>
      <c r="BP55" s="101">
        <f t="shared" ca="1" si="147"/>
        <v>0</v>
      </c>
      <c r="BQ55" s="101">
        <f t="shared" ca="1" si="147"/>
        <v>0</v>
      </c>
      <c r="BR55" s="101">
        <f t="shared" ca="1" si="147"/>
        <v>0</v>
      </c>
      <c r="BS55" s="101">
        <f t="shared" ca="1" si="147"/>
        <v>0</v>
      </c>
      <c r="BT55" s="101">
        <f t="shared" ca="1" si="147"/>
        <v>0</v>
      </c>
      <c r="BU55" s="101">
        <f t="shared" ca="1" si="147"/>
        <v>0</v>
      </c>
      <c r="BV55" s="101">
        <f t="shared" ca="1" si="147"/>
        <v>0</v>
      </c>
      <c r="BW55" s="101">
        <f t="shared" ref="BW55:DB55" ca="1" si="148">OFFSET(BW54,,-$G55)</f>
        <v>0</v>
      </c>
      <c r="BX55" s="101">
        <f t="shared" ca="1" si="148"/>
        <v>0</v>
      </c>
      <c r="BY55" s="101">
        <f t="shared" ca="1" si="148"/>
        <v>0</v>
      </c>
      <c r="BZ55" s="101">
        <f t="shared" ca="1" si="148"/>
        <v>0</v>
      </c>
      <c r="CA55" s="101">
        <f t="shared" ca="1" si="148"/>
        <v>0</v>
      </c>
      <c r="CB55" s="101">
        <f t="shared" ca="1" si="148"/>
        <v>0</v>
      </c>
      <c r="CC55" s="101">
        <f t="shared" ca="1" si="148"/>
        <v>0</v>
      </c>
      <c r="CD55" s="101">
        <f t="shared" ca="1" si="148"/>
        <v>0</v>
      </c>
      <c r="CE55" s="101">
        <f t="shared" ca="1" si="148"/>
        <v>0</v>
      </c>
      <c r="CF55" s="101">
        <f t="shared" ca="1" si="148"/>
        <v>0</v>
      </c>
      <c r="CG55" s="101">
        <f t="shared" ca="1" si="148"/>
        <v>0</v>
      </c>
      <c r="CH55" s="101">
        <f t="shared" ca="1" si="148"/>
        <v>0</v>
      </c>
      <c r="CI55" s="101">
        <f t="shared" ca="1" si="148"/>
        <v>0</v>
      </c>
      <c r="CJ55" s="101">
        <f t="shared" ca="1" si="148"/>
        <v>0</v>
      </c>
      <c r="CK55" s="101">
        <f t="shared" ca="1" si="148"/>
        <v>0</v>
      </c>
      <c r="CL55" s="101">
        <f t="shared" ca="1" si="148"/>
        <v>0</v>
      </c>
      <c r="CM55" s="101">
        <f t="shared" ca="1" si="148"/>
        <v>0</v>
      </c>
      <c r="CN55" s="101">
        <f t="shared" ca="1" si="148"/>
        <v>0</v>
      </c>
      <c r="CO55" s="101">
        <f t="shared" ca="1" si="148"/>
        <v>0</v>
      </c>
      <c r="CP55" s="101">
        <f t="shared" ca="1" si="148"/>
        <v>0</v>
      </c>
      <c r="CQ55" s="101">
        <f t="shared" ca="1" si="148"/>
        <v>0</v>
      </c>
      <c r="CR55" s="101">
        <f t="shared" ca="1" si="148"/>
        <v>0</v>
      </c>
      <c r="CS55" s="101">
        <f t="shared" ca="1" si="148"/>
        <v>0</v>
      </c>
      <c r="CT55" s="101">
        <f t="shared" ca="1" si="148"/>
        <v>0</v>
      </c>
      <c r="CU55" s="101">
        <f t="shared" ca="1" si="148"/>
        <v>0</v>
      </c>
      <c r="CV55" s="101">
        <f t="shared" ca="1" si="148"/>
        <v>0</v>
      </c>
      <c r="CW55" s="101">
        <f t="shared" ca="1" si="148"/>
        <v>0</v>
      </c>
      <c r="CX55" s="101">
        <f t="shared" ca="1" si="148"/>
        <v>0</v>
      </c>
      <c r="CY55" s="101">
        <f t="shared" ca="1" si="148"/>
        <v>0</v>
      </c>
      <c r="CZ55" s="101">
        <f t="shared" ca="1" si="148"/>
        <v>0</v>
      </c>
      <c r="DA55" s="101">
        <f t="shared" ca="1" si="148"/>
        <v>0</v>
      </c>
      <c r="DB55" s="101">
        <f t="shared" ca="1" si="148"/>
        <v>0</v>
      </c>
      <c r="DC55" s="101">
        <f t="shared" ref="DC55:DJ55" ca="1" si="149">OFFSET(DC54,,-$G55)</f>
        <v>0</v>
      </c>
      <c r="DD55" s="101">
        <f t="shared" ca="1" si="149"/>
        <v>0</v>
      </c>
      <c r="DE55" s="101">
        <f t="shared" ca="1" si="149"/>
        <v>0</v>
      </c>
      <c r="DF55" s="101">
        <f t="shared" ca="1" si="149"/>
        <v>0</v>
      </c>
      <c r="DG55" s="101">
        <f t="shared" ca="1" si="149"/>
        <v>0</v>
      </c>
      <c r="DH55" s="101">
        <f t="shared" ca="1" si="149"/>
        <v>0</v>
      </c>
      <c r="DI55" s="101">
        <f t="shared" ca="1" si="149"/>
        <v>0</v>
      </c>
      <c r="DJ55" s="101">
        <f t="shared" ca="1" si="149"/>
        <v>0</v>
      </c>
    </row>
    <row r="56" spans="1:114">
      <c r="B56" s="1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row>
    <row r="57" spans="1:114">
      <c r="B57" s="205" t="s">
        <v>207</v>
      </c>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row>
    <row r="58" spans="1:114" s="78" customFormat="1">
      <c r="A58" s="160"/>
      <c r="B58" s="91" t="s">
        <v>10</v>
      </c>
      <c r="H58" s="79"/>
      <c r="I58" s="8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row>
    <row r="59" spans="1:114" s="8" customFormat="1">
      <c r="A59" s="175"/>
      <c r="B59" s="89" t="s">
        <v>208</v>
      </c>
      <c r="H59" s="92" t="s">
        <v>74</v>
      </c>
      <c r="J59" s="8">
        <f>SUMIF(Макро!$15:$15,J$11,Макро!21:21)</f>
        <v>5.4999999999999997E-3</v>
      </c>
      <c r="K59" s="8">
        <f>SUMIF(Макро!$15:$15,K$11,Макро!21:21)</f>
        <v>5.4999999999999997E-3</v>
      </c>
      <c r="L59" s="8">
        <f>SUMIF(Макро!$15:$15,L$11,Макро!21:21)</f>
        <v>5.4999999999999997E-3</v>
      </c>
      <c r="M59" s="8">
        <f>SUMIF(Макро!$15:$15,M$11,Макро!21:21)</f>
        <v>5.4999999999999997E-3</v>
      </c>
      <c r="N59" s="8">
        <f>SUMIF(Макро!$15:$15,N$11,Макро!21:21)</f>
        <v>5.4999999999999997E-3</v>
      </c>
      <c r="O59" s="8">
        <f>SUMIF(Макро!$15:$15,O$11,Макро!21:21)</f>
        <v>5.4999999999999997E-3</v>
      </c>
      <c r="P59" s="8">
        <f>SUMIF(Макро!$15:$15,P$11,Макро!21:21)</f>
        <v>5.4999999999999997E-3</v>
      </c>
      <c r="Q59" s="8">
        <f>SUMIF(Макро!$15:$15,Q$11,Макро!21:21)</f>
        <v>5.4999999999999997E-3</v>
      </c>
      <c r="R59" s="8">
        <f>SUMIF(Макро!$15:$15,R$11,Макро!21:21)</f>
        <v>5.4999999999999997E-3</v>
      </c>
      <c r="S59" s="8">
        <f>SUMIF(Макро!$15:$15,S$11,Макро!21:21)</f>
        <v>5.4999999999999997E-3</v>
      </c>
      <c r="T59" s="8">
        <f>SUMIF(Макро!$15:$15,T$11,Макро!21:21)</f>
        <v>5.4999999999999997E-3</v>
      </c>
      <c r="U59" s="8">
        <f>SUMIF(Макро!$15:$15,U$11,Макро!21:21)</f>
        <v>5.4999999999999997E-3</v>
      </c>
      <c r="V59" s="8">
        <f>SUMIF(Макро!$15:$15,V$11,Макро!21:21)</f>
        <v>5.4999999999999997E-3</v>
      </c>
      <c r="W59" s="8">
        <f>SUMIF(Макро!$15:$15,W$11,Макро!21:21)</f>
        <v>5.4999999999999997E-3</v>
      </c>
      <c r="X59" s="8">
        <f>SUMIF(Макро!$15:$15,X$11,Макро!21:21)</f>
        <v>5.4999999999999997E-3</v>
      </c>
      <c r="Y59" s="8">
        <f>SUMIF(Макро!$15:$15,Y$11,Макро!21:21)</f>
        <v>5.4999999999999997E-3</v>
      </c>
      <c r="Z59" s="8">
        <f>SUMIF(Макро!$15:$15,Z$11,Макро!21:21)</f>
        <v>5.4999999999999997E-3</v>
      </c>
      <c r="AA59" s="8">
        <f>SUMIF(Макро!$15:$15,AA$11,Макро!21:21)</f>
        <v>5.4999999999999997E-3</v>
      </c>
      <c r="AB59" s="8">
        <f>SUMIF(Макро!$15:$15,AB$11,Макро!21:21)</f>
        <v>5.4999999999999997E-3</v>
      </c>
      <c r="AC59" s="8">
        <f>SUMIF(Макро!$15:$15,AC$11,Макро!21:21)</f>
        <v>5.4999999999999997E-3</v>
      </c>
      <c r="AD59" s="8">
        <f>SUMIF(Макро!$15:$15,AD$11,Макро!21:21)</f>
        <v>5.4999999999999997E-3</v>
      </c>
      <c r="AE59" s="8">
        <f>SUMIF(Макро!$15:$15,AE$11,Макро!21:21)</f>
        <v>5.4999999999999997E-3</v>
      </c>
      <c r="AF59" s="8">
        <f>SUMIF(Макро!$15:$15,AF$11,Макро!21:21)</f>
        <v>5.4999999999999997E-3</v>
      </c>
      <c r="AG59" s="8">
        <f>SUMIF(Макро!$15:$15,AG$11,Макро!21:21)</f>
        <v>5.4999999999999997E-3</v>
      </c>
      <c r="AH59" s="8">
        <f>SUMIF(Макро!$15:$15,AH$11,Макро!21:21)</f>
        <v>5.4999999999999997E-3</v>
      </c>
      <c r="AI59" s="8">
        <f>SUMIF(Макро!$15:$15,AI$11,Макро!21:21)</f>
        <v>5.4999999999999997E-3</v>
      </c>
      <c r="AJ59" s="8">
        <f>SUMIF(Макро!$15:$15,AJ$11,Макро!21:21)</f>
        <v>5.4999999999999997E-3</v>
      </c>
      <c r="AK59" s="8">
        <f>SUMIF(Макро!$15:$15,AK$11,Макро!21:21)</f>
        <v>5.4999999999999997E-3</v>
      </c>
      <c r="AL59" s="8">
        <f>SUMIF(Макро!$15:$15,AL$11,Макро!21:21)</f>
        <v>5.4999999999999997E-3</v>
      </c>
      <c r="AM59" s="8">
        <f>SUMIF(Макро!$15:$15,AM$11,Макро!21:21)</f>
        <v>5.4999999999999997E-3</v>
      </c>
      <c r="AN59" s="8">
        <f>SUMIF(Макро!$15:$15,AN$11,Макро!21:21)</f>
        <v>5.4999999999999997E-3</v>
      </c>
      <c r="AO59" s="8">
        <f>SUMIF(Макро!$15:$15,AO$11,Макро!21:21)</f>
        <v>5.4999999999999997E-3</v>
      </c>
      <c r="AP59" s="8">
        <f>SUMIF(Макро!$15:$15,AP$11,Макро!21:21)</f>
        <v>5.4999999999999997E-3</v>
      </c>
      <c r="AQ59" s="8">
        <f>SUMIF(Макро!$15:$15,AQ$11,Макро!21:21)</f>
        <v>5.4999999999999997E-3</v>
      </c>
      <c r="AR59" s="8">
        <f>SUMIF(Макро!$15:$15,AR$11,Макро!21:21)</f>
        <v>5.4999999999999997E-3</v>
      </c>
      <c r="AS59" s="8">
        <f>SUMIF(Макро!$15:$15,AS$11,Макро!21:21)</f>
        <v>5.4999999999999997E-3</v>
      </c>
      <c r="AT59" s="8">
        <f>SUMIF(Макро!$15:$15,AT$11,Макро!21:21)</f>
        <v>5.4999999999999997E-3</v>
      </c>
      <c r="AU59" s="8">
        <f>SUMIF(Макро!$15:$15,AU$11,Макро!21:21)</f>
        <v>5.4999999999999997E-3</v>
      </c>
      <c r="AV59" s="8">
        <f>SUMIF(Макро!$15:$15,AV$11,Макро!21:21)</f>
        <v>5.4999999999999997E-3</v>
      </c>
      <c r="AW59" s="8">
        <f>SUMIF(Макро!$15:$15,AW$11,Макро!21:21)</f>
        <v>5.4999999999999997E-3</v>
      </c>
      <c r="AX59" s="8">
        <f>SUMIF(Макро!$15:$15,AX$11,Макро!21:21)</f>
        <v>5.4999999999999997E-3</v>
      </c>
      <c r="AY59" s="8">
        <f>SUMIF(Макро!$15:$15,AY$11,Макро!21:21)</f>
        <v>5.4999999999999997E-3</v>
      </c>
      <c r="AZ59" s="8">
        <f>SUMIF(Макро!$15:$15,AZ$11,Макро!21:21)</f>
        <v>5.4999999999999997E-3</v>
      </c>
      <c r="BA59" s="8">
        <f>SUMIF(Макро!$15:$15,BA$11,Макро!21:21)</f>
        <v>5.4999999999999997E-3</v>
      </c>
      <c r="BB59" s="8">
        <f>SUMIF(Макро!$15:$15,BB$11,Макро!21:21)</f>
        <v>5.4999999999999997E-3</v>
      </c>
      <c r="BC59" s="8">
        <f>SUMIF(Макро!$15:$15,BC$11,Макро!21:21)</f>
        <v>5.4999999999999997E-3</v>
      </c>
      <c r="BD59" s="8">
        <f>SUMIF(Макро!$15:$15,BD$11,Макро!21:21)</f>
        <v>5.4999999999999997E-3</v>
      </c>
      <c r="BE59" s="8">
        <f>SUMIF(Макро!$15:$15,BE$11,Макро!21:21)</f>
        <v>5.4999999999999997E-3</v>
      </c>
      <c r="BF59" s="8">
        <f>SUMIF(Макро!$15:$15,BF$11,Макро!21:21)</f>
        <v>5.4999999999999997E-3</v>
      </c>
      <c r="BG59" s="8">
        <f>SUMIF(Макро!$15:$15,BG$11,Макро!21:21)</f>
        <v>5.4999999999999997E-3</v>
      </c>
      <c r="BH59" s="8">
        <f>SUMIF(Макро!$15:$15,BH$11,Макро!21:21)</f>
        <v>5.4999999999999997E-3</v>
      </c>
      <c r="BI59" s="8">
        <f>SUMIF(Макро!$15:$15,BI$11,Макро!21:21)</f>
        <v>5.4999999999999997E-3</v>
      </c>
      <c r="BJ59" s="8">
        <f>SUMIF(Макро!$15:$15,BJ$11,Макро!21:21)</f>
        <v>5.4999999999999997E-3</v>
      </c>
      <c r="BK59" s="8">
        <f>SUMIF(Макро!$15:$15,BK$11,Макро!21:21)</f>
        <v>5.4999999999999997E-3</v>
      </c>
      <c r="BL59" s="8">
        <f>SUMIF(Макро!$15:$15,BL$11,Макро!21:21)</f>
        <v>5.4999999999999997E-3</v>
      </c>
      <c r="BM59" s="8">
        <f>SUMIF(Макро!$15:$15,BM$11,Макро!21:21)</f>
        <v>5.4999999999999997E-3</v>
      </c>
      <c r="BN59" s="8">
        <f>SUMIF(Макро!$15:$15,BN$11,Макро!21:21)</f>
        <v>5.4999999999999997E-3</v>
      </c>
      <c r="BO59" s="8">
        <f>SUMIF(Макро!$15:$15,BO$11,Макро!21:21)</f>
        <v>5.4999999999999997E-3</v>
      </c>
      <c r="BP59" s="8">
        <f>SUMIF(Макро!$15:$15,BP$11,Макро!21:21)</f>
        <v>5.4999999999999997E-3</v>
      </c>
      <c r="BQ59" s="8">
        <f>SUMIF(Макро!$15:$15,BQ$11,Макро!21:21)</f>
        <v>5.4999999999999997E-3</v>
      </c>
      <c r="BR59" s="8">
        <f>SUMIF(Макро!$15:$15,BR$11,Макро!21:21)</f>
        <v>5.4999999999999997E-3</v>
      </c>
      <c r="BS59" s="8">
        <f>SUMIF(Макро!$15:$15,BS$11,Макро!21:21)</f>
        <v>5.4999999999999997E-3</v>
      </c>
      <c r="BT59" s="8">
        <f>SUMIF(Макро!$15:$15,BT$11,Макро!21:21)</f>
        <v>5.4999999999999997E-3</v>
      </c>
      <c r="BU59" s="8">
        <f>SUMIF(Макро!$15:$15,BU$11,Макро!21:21)</f>
        <v>5.4999999999999997E-3</v>
      </c>
      <c r="BV59" s="8">
        <f>SUMIF(Макро!$15:$15,BV$11,Макро!21:21)</f>
        <v>5.4999999999999997E-3</v>
      </c>
      <c r="BW59" s="8">
        <f>SUMIF(Макро!$15:$15,BW$11,Макро!21:21)</f>
        <v>5.4999999999999997E-3</v>
      </c>
      <c r="BX59" s="8">
        <f>SUMIF(Макро!$15:$15,BX$11,Макро!21:21)</f>
        <v>5.4999999999999997E-3</v>
      </c>
      <c r="BY59" s="8">
        <f>SUMIF(Макро!$15:$15,BY$11,Макро!21:21)</f>
        <v>5.4999999999999997E-3</v>
      </c>
      <c r="BZ59" s="8">
        <f>SUMIF(Макро!$15:$15,BZ$11,Макро!21:21)</f>
        <v>5.4999999999999997E-3</v>
      </c>
      <c r="CA59" s="8">
        <f>SUMIF(Макро!$15:$15,CA$11,Макро!21:21)</f>
        <v>5.4999999999999997E-3</v>
      </c>
      <c r="CB59" s="8">
        <f>SUMIF(Макро!$15:$15,CB$11,Макро!21:21)</f>
        <v>5.4999999999999997E-3</v>
      </c>
      <c r="CC59" s="8">
        <f>SUMIF(Макро!$15:$15,CC$11,Макро!21:21)</f>
        <v>5.4999999999999997E-3</v>
      </c>
      <c r="CD59" s="8">
        <f>SUMIF(Макро!$15:$15,CD$11,Макро!21:21)</f>
        <v>5.4999999999999997E-3</v>
      </c>
      <c r="CE59" s="8">
        <f>SUMIF(Макро!$15:$15,CE$11,Макро!21:21)</f>
        <v>5.4999999999999997E-3</v>
      </c>
      <c r="CF59" s="8">
        <f>SUMIF(Макро!$15:$15,CF$11,Макро!21:21)</f>
        <v>5.4999999999999997E-3</v>
      </c>
      <c r="CG59" s="8">
        <f>SUMIF(Макро!$15:$15,CG$11,Макро!21:21)</f>
        <v>5.4999999999999997E-3</v>
      </c>
      <c r="CH59" s="8">
        <f>SUMIF(Макро!$15:$15,CH$11,Макро!21:21)</f>
        <v>5.4999999999999997E-3</v>
      </c>
      <c r="CI59" s="8">
        <f>SUMIF(Макро!$15:$15,CI$11,Макро!21:21)</f>
        <v>5.4999999999999997E-3</v>
      </c>
      <c r="CJ59" s="8">
        <f>SUMIF(Макро!$15:$15,CJ$11,Макро!21:21)</f>
        <v>5.4999999999999997E-3</v>
      </c>
      <c r="CK59" s="8">
        <f>SUMIF(Макро!$15:$15,CK$11,Макро!21:21)</f>
        <v>5.4999999999999997E-3</v>
      </c>
      <c r="CL59" s="8">
        <f>SUMIF(Макро!$15:$15,CL$11,Макро!21:21)</f>
        <v>5.4999999999999997E-3</v>
      </c>
      <c r="CM59" s="8">
        <f>SUMIF(Макро!$15:$15,CM$11,Макро!21:21)</f>
        <v>5.4999999999999997E-3</v>
      </c>
      <c r="CN59" s="8">
        <f>SUMIF(Макро!$15:$15,CN$11,Макро!21:21)</f>
        <v>5.4999999999999997E-3</v>
      </c>
      <c r="CO59" s="8">
        <f>SUMIF(Макро!$15:$15,CO$11,Макро!21:21)</f>
        <v>5.4999999999999997E-3</v>
      </c>
      <c r="CP59" s="8">
        <f>SUMIF(Макро!$15:$15,CP$11,Макро!21:21)</f>
        <v>5.4999999999999997E-3</v>
      </c>
      <c r="CQ59" s="8">
        <f>SUMIF(Макро!$15:$15,CQ$11,Макро!21:21)</f>
        <v>5.4999999999999997E-3</v>
      </c>
      <c r="CR59" s="8">
        <f>SUMIF(Макро!$15:$15,CR$11,Макро!21:21)</f>
        <v>5.4999999999999997E-3</v>
      </c>
      <c r="CS59" s="8">
        <f>SUMIF(Макро!$15:$15,CS$11,Макро!21:21)</f>
        <v>5.4999999999999997E-3</v>
      </c>
      <c r="CT59" s="8">
        <f>SUMIF(Макро!$15:$15,CT$11,Макро!21:21)</f>
        <v>5.4999999999999997E-3</v>
      </c>
      <c r="CU59" s="8">
        <f>SUMIF(Макро!$15:$15,CU$11,Макро!21:21)</f>
        <v>5.4999999999999997E-3</v>
      </c>
      <c r="CV59" s="8">
        <f>SUMIF(Макро!$15:$15,CV$11,Макро!21:21)</f>
        <v>5.4999999999999997E-3</v>
      </c>
      <c r="CW59" s="8">
        <f>SUMIF(Макро!$15:$15,CW$11,Макро!21:21)</f>
        <v>5.4999999999999997E-3</v>
      </c>
      <c r="CX59" s="8">
        <f>SUMIF(Макро!$15:$15,CX$11,Макро!21:21)</f>
        <v>5.4999999999999997E-3</v>
      </c>
      <c r="CY59" s="8">
        <f>SUMIF(Макро!$15:$15,CY$11,Макро!21:21)</f>
        <v>5.4999999999999997E-3</v>
      </c>
      <c r="CZ59" s="8">
        <f>SUMIF(Макро!$15:$15,CZ$11,Макро!21:21)</f>
        <v>5.4999999999999997E-3</v>
      </c>
      <c r="DA59" s="8">
        <f>SUMIF(Макро!$15:$15,DA$11,Макро!21:21)</f>
        <v>5.4999999999999997E-3</v>
      </c>
      <c r="DB59" s="8">
        <f>SUMIF(Макро!$15:$15,DB$11,Макро!21:21)</f>
        <v>5.4999999999999997E-3</v>
      </c>
      <c r="DC59" s="8">
        <f>SUMIF(Макро!$15:$15,DC$11,Макро!21:21)</f>
        <v>5.4999999999999997E-3</v>
      </c>
      <c r="DD59" s="8">
        <f>SUMIF(Макро!$15:$15,DD$11,Макро!21:21)</f>
        <v>5.4999999999999997E-3</v>
      </c>
      <c r="DE59" s="8">
        <f>SUMIF(Макро!$15:$15,DE$11,Макро!21:21)</f>
        <v>5.4999999999999997E-3</v>
      </c>
      <c r="DF59" s="8">
        <f>SUMIF(Макро!$15:$15,DF$11,Макро!21:21)</f>
        <v>5.4999999999999997E-3</v>
      </c>
      <c r="DG59" s="8">
        <f>SUMIF(Макро!$15:$15,DG$11,Макро!21:21)</f>
        <v>5.4999999999999997E-3</v>
      </c>
      <c r="DH59" s="8">
        <f>SUMIF(Макро!$15:$15,DH$11,Макро!21:21)</f>
        <v>5.4999999999999997E-3</v>
      </c>
      <c r="DI59" s="8">
        <f>SUMIF(Макро!$15:$15,DI$11,Макро!21:21)</f>
        <v>0</v>
      </c>
      <c r="DJ59" s="8">
        <f>SUMIF(Макро!$15:$15,DJ$11,Макро!21:21)</f>
        <v>0</v>
      </c>
    </row>
    <row r="60" spans="1:114">
      <c r="B60" s="1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row>
    <row r="61" spans="1:114">
      <c r="B61" s="11" t="s">
        <v>209</v>
      </c>
      <c r="H61" s="7" t="s">
        <v>0</v>
      </c>
      <c r="I61" s="3">
        <v>0</v>
      </c>
      <c r="J61" s="5">
        <f>Capex!K268</f>
        <v>0</v>
      </c>
      <c r="K61" s="5">
        <f>Capex!L268</f>
        <v>0</v>
      </c>
      <c r="L61" s="5">
        <f>Capex!M268</f>
        <v>0</v>
      </c>
      <c r="M61" s="5">
        <f>Capex!N268</f>
        <v>0</v>
      </c>
      <c r="N61" s="5">
        <f>Capex!O268</f>
        <v>0</v>
      </c>
      <c r="O61" s="5">
        <f>Capex!P268</f>
        <v>1000000</v>
      </c>
      <c r="P61" s="5">
        <f>Capex!Q268</f>
        <v>1483333.4</v>
      </c>
      <c r="Q61" s="5">
        <f>Capex!R268</f>
        <v>1458333.3</v>
      </c>
      <c r="R61" s="5">
        <f>Capex!S268</f>
        <v>1433333.3</v>
      </c>
      <c r="S61" s="5">
        <f>Capex!T268</f>
        <v>1408333.4</v>
      </c>
      <c r="T61" s="5">
        <f>Capex!U268</f>
        <v>1383333.3</v>
      </c>
      <c r="U61" s="5">
        <f>Capex!V268</f>
        <v>1358333.3</v>
      </c>
      <c r="V61" s="5">
        <f>Capex!W268</f>
        <v>1333333.3999999999</v>
      </c>
      <c r="W61" s="5">
        <f>Capex!X268</f>
        <v>1308333.3</v>
      </c>
      <c r="X61" s="5">
        <f>Capex!Y268</f>
        <v>1283333.3</v>
      </c>
      <c r="Y61" s="5">
        <f>Capex!Z268</f>
        <v>1258333.3999999999</v>
      </c>
      <c r="Z61" s="5">
        <f>Capex!AA268</f>
        <v>1233333.3</v>
      </c>
      <c r="AA61" s="5">
        <f>Capex!AB268</f>
        <v>1208333.3</v>
      </c>
      <c r="AB61" s="5">
        <f>Capex!AC268</f>
        <v>1183333.3999999999</v>
      </c>
      <c r="AC61" s="5">
        <f>Capex!AD268</f>
        <v>1158333.3</v>
      </c>
      <c r="AD61" s="5">
        <f>Capex!AE268</f>
        <v>1133333.3</v>
      </c>
      <c r="AE61" s="5">
        <f>Capex!AF268</f>
        <v>1108333.3999999999</v>
      </c>
      <c r="AF61" s="5">
        <f>Capex!AG268</f>
        <v>1083333.3</v>
      </c>
      <c r="AG61" s="5">
        <f>Capex!AH268</f>
        <v>1058333.3</v>
      </c>
      <c r="AH61" s="5">
        <f>Capex!AI268</f>
        <v>1033333.4</v>
      </c>
      <c r="AI61" s="5">
        <f>Capex!AJ268</f>
        <v>1008333.3</v>
      </c>
      <c r="AJ61" s="5">
        <f>Capex!AK268</f>
        <v>983333.3</v>
      </c>
      <c r="AK61" s="5">
        <f>Capex!AL268</f>
        <v>958333.4</v>
      </c>
      <c r="AL61" s="5">
        <f>Capex!AM268</f>
        <v>933333.3</v>
      </c>
      <c r="AM61" s="5">
        <f>Capex!AN268</f>
        <v>908333.3</v>
      </c>
      <c r="AN61" s="5">
        <f>Capex!AO268</f>
        <v>883333.4</v>
      </c>
      <c r="AO61" s="5">
        <f>Capex!AP268</f>
        <v>858333.3</v>
      </c>
      <c r="AP61" s="5">
        <f>Capex!AQ268</f>
        <v>833333.3</v>
      </c>
      <c r="AQ61" s="5">
        <f>Capex!AR268</f>
        <v>808333.4</v>
      </c>
      <c r="AR61" s="5">
        <f>Capex!AS268</f>
        <v>783333.3</v>
      </c>
      <c r="AS61" s="5">
        <f>Capex!AT268</f>
        <v>758333.3</v>
      </c>
      <c r="AT61" s="5">
        <f>Capex!AU268</f>
        <v>733333.4</v>
      </c>
      <c r="AU61" s="5">
        <f>Capex!AV268</f>
        <v>708333.3</v>
      </c>
      <c r="AV61" s="5">
        <f>Capex!AW268</f>
        <v>683333.3</v>
      </c>
      <c r="AW61" s="5">
        <f>Capex!AX268</f>
        <v>658333.4</v>
      </c>
      <c r="AX61" s="5">
        <f>Capex!AY268</f>
        <v>633333.30000000005</v>
      </c>
      <c r="AY61" s="5">
        <f>Capex!AZ268</f>
        <v>608333.30000000005</v>
      </c>
      <c r="AZ61" s="5">
        <f>Capex!BA268</f>
        <v>583333.4</v>
      </c>
      <c r="BA61" s="5">
        <f>Capex!BB268</f>
        <v>558333.30000000005</v>
      </c>
      <c r="BB61" s="5">
        <f>Capex!BC268</f>
        <v>533333.30000000005</v>
      </c>
      <c r="BC61" s="5">
        <f>Capex!BD268</f>
        <v>508333.4</v>
      </c>
      <c r="BD61" s="5">
        <f>Capex!BE268</f>
        <v>483333.3</v>
      </c>
      <c r="BE61" s="5">
        <f>Capex!BF268</f>
        <v>458333.3</v>
      </c>
      <c r="BF61" s="5">
        <f>Capex!BG268</f>
        <v>433333.4</v>
      </c>
      <c r="BG61" s="5">
        <f>Capex!BH268</f>
        <v>408333.3</v>
      </c>
      <c r="BH61" s="5">
        <f>Capex!BI268</f>
        <v>383333.3</v>
      </c>
      <c r="BI61" s="5">
        <f>Capex!BJ268</f>
        <v>358333.4</v>
      </c>
      <c r="BJ61" s="5">
        <f>Capex!BK268</f>
        <v>333333.3</v>
      </c>
      <c r="BK61" s="5">
        <f>Capex!BL268</f>
        <v>308333.3</v>
      </c>
      <c r="BL61" s="5">
        <f>Capex!BM268</f>
        <v>283333.40000000002</v>
      </c>
      <c r="BM61" s="5">
        <f>Capex!BN268</f>
        <v>258333.3</v>
      </c>
      <c r="BN61" s="5">
        <f>Capex!BO268</f>
        <v>233333.3</v>
      </c>
      <c r="BO61" s="5">
        <f>Capex!BP268</f>
        <v>208333.4</v>
      </c>
      <c r="BP61" s="5">
        <f>Capex!BQ268</f>
        <v>183333.3</v>
      </c>
      <c r="BQ61" s="5">
        <f>Capex!BR268</f>
        <v>158333.29999999999</v>
      </c>
      <c r="BR61" s="5">
        <f>Capex!BS268</f>
        <v>133333.4</v>
      </c>
      <c r="BS61" s="5">
        <f>Capex!BT268</f>
        <v>108333.3</v>
      </c>
      <c r="BT61" s="5">
        <f>Capex!BU268</f>
        <v>83333.3</v>
      </c>
      <c r="BU61" s="5">
        <f>Capex!BV268</f>
        <v>58333.4</v>
      </c>
      <c r="BV61" s="5">
        <f>Capex!BW268</f>
        <v>33333.300000000003</v>
      </c>
      <c r="BW61" s="5">
        <f>Capex!BX268</f>
        <v>8333.2999999999993</v>
      </c>
      <c r="BX61" s="5">
        <f>Capex!BY268</f>
        <v>0</v>
      </c>
      <c r="BY61" s="5">
        <f>Capex!BZ268</f>
        <v>0</v>
      </c>
      <c r="BZ61" s="5">
        <f>Capex!CA268</f>
        <v>0</v>
      </c>
      <c r="CA61" s="5">
        <f>Capex!CB268</f>
        <v>0</v>
      </c>
      <c r="CB61" s="5">
        <f>Capex!CC268</f>
        <v>0</v>
      </c>
      <c r="CC61" s="5">
        <f>Capex!CD268</f>
        <v>0</v>
      </c>
      <c r="CD61" s="5">
        <f>Capex!CE268</f>
        <v>0</v>
      </c>
      <c r="CE61" s="5">
        <f>Capex!CF268</f>
        <v>0</v>
      </c>
      <c r="CF61" s="5">
        <f>Capex!CG268</f>
        <v>0</v>
      </c>
      <c r="CG61" s="5">
        <f>Capex!CH268</f>
        <v>0</v>
      </c>
      <c r="CH61" s="5">
        <f>Capex!CI268</f>
        <v>0</v>
      </c>
      <c r="CI61" s="5">
        <f>Capex!CJ268</f>
        <v>0</v>
      </c>
      <c r="CJ61" s="5">
        <f>Capex!CK268</f>
        <v>0</v>
      </c>
      <c r="CK61" s="5">
        <f>Capex!CL268</f>
        <v>0</v>
      </c>
      <c r="CL61" s="5">
        <f>Capex!CM268</f>
        <v>0</v>
      </c>
      <c r="CM61" s="5">
        <f>Capex!CN268</f>
        <v>0</v>
      </c>
      <c r="CN61" s="5">
        <f>Capex!CO268</f>
        <v>0</v>
      </c>
      <c r="CO61" s="5">
        <f>Capex!CP268</f>
        <v>0</v>
      </c>
      <c r="CP61" s="5">
        <f>Capex!CQ268</f>
        <v>0</v>
      </c>
      <c r="CQ61" s="5">
        <f>Capex!CR268</f>
        <v>0</v>
      </c>
      <c r="CR61" s="5">
        <f>Capex!CS268</f>
        <v>0</v>
      </c>
      <c r="CS61" s="5">
        <f>Capex!CT268</f>
        <v>0</v>
      </c>
      <c r="CT61" s="5">
        <f>Capex!CU268</f>
        <v>0</v>
      </c>
      <c r="CU61" s="5">
        <f>Capex!CV268</f>
        <v>0</v>
      </c>
      <c r="CV61" s="5">
        <f>Capex!CW268</f>
        <v>0</v>
      </c>
      <c r="CW61" s="5">
        <f>Capex!CX268</f>
        <v>0</v>
      </c>
      <c r="CX61" s="5">
        <f>Capex!CY268</f>
        <v>0</v>
      </c>
      <c r="CY61" s="5">
        <f>Capex!CZ268</f>
        <v>0</v>
      </c>
      <c r="CZ61" s="5">
        <f>Capex!DA268</f>
        <v>0</v>
      </c>
      <c r="DA61" s="5">
        <f>Capex!DB268</f>
        <v>0</v>
      </c>
      <c r="DB61" s="5">
        <f>Capex!DC268</f>
        <v>0</v>
      </c>
      <c r="DC61" s="5">
        <f>Capex!DD268</f>
        <v>0</v>
      </c>
      <c r="DD61" s="5">
        <f>Capex!DE268</f>
        <v>0</v>
      </c>
      <c r="DE61" s="5">
        <f>Capex!DF268</f>
        <v>0</v>
      </c>
      <c r="DF61" s="5">
        <f>Capex!DG268</f>
        <v>0</v>
      </c>
      <c r="DG61" s="5">
        <f>Capex!DH268</f>
        <v>0</v>
      </c>
      <c r="DH61" s="5">
        <f>Capex!DI268</f>
        <v>0</v>
      </c>
      <c r="DI61" s="5">
        <f>Capex!DJ268</f>
        <v>0</v>
      </c>
      <c r="DJ61" s="5">
        <f>Capex!DK268</f>
        <v>0</v>
      </c>
    </row>
    <row r="62" spans="1:114">
      <c r="B62" s="11" t="s">
        <v>455</v>
      </c>
      <c r="H62" s="7" t="s">
        <v>0</v>
      </c>
      <c r="J62" s="5">
        <f>AVERAGE(I61:J61)</f>
        <v>0</v>
      </c>
      <c r="K62" s="5">
        <f t="shared" ref="K62:BV62" si="150">AVERAGE(J61:K61)</f>
        <v>0</v>
      </c>
      <c r="L62" s="5">
        <f t="shared" si="150"/>
        <v>0</v>
      </c>
      <c r="M62" s="5">
        <f t="shared" si="150"/>
        <v>0</v>
      </c>
      <c r="N62" s="5">
        <f t="shared" si="150"/>
        <v>0</v>
      </c>
      <c r="O62" s="5">
        <f t="shared" si="150"/>
        <v>500000</v>
      </c>
      <c r="P62" s="5">
        <f t="shared" si="150"/>
        <v>1241666.7</v>
      </c>
      <c r="Q62" s="5">
        <f t="shared" si="150"/>
        <v>1470833.35</v>
      </c>
      <c r="R62" s="5">
        <f t="shared" si="150"/>
        <v>1445833.3</v>
      </c>
      <c r="S62" s="5">
        <f t="shared" si="150"/>
        <v>1420833.35</v>
      </c>
      <c r="T62" s="5">
        <f t="shared" si="150"/>
        <v>1395833.35</v>
      </c>
      <c r="U62" s="5">
        <f t="shared" si="150"/>
        <v>1370833.3</v>
      </c>
      <c r="V62" s="5">
        <f t="shared" si="150"/>
        <v>1345833.35</v>
      </c>
      <c r="W62" s="5">
        <f t="shared" si="150"/>
        <v>1320833.3500000001</v>
      </c>
      <c r="X62" s="5">
        <f t="shared" si="150"/>
        <v>1295833.3</v>
      </c>
      <c r="Y62" s="5">
        <f t="shared" si="150"/>
        <v>1270833.3500000001</v>
      </c>
      <c r="Z62" s="5">
        <f t="shared" si="150"/>
        <v>1245833.3500000001</v>
      </c>
      <c r="AA62" s="5">
        <f t="shared" si="150"/>
        <v>1220833.3</v>
      </c>
      <c r="AB62" s="5">
        <f t="shared" si="150"/>
        <v>1195833.3500000001</v>
      </c>
      <c r="AC62" s="5">
        <f t="shared" si="150"/>
        <v>1170833.3500000001</v>
      </c>
      <c r="AD62" s="5">
        <f t="shared" si="150"/>
        <v>1145833.3</v>
      </c>
      <c r="AE62" s="5">
        <f t="shared" si="150"/>
        <v>1120833.3500000001</v>
      </c>
      <c r="AF62" s="5">
        <f t="shared" si="150"/>
        <v>1095833.3500000001</v>
      </c>
      <c r="AG62" s="5">
        <f t="shared" si="150"/>
        <v>1070833.3</v>
      </c>
      <c r="AH62" s="5">
        <f t="shared" si="150"/>
        <v>1045833.3500000001</v>
      </c>
      <c r="AI62" s="5">
        <f t="shared" si="150"/>
        <v>1020833.3500000001</v>
      </c>
      <c r="AJ62" s="5">
        <f t="shared" si="150"/>
        <v>995833.3</v>
      </c>
      <c r="AK62" s="5">
        <f t="shared" si="150"/>
        <v>970833.35000000009</v>
      </c>
      <c r="AL62" s="5">
        <f t="shared" si="150"/>
        <v>945833.35000000009</v>
      </c>
      <c r="AM62" s="5">
        <f t="shared" si="150"/>
        <v>920833.3</v>
      </c>
      <c r="AN62" s="5">
        <f t="shared" si="150"/>
        <v>895833.35000000009</v>
      </c>
      <c r="AO62" s="5">
        <f t="shared" si="150"/>
        <v>870833.35000000009</v>
      </c>
      <c r="AP62" s="5">
        <f t="shared" si="150"/>
        <v>845833.3</v>
      </c>
      <c r="AQ62" s="5">
        <f t="shared" si="150"/>
        <v>820833.35000000009</v>
      </c>
      <c r="AR62" s="5">
        <f t="shared" si="150"/>
        <v>795833.35000000009</v>
      </c>
      <c r="AS62" s="5">
        <f t="shared" si="150"/>
        <v>770833.3</v>
      </c>
      <c r="AT62" s="5">
        <f t="shared" si="150"/>
        <v>745833.35000000009</v>
      </c>
      <c r="AU62" s="5">
        <f t="shared" si="150"/>
        <v>720833.35000000009</v>
      </c>
      <c r="AV62" s="5">
        <f t="shared" si="150"/>
        <v>695833.3</v>
      </c>
      <c r="AW62" s="5">
        <f t="shared" si="150"/>
        <v>670833.35000000009</v>
      </c>
      <c r="AX62" s="5">
        <f t="shared" si="150"/>
        <v>645833.35000000009</v>
      </c>
      <c r="AY62" s="5">
        <f t="shared" si="150"/>
        <v>620833.30000000005</v>
      </c>
      <c r="AZ62" s="5">
        <f t="shared" si="150"/>
        <v>595833.35000000009</v>
      </c>
      <c r="BA62" s="5">
        <f t="shared" si="150"/>
        <v>570833.35000000009</v>
      </c>
      <c r="BB62" s="5">
        <f t="shared" si="150"/>
        <v>545833.30000000005</v>
      </c>
      <c r="BC62" s="5">
        <f t="shared" si="150"/>
        <v>520833.35000000003</v>
      </c>
      <c r="BD62" s="5">
        <f t="shared" si="150"/>
        <v>495833.35</v>
      </c>
      <c r="BE62" s="5">
        <f t="shared" si="150"/>
        <v>470833.3</v>
      </c>
      <c r="BF62" s="5">
        <f t="shared" si="150"/>
        <v>445833.35</v>
      </c>
      <c r="BG62" s="5">
        <f t="shared" si="150"/>
        <v>420833.35</v>
      </c>
      <c r="BH62" s="5">
        <f t="shared" si="150"/>
        <v>395833.3</v>
      </c>
      <c r="BI62" s="5">
        <f t="shared" si="150"/>
        <v>370833.35</v>
      </c>
      <c r="BJ62" s="5">
        <f t="shared" si="150"/>
        <v>345833.35</v>
      </c>
      <c r="BK62" s="5">
        <f t="shared" si="150"/>
        <v>320833.3</v>
      </c>
      <c r="BL62" s="5">
        <f t="shared" si="150"/>
        <v>295833.34999999998</v>
      </c>
      <c r="BM62" s="5">
        <f t="shared" si="150"/>
        <v>270833.34999999998</v>
      </c>
      <c r="BN62" s="5">
        <f t="shared" si="150"/>
        <v>245833.3</v>
      </c>
      <c r="BO62" s="5">
        <f t="shared" si="150"/>
        <v>220833.34999999998</v>
      </c>
      <c r="BP62" s="5">
        <f t="shared" si="150"/>
        <v>195833.34999999998</v>
      </c>
      <c r="BQ62" s="5">
        <f t="shared" si="150"/>
        <v>170833.3</v>
      </c>
      <c r="BR62" s="5">
        <f t="shared" si="150"/>
        <v>145833.34999999998</v>
      </c>
      <c r="BS62" s="5">
        <f t="shared" si="150"/>
        <v>120833.35</v>
      </c>
      <c r="BT62" s="5">
        <f t="shared" si="150"/>
        <v>95833.3</v>
      </c>
      <c r="BU62" s="5">
        <f t="shared" si="150"/>
        <v>70833.350000000006</v>
      </c>
      <c r="BV62" s="5">
        <f t="shared" si="150"/>
        <v>45833.350000000006</v>
      </c>
      <c r="BW62" s="5">
        <f t="shared" ref="BW62:DJ62" si="151">AVERAGE(BV61:BW61)</f>
        <v>20833.300000000003</v>
      </c>
      <c r="BX62" s="5">
        <f t="shared" si="151"/>
        <v>4166.6499999999996</v>
      </c>
      <c r="BY62" s="5">
        <f t="shared" si="151"/>
        <v>0</v>
      </c>
      <c r="BZ62" s="5">
        <f t="shared" si="151"/>
        <v>0</v>
      </c>
      <c r="CA62" s="5">
        <f t="shared" si="151"/>
        <v>0</v>
      </c>
      <c r="CB62" s="5">
        <f t="shared" si="151"/>
        <v>0</v>
      </c>
      <c r="CC62" s="5">
        <f t="shared" si="151"/>
        <v>0</v>
      </c>
      <c r="CD62" s="5">
        <f t="shared" si="151"/>
        <v>0</v>
      </c>
      <c r="CE62" s="5">
        <f t="shared" si="151"/>
        <v>0</v>
      </c>
      <c r="CF62" s="5">
        <f t="shared" si="151"/>
        <v>0</v>
      </c>
      <c r="CG62" s="5">
        <f t="shared" si="151"/>
        <v>0</v>
      </c>
      <c r="CH62" s="5">
        <f t="shared" si="151"/>
        <v>0</v>
      </c>
      <c r="CI62" s="5">
        <f t="shared" si="151"/>
        <v>0</v>
      </c>
      <c r="CJ62" s="5">
        <f t="shared" si="151"/>
        <v>0</v>
      </c>
      <c r="CK62" s="5">
        <f t="shared" si="151"/>
        <v>0</v>
      </c>
      <c r="CL62" s="5">
        <f t="shared" si="151"/>
        <v>0</v>
      </c>
      <c r="CM62" s="5">
        <f t="shared" si="151"/>
        <v>0</v>
      </c>
      <c r="CN62" s="5">
        <f t="shared" si="151"/>
        <v>0</v>
      </c>
      <c r="CO62" s="5">
        <f t="shared" si="151"/>
        <v>0</v>
      </c>
      <c r="CP62" s="5">
        <f t="shared" si="151"/>
        <v>0</v>
      </c>
      <c r="CQ62" s="5">
        <f t="shared" si="151"/>
        <v>0</v>
      </c>
      <c r="CR62" s="5">
        <f t="shared" si="151"/>
        <v>0</v>
      </c>
      <c r="CS62" s="5">
        <f t="shared" si="151"/>
        <v>0</v>
      </c>
      <c r="CT62" s="5">
        <f t="shared" si="151"/>
        <v>0</v>
      </c>
      <c r="CU62" s="5">
        <f t="shared" si="151"/>
        <v>0</v>
      </c>
      <c r="CV62" s="5">
        <f t="shared" si="151"/>
        <v>0</v>
      </c>
      <c r="CW62" s="5">
        <f t="shared" si="151"/>
        <v>0</v>
      </c>
      <c r="CX62" s="5">
        <f t="shared" si="151"/>
        <v>0</v>
      </c>
      <c r="CY62" s="5">
        <f t="shared" si="151"/>
        <v>0</v>
      </c>
      <c r="CZ62" s="5">
        <f t="shared" si="151"/>
        <v>0</v>
      </c>
      <c r="DA62" s="5">
        <f t="shared" si="151"/>
        <v>0</v>
      </c>
      <c r="DB62" s="5">
        <f t="shared" si="151"/>
        <v>0</v>
      </c>
      <c r="DC62" s="5">
        <f t="shared" si="151"/>
        <v>0</v>
      </c>
      <c r="DD62" s="5">
        <f t="shared" si="151"/>
        <v>0</v>
      </c>
      <c r="DE62" s="5">
        <f t="shared" si="151"/>
        <v>0</v>
      </c>
      <c r="DF62" s="5">
        <f t="shared" si="151"/>
        <v>0</v>
      </c>
      <c r="DG62" s="5">
        <f t="shared" si="151"/>
        <v>0</v>
      </c>
      <c r="DH62" s="5">
        <f t="shared" si="151"/>
        <v>0</v>
      </c>
      <c r="DI62" s="5">
        <f t="shared" si="151"/>
        <v>0</v>
      </c>
      <c r="DJ62" s="5">
        <f t="shared" si="151"/>
        <v>0</v>
      </c>
    </row>
    <row r="63" spans="1:114">
      <c r="B63" s="1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row>
    <row r="64" spans="1:114">
      <c r="B64" s="11" t="s">
        <v>156</v>
      </c>
      <c r="H64" s="7" t="s">
        <v>0</v>
      </c>
      <c r="J64" s="5">
        <f>I67</f>
        <v>0</v>
      </c>
      <c r="K64" s="5">
        <f t="shared" ref="K64:BV64" si="152">J67</f>
        <v>0</v>
      </c>
      <c r="L64" s="5">
        <f t="shared" si="152"/>
        <v>0</v>
      </c>
      <c r="M64" s="5">
        <f t="shared" si="152"/>
        <v>0</v>
      </c>
      <c r="N64" s="5">
        <f t="shared" si="152"/>
        <v>0</v>
      </c>
      <c r="O64" s="5">
        <f t="shared" si="152"/>
        <v>0</v>
      </c>
      <c r="P64" s="5">
        <f t="shared" si="152"/>
        <v>2750</v>
      </c>
      <c r="Q64" s="5">
        <f t="shared" si="152"/>
        <v>6829.1668499999996</v>
      </c>
      <c r="R64" s="5">
        <f t="shared" si="152"/>
        <v>8089.5834249999989</v>
      </c>
      <c r="S64" s="5">
        <f t="shared" si="152"/>
        <v>7952.0831500000004</v>
      </c>
      <c r="T64" s="5">
        <f t="shared" si="152"/>
        <v>7814.5834249999989</v>
      </c>
      <c r="U64" s="5">
        <f t="shared" si="152"/>
        <v>7677.0834249999989</v>
      </c>
      <c r="V64" s="5">
        <f t="shared" si="152"/>
        <v>7539.5831500000004</v>
      </c>
      <c r="W64" s="5">
        <f t="shared" si="152"/>
        <v>7402.0834249999989</v>
      </c>
      <c r="X64" s="5">
        <f t="shared" si="152"/>
        <v>7264.5834249999989</v>
      </c>
      <c r="Y64" s="5">
        <f t="shared" si="152"/>
        <v>7127.0831500000004</v>
      </c>
      <c r="Z64" s="5">
        <f t="shared" si="152"/>
        <v>6989.5834249999989</v>
      </c>
      <c r="AA64" s="5">
        <f t="shared" si="152"/>
        <v>6852.0834249999989</v>
      </c>
      <c r="AB64" s="5">
        <f t="shared" si="152"/>
        <v>6714.5831500000004</v>
      </c>
      <c r="AC64" s="5">
        <f t="shared" si="152"/>
        <v>6577.0834249999989</v>
      </c>
      <c r="AD64" s="5">
        <f t="shared" si="152"/>
        <v>6439.5834249999989</v>
      </c>
      <c r="AE64" s="5">
        <f t="shared" si="152"/>
        <v>6302.0831500000004</v>
      </c>
      <c r="AF64" s="5">
        <f t="shared" si="152"/>
        <v>6164.5834249999989</v>
      </c>
      <c r="AG64" s="5">
        <f t="shared" si="152"/>
        <v>6027.0834249999989</v>
      </c>
      <c r="AH64" s="5">
        <f t="shared" si="152"/>
        <v>5889.5831500000004</v>
      </c>
      <c r="AI64" s="5">
        <f t="shared" si="152"/>
        <v>5752.0834249999989</v>
      </c>
      <c r="AJ64" s="5">
        <f t="shared" si="152"/>
        <v>5614.5834249999989</v>
      </c>
      <c r="AK64" s="5">
        <f t="shared" si="152"/>
        <v>5477.0831500000004</v>
      </c>
      <c r="AL64" s="5">
        <f t="shared" si="152"/>
        <v>5339.5834249999989</v>
      </c>
      <c r="AM64" s="5">
        <f t="shared" si="152"/>
        <v>5202.0834249999989</v>
      </c>
      <c r="AN64" s="5">
        <f t="shared" si="152"/>
        <v>5064.5831500000004</v>
      </c>
      <c r="AO64" s="5">
        <f t="shared" si="152"/>
        <v>4927.0834249999989</v>
      </c>
      <c r="AP64" s="5">
        <f t="shared" si="152"/>
        <v>4789.5834249999989</v>
      </c>
      <c r="AQ64" s="5">
        <f t="shared" si="152"/>
        <v>4652.0831500000004</v>
      </c>
      <c r="AR64" s="5">
        <f t="shared" si="152"/>
        <v>4514.5834249999989</v>
      </c>
      <c r="AS64" s="5">
        <f t="shared" si="152"/>
        <v>4377.0834249999989</v>
      </c>
      <c r="AT64" s="5">
        <f t="shared" si="152"/>
        <v>4239.5831500000004</v>
      </c>
      <c r="AU64" s="5">
        <f t="shared" si="152"/>
        <v>4102.0834250000007</v>
      </c>
      <c r="AV64" s="5">
        <f t="shared" si="152"/>
        <v>3964.5834250000007</v>
      </c>
      <c r="AW64" s="5">
        <f t="shared" si="152"/>
        <v>3827.0831500000004</v>
      </c>
      <c r="AX64" s="5">
        <f t="shared" si="152"/>
        <v>3689.5834250000007</v>
      </c>
      <c r="AY64" s="5">
        <f t="shared" si="152"/>
        <v>3552.0834250000007</v>
      </c>
      <c r="AZ64" s="5">
        <f t="shared" si="152"/>
        <v>3414.5831500000004</v>
      </c>
      <c r="BA64" s="5">
        <f t="shared" si="152"/>
        <v>3277.0834250000007</v>
      </c>
      <c r="BB64" s="5">
        <f t="shared" si="152"/>
        <v>3139.5834250000007</v>
      </c>
      <c r="BC64" s="5">
        <f t="shared" si="152"/>
        <v>3002.0831500000004</v>
      </c>
      <c r="BD64" s="5">
        <f t="shared" si="152"/>
        <v>2864.5834249999998</v>
      </c>
      <c r="BE64" s="5">
        <f t="shared" si="152"/>
        <v>2727.0834249999998</v>
      </c>
      <c r="BF64" s="5">
        <f t="shared" si="152"/>
        <v>2589.5831499999995</v>
      </c>
      <c r="BG64" s="5">
        <f t="shared" si="152"/>
        <v>2452.0834249999998</v>
      </c>
      <c r="BH64" s="5">
        <f t="shared" si="152"/>
        <v>2314.5834249999998</v>
      </c>
      <c r="BI64" s="5">
        <f t="shared" si="152"/>
        <v>2177.0831499999995</v>
      </c>
      <c r="BJ64" s="5">
        <f t="shared" si="152"/>
        <v>2039.5834249999998</v>
      </c>
      <c r="BK64" s="5">
        <f t="shared" si="152"/>
        <v>1902.0834249999998</v>
      </c>
      <c r="BL64" s="5">
        <f t="shared" si="152"/>
        <v>1764.5831499999999</v>
      </c>
      <c r="BM64" s="5">
        <f t="shared" si="152"/>
        <v>1627.0834249999998</v>
      </c>
      <c r="BN64" s="5">
        <f t="shared" si="152"/>
        <v>1489.5834249999998</v>
      </c>
      <c r="BO64" s="5">
        <f t="shared" si="152"/>
        <v>1352.0831499999999</v>
      </c>
      <c r="BP64" s="5">
        <f t="shared" si="152"/>
        <v>1214.5834249999998</v>
      </c>
      <c r="BQ64" s="5">
        <f t="shared" si="152"/>
        <v>1077.0834249999998</v>
      </c>
      <c r="BR64" s="5">
        <f t="shared" si="152"/>
        <v>939.58314999999993</v>
      </c>
      <c r="BS64" s="5">
        <f t="shared" si="152"/>
        <v>802.08342499999981</v>
      </c>
      <c r="BT64" s="5">
        <f t="shared" si="152"/>
        <v>664.58342500000003</v>
      </c>
      <c r="BU64" s="5">
        <f t="shared" si="152"/>
        <v>527.08314999999993</v>
      </c>
      <c r="BV64" s="5">
        <f t="shared" si="152"/>
        <v>389.58342500000003</v>
      </c>
      <c r="BW64" s="5">
        <f t="shared" ref="BW64:DJ64" si="153">BV67</f>
        <v>252.08342500000003</v>
      </c>
      <c r="BX64" s="5">
        <f t="shared" si="153"/>
        <v>114.58314999999999</v>
      </c>
      <c r="BY64" s="5">
        <f t="shared" si="153"/>
        <v>22.916574999999995</v>
      </c>
      <c r="BZ64" s="5">
        <f t="shared" si="153"/>
        <v>0</v>
      </c>
      <c r="CA64" s="5">
        <f t="shared" si="153"/>
        <v>0</v>
      </c>
      <c r="CB64" s="5">
        <f t="shared" si="153"/>
        <v>0</v>
      </c>
      <c r="CC64" s="5">
        <f t="shared" si="153"/>
        <v>0</v>
      </c>
      <c r="CD64" s="5">
        <f t="shared" si="153"/>
        <v>0</v>
      </c>
      <c r="CE64" s="5">
        <f t="shared" si="153"/>
        <v>0</v>
      </c>
      <c r="CF64" s="5">
        <f t="shared" si="153"/>
        <v>0</v>
      </c>
      <c r="CG64" s="5">
        <f t="shared" si="153"/>
        <v>0</v>
      </c>
      <c r="CH64" s="5">
        <f t="shared" si="153"/>
        <v>0</v>
      </c>
      <c r="CI64" s="5">
        <f t="shared" si="153"/>
        <v>0</v>
      </c>
      <c r="CJ64" s="5">
        <f t="shared" si="153"/>
        <v>0</v>
      </c>
      <c r="CK64" s="5">
        <f t="shared" si="153"/>
        <v>0</v>
      </c>
      <c r="CL64" s="5">
        <f t="shared" si="153"/>
        <v>0</v>
      </c>
      <c r="CM64" s="5">
        <f t="shared" si="153"/>
        <v>0</v>
      </c>
      <c r="CN64" s="5">
        <f t="shared" si="153"/>
        <v>0</v>
      </c>
      <c r="CO64" s="5">
        <f t="shared" si="153"/>
        <v>0</v>
      </c>
      <c r="CP64" s="5">
        <f t="shared" si="153"/>
        <v>0</v>
      </c>
      <c r="CQ64" s="5">
        <f t="shared" si="153"/>
        <v>0</v>
      </c>
      <c r="CR64" s="5">
        <f t="shared" si="153"/>
        <v>0</v>
      </c>
      <c r="CS64" s="5">
        <f t="shared" si="153"/>
        <v>0</v>
      </c>
      <c r="CT64" s="5">
        <f t="shared" si="153"/>
        <v>0</v>
      </c>
      <c r="CU64" s="5">
        <f t="shared" si="153"/>
        <v>0</v>
      </c>
      <c r="CV64" s="5">
        <f t="shared" si="153"/>
        <v>0</v>
      </c>
      <c r="CW64" s="5">
        <f t="shared" si="153"/>
        <v>0</v>
      </c>
      <c r="CX64" s="5">
        <f t="shared" si="153"/>
        <v>0</v>
      </c>
      <c r="CY64" s="5">
        <f t="shared" si="153"/>
        <v>0</v>
      </c>
      <c r="CZ64" s="5">
        <f t="shared" si="153"/>
        <v>0</v>
      </c>
      <c r="DA64" s="5">
        <f t="shared" si="153"/>
        <v>0</v>
      </c>
      <c r="DB64" s="5">
        <f t="shared" si="153"/>
        <v>0</v>
      </c>
      <c r="DC64" s="5">
        <f t="shared" si="153"/>
        <v>0</v>
      </c>
      <c r="DD64" s="5">
        <f t="shared" si="153"/>
        <v>0</v>
      </c>
      <c r="DE64" s="5">
        <f t="shared" si="153"/>
        <v>0</v>
      </c>
      <c r="DF64" s="5">
        <f t="shared" si="153"/>
        <v>0</v>
      </c>
      <c r="DG64" s="5">
        <f t="shared" si="153"/>
        <v>0</v>
      </c>
      <c r="DH64" s="5">
        <f t="shared" si="153"/>
        <v>0</v>
      </c>
      <c r="DI64" s="5">
        <f t="shared" si="153"/>
        <v>0</v>
      </c>
      <c r="DJ64" s="5">
        <f t="shared" si="153"/>
        <v>0</v>
      </c>
    </row>
    <row r="65" spans="1:114">
      <c r="B65" s="11" t="s">
        <v>210</v>
      </c>
      <c r="H65" s="7" t="s">
        <v>0</v>
      </c>
      <c r="J65" s="5">
        <f>J62*J$59</f>
        <v>0</v>
      </c>
      <c r="K65" s="5">
        <f t="shared" ref="K65:BV65" si="154">K62*K$59</f>
        <v>0</v>
      </c>
      <c r="L65" s="5">
        <f t="shared" si="154"/>
        <v>0</v>
      </c>
      <c r="M65" s="5">
        <f t="shared" si="154"/>
        <v>0</v>
      </c>
      <c r="N65" s="5">
        <f t="shared" si="154"/>
        <v>0</v>
      </c>
      <c r="O65" s="5">
        <f t="shared" si="154"/>
        <v>2750</v>
      </c>
      <c r="P65" s="5">
        <f t="shared" si="154"/>
        <v>6829.1668499999996</v>
      </c>
      <c r="Q65" s="5">
        <f t="shared" si="154"/>
        <v>8089.5834249999998</v>
      </c>
      <c r="R65" s="5">
        <f t="shared" si="154"/>
        <v>7952.0831499999995</v>
      </c>
      <c r="S65" s="5">
        <f t="shared" si="154"/>
        <v>7814.5834249999998</v>
      </c>
      <c r="T65" s="5">
        <f t="shared" si="154"/>
        <v>7677.0834249999998</v>
      </c>
      <c r="U65" s="5">
        <f t="shared" si="154"/>
        <v>7539.5831499999995</v>
      </c>
      <c r="V65" s="5">
        <f t="shared" si="154"/>
        <v>7402.0834249999998</v>
      </c>
      <c r="W65" s="5">
        <f t="shared" si="154"/>
        <v>7264.5834249999998</v>
      </c>
      <c r="X65" s="5">
        <f t="shared" si="154"/>
        <v>7127.0831499999995</v>
      </c>
      <c r="Y65" s="5">
        <f t="shared" si="154"/>
        <v>6989.5834249999998</v>
      </c>
      <c r="Z65" s="5">
        <f t="shared" si="154"/>
        <v>6852.0834249999998</v>
      </c>
      <c r="AA65" s="5">
        <f t="shared" si="154"/>
        <v>6714.5831499999995</v>
      </c>
      <c r="AB65" s="5">
        <f t="shared" si="154"/>
        <v>6577.0834249999998</v>
      </c>
      <c r="AC65" s="5">
        <f t="shared" si="154"/>
        <v>6439.5834249999998</v>
      </c>
      <c r="AD65" s="5">
        <f t="shared" si="154"/>
        <v>6302.0831499999995</v>
      </c>
      <c r="AE65" s="5">
        <f t="shared" si="154"/>
        <v>6164.5834249999998</v>
      </c>
      <c r="AF65" s="5">
        <f t="shared" si="154"/>
        <v>6027.0834249999998</v>
      </c>
      <c r="AG65" s="5">
        <f t="shared" si="154"/>
        <v>5889.5831499999995</v>
      </c>
      <c r="AH65" s="5">
        <f t="shared" si="154"/>
        <v>5752.0834249999998</v>
      </c>
      <c r="AI65" s="5">
        <f t="shared" si="154"/>
        <v>5614.5834249999998</v>
      </c>
      <c r="AJ65" s="5">
        <f t="shared" si="154"/>
        <v>5477.0831500000004</v>
      </c>
      <c r="AK65" s="5">
        <f t="shared" si="154"/>
        <v>5339.5834249999998</v>
      </c>
      <c r="AL65" s="5">
        <f t="shared" si="154"/>
        <v>5202.0834249999998</v>
      </c>
      <c r="AM65" s="5">
        <f t="shared" si="154"/>
        <v>5064.5831500000004</v>
      </c>
      <c r="AN65" s="5">
        <f t="shared" si="154"/>
        <v>4927.0834249999998</v>
      </c>
      <c r="AO65" s="5">
        <f t="shared" si="154"/>
        <v>4789.5834249999998</v>
      </c>
      <c r="AP65" s="5">
        <f t="shared" si="154"/>
        <v>4652.0831500000004</v>
      </c>
      <c r="AQ65" s="5">
        <f t="shared" si="154"/>
        <v>4514.5834249999998</v>
      </c>
      <c r="AR65" s="5">
        <f t="shared" si="154"/>
        <v>4377.0834249999998</v>
      </c>
      <c r="AS65" s="5">
        <f t="shared" si="154"/>
        <v>4239.5831500000004</v>
      </c>
      <c r="AT65" s="5">
        <f t="shared" si="154"/>
        <v>4102.0834250000007</v>
      </c>
      <c r="AU65" s="5">
        <f t="shared" si="154"/>
        <v>3964.5834250000003</v>
      </c>
      <c r="AV65" s="5">
        <f t="shared" si="154"/>
        <v>3827.0831499999999</v>
      </c>
      <c r="AW65" s="5">
        <f t="shared" si="154"/>
        <v>3689.5834250000003</v>
      </c>
      <c r="AX65" s="5">
        <f t="shared" si="154"/>
        <v>3552.0834250000003</v>
      </c>
      <c r="AY65" s="5">
        <f t="shared" si="154"/>
        <v>3414.5831499999999</v>
      </c>
      <c r="AZ65" s="5">
        <f t="shared" si="154"/>
        <v>3277.0834250000003</v>
      </c>
      <c r="BA65" s="5">
        <f t="shared" si="154"/>
        <v>3139.5834250000003</v>
      </c>
      <c r="BB65" s="5">
        <f t="shared" si="154"/>
        <v>3002.0831499999999</v>
      </c>
      <c r="BC65" s="5">
        <f t="shared" si="154"/>
        <v>2864.5834249999998</v>
      </c>
      <c r="BD65" s="5">
        <f t="shared" si="154"/>
        <v>2727.0834249999998</v>
      </c>
      <c r="BE65" s="5">
        <f t="shared" si="154"/>
        <v>2589.5831499999999</v>
      </c>
      <c r="BF65" s="5">
        <f t="shared" si="154"/>
        <v>2452.0834249999998</v>
      </c>
      <c r="BG65" s="5">
        <f t="shared" si="154"/>
        <v>2314.5834249999998</v>
      </c>
      <c r="BH65" s="5">
        <f t="shared" si="154"/>
        <v>2177.0831499999999</v>
      </c>
      <c r="BI65" s="5">
        <f t="shared" si="154"/>
        <v>2039.5834249999998</v>
      </c>
      <c r="BJ65" s="5">
        <f t="shared" si="154"/>
        <v>1902.0834249999998</v>
      </c>
      <c r="BK65" s="5">
        <f t="shared" si="154"/>
        <v>1764.5831499999999</v>
      </c>
      <c r="BL65" s="5">
        <f t="shared" si="154"/>
        <v>1627.0834249999998</v>
      </c>
      <c r="BM65" s="5">
        <f t="shared" si="154"/>
        <v>1489.5834249999998</v>
      </c>
      <c r="BN65" s="5">
        <f t="shared" si="154"/>
        <v>1352.0831499999999</v>
      </c>
      <c r="BO65" s="5">
        <f t="shared" si="154"/>
        <v>1214.5834249999998</v>
      </c>
      <c r="BP65" s="5">
        <f t="shared" si="154"/>
        <v>1077.0834249999998</v>
      </c>
      <c r="BQ65" s="5">
        <f t="shared" si="154"/>
        <v>939.58314999999993</v>
      </c>
      <c r="BR65" s="5">
        <f t="shared" si="154"/>
        <v>802.08342499999981</v>
      </c>
      <c r="BS65" s="5">
        <f t="shared" si="154"/>
        <v>664.58342500000003</v>
      </c>
      <c r="BT65" s="5">
        <f t="shared" si="154"/>
        <v>527.08314999999993</v>
      </c>
      <c r="BU65" s="5">
        <f t="shared" si="154"/>
        <v>389.58342500000003</v>
      </c>
      <c r="BV65" s="5">
        <f t="shared" si="154"/>
        <v>252.08342500000001</v>
      </c>
      <c r="BW65" s="5">
        <f t="shared" ref="BW65:DJ65" si="155">BW62*BW$59</f>
        <v>114.58315</v>
      </c>
      <c r="BX65" s="5">
        <f t="shared" si="155"/>
        <v>22.916574999999998</v>
      </c>
      <c r="BY65" s="5">
        <f t="shared" si="155"/>
        <v>0</v>
      </c>
      <c r="BZ65" s="5">
        <f t="shared" si="155"/>
        <v>0</v>
      </c>
      <c r="CA65" s="5">
        <f t="shared" si="155"/>
        <v>0</v>
      </c>
      <c r="CB65" s="5">
        <f t="shared" si="155"/>
        <v>0</v>
      </c>
      <c r="CC65" s="5">
        <f t="shared" si="155"/>
        <v>0</v>
      </c>
      <c r="CD65" s="5">
        <f t="shared" si="155"/>
        <v>0</v>
      </c>
      <c r="CE65" s="5">
        <f t="shared" si="155"/>
        <v>0</v>
      </c>
      <c r="CF65" s="5">
        <f t="shared" si="155"/>
        <v>0</v>
      </c>
      <c r="CG65" s="5">
        <f t="shared" si="155"/>
        <v>0</v>
      </c>
      <c r="CH65" s="5">
        <f t="shared" si="155"/>
        <v>0</v>
      </c>
      <c r="CI65" s="5">
        <f t="shared" si="155"/>
        <v>0</v>
      </c>
      <c r="CJ65" s="5">
        <f t="shared" si="155"/>
        <v>0</v>
      </c>
      <c r="CK65" s="5">
        <f t="shared" si="155"/>
        <v>0</v>
      </c>
      <c r="CL65" s="5">
        <f t="shared" si="155"/>
        <v>0</v>
      </c>
      <c r="CM65" s="5">
        <f t="shared" si="155"/>
        <v>0</v>
      </c>
      <c r="CN65" s="5">
        <f t="shared" si="155"/>
        <v>0</v>
      </c>
      <c r="CO65" s="5">
        <f t="shared" si="155"/>
        <v>0</v>
      </c>
      <c r="CP65" s="5">
        <f t="shared" si="155"/>
        <v>0</v>
      </c>
      <c r="CQ65" s="5">
        <f t="shared" si="155"/>
        <v>0</v>
      </c>
      <c r="CR65" s="5">
        <f t="shared" si="155"/>
        <v>0</v>
      </c>
      <c r="CS65" s="5">
        <f t="shared" si="155"/>
        <v>0</v>
      </c>
      <c r="CT65" s="5">
        <f t="shared" si="155"/>
        <v>0</v>
      </c>
      <c r="CU65" s="5">
        <f t="shared" si="155"/>
        <v>0</v>
      </c>
      <c r="CV65" s="5">
        <f t="shared" si="155"/>
        <v>0</v>
      </c>
      <c r="CW65" s="5">
        <f t="shared" si="155"/>
        <v>0</v>
      </c>
      <c r="CX65" s="5">
        <f t="shared" si="155"/>
        <v>0</v>
      </c>
      <c r="CY65" s="5">
        <f t="shared" si="155"/>
        <v>0</v>
      </c>
      <c r="CZ65" s="5">
        <f t="shared" si="155"/>
        <v>0</v>
      </c>
      <c r="DA65" s="5">
        <f t="shared" si="155"/>
        <v>0</v>
      </c>
      <c r="DB65" s="5">
        <f t="shared" si="155"/>
        <v>0</v>
      </c>
      <c r="DC65" s="5">
        <f t="shared" si="155"/>
        <v>0</v>
      </c>
      <c r="DD65" s="5">
        <f t="shared" si="155"/>
        <v>0</v>
      </c>
      <c r="DE65" s="5">
        <f t="shared" si="155"/>
        <v>0</v>
      </c>
      <c r="DF65" s="5">
        <f t="shared" si="155"/>
        <v>0</v>
      </c>
      <c r="DG65" s="5">
        <f t="shared" si="155"/>
        <v>0</v>
      </c>
      <c r="DH65" s="5">
        <f t="shared" si="155"/>
        <v>0</v>
      </c>
      <c r="DI65" s="5">
        <f t="shared" si="155"/>
        <v>0</v>
      </c>
      <c r="DJ65" s="5">
        <f t="shared" si="155"/>
        <v>0</v>
      </c>
    </row>
    <row r="66" spans="1:114" s="100" customFormat="1">
      <c r="A66" s="18"/>
      <c r="B66" s="110" t="s">
        <v>211</v>
      </c>
      <c r="H66" s="106" t="s">
        <v>0</v>
      </c>
      <c r="I66" s="107">
        <f>SUM(J66:DJ66)</f>
        <v>-251624.99999999965</v>
      </c>
      <c r="J66" s="101">
        <f>-J64</f>
        <v>0</v>
      </c>
      <c r="K66" s="101">
        <f t="shared" ref="K66:BV66" si="156">-K64</f>
        <v>0</v>
      </c>
      <c r="L66" s="101">
        <f t="shared" si="156"/>
        <v>0</v>
      </c>
      <c r="M66" s="101">
        <f t="shared" si="156"/>
        <v>0</v>
      </c>
      <c r="N66" s="101">
        <f t="shared" si="156"/>
        <v>0</v>
      </c>
      <c r="O66" s="101">
        <f t="shared" si="156"/>
        <v>0</v>
      </c>
      <c r="P66" s="101">
        <f t="shared" si="156"/>
        <v>-2750</v>
      </c>
      <c r="Q66" s="101">
        <f t="shared" si="156"/>
        <v>-6829.1668499999996</v>
      </c>
      <c r="R66" s="101">
        <f t="shared" si="156"/>
        <v>-8089.5834249999989</v>
      </c>
      <c r="S66" s="101">
        <f t="shared" si="156"/>
        <v>-7952.0831500000004</v>
      </c>
      <c r="T66" s="101">
        <f t="shared" si="156"/>
        <v>-7814.5834249999989</v>
      </c>
      <c r="U66" s="101">
        <f t="shared" si="156"/>
        <v>-7677.0834249999989</v>
      </c>
      <c r="V66" s="101">
        <f t="shared" si="156"/>
        <v>-7539.5831500000004</v>
      </c>
      <c r="W66" s="101">
        <f t="shared" si="156"/>
        <v>-7402.0834249999989</v>
      </c>
      <c r="X66" s="101">
        <f t="shared" si="156"/>
        <v>-7264.5834249999989</v>
      </c>
      <c r="Y66" s="101">
        <f t="shared" si="156"/>
        <v>-7127.0831500000004</v>
      </c>
      <c r="Z66" s="101">
        <f t="shared" si="156"/>
        <v>-6989.5834249999989</v>
      </c>
      <c r="AA66" s="101">
        <f t="shared" si="156"/>
        <v>-6852.0834249999989</v>
      </c>
      <c r="AB66" s="101">
        <f t="shared" si="156"/>
        <v>-6714.5831500000004</v>
      </c>
      <c r="AC66" s="101">
        <f t="shared" si="156"/>
        <v>-6577.0834249999989</v>
      </c>
      <c r="AD66" s="101">
        <f t="shared" si="156"/>
        <v>-6439.5834249999989</v>
      </c>
      <c r="AE66" s="101">
        <f t="shared" si="156"/>
        <v>-6302.0831500000004</v>
      </c>
      <c r="AF66" s="101">
        <f t="shared" si="156"/>
        <v>-6164.5834249999989</v>
      </c>
      <c r="AG66" s="101">
        <f t="shared" si="156"/>
        <v>-6027.0834249999989</v>
      </c>
      <c r="AH66" s="101">
        <f t="shared" si="156"/>
        <v>-5889.5831500000004</v>
      </c>
      <c r="AI66" s="101">
        <f t="shared" si="156"/>
        <v>-5752.0834249999989</v>
      </c>
      <c r="AJ66" s="101">
        <f t="shared" si="156"/>
        <v>-5614.5834249999989</v>
      </c>
      <c r="AK66" s="101">
        <f t="shared" si="156"/>
        <v>-5477.0831500000004</v>
      </c>
      <c r="AL66" s="101">
        <f t="shared" si="156"/>
        <v>-5339.5834249999989</v>
      </c>
      <c r="AM66" s="101">
        <f t="shared" si="156"/>
        <v>-5202.0834249999989</v>
      </c>
      <c r="AN66" s="101">
        <f t="shared" si="156"/>
        <v>-5064.5831500000004</v>
      </c>
      <c r="AO66" s="101">
        <f t="shared" si="156"/>
        <v>-4927.0834249999989</v>
      </c>
      <c r="AP66" s="101">
        <f t="shared" si="156"/>
        <v>-4789.5834249999989</v>
      </c>
      <c r="AQ66" s="101">
        <f t="shared" si="156"/>
        <v>-4652.0831500000004</v>
      </c>
      <c r="AR66" s="101">
        <f t="shared" si="156"/>
        <v>-4514.5834249999989</v>
      </c>
      <c r="AS66" s="101">
        <f t="shared" si="156"/>
        <v>-4377.0834249999989</v>
      </c>
      <c r="AT66" s="101">
        <f t="shared" si="156"/>
        <v>-4239.5831500000004</v>
      </c>
      <c r="AU66" s="101">
        <f t="shared" si="156"/>
        <v>-4102.0834250000007</v>
      </c>
      <c r="AV66" s="101">
        <f t="shared" si="156"/>
        <v>-3964.5834250000007</v>
      </c>
      <c r="AW66" s="101">
        <f t="shared" si="156"/>
        <v>-3827.0831500000004</v>
      </c>
      <c r="AX66" s="101">
        <f t="shared" si="156"/>
        <v>-3689.5834250000007</v>
      </c>
      <c r="AY66" s="101">
        <f t="shared" si="156"/>
        <v>-3552.0834250000007</v>
      </c>
      <c r="AZ66" s="101">
        <f t="shared" si="156"/>
        <v>-3414.5831500000004</v>
      </c>
      <c r="BA66" s="101">
        <f t="shared" si="156"/>
        <v>-3277.0834250000007</v>
      </c>
      <c r="BB66" s="101">
        <f t="shared" si="156"/>
        <v>-3139.5834250000007</v>
      </c>
      <c r="BC66" s="101">
        <f t="shared" si="156"/>
        <v>-3002.0831500000004</v>
      </c>
      <c r="BD66" s="101">
        <f t="shared" si="156"/>
        <v>-2864.5834249999998</v>
      </c>
      <c r="BE66" s="101">
        <f t="shared" si="156"/>
        <v>-2727.0834249999998</v>
      </c>
      <c r="BF66" s="101">
        <f t="shared" si="156"/>
        <v>-2589.5831499999995</v>
      </c>
      <c r="BG66" s="101">
        <f t="shared" si="156"/>
        <v>-2452.0834249999998</v>
      </c>
      <c r="BH66" s="101">
        <f t="shared" si="156"/>
        <v>-2314.5834249999998</v>
      </c>
      <c r="BI66" s="101">
        <f t="shared" si="156"/>
        <v>-2177.0831499999995</v>
      </c>
      <c r="BJ66" s="101">
        <f t="shared" si="156"/>
        <v>-2039.5834249999998</v>
      </c>
      <c r="BK66" s="101">
        <f t="shared" si="156"/>
        <v>-1902.0834249999998</v>
      </c>
      <c r="BL66" s="101">
        <f t="shared" si="156"/>
        <v>-1764.5831499999999</v>
      </c>
      <c r="BM66" s="101">
        <f t="shared" si="156"/>
        <v>-1627.0834249999998</v>
      </c>
      <c r="BN66" s="101">
        <f t="shared" si="156"/>
        <v>-1489.5834249999998</v>
      </c>
      <c r="BO66" s="101">
        <f t="shared" si="156"/>
        <v>-1352.0831499999999</v>
      </c>
      <c r="BP66" s="101">
        <f t="shared" si="156"/>
        <v>-1214.5834249999998</v>
      </c>
      <c r="BQ66" s="101">
        <f t="shared" si="156"/>
        <v>-1077.0834249999998</v>
      </c>
      <c r="BR66" s="101">
        <f t="shared" si="156"/>
        <v>-939.58314999999993</v>
      </c>
      <c r="BS66" s="101">
        <f t="shared" si="156"/>
        <v>-802.08342499999981</v>
      </c>
      <c r="BT66" s="101">
        <f t="shared" si="156"/>
        <v>-664.58342500000003</v>
      </c>
      <c r="BU66" s="101">
        <f t="shared" si="156"/>
        <v>-527.08314999999993</v>
      </c>
      <c r="BV66" s="101">
        <f t="shared" si="156"/>
        <v>-389.58342500000003</v>
      </c>
      <c r="BW66" s="101">
        <f t="shared" ref="BW66:DJ66" si="157">-BW64</f>
        <v>-252.08342500000003</v>
      </c>
      <c r="BX66" s="101">
        <f t="shared" si="157"/>
        <v>-114.58314999999999</v>
      </c>
      <c r="BY66" s="101">
        <f t="shared" si="157"/>
        <v>-22.916574999999995</v>
      </c>
      <c r="BZ66" s="101">
        <f t="shared" si="157"/>
        <v>0</v>
      </c>
      <c r="CA66" s="101">
        <f t="shared" si="157"/>
        <v>0</v>
      </c>
      <c r="CB66" s="101">
        <f t="shared" si="157"/>
        <v>0</v>
      </c>
      <c r="CC66" s="101">
        <f t="shared" si="157"/>
        <v>0</v>
      </c>
      <c r="CD66" s="101">
        <f t="shared" si="157"/>
        <v>0</v>
      </c>
      <c r="CE66" s="101">
        <f t="shared" si="157"/>
        <v>0</v>
      </c>
      <c r="CF66" s="101">
        <f t="shared" si="157"/>
        <v>0</v>
      </c>
      <c r="CG66" s="101">
        <f t="shared" si="157"/>
        <v>0</v>
      </c>
      <c r="CH66" s="101">
        <f t="shared" si="157"/>
        <v>0</v>
      </c>
      <c r="CI66" s="101">
        <f t="shared" si="157"/>
        <v>0</v>
      </c>
      <c r="CJ66" s="101">
        <f t="shared" si="157"/>
        <v>0</v>
      </c>
      <c r="CK66" s="101">
        <f t="shared" si="157"/>
        <v>0</v>
      </c>
      <c r="CL66" s="101">
        <f t="shared" si="157"/>
        <v>0</v>
      </c>
      <c r="CM66" s="101">
        <f t="shared" si="157"/>
        <v>0</v>
      </c>
      <c r="CN66" s="101">
        <f t="shared" si="157"/>
        <v>0</v>
      </c>
      <c r="CO66" s="101">
        <f t="shared" si="157"/>
        <v>0</v>
      </c>
      <c r="CP66" s="101">
        <f t="shared" si="157"/>
        <v>0</v>
      </c>
      <c r="CQ66" s="101">
        <f t="shared" si="157"/>
        <v>0</v>
      </c>
      <c r="CR66" s="101">
        <f t="shared" si="157"/>
        <v>0</v>
      </c>
      <c r="CS66" s="101">
        <f t="shared" si="157"/>
        <v>0</v>
      </c>
      <c r="CT66" s="101">
        <f t="shared" si="157"/>
        <v>0</v>
      </c>
      <c r="CU66" s="101">
        <f t="shared" si="157"/>
        <v>0</v>
      </c>
      <c r="CV66" s="101">
        <f t="shared" si="157"/>
        <v>0</v>
      </c>
      <c r="CW66" s="101">
        <f t="shared" si="157"/>
        <v>0</v>
      </c>
      <c r="CX66" s="101">
        <f t="shared" si="157"/>
        <v>0</v>
      </c>
      <c r="CY66" s="101">
        <f t="shared" si="157"/>
        <v>0</v>
      </c>
      <c r="CZ66" s="101">
        <f t="shared" si="157"/>
        <v>0</v>
      </c>
      <c r="DA66" s="101">
        <f t="shared" si="157"/>
        <v>0</v>
      </c>
      <c r="DB66" s="101">
        <f t="shared" si="157"/>
        <v>0</v>
      </c>
      <c r="DC66" s="101">
        <f t="shared" si="157"/>
        <v>0</v>
      </c>
      <c r="DD66" s="101">
        <f t="shared" si="157"/>
        <v>0</v>
      </c>
      <c r="DE66" s="101">
        <f t="shared" si="157"/>
        <v>0</v>
      </c>
      <c r="DF66" s="101">
        <f t="shared" si="157"/>
        <v>0</v>
      </c>
      <c r="DG66" s="101">
        <f t="shared" si="157"/>
        <v>0</v>
      </c>
      <c r="DH66" s="101">
        <f t="shared" si="157"/>
        <v>0</v>
      </c>
      <c r="DI66" s="101">
        <f t="shared" si="157"/>
        <v>0</v>
      </c>
      <c r="DJ66" s="101">
        <f t="shared" si="157"/>
        <v>0</v>
      </c>
    </row>
    <row r="67" spans="1:114">
      <c r="B67" s="11" t="s">
        <v>160</v>
      </c>
      <c r="H67" s="7" t="s">
        <v>0</v>
      </c>
      <c r="J67" s="5">
        <f>SUM(J64:J66)</f>
        <v>0</v>
      </c>
      <c r="K67" s="5">
        <f t="shared" ref="K67:BV67" si="158">SUM(K64:K66)</f>
        <v>0</v>
      </c>
      <c r="L67" s="5">
        <f t="shared" si="158"/>
        <v>0</v>
      </c>
      <c r="M67" s="5">
        <f t="shared" si="158"/>
        <v>0</v>
      </c>
      <c r="N67" s="5">
        <f t="shared" si="158"/>
        <v>0</v>
      </c>
      <c r="O67" s="5">
        <f t="shared" si="158"/>
        <v>2750</v>
      </c>
      <c r="P67" s="5">
        <f t="shared" si="158"/>
        <v>6829.1668499999996</v>
      </c>
      <c r="Q67" s="5">
        <f t="shared" si="158"/>
        <v>8089.5834249999989</v>
      </c>
      <c r="R67" s="5">
        <f t="shared" si="158"/>
        <v>7952.0831500000004</v>
      </c>
      <c r="S67" s="5">
        <f t="shared" si="158"/>
        <v>7814.5834249999989</v>
      </c>
      <c r="T67" s="5">
        <f t="shared" si="158"/>
        <v>7677.0834249999989</v>
      </c>
      <c r="U67" s="5">
        <f t="shared" si="158"/>
        <v>7539.5831500000004</v>
      </c>
      <c r="V67" s="5">
        <f t="shared" si="158"/>
        <v>7402.0834249999989</v>
      </c>
      <c r="W67" s="5">
        <f t="shared" si="158"/>
        <v>7264.5834249999989</v>
      </c>
      <c r="X67" s="5">
        <f t="shared" si="158"/>
        <v>7127.0831500000004</v>
      </c>
      <c r="Y67" s="5">
        <f t="shared" si="158"/>
        <v>6989.5834249999989</v>
      </c>
      <c r="Z67" s="5">
        <f t="shared" si="158"/>
        <v>6852.0834249999989</v>
      </c>
      <c r="AA67" s="5">
        <f t="shared" si="158"/>
        <v>6714.5831500000004</v>
      </c>
      <c r="AB67" s="5">
        <f t="shared" si="158"/>
        <v>6577.0834249999989</v>
      </c>
      <c r="AC67" s="5">
        <f t="shared" si="158"/>
        <v>6439.5834249999989</v>
      </c>
      <c r="AD67" s="5">
        <f t="shared" si="158"/>
        <v>6302.0831500000004</v>
      </c>
      <c r="AE67" s="5">
        <f t="shared" si="158"/>
        <v>6164.5834249999989</v>
      </c>
      <c r="AF67" s="5">
        <f t="shared" si="158"/>
        <v>6027.0834249999989</v>
      </c>
      <c r="AG67" s="5">
        <f t="shared" si="158"/>
        <v>5889.5831500000004</v>
      </c>
      <c r="AH67" s="5">
        <f t="shared" si="158"/>
        <v>5752.0834249999989</v>
      </c>
      <c r="AI67" s="5">
        <f t="shared" si="158"/>
        <v>5614.5834249999989</v>
      </c>
      <c r="AJ67" s="5">
        <f t="shared" si="158"/>
        <v>5477.0831500000004</v>
      </c>
      <c r="AK67" s="5">
        <f t="shared" si="158"/>
        <v>5339.5834249999989</v>
      </c>
      <c r="AL67" s="5">
        <f t="shared" si="158"/>
        <v>5202.0834249999989</v>
      </c>
      <c r="AM67" s="5">
        <f t="shared" si="158"/>
        <v>5064.5831500000004</v>
      </c>
      <c r="AN67" s="5">
        <f t="shared" si="158"/>
        <v>4927.0834249999989</v>
      </c>
      <c r="AO67" s="5">
        <f t="shared" si="158"/>
        <v>4789.5834249999989</v>
      </c>
      <c r="AP67" s="5">
        <f t="shared" si="158"/>
        <v>4652.0831500000004</v>
      </c>
      <c r="AQ67" s="5">
        <f t="shared" si="158"/>
        <v>4514.5834249999989</v>
      </c>
      <c r="AR67" s="5">
        <f t="shared" si="158"/>
        <v>4377.0834249999989</v>
      </c>
      <c r="AS67" s="5">
        <f t="shared" si="158"/>
        <v>4239.5831500000004</v>
      </c>
      <c r="AT67" s="5">
        <f t="shared" si="158"/>
        <v>4102.0834250000007</v>
      </c>
      <c r="AU67" s="5">
        <f t="shared" si="158"/>
        <v>3964.5834250000007</v>
      </c>
      <c r="AV67" s="5">
        <f t="shared" si="158"/>
        <v>3827.0831500000004</v>
      </c>
      <c r="AW67" s="5">
        <f t="shared" si="158"/>
        <v>3689.5834250000007</v>
      </c>
      <c r="AX67" s="5">
        <f t="shared" si="158"/>
        <v>3552.0834250000007</v>
      </c>
      <c r="AY67" s="5">
        <f t="shared" si="158"/>
        <v>3414.5831500000004</v>
      </c>
      <c r="AZ67" s="5">
        <f t="shared" si="158"/>
        <v>3277.0834250000007</v>
      </c>
      <c r="BA67" s="5">
        <f t="shared" si="158"/>
        <v>3139.5834250000007</v>
      </c>
      <c r="BB67" s="5">
        <f t="shared" si="158"/>
        <v>3002.0831500000004</v>
      </c>
      <c r="BC67" s="5">
        <f t="shared" si="158"/>
        <v>2864.5834249999998</v>
      </c>
      <c r="BD67" s="5">
        <f t="shared" si="158"/>
        <v>2727.0834249999998</v>
      </c>
      <c r="BE67" s="5">
        <f t="shared" si="158"/>
        <v>2589.5831499999995</v>
      </c>
      <c r="BF67" s="5">
        <f t="shared" si="158"/>
        <v>2452.0834249999998</v>
      </c>
      <c r="BG67" s="5">
        <f t="shared" si="158"/>
        <v>2314.5834249999998</v>
      </c>
      <c r="BH67" s="5">
        <f t="shared" si="158"/>
        <v>2177.0831499999995</v>
      </c>
      <c r="BI67" s="5">
        <f t="shared" si="158"/>
        <v>2039.5834249999998</v>
      </c>
      <c r="BJ67" s="5">
        <f t="shared" si="158"/>
        <v>1902.0834249999998</v>
      </c>
      <c r="BK67" s="5">
        <f t="shared" si="158"/>
        <v>1764.5831499999999</v>
      </c>
      <c r="BL67" s="5">
        <f t="shared" si="158"/>
        <v>1627.0834249999998</v>
      </c>
      <c r="BM67" s="5">
        <f t="shared" si="158"/>
        <v>1489.5834249999998</v>
      </c>
      <c r="BN67" s="5">
        <f t="shared" si="158"/>
        <v>1352.0831499999999</v>
      </c>
      <c r="BO67" s="5">
        <f t="shared" si="158"/>
        <v>1214.5834249999998</v>
      </c>
      <c r="BP67" s="5">
        <f t="shared" si="158"/>
        <v>1077.0834249999998</v>
      </c>
      <c r="BQ67" s="5">
        <f t="shared" si="158"/>
        <v>939.58314999999993</v>
      </c>
      <c r="BR67" s="5">
        <f t="shared" si="158"/>
        <v>802.08342499999981</v>
      </c>
      <c r="BS67" s="5">
        <f t="shared" si="158"/>
        <v>664.58342500000003</v>
      </c>
      <c r="BT67" s="5">
        <f t="shared" si="158"/>
        <v>527.08314999999993</v>
      </c>
      <c r="BU67" s="5">
        <f t="shared" si="158"/>
        <v>389.58342500000003</v>
      </c>
      <c r="BV67" s="5">
        <f t="shared" si="158"/>
        <v>252.08342500000003</v>
      </c>
      <c r="BW67" s="5">
        <f t="shared" ref="BW67:DJ67" si="159">SUM(BW64:BW66)</f>
        <v>114.58314999999999</v>
      </c>
      <c r="BX67" s="5">
        <f t="shared" si="159"/>
        <v>22.916574999999995</v>
      </c>
      <c r="BY67" s="5">
        <f t="shared" si="159"/>
        <v>0</v>
      </c>
      <c r="BZ67" s="5">
        <f t="shared" si="159"/>
        <v>0</v>
      </c>
      <c r="CA67" s="5">
        <f t="shared" si="159"/>
        <v>0</v>
      </c>
      <c r="CB67" s="5">
        <f t="shared" si="159"/>
        <v>0</v>
      </c>
      <c r="CC67" s="5">
        <f t="shared" si="159"/>
        <v>0</v>
      </c>
      <c r="CD67" s="5">
        <f t="shared" si="159"/>
        <v>0</v>
      </c>
      <c r="CE67" s="5">
        <f t="shared" si="159"/>
        <v>0</v>
      </c>
      <c r="CF67" s="5">
        <f t="shared" si="159"/>
        <v>0</v>
      </c>
      <c r="CG67" s="5">
        <f t="shared" si="159"/>
        <v>0</v>
      </c>
      <c r="CH67" s="5">
        <f t="shared" si="159"/>
        <v>0</v>
      </c>
      <c r="CI67" s="5">
        <f t="shared" si="159"/>
        <v>0</v>
      </c>
      <c r="CJ67" s="5">
        <f t="shared" si="159"/>
        <v>0</v>
      </c>
      <c r="CK67" s="5">
        <f t="shared" si="159"/>
        <v>0</v>
      </c>
      <c r="CL67" s="5">
        <f t="shared" si="159"/>
        <v>0</v>
      </c>
      <c r="CM67" s="5">
        <f t="shared" si="159"/>
        <v>0</v>
      </c>
      <c r="CN67" s="5">
        <f t="shared" si="159"/>
        <v>0</v>
      </c>
      <c r="CO67" s="5">
        <f t="shared" si="159"/>
        <v>0</v>
      </c>
      <c r="CP67" s="5">
        <f t="shared" si="159"/>
        <v>0</v>
      </c>
      <c r="CQ67" s="5">
        <f t="shared" si="159"/>
        <v>0</v>
      </c>
      <c r="CR67" s="5">
        <f t="shared" si="159"/>
        <v>0</v>
      </c>
      <c r="CS67" s="5">
        <f t="shared" si="159"/>
        <v>0</v>
      </c>
      <c r="CT67" s="5">
        <f t="shared" si="159"/>
        <v>0</v>
      </c>
      <c r="CU67" s="5">
        <f t="shared" si="159"/>
        <v>0</v>
      </c>
      <c r="CV67" s="5">
        <f t="shared" si="159"/>
        <v>0</v>
      </c>
      <c r="CW67" s="5">
        <f t="shared" si="159"/>
        <v>0</v>
      </c>
      <c r="CX67" s="5">
        <f t="shared" si="159"/>
        <v>0</v>
      </c>
      <c r="CY67" s="5">
        <f t="shared" si="159"/>
        <v>0</v>
      </c>
      <c r="CZ67" s="5">
        <f t="shared" si="159"/>
        <v>0</v>
      </c>
      <c r="DA67" s="5">
        <f t="shared" si="159"/>
        <v>0</v>
      </c>
      <c r="DB67" s="5">
        <f t="shared" si="159"/>
        <v>0</v>
      </c>
      <c r="DC67" s="5">
        <f t="shared" si="159"/>
        <v>0</v>
      </c>
      <c r="DD67" s="5">
        <f t="shared" si="159"/>
        <v>0</v>
      </c>
      <c r="DE67" s="5">
        <f t="shared" si="159"/>
        <v>0</v>
      </c>
      <c r="DF67" s="5">
        <f t="shared" si="159"/>
        <v>0</v>
      </c>
      <c r="DG67" s="5">
        <f t="shared" si="159"/>
        <v>0</v>
      </c>
      <c r="DH67" s="5">
        <f t="shared" si="159"/>
        <v>0</v>
      </c>
      <c r="DI67" s="5">
        <f t="shared" si="159"/>
        <v>0</v>
      </c>
      <c r="DJ67" s="5">
        <f t="shared" si="159"/>
        <v>0</v>
      </c>
    </row>
    <row r="68" spans="1:114">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row>
    <row r="69" spans="1:114" s="81" customFormat="1">
      <c r="A69" s="256"/>
      <c r="B69" s="81" t="s">
        <v>11</v>
      </c>
      <c r="H69" s="82"/>
      <c r="I69" s="87"/>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row>
    <row r="70" spans="1:114">
      <c r="B70" s="1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row>
    <row r="71" spans="1:114">
      <c r="B71" s="11" t="s">
        <v>224</v>
      </c>
      <c r="H71" s="7" t="s">
        <v>0</v>
      </c>
      <c r="I71" s="3">
        <v>0</v>
      </c>
      <c r="J71" s="5">
        <f>Capex!K293</f>
        <v>0</v>
      </c>
      <c r="K71" s="5">
        <f>Capex!L293</f>
        <v>0</v>
      </c>
      <c r="L71" s="5">
        <f>Capex!M293</f>
        <v>0</v>
      </c>
      <c r="M71" s="5">
        <f>Capex!N293</f>
        <v>0</v>
      </c>
      <c r="N71" s="5">
        <f>Capex!O293</f>
        <v>0</v>
      </c>
      <c r="O71" s="5">
        <f>Capex!P293</f>
        <v>350000</v>
      </c>
      <c r="P71" s="5">
        <f>Capex!Q293</f>
        <v>344166.6</v>
      </c>
      <c r="Q71" s="5">
        <f>Capex!R293</f>
        <v>338333.4</v>
      </c>
      <c r="R71" s="5">
        <f>Capex!S293</f>
        <v>332500</v>
      </c>
      <c r="S71" s="5">
        <f>Capex!T293</f>
        <v>326666.59999999998</v>
      </c>
      <c r="T71" s="5">
        <f>Capex!U293</f>
        <v>620833.4</v>
      </c>
      <c r="U71" s="5">
        <f>Capex!V293</f>
        <v>610000</v>
      </c>
      <c r="V71" s="5">
        <f>Capex!W293</f>
        <v>599166.6</v>
      </c>
      <c r="W71" s="5">
        <f>Capex!X293</f>
        <v>588333.4</v>
      </c>
      <c r="X71" s="5">
        <f>Capex!Y293</f>
        <v>577500</v>
      </c>
      <c r="Y71" s="5">
        <f>Capex!Z293</f>
        <v>566666.6</v>
      </c>
      <c r="Z71" s="5">
        <f>Capex!AA293</f>
        <v>555833.4</v>
      </c>
      <c r="AA71" s="5">
        <f>Capex!AB293</f>
        <v>545000</v>
      </c>
      <c r="AB71" s="5">
        <f>Capex!AC293</f>
        <v>534166.6</v>
      </c>
      <c r="AC71" s="5">
        <f>Capex!AD293</f>
        <v>523333.4</v>
      </c>
      <c r="AD71" s="5">
        <f>Capex!AE293</f>
        <v>512500</v>
      </c>
      <c r="AE71" s="5">
        <f>Capex!AF293</f>
        <v>501666.6</v>
      </c>
      <c r="AF71" s="5">
        <f>Capex!AG293</f>
        <v>490833.4</v>
      </c>
      <c r="AG71" s="5">
        <f>Capex!AH293</f>
        <v>480000</v>
      </c>
      <c r="AH71" s="5">
        <f>Capex!AI293</f>
        <v>469166.6</v>
      </c>
      <c r="AI71" s="5">
        <f>Capex!AJ293</f>
        <v>458333.4</v>
      </c>
      <c r="AJ71" s="5">
        <f>Capex!AK293</f>
        <v>447500</v>
      </c>
      <c r="AK71" s="5">
        <f>Capex!AL293</f>
        <v>436666.6</v>
      </c>
      <c r="AL71" s="5">
        <f>Capex!AM293</f>
        <v>425833.4</v>
      </c>
      <c r="AM71" s="5">
        <f>Capex!AN293</f>
        <v>415000</v>
      </c>
      <c r="AN71" s="5">
        <f>Capex!AO293</f>
        <v>404166.6</v>
      </c>
      <c r="AO71" s="5">
        <f>Capex!AP293</f>
        <v>393333.4</v>
      </c>
      <c r="AP71" s="5">
        <f>Capex!AQ293</f>
        <v>382500</v>
      </c>
      <c r="AQ71" s="5">
        <f>Capex!AR293</f>
        <v>371666.6</v>
      </c>
      <c r="AR71" s="5">
        <f>Capex!AS293</f>
        <v>360833.4</v>
      </c>
      <c r="AS71" s="5">
        <f>Capex!AT293</f>
        <v>350000</v>
      </c>
      <c r="AT71" s="5">
        <f>Capex!AU293</f>
        <v>339166.6</v>
      </c>
      <c r="AU71" s="5">
        <f>Capex!AV293</f>
        <v>328333.40000000002</v>
      </c>
      <c r="AV71" s="5">
        <f>Capex!AW293</f>
        <v>317500</v>
      </c>
      <c r="AW71" s="5">
        <f>Capex!AX293</f>
        <v>306666.59999999998</v>
      </c>
      <c r="AX71" s="5">
        <f>Capex!AY293</f>
        <v>295833.40000000002</v>
      </c>
      <c r="AY71" s="5">
        <f>Capex!AZ293</f>
        <v>285000</v>
      </c>
      <c r="AZ71" s="5">
        <f>Capex!BA293</f>
        <v>274166.59999999998</v>
      </c>
      <c r="BA71" s="5">
        <f>Capex!BB293</f>
        <v>263333.40000000002</v>
      </c>
      <c r="BB71" s="5">
        <f>Capex!BC293</f>
        <v>252500</v>
      </c>
      <c r="BC71" s="5">
        <f>Capex!BD293</f>
        <v>241666.6</v>
      </c>
      <c r="BD71" s="5">
        <f>Capex!BE293</f>
        <v>230833.4</v>
      </c>
      <c r="BE71" s="5">
        <f>Capex!BF293</f>
        <v>220000</v>
      </c>
      <c r="BF71" s="5">
        <f>Capex!BG293</f>
        <v>209166.6</v>
      </c>
      <c r="BG71" s="5">
        <f>Capex!BH293</f>
        <v>198333.4</v>
      </c>
      <c r="BH71" s="5">
        <f>Capex!BI293</f>
        <v>187500</v>
      </c>
      <c r="BI71" s="5">
        <f>Capex!BJ293</f>
        <v>176666.6</v>
      </c>
      <c r="BJ71" s="5">
        <f>Capex!BK293</f>
        <v>165833.4</v>
      </c>
      <c r="BK71" s="5">
        <f>Capex!BL293</f>
        <v>155000</v>
      </c>
      <c r="BL71" s="5">
        <f>Capex!BM293</f>
        <v>144166.6</v>
      </c>
      <c r="BM71" s="5">
        <f>Capex!BN293</f>
        <v>133333.4</v>
      </c>
      <c r="BN71" s="5">
        <f>Capex!BO293</f>
        <v>122500</v>
      </c>
      <c r="BO71" s="5">
        <f>Capex!BP293</f>
        <v>111666.6</v>
      </c>
      <c r="BP71" s="5">
        <f>Capex!BQ293</f>
        <v>100833.4</v>
      </c>
      <c r="BQ71" s="5">
        <f>Capex!BR293</f>
        <v>90000</v>
      </c>
      <c r="BR71" s="5">
        <f>Capex!BS293</f>
        <v>79166.600000000006</v>
      </c>
      <c r="BS71" s="5">
        <f>Capex!BT293</f>
        <v>68333.399999999994</v>
      </c>
      <c r="BT71" s="5">
        <f>Capex!BU293</f>
        <v>57500</v>
      </c>
      <c r="BU71" s="5">
        <f>Capex!BV293</f>
        <v>46666.6</v>
      </c>
      <c r="BV71" s="5">
        <f>Capex!BW293</f>
        <v>35833.4</v>
      </c>
      <c r="BW71" s="5">
        <f>Capex!BX293</f>
        <v>25000</v>
      </c>
      <c r="BX71" s="5">
        <f>Capex!BY293</f>
        <v>20000</v>
      </c>
      <c r="BY71" s="5">
        <f>Capex!BZ293</f>
        <v>15000</v>
      </c>
      <c r="BZ71" s="5">
        <f>Capex!CA293</f>
        <v>10000</v>
      </c>
      <c r="CA71" s="5">
        <f>Capex!CB293</f>
        <v>5000</v>
      </c>
      <c r="CB71" s="5">
        <f>Capex!CC293</f>
        <v>0</v>
      </c>
      <c r="CC71" s="5">
        <f>Capex!CD293</f>
        <v>0</v>
      </c>
      <c r="CD71" s="5">
        <f>Capex!CE293</f>
        <v>0</v>
      </c>
      <c r="CE71" s="5">
        <f>Capex!CF293</f>
        <v>0</v>
      </c>
      <c r="CF71" s="5">
        <f>Capex!CG293</f>
        <v>0</v>
      </c>
      <c r="CG71" s="5">
        <f>Capex!CH293</f>
        <v>0</v>
      </c>
      <c r="CH71" s="5">
        <f>Capex!CI293</f>
        <v>0</v>
      </c>
      <c r="CI71" s="5">
        <f>Capex!CJ293</f>
        <v>0</v>
      </c>
      <c r="CJ71" s="5">
        <f>Capex!CK293</f>
        <v>0</v>
      </c>
      <c r="CK71" s="5">
        <f>Capex!CL293</f>
        <v>0</v>
      </c>
      <c r="CL71" s="5">
        <f>Capex!CM293</f>
        <v>0</v>
      </c>
      <c r="CM71" s="5">
        <f>Capex!CN293</f>
        <v>0</v>
      </c>
      <c r="CN71" s="5">
        <f>Capex!CO293</f>
        <v>0</v>
      </c>
      <c r="CO71" s="5">
        <f>Capex!CP293</f>
        <v>0</v>
      </c>
      <c r="CP71" s="5">
        <f>Capex!CQ293</f>
        <v>0</v>
      </c>
      <c r="CQ71" s="5">
        <f>Capex!CR293</f>
        <v>0</v>
      </c>
      <c r="CR71" s="5">
        <f>Capex!CS293</f>
        <v>0</v>
      </c>
      <c r="CS71" s="5">
        <f>Capex!CT293</f>
        <v>0</v>
      </c>
      <c r="CT71" s="5">
        <f>Capex!CU293</f>
        <v>0</v>
      </c>
      <c r="CU71" s="5">
        <f>Capex!CV293</f>
        <v>0</v>
      </c>
      <c r="CV71" s="5">
        <f>Capex!CW293</f>
        <v>0</v>
      </c>
      <c r="CW71" s="5">
        <f>Capex!CX293</f>
        <v>0</v>
      </c>
      <c r="CX71" s="5">
        <f>Capex!CY293</f>
        <v>0</v>
      </c>
      <c r="CY71" s="5">
        <f>Capex!CZ293</f>
        <v>0</v>
      </c>
      <c r="CZ71" s="5">
        <f>Capex!DA293</f>
        <v>0</v>
      </c>
      <c r="DA71" s="5">
        <f>Capex!DB293</f>
        <v>0</v>
      </c>
      <c r="DB71" s="5">
        <f>Capex!DC293</f>
        <v>0</v>
      </c>
      <c r="DC71" s="5">
        <f>Capex!DD293</f>
        <v>0</v>
      </c>
      <c r="DD71" s="5">
        <f>Capex!DE293</f>
        <v>0</v>
      </c>
      <c r="DE71" s="5">
        <f>Capex!DF293</f>
        <v>0</v>
      </c>
      <c r="DF71" s="5">
        <f>Capex!DG293</f>
        <v>0</v>
      </c>
      <c r="DG71" s="5">
        <f>Capex!DH293</f>
        <v>0</v>
      </c>
      <c r="DH71" s="5">
        <f>Capex!DI293</f>
        <v>0</v>
      </c>
      <c r="DI71" s="5">
        <f>Capex!DJ293</f>
        <v>0</v>
      </c>
      <c r="DJ71" s="5">
        <f>Capex!DK293</f>
        <v>0</v>
      </c>
    </row>
    <row r="72" spans="1:114">
      <c r="B72" s="11" t="s">
        <v>455</v>
      </c>
      <c r="H72" s="7" t="s">
        <v>0</v>
      </c>
      <c r="J72" s="5">
        <f t="shared" ref="J72:AO72" si="160">AVERAGE(I71:J71)</f>
        <v>0</v>
      </c>
      <c r="K72" s="5">
        <f t="shared" si="160"/>
        <v>0</v>
      </c>
      <c r="L72" s="5">
        <f t="shared" si="160"/>
        <v>0</v>
      </c>
      <c r="M72" s="5">
        <f t="shared" si="160"/>
        <v>0</v>
      </c>
      <c r="N72" s="5">
        <f t="shared" si="160"/>
        <v>0</v>
      </c>
      <c r="O72" s="5">
        <f t="shared" si="160"/>
        <v>175000</v>
      </c>
      <c r="P72" s="5">
        <f t="shared" si="160"/>
        <v>347083.3</v>
      </c>
      <c r="Q72" s="5">
        <f t="shared" si="160"/>
        <v>341250</v>
      </c>
      <c r="R72" s="5">
        <f t="shared" si="160"/>
        <v>335416.7</v>
      </c>
      <c r="S72" s="5">
        <f t="shared" si="160"/>
        <v>329583.3</v>
      </c>
      <c r="T72" s="5">
        <f t="shared" si="160"/>
        <v>473750</v>
      </c>
      <c r="U72" s="5">
        <f t="shared" si="160"/>
        <v>615416.69999999995</v>
      </c>
      <c r="V72" s="5">
        <f t="shared" si="160"/>
        <v>604583.30000000005</v>
      </c>
      <c r="W72" s="5">
        <f t="shared" si="160"/>
        <v>593750</v>
      </c>
      <c r="X72" s="5">
        <f t="shared" si="160"/>
        <v>582916.69999999995</v>
      </c>
      <c r="Y72" s="5">
        <f t="shared" si="160"/>
        <v>572083.30000000005</v>
      </c>
      <c r="Z72" s="5">
        <f t="shared" si="160"/>
        <v>561250</v>
      </c>
      <c r="AA72" s="5">
        <f t="shared" si="160"/>
        <v>550416.69999999995</v>
      </c>
      <c r="AB72" s="5">
        <f t="shared" si="160"/>
        <v>539583.30000000005</v>
      </c>
      <c r="AC72" s="5">
        <f t="shared" si="160"/>
        <v>528750</v>
      </c>
      <c r="AD72" s="5">
        <f t="shared" si="160"/>
        <v>517916.7</v>
      </c>
      <c r="AE72" s="5">
        <f t="shared" si="160"/>
        <v>507083.3</v>
      </c>
      <c r="AF72" s="5">
        <f t="shared" si="160"/>
        <v>496250</v>
      </c>
      <c r="AG72" s="5">
        <f t="shared" si="160"/>
        <v>485416.7</v>
      </c>
      <c r="AH72" s="5">
        <f t="shared" si="160"/>
        <v>474583.3</v>
      </c>
      <c r="AI72" s="5">
        <f t="shared" si="160"/>
        <v>463750</v>
      </c>
      <c r="AJ72" s="5">
        <f t="shared" si="160"/>
        <v>452916.7</v>
      </c>
      <c r="AK72" s="5">
        <f t="shared" si="160"/>
        <v>442083.3</v>
      </c>
      <c r="AL72" s="5">
        <f t="shared" si="160"/>
        <v>431250</v>
      </c>
      <c r="AM72" s="5">
        <f t="shared" si="160"/>
        <v>420416.7</v>
      </c>
      <c r="AN72" s="5">
        <f t="shared" si="160"/>
        <v>409583.3</v>
      </c>
      <c r="AO72" s="5">
        <f t="shared" si="160"/>
        <v>398750</v>
      </c>
      <c r="AP72" s="5">
        <f t="shared" ref="AP72:BU72" si="161">AVERAGE(AO71:AP71)</f>
        <v>387916.7</v>
      </c>
      <c r="AQ72" s="5">
        <f t="shared" si="161"/>
        <v>377083.3</v>
      </c>
      <c r="AR72" s="5">
        <f t="shared" si="161"/>
        <v>366250</v>
      </c>
      <c r="AS72" s="5">
        <f t="shared" si="161"/>
        <v>355416.7</v>
      </c>
      <c r="AT72" s="5">
        <f t="shared" si="161"/>
        <v>344583.3</v>
      </c>
      <c r="AU72" s="5">
        <f t="shared" si="161"/>
        <v>333750</v>
      </c>
      <c r="AV72" s="5">
        <f t="shared" si="161"/>
        <v>322916.7</v>
      </c>
      <c r="AW72" s="5">
        <f t="shared" si="161"/>
        <v>312083.3</v>
      </c>
      <c r="AX72" s="5">
        <f t="shared" si="161"/>
        <v>301250</v>
      </c>
      <c r="AY72" s="5">
        <f t="shared" si="161"/>
        <v>290416.7</v>
      </c>
      <c r="AZ72" s="5">
        <f t="shared" si="161"/>
        <v>279583.3</v>
      </c>
      <c r="BA72" s="5">
        <f t="shared" si="161"/>
        <v>268750</v>
      </c>
      <c r="BB72" s="5">
        <f t="shared" si="161"/>
        <v>257916.7</v>
      </c>
      <c r="BC72" s="5">
        <f t="shared" si="161"/>
        <v>247083.3</v>
      </c>
      <c r="BD72" s="5">
        <f t="shared" si="161"/>
        <v>236250</v>
      </c>
      <c r="BE72" s="5">
        <f t="shared" si="161"/>
        <v>225416.7</v>
      </c>
      <c r="BF72" s="5">
        <f t="shared" si="161"/>
        <v>214583.3</v>
      </c>
      <c r="BG72" s="5">
        <f t="shared" si="161"/>
        <v>203750</v>
      </c>
      <c r="BH72" s="5">
        <f t="shared" si="161"/>
        <v>192916.7</v>
      </c>
      <c r="BI72" s="5">
        <f t="shared" si="161"/>
        <v>182083.3</v>
      </c>
      <c r="BJ72" s="5">
        <f t="shared" si="161"/>
        <v>171250</v>
      </c>
      <c r="BK72" s="5">
        <f t="shared" si="161"/>
        <v>160416.70000000001</v>
      </c>
      <c r="BL72" s="5">
        <f t="shared" si="161"/>
        <v>149583.29999999999</v>
      </c>
      <c r="BM72" s="5">
        <f t="shared" si="161"/>
        <v>138750</v>
      </c>
      <c r="BN72" s="5">
        <f t="shared" si="161"/>
        <v>127916.7</v>
      </c>
      <c r="BO72" s="5">
        <f t="shared" si="161"/>
        <v>117083.3</v>
      </c>
      <c r="BP72" s="5">
        <f t="shared" si="161"/>
        <v>106250</v>
      </c>
      <c r="BQ72" s="5">
        <f t="shared" si="161"/>
        <v>95416.7</v>
      </c>
      <c r="BR72" s="5">
        <f t="shared" si="161"/>
        <v>84583.3</v>
      </c>
      <c r="BS72" s="5">
        <f t="shared" si="161"/>
        <v>73750</v>
      </c>
      <c r="BT72" s="5">
        <f t="shared" si="161"/>
        <v>62916.7</v>
      </c>
      <c r="BU72" s="5">
        <f t="shared" si="161"/>
        <v>52083.3</v>
      </c>
      <c r="BV72" s="5">
        <f t="shared" ref="BV72:DA72" si="162">AVERAGE(BU71:BV71)</f>
        <v>41250</v>
      </c>
      <c r="BW72" s="5">
        <f t="shared" si="162"/>
        <v>30416.7</v>
      </c>
      <c r="BX72" s="5">
        <f t="shared" si="162"/>
        <v>22500</v>
      </c>
      <c r="BY72" s="5">
        <f t="shared" si="162"/>
        <v>17500</v>
      </c>
      <c r="BZ72" s="5">
        <f t="shared" si="162"/>
        <v>12500</v>
      </c>
      <c r="CA72" s="5">
        <f t="shared" si="162"/>
        <v>7500</v>
      </c>
      <c r="CB72" s="5">
        <f t="shared" si="162"/>
        <v>2500</v>
      </c>
      <c r="CC72" s="5">
        <f t="shared" si="162"/>
        <v>0</v>
      </c>
      <c r="CD72" s="5">
        <f t="shared" si="162"/>
        <v>0</v>
      </c>
      <c r="CE72" s="5">
        <f t="shared" si="162"/>
        <v>0</v>
      </c>
      <c r="CF72" s="5">
        <f t="shared" si="162"/>
        <v>0</v>
      </c>
      <c r="CG72" s="5">
        <f t="shared" si="162"/>
        <v>0</v>
      </c>
      <c r="CH72" s="5">
        <f t="shared" si="162"/>
        <v>0</v>
      </c>
      <c r="CI72" s="5">
        <f t="shared" si="162"/>
        <v>0</v>
      </c>
      <c r="CJ72" s="5">
        <f t="shared" si="162"/>
        <v>0</v>
      </c>
      <c r="CK72" s="5">
        <f t="shared" si="162"/>
        <v>0</v>
      </c>
      <c r="CL72" s="5">
        <f t="shared" si="162"/>
        <v>0</v>
      </c>
      <c r="CM72" s="5">
        <f t="shared" si="162"/>
        <v>0</v>
      </c>
      <c r="CN72" s="5">
        <f t="shared" si="162"/>
        <v>0</v>
      </c>
      <c r="CO72" s="5">
        <f t="shared" si="162"/>
        <v>0</v>
      </c>
      <c r="CP72" s="5">
        <f t="shared" si="162"/>
        <v>0</v>
      </c>
      <c r="CQ72" s="5">
        <f t="shared" si="162"/>
        <v>0</v>
      </c>
      <c r="CR72" s="5">
        <f t="shared" si="162"/>
        <v>0</v>
      </c>
      <c r="CS72" s="5">
        <f t="shared" si="162"/>
        <v>0</v>
      </c>
      <c r="CT72" s="5">
        <f t="shared" si="162"/>
        <v>0</v>
      </c>
      <c r="CU72" s="5">
        <f t="shared" si="162"/>
        <v>0</v>
      </c>
      <c r="CV72" s="5">
        <f t="shared" si="162"/>
        <v>0</v>
      </c>
      <c r="CW72" s="5">
        <f t="shared" si="162"/>
        <v>0</v>
      </c>
      <c r="CX72" s="5">
        <f t="shared" si="162"/>
        <v>0</v>
      </c>
      <c r="CY72" s="5">
        <f t="shared" si="162"/>
        <v>0</v>
      </c>
      <c r="CZ72" s="5">
        <f t="shared" si="162"/>
        <v>0</v>
      </c>
      <c r="DA72" s="5">
        <f t="shared" si="162"/>
        <v>0</v>
      </c>
      <c r="DB72" s="5">
        <f t="shared" ref="DB72:DJ72" si="163">AVERAGE(DA71:DB71)</f>
        <v>0</v>
      </c>
      <c r="DC72" s="5">
        <f t="shared" si="163"/>
        <v>0</v>
      </c>
      <c r="DD72" s="5">
        <f t="shared" si="163"/>
        <v>0</v>
      </c>
      <c r="DE72" s="5">
        <f t="shared" si="163"/>
        <v>0</v>
      </c>
      <c r="DF72" s="5">
        <f t="shared" si="163"/>
        <v>0</v>
      </c>
      <c r="DG72" s="5">
        <f t="shared" si="163"/>
        <v>0</v>
      </c>
      <c r="DH72" s="5">
        <f t="shared" si="163"/>
        <v>0</v>
      </c>
      <c r="DI72" s="5">
        <f t="shared" si="163"/>
        <v>0</v>
      </c>
      <c r="DJ72" s="5">
        <f t="shared" si="163"/>
        <v>0</v>
      </c>
    </row>
    <row r="73" spans="1:114">
      <c r="B73" s="1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row>
    <row r="74" spans="1:114">
      <c r="B74" s="11" t="s">
        <v>156</v>
      </c>
      <c r="H74" s="7" t="s">
        <v>0</v>
      </c>
      <c r="J74" s="5">
        <f>I77</f>
        <v>0</v>
      </c>
      <c r="K74" s="5">
        <f t="shared" ref="K74:BV74" si="164">J77</f>
        <v>0</v>
      </c>
      <c r="L74" s="5">
        <f t="shared" si="164"/>
        <v>0</v>
      </c>
      <c r="M74" s="5">
        <f t="shared" si="164"/>
        <v>0</v>
      </c>
      <c r="N74" s="5">
        <f t="shared" si="164"/>
        <v>0</v>
      </c>
      <c r="O74" s="5">
        <f t="shared" si="164"/>
        <v>0</v>
      </c>
      <c r="P74" s="5">
        <f t="shared" si="164"/>
        <v>962.5</v>
      </c>
      <c r="Q74" s="5">
        <f t="shared" si="164"/>
        <v>1908.9581499999999</v>
      </c>
      <c r="R74" s="5">
        <f t="shared" si="164"/>
        <v>1876.875</v>
      </c>
      <c r="S74" s="5">
        <f t="shared" si="164"/>
        <v>1844.7918500000001</v>
      </c>
      <c r="T74" s="5">
        <f t="shared" si="164"/>
        <v>1812.7081499999999</v>
      </c>
      <c r="U74" s="5">
        <f t="shared" si="164"/>
        <v>2605.6250000000005</v>
      </c>
      <c r="V74" s="5">
        <f t="shared" si="164"/>
        <v>3384.7918499999992</v>
      </c>
      <c r="W74" s="5">
        <f t="shared" si="164"/>
        <v>3325.2081499999999</v>
      </c>
      <c r="X74" s="5">
        <f t="shared" si="164"/>
        <v>3265.6250000000005</v>
      </c>
      <c r="Y74" s="5">
        <f t="shared" si="164"/>
        <v>3206.0418499999992</v>
      </c>
      <c r="Z74" s="5">
        <f t="shared" si="164"/>
        <v>3146.4581499999999</v>
      </c>
      <c r="AA74" s="5">
        <f t="shared" si="164"/>
        <v>3086.8750000000005</v>
      </c>
      <c r="AB74" s="5">
        <f t="shared" si="164"/>
        <v>3027.2918499999992</v>
      </c>
      <c r="AC74" s="5">
        <f t="shared" si="164"/>
        <v>2967.7081499999999</v>
      </c>
      <c r="AD74" s="5">
        <f t="shared" si="164"/>
        <v>2908.1250000000005</v>
      </c>
      <c r="AE74" s="5">
        <f t="shared" si="164"/>
        <v>2848.5418500000001</v>
      </c>
      <c r="AF74" s="5">
        <f t="shared" si="164"/>
        <v>2788.9581499999999</v>
      </c>
      <c r="AG74" s="5">
        <f t="shared" si="164"/>
        <v>2729.3750000000005</v>
      </c>
      <c r="AH74" s="5">
        <f t="shared" si="164"/>
        <v>2669.7918500000001</v>
      </c>
      <c r="AI74" s="5">
        <f t="shared" si="164"/>
        <v>2610.2081499999999</v>
      </c>
      <c r="AJ74" s="5">
        <f t="shared" si="164"/>
        <v>2550.6250000000005</v>
      </c>
      <c r="AK74" s="5">
        <f t="shared" si="164"/>
        <v>2491.0418500000001</v>
      </c>
      <c r="AL74" s="5">
        <f t="shared" si="164"/>
        <v>2431.4581499999999</v>
      </c>
      <c r="AM74" s="5">
        <f t="shared" si="164"/>
        <v>2371.8750000000005</v>
      </c>
      <c r="AN74" s="5">
        <f t="shared" si="164"/>
        <v>2312.2918500000001</v>
      </c>
      <c r="AO74" s="5">
        <f t="shared" si="164"/>
        <v>2252.7081499999999</v>
      </c>
      <c r="AP74" s="5">
        <f t="shared" si="164"/>
        <v>2193.1250000000005</v>
      </c>
      <c r="AQ74" s="5">
        <f t="shared" si="164"/>
        <v>2133.5418500000001</v>
      </c>
      <c r="AR74" s="5">
        <f t="shared" si="164"/>
        <v>2073.9581499999999</v>
      </c>
      <c r="AS74" s="5">
        <f t="shared" si="164"/>
        <v>2014.3749999999995</v>
      </c>
      <c r="AT74" s="5">
        <f t="shared" si="164"/>
        <v>1954.7918500000001</v>
      </c>
      <c r="AU74" s="5">
        <f t="shared" si="164"/>
        <v>1895.2081499999999</v>
      </c>
      <c r="AV74" s="5">
        <f t="shared" si="164"/>
        <v>1835.625</v>
      </c>
      <c r="AW74" s="5">
        <f t="shared" si="164"/>
        <v>1776.0418500000001</v>
      </c>
      <c r="AX74" s="5">
        <f t="shared" si="164"/>
        <v>1716.4581499999999</v>
      </c>
      <c r="AY74" s="5">
        <f t="shared" si="164"/>
        <v>1656.875</v>
      </c>
      <c r="AZ74" s="5">
        <f t="shared" si="164"/>
        <v>1597.2918500000001</v>
      </c>
      <c r="BA74" s="5">
        <f t="shared" si="164"/>
        <v>1537.7081499999999</v>
      </c>
      <c r="BB74" s="5">
        <f t="shared" si="164"/>
        <v>1478.125</v>
      </c>
      <c r="BC74" s="5">
        <f t="shared" si="164"/>
        <v>1418.5418500000001</v>
      </c>
      <c r="BD74" s="5">
        <f t="shared" si="164"/>
        <v>1358.9581499999999</v>
      </c>
      <c r="BE74" s="5">
        <f t="shared" si="164"/>
        <v>1299.375</v>
      </c>
      <c r="BF74" s="5">
        <f t="shared" si="164"/>
        <v>1239.7918500000001</v>
      </c>
      <c r="BG74" s="5">
        <f t="shared" si="164"/>
        <v>1180.2081499999999</v>
      </c>
      <c r="BH74" s="5">
        <f t="shared" si="164"/>
        <v>1120.625</v>
      </c>
      <c r="BI74" s="5">
        <f t="shared" si="164"/>
        <v>1061.0418500000001</v>
      </c>
      <c r="BJ74" s="5">
        <f t="shared" si="164"/>
        <v>1001.4581499999999</v>
      </c>
      <c r="BK74" s="5">
        <f t="shared" si="164"/>
        <v>941.875</v>
      </c>
      <c r="BL74" s="5">
        <f t="shared" si="164"/>
        <v>882.29185000000007</v>
      </c>
      <c r="BM74" s="5">
        <f t="shared" si="164"/>
        <v>822.70814999999993</v>
      </c>
      <c r="BN74" s="5">
        <f t="shared" si="164"/>
        <v>763.125</v>
      </c>
      <c r="BO74" s="5">
        <f t="shared" si="164"/>
        <v>703.54185000000007</v>
      </c>
      <c r="BP74" s="5">
        <f t="shared" si="164"/>
        <v>643.95814999999993</v>
      </c>
      <c r="BQ74" s="5">
        <f t="shared" si="164"/>
        <v>584.375</v>
      </c>
      <c r="BR74" s="5">
        <f t="shared" si="164"/>
        <v>524.79185000000007</v>
      </c>
      <c r="BS74" s="5">
        <f t="shared" si="164"/>
        <v>465.20814999999993</v>
      </c>
      <c r="BT74" s="5">
        <f t="shared" si="164"/>
        <v>405.625</v>
      </c>
      <c r="BU74" s="5">
        <f t="shared" si="164"/>
        <v>346.04184999999995</v>
      </c>
      <c r="BV74" s="5">
        <f t="shared" si="164"/>
        <v>286.45815000000005</v>
      </c>
      <c r="BW74" s="5">
        <f t="shared" ref="BW74:DJ74" si="165">BV77</f>
        <v>226.875</v>
      </c>
      <c r="BX74" s="5">
        <f t="shared" si="165"/>
        <v>167.29184999999995</v>
      </c>
      <c r="BY74" s="5">
        <f t="shared" si="165"/>
        <v>123.75</v>
      </c>
      <c r="BZ74" s="5">
        <f t="shared" si="165"/>
        <v>96.25</v>
      </c>
      <c r="CA74" s="5">
        <f t="shared" si="165"/>
        <v>68.75</v>
      </c>
      <c r="CB74" s="5">
        <f t="shared" si="165"/>
        <v>41.25</v>
      </c>
      <c r="CC74" s="5">
        <f t="shared" si="165"/>
        <v>13.75</v>
      </c>
      <c r="CD74" s="5">
        <f t="shared" si="165"/>
        <v>0</v>
      </c>
      <c r="CE74" s="5">
        <f t="shared" si="165"/>
        <v>0</v>
      </c>
      <c r="CF74" s="5">
        <f t="shared" si="165"/>
        <v>0</v>
      </c>
      <c r="CG74" s="5">
        <f t="shared" si="165"/>
        <v>0</v>
      </c>
      <c r="CH74" s="5">
        <f t="shared" si="165"/>
        <v>0</v>
      </c>
      <c r="CI74" s="5">
        <f t="shared" si="165"/>
        <v>0</v>
      </c>
      <c r="CJ74" s="5">
        <f t="shared" si="165"/>
        <v>0</v>
      </c>
      <c r="CK74" s="5">
        <f t="shared" si="165"/>
        <v>0</v>
      </c>
      <c r="CL74" s="5">
        <f t="shared" si="165"/>
        <v>0</v>
      </c>
      <c r="CM74" s="5">
        <f t="shared" si="165"/>
        <v>0</v>
      </c>
      <c r="CN74" s="5">
        <f t="shared" si="165"/>
        <v>0</v>
      </c>
      <c r="CO74" s="5">
        <f t="shared" si="165"/>
        <v>0</v>
      </c>
      <c r="CP74" s="5">
        <f t="shared" si="165"/>
        <v>0</v>
      </c>
      <c r="CQ74" s="5">
        <f t="shared" si="165"/>
        <v>0</v>
      </c>
      <c r="CR74" s="5">
        <f t="shared" si="165"/>
        <v>0</v>
      </c>
      <c r="CS74" s="5">
        <f t="shared" si="165"/>
        <v>0</v>
      </c>
      <c r="CT74" s="5">
        <f t="shared" si="165"/>
        <v>0</v>
      </c>
      <c r="CU74" s="5">
        <f t="shared" si="165"/>
        <v>0</v>
      </c>
      <c r="CV74" s="5">
        <f t="shared" si="165"/>
        <v>0</v>
      </c>
      <c r="CW74" s="5">
        <f t="shared" si="165"/>
        <v>0</v>
      </c>
      <c r="CX74" s="5">
        <f t="shared" si="165"/>
        <v>0</v>
      </c>
      <c r="CY74" s="5">
        <f t="shared" si="165"/>
        <v>0</v>
      </c>
      <c r="CZ74" s="5">
        <f t="shared" si="165"/>
        <v>0</v>
      </c>
      <c r="DA74" s="5">
        <f t="shared" si="165"/>
        <v>0</v>
      </c>
      <c r="DB74" s="5">
        <f t="shared" si="165"/>
        <v>0</v>
      </c>
      <c r="DC74" s="5">
        <f t="shared" si="165"/>
        <v>0</v>
      </c>
      <c r="DD74" s="5">
        <f t="shared" si="165"/>
        <v>0</v>
      </c>
      <c r="DE74" s="5">
        <f t="shared" si="165"/>
        <v>0</v>
      </c>
      <c r="DF74" s="5">
        <f t="shared" si="165"/>
        <v>0</v>
      </c>
      <c r="DG74" s="5">
        <f t="shared" si="165"/>
        <v>0</v>
      </c>
      <c r="DH74" s="5">
        <f t="shared" si="165"/>
        <v>0</v>
      </c>
      <c r="DI74" s="5">
        <f t="shared" si="165"/>
        <v>0</v>
      </c>
      <c r="DJ74" s="5">
        <f t="shared" si="165"/>
        <v>0</v>
      </c>
    </row>
    <row r="75" spans="1:114">
      <c r="B75" s="11" t="s">
        <v>210</v>
      </c>
      <c r="H75" s="7" t="s">
        <v>0</v>
      </c>
      <c r="J75" s="5">
        <f>J72*J$59</f>
        <v>0</v>
      </c>
      <c r="K75" s="5">
        <f t="shared" ref="K75:BV75" si="166">K72*K$59</f>
        <v>0</v>
      </c>
      <c r="L75" s="5">
        <f t="shared" si="166"/>
        <v>0</v>
      </c>
      <c r="M75" s="5">
        <f t="shared" si="166"/>
        <v>0</v>
      </c>
      <c r="N75" s="5">
        <f t="shared" si="166"/>
        <v>0</v>
      </c>
      <c r="O75" s="5">
        <f t="shared" si="166"/>
        <v>962.5</v>
      </c>
      <c r="P75" s="5">
        <f t="shared" si="166"/>
        <v>1908.9581499999999</v>
      </c>
      <c r="Q75" s="5">
        <f t="shared" si="166"/>
        <v>1876.875</v>
      </c>
      <c r="R75" s="5">
        <f t="shared" si="166"/>
        <v>1844.7918500000001</v>
      </c>
      <c r="S75" s="5">
        <f t="shared" si="166"/>
        <v>1812.7081499999999</v>
      </c>
      <c r="T75" s="5">
        <f t="shared" si="166"/>
        <v>2605.625</v>
      </c>
      <c r="U75" s="5">
        <f t="shared" si="166"/>
        <v>3384.7918499999996</v>
      </c>
      <c r="V75" s="5">
        <f t="shared" si="166"/>
        <v>3325.2081499999999</v>
      </c>
      <c r="W75" s="5">
        <f t="shared" si="166"/>
        <v>3265.625</v>
      </c>
      <c r="X75" s="5">
        <f t="shared" si="166"/>
        <v>3206.0418499999996</v>
      </c>
      <c r="Y75" s="5">
        <f t="shared" si="166"/>
        <v>3146.4581499999999</v>
      </c>
      <c r="Z75" s="5">
        <f t="shared" si="166"/>
        <v>3086.875</v>
      </c>
      <c r="AA75" s="5">
        <f t="shared" si="166"/>
        <v>3027.2918499999996</v>
      </c>
      <c r="AB75" s="5">
        <f t="shared" si="166"/>
        <v>2967.7081499999999</v>
      </c>
      <c r="AC75" s="5">
        <f t="shared" si="166"/>
        <v>2908.125</v>
      </c>
      <c r="AD75" s="5">
        <f t="shared" si="166"/>
        <v>2848.5418500000001</v>
      </c>
      <c r="AE75" s="5">
        <f t="shared" si="166"/>
        <v>2788.9581499999999</v>
      </c>
      <c r="AF75" s="5">
        <f t="shared" si="166"/>
        <v>2729.375</v>
      </c>
      <c r="AG75" s="5">
        <f t="shared" si="166"/>
        <v>2669.7918500000001</v>
      </c>
      <c r="AH75" s="5">
        <f t="shared" si="166"/>
        <v>2610.2081499999999</v>
      </c>
      <c r="AI75" s="5">
        <f t="shared" si="166"/>
        <v>2550.625</v>
      </c>
      <c r="AJ75" s="5">
        <f t="shared" si="166"/>
        <v>2491.0418500000001</v>
      </c>
      <c r="AK75" s="5">
        <f t="shared" si="166"/>
        <v>2431.4581499999999</v>
      </c>
      <c r="AL75" s="5">
        <f t="shared" si="166"/>
        <v>2371.875</v>
      </c>
      <c r="AM75" s="5">
        <f t="shared" si="166"/>
        <v>2312.2918500000001</v>
      </c>
      <c r="AN75" s="5">
        <f t="shared" si="166"/>
        <v>2252.7081499999999</v>
      </c>
      <c r="AO75" s="5">
        <f t="shared" si="166"/>
        <v>2193.125</v>
      </c>
      <c r="AP75" s="5">
        <f t="shared" si="166"/>
        <v>2133.5418500000001</v>
      </c>
      <c r="AQ75" s="5">
        <f t="shared" si="166"/>
        <v>2073.9581499999999</v>
      </c>
      <c r="AR75" s="5">
        <f t="shared" si="166"/>
        <v>2014.3749999999998</v>
      </c>
      <c r="AS75" s="5">
        <f t="shared" si="166"/>
        <v>1954.7918499999998</v>
      </c>
      <c r="AT75" s="5">
        <f t="shared" si="166"/>
        <v>1895.2081499999999</v>
      </c>
      <c r="AU75" s="5">
        <f t="shared" si="166"/>
        <v>1835.625</v>
      </c>
      <c r="AV75" s="5">
        <f t="shared" si="166"/>
        <v>1776.0418500000001</v>
      </c>
      <c r="AW75" s="5">
        <f t="shared" si="166"/>
        <v>1716.4581499999999</v>
      </c>
      <c r="AX75" s="5">
        <f t="shared" si="166"/>
        <v>1656.875</v>
      </c>
      <c r="AY75" s="5">
        <f t="shared" si="166"/>
        <v>1597.2918500000001</v>
      </c>
      <c r="AZ75" s="5">
        <f t="shared" si="166"/>
        <v>1537.7081499999999</v>
      </c>
      <c r="BA75" s="5">
        <f t="shared" si="166"/>
        <v>1478.125</v>
      </c>
      <c r="BB75" s="5">
        <f t="shared" si="166"/>
        <v>1418.5418500000001</v>
      </c>
      <c r="BC75" s="5">
        <f t="shared" si="166"/>
        <v>1358.9581499999999</v>
      </c>
      <c r="BD75" s="5">
        <f t="shared" si="166"/>
        <v>1299.375</v>
      </c>
      <c r="BE75" s="5">
        <f t="shared" si="166"/>
        <v>1239.7918500000001</v>
      </c>
      <c r="BF75" s="5">
        <f t="shared" si="166"/>
        <v>1180.2081499999999</v>
      </c>
      <c r="BG75" s="5">
        <f t="shared" si="166"/>
        <v>1120.625</v>
      </c>
      <c r="BH75" s="5">
        <f t="shared" si="166"/>
        <v>1061.0418500000001</v>
      </c>
      <c r="BI75" s="5">
        <f t="shared" si="166"/>
        <v>1001.4581499999999</v>
      </c>
      <c r="BJ75" s="5">
        <f t="shared" si="166"/>
        <v>941.875</v>
      </c>
      <c r="BK75" s="5">
        <f t="shared" si="166"/>
        <v>882.29185000000007</v>
      </c>
      <c r="BL75" s="5">
        <f t="shared" si="166"/>
        <v>822.70814999999993</v>
      </c>
      <c r="BM75" s="5">
        <f t="shared" si="166"/>
        <v>763.125</v>
      </c>
      <c r="BN75" s="5">
        <f t="shared" si="166"/>
        <v>703.54184999999995</v>
      </c>
      <c r="BO75" s="5">
        <f t="shared" si="166"/>
        <v>643.95814999999993</v>
      </c>
      <c r="BP75" s="5">
        <f t="shared" si="166"/>
        <v>584.375</v>
      </c>
      <c r="BQ75" s="5">
        <f t="shared" si="166"/>
        <v>524.79184999999995</v>
      </c>
      <c r="BR75" s="5">
        <f t="shared" si="166"/>
        <v>465.20814999999999</v>
      </c>
      <c r="BS75" s="5">
        <f t="shared" si="166"/>
        <v>405.625</v>
      </c>
      <c r="BT75" s="5">
        <f t="shared" si="166"/>
        <v>346.04184999999995</v>
      </c>
      <c r="BU75" s="5">
        <f t="shared" si="166"/>
        <v>286.45814999999999</v>
      </c>
      <c r="BV75" s="5">
        <f t="shared" si="166"/>
        <v>226.875</v>
      </c>
      <c r="BW75" s="5">
        <f t="shared" ref="BW75:DJ75" si="167">BW72*BW$59</f>
        <v>167.29184999999998</v>
      </c>
      <c r="BX75" s="5">
        <f t="shared" si="167"/>
        <v>123.74999999999999</v>
      </c>
      <c r="BY75" s="5">
        <f t="shared" si="167"/>
        <v>96.25</v>
      </c>
      <c r="BZ75" s="5">
        <f t="shared" si="167"/>
        <v>68.75</v>
      </c>
      <c r="CA75" s="5">
        <f t="shared" si="167"/>
        <v>41.25</v>
      </c>
      <c r="CB75" s="5">
        <f t="shared" si="167"/>
        <v>13.75</v>
      </c>
      <c r="CC75" s="5">
        <f t="shared" si="167"/>
        <v>0</v>
      </c>
      <c r="CD75" s="5">
        <f t="shared" si="167"/>
        <v>0</v>
      </c>
      <c r="CE75" s="5">
        <f t="shared" si="167"/>
        <v>0</v>
      </c>
      <c r="CF75" s="5">
        <f t="shared" si="167"/>
        <v>0</v>
      </c>
      <c r="CG75" s="5">
        <f t="shared" si="167"/>
        <v>0</v>
      </c>
      <c r="CH75" s="5">
        <f t="shared" si="167"/>
        <v>0</v>
      </c>
      <c r="CI75" s="5">
        <f t="shared" si="167"/>
        <v>0</v>
      </c>
      <c r="CJ75" s="5">
        <f t="shared" si="167"/>
        <v>0</v>
      </c>
      <c r="CK75" s="5">
        <f t="shared" si="167"/>
        <v>0</v>
      </c>
      <c r="CL75" s="5">
        <f t="shared" si="167"/>
        <v>0</v>
      </c>
      <c r="CM75" s="5">
        <f t="shared" si="167"/>
        <v>0</v>
      </c>
      <c r="CN75" s="5">
        <f t="shared" si="167"/>
        <v>0</v>
      </c>
      <c r="CO75" s="5">
        <f t="shared" si="167"/>
        <v>0</v>
      </c>
      <c r="CP75" s="5">
        <f t="shared" si="167"/>
        <v>0</v>
      </c>
      <c r="CQ75" s="5">
        <f t="shared" si="167"/>
        <v>0</v>
      </c>
      <c r="CR75" s="5">
        <f t="shared" si="167"/>
        <v>0</v>
      </c>
      <c r="CS75" s="5">
        <f t="shared" si="167"/>
        <v>0</v>
      </c>
      <c r="CT75" s="5">
        <f t="shared" si="167"/>
        <v>0</v>
      </c>
      <c r="CU75" s="5">
        <f t="shared" si="167"/>
        <v>0</v>
      </c>
      <c r="CV75" s="5">
        <f t="shared" si="167"/>
        <v>0</v>
      </c>
      <c r="CW75" s="5">
        <f t="shared" si="167"/>
        <v>0</v>
      </c>
      <c r="CX75" s="5">
        <f t="shared" si="167"/>
        <v>0</v>
      </c>
      <c r="CY75" s="5">
        <f t="shared" si="167"/>
        <v>0</v>
      </c>
      <c r="CZ75" s="5">
        <f t="shared" si="167"/>
        <v>0</v>
      </c>
      <c r="DA75" s="5">
        <f t="shared" si="167"/>
        <v>0</v>
      </c>
      <c r="DB75" s="5">
        <f t="shared" si="167"/>
        <v>0</v>
      </c>
      <c r="DC75" s="5">
        <f t="shared" si="167"/>
        <v>0</v>
      </c>
      <c r="DD75" s="5">
        <f t="shared" si="167"/>
        <v>0</v>
      </c>
      <c r="DE75" s="5">
        <f t="shared" si="167"/>
        <v>0</v>
      </c>
      <c r="DF75" s="5">
        <f t="shared" si="167"/>
        <v>0</v>
      </c>
      <c r="DG75" s="5">
        <f t="shared" si="167"/>
        <v>0</v>
      </c>
      <c r="DH75" s="5">
        <f t="shared" si="167"/>
        <v>0</v>
      </c>
      <c r="DI75" s="5">
        <f t="shared" si="167"/>
        <v>0</v>
      </c>
      <c r="DJ75" s="5">
        <f t="shared" si="167"/>
        <v>0</v>
      </c>
    </row>
    <row r="76" spans="1:114" s="100" customFormat="1">
      <c r="A76" s="18"/>
      <c r="B76" s="110" t="s">
        <v>211</v>
      </c>
      <c r="H76" s="106" t="s">
        <v>0</v>
      </c>
      <c r="I76" s="107">
        <f>SUM(J76:DJ76)</f>
        <v>-109037.49999999999</v>
      </c>
      <c r="J76" s="101">
        <f>-J74</f>
        <v>0</v>
      </c>
      <c r="K76" s="101">
        <f t="shared" ref="K76:BV76" si="168">-K74</f>
        <v>0</v>
      </c>
      <c r="L76" s="101">
        <f t="shared" si="168"/>
        <v>0</v>
      </c>
      <c r="M76" s="101">
        <f t="shared" si="168"/>
        <v>0</v>
      </c>
      <c r="N76" s="101">
        <f t="shared" si="168"/>
        <v>0</v>
      </c>
      <c r="O76" s="101">
        <f t="shared" si="168"/>
        <v>0</v>
      </c>
      <c r="P76" s="101">
        <f t="shared" si="168"/>
        <v>-962.5</v>
      </c>
      <c r="Q76" s="101">
        <f t="shared" si="168"/>
        <v>-1908.9581499999999</v>
      </c>
      <c r="R76" s="101">
        <f t="shared" si="168"/>
        <v>-1876.875</v>
      </c>
      <c r="S76" s="101">
        <f t="shared" si="168"/>
        <v>-1844.7918500000001</v>
      </c>
      <c r="T76" s="101">
        <f t="shared" si="168"/>
        <v>-1812.7081499999999</v>
      </c>
      <c r="U76" s="101">
        <f t="shared" si="168"/>
        <v>-2605.6250000000005</v>
      </c>
      <c r="V76" s="101">
        <f t="shared" si="168"/>
        <v>-3384.7918499999992</v>
      </c>
      <c r="W76" s="101">
        <f t="shared" si="168"/>
        <v>-3325.2081499999999</v>
      </c>
      <c r="X76" s="101">
        <f t="shared" si="168"/>
        <v>-3265.6250000000005</v>
      </c>
      <c r="Y76" s="101">
        <f t="shared" si="168"/>
        <v>-3206.0418499999992</v>
      </c>
      <c r="Z76" s="101">
        <f t="shared" si="168"/>
        <v>-3146.4581499999999</v>
      </c>
      <c r="AA76" s="101">
        <f t="shared" si="168"/>
        <v>-3086.8750000000005</v>
      </c>
      <c r="AB76" s="101">
        <f t="shared" si="168"/>
        <v>-3027.2918499999992</v>
      </c>
      <c r="AC76" s="101">
        <f t="shared" si="168"/>
        <v>-2967.7081499999999</v>
      </c>
      <c r="AD76" s="101">
        <f t="shared" si="168"/>
        <v>-2908.1250000000005</v>
      </c>
      <c r="AE76" s="101">
        <f t="shared" si="168"/>
        <v>-2848.5418500000001</v>
      </c>
      <c r="AF76" s="101">
        <f t="shared" si="168"/>
        <v>-2788.9581499999999</v>
      </c>
      <c r="AG76" s="101">
        <f t="shared" si="168"/>
        <v>-2729.3750000000005</v>
      </c>
      <c r="AH76" s="101">
        <f t="shared" si="168"/>
        <v>-2669.7918500000001</v>
      </c>
      <c r="AI76" s="101">
        <f t="shared" si="168"/>
        <v>-2610.2081499999999</v>
      </c>
      <c r="AJ76" s="101">
        <f t="shared" si="168"/>
        <v>-2550.6250000000005</v>
      </c>
      <c r="AK76" s="101">
        <f t="shared" si="168"/>
        <v>-2491.0418500000001</v>
      </c>
      <c r="AL76" s="101">
        <f t="shared" si="168"/>
        <v>-2431.4581499999999</v>
      </c>
      <c r="AM76" s="101">
        <f t="shared" si="168"/>
        <v>-2371.8750000000005</v>
      </c>
      <c r="AN76" s="101">
        <f t="shared" si="168"/>
        <v>-2312.2918500000001</v>
      </c>
      <c r="AO76" s="101">
        <f t="shared" si="168"/>
        <v>-2252.7081499999999</v>
      </c>
      <c r="AP76" s="101">
        <f t="shared" si="168"/>
        <v>-2193.1250000000005</v>
      </c>
      <c r="AQ76" s="101">
        <f t="shared" si="168"/>
        <v>-2133.5418500000001</v>
      </c>
      <c r="AR76" s="101">
        <f t="shared" si="168"/>
        <v>-2073.9581499999999</v>
      </c>
      <c r="AS76" s="101">
        <f t="shared" si="168"/>
        <v>-2014.3749999999995</v>
      </c>
      <c r="AT76" s="101">
        <f t="shared" si="168"/>
        <v>-1954.7918500000001</v>
      </c>
      <c r="AU76" s="101">
        <f t="shared" si="168"/>
        <v>-1895.2081499999999</v>
      </c>
      <c r="AV76" s="101">
        <f t="shared" si="168"/>
        <v>-1835.625</v>
      </c>
      <c r="AW76" s="101">
        <f t="shared" si="168"/>
        <v>-1776.0418500000001</v>
      </c>
      <c r="AX76" s="101">
        <f t="shared" si="168"/>
        <v>-1716.4581499999999</v>
      </c>
      <c r="AY76" s="101">
        <f t="shared" si="168"/>
        <v>-1656.875</v>
      </c>
      <c r="AZ76" s="101">
        <f t="shared" si="168"/>
        <v>-1597.2918500000001</v>
      </c>
      <c r="BA76" s="101">
        <f t="shared" si="168"/>
        <v>-1537.7081499999999</v>
      </c>
      <c r="BB76" s="101">
        <f t="shared" si="168"/>
        <v>-1478.125</v>
      </c>
      <c r="BC76" s="101">
        <f t="shared" si="168"/>
        <v>-1418.5418500000001</v>
      </c>
      <c r="BD76" s="101">
        <f t="shared" si="168"/>
        <v>-1358.9581499999999</v>
      </c>
      <c r="BE76" s="101">
        <f t="shared" si="168"/>
        <v>-1299.375</v>
      </c>
      <c r="BF76" s="101">
        <f t="shared" si="168"/>
        <v>-1239.7918500000001</v>
      </c>
      <c r="BG76" s="101">
        <f t="shared" si="168"/>
        <v>-1180.2081499999999</v>
      </c>
      <c r="BH76" s="101">
        <f t="shared" si="168"/>
        <v>-1120.625</v>
      </c>
      <c r="BI76" s="101">
        <f t="shared" si="168"/>
        <v>-1061.0418500000001</v>
      </c>
      <c r="BJ76" s="101">
        <f t="shared" si="168"/>
        <v>-1001.4581499999999</v>
      </c>
      <c r="BK76" s="101">
        <f t="shared" si="168"/>
        <v>-941.875</v>
      </c>
      <c r="BL76" s="101">
        <f t="shared" si="168"/>
        <v>-882.29185000000007</v>
      </c>
      <c r="BM76" s="101">
        <f t="shared" si="168"/>
        <v>-822.70814999999993</v>
      </c>
      <c r="BN76" s="101">
        <f t="shared" si="168"/>
        <v>-763.125</v>
      </c>
      <c r="BO76" s="101">
        <f t="shared" si="168"/>
        <v>-703.54185000000007</v>
      </c>
      <c r="BP76" s="101">
        <f t="shared" si="168"/>
        <v>-643.95814999999993</v>
      </c>
      <c r="BQ76" s="101">
        <f t="shared" si="168"/>
        <v>-584.375</v>
      </c>
      <c r="BR76" s="101">
        <f t="shared" si="168"/>
        <v>-524.79185000000007</v>
      </c>
      <c r="BS76" s="101">
        <f t="shared" si="168"/>
        <v>-465.20814999999993</v>
      </c>
      <c r="BT76" s="101">
        <f t="shared" si="168"/>
        <v>-405.625</v>
      </c>
      <c r="BU76" s="101">
        <f t="shared" si="168"/>
        <v>-346.04184999999995</v>
      </c>
      <c r="BV76" s="101">
        <f t="shared" si="168"/>
        <v>-286.45815000000005</v>
      </c>
      <c r="BW76" s="101">
        <f t="shared" ref="BW76:DJ76" si="169">-BW74</f>
        <v>-226.875</v>
      </c>
      <c r="BX76" s="101">
        <f t="shared" si="169"/>
        <v>-167.29184999999995</v>
      </c>
      <c r="BY76" s="101">
        <f t="shared" si="169"/>
        <v>-123.75</v>
      </c>
      <c r="BZ76" s="101">
        <f t="shared" si="169"/>
        <v>-96.25</v>
      </c>
      <c r="CA76" s="101">
        <f t="shared" si="169"/>
        <v>-68.75</v>
      </c>
      <c r="CB76" s="101">
        <f t="shared" si="169"/>
        <v>-41.25</v>
      </c>
      <c r="CC76" s="101">
        <f t="shared" si="169"/>
        <v>-13.75</v>
      </c>
      <c r="CD76" s="101">
        <f t="shared" si="169"/>
        <v>0</v>
      </c>
      <c r="CE76" s="101">
        <f t="shared" si="169"/>
        <v>0</v>
      </c>
      <c r="CF76" s="101">
        <f t="shared" si="169"/>
        <v>0</v>
      </c>
      <c r="CG76" s="101">
        <f t="shared" si="169"/>
        <v>0</v>
      </c>
      <c r="CH76" s="101">
        <f t="shared" si="169"/>
        <v>0</v>
      </c>
      <c r="CI76" s="101">
        <f t="shared" si="169"/>
        <v>0</v>
      </c>
      <c r="CJ76" s="101">
        <f t="shared" si="169"/>
        <v>0</v>
      </c>
      <c r="CK76" s="101">
        <f t="shared" si="169"/>
        <v>0</v>
      </c>
      <c r="CL76" s="101">
        <f t="shared" si="169"/>
        <v>0</v>
      </c>
      <c r="CM76" s="101">
        <f t="shared" si="169"/>
        <v>0</v>
      </c>
      <c r="CN76" s="101">
        <f t="shared" si="169"/>
        <v>0</v>
      </c>
      <c r="CO76" s="101">
        <f t="shared" si="169"/>
        <v>0</v>
      </c>
      <c r="CP76" s="101">
        <f t="shared" si="169"/>
        <v>0</v>
      </c>
      <c r="CQ76" s="101">
        <f t="shared" si="169"/>
        <v>0</v>
      </c>
      <c r="CR76" s="101">
        <f t="shared" si="169"/>
        <v>0</v>
      </c>
      <c r="CS76" s="101">
        <f t="shared" si="169"/>
        <v>0</v>
      </c>
      <c r="CT76" s="101">
        <f t="shared" si="169"/>
        <v>0</v>
      </c>
      <c r="CU76" s="101">
        <f t="shared" si="169"/>
        <v>0</v>
      </c>
      <c r="CV76" s="101">
        <f t="shared" si="169"/>
        <v>0</v>
      </c>
      <c r="CW76" s="101">
        <f t="shared" si="169"/>
        <v>0</v>
      </c>
      <c r="CX76" s="101">
        <f t="shared" si="169"/>
        <v>0</v>
      </c>
      <c r="CY76" s="101">
        <f t="shared" si="169"/>
        <v>0</v>
      </c>
      <c r="CZ76" s="101">
        <f t="shared" si="169"/>
        <v>0</v>
      </c>
      <c r="DA76" s="101">
        <f t="shared" si="169"/>
        <v>0</v>
      </c>
      <c r="DB76" s="101">
        <f t="shared" si="169"/>
        <v>0</v>
      </c>
      <c r="DC76" s="101">
        <f t="shared" si="169"/>
        <v>0</v>
      </c>
      <c r="DD76" s="101">
        <f t="shared" si="169"/>
        <v>0</v>
      </c>
      <c r="DE76" s="101">
        <f t="shared" si="169"/>
        <v>0</v>
      </c>
      <c r="DF76" s="101">
        <f t="shared" si="169"/>
        <v>0</v>
      </c>
      <c r="DG76" s="101">
        <f t="shared" si="169"/>
        <v>0</v>
      </c>
      <c r="DH76" s="101">
        <f t="shared" si="169"/>
        <v>0</v>
      </c>
      <c r="DI76" s="101">
        <f t="shared" si="169"/>
        <v>0</v>
      </c>
      <c r="DJ76" s="101">
        <f t="shared" si="169"/>
        <v>0</v>
      </c>
    </row>
    <row r="77" spans="1:114">
      <c r="B77" s="11" t="s">
        <v>160</v>
      </c>
      <c r="H77" s="7" t="s">
        <v>0</v>
      </c>
      <c r="J77" s="5">
        <f t="shared" ref="J77:AO77" si="170">SUM(J74:J76)</f>
        <v>0</v>
      </c>
      <c r="K77" s="5">
        <f t="shared" si="170"/>
        <v>0</v>
      </c>
      <c r="L77" s="5">
        <f t="shared" si="170"/>
        <v>0</v>
      </c>
      <c r="M77" s="5">
        <f t="shared" si="170"/>
        <v>0</v>
      </c>
      <c r="N77" s="5">
        <f t="shared" si="170"/>
        <v>0</v>
      </c>
      <c r="O77" s="5">
        <f t="shared" si="170"/>
        <v>962.5</v>
      </c>
      <c r="P77" s="5">
        <f t="shared" si="170"/>
        <v>1908.9581499999999</v>
      </c>
      <c r="Q77" s="5">
        <f t="shared" si="170"/>
        <v>1876.875</v>
      </c>
      <c r="R77" s="5">
        <f t="shared" si="170"/>
        <v>1844.7918500000001</v>
      </c>
      <c r="S77" s="5">
        <f t="shared" si="170"/>
        <v>1812.7081499999999</v>
      </c>
      <c r="T77" s="5">
        <f t="shared" si="170"/>
        <v>2605.6250000000005</v>
      </c>
      <c r="U77" s="5">
        <f t="shared" si="170"/>
        <v>3384.7918499999992</v>
      </c>
      <c r="V77" s="5">
        <f t="shared" si="170"/>
        <v>3325.2081499999999</v>
      </c>
      <c r="W77" s="5">
        <f t="shared" si="170"/>
        <v>3265.6250000000005</v>
      </c>
      <c r="X77" s="5">
        <f t="shared" si="170"/>
        <v>3206.0418499999992</v>
      </c>
      <c r="Y77" s="5">
        <f t="shared" si="170"/>
        <v>3146.4581499999999</v>
      </c>
      <c r="Z77" s="5">
        <f t="shared" si="170"/>
        <v>3086.8750000000005</v>
      </c>
      <c r="AA77" s="5">
        <f t="shared" si="170"/>
        <v>3027.2918499999992</v>
      </c>
      <c r="AB77" s="5">
        <f t="shared" si="170"/>
        <v>2967.7081499999999</v>
      </c>
      <c r="AC77" s="5">
        <f t="shared" si="170"/>
        <v>2908.1250000000005</v>
      </c>
      <c r="AD77" s="5">
        <f t="shared" si="170"/>
        <v>2848.5418500000001</v>
      </c>
      <c r="AE77" s="5">
        <f t="shared" si="170"/>
        <v>2788.9581499999999</v>
      </c>
      <c r="AF77" s="5">
        <f t="shared" si="170"/>
        <v>2729.3750000000005</v>
      </c>
      <c r="AG77" s="5">
        <f t="shared" si="170"/>
        <v>2669.7918500000001</v>
      </c>
      <c r="AH77" s="5">
        <f t="shared" si="170"/>
        <v>2610.2081499999999</v>
      </c>
      <c r="AI77" s="5">
        <f t="shared" si="170"/>
        <v>2550.6250000000005</v>
      </c>
      <c r="AJ77" s="5">
        <f t="shared" si="170"/>
        <v>2491.0418500000001</v>
      </c>
      <c r="AK77" s="5">
        <f t="shared" si="170"/>
        <v>2431.4581499999999</v>
      </c>
      <c r="AL77" s="5">
        <f t="shared" si="170"/>
        <v>2371.8750000000005</v>
      </c>
      <c r="AM77" s="5">
        <f t="shared" si="170"/>
        <v>2312.2918500000001</v>
      </c>
      <c r="AN77" s="5">
        <f t="shared" si="170"/>
        <v>2252.7081499999999</v>
      </c>
      <c r="AO77" s="5">
        <f t="shared" si="170"/>
        <v>2193.1250000000005</v>
      </c>
      <c r="AP77" s="5">
        <f t="shared" ref="AP77:BU77" si="171">SUM(AP74:AP76)</f>
        <v>2133.5418500000001</v>
      </c>
      <c r="AQ77" s="5">
        <f t="shared" si="171"/>
        <v>2073.9581499999999</v>
      </c>
      <c r="AR77" s="5">
        <f t="shared" si="171"/>
        <v>2014.3749999999995</v>
      </c>
      <c r="AS77" s="5">
        <f t="shared" si="171"/>
        <v>1954.7918500000001</v>
      </c>
      <c r="AT77" s="5">
        <f t="shared" si="171"/>
        <v>1895.2081499999999</v>
      </c>
      <c r="AU77" s="5">
        <f t="shared" si="171"/>
        <v>1835.625</v>
      </c>
      <c r="AV77" s="5">
        <f t="shared" si="171"/>
        <v>1776.0418500000001</v>
      </c>
      <c r="AW77" s="5">
        <f t="shared" si="171"/>
        <v>1716.4581499999999</v>
      </c>
      <c r="AX77" s="5">
        <f t="shared" si="171"/>
        <v>1656.875</v>
      </c>
      <c r="AY77" s="5">
        <f t="shared" si="171"/>
        <v>1597.2918500000001</v>
      </c>
      <c r="AZ77" s="5">
        <f t="shared" si="171"/>
        <v>1537.7081499999999</v>
      </c>
      <c r="BA77" s="5">
        <f t="shared" si="171"/>
        <v>1478.125</v>
      </c>
      <c r="BB77" s="5">
        <f t="shared" si="171"/>
        <v>1418.5418500000001</v>
      </c>
      <c r="BC77" s="5">
        <f t="shared" si="171"/>
        <v>1358.9581499999999</v>
      </c>
      <c r="BD77" s="5">
        <f t="shared" si="171"/>
        <v>1299.375</v>
      </c>
      <c r="BE77" s="5">
        <f t="shared" si="171"/>
        <v>1239.7918500000001</v>
      </c>
      <c r="BF77" s="5">
        <f t="shared" si="171"/>
        <v>1180.2081499999999</v>
      </c>
      <c r="BG77" s="5">
        <f t="shared" si="171"/>
        <v>1120.625</v>
      </c>
      <c r="BH77" s="5">
        <f t="shared" si="171"/>
        <v>1061.0418500000001</v>
      </c>
      <c r="BI77" s="5">
        <f t="shared" si="171"/>
        <v>1001.4581499999999</v>
      </c>
      <c r="BJ77" s="5">
        <f t="shared" si="171"/>
        <v>941.875</v>
      </c>
      <c r="BK77" s="5">
        <f t="shared" si="171"/>
        <v>882.29185000000007</v>
      </c>
      <c r="BL77" s="5">
        <f t="shared" si="171"/>
        <v>822.70814999999993</v>
      </c>
      <c r="BM77" s="5">
        <f t="shared" si="171"/>
        <v>763.125</v>
      </c>
      <c r="BN77" s="5">
        <f t="shared" si="171"/>
        <v>703.54185000000007</v>
      </c>
      <c r="BO77" s="5">
        <f t="shared" si="171"/>
        <v>643.95814999999993</v>
      </c>
      <c r="BP77" s="5">
        <f t="shared" si="171"/>
        <v>584.375</v>
      </c>
      <c r="BQ77" s="5">
        <f t="shared" si="171"/>
        <v>524.79185000000007</v>
      </c>
      <c r="BR77" s="5">
        <f t="shared" si="171"/>
        <v>465.20814999999993</v>
      </c>
      <c r="BS77" s="5">
        <f t="shared" si="171"/>
        <v>405.625</v>
      </c>
      <c r="BT77" s="5">
        <f t="shared" si="171"/>
        <v>346.04184999999995</v>
      </c>
      <c r="BU77" s="5">
        <f t="shared" si="171"/>
        <v>286.45815000000005</v>
      </c>
      <c r="BV77" s="5">
        <f t="shared" ref="BV77:DA77" si="172">SUM(BV74:BV76)</f>
        <v>226.875</v>
      </c>
      <c r="BW77" s="5">
        <f t="shared" si="172"/>
        <v>167.29184999999995</v>
      </c>
      <c r="BX77" s="5">
        <f t="shared" si="172"/>
        <v>123.75</v>
      </c>
      <c r="BY77" s="5">
        <f t="shared" si="172"/>
        <v>96.25</v>
      </c>
      <c r="BZ77" s="5">
        <f t="shared" si="172"/>
        <v>68.75</v>
      </c>
      <c r="CA77" s="5">
        <f t="shared" si="172"/>
        <v>41.25</v>
      </c>
      <c r="CB77" s="5">
        <f t="shared" si="172"/>
        <v>13.75</v>
      </c>
      <c r="CC77" s="5">
        <f t="shared" si="172"/>
        <v>0</v>
      </c>
      <c r="CD77" s="5">
        <f t="shared" si="172"/>
        <v>0</v>
      </c>
      <c r="CE77" s="5">
        <f t="shared" si="172"/>
        <v>0</v>
      </c>
      <c r="CF77" s="5">
        <f t="shared" si="172"/>
        <v>0</v>
      </c>
      <c r="CG77" s="5">
        <f t="shared" si="172"/>
        <v>0</v>
      </c>
      <c r="CH77" s="5">
        <f t="shared" si="172"/>
        <v>0</v>
      </c>
      <c r="CI77" s="5">
        <f t="shared" si="172"/>
        <v>0</v>
      </c>
      <c r="CJ77" s="5">
        <f t="shared" si="172"/>
        <v>0</v>
      </c>
      <c r="CK77" s="5">
        <f t="shared" si="172"/>
        <v>0</v>
      </c>
      <c r="CL77" s="5">
        <f t="shared" si="172"/>
        <v>0</v>
      </c>
      <c r="CM77" s="5">
        <f t="shared" si="172"/>
        <v>0</v>
      </c>
      <c r="CN77" s="5">
        <f t="shared" si="172"/>
        <v>0</v>
      </c>
      <c r="CO77" s="5">
        <f t="shared" si="172"/>
        <v>0</v>
      </c>
      <c r="CP77" s="5">
        <f t="shared" si="172"/>
        <v>0</v>
      </c>
      <c r="CQ77" s="5">
        <f t="shared" si="172"/>
        <v>0</v>
      </c>
      <c r="CR77" s="5">
        <f t="shared" si="172"/>
        <v>0</v>
      </c>
      <c r="CS77" s="5">
        <f t="shared" si="172"/>
        <v>0</v>
      </c>
      <c r="CT77" s="5">
        <f t="shared" si="172"/>
        <v>0</v>
      </c>
      <c r="CU77" s="5">
        <f t="shared" si="172"/>
        <v>0</v>
      </c>
      <c r="CV77" s="5">
        <f t="shared" si="172"/>
        <v>0</v>
      </c>
      <c r="CW77" s="5">
        <f t="shared" si="172"/>
        <v>0</v>
      </c>
      <c r="CX77" s="5">
        <f t="shared" si="172"/>
        <v>0</v>
      </c>
      <c r="CY77" s="5">
        <f t="shared" si="172"/>
        <v>0</v>
      </c>
      <c r="CZ77" s="5">
        <f t="shared" si="172"/>
        <v>0</v>
      </c>
      <c r="DA77" s="5">
        <f t="shared" si="172"/>
        <v>0</v>
      </c>
      <c r="DB77" s="5">
        <f t="shared" ref="DB77:DJ77" si="173">SUM(DB74:DB76)</f>
        <v>0</v>
      </c>
      <c r="DC77" s="5">
        <f t="shared" si="173"/>
        <v>0</v>
      </c>
      <c r="DD77" s="5">
        <f t="shared" si="173"/>
        <v>0</v>
      </c>
      <c r="DE77" s="5">
        <f t="shared" si="173"/>
        <v>0</v>
      </c>
      <c r="DF77" s="5">
        <f t="shared" si="173"/>
        <v>0</v>
      </c>
      <c r="DG77" s="5">
        <f t="shared" si="173"/>
        <v>0</v>
      </c>
      <c r="DH77" s="5">
        <f t="shared" si="173"/>
        <v>0</v>
      </c>
      <c r="DI77" s="5">
        <f t="shared" si="173"/>
        <v>0</v>
      </c>
      <c r="DJ77" s="5">
        <f t="shared" si="173"/>
        <v>0</v>
      </c>
    </row>
    <row r="78" spans="1:114" s="272" customFormat="1">
      <c r="A78" s="351"/>
      <c r="H78" s="655"/>
      <c r="I78" s="279"/>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c r="AN78" s="282"/>
      <c r="AO78" s="282"/>
      <c r="AP78" s="282"/>
      <c r="AQ78" s="282"/>
      <c r="AR78" s="282"/>
      <c r="AS78" s="282"/>
      <c r="AT78" s="282"/>
      <c r="AU78" s="282"/>
      <c r="AV78" s="282"/>
      <c r="AW78" s="282"/>
      <c r="AX78" s="282"/>
      <c r="AY78" s="282"/>
      <c r="AZ78" s="282"/>
      <c r="BA78" s="282"/>
      <c r="BB78" s="282"/>
      <c r="BC78" s="282"/>
      <c r="BD78" s="282"/>
      <c r="BE78" s="282"/>
      <c r="BF78" s="282"/>
      <c r="BG78" s="282"/>
      <c r="BH78" s="282"/>
      <c r="BI78" s="282"/>
      <c r="BJ78" s="282"/>
      <c r="BK78" s="282"/>
      <c r="BL78" s="282"/>
      <c r="BM78" s="282"/>
      <c r="BN78" s="282"/>
      <c r="BO78" s="282"/>
      <c r="BP78" s="282"/>
      <c r="BQ78" s="282"/>
      <c r="BR78" s="282"/>
      <c r="BS78" s="282"/>
      <c r="BT78" s="282"/>
      <c r="BU78" s="282"/>
      <c r="BV78" s="282"/>
      <c r="BW78" s="282"/>
      <c r="BX78" s="282"/>
      <c r="BY78" s="282"/>
      <c r="BZ78" s="282"/>
      <c r="CA78" s="282"/>
      <c r="CB78" s="282"/>
      <c r="CC78" s="282"/>
      <c r="CD78" s="282"/>
      <c r="CE78" s="282"/>
      <c r="CF78" s="282"/>
      <c r="CG78" s="282"/>
      <c r="CH78" s="282"/>
      <c r="CI78" s="282"/>
      <c r="CJ78" s="282"/>
      <c r="CK78" s="282"/>
      <c r="CL78" s="282"/>
      <c r="CM78" s="282"/>
      <c r="CN78" s="282"/>
      <c r="CO78" s="282"/>
      <c r="CP78" s="282"/>
      <c r="CQ78" s="282"/>
      <c r="CR78" s="282"/>
      <c r="CS78" s="282"/>
      <c r="CT78" s="282"/>
      <c r="CU78" s="282"/>
      <c r="CV78" s="282"/>
      <c r="CW78" s="282"/>
      <c r="CX78" s="282"/>
      <c r="CY78" s="282"/>
      <c r="CZ78" s="282"/>
      <c r="DA78" s="282"/>
      <c r="DB78" s="282"/>
      <c r="DC78" s="282"/>
      <c r="DD78" s="282"/>
      <c r="DE78" s="282"/>
      <c r="DF78" s="282"/>
      <c r="DG78" s="282"/>
      <c r="DH78" s="282"/>
      <c r="DI78" s="282"/>
      <c r="DJ78" s="282"/>
    </row>
    <row r="79" spans="1:114">
      <c r="B79" s="205" t="s">
        <v>6</v>
      </c>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row>
    <row r="80" spans="1:114" s="275" customFormat="1">
      <c r="A80" s="656"/>
      <c r="B80" s="78" t="s">
        <v>10</v>
      </c>
      <c r="H80" s="657"/>
      <c r="I80" s="658"/>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c r="BZ80" s="659"/>
      <c r="CA80" s="659"/>
      <c r="CB80" s="659"/>
      <c r="CC80" s="659"/>
      <c r="CD80" s="659"/>
      <c r="CE80" s="659"/>
      <c r="CF80" s="659"/>
      <c r="CG80" s="659"/>
      <c r="CH80" s="659"/>
      <c r="CI80" s="659"/>
      <c r="CJ80" s="659"/>
      <c r="CK80" s="659"/>
      <c r="CL80" s="659"/>
      <c r="CM80" s="659"/>
      <c r="CN80" s="659"/>
      <c r="CO80" s="659"/>
      <c r="CP80" s="659"/>
      <c r="CQ80" s="659"/>
      <c r="CR80" s="659"/>
      <c r="CS80" s="659"/>
      <c r="CT80" s="659"/>
      <c r="CU80" s="659"/>
      <c r="CV80" s="659"/>
      <c r="CW80" s="659"/>
      <c r="CX80" s="659"/>
      <c r="CY80" s="659"/>
      <c r="CZ80" s="659"/>
      <c r="DA80" s="659"/>
      <c r="DB80" s="659"/>
      <c r="DC80" s="659"/>
      <c r="DD80" s="659"/>
      <c r="DE80" s="659"/>
      <c r="DF80" s="659"/>
      <c r="DG80" s="659"/>
      <c r="DH80" s="659"/>
      <c r="DI80" s="659"/>
      <c r="DJ80" s="659"/>
    </row>
    <row r="81" spans="1:114" s="272" customFormat="1">
      <c r="A81" s="351"/>
      <c r="B81" s="660" t="s">
        <v>208</v>
      </c>
      <c r="H81" s="661" t="s">
        <v>74</v>
      </c>
      <c r="I81" s="279"/>
      <c r="J81" s="662">
        <f>SUMIF(Макро!$15:$15,J$11,Макро!$18:$18)</f>
        <v>0.2</v>
      </c>
      <c r="K81" s="662">
        <f>SUMIF(Макро!$15:$15,K$11,Макро!$18:$18)</f>
        <v>0.2</v>
      </c>
      <c r="L81" s="662">
        <f>SUMIF(Макро!$15:$15,L$11,Макро!$18:$18)</f>
        <v>0.2</v>
      </c>
      <c r="M81" s="662">
        <f>SUMIF(Макро!$15:$15,M$11,Макро!$18:$18)</f>
        <v>0.2</v>
      </c>
      <c r="N81" s="662">
        <f>SUMIF(Макро!$15:$15,N$11,Макро!$18:$18)</f>
        <v>0.2</v>
      </c>
      <c r="O81" s="662">
        <f>SUMIF(Макро!$15:$15,O$11,Макро!$18:$18)</f>
        <v>0.2</v>
      </c>
      <c r="P81" s="662">
        <f>SUMIF(Макро!$15:$15,P$11,Макро!$18:$18)</f>
        <v>0.2</v>
      </c>
      <c r="Q81" s="662">
        <f>SUMIF(Макро!$15:$15,Q$11,Макро!$18:$18)</f>
        <v>0.2</v>
      </c>
      <c r="R81" s="662">
        <f>SUMIF(Макро!$15:$15,R$11,Макро!$18:$18)</f>
        <v>0.2</v>
      </c>
      <c r="S81" s="662">
        <f>SUMIF(Макро!$15:$15,S$11,Макро!$18:$18)</f>
        <v>0.2</v>
      </c>
      <c r="T81" s="662">
        <f>SUMIF(Макро!$15:$15,T$11,Макро!$18:$18)</f>
        <v>0.2</v>
      </c>
      <c r="U81" s="662">
        <f>SUMIF(Макро!$15:$15,U$11,Макро!$18:$18)</f>
        <v>0.2</v>
      </c>
      <c r="V81" s="662">
        <f>SUMIF(Макро!$15:$15,V$11,Макро!$18:$18)</f>
        <v>0.2</v>
      </c>
      <c r="W81" s="662">
        <f>SUMIF(Макро!$15:$15,W$11,Макро!$18:$18)</f>
        <v>0.2</v>
      </c>
      <c r="X81" s="662">
        <f>SUMIF(Макро!$15:$15,X$11,Макро!$18:$18)</f>
        <v>0.2</v>
      </c>
      <c r="Y81" s="662">
        <f>SUMIF(Макро!$15:$15,Y$11,Макро!$18:$18)</f>
        <v>0.2</v>
      </c>
      <c r="Z81" s="662">
        <f>SUMIF(Макро!$15:$15,Z$11,Макро!$18:$18)</f>
        <v>0.2</v>
      </c>
      <c r="AA81" s="662">
        <f>SUMIF(Макро!$15:$15,AA$11,Макро!$18:$18)</f>
        <v>0.2</v>
      </c>
      <c r="AB81" s="662">
        <f>SUMIF(Макро!$15:$15,AB$11,Макро!$18:$18)</f>
        <v>0.2</v>
      </c>
      <c r="AC81" s="662">
        <f>SUMIF(Макро!$15:$15,AC$11,Макро!$18:$18)</f>
        <v>0.2</v>
      </c>
      <c r="AD81" s="662">
        <f>SUMIF(Макро!$15:$15,AD$11,Макро!$18:$18)</f>
        <v>0.2</v>
      </c>
      <c r="AE81" s="662">
        <f>SUMIF(Макро!$15:$15,AE$11,Макро!$18:$18)</f>
        <v>0.2</v>
      </c>
      <c r="AF81" s="662">
        <f>SUMIF(Макро!$15:$15,AF$11,Макро!$18:$18)</f>
        <v>0.2</v>
      </c>
      <c r="AG81" s="662">
        <f>SUMIF(Макро!$15:$15,AG$11,Макро!$18:$18)</f>
        <v>0.2</v>
      </c>
      <c r="AH81" s="662">
        <f>SUMIF(Макро!$15:$15,AH$11,Макро!$18:$18)</f>
        <v>0.2</v>
      </c>
      <c r="AI81" s="662">
        <f>SUMIF(Макро!$15:$15,AI$11,Макро!$18:$18)</f>
        <v>0.2</v>
      </c>
      <c r="AJ81" s="662">
        <f>SUMIF(Макро!$15:$15,AJ$11,Макро!$18:$18)</f>
        <v>0.2</v>
      </c>
      <c r="AK81" s="662">
        <f>SUMIF(Макро!$15:$15,AK$11,Макро!$18:$18)</f>
        <v>0.2</v>
      </c>
      <c r="AL81" s="662">
        <f>SUMIF(Макро!$15:$15,AL$11,Макро!$18:$18)</f>
        <v>0.2</v>
      </c>
      <c r="AM81" s="662">
        <f>SUMIF(Макро!$15:$15,AM$11,Макро!$18:$18)</f>
        <v>0.2</v>
      </c>
      <c r="AN81" s="662">
        <f>SUMIF(Макро!$15:$15,AN$11,Макро!$18:$18)</f>
        <v>0.2</v>
      </c>
      <c r="AO81" s="662">
        <f>SUMIF(Макро!$15:$15,AO$11,Макро!$18:$18)</f>
        <v>0.2</v>
      </c>
      <c r="AP81" s="662">
        <f>SUMIF(Макро!$15:$15,AP$11,Макро!$18:$18)</f>
        <v>0.2</v>
      </c>
      <c r="AQ81" s="662">
        <f>SUMIF(Макро!$15:$15,AQ$11,Макро!$18:$18)</f>
        <v>0.2</v>
      </c>
      <c r="AR81" s="662">
        <f>SUMIF(Макро!$15:$15,AR$11,Макро!$18:$18)</f>
        <v>0.2</v>
      </c>
      <c r="AS81" s="662">
        <f>SUMIF(Макро!$15:$15,AS$11,Макро!$18:$18)</f>
        <v>0.2</v>
      </c>
      <c r="AT81" s="662">
        <f>SUMIF(Макро!$15:$15,AT$11,Макро!$18:$18)</f>
        <v>0.2</v>
      </c>
      <c r="AU81" s="662">
        <f>SUMIF(Макро!$15:$15,AU$11,Макро!$18:$18)</f>
        <v>0.2</v>
      </c>
      <c r="AV81" s="662">
        <f>SUMIF(Макро!$15:$15,AV$11,Макро!$18:$18)</f>
        <v>0.2</v>
      </c>
      <c r="AW81" s="662">
        <f>SUMIF(Макро!$15:$15,AW$11,Макро!$18:$18)</f>
        <v>0.2</v>
      </c>
      <c r="AX81" s="662">
        <f>SUMIF(Макро!$15:$15,AX$11,Макро!$18:$18)</f>
        <v>0.2</v>
      </c>
      <c r="AY81" s="662">
        <f>SUMIF(Макро!$15:$15,AY$11,Макро!$18:$18)</f>
        <v>0.2</v>
      </c>
      <c r="AZ81" s="662">
        <f>SUMIF(Макро!$15:$15,AZ$11,Макро!$18:$18)</f>
        <v>0.2</v>
      </c>
      <c r="BA81" s="662">
        <f>SUMIF(Макро!$15:$15,BA$11,Макро!$18:$18)</f>
        <v>0.2</v>
      </c>
      <c r="BB81" s="662">
        <f>SUMIF(Макро!$15:$15,BB$11,Макро!$18:$18)</f>
        <v>0.2</v>
      </c>
      <c r="BC81" s="662">
        <f>SUMIF(Макро!$15:$15,BC$11,Макро!$18:$18)</f>
        <v>0.2</v>
      </c>
      <c r="BD81" s="662">
        <f>SUMIF(Макро!$15:$15,BD$11,Макро!$18:$18)</f>
        <v>0.2</v>
      </c>
      <c r="BE81" s="662">
        <f>SUMIF(Макро!$15:$15,BE$11,Макро!$18:$18)</f>
        <v>0.2</v>
      </c>
      <c r="BF81" s="662">
        <f>SUMIF(Макро!$15:$15,BF$11,Макро!$18:$18)</f>
        <v>0.2</v>
      </c>
      <c r="BG81" s="662">
        <f>SUMIF(Макро!$15:$15,BG$11,Макро!$18:$18)</f>
        <v>0.2</v>
      </c>
      <c r="BH81" s="662">
        <f>SUMIF(Макро!$15:$15,BH$11,Макро!$18:$18)</f>
        <v>0.2</v>
      </c>
      <c r="BI81" s="662">
        <f>SUMIF(Макро!$15:$15,BI$11,Макро!$18:$18)</f>
        <v>0.2</v>
      </c>
      <c r="BJ81" s="662">
        <f>SUMIF(Макро!$15:$15,BJ$11,Макро!$18:$18)</f>
        <v>0.2</v>
      </c>
      <c r="BK81" s="662">
        <f>SUMIF(Макро!$15:$15,BK$11,Макро!$18:$18)</f>
        <v>0.2</v>
      </c>
      <c r="BL81" s="662">
        <f>SUMIF(Макро!$15:$15,BL$11,Макро!$18:$18)</f>
        <v>0.2</v>
      </c>
      <c r="BM81" s="662">
        <f>SUMIF(Макро!$15:$15,BM$11,Макро!$18:$18)</f>
        <v>0.2</v>
      </c>
      <c r="BN81" s="662">
        <f>SUMIF(Макро!$15:$15,BN$11,Макро!$18:$18)</f>
        <v>0.2</v>
      </c>
      <c r="BO81" s="662">
        <f>SUMIF(Макро!$15:$15,BO$11,Макро!$18:$18)</f>
        <v>0.2</v>
      </c>
      <c r="BP81" s="662">
        <f>SUMIF(Макро!$15:$15,BP$11,Макро!$18:$18)</f>
        <v>0.2</v>
      </c>
      <c r="BQ81" s="662">
        <f>SUMIF(Макро!$15:$15,BQ$11,Макро!$18:$18)</f>
        <v>0.2</v>
      </c>
      <c r="BR81" s="662">
        <f>SUMIF(Макро!$15:$15,BR$11,Макро!$18:$18)</f>
        <v>0.2</v>
      </c>
      <c r="BS81" s="662">
        <f>SUMIF(Макро!$15:$15,BS$11,Макро!$18:$18)</f>
        <v>0.2</v>
      </c>
      <c r="BT81" s="662">
        <f>SUMIF(Макро!$15:$15,BT$11,Макро!$18:$18)</f>
        <v>0.2</v>
      </c>
      <c r="BU81" s="662">
        <f>SUMIF(Макро!$15:$15,BU$11,Макро!$18:$18)</f>
        <v>0.2</v>
      </c>
      <c r="BV81" s="662">
        <f>SUMIF(Макро!$15:$15,BV$11,Макро!$18:$18)</f>
        <v>0.2</v>
      </c>
      <c r="BW81" s="662">
        <f>SUMIF(Макро!$15:$15,BW$11,Макро!$18:$18)</f>
        <v>0.2</v>
      </c>
      <c r="BX81" s="662">
        <f>SUMIF(Макро!$15:$15,BX$11,Макро!$18:$18)</f>
        <v>0.2</v>
      </c>
      <c r="BY81" s="662">
        <f>SUMIF(Макро!$15:$15,BY$11,Макро!$18:$18)</f>
        <v>0.2</v>
      </c>
      <c r="BZ81" s="662">
        <f>SUMIF(Макро!$15:$15,BZ$11,Макро!$18:$18)</f>
        <v>0.2</v>
      </c>
      <c r="CA81" s="662">
        <f>SUMIF(Макро!$15:$15,CA$11,Макро!$18:$18)</f>
        <v>0.2</v>
      </c>
      <c r="CB81" s="662">
        <f>SUMIF(Макро!$15:$15,CB$11,Макро!$18:$18)</f>
        <v>0.2</v>
      </c>
      <c r="CC81" s="662">
        <f>SUMIF(Макро!$15:$15,CC$11,Макро!$18:$18)</f>
        <v>0.2</v>
      </c>
      <c r="CD81" s="662">
        <f>SUMIF(Макро!$15:$15,CD$11,Макро!$18:$18)</f>
        <v>0.2</v>
      </c>
      <c r="CE81" s="662">
        <f>SUMIF(Макро!$15:$15,CE$11,Макро!$18:$18)</f>
        <v>0.2</v>
      </c>
      <c r="CF81" s="662">
        <f>SUMIF(Макро!$15:$15,CF$11,Макро!$18:$18)</f>
        <v>0.2</v>
      </c>
      <c r="CG81" s="662">
        <f>SUMIF(Макро!$15:$15,CG$11,Макро!$18:$18)</f>
        <v>0.2</v>
      </c>
      <c r="CH81" s="662">
        <f>SUMIF(Макро!$15:$15,CH$11,Макро!$18:$18)</f>
        <v>0.2</v>
      </c>
      <c r="CI81" s="662">
        <f>SUMIF(Макро!$15:$15,CI$11,Макро!$18:$18)</f>
        <v>0.2</v>
      </c>
      <c r="CJ81" s="662">
        <f>SUMIF(Макро!$15:$15,CJ$11,Макро!$18:$18)</f>
        <v>0.2</v>
      </c>
      <c r="CK81" s="662">
        <f>SUMIF(Макро!$15:$15,CK$11,Макро!$18:$18)</f>
        <v>0.2</v>
      </c>
      <c r="CL81" s="662">
        <f>SUMIF(Макро!$15:$15,CL$11,Макро!$18:$18)</f>
        <v>0.2</v>
      </c>
      <c r="CM81" s="662">
        <f>SUMIF(Макро!$15:$15,CM$11,Макро!$18:$18)</f>
        <v>0.2</v>
      </c>
      <c r="CN81" s="662">
        <f>SUMIF(Макро!$15:$15,CN$11,Макро!$18:$18)</f>
        <v>0.2</v>
      </c>
      <c r="CO81" s="662">
        <f>SUMIF(Макро!$15:$15,CO$11,Макро!$18:$18)</f>
        <v>0.2</v>
      </c>
      <c r="CP81" s="662">
        <f>SUMIF(Макро!$15:$15,CP$11,Макро!$18:$18)</f>
        <v>0.2</v>
      </c>
      <c r="CQ81" s="662">
        <f>SUMIF(Макро!$15:$15,CQ$11,Макро!$18:$18)</f>
        <v>0.2</v>
      </c>
      <c r="CR81" s="662">
        <f>SUMIF(Макро!$15:$15,CR$11,Макро!$18:$18)</f>
        <v>0.2</v>
      </c>
      <c r="CS81" s="662">
        <f>SUMIF(Макро!$15:$15,CS$11,Макро!$18:$18)</f>
        <v>0.2</v>
      </c>
      <c r="CT81" s="662">
        <f>SUMIF(Макро!$15:$15,CT$11,Макро!$18:$18)</f>
        <v>0.2</v>
      </c>
      <c r="CU81" s="662">
        <f>SUMIF(Макро!$15:$15,CU$11,Макро!$18:$18)</f>
        <v>0.2</v>
      </c>
      <c r="CV81" s="662">
        <f>SUMIF(Макро!$15:$15,CV$11,Макро!$18:$18)</f>
        <v>0.2</v>
      </c>
      <c r="CW81" s="662">
        <f>SUMIF(Макро!$15:$15,CW$11,Макро!$18:$18)</f>
        <v>0.2</v>
      </c>
      <c r="CX81" s="662">
        <f>SUMIF(Макро!$15:$15,CX$11,Макро!$18:$18)</f>
        <v>0.2</v>
      </c>
      <c r="CY81" s="662">
        <f>SUMIF(Макро!$15:$15,CY$11,Макро!$18:$18)</f>
        <v>0.2</v>
      </c>
      <c r="CZ81" s="662">
        <f>SUMIF(Макро!$15:$15,CZ$11,Макро!$18:$18)</f>
        <v>0.2</v>
      </c>
      <c r="DA81" s="662">
        <f>SUMIF(Макро!$15:$15,DA$11,Макро!$18:$18)</f>
        <v>0.2</v>
      </c>
      <c r="DB81" s="662">
        <f>SUMIF(Макро!$15:$15,DB$11,Макро!$18:$18)</f>
        <v>0.2</v>
      </c>
      <c r="DC81" s="662">
        <f>SUMIF(Макро!$15:$15,DC$11,Макро!$18:$18)</f>
        <v>0.2</v>
      </c>
      <c r="DD81" s="662">
        <f>SUMIF(Макро!$15:$15,DD$11,Макро!$18:$18)</f>
        <v>0.2</v>
      </c>
      <c r="DE81" s="662">
        <f>SUMIF(Макро!$15:$15,DE$11,Макро!$18:$18)</f>
        <v>0.2</v>
      </c>
      <c r="DF81" s="662">
        <f>SUMIF(Макро!$15:$15,DF$11,Макро!$18:$18)</f>
        <v>0.2</v>
      </c>
      <c r="DG81" s="662">
        <f>SUMIF(Макро!$15:$15,DG$11,Макро!$18:$18)</f>
        <v>0.2</v>
      </c>
      <c r="DH81" s="662">
        <f>SUMIF(Макро!$15:$15,DH$11,Макро!$18:$18)</f>
        <v>0.2</v>
      </c>
      <c r="DI81" s="662">
        <f>SUMIF(Макро!$15:$15,DI$11,Макро!$18:$18)</f>
        <v>0</v>
      </c>
      <c r="DJ81" s="662">
        <f>SUMIF(Макро!$15:$15,DJ$11,Макро!$18:$18)</f>
        <v>0</v>
      </c>
    </row>
    <row r="82" spans="1:114" s="272" customFormat="1">
      <c r="A82" s="351"/>
      <c r="B82" s="272" t="s">
        <v>577</v>
      </c>
      <c r="H82" s="661" t="s">
        <v>74</v>
      </c>
      <c r="I82" s="279"/>
      <c r="J82" s="662">
        <f>Ввод!$L$163</f>
        <v>0.5</v>
      </c>
      <c r="K82" s="662">
        <f>Ввод!$L$163</f>
        <v>0.5</v>
      </c>
      <c r="L82" s="662">
        <f>Ввод!$L$163</f>
        <v>0.5</v>
      </c>
      <c r="M82" s="662">
        <f>Ввод!$L$163</f>
        <v>0.5</v>
      </c>
      <c r="N82" s="662">
        <f>Ввод!$L$163</f>
        <v>0.5</v>
      </c>
      <c r="O82" s="662">
        <f>Ввод!$L$163</f>
        <v>0.5</v>
      </c>
      <c r="P82" s="662">
        <f>Ввод!$L$163</f>
        <v>0.5</v>
      </c>
      <c r="Q82" s="662">
        <f>Ввод!$L$163</f>
        <v>0.5</v>
      </c>
      <c r="R82" s="662">
        <f>Ввод!$L$163</f>
        <v>0.5</v>
      </c>
      <c r="S82" s="662">
        <f>Ввод!$L$163</f>
        <v>0.5</v>
      </c>
      <c r="T82" s="662">
        <f>Ввод!$L$163</f>
        <v>0.5</v>
      </c>
      <c r="U82" s="662">
        <f>Ввод!$L$163</f>
        <v>0.5</v>
      </c>
      <c r="V82" s="662">
        <f>Ввод!$L$163</f>
        <v>0.5</v>
      </c>
      <c r="W82" s="662">
        <f>Ввод!$L$163</f>
        <v>0.5</v>
      </c>
      <c r="X82" s="662">
        <f>Ввод!$L$163</f>
        <v>0.5</v>
      </c>
      <c r="Y82" s="662">
        <f>Ввод!$L$163</f>
        <v>0.5</v>
      </c>
      <c r="Z82" s="662">
        <f>Ввод!$L$163</f>
        <v>0.5</v>
      </c>
      <c r="AA82" s="662">
        <f>Ввод!$L$163</f>
        <v>0.5</v>
      </c>
      <c r="AB82" s="662">
        <f>Ввод!$L$163</f>
        <v>0.5</v>
      </c>
      <c r="AC82" s="662">
        <f>Ввод!$L$163</f>
        <v>0.5</v>
      </c>
      <c r="AD82" s="662">
        <f>Ввод!$L$163</f>
        <v>0.5</v>
      </c>
      <c r="AE82" s="662">
        <f>Ввод!$L$163</f>
        <v>0.5</v>
      </c>
      <c r="AF82" s="662">
        <f>Ввод!$L$163</f>
        <v>0.5</v>
      </c>
      <c r="AG82" s="662">
        <f>Ввод!$L$163</f>
        <v>0.5</v>
      </c>
      <c r="AH82" s="662">
        <f>Ввод!$L$163</f>
        <v>0.5</v>
      </c>
      <c r="AI82" s="662">
        <f>Ввод!$L$163</f>
        <v>0.5</v>
      </c>
      <c r="AJ82" s="662">
        <f>Ввод!$L$163</f>
        <v>0.5</v>
      </c>
      <c r="AK82" s="662">
        <f>Ввод!$L$163</f>
        <v>0.5</v>
      </c>
      <c r="AL82" s="662">
        <f>Ввод!$L$163</f>
        <v>0.5</v>
      </c>
      <c r="AM82" s="662">
        <f>Ввод!$L$163</f>
        <v>0.5</v>
      </c>
      <c r="AN82" s="662">
        <f>Ввод!$L$163</f>
        <v>0.5</v>
      </c>
      <c r="AO82" s="662">
        <f>Ввод!$L$163</f>
        <v>0.5</v>
      </c>
      <c r="AP82" s="662">
        <f>Ввод!$L$163</f>
        <v>0.5</v>
      </c>
      <c r="AQ82" s="662">
        <f>Ввод!$L$163</f>
        <v>0.5</v>
      </c>
      <c r="AR82" s="662">
        <f>Ввод!$L$163</f>
        <v>0.5</v>
      </c>
      <c r="AS82" s="662">
        <f>Ввод!$L$163</f>
        <v>0.5</v>
      </c>
      <c r="AT82" s="662">
        <f>Ввод!$L$163</f>
        <v>0.5</v>
      </c>
      <c r="AU82" s="662">
        <f>Ввод!$L$163</f>
        <v>0.5</v>
      </c>
      <c r="AV82" s="662">
        <f>Ввод!$L$163</f>
        <v>0.5</v>
      </c>
      <c r="AW82" s="662">
        <f>Ввод!$L$163</f>
        <v>0.5</v>
      </c>
      <c r="AX82" s="662">
        <f>Ввод!$L$163</f>
        <v>0.5</v>
      </c>
      <c r="AY82" s="662">
        <f>Ввод!$L$163</f>
        <v>0.5</v>
      </c>
      <c r="AZ82" s="662">
        <f>Ввод!$L$163</f>
        <v>0.5</v>
      </c>
      <c r="BA82" s="662">
        <f>Ввод!$L$163</f>
        <v>0.5</v>
      </c>
      <c r="BB82" s="662">
        <f>Ввод!$L$163</f>
        <v>0.5</v>
      </c>
      <c r="BC82" s="662">
        <f>Ввод!$L$163</f>
        <v>0.5</v>
      </c>
      <c r="BD82" s="662">
        <f>Ввод!$L$163</f>
        <v>0.5</v>
      </c>
      <c r="BE82" s="662">
        <f>Ввод!$L$163</f>
        <v>0.5</v>
      </c>
      <c r="BF82" s="662">
        <f>Ввод!$L$163</f>
        <v>0.5</v>
      </c>
      <c r="BG82" s="662">
        <f>Ввод!$L$163</f>
        <v>0.5</v>
      </c>
      <c r="BH82" s="662">
        <f>Ввод!$L$163</f>
        <v>0.5</v>
      </c>
      <c r="BI82" s="662">
        <f>Ввод!$L$163</f>
        <v>0.5</v>
      </c>
      <c r="BJ82" s="662">
        <f>Ввод!$L$163</f>
        <v>0.5</v>
      </c>
      <c r="BK82" s="662">
        <f>Ввод!$L$163</f>
        <v>0.5</v>
      </c>
      <c r="BL82" s="662">
        <f>Ввод!$L$163</f>
        <v>0.5</v>
      </c>
      <c r="BM82" s="662">
        <f>Ввод!$L$163</f>
        <v>0.5</v>
      </c>
      <c r="BN82" s="662">
        <f>Ввод!$L$163</f>
        <v>0.5</v>
      </c>
      <c r="BO82" s="662">
        <f>Ввод!$L$163</f>
        <v>0.5</v>
      </c>
      <c r="BP82" s="662">
        <f>Ввод!$L$163</f>
        <v>0.5</v>
      </c>
      <c r="BQ82" s="662">
        <f>Ввод!$L$163</f>
        <v>0.5</v>
      </c>
      <c r="BR82" s="662">
        <f>Ввод!$L$163</f>
        <v>0.5</v>
      </c>
      <c r="BS82" s="662">
        <f>Ввод!$L$163</f>
        <v>0.5</v>
      </c>
      <c r="BT82" s="662">
        <f>Ввод!$L$163</f>
        <v>0.5</v>
      </c>
      <c r="BU82" s="662">
        <f>Ввод!$L$163</f>
        <v>0.5</v>
      </c>
      <c r="BV82" s="662">
        <f>Ввод!$L$163</f>
        <v>0.5</v>
      </c>
      <c r="BW82" s="662">
        <f>Ввод!$L$163</f>
        <v>0.5</v>
      </c>
      <c r="BX82" s="662">
        <f>Ввод!$L$163</f>
        <v>0.5</v>
      </c>
      <c r="BY82" s="662">
        <f>Ввод!$L$163</f>
        <v>0.5</v>
      </c>
      <c r="BZ82" s="662">
        <f>Ввод!$L$163</f>
        <v>0.5</v>
      </c>
      <c r="CA82" s="662">
        <f>Ввод!$L$163</f>
        <v>0.5</v>
      </c>
      <c r="CB82" s="662">
        <f>Ввод!$L$163</f>
        <v>0.5</v>
      </c>
      <c r="CC82" s="662">
        <f>Ввод!$L$163</f>
        <v>0.5</v>
      </c>
      <c r="CD82" s="662">
        <f>Ввод!$L$163</f>
        <v>0.5</v>
      </c>
      <c r="CE82" s="662">
        <f>Ввод!$L$163</f>
        <v>0.5</v>
      </c>
      <c r="CF82" s="662">
        <f>Ввод!$L$163</f>
        <v>0.5</v>
      </c>
      <c r="CG82" s="662">
        <f>Ввод!$L$163</f>
        <v>0.5</v>
      </c>
      <c r="CH82" s="662">
        <f>Ввод!$L$163</f>
        <v>0.5</v>
      </c>
      <c r="CI82" s="662">
        <f>Ввод!$L$163</f>
        <v>0.5</v>
      </c>
      <c r="CJ82" s="662">
        <f>Ввод!$L$163</f>
        <v>0.5</v>
      </c>
      <c r="CK82" s="662">
        <f>Ввод!$L$163</f>
        <v>0.5</v>
      </c>
      <c r="CL82" s="662">
        <f>Ввод!$L$163</f>
        <v>0.5</v>
      </c>
      <c r="CM82" s="662">
        <f>Ввод!$L$163</f>
        <v>0.5</v>
      </c>
      <c r="CN82" s="662">
        <f>Ввод!$L$163</f>
        <v>0.5</v>
      </c>
      <c r="CO82" s="662">
        <f>Ввод!$L$163</f>
        <v>0.5</v>
      </c>
      <c r="CP82" s="662">
        <f>Ввод!$L$163</f>
        <v>0.5</v>
      </c>
      <c r="CQ82" s="662">
        <f>Ввод!$L$163</f>
        <v>0.5</v>
      </c>
      <c r="CR82" s="662">
        <f>Ввод!$L$163</f>
        <v>0.5</v>
      </c>
      <c r="CS82" s="662">
        <f>Ввод!$L$163</f>
        <v>0.5</v>
      </c>
      <c r="CT82" s="662">
        <f>Ввод!$L$163</f>
        <v>0.5</v>
      </c>
      <c r="CU82" s="662">
        <f>Ввод!$L$163</f>
        <v>0.5</v>
      </c>
      <c r="CV82" s="662">
        <f>Ввод!$L$163</f>
        <v>0.5</v>
      </c>
      <c r="CW82" s="662">
        <f>Ввод!$L$163</f>
        <v>0.5</v>
      </c>
      <c r="CX82" s="662">
        <f>Ввод!$L$163</f>
        <v>0.5</v>
      </c>
      <c r="CY82" s="662">
        <f>Ввод!$L$163</f>
        <v>0.5</v>
      </c>
      <c r="CZ82" s="662">
        <f>Ввод!$L$163</f>
        <v>0.5</v>
      </c>
      <c r="DA82" s="662">
        <f>Ввод!$L$163</f>
        <v>0.5</v>
      </c>
      <c r="DB82" s="662">
        <f>Ввод!$L$163</f>
        <v>0.5</v>
      </c>
      <c r="DC82" s="662">
        <f>Ввод!$L$163</f>
        <v>0.5</v>
      </c>
      <c r="DD82" s="662">
        <f>Ввод!$L$163</f>
        <v>0.5</v>
      </c>
      <c r="DE82" s="662">
        <f>Ввод!$L$163</f>
        <v>0.5</v>
      </c>
      <c r="DF82" s="662">
        <f>Ввод!$L$163</f>
        <v>0.5</v>
      </c>
      <c r="DG82" s="662">
        <f>Ввод!$L$163</f>
        <v>0.5</v>
      </c>
      <c r="DH82" s="662">
        <f>Ввод!$L$163</f>
        <v>0.5</v>
      </c>
      <c r="DI82" s="662">
        <f>Ввод!$L$163</f>
        <v>0.5</v>
      </c>
      <c r="DJ82" s="662">
        <f>Ввод!$L$163</f>
        <v>0.5</v>
      </c>
    </row>
    <row r="83" spans="1:114" s="272" customFormat="1">
      <c r="A83" s="351"/>
      <c r="H83" s="655"/>
      <c r="I83" s="279"/>
    </row>
    <row r="84" spans="1:114" s="272" customFormat="1">
      <c r="A84" s="351"/>
      <c r="B84" s="272" t="s">
        <v>155</v>
      </c>
      <c r="H84" s="655" t="s">
        <v>0</v>
      </c>
      <c r="I84" s="663">
        <f t="shared" ref="I84:I85" ca="1" si="174">SUM(J84:DJ84)</f>
        <v>3423551.8125260011</v>
      </c>
      <c r="J84" s="282">
        <f ca="1">N(J13&lt;&gt;0)*Cashflow!J31</f>
        <v>52071.825118660243</v>
      </c>
      <c r="K84" s="282">
        <f ca="1">N(K13&lt;&gt;0)*Cashflow!K31</f>
        <v>55051.310131142855</v>
      </c>
      <c r="L84" s="282">
        <f ca="1">N(L13&lt;&gt;0)*Cashflow!L31</f>
        <v>57177.960380381104</v>
      </c>
      <c r="M84" s="282">
        <f ca="1">N(M13&lt;&gt;0)*Cashflow!M31</f>
        <v>54151.804914586508</v>
      </c>
      <c r="N84" s="282">
        <f ca="1">N(N13&lt;&gt;0)*Cashflow!N31</f>
        <v>51201.984766326837</v>
      </c>
      <c r="O84" s="282">
        <f ca="1">N(O13&lt;&gt;0)*Cashflow!O31</f>
        <v>50552.766886388272</v>
      </c>
      <c r="P84" s="282">
        <f ca="1">N(P13&lt;&gt;0)*Cashflow!P31</f>
        <v>33131.196306867219</v>
      </c>
      <c r="Q84" s="282">
        <f ca="1">N(Q13&lt;&gt;0)*Cashflow!Q31</f>
        <v>18155.631471870598</v>
      </c>
      <c r="R84" s="282">
        <f ca="1">N(R13&lt;&gt;0)*Cashflow!R31</f>
        <v>14282.844739487373</v>
      </c>
      <c r="S84" s="282">
        <f ca="1">N(S13&lt;&gt;0)*Cashflow!S31</f>
        <v>13794.136465019503</v>
      </c>
      <c r="T84" s="282">
        <f ca="1">N(T13&lt;&gt;0)*Cashflow!T31</f>
        <v>14463.879802754826</v>
      </c>
      <c r="U84" s="282">
        <f ca="1">N(U13&lt;&gt;0)*Cashflow!U31</f>
        <v>9559.3212277109196</v>
      </c>
      <c r="V84" s="282">
        <f ca="1">N(V13&lt;&gt;0)*Cashflow!V31</f>
        <v>6042.2073729060721</v>
      </c>
      <c r="W84" s="282">
        <f ca="1">N(W13&lt;&gt;0)*Cashflow!W31</f>
        <v>5840.7034623471918</v>
      </c>
      <c r="X84" s="282">
        <f ca="1">N(X13&lt;&gt;0)*Cashflow!X31</f>
        <v>10046.846501040003</v>
      </c>
      <c r="Y84" s="282">
        <f ca="1">N(Y13&lt;&gt;0)*Cashflow!Y31</f>
        <v>11554.530062892656</v>
      </c>
      <c r="Z84" s="282">
        <f ca="1">N(Z13&lt;&gt;0)*Cashflow!Z31</f>
        <v>11829.489639953281</v>
      </c>
      <c r="AA84" s="282">
        <f ca="1">N(AA13&lt;&gt;0)*Cashflow!AA31</f>
        <v>11656.691742357369</v>
      </c>
      <c r="AB84" s="282">
        <f ca="1">N(AB13&lt;&gt;0)*Cashflow!AB31</f>
        <v>14492.798167582041</v>
      </c>
      <c r="AC84" s="282">
        <f ca="1">N(AC13&lt;&gt;0)*Cashflow!AC31</f>
        <v>14450.155035373828</v>
      </c>
      <c r="AD84" s="282">
        <f ca="1">N(AD13&lt;&gt;0)*Cashflow!AD31</f>
        <v>14639.37286647813</v>
      </c>
      <c r="AE84" s="282">
        <f ca="1">N(AE13&lt;&gt;0)*Cashflow!AE31</f>
        <v>14455.466043991379</v>
      </c>
      <c r="AF84" s="282">
        <f ca="1">N(AF13&lt;&gt;0)*Cashflow!AF31</f>
        <v>17389.523509966188</v>
      </c>
      <c r="AG84" s="282">
        <f ca="1">N(AG13&lt;&gt;0)*Cashflow!AG31</f>
        <v>17311.026558116639</v>
      </c>
      <c r="AH84" s="282">
        <f ca="1">N(AH13&lt;&gt;0)*Cashflow!AH31</f>
        <v>17319.170165181262</v>
      </c>
      <c r="AI84" s="282">
        <f ca="1">N(AI13&lt;&gt;0)*Cashflow!AI31</f>
        <v>17216.809762324658</v>
      </c>
      <c r="AJ84" s="282">
        <f ca="1">N(AJ13&lt;&gt;0)*Cashflow!AJ31</f>
        <v>20253.119355168623</v>
      </c>
      <c r="AK84" s="282">
        <f ca="1">N(AK13&lt;&gt;0)*Cashflow!AK31</f>
        <v>20135.401773042278</v>
      </c>
      <c r="AL84" s="282">
        <f ca="1">N(AL13&lt;&gt;0)*Cashflow!AL31</f>
        <v>19962.674052399692</v>
      </c>
      <c r="AM84" s="282">
        <f ca="1">N(AM13&lt;&gt;0)*Cashflow!AM31</f>
        <v>19375.025256921872</v>
      </c>
      <c r="AN84" s="282">
        <f ca="1">N(AN13&lt;&gt;0)*Cashflow!AN31</f>
        <v>22131.913873926918</v>
      </c>
      <c r="AO84" s="282">
        <f ca="1">N(AO13&lt;&gt;0)*Cashflow!AO31</f>
        <v>21595.058981046728</v>
      </c>
      <c r="AP84" s="282">
        <f ca="1">N(AP13&lt;&gt;0)*Cashflow!AP31</f>
        <v>21173.397305068276</v>
      </c>
      <c r="AQ84" s="282">
        <f ca="1">N(AQ13&lt;&gt;0)*Cashflow!AQ31</f>
        <v>20550.353350591104</v>
      </c>
      <c r="AR84" s="282">
        <f ca="1">N(AR13&lt;&gt;0)*Cashflow!AR31</f>
        <v>23400.382955281377</v>
      </c>
      <c r="AS84" s="282">
        <f ca="1">N(AS13&lt;&gt;0)*Cashflow!AS31</f>
        <v>22819.196530606503</v>
      </c>
      <c r="AT84" s="282">
        <f ca="1">N(AT13&lt;&gt;0)*Cashflow!AT31</f>
        <v>22334.709751443945</v>
      </c>
      <c r="AU84" s="282">
        <f ca="1">N(AU13&lt;&gt;0)*Cashflow!AU31</f>
        <v>21671.301039008627</v>
      </c>
      <c r="AV84" s="282">
        <f ca="1">N(AV13&lt;&gt;0)*Cashflow!AV31</f>
        <v>24621.561774333211</v>
      </c>
      <c r="AW84" s="282">
        <f ca="1">N(AW13&lt;&gt;0)*Cashflow!AW31</f>
        <v>23991.916650842519</v>
      </c>
      <c r="AX84" s="282">
        <f ca="1">N(AX13&lt;&gt;0)*Cashflow!AX31</f>
        <v>23379.354576612444</v>
      </c>
      <c r="AY84" s="282">
        <f ca="1">N(AY13&lt;&gt;0)*Cashflow!AY31</f>
        <v>22694.269247991382</v>
      </c>
      <c r="AZ84" s="282">
        <f ca="1">N(AZ13&lt;&gt;0)*Cashflow!AZ31</f>
        <v>25727.11234539812</v>
      </c>
      <c r="BA84" s="282">
        <f ca="1">N(BA13&lt;&gt;0)*Cashflow!BA31</f>
        <v>25017.56589476818</v>
      </c>
      <c r="BB84" s="282">
        <f ca="1">N(BB13&lt;&gt;0)*Cashflow!BB31</f>
        <v>24371.585860097504</v>
      </c>
      <c r="BC84" s="282">
        <f ca="1">N(BC13&lt;&gt;0)*Cashflow!BC31</f>
        <v>23593.47543513649</v>
      </c>
      <c r="BD84" s="282">
        <f ca="1">N(BD13&lt;&gt;0)*Cashflow!BD31</f>
        <v>26734.151369713385</v>
      </c>
      <c r="BE84" s="282">
        <f ca="1">N(BE13&lt;&gt;0)*Cashflow!BE31</f>
        <v>25970.346064404985</v>
      </c>
      <c r="BF84" s="282">
        <f ca="1">N(BF13&lt;&gt;0)*Cashflow!BF31</f>
        <v>25251.789064481542</v>
      </c>
      <c r="BG84" s="282">
        <f ca="1">N(BG13&lt;&gt;0)*Cashflow!BG31</f>
        <v>24421.414582190868</v>
      </c>
      <c r="BH84" s="282">
        <f ca="1">N(BH13&lt;&gt;0)*Cashflow!BH31</f>
        <v>27677.497624628653</v>
      </c>
      <c r="BI84" s="282">
        <f ca="1">N(BI13&lt;&gt;0)*Cashflow!BI31</f>
        <v>26853.033902399555</v>
      </c>
      <c r="BJ84" s="282">
        <f ca="1">N(BJ13&lt;&gt;0)*Cashflow!BJ31</f>
        <v>26059.351816308954</v>
      </c>
      <c r="BK84" s="282">
        <f ca="1">N(BK13&lt;&gt;0)*Cashflow!BK31</f>
        <v>25174.140717377173</v>
      </c>
      <c r="BL84" s="282">
        <f ca="1">N(BL13&lt;&gt;0)*Cashflow!BL31</f>
        <v>28550.54958504565</v>
      </c>
      <c r="BM84" s="282">
        <f ca="1">N(BM13&lt;&gt;0)*Cashflow!BM31</f>
        <v>27662.800267123472</v>
      </c>
      <c r="BN84" s="282">
        <f ca="1">N(BN13&lt;&gt;0)*Cashflow!BN31</f>
        <v>26774.301957776399</v>
      </c>
      <c r="BO84" s="282">
        <f ca="1">N(BO13&lt;&gt;0)*Cashflow!BO31</f>
        <v>25850.554124879171</v>
      </c>
      <c r="BP84" s="282">
        <f ca="1">N(BP13&lt;&gt;0)*Cashflow!BP31</f>
        <v>29349.880893306865</v>
      </c>
      <c r="BQ84" s="282">
        <f ca="1">N(BQ13&lt;&gt;0)*Cashflow!BQ31</f>
        <v>28397.130400628215</v>
      </c>
      <c r="BR84" s="282">
        <f ca="1">N(BR13&lt;&gt;0)*Cashflow!BR31</f>
        <v>27391.62411982465</v>
      </c>
      <c r="BS84" s="282">
        <f ca="1">N(BS13&lt;&gt;0)*Cashflow!BS31</f>
        <v>26276.188964860477</v>
      </c>
      <c r="BT84" s="282">
        <f ca="1">N(BT13&lt;&gt;0)*Cashflow!BT31</f>
        <v>29776.314087314058</v>
      </c>
      <c r="BU84" s="282">
        <f ca="1">N(BU13&lt;&gt;0)*Cashflow!BU31</f>
        <v>28639.498902385298</v>
      </c>
      <c r="BV84" s="282">
        <f ca="1">N(BV13&lt;&gt;0)*Cashflow!BV31</f>
        <v>27505.227292220727</v>
      </c>
      <c r="BW84" s="282">
        <f ca="1">N(BW13&lt;&gt;0)*Cashflow!BW31</f>
        <v>26326.320581560569</v>
      </c>
      <c r="BX84" s="282">
        <f ca="1">N(BX13&lt;&gt;0)*Cashflow!BX31</f>
        <v>46614.226496330521</v>
      </c>
      <c r="BY84" s="282">
        <f ca="1">N(BY13&lt;&gt;0)*Cashflow!BY31</f>
        <v>53699.003000733836</v>
      </c>
      <c r="BZ84" s="282">
        <f ca="1">N(BZ13&lt;&gt;0)*Cashflow!BZ31</f>
        <v>52378.51108628753</v>
      </c>
      <c r="CA84" s="282">
        <f ca="1">N(CA13&lt;&gt;0)*Cashflow!CA31</f>
        <v>50995.730475206328</v>
      </c>
      <c r="CB84" s="282">
        <f ca="1">N(CB13&lt;&gt;0)*Cashflow!CB31</f>
        <v>54605.066177578527</v>
      </c>
      <c r="CC84" s="282">
        <f ca="1">N(CC13&lt;&gt;0)*Cashflow!CC31</f>
        <v>53194.972468547465</v>
      </c>
      <c r="CD84" s="282">
        <f ca="1">N(CD13&lt;&gt;0)*Cashflow!CD31</f>
        <v>51771.933861145204</v>
      </c>
      <c r="CE84" s="282">
        <f ca="1">N(CE13&lt;&gt;0)*Cashflow!CE31</f>
        <v>50324.755474749829</v>
      </c>
      <c r="CF84" s="282">
        <f ca="1">N(CF13&lt;&gt;0)*Cashflow!CF31</f>
        <v>54064.344466604525</v>
      </c>
      <c r="CG84" s="282">
        <f ca="1">N(CG13&lt;&gt;0)*Cashflow!CG31</f>
        <v>52581.293816870835</v>
      </c>
      <c r="CH84" s="282">
        <f ca="1">N(CH13&lt;&gt;0)*Cashflow!CH31</f>
        <v>51086.506600175017</v>
      </c>
      <c r="CI84" s="282">
        <f ca="1">N(CI13&lt;&gt;0)*Cashflow!CI31</f>
        <v>49561.779770255627</v>
      </c>
      <c r="CJ84" s="282">
        <f ca="1">N(CJ13&lt;&gt;0)*Cashflow!CJ31</f>
        <v>53436.459128838585</v>
      </c>
      <c r="CK84" s="282">
        <f ca="1">N(CK13&lt;&gt;0)*Cashflow!CK31</f>
        <v>51877.235540202011</v>
      </c>
      <c r="CL84" s="282">
        <f ca="1">N(CL13&lt;&gt;0)*Cashflow!CL31</f>
        <v>50301.450556397183</v>
      </c>
      <c r="CM84" s="282">
        <f ca="1">N(CM13&lt;&gt;0)*Cashflow!CM31</f>
        <v>48700.892631390721</v>
      </c>
      <c r="CN84" s="282">
        <f ca="1">N(CN13&lt;&gt;0)*Cashflow!CN31</f>
        <v>52715.687057649746</v>
      </c>
      <c r="CO84" s="282">
        <f ca="1">N(CO13&lt;&gt;0)*Cashflow!CO31</f>
        <v>51054.93987530443</v>
      </c>
      <c r="CP84" s="282">
        <f ca="1">N(CP13&lt;&gt;0)*Cashflow!CP31</f>
        <v>49350.771953330601</v>
      </c>
      <c r="CQ84" s="282">
        <f ca="1">N(CQ13&lt;&gt;0)*Cashflow!CQ31</f>
        <v>47625.962898272846</v>
      </c>
      <c r="CR84" s="282">
        <f ca="1">N(CR13&lt;&gt;0)*Cashflow!CR31</f>
        <v>51740.092105567397</v>
      </c>
      <c r="CS84" s="282">
        <f ca="1">N(CS13&lt;&gt;0)*Cashflow!CS31</f>
        <v>49973.330509900552</v>
      </c>
      <c r="CT84" s="282">
        <f ca="1">N(CT13&lt;&gt;0)*Cashflow!CT31</f>
        <v>48185.252902369852</v>
      </c>
      <c r="CU84" s="282">
        <f ca="1">N(CU13&lt;&gt;0)*Cashflow!CU31</f>
        <v>46375.6296803855</v>
      </c>
      <c r="CV84" s="282">
        <f ca="1">N(CV13&lt;&gt;0)*Cashflow!CV31</f>
        <v>50638.516076475396</v>
      </c>
      <c r="CW84" s="282">
        <f ca="1">N(CW13&lt;&gt;0)*Cashflow!CW31</f>
        <v>48785.103352051883</v>
      </c>
      <c r="CX84" s="282">
        <f ca="1">N(CX13&lt;&gt;0)*Cashflow!CX31</f>
        <v>46909.44194714335</v>
      </c>
      <c r="CY84" s="282">
        <f ca="1">N(CY13&lt;&gt;0)*Cashflow!CY31</f>
        <v>45011.292673685479</v>
      </c>
      <c r="CZ84" s="282">
        <f ca="1">N(CZ13&lt;&gt;0)*Cashflow!CZ31</f>
        <v>49428.56934768764</v>
      </c>
      <c r="DA84" s="282">
        <f ca="1">N(DA13&lt;&gt;0)*Cashflow!DA31</f>
        <v>47484.716920458661</v>
      </c>
      <c r="DB84" s="282">
        <f ca="1">N(DB13&lt;&gt;0)*Cashflow!DB31</f>
        <v>45517.644219739879</v>
      </c>
      <c r="DC84" s="282">
        <f ca="1">N(DC13&lt;&gt;0)*Cashflow!DC31</f>
        <v>43527.102080435994</v>
      </c>
      <c r="DD84" s="282">
        <f ca="1">N(DD13&lt;&gt;0)*Cashflow!DD31</f>
        <v>48104.62110690384</v>
      </c>
      <c r="DE84" s="282">
        <f ca="1">N(DE13&lt;&gt;0)*Cashflow!DE31</f>
        <v>46066.382340314558</v>
      </c>
      <c r="DF84" s="282">
        <f ca="1">N(DF13&lt;&gt;0)*Cashflow!DF31</f>
        <v>44003.911193074498</v>
      </c>
      <c r="DG84" s="282">
        <f ca="1">N(DG13&lt;&gt;0)*Cashflow!DG31</f>
        <v>41916.948115672785</v>
      </c>
      <c r="DH84" s="282">
        <f ca="1">N(DH13&lt;&gt;0)*Cashflow!DH31</f>
        <v>46660.789188438903</v>
      </c>
      <c r="DI84" s="282">
        <f ca="1">N(DI13&lt;&gt;0)*Cashflow!DI31</f>
        <v>0</v>
      </c>
      <c r="DJ84" s="282">
        <f ca="1">N(DJ13&lt;&gt;0)*Cashflow!DJ31</f>
        <v>0</v>
      </c>
    </row>
    <row r="85" spans="1:114" s="272" customFormat="1">
      <c r="A85" s="351"/>
      <c r="B85" s="272" t="s">
        <v>580</v>
      </c>
      <c r="H85" s="655" t="s">
        <v>0</v>
      </c>
      <c r="I85" s="663">
        <f t="shared" ca="1" si="174"/>
        <v>1711775.9062630006</v>
      </c>
      <c r="J85" s="663">
        <f ca="1">MAX(J84*J82,0)</f>
        <v>26035.912559330121</v>
      </c>
      <c r="K85" s="663">
        <f t="shared" ref="K85:BV85" ca="1" si="175">MAX(K84*K82,0)</f>
        <v>27525.655065571427</v>
      </c>
      <c r="L85" s="663">
        <f t="shared" ca="1" si="175"/>
        <v>28588.980190190552</v>
      </c>
      <c r="M85" s="663">
        <f t="shared" ca="1" si="175"/>
        <v>27075.902457293254</v>
      </c>
      <c r="N85" s="663">
        <f t="shared" ca="1" si="175"/>
        <v>25600.992383163419</v>
      </c>
      <c r="O85" s="663">
        <f t="shared" ca="1" si="175"/>
        <v>25276.383443194136</v>
      </c>
      <c r="P85" s="663">
        <f t="shared" ca="1" si="175"/>
        <v>16565.59815343361</v>
      </c>
      <c r="Q85" s="663">
        <f t="shared" ca="1" si="175"/>
        <v>9077.815735935299</v>
      </c>
      <c r="R85" s="663">
        <f t="shared" ca="1" si="175"/>
        <v>7141.4223697436864</v>
      </c>
      <c r="S85" s="663">
        <f t="shared" ca="1" si="175"/>
        <v>6897.0682325097514</v>
      </c>
      <c r="T85" s="663">
        <f t="shared" ca="1" si="175"/>
        <v>7231.9399013774128</v>
      </c>
      <c r="U85" s="663">
        <f t="shared" ca="1" si="175"/>
        <v>4779.6606138554598</v>
      </c>
      <c r="V85" s="663">
        <f t="shared" ca="1" si="175"/>
        <v>3021.1036864530361</v>
      </c>
      <c r="W85" s="663">
        <f t="shared" ca="1" si="175"/>
        <v>2920.3517311735959</v>
      </c>
      <c r="X85" s="663">
        <f t="shared" ca="1" si="175"/>
        <v>5023.4232505200016</v>
      </c>
      <c r="Y85" s="663">
        <f t="shared" ca="1" si="175"/>
        <v>5777.2650314463281</v>
      </c>
      <c r="Z85" s="663">
        <f t="shared" ca="1" si="175"/>
        <v>5914.7448199766404</v>
      </c>
      <c r="AA85" s="663">
        <f t="shared" ca="1" si="175"/>
        <v>5828.3458711786843</v>
      </c>
      <c r="AB85" s="663">
        <f t="shared" ca="1" si="175"/>
        <v>7246.3990837910205</v>
      </c>
      <c r="AC85" s="663">
        <f t="shared" ca="1" si="175"/>
        <v>7225.0775176869138</v>
      </c>
      <c r="AD85" s="663">
        <f t="shared" ca="1" si="175"/>
        <v>7319.6864332390651</v>
      </c>
      <c r="AE85" s="663">
        <f t="shared" ca="1" si="175"/>
        <v>7227.7330219956893</v>
      </c>
      <c r="AF85" s="663">
        <f t="shared" ca="1" si="175"/>
        <v>8694.7617549830939</v>
      </c>
      <c r="AG85" s="663">
        <f t="shared" ca="1" si="175"/>
        <v>8655.5132790583193</v>
      </c>
      <c r="AH85" s="663">
        <f t="shared" ca="1" si="175"/>
        <v>8659.5850825906309</v>
      </c>
      <c r="AI85" s="663">
        <f t="shared" ca="1" si="175"/>
        <v>8608.4048811623288</v>
      </c>
      <c r="AJ85" s="663">
        <f t="shared" ca="1" si="175"/>
        <v>10126.559677584311</v>
      </c>
      <c r="AK85" s="663">
        <f t="shared" ca="1" si="175"/>
        <v>10067.700886521139</v>
      </c>
      <c r="AL85" s="663">
        <f t="shared" ca="1" si="175"/>
        <v>9981.3370261998462</v>
      </c>
      <c r="AM85" s="663">
        <f t="shared" ca="1" si="175"/>
        <v>9687.512628460936</v>
      </c>
      <c r="AN85" s="663">
        <f t="shared" ca="1" si="175"/>
        <v>11065.956936963459</v>
      </c>
      <c r="AO85" s="663">
        <f t="shared" ca="1" si="175"/>
        <v>10797.529490523364</v>
      </c>
      <c r="AP85" s="663">
        <f t="shared" ca="1" si="175"/>
        <v>10586.698652534138</v>
      </c>
      <c r="AQ85" s="663">
        <f t="shared" ca="1" si="175"/>
        <v>10275.176675295552</v>
      </c>
      <c r="AR85" s="663">
        <f t="shared" ca="1" si="175"/>
        <v>11700.191477640688</v>
      </c>
      <c r="AS85" s="663">
        <f t="shared" ca="1" si="175"/>
        <v>11409.598265303252</v>
      </c>
      <c r="AT85" s="663">
        <f t="shared" ca="1" si="175"/>
        <v>11167.354875721972</v>
      </c>
      <c r="AU85" s="663">
        <f t="shared" ca="1" si="175"/>
        <v>10835.650519504314</v>
      </c>
      <c r="AV85" s="663">
        <f t="shared" ca="1" si="175"/>
        <v>12310.780887166606</v>
      </c>
      <c r="AW85" s="663">
        <f t="shared" ca="1" si="175"/>
        <v>11995.958325421259</v>
      </c>
      <c r="AX85" s="663">
        <f t="shared" ca="1" si="175"/>
        <v>11689.677288306222</v>
      </c>
      <c r="AY85" s="663">
        <f t="shared" ca="1" si="175"/>
        <v>11347.134623995691</v>
      </c>
      <c r="AZ85" s="663">
        <f t="shared" ca="1" si="175"/>
        <v>12863.55617269906</v>
      </c>
      <c r="BA85" s="663">
        <f t="shared" ca="1" si="175"/>
        <v>12508.78294738409</v>
      </c>
      <c r="BB85" s="663">
        <f t="shared" ca="1" si="175"/>
        <v>12185.792930048752</v>
      </c>
      <c r="BC85" s="663">
        <f t="shared" ca="1" si="175"/>
        <v>11796.737717568245</v>
      </c>
      <c r="BD85" s="663">
        <f t="shared" ca="1" si="175"/>
        <v>13367.075684856693</v>
      </c>
      <c r="BE85" s="663">
        <f t="shared" ca="1" si="175"/>
        <v>12985.173032202492</v>
      </c>
      <c r="BF85" s="663">
        <f t="shared" ca="1" si="175"/>
        <v>12625.894532240771</v>
      </c>
      <c r="BG85" s="663">
        <f t="shared" ca="1" si="175"/>
        <v>12210.707291095434</v>
      </c>
      <c r="BH85" s="663">
        <f t="shared" ca="1" si="175"/>
        <v>13838.748812314327</v>
      </c>
      <c r="BI85" s="663">
        <f t="shared" ca="1" si="175"/>
        <v>13426.516951199777</v>
      </c>
      <c r="BJ85" s="663">
        <f t="shared" ca="1" si="175"/>
        <v>13029.675908154477</v>
      </c>
      <c r="BK85" s="663">
        <f t="shared" ca="1" si="175"/>
        <v>12587.070358688587</v>
      </c>
      <c r="BL85" s="663">
        <f t="shared" ca="1" si="175"/>
        <v>14275.274792522825</v>
      </c>
      <c r="BM85" s="663">
        <f t="shared" ca="1" si="175"/>
        <v>13831.400133561736</v>
      </c>
      <c r="BN85" s="663">
        <f t="shared" ca="1" si="175"/>
        <v>13387.150978888199</v>
      </c>
      <c r="BO85" s="663">
        <f t="shared" ca="1" si="175"/>
        <v>12925.277062439585</v>
      </c>
      <c r="BP85" s="663">
        <f t="shared" ca="1" si="175"/>
        <v>14674.940446653432</v>
      </c>
      <c r="BQ85" s="663">
        <f t="shared" ca="1" si="175"/>
        <v>14198.565200314108</v>
      </c>
      <c r="BR85" s="663">
        <f t="shared" ca="1" si="175"/>
        <v>13695.812059912325</v>
      </c>
      <c r="BS85" s="663">
        <f t="shared" ca="1" si="175"/>
        <v>13138.094482430239</v>
      </c>
      <c r="BT85" s="663">
        <f t="shared" ca="1" si="175"/>
        <v>14888.157043657029</v>
      </c>
      <c r="BU85" s="663">
        <f t="shared" ca="1" si="175"/>
        <v>14319.749451192649</v>
      </c>
      <c r="BV85" s="663">
        <f t="shared" ca="1" si="175"/>
        <v>13752.613646110363</v>
      </c>
      <c r="BW85" s="663">
        <f t="shared" ref="BW85:DJ85" ca="1" si="176">MAX(BW84*BW82,0)</f>
        <v>13163.160290780284</v>
      </c>
      <c r="BX85" s="663">
        <f t="shared" ca="1" si="176"/>
        <v>23307.11324816526</v>
      </c>
      <c r="BY85" s="663">
        <f t="shared" ca="1" si="176"/>
        <v>26849.501500366918</v>
      </c>
      <c r="BZ85" s="663">
        <f t="shared" ca="1" si="176"/>
        <v>26189.255543143765</v>
      </c>
      <c r="CA85" s="663">
        <f t="shared" ca="1" si="176"/>
        <v>25497.865237603164</v>
      </c>
      <c r="CB85" s="663">
        <f t="shared" ca="1" si="176"/>
        <v>27302.533088789263</v>
      </c>
      <c r="CC85" s="663">
        <f t="shared" ca="1" si="176"/>
        <v>26597.486234273732</v>
      </c>
      <c r="CD85" s="663">
        <f t="shared" ca="1" si="176"/>
        <v>25885.966930572602</v>
      </c>
      <c r="CE85" s="663">
        <f t="shared" ca="1" si="176"/>
        <v>25162.377737374914</v>
      </c>
      <c r="CF85" s="663">
        <f t="shared" ca="1" si="176"/>
        <v>27032.172233302263</v>
      </c>
      <c r="CG85" s="663">
        <f t="shared" ca="1" si="176"/>
        <v>26290.646908435418</v>
      </c>
      <c r="CH85" s="663">
        <f t="shared" ca="1" si="176"/>
        <v>25543.253300087508</v>
      </c>
      <c r="CI85" s="663">
        <f t="shared" ca="1" si="176"/>
        <v>24780.889885127814</v>
      </c>
      <c r="CJ85" s="663">
        <f t="shared" ca="1" si="176"/>
        <v>26718.229564419293</v>
      </c>
      <c r="CK85" s="663">
        <f t="shared" ca="1" si="176"/>
        <v>25938.617770101006</v>
      </c>
      <c r="CL85" s="663">
        <f t="shared" ca="1" si="176"/>
        <v>25150.725278198592</v>
      </c>
      <c r="CM85" s="663">
        <f t="shared" ca="1" si="176"/>
        <v>24350.446315695361</v>
      </c>
      <c r="CN85" s="663">
        <f t="shared" ca="1" si="176"/>
        <v>26357.843528824873</v>
      </c>
      <c r="CO85" s="663">
        <f t="shared" ca="1" si="176"/>
        <v>25527.469937652215</v>
      </c>
      <c r="CP85" s="663">
        <f t="shared" ca="1" si="176"/>
        <v>24675.3859766653</v>
      </c>
      <c r="CQ85" s="663">
        <f t="shared" ca="1" si="176"/>
        <v>23812.981449136423</v>
      </c>
      <c r="CR85" s="663">
        <f t="shared" ca="1" si="176"/>
        <v>25870.046052783699</v>
      </c>
      <c r="CS85" s="663">
        <f t="shared" ca="1" si="176"/>
        <v>24986.665254950276</v>
      </c>
      <c r="CT85" s="663">
        <f t="shared" ca="1" si="176"/>
        <v>24092.626451184926</v>
      </c>
      <c r="CU85" s="663">
        <f t="shared" ca="1" si="176"/>
        <v>23187.81484019275</v>
      </c>
      <c r="CV85" s="663">
        <f t="shared" ca="1" si="176"/>
        <v>25319.258038237698</v>
      </c>
      <c r="CW85" s="663">
        <f t="shared" ca="1" si="176"/>
        <v>24392.551676025942</v>
      </c>
      <c r="CX85" s="663">
        <f t="shared" ca="1" si="176"/>
        <v>23454.720973571675</v>
      </c>
      <c r="CY85" s="663">
        <f t="shared" ca="1" si="176"/>
        <v>22505.646336842739</v>
      </c>
      <c r="CZ85" s="663">
        <f t="shared" ca="1" si="176"/>
        <v>24714.28467384382</v>
      </c>
      <c r="DA85" s="663">
        <f t="shared" ca="1" si="176"/>
        <v>23742.35846022933</v>
      </c>
      <c r="DB85" s="663">
        <f t="shared" ca="1" si="176"/>
        <v>22758.82210986994</v>
      </c>
      <c r="DC85" s="663">
        <f t="shared" ca="1" si="176"/>
        <v>21763.551040217997</v>
      </c>
      <c r="DD85" s="663">
        <f t="shared" ca="1" si="176"/>
        <v>24052.31055345192</v>
      </c>
      <c r="DE85" s="663">
        <f t="shared" ca="1" si="176"/>
        <v>23033.191170157279</v>
      </c>
      <c r="DF85" s="663">
        <f t="shared" ca="1" si="176"/>
        <v>22001.955596537249</v>
      </c>
      <c r="DG85" s="663">
        <f t="shared" ca="1" si="176"/>
        <v>20958.474057836393</v>
      </c>
      <c r="DH85" s="663">
        <f t="shared" ca="1" si="176"/>
        <v>23330.394594219451</v>
      </c>
      <c r="DI85" s="663">
        <f t="shared" ca="1" si="176"/>
        <v>0</v>
      </c>
      <c r="DJ85" s="663">
        <f t="shared" ca="1" si="176"/>
        <v>0</v>
      </c>
    </row>
    <row r="86" spans="1:114" s="272" customFormat="1">
      <c r="A86" s="351"/>
      <c r="H86" s="655"/>
      <c r="I86" s="279"/>
    </row>
    <row r="87" spans="1:114" s="272" customFormat="1">
      <c r="A87" s="351"/>
      <c r="B87" s="272" t="s">
        <v>581</v>
      </c>
      <c r="H87" s="655"/>
      <c r="I87" s="279"/>
    </row>
    <row r="88" spans="1:114" s="272" customFormat="1">
      <c r="A88" s="351"/>
      <c r="B88" s="664" t="s">
        <v>156</v>
      </c>
      <c r="H88" s="655" t="s">
        <v>0</v>
      </c>
      <c r="I88" s="279"/>
      <c r="J88" s="663">
        <f>I91</f>
        <v>0</v>
      </c>
      <c r="K88" s="663">
        <f t="shared" ref="K88:BV88" ca="1" si="177">J91</f>
        <v>0</v>
      </c>
      <c r="L88" s="663">
        <f t="shared" ca="1" si="177"/>
        <v>0</v>
      </c>
      <c r="M88" s="663">
        <f t="shared" ca="1" si="177"/>
        <v>0</v>
      </c>
      <c r="N88" s="663">
        <f t="shared" ca="1" si="177"/>
        <v>0</v>
      </c>
      <c r="O88" s="663">
        <f t="shared" ca="1" si="177"/>
        <v>0</v>
      </c>
      <c r="P88" s="663">
        <f t="shared" ca="1" si="177"/>
        <v>0</v>
      </c>
      <c r="Q88" s="663">
        <f t="shared" ca="1" si="177"/>
        <v>0</v>
      </c>
      <c r="R88" s="663">
        <f t="shared" ca="1" si="177"/>
        <v>0</v>
      </c>
      <c r="S88" s="663">
        <f t="shared" ca="1" si="177"/>
        <v>0</v>
      </c>
      <c r="T88" s="663">
        <f t="shared" ca="1" si="177"/>
        <v>0</v>
      </c>
      <c r="U88" s="663">
        <f t="shared" ca="1" si="177"/>
        <v>0</v>
      </c>
      <c r="V88" s="663">
        <f t="shared" ca="1" si="177"/>
        <v>0</v>
      </c>
      <c r="W88" s="663">
        <f t="shared" ca="1" si="177"/>
        <v>0</v>
      </c>
      <c r="X88" s="663">
        <f t="shared" ca="1" si="177"/>
        <v>0</v>
      </c>
      <c r="Y88" s="663">
        <f t="shared" ca="1" si="177"/>
        <v>0</v>
      </c>
      <c r="Z88" s="663">
        <f t="shared" ca="1" si="177"/>
        <v>0</v>
      </c>
      <c r="AA88" s="663">
        <f t="shared" ca="1" si="177"/>
        <v>0</v>
      </c>
      <c r="AB88" s="663">
        <f t="shared" ca="1" si="177"/>
        <v>0</v>
      </c>
      <c r="AC88" s="663">
        <f t="shared" ca="1" si="177"/>
        <v>0</v>
      </c>
      <c r="AD88" s="663">
        <f t="shared" ca="1" si="177"/>
        <v>0</v>
      </c>
      <c r="AE88" s="663">
        <f t="shared" ca="1" si="177"/>
        <v>0</v>
      </c>
      <c r="AF88" s="663">
        <f t="shared" ca="1" si="177"/>
        <v>0</v>
      </c>
      <c r="AG88" s="663">
        <f t="shared" ca="1" si="177"/>
        <v>0</v>
      </c>
      <c r="AH88" s="663">
        <f t="shared" ca="1" si="177"/>
        <v>0</v>
      </c>
      <c r="AI88" s="663">
        <f t="shared" ca="1" si="177"/>
        <v>0</v>
      </c>
      <c r="AJ88" s="663">
        <f t="shared" ca="1" si="177"/>
        <v>0</v>
      </c>
      <c r="AK88" s="663">
        <f t="shared" ca="1" si="177"/>
        <v>0</v>
      </c>
      <c r="AL88" s="663">
        <f t="shared" ca="1" si="177"/>
        <v>0</v>
      </c>
      <c r="AM88" s="663">
        <f t="shared" ca="1" si="177"/>
        <v>0</v>
      </c>
      <c r="AN88" s="663">
        <f t="shared" ca="1" si="177"/>
        <v>0</v>
      </c>
      <c r="AO88" s="663">
        <f t="shared" ca="1" si="177"/>
        <v>0</v>
      </c>
      <c r="AP88" s="663">
        <f t="shared" ca="1" si="177"/>
        <v>0</v>
      </c>
      <c r="AQ88" s="663">
        <f t="shared" ca="1" si="177"/>
        <v>0</v>
      </c>
      <c r="AR88" s="663">
        <f t="shared" ca="1" si="177"/>
        <v>0</v>
      </c>
      <c r="AS88" s="663">
        <f t="shared" ca="1" si="177"/>
        <v>0</v>
      </c>
      <c r="AT88" s="663">
        <f t="shared" ca="1" si="177"/>
        <v>0</v>
      </c>
      <c r="AU88" s="663">
        <f t="shared" ca="1" si="177"/>
        <v>0</v>
      </c>
      <c r="AV88" s="663">
        <f t="shared" ca="1" si="177"/>
        <v>0</v>
      </c>
      <c r="AW88" s="663">
        <f t="shared" ca="1" si="177"/>
        <v>0</v>
      </c>
      <c r="AX88" s="663">
        <f t="shared" ca="1" si="177"/>
        <v>0</v>
      </c>
      <c r="AY88" s="663">
        <f t="shared" ca="1" si="177"/>
        <v>0</v>
      </c>
      <c r="AZ88" s="663">
        <f t="shared" ca="1" si="177"/>
        <v>0</v>
      </c>
      <c r="BA88" s="663">
        <f t="shared" ca="1" si="177"/>
        <v>0</v>
      </c>
      <c r="BB88" s="663">
        <f t="shared" ca="1" si="177"/>
        <v>0</v>
      </c>
      <c r="BC88" s="663">
        <f t="shared" ca="1" si="177"/>
        <v>0</v>
      </c>
      <c r="BD88" s="663">
        <f t="shared" ca="1" si="177"/>
        <v>0</v>
      </c>
      <c r="BE88" s="663">
        <f t="shared" ca="1" si="177"/>
        <v>0</v>
      </c>
      <c r="BF88" s="663">
        <f t="shared" ca="1" si="177"/>
        <v>0</v>
      </c>
      <c r="BG88" s="663">
        <f t="shared" ca="1" si="177"/>
        <v>0</v>
      </c>
      <c r="BH88" s="663">
        <f t="shared" ca="1" si="177"/>
        <v>0</v>
      </c>
      <c r="BI88" s="663">
        <f t="shared" ca="1" si="177"/>
        <v>0</v>
      </c>
      <c r="BJ88" s="663">
        <f t="shared" ca="1" si="177"/>
        <v>0</v>
      </c>
      <c r="BK88" s="663">
        <f t="shared" ca="1" si="177"/>
        <v>0</v>
      </c>
      <c r="BL88" s="663">
        <f t="shared" ca="1" si="177"/>
        <v>0</v>
      </c>
      <c r="BM88" s="663">
        <f t="shared" ca="1" si="177"/>
        <v>0</v>
      </c>
      <c r="BN88" s="663">
        <f t="shared" ca="1" si="177"/>
        <v>0</v>
      </c>
      <c r="BO88" s="663">
        <f t="shared" ca="1" si="177"/>
        <v>0</v>
      </c>
      <c r="BP88" s="663">
        <f t="shared" ca="1" si="177"/>
        <v>0</v>
      </c>
      <c r="BQ88" s="663">
        <f t="shared" ca="1" si="177"/>
        <v>0</v>
      </c>
      <c r="BR88" s="663">
        <f t="shared" ca="1" si="177"/>
        <v>0</v>
      </c>
      <c r="BS88" s="663">
        <f t="shared" ca="1" si="177"/>
        <v>0</v>
      </c>
      <c r="BT88" s="663">
        <f t="shared" ca="1" si="177"/>
        <v>0</v>
      </c>
      <c r="BU88" s="663">
        <f t="shared" ca="1" si="177"/>
        <v>0</v>
      </c>
      <c r="BV88" s="663">
        <f t="shared" ca="1" si="177"/>
        <v>0</v>
      </c>
      <c r="BW88" s="663">
        <f t="shared" ref="BW88:CO88" ca="1" si="178">BV91</f>
        <v>0</v>
      </c>
      <c r="BX88" s="663">
        <f t="shared" ca="1" si="178"/>
        <v>0</v>
      </c>
      <c r="BY88" s="663">
        <f t="shared" ca="1" si="178"/>
        <v>0</v>
      </c>
      <c r="BZ88" s="663">
        <f t="shared" ca="1" si="178"/>
        <v>0</v>
      </c>
      <c r="CA88" s="663">
        <f t="shared" ca="1" si="178"/>
        <v>0</v>
      </c>
      <c r="CB88" s="663">
        <f t="shared" ca="1" si="178"/>
        <v>0</v>
      </c>
      <c r="CC88" s="663">
        <f t="shared" ca="1" si="178"/>
        <v>0</v>
      </c>
      <c r="CD88" s="663">
        <f t="shared" ca="1" si="178"/>
        <v>0</v>
      </c>
      <c r="CE88" s="663">
        <f t="shared" ca="1" si="178"/>
        <v>0</v>
      </c>
      <c r="CF88" s="663">
        <f t="shared" ca="1" si="178"/>
        <v>0</v>
      </c>
      <c r="CG88" s="663">
        <f t="shared" ca="1" si="178"/>
        <v>0</v>
      </c>
      <c r="CH88" s="663">
        <f t="shared" ca="1" si="178"/>
        <v>0</v>
      </c>
      <c r="CI88" s="663">
        <f t="shared" ca="1" si="178"/>
        <v>0</v>
      </c>
      <c r="CJ88" s="663">
        <f t="shared" ca="1" si="178"/>
        <v>0</v>
      </c>
      <c r="CK88" s="663">
        <f t="shared" ca="1" si="178"/>
        <v>0</v>
      </c>
      <c r="CL88" s="663">
        <f t="shared" ca="1" si="178"/>
        <v>0</v>
      </c>
      <c r="CM88" s="663">
        <f t="shared" ca="1" si="178"/>
        <v>0</v>
      </c>
      <c r="CN88" s="663">
        <f t="shared" ca="1" si="178"/>
        <v>0</v>
      </c>
      <c r="CO88" s="663">
        <f t="shared" ca="1" si="178"/>
        <v>0</v>
      </c>
      <c r="CP88" s="663">
        <f t="shared" ref="CP88:DJ88" ca="1" si="179">CO91</f>
        <v>0</v>
      </c>
      <c r="CQ88" s="663">
        <f t="shared" ca="1" si="179"/>
        <v>0</v>
      </c>
      <c r="CR88" s="663">
        <f t="shared" ca="1" si="179"/>
        <v>0</v>
      </c>
      <c r="CS88" s="663">
        <f t="shared" ca="1" si="179"/>
        <v>0</v>
      </c>
      <c r="CT88" s="663">
        <f t="shared" ca="1" si="179"/>
        <v>0</v>
      </c>
      <c r="CU88" s="663">
        <f t="shared" ca="1" si="179"/>
        <v>0</v>
      </c>
      <c r="CV88" s="663">
        <f t="shared" ca="1" si="179"/>
        <v>0</v>
      </c>
      <c r="CW88" s="663">
        <f t="shared" ca="1" si="179"/>
        <v>0</v>
      </c>
      <c r="CX88" s="663">
        <f t="shared" ca="1" si="179"/>
        <v>0</v>
      </c>
      <c r="CY88" s="663">
        <f t="shared" ca="1" si="179"/>
        <v>0</v>
      </c>
      <c r="CZ88" s="663">
        <f t="shared" ca="1" si="179"/>
        <v>0</v>
      </c>
      <c r="DA88" s="663">
        <f t="shared" ca="1" si="179"/>
        <v>0</v>
      </c>
      <c r="DB88" s="663">
        <f t="shared" ca="1" si="179"/>
        <v>0</v>
      </c>
      <c r="DC88" s="663">
        <f t="shared" ca="1" si="179"/>
        <v>0</v>
      </c>
      <c r="DD88" s="663">
        <f t="shared" ca="1" si="179"/>
        <v>0</v>
      </c>
      <c r="DE88" s="663">
        <f t="shared" ca="1" si="179"/>
        <v>0</v>
      </c>
      <c r="DF88" s="663">
        <f t="shared" ca="1" si="179"/>
        <v>0</v>
      </c>
      <c r="DG88" s="663">
        <f t="shared" ca="1" si="179"/>
        <v>0</v>
      </c>
      <c r="DH88" s="663">
        <f t="shared" ca="1" si="179"/>
        <v>0</v>
      </c>
      <c r="DI88" s="663">
        <f t="shared" ca="1" si="179"/>
        <v>0</v>
      </c>
      <c r="DJ88" s="663">
        <f t="shared" ca="1" si="179"/>
        <v>0</v>
      </c>
    </row>
    <row r="89" spans="1:114" s="272" customFormat="1">
      <c r="A89" s="351"/>
      <c r="B89" s="665" t="s">
        <v>582</v>
      </c>
      <c r="H89" s="655" t="s">
        <v>0</v>
      </c>
      <c r="I89" s="663">
        <f t="shared" ref="I89:I90" ca="1" si="180">SUM(J89:DJ89)</f>
        <v>0</v>
      </c>
      <c r="J89" s="663">
        <f ca="1">-MIN(J84,0)</f>
        <v>0</v>
      </c>
      <c r="K89" s="663">
        <f t="shared" ref="K89:BV89" ca="1" si="181">-MIN(K84,0)</f>
        <v>0</v>
      </c>
      <c r="L89" s="663">
        <f t="shared" ca="1" si="181"/>
        <v>0</v>
      </c>
      <c r="M89" s="663">
        <f t="shared" ca="1" si="181"/>
        <v>0</v>
      </c>
      <c r="N89" s="663">
        <f t="shared" ca="1" si="181"/>
        <v>0</v>
      </c>
      <c r="O89" s="663">
        <f t="shared" ca="1" si="181"/>
        <v>0</v>
      </c>
      <c r="P89" s="663">
        <f t="shared" ca="1" si="181"/>
        <v>0</v>
      </c>
      <c r="Q89" s="663">
        <f t="shared" ca="1" si="181"/>
        <v>0</v>
      </c>
      <c r="R89" s="663">
        <f t="shared" ca="1" si="181"/>
        <v>0</v>
      </c>
      <c r="S89" s="663">
        <f t="shared" ca="1" si="181"/>
        <v>0</v>
      </c>
      <c r="T89" s="663">
        <f t="shared" ca="1" si="181"/>
        <v>0</v>
      </c>
      <c r="U89" s="663">
        <f t="shared" ca="1" si="181"/>
        <v>0</v>
      </c>
      <c r="V89" s="663">
        <f t="shared" ca="1" si="181"/>
        <v>0</v>
      </c>
      <c r="W89" s="663">
        <f t="shared" ca="1" si="181"/>
        <v>0</v>
      </c>
      <c r="X89" s="663">
        <f t="shared" ca="1" si="181"/>
        <v>0</v>
      </c>
      <c r="Y89" s="663">
        <f t="shared" ca="1" si="181"/>
        <v>0</v>
      </c>
      <c r="Z89" s="663">
        <f t="shared" ca="1" si="181"/>
        <v>0</v>
      </c>
      <c r="AA89" s="663">
        <f t="shared" ca="1" si="181"/>
        <v>0</v>
      </c>
      <c r="AB89" s="663">
        <f t="shared" ca="1" si="181"/>
        <v>0</v>
      </c>
      <c r="AC89" s="663">
        <f t="shared" ca="1" si="181"/>
        <v>0</v>
      </c>
      <c r="AD89" s="663">
        <f t="shared" ca="1" si="181"/>
        <v>0</v>
      </c>
      <c r="AE89" s="663">
        <f t="shared" ca="1" si="181"/>
        <v>0</v>
      </c>
      <c r="AF89" s="663">
        <f t="shared" ca="1" si="181"/>
        <v>0</v>
      </c>
      <c r="AG89" s="663">
        <f t="shared" ca="1" si="181"/>
        <v>0</v>
      </c>
      <c r="AH89" s="663">
        <f t="shared" ca="1" si="181"/>
        <v>0</v>
      </c>
      <c r="AI89" s="663">
        <f t="shared" ca="1" si="181"/>
        <v>0</v>
      </c>
      <c r="AJ89" s="663">
        <f t="shared" ca="1" si="181"/>
        <v>0</v>
      </c>
      <c r="AK89" s="663">
        <f t="shared" ca="1" si="181"/>
        <v>0</v>
      </c>
      <c r="AL89" s="663">
        <f t="shared" ca="1" si="181"/>
        <v>0</v>
      </c>
      <c r="AM89" s="663">
        <f t="shared" ca="1" si="181"/>
        <v>0</v>
      </c>
      <c r="AN89" s="663">
        <f t="shared" ca="1" si="181"/>
        <v>0</v>
      </c>
      <c r="AO89" s="663">
        <f t="shared" ca="1" si="181"/>
        <v>0</v>
      </c>
      <c r="AP89" s="663">
        <f t="shared" ca="1" si="181"/>
        <v>0</v>
      </c>
      <c r="AQ89" s="663">
        <f t="shared" ca="1" si="181"/>
        <v>0</v>
      </c>
      <c r="AR89" s="663">
        <f t="shared" ca="1" si="181"/>
        <v>0</v>
      </c>
      <c r="AS89" s="663">
        <f t="shared" ca="1" si="181"/>
        <v>0</v>
      </c>
      <c r="AT89" s="663">
        <f t="shared" ca="1" si="181"/>
        <v>0</v>
      </c>
      <c r="AU89" s="663">
        <f t="shared" ca="1" si="181"/>
        <v>0</v>
      </c>
      <c r="AV89" s="663">
        <f t="shared" ca="1" si="181"/>
        <v>0</v>
      </c>
      <c r="AW89" s="663">
        <f t="shared" ca="1" si="181"/>
        <v>0</v>
      </c>
      <c r="AX89" s="663">
        <f t="shared" ca="1" si="181"/>
        <v>0</v>
      </c>
      <c r="AY89" s="663">
        <f t="shared" ca="1" si="181"/>
        <v>0</v>
      </c>
      <c r="AZ89" s="663">
        <f t="shared" ca="1" si="181"/>
        <v>0</v>
      </c>
      <c r="BA89" s="663">
        <f t="shared" ca="1" si="181"/>
        <v>0</v>
      </c>
      <c r="BB89" s="663">
        <f t="shared" ca="1" si="181"/>
        <v>0</v>
      </c>
      <c r="BC89" s="663">
        <f t="shared" ca="1" si="181"/>
        <v>0</v>
      </c>
      <c r="BD89" s="663">
        <f t="shared" ca="1" si="181"/>
        <v>0</v>
      </c>
      <c r="BE89" s="663">
        <f t="shared" ca="1" si="181"/>
        <v>0</v>
      </c>
      <c r="BF89" s="663">
        <f t="shared" ca="1" si="181"/>
        <v>0</v>
      </c>
      <c r="BG89" s="663">
        <f t="shared" ca="1" si="181"/>
        <v>0</v>
      </c>
      <c r="BH89" s="663">
        <f t="shared" ca="1" si="181"/>
        <v>0</v>
      </c>
      <c r="BI89" s="663">
        <f t="shared" ca="1" si="181"/>
        <v>0</v>
      </c>
      <c r="BJ89" s="663">
        <f t="shared" ca="1" si="181"/>
        <v>0</v>
      </c>
      <c r="BK89" s="663">
        <f t="shared" ca="1" si="181"/>
        <v>0</v>
      </c>
      <c r="BL89" s="663">
        <f t="shared" ca="1" si="181"/>
        <v>0</v>
      </c>
      <c r="BM89" s="663">
        <f t="shared" ca="1" si="181"/>
        <v>0</v>
      </c>
      <c r="BN89" s="663">
        <f t="shared" ca="1" si="181"/>
        <v>0</v>
      </c>
      <c r="BO89" s="663">
        <f t="shared" ca="1" si="181"/>
        <v>0</v>
      </c>
      <c r="BP89" s="663">
        <f t="shared" ca="1" si="181"/>
        <v>0</v>
      </c>
      <c r="BQ89" s="663">
        <f t="shared" ca="1" si="181"/>
        <v>0</v>
      </c>
      <c r="BR89" s="663">
        <f t="shared" ca="1" si="181"/>
        <v>0</v>
      </c>
      <c r="BS89" s="663">
        <f t="shared" ca="1" si="181"/>
        <v>0</v>
      </c>
      <c r="BT89" s="663">
        <f t="shared" ca="1" si="181"/>
        <v>0</v>
      </c>
      <c r="BU89" s="663">
        <f t="shared" ca="1" si="181"/>
        <v>0</v>
      </c>
      <c r="BV89" s="663">
        <f t="shared" ca="1" si="181"/>
        <v>0</v>
      </c>
      <c r="BW89" s="663">
        <f t="shared" ref="BW89:DJ89" ca="1" si="182">-MIN(BW84,0)</f>
        <v>0</v>
      </c>
      <c r="BX89" s="663">
        <f t="shared" ca="1" si="182"/>
        <v>0</v>
      </c>
      <c r="BY89" s="663">
        <f t="shared" ca="1" si="182"/>
        <v>0</v>
      </c>
      <c r="BZ89" s="663">
        <f t="shared" ca="1" si="182"/>
        <v>0</v>
      </c>
      <c r="CA89" s="663">
        <f t="shared" ca="1" si="182"/>
        <v>0</v>
      </c>
      <c r="CB89" s="663">
        <f t="shared" ca="1" si="182"/>
        <v>0</v>
      </c>
      <c r="CC89" s="663">
        <f t="shared" ca="1" si="182"/>
        <v>0</v>
      </c>
      <c r="CD89" s="663">
        <f t="shared" ca="1" si="182"/>
        <v>0</v>
      </c>
      <c r="CE89" s="663">
        <f t="shared" ca="1" si="182"/>
        <v>0</v>
      </c>
      <c r="CF89" s="663">
        <f t="shared" ca="1" si="182"/>
        <v>0</v>
      </c>
      <c r="CG89" s="663">
        <f t="shared" ca="1" si="182"/>
        <v>0</v>
      </c>
      <c r="CH89" s="663">
        <f t="shared" ca="1" si="182"/>
        <v>0</v>
      </c>
      <c r="CI89" s="663">
        <f t="shared" ca="1" si="182"/>
        <v>0</v>
      </c>
      <c r="CJ89" s="663">
        <f t="shared" ca="1" si="182"/>
        <v>0</v>
      </c>
      <c r="CK89" s="663">
        <f t="shared" ca="1" si="182"/>
        <v>0</v>
      </c>
      <c r="CL89" s="663">
        <f t="shared" ca="1" si="182"/>
        <v>0</v>
      </c>
      <c r="CM89" s="663">
        <f t="shared" ca="1" si="182"/>
        <v>0</v>
      </c>
      <c r="CN89" s="663">
        <f t="shared" ca="1" si="182"/>
        <v>0</v>
      </c>
      <c r="CO89" s="663">
        <f t="shared" ca="1" si="182"/>
        <v>0</v>
      </c>
      <c r="CP89" s="663">
        <f t="shared" ca="1" si="182"/>
        <v>0</v>
      </c>
      <c r="CQ89" s="663">
        <f t="shared" ca="1" si="182"/>
        <v>0</v>
      </c>
      <c r="CR89" s="663">
        <f t="shared" ca="1" si="182"/>
        <v>0</v>
      </c>
      <c r="CS89" s="663">
        <f t="shared" ca="1" si="182"/>
        <v>0</v>
      </c>
      <c r="CT89" s="663">
        <f t="shared" ca="1" si="182"/>
        <v>0</v>
      </c>
      <c r="CU89" s="663">
        <f t="shared" ca="1" si="182"/>
        <v>0</v>
      </c>
      <c r="CV89" s="663">
        <f t="shared" ca="1" si="182"/>
        <v>0</v>
      </c>
      <c r="CW89" s="663">
        <f t="shared" ca="1" si="182"/>
        <v>0</v>
      </c>
      <c r="CX89" s="663">
        <f t="shared" ca="1" si="182"/>
        <v>0</v>
      </c>
      <c r="CY89" s="663">
        <f t="shared" ca="1" si="182"/>
        <v>0</v>
      </c>
      <c r="CZ89" s="663">
        <f t="shared" ca="1" si="182"/>
        <v>0</v>
      </c>
      <c r="DA89" s="663">
        <f t="shared" ca="1" si="182"/>
        <v>0</v>
      </c>
      <c r="DB89" s="663">
        <f t="shared" ca="1" si="182"/>
        <v>0</v>
      </c>
      <c r="DC89" s="663">
        <f t="shared" ca="1" si="182"/>
        <v>0</v>
      </c>
      <c r="DD89" s="663">
        <f t="shared" ca="1" si="182"/>
        <v>0</v>
      </c>
      <c r="DE89" s="663">
        <f t="shared" ca="1" si="182"/>
        <v>0</v>
      </c>
      <c r="DF89" s="663">
        <f t="shared" ca="1" si="182"/>
        <v>0</v>
      </c>
      <c r="DG89" s="663">
        <f t="shared" ca="1" si="182"/>
        <v>0</v>
      </c>
      <c r="DH89" s="663">
        <f t="shared" ca="1" si="182"/>
        <v>0</v>
      </c>
      <c r="DI89" s="663">
        <f t="shared" ca="1" si="182"/>
        <v>0</v>
      </c>
      <c r="DJ89" s="663">
        <f t="shared" ca="1" si="182"/>
        <v>0</v>
      </c>
    </row>
    <row r="90" spans="1:114" s="272" customFormat="1">
      <c r="A90" s="351"/>
      <c r="B90" s="665" t="s">
        <v>583</v>
      </c>
      <c r="H90" s="655" t="s">
        <v>0</v>
      </c>
      <c r="I90" s="663">
        <f t="shared" ca="1" si="180"/>
        <v>0</v>
      </c>
      <c r="J90" s="663">
        <f ca="1">-MIN(J85,J88)</f>
        <v>0</v>
      </c>
      <c r="K90" s="663">
        <f t="shared" ref="K90:BV90" ca="1" si="183">-MIN(K85,K88)</f>
        <v>0</v>
      </c>
      <c r="L90" s="663">
        <f t="shared" ca="1" si="183"/>
        <v>0</v>
      </c>
      <c r="M90" s="663">
        <f t="shared" ca="1" si="183"/>
        <v>0</v>
      </c>
      <c r="N90" s="663">
        <f t="shared" ca="1" si="183"/>
        <v>0</v>
      </c>
      <c r="O90" s="663">
        <f t="shared" ca="1" si="183"/>
        <v>0</v>
      </c>
      <c r="P90" s="663">
        <f t="shared" ca="1" si="183"/>
        <v>0</v>
      </c>
      <c r="Q90" s="663">
        <f t="shared" ca="1" si="183"/>
        <v>0</v>
      </c>
      <c r="R90" s="663">
        <f t="shared" ca="1" si="183"/>
        <v>0</v>
      </c>
      <c r="S90" s="663">
        <f t="shared" ca="1" si="183"/>
        <v>0</v>
      </c>
      <c r="T90" s="663">
        <f t="shared" ca="1" si="183"/>
        <v>0</v>
      </c>
      <c r="U90" s="663">
        <f t="shared" ca="1" si="183"/>
        <v>0</v>
      </c>
      <c r="V90" s="663">
        <f t="shared" ca="1" si="183"/>
        <v>0</v>
      </c>
      <c r="W90" s="663">
        <f t="shared" ca="1" si="183"/>
        <v>0</v>
      </c>
      <c r="X90" s="663">
        <f t="shared" ca="1" si="183"/>
        <v>0</v>
      </c>
      <c r="Y90" s="663">
        <f t="shared" ca="1" si="183"/>
        <v>0</v>
      </c>
      <c r="Z90" s="663">
        <f t="shared" ca="1" si="183"/>
        <v>0</v>
      </c>
      <c r="AA90" s="663">
        <f t="shared" ca="1" si="183"/>
        <v>0</v>
      </c>
      <c r="AB90" s="663">
        <f t="shared" ca="1" si="183"/>
        <v>0</v>
      </c>
      <c r="AC90" s="663">
        <f t="shared" ca="1" si="183"/>
        <v>0</v>
      </c>
      <c r="AD90" s="663">
        <f t="shared" ca="1" si="183"/>
        <v>0</v>
      </c>
      <c r="AE90" s="663">
        <f t="shared" ca="1" si="183"/>
        <v>0</v>
      </c>
      <c r="AF90" s="663">
        <f t="shared" ca="1" si="183"/>
        <v>0</v>
      </c>
      <c r="AG90" s="663">
        <f t="shared" ca="1" si="183"/>
        <v>0</v>
      </c>
      <c r="AH90" s="663">
        <f t="shared" ca="1" si="183"/>
        <v>0</v>
      </c>
      <c r="AI90" s="663">
        <f t="shared" ca="1" si="183"/>
        <v>0</v>
      </c>
      <c r="AJ90" s="663">
        <f t="shared" ca="1" si="183"/>
        <v>0</v>
      </c>
      <c r="AK90" s="663">
        <f t="shared" ca="1" si="183"/>
        <v>0</v>
      </c>
      <c r="AL90" s="663">
        <f t="shared" ca="1" si="183"/>
        <v>0</v>
      </c>
      <c r="AM90" s="663">
        <f t="shared" ca="1" si="183"/>
        <v>0</v>
      </c>
      <c r="AN90" s="663">
        <f t="shared" ca="1" si="183"/>
        <v>0</v>
      </c>
      <c r="AO90" s="663">
        <f t="shared" ca="1" si="183"/>
        <v>0</v>
      </c>
      <c r="AP90" s="663">
        <f t="shared" ca="1" si="183"/>
        <v>0</v>
      </c>
      <c r="AQ90" s="663">
        <f t="shared" ca="1" si="183"/>
        <v>0</v>
      </c>
      <c r="AR90" s="663">
        <f t="shared" ca="1" si="183"/>
        <v>0</v>
      </c>
      <c r="AS90" s="663">
        <f t="shared" ca="1" si="183"/>
        <v>0</v>
      </c>
      <c r="AT90" s="663">
        <f t="shared" ca="1" si="183"/>
        <v>0</v>
      </c>
      <c r="AU90" s="663">
        <f t="shared" ca="1" si="183"/>
        <v>0</v>
      </c>
      <c r="AV90" s="663">
        <f t="shared" ca="1" si="183"/>
        <v>0</v>
      </c>
      <c r="AW90" s="663">
        <f t="shared" ca="1" si="183"/>
        <v>0</v>
      </c>
      <c r="AX90" s="663">
        <f t="shared" ca="1" si="183"/>
        <v>0</v>
      </c>
      <c r="AY90" s="663">
        <f t="shared" ca="1" si="183"/>
        <v>0</v>
      </c>
      <c r="AZ90" s="663">
        <f t="shared" ca="1" si="183"/>
        <v>0</v>
      </c>
      <c r="BA90" s="663">
        <f t="shared" ca="1" si="183"/>
        <v>0</v>
      </c>
      <c r="BB90" s="663">
        <f t="shared" ca="1" si="183"/>
        <v>0</v>
      </c>
      <c r="BC90" s="663">
        <f t="shared" ca="1" si="183"/>
        <v>0</v>
      </c>
      <c r="BD90" s="663">
        <f t="shared" ca="1" si="183"/>
        <v>0</v>
      </c>
      <c r="BE90" s="663">
        <f t="shared" ca="1" si="183"/>
        <v>0</v>
      </c>
      <c r="BF90" s="663">
        <f t="shared" ca="1" si="183"/>
        <v>0</v>
      </c>
      <c r="BG90" s="663">
        <f t="shared" ca="1" si="183"/>
        <v>0</v>
      </c>
      <c r="BH90" s="663">
        <f t="shared" ca="1" si="183"/>
        <v>0</v>
      </c>
      <c r="BI90" s="663">
        <f t="shared" ca="1" si="183"/>
        <v>0</v>
      </c>
      <c r="BJ90" s="663">
        <f t="shared" ca="1" si="183"/>
        <v>0</v>
      </c>
      <c r="BK90" s="663">
        <f t="shared" ca="1" si="183"/>
        <v>0</v>
      </c>
      <c r="BL90" s="663">
        <f t="shared" ca="1" si="183"/>
        <v>0</v>
      </c>
      <c r="BM90" s="663">
        <f t="shared" ca="1" si="183"/>
        <v>0</v>
      </c>
      <c r="BN90" s="663">
        <f t="shared" ca="1" si="183"/>
        <v>0</v>
      </c>
      <c r="BO90" s="663">
        <f t="shared" ca="1" si="183"/>
        <v>0</v>
      </c>
      <c r="BP90" s="663">
        <f t="shared" ca="1" si="183"/>
        <v>0</v>
      </c>
      <c r="BQ90" s="663">
        <f t="shared" ca="1" si="183"/>
        <v>0</v>
      </c>
      <c r="BR90" s="663">
        <f t="shared" ca="1" si="183"/>
        <v>0</v>
      </c>
      <c r="BS90" s="663">
        <f t="shared" ca="1" si="183"/>
        <v>0</v>
      </c>
      <c r="BT90" s="663">
        <f t="shared" ca="1" si="183"/>
        <v>0</v>
      </c>
      <c r="BU90" s="663">
        <f t="shared" ca="1" si="183"/>
        <v>0</v>
      </c>
      <c r="BV90" s="663">
        <f t="shared" ca="1" si="183"/>
        <v>0</v>
      </c>
      <c r="BW90" s="663">
        <f t="shared" ref="BW90:DJ90" ca="1" si="184">-MIN(BW85,BW88)</f>
        <v>0</v>
      </c>
      <c r="BX90" s="663">
        <f t="shared" ca="1" si="184"/>
        <v>0</v>
      </c>
      <c r="BY90" s="663">
        <f t="shared" ca="1" si="184"/>
        <v>0</v>
      </c>
      <c r="BZ90" s="663">
        <f t="shared" ca="1" si="184"/>
        <v>0</v>
      </c>
      <c r="CA90" s="663">
        <f t="shared" ca="1" si="184"/>
        <v>0</v>
      </c>
      <c r="CB90" s="663">
        <f t="shared" ca="1" si="184"/>
        <v>0</v>
      </c>
      <c r="CC90" s="663">
        <f t="shared" ca="1" si="184"/>
        <v>0</v>
      </c>
      <c r="CD90" s="663">
        <f t="shared" ca="1" si="184"/>
        <v>0</v>
      </c>
      <c r="CE90" s="663">
        <f t="shared" ca="1" si="184"/>
        <v>0</v>
      </c>
      <c r="CF90" s="663">
        <f t="shared" ca="1" si="184"/>
        <v>0</v>
      </c>
      <c r="CG90" s="663">
        <f t="shared" ca="1" si="184"/>
        <v>0</v>
      </c>
      <c r="CH90" s="663">
        <f t="shared" ca="1" si="184"/>
        <v>0</v>
      </c>
      <c r="CI90" s="663">
        <f t="shared" ca="1" si="184"/>
        <v>0</v>
      </c>
      <c r="CJ90" s="663">
        <f t="shared" ca="1" si="184"/>
        <v>0</v>
      </c>
      <c r="CK90" s="663">
        <f t="shared" ca="1" si="184"/>
        <v>0</v>
      </c>
      <c r="CL90" s="663">
        <f t="shared" ca="1" si="184"/>
        <v>0</v>
      </c>
      <c r="CM90" s="663">
        <f t="shared" ca="1" si="184"/>
        <v>0</v>
      </c>
      <c r="CN90" s="663">
        <f t="shared" ca="1" si="184"/>
        <v>0</v>
      </c>
      <c r="CO90" s="663">
        <f t="shared" ca="1" si="184"/>
        <v>0</v>
      </c>
      <c r="CP90" s="663">
        <f t="shared" ca="1" si="184"/>
        <v>0</v>
      </c>
      <c r="CQ90" s="663">
        <f t="shared" ca="1" si="184"/>
        <v>0</v>
      </c>
      <c r="CR90" s="663">
        <f t="shared" ca="1" si="184"/>
        <v>0</v>
      </c>
      <c r="CS90" s="663">
        <f t="shared" ca="1" si="184"/>
        <v>0</v>
      </c>
      <c r="CT90" s="663">
        <f t="shared" ca="1" si="184"/>
        <v>0</v>
      </c>
      <c r="CU90" s="663">
        <f t="shared" ca="1" si="184"/>
        <v>0</v>
      </c>
      <c r="CV90" s="663">
        <f t="shared" ca="1" si="184"/>
        <v>0</v>
      </c>
      <c r="CW90" s="663">
        <f t="shared" ca="1" si="184"/>
        <v>0</v>
      </c>
      <c r="CX90" s="663">
        <f t="shared" ca="1" si="184"/>
        <v>0</v>
      </c>
      <c r="CY90" s="663">
        <f t="shared" ca="1" si="184"/>
        <v>0</v>
      </c>
      <c r="CZ90" s="663">
        <f t="shared" ca="1" si="184"/>
        <v>0</v>
      </c>
      <c r="DA90" s="663">
        <f t="shared" ca="1" si="184"/>
        <v>0</v>
      </c>
      <c r="DB90" s="663">
        <f t="shared" ca="1" si="184"/>
        <v>0</v>
      </c>
      <c r="DC90" s="663">
        <f t="shared" ca="1" si="184"/>
        <v>0</v>
      </c>
      <c r="DD90" s="663">
        <f t="shared" ca="1" si="184"/>
        <v>0</v>
      </c>
      <c r="DE90" s="663">
        <f t="shared" ca="1" si="184"/>
        <v>0</v>
      </c>
      <c r="DF90" s="663">
        <f t="shared" ca="1" si="184"/>
        <v>0</v>
      </c>
      <c r="DG90" s="663">
        <f t="shared" ca="1" si="184"/>
        <v>0</v>
      </c>
      <c r="DH90" s="663">
        <f t="shared" ca="1" si="184"/>
        <v>0</v>
      </c>
      <c r="DI90" s="663">
        <f t="shared" ca="1" si="184"/>
        <v>0</v>
      </c>
      <c r="DJ90" s="663">
        <f t="shared" ca="1" si="184"/>
        <v>0</v>
      </c>
    </row>
    <row r="91" spans="1:114" s="272" customFormat="1">
      <c r="A91" s="351"/>
      <c r="B91" s="664" t="s">
        <v>160</v>
      </c>
      <c r="H91" s="655" t="s">
        <v>0</v>
      </c>
      <c r="I91" s="279"/>
      <c r="J91" s="663">
        <f ca="1">SUM(J88:J90)</f>
        <v>0</v>
      </c>
      <c r="K91" s="663">
        <f t="shared" ref="K91:BV91" ca="1" si="185">SUM(K88:K90)</f>
        <v>0</v>
      </c>
      <c r="L91" s="663">
        <f t="shared" ca="1" si="185"/>
        <v>0</v>
      </c>
      <c r="M91" s="663">
        <f t="shared" ca="1" si="185"/>
        <v>0</v>
      </c>
      <c r="N91" s="663">
        <f t="shared" ca="1" si="185"/>
        <v>0</v>
      </c>
      <c r="O91" s="663">
        <f t="shared" ca="1" si="185"/>
        <v>0</v>
      </c>
      <c r="P91" s="663">
        <f t="shared" ca="1" si="185"/>
        <v>0</v>
      </c>
      <c r="Q91" s="663">
        <f t="shared" ca="1" si="185"/>
        <v>0</v>
      </c>
      <c r="R91" s="663">
        <f t="shared" ca="1" si="185"/>
        <v>0</v>
      </c>
      <c r="S91" s="663">
        <f t="shared" ca="1" si="185"/>
        <v>0</v>
      </c>
      <c r="T91" s="663">
        <f t="shared" ca="1" si="185"/>
        <v>0</v>
      </c>
      <c r="U91" s="663">
        <f t="shared" ca="1" si="185"/>
        <v>0</v>
      </c>
      <c r="V91" s="663">
        <f t="shared" ca="1" si="185"/>
        <v>0</v>
      </c>
      <c r="W91" s="663">
        <f t="shared" ca="1" si="185"/>
        <v>0</v>
      </c>
      <c r="X91" s="663">
        <f t="shared" ca="1" si="185"/>
        <v>0</v>
      </c>
      <c r="Y91" s="663">
        <f t="shared" ca="1" si="185"/>
        <v>0</v>
      </c>
      <c r="Z91" s="663">
        <f t="shared" ca="1" si="185"/>
        <v>0</v>
      </c>
      <c r="AA91" s="663">
        <f t="shared" ca="1" si="185"/>
        <v>0</v>
      </c>
      <c r="AB91" s="663">
        <f t="shared" ca="1" si="185"/>
        <v>0</v>
      </c>
      <c r="AC91" s="663">
        <f t="shared" ca="1" si="185"/>
        <v>0</v>
      </c>
      <c r="AD91" s="663">
        <f t="shared" ca="1" si="185"/>
        <v>0</v>
      </c>
      <c r="AE91" s="663">
        <f t="shared" ca="1" si="185"/>
        <v>0</v>
      </c>
      <c r="AF91" s="663">
        <f t="shared" ca="1" si="185"/>
        <v>0</v>
      </c>
      <c r="AG91" s="663">
        <f t="shared" ca="1" si="185"/>
        <v>0</v>
      </c>
      <c r="AH91" s="663">
        <f t="shared" ca="1" si="185"/>
        <v>0</v>
      </c>
      <c r="AI91" s="663">
        <f t="shared" ca="1" si="185"/>
        <v>0</v>
      </c>
      <c r="AJ91" s="663">
        <f t="shared" ca="1" si="185"/>
        <v>0</v>
      </c>
      <c r="AK91" s="663">
        <f t="shared" ca="1" si="185"/>
        <v>0</v>
      </c>
      <c r="AL91" s="663">
        <f t="shared" ca="1" si="185"/>
        <v>0</v>
      </c>
      <c r="AM91" s="663">
        <f t="shared" ca="1" si="185"/>
        <v>0</v>
      </c>
      <c r="AN91" s="663">
        <f t="shared" ca="1" si="185"/>
        <v>0</v>
      </c>
      <c r="AO91" s="663">
        <f t="shared" ca="1" si="185"/>
        <v>0</v>
      </c>
      <c r="AP91" s="663">
        <f t="shared" ca="1" si="185"/>
        <v>0</v>
      </c>
      <c r="AQ91" s="663">
        <f t="shared" ca="1" si="185"/>
        <v>0</v>
      </c>
      <c r="AR91" s="663">
        <f t="shared" ca="1" si="185"/>
        <v>0</v>
      </c>
      <c r="AS91" s="663">
        <f t="shared" ca="1" si="185"/>
        <v>0</v>
      </c>
      <c r="AT91" s="663">
        <f t="shared" ca="1" si="185"/>
        <v>0</v>
      </c>
      <c r="AU91" s="663">
        <f t="shared" ca="1" si="185"/>
        <v>0</v>
      </c>
      <c r="AV91" s="663">
        <f t="shared" ca="1" si="185"/>
        <v>0</v>
      </c>
      <c r="AW91" s="663">
        <f t="shared" ca="1" si="185"/>
        <v>0</v>
      </c>
      <c r="AX91" s="663">
        <f t="shared" ca="1" si="185"/>
        <v>0</v>
      </c>
      <c r="AY91" s="663">
        <f t="shared" ca="1" si="185"/>
        <v>0</v>
      </c>
      <c r="AZ91" s="663">
        <f t="shared" ca="1" si="185"/>
        <v>0</v>
      </c>
      <c r="BA91" s="663">
        <f t="shared" ca="1" si="185"/>
        <v>0</v>
      </c>
      <c r="BB91" s="663">
        <f t="shared" ca="1" si="185"/>
        <v>0</v>
      </c>
      <c r="BC91" s="663">
        <f t="shared" ca="1" si="185"/>
        <v>0</v>
      </c>
      <c r="BD91" s="663">
        <f t="shared" ca="1" si="185"/>
        <v>0</v>
      </c>
      <c r="BE91" s="663">
        <f t="shared" ca="1" si="185"/>
        <v>0</v>
      </c>
      <c r="BF91" s="663">
        <f t="shared" ca="1" si="185"/>
        <v>0</v>
      </c>
      <c r="BG91" s="663">
        <f t="shared" ca="1" si="185"/>
        <v>0</v>
      </c>
      <c r="BH91" s="663">
        <f t="shared" ca="1" si="185"/>
        <v>0</v>
      </c>
      <c r="BI91" s="663">
        <f t="shared" ca="1" si="185"/>
        <v>0</v>
      </c>
      <c r="BJ91" s="663">
        <f t="shared" ca="1" si="185"/>
        <v>0</v>
      </c>
      <c r="BK91" s="663">
        <f t="shared" ca="1" si="185"/>
        <v>0</v>
      </c>
      <c r="BL91" s="663">
        <f t="shared" ca="1" si="185"/>
        <v>0</v>
      </c>
      <c r="BM91" s="663">
        <f t="shared" ca="1" si="185"/>
        <v>0</v>
      </c>
      <c r="BN91" s="663">
        <f t="shared" ca="1" si="185"/>
        <v>0</v>
      </c>
      <c r="BO91" s="663">
        <f t="shared" ca="1" si="185"/>
        <v>0</v>
      </c>
      <c r="BP91" s="663">
        <f t="shared" ca="1" si="185"/>
        <v>0</v>
      </c>
      <c r="BQ91" s="663">
        <f t="shared" ca="1" si="185"/>
        <v>0</v>
      </c>
      <c r="BR91" s="663">
        <f t="shared" ca="1" si="185"/>
        <v>0</v>
      </c>
      <c r="BS91" s="663">
        <f t="shared" ca="1" si="185"/>
        <v>0</v>
      </c>
      <c r="BT91" s="663">
        <f t="shared" ca="1" si="185"/>
        <v>0</v>
      </c>
      <c r="BU91" s="663">
        <f t="shared" ca="1" si="185"/>
        <v>0</v>
      </c>
      <c r="BV91" s="663">
        <f t="shared" ca="1" si="185"/>
        <v>0</v>
      </c>
      <c r="BW91" s="663">
        <f t="shared" ref="BW91:DJ91" ca="1" si="186">SUM(BW88:BW90)</f>
        <v>0</v>
      </c>
      <c r="BX91" s="663">
        <f t="shared" ca="1" si="186"/>
        <v>0</v>
      </c>
      <c r="BY91" s="663">
        <f t="shared" ca="1" si="186"/>
        <v>0</v>
      </c>
      <c r="BZ91" s="663">
        <f t="shared" ca="1" si="186"/>
        <v>0</v>
      </c>
      <c r="CA91" s="663">
        <f t="shared" ca="1" si="186"/>
        <v>0</v>
      </c>
      <c r="CB91" s="663">
        <f t="shared" ca="1" si="186"/>
        <v>0</v>
      </c>
      <c r="CC91" s="663">
        <f t="shared" ca="1" si="186"/>
        <v>0</v>
      </c>
      <c r="CD91" s="663">
        <f t="shared" ca="1" si="186"/>
        <v>0</v>
      </c>
      <c r="CE91" s="663">
        <f t="shared" ca="1" si="186"/>
        <v>0</v>
      </c>
      <c r="CF91" s="663">
        <f t="shared" ca="1" si="186"/>
        <v>0</v>
      </c>
      <c r="CG91" s="663">
        <f t="shared" ca="1" si="186"/>
        <v>0</v>
      </c>
      <c r="CH91" s="663">
        <f t="shared" ca="1" si="186"/>
        <v>0</v>
      </c>
      <c r="CI91" s="663">
        <f t="shared" ca="1" si="186"/>
        <v>0</v>
      </c>
      <c r="CJ91" s="663">
        <f t="shared" ca="1" si="186"/>
        <v>0</v>
      </c>
      <c r="CK91" s="663">
        <f t="shared" ca="1" si="186"/>
        <v>0</v>
      </c>
      <c r="CL91" s="663">
        <f t="shared" ca="1" si="186"/>
        <v>0</v>
      </c>
      <c r="CM91" s="663">
        <f t="shared" ca="1" si="186"/>
        <v>0</v>
      </c>
      <c r="CN91" s="663">
        <f t="shared" ca="1" si="186"/>
        <v>0</v>
      </c>
      <c r="CO91" s="663">
        <f t="shared" ca="1" si="186"/>
        <v>0</v>
      </c>
      <c r="CP91" s="663">
        <f t="shared" ca="1" si="186"/>
        <v>0</v>
      </c>
      <c r="CQ91" s="663">
        <f t="shared" ca="1" si="186"/>
        <v>0</v>
      </c>
      <c r="CR91" s="663">
        <f t="shared" ca="1" si="186"/>
        <v>0</v>
      </c>
      <c r="CS91" s="663">
        <f t="shared" ca="1" si="186"/>
        <v>0</v>
      </c>
      <c r="CT91" s="663">
        <f t="shared" ca="1" si="186"/>
        <v>0</v>
      </c>
      <c r="CU91" s="663">
        <f t="shared" ca="1" si="186"/>
        <v>0</v>
      </c>
      <c r="CV91" s="663">
        <f t="shared" ca="1" si="186"/>
        <v>0</v>
      </c>
      <c r="CW91" s="663">
        <f t="shared" ca="1" si="186"/>
        <v>0</v>
      </c>
      <c r="CX91" s="663">
        <f t="shared" ca="1" si="186"/>
        <v>0</v>
      </c>
      <c r="CY91" s="663">
        <f t="shared" ca="1" si="186"/>
        <v>0</v>
      </c>
      <c r="CZ91" s="663">
        <f t="shared" ca="1" si="186"/>
        <v>0</v>
      </c>
      <c r="DA91" s="663">
        <f t="shared" ca="1" si="186"/>
        <v>0</v>
      </c>
      <c r="DB91" s="663">
        <f t="shared" ca="1" si="186"/>
        <v>0</v>
      </c>
      <c r="DC91" s="663">
        <f t="shared" ca="1" si="186"/>
        <v>0</v>
      </c>
      <c r="DD91" s="663">
        <f t="shared" ca="1" si="186"/>
        <v>0</v>
      </c>
      <c r="DE91" s="663">
        <f t="shared" ca="1" si="186"/>
        <v>0</v>
      </c>
      <c r="DF91" s="663">
        <f t="shared" ca="1" si="186"/>
        <v>0</v>
      </c>
      <c r="DG91" s="663">
        <f t="shared" ca="1" si="186"/>
        <v>0</v>
      </c>
      <c r="DH91" s="663">
        <f t="shared" ca="1" si="186"/>
        <v>0</v>
      </c>
      <c r="DI91" s="663">
        <f t="shared" ca="1" si="186"/>
        <v>0</v>
      </c>
      <c r="DJ91" s="663">
        <f t="shared" ca="1" si="186"/>
        <v>0</v>
      </c>
    </row>
    <row r="92" spans="1:114" s="272" customFormat="1">
      <c r="A92" s="351"/>
      <c r="H92" s="655"/>
      <c r="I92" s="279"/>
      <c r="J92" s="666"/>
      <c r="K92" s="666"/>
      <c r="L92" s="666"/>
      <c r="M92" s="666"/>
      <c r="N92" s="666"/>
      <c r="O92" s="666"/>
      <c r="P92" s="666"/>
      <c r="Q92" s="666"/>
      <c r="R92" s="666"/>
      <c r="S92" s="666"/>
      <c r="T92" s="666"/>
      <c r="U92" s="666"/>
      <c r="V92" s="666"/>
      <c r="W92" s="666"/>
      <c r="X92" s="666"/>
      <c r="Y92" s="666"/>
    </row>
    <row r="93" spans="1:114" s="272" customFormat="1">
      <c r="A93" s="351"/>
      <c r="B93" s="272" t="s">
        <v>584</v>
      </c>
      <c r="H93" s="655"/>
      <c r="I93" s="279"/>
    </row>
    <row r="94" spans="1:114" s="272" customFormat="1">
      <c r="A94" s="351"/>
      <c r="B94" s="665" t="s">
        <v>585</v>
      </c>
      <c r="H94" s="655" t="s">
        <v>0</v>
      </c>
      <c r="I94" s="663">
        <f t="shared" ref="I94:I96" ca="1" si="187">SUM(J94:DJ94)</f>
        <v>3423551.8125260011</v>
      </c>
      <c r="J94" s="282">
        <f t="shared" ref="J94:AO94" ca="1" si="188">N(J13&lt;&gt;0)*MAX(J84,0)</f>
        <v>52071.825118660243</v>
      </c>
      <c r="K94" s="282">
        <f t="shared" ca="1" si="188"/>
        <v>55051.310131142855</v>
      </c>
      <c r="L94" s="282">
        <f t="shared" ca="1" si="188"/>
        <v>57177.960380381104</v>
      </c>
      <c r="M94" s="282">
        <f t="shared" ca="1" si="188"/>
        <v>54151.804914586508</v>
      </c>
      <c r="N94" s="282">
        <f t="shared" ca="1" si="188"/>
        <v>51201.984766326837</v>
      </c>
      <c r="O94" s="282">
        <f t="shared" ca="1" si="188"/>
        <v>50552.766886388272</v>
      </c>
      <c r="P94" s="282">
        <f t="shared" ca="1" si="188"/>
        <v>33131.196306867219</v>
      </c>
      <c r="Q94" s="282">
        <f t="shared" ca="1" si="188"/>
        <v>18155.631471870598</v>
      </c>
      <c r="R94" s="282">
        <f t="shared" ca="1" si="188"/>
        <v>14282.844739487373</v>
      </c>
      <c r="S94" s="282">
        <f t="shared" ca="1" si="188"/>
        <v>13794.136465019503</v>
      </c>
      <c r="T94" s="282">
        <f t="shared" ca="1" si="188"/>
        <v>14463.879802754826</v>
      </c>
      <c r="U94" s="282">
        <f t="shared" ca="1" si="188"/>
        <v>9559.3212277109196</v>
      </c>
      <c r="V94" s="282">
        <f t="shared" ca="1" si="188"/>
        <v>6042.2073729060721</v>
      </c>
      <c r="W94" s="282">
        <f t="shared" ca="1" si="188"/>
        <v>5840.7034623471918</v>
      </c>
      <c r="X94" s="282">
        <f t="shared" ca="1" si="188"/>
        <v>10046.846501040003</v>
      </c>
      <c r="Y94" s="282">
        <f t="shared" ca="1" si="188"/>
        <v>11554.530062892656</v>
      </c>
      <c r="Z94" s="282">
        <f t="shared" ca="1" si="188"/>
        <v>11829.489639953281</v>
      </c>
      <c r="AA94" s="282">
        <f t="shared" ca="1" si="188"/>
        <v>11656.691742357369</v>
      </c>
      <c r="AB94" s="282">
        <f t="shared" ca="1" si="188"/>
        <v>14492.798167582041</v>
      </c>
      <c r="AC94" s="282">
        <f t="shared" ca="1" si="188"/>
        <v>14450.155035373828</v>
      </c>
      <c r="AD94" s="282">
        <f t="shared" ca="1" si="188"/>
        <v>14639.37286647813</v>
      </c>
      <c r="AE94" s="282">
        <f t="shared" ca="1" si="188"/>
        <v>14455.466043991379</v>
      </c>
      <c r="AF94" s="282">
        <f t="shared" ca="1" si="188"/>
        <v>17389.523509966188</v>
      </c>
      <c r="AG94" s="282">
        <f t="shared" ca="1" si="188"/>
        <v>17311.026558116639</v>
      </c>
      <c r="AH94" s="282">
        <f t="shared" ca="1" si="188"/>
        <v>17319.170165181262</v>
      </c>
      <c r="AI94" s="282">
        <f t="shared" ca="1" si="188"/>
        <v>17216.809762324658</v>
      </c>
      <c r="AJ94" s="282">
        <f t="shared" ca="1" si="188"/>
        <v>20253.119355168623</v>
      </c>
      <c r="AK94" s="282">
        <f t="shared" ca="1" si="188"/>
        <v>20135.401773042278</v>
      </c>
      <c r="AL94" s="282">
        <f t="shared" ca="1" si="188"/>
        <v>19962.674052399692</v>
      </c>
      <c r="AM94" s="282">
        <f t="shared" ca="1" si="188"/>
        <v>19375.025256921872</v>
      </c>
      <c r="AN94" s="282">
        <f t="shared" ca="1" si="188"/>
        <v>22131.913873926918</v>
      </c>
      <c r="AO94" s="282">
        <f t="shared" ca="1" si="188"/>
        <v>21595.058981046728</v>
      </c>
      <c r="AP94" s="282">
        <f t="shared" ref="AP94:BU94" ca="1" si="189">N(AP13&lt;&gt;0)*MAX(AP84,0)</f>
        <v>21173.397305068276</v>
      </c>
      <c r="AQ94" s="282">
        <f t="shared" ca="1" si="189"/>
        <v>20550.353350591104</v>
      </c>
      <c r="AR94" s="282">
        <f t="shared" ca="1" si="189"/>
        <v>23400.382955281377</v>
      </c>
      <c r="AS94" s="282">
        <f t="shared" ca="1" si="189"/>
        <v>22819.196530606503</v>
      </c>
      <c r="AT94" s="282">
        <f t="shared" ca="1" si="189"/>
        <v>22334.709751443945</v>
      </c>
      <c r="AU94" s="282">
        <f t="shared" ca="1" si="189"/>
        <v>21671.301039008627</v>
      </c>
      <c r="AV94" s="282">
        <f t="shared" ca="1" si="189"/>
        <v>24621.561774333211</v>
      </c>
      <c r="AW94" s="282">
        <f t="shared" ca="1" si="189"/>
        <v>23991.916650842519</v>
      </c>
      <c r="AX94" s="282">
        <f t="shared" ca="1" si="189"/>
        <v>23379.354576612444</v>
      </c>
      <c r="AY94" s="282">
        <f t="shared" ca="1" si="189"/>
        <v>22694.269247991382</v>
      </c>
      <c r="AZ94" s="282">
        <f t="shared" ca="1" si="189"/>
        <v>25727.11234539812</v>
      </c>
      <c r="BA94" s="282">
        <f t="shared" ca="1" si="189"/>
        <v>25017.56589476818</v>
      </c>
      <c r="BB94" s="282">
        <f t="shared" ca="1" si="189"/>
        <v>24371.585860097504</v>
      </c>
      <c r="BC94" s="282">
        <f t="shared" ca="1" si="189"/>
        <v>23593.47543513649</v>
      </c>
      <c r="BD94" s="282">
        <f t="shared" ca="1" si="189"/>
        <v>26734.151369713385</v>
      </c>
      <c r="BE94" s="282">
        <f t="shared" ca="1" si="189"/>
        <v>25970.346064404985</v>
      </c>
      <c r="BF94" s="282">
        <f t="shared" ca="1" si="189"/>
        <v>25251.789064481542</v>
      </c>
      <c r="BG94" s="282">
        <f t="shared" ca="1" si="189"/>
        <v>24421.414582190868</v>
      </c>
      <c r="BH94" s="282">
        <f t="shared" ca="1" si="189"/>
        <v>27677.497624628653</v>
      </c>
      <c r="BI94" s="282">
        <f t="shared" ca="1" si="189"/>
        <v>26853.033902399555</v>
      </c>
      <c r="BJ94" s="282">
        <f t="shared" ca="1" si="189"/>
        <v>26059.351816308954</v>
      </c>
      <c r="BK94" s="282">
        <f t="shared" ca="1" si="189"/>
        <v>25174.140717377173</v>
      </c>
      <c r="BL94" s="282">
        <f t="shared" ca="1" si="189"/>
        <v>28550.54958504565</v>
      </c>
      <c r="BM94" s="282">
        <f t="shared" ca="1" si="189"/>
        <v>27662.800267123472</v>
      </c>
      <c r="BN94" s="282">
        <f t="shared" ca="1" si="189"/>
        <v>26774.301957776399</v>
      </c>
      <c r="BO94" s="282">
        <f t="shared" ca="1" si="189"/>
        <v>25850.554124879171</v>
      </c>
      <c r="BP94" s="282">
        <f t="shared" ca="1" si="189"/>
        <v>29349.880893306865</v>
      </c>
      <c r="BQ94" s="282">
        <f t="shared" ca="1" si="189"/>
        <v>28397.130400628215</v>
      </c>
      <c r="BR94" s="282">
        <f t="shared" ca="1" si="189"/>
        <v>27391.62411982465</v>
      </c>
      <c r="BS94" s="282">
        <f t="shared" ca="1" si="189"/>
        <v>26276.188964860477</v>
      </c>
      <c r="BT94" s="282">
        <f t="shared" ca="1" si="189"/>
        <v>29776.314087314058</v>
      </c>
      <c r="BU94" s="282">
        <f t="shared" ca="1" si="189"/>
        <v>28639.498902385298</v>
      </c>
      <c r="BV94" s="282">
        <f t="shared" ref="BV94:DA94" ca="1" si="190">N(BV13&lt;&gt;0)*MAX(BV84,0)</f>
        <v>27505.227292220727</v>
      </c>
      <c r="BW94" s="282">
        <f t="shared" ca="1" si="190"/>
        <v>26326.320581560569</v>
      </c>
      <c r="BX94" s="282">
        <f t="shared" ca="1" si="190"/>
        <v>46614.226496330521</v>
      </c>
      <c r="BY94" s="282">
        <f t="shared" ca="1" si="190"/>
        <v>53699.003000733836</v>
      </c>
      <c r="BZ94" s="282">
        <f t="shared" ca="1" si="190"/>
        <v>52378.51108628753</v>
      </c>
      <c r="CA94" s="282">
        <f t="shared" ca="1" si="190"/>
        <v>50995.730475206328</v>
      </c>
      <c r="CB94" s="282">
        <f t="shared" ca="1" si="190"/>
        <v>54605.066177578527</v>
      </c>
      <c r="CC94" s="282">
        <f t="shared" ca="1" si="190"/>
        <v>53194.972468547465</v>
      </c>
      <c r="CD94" s="282">
        <f t="shared" ca="1" si="190"/>
        <v>51771.933861145204</v>
      </c>
      <c r="CE94" s="282">
        <f t="shared" ca="1" si="190"/>
        <v>50324.755474749829</v>
      </c>
      <c r="CF94" s="282">
        <f t="shared" ca="1" si="190"/>
        <v>54064.344466604525</v>
      </c>
      <c r="CG94" s="282">
        <f t="shared" ca="1" si="190"/>
        <v>52581.293816870835</v>
      </c>
      <c r="CH94" s="282">
        <f t="shared" ca="1" si="190"/>
        <v>51086.506600175017</v>
      </c>
      <c r="CI94" s="282">
        <f t="shared" ca="1" si="190"/>
        <v>49561.779770255627</v>
      </c>
      <c r="CJ94" s="282">
        <f t="shared" ca="1" si="190"/>
        <v>53436.459128838585</v>
      </c>
      <c r="CK94" s="282">
        <f t="shared" ca="1" si="190"/>
        <v>51877.235540202011</v>
      </c>
      <c r="CL94" s="282">
        <f t="shared" ca="1" si="190"/>
        <v>50301.450556397183</v>
      </c>
      <c r="CM94" s="282">
        <f t="shared" ca="1" si="190"/>
        <v>48700.892631390721</v>
      </c>
      <c r="CN94" s="282">
        <f t="shared" ca="1" si="190"/>
        <v>52715.687057649746</v>
      </c>
      <c r="CO94" s="282">
        <f t="shared" ca="1" si="190"/>
        <v>51054.93987530443</v>
      </c>
      <c r="CP94" s="282">
        <f t="shared" ca="1" si="190"/>
        <v>49350.771953330601</v>
      </c>
      <c r="CQ94" s="282">
        <f t="shared" ca="1" si="190"/>
        <v>47625.962898272846</v>
      </c>
      <c r="CR94" s="282">
        <f t="shared" ca="1" si="190"/>
        <v>51740.092105567397</v>
      </c>
      <c r="CS94" s="282">
        <f t="shared" ca="1" si="190"/>
        <v>49973.330509900552</v>
      </c>
      <c r="CT94" s="282">
        <f t="shared" ca="1" si="190"/>
        <v>48185.252902369852</v>
      </c>
      <c r="CU94" s="282">
        <f t="shared" ca="1" si="190"/>
        <v>46375.6296803855</v>
      </c>
      <c r="CV94" s="282">
        <f t="shared" ca="1" si="190"/>
        <v>50638.516076475396</v>
      </c>
      <c r="CW94" s="282">
        <f t="shared" ca="1" si="190"/>
        <v>48785.103352051883</v>
      </c>
      <c r="CX94" s="282">
        <f t="shared" ca="1" si="190"/>
        <v>46909.44194714335</v>
      </c>
      <c r="CY94" s="282">
        <f t="shared" ca="1" si="190"/>
        <v>45011.292673685479</v>
      </c>
      <c r="CZ94" s="282">
        <f t="shared" ca="1" si="190"/>
        <v>49428.56934768764</v>
      </c>
      <c r="DA94" s="282">
        <f t="shared" ca="1" si="190"/>
        <v>47484.716920458661</v>
      </c>
      <c r="DB94" s="282">
        <f t="shared" ref="DB94:DJ94" ca="1" si="191">N(DB13&lt;&gt;0)*MAX(DB84,0)</f>
        <v>45517.644219739879</v>
      </c>
      <c r="DC94" s="282">
        <f t="shared" ca="1" si="191"/>
        <v>43527.102080435994</v>
      </c>
      <c r="DD94" s="282">
        <f t="shared" ca="1" si="191"/>
        <v>48104.62110690384</v>
      </c>
      <c r="DE94" s="282">
        <f t="shared" ca="1" si="191"/>
        <v>46066.382340314558</v>
      </c>
      <c r="DF94" s="282">
        <f t="shared" ca="1" si="191"/>
        <v>44003.911193074498</v>
      </c>
      <c r="DG94" s="282">
        <f t="shared" ca="1" si="191"/>
        <v>41916.948115672785</v>
      </c>
      <c r="DH94" s="282">
        <f t="shared" ca="1" si="191"/>
        <v>46660.789188438903</v>
      </c>
      <c r="DI94" s="282">
        <f t="shared" ca="1" si="191"/>
        <v>0</v>
      </c>
      <c r="DJ94" s="282">
        <f t="shared" ca="1" si="191"/>
        <v>0</v>
      </c>
    </row>
    <row r="95" spans="1:114" s="272" customFormat="1">
      <c r="A95" s="351"/>
      <c r="B95" s="665" t="s">
        <v>583</v>
      </c>
      <c r="H95" s="655" t="s">
        <v>0</v>
      </c>
      <c r="I95" s="663">
        <f t="shared" ca="1" si="187"/>
        <v>0</v>
      </c>
      <c r="J95" s="666">
        <f ca="1">J90</f>
        <v>0</v>
      </c>
      <c r="K95" s="666">
        <f t="shared" ref="K95:BV95" ca="1" si="192">K90</f>
        <v>0</v>
      </c>
      <c r="L95" s="666">
        <f t="shared" ca="1" si="192"/>
        <v>0</v>
      </c>
      <c r="M95" s="666">
        <f t="shared" ca="1" si="192"/>
        <v>0</v>
      </c>
      <c r="N95" s="666">
        <f t="shared" ca="1" si="192"/>
        <v>0</v>
      </c>
      <c r="O95" s="666">
        <f t="shared" ca="1" si="192"/>
        <v>0</v>
      </c>
      <c r="P95" s="666">
        <f t="shared" ca="1" si="192"/>
        <v>0</v>
      </c>
      <c r="Q95" s="666">
        <f t="shared" ca="1" si="192"/>
        <v>0</v>
      </c>
      <c r="R95" s="666">
        <f t="shared" ca="1" si="192"/>
        <v>0</v>
      </c>
      <c r="S95" s="666">
        <f t="shared" ca="1" si="192"/>
        <v>0</v>
      </c>
      <c r="T95" s="666">
        <f t="shared" ca="1" si="192"/>
        <v>0</v>
      </c>
      <c r="U95" s="666">
        <f t="shared" ca="1" si="192"/>
        <v>0</v>
      </c>
      <c r="V95" s="666">
        <f t="shared" ca="1" si="192"/>
        <v>0</v>
      </c>
      <c r="W95" s="666">
        <f t="shared" ca="1" si="192"/>
        <v>0</v>
      </c>
      <c r="X95" s="666">
        <f t="shared" ca="1" si="192"/>
        <v>0</v>
      </c>
      <c r="Y95" s="666">
        <f t="shared" ca="1" si="192"/>
        <v>0</v>
      </c>
      <c r="Z95" s="666">
        <f t="shared" ca="1" si="192"/>
        <v>0</v>
      </c>
      <c r="AA95" s="666">
        <f t="shared" ca="1" si="192"/>
        <v>0</v>
      </c>
      <c r="AB95" s="666">
        <f t="shared" ca="1" si="192"/>
        <v>0</v>
      </c>
      <c r="AC95" s="666">
        <f t="shared" ca="1" si="192"/>
        <v>0</v>
      </c>
      <c r="AD95" s="666">
        <f t="shared" ca="1" si="192"/>
        <v>0</v>
      </c>
      <c r="AE95" s="666">
        <f t="shared" ca="1" si="192"/>
        <v>0</v>
      </c>
      <c r="AF95" s="666">
        <f t="shared" ca="1" si="192"/>
        <v>0</v>
      </c>
      <c r="AG95" s="666">
        <f t="shared" ca="1" si="192"/>
        <v>0</v>
      </c>
      <c r="AH95" s="666">
        <f t="shared" ca="1" si="192"/>
        <v>0</v>
      </c>
      <c r="AI95" s="666">
        <f t="shared" ca="1" si="192"/>
        <v>0</v>
      </c>
      <c r="AJ95" s="666">
        <f t="shared" ca="1" si="192"/>
        <v>0</v>
      </c>
      <c r="AK95" s="666">
        <f t="shared" ca="1" si="192"/>
        <v>0</v>
      </c>
      <c r="AL95" s="666">
        <f t="shared" ca="1" si="192"/>
        <v>0</v>
      </c>
      <c r="AM95" s="666">
        <f t="shared" ca="1" si="192"/>
        <v>0</v>
      </c>
      <c r="AN95" s="666">
        <f t="shared" ca="1" si="192"/>
        <v>0</v>
      </c>
      <c r="AO95" s="666">
        <f t="shared" ca="1" si="192"/>
        <v>0</v>
      </c>
      <c r="AP95" s="666">
        <f t="shared" ca="1" si="192"/>
        <v>0</v>
      </c>
      <c r="AQ95" s="666">
        <f t="shared" ca="1" si="192"/>
        <v>0</v>
      </c>
      <c r="AR95" s="666">
        <f t="shared" ca="1" si="192"/>
        <v>0</v>
      </c>
      <c r="AS95" s="666">
        <f t="shared" ca="1" si="192"/>
        <v>0</v>
      </c>
      <c r="AT95" s="666">
        <f t="shared" ca="1" si="192"/>
        <v>0</v>
      </c>
      <c r="AU95" s="666">
        <f t="shared" ca="1" si="192"/>
        <v>0</v>
      </c>
      <c r="AV95" s="666">
        <f t="shared" ca="1" si="192"/>
        <v>0</v>
      </c>
      <c r="AW95" s="666">
        <f t="shared" ca="1" si="192"/>
        <v>0</v>
      </c>
      <c r="AX95" s="666">
        <f t="shared" ca="1" si="192"/>
        <v>0</v>
      </c>
      <c r="AY95" s="666">
        <f t="shared" ca="1" si="192"/>
        <v>0</v>
      </c>
      <c r="AZ95" s="666">
        <f t="shared" ca="1" si="192"/>
        <v>0</v>
      </c>
      <c r="BA95" s="666">
        <f t="shared" ca="1" si="192"/>
        <v>0</v>
      </c>
      <c r="BB95" s="666">
        <f t="shared" ca="1" si="192"/>
        <v>0</v>
      </c>
      <c r="BC95" s="666">
        <f t="shared" ca="1" si="192"/>
        <v>0</v>
      </c>
      <c r="BD95" s="666">
        <f t="shared" ca="1" si="192"/>
        <v>0</v>
      </c>
      <c r="BE95" s="666">
        <f t="shared" ca="1" si="192"/>
        <v>0</v>
      </c>
      <c r="BF95" s="666">
        <f t="shared" ca="1" si="192"/>
        <v>0</v>
      </c>
      <c r="BG95" s="666">
        <f t="shared" ca="1" si="192"/>
        <v>0</v>
      </c>
      <c r="BH95" s="666">
        <f t="shared" ca="1" si="192"/>
        <v>0</v>
      </c>
      <c r="BI95" s="666">
        <f t="shared" ca="1" si="192"/>
        <v>0</v>
      </c>
      <c r="BJ95" s="666">
        <f t="shared" ca="1" si="192"/>
        <v>0</v>
      </c>
      <c r="BK95" s="666">
        <f t="shared" ca="1" si="192"/>
        <v>0</v>
      </c>
      <c r="BL95" s="666">
        <f t="shared" ca="1" si="192"/>
        <v>0</v>
      </c>
      <c r="BM95" s="666">
        <f t="shared" ca="1" si="192"/>
        <v>0</v>
      </c>
      <c r="BN95" s="666">
        <f t="shared" ca="1" si="192"/>
        <v>0</v>
      </c>
      <c r="BO95" s="666">
        <f t="shared" ca="1" si="192"/>
        <v>0</v>
      </c>
      <c r="BP95" s="666">
        <f t="shared" ca="1" si="192"/>
        <v>0</v>
      </c>
      <c r="BQ95" s="666">
        <f t="shared" ca="1" si="192"/>
        <v>0</v>
      </c>
      <c r="BR95" s="666">
        <f t="shared" ca="1" si="192"/>
        <v>0</v>
      </c>
      <c r="BS95" s="666">
        <f t="shared" ca="1" si="192"/>
        <v>0</v>
      </c>
      <c r="BT95" s="666">
        <f t="shared" ca="1" si="192"/>
        <v>0</v>
      </c>
      <c r="BU95" s="666">
        <f t="shared" ca="1" si="192"/>
        <v>0</v>
      </c>
      <c r="BV95" s="666">
        <f t="shared" ca="1" si="192"/>
        <v>0</v>
      </c>
      <c r="BW95" s="666">
        <f t="shared" ref="BW95:DJ95" ca="1" si="193">BW90</f>
        <v>0</v>
      </c>
      <c r="BX95" s="666">
        <f t="shared" ca="1" si="193"/>
        <v>0</v>
      </c>
      <c r="BY95" s="666">
        <f t="shared" ca="1" si="193"/>
        <v>0</v>
      </c>
      <c r="BZ95" s="666">
        <f t="shared" ca="1" si="193"/>
        <v>0</v>
      </c>
      <c r="CA95" s="666">
        <f t="shared" ca="1" si="193"/>
        <v>0</v>
      </c>
      <c r="CB95" s="666">
        <f t="shared" ca="1" si="193"/>
        <v>0</v>
      </c>
      <c r="CC95" s="666">
        <f t="shared" ca="1" si="193"/>
        <v>0</v>
      </c>
      <c r="CD95" s="666">
        <f t="shared" ca="1" si="193"/>
        <v>0</v>
      </c>
      <c r="CE95" s="666">
        <f t="shared" ca="1" si="193"/>
        <v>0</v>
      </c>
      <c r="CF95" s="666">
        <f t="shared" ca="1" si="193"/>
        <v>0</v>
      </c>
      <c r="CG95" s="666">
        <f t="shared" ca="1" si="193"/>
        <v>0</v>
      </c>
      <c r="CH95" s="666">
        <f t="shared" ca="1" si="193"/>
        <v>0</v>
      </c>
      <c r="CI95" s="666">
        <f t="shared" ca="1" si="193"/>
        <v>0</v>
      </c>
      <c r="CJ95" s="666">
        <f t="shared" ca="1" si="193"/>
        <v>0</v>
      </c>
      <c r="CK95" s="666">
        <f t="shared" ca="1" si="193"/>
        <v>0</v>
      </c>
      <c r="CL95" s="666">
        <f t="shared" ca="1" si="193"/>
        <v>0</v>
      </c>
      <c r="CM95" s="666">
        <f t="shared" ca="1" si="193"/>
        <v>0</v>
      </c>
      <c r="CN95" s="666">
        <f t="shared" ca="1" si="193"/>
        <v>0</v>
      </c>
      <c r="CO95" s="666">
        <f t="shared" ca="1" si="193"/>
        <v>0</v>
      </c>
      <c r="CP95" s="666">
        <f t="shared" ca="1" si="193"/>
        <v>0</v>
      </c>
      <c r="CQ95" s="666">
        <f t="shared" ca="1" si="193"/>
        <v>0</v>
      </c>
      <c r="CR95" s="666">
        <f t="shared" ca="1" si="193"/>
        <v>0</v>
      </c>
      <c r="CS95" s="666">
        <f t="shared" ca="1" si="193"/>
        <v>0</v>
      </c>
      <c r="CT95" s="666">
        <f t="shared" ca="1" si="193"/>
        <v>0</v>
      </c>
      <c r="CU95" s="666">
        <f t="shared" ca="1" si="193"/>
        <v>0</v>
      </c>
      <c r="CV95" s="666">
        <f t="shared" ca="1" si="193"/>
        <v>0</v>
      </c>
      <c r="CW95" s="666">
        <f t="shared" ca="1" si="193"/>
        <v>0</v>
      </c>
      <c r="CX95" s="666">
        <f t="shared" ca="1" si="193"/>
        <v>0</v>
      </c>
      <c r="CY95" s="666">
        <f t="shared" ca="1" si="193"/>
        <v>0</v>
      </c>
      <c r="CZ95" s="666">
        <f t="shared" ca="1" si="193"/>
        <v>0</v>
      </c>
      <c r="DA95" s="666">
        <f t="shared" ca="1" si="193"/>
        <v>0</v>
      </c>
      <c r="DB95" s="666">
        <f t="shared" ca="1" si="193"/>
        <v>0</v>
      </c>
      <c r="DC95" s="666">
        <f t="shared" ca="1" si="193"/>
        <v>0</v>
      </c>
      <c r="DD95" s="666">
        <f t="shared" ca="1" si="193"/>
        <v>0</v>
      </c>
      <c r="DE95" s="666">
        <f t="shared" ca="1" si="193"/>
        <v>0</v>
      </c>
      <c r="DF95" s="666">
        <f t="shared" ca="1" si="193"/>
        <v>0</v>
      </c>
      <c r="DG95" s="666">
        <f t="shared" ca="1" si="193"/>
        <v>0</v>
      </c>
      <c r="DH95" s="666">
        <f t="shared" ca="1" si="193"/>
        <v>0</v>
      </c>
      <c r="DI95" s="666">
        <f t="shared" ca="1" si="193"/>
        <v>0</v>
      </c>
      <c r="DJ95" s="666">
        <f t="shared" ca="1" si="193"/>
        <v>0</v>
      </c>
    </row>
    <row r="96" spans="1:114" s="272" customFormat="1">
      <c r="A96" s="351"/>
      <c r="B96" s="664" t="s">
        <v>584</v>
      </c>
      <c r="H96" s="655" t="s">
        <v>0</v>
      </c>
      <c r="I96" s="663">
        <f t="shared" ca="1" si="187"/>
        <v>3423551.8125260011</v>
      </c>
      <c r="J96" s="282">
        <f ca="1">SUM(J94:J95)</f>
        <v>52071.825118660243</v>
      </c>
      <c r="K96" s="282">
        <f t="shared" ref="K96:BV96" ca="1" si="194">SUM(K94:K95)</f>
        <v>55051.310131142855</v>
      </c>
      <c r="L96" s="282">
        <f t="shared" ca="1" si="194"/>
        <v>57177.960380381104</v>
      </c>
      <c r="M96" s="282">
        <f t="shared" ca="1" si="194"/>
        <v>54151.804914586508</v>
      </c>
      <c r="N96" s="282">
        <f t="shared" ca="1" si="194"/>
        <v>51201.984766326837</v>
      </c>
      <c r="O96" s="282">
        <f t="shared" ca="1" si="194"/>
        <v>50552.766886388272</v>
      </c>
      <c r="P96" s="282">
        <f t="shared" ca="1" si="194"/>
        <v>33131.196306867219</v>
      </c>
      <c r="Q96" s="282">
        <f t="shared" ca="1" si="194"/>
        <v>18155.631471870598</v>
      </c>
      <c r="R96" s="282">
        <f t="shared" ca="1" si="194"/>
        <v>14282.844739487373</v>
      </c>
      <c r="S96" s="282">
        <f t="shared" ca="1" si="194"/>
        <v>13794.136465019503</v>
      </c>
      <c r="T96" s="282">
        <f t="shared" ca="1" si="194"/>
        <v>14463.879802754826</v>
      </c>
      <c r="U96" s="282">
        <f t="shared" ca="1" si="194"/>
        <v>9559.3212277109196</v>
      </c>
      <c r="V96" s="282">
        <f t="shared" ca="1" si="194"/>
        <v>6042.2073729060721</v>
      </c>
      <c r="W96" s="282">
        <f t="shared" ca="1" si="194"/>
        <v>5840.7034623471918</v>
      </c>
      <c r="X96" s="282">
        <f t="shared" ca="1" si="194"/>
        <v>10046.846501040003</v>
      </c>
      <c r="Y96" s="282">
        <f t="shared" ca="1" si="194"/>
        <v>11554.530062892656</v>
      </c>
      <c r="Z96" s="282">
        <f t="shared" ca="1" si="194"/>
        <v>11829.489639953281</v>
      </c>
      <c r="AA96" s="282">
        <f t="shared" ca="1" si="194"/>
        <v>11656.691742357369</v>
      </c>
      <c r="AB96" s="282">
        <f t="shared" ca="1" si="194"/>
        <v>14492.798167582041</v>
      </c>
      <c r="AC96" s="282">
        <f t="shared" ca="1" si="194"/>
        <v>14450.155035373828</v>
      </c>
      <c r="AD96" s="282">
        <f t="shared" ca="1" si="194"/>
        <v>14639.37286647813</v>
      </c>
      <c r="AE96" s="282">
        <f t="shared" ca="1" si="194"/>
        <v>14455.466043991379</v>
      </c>
      <c r="AF96" s="282">
        <f t="shared" ca="1" si="194"/>
        <v>17389.523509966188</v>
      </c>
      <c r="AG96" s="282">
        <f t="shared" ca="1" si="194"/>
        <v>17311.026558116639</v>
      </c>
      <c r="AH96" s="282">
        <f t="shared" ca="1" si="194"/>
        <v>17319.170165181262</v>
      </c>
      <c r="AI96" s="282">
        <f t="shared" ca="1" si="194"/>
        <v>17216.809762324658</v>
      </c>
      <c r="AJ96" s="282">
        <f t="shared" ca="1" si="194"/>
        <v>20253.119355168623</v>
      </c>
      <c r="AK96" s="282">
        <f t="shared" ca="1" si="194"/>
        <v>20135.401773042278</v>
      </c>
      <c r="AL96" s="282">
        <f t="shared" ca="1" si="194"/>
        <v>19962.674052399692</v>
      </c>
      <c r="AM96" s="282">
        <f t="shared" ca="1" si="194"/>
        <v>19375.025256921872</v>
      </c>
      <c r="AN96" s="282">
        <f t="shared" ca="1" si="194"/>
        <v>22131.913873926918</v>
      </c>
      <c r="AO96" s="282">
        <f t="shared" ca="1" si="194"/>
        <v>21595.058981046728</v>
      </c>
      <c r="AP96" s="282">
        <f t="shared" ca="1" si="194"/>
        <v>21173.397305068276</v>
      </c>
      <c r="AQ96" s="282">
        <f t="shared" ca="1" si="194"/>
        <v>20550.353350591104</v>
      </c>
      <c r="AR96" s="282">
        <f t="shared" ca="1" si="194"/>
        <v>23400.382955281377</v>
      </c>
      <c r="AS96" s="282">
        <f t="shared" ca="1" si="194"/>
        <v>22819.196530606503</v>
      </c>
      <c r="AT96" s="282">
        <f t="shared" ca="1" si="194"/>
        <v>22334.709751443945</v>
      </c>
      <c r="AU96" s="282">
        <f t="shared" ca="1" si="194"/>
        <v>21671.301039008627</v>
      </c>
      <c r="AV96" s="282">
        <f t="shared" ca="1" si="194"/>
        <v>24621.561774333211</v>
      </c>
      <c r="AW96" s="282">
        <f t="shared" ca="1" si="194"/>
        <v>23991.916650842519</v>
      </c>
      <c r="AX96" s="282">
        <f t="shared" ca="1" si="194"/>
        <v>23379.354576612444</v>
      </c>
      <c r="AY96" s="282">
        <f t="shared" ca="1" si="194"/>
        <v>22694.269247991382</v>
      </c>
      <c r="AZ96" s="282">
        <f t="shared" ca="1" si="194"/>
        <v>25727.11234539812</v>
      </c>
      <c r="BA96" s="282">
        <f t="shared" ca="1" si="194"/>
        <v>25017.56589476818</v>
      </c>
      <c r="BB96" s="282">
        <f t="shared" ca="1" si="194"/>
        <v>24371.585860097504</v>
      </c>
      <c r="BC96" s="282">
        <f t="shared" ca="1" si="194"/>
        <v>23593.47543513649</v>
      </c>
      <c r="BD96" s="282">
        <f t="shared" ca="1" si="194"/>
        <v>26734.151369713385</v>
      </c>
      <c r="BE96" s="282">
        <f t="shared" ca="1" si="194"/>
        <v>25970.346064404985</v>
      </c>
      <c r="BF96" s="282">
        <f t="shared" ca="1" si="194"/>
        <v>25251.789064481542</v>
      </c>
      <c r="BG96" s="282">
        <f t="shared" ca="1" si="194"/>
        <v>24421.414582190868</v>
      </c>
      <c r="BH96" s="282">
        <f t="shared" ca="1" si="194"/>
        <v>27677.497624628653</v>
      </c>
      <c r="BI96" s="282">
        <f t="shared" ca="1" si="194"/>
        <v>26853.033902399555</v>
      </c>
      <c r="BJ96" s="282">
        <f t="shared" ca="1" si="194"/>
        <v>26059.351816308954</v>
      </c>
      <c r="BK96" s="282">
        <f t="shared" ca="1" si="194"/>
        <v>25174.140717377173</v>
      </c>
      <c r="BL96" s="282">
        <f t="shared" ca="1" si="194"/>
        <v>28550.54958504565</v>
      </c>
      <c r="BM96" s="282">
        <f t="shared" ca="1" si="194"/>
        <v>27662.800267123472</v>
      </c>
      <c r="BN96" s="282">
        <f t="shared" ca="1" si="194"/>
        <v>26774.301957776399</v>
      </c>
      <c r="BO96" s="282">
        <f t="shared" ca="1" si="194"/>
        <v>25850.554124879171</v>
      </c>
      <c r="BP96" s="282">
        <f t="shared" ca="1" si="194"/>
        <v>29349.880893306865</v>
      </c>
      <c r="BQ96" s="282">
        <f t="shared" ca="1" si="194"/>
        <v>28397.130400628215</v>
      </c>
      <c r="BR96" s="282">
        <f t="shared" ca="1" si="194"/>
        <v>27391.62411982465</v>
      </c>
      <c r="BS96" s="282">
        <f t="shared" ca="1" si="194"/>
        <v>26276.188964860477</v>
      </c>
      <c r="BT96" s="282">
        <f t="shared" ca="1" si="194"/>
        <v>29776.314087314058</v>
      </c>
      <c r="BU96" s="282">
        <f t="shared" ca="1" si="194"/>
        <v>28639.498902385298</v>
      </c>
      <c r="BV96" s="282">
        <f t="shared" ca="1" si="194"/>
        <v>27505.227292220727</v>
      </c>
      <c r="BW96" s="282">
        <f t="shared" ref="BW96:DJ96" ca="1" si="195">SUM(BW94:BW95)</f>
        <v>26326.320581560569</v>
      </c>
      <c r="BX96" s="282">
        <f t="shared" ca="1" si="195"/>
        <v>46614.226496330521</v>
      </c>
      <c r="BY96" s="282">
        <f t="shared" ca="1" si="195"/>
        <v>53699.003000733836</v>
      </c>
      <c r="BZ96" s="282">
        <f t="shared" ca="1" si="195"/>
        <v>52378.51108628753</v>
      </c>
      <c r="CA96" s="282">
        <f t="shared" ca="1" si="195"/>
        <v>50995.730475206328</v>
      </c>
      <c r="CB96" s="282">
        <f t="shared" ca="1" si="195"/>
        <v>54605.066177578527</v>
      </c>
      <c r="CC96" s="282">
        <f t="shared" ca="1" si="195"/>
        <v>53194.972468547465</v>
      </c>
      <c r="CD96" s="282">
        <f t="shared" ca="1" si="195"/>
        <v>51771.933861145204</v>
      </c>
      <c r="CE96" s="282">
        <f t="shared" ca="1" si="195"/>
        <v>50324.755474749829</v>
      </c>
      <c r="CF96" s="282">
        <f t="shared" ca="1" si="195"/>
        <v>54064.344466604525</v>
      </c>
      <c r="CG96" s="282">
        <f t="shared" ca="1" si="195"/>
        <v>52581.293816870835</v>
      </c>
      <c r="CH96" s="282">
        <f t="shared" ca="1" si="195"/>
        <v>51086.506600175017</v>
      </c>
      <c r="CI96" s="282">
        <f t="shared" ca="1" si="195"/>
        <v>49561.779770255627</v>
      </c>
      <c r="CJ96" s="282">
        <f t="shared" ca="1" si="195"/>
        <v>53436.459128838585</v>
      </c>
      <c r="CK96" s="282">
        <f t="shared" ca="1" si="195"/>
        <v>51877.235540202011</v>
      </c>
      <c r="CL96" s="282">
        <f t="shared" ca="1" si="195"/>
        <v>50301.450556397183</v>
      </c>
      <c r="CM96" s="282">
        <f t="shared" ca="1" si="195"/>
        <v>48700.892631390721</v>
      </c>
      <c r="CN96" s="282">
        <f t="shared" ca="1" si="195"/>
        <v>52715.687057649746</v>
      </c>
      <c r="CO96" s="282">
        <f t="shared" ca="1" si="195"/>
        <v>51054.93987530443</v>
      </c>
      <c r="CP96" s="282">
        <f t="shared" ca="1" si="195"/>
        <v>49350.771953330601</v>
      </c>
      <c r="CQ96" s="282">
        <f t="shared" ca="1" si="195"/>
        <v>47625.962898272846</v>
      </c>
      <c r="CR96" s="282">
        <f t="shared" ca="1" si="195"/>
        <v>51740.092105567397</v>
      </c>
      <c r="CS96" s="282">
        <f t="shared" ca="1" si="195"/>
        <v>49973.330509900552</v>
      </c>
      <c r="CT96" s="282">
        <f t="shared" ca="1" si="195"/>
        <v>48185.252902369852</v>
      </c>
      <c r="CU96" s="282">
        <f t="shared" ca="1" si="195"/>
        <v>46375.6296803855</v>
      </c>
      <c r="CV96" s="282">
        <f t="shared" ca="1" si="195"/>
        <v>50638.516076475396</v>
      </c>
      <c r="CW96" s="282">
        <f t="shared" ca="1" si="195"/>
        <v>48785.103352051883</v>
      </c>
      <c r="CX96" s="282">
        <f t="shared" ca="1" si="195"/>
        <v>46909.44194714335</v>
      </c>
      <c r="CY96" s="282">
        <f t="shared" ca="1" si="195"/>
        <v>45011.292673685479</v>
      </c>
      <c r="CZ96" s="282">
        <f t="shared" ca="1" si="195"/>
        <v>49428.56934768764</v>
      </c>
      <c r="DA96" s="282">
        <f t="shared" ca="1" si="195"/>
        <v>47484.716920458661</v>
      </c>
      <c r="DB96" s="282">
        <f t="shared" ca="1" si="195"/>
        <v>45517.644219739879</v>
      </c>
      <c r="DC96" s="282">
        <f t="shared" ca="1" si="195"/>
        <v>43527.102080435994</v>
      </c>
      <c r="DD96" s="282">
        <f t="shared" ca="1" si="195"/>
        <v>48104.62110690384</v>
      </c>
      <c r="DE96" s="282">
        <f t="shared" ca="1" si="195"/>
        <v>46066.382340314558</v>
      </c>
      <c r="DF96" s="282">
        <f t="shared" ca="1" si="195"/>
        <v>44003.911193074498</v>
      </c>
      <c r="DG96" s="282">
        <f t="shared" ca="1" si="195"/>
        <v>41916.948115672785</v>
      </c>
      <c r="DH96" s="282">
        <f t="shared" ca="1" si="195"/>
        <v>46660.789188438903</v>
      </c>
      <c r="DI96" s="282">
        <f t="shared" ca="1" si="195"/>
        <v>0</v>
      </c>
      <c r="DJ96" s="282">
        <f t="shared" ca="1" si="195"/>
        <v>0</v>
      </c>
    </row>
    <row r="97" spans="1:114" s="668" customFormat="1">
      <c r="A97" s="351"/>
      <c r="B97" s="667" t="s">
        <v>586</v>
      </c>
      <c r="H97" s="669" t="s">
        <v>0</v>
      </c>
      <c r="I97" s="670">
        <f ca="1">SUM(J97:DJ97)</f>
        <v>-684710.36250519974</v>
      </c>
      <c r="J97" s="671">
        <f t="shared" ref="J97:AO97" ca="1" si="196">-J96*J81*N(J13&lt;&gt;0)</f>
        <v>-10414.365023732049</v>
      </c>
      <c r="K97" s="671">
        <f t="shared" ca="1" si="196"/>
        <v>-11010.262026228571</v>
      </c>
      <c r="L97" s="671">
        <f t="shared" ca="1" si="196"/>
        <v>-11435.592076076222</v>
      </c>
      <c r="M97" s="671">
        <f t="shared" ca="1" si="196"/>
        <v>-10830.360982917302</v>
      </c>
      <c r="N97" s="671">
        <f t="shared" ca="1" si="196"/>
        <v>-10240.396953265368</v>
      </c>
      <c r="O97" s="671">
        <f t="shared" ca="1" si="196"/>
        <v>-10110.553377277654</v>
      </c>
      <c r="P97" s="671">
        <f t="shared" ca="1" si="196"/>
        <v>-6626.2392613734446</v>
      </c>
      <c r="Q97" s="671">
        <f t="shared" ca="1" si="196"/>
        <v>-3631.1262943741199</v>
      </c>
      <c r="R97" s="671">
        <f t="shared" ca="1" si="196"/>
        <v>-2856.5689478974746</v>
      </c>
      <c r="S97" s="671">
        <f t="shared" ca="1" si="196"/>
        <v>-2758.8272930039006</v>
      </c>
      <c r="T97" s="671">
        <f t="shared" ca="1" si="196"/>
        <v>-2892.7759605509655</v>
      </c>
      <c r="U97" s="671">
        <f t="shared" ca="1" si="196"/>
        <v>-1911.8642455421841</v>
      </c>
      <c r="V97" s="671">
        <f t="shared" ca="1" si="196"/>
        <v>-1208.4414745812144</v>
      </c>
      <c r="W97" s="671">
        <f t="shared" ca="1" si="196"/>
        <v>-1168.1406924694384</v>
      </c>
      <c r="X97" s="671">
        <f t="shared" ca="1" si="196"/>
        <v>-2009.3693002080008</v>
      </c>
      <c r="Y97" s="671">
        <f t="shared" ca="1" si="196"/>
        <v>-2310.9060125785313</v>
      </c>
      <c r="Z97" s="671">
        <f t="shared" ca="1" si="196"/>
        <v>-2365.8979279906562</v>
      </c>
      <c r="AA97" s="671">
        <f t="shared" ca="1" si="196"/>
        <v>-2331.3383484714736</v>
      </c>
      <c r="AB97" s="671">
        <f t="shared" ca="1" si="196"/>
        <v>-2898.5596335164082</v>
      </c>
      <c r="AC97" s="671">
        <f t="shared" ca="1" si="196"/>
        <v>-2890.0310070747655</v>
      </c>
      <c r="AD97" s="671">
        <f t="shared" ca="1" si="196"/>
        <v>-2927.8745732956263</v>
      </c>
      <c r="AE97" s="671">
        <f t="shared" ca="1" si="196"/>
        <v>-2891.093208798276</v>
      </c>
      <c r="AF97" s="671">
        <f t="shared" ca="1" si="196"/>
        <v>-3477.9047019932377</v>
      </c>
      <c r="AG97" s="671">
        <f t="shared" ca="1" si="196"/>
        <v>-3462.2053116233278</v>
      </c>
      <c r="AH97" s="671">
        <f t="shared" ca="1" si="196"/>
        <v>-3463.8340330362525</v>
      </c>
      <c r="AI97" s="671">
        <f t="shared" ca="1" si="196"/>
        <v>-3443.3619524649316</v>
      </c>
      <c r="AJ97" s="671">
        <f t="shared" ca="1" si="196"/>
        <v>-4050.6238710337248</v>
      </c>
      <c r="AK97" s="671">
        <f t="shared" ca="1" si="196"/>
        <v>-4027.0803546084558</v>
      </c>
      <c r="AL97" s="671">
        <f t="shared" ca="1" si="196"/>
        <v>-3992.5348104799386</v>
      </c>
      <c r="AM97" s="671">
        <f t="shared" ca="1" si="196"/>
        <v>-3875.0050513843744</v>
      </c>
      <c r="AN97" s="671">
        <f t="shared" ca="1" si="196"/>
        <v>-4426.3827747853838</v>
      </c>
      <c r="AO97" s="671">
        <f t="shared" ca="1" si="196"/>
        <v>-4319.0117962093454</v>
      </c>
      <c r="AP97" s="671">
        <f t="shared" ref="AP97:BU97" ca="1" si="197">-AP96*AP81*N(AP13&lt;&gt;0)</f>
        <v>-4234.6794610136558</v>
      </c>
      <c r="AQ97" s="671">
        <f t="shared" ca="1" si="197"/>
        <v>-4110.0706701182207</v>
      </c>
      <c r="AR97" s="671">
        <f t="shared" ca="1" si="197"/>
        <v>-4680.0765910562759</v>
      </c>
      <c r="AS97" s="671">
        <f t="shared" ca="1" si="197"/>
        <v>-4563.839306121301</v>
      </c>
      <c r="AT97" s="671">
        <f t="shared" ca="1" si="197"/>
        <v>-4466.9419502887895</v>
      </c>
      <c r="AU97" s="671">
        <f t="shared" ca="1" si="197"/>
        <v>-4334.2602078017253</v>
      </c>
      <c r="AV97" s="671">
        <f t="shared" ca="1" si="197"/>
        <v>-4924.3123548666426</v>
      </c>
      <c r="AW97" s="671">
        <f t="shared" ca="1" si="197"/>
        <v>-4798.3833301685036</v>
      </c>
      <c r="AX97" s="671">
        <f t="shared" ca="1" si="197"/>
        <v>-4675.8709153224891</v>
      </c>
      <c r="AY97" s="671">
        <f t="shared" ca="1" si="197"/>
        <v>-4538.8538495982766</v>
      </c>
      <c r="AZ97" s="671">
        <f t="shared" ca="1" si="197"/>
        <v>-5145.4224690796245</v>
      </c>
      <c r="BA97" s="671">
        <f t="shared" ca="1" si="197"/>
        <v>-5003.5131789536363</v>
      </c>
      <c r="BB97" s="671">
        <f t="shared" ca="1" si="197"/>
        <v>-4874.3171720195014</v>
      </c>
      <c r="BC97" s="671">
        <f t="shared" ca="1" si="197"/>
        <v>-4718.6950870272985</v>
      </c>
      <c r="BD97" s="671">
        <f t="shared" ca="1" si="197"/>
        <v>-5346.8302739426772</v>
      </c>
      <c r="BE97" s="671">
        <f t="shared" ca="1" si="197"/>
        <v>-5194.0692128809969</v>
      </c>
      <c r="BF97" s="671">
        <f t="shared" ca="1" si="197"/>
        <v>-5050.357812896309</v>
      </c>
      <c r="BG97" s="671">
        <f t="shared" ca="1" si="197"/>
        <v>-4884.2829164381737</v>
      </c>
      <c r="BH97" s="671">
        <f t="shared" ca="1" si="197"/>
        <v>-5535.4995249257308</v>
      </c>
      <c r="BI97" s="671">
        <f t="shared" ca="1" si="197"/>
        <v>-5370.6067804799113</v>
      </c>
      <c r="BJ97" s="671">
        <f t="shared" ca="1" si="197"/>
        <v>-5211.8703632617908</v>
      </c>
      <c r="BK97" s="671">
        <f t="shared" ca="1" si="197"/>
        <v>-5034.8281434754354</v>
      </c>
      <c r="BL97" s="671">
        <f t="shared" ca="1" si="197"/>
        <v>-5710.1099170091302</v>
      </c>
      <c r="BM97" s="671">
        <f t="shared" ca="1" si="197"/>
        <v>-5532.5600534246951</v>
      </c>
      <c r="BN97" s="671">
        <f t="shared" ca="1" si="197"/>
        <v>-5354.8603915552803</v>
      </c>
      <c r="BO97" s="671">
        <f t="shared" ca="1" si="197"/>
        <v>-5170.1108249758345</v>
      </c>
      <c r="BP97" s="671">
        <f t="shared" ca="1" si="197"/>
        <v>-5869.9761786613735</v>
      </c>
      <c r="BQ97" s="671">
        <f t="shared" ca="1" si="197"/>
        <v>-5679.4260801256432</v>
      </c>
      <c r="BR97" s="671">
        <f t="shared" ca="1" si="197"/>
        <v>-5478.3248239649301</v>
      </c>
      <c r="BS97" s="671">
        <f t="shared" ca="1" si="197"/>
        <v>-5255.237792972096</v>
      </c>
      <c r="BT97" s="671">
        <f t="shared" ca="1" si="197"/>
        <v>-5955.2628174628117</v>
      </c>
      <c r="BU97" s="671">
        <f t="shared" ca="1" si="197"/>
        <v>-5727.8997804770597</v>
      </c>
      <c r="BV97" s="671">
        <f t="shared" ref="BV97:DA97" ca="1" si="198">-BV96*BV81*N(BV13&lt;&gt;0)</f>
        <v>-5501.0454584441459</v>
      </c>
      <c r="BW97" s="671">
        <f t="shared" ca="1" si="198"/>
        <v>-5265.2641163121143</v>
      </c>
      <c r="BX97" s="671">
        <f t="shared" ca="1" si="198"/>
        <v>-9322.8452992661041</v>
      </c>
      <c r="BY97" s="671">
        <f t="shared" ca="1" si="198"/>
        <v>-10739.800600146767</v>
      </c>
      <c r="BZ97" s="671">
        <f t="shared" ca="1" si="198"/>
        <v>-10475.702217257507</v>
      </c>
      <c r="CA97" s="671">
        <f t="shared" ca="1" si="198"/>
        <v>-10199.146095041266</v>
      </c>
      <c r="CB97" s="671">
        <f t="shared" ca="1" si="198"/>
        <v>-10921.013235515706</v>
      </c>
      <c r="CC97" s="671">
        <f t="shared" ca="1" si="198"/>
        <v>-10638.994493709493</v>
      </c>
      <c r="CD97" s="671">
        <f t="shared" ca="1" si="198"/>
        <v>-10354.386772229042</v>
      </c>
      <c r="CE97" s="671">
        <f t="shared" ca="1" si="198"/>
        <v>-10064.951094949967</v>
      </c>
      <c r="CF97" s="671">
        <f t="shared" ca="1" si="198"/>
        <v>-10812.868893320905</v>
      </c>
      <c r="CG97" s="671">
        <f t="shared" ca="1" si="198"/>
        <v>-10516.258763374168</v>
      </c>
      <c r="CH97" s="671">
        <f t="shared" ca="1" si="198"/>
        <v>-10217.301320035003</v>
      </c>
      <c r="CI97" s="671">
        <f t="shared" ca="1" si="198"/>
        <v>-9912.3559540511269</v>
      </c>
      <c r="CJ97" s="671">
        <f t="shared" ca="1" si="198"/>
        <v>-10687.291825767717</v>
      </c>
      <c r="CK97" s="671">
        <f t="shared" ca="1" si="198"/>
        <v>-10375.447108040404</v>
      </c>
      <c r="CL97" s="671">
        <f t="shared" ca="1" si="198"/>
        <v>-10060.290111279437</v>
      </c>
      <c r="CM97" s="671">
        <f t="shared" ca="1" si="198"/>
        <v>-9740.178526278145</v>
      </c>
      <c r="CN97" s="671">
        <f t="shared" ca="1" si="198"/>
        <v>-10543.13741152995</v>
      </c>
      <c r="CO97" s="671">
        <f t="shared" ca="1" si="198"/>
        <v>-10210.987975060887</v>
      </c>
      <c r="CP97" s="671">
        <f t="shared" ca="1" si="198"/>
        <v>-9870.1543906661209</v>
      </c>
      <c r="CQ97" s="671">
        <f t="shared" ca="1" si="198"/>
        <v>-9525.1925796545693</v>
      </c>
      <c r="CR97" s="671">
        <f t="shared" ca="1" si="198"/>
        <v>-10348.01842111348</v>
      </c>
      <c r="CS97" s="671">
        <f t="shared" ca="1" si="198"/>
        <v>-9994.6661019801104</v>
      </c>
      <c r="CT97" s="671">
        <f t="shared" ca="1" si="198"/>
        <v>-9637.0505804739714</v>
      </c>
      <c r="CU97" s="671">
        <f t="shared" ca="1" si="198"/>
        <v>-9275.1259360771001</v>
      </c>
      <c r="CV97" s="671">
        <f t="shared" ca="1" si="198"/>
        <v>-10127.70321529508</v>
      </c>
      <c r="CW97" s="671">
        <f t="shared" ca="1" si="198"/>
        <v>-9757.0206704103766</v>
      </c>
      <c r="CX97" s="671">
        <f t="shared" ca="1" si="198"/>
        <v>-9381.8883894286701</v>
      </c>
      <c r="CY97" s="671">
        <f t="shared" ca="1" si="198"/>
        <v>-9002.2585347370969</v>
      </c>
      <c r="CZ97" s="671">
        <f t="shared" ca="1" si="198"/>
        <v>-9885.7138695375288</v>
      </c>
      <c r="DA97" s="671">
        <f t="shared" ca="1" si="198"/>
        <v>-9496.9433840917318</v>
      </c>
      <c r="DB97" s="671">
        <f t="shared" ref="DB97:DJ97" ca="1" si="199">-DB96*DB81*N(DB13&lt;&gt;0)</f>
        <v>-9103.5288439479755</v>
      </c>
      <c r="DC97" s="671">
        <f t="shared" ca="1" si="199"/>
        <v>-8705.4204160871996</v>
      </c>
      <c r="DD97" s="671">
        <f t="shared" ca="1" si="199"/>
        <v>-9620.9242213807684</v>
      </c>
      <c r="DE97" s="671">
        <f t="shared" ca="1" si="199"/>
        <v>-9213.2764680629116</v>
      </c>
      <c r="DF97" s="671">
        <f t="shared" ca="1" si="199"/>
        <v>-8800.7822386149001</v>
      </c>
      <c r="DG97" s="671">
        <f t="shared" ca="1" si="199"/>
        <v>-8383.389623134557</v>
      </c>
      <c r="DH97" s="671">
        <f t="shared" ca="1" si="199"/>
        <v>-9332.1578376877806</v>
      </c>
      <c r="DI97" s="671">
        <f t="shared" ca="1" si="199"/>
        <v>0</v>
      </c>
      <c r="DJ97" s="671">
        <f t="shared" ca="1" si="199"/>
        <v>0</v>
      </c>
    </row>
    <row r="98" spans="1:114" s="673" customFormat="1">
      <c r="A98" s="351"/>
      <c r="B98" s="672"/>
      <c r="H98" s="674"/>
      <c r="I98" s="675"/>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6"/>
      <c r="AV98" s="676"/>
      <c r="AW98" s="676"/>
      <c r="AX98" s="676"/>
      <c r="AY98" s="676"/>
      <c r="AZ98" s="676"/>
      <c r="BA98" s="676"/>
      <c r="BB98" s="676"/>
      <c r="BC98" s="676"/>
      <c r="BD98" s="676"/>
      <c r="BE98" s="676"/>
      <c r="BF98" s="676"/>
      <c r="BG98" s="676"/>
      <c r="BH98" s="676"/>
      <c r="BI98" s="676"/>
      <c r="BJ98" s="676"/>
      <c r="BK98" s="676"/>
      <c r="BL98" s="676"/>
      <c r="BM98" s="676"/>
      <c r="BN98" s="676"/>
      <c r="BO98" s="676"/>
      <c r="BP98" s="676"/>
      <c r="BQ98" s="676"/>
      <c r="BR98" s="676"/>
      <c r="BS98" s="676"/>
      <c r="BT98" s="676"/>
      <c r="BU98" s="676"/>
      <c r="BV98" s="676"/>
      <c r="BW98" s="676"/>
      <c r="BX98" s="676"/>
      <c r="BY98" s="676"/>
      <c r="BZ98" s="676"/>
      <c r="CA98" s="676"/>
      <c r="CB98" s="676"/>
      <c r="CC98" s="676"/>
      <c r="CD98" s="676"/>
      <c r="CE98" s="676"/>
      <c r="CF98" s="676"/>
      <c r="CG98" s="676"/>
      <c r="CH98" s="676"/>
      <c r="CI98" s="676"/>
      <c r="CJ98" s="676"/>
      <c r="CK98" s="676"/>
      <c r="CL98" s="676"/>
      <c r="CM98" s="676"/>
      <c r="CN98" s="676"/>
      <c r="CO98" s="676"/>
      <c r="CP98" s="676"/>
      <c r="CQ98" s="676"/>
      <c r="CR98" s="676"/>
      <c r="CS98" s="676"/>
      <c r="CT98" s="676"/>
      <c r="CU98" s="676"/>
      <c r="CV98" s="676"/>
      <c r="CW98" s="676"/>
      <c r="CX98" s="676"/>
      <c r="CY98" s="676"/>
      <c r="CZ98" s="676"/>
      <c r="DA98" s="676"/>
      <c r="DB98" s="676"/>
      <c r="DC98" s="676"/>
      <c r="DD98" s="676"/>
      <c r="DE98" s="676"/>
      <c r="DF98" s="676"/>
      <c r="DG98" s="676"/>
      <c r="DH98" s="676"/>
      <c r="DI98" s="676"/>
      <c r="DJ98" s="676"/>
    </row>
    <row r="99" spans="1:114" s="81" customFormat="1">
      <c r="A99" s="256"/>
      <c r="B99" s="81" t="s">
        <v>11</v>
      </c>
      <c r="H99" s="82"/>
      <c r="I99" s="87"/>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row>
    <row r="100" spans="1:114" s="272" customFormat="1">
      <c r="A100" s="351"/>
      <c r="B100" s="272" t="s">
        <v>155</v>
      </c>
      <c r="H100" s="655" t="s">
        <v>0</v>
      </c>
      <c r="I100" s="663">
        <f t="shared" ref="I100:I101" ca="1" si="200">SUM(J100:DJ100)</f>
        <v>3866065.199532669</v>
      </c>
      <c r="J100" s="282">
        <f ca="1">N(J13&lt;&gt;0)*Cashflow!J106</f>
        <v>55245.17250510474</v>
      </c>
      <c r="K100" s="282">
        <f ca="1">N(K13&lt;&gt;0)*Cashflow!K106</f>
        <v>53853.981174397115</v>
      </c>
      <c r="L100" s="282">
        <f ca="1">N(L13&lt;&gt;0)*Cashflow!L106</f>
        <v>58233.462032868862</v>
      </c>
      <c r="M100" s="282">
        <f ca="1">N(M13&lt;&gt;0)*Cashflow!M106</f>
        <v>56221.291971260624</v>
      </c>
      <c r="N100" s="282">
        <f ca="1">N(N13&lt;&gt;0)*Cashflow!N106</f>
        <v>34155.301024921668</v>
      </c>
      <c r="O100" s="282">
        <f ca="1">N(O13&lt;&gt;0)*Cashflow!O106</f>
        <v>32835.234855458075</v>
      </c>
      <c r="P100" s="282">
        <f ca="1">N(P13&lt;&gt;0)*Cashflow!P106</f>
        <v>29266.395395904845</v>
      </c>
      <c r="Q100" s="282">
        <f ca="1">N(Q13&lt;&gt;0)*Cashflow!Q106</f>
        <v>26494.587188037207</v>
      </c>
      <c r="R100" s="282">
        <f ca="1">N(R13&lt;&gt;0)*Cashflow!R106</f>
        <v>45685.990824270302</v>
      </c>
      <c r="S100" s="282">
        <f ca="1">N(S13&lt;&gt;0)*Cashflow!S106</f>
        <v>44302.111781373053</v>
      </c>
      <c r="T100" s="282">
        <f ca="1">N(T13&lt;&gt;0)*Cashflow!T106</f>
        <v>47043.075810494134</v>
      </c>
      <c r="U100" s="282">
        <f ca="1">N(U13&lt;&gt;0)*Cashflow!U106</f>
        <v>39546.732374831779</v>
      </c>
      <c r="V100" s="282">
        <f ca="1">N(V13&lt;&gt;0)*Cashflow!V106</f>
        <v>37962.633294884363</v>
      </c>
      <c r="W100" s="282">
        <f ca="1">N(W13&lt;&gt;0)*Cashflow!W106</f>
        <v>36565.87534438209</v>
      </c>
      <c r="X100" s="282">
        <f ca="1">N(X13&lt;&gt;0)*Cashflow!X106</f>
        <v>41026.096277469507</v>
      </c>
      <c r="Y100" s="282">
        <f ca="1">N(Y13&lt;&gt;0)*Cashflow!Y106</f>
        <v>39635.909096647214</v>
      </c>
      <c r="Z100" s="282">
        <f ca="1">N(Z13&lt;&gt;0)*Cashflow!Z106</f>
        <v>38307.821667117729</v>
      </c>
      <c r="AA100" s="282">
        <f ca="1">N(AA13&lt;&gt;0)*Cashflow!AA106</f>
        <v>36850.674984943558</v>
      </c>
      <c r="AB100" s="282">
        <f ca="1">N(AB13&lt;&gt;0)*Cashflow!AB106</f>
        <v>41474.047560778861</v>
      </c>
      <c r="AC100" s="282">
        <f ca="1">N(AC13&lt;&gt;0)*Cashflow!AC106</f>
        <v>40015.156339471694</v>
      </c>
      <c r="AD100" s="282">
        <f ca="1">N(AD13&lt;&gt;0)*Cashflow!AD106</f>
        <v>38602.220162632366</v>
      </c>
      <c r="AE100" s="282">
        <f ca="1">N(AE13&lt;&gt;0)*Cashflow!AE106</f>
        <v>37074.403458515604</v>
      </c>
      <c r="AF100" s="282">
        <f ca="1">N(AF13&lt;&gt;0)*Cashflow!AF106</f>
        <v>41850.192282464574</v>
      </c>
      <c r="AG100" s="282">
        <f ca="1">N(AG13&lt;&gt;0)*Cashflow!AG106</f>
        <v>40315.960721357056</v>
      </c>
      <c r="AH100" s="282">
        <f ca="1">N(AH13&lt;&gt;0)*Cashflow!AH106</f>
        <v>38770.465869821972</v>
      </c>
      <c r="AI100" s="282">
        <f ca="1">N(AI13&lt;&gt;0)*Cashflow!AI106</f>
        <v>37178.845523519762</v>
      </c>
      <c r="AJ100" s="282">
        <f ca="1">N(AJ13&lt;&gt;0)*Cashflow!AJ106</f>
        <v>42094.026975168199</v>
      </c>
      <c r="AK100" s="282">
        <f ca="1">N(AK13&lt;&gt;0)*Cashflow!AK106</f>
        <v>40462.453319001645</v>
      </c>
      <c r="AL100" s="282">
        <f ca="1">N(AL13&lt;&gt;0)*Cashflow!AL106</f>
        <v>38803.655356191586</v>
      </c>
      <c r="AM100" s="282">
        <f ca="1">N(AM13&lt;&gt;0)*Cashflow!AM106</f>
        <v>37018.833411716485</v>
      </c>
      <c r="AN100" s="282">
        <f ca="1">N(AN13&lt;&gt;0)*Cashflow!AN106</f>
        <v>42008.037597413342</v>
      </c>
      <c r="AO100" s="282">
        <f ca="1">N(AO13&lt;&gt;0)*Cashflow!AO106</f>
        <v>40196.440312155624</v>
      </c>
      <c r="AP100" s="282">
        <f ca="1">N(AP13&lt;&gt;0)*Cashflow!AP106</f>
        <v>38397.80169288363</v>
      </c>
      <c r="AQ100" s="282">
        <f ca="1">N(AQ13&lt;&gt;0)*Cashflow!AQ106</f>
        <v>36523.14354846553</v>
      </c>
      <c r="AR100" s="282">
        <f ca="1">N(AR13&lt;&gt;0)*Cashflow!AR106</f>
        <v>41687.091663493149</v>
      </c>
      <c r="AS100" s="282">
        <f ca="1">N(AS13&lt;&gt;0)*Cashflow!AS106</f>
        <v>39783.63300980557</v>
      </c>
      <c r="AT100" s="282">
        <f ca="1">N(AT13&lt;&gt;0)*Cashflow!AT106</f>
        <v>37901.156599069771</v>
      </c>
      <c r="AU100" s="282">
        <f ca="1">N(AU13&lt;&gt;0)*Cashflow!AU106</f>
        <v>35947.947601637941</v>
      </c>
      <c r="AV100" s="282">
        <f ca="1">N(AV13&lt;&gt;0)*Cashflow!AV106</f>
        <v>41320.533372941587</v>
      </c>
      <c r="AW100" s="282">
        <f ca="1">N(AW13&lt;&gt;0)*Cashflow!AW106</f>
        <v>39335.079286528169</v>
      </c>
      <c r="AX100" s="282">
        <f ca="1">N(AX13&lt;&gt;0)*Cashflow!AX106</f>
        <v>37340.993773443668</v>
      </c>
      <c r="AY100" s="282">
        <f ca="1">N(AY13&lt;&gt;0)*Cashflow!AY106</f>
        <v>35306.265062865365</v>
      </c>
      <c r="AZ100" s="282">
        <f ca="1">N(AZ13&lt;&gt;0)*Cashflow!AZ106</f>
        <v>40893.021577078733</v>
      </c>
      <c r="BA100" s="282">
        <f ca="1">N(BA13&lt;&gt;0)*Cashflow!BA106</f>
        <v>38809.203979403494</v>
      </c>
      <c r="BB100" s="282">
        <f ca="1">N(BB13&lt;&gt;0)*Cashflow!BB106</f>
        <v>36729.940160579426</v>
      </c>
      <c r="BC100" s="282">
        <f ca="1">N(BC13&lt;&gt;0)*Cashflow!BC106</f>
        <v>34589.108086745473</v>
      </c>
      <c r="BD100" s="282">
        <f ca="1">N(BD13&lt;&gt;0)*Cashflow!BD106</f>
        <v>40399.234197896723</v>
      </c>
      <c r="BE100" s="282">
        <f ca="1">N(BE13&lt;&gt;0)*Cashflow!BE106</f>
        <v>38218.435315120827</v>
      </c>
      <c r="BF100" s="282">
        <f ca="1">N(BF13&lt;&gt;0)*Cashflow!BF106</f>
        <v>36035.727104670521</v>
      </c>
      <c r="BG100" s="282">
        <f ca="1">N(BG13&lt;&gt;0)*Cashflow!BG106</f>
        <v>33794.396869898301</v>
      </c>
      <c r="BH100" s="282">
        <f ca="1">N(BH13&lt;&gt;0)*Cashflow!BH106</f>
        <v>39848.173512439338</v>
      </c>
      <c r="BI100" s="282">
        <f ca="1">N(BI13&lt;&gt;0)*Cashflow!BI106</f>
        <v>37562.735778569171</v>
      </c>
      <c r="BJ100" s="282">
        <f ca="1">N(BJ13&lt;&gt;0)*Cashflow!BJ106</f>
        <v>35271.196953156359</v>
      </c>
      <c r="BK100" s="282">
        <f ca="1">N(BK13&lt;&gt;0)*Cashflow!BK106</f>
        <v>32925.954702027368</v>
      </c>
      <c r="BL100" s="282">
        <f ca="1">N(BL13&lt;&gt;0)*Cashflow!BL106</f>
        <v>39231.997172938223</v>
      </c>
      <c r="BM100" s="282">
        <f ca="1">N(BM13&lt;&gt;0)*Cashflow!BM106</f>
        <v>36839.45586382076</v>
      </c>
      <c r="BN100" s="282">
        <f ca="1">N(BN13&lt;&gt;0)*Cashflow!BN106</f>
        <v>34442.907035314354</v>
      </c>
      <c r="BO100" s="282">
        <f ca="1">N(BO13&lt;&gt;0)*Cashflow!BO106</f>
        <v>32010.825635622736</v>
      </c>
      <c r="BP100" s="282">
        <f ca="1">N(BP13&lt;&gt;0)*Cashflow!BP106</f>
        <v>38590.948366379693</v>
      </c>
      <c r="BQ100" s="282">
        <f ca="1">N(BQ13&lt;&gt;0)*Cashflow!BQ106</f>
        <v>36100.888405841346</v>
      </c>
      <c r="BR100" s="282">
        <f ca="1">N(BR13&lt;&gt;0)*Cashflow!BR106</f>
        <v>33577.376161020897</v>
      </c>
      <c r="BS100" s="282">
        <f ca="1">N(BS13&lt;&gt;0)*Cashflow!BS106</f>
        <v>30994.099262816846</v>
      </c>
      <c r="BT100" s="282">
        <f ca="1">N(BT13&lt;&gt;0)*Cashflow!BT106</f>
        <v>37789.690303754192</v>
      </c>
      <c r="BU100" s="282">
        <f ca="1">N(BU13&lt;&gt;0)*Cashflow!BU106</f>
        <v>35150.930746740807</v>
      </c>
      <c r="BV100" s="282">
        <f ca="1">N(BV13&lt;&gt;0)*Cashflow!BV106</f>
        <v>32490.448279468263</v>
      </c>
      <c r="BW100" s="282">
        <f ca="1">N(BW13&lt;&gt;0)*Cashflow!BW106</f>
        <v>29784.915772499618</v>
      </c>
      <c r="BX100" s="282">
        <f ca="1">N(BX13&lt;&gt;0)*Cashflow!BX106</f>
        <v>42669.754871454832</v>
      </c>
      <c r="BY100" s="282">
        <f ca="1">N(BY13&lt;&gt;0)*Cashflow!BY106</f>
        <v>39890.090517016157</v>
      </c>
      <c r="BZ100" s="282">
        <f ca="1">N(BZ13&lt;&gt;0)*Cashflow!BZ106</f>
        <v>37070.336429067269</v>
      </c>
      <c r="CA100" s="282">
        <f ca="1">N(CA13&lt;&gt;0)*Cashflow!CA106</f>
        <v>34206.194776003656</v>
      </c>
      <c r="CB100" s="282">
        <f ca="1">N(CB13&lt;&gt;0)*Cashflow!CB106</f>
        <v>41489.347785265047</v>
      </c>
      <c r="CC100" s="282">
        <f ca="1">N(CC13&lt;&gt;0)*Cashflow!CC106</f>
        <v>43563.39792038445</v>
      </c>
      <c r="CD100" s="282">
        <f ca="1">N(CD13&lt;&gt;0)*Cashflow!CD106</f>
        <v>40595.27030103618</v>
      </c>
      <c r="CE100" s="282">
        <f ca="1">N(CE13&lt;&gt;0)*Cashflow!CE106</f>
        <v>37574.611029360203</v>
      </c>
      <c r="CF100" s="282">
        <f ca="1">N(CF13&lt;&gt;0)*Cashflow!CF106</f>
        <v>45105.194477956873</v>
      </c>
      <c r="CG100" s="282">
        <f ca="1">N(CG13&lt;&gt;0)*Cashflow!CG106</f>
        <v>42016.895591389235</v>
      </c>
      <c r="CH100" s="282">
        <f ca="1">N(CH13&lt;&gt;0)*Cashflow!CH106</f>
        <v>38899.731340879574</v>
      </c>
      <c r="CI100" s="282">
        <f ca="1">N(CI13&lt;&gt;0)*Cashflow!CI106</f>
        <v>35737.333025058979</v>
      </c>
      <c r="CJ100" s="282">
        <f ca="1">N(CJ13&lt;&gt;0)*Cashflow!CJ106</f>
        <v>43553.446483636551</v>
      </c>
      <c r="CK100" s="282">
        <f ca="1">N(CK13&lt;&gt;0)*Cashflow!CK106</f>
        <v>40323.458712731968</v>
      </c>
      <c r="CL100" s="282">
        <f ca="1">N(CL13&lt;&gt;0)*Cashflow!CL106</f>
        <v>37063.107845007245</v>
      </c>
      <c r="CM100" s="282">
        <f ca="1">N(CM13&lt;&gt;0)*Cashflow!CM106</f>
        <v>33757.009764213501</v>
      </c>
      <c r="CN100" s="282">
        <f ca="1">N(CN13&lt;&gt;0)*Cashflow!CN106</f>
        <v>41868.668075282927</v>
      </c>
      <c r="CO100" s="282">
        <f ca="1">N(CO13&lt;&gt;0)*Cashflow!CO106</f>
        <v>38491.907370765388</v>
      </c>
      <c r="CP100" s="282">
        <f ca="1">N(CP13&lt;&gt;0)*Cashflow!CP106</f>
        <v>35081.223230324351</v>
      </c>
      <c r="CQ100" s="282">
        <f ca="1">N(CQ13&lt;&gt;0)*Cashflow!CQ106</f>
        <v>31625.215486358531</v>
      </c>
      <c r="CR100" s="282">
        <f ca="1">N(CR13&lt;&gt;0)*Cashflow!CR106</f>
        <v>40044.865133601837</v>
      </c>
      <c r="CS100" s="282">
        <f ca="1">N(CS13&lt;&gt;0)*Cashflow!CS106</f>
        <v>36513.993176649979</v>
      </c>
      <c r="CT100" s="282">
        <f ca="1">N(CT13&lt;&gt;0)*Cashflow!CT106</f>
        <v>32945.572253683233</v>
      </c>
      <c r="CU100" s="282">
        <f ca="1">N(CU13&lt;&gt;0)*Cashflow!CU106</f>
        <v>29334.185483141264</v>
      </c>
      <c r="CV100" s="282">
        <f ca="1">N(CV13&lt;&gt;0)*Cashflow!CV106</f>
        <v>38073.721607733009</v>
      </c>
      <c r="CW100" s="282">
        <f ca="1">N(CW13&lt;&gt;0)*Cashflow!CW106</f>
        <v>34382.135313076578</v>
      </c>
      <c r="CX100" s="282">
        <f ca="1">N(CX13&lt;&gt;0)*Cashflow!CX106</f>
        <v>30652.306640440336</v>
      </c>
      <c r="CY100" s="282">
        <f ca="1">N(CY13&lt;&gt;0)*Cashflow!CY106</f>
        <v>26876.801304498498</v>
      </c>
      <c r="CZ100" s="282">
        <f ca="1">N(CZ13&lt;&gt;0)*Cashflow!CZ106</f>
        <v>35948.585394043475</v>
      </c>
      <c r="DA100" s="282">
        <f ca="1">N(DA13&lt;&gt;0)*Cashflow!DA106</f>
        <v>32089.405982113822</v>
      </c>
      <c r="DB100" s="282">
        <f ca="1">N(DB13&lt;&gt;0)*Cashflow!DB106</f>
        <v>28190.220097017766</v>
      </c>
      <c r="DC100" s="282">
        <f ca="1">N(DC13&lt;&gt;0)*Cashflow!DC106</f>
        <v>24243.575331539032</v>
      </c>
      <c r="DD100" s="282">
        <f ca="1">N(DD13&lt;&gt;0)*Cashflow!DD106</f>
        <v>33660.453608233249</v>
      </c>
      <c r="DE100" s="282">
        <f ca="1">N(DE13&lt;&gt;0)*Cashflow!DE106</f>
        <v>29627.515228721924</v>
      </c>
      <c r="DF100" s="282">
        <f ca="1">N(DF13&lt;&gt;0)*Cashflow!DF106</f>
        <v>25549.732681294729</v>
      </c>
      <c r="DG100" s="282">
        <f ca="1">N(DG13&lt;&gt;0)*Cashflow!DG106</f>
        <v>21426.634689245795</v>
      </c>
      <c r="DH100" s="282">
        <f ca="1">N(DH13&lt;&gt;0)*Cashflow!DH106</f>
        <v>31200.957224927639</v>
      </c>
      <c r="DI100" s="282">
        <f ca="1">N(DI13&lt;&gt;0)*Cashflow!DI106</f>
        <v>0</v>
      </c>
      <c r="DJ100" s="282">
        <f ca="1">N(DJ13&lt;&gt;0)*Cashflow!DJ106</f>
        <v>0</v>
      </c>
    </row>
    <row r="101" spans="1:114" s="272" customFormat="1">
      <c r="A101" s="351"/>
      <c r="B101" s="272" t="s">
        <v>580</v>
      </c>
      <c r="H101" s="655" t="s">
        <v>0</v>
      </c>
      <c r="I101" s="663">
        <f t="shared" ca="1" si="200"/>
        <v>1933032.5997663345</v>
      </c>
      <c r="J101" s="663">
        <f t="shared" ref="J101:AO101" ca="1" si="201">MAX(J100*J82,0)</f>
        <v>27622.58625255237</v>
      </c>
      <c r="K101" s="663">
        <f t="shared" ca="1" si="201"/>
        <v>26926.990587198557</v>
      </c>
      <c r="L101" s="663">
        <f t="shared" ca="1" si="201"/>
        <v>29116.731016434431</v>
      </c>
      <c r="M101" s="663">
        <f t="shared" ca="1" si="201"/>
        <v>28110.645985630312</v>
      </c>
      <c r="N101" s="663">
        <f t="shared" ca="1" si="201"/>
        <v>17077.650512460834</v>
      </c>
      <c r="O101" s="663">
        <f t="shared" ca="1" si="201"/>
        <v>16417.617427729037</v>
      </c>
      <c r="P101" s="663">
        <f t="shared" ca="1" si="201"/>
        <v>14633.197697952422</v>
      </c>
      <c r="Q101" s="663">
        <f t="shared" ca="1" si="201"/>
        <v>13247.293594018603</v>
      </c>
      <c r="R101" s="663">
        <f t="shared" ca="1" si="201"/>
        <v>22842.995412135151</v>
      </c>
      <c r="S101" s="663">
        <f t="shared" ca="1" si="201"/>
        <v>22151.055890686526</v>
      </c>
      <c r="T101" s="663">
        <f t="shared" ca="1" si="201"/>
        <v>23521.537905247067</v>
      </c>
      <c r="U101" s="663">
        <f t="shared" ca="1" si="201"/>
        <v>19773.36618741589</v>
      </c>
      <c r="V101" s="663">
        <f t="shared" ca="1" si="201"/>
        <v>18981.316647442181</v>
      </c>
      <c r="W101" s="663">
        <f t="shared" ca="1" si="201"/>
        <v>18282.937672191045</v>
      </c>
      <c r="X101" s="663">
        <f t="shared" ca="1" si="201"/>
        <v>20513.048138734754</v>
      </c>
      <c r="Y101" s="663">
        <f t="shared" ca="1" si="201"/>
        <v>19817.954548323607</v>
      </c>
      <c r="Z101" s="663">
        <f t="shared" ca="1" si="201"/>
        <v>19153.910833558864</v>
      </c>
      <c r="AA101" s="663">
        <f t="shared" ca="1" si="201"/>
        <v>18425.337492471779</v>
      </c>
      <c r="AB101" s="663">
        <f t="shared" ca="1" si="201"/>
        <v>20737.023780389431</v>
      </c>
      <c r="AC101" s="663">
        <f t="shared" ca="1" si="201"/>
        <v>20007.578169735847</v>
      </c>
      <c r="AD101" s="663">
        <f t="shared" ca="1" si="201"/>
        <v>19301.110081316183</v>
      </c>
      <c r="AE101" s="663">
        <f t="shared" ca="1" si="201"/>
        <v>18537.201729257802</v>
      </c>
      <c r="AF101" s="663">
        <f t="shared" ca="1" si="201"/>
        <v>20925.096141232287</v>
      </c>
      <c r="AG101" s="663">
        <f t="shared" ca="1" si="201"/>
        <v>20157.980360678528</v>
      </c>
      <c r="AH101" s="663">
        <f t="shared" ca="1" si="201"/>
        <v>19385.232934910986</v>
      </c>
      <c r="AI101" s="663">
        <f t="shared" ca="1" si="201"/>
        <v>18589.422761759881</v>
      </c>
      <c r="AJ101" s="663">
        <f t="shared" ca="1" si="201"/>
        <v>21047.013487584099</v>
      </c>
      <c r="AK101" s="663">
        <f t="shared" ca="1" si="201"/>
        <v>20231.226659500822</v>
      </c>
      <c r="AL101" s="663">
        <f t="shared" ca="1" si="201"/>
        <v>19401.827678095793</v>
      </c>
      <c r="AM101" s="663">
        <f t="shared" ca="1" si="201"/>
        <v>18509.416705858242</v>
      </c>
      <c r="AN101" s="663">
        <f t="shared" ca="1" si="201"/>
        <v>21004.018798706671</v>
      </c>
      <c r="AO101" s="663">
        <f t="shared" ca="1" si="201"/>
        <v>20098.220156077812</v>
      </c>
      <c r="AP101" s="663">
        <f t="shared" ref="AP101:BU101" ca="1" si="202">MAX(AP100*AP82,0)</f>
        <v>19198.900846441815</v>
      </c>
      <c r="AQ101" s="663">
        <f t="shared" ca="1" si="202"/>
        <v>18261.571774232765</v>
      </c>
      <c r="AR101" s="663">
        <f t="shared" ca="1" si="202"/>
        <v>20843.545831746575</v>
      </c>
      <c r="AS101" s="663">
        <f t="shared" ca="1" si="202"/>
        <v>19891.816504902785</v>
      </c>
      <c r="AT101" s="663">
        <f t="shared" ca="1" si="202"/>
        <v>18950.578299534885</v>
      </c>
      <c r="AU101" s="663">
        <f t="shared" ca="1" si="202"/>
        <v>17973.973800818971</v>
      </c>
      <c r="AV101" s="663">
        <f t="shared" ca="1" si="202"/>
        <v>20660.266686470794</v>
      </c>
      <c r="AW101" s="663">
        <f t="shared" ca="1" si="202"/>
        <v>19667.539643264085</v>
      </c>
      <c r="AX101" s="663">
        <f t="shared" ca="1" si="202"/>
        <v>18670.496886721834</v>
      </c>
      <c r="AY101" s="663">
        <f t="shared" ca="1" si="202"/>
        <v>17653.132531432682</v>
      </c>
      <c r="AZ101" s="663">
        <f t="shared" ca="1" si="202"/>
        <v>20446.510788539366</v>
      </c>
      <c r="BA101" s="663">
        <f t="shared" ca="1" si="202"/>
        <v>19404.601989701747</v>
      </c>
      <c r="BB101" s="663">
        <f t="shared" ca="1" si="202"/>
        <v>18364.970080289713</v>
      </c>
      <c r="BC101" s="663">
        <f t="shared" ca="1" si="202"/>
        <v>17294.554043372736</v>
      </c>
      <c r="BD101" s="663">
        <f t="shared" ca="1" si="202"/>
        <v>20199.617098948362</v>
      </c>
      <c r="BE101" s="663">
        <f t="shared" ca="1" si="202"/>
        <v>19109.217657560413</v>
      </c>
      <c r="BF101" s="663">
        <f t="shared" ca="1" si="202"/>
        <v>18017.86355233526</v>
      </c>
      <c r="BG101" s="663">
        <f t="shared" ca="1" si="202"/>
        <v>16897.19843494915</v>
      </c>
      <c r="BH101" s="663">
        <f t="shared" ca="1" si="202"/>
        <v>19924.086756219669</v>
      </c>
      <c r="BI101" s="663">
        <f t="shared" ca="1" si="202"/>
        <v>18781.367889284586</v>
      </c>
      <c r="BJ101" s="663">
        <f t="shared" ca="1" si="202"/>
        <v>17635.59847657818</v>
      </c>
      <c r="BK101" s="663">
        <f t="shared" ca="1" si="202"/>
        <v>16462.977351013684</v>
      </c>
      <c r="BL101" s="663">
        <f t="shared" ca="1" si="202"/>
        <v>19615.998586469112</v>
      </c>
      <c r="BM101" s="663">
        <f t="shared" ca="1" si="202"/>
        <v>18419.72793191038</v>
      </c>
      <c r="BN101" s="663">
        <f t="shared" ca="1" si="202"/>
        <v>17221.453517657177</v>
      </c>
      <c r="BO101" s="663">
        <f t="shared" ca="1" si="202"/>
        <v>16005.412817811368</v>
      </c>
      <c r="BP101" s="663">
        <f t="shared" ca="1" si="202"/>
        <v>19295.474183189846</v>
      </c>
      <c r="BQ101" s="663">
        <f t="shared" ca="1" si="202"/>
        <v>18050.444202920673</v>
      </c>
      <c r="BR101" s="663">
        <f t="shared" ca="1" si="202"/>
        <v>16788.688080510448</v>
      </c>
      <c r="BS101" s="663">
        <f t="shared" ca="1" si="202"/>
        <v>15497.049631408423</v>
      </c>
      <c r="BT101" s="663">
        <f t="shared" ca="1" si="202"/>
        <v>18894.845151877096</v>
      </c>
      <c r="BU101" s="663">
        <f t="shared" ca="1" si="202"/>
        <v>17575.465373370404</v>
      </c>
      <c r="BV101" s="663">
        <f t="shared" ref="BV101:DA101" ca="1" si="203">MAX(BV100*BV82,0)</f>
        <v>16245.224139734131</v>
      </c>
      <c r="BW101" s="663">
        <f t="shared" ca="1" si="203"/>
        <v>14892.457886249809</v>
      </c>
      <c r="BX101" s="663">
        <f t="shared" ca="1" si="203"/>
        <v>21334.877435727416</v>
      </c>
      <c r="BY101" s="663">
        <f t="shared" ca="1" si="203"/>
        <v>19945.045258508078</v>
      </c>
      <c r="BZ101" s="663">
        <f t="shared" ca="1" si="203"/>
        <v>18535.168214533634</v>
      </c>
      <c r="CA101" s="663">
        <f t="shared" ca="1" si="203"/>
        <v>17103.097388001828</v>
      </c>
      <c r="CB101" s="663">
        <f t="shared" ca="1" si="203"/>
        <v>20744.673892632523</v>
      </c>
      <c r="CC101" s="663">
        <f t="shared" ca="1" si="203"/>
        <v>21781.698960192225</v>
      </c>
      <c r="CD101" s="663">
        <f t="shared" ca="1" si="203"/>
        <v>20297.63515051809</v>
      </c>
      <c r="CE101" s="663">
        <f t="shared" ca="1" si="203"/>
        <v>18787.305514680102</v>
      </c>
      <c r="CF101" s="663">
        <f t="shared" ca="1" si="203"/>
        <v>22552.597238978437</v>
      </c>
      <c r="CG101" s="663">
        <f t="shared" ca="1" si="203"/>
        <v>21008.447795694618</v>
      </c>
      <c r="CH101" s="663">
        <f t="shared" ca="1" si="203"/>
        <v>19449.865670439787</v>
      </c>
      <c r="CI101" s="663">
        <f t="shared" ca="1" si="203"/>
        <v>17868.666512529489</v>
      </c>
      <c r="CJ101" s="663">
        <f t="shared" ca="1" si="203"/>
        <v>21776.723241818276</v>
      </c>
      <c r="CK101" s="663">
        <f t="shared" ca="1" si="203"/>
        <v>20161.729356365984</v>
      </c>
      <c r="CL101" s="663">
        <f t="shared" ca="1" si="203"/>
        <v>18531.553922503623</v>
      </c>
      <c r="CM101" s="663">
        <f t="shared" ca="1" si="203"/>
        <v>16878.50488210675</v>
      </c>
      <c r="CN101" s="663">
        <f t="shared" ca="1" si="203"/>
        <v>20934.334037641464</v>
      </c>
      <c r="CO101" s="663">
        <f t="shared" ca="1" si="203"/>
        <v>19245.953685382694</v>
      </c>
      <c r="CP101" s="663">
        <f t="shared" ca="1" si="203"/>
        <v>17540.611615162175</v>
      </c>
      <c r="CQ101" s="663">
        <f t="shared" ca="1" si="203"/>
        <v>15812.607743179266</v>
      </c>
      <c r="CR101" s="663">
        <f t="shared" ca="1" si="203"/>
        <v>20022.432566800919</v>
      </c>
      <c r="CS101" s="663">
        <f t="shared" ca="1" si="203"/>
        <v>18256.99658832499</v>
      </c>
      <c r="CT101" s="663">
        <f t="shared" ca="1" si="203"/>
        <v>16472.786126841616</v>
      </c>
      <c r="CU101" s="663">
        <f t="shared" ca="1" si="203"/>
        <v>14667.092741570632</v>
      </c>
      <c r="CV101" s="663">
        <f t="shared" ca="1" si="203"/>
        <v>19036.860803866504</v>
      </c>
      <c r="CW101" s="663">
        <f t="shared" ca="1" si="203"/>
        <v>17191.067656538289</v>
      </c>
      <c r="CX101" s="663">
        <f t="shared" ca="1" si="203"/>
        <v>15326.153320220168</v>
      </c>
      <c r="CY101" s="663">
        <f t="shared" ca="1" si="203"/>
        <v>13438.400652249249</v>
      </c>
      <c r="CZ101" s="663">
        <f t="shared" ca="1" si="203"/>
        <v>17974.292697021738</v>
      </c>
      <c r="DA101" s="663">
        <f t="shared" ca="1" si="203"/>
        <v>16044.702991056911</v>
      </c>
      <c r="DB101" s="663">
        <f t="shared" ref="DB101:DJ101" ca="1" si="204">MAX(DB100*DB82,0)</f>
        <v>14095.110048508883</v>
      </c>
      <c r="DC101" s="663">
        <f t="shared" ca="1" si="204"/>
        <v>12121.787665769516</v>
      </c>
      <c r="DD101" s="663">
        <f t="shared" ca="1" si="204"/>
        <v>16830.226804116624</v>
      </c>
      <c r="DE101" s="663">
        <f t="shared" ca="1" si="204"/>
        <v>14813.757614360962</v>
      </c>
      <c r="DF101" s="663">
        <f t="shared" ca="1" si="204"/>
        <v>12774.866340647364</v>
      </c>
      <c r="DG101" s="663">
        <f t="shared" ca="1" si="204"/>
        <v>10713.317344622898</v>
      </c>
      <c r="DH101" s="663">
        <f t="shared" ca="1" si="204"/>
        <v>15600.478612463819</v>
      </c>
      <c r="DI101" s="663">
        <f t="shared" ca="1" si="204"/>
        <v>0</v>
      </c>
      <c r="DJ101" s="663">
        <f t="shared" ca="1" si="204"/>
        <v>0</v>
      </c>
    </row>
    <row r="102" spans="1:114" s="272" customFormat="1">
      <c r="A102" s="351"/>
      <c r="H102" s="655"/>
      <c r="I102" s="279"/>
    </row>
    <row r="103" spans="1:114" s="272" customFormat="1">
      <c r="A103" s="351"/>
      <c r="B103" s="272" t="s">
        <v>581</v>
      </c>
      <c r="H103" s="655"/>
      <c r="I103" s="279"/>
    </row>
    <row r="104" spans="1:114" s="272" customFormat="1">
      <c r="A104" s="351"/>
      <c r="B104" s="664" t="s">
        <v>156</v>
      </c>
      <c r="H104" s="655" t="s">
        <v>0</v>
      </c>
      <c r="I104" s="279"/>
      <c r="J104" s="663">
        <f>I107</f>
        <v>0</v>
      </c>
      <c r="K104" s="663">
        <f t="shared" ref="K104:BV104" ca="1" si="205">J107</f>
        <v>0</v>
      </c>
      <c r="L104" s="663">
        <f t="shared" ca="1" si="205"/>
        <v>0</v>
      </c>
      <c r="M104" s="663">
        <f t="shared" ca="1" si="205"/>
        <v>0</v>
      </c>
      <c r="N104" s="663">
        <f t="shared" ca="1" si="205"/>
        <v>0</v>
      </c>
      <c r="O104" s="663">
        <f t="shared" ca="1" si="205"/>
        <v>0</v>
      </c>
      <c r="P104" s="663">
        <f t="shared" ca="1" si="205"/>
        <v>0</v>
      </c>
      <c r="Q104" s="663">
        <f t="shared" ca="1" si="205"/>
        <v>0</v>
      </c>
      <c r="R104" s="663">
        <f t="shared" ca="1" si="205"/>
        <v>0</v>
      </c>
      <c r="S104" s="663">
        <f t="shared" ca="1" si="205"/>
        <v>0</v>
      </c>
      <c r="T104" s="663">
        <f t="shared" ca="1" si="205"/>
        <v>0</v>
      </c>
      <c r="U104" s="663">
        <f t="shared" ca="1" si="205"/>
        <v>0</v>
      </c>
      <c r="V104" s="663">
        <f t="shared" ca="1" si="205"/>
        <v>0</v>
      </c>
      <c r="W104" s="663">
        <f t="shared" ca="1" si="205"/>
        <v>0</v>
      </c>
      <c r="X104" s="663">
        <f t="shared" ca="1" si="205"/>
        <v>0</v>
      </c>
      <c r="Y104" s="663">
        <f t="shared" ca="1" si="205"/>
        <v>0</v>
      </c>
      <c r="Z104" s="663">
        <f t="shared" ca="1" si="205"/>
        <v>0</v>
      </c>
      <c r="AA104" s="663">
        <f t="shared" ca="1" si="205"/>
        <v>0</v>
      </c>
      <c r="AB104" s="663">
        <f t="shared" ca="1" si="205"/>
        <v>0</v>
      </c>
      <c r="AC104" s="663">
        <f t="shared" ca="1" si="205"/>
        <v>0</v>
      </c>
      <c r="AD104" s="663">
        <f t="shared" ca="1" si="205"/>
        <v>0</v>
      </c>
      <c r="AE104" s="663">
        <f t="shared" ca="1" si="205"/>
        <v>0</v>
      </c>
      <c r="AF104" s="663">
        <f t="shared" ca="1" si="205"/>
        <v>0</v>
      </c>
      <c r="AG104" s="663">
        <f t="shared" ca="1" si="205"/>
        <v>0</v>
      </c>
      <c r="AH104" s="663">
        <f t="shared" ca="1" si="205"/>
        <v>0</v>
      </c>
      <c r="AI104" s="663">
        <f t="shared" ca="1" si="205"/>
        <v>0</v>
      </c>
      <c r="AJ104" s="663">
        <f t="shared" ca="1" si="205"/>
        <v>0</v>
      </c>
      <c r="AK104" s="663">
        <f t="shared" ca="1" si="205"/>
        <v>0</v>
      </c>
      <c r="AL104" s="663">
        <f t="shared" ca="1" si="205"/>
        <v>0</v>
      </c>
      <c r="AM104" s="663">
        <f t="shared" ca="1" si="205"/>
        <v>0</v>
      </c>
      <c r="AN104" s="663">
        <f t="shared" ca="1" si="205"/>
        <v>0</v>
      </c>
      <c r="AO104" s="663">
        <f t="shared" ca="1" si="205"/>
        <v>0</v>
      </c>
      <c r="AP104" s="663">
        <f t="shared" ca="1" si="205"/>
        <v>0</v>
      </c>
      <c r="AQ104" s="663">
        <f t="shared" ca="1" si="205"/>
        <v>0</v>
      </c>
      <c r="AR104" s="663">
        <f t="shared" ca="1" si="205"/>
        <v>0</v>
      </c>
      <c r="AS104" s="663">
        <f t="shared" ca="1" si="205"/>
        <v>0</v>
      </c>
      <c r="AT104" s="663">
        <f t="shared" ca="1" si="205"/>
        <v>0</v>
      </c>
      <c r="AU104" s="663">
        <f t="shared" ca="1" si="205"/>
        <v>0</v>
      </c>
      <c r="AV104" s="663">
        <f t="shared" ca="1" si="205"/>
        <v>0</v>
      </c>
      <c r="AW104" s="663">
        <f t="shared" ca="1" si="205"/>
        <v>0</v>
      </c>
      <c r="AX104" s="663">
        <f t="shared" ca="1" si="205"/>
        <v>0</v>
      </c>
      <c r="AY104" s="663">
        <f t="shared" ca="1" si="205"/>
        <v>0</v>
      </c>
      <c r="AZ104" s="663">
        <f t="shared" ca="1" si="205"/>
        <v>0</v>
      </c>
      <c r="BA104" s="663">
        <f t="shared" ca="1" si="205"/>
        <v>0</v>
      </c>
      <c r="BB104" s="663">
        <f t="shared" ca="1" si="205"/>
        <v>0</v>
      </c>
      <c r="BC104" s="663">
        <f t="shared" ca="1" si="205"/>
        <v>0</v>
      </c>
      <c r="BD104" s="663">
        <f t="shared" ca="1" si="205"/>
        <v>0</v>
      </c>
      <c r="BE104" s="663">
        <f t="shared" ca="1" si="205"/>
        <v>0</v>
      </c>
      <c r="BF104" s="663">
        <f t="shared" ca="1" si="205"/>
        <v>0</v>
      </c>
      <c r="BG104" s="663">
        <f t="shared" ca="1" si="205"/>
        <v>0</v>
      </c>
      <c r="BH104" s="663">
        <f t="shared" ca="1" si="205"/>
        <v>0</v>
      </c>
      <c r="BI104" s="663">
        <f t="shared" ca="1" si="205"/>
        <v>0</v>
      </c>
      <c r="BJ104" s="663">
        <f t="shared" ca="1" si="205"/>
        <v>0</v>
      </c>
      <c r="BK104" s="663">
        <f t="shared" ca="1" si="205"/>
        <v>0</v>
      </c>
      <c r="BL104" s="663">
        <f t="shared" ca="1" si="205"/>
        <v>0</v>
      </c>
      <c r="BM104" s="663">
        <f t="shared" ca="1" si="205"/>
        <v>0</v>
      </c>
      <c r="BN104" s="663">
        <f t="shared" ca="1" si="205"/>
        <v>0</v>
      </c>
      <c r="BO104" s="663">
        <f t="shared" ca="1" si="205"/>
        <v>0</v>
      </c>
      <c r="BP104" s="663">
        <f t="shared" ca="1" si="205"/>
        <v>0</v>
      </c>
      <c r="BQ104" s="663">
        <f t="shared" ca="1" si="205"/>
        <v>0</v>
      </c>
      <c r="BR104" s="663">
        <f t="shared" ca="1" si="205"/>
        <v>0</v>
      </c>
      <c r="BS104" s="663">
        <f t="shared" ca="1" si="205"/>
        <v>0</v>
      </c>
      <c r="BT104" s="663">
        <f t="shared" ca="1" si="205"/>
        <v>0</v>
      </c>
      <c r="BU104" s="663">
        <f t="shared" ca="1" si="205"/>
        <v>0</v>
      </c>
      <c r="BV104" s="663">
        <f t="shared" ca="1" si="205"/>
        <v>0</v>
      </c>
      <c r="BW104" s="663">
        <f t="shared" ref="BW104:CO104" ca="1" si="206">BV107</f>
        <v>0</v>
      </c>
      <c r="BX104" s="663">
        <f t="shared" ca="1" si="206"/>
        <v>0</v>
      </c>
      <c r="BY104" s="663">
        <f t="shared" ca="1" si="206"/>
        <v>0</v>
      </c>
      <c r="BZ104" s="663">
        <f t="shared" ca="1" si="206"/>
        <v>0</v>
      </c>
      <c r="CA104" s="663">
        <f t="shared" ca="1" si="206"/>
        <v>0</v>
      </c>
      <c r="CB104" s="663">
        <f t="shared" ca="1" si="206"/>
        <v>0</v>
      </c>
      <c r="CC104" s="663">
        <f t="shared" ca="1" si="206"/>
        <v>0</v>
      </c>
      <c r="CD104" s="663">
        <f t="shared" ca="1" si="206"/>
        <v>0</v>
      </c>
      <c r="CE104" s="663">
        <f t="shared" ca="1" si="206"/>
        <v>0</v>
      </c>
      <c r="CF104" s="663">
        <f t="shared" ca="1" si="206"/>
        <v>0</v>
      </c>
      <c r="CG104" s="663">
        <f t="shared" ca="1" si="206"/>
        <v>0</v>
      </c>
      <c r="CH104" s="663">
        <f t="shared" ca="1" si="206"/>
        <v>0</v>
      </c>
      <c r="CI104" s="663">
        <f t="shared" ca="1" si="206"/>
        <v>0</v>
      </c>
      <c r="CJ104" s="663">
        <f t="shared" ca="1" si="206"/>
        <v>0</v>
      </c>
      <c r="CK104" s="663">
        <f t="shared" ca="1" si="206"/>
        <v>0</v>
      </c>
      <c r="CL104" s="663">
        <f t="shared" ca="1" si="206"/>
        <v>0</v>
      </c>
      <c r="CM104" s="663">
        <f t="shared" ca="1" si="206"/>
        <v>0</v>
      </c>
      <c r="CN104" s="663">
        <f t="shared" ca="1" si="206"/>
        <v>0</v>
      </c>
      <c r="CO104" s="663">
        <f t="shared" ca="1" si="206"/>
        <v>0</v>
      </c>
      <c r="CP104" s="663">
        <f t="shared" ref="CP104:DJ104" ca="1" si="207">CO107</f>
        <v>0</v>
      </c>
      <c r="CQ104" s="663">
        <f t="shared" ca="1" si="207"/>
        <v>0</v>
      </c>
      <c r="CR104" s="663">
        <f t="shared" ca="1" si="207"/>
        <v>0</v>
      </c>
      <c r="CS104" s="663">
        <f t="shared" ca="1" si="207"/>
        <v>0</v>
      </c>
      <c r="CT104" s="663">
        <f t="shared" ca="1" si="207"/>
        <v>0</v>
      </c>
      <c r="CU104" s="663">
        <f t="shared" ca="1" si="207"/>
        <v>0</v>
      </c>
      <c r="CV104" s="663">
        <f t="shared" ca="1" si="207"/>
        <v>0</v>
      </c>
      <c r="CW104" s="663">
        <f t="shared" ca="1" si="207"/>
        <v>0</v>
      </c>
      <c r="CX104" s="663">
        <f t="shared" ca="1" si="207"/>
        <v>0</v>
      </c>
      <c r="CY104" s="663">
        <f t="shared" ca="1" si="207"/>
        <v>0</v>
      </c>
      <c r="CZ104" s="663">
        <f t="shared" ca="1" si="207"/>
        <v>0</v>
      </c>
      <c r="DA104" s="663">
        <f t="shared" ca="1" si="207"/>
        <v>0</v>
      </c>
      <c r="DB104" s="663">
        <f t="shared" ca="1" si="207"/>
        <v>0</v>
      </c>
      <c r="DC104" s="663">
        <f t="shared" ca="1" si="207"/>
        <v>0</v>
      </c>
      <c r="DD104" s="663">
        <f t="shared" ca="1" si="207"/>
        <v>0</v>
      </c>
      <c r="DE104" s="663">
        <f t="shared" ca="1" si="207"/>
        <v>0</v>
      </c>
      <c r="DF104" s="663">
        <f t="shared" ca="1" si="207"/>
        <v>0</v>
      </c>
      <c r="DG104" s="663">
        <f t="shared" ca="1" si="207"/>
        <v>0</v>
      </c>
      <c r="DH104" s="663">
        <f t="shared" ca="1" si="207"/>
        <v>0</v>
      </c>
      <c r="DI104" s="663">
        <f t="shared" ca="1" si="207"/>
        <v>0</v>
      </c>
      <c r="DJ104" s="663">
        <f t="shared" ca="1" si="207"/>
        <v>0</v>
      </c>
    </row>
    <row r="105" spans="1:114" s="272" customFormat="1">
      <c r="A105" s="351"/>
      <c r="B105" s="665" t="s">
        <v>582</v>
      </c>
      <c r="H105" s="655" t="s">
        <v>0</v>
      </c>
      <c r="I105" s="663">
        <f t="shared" ref="I105:I106" ca="1" si="208">SUM(J105:DJ105)</f>
        <v>0</v>
      </c>
      <c r="J105" s="663">
        <f ca="1">-MIN(J100,0)</f>
        <v>0</v>
      </c>
      <c r="K105" s="663">
        <f t="shared" ref="K105:BV105" ca="1" si="209">-MIN(K100,0)</f>
        <v>0</v>
      </c>
      <c r="L105" s="663">
        <f t="shared" ca="1" si="209"/>
        <v>0</v>
      </c>
      <c r="M105" s="663">
        <f t="shared" ca="1" si="209"/>
        <v>0</v>
      </c>
      <c r="N105" s="663">
        <f t="shared" ca="1" si="209"/>
        <v>0</v>
      </c>
      <c r="O105" s="663">
        <f t="shared" ca="1" si="209"/>
        <v>0</v>
      </c>
      <c r="P105" s="663">
        <f t="shared" ca="1" si="209"/>
        <v>0</v>
      </c>
      <c r="Q105" s="663">
        <f t="shared" ca="1" si="209"/>
        <v>0</v>
      </c>
      <c r="R105" s="663">
        <f t="shared" ca="1" si="209"/>
        <v>0</v>
      </c>
      <c r="S105" s="663">
        <f t="shared" ca="1" si="209"/>
        <v>0</v>
      </c>
      <c r="T105" s="663">
        <f t="shared" ca="1" si="209"/>
        <v>0</v>
      </c>
      <c r="U105" s="663">
        <f t="shared" ca="1" si="209"/>
        <v>0</v>
      </c>
      <c r="V105" s="663">
        <f t="shared" ca="1" si="209"/>
        <v>0</v>
      </c>
      <c r="W105" s="663">
        <f t="shared" ca="1" si="209"/>
        <v>0</v>
      </c>
      <c r="X105" s="663">
        <f t="shared" ca="1" si="209"/>
        <v>0</v>
      </c>
      <c r="Y105" s="663">
        <f t="shared" ca="1" si="209"/>
        <v>0</v>
      </c>
      <c r="Z105" s="663">
        <f t="shared" ca="1" si="209"/>
        <v>0</v>
      </c>
      <c r="AA105" s="663">
        <f t="shared" ca="1" si="209"/>
        <v>0</v>
      </c>
      <c r="AB105" s="663">
        <f t="shared" ca="1" si="209"/>
        <v>0</v>
      </c>
      <c r="AC105" s="663">
        <f t="shared" ca="1" si="209"/>
        <v>0</v>
      </c>
      <c r="AD105" s="663">
        <f t="shared" ca="1" si="209"/>
        <v>0</v>
      </c>
      <c r="AE105" s="663">
        <f t="shared" ca="1" si="209"/>
        <v>0</v>
      </c>
      <c r="AF105" s="663">
        <f t="shared" ca="1" si="209"/>
        <v>0</v>
      </c>
      <c r="AG105" s="663">
        <f t="shared" ca="1" si="209"/>
        <v>0</v>
      </c>
      <c r="AH105" s="663">
        <f t="shared" ca="1" si="209"/>
        <v>0</v>
      </c>
      <c r="AI105" s="663">
        <f t="shared" ca="1" si="209"/>
        <v>0</v>
      </c>
      <c r="AJ105" s="663">
        <f t="shared" ca="1" si="209"/>
        <v>0</v>
      </c>
      <c r="AK105" s="663">
        <f t="shared" ca="1" si="209"/>
        <v>0</v>
      </c>
      <c r="AL105" s="663">
        <f t="shared" ca="1" si="209"/>
        <v>0</v>
      </c>
      <c r="AM105" s="663">
        <f t="shared" ca="1" si="209"/>
        <v>0</v>
      </c>
      <c r="AN105" s="663">
        <f t="shared" ca="1" si="209"/>
        <v>0</v>
      </c>
      <c r="AO105" s="663">
        <f t="shared" ca="1" si="209"/>
        <v>0</v>
      </c>
      <c r="AP105" s="663">
        <f t="shared" ca="1" si="209"/>
        <v>0</v>
      </c>
      <c r="AQ105" s="663">
        <f t="shared" ca="1" si="209"/>
        <v>0</v>
      </c>
      <c r="AR105" s="663">
        <f t="shared" ca="1" si="209"/>
        <v>0</v>
      </c>
      <c r="AS105" s="663">
        <f t="shared" ca="1" si="209"/>
        <v>0</v>
      </c>
      <c r="AT105" s="663">
        <f t="shared" ca="1" si="209"/>
        <v>0</v>
      </c>
      <c r="AU105" s="663">
        <f t="shared" ca="1" si="209"/>
        <v>0</v>
      </c>
      <c r="AV105" s="663">
        <f t="shared" ca="1" si="209"/>
        <v>0</v>
      </c>
      <c r="AW105" s="663">
        <f t="shared" ca="1" si="209"/>
        <v>0</v>
      </c>
      <c r="AX105" s="663">
        <f t="shared" ca="1" si="209"/>
        <v>0</v>
      </c>
      <c r="AY105" s="663">
        <f t="shared" ca="1" si="209"/>
        <v>0</v>
      </c>
      <c r="AZ105" s="663">
        <f t="shared" ca="1" si="209"/>
        <v>0</v>
      </c>
      <c r="BA105" s="663">
        <f t="shared" ca="1" si="209"/>
        <v>0</v>
      </c>
      <c r="BB105" s="663">
        <f t="shared" ca="1" si="209"/>
        <v>0</v>
      </c>
      <c r="BC105" s="663">
        <f t="shared" ca="1" si="209"/>
        <v>0</v>
      </c>
      <c r="BD105" s="663">
        <f t="shared" ca="1" si="209"/>
        <v>0</v>
      </c>
      <c r="BE105" s="663">
        <f t="shared" ca="1" si="209"/>
        <v>0</v>
      </c>
      <c r="BF105" s="663">
        <f t="shared" ca="1" si="209"/>
        <v>0</v>
      </c>
      <c r="BG105" s="663">
        <f t="shared" ca="1" si="209"/>
        <v>0</v>
      </c>
      <c r="BH105" s="663">
        <f t="shared" ca="1" si="209"/>
        <v>0</v>
      </c>
      <c r="BI105" s="663">
        <f t="shared" ca="1" si="209"/>
        <v>0</v>
      </c>
      <c r="BJ105" s="663">
        <f t="shared" ca="1" si="209"/>
        <v>0</v>
      </c>
      <c r="BK105" s="663">
        <f t="shared" ca="1" si="209"/>
        <v>0</v>
      </c>
      <c r="BL105" s="663">
        <f t="shared" ca="1" si="209"/>
        <v>0</v>
      </c>
      <c r="BM105" s="663">
        <f t="shared" ca="1" si="209"/>
        <v>0</v>
      </c>
      <c r="BN105" s="663">
        <f t="shared" ca="1" si="209"/>
        <v>0</v>
      </c>
      <c r="BO105" s="663">
        <f t="shared" ca="1" si="209"/>
        <v>0</v>
      </c>
      <c r="BP105" s="663">
        <f t="shared" ca="1" si="209"/>
        <v>0</v>
      </c>
      <c r="BQ105" s="663">
        <f t="shared" ca="1" si="209"/>
        <v>0</v>
      </c>
      <c r="BR105" s="663">
        <f t="shared" ca="1" si="209"/>
        <v>0</v>
      </c>
      <c r="BS105" s="663">
        <f t="shared" ca="1" si="209"/>
        <v>0</v>
      </c>
      <c r="BT105" s="663">
        <f t="shared" ca="1" si="209"/>
        <v>0</v>
      </c>
      <c r="BU105" s="663">
        <f t="shared" ca="1" si="209"/>
        <v>0</v>
      </c>
      <c r="BV105" s="663">
        <f t="shared" ca="1" si="209"/>
        <v>0</v>
      </c>
      <c r="BW105" s="663">
        <f t="shared" ref="BW105:DJ105" ca="1" si="210">-MIN(BW100,0)</f>
        <v>0</v>
      </c>
      <c r="BX105" s="663">
        <f t="shared" ca="1" si="210"/>
        <v>0</v>
      </c>
      <c r="BY105" s="663">
        <f t="shared" ca="1" si="210"/>
        <v>0</v>
      </c>
      <c r="BZ105" s="663">
        <f t="shared" ca="1" si="210"/>
        <v>0</v>
      </c>
      <c r="CA105" s="663">
        <f t="shared" ca="1" si="210"/>
        <v>0</v>
      </c>
      <c r="CB105" s="663">
        <f t="shared" ca="1" si="210"/>
        <v>0</v>
      </c>
      <c r="CC105" s="663">
        <f t="shared" ca="1" si="210"/>
        <v>0</v>
      </c>
      <c r="CD105" s="663">
        <f t="shared" ca="1" si="210"/>
        <v>0</v>
      </c>
      <c r="CE105" s="663">
        <f t="shared" ca="1" si="210"/>
        <v>0</v>
      </c>
      <c r="CF105" s="663">
        <f t="shared" ca="1" si="210"/>
        <v>0</v>
      </c>
      <c r="CG105" s="663">
        <f t="shared" ca="1" si="210"/>
        <v>0</v>
      </c>
      <c r="CH105" s="663">
        <f t="shared" ca="1" si="210"/>
        <v>0</v>
      </c>
      <c r="CI105" s="663">
        <f t="shared" ca="1" si="210"/>
        <v>0</v>
      </c>
      <c r="CJ105" s="663">
        <f t="shared" ca="1" si="210"/>
        <v>0</v>
      </c>
      <c r="CK105" s="663">
        <f t="shared" ca="1" si="210"/>
        <v>0</v>
      </c>
      <c r="CL105" s="663">
        <f t="shared" ca="1" si="210"/>
        <v>0</v>
      </c>
      <c r="CM105" s="663">
        <f t="shared" ca="1" si="210"/>
        <v>0</v>
      </c>
      <c r="CN105" s="663">
        <f t="shared" ca="1" si="210"/>
        <v>0</v>
      </c>
      <c r="CO105" s="663">
        <f t="shared" ca="1" si="210"/>
        <v>0</v>
      </c>
      <c r="CP105" s="663">
        <f t="shared" ca="1" si="210"/>
        <v>0</v>
      </c>
      <c r="CQ105" s="663">
        <f t="shared" ca="1" si="210"/>
        <v>0</v>
      </c>
      <c r="CR105" s="663">
        <f t="shared" ca="1" si="210"/>
        <v>0</v>
      </c>
      <c r="CS105" s="663">
        <f t="shared" ca="1" si="210"/>
        <v>0</v>
      </c>
      <c r="CT105" s="663">
        <f t="shared" ca="1" si="210"/>
        <v>0</v>
      </c>
      <c r="CU105" s="663">
        <f t="shared" ca="1" si="210"/>
        <v>0</v>
      </c>
      <c r="CV105" s="663">
        <f t="shared" ca="1" si="210"/>
        <v>0</v>
      </c>
      <c r="CW105" s="663">
        <f t="shared" ca="1" si="210"/>
        <v>0</v>
      </c>
      <c r="CX105" s="663">
        <f t="shared" ca="1" si="210"/>
        <v>0</v>
      </c>
      <c r="CY105" s="663">
        <f t="shared" ca="1" si="210"/>
        <v>0</v>
      </c>
      <c r="CZ105" s="663">
        <f t="shared" ca="1" si="210"/>
        <v>0</v>
      </c>
      <c r="DA105" s="663">
        <f t="shared" ca="1" si="210"/>
        <v>0</v>
      </c>
      <c r="DB105" s="663">
        <f t="shared" ca="1" si="210"/>
        <v>0</v>
      </c>
      <c r="DC105" s="663">
        <f t="shared" ca="1" si="210"/>
        <v>0</v>
      </c>
      <c r="DD105" s="663">
        <f t="shared" ca="1" si="210"/>
        <v>0</v>
      </c>
      <c r="DE105" s="663">
        <f t="shared" ca="1" si="210"/>
        <v>0</v>
      </c>
      <c r="DF105" s="663">
        <f t="shared" ca="1" si="210"/>
        <v>0</v>
      </c>
      <c r="DG105" s="663">
        <f t="shared" ca="1" si="210"/>
        <v>0</v>
      </c>
      <c r="DH105" s="663">
        <f t="shared" ca="1" si="210"/>
        <v>0</v>
      </c>
      <c r="DI105" s="663">
        <f t="shared" ca="1" si="210"/>
        <v>0</v>
      </c>
      <c r="DJ105" s="663">
        <f t="shared" ca="1" si="210"/>
        <v>0</v>
      </c>
    </row>
    <row r="106" spans="1:114" s="272" customFormat="1">
      <c r="A106" s="351"/>
      <c r="B106" s="665" t="s">
        <v>583</v>
      </c>
      <c r="H106" s="655" t="s">
        <v>0</v>
      </c>
      <c r="I106" s="663">
        <f t="shared" ca="1" si="208"/>
        <v>0</v>
      </c>
      <c r="J106" s="663">
        <f ca="1">-MIN(J101,J104)</f>
        <v>0</v>
      </c>
      <c r="K106" s="663">
        <f t="shared" ref="K106:BV106" ca="1" si="211">-MIN(K101,K104)</f>
        <v>0</v>
      </c>
      <c r="L106" s="663">
        <f t="shared" ca="1" si="211"/>
        <v>0</v>
      </c>
      <c r="M106" s="663">
        <f t="shared" ca="1" si="211"/>
        <v>0</v>
      </c>
      <c r="N106" s="663">
        <f t="shared" ca="1" si="211"/>
        <v>0</v>
      </c>
      <c r="O106" s="663">
        <f t="shared" ca="1" si="211"/>
        <v>0</v>
      </c>
      <c r="P106" s="663">
        <f t="shared" ca="1" si="211"/>
        <v>0</v>
      </c>
      <c r="Q106" s="663">
        <f t="shared" ca="1" si="211"/>
        <v>0</v>
      </c>
      <c r="R106" s="663">
        <f t="shared" ca="1" si="211"/>
        <v>0</v>
      </c>
      <c r="S106" s="663">
        <f t="shared" ca="1" si="211"/>
        <v>0</v>
      </c>
      <c r="T106" s="663">
        <f t="shared" ca="1" si="211"/>
        <v>0</v>
      </c>
      <c r="U106" s="663">
        <f t="shared" ca="1" si="211"/>
        <v>0</v>
      </c>
      <c r="V106" s="663">
        <f t="shared" ca="1" si="211"/>
        <v>0</v>
      </c>
      <c r="W106" s="663">
        <f t="shared" ca="1" si="211"/>
        <v>0</v>
      </c>
      <c r="X106" s="663">
        <f t="shared" ca="1" si="211"/>
        <v>0</v>
      </c>
      <c r="Y106" s="663">
        <f t="shared" ca="1" si="211"/>
        <v>0</v>
      </c>
      <c r="Z106" s="663">
        <f t="shared" ca="1" si="211"/>
        <v>0</v>
      </c>
      <c r="AA106" s="663">
        <f t="shared" ca="1" si="211"/>
        <v>0</v>
      </c>
      <c r="AB106" s="663">
        <f t="shared" ca="1" si="211"/>
        <v>0</v>
      </c>
      <c r="AC106" s="663">
        <f t="shared" ca="1" si="211"/>
        <v>0</v>
      </c>
      <c r="AD106" s="663">
        <f t="shared" ca="1" si="211"/>
        <v>0</v>
      </c>
      <c r="AE106" s="663">
        <f t="shared" ca="1" si="211"/>
        <v>0</v>
      </c>
      <c r="AF106" s="663">
        <f t="shared" ca="1" si="211"/>
        <v>0</v>
      </c>
      <c r="AG106" s="663">
        <f t="shared" ca="1" si="211"/>
        <v>0</v>
      </c>
      <c r="AH106" s="663">
        <f t="shared" ca="1" si="211"/>
        <v>0</v>
      </c>
      <c r="AI106" s="663">
        <f t="shared" ca="1" si="211"/>
        <v>0</v>
      </c>
      <c r="AJ106" s="663">
        <f t="shared" ca="1" si="211"/>
        <v>0</v>
      </c>
      <c r="AK106" s="663">
        <f t="shared" ca="1" si="211"/>
        <v>0</v>
      </c>
      <c r="AL106" s="663">
        <f t="shared" ca="1" si="211"/>
        <v>0</v>
      </c>
      <c r="AM106" s="663">
        <f t="shared" ca="1" si="211"/>
        <v>0</v>
      </c>
      <c r="AN106" s="663">
        <f t="shared" ca="1" si="211"/>
        <v>0</v>
      </c>
      <c r="AO106" s="663">
        <f t="shared" ca="1" si="211"/>
        <v>0</v>
      </c>
      <c r="AP106" s="663">
        <f t="shared" ca="1" si="211"/>
        <v>0</v>
      </c>
      <c r="AQ106" s="663">
        <f t="shared" ca="1" si="211"/>
        <v>0</v>
      </c>
      <c r="AR106" s="663">
        <f t="shared" ca="1" si="211"/>
        <v>0</v>
      </c>
      <c r="AS106" s="663">
        <f t="shared" ca="1" si="211"/>
        <v>0</v>
      </c>
      <c r="AT106" s="663">
        <f t="shared" ca="1" si="211"/>
        <v>0</v>
      </c>
      <c r="AU106" s="663">
        <f t="shared" ca="1" si="211"/>
        <v>0</v>
      </c>
      <c r="AV106" s="663">
        <f t="shared" ca="1" si="211"/>
        <v>0</v>
      </c>
      <c r="AW106" s="663">
        <f t="shared" ca="1" si="211"/>
        <v>0</v>
      </c>
      <c r="AX106" s="663">
        <f t="shared" ca="1" si="211"/>
        <v>0</v>
      </c>
      <c r="AY106" s="663">
        <f t="shared" ca="1" si="211"/>
        <v>0</v>
      </c>
      <c r="AZ106" s="663">
        <f t="shared" ca="1" si="211"/>
        <v>0</v>
      </c>
      <c r="BA106" s="663">
        <f t="shared" ca="1" si="211"/>
        <v>0</v>
      </c>
      <c r="BB106" s="663">
        <f t="shared" ca="1" si="211"/>
        <v>0</v>
      </c>
      <c r="BC106" s="663">
        <f t="shared" ca="1" si="211"/>
        <v>0</v>
      </c>
      <c r="BD106" s="663">
        <f t="shared" ca="1" si="211"/>
        <v>0</v>
      </c>
      <c r="BE106" s="663">
        <f t="shared" ca="1" si="211"/>
        <v>0</v>
      </c>
      <c r="BF106" s="663">
        <f t="shared" ca="1" si="211"/>
        <v>0</v>
      </c>
      <c r="BG106" s="663">
        <f t="shared" ca="1" si="211"/>
        <v>0</v>
      </c>
      <c r="BH106" s="663">
        <f t="shared" ca="1" si="211"/>
        <v>0</v>
      </c>
      <c r="BI106" s="663">
        <f t="shared" ca="1" si="211"/>
        <v>0</v>
      </c>
      <c r="BJ106" s="663">
        <f t="shared" ca="1" si="211"/>
        <v>0</v>
      </c>
      <c r="BK106" s="663">
        <f t="shared" ca="1" si="211"/>
        <v>0</v>
      </c>
      <c r="BL106" s="663">
        <f t="shared" ca="1" si="211"/>
        <v>0</v>
      </c>
      <c r="BM106" s="663">
        <f t="shared" ca="1" si="211"/>
        <v>0</v>
      </c>
      <c r="BN106" s="663">
        <f t="shared" ca="1" si="211"/>
        <v>0</v>
      </c>
      <c r="BO106" s="663">
        <f t="shared" ca="1" si="211"/>
        <v>0</v>
      </c>
      <c r="BP106" s="663">
        <f t="shared" ca="1" si="211"/>
        <v>0</v>
      </c>
      <c r="BQ106" s="663">
        <f t="shared" ca="1" si="211"/>
        <v>0</v>
      </c>
      <c r="BR106" s="663">
        <f t="shared" ca="1" si="211"/>
        <v>0</v>
      </c>
      <c r="BS106" s="663">
        <f t="shared" ca="1" si="211"/>
        <v>0</v>
      </c>
      <c r="BT106" s="663">
        <f t="shared" ca="1" si="211"/>
        <v>0</v>
      </c>
      <c r="BU106" s="663">
        <f t="shared" ca="1" si="211"/>
        <v>0</v>
      </c>
      <c r="BV106" s="663">
        <f t="shared" ca="1" si="211"/>
        <v>0</v>
      </c>
      <c r="BW106" s="663">
        <f t="shared" ref="BW106:DJ106" ca="1" si="212">-MIN(BW101,BW104)</f>
        <v>0</v>
      </c>
      <c r="BX106" s="663">
        <f t="shared" ca="1" si="212"/>
        <v>0</v>
      </c>
      <c r="BY106" s="663">
        <f t="shared" ca="1" si="212"/>
        <v>0</v>
      </c>
      <c r="BZ106" s="663">
        <f t="shared" ca="1" si="212"/>
        <v>0</v>
      </c>
      <c r="CA106" s="663">
        <f t="shared" ca="1" si="212"/>
        <v>0</v>
      </c>
      <c r="CB106" s="663">
        <f t="shared" ca="1" si="212"/>
        <v>0</v>
      </c>
      <c r="CC106" s="663">
        <f t="shared" ca="1" si="212"/>
        <v>0</v>
      </c>
      <c r="CD106" s="663">
        <f t="shared" ca="1" si="212"/>
        <v>0</v>
      </c>
      <c r="CE106" s="663">
        <f t="shared" ca="1" si="212"/>
        <v>0</v>
      </c>
      <c r="CF106" s="663">
        <f t="shared" ca="1" si="212"/>
        <v>0</v>
      </c>
      <c r="CG106" s="663">
        <f t="shared" ca="1" si="212"/>
        <v>0</v>
      </c>
      <c r="CH106" s="663">
        <f t="shared" ca="1" si="212"/>
        <v>0</v>
      </c>
      <c r="CI106" s="663">
        <f t="shared" ca="1" si="212"/>
        <v>0</v>
      </c>
      <c r="CJ106" s="663">
        <f t="shared" ca="1" si="212"/>
        <v>0</v>
      </c>
      <c r="CK106" s="663">
        <f t="shared" ca="1" si="212"/>
        <v>0</v>
      </c>
      <c r="CL106" s="663">
        <f t="shared" ca="1" si="212"/>
        <v>0</v>
      </c>
      <c r="CM106" s="663">
        <f t="shared" ca="1" si="212"/>
        <v>0</v>
      </c>
      <c r="CN106" s="663">
        <f t="shared" ca="1" si="212"/>
        <v>0</v>
      </c>
      <c r="CO106" s="663">
        <f t="shared" ca="1" si="212"/>
        <v>0</v>
      </c>
      <c r="CP106" s="663">
        <f t="shared" ca="1" si="212"/>
        <v>0</v>
      </c>
      <c r="CQ106" s="663">
        <f t="shared" ca="1" si="212"/>
        <v>0</v>
      </c>
      <c r="CR106" s="663">
        <f t="shared" ca="1" si="212"/>
        <v>0</v>
      </c>
      <c r="CS106" s="663">
        <f t="shared" ca="1" si="212"/>
        <v>0</v>
      </c>
      <c r="CT106" s="663">
        <f t="shared" ca="1" si="212"/>
        <v>0</v>
      </c>
      <c r="CU106" s="663">
        <f t="shared" ca="1" si="212"/>
        <v>0</v>
      </c>
      <c r="CV106" s="663">
        <f t="shared" ca="1" si="212"/>
        <v>0</v>
      </c>
      <c r="CW106" s="663">
        <f t="shared" ca="1" si="212"/>
        <v>0</v>
      </c>
      <c r="CX106" s="663">
        <f t="shared" ca="1" si="212"/>
        <v>0</v>
      </c>
      <c r="CY106" s="663">
        <f t="shared" ca="1" si="212"/>
        <v>0</v>
      </c>
      <c r="CZ106" s="663">
        <f t="shared" ca="1" si="212"/>
        <v>0</v>
      </c>
      <c r="DA106" s="663">
        <f t="shared" ca="1" si="212"/>
        <v>0</v>
      </c>
      <c r="DB106" s="663">
        <f t="shared" ca="1" si="212"/>
        <v>0</v>
      </c>
      <c r="DC106" s="663">
        <f t="shared" ca="1" si="212"/>
        <v>0</v>
      </c>
      <c r="DD106" s="663">
        <f t="shared" ca="1" si="212"/>
        <v>0</v>
      </c>
      <c r="DE106" s="663">
        <f t="shared" ca="1" si="212"/>
        <v>0</v>
      </c>
      <c r="DF106" s="663">
        <f t="shared" ca="1" si="212"/>
        <v>0</v>
      </c>
      <c r="DG106" s="663">
        <f t="shared" ca="1" si="212"/>
        <v>0</v>
      </c>
      <c r="DH106" s="663">
        <f t="shared" ca="1" si="212"/>
        <v>0</v>
      </c>
      <c r="DI106" s="663">
        <f t="shared" ca="1" si="212"/>
        <v>0</v>
      </c>
      <c r="DJ106" s="663">
        <f t="shared" ca="1" si="212"/>
        <v>0</v>
      </c>
    </row>
    <row r="107" spans="1:114" s="272" customFormat="1">
      <c r="A107" s="351"/>
      <c r="B107" s="664" t="s">
        <v>160</v>
      </c>
      <c r="H107" s="655" t="s">
        <v>0</v>
      </c>
      <c r="I107" s="279"/>
      <c r="J107" s="663">
        <f ca="1">SUM(J104:J106)</f>
        <v>0</v>
      </c>
      <c r="K107" s="663">
        <f t="shared" ref="K107" ca="1" si="213">SUM(K104:K106)</f>
        <v>0</v>
      </c>
      <c r="L107" s="663">
        <f t="shared" ref="L107" ca="1" si="214">SUM(L104:L106)</f>
        <v>0</v>
      </c>
      <c r="M107" s="663">
        <f t="shared" ref="M107" ca="1" si="215">SUM(M104:M106)</f>
        <v>0</v>
      </c>
      <c r="N107" s="663">
        <f t="shared" ref="N107" ca="1" si="216">SUM(N104:N106)</f>
        <v>0</v>
      </c>
      <c r="O107" s="663">
        <f t="shared" ref="O107" ca="1" si="217">SUM(O104:O106)</f>
        <v>0</v>
      </c>
      <c r="P107" s="663">
        <f t="shared" ref="P107" ca="1" si="218">SUM(P104:P106)</f>
        <v>0</v>
      </c>
      <c r="Q107" s="663">
        <f t="shared" ref="Q107" ca="1" si="219">SUM(Q104:Q106)</f>
        <v>0</v>
      </c>
      <c r="R107" s="663">
        <f t="shared" ref="R107" ca="1" si="220">SUM(R104:R106)</f>
        <v>0</v>
      </c>
      <c r="S107" s="663">
        <f t="shared" ref="S107" ca="1" si="221">SUM(S104:S106)</f>
        <v>0</v>
      </c>
      <c r="T107" s="663">
        <f t="shared" ref="T107" ca="1" si="222">SUM(T104:T106)</f>
        <v>0</v>
      </c>
      <c r="U107" s="663">
        <f t="shared" ref="U107" ca="1" si="223">SUM(U104:U106)</f>
        <v>0</v>
      </c>
      <c r="V107" s="663">
        <f t="shared" ref="V107" ca="1" si="224">SUM(V104:V106)</f>
        <v>0</v>
      </c>
      <c r="W107" s="663">
        <f t="shared" ref="W107" ca="1" si="225">SUM(W104:W106)</f>
        <v>0</v>
      </c>
      <c r="X107" s="663">
        <f t="shared" ref="X107" ca="1" si="226">SUM(X104:X106)</f>
        <v>0</v>
      </c>
      <c r="Y107" s="663">
        <f t="shared" ref="Y107" ca="1" si="227">SUM(Y104:Y106)</f>
        <v>0</v>
      </c>
      <c r="Z107" s="663">
        <f t="shared" ref="Z107" ca="1" si="228">SUM(Z104:Z106)</f>
        <v>0</v>
      </c>
      <c r="AA107" s="663">
        <f t="shared" ref="AA107" ca="1" si="229">SUM(AA104:AA106)</f>
        <v>0</v>
      </c>
      <c r="AB107" s="663">
        <f t="shared" ref="AB107" ca="1" si="230">SUM(AB104:AB106)</f>
        <v>0</v>
      </c>
      <c r="AC107" s="663">
        <f t="shared" ref="AC107" ca="1" si="231">SUM(AC104:AC106)</f>
        <v>0</v>
      </c>
      <c r="AD107" s="663">
        <f t="shared" ref="AD107" ca="1" si="232">SUM(AD104:AD106)</f>
        <v>0</v>
      </c>
      <c r="AE107" s="663">
        <f t="shared" ref="AE107" ca="1" si="233">SUM(AE104:AE106)</f>
        <v>0</v>
      </c>
      <c r="AF107" s="663">
        <f t="shared" ref="AF107" ca="1" si="234">SUM(AF104:AF106)</f>
        <v>0</v>
      </c>
      <c r="AG107" s="663">
        <f t="shared" ref="AG107" ca="1" si="235">SUM(AG104:AG106)</f>
        <v>0</v>
      </c>
      <c r="AH107" s="663">
        <f t="shared" ref="AH107" ca="1" si="236">SUM(AH104:AH106)</f>
        <v>0</v>
      </c>
      <c r="AI107" s="663">
        <f t="shared" ref="AI107" ca="1" si="237">SUM(AI104:AI106)</f>
        <v>0</v>
      </c>
      <c r="AJ107" s="663">
        <f t="shared" ref="AJ107" ca="1" si="238">SUM(AJ104:AJ106)</f>
        <v>0</v>
      </c>
      <c r="AK107" s="663">
        <f t="shared" ref="AK107" ca="1" si="239">SUM(AK104:AK106)</f>
        <v>0</v>
      </c>
      <c r="AL107" s="663">
        <f t="shared" ref="AL107" ca="1" si="240">SUM(AL104:AL106)</f>
        <v>0</v>
      </c>
      <c r="AM107" s="663">
        <f t="shared" ref="AM107" ca="1" si="241">SUM(AM104:AM106)</f>
        <v>0</v>
      </c>
      <c r="AN107" s="663">
        <f t="shared" ref="AN107" ca="1" si="242">SUM(AN104:AN106)</f>
        <v>0</v>
      </c>
      <c r="AO107" s="663">
        <f t="shared" ref="AO107" ca="1" si="243">SUM(AO104:AO106)</f>
        <v>0</v>
      </c>
      <c r="AP107" s="663">
        <f t="shared" ref="AP107" ca="1" si="244">SUM(AP104:AP106)</f>
        <v>0</v>
      </c>
      <c r="AQ107" s="663">
        <f t="shared" ref="AQ107" ca="1" si="245">SUM(AQ104:AQ106)</f>
        <v>0</v>
      </c>
      <c r="AR107" s="663">
        <f t="shared" ref="AR107" ca="1" si="246">SUM(AR104:AR106)</f>
        <v>0</v>
      </c>
      <c r="AS107" s="663">
        <f t="shared" ref="AS107" ca="1" si="247">SUM(AS104:AS106)</f>
        <v>0</v>
      </c>
      <c r="AT107" s="663">
        <f t="shared" ref="AT107" ca="1" si="248">SUM(AT104:AT106)</f>
        <v>0</v>
      </c>
      <c r="AU107" s="663">
        <f t="shared" ref="AU107" ca="1" si="249">SUM(AU104:AU106)</f>
        <v>0</v>
      </c>
      <c r="AV107" s="663">
        <f t="shared" ref="AV107" ca="1" si="250">SUM(AV104:AV106)</f>
        <v>0</v>
      </c>
      <c r="AW107" s="663">
        <f t="shared" ref="AW107" ca="1" si="251">SUM(AW104:AW106)</f>
        <v>0</v>
      </c>
      <c r="AX107" s="663">
        <f t="shared" ref="AX107" ca="1" si="252">SUM(AX104:AX106)</f>
        <v>0</v>
      </c>
      <c r="AY107" s="663">
        <f t="shared" ref="AY107" ca="1" si="253">SUM(AY104:AY106)</f>
        <v>0</v>
      </c>
      <c r="AZ107" s="663">
        <f t="shared" ref="AZ107" ca="1" si="254">SUM(AZ104:AZ106)</f>
        <v>0</v>
      </c>
      <c r="BA107" s="663">
        <f t="shared" ref="BA107" ca="1" si="255">SUM(BA104:BA106)</f>
        <v>0</v>
      </c>
      <c r="BB107" s="663">
        <f t="shared" ref="BB107" ca="1" si="256">SUM(BB104:BB106)</f>
        <v>0</v>
      </c>
      <c r="BC107" s="663">
        <f t="shared" ref="BC107" ca="1" si="257">SUM(BC104:BC106)</f>
        <v>0</v>
      </c>
      <c r="BD107" s="663">
        <f t="shared" ref="BD107" ca="1" si="258">SUM(BD104:BD106)</f>
        <v>0</v>
      </c>
      <c r="BE107" s="663">
        <f t="shared" ref="BE107" ca="1" si="259">SUM(BE104:BE106)</f>
        <v>0</v>
      </c>
      <c r="BF107" s="663">
        <f t="shared" ref="BF107" ca="1" si="260">SUM(BF104:BF106)</f>
        <v>0</v>
      </c>
      <c r="BG107" s="663">
        <f t="shared" ref="BG107" ca="1" si="261">SUM(BG104:BG106)</f>
        <v>0</v>
      </c>
      <c r="BH107" s="663">
        <f t="shared" ref="BH107" ca="1" si="262">SUM(BH104:BH106)</f>
        <v>0</v>
      </c>
      <c r="BI107" s="663">
        <f t="shared" ref="BI107" ca="1" si="263">SUM(BI104:BI106)</f>
        <v>0</v>
      </c>
      <c r="BJ107" s="663">
        <f t="shared" ref="BJ107" ca="1" si="264">SUM(BJ104:BJ106)</f>
        <v>0</v>
      </c>
      <c r="BK107" s="663">
        <f t="shared" ref="BK107" ca="1" si="265">SUM(BK104:BK106)</f>
        <v>0</v>
      </c>
      <c r="BL107" s="663">
        <f t="shared" ref="BL107" ca="1" si="266">SUM(BL104:BL106)</f>
        <v>0</v>
      </c>
      <c r="BM107" s="663">
        <f t="shared" ref="BM107" ca="1" si="267">SUM(BM104:BM106)</f>
        <v>0</v>
      </c>
      <c r="BN107" s="663">
        <f t="shared" ref="BN107" ca="1" si="268">SUM(BN104:BN106)</f>
        <v>0</v>
      </c>
      <c r="BO107" s="663">
        <f t="shared" ref="BO107" ca="1" si="269">SUM(BO104:BO106)</f>
        <v>0</v>
      </c>
      <c r="BP107" s="663">
        <f t="shared" ref="BP107" ca="1" si="270">SUM(BP104:BP106)</f>
        <v>0</v>
      </c>
      <c r="BQ107" s="663">
        <f t="shared" ref="BQ107" ca="1" si="271">SUM(BQ104:BQ106)</f>
        <v>0</v>
      </c>
      <c r="BR107" s="663">
        <f t="shared" ref="BR107" ca="1" si="272">SUM(BR104:BR106)</f>
        <v>0</v>
      </c>
      <c r="BS107" s="663">
        <f t="shared" ref="BS107" ca="1" si="273">SUM(BS104:BS106)</f>
        <v>0</v>
      </c>
      <c r="BT107" s="663">
        <f t="shared" ref="BT107" ca="1" si="274">SUM(BT104:BT106)</f>
        <v>0</v>
      </c>
      <c r="BU107" s="663">
        <f t="shared" ref="BU107" ca="1" si="275">SUM(BU104:BU106)</f>
        <v>0</v>
      </c>
      <c r="BV107" s="663">
        <f t="shared" ref="BV107" ca="1" si="276">SUM(BV104:BV106)</f>
        <v>0</v>
      </c>
      <c r="BW107" s="663">
        <f t="shared" ref="BW107" ca="1" si="277">SUM(BW104:BW106)</f>
        <v>0</v>
      </c>
      <c r="BX107" s="663">
        <f t="shared" ref="BX107" ca="1" si="278">SUM(BX104:BX106)</f>
        <v>0</v>
      </c>
      <c r="BY107" s="663">
        <f t="shared" ref="BY107" ca="1" si="279">SUM(BY104:BY106)</f>
        <v>0</v>
      </c>
      <c r="BZ107" s="663">
        <f t="shared" ref="BZ107" ca="1" si="280">SUM(BZ104:BZ106)</f>
        <v>0</v>
      </c>
      <c r="CA107" s="663">
        <f t="shared" ref="CA107" ca="1" si="281">SUM(CA104:CA106)</f>
        <v>0</v>
      </c>
      <c r="CB107" s="663">
        <f t="shared" ref="CB107" ca="1" si="282">SUM(CB104:CB106)</f>
        <v>0</v>
      </c>
      <c r="CC107" s="663">
        <f t="shared" ref="CC107" ca="1" si="283">SUM(CC104:CC106)</f>
        <v>0</v>
      </c>
      <c r="CD107" s="663">
        <f t="shared" ref="CD107" ca="1" si="284">SUM(CD104:CD106)</f>
        <v>0</v>
      </c>
      <c r="CE107" s="663">
        <f t="shared" ref="CE107" ca="1" si="285">SUM(CE104:CE106)</f>
        <v>0</v>
      </c>
      <c r="CF107" s="663">
        <f t="shared" ref="CF107" ca="1" si="286">SUM(CF104:CF106)</f>
        <v>0</v>
      </c>
      <c r="CG107" s="663">
        <f t="shared" ref="CG107" ca="1" si="287">SUM(CG104:CG106)</f>
        <v>0</v>
      </c>
      <c r="CH107" s="663">
        <f t="shared" ref="CH107" ca="1" si="288">SUM(CH104:CH106)</f>
        <v>0</v>
      </c>
      <c r="CI107" s="663">
        <f t="shared" ref="CI107" ca="1" si="289">SUM(CI104:CI106)</f>
        <v>0</v>
      </c>
      <c r="CJ107" s="663">
        <f t="shared" ref="CJ107" ca="1" si="290">SUM(CJ104:CJ106)</f>
        <v>0</v>
      </c>
      <c r="CK107" s="663">
        <f t="shared" ref="CK107" ca="1" si="291">SUM(CK104:CK106)</f>
        <v>0</v>
      </c>
      <c r="CL107" s="663">
        <f t="shared" ref="CL107" ca="1" si="292">SUM(CL104:CL106)</f>
        <v>0</v>
      </c>
      <c r="CM107" s="663">
        <f t="shared" ref="CM107" ca="1" si="293">SUM(CM104:CM106)</f>
        <v>0</v>
      </c>
      <c r="CN107" s="663">
        <f t="shared" ref="CN107" ca="1" si="294">SUM(CN104:CN106)</f>
        <v>0</v>
      </c>
      <c r="CO107" s="663">
        <f t="shared" ref="CO107" ca="1" si="295">SUM(CO104:CO106)</f>
        <v>0</v>
      </c>
      <c r="CP107" s="663">
        <f t="shared" ref="CP107" ca="1" si="296">SUM(CP104:CP106)</f>
        <v>0</v>
      </c>
      <c r="CQ107" s="663">
        <f t="shared" ref="CQ107" ca="1" si="297">SUM(CQ104:CQ106)</f>
        <v>0</v>
      </c>
      <c r="CR107" s="663">
        <f t="shared" ref="CR107" ca="1" si="298">SUM(CR104:CR106)</f>
        <v>0</v>
      </c>
      <c r="CS107" s="663">
        <f t="shared" ref="CS107" ca="1" si="299">SUM(CS104:CS106)</f>
        <v>0</v>
      </c>
      <c r="CT107" s="663">
        <f t="shared" ref="CT107" ca="1" si="300">SUM(CT104:CT106)</f>
        <v>0</v>
      </c>
      <c r="CU107" s="663">
        <f t="shared" ref="CU107" ca="1" si="301">SUM(CU104:CU106)</f>
        <v>0</v>
      </c>
      <c r="CV107" s="663">
        <f t="shared" ref="CV107" ca="1" si="302">SUM(CV104:CV106)</f>
        <v>0</v>
      </c>
      <c r="CW107" s="663">
        <f t="shared" ref="CW107" ca="1" si="303">SUM(CW104:CW106)</f>
        <v>0</v>
      </c>
      <c r="CX107" s="663">
        <f t="shared" ref="CX107" ca="1" si="304">SUM(CX104:CX106)</f>
        <v>0</v>
      </c>
      <c r="CY107" s="663">
        <f t="shared" ref="CY107" ca="1" si="305">SUM(CY104:CY106)</f>
        <v>0</v>
      </c>
      <c r="CZ107" s="663">
        <f t="shared" ref="CZ107" ca="1" si="306">SUM(CZ104:CZ106)</f>
        <v>0</v>
      </c>
      <c r="DA107" s="663">
        <f t="shared" ref="DA107" ca="1" si="307">SUM(DA104:DA106)</f>
        <v>0</v>
      </c>
      <c r="DB107" s="663">
        <f t="shared" ref="DB107" ca="1" si="308">SUM(DB104:DB106)</f>
        <v>0</v>
      </c>
      <c r="DC107" s="663">
        <f t="shared" ref="DC107" ca="1" si="309">SUM(DC104:DC106)</f>
        <v>0</v>
      </c>
      <c r="DD107" s="663">
        <f t="shared" ref="DD107" ca="1" si="310">SUM(DD104:DD106)</f>
        <v>0</v>
      </c>
      <c r="DE107" s="663">
        <f t="shared" ref="DE107" ca="1" si="311">SUM(DE104:DE106)</f>
        <v>0</v>
      </c>
      <c r="DF107" s="663">
        <f t="shared" ref="DF107" ca="1" si="312">SUM(DF104:DF106)</f>
        <v>0</v>
      </c>
      <c r="DG107" s="663">
        <f t="shared" ref="DG107" ca="1" si="313">SUM(DG104:DG106)</f>
        <v>0</v>
      </c>
      <c r="DH107" s="663">
        <f t="shared" ref="DH107" ca="1" si="314">SUM(DH104:DH106)</f>
        <v>0</v>
      </c>
      <c r="DI107" s="663">
        <f t="shared" ref="DI107" ca="1" si="315">SUM(DI104:DI106)</f>
        <v>0</v>
      </c>
      <c r="DJ107" s="663">
        <f t="shared" ref="DJ107" ca="1" si="316">SUM(DJ104:DJ106)</f>
        <v>0</v>
      </c>
    </row>
    <row r="108" spans="1:114" s="272" customFormat="1">
      <c r="A108" s="351"/>
      <c r="H108" s="655"/>
      <c r="I108" s="279"/>
      <c r="J108" s="666"/>
      <c r="K108" s="666"/>
      <c r="L108" s="666"/>
      <c r="M108" s="666"/>
      <c r="N108" s="666"/>
      <c r="O108" s="666"/>
      <c r="P108" s="666"/>
      <c r="Q108" s="666"/>
      <c r="R108" s="666"/>
      <c r="S108" s="666"/>
      <c r="T108" s="666"/>
      <c r="U108" s="666"/>
      <c r="V108" s="666"/>
      <c r="W108" s="666"/>
      <c r="X108" s="666"/>
      <c r="Y108" s="666"/>
    </row>
    <row r="109" spans="1:114" s="272" customFormat="1">
      <c r="A109" s="351"/>
      <c r="B109" s="272" t="s">
        <v>584</v>
      </c>
      <c r="H109" s="655"/>
      <c r="I109" s="279"/>
    </row>
    <row r="110" spans="1:114" s="272" customFormat="1">
      <c r="A110" s="351"/>
      <c r="B110" s="665" t="s">
        <v>585</v>
      </c>
      <c r="H110" s="655" t="s">
        <v>0</v>
      </c>
      <c r="I110" s="663">
        <f t="shared" ref="I110:I112" ca="1" si="317">SUM(J110:DJ110)</f>
        <v>3866065.199532669</v>
      </c>
      <c r="J110" s="282">
        <f t="shared" ref="J110:AO110" ca="1" si="318">N(J13&lt;&gt;0)*MAX(J100,0)</f>
        <v>55245.17250510474</v>
      </c>
      <c r="K110" s="282">
        <f t="shared" ca="1" si="318"/>
        <v>53853.981174397115</v>
      </c>
      <c r="L110" s="282">
        <f t="shared" ca="1" si="318"/>
        <v>58233.462032868862</v>
      </c>
      <c r="M110" s="282">
        <f t="shared" ca="1" si="318"/>
        <v>56221.291971260624</v>
      </c>
      <c r="N110" s="282">
        <f t="shared" ca="1" si="318"/>
        <v>34155.301024921668</v>
      </c>
      <c r="O110" s="282">
        <f t="shared" ca="1" si="318"/>
        <v>32835.234855458075</v>
      </c>
      <c r="P110" s="282">
        <f t="shared" ca="1" si="318"/>
        <v>29266.395395904845</v>
      </c>
      <c r="Q110" s="282">
        <f t="shared" ca="1" si="318"/>
        <v>26494.587188037207</v>
      </c>
      <c r="R110" s="282">
        <f t="shared" ca="1" si="318"/>
        <v>45685.990824270302</v>
      </c>
      <c r="S110" s="282">
        <f t="shared" ca="1" si="318"/>
        <v>44302.111781373053</v>
      </c>
      <c r="T110" s="282">
        <f t="shared" ca="1" si="318"/>
        <v>47043.075810494134</v>
      </c>
      <c r="U110" s="282">
        <f t="shared" ca="1" si="318"/>
        <v>39546.732374831779</v>
      </c>
      <c r="V110" s="282">
        <f t="shared" ca="1" si="318"/>
        <v>37962.633294884363</v>
      </c>
      <c r="W110" s="282">
        <f t="shared" ca="1" si="318"/>
        <v>36565.87534438209</v>
      </c>
      <c r="X110" s="282">
        <f t="shared" ca="1" si="318"/>
        <v>41026.096277469507</v>
      </c>
      <c r="Y110" s="282">
        <f t="shared" ca="1" si="318"/>
        <v>39635.909096647214</v>
      </c>
      <c r="Z110" s="282">
        <f t="shared" ca="1" si="318"/>
        <v>38307.821667117729</v>
      </c>
      <c r="AA110" s="282">
        <f t="shared" ca="1" si="318"/>
        <v>36850.674984943558</v>
      </c>
      <c r="AB110" s="282">
        <f t="shared" ca="1" si="318"/>
        <v>41474.047560778861</v>
      </c>
      <c r="AC110" s="282">
        <f t="shared" ca="1" si="318"/>
        <v>40015.156339471694</v>
      </c>
      <c r="AD110" s="282">
        <f t="shared" ca="1" si="318"/>
        <v>38602.220162632366</v>
      </c>
      <c r="AE110" s="282">
        <f t="shared" ca="1" si="318"/>
        <v>37074.403458515604</v>
      </c>
      <c r="AF110" s="282">
        <f t="shared" ca="1" si="318"/>
        <v>41850.192282464574</v>
      </c>
      <c r="AG110" s="282">
        <f t="shared" ca="1" si="318"/>
        <v>40315.960721357056</v>
      </c>
      <c r="AH110" s="282">
        <f t="shared" ca="1" si="318"/>
        <v>38770.465869821972</v>
      </c>
      <c r="AI110" s="282">
        <f t="shared" ca="1" si="318"/>
        <v>37178.845523519762</v>
      </c>
      <c r="AJ110" s="282">
        <f t="shared" ca="1" si="318"/>
        <v>42094.026975168199</v>
      </c>
      <c r="AK110" s="282">
        <f t="shared" ca="1" si="318"/>
        <v>40462.453319001645</v>
      </c>
      <c r="AL110" s="282">
        <f t="shared" ca="1" si="318"/>
        <v>38803.655356191586</v>
      </c>
      <c r="AM110" s="282">
        <f t="shared" ca="1" si="318"/>
        <v>37018.833411716485</v>
      </c>
      <c r="AN110" s="282">
        <f t="shared" ca="1" si="318"/>
        <v>42008.037597413342</v>
      </c>
      <c r="AO110" s="282">
        <f t="shared" ca="1" si="318"/>
        <v>40196.440312155624</v>
      </c>
      <c r="AP110" s="282">
        <f t="shared" ref="AP110:BU110" ca="1" si="319">N(AP13&lt;&gt;0)*MAX(AP100,0)</f>
        <v>38397.80169288363</v>
      </c>
      <c r="AQ110" s="282">
        <f t="shared" ca="1" si="319"/>
        <v>36523.14354846553</v>
      </c>
      <c r="AR110" s="282">
        <f t="shared" ca="1" si="319"/>
        <v>41687.091663493149</v>
      </c>
      <c r="AS110" s="282">
        <f t="shared" ca="1" si="319"/>
        <v>39783.63300980557</v>
      </c>
      <c r="AT110" s="282">
        <f t="shared" ca="1" si="319"/>
        <v>37901.156599069771</v>
      </c>
      <c r="AU110" s="282">
        <f t="shared" ca="1" si="319"/>
        <v>35947.947601637941</v>
      </c>
      <c r="AV110" s="282">
        <f t="shared" ca="1" si="319"/>
        <v>41320.533372941587</v>
      </c>
      <c r="AW110" s="282">
        <f t="shared" ca="1" si="319"/>
        <v>39335.079286528169</v>
      </c>
      <c r="AX110" s="282">
        <f t="shared" ca="1" si="319"/>
        <v>37340.993773443668</v>
      </c>
      <c r="AY110" s="282">
        <f t="shared" ca="1" si="319"/>
        <v>35306.265062865365</v>
      </c>
      <c r="AZ110" s="282">
        <f t="shared" ca="1" si="319"/>
        <v>40893.021577078733</v>
      </c>
      <c r="BA110" s="282">
        <f t="shared" ca="1" si="319"/>
        <v>38809.203979403494</v>
      </c>
      <c r="BB110" s="282">
        <f t="shared" ca="1" si="319"/>
        <v>36729.940160579426</v>
      </c>
      <c r="BC110" s="282">
        <f t="shared" ca="1" si="319"/>
        <v>34589.108086745473</v>
      </c>
      <c r="BD110" s="282">
        <f t="shared" ca="1" si="319"/>
        <v>40399.234197896723</v>
      </c>
      <c r="BE110" s="282">
        <f t="shared" ca="1" si="319"/>
        <v>38218.435315120827</v>
      </c>
      <c r="BF110" s="282">
        <f t="shared" ca="1" si="319"/>
        <v>36035.727104670521</v>
      </c>
      <c r="BG110" s="282">
        <f t="shared" ca="1" si="319"/>
        <v>33794.396869898301</v>
      </c>
      <c r="BH110" s="282">
        <f t="shared" ca="1" si="319"/>
        <v>39848.173512439338</v>
      </c>
      <c r="BI110" s="282">
        <f t="shared" ca="1" si="319"/>
        <v>37562.735778569171</v>
      </c>
      <c r="BJ110" s="282">
        <f t="shared" ca="1" si="319"/>
        <v>35271.196953156359</v>
      </c>
      <c r="BK110" s="282">
        <f t="shared" ca="1" si="319"/>
        <v>32925.954702027368</v>
      </c>
      <c r="BL110" s="282">
        <f t="shared" ca="1" si="319"/>
        <v>39231.997172938223</v>
      </c>
      <c r="BM110" s="282">
        <f t="shared" ca="1" si="319"/>
        <v>36839.45586382076</v>
      </c>
      <c r="BN110" s="282">
        <f t="shared" ca="1" si="319"/>
        <v>34442.907035314354</v>
      </c>
      <c r="BO110" s="282">
        <f t="shared" ca="1" si="319"/>
        <v>32010.825635622736</v>
      </c>
      <c r="BP110" s="282">
        <f t="shared" ca="1" si="319"/>
        <v>38590.948366379693</v>
      </c>
      <c r="BQ110" s="282">
        <f t="shared" ca="1" si="319"/>
        <v>36100.888405841346</v>
      </c>
      <c r="BR110" s="282">
        <f t="shared" ca="1" si="319"/>
        <v>33577.376161020897</v>
      </c>
      <c r="BS110" s="282">
        <f t="shared" ca="1" si="319"/>
        <v>30994.099262816846</v>
      </c>
      <c r="BT110" s="282">
        <f t="shared" ca="1" si="319"/>
        <v>37789.690303754192</v>
      </c>
      <c r="BU110" s="282">
        <f t="shared" ca="1" si="319"/>
        <v>35150.930746740807</v>
      </c>
      <c r="BV110" s="282">
        <f t="shared" ref="BV110:DA110" ca="1" si="320">N(BV13&lt;&gt;0)*MAX(BV100,0)</f>
        <v>32490.448279468263</v>
      </c>
      <c r="BW110" s="282">
        <f t="shared" ca="1" si="320"/>
        <v>29784.915772499618</v>
      </c>
      <c r="BX110" s="282">
        <f t="shared" ca="1" si="320"/>
        <v>42669.754871454832</v>
      </c>
      <c r="BY110" s="282">
        <f t="shared" ca="1" si="320"/>
        <v>39890.090517016157</v>
      </c>
      <c r="BZ110" s="282">
        <f t="shared" ca="1" si="320"/>
        <v>37070.336429067269</v>
      </c>
      <c r="CA110" s="282">
        <f t="shared" ca="1" si="320"/>
        <v>34206.194776003656</v>
      </c>
      <c r="CB110" s="282">
        <f t="shared" ca="1" si="320"/>
        <v>41489.347785265047</v>
      </c>
      <c r="CC110" s="282">
        <f t="shared" ca="1" si="320"/>
        <v>43563.39792038445</v>
      </c>
      <c r="CD110" s="282">
        <f t="shared" ca="1" si="320"/>
        <v>40595.27030103618</v>
      </c>
      <c r="CE110" s="282">
        <f t="shared" ca="1" si="320"/>
        <v>37574.611029360203</v>
      </c>
      <c r="CF110" s="282">
        <f t="shared" ca="1" si="320"/>
        <v>45105.194477956873</v>
      </c>
      <c r="CG110" s="282">
        <f t="shared" ca="1" si="320"/>
        <v>42016.895591389235</v>
      </c>
      <c r="CH110" s="282">
        <f t="shared" ca="1" si="320"/>
        <v>38899.731340879574</v>
      </c>
      <c r="CI110" s="282">
        <f t="shared" ca="1" si="320"/>
        <v>35737.333025058979</v>
      </c>
      <c r="CJ110" s="282">
        <f t="shared" ca="1" si="320"/>
        <v>43553.446483636551</v>
      </c>
      <c r="CK110" s="282">
        <f t="shared" ca="1" si="320"/>
        <v>40323.458712731968</v>
      </c>
      <c r="CL110" s="282">
        <f t="shared" ca="1" si="320"/>
        <v>37063.107845007245</v>
      </c>
      <c r="CM110" s="282">
        <f t="shared" ca="1" si="320"/>
        <v>33757.009764213501</v>
      </c>
      <c r="CN110" s="282">
        <f t="shared" ca="1" si="320"/>
        <v>41868.668075282927</v>
      </c>
      <c r="CO110" s="282">
        <f t="shared" ca="1" si="320"/>
        <v>38491.907370765388</v>
      </c>
      <c r="CP110" s="282">
        <f t="shared" ca="1" si="320"/>
        <v>35081.223230324351</v>
      </c>
      <c r="CQ110" s="282">
        <f t="shared" ca="1" si="320"/>
        <v>31625.215486358531</v>
      </c>
      <c r="CR110" s="282">
        <f t="shared" ca="1" si="320"/>
        <v>40044.865133601837</v>
      </c>
      <c r="CS110" s="282">
        <f t="shared" ca="1" si="320"/>
        <v>36513.993176649979</v>
      </c>
      <c r="CT110" s="282">
        <f t="shared" ca="1" si="320"/>
        <v>32945.572253683233</v>
      </c>
      <c r="CU110" s="282">
        <f t="shared" ca="1" si="320"/>
        <v>29334.185483141264</v>
      </c>
      <c r="CV110" s="282">
        <f t="shared" ca="1" si="320"/>
        <v>38073.721607733009</v>
      </c>
      <c r="CW110" s="282">
        <f t="shared" ca="1" si="320"/>
        <v>34382.135313076578</v>
      </c>
      <c r="CX110" s="282">
        <f t="shared" ca="1" si="320"/>
        <v>30652.306640440336</v>
      </c>
      <c r="CY110" s="282">
        <f t="shared" ca="1" si="320"/>
        <v>26876.801304498498</v>
      </c>
      <c r="CZ110" s="282">
        <f t="shared" ca="1" si="320"/>
        <v>35948.585394043475</v>
      </c>
      <c r="DA110" s="282">
        <f t="shared" ca="1" si="320"/>
        <v>32089.405982113822</v>
      </c>
      <c r="DB110" s="282">
        <f t="shared" ref="DB110:DJ110" ca="1" si="321">N(DB13&lt;&gt;0)*MAX(DB100,0)</f>
        <v>28190.220097017766</v>
      </c>
      <c r="DC110" s="282">
        <f t="shared" ca="1" si="321"/>
        <v>24243.575331539032</v>
      </c>
      <c r="DD110" s="282">
        <f t="shared" ca="1" si="321"/>
        <v>33660.453608233249</v>
      </c>
      <c r="DE110" s="282">
        <f t="shared" ca="1" si="321"/>
        <v>29627.515228721924</v>
      </c>
      <c r="DF110" s="282">
        <f t="shared" ca="1" si="321"/>
        <v>25549.732681294729</v>
      </c>
      <c r="DG110" s="282">
        <f t="shared" ca="1" si="321"/>
        <v>21426.634689245795</v>
      </c>
      <c r="DH110" s="282">
        <f t="shared" ca="1" si="321"/>
        <v>31200.957224927639</v>
      </c>
      <c r="DI110" s="282">
        <f t="shared" ca="1" si="321"/>
        <v>0</v>
      </c>
      <c r="DJ110" s="282">
        <f t="shared" ca="1" si="321"/>
        <v>0</v>
      </c>
    </row>
    <row r="111" spans="1:114" s="272" customFormat="1">
      <c r="A111" s="351"/>
      <c r="B111" s="665" t="s">
        <v>583</v>
      </c>
      <c r="H111" s="655" t="s">
        <v>0</v>
      </c>
      <c r="I111" s="663">
        <f t="shared" ca="1" si="317"/>
        <v>0</v>
      </c>
      <c r="J111" s="666">
        <f ca="1">J106</f>
        <v>0</v>
      </c>
      <c r="K111" s="666">
        <f t="shared" ref="K111:BV111" ca="1" si="322">K106</f>
        <v>0</v>
      </c>
      <c r="L111" s="666">
        <f t="shared" ca="1" si="322"/>
        <v>0</v>
      </c>
      <c r="M111" s="666">
        <f t="shared" ca="1" si="322"/>
        <v>0</v>
      </c>
      <c r="N111" s="666">
        <f t="shared" ca="1" si="322"/>
        <v>0</v>
      </c>
      <c r="O111" s="666">
        <f t="shared" ca="1" si="322"/>
        <v>0</v>
      </c>
      <c r="P111" s="666">
        <f t="shared" ca="1" si="322"/>
        <v>0</v>
      </c>
      <c r="Q111" s="666">
        <f t="shared" ca="1" si="322"/>
        <v>0</v>
      </c>
      <c r="R111" s="666">
        <f t="shared" ca="1" si="322"/>
        <v>0</v>
      </c>
      <c r="S111" s="666">
        <f t="shared" ca="1" si="322"/>
        <v>0</v>
      </c>
      <c r="T111" s="666">
        <f t="shared" ca="1" si="322"/>
        <v>0</v>
      </c>
      <c r="U111" s="666">
        <f t="shared" ca="1" si="322"/>
        <v>0</v>
      </c>
      <c r="V111" s="666">
        <f t="shared" ca="1" si="322"/>
        <v>0</v>
      </c>
      <c r="W111" s="666">
        <f t="shared" ca="1" si="322"/>
        <v>0</v>
      </c>
      <c r="X111" s="666">
        <f t="shared" ca="1" si="322"/>
        <v>0</v>
      </c>
      <c r="Y111" s="666">
        <f t="shared" ca="1" si="322"/>
        <v>0</v>
      </c>
      <c r="Z111" s="666">
        <f t="shared" ca="1" si="322"/>
        <v>0</v>
      </c>
      <c r="AA111" s="666">
        <f t="shared" ca="1" si="322"/>
        <v>0</v>
      </c>
      <c r="AB111" s="666">
        <f t="shared" ca="1" si="322"/>
        <v>0</v>
      </c>
      <c r="AC111" s="666">
        <f t="shared" ca="1" si="322"/>
        <v>0</v>
      </c>
      <c r="AD111" s="666">
        <f t="shared" ca="1" si="322"/>
        <v>0</v>
      </c>
      <c r="AE111" s="666">
        <f t="shared" ca="1" si="322"/>
        <v>0</v>
      </c>
      <c r="AF111" s="666">
        <f t="shared" ca="1" si="322"/>
        <v>0</v>
      </c>
      <c r="AG111" s="666">
        <f t="shared" ca="1" si="322"/>
        <v>0</v>
      </c>
      <c r="AH111" s="666">
        <f t="shared" ca="1" si="322"/>
        <v>0</v>
      </c>
      <c r="AI111" s="666">
        <f t="shared" ca="1" si="322"/>
        <v>0</v>
      </c>
      <c r="AJ111" s="666">
        <f t="shared" ca="1" si="322"/>
        <v>0</v>
      </c>
      <c r="AK111" s="666">
        <f t="shared" ca="1" si="322"/>
        <v>0</v>
      </c>
      <c r="AL111" s="666">
        <f t="shared" ca="1" si="322"/>
        <v>0</v>
      </c>
      <c r="AM111" s="666">
        <f t="shared" ca="1" si="322"/>
        <v>0</v>
      </c>
      <c r="AN111" s="666">
        <f t="shared" ca="1" si="322"/>
        <v>0</v>
      </c>
      <c r="AO111" s="666">
        <f t="shared" ca="1" si="322"/>
        <v>0</v>
      </c>
      <c r="AP111" s="666">
        <f t="shared" ca="1" si="322"/>
        <v>0</v>
      </c>
      <c r="AQ111" s="666">
        <f t="shared" ca="1" si="322"/>
        <v>0</v>
      </c>
      <c r="AR111" s="666">
        <f t="shared" ca="1" si="322"/>
        <v>0</v>
      </c>
      <c r="AS111" s="666">
        <f t="shared" ca="1" si="322"/>
        <v>0</v>
      </c>
      <c r="AT111" s="666">
        <f t="shared" ca="1" si="322"/>
        <v>0</v>
      </c>
      <c r="AU111" s="666">
        <f t="shared" ca="1" si="322"/>
        <v>0</v>
      </c>
      <c r="AV111" s="666">
        <f t="shared" ca="1" si="322"/>
        <v>0</v>
      </c>
      <c r="AW111" s="666">
        <f t="shared" ca="1" si="322"/>
        <v>0</v>
      </c>
      <c r="AX111" s="666">
        <f t="shared" ca="1" si="322"/>
        <v>0</v>
      </c>
      <c r="AY111" s="666">
        <f t="shared" ca="1" si="322"/>
        <v>0</v>
      </c>
      <c r="AZ111" s="666">
        <f t="shared" ca="1" si="322"/>
        <v>0</v>
      </c>
      <c r="BA111" s="666">
        <f t="shared" ca="1" si="322"/>
        <v>0</v>
      </c>
      <c r="BB111" s="666">
        <f t="shared" ca="1" si="322"/>
        <v>0</v>
      </c>
      <c r="BC111" s="666">
        <f t="shared" ca="1" si="322"/>
        <v>0</v>
      </c>
      <c r="BD111" s="666">
        <f t="shared" ca="1" si="322"/>
        <v>0</v>
      </c>
      <c r="BE111" s="666">
        <f t="shared" ca="1" si="322"/>
        <v>0</v>
      </c>
      <c r="BF111" s="666">
        <f t="shared" ca="1" si="322"/>
        <v>0</v>
      </c>
      <c r="BG111" s="666">
        <f t="shared" ca="1" si="322"/>
        <v>0</v>
      </c>
      <c r="BH111" s="666">
        <f t="shared" ca="1" si="322"/>
        <v>0</v>
      </c>
      <c r="BI111" s="666">
        <f t="shared" ca="1" si="322"/>
        <v>0</v>
      </c>
      <c r="BJ111" s="666">
        <f t="shared" ca="1" si="322"/>
        <v>0</v>
      </c>
      <c r="BK111" s="666">
        <f t="shared" ca="1" si="322"/>
        <v>0</v>
      </c>
      <c r="BL111" s="666">
        <f t="shared" ca="1" si="322"/>
        <v>0</v>
      </c>
      <c r="BM111" s="666">
        <f t="shared" ca="1" si="322"/>
        <v>0</v>
      </c>
      <c r="BN111" s="666">
        <f t="shared" ca="1" si="322"/>
        <v>0</v>
      </c>
      <c r="BO111" s="666">
        <f t="shared" ca="1" si="322"/>
        <v>0</v>
      </c>
      <c r="BP111" s="666">
        <f t="shared" ca="1" si="322"/>
        <v>0</v>
      </c>
      <c r="BQ111" s="666">
        <f t="shared" ca="1" si="322"/>
        <v>0</v>
      </c>
      <c r="BR111" s="666">
        <f t="shared" ca="1" si="322"/>
        <v>0</v>
      </c>
      <c r="BS111" s="666">
        <f t="shared" ca="1" si="322"/>
        <v>0</v>
      </c>
      <c r="BT111" s="666">
        <f t="shared" ca="1" si="322"/>
        <v>0</v>
      </c>
      <c r="BU111" s="666">
        <f t="shared" ca="1" si="322"/>
        <v>0</v>
      </c>
      <c r="BV111" s="666">
        <f t="shared" ca="1" si="322"/>
        <v>0</v>
      </c>
      <c r="BW111" s="666">
        <f t="shared" ref="BW111:DJ111" ca="1" si="323">BW106</f>
        <v>0</v>
      </c>
      <c r="BX111" s="666">
        <f t="shared" ca="1" si="323"/>
        <v>0</v>
      </c>
      <c r="BY111" s="666">
        <f t="shared" ca="1" si="323"/>
        <v>0</v>
      </c>
      <c r="BZ111" s="666">
        <f t="shared" ca="1" si="323"/>
        <v>0</v>
      </c>
      <c r="CA111" s="666">
        <f t="shared" ca="1" si="323"/>
        <v>0</v>
      </c>
      <c r="CB111" s="666">
        <f t="shared" ca="1" si="323"/>
        <v>0</v>
      </c>
      <c r="CC111" s="666">
        <f t="shared" ca="1" si="323"/>
        <v>0</v>
      </c>
      <c r="CD111" s="666">
        <f t="shared" ca="1" si="323"/>
        <v>0</v>
      </c>
      <c r="CE111" s="666">
        <f t="shared" ca="1" si="323"/>
        <v>0</v>
      </c>
      <c r="CF111" s="666">
        <f t="shared" ca="1" si="323"/>
        <v>0</v>
      </c>
      <c r="CG111" s="666">
        <f t="shared" ca="1" si="323"/>
        <v>0</v>
      </c>
      <c r="CH111" s="666">
        <f t="shared" ca="1" si="323"/>
        <v>0</v>
      </c>
      <c r="CI111" s="666">
        <f t="shared" ca="1" si="323"/>
        <v>0</v>
      </c>
      <c r="CJ111" s="666">
        <f t="shared" ca="1" si="323"/>
        <v>0</v>
      </c>
      <c r="CK111" s="666">
        <f t="shared" ca="1" si="323"/>
        <v>0</v>
      </c>
      <c r="CL111" s="666">
        <f t="shared" ca="1" si="323"/>
        <v>0</v>
      </c>
      <c r="CM111" s="666">
        <f t="shared" ca="1" si="323"/>
        <v>0</v>
      </c>
      <c r="CN111" s="666">
        <f t="shared" ca="1" si="323"/>
        <v>0</v>
      </c>
      <c r="CO111" s="666">
        <f t="shared" ca="1" si="323"/>
        <v>0</v>
      </c>
      <c r="CP111" s="666">
        <f t="shared" ca="1" si="323"/>
        <v>0</v>
      </c>
      <c r="CQ111" s="666">
        <f t="shared" ca="1" si="323"/>
        <v>0</v>
      </c>
      <c r="CR111" s="666">
        <f t="shared" ca="1" si="323"/>
        <v>0</v>
      </c>
      <c r="CS111" s="666">
        <f t="shared" ca="1" si="323"/>
        <v>0</v>
      </c>
      <c r="CT111" s="666">
        <f t="shared" ca="1" si="323"/>
        <v>0</v>
      </c>
      <c r="CU111" s="666">
        <f t="shared" ca="1" si="323"/>
        <v>0</v>
      </c>
      <c r="CV111" s="666">
        <f t="shared" ca="1" si="323"/>
        <v>0</v>
      </c>
      <c r="CW111" s="666">
        <f t="shared" ca="1" si="323"/>
        <v>0</v>
      </c>
      <c r="CX111" s="666">
        <f t="shared" ca="1" si="323"/>
        <v>0</v>
      </c>
      <c r="CY111" s="666">
        <f t="shared" ca="1" si="323"/>
        <v>0</v>
      </c>
      <c r="CZ111" s="666">
        <f t="shared" ca="1" si="323"/>
        <v>0</v>
      </c>
      <c r="DA111" s="666">
        <f t="shared" ca="1" si="323"/>
        <v>0</v>
      </c>
      <c r="DB111" s="666">
        <f t="shared" ca="1" si="323"/>
        <v>0</v>
      </c>
      <c r="DC111" s="666">
        <f t="shared" ca="1" si="323"/>
        <v>0</v>
      </c>
      <c r="DD111" s="666">
        <f t="shared" ca="1" si="323"/>
        <v>0</v>
      </c>
      <c r="DE111" s="666">
        <f t="shared" ca="1" si="323"/>
        <v>0</v>
      </c>
      <c r="DF111" s="666">
        <f t="shared" ca="1" si="323"/>
        <v>0</v>
      </c>
      <c r="DG111" s="666">
        <f t="shared" ca="1" si="323"/>
        <v>0</v>
      </c>
      <c r="DH111" s="666">
        <f t="shared" ca="1" si="323"/>
        <v>0</v>
      </c>
      <c r="DI111" s="666">
        <f t="shared" ca="1" si="323"/>
        <v>0</v>
      </c>
      <c r="DJ111" s="666">
        <f t="shared" ca="1" si="323"/>
        <v>0</v>
      </c>
    </row>
    <row r="112" spans="1:114" s="272" customFormat="1">
      <c r="A112" s="351"/>
      <c r="B112" s="664" t="s">
        <v>584</v>
      </c>
      <c r="H112" s="655" t="s">
        <v>0</v>
      </c>
      <c r="I112" s="663">
        <f t="shared" ca="1" si="317"/>
        <v>3866065.199532669</v>
      </c>
      <c r="J112" s="282">
        <f ca="1">SUM(J110:J111)</f>
        <v>55245.17250510474</v>
      </c>
      <c r="K112" s="282">
        <f t="shared" ref="K112" ca="1" si="324">SUM(K110:K111)</f>
        <v>53853.981174397115</v>
      </c>
      <c r="L112" s="282">
        <f t="shared" ref="L112" ca="1" si="325">SUM(L110:L111)</f>
        <v>58233.462032868862</v>
      </c>
      <c r="M112" s="282">
        <f t="shared" ref="M112" ca="1" si="326">SUM(M110:M111)</f>
        <v>56221.291971260624</v>
      </c>
      <c r="N112" s="282">
        <f t="shared" ref="N112" ca="1" si="327">SUM(N110:N111)</f>
        <v>34155.301024921668</v>
      </c>
      <c r="O112" s="282">
        <f t="shared" ref="O112" ca="1" si="328">SUM(O110:O111)</f>
        <v>32835.234855458075</v>
      </c>
      <c r="P112" s="282">
        <f t="shared" ref="P112" ca="1" si="329">SUM(P110:P111)</f>
        <v>29266.395395904845</v>
      </c>
      <c r="Q112" s="282">
        <f t="shared" ref="Q112" ca="1" si="330">SUM(Q110:Q111)</f>
        <v>26494.587188037207</v>
      </c>
      <c r="R112" s="282">
        <f t="shared" ref="R112" ca="1" si="331">SUM(R110:R111)</f>
        <v>45685.990824270302</v>
      </c>
      <c r="S112" s="282">
        <f t="shared" ref="S112" ca="1" si="332">SUM(S110:S111)</f>
        <v>44302.111781373053</v>
      </c>
      <c r="T112" s="282">
        <f t="shared" ref="T112" ca="1" si="333">SUM(T110:T111)</f>
        <v>47043.075810494134</v>
      </c>
      <c r="U112" s="282">
        <f t="shared" ref="U112" ca="1" si="334">SUM(U110:U111)</f>
        <v>39546.732374831779</v>
      </c>
      <c r="V112" s="282">
        <f t="shared" ref="V112" ca="1" si="335">SUM(V110:V111)</f>
        <v>37962.633294884363</v>
      </c>
      <c r="W112" s="282">
        <f t="shared" ref="W112" ca="1" si="336">SUM(W110:W111)</f>
        <v>36565.87534438209</v>
      </c>
      <c r="X112" s="282">
        <f t="shared" ref="X112" ca="1" si="337">SUM(X110:X111)</f>
        <v>41026.096277469507</v>
      </c>
      <c r="Y112" s="282">
        <f t="shared" ref="Y112" ca="1" si="338">SUM(Y110:Y111)</f>
        <v>39635.909096647214</v>
      </c>
      <c r="Z112" s="282">
        <f t="shared" ref="Z112" ca="1" si="339">SUM(Z110:Z111)</f>
        <v>38307.821667117729</v>
      </c>
      <c r="AA112" s="282">
        <f t="shared" ref="AA112" ca="1" si="340">SUM(AA110:AA111)</f>
        <v>36850.674984943558</v>
      </c>
      <c r="AB112" s="282">
        <f t="shared" ref="AB112" ca="1" si="341">SUM(AB110:AB111)</f>
        <v>41474.047560778861</v>
      </c>
      <c r="AC112" s="282">
        <f t="shared" ref="AC112" ca="1" si="342">SUM(AC110:AC111)</f>
        <v>40015.156339471694</v>
      </c>
      <c r="AD112" s="282">
        <f t="shared" ref="AD112" ca="1" si="343">SUM(AD110:AD111)</f>
        <v>38602.220162632366</v>
      </c>
      <c r="AE112" s="282">
        <f t="shared" ref="AE112" ca="1" si="344">SUM(AE110:AE111)</f>
        <v>37074.403458515604</v>
      </c>
      <c r="AF112" s="282">
        <f t="shared" ref="AF112" ca="1" si="345">SUM(AF110:AF111)</f>
        <v>41850.192282464574</v>
      </c>
      <c r="AG112" s="282">
        <f t="shared" ref="AG112" ca="1" si="346">SUM(AG110:AG111)</f>
        <v>40315.960721357056</v>
      </c>
      <c r="AH112" s="282">
        <f t="shared" ref="AH112" ca="1" si="347">SUM(AH110:AH111)</f>
        <v>38770.465869821972</v>
      </c>
      <c r="AI112" s="282">
        <f t="shared" ref="AI112" ca="1" si="348">SUM(AI110:AI111)</f>
        <v>37178.845523519762</v>
      </c>
      <c r="AJ112" s="282">
        <f t="shared" ref="AJ112" ca="1" si="349">SUM(AJ110:AJ111)</f>
        <v>42094.026975168199</v>
      </c>
      <c r="AK112" s="282">
        <f t="shared" ref="AK112" ca="1" si="350">SUM(AK110:AK111)</f>
        <v>40462.453319001645</v>
      </c>
      <c r="AL112" s="282">
        <f t="shared" ref="AL112" ca="1" si="351">SUM(AL110:AL111)</f>
        <v>38803.655356191586</v>
      </c>
      <c r="AM112" s="282">
        <f t="shared" ref="AM112" ca="1" si="352">SUM(AM110:AM111)</f>
        <v>37018.833411716485</v>
      </c>
      <c r="AN112" s="282">
        <f t="shared" ref="AN112" ca="1" si="353">SUM(AN110:AN111)</f>
        <v>42008.037597413342</v>
      </c>
      <c r="AO112" s="282">
        <f t="shared" ref="AO112" ca="1" si="354">SUM(AO110:AO111)</f>
        <v>40196.440312155624</v>
      </c>
      <c r="AP112" s="282">
        <f t="shared" ref="AP112" ca="1" si="355">SUM(AP110:AP111)</f>
        <v>38397.80169288363</v>
      </c>
      <c r="AQ112" s="282">
        <f t="shared" ref="AQ112" ca="1" si="356">SUM(AQ110:AQ111)</f>
        <v>36523.14354846553</v>
      </c>
      <c r="AR112" s="282">
        <f t="shared" ref="AR112" ca="1" si="357">SUM(AR110:AR111)</f>
        <v>41687.091663493149</v>
      </c>
      <c r="AS112" s="282">
        <f t="shared" ref="AS112" ca="1" si="358">SUM(AS110:AS111)</f>
        <v>39783.63300980557</v>
      </c>
      <c r="AT112" s="282">
        <f t="shared" ref="AT112" ca="1" si="359">SUM(AT110:AT111)</f>
        <v>37901.156599069771</v>
      </c>
      <c r="AU112" s="282">
        <f t="shared" ref="AU112" ca="1" si="360">SUM(AU110:AU111)</f>
        <v>35947.947601637941</v>
      </c>
      <c r="AV112" s="282">
        <f t="shared" ref="AV112" ca="1" si="361">SUM(AV110:AV111)</f>
        <v>41320.533372941587</v>
      </c>
      <c r="AW112" s="282">
        <f t="shared" ref="AW112" ca="1" si="362">SUM(AW110:AW111)</f>
        <v>39335.079286528169</v>
      </c>
      <c r="AX112" s="282">
        <f t="shared" ref="AX112" ca="1" si="363">SUM(AX110:AX111)</f>
        <v>37340.993773443668</v>
      </c>
      <c r="AY112" s="282">
        <f t="shared" ref="AY112" ca="1" si="364">SUM(AY110:AY111)</f>
        <v>35306.265062865365</v>
      </c>
      <c r="AZ112" s="282">
        <f t="shared" ref="AZ112" ca="1" si="365">SUM(AZ110:AZ111)</f>
        <v>40893.021577078733</v>
      </c>
      <c r="BA112" s="282">
        <f t="shared" ref="BA112" ca="1" si="366">SUM(BA110:BA111)</f>
        <v>38809.203979403494</v>
      </c>
      <c r="BB112" s="282">
        <f t="shared" ref="BB112" ca="1" si="367">SUM(BB110:BB111)</f>
        <v>36729.940160579426</v>
      </c>
      <c r="BC112" s="282">
        <f t="shared" ref="BC112" ca="1" si="368">SUM(BC110:BC111)</f>
        <v>34589.108086745473</v>
      </c>
      <c r="BD112" s="282">
        <f t="shared" ref="BD112" ca="1" si="369">SUM(BD110:BD111)</f>
        <v>40399.234197896723</v>
      </c>
      <c r="BE112" s="282">
        <f t="shared" ref="BE112" ca="1" si="370">SUM(BE110:BE111)</f>
        <v>38218.435315120827</v>
      </c>
      <c r="BF112" s="282">
        <f t="shared" ref="BF112" ca="1" si="371">SUM(BF110:BF111)</f>
        <v>36035.727104670521</v>
      </c>
      <c r="BG112" s="282">
        <f t="shared" ref="BG112" ca="1" si="372">SUM(BG110:BG111)</f>
        <v>33794.396869898301</v>
      </c>
      <c r="BH112" s="282">
        <f t="shared" ref="BH112" ca="1" si="373">SUM(BH110:BH111)</f>
        <v>39848.173512439338</v>
      </c>
      <c r="BI112" s="282">
        <f t="shared" ref="BI112" ca="1" si="374">SUM(BI110:BI111)</f>
        <v>37562.735778569171</v>
      </c>
      <c r="BJ112" s="282">
        <f t="shared" ref="BJ112" ca="1" si="375">SUM(BJ110:BJ111)</f>
        <v>35271.196953156359</v>
      </c>
      <c r="BK112" s="282">
        <f t="shared" ref="BK112" ca="1" si="376">SUM(BK110:BK111)</f>
        <v>32925.954702027368</v>
      </c>
      <c r="BL112" s="282">
        <f t="shared" ref="BL112" ca="1" si="377">SUM(BL110:BL111)</f>
        <v>39231.997172938223</v>
      </c>
      <c r="BM112" s="282">
        <f t="shared" ref="BM112" ca="1" si="378">SUM(BM110:BM111)</f>
        <v>36839.45586382076</v>
      </c>
      <c r="BN112" s="282">
        <f t="shared" ref="BN112" ca="1" si="379">SUM(BN110:BN111)</f>
        <v>34442.907035314354</v>
      </c>
      <c r="BO112" s="282">
        <f t="shared" ref="BO112" ca="1" si="380">SUM(BO110:BO111)</f>
        <v>32010.825635622736</v>
      </c>
      <c r="BP112" s="282">
        <f t="shared" ref="BP112" ca="1" si="381">SUM(BP110:BP111)</f>
        <v>38590.948366379693</v>
      </c>
      <c r="BQ112" s="282">
        <f t="shared" ref="BQ112" ca="1" si="382">SUM(BQ110:BQ111)</f>
        <v>36100.888405841346</v>
      </c>
      <c r="BR112" s="282">
        <f t="shared" ref="BR112" ca="1" si="383">SUM(BR110:BR111)</f>
        <v>33577.376161020897</v>
      </c>
      <c r="BS112" s="282">
        <f t="shared" ref="BS112" ca="1" si="384">SUM(BS110:BS111)</f>
        <v>30994.099262816846</v>
      </c>
      <c r="BT112" s="282">
        <f t="shared" ref="BT112" ca="1" si="385">SUM(BT110:BT111)</f>
        <v>37789.690303754192</v>
      </c>
      <c r="BU112" s="282">
        <f t="shared" ref="BU112" ca="1" si="386">SUM(BU110:BU111)</f>
        <v>35150.930746740807</v>
      </c>
      <c r="BV112" s="282">
        <f t="shared" ref="BV112" ca="1" si="387">SUM(BV110:BV111)</f>
        <v>32490.448279468263</v>
      </c>
      <c r="BW112" s="282">
        <f t="shared" ref="BW112" ca="1" si="388">SUM(BW110:BW111)</f>
        <v>29784.915772499618</v>
      </c>
      <c r="BX112" s="282">
        <f t="shared" ref="BX112" ca="1" si="389">SUM(BX110:BX111)</f>
        <v>42669.754871454832</v>
      </c>
      <c r="BY112" s="282">
        <f t="shared" ref="BY112" ca="1" si="390">SUM(BY110:BY111)</f>
        <v>39890.090517016157</v>
      </c>
      <c r="BZ112" s="282">
        <f t="shared" ref="BZ112" ca="1" si="391">SUM(BZ110:BZ111)</f>
        <v>37070.336429067269</v>
      </c>
      <c r="CA112" s="282">
        <f t="shared" ref="CA112" ca="1" si="392">SUM(CA110:CA111)</f>
        <v>34206.194776003656</v>
      </c>
      <c r="CB112" s="282">
        <f t="shared" ref="CB112" ca="1" si="393">SUM(CB110:CB111)</f>
        <v>41489.347785265047</v>
      </c>
      <c r="CC112" s="282">
        <f t="shared" ref="CC112" ca="1" si="394">SUM(CC110:CC111)</f>
        <v>43563.39792038445</v>
      </c>
      <c r="CD112" s="282">
        <f t="shared" ref="CD112" ca="1" si="395">SUM(CD110:CD111)</f>
        <v>40595.27030103618</v>
      </c>
      <c r="CE112" s="282">
        <f t="shared" ref="CE112" ca="1" si="396">SUM(CE110:CE111)</f>
        <v>37574.611029360203</v>
      </c>
      <c r="CF112" s="282">
        <f t="shared" ref="CF112" ca="1" si="397">SUM(CF110:CF111)</f>
        <v>45105.194477956873</v>
      </c>
      <c r="CG112" s="282">
        <f t="shared" ref="CG112" ca="1" si="398">SUM(CG110:CG111)</f>
        <v>42016.895591389235</v>
      </c>
      <c r="CH112" s="282">
        <f t="shared" ref="CH112" ca="1" si="399">SUM(CH110:CH111)</f>
        <v>38899.731340879574</v>
      </c>
      <c r="CI112" s="282">
        <f t="shared" ref="CI112" ca="1" si="400">SUM(CI110:CI111)</f>
        <v>35737.333025058979</v>
      </c>
      <c r="CJ112" s="282">
        <f t="shared" ref="CJ112" ca="1" si="401">SUM(CJ110:CJ111)</f>
        <v>43553.446483636551</v>
      </c>
      <c r="CK112" s="282">
        <f t="shared" ref="CK112" ca="1" si="402">SUM(CK110:CK111)</f>
        <v>40323.458712731968</v>
      </c>
      <c r="CL112" s="282">
        <f t="shared" ref="CL112" ca="1" si="403">SUM(CL110:CL111)</f>
        <v>37063.107845007245</v>
      </c>
      <c r="CM112" s="282">
        <f t="shared" ref="CM112" ca="1" si="404">SUM(CM110:CM111)</f>
        <v>33757.009764213501</v>
      </c>
      <c r="CN112" s="282">
        <f t="shared" ref="CN112" ca="1" si="405">SUM(CN110:CN111)</f>
        <v>41868.668075282927</v>
      </c>
      <c r="CO112" s="282">
        <f t="shared" ref="CO112" ca="1" si="406">SUM(CO110:CO111)</f>
        <v>38491.907370765388</v>
      </c>
      <c r="CP112" s="282">
        <f t="shared" ref="CP112" ca="1" si="407">SUM(CP110:CP111)</f>
        <v>35081.223230324351</v>
      </c>
      <c r="CQ112" s="282">
        <f t="shared" ref="CQ112" ca="1" si="408">SUM(CQ110:CQ111)</f>
        <v>31625.215486358531</v>
      </c>
      <c r="CR112" s="282">
        <f t="shared" ref="CR112" ca="1" si="409">SUM(CR110:CR111)</f>
        <v>40044.865133601837</v>
      </c>
      <c r="CS112" s="282">
        <f t="shared" ref="CS112" ca="1" si="410">SUM(CS110:CS111)</f>
        <v>36513.993176649979</v>
      </c>
      <c r="CT112" s="282">
        <f t="shared" ref="CT112" ca="1" si="411">SUM(CT110:CT111)</f>
        <v>32945.572253683233</v>
      </c>
      <c r="CU112" s="282">
        <f t="shared" ref="CU112" ca="1" si="412">SUM(CU110:CU111)</f>
        <v>29334.185483141264</v>
      </c>
      <c r="CV112" s="282">
        <f t="shared" ref="CV112" ca="1" si="413">SUM(CV110:CV111)</f>
        <v>38073.721607733009</v>
      </c>
      <c r="CW112" s="282">
        <f t="shared" ref="CW112" ca="1" si="414">SUM(CW110:CW111)</f>
        <v>34382.135313076578</v>
      </c>
      <c r="CX112" s="282">
        <f t="shared" ref="CX112" ca="1" si="415">SUM(CX110:CX111)</f>
        <v>30652.306640440336</v>
      </c>
      <c r="CY112" s="282">
        <f t="shared" ref="CY112" ca="1" si="416">SUM(CY110:CY111)</f>
        <v>26876.801304498498</v>
      </c>
      <c r="CZ112" s="282">
        <f t="shared" ref="CZ112" ca="1" si="417">SUM(CZ110:CZ111)</f>
        <v>35948.585394043475</v>
      </c>
      <c r="DA112" s="282">
        <f t="shared" ref="DA112" ca="1" si="418">SUM(DA110:DA111)</f>
        <v>32089.405982113822</v>
      </c>
      <c r="DB112" s="282">
        <f t="shared" ref="DB112" ca="1" si="419">SUM(DB110:DB111)</f>
        <v>28190.220097017766</v>
      </c>
      <c r="DC112" s="282">
        <f t="shared" ref="DC112" ca="1" si="420">SUM(DC110:DC111)</f>
        <v>24243.575331539032</v>
      </c>
      <c r="DD112" s="282">
        <f t="shared" ref="DD112" ca="1" si="421">SUM(DD110:DD111)</f>
        <v>33660.453608233249</v>
      </c>
      <c r="DE112" s="282">
        <f t="shared" ref="DE112" ca="1" si="422">SUM(DE110:DE111)</f>
        <v>29627.515228721924</v>
      </c>
      <c r="DF112" s="282">
        <f t="shared" ref="DF112" ca="1" si="423">SUM(DF110:DF111)</f>
        <v>25549.732681294729</v>
      </c>
      <c r="DG112" s="282">
        <f t="shared" ref="DG112" ca="1" si="424">SUM(DG110:DG111)</f>
        <v>21426.634689245795</v>
      </c>
      <c r="DH112" s="282">
        <f t="shared" ref="DH112" ca="1" si="425">SUM(DH110:DH111)</f>
        <v>31200.957224927639</v>
      </c>
      <c r="DI112" s="282">
        <f t="shared" ref="DI112" ca="1" si="426">SUM(DI110:DI111)</f>
        <v>0</v>
      </c>
      <c r="DJ112" s="282">
        <f t="shared" ref="DJ112" ca="1" si="427">SUM(DJ110:DJ111)</f>
        <v>0</v>
      </c>
    </row>
    <row r="113" spans="1:114" s="668" customFormat="1">
      <c r="A113" s="351"/>
      <c r="B113" s="667" t="s">
        <v>586</v>
      </c>
      <c r="H113" s="669" t="s">
        <v>0</v>
      </c>
      <c r="I113" s="670">
        <f ca="1">SUM(J113:DJ113)</f>
        <v>-773213.03990653355</v>
      </c>
      <c r="J113" s="671">
        <f ca="1">-J112*J81*N(J13&lt;&gt;0)</f>
        <v>-11049.034501020949</v>
      </c>
      <c r="K113" s="671">
        <f t="shared" ref="K113:BV113" ca="1" si="428">-K112*K81*N(K13&lt;&gt;0)</f>
        <v>-10770.796234879424</v>
      </c>
      <c r="L113" s="671">
        <f t="shared" ca="1" si="428"/>
        <v>-11646.692406573773</v>
      </c>
      <c r="M113" s="671">
        <f t="shared" ca="1" si="428"/>
        <v>-11244.258394252125</v>
      </c>
      <c r="N113" s="671">
        <f t="shared" ca="1" si="428"/>
        <v>-6831.0602049843337</v>
      </c>
      <c r="O113" s="671">
        <f t="shared" ca="1" si="428"/>
        <v>-6567.046971091615</v>
      </c>
      <c r="P113" s="671">
        <f t="shared" ca="1" si="428"/>
        <v>-5853.2790791809693</v>
      </c>
      <c r="Q113" s="671">
        <f t="shared" ca="1" si="428"/>
        <v>-5298.9174376074416</v>
      </c>
      <c r="R113" s="671">
        <f t="shared" ca="1" si="428"/>
        <v>-9137.1981648540605</v>
      </c>
      <c r="S113" s="671">
        <f t="shared" ca="1" si="428"/>
        <v>-8860.4223562746101</v>
      </c>
      <c r="T113" s="671">
        <f t="shared" ca="1" si="428"/>
        <v>-9408.6151620988276</v>
      </c>
      <c r="U113" s="671">
        <f t="shared" ca="1" si="428"/>
        <v>-7909.3464749663563</v>
      </c>
      <c r="V113" s="671">
        <f t="shared" ca="1" si="428"/>
        <v>-7592.5266589768726</v>
      </c>
      <c r="W113" s="671">
        <f t="shared" ca="1" si="428"/>
        <v>-7313.1750688764187</v>
      </c>
      <c r="X113" s="671">
        <f t="shared" ca="1" si="428"/>
        <v>-8205.2192554939011</v>
      </c>
      <c r="Y113" s="671">
        <f t="shared" ca="1" si="428"/>
        <v>-7927.181819329443</v>
      </c>
      <c r="Z113" s="671">
        <f t="shared" ca="1" si="428"/>
        <v>-7661.5643334235465</v>
      </c>
      <c r="AA113" s="671">
        <f t="shared" ca="1" si="428"/>
        <v>-7370.1349969887124</v>
      </c>
      <c r="AB113" s="671">
        <f t="shared" ca="1" si="428"/>
        <v>-8294.8095121557726</v>
      </c>
      <c r="AC113" s="671">
        <f t="shared" ca="1" si="428"/>
        <v>-8003.0312678943392</v>
      </c>
      <c r="AD113" s="671">
        <f t="shared" ca="1" si="428"/>
        <v>-7720.4440325264732</v>
      </c>
      <c r="AE113" s="671">
        <f t="shared" ca="1" si="428"/>
        <v>-7414.8806917031216</v>
      </c>
      <c r="AF113" s="671">
        <f t="shared" ca="1" si="428"/>
        <v>-8370.0384564929154</v>
      </c>
      <c r="AG113" s="671">
        <f t="shared" ca="1" si="428"/>
        <v>-8063.192144271412</v>
      </c>
      <c r="AH113" s="671">
        <f t="shared" ca="1" si="428"/>
        <v>-7754.0931739643947</v>
      </c>
      <c r="AI113" s="671">
        <f t="shared" ca="1" si="428"/>
        <v>-7435.7691047039525</v>
      </c>
      <c r="AJ113" s="671">
        <f t="shared" ca="1" si="428"/>
        <v>-8418.8053950336398</v>
      </c>
      <c r="AK113" s="671">
        <f t="shared" ca="1" si="428"/>
        <v>-8092.4906638003295</v>
      </c>
      <c r="AL113" s="671">
        <f t="shared" ca="1" si="428"/>
        <v>-7760.7310712383178</v>
      </c>
      <c r="AM113" s="671">
        <f t="shared" ca="1" si="428"/>
        <v>-7403.7666823432974</v>
      </c>
      <c r="AN113" s="671">
        <f t="shared" ca="1" si="428"/>
        <v>-8401.6075194826681</v>
      </c>
      <c r="AO113" s="671">
        <f t="shared" ca="1" si="428"/>
        <v>-8039.2880624311256</v>
      </c>
      <c r="AP113" s="671">
        <f t="shared" ca="1" si="428"/>
        <v>-7679.5603385767263</v>
      </c>
      <c r="AQ113" s="671">
        <f t="shared" ca="1" si="428"/>
        <v>-7304.6287096931064</v>
      </c>
      <c r="AR113" s="671">
        <f t="shared" ca="1" si="428"/>
        <v>-8337.4183326986295</v>
      </c>
      <c r="AS113" s="671">
        <f t="shared" ca="1" si="428"/>
        <v>-7956.7266019611143</v>
      </c>
      <c r="AT113" s="671">
        <f t="shared" ca="1" si="428"/>
        <v>-7580.2313198139545</v>
      </c>
      <c r="AU113" s="671">
        <f t="shared" ca="1" si="428"/>
        <v>-7189.5895203275886</v>
      </c>
      <c r="AV113" s="671">
        <f t="shared" ca="1" si="428"/>
        <v>-8264.1066745883181</v>
      </c>
      <c r="AW113" s="671">
        <f t="shared" ca="1" si="428"/>
        <v>-7867.0158573056342</v>
      </c>
      <c r="AX113" s="671">
        <f t="shared" ca="1" si="428"/>
        <v>-7468.198754688734</v>
      </c>
      <c r="AY113" s="671">
        <f t="shared" ca="1" si="428"/>
        <v>-7061.2530125730736</v>
      </c>
      <c r="AZ113" s="671">
        <f t="shared" ca="1" si="428"/>
        <v>-8178.6043154157469</v>
      </c>
      <c r="BA113" s="671">
        <f t="shared" ca="1" si="428"/>
        <v>-7761.8407958806993</v>
      </c>
      <c r="BB113" s="671">
        <f t="shared" ca="1" si="428"/>
        <v>-7345.9880321158853</v>
      </c>
      <c r="BC113" s="671">
        <f t="shared" ca="1" si="428"/>
        <v>-6917.8216173490946</v>
      </c>
      <c r="BD113" s="671">
        <f t="shared" ca="1" si="428"/>
        <v>-8079.8468395793452</v>
      </c>
      <c r="BE113" s="671">
        <f t="shared" ca="1" si="428"/>
        <v>-7643.6870630241656</v>
      </c>
      <c r="BF113" s="671">
        <f t="shared" ca="1" si="428"/>
        <v>-7207.1454209341045</v>
      </c>
      <c r="BG113" s="671">
        <f t="shared" ca="1" si="428"/>
        <v>-6758.8793739796602</v>
      </c>
      <c r="BH113" s="671">
        <f t="shared" ca="1" si="428"/>
        <v>-7969.6347024878678</v>
      </c>
      <c r="BI113" s="671">
        <f t="shared" ca="1" si="428"/>
        <v>-7512.5471557138344</v>
      </c>
      <c r="BJ113" s="671">
        <f t="shared" ca="1" si="428"/>
        <v>-7054.2393906312718</v>
      </c>
      <c r="BK113" s="671">
        <f t="shared" ca="1" si="428"/>
        <v>-6585.1909404054741</v>
      </c>
      <c r="BL113" s="671">
        <f t="shared" ca="1" si="428"/>
        <v>-7846.3994345876454</v>
      </c>
      <c r="BM113" s="671">
        <f t="shared" ca="1" si="428"/>
        <v>-7367.8911727641525</v>
      </c>
      <c r="BN113" s="671">
        <f t="shared" ca="1" si="428"/>
        <v>-6888.5814070628712</v>
      </c>
      <c r="BO113" s="671">
        <f t="shared" ca="1" si="428"/>
        <v>-6402.1651271245473</v>
      </c>
      <c r="BP113" s="671">
        <f t="shared" ca="1" si="428"/>
        <v>-7718.1896732759387</v>
      </c>
      <c r="BQ113" s="671">
        <f t="shared" ca="1" si="428"/>
        <v>-7220.1776811682694</v>
      </c>
      <c r="BR113" s="671">
        <f t="shared" ca="1" si="428"/>
        <v>-6715.4752322041795</v>
      </c>
      <c r="BS113" s="671">
        <f t="shared" ca="1" si="428"/>
        <v>-6198.8198525633697</v>
      </c>
      <c r="BT113" s="671">
        <f t="shared" ca="1" si="428"/>
        <v>-7557.9380607508392</v>
      </c>
      <c r="BU113" s="671">
        <f t="shared" ca="1" si="428"/>
        <v>-7030.186149348162</v>
      </c>
      <c r="BV113" s="671">
        <f t="shared" ca="1" si="428"/>
        <v>-6498.0896558936529</v>
      </c>
      <c r="BW113" s="671">
        <f t="shared" ref="BW113:DJ113" ca="1" si="429">-BW112*BW81*N(BW13&lt;&gt;0)</f>
        <v>-5956.9831544999242</v>
      </c>
      <c r="BX113" s="671">
        <f t="shared" ca="1" si="429"/>
        <v>-8533.9509742909668</v>
      </c>
      <c r="BY113" s="671">
        <f t="shared" ca="1" si="429"/>
        <v>-7978.0181034032321</v>
      </c>
      <c r="BZ113" s="671">
        <f t="shared" ca="1" si="429"/>
        <v>-7414.067285813454</v>
      </c>
      <c r="CA113" s="671">
        <f t="shared" ca="1" si="429"/>
        <v>-6841.2389552007317</v>
      </c>
      <c r="CB113" s="671">
        <f t="shared" ca="1" si="429"/>
        <v>-8297.869557053009</v>
      </c>
      <c r="CC113" s="671">
        <f t="shared" ca="1" si="429"/>
        <v>-8712.67958407689</v>
      </c>
      <c r="CD113" s="671">
        <f t="shared" ca="1" si="429"/>
        <v>-8119.054060207236</v>
      </c>
      <c r="CE113" s="671">
        <f t="shared" ca="1" si="429"/>
        <v>-7514.9222058720406</v>
      </c>
      <c r="CF113" s="671">
        <f t="shared" ca="1" si="429"/>
        <v>-9021.038895591375</v>
      </c>
      <c r="CG113" s="671">
        <f t="shared" ca="1" si="429"/>
        <v>-8403.3791182778477</v>
      </c>
      <c r="CH113" s="671">
        <f t="shared" ca="1" si="429"/>
        <v>-7779.9462681759151</v>
      </c>
      <c r="CI113" s="671">
        <f t="shared" ca="1" si="429"/>
        <v>-7147.4666050117958</v>
      </c>
      <c r="CJ113" s="671">
        <f t="shared" ca="1" si="429"/>
        <v>-8710.6892967273106</v>
      </c>
      <c r="CK113" s="671">
        <f t="shared" ca="1" si="429"/>
        <v>-8064.6917425463944</v>
      </c>
      <c r="CL113" s="671">
        <f t="shared" ca="1" si="429"/>
        <v>-7412.6215690014496</v>
      </c>
      <c r="CM113" s="671">
        <f t="shared" ca="1" si="429"/>
        <v>-6751.4019528427007</v>
      </c>
      <c r="CN113" s="671">
        <f t="shared" ca="1" si="429"/>
        <v>-8373.7336150565861</v>
      </c>
      <c r="CO113" s="671">
        <f t="shared" ca="1" si="429"/>
        <v>-7698.3814741530778</v>
      </c>
      <c r="CP113" s="671">
        <f t="shared" ca="1" si="429"/>
        <v>-7016.2446460648707</v>
      </c>
      <c r="CQ113" s="671">
        <f t="shared" ca="1" si="429"/>
        <v>-6325.0430972717068</v>
      </c>
      <c r="CR113" s="671">
        <f t="shared" ca="1" si="429"/>
        <v>-8008.9730267203677</v>
      </c>
      <c r="CS113" s="671">
        <f t="shared" ca="1" si="429"/>
        <v>-7302.7986353299966</v>
      </c>
      <c r="CT113" s="671">
        <f t="shared" ca="1" si="429"/>
        <v>-6589.1144507366471</v>
      </c>
      <c r="CU113" s="671">
        <f t="shared" ca="1" si="429"/>
        <v>-5866.8370966282528</v>
      </c>
      <c r="CV113" s="671">
        <f t="shared" ca="1" si="429"/>
        <v>-7614.7443215466019</v>
      </c>
      <c r="CW113" s="671">
        <f t="shared" ca="1" si="429"/>
        <v>-6876.4270626153157</v>
      </c>
      <c r="CX113" s="671">
        <f t="shared" ca="1" si="429"/>
        <v>-6130.4613280880676</v>
      </c>
      <c r="CY113" s="671">
        <f t="shared" ca="1" si="429"/>
        <v>-5375.3602608996998</v>
      </c>
      <c r="CZ113" s="671">
        <f t="shared" ca="1" si="429"/>
        <v>-7189.7170788086951</v>
      </c>
      <c r="DA113" s="671">
        <f t="shared" ca="1" si="429"/>
        <v>-6417.8811964227643</v>
      </c>
      <c r="DB113" s="671">
        <f t="shared" ca="1" si="429"/>
        <v>-5638.0440194035536</v>
      </c>
      <c r="DC113" s="671">
        <f t="shared" ca="1" si="429"/>
        <v>-4848.7150663078064</v>
      </c>
      <c r="DD113" s="671">
        <f t="shared" ca="1" si="429"/>
        <v>-6732.0907216466503</v>
      </c>
      <c r="DE113" s="671">
        <f t="shared" ca="1" si="429"/>
        <v>-5925.5030457443854</v>
      </c>
      <c r="DF113" s="671">
        <f t="shared" ca="1" si="429"/>
        <v>-5109.9465362589463</v>
      </c>
      <c r="DG113" s="671">
        <f t="shared" ca="1" si="429"/>
        <v>-4285.3269378491595</v>
      </c>
      <c r="DH113" s="671">
        <f t="shared" ca="1" si="429"/>
        <v>-6240.1914449855285</v>
      </c>
      <c r="DI113" s="671">
        <f t="shared" ca="1" si="429"/>
        <v>0</v>
      </c>
      <c r="DJ113" s="671">
        <f t="shared" ca="1" si="429"/>
        <v>0</v>
      </c>
    </row>
    <row r="114" spans="1:114" s="673" customFormat="1">
      <c r="A114" s="351"/>
      <c r="B114" s="672"/>
      <c r="H114" s="674"/>
      <c r="I114" s="675"/>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c r="CV114" s="676"/>
      <c r="CW114" s="676"/>
      <c r="CX114" s="676"/>
      <c r="CY114" s="676"/>
      <c r="CZ114" s="676"/>
      <c r="DA114" s="676"/>
      <c r="DB114" s="676"/>
      <c r="DC114" s="676"/>
      <c r="DD114" s="676"/>
      <c r="DE114" s="676"/>
      <c r="DF114" s="676"/>
      <c r="DG114" s="676"/>
      <c r="DH114" s="676"/>
      <c r="DI114" s="676"/>
      <c r="DJ114" s="676"/>
    </row>
    <row r="115" spans="1:114">
      <c r="B115" s="143" t="s">
        <v>125</v>
      </c>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row>
    <row r="116" spans="1:114" s="78" customFormat="1">
      <c r="A116" s="160"/>
      <c r="B116" s="78" t="s">
        <v>10</v>
      </c>
      <c r="H116" s="79"/>
      <c r="I116" s="88"/>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c r="BV116" s="80"/>
      <c r="BW116" s="80"/>
      <c r="BX116" s="80"/>
      <c r="BY116" s="80"/>
      <c r="BZ116" s="80"/>
      <c r="CA116" s="80"/>
      <c r="CB116" s="80"/>
      <c r="CC116" s="80"/>
      <c r="CD116" s="80"/>
      <c r="CE116" s="80"/>
      <c r="CF116" s="80"/>
      <c r="CG116" s="80"/>
      <c r="CH116" s="80"/>
      <c r="CI116" s="80"/>
      <c r="CJ116" s="80"/>
      <c r="CK116" s="80"/>
      <c r="CL116" s="80"/>
      <c r="CM116" s="80"/>
      <c r="CN116" s="80"/>
      <c r="CO116" s="80"/>
      <c r="CP116" s="80"/>
      <c r="CQ116" s="80"/>
      <c r="CR116" s="80"/>
      <c r="CS116" s="80"/>
      <c r="CT116" s="80"/>
      <c r="CU116" s="80"/>
      <c r="CV116" s="80"/>
      <c r="CW116" s="80"/>
      <c r="CX116" s="80"/>
      <c r="CY116" s="80"/>
      <c r="CZ116" s="80"/>
      <c r="DA116" s="80"/>
      <c r="DB116" s="80"/>
      <c r="DC116" s="80"/>
      <c r="DD116" s="80"/>
      <c r="DE116" s="80"/>
      <c r="DF116" s="80"/>
      <c r="DG116" s="80"/>
      <c r="DH116" s="80"/>
      <c r="DI116" s="80"/>
      <c r="DJ116" s="80"/>
    </row>
    <row r="117" spans="1:114">
      <c r="B117" s="11" t="s">
        <v>212</v>
      </c>
      <c r="H117" s="7" t="s">
        <v>213</v>
      </c>
      <c r="J117" s="5">
        <f>Indexing!J104</f>
        <v>214</v>
      </c>
      <c r="K117" s="5">
        <f>Indexing!K104</f>
        <v>214</v>
      </c>
      <c r="L117" s="5">
        <f>Indexing!L104</f>
        <v>214</v>
      </c>
      <c r="M117" s="5">
        <f>Indexing!M104</f>
        <v>214</v>
      </c>
      <c r="N117" s="5">
        <f>Indexing!N104</f>
        <v>246</v>
      </c>
      <c r="O117" s="5">
        <f>Indexing!O104</f>
        <v>246</v>
      </c>
      <c r="P117" s="5">
        <f>Indexing!P104</f>
        <v>246</v>
      </c>
      <c r="Q117" s="5">
        <f>Indexing!Q104</f>
        <v>246</v>
      </c>
      <c r="R117" s="5">
        <f>Indexing!R104</f>
        <v>283</v>
      </c>
      <c r="S117" s="5">
        <f>Indexing!S104</f>
        <v>283</v>
      </c>
      <c r="T117" s="5">
        <f>Indexing!T104</f>
        <v>283</v>
      </c>
      <c r="U117" s="5">
        <f>Indexing!U104</f>
        <v>283</v>
      </c>
      <c r="V117" s="5">
        <f>Indexing!V104</f>
        <v>326</v>
      </c>
      <c r="W117" s="5">
        <f>Indexing!W104</f>
        <v>326</v>
      </c>
      <c r="X117" s="5">
        <f>Indexing!X104</f>
        <v>326</v>
      </c>
      <c r="Y117" s="5">
        <f>Indexing!Y104</f>
        <v>326</v>
      </c>
      <c r="Z117" s="5">
        <f>Indexing!Z104</f>
        <v>329.20192217110502</v>
      </c>
      <c r="AA117" s="5">
        <f>Indexing!AA104</f>
        <v>332.4352931323628</v>
      </c>
      <c r="AB117" s="5">
        <f>Indexing!AB104</f>
        <v>335.70042176898335</v>
      </c>
      <c r="AC117" s="5">
        <f>Indexing!AC104</f>
        <v>338.99761999999993</v>
      </c>
      <c r="AD117" s="5">
        <f>Indexing!AD104</f>
        <v>342.31732632299014</v>
      </c>
      <c r="AE117" s="5">
        <f>Indexing!AE104</f>
        <v>345.6695415764882</v>
      </c>
      <c r="AF117" s="5">
        <f>Indexing!AF104</f>
        <v>349.05458411111306</v>
      </c>
      <c r="AG117" s="5">
        <f>Indexing!AG104</f>
        <v>352.47277539499987</v>
      </c>
      <c r="AH117" s="5">
        <f>Indexing!AH104</f>
        <v>355.91417008004828</v>
      </c>
      <c r="AI117" s="5">
        <f>Indexing!AI104</f>
        <v>359.38916508320636</v>
      </c>
      <c r="AJ117" s="5">
        <f>Indexing!AJ104</f>
        <v>362.89808846372932</v>
      </c>
      <c r="AK117" s="5">
        <f>Indexing!AK104</f>
        <v>366.44127148390368</v>
      </c>
      <c r="AL117" s="5">
        <f>Indexing!AL104</f>
        <v>370.01193015150153</v>
      </c>
      <c r="AM117" s="5">
        <f>Indexing!AM104</f>
        <v>373.61738185228819</v>
      </c>
      <c r="AN117" s="5">
        <f>Indexing!AN104</f>
        <v>377.25796561479348</v>
      </c>
      <c r="AO117" s="5">
        <f>Indexing!AO104</f>
        <v>380.93402377109197</v>
      </c>
      <c r="AP117" s="5">
        <f>Indexing!AP104</f>
        <v>384.64220181630037</v>
      </c>
      <c r="AQ117" s="5">
        <f>Indexing!AQ104</f>
        <v>388.38647688502704</v>
      </c>
      <c r="AR117" s="5">
        <f>Indexing!AR104</f>
        <v>392.16720036145335</v>
      </c>
      <c r="AS117" s="5">
        <f>Indexing!AS104</f>
        <v>395.98472705028769</v>
      </c>
      <c r="AT117" s="5">
        <f>Indexing!AT104</f>
        <v>399.84326157657836</v>
      </c>
      <c r="AU117" s="5">
        <f>Indexing!AU104</f>
        <v>403.73939424156862</v>
      </c>
      <c r="AV117" s="5">
        <f>Indexing!AV104</f>
        <v>407.67349140715686</v>
      </c>
      <c r="AW117" s="5">
        <f>Indexing!AW104</f>
        <v>411.64592300512658</v>
      </c>
      <c r="AX117" s="5">
        <f>Indexing!AX104</f>
        <v>415.66605875325303</v>
      </c>
      <c r="AY117" s="5">
        <f>Indexing!AY104</f>
        <v>419.72545516334685</v>
      </c>
      <c r="AZ117" s="5">
        <f>Indexing!AZ104</f>
        <v>423.82449565519158</v>
      </c>
      <c r="BA117" s="5">
        <f>Indexing!BA104</f>
        <v>427.96356739304986</v>
      </c>
      <c r="BB117" s="5">
        <f>Indexing!BB104</f>
        <v>432.1492961781795</v>
      </c>
      <c r="BC117" s="5">
        <f>Indexing!BC104</f>
        <v>436.3759637880072</v>
      </c>
      <c r="BD117" s="5">
        <f>Indexing!BD104</f>
        <v>440.64397062768427</v>
      </c>
      <c r="BE117" s="5">
        <f>Indexing!BE104</f>
        <v>444.95372101855378</v>
      </c>
      <c r="BF117" s="5">
        <f>Indexing!BF104</f>
        <v>449.31858715425136</v>
      </c>
      <c r="BG117" s="5">
        <f>Indexing!BG104</f>
        <v>453.72627135277793</v>
      </c>
      <c r="BH117" s="5">
        <f>Indexing!BH104</f>
        <v>458.17719364683262</v>
      </c>
      <c r="BI117" s="5">
        <f>Indexing!BI104</f>
        <v>462.67177818951279</v>
      </c>
      <c r="BJ117" s="5">
        <f>Indexing!BJ104</f>
        <v>467.22280906573388</v>
      </c>
      <c r="BK117" s="5">
        <f>Indexing!BK104</f>
        <v>471.81860576302444</v>
      </c>
      <c r="BL117" s="5">
        <f>Indexing!BL104</f>
        <v>476.45960861650644</v>
      </c>
      <c r="BM117" s="5">
        <f>Indexing!BM104</f>
        <v>481.14626229262012</v>
      </c>
      <c r="BN117" s="5">
        <f>Indexing!BN104</f>
        <v>485.88836001835233</v>
      </c>
      <c r="BO117" s="5">
        <f>Indexing!BO104</f>
        <v>490.67719507242469</v>
      </c>
      <c r="BP117" s="5">
        <f>Indexing!BP104</f>
        <v>495.5132280901903</v>
      </c>
      <c r="BQ117" s="5">
        <f>Indexing!BQ104</f>
        <v>500.39692424694783</v>
      </c>
      <c r="BR117" s="5">
        <f>Indexing!BR104</f>
        <v>505.32875330268661</v>
      </c>
      <c r="BS117" s="5">
        <f>Indexing!BS104</f>
        <v>510.30918964727238</v>
      </c>
      <c r="BT117" s="5">
        <f>Indexing!BT104</f>
        <v>515.33871234607875</v>
      </c>
      <c r="BU117" s="5">
        <f>Indexing!BU104</f>
        <v>520.41780518606822</v>
      </c>
      <c r="BV117" s="5">
        <f>Indexing!BV104</f>
        <v>525.54695672232708</v>
      </c>
      <c r="BW117" s="5">
        <f>Indexing!BW104</f>
        <v>530.7266603250597</v>
      </c>
      <c r="BX117" s="5">
        <f>Indexing!BX104</f>
        <v>535.95741422704532</v>
      </c>
      <c r="BY117" s="5">
        <f>Indexing!BY104</f>
        <v>541.23972157156265</v>
      </c>
      <c r="BZ117" s="5">
        <f>Indexing!BZ104</f>
        <v>546.57409046078726</v>
      </c>
      <c r="CA117" s="5">
        <f>Indexing!CA104</f>
        <v>551.96103400466529</v>
      </c>
      <c r="CB117" s="5">
        <f>Indexing!CB104</f>
        <v>557.40107037026939</v>
      </c>
      <c r="CC117" s="5">
        <f>Indexing!CC104</f>
        <v>562.89472283164093</v>
      </c>
      <c r="CD117" s="5">
        <f>Indexing!CD104</f>
        <v>568.44251982012338</v>
      </c>
      <c r="CE117" s="5">
        <f>Indexing!CE104</f>
        <v>574.04499497519191</v>
      </c>
      <c r="CF117" s="5">
        <f>Indexing!CF104</f>
        <v>579.70268719578382</v>
      </c>
      <c r="CG117" s="5">
        <f>Indexing!CG104</f>
        <v>585.41614069213483</v>
      </c>
      <c r="CH117" s="5">
        <f>Indexing!CH104</f>
        <v>591.18590503812652</v>
      </c>
      <c r="CI117" s="5">
        <f>Indexing!CI104</f>
        <v>597.01253522414936</v>
      </c>
      <c r="CJ117" s="5">
        <f>Indexing!CJ104</f>
        <v>602.89659171048709</v>
      </c>
      <c r="CK117" s="5">
        <f>Indexing!CK104</f>
        <v>608.83864048122712</v>
      </c>
      <c r="CL117" s="5">
        <f>Indexing!CL104</f>
        <v>614.83925309870187</v>
      </c>
      <c r="CM117" s="5">
        <f>Indexing!CM104</f>
        <v>620.89900675846752</v>
      </c>
      <c r="CN117" s="5">
        <f>Indexing!CN104</f>
        <v>627.01848434482372</v>
      </c>
      <c r="CO117" s="5">
        <f>Indexing!CO104</f>
        <v>633.19827448688102</v>
      </c>
      <c r="CP117" s="5">
        <f>Indexing!CP104</f>
        <v>639.438971615181</v>
      </c>
      <c r="CQ117" s="5">
        <f>Indexing!CQ104</f>
        <v>645.74117601887383</v>
      </c>
      <c r="CR117" s="5">
        <f>Indexing!CR104</f>
        <v>652.10549390346011</v>
      </c>
      <c r="CS117" s="5">
        <f>Indexing!CS104</f>
        <v>658.53253744910114</v>
      </c>
      <c r="CT117" s="5">
        <f>Indexing!CT104</f>
        <v>665.02292486950432</v>
      </c>
      <c r="CU117" s="5">
        <f>Indexing!CU104</f>
        <v>671.57728047138892</v>
      </c>
      <c r="CV117" s="5">
        <f>Indexing!CV104</f>
        <v>678.19623471453747</v>
      </c>
      <c r="CW117" s="5">
        <f>Indexing!CW104</f>
        <v>684.88042427243954</v>
      </c>
      <c r="CX117" s="5">
        <f>Indexing!CX104</f>
        <v>691.63049209353312</v>
      </c>
      <c r="CY117" s="5">
        <f>Indexing!CY104</f>
        <v>698.44708746304912</v>
      </c>
      <c r="CZ117" s="5">
        <f>Indexing!CZ104</f>
        <v>705.33086606546601</v>
      </c>
      <c r="DA117" s="5">
        <f>Indexing!DA104</f>
        <v>712.28249004757981</v>
      </c>
      <c r="DB117" s="5">
        <f>Indexing!DB104</f>
        <v>719.30262808219538</v>
      </c>
      <c r="DC117" s="5">
        <f>Indexing!DC104</f>
        <v>726.39195543244568</v>
      </c>
      <c r="DD117" s="5">
        <f>Indexing!DD104</f>
        <v>733.55115401674527</v>
      </c>
      <c r="DE117" s="5">
        <f>Indexing!DE104</f>
        <v>740.7809124743834</v>
      </c>
      <c r="DF117" s="5">
        <f>Indexing!DF104</f>
        <v>748.08192623176387</v>
      </c>
      <c r="DG117" s="5">
        <f>Indexing!DG104</f>
        <v>755.45489756929771</v>
      </c>
      <c r="DH117" s="5">
        <f>Indexing!DH104</f>
        <v>762.90053568895519</v>
      </c>
      <c r="DI117" s="5">
        <f>Indexing!DI104</f>
        <v>0</v>
      </c>
      <c r="DJ117" s="5">
        <f>Indexing!DJ104</f>
        <v>0</v>
      </c>
    </row>
    <row r="118" spans="1:114">
      <c r="B118" s="11" t="s">
        <v>217</v>
      </c>
      <c r="H118" s="7" t="s">
        <v>213</v>
      </c>
      <c r="J118" s="5">
        <f t="shared" ref="J118:AO118" si="430">J119*J120</f>
        <v>918</v>
      </c>
      <c r="K118" s="5">
        <f t="shared" si="430"/>
        <v>918</v>
      </c>
      <c r="L118" s="5">
        <f t="shared" si="430"/>
        <v>918</v>
      </c>
      <c r="M118" s="5">
        <f t="shared" si="430"/>
        <v>918</v>
      </c>
      <c r="N118" s="5">
        <f t="shared" si="430"/>
        <v>1056</v>
      </c>
      <c r="O118" s="5">
        <f t="shared" si="430"/>
        <v>1056</v>
      </c>
      <c r="P118" s="5">
        <f t="shared" si="430"/>
        <v>1056</v>
      </c>
      <c r="Q118" s="5">
        <f t="shared" si="430"/>
        <v>1056</v>
      </c>
      <c r="R118" s="5">
        <f t="shared" si="430"/>
        <v>1215</v>
      </c>
      <c r="S118" s="5">
        <f t="shared" si="430"/>
        <v>1215</v>
      </c>
      <c r="T118" s="5">
        <f t="shared" si="430"/>
        <v>1215</v>
      </c>
      <c r="U118" s="5">
        <f t="shared" si="430"/>
        <v>1215</v>
      </c>
      <c r="V118" s="5">
        <f t="shared" si="430"/>
        <v>1395</v>
      </c>
      <c r="W118" s="5">
        <f t="shared" si="430"/>
        <v>1395</v>
      </c>
      <c r="X118" s="5">
        <f t="shared" si="430"/>
        <v>1395</v>
      </c>
      <c r="Y118" s="5">
        <f t="shared" si="430"/>
        <v>1395</v>
      </c>
      <c r="Z118" s="5">
        <f t="shared" si="430"/>
        <v>1408.7014767751273</v>
      </c>
      <c r="AA118" s="5">
        <f t="shared" si="430"/>
        <v>1422.5375273608777</v>
      </c>
      <c r="AB118" s="5">
        <f t="shared" si="430"/>
        <v>1436.5094735206499</v>
      </c>
      <c r="AC118" s="5">
        <f t="shared" si="430"/>
        <v>1450.6186499999999</v>
      </c>
      <c r="AD118" s="5">
        <f t="shared" si="430"/>
        <v>1464.8241417808938</v>
      </c>
      <c r="AE118" s="5">
        <f t="shared" si="430"/>
        <v>1479.1687438625802</v>
      </c>
      <c r="AF118" s="5">
        <f t="shared" si="430"/>
        <v>1493.6538185122786</v>
      </c>
      <c r="AG118" s="5">
        <f t="shared" si="430"/>
        <v>1508.2807413374999</v>
      </c>
      <c r="AH118" s="5">
        <f t="shared" si="430"/>
        <v>1523.0069547903909</v>
      </c>
      <c r="AI118" s="5">
        <f t="shared" si="430"/>
        <v>1537.8769487456227</v>
      </c>
      <c r="AJ118" s="5">
        <f t="shared" si="430"/>
        <v>1552.8921270150383</v>
      </c>
      <c r="AK118" s="5">
        <f t="shared" si="430"/>
        <v>1568.0539071167045</v>
      </c>
      <c r="AL118" s="5">
        <f t="shared" si="430"/>
        <v>1583.333259390628</v>
      </c>
      <c r="AM118" s="5">
        <f t="shared" si="430"/>
        <v>1598.7614959630127</v>
      </c>
      <c r="AN118" s="5">
        <f t="shared" si="430"/>
        <v>1614.3400675847763</v>
      </c>
      <c r="AO118" s="5">
        <f t="shared" si="430"/>
        <v>1630.07043914317</v>
      </c>
      <c r="AP118" s="5">
        <f t="shared" ref="AP118:BU118" si="431">AP119*AP120</f>
        <v>1645.9382562384637</v>
      </c>
      <c r="AQ118" s="5">
        <f t="shared" si="431"/>
        <v>1661.9605375908372</v>
      </c>
      <c r="AR118" s="5">
        <f t="shared" si="431"/>
        <v>1678.1387868227841</v>
      </c>
      <c r="AS118" s="5">
        <f t="shared" si="431"/>
        <v>1694.4745221937164</v>
      </c>
      <c r="AT118" s="5">
        <f t="shared" si="431"/>
        <v>1710.9857358875061</v>
      </c>
      <c r="AU118" s="5">
        <f t="shared" si="431"/>
        <v>1727.6578373220502</v>
      </c>
      <c r="AV118" s="5">
        <f t="shared" si="431"/>
        <v>1744.4923942116072</v>
      </c>
      <c r="AW118" s="5">
        <f t="shared" si="431"/>
        <v>1761.4909895464773</v>
      </c>
      <c r="AX118" s="5">
        <f t="shared" si="431"/>
        <v>1778.6937176711288</v>
      </c>
      <c r="AY118" s="5">
        <f t="shared" si="431"/>
        <v>1796.0644477081869</v>
      </c>
      <c r="AZ118" s="5">
        <f t="shared" si="431"/>
        <v>1813.6048203650071</v>
      </c>
      <c r="BA118" s="5">
        <f t="shared" si="431"/>
        <v>1831.3164923720999</v>
      </c>
      <c r="BB118" s="5">
        <f t="shared" si="431"/>
        <v>1849.2278164679767</v>
      </c>
      <c r="BC118" s="5">
        <f t="shared" si="431"/>
        <v>1867.3143235713803</v>
      </c>
      <c r="BD118" s="5">
        <f t="shared" si="431"/>
        <v>1885.5777270724525</v>
      </c>
      <c r="BE118" s="5">
        <f t="shared" si="431"/>
        <v>1904.0197571192716</v>
      </c>
      <c r="BF118" s="5">
        <f t="shared" si="431"/>
        <v>1922.6976352152781</v>
      </c>
      <c r="BG118" s="5">
        <f t="shared" si="431"/>
        <v>1941.5587378439423</v>
      </c>
      <c r="BH118" s="5">
        <f t="shared" si="431"/>
        <v>1960.6048623844524</v>
      </c>
      <c r="BI118" s="5">
        <f t="shared" si="431"/>
        <v>1979.8378238477615</v>
      </c>
      <c r="BJ118" s="5">
        <f t="shared" si="431"/>
        <v>1999.3123271371123</v>
      </c>
      <c r="BK118" s="5">
        <f t="shared" si="431"/>
        <v>2018.9783896914691</v>
      </c>
      <c r="BL118" s="5">
        <f t="shared" si="431"/>
        <v>2038.837895766952</v>
      </c>
      <c r="BM118" s="5">
        <f t="shared" si="431"/>
        <v>2058.8927481540031</v>
      </c>
      <c r="BN118" s="5">
        <f t="shared" si="431"/>
        <v>2079.1848534527653</v>
      </c>
      <c r="BO118" s="5">
        <f t="shared" si="431"/>
        <v>2099.6769543743326</v>
      </c>
      <c r="BP118" s="5">
        <f t="shared" si="431"/>
        <v>2120.3710220423786</v>
      </c>
      <c r="BQ118" s="5">
        <f t="shared" si="431"/>
        <v>2141.2690470076445</v>
      </c>
      <c r="BR118" s="5">
        <f t="shared" si="431"/>
        <v>2162.3730394394106</v>
      </c>
      <c r="BS118" s="5">
        <f t="shared" si="431"/>
        <v>2183.6850293188495</v>
      </c>
      <c r="BT118" s="5">
        <f t="shared" si="431"/>
        <v>2205.2070666342943</v>
      </c>
      <c r="BU118" s="5">
        <f t="shared" si="431"/>
        <v>2226.9412215784205</v>
      </c>
      <c r="BV118" s="5">
        <f t="shared" ref="BV118:DA118" si="432">BV119*BV120</f>
        <v>2248.8895847473814</v>
      </c>
      <c r="BW118" s="5">
        <f t="shared" si="432"/>
        <v>2271.0542673418968</v>
      </c>
      <c r="BX118" s="5">
        <f t="shared" si="432"/>
        <v>2293.4374013703323</v>
      </c>
      <c r="BY118" s="5">
        <f t="shared" si="432"/>
        <v>2316.0411398537731</v>
      </c>
      <c r="BZ118" s="5">
        <f t="shared" si="432"/>
        <v>2338.8676570331236</v>
      </c>
      <c r="CA118" s="5">
        <f t="shared" si="432"/>
        <v>2361.9191485782458</v>
      </c>
      <c r="CB118" s="5">
        <f t="shared" si="432"/>
        <v>2385.1978317991588</v>
      </c>
      <c r="CC118" s="5">
        <f t="shared" si="432"/>
        <v>2408.7059458593226</v>
      </c>
      <c r="CD118" s="5">
        <f t="shared" si="432"/>
        <v>2432.4457519910193</v>
      </c>
      <c r="CE118" s="5">
        <f t="shared" si="432"/>
        <v>2456.4195337128617</v>
      </c>
      <c r="CF118" s="5">
        <f t="shared" si="432"/>
        <v>2480.6295970494439</v>
      </c>
      <c r="CG118" s="5">
        <f t="shared" si="432"/>
        <v>2505.0782707531544</v>
      </c>
      <c r="CH118" s="5">
        <f t="shared" si="432"/>
        <v>2529.76790652818</v>
      </c>
      <c r="CI118" s="5">
        <f t="shared" si="432"/>
        <v>2554.7008792567131</v>
      </c>
      <c r="CJ118" s="5">
        <f t="shared" si="432"/>
        <v>2579.8795872273918</v>
      </c>
      <c r="CK118" s="5">
        <f t="shared" si="432"/>
        <v>2605.3064523659878</v>
      </c>
      <c r="CL118" s="5">
        <f t="shared" si="432"/>
        <v>2630.9839204683722</v>
      </c>
      <c r="CM118" s="5">
        <f t="shared" si="432"/>
        <v>2656.9144614357742</v>
      </c>
      <c r="CN118" s="5">
        <f t="shared" si="432"/>
        <v>2683.1005695123595</v>
      </c>
      <c r="CO118" s="5">
        <f t="shared" si="432"/>
        <v>2709.5447635251512</v>
      </c>
      <c r="CP118" s="5">
        <f t="shared" si="432"/>
        <v>2736.2495871263118</v>
      </c>
      <c r="CQ118" s="5">
        <f t="shared" si="432"/>
        <v>2763.2176090378193</v>
      </c>
      <c r="CR118" s="5">
        <f t="shared" si="432"/>
        <v>2790.4514232985493</v>
      </c>
      <c r="CS118" s="5">
        <f t="shared" si="432"/>
        <v>2817.9536495137922</v>
      </c>
      <c r="CT118" s="5">
        <f t="shared" si="432"/>
        <v>2845.7269331072357</v>
      </c>
      <c r="CU118" s="5">
        <f t="shared" si="432"/>
        <v>2873.7739455754231</v>
      </c>
      <c r="CV118" s="5">
        <f t="shared" si="432"/>
        <v>2902.0973847447244</v>
      </c>
      <c r="CW118" s="5">
        <f t="shared" si="432"/>
        <v>2930.6999750308396</v>
      </c>
      <c r="CX118" s="5">
        <f t="shared" si="432"/>
        <v>2959.5844677008563</v>
      </c>
      <c r="CY118" s="5">
        <f t="shared" si="432"/>
        <v>2988.753641137896</v>
      </c>
      <c r="CZ118" s="5">
        <f t="shared" si="432"/>
        <v>3018.2103011083609</v>
      </c>
      <c r="DA118" s="5">
        <f t="shared" si="432"/>
        <v>3047.9572810318232</v>
      </c>
      <c r="DB118" s="5">
        <f t="shared" ref="DB118:DJ118" si="433">DB119*DB120</f>
        <v>3077.9974422535679</v>
      </c>
      <c r="DC118" s="5">
        <f t="shared" si="433"/>
        <v>3108.3336743198229</v>
      </c>
      <c r="DD118" s="5">
        <f t="shared" si="433"/>
        <v>3138.9688952557067</v>
      </c>
      <c r="DE118" s="5">
        <f t="shared" si="433"/>
        <v>3169.9060518459069</v>
      </c>
      <c r="DF118" s="5">
        <f t="shared" si="433"/>
        <v>3201.1481199181335</v>
      </c>
      <c r="DG118" s="5">
        <f t="shared" si="433"/>
        <v>3232.6981046293595</v>
      </c>
      <c r="DH118" s="5">
        <f t="shared" si="433"/>
        <v>3264.559040754888</v>
      </c>
      <c r="DI118" s="5">
        <f t="shared" si="433"/>
        <v>0</v>
      </c>
      <c r="DJ118" s="5">
        <f t="shared" si="433"/>
        <v>0</v>
      </c>
    </row>
    <row r="119" spans="1:114" ht="16.5">
      <c r="B119" s="145" t="s">
        <v>214</v>
      </c>
      <c r="H119" s="7" t="s">
        <v>213</v>
      </c>
      <c r="J119" s="5">
        <f>Ввод!$G$198</f>
        <v>300</v>
      </c>
      <c r="K119" s="5">
        <f>J119</f>
        <v>300</v>
      </c>
      <c r="L119" s="5">
        <f t="shared" ref="L119:BW119" si="434">K119</f>
        <v>300</v>
      </c>
      <c r="M119" s="5">
        <f t="shared" si="434"/>
        <v>300</v>
      </c>
      <c r="N119" s="5">
        <f t="shared" si="434"/>
        <v>300</v>
      </c>
      <c r="O119" s="5">
        <f t="shared" si="434"/>
        <v>300</v>
      </c>
      <c r="P119" s="5">
        <f t="shared" si="434"/>
        <v>300</v>
      </c>
      <c r="Q119" s="5">
        <f t="shared" si="434"/>
        <v>300</v>
      </c>
      <c r="R119" s="5">
        <f t="shared" si="434"/>
        <v>300</v>
      </c>
      <c r="S119" s="5">
        <f t="shared" si="434"/>
        <v>300</v>
      </c>
      <c r="T119" s="5">
        <f t="shared" si="434"/>
        <v>300</v>
      </c>
      <c r="U119" s="5">
        <f t="shared" si="434"/>
        <v>300</v>
      </c>
      <c r="V119" s="5">
        <f t="shared" si="434"/>
        <v>300</v>
      </c>
      <c r="W119" s="5">
        <f t="shared" si="434"/>
        <v>300</v>
      </c>
      <c r="X119" s="5">
        <f t="shared" si="434"/>
        <v>300</v>
      </c>
      <c r="Y119" s="5">
        <f t="shared" si="434"/>
        <v>300</v>
      </c>
      <c r="Z119" s="5">
        <f t="shared" si="434"/>
        <v>300</v>
      </c>
      <c r="AA119" s="5">
        <f t="shared" si="434"/>
        <v>300</v>
      </c>
      <c r="AB119" s="5">
        <f t="shared" si="434"/>
        <v>300</v>
      </c>
      <c r="AC119" s="5">
        <f t="shared" si="434"/>
        <v>300</v>
      </c>
      <c r="AD119" s="5">
        <f t="shared" si="434"/>
        <v>300</v>
      </c>
      <c r="AE119" s="5">
        <f t="shared" si="434"/>
        <v>300</v>
      </c>
      <c r="AF119" s="5">
        <f t="shared" si="434"/>
        <v>300</v>
      </c>
      <c r="AG119" s="5">
        <f t="shared" si="434"/>
        <v>300</v>
      </c>
      <c r="AH119" s="5">
        <f t="shared" si="434"/>
        <v>300</v>
      </c>
      <c r="AI119" s="5">
        <f t="shared" si="434"/>
        <v>300</v>
      </c>
      <c r="AJ119" s="5">
        <f t="shared" si="434"/>
        <v>300</v>
      </c>
      <c r="AK119" s="5">
        <f t="shared" si="434"/>
        <v>300</v>
      </c>
      <c r="AL119" s="5">
        <f t="shared" si="434"/>
        <v>300</v>
      </c>
      <c r="AM119" s="5">
        <f t="shared" si="434"/>
        <v>300</v>
      </c>
      <c r="AN119" s="5">
        <f t="shared" si="434"/>
        <v>300</v>
      </c>
      <c r="AO119" s="5">
        <f t="shared" si="434"/>
        <v>300</v>
      </c>
      <c r="AP119" s="5">
        <f t="shared" si="434"/>
        <v>300</v>
      </c>
      <c r="AQ119" s="5">
        <f t="shared" si="434"/>
        <v>300</v>
      </c>
      <c r="AR119" s="5">
        <f t="shared" si="434"/>
        <v>300</v>
      </c>
      <c r="AS119" s="5">
        <f t="shared" si="434"/>
        <v>300</v>
      </c>
      <c r="AT119" s="5">
        <f t="shared" si="434"/>
        <v>300</v>
      </c>
      <c r="AU119" s="5">
        <f t="shared" si="434"/>
        <v>300</v>
      </c>
      <c r="AV119" s="5">
        <f t="shared" si="434"/>
        <v>300</v>
      </c>
      <c r="AW119" s="5">
        <f t="shared" si="434"/>
        <v>300</v>
      </c>
      <c r="AX119" s="5">
        <f t="shared" si="434"/>
        <v>300</v>
      </c>
      <c r="AY119" s="5">
        <f t="shared" si="434"/>
        <v>300</v>
      </c>
      <c r="AZ119" s="5">
        <f t="shared" si="434"/>
        <v>300</v>
      </c>
      <c r="BA119" s="5">
        <f t="shared" si="434"/>
        <v>300</v>
      </c>
      <c r="BB119" s="5">
        <f t="shared" si="434"/>
        <v>300</v>
      </c>
      <c r="BC119" s="5">
        <f t="shared" si="434"/>
        <v>300</v>
      </c>
      <c r="BD119" s="5">
        <f t="shared" si="434"/>
        <v>300</v>
      </c>
      <c r="BE119" s="5">
        <f t="shared" si="434"/>
        <v>300</v>
      </c>
      <c r="BF119" s="5">
        <f t="shared" si="434"/>
        <v>300</v>
      </c>
      <c r="BG119" s="5">
        <f t="shared" si="434"/>
        <v>300</v>
      </c>
      <c r="BH119" s="5">
        <f t="shared" si="434"/>
        <v>300</v>
      </c>
      <c r="BI119" s="5">
        <f t="shared" si="434"/>
        <v>300</v>
      </c>
      <c r="BJ119" s="5">
        <f t="shared" si="434"/>
        <v>300</v>
      </c>
      <c r="BK119" s="5">
        <f t="shared" si="434"/>
        <v>300</v>
      </c>
      <c r="BL119" s="5">
        <f t="shared" si="434"/>
        <v>300</v>
      </c>
      <c r="BM119" s="5">
        <f t="shared" si="434"/>
        <v>300</v>
      </c>
      <c r="BN119" s="5">
        <f t="shared" si="434"/>
        <v>300</v>
      </c>
      <c r="BO119" s="5">
        <f t="shared" si="434"/>
        <v>300</v>
      </c>
      <c r="BP119" s="5">
        <f t="shared" si="434"/>
        <v>300</v>
      </c>
      <c r="BQ119" s="5">
        <f t="shared" si="434"/>
        <v>300</v>
      </c>
      <c r="BR119" s="5">
        <f t="shared" si="434"/>
        <v>300</v>
      </c>
      <c r="BS119" s="5">
        <f t="shared" si="434"/>
        <v>300</v>
      </c>
      <c r="BT119" s="5">
        <f t="shared" si="434"/>
        <v>300</v>
      </c>
      <c r="BU119" s="5">
        <f t="shared" si="434"/>
        <v>300</v>
      </c>
      <c r="BV119" s="5">
        <f t="shared" si="434"/>
        <v>300</v>
      </c>
      <c r="BW119" s="5">
        <f t="shared" si="434"/>
        <v>300</v>
      </c>
      <c r="BX119" s="5">
        <f t="shared" ref="BX119:DJ119" si="435">BW119</f>
        <v>300</v>
      </c>
      <c r="BY119" s="5">
        <f t="shared" si="435"/>
        <v>300</v>
      </c>
      <c r="BZ119" s="5">
        <f t="shared" si="435"/>
        <v>300</v>
      </c>
      <c r="CA119" s="5">
        <f t="shared" si="435"/>
        <v>300</v>
      </c>
      <c r="CB119" s="5">
        <f t="shared" si="435"/>
        <v>300</v>
      </c>
      <c r="CC119" s="5">
        <f t="shared" si="435"/>
        <v>300</v>
      </c>
      <c r="CD119" s="5">
        <f t="shared" si="435"/>
        <v>300</v>
      </c>
      <c r="CE119" s="5">
        <f t="shared" si="435"/>
        <v>300</v>
      </c>
      <c r="CF119" s="5">
        <f t="shared" si="435"/>
        <v>300</v>
      </c>
      <c r="CG119" s="5">
        <f t="shared" si="435"/>
        <v>300</v>
      </c>
      <c r="CH119" s="5">
        <f t="shared" si="435"/>
        <v>300</v>
      </c>
      <c r="CI119" s="5">
        <f t="shared" si="435"/>
        <v>300</v>
      </c>
      <c r="CJ119" s="5">
        <f t="shared" si="435"/>
        <v>300</v>
      </c>
      <c r="CK119" s="5">
        <f t="shared" si="435"/>
        <v>300</v>
      </c>
      <c r="CL119" s="5">
        <f t="shared" si="435"/>
        <v>300</v>
      </c>
      <c r="CM119" s="5">
        <f t="shared" si="435"/>
        <v>300</v>
      </c>
      <c r="CN119" s="5">
        <f t="shared" si="435"/>
        <v>300</v>
      </c>
      <c r="CO119" s="5">
        <f t="shared" si="435"/>
        <v>300</v>
      </c>
      <c r="CP119" s="5">
        <f t="shared" si="435"/>
        <v>300</v>
      </c>
      <c r="CQ119" s="5">
        <f t="shared" si="435"/>
        <v>300</v>
      </c>
      <c r="CR119" s="5">
        <f t="shared" si="435"/>
        <v>300</v>
      </c>
      <c r="CS119" s="5">
        <f t="shared" si="435"/>
        <v>300</v>
      </c>
      <c r="CT119" s="5">
        <f t="shared" si="435"/>
        <v>300</v>
      </c>
      <c r="CU119" s="5">
        <f t="shared" si="435"/>
        <v>300</v>
      </c>
      <c r="CV119" s="5">
        <f t="shared" si="435"/>
        <v>300</v>
      </c>
      <c r="CW119" s="5">
        <f t="shared" si="435"/>
        <v>300</v>
      </c>
      <c r="CX119" s="5">
        <f t="shared" si="435"/>
        <v>300</v>
      </c>
      <c r="CY119" s="5">
        <f t="shared" si="435"/>
        <v>300</v>
      </c>
      <c r="CZ119" s="5">
        <f t="shared" si="435"/>
        <v>300</v>
      </c>
      <c r="DA119" s="5">
        <f t="shared" si="435"/>
        <v>300</v>
      </c>
      <c r="DB119" s="5">
        <f t="shared" si="435"/>
        <v>300</v>
      </c>
      <c r="DC119" s="5">
        <f t="shared" si="435"/>
        <v>300</v>
      </c>
      <c r="DD119" s="5">
        <f t="shared" si="435"/>
        <v>300</v>
      </c>
      <c r="DE119" s="5">
        <f t="shared" si="435"/>
        <v>300</v>
      </c>
      <c r="DF119" s="5">
        <f t="shared" si="435"/>
        <v>300</v>
      </c>
      <c r="DG119" s="5">
        <f t="shared" si="435"/>
        <v>300</v>
      </c>
      <c r="DH119" s="5">
        <f t="shared" si="435"/>
        <v>300</v>
      </c>
      <c r="DI119" s="5">
        <f t="shared" si="435"/>
        <v>300</v>
      </c>
      <c r="DJ119" s="5">
        <f t="shared" si="435"/>
        <v>300</v>
      </c>
    </row>
    <row r="120" spans="1:114">
      <c r="B120" s="12" t="s">
        <v>215</v>
      </c>
      <c r="H120" s="7" t="s">
        <v>216</v>
      </c>
      <c r="J120" s="9">
        <f>Indexing!J107</f>
        <v>3.06</v>
      </c>
      <c r="K120" s="9">
        <f>Indexing!K107</f>
        <v>3.06</v>
      </c>
      <c r="L120" s="9">
        <f>Indexing!L107</f>
        <v>3.06</v>
      </c>
      <c r="M120" s="9">
        <f>Indexing!M107</f>
        <v>3.06</v>
      </c>
      <c r="N120" s="9">
        <f>Indexing!N107</f>
        <v>3.52</v>
      </c>
      <c r="O120" s="9">
        <f>Indexing!O107</f>
        <v>3.52</v>
      </c>
      <c r="P120" s="9">
        <f>Indexing!P107</f>
        <v>3.52</v>
      </c>
      <c r="Q120" s="9">
        <f>Indexing!Q107</f>
        <v>3.52</v>
      </c>
      <c r="R120" s="9">
        <f>Indexing!R107</f>
        <v>4.05</v>
      </c>
      <c r="S120" s="9">
        <f>Indexing!S107</f>
        <v>4.05</v>
      </c>
      <c r="T120" s="9">
        <f>Indexing!T107</f>
        <v>4.05</v>
      </c>
      <c r="U120" s="9">
        <f>Indexing!U107</f>
        <v>4.05</v>
      </c>
      <c r="V120" s="9">
        <f>Indexing!V107</f>
        <v>4.6500000000000004</v>
      </c>
      <c r="W120" s="9">
        <f>Indexing!W107</f>
        <v>4.6500000000000004</v>
      </c>
      <c r="X120" s="9">
        <f>Indexing!X107</f>
        <v>4.6500000000000004</v>
      </c>
      <c r="Y120" s="9">
        <f>Indexing!Y107</f>
        <v>4.6500000000000004</v>
      </c>
      <c r="Z120" s="9">
        <f>Indexing!Z107</f>
        <v>4.6956715892504244</v>
      </c>
      <c r="AA120" s="9">
        <f>Indexing!AA107</f>
        <v>4.7417917578695921</v>
      </c>
      <c r="AB120" s="9">
        <f>Indexing!AB107</f>
        <v>4.7883649117354992</v>
      </c>
      <c r="AC120" s="9">
        <f>Indexing!AC107</f>
        <v>4.8353954999999997</v>
      </c>
      <c r="AD120" s="9">
        <f>Indexing!AD107</f>
        <v>4.8827471392696458</v>
      </c>
      <c r="AE120" s="9">
        <f>Indexing!AE107</f>
        <v>4.9305624795419343</v>
      </c>
      <c r="AF120" s="9">
        <f>Indexing!AF107</f>
        <v>4.9788460617075954</v>
      </c>
      <c r="AG120" s="9">
        <f>Indexing!AG107</f>
        <v>5.0276024711249994</v>
      </c>
      <c r="AH120" s="9">
        <f>Indexing!AH107</f>
        <v>5.0766898493013031</v>
      </c>
      <c r="AI120" s="9">
        <f>Indexing!AI107</f>
        <v>5.1262564958187422</v>
      </c>
      <c r="AJ120" s="9">
        <f>Indexing!AJ107</f>
        <v>5.1763070900501278</v>
      </c>
      <c r="AK120" s="9">
        <f>Indexing!AK107</f>
        <v>5.226846357055682</v>
      </c>
      <c r="AL120" s="9">
        <f>Indexing!AL107</f>
        <v>5.2777775313020934</v>
      </c>
      <c r="AM120" s="9">
        <f>Indexing!AM107</f>
        <v>5.3292049865433757</v>
      </c>
      <c r="AN120" s="9">
        <f>Indexing!AN107</f>
        <v>5.3811335586159208</v>
      </c>
      <c r="AO120" s="9">
        <f>Indexing!AO107</f>
        <v>5.4335681304772336</v>
      </c>
      <c r="AP120" s="9">
        <f>Indexing!AP107</f>
        <v>5.4864608541282127</v>
      </c>
      <c r="AQ120" s="9">
        <f>Indexing!AQ107</f>
        <v>5.539868458636124</v>
      </c>
      <c r="AR120" s="9">
        <f>Indexing!AR107</f>
        <v>5.5937959560759474</v>
      </c>
      <c r="AS120" s="9">
        <f>Indexing!AS107</f>
        <v>5.648248407312388</v>
      </c>
      <c r="AT120" s="9">
        <f>Indexing!AT107</f>
        <v>5.703285786291687</v>
      </c>
      <c r="AU120" s="9">
        <f>Indexing!AU107</f>
        <v>5.7588594577401677</v>
      </c>
      <c r="AV120" s="9">
        <f>Indexing!AV107</f>
        <v>5.8149746473720239</v>
      </c>
      <c r="AW120" s="9">
        <f>Indexing!AW107</f>
        <v>5.8716366318215911</v>
      </c>
      <c r="AX120" s="9">
        <f>Indexing!AX107</f>
        <v>5.9289790589037628</v>
      </c>
      <c r="AY120" s="9">
        <f>Indexing!AY107</f>
        <v>5.9868814923606228</v>
      </c>
      <c r="AZ120" s="9">
        <f>Indexing!AZ107</f>
        <v>6.04534940121669</v>
      </c>
      <c r="BA120" s="9">
        <f>Indexing!BA107</f>
        <v>6.1043883079069996</v>
      </c>
      <c r="BB120" s="9">
        <f>Indexing!BB107</f>
        <v>6.1640927215599222</v>
      </c>
      <c r="BC120" s="9">
        <f>Indexing!BC107</f>
        <v>6.2243810785712679</v>
      </c>
      <c r="BD120" s="9">
        <f>Indexing!BD107</f>
        <v>6.2852590902415084</v>
      </c>
      <c r="BE120" s="9">
        <f>Indexing!BE107</f>
        <v>6.3467325237309051</v>
      </c>
      <c r="BF120" s="9">
        <f>Indexing!BF107</f>
        <v>6.4089921173842601</v>
      </c>
      <c r="BG120" s="9">
        <f>Indexing!BG107</f>
        <v>6.4718624594798078</v>
      </c>
      <c r="BH120" s="9">
        <f>Indexing!BH107</f>
        <v>6.5353495412815077</v>
      </c>
      <c r="BI120" s="9">
        <f>Indexing!BI107</f>
        <v>6.5994594128258717</v>
      </c>
      <c r="BJ120" s="9">
        <f>Indexing!BJ107</f>
        <v>6.6643744237903748</v>
      </c>
      <c r="BK120" s="9">
        <f>Indexing!BK107</f>
        <v>6.7299279656382307</v>
      </c>
      <c r="BL120" s="9">
        <f>Indexing!BL107</f>
        <v>6.7961263192231733</v>
      </c>
      <c r="BM120" s="9">
        <f>Indexing!BM107</f>
        <v>6.8629758271800103</v>
      </c>
      <c r="BN120" s="9">
        <f>Indexing!BN107</f>
        <v>6.9306161781758844</v>
      </c>
      <c r="BO120" s="9">
        <f>Indexing!BO107</f>
        <v>6.9989231812477755</v>
      </c>
      <c r="BP120" s="9">
        <f>Indexing!BP107</f>
        <v>7.0679034068079289</v>
      </c>
      <c r="BQ120" s="9">
        <f>Indexing!BQ107</f>
        <v>7.1375634900254825</v>
      </c>
      <c r="BR120" s="9">
        <f>Indexing!BR107</f>
        <v>7.2079101314647014</v>
      </c>
      <c r="BS120" s="9">
        <f>Indexing!BS107</f>
        <v>7.2789500977294983</v>
      </c>
      <c r="BT120" s="9">
        <f>Indexing!BT107</f>
        <v>7.3506902221143138</v>
      </c>
      <c r="BU120" s="9">
        <f>Indexing!BU107</f>
        <v>7.4231374052614019</v>
      </c>
      <c r="BV120" s="9">
        <f>Indexing!BV107</f>
        <v>7.4962986158246041</v>
      </c>
      <c r="BW120" s="9">
        <f>Indexing!BW107</f>
        <v>7.570180891139656</v>
      </c>
      <c r="BX120" s="9">
        <f>Indexing!BX107</f>
        <v>7.6447913379011077</v>
      </c>
      <c r="BY120" s="9">
        <f>Indexing!BY107</f>
        <v>7.7201371328459105</v>
      </c>
      <c r="BZ120" s="9">
        <f>Indexing!BZ107</f>
        <v>7.7962255234437459</v>
      </c>
      <c r="CA120" s="9">
        <f>Indexing!CA107</f>
        <v>7.8730638285941525</v>
      </c>
      <c r="CB120" s="9">
        <f>Indexing!CB107</f>
        <v>7.9506594393305301</v>
      </c>
      <c r="CC120" s="9">
        <f>Indexing!CC107</f>
        <v>8.0290198195310758</v>
      </c>
      <c r="CD120" s="9">
        <f>Indexing!CD107</f>
        <v>8.1081525066367313</v>
      </c>
      <c r="CE120" s="9">
        <f>Indexing!CE107</f>
        <v>8.188065112376206</v>
      </c>
      <c r="CF120" s="9">
        <f>Indexing!CF107</f>
        <v>8.2687653234981457</v>
      </c>
      <c r="CG120" s="9">
        <f>Indexing!CG107</f>
        <v>8.3502609025105148</v>
      </c>
      <c r="CH120" s="9">
        <f>Indexing!CH107</f>
        <v>8.4325596884272667</v>
      </c>
      <c r="CI120" s="9">
        <f>Indexing!CI107</f>
        <v>8.5156695975223773</v>
      </c>
      <c r="CJ120" s="9">
        <f>Indexing!CJ107</f>
        <v>8.5995986240913052</v>
      </c>
      <c r="CK120" s="9">
        <f>Indexing!CK107</f>
        <v>8.6843548412199585</v>
      </c>
      <c r="CL120" s="9">
        <f>Indexing!CL107</f>
        <v>8.7699464015612403</v>
      </c>
      <c r="CM120" s="9">
        <f>Indexing!CM107</f>
        <v>8.8563815381192477</v>
      </c>
      <c r="CN120" s="9">
        <f>Indexing!CN107</f>
        <v>8.9436685650411984</v>
      </c>
      <c r="CO120" s="9">
        <f>Indexing!CO107</f>
        <v>9.03181587841717</v>
      </c>
      <c r="CP120" s="9">
        <f>Indexing!CP107</f>
        <v>9.1208319570877059</v>
      </c>
      <c r="CQ120" s="9">
        <f>Indexing!CQ107</f>
        <v>9.2107253634593977</v>
      </c>
      <c r="CR120" s="9">
        <f>Indexing!CR107</f>
        <v>9.3015047443284971</v>
      </c>
      <c r="CS120" s="9">
        <f>Indexing!CS107</f>
        <v>9.3931788317126408</v>
      </c>
      <c r="CT120" s="9">
        <f>Indexing!CT107</f>
        <v>9.4857564436907857</v>
      </c>
      <c r="CU120" s="9">
        <f>Indexing!CU107</f>
        <v>9.5792464852514101</v>
      </c>
      <c r="CV120" s="9">
        <f>Indexing!CV107</f>
        <v>9.6736579491490815</v>
      </c>
      <c r="CW120" s="9">
        <f>Indexing!CW107</f>
        <v>9.7689999167694648</v>
      </c>
      <c r="CX120" s="9">
        <f>Indexing!CX107</f>
        <v>9.8652815590028542</v>
      </c>
      <c r="CY120" s="9">
        <f>Indexing!CY107</f>
        <v>9.9625121371263194</v>
      </c>
      <c r="CZ120" s="9">
        <f>Indexing!CZ107</f>
        <v>10.060701003694536</v>
      </c>
      <c r="DA120" s="9">
        <f>Indexing!DA107</f>
        <v>10.159857603439411</v>
      </c>
      <c r="DB120" s="9">
        <f>Indexing!DB107</f>
        <v>10.259991474178559</v>
      </c>
      <c r="DC120" s="9">
        <f>Indexing!DC107</f>
        <v>10.361112247732743</v>
      </c>
      <c r="DD120" s="9">
        <f>Indexing!DD107</f>
        <v>10.463229650852355</v>
      </c>
      <c r="DE120" s="9">
        <f>Indexing!DE107</f>
        <v>10.566353506153023</v>
      </c>
      <c r="DF120" s="9">
        <f>Indexing!DF107</f>
        <v>10.670493733060445</v>
      </c>
      <c r="DG120" s="9">
        <f>Indexing!DG107</f>
        <v>10.775660348764532</v>
      </c>
      <c r="DH120" s="9">
        <f>Indexing!DH107</f>
        <v>10.88186346918296</v>
      </c>
      <c r="DI120" s="9">
        <f>Indexing!DI107</f>
        <v>0</v>
      </c>
      <c r="DJ120" s="9">
        <f>Indexing!DJ107</f>
        <v>0</v>
      </c>
    </row>
    <row r="121" spans="1:114">
      <c r="B121" s="11" t="s">
        <v>218</v>
      </c>
      <c r="H121" s="7" t="s">
        <v>219</v>
      </c>
      <c r="J121" s="5">
        <f>IFERROR((1-N(Ввод!$H324))*Ввод!$G$324/Ввод!$G$338*Ввод!$G$339*SUMIF(Ввод!$151:$151,J$15,Ввод!$152:$152),0)+IFERROR(N(Ввод!$H324)*Ввод!I$324/Ввод!I$338*Ввод!I$339,0)</f>
        <v>870</v>
      </c>
      <c r="K121" s="5">
        <f>IFERROR((1-N(Ввод!$H324))*Ввод!$G$324/Ввод!$G$338*Ввод!$G$339*SUMIF(Ввод!$151:$151,K$15,Ввод!$152:$152),0)+IFERROR(N(Ввод!$H324)*Ввод!J$324/Ввод!J$338*Ввод!J$339,0)</f>
        <v>870</v>
      </c>
      <c r="L121" s="5">
        <f>IFERROR((1-N(Ввод!$H324))*Ввод!$G$324/Ввод!$G$338*Ввод!$G$339*SUMIF(Ввод!$151:$151,L$15,Ввод!$152:$152),0)+IFERROR(N(Ввод!$H324)*Ввод!K$324/Ввод!K$338*Ввод!K$339,0)</f>
        <v>870</v>
      </c>
      <c r="M121" s="5">
        <f>IFERROR((1-N(Ввод!$H324))*Ввод!$G$324/Ввод!$G$338*Ввод!$G$339*SUMIF(Ввод!$151:$151,M$15,Ввод!$152:$152),0)+IFERROR(N(Ввод!$H324)*Ввод!L$324/Ввод!L$338*Ввод!L$339,0)</f>
        <v>870</v>
      </c>
      <c r="N121" s="5">
        <f>IFERROR((1-N(Ввод!$H324))*Ввод!$G$324/Ввод!$G$338*Ввод!$G$339*SUMIF(Ввод!$151:$151,N$15,Ввод!$152:$152),0)+IFERROR(N(Ввод!$H324)*Ввод!M$324/Ввод!M$338*Ввод!M$339,0)</f>
        <v>870</v>
      </c>
      <c r="O121" s="5">
        <f>IFERROR((1-N(Ввод!$H324))*Ввод!$G$324/Ввод!$G$338*Ввод!$G$339*SUMIF(Ввод!$151:$151,O$15,Ввод!$152:$152),0)+IFERROR(N(Ввод!$H324)*Ввод!N$324/Ввод!N$338*Ввод!N$339,0)</f>
        <v>870</v>
      </c>
      <c r="P121" s="5">
        <f>IFERROR((1-N(Ввод!$H324))*Ввод!$G$324/Ввод!$G$338*Ввод!$G$339*SUMIF(Ввод!$151:$151,P$15,Ввод!$152:$152),0)+IFERROR(N(Ввод!$H324)*Ввод!O$324/Ввод!O$338*Ввод!O$339,0)</f>
        <v>870</v>
      </c>
      <c r="Q121" s="5">
        <f>IFERROR((1-N(Ввод!$H324))*Ввод!$G$324/Ввод!$G$338*Ввод!$G$339*SUMIF(Ввод!$151:$151,Q$15,Ввод!$152:$152),0)+IFERROR(N(Ввод!$H324)*Ввод!P$324/Ввод!P$338*Ввод!P$339,0)</f>
        <v>870</v>
      </c>
      <c r="R121" s="5">
        <f>IFERROR((1-N(Ввод!$H324))*Ввод!$G$324/Ввод!$G$338*Ввод!$G$339*SUMIF(Ввод!$151:$151,R$15,Ввод!$152:$152),0)+IFERROR(N(Ввод!$H324)*Ввод!Q$324/Ввод!Q$338*Ввод!Q$339,0)</f>
        <v>870</v>
      </c>
      <c r="S121" s="5">
        <f>IFERROR((1-N(Ввод!$H324))*Ввод!$G$324/Ввод!$G$338*Ввод!$G$339*SUMIF(Ввод!$151:$151,S$15,Ввод!$152:$152),0)+IFERROR(N(Ввод!$H324)*Ввод!R$324/Ввод!R$338*Ввод!R$339,0)</f>
        <v>870</v>
      </c>
      <c r="T121" s="5">
        <f>IFERROR((1-N(Ввод!$H324))*Ввод!$G$324/Ввод!$G$338*Ввод!$G$339*SUMIF(Ввод!$151:$151,T$15,Ввод!$152:$152),0)+IFERROR(N(Ввод!$H324)*Ввод!S$324/Ввод!S$338*Ввод!S$339,0)</f>
        <v>870</v>
      </c>
      <c r="U121" s="5">
        <f>IFERROR((1-N(Ввод!$H324))*Ввод!$G$324/Ввод!$G$338*Ввод!$G$339*SUMIF(Ввод!$151:$151,U$15,Ввод!$152:$152),0)+IFERROR(N(Ввод!$H324)*Ввод!T$324/Ввод!T$338*Ввод!T$339,0)</f>
        <v>870</v>
      </c>
      <c r="V121" s="5">
        <f>IFERROR((1-N(Ввод!$H324))*Ввод!$G$324/Ввод!$G$338*Ввод!$G$339*SUMIF(Ввод!$151:$151,V$15,Ввод!$152:$152),0)+IFERROR(N(Ввод!$H324)*Ввод!U$324/Ввод!U$338*Ввод!U$339,0)</f>
        <v>870</v>
      </c>
      <c r="W121" s="5">
        <f>IFERROR((1-N(Ввод!$H324))*Ввод!$G$324/Ввод!$G$338*Ввод!$G$339*SUMIF(Ввод!$151:$151,W$15,Ввод!$152:$152),0)+IFERROR(N(Ввод!$H324)*Ввод!V$324/Ввод!V$338*Ввод!V$339,0)</f>
        <v>870</v>
      </c>
      <c r="X121" s="5">
        <f>IFERROR((1-N(Ввод!$H324))*Ввод!$G$324/Ввод!$G$338*Ввод!$G$339*SUMIF(Ввод!$151:$151,X$15,Ввод!$152:$152),0)+IFERROR(N(Ввод!$H324)*Ввод!W$324/Ввод!W$338*Ввод!W$339,0)</f>
        <v>870</v>
      </c>
      <c r="Y121" s="5">
        <f>IFERROR((1-N(Ввод!$H324))*Ввод!$G$324/Ввод!$G$338*Ввод!$G$339*SUMIF(Ввод!$151:$151,Y$15,Ввод!$152:$152),0)+IFERROR(N(Ввод!$H324)*Ввод!X$324/Ввод!X$338*Ввод!X$339,0)</f>
        <v>870</v>
      </c>
      <c r="Z121" s="5">
        <f>IFERROR((1-N(Ввод!$H324))*Ввод!$G$324/Ввод!$G$338*Ввод!$G$339*SUMIF(Ввод!$151:$151,Z$15,Ввод!$152:$152),0)+IFERROR(N(Ввод!$H324)*Ввод!Y$324/Ввод!Y$338*Ввод!Y$339,0)</f>
        <v>870</v>
      </c>
      <c r="AA121" s="5">
        <f>IFERROR((1-N(Ввод!$H324))*Ввод!$G$324/Ввод!$G$338*Ввод!$G$339*SUMIF(Ввод!$151:$151,AA$15,Ввод!$152:$152),0)+IFERROR(N(Ввод!$H324)*Ввод!Z$324/Ввод!Z$338*Ввод!Z$339,0)</f>
        <v>870</v>
      </c>
      <c r="AB121" s="5">
        <f>IFERROR((1-N(Ввод!$H324))*Ввод!$G$324/Ввод!$G$338*Ввод!$G$339*SUMIF(Ввод!$151:$151,AB$15,Ввод!$152:$152),0)+IFERROR(N(Ввод!$H324)*Ввод!AA$324/Ввод!AA$338*Ввод!AA$339,0)</f>
        <v>870</v>
      </c>
      <c r="AC121" s="5">
        <f>IFERROR((1-N(Ввод!$H324))*Ввод!$G$324/Ввод!$G$338*Ввод!$G$339*SUMIF(Ввод!$151:$151,AC$15,Ввод!$152:$152),0)+IFERROR(N(Ввод!$H324)*Ввод!AB$324/Ввод!AB$338*Ввод!AB$339,0)</f>
        <v>870</v>
      </c>
      <c r="AD121" s="5">
        <f>IFERROR((1-N(Ввод!$H324))*Ввод!$G$324/Ввод!$G$338*Ввод!$G$339*SUMIF(Ввод!$151:$151,AD$15,Ввод!$152:$152),0)+IFERROR(N(Ввод!$H324)*Ввод!AC$324/Ввод!AC$338*Ввод!AC$339,0)</f>
        <v>870</v>
      </c>
      <c r="AE121" s="5">
        <f>IFERROR((1-N(Ввод!$H324))*Ввод!$G$324/Ввод!$G$338*Ввод!$G$339*SUMIF(Ввод!$151:$151,AE$15,Ввод!$152:$152),0)+IFERROR(N(Ввод!$H324)*Ввод!AD$324/Ввод!AD$338*Ввод!AD$339,0)</f>
        <v>870</v>
      </c>
      <c r="AF121" s="5">
        <f>IFERROR((1-N(Ввод!$H324))*Ввод!$G$324/Ввод!$G$338*Ввод!$G$339*SUMIF(Ввод!$151:$151,AF$15,Ввод!$152:$152),0)+IFERROR(N(Ввод!$H324)*Ввод!AE$324/Ввод!AE$338*Ввод!AE$339,0)</f>
        <v>870</v>
      </c>
      <c r="AG121" s="5">
        <f>IFERROR((1-N(Ввод!$H324))*Ввод!$G$324/Ввод!$G$338*Ввод!$G$339*SUMIF(Ввод!$151:$151,AG$15,Ввод!$152:$152),0)+IFERROR(N(Ввод!$H324)*Ввод!AF$324/Ввод!AF$338*Ввод!AF$339,0)</f>
        <v>870</v>
      </c>
      <c r="AH121" s="5">
        <f>IFERROR((1-N(Ввод!$H324))*Ввод!$G$324/Ввод!$G$338*Ввод!$G$339*SUMIF(Ввод!$151:$151,AH$15,Ввод!$152:$152),0)+IFERROR(N(Ввод!$H324)*Ввод!AG$324/Ввод!AG$338*Ввод!AG$339,0)</f>
        <v>870</v>
      </c>
      <c r="AI121" s="5">
        <f>IFERROR((1-N(Ввод!$H324))*Ввод!$G$324/Ввод!$G$338*Ввод!$G$339*SUMIF(Ввод!$151:$151,AI$15,Ввод!$152:$152),0)+IFERROR(N(Ввод!$H324)*Ввод!AH$324/Ввод!AH$338*Ввод!AH$339,0)</f>
        <v>870</v>
      </c>
      <c r="AJ121" s="5">
        <f>IFERROR((1-N(Ввод!$H324))*Ввод!$G$324/Ввод!$G$338*Ввод!$G$339*SUMIF(Ввод!$151:$151,AJ$15,Ввод!$152:$152),0)+IFERROR(N(Ввод!$H324)*Ввод!AI$324/Ввод!AI$338*Ввод!AI$339,0)</f>
        <v>870</v>
      </c>
      <c r="AK121" s="5">
        <f>IFERROR((1-N(Ввод!$H324))*Ввод!$G$324/Ввод!$G$338*Ввод!$G$339*SUMIF(Ввод!$151:$151,AK$15,Ввод!$152:$152),0)+IFERROR(N(Ввод!$H324)*Ввод!AJ$324/Ввод!AJ$338*Ввод!AJ$339,0)</f>
        <v>870</v>
      </c>
      <c r="AL121" s="5">
        <f>IFERROR((1-N(Ввод!$H324))*Ввод!$G$324/Ввод!$G$338*Ввод!$G$339*SUMIF(Ввод!$151:$151,AL$15,Ввод!$152:$152),0)+IFERROR(N(Ввод!$H324)*Ввод!AK$324/Ввод!AK$338*Ввод!AK$339,0)</f>
        <v>870</v>
      </c>
      <c r="AM121" s="5">
        <f>IFERROR((1-N(Ввод!$H324))*Ввод!$G$324/Ввод!$G$338*Ввод!$G$339*SUMIF(Ввод!$151:$151,AM$15,Ввод!$152:$152),0)+IFERROR(N(Ввод!$H324)*Ввод!AL$324/Ввод!AL$338*Ввод!AL$339,0)</f>
        <v>870</v>
      </c>
      <c r="AN121" s="5">
        <f>IFERROR((1-N(Ввод!$H324))*Ввод!$G$324/Ввод!$G$338*Ввод!$G$339*SUMIF(Ввод!$151:$151,AN$15,Ввод!$152:$152),0)+IFERROR(N(Ввод!$H324)*Ввод!AM$324/Ввод!AM$338*Ввод!AM$339,0)</f>
        <v>870</v>
      </c>
      <c r="AO121" s="5">
        <f>IFERROR((1-N(Ввод!$H324))*Ввод!$G$324/Ввод!$G$338*Ввод!$G$339*SUMIF(Ввод!$151:$151,AO$15,Ввод!$152:$152),0)+IFERROR(N(Ввод!$H324)*Ввод!AN$324/Ввод!AN$338*Ввод!AN$339,0)</f>
        <v>870</v>
      </c>
      <c r="AP121" s="5">
        <f>IFERROR((1-N(Ввод!$H324))*Ввод!$G$324/Ввод!$G$338*Ввод!$G$339*SUMIF(Ввод!$151:$151,AP$15,Ввод!$152:$152),0)+IFERROR(N(Ввод!$H324)*Ввод!AO$324/Ввод!AO$338*Ввод!AO$339,0)</f>
        <v>870</v>
      </c>
      <c r="AQ121" s="5">
        <f>IFERROR((1-N(Ввод!$H324))*Ввод!$G$324/Ввод!$G$338*Ввод!$G$339*SUMIF(Ввод!$151:$151,AQ$15,Ввод!$152:$152),0)+IFERROR(N(Ввод!$H324)*Ввод!AP$324/Ввод!AP$338*Ввод!AP$339,0)</f>
        <v>870</v>
      </c>
      <c r="AR121" s="5">
        <f>IFERROR((1-N(Ввод!$H324))*Ввод!$G$324/Ввод!$G$338*Ввод!$G$339*SUMIF(Ввод!$151:$151,AR$15,Ввод!$152:$152),0)+IFERROR(N(Ввод!$H324)*Ввод!AQ$324/Ввод!AQ$338*Ввод!AQ$339,0)</f>
        <v>870</v>
      </c>
      <c r="AS121" s="5">
        <f>IFERROR((1-N(Ввод!$H324))*Ввод!$G$324/Ввод!$G$338*Ввод!$G$339*SUMIF(Ввод!$151:$151,AS$15,Ввод!$152:$152),0)+IFERROR(N(Ввод!$H324)*Ввод!AR$324/Ввод!AR$338*Ввод!AR$339,0)</f>
        <v>870</v>
      </c>
      <c r="AT121" s="5">
        <f>IFERROR((1-N(Ввод!$H324))*Ввод!$G$324/Ввод!$G$338*Ввод!$G$339*SUMIF(Ввод!$151:$151,AT$15,Ввод!$152:$152),0)+IFERROR(N(Ввод!$H324)*Ввод!AS$324/Ввод!AS$338*Ввод!AS$339,0)</f>
        <v>870</v>
      </c>
      <c r="AU121" s="5">
        <f>IFERROR((1-N(Ввод!$H324))*Ввод!$G$324/Ввод!$G$338*Ввод!$G$339*SUMIF(Ввод!$151:$151,AU$15,Ввод!$152:$152),0)+IFERROR(N(Ввод!$H324)*Ввод!AT$324/Ввод!AT$338*Ввод!AT$339,0)</f>
        <v>870</v>
      </c>
      <c r="AV121" s="5">
        <f>IFERROR((1-N(Ввод!$H324))*Ввод!$G$324/Ввод!$G$338*Ввод!$G$339*SUMIF(Ввод!$151:$151,AV$15,Ввод!$152:$152),0)+IFERROR(N(Ввод!$H324)*Ввод!AU$324/Ввод!AU$338*Ввод!AU$339,0)</f>
        <v>870</v>
      </c>
      <c r="AW121" s="5">
        <f>IFERROR((1-N(Ввод!$H324))*Ввод!$G$324/Ввод!$G$338*Ввод!$G$339*SUMIF(Ввод!$151:$151,AW$15,Ввод!$152:$152),0)+IFERROR(N(Ввод!$H324)*Ввод!AV$324/Ввод!AV$338*Ввод!AV$339,0)</f>
        <v>870</v>
      </c>
      <c r="AX121" s="5">
        <f>IFERROR((1-N(Ввод!$H324))*Ввод!$G$324/Ввод!$G$338*Ввод!$G$339*SUMIF(Ввод!$151:$151,AX$15,Ввод!$152:$152),0)+IFERROR(N(Ввод!$H324)*Ввод!AW$324/Ввод!AW$338*Ввод!AW$339,0)</f>
        <v>870</v>
      </c>
      <c r="AY121" s="5">
        <f>IFERROR((1-N(Ввод!$H324))*Ввод!$G$324/Ввод!$G$338*Ввод!$G$339*SUMIF(Ввод!$151:$151,AY$15,Ввод!$152:$152),0)+IFERROR(N(Ввод!$H324)*Ввод!AX$324/Ввод!AX$338*Ввод!AX$339,0)</f>
        <v>870</v>
      </c>
      <c r="AZ121" s="5">
        <f>IFERROR((1-N(Ввод!$H324))*Ввод!$G$324/Ввод!$G$338*Ввод!$G$339*SUMIF(Ввод!$151:$151,AZ$15,Ввод!$152:$152),0)+IFERROR(N(Ввод!$H324)*Ввод!AY$324/Ввод!AY$338*Ввод!AY$339,0)</f>
        <v>870</v>
      </c>
      <c r="BA121" s="5">
        <f>IFERROR((1-N(Ввод!$H324))*Ввод!$G$324/Ввод!$G$338*Ввод!$G$339*SUMIF(Ввод!$151:$151,BA$15,Ввод!$152:$152),0)+IFERROR(N(Ввод!$H324)*Ввод!AZ$324/Ввод!AZ$338*Ввод!AZ$339,0)</f>
        <v>870</v>
      </c>
      <c r="BB121" s="5">
        <f>IFERROR((1-N(Ввод!$H324))*Ввод!$G$324/Ввод!$G$338*Ввод!$G$339*SUMIF(Ввод!$151:$151,BB$15,Ввод!$152:$152),0)+IFERROR(N(Ввод!$H324)*Ввод!BA$324/Ввод!BA$338*Ввод!BA$339,0)</f>
        <v>870</v>
      </c>
      <c r="BC121" s="5">
        <f>IFERROR((1-N(Ввод!$H324))*Ввод!$G$324/Ввод!$G$338*Ввод!$G$339*SUMIF(Ввод!$151:$151,BC$15,Ввод!$152:$152),0)+IFERROR(N(Ввод!$H324)*Ввод!BB$324/Ввод!BB$338*Ввод!BB$339,0)</f>
        <v>870</v>
      </c>
      <c r="BD121" s="5">
        <f>IFERROR((1-N(Ввод!$H324))*Ввод!$G$324/Ввод!$G$338*Ввод!$G$339*SUMIF(Ввод!$151:$151,BD$15,Ввод!$152:$152),0)+IFERROR(N(Ввод!$H324)*Ввод!BC$324/Ввод!BC$338*Ввод!BC$339,0)</f>
        <v>870</v>
      </c>
      <c r="BE121" s="5">
        <f>IFERROR((1-N(Ввод!$H324))*Ввод!$G$324/Ввод!$G$338*Ввод!$G$339*SUMIF(Ввод!$151:$151,BE$15,Ввод!$152:$152),0)+IFERROR(N(Ввод!$H324)*Ввод!BD$324/Ввод!BD$338*Ввод!BD$339,0)</f>
        <v>870</v>
      </c>
      <c r="BF121" s="5">
        <f>IFERROR((1-N(Ввод!$H324))*Ввод!$G$324/Ввод!$G$338*Ввод!$G$339*SUMIF(Ввод!$151:$151,BF$15,Ввод!$152:$152),0)+IFERROR(N(Ввод!$H324)*Ввод!BE$324/Ввод!BE$338*Ввод!BE$339,0)</f>
        <v>870</v>
      </c>
      <c r="BG121" s="5">
        <f>IFERROR((1-N(Ввод!$H324))*Ввод!$G$324/Ввод!$G$338*Ввод!$G$339*SUMIF(Ввод!$151:$151,BG$15,Ввод!$152:$152),0)+IFERROR(N(Ввод!$H324)*Ввод!BF$324/Ввод!BF$338*Ввод!BF$339,0)</f>
        <v>870</v>
      </c>
      <c r="BH121" s="5">
        <f>IFERROR((1-N(Ввод!$H324))*Ввод!$G$324/Ввод!$G$338*Ввод!$G$339*SUMIF(Ввод!$151:$151,BH$15,Ввод!$152:$152),0)+IFERROR(N(Ввод!$H324)*Ввод!BG$324/Ввод!BG$338*Ввод!BG$339,0)</f>
        <v>870</v>
      </c>
      <c r="BI121" s="5">
        <f>IFERROR((1-N(Ввод!$H324))*Ввод!$G$324/Ввод!$G$338*Ввод!$G$339*SUMIF(Ввод!$151:$151,BI$15,Ввод!$152:$152),0)+IFERROR(N(Ввод!$H324)*Ввод!BH$324/Ввод!BH$338*Ввод!BH$339,0)</f>
        <v>870</v>
      </c>
      <c r="BJ121" s="5">
        <f>IFERROR((1-N(Ввод!$H324))*Ввод!$G$324/Ввод!$G$338*Ввод!$G$339*SUMIF(Ввод!$151:$151,BJ$15,Ввод!$152:$152),0)+IFERROR(N(Ввод!$H324)*Ввод!BI$324/Ввод!BI$338*Ввод!BI$339,0)</f>
        <v>870</v>
      </c>
      <c r="BK121" s="5">
        <f>IFERROR((1-N(Ввод!$H324))*Ввод!$G$324/Ввод!$G$338*Ввод!$G$339*SUMIF(Ввод!$151:$151,BK$15,Ввод!$152:$152),0)+IFERROR(N(Ввод!$H324)*Ввод!BJ$324/Ввод!BJ$338*Ввод!BJ$339,0)</f>
        <v>870</v>
      </c>
      <c r="BL121" s="5">
        <f>IFERROR((1-N(Ввод!$H324))*Ввод!$G$324/Ввод!$G$338*Ввод!$G$339*SUMIF(Ввод!$151:$151,BL$15,Ввод!$152:$152),0)+IFERROR(N(Ввод!$H324)*Ввод!BK$324/Ввод!BK$338*Ввод!BK$339,0)</f>
        <v>870</v>
      </c>
      <c r="BM121" s="5">
        <f>IFERROR((1-N(Ввод!$H324))*Ввод!$G$324/Ввод!$G$338*Ввод!$G$339*SUMIF(Ввод!$151:$151,BM$15,Ввод!$152:$152),0)+IFERROR(N(Ввод!$H324)*Ввод!BL$324/Ввод!BL$338*Ввод!BL$339,0)</f>
        <v>870</v>
      </c>
      <c r="BN121" s="5">
        <f>IFERROR((1-N(Ввод!$H324))*Ввод!$G$324/Ввод!$G$338*Ввод!$G$339*SUMIF(Ввод!$151:$151,BN$15,Ввод!$152:$152),0)+IFERROR(N(Ввод!$H324)*Ввод!BM$324/Ввод!BM$338*Ввод!BM$339,0)</f>
        <v>870</v>
      </c>
      <c r="BO121" s="5">
        <f>IFERROR((1-N(Ввод!$H324))*Ввод!$G$324/Ввод!$G$338*Ввод!$G$339*SUMIF(Ввод!$151:$151,BO$15,Ввод!$152:$152),0)+IFERROR(N(Ввод!$H324)*Ввод!BN$324/Ввод!BN$338*Ввод!BN$339,0)</f>
        <v>870</v>
      </c>
      <c r="BP121" s="5">
        <f>IFERROR((1-N(Ввод!$H324))*Ввод!$G$324/Ввод!$G$338*Ввод!$G$339*SUMIF(Ввод!$151:$151,BP$15,Ввод!$152:$152),0)+IFERROR(N(Ввод!$H324)*Ввод!BO$324/Ввод!BO$338*Ввод!BO$339,0)</f>
        <v>870</v>
      </c>
      <c r="BQ121" s="5">
        <f>IFERROR((1-N(Ввод!$H324))*Ввод!$G$324/Ввод!$G$338*Ввод!$G$339*SUMIF(Ввод!$151:$151,BQ$15,Ввод!$152:$152),0)+IFERROR(N(Ввод!$H324)*Ввод!BP$324/Ввод!BP$338*Ввод!BP$339,0)</f>
        <v>870</v>
      </c>
      <c r="BR121" s="5">
        <f>IFERROR((1-N(Ввод!$H324))*Ввод!$G$324/Ввод!$G$338*Ввод!$G$339*SUMIF(Ввод!$151:$151,BR$15,Ввод!$152:$152),0)+IFERROR(N(Ввод!$H324)*Ввод!BQ$324/Ввод!BQ$338*Ввод!BQ$339,0)</f>
        <v>870</v>
      </c>
      <c r="BS121" s="5">
        <f>IFERROR((1-N(Ввод!$H324))*Ввод!$G$324/Ввод!$G$338*Ввод!$G$339*SUMIF(Ввод!$151:$151,BS$15,Ввод!$152:$152),0)+IFERROR(N(Ввод!$H324)*Ввод!BR$324/Ввод!BR$338*Ввод!BR$339,0)</f>
        <v>870</v>
      </c>
      <c r="BT121" s="5">
        <f>IFERROR((1-N(Ввод!$H324))*Ввод!$G$324/Ввод!$G$338*Ввод!$G$339*SUMIF(Ввод!$151:$151,BT$15,Ввод!$152:$152),0)+IFERROR(N(Ввод!$H324)*Ввод!BS$324/Ввод!BS$338*Ввод!BS$339,0)</f>
        <v>870</v>
      </c>
      <c r="BU121" s="5">
        <f>IFERROR((1-N(Ввод!$H324))*Ввод!$G$324/Ввод!$G$338*Ввод!$G$339*SUMIF(Ввод!$151:$151,BU$15,Ввод!$152:$152),0)+IFERROR(N(Ввод!$H324)*Ввод!BT$324/Ввод!BT$338*Ввод!BT$339,0)</f>
        <v>870</v>
      </c>
      <c r="BV121" s="5">
        <f>IFERROR((1-N(Ввод!$H324))*Ввод!$G$324/Ввод!$G$338*Ввод!$G$339*SUMIF(Ввод!$151:$151,BV$15,Ввод!$152:$152),0)+IFERROR(N(Ввод!$H324)*Ввод!BU$324/Ввод!BU$338*Ввод!BU$339,0)</f>
        <v>870</v>
      </c>
      <c r="BW121" s="5">
        <f>IFERROR((1-N(Ввод!$H324))*Ввод!$G$324/Ввод!$G$338*Ввод!$G$339*SUMIF(Ввод!$151:$151,BW$15,Ввод!$152:$152),0)+IFERROR(N(Ввод!$H324)*Ввод!BV$324/Ввод!BV$338*Ввод!BV$339,0)</f>
        <v>870</v>
      </c>
      <c r="BX121" s="5">
        <f>IFERROR((1-N(Ввод!$H324))*Ввод!$G$324/Ввод!$G$338*Ввод!$G$339*SUMIF(Ввод!$151:$151,BX$15,Ввод!$152:$152),0)+IFERROR(N(Ввод!$H324)*Ввод!BW$324/Ввод!BW$338*Ввод!BW$339,0)</f>
        <v>870</v>
      </c>
      <c r="BY121" s="5">
        <f>IFERROR((1-N(Ввод!$H324))*Ввод!$G$324/Ввод!$G$338*Ввод!$G$339*SUMIF(Ввод!$151:$151,BY$15,Ввод!$152:$152),0)+IFERROR(N(Ввод!$H324)*Ввод!BX$324/Ввод!BX$338*Ввод!BX$339,0)</f>
        <v>870</v>
      </c>
      <c r="BZ121" s="5">
        <f>IFERROR((1-N(Ввод!$H324))*Ввод!$G$324/Ввод!$G$338*Ввод!$G$339*SUMIF(Ввод!$151:$151,BZ$15,Ввод!$152:$152),0)+IFERROR(N(Ввод!$H324)*Ввод!BY$324/Ввод!BY$338*Ввод!BY$339,0)</f>
        <v>870</v>
      </c>
      <c r="CA121" s="5">
        <f>IFERROR((1-N(Ввод!$H324))*Ввод!$G$324/Ввод!$G$338*Ввод!$G$339*SUMIF(Ввод!$151:$151,CA$15,Ввод!$152:$152),0)+IFERROR(N(Ввод!$H324)*Ввод!BZ$324/Ввод!BZ$338*Ввод!BZ$339,0)</f>
        <v>870</v>
      </c>
      <c r="CB121" s="5">
        <f>IFERROR((1-N(Ввод!$H324))*Ввод!$G$324/Ввод!$G$338*Ввод!$G$339*SUMIF(Ввод!$151:$151,CB$15,Ввод!$152:$152),0)+IFERROR(N(Ввод!$H324)*Ввод!CA$324/Ввод!CA$338*Ввод!CA$339,0)</f>
        <v>870</v>
      </c>
      <c r="CC121" s="5">
        <f>IFERROR((1-N(Ввод!$H324))*Ввод!$G$324/Ввод!$G$338*Ввод!$G$339*SUMIF(Ввод!$151:$151,CC$15,Ввод!$152:$152),0)+IFERROR(N(Ввод!$H324)*Ввод!CB$324/Ввод!CB$338*Ввод!CB$339,0)</f>
        <v>870</v>
      </c>
      <c r="CD121" s="5">
        <f>IFERROR((1-N(Ввод!$H324))*Ввод!$G$324/Ввод!$G$338*Ввод!$G$339*SUMIF(Ввод!$151:$151,CD$15,Ввод!$152:$152),0)+IFERROR(N(Ввод!$H324)*Ввод!CC$324/Ввод!CC$338*Ввод!CC$339,0)</f>
        <v>870</v>
      </c>
      <c r="CE121" s="5">
        <f>IFERROR((1-N(Ввод!$H324))*Ввод!$G$324/Ввод!$G$338*Ввод!$G$339*SUMIF(Ввод!$151:$151,CE$15,Ввод!$152:$152),0)+IFERROR(N(Ввод!$H324)*Ввод!CD$324/Ввод!CD$338*Ввод!CD$339,0)</f>
        <v>870</v>
      </c>
      <c r="CF121" s="5">
        <f>IFERROR((1-N(Ввод!$H324))*Ввод!$G$324/Ввод!$G$338*Ввод!$G$339*SUMIF(Ввод!$151:$151,CF$15,Ввод!$152:$152),0)+IFERROR(N(Ввод!$H324)*Ввод!CE$324/Ввод!CE$338*Ввод!CE$339,0)</f>
        <v>870</v>
      </c>
      <c r="CG121" s="5">
        <f>IFERROR((1-N(Ввод!$H324))*Ввод!$G$324/Ввод!$G$338*Ввод!$G$339*SUMIF(Ввод!$151:$151,CG$15,Ввод!$152:$152),0)+IFERROR(N(Ввод!$H324)*Ввод!CF$324/Ввод!CF$338*Ввод!CF$339,0)</f>
        <v>870</v>
      </c>
      <c r="CH121" s="5">
        <f>IFERROR((1-N(Ввод!$H324))*Ввод!$G$324/Ввод!$G$338*Ввод!$G$339*SUMIF(Ввод!$151:$151,CH$15,Ввод!$152:$152),0)+IFERROR(N(Ввод!$H324)*Ввод!CG$324/Ввод!CG$338*Ввод!CG$339,0)</f>
        <v>870</v>
      </c>
      <c r="CI121" s="5">
        <f>IFERROR((1-N(Ввод!$H324))*Ввод!$G$324/Ввод!$G$338*Ввод!$G$339*SUMIF(Ввод!$151:$151,CI$15,Ввод!$152:$152),0)+IFERROR(N(Ввод!$H324)*Ввод!CH$324/Ввод!CH$338*Ввод!CH$339,0)</f>
        <v>870</v>
      </c>
      <c r="CJ121" s="5">
        <f>IFERROR((1-N(Ввод!$H324))*Ввод!$G$324/Ввод!$G$338*Ввод!$G$339*SUMIF(Ввод!$151:$151,CJ$15,Ввод!$152:$152),0)+IFERROR(N(Ввод!$H324)*Ввод!CI$324/Ввод!CI$338*Ввод!CI$339,0)</f>
        <v>870</v>
      </c>
      <c r="CK121" s="5">
        <f>IFERROR((1-N(Ввод!$H324))*Ввод!$G$324/Ввод!$G$338*Ввод!$G$339*SUMIF(Ввод!$151:$151,CK$15,Ввод!$152:$152),0)+IFERROR(N(Ввод!$H324)*Ввод!CJ$324/Ввод!CJ$338*Ввод!CJ$339,0)</f>
        <v>870</v>
      </c>
      <c r="CL121" s="5">
        <f>IFERROR((1-N(Ввод!$H324))*Ввод!$G$324/Ввод!$G$338*Ввод!$G$339*SUMIF(Ввод!$151:$151,CL$15,Ввод!$152:$152),0)+IFERROR(N(Ввод!$H324)*Ввод!CK$324/Ввод!CK$338*Ввод!CK$339,0)</f>
        <v>870</v>
      </c>
      <c r="CM121" s="5">
        <f>IFERROR((1-N(Ввод!$H324))*Ввод!$G$324/Ввод!$G$338*Ввод!$G$339*SUMIF(Ввод!$151:$151,CM$15,Ввод!$152:$152),0)+IFERROR(N(Ввод!$H324)*Ввод!CL$324/Ввод!CL$338*Ввод!CL$339,0)</f>
        <v>870</v>
      </c>
      <c r="CN121" s="5">
        <f>IFERROR((1-N(Ввод!$H324))*Ввод!$G$324/Ввод!$G$338*Ввод!$G$339*SUMIF(Ввод!$151:$151,CN$15,Ввод!$152:$152),0)+IFERROR(N(Ввод!$H324)*Ввод!CM$324/Ввод!CM$338*Ввод!CM$339,0)</f>
        <v>870</v>
      </c>
      <c r="CO121" s="5">
        <f>IFERROR((1-N(Ввод!$H324))*Ввод!$G$324/Ввод!$G$338*Ввод!$G$339*SUMIF(Ввод!$151:$151,CO$15,Ввод!$152:$152),0)+IFERROR(N(Ввод!$H324)*Ввод!CN$324/Ввод!CN$338*Ввод!CN$339,0)</f>
        <v>870</v>
      </c>
      <c r="CP121" s="5">
        <f>IFERROR((1-N(Ввод!$H324))*Ввод!$G$324/Ввод!$G$338*Ввод!$G$339*SUMIF(Ввод!$151:$151,CP$15,Ввод!$152:$152),0)+IFERROR(N(Ввод!$H324)*Ввод!CO$324/Ввод!CO$338*Ввод!CO$339,0)</f>
        <v>870</v>
      </c>
      <c r="CQ121" s="5">
        <f>IFERROR((1-N(Ввод!$H324))*Ввод!$G$324/Ввод!$G$338*Ввод!$G$339*SUMIF(Ввод!$151:$151,CQ$15,Ввод!$152:$152),0)+IFERROR(N(Ввод!$H324)*Ввод!CP$324/Ввод!CP$338*Ввод!CP$339,0)</f>
        <v>870</v>
      </c>
      <c r="CR121" s="5">
        <f>IFERROR((1-N(Ввод!$H324))*Ввод!$G$324/Ввод!$G$338*Ввод!$G$339*SUMIF(Ввод!$151:$151,CR$15,Ввод!$152:$152),0)+IFERROR(N(Ввод!$H324)*Ввод!CQ$324/Ввод!CQ$338*Ввод!CQ$339,0)</f>
        <v>870</v>
      </c>
      <c r="CS121" s="5">
        <f>IFERROR((1-N(Ввод!$H324))*Ввод!$G$324/Ввод!$G$338*Ввод!$G$339*SUMIF(Ввод!$151:$151,CS$15,Ввод!$152:$152),0)+IFERROR(N(Ввод!$H324)*Ввод!CR$324/Ввод!CR$338*Ввод!CR$339,0)</f>
        <v>870</v>
      </c>
      <c r="CT121" s="5">
        <f>IFERROR((1-N(Ввод!$H324))*Ввод!$G$324/Ввод!$G$338*Ввод!$G$339*SUMIF(Ввод!$151:$151,CT$15,Ввод!$152:$152),0)+IFERROR(N(Ввод!$H324)*Ввод!CS$324/Ввод!CS$338*Ввод!CS$339,0)</f>
        <v>870</v>
      </c>
      <c r="CU121" s="5">
        <f>IFERROR((1-N(Ввод!$H324))*Ввод!$G$324/Ввод!$G$338*Ввод!$G$339*SUMIF(Ввод!$151:$151,CU$15,Ввод!$152:$152),0)+IFERROR(N(Ввод!$H324)*Ввод!CT$324/Ввод!CT$338*Ввод!CT$339,0)</f>
        <v>870</v>
      </c>
      <c r="CV121" s="5">
        <f>IFERROR((1-N(Ввод!$H324))*Ввод!$G$324/Ввод!$G$338*Ввод!$G$339*SUMIF(Ввод!$151:$151,CV$15,Ввод!$152:$152),0)+IFERROR(N(Ввод!$H324)*Ввод!CU$324/Ввод!CU$338*Ввод!CU$339,0)</f>
        <v>870</v>
      </c>
      <c r="CW121" s="5">
        <f>IFERROR((1-N(Ввод!$H324))*Ввод!$G$324/Ввод!$G$338*Ввод!$G$339*SUMIF(Ввод!$151:$151,CW$15,Ввод!$152:$152),0)+IFERROR(N(Ввод!$H324)*Ввод!CV$324/Ввод!CV$338*Ввод!CV$339,0)</f>
        <v>870</v>
      </c>
      <c r="CX121" s="5">
        <f>IFERROR((1-N(Ввод!$H324))*Ввод!$G$324/Ввод!$G$338*Ввод!$G$339*SUMIF(Ввод!$151:$151,CX$15,Ввод!$152:$152),0)+IFERROR(N(Ввод!$H324)*Ввод!CW$324/Ввод!CW$338*Ввод!CW$339,0)</f>
        <v>870</v>
      </c>
      <c r="CY121" s="5">
        <f>IFERROR((1-N(Ввод!$H324))*Ввод!$G$324/Ввод!$G$338*Ввод!$G$339*SUMIF(Ввод!$151:$151,CY$15,Ввод!$152:$152),0)+IFERROR(N(Ввод!$H324)*Ввод!CX$324/Ввод!CX$338*Ввод!CX$339,0)</f>
        <v>870</v>
      </c>
      <c r="CZ121" s="5">
        <f>IFERROR((1-N(Ввод!$H324))*Ввод!$G$324/Ввод!$G$338*Ввод!$G$339*SUMIF(Ввод!$151:$151,CZ$15,Ввод!$152:$152),0)+IFERROR(N(Ввод!$H324)*Ввод!CY$324/Ввод!CY$338*Ввод!CY$339,0)</f>
        <v>870</v>
      </c>
      <c r="DA121" s="5">
        <f>IFERROR((1-N(Ввод!$H324))*Ввод!$G$324/Ввод!$G$338*Ввод!$G$339*SUMIF(Ввод!$151:$151,DA$15,Ввод!$152:$152),0)+IFERROR(N(Ввод!$H324)*Ввод!CZ$324/Ввод!CZ$338*Ввод!CZ$339,0)</f>
        <v>870</v>
      </c>
      <c r="DB121" s="5">
        <f>IFERROR((1-N(Ввод!$H324))*Ввод!$G$324/Ввод!$G$338*Ввод!$G$339*SUMIF(Ввод!$151:$151,DB$15,Ввод!$152:$152),0)+IFERROR(N(Ввод!$H324)*Ввод!DA$324/Ввод!DA$338*Ввод!DA$339,0)</f>
        <v>870</v>
      </c>
      <c r="DC121" s="5">
        <f>IFERROR((1-N(Ввод!$H324))*Ввод!$G$324/Ввод!$G$338*Ввод!$G$339*SUMIF(Ввод!$151:$151,DC$15,Ввод!$152:$152),0)+IFERROR(N(Ввод!$H324)*Ввод!DB$324/Ввод!DB$338*Ввод!DB$339,0)</f>
        <v>870</v>
      </c>
      <c r="DD121" s="5">
        <f>IFERROR((1-N(Ввод!$H324))*Ввод!$G$324/Ввод!$G$338*Ввод!$G$339*SUMIF(Ввод!$151:$151,DD$15,Ввод!$152:$152),0)+IFERROR(N(Ввод!$H324)*Ввод!DC$324/Ввод!DC$338*Ввод!DC$339,0)</f>
        <v>870</v>
      </c>
      <c r="DE121" s="5">
        <f>IFERROR((1-N(Ввод!$H324))*Ввод!$G$324/Ввод!$G$338*Ввод!$G$339*SUMIF(Ввод!$151:$151,DE$15,Ввод!$152:$152),0)+IFERROR(N(Ввод!$H324)*Ввод!DD$324/Ввод!DD$338*Ввод!DD$339,0)</f>
        <v>870</v>
      </c>
      <c r="DF121" s="5">
        <f>IFERROR((1-N(Ввод!$H324))*Ввод!$G$324/Ввод!$G$338*Ввод!$G$339*SUMIF(Ввод!$151:$151,DF$15,Ввод!$152:$152),0)+IFERROR(N(Ввод!$H324)*Ввод!DE$324/Ввод!DE$338*Ввод!DE$339,0)</f>
        <v>870</v>
      </c>
      <c r="DG121" s="5">
        <f>IFERROR((1-N(Ввод!$H324))*Ввод!$G$324/Ввод!$G$338*Ввод!$G$339*SUMIF(Ввод!$151:$151,DG$15,Ввод!$152:$152),0)+IFERROR(N(Ввод!$H324)*Ввод!DF$324/Ввод!DF$338*Ввод!DF$339,0)</f>
        <v>870</v>
      </c>
      <c r="DH121" s="5">
        <f>IFERROR((1-N(Ввод!$H324))*Ввод!$G$324/Ввод!$G$338*Ввод!$G$339*SUMIF(Ввод!$151:$151,DH$15,Ввод!$152:$152),0)+IFERROR(N(Ввод!$H324)*Ввод!DG$324/Ввод!DG$338*Ввод!DG$339,0)</f>
        <v>870</v>
      </c>
      <c r="DI121" s="5">
        <f>IFERROR((1-N(Ввод!$H324))*Ввод!$G$324/Ввод!$G$338*Ввод!$G$339*SUMIF(Ввод!$151:$151,DI$15,Ввод!$152:$152),0)+IFERROR(N(Ввод!$H324)*Ввод!DH$324/Ввод!DH$338*Ввод!DH$339,0)</f>
        <v>870</v>
      </c>
      <c r="DJ121" s="5">
        <f>IFERROR((1-N(Ввод!$H324))*Ввод!$G$324/Ввод!$G$338*Ввод!$G$339*SUMIF(Ввод!$151:$151,DJ$15,Ввод!$152:$152),0)+IFERROR(N(Ввод!$H324)*Ввод!DI$324/Ввод!DI$338*Ввод!DI$339,0)</f>
        <v>870</v>
      </c>
    </row>
    <row r="122" spans="1:114">
      <c r="B122" s="11" t="s">
        <v>220</v>
      </c>
      <c r="H122" s="7" t="s">
        <v>219</v>
      </c>
      <c r="J122" s="5">
        <f>IFERROR((1-N(Ввод!$H324))*Ввод!$G$324/Ввод!$G$338*Ввод!$G$340*SUMIF(Ввод!$151:$151,J$15,Ввод!$152:$152),0)+IFERROR(N(Ввод!$H324)*Ввод!I$324/Ввод!I$338*Ввод!I$340,0)</f>
        <v>652.5</v>
      </c>
      <c r="K122" s="5">
        <f>IFERROR((1-N(Ввод!$H324))*Ввод!$G$324/Ввод!$G$338*Ввод!$G$340*SUMIF(Ввод!$151:$151,K$15,Ввод!$152:$152),0)+IFERROR(N(Ввод!$H324)*Ввод!J$324/Ввод!J$338*Ввод!J$340,0)</f>
        <v>652.5</v>
      </c>
      <c r="L122" s="5">
        <f>IFERROR((1-N(Ввод!$H324))*Ввод!$G$324/Ввод!$G$338*Ввод!$G$340*SUMIF(Ввод!$151:$151,L$15,Ввод!$152:$152),0)+IFERROR(N(Ввод!$H324)*Ввод!K$324/Ввод!K$338*Ввод!K$340,0)</f>
        <v>652.5</v>
      </c>
      <c r="M122" s="5">
        <f>IFERROR((1-N(Ввод!$H324))*Ввод!$G$324/Ввод!$G$338*Ввод!$G$340*SUMIF(Ввод!$151:$151,M$15,Ввод!$152:$152),0)+IFERROR(N(Ввод!$H324)*Ввод!L$324/Ввод!L$338*Ввод!L$340,0)</f>
        <v>652.5</v>
      </c>
      <c r="N122" s="5">
        <f>IFERROR((1-N(Ввод!$H324))*Ввод!$G$324/Ввод!$G$338*Ввод!$G$340*SUMIF(Ввод!$151:$151,N$15,Ввод!$152:$152),0)+IFERROR(N(Ввод!$H324)*Ввод!M$324/Ввод!M$338*Ввод!M$340,0)</f>
        <v>652.5</v>
      </c>
      <c r="O122" s="5">
        <f>IFERROR((1-N(Ввод!$H324))*Ввод!$G$324/Ввод!$G$338*Ввод!$G$340*SUMIF(Ввод!$151:$151,O$15,Ввод!$152:$152),0)+IFERROR(N(Ввод!$H324)*Ввод!N$324/Ввод!N$338*Ввод!N$340,0)</f>
        <v>652.5</v>
      </c>
      <c r="P122" s="5">
        <f>IFERROR((1-N(Ввод!$H324))*Ввод!$G$324/Ввод!$G$338*Ввод!$G$340*SUMIF(Ввод!$151:$151,P$15,Ввод!$152:$152),0)+IFERROR(N(Ввод!$H324)*Ввод!O$324/Ввод!O$338*Ввод!O$340,0)</f>
        <v>652.5</v>
      </c>
      <c r="Q122" s="5">
        <f>IFERROR((1-N(Ввод!$H324))*Ввод!$G$324/Ввод!$G$338*Ввод!$G$340*SUMIF(Ввод!$151:$151,Q$15,Ввод!$152:$152),0)+IFERROR(N(Ввод!$H324)*Ввод!P$324/Ввод!P$338*Ввод!P$340,0)</f>
        <v>652.5</v>
      </c>
      <c r="R122" s="5">
        <f>IFERROR((1-N(Ввод!$H324))*Ввод!$G$324/Ввод!$G$338*Ввод!$G$340*SUMIF(Ввод!$151:$151,R$15,Ввод!$152:$152),0)+IFERROR(N(Ввод!$H324)*Ввод!Q$324/Ввод!Q$338*Ввод!Q$340,0)</f>
        <v>652.5</v>
      </c>
      <c r="S122" s="5">
        <f>IFERROR((1-N(Ввод!$H324))*Ввод!$G$324/Ввод!$G$338*Ввод!$G$340*SUMIF(Ввод!$151:$151,S$15,Ввод!$152:$152),0)+IFERROR(N(Ввод!$H324)*Ввод!R$324/Ввод!R$338*Ввод!R$340,0)</f>
        <v>652.5</v>
      </c>
      <c r="T122" s="5">
        <f>IFERROR((1-N(Ввод!$H324))*Ввод!$G$324/Ввод!$G$338*Ввод!$G$340*SUMIF(Ввод!$151:$151,T$15,Ввод!$152:$152),0)+IFERROR(N(Ввод!$H324)*Ввод!S$324/Ввод!S$338*Ввод!S$340,0)</f>
        <v>652.5</v>
      </c>
      <c r="U122" s="5">
        <f>IFERROR((1-N(Ввод!$H324))*Ввод!$G$324/Ввод!$G$338*Ввод!$G$340*SUMIF(Ввод!$151:$151,U$15,Ввод!$152:$152),0)+IFERROR(N(Ввод!$H324)*Ввод!T$324/Ввод!T$338*Ввод!T$340,0)</f>
        <v>652.5</v>
      </c>
      <c r="V122" s="5">
        <f>IFERROR((1-N(Ввод!$H324))*Ввод!$G$324/Ввод!$G$338*Ввод!$G$340*SUMIF(Ввод!$151:$151,V$15,Ввод!$152:$152),0)+IFERROR(N(Ввод!$H324)*Ввод!U$324/Ввод!U$338*Ввод!U$340,0)</f>
        <v>652.5</v>
      </c>
      <c r="W122" s="5">
        <f>IFERROR((1-N(Ввод!$H324))*Ввод!$G$324/Ввод!$G$338*Ввод!$G$340*SUMIF(Ввод!$151:$151,W$15,Ввод!$152:$152),0)+IFERROR(N(Ввод!$H324)*Ввод!V$324/Ввод!V$338*Ввод!V$340,0)</f>
        <v>652.5</v>
      </c>
      <c r="X122" s="5">
        <f>IFERROR((1-N(Ввод!$H324))*Ввод!$G$324/Ввод!$G$338*Ввод!$G$340*SUMIF(Ввод!$151:$151,X$15,Ввод!$152:$152),0)+IFERROR(N(Ввод!$H324)*Ввод!W$324/Ввод!W$338*Ввод!W$340,0)</f>
        <v>652.5</v>
      </c>
      <c r="Y122" s="5">
        <f>IFERROR((1-N(Ввод!$H324))*Ввод!$G$324/Ввод!$G$338*Ввод!$G$340*SUMIF(Ввод!$151:$151,Y$15,Ввод!$152:$152),0)+IFERROR(N(Ввод!$H324)*Ввод!X$324/Ввод!X$338*Ввод!X$340,0)</f>
        <v>652.5</v>
      </c>
      <c r="Z122" s="5">
        <f>IFERROR((1-N(Ввод!$H324))*Ввод!$G$324/Ввод!$G$338*Ввод!$G$340*SUMIF(Ввод!$151:$151,Z$15,Ввод!$152:$152),0)+IFERROR(N(Ввод!$H324)*Ввод!Y$324/Ввод!Y$338*Ввод!Y$340,0)</f>
        <v>652.5</v>
      </c>
      <c r="AA122" s="5">
        <f>IFERROR((1-N(Ввод!$H324))*Ввод!$G$324/Ввод!$G$338*Ввод!$G$340*SUMIF(Ввод!$151:$151,AA$15,Ввод!$152:$152),0)+IFERROR(N(Ввод!$H324)*Ввод!Z$324/Ввод!Z$338*Ввод!Z$340,0)</f>
        <v>652.5</v>
      </c>
      <c r="AB122" s="5">
        <f>IFERROR((1-N(Ввод!$H324))*Ввод!$G$324/Ввод!$G$338*Ввод!$G$340*SUMIF(Ввод!$151:$151,AB$15,Ввод!$152:$152),0)+IFERROR(N(Ввод!$H324)*Ввод!AA$324/Ввод!AA$338*Ввод!AA$340,0)</f>
        <v>652.5</v>
      </c>
      <c r="AC122" s="5">
        <f>IFERROR((1-N(Ввод!$H324))*Ввод!$G$324/Ввод!$G$338*Ввод!$G$340*SUMIF(Ввод!$151:$151,AC$15,Ввод!$152:$152),0)+IFERROR(N(Ввод!$H324)*Ввод!AB$324/Ввод!AB$338*Ввод!AB$340,0)</f>
        <v>652.5</v>
      </c>
      <c r="AD122" s="5">
        <f>IFERROR((1-N(Ввод!$H324))*Ввод!$G$324/Ввод!$G$338*Ввод!$G$340*SUMIF(Ввод!$151:$151,AD$15,Ввод!$152:$152),0)+IFERROR(N(Ввод!$H324)*Ввод!AC$324/Ввод!AC$338*Ввод!AC$340,0)</f>
        <v>652.5</v>
      </c>
      <c r="AE122" s="5">
        <f>IFERROR((1-N(Ввод!$H324))*Ввод!$G$324/Ввод!$G$338*Ввод!$G$340*SUMIF(Ввод!$151:$151,AE$15,Ввод!$152:$152),0)+IFERROR(N(Ввод!$H324)*Ввод!AD$324/Ввод!AD$338*Ввод!AD$340,0)</f>
        <v>652.5</v>
      </c>
      <c r="AF122" s="5">
        <f>IFERROR((1-N(Ввод!$H324))*Ввод!$G$324/Ввод!$G$338*Ввод!$G$340*SUMIF(Ввод!$151:$151,AF$15,Ввод!$152:$152),0)+IFERROR(N(Ввод!$H324)*Ввод!AE$324/Ввод!AE$338*Ввод!AE$340,0)</f>
        <v>652.5</v>
      </c>
      <c r="AG122" s="5">
        <f>IFERROR((1-N(Ввод!$H324))*Ввод!$G$324/Ввод!$G$338*Ввод!$G$340*SUMIF(Ввод!$151:$151,AG$15,Ввод!$152:$152),0)+IFERROR(N(Ввод!$H324)*Ввод!AF$324/Ввод!AF$338*Ввод!AF$340,0)</f>
        <v>652.5</v>
      </c>
      <c r="AH122" s="5">
        <f>IFERROR((1-N(Ввод!$H324))*Ввод!$G$324/Ввод!$G$338*Ввод!$G$340*SUMIF(Ввод!$151:$151,AH$15,Ввод!$152:$152),0)+IFERROR(N(Ввод!$H324)*Ввод!AG$324/Ввод!AG$338*Ввод!AG$340,0)</f>
        <v>652.5</v>
      </c>
      <c r="AI122" s="5">
        <f>IFERROR((1-N(Ввод!$H324))*Ввод!$G$324/Ввод!$G$338*Ввод!$G$340*SUMIF(Ввод!$151:$151,AI$15,Ввод!$152:$152),0)+IFERROR(N(Ввод!$H324)*Ввод!AH$324/Ввод!AH$338*Ввод!AH$340,0)</f>
        <v>652.5</v>
      </c>
      <c r="AJ122" s="5">
        <f>IFERROR((1-N(Ввод!$H324))*Ввод!$G$324/Ввод!$G$338*Ввод!$G$340*SUMIF(Ввод!$151:$151,AJ$15,Ввод!$152:$152),0)+IFERROR(N(Ввод!$H324)*Ввод!AI$324/Ввод!AI$338*Ввод!AI$340,0)</f>
        <v>652.5</v>
      </c>
      <c r="AK122" s="5">
        <f>IFERROR((1-N(Ввод!$H324))*Ввод!$G$324/Ввод!$G$338*Ввод!$G$340*SUMIF(Ввод!$151:$151,AK$15,Ввод!$152:$152),0)+IFERROR(N(Ввод!$H324)*Ввод!AJ$324/Ввод!AJ$338*Ввод!AJ$340,0)</f>
        <v>652.5</v>
      </c>
      <c r="AL122" s="5">
        <f>IFERROR((1-N(Ввод!$H324))*Ввод!$G$324/Ввод!$G$338*Ввод!$G$340*SUMIF(Ввод!$151:$151,AL$15,Ввод!$152:$152),0)+IFERROR(N(Ввод!$H324)*Ввод!AK$324/Ввод!AK$338*Ввод!AK$340,0)</f>
        <v>652.5</v>
      </c>
      <c r="AM122" s="5">
        <f>IFERROR((1-N(Ввод!$H324))*Ввод!$G$324/Ввод!$G$338*Ввод!$G$340*SUMIF(Ввод!$151:$151,AM$15,Ввод!$152:$152),0)+IFERROR(N(Ввод!$H324)*Ввод!AL$324/Ввод!AL$338*Ввод!AL$340,0)</f>
        <v>652.5</v>
      </c>
      <c r="AN122" s="5">
        <f>IFERROR((1-N(Ввод!$H324))*Ввод!$G$324/Ввод!$G$338*Ввод!$G$340*SUMIF(Ввод!$151:$151,AN$15,Ввод!$152:$152),0)+IFERROR(N(Ввод!$H324)*Ввод!AM$324/Ввод!AM$338*Ввод!AM$340,0)</f>
        <v>652.5</v>
      </c>
      <c r="AO122" s="5">
        <f>IFERROR((1-N(Ввод!$H324))*Ввод!$G$324/Ввод!$G$338*Ввод!$G$340*SUMIF(Ввод!$151:$151,AO$15,Ввод!$152:$152),0)+IFERROR(N(Ввод!$H324)*Ввод!AN$324/Ввод!AN$338*Ввод!AN$340,0)</f>
        <v>652.5</v>
      </c>
      <c r="AP122" s="5">
        <f>IFERROR((1-N(Ввод!$H324))*Ввод!$G$324/Ввод!$G$338*Ввод!$G$340*SUMIF(Ввод!$151:$151,AP$15,Ввод!$152:$152),0)+IFERROR(N(Ввод!$H324)*Ввод!AO$324/Ввод!AO$338*Ввод!AO$340,0)</f>
        <v>652.5</v>
      </c>
      <c r="AQ122" s="5">
        <f>IFERROR((1-N(Ввод!$H324))*Ввод!$G$324/Ввод!$G$338*Ввод!$G$340*SUMIF(Ввод!$151:$151,AQ$15,Ввод!$152:$152),0)+IFERROR(N(Ввод!$H324)*Ввод!AP$324/Ввод!AP$338*Ввод!AP$340,0)</f>
        <v>652.5</v>
      </c>
      <c r="AR122" s="5">
        <f>IFERROR((1-N(Ввод!$H324))*Ввод!$G$324/Ввод!$G$338*Ввод!$G$340*SUMIF(Ввод!$151:$151,AR$15,Ввод!$152:$152),0)+IFERROR(N(Ввод!$H324)*Ввод!AQ$324/Ввод!AQ$338*Ввод!AQ$340,0)</f>
        <v>652.5</v>
      </c>
      <c r="AS122" s="5">
        <f>IFERROR((1-N(Ввод!$H324))*Ввод!$G$324/Ввод!$G$338*Ввод!$G$340*SUMIF(Ввод!$151:$151,AS$15,Ввод!$152:$152),0)+IFERROR(N(Ввод!$H324)*Ввод!AR$324/Ввод!AR$338*Ввод!AR$340,0)</f>
        <v>652.5</v>
      </c>
      <c r="AT122" s="5">
        <f>IFERROR((1-N(Ввод!$H324))*Ввод!$G$324/Ввод!$G$338*Ввод!$G$340*SUMIF(Ввод!$151:$151,AT$15,Ввод!$152:$152),0)+IFERROR(N(Ввод!$H324)*Ввод!AS$324/Ввод!AS$338*Ввод!AS$340,0)</f>
        <v>652.5</v>
      </c>
      <c r="AU122" s="5">
        <f>IFERROR((1-N(Ввод!$H324))*Ввод!$G$324/Ввод!$G$338*Ввод!$G$340*SUMIF(Ввод!$151:$151,AU$15,Ввод!$152:$152),0)+IFERROR(N(Ввод!$H324)*Ввод!AT$324/Ввод!AT$338*Ввод!AT$340,0)</f>
        <v>652.5</v>
      </c>
      <c r="AV122" s="5">
        <f>IFERROR((1-N(Ввод!$H324))*Ввод!$G$324/Ввод!$G$338*Ввод!$G$340*SUMIF(Ввод!$151:$151,AV$15,Ввод!$152:$152),0)+IFERROR(N(Ввод!$H324)*Ввод!AU$324/Ввод!AU$338*Ввод!AU$340,0)</f>
        <v>652.5</v>
      </c>
      <c r="AW122" s="5">
        <f>IFERROR((1-N(Ввод!$H324))*Ввод!$G$324/Ввод!$G$338*Ввод!$G$340*SUMIF(Ввод!$151:$151,AW$15,Ввод!$152:$152),0)+IFERROR(N(Ввод!$H324)*Ввод!AV$324/Ввод!AV$338*Ввод!AV$340,0)</f>
        <v>652.5</v>
      </c>
      <c r="AX122" s="5">
        <f>IFERROR((1-N(Ввод!$H324))*Ввод!$G$324/Ввод!$G$338*Ввод!$G$340*SUMIF(Ввод!$151:$151,AX$15,Ввод!$152:$152),0)+IFERROR(N(Ввод!$H324)*Ввод!AW$324/Ввод!AW$338*Ввод!AW$340,0)</f>
        <v>652.5</v>
      </c>
      <c r="AY122" s="5">
        <f>IFERROR((1-N(Ввод!$H324))*Ввод!$G$324/Ввод!$G$338*Ввод!$G$340*SUMIF(Ввод!$151:$151,AY$15,Ввод!$152:$152),0)+IFERROR(N(Ввод!$H324)*Ввод!AX$324/Ввод!AX$338*Ввод!AX$340,0)</f>
        <v>652.5</v>
      </c>
      <c r="AZ122" s="5">
        <f>IFERROR((1-N(Ввод!$H324))*Ввод!$G$324/Ввод!$G$338*Ввод!$G$340*SUMIF(Ввод!$151:$151,AZ$15,Ввод!$152:$152),0)+IFERROR(N(Ввод!$H324)*Ввод!AY$324/Ввод!AY$338*Ввод!AY$340,0)</f>
        <v>652.5</v>
      </c>
      <c r="BA122" s="5">
        <f>IFERROR((1-N(Ввод!$H324))*Ввод!$G$324/Ввод!$G$338*Ввод!$G$340*SUMIF(Ввод!$151:$151,BA$15,Ввод!$152:$152),0)+IFERROR(N(Ввод!$H324)*Ввод!AZ$324/Ввод!AZ$338*Ввод!AZ$340,0)</f>
        <v>652.5</v>
      </c>
      <c r="BB122" s="5">
        <f>IFERROR((1-N(Ввод!$H324))*Ввод!$G$324/Ввод!$G$338*Ввод!$G$340*SUMIF(Ввод!$151:$151,BB$15,Ввод!$152:$152),0)+IFERROR(N(Ввод!$H324)*Ввод!BA$324/Ввод!BA$338*Ввод!BA$340,0)</f>
        <v>652.5</v>
      </c>
      <c r="BC122" s="5">
        <f>IFERROR((1-N(Ввод!$H324))*Ввод!$G$324/Ввод!$G$338*Ввод!$G$340*SUMIF(Ввод!$151:$151,BC$15,Ввод!$152:$152),0)+IFERROR(N(Ввод!$H324)*Ввод!BB$324/Ввод!BB$338*Ввод!BB$340,0)</f>
        <v>652.5</v>
      </c>
      <c r="BD122" s="5">
        <f>IFERROR((1-N(Ввод!$H324))*Ввод!$G$324/Ввод!$G$338*Ввод!$G$340*SUMIF(Ввод!$151:$151,BD$15,Ввод!$152:$152),0)+IFERROR(N(Ввод!$H324)*Ввод!BC$324/Ввод!BC$338*Ввод!BC$340,0)</f>
        <v>652.5</v>
      </c>
      <c r="BE122" s="5">
        <f>IFERROR((1-N(Ввод!$H324))*Ввод!$G$324/Ввод!$G$338*Ввод!$G$340*SUMIF(Ввод!$151:$151,BE$15,Ввод!$152:$152),0)+IFERROR(N(Ввод!$H324)*Ввод!BD$324/Ввод!BD$338*Ввод!BD$340,0)</f>
        <v>652.5</v>
      </c>
      <c r="BF122" s="5">
        <f>IFERROR((1-N(Ввод!$H324))*Ввод!$G$324/Ввод!$G$338*Ввод!$G$340*SUMIF(Ввод!$151:$151,BF$15,Ввод!$152:$152),0)+IFERROR(N(Ввод!$H324)*Ввод!BE$324/Ввод!BE$338*Ввод!BE$340,0)</f>
        <v>652.5</v>
      </c>
      <c r="BG122" s="5">
        <f>IFERROR((1-N(Ввод!$H324))*Ввод!$G$324/Ввод!$G$338*Ввод!$G$340*SUMIF(Ввод!$151:$151,BG$15,Ввод!$152:$152),0)+IFERROR(N(Ввод!$H324)*Ввод!BF$324/Ввод!BF$338*Ввод!BF$340,0)</f>
        <v>652.5</v>
      </c>
      <c r="BH122" s="5">
        <f>IFERROR((1-N(Ввод!$H324))*Ввод!$G$324/Ввод!$G$338*Ввод!$G$340*SUMIF(Ввод!$151:$151,BH$15,Ввод!$152:$152),0)+IFERROR(N(Ввод!$H324)*Ввод!BG$324/Ввод!BG$338*Ввод!BG$340,0)</f>
        <v>652.5</v>
      </c>
      <c r="BI122" s="5">
        <f>IFERROR((1-N(Ввод!$H324))*Ввод!$G$324/Ввод!$G$338*Ввод!$G$340*SUMIF(Ввод!$151:$151,BI$15,Ввод!$152:$152),0)+IFERROR(N(Ввод!$H324)*Ввод!BH$324/Ввод!BH$338*Ввод!BH$340,0)</f>
        <v>652.5</v>
      </c>
      <c r="BJ122" s="5">
        <f>IFERROR((1-N(Ввод!$H324))*Ввод!$G$324/Ввод!$G$338*Ввод!$G$340*SUMIF(Ввод!$151:$151,BJ$15,Ввод!$152:$152),0)+IFERROR(N(Ввод!$H324)*Ввод!BI$324/Ввод!BI$338*Ввод!BI$340,0)</f>
        <v>652.5</v>
      </c>
      <c r="BK122" s="5">
        <f>IFERROR((1-N(Ввод!$H324))*Ввод!$G$324/Ввод!$G$338*Ввод!$G$340*SUMIF(Ввод!$151:$151,BK$15,Ввод!$152:$152),0)+IFERROR(N(Ввод!$H324)*Ввод!BJ$324/Ввод!BJ$338*Ввод!BJ$340,0)</f>
        <v>652.5</v>
      </c>
      <c r="BL122" s="5">
        <f>IFERROR((1-N(Ввод!$H324))*Ввод!$G$324/Ввод!$G$338*Ввод!$G$340*SUMIF(Ввод!$151:$151,BL$15,Ввод!$152:$152),0)+IFERROR(N(Ввод!$H324)*Ввод!BK$324/Ввод!BK$338*Ввод!BK$340,0)</f>
        <v>652.5</v>
      </c>
      <c r="BM122" s="5">
        <f>IFERROR((1-N(Ввод!$H324))*Ввод!$G$324/Ввод!$G$338*Ввод!$G$340*SUMIF(Ввод!$151:$151,BM$15,Ввод!$152:$152),0)+IFERROR(N(Ввод!$H324)*Ввод!BL$324/Ввод!BL$338*Ввод!BL$340,0)</f>
        <v>652.5</v>
      </c>
      <c r="BN122" s="5">
        <f>IFERROR((1-N(Ввод!$H324))*Ввод!$G$324/Ввод!$G$338*Ввод!$G$340*SUMIF(Ввод!$151:$151,BN$15,Ввод!$152:$152),0)+IFERROR(N(Ввод!$H324)*Ввод!BM$324/Ввод!BM$338*Ввод!BM$340,0)</f>
        <v>652.5</v>
      </c>
      <c r="BO122" s="5">
        <f>IFERROR((1-N(Ввод!$H324))*Ввод!$G$324/Ввод!$G$338*Ввод!$G$340*SUMIF(Ввод!$151:$151,BO$15,Ввод!$152:$152),0)+IFERROR(N(Ввод!$H324)*Ввод!BN$324/Ввод!BN$338*Ввод!BN$340,0)</f>
        <v>652.5</v>
      </c>
      <c r="BP122" s="5">
        <f>IFERROR((1-N(Ввод!$H324))*Ввод!$G$324/Ввод!$G$338*Ввод!$G$340*SUMIF(Ввод!$151:$151,BP$15,Ввод!$152:$152),0)+IFERROR(N(Ввод!$H324)*Ввод!BO$324/Ввод!BO$338*Ввод!BO$340,0)</f>
        <v>652.5</v>
      </c>
      <c r="BQ122" s="5">
        <f>IFERROR((1-N(Ввод!$H324))*Ввод!$G$324/Ввод!$G$338*Ввод!$G$340*SUMIF(Ввод!$151:$151,BQ$15,Ввод!$152:$152),0)+IFERROR(N(Ввод!$H324)*Ввод!BP$324/Ввод!BP$338*Ввод!BP$340,0)</f>
        <v>652.5</v>
      </c>
      <c r="BR122" s="5">
        <f>IFERROR((1-N(Ввод!$H324))*Ввод!$G$324/Ввод!$G$338*Ввод!$G$340*SUMIF(Ввод!$151:$151,BR$15,Ввод!$152:$152),0)+IFERROR(N(Ввод!$H324)*Ввод!BQ$324/Ввод!BQ$338*Ввод!BQ$340,0)</f>
        <v>652.5</v>
      </c>
      <c r="BS122" s="5">
        <f>IFERROR((1-N(Ввод!$H324))*Ввод!$G$324/Ввод!$G$338*Ввод!$G$340*SUMIF(Ввод!$151:$151,BS$15,Ввод!$152:$152),0)+IFERROR(N(Ввод!$H324)*Ввод!BR$324/Ввод!BR$338*Ввод!BR$340,0)</f>
        <v>652.5</v>
      </c>
      <c r="BT122" s="5">
        <f>IFERROR((1-N(Ввод!$H324))*Ввод!$G$324/Ввод!$G$338*Ввод!$G$340*SUMIF(Ввод!$151:$151,BT$15,Ввод!$152:$152),0)+IFERROR(N(Ввод!$H324)*Ввод!BS$324/Ввод!BS$338*Ввод!BS$340,0)</f>
        <v>652.5</v>
      </c>
      <c r="BU122" s="5">
        <f>IFERROR((1-N(Ввод!$H324))*Ввод!$G$324/Ввод!$G$338*Ввод!$G$340*SUMIF(Ввод!$151:$151,BU$15,Ввод!$152:$152),0)+IFERROR(N(Ввод!$H324)*Ввод!BT$324/Ввод!BT$338*Ввод!BT$340,0)</f>
        <v>652.5</v>
      </c>
      <c r="BV122" s="5">
        <f>IFERROR((1-N(Ввод!$H324))*Ввод!$G$324/Ввод!$G$338*Ввод!$G$340*SUMIF(Ввод!$151:$151,BV$15,Ввод!$152:$152),0)+IFERROR(N(Ввод!$H324)*Ввод!BU$324/Ввод!BU$338*Ввод!BU$340,0)</f>
        <v>652.5</v>
      </c>
      <c r="BW122" s="5">
        <f>IFERROR((1-N(Ввод!$H324))*Ввод!$G$324/Ввод!$G$338*Ввод!$G$340*SUMIF(Ввод!$151:$151,BW$15,Ввод!$152:$152),0)+IFERROR(N(Ввод!$H324)*Ввод!BV$324/Ввод!BV$338*Ввод!BV$340,0)</f>
        <v>652.5</v>
      </c>
      <c r="BX122" s="5">
        <f>IFERROR((1-N(Ввод!$H324))*Ввод!$G$324/Ввод!$G$338*Ввод!$G$340*SUMIF(Ввод!$151:$151,BX$15,Ввод!$152:$152),0)+IFERROR(N(Ввод!$H324)*Ввод!BW$324/Ввод!BW$338*Ввод!BW$340,0)</f>
        <v>652.5</v>
      </c>
      <c r="BY122" s="5">
        <f>IFERROR((1-N(Ввод!$H324))*Ввод!$G$324/Ввод!$G$338*Ввод!$G$340*SUMIF(Ввод!$151:$151,BY$15,Ввод!$152:$152),0)+IFERROR(N(Ввод!$H324)*Ввод!BX$324/Ввод!BX$338*Ввод!BX$340,0)</f>
        <v>652.5</v>
      </c>
      <c r="BZ122" s="5">
        <f>IFERROR((1-N(Ввод!$H324))*Ввод!$G$324/Ввод!$G$338*Ввод!$G$340*SUMIF(Ввод!$151:$151,BZ$15,Ввод!$152:$152),0)+IFERROR(N(Ввод!$H324)*Ввод!BY$324/Ввод!BY$338*Ввод!BY$340,0)</f>
        <v>652.5</v>
      </c>
      <c r="CA122" s="5">
        <f>IFERROR((1-N(Ввод!$H324))*Ввод!$G$324/Ввод!$G$338*Ввод!$G$340*SUMIF(Ввод!$151:$151,CA$15,Ввод!$152:$152),0)+IFERROR(N(Ввод!$H324)*Ввод!BZ$324/Ввод!BZ$338*Ввод!BZ$340,0)</f>
        <v>652.5</v>
      </c>
      <c r="CB122" s="5">
        <f>IFERROR((1-N(Ввод!$H324))*Ввод!$G$324/Ввод!$G$338*Ввод!$G$340*SUMIF(Ввод!$151:$151,CB$15,Ввод!$152:$152),0)+IFERROR(N(Ввод!$H324)*Ввод!CA$324/Ввод!CA$338*Ввод!CA$340,0)</f>
        <v>652.5</v>
      </c>
      <c r="CC122" s="5">
        <f>IFERROR((1-N(Ввод!$H324))*Ввод!$G$324/Ввод!$G$338*Ввод!$G$340*SUMIF(Ввод!$151:$151,CC$15,Ввод!$152:$152),0)+IFERROR(N(Ввод!$H324)*Ввод!CB$324/Ввод!CB$338*Ввод!CB$340,0)</f>
        <v>652.5</v>
      </c>
      <c r="CD122" s="5">
        <f>IFERROR((1-N(Ввод!$H324))*Ввод!$G$324/Ввод!$G$338*Ввод!$G$340*SUMIF(Ввод!$151:$151,CD$15,Ввод!$152:$152),0)+IFERROR(N(Ввод!$H324)*Ввод!CC$324/Ввод!CC$338*Ввод!CC$340,0)</f>
        <v>652.5</v>
      </c>
      <c r="CE122" s="5">
        <f>IFERROR((1-N(Ввод!$H324))*Ввод!$G$324/Ввод!$G$338*Ввод!$G$340*SUMIF(Ввод!$151:$151,CE$15,Ввод!$152:$152),0)+IFERROR(N(Ввод!$H324)*Ввод!CD$324/Ввод!CD$338*Ввод!CD$340,0)</f>
        <v>652.5</v>
      </c>
      <c r="CF122" s="5">
        <f>IFERROR((1-N(Ввод!$H324))*Ввод!$G$324/Ввод!$G$338*Ввод!$G$340*SUMIF(Ввод!$151:$151,CF$15,Ввод!$152:$152),0)+IFERROR(N(Ввод!$H324)*Ввод!CE$324/Ввод!CE$338*Ввод!CE$340,0)</f>
        <v>652.5</v>
      </c>
      <c r="CG122" s="5">
        <f>IFERROR((1-N(Ввод!$H324))*Ввод!$G$324/Ввод!$G$338*Ввод!$G$340*SUMIF(Ввод!$151:$151,CG$15,Ввод!$152:$152),0)+IFERROR(N(Ввод!$H324)*Ввод!CF$324/Ввод!CF$338*Ввод!CF$340,0)</f>
        <v>652.5</v>
      </c>
      <c r="CH122" s="5">
        <f>IFERROR((1-N(Ввод!$H324))*Ввод!$G$324/Ввод!$G$338*Ввод!$G$340*SUMIF(Ввод!$151:$151,CH$15,Ввод!$152:$152),0)+IFERROR(N(Ввод!$H324)*Ввод!CG$324/Ввод!CG$338*Ввод!CG$340,0)</f>
        <v>652.5</v>
      </c>
      <c r="CI122" s="5">
        <f>IFERROR((1-N(Ввод!$H324))*Ввод!$G$324/Ввод!$G$338*Ввод!$G$340*SUMIF(Ввод!$151:$151,CI$15,Ввод!$152:$152),0)+IFERROR(N(Ввод!$H324)*Ввод!CH$324/Ввод!CH$338*Ввод!CH$340,0)</f>
        <v>652.5</v>
      </c>
      <c r="CJ122" s="5">
        <f>IFERROR((1-N(Ввод!$H324))*Ввод!$G$324/Ввод!$G$338*Ввод!$G$340*SUMIF(Ввод!$151:$151,CJ$15,Ввод!$152:$152),0)+IFERROR(N(Ввод!$H324)*Ввод!CI$324/Ввод!CI$338*Ввод!CI$340,0)</f>
        <v>652.5</v>
      </c>
      <c r="CK122" s="5">
        <f>IFERROR((1-N(Ввод!$H324))*Ввод!$G$324/Ввод!$G$338*Ввод!$G$340*SUMIF(Ввод!$151:$151,CK$15,Ввод!$152:$152),0)+IFERROR(N(Ввод!$H324)*Ввод!CJ$324/Ввод!CJ$338*Ввод!CJ$340,0)</f>
        <v>652.5</v>
      </c>
      <c r="CL122" s="5">
        <f>IFERROR((1-N(Ввод!$H324))*Ввод!$G$324/Ввод!$G$338*Ввод!$G$340*SUMIF(Ввод!$151:$151,CL$15,Ввод!$152:$152),0)+IFERROR(N(Ввод!$H324)*Ввод!CK$324/Ввод!CK$338*Ввод!CK$340,0)</f>
        <v>652.5</v>
      </c>
      <c r="CM122" s="5">
        <f>IFERROR((1-N(Ввод!$H324))*Ввод!$G$324/Ввод!$G$338*Ввод!$G$340*SUMIF(Ввод!$151:$151,CM$15,Ввод!$152:$152),0)+IFERROR(N(Ввод!$H324)*Ввод!CL$324/Ввод!CL$338*Ввод!CL$340,0)</f>
        <v>652.5</v>
      </c>
      <c r="CN122" s="5">
        <f>IFERROR((1-N(Ввод!$H324))*Ввод!$G$324/Ввод!$G$338*Ввод!$G$340*SUMIF(Ввод!$151:$151,CN$15,Ввод!$152:$152),0)+IFERROR(N(Ввод!$H324)*Ввод!CM$324/Ввод!CM$338*Ввод!CM$340,0)</f>
        <v>652.5</v>
      </c>
      <c r="CO122" s="5">
        <f>IFERROR((1-N(Ввод!$H324))*Ввод!$G$324/Ввод!$G$338*Ввод!$G$340*SUMIF(Ввод!$151:$151,CO$15,Ввод!$152:$152),0)+IFERROR(N(Ввод!$H324)*Ввод!CN$324/Ввод!CN$338*Ввод!CN$340,0)</f>
        <v>652.5</v>
      </c>
      <c r="CP122" s="5">
        <f>IFERROR((1-N(Ввод!$H324))*Ввод!$G$324/Ввод!$G$338*Ввод!$G$340*SUMIF(Ввод!$151:$151,CP$15,Ввод!$152:$152),0)+IFERROR(N(Ввод!$H324)*Ввод!CO$324/Ввод!CO$338*Ввод!CO$340,0)</f>
        <v>652.5</v>
      </c>
      <c r="CQ122" s="5">
        <f>IFERROR((1-N(Ввод!$H324))*Ввод!$G$324/Ввод!$G$338*Ввод!$G$340*SUMIF(Ввод!$151:$151,CQ$15,Ввод!$152:$152),0)+IFERROR(N(Ввод!$H324)*Ввод!CP$324/Ввод!CP$338*Ввод!CP$340,0)</f>
        <v>652.5</v>
      </c>
      <c r="CR122" s="5">
        <f>IFERROR((1-N(Ввод!$H324))*Ввод!$G$324/Ввод!$G$338*Ввод!$G$340*SUMIF(Ввод!$151:$151,CR$15,Ввод!$152:$152),0)+IFERROR(N(Ввод!$H324)*Ввод!CQ$324/Ввод!CQ$338*Ввод!CQ$340,0)</f>
        <v>652.5</v>
      </c>
      <c r="CS122" s="5">
        <f>IFERROR((1-N(Ввод!$H324))*Ввод!$G$324/Ввод!$G$338*Ввод!$G$340*SUMIF(Ввод!$151:$151,CS$15,Ввод!$152:$152),0)+IFERROR(N(Ввод!$H324)*Ввод!CR$324/Ввод!CR$338*Ввод!CR$340,0)</f>
        <v>652.5</v>
      </c>
      <c r="CT122" s="5">
        <f>IFERROR((1-N(Ввод!$H324))*Ввод!$G$324/Ввод!$G$338*Ввод!$G$340*SUMIF(Ввод!$151:$151,CT$15,Ввод!$152:$152),0)+IFERROR(N(Ввод!$H324)*Ввод!CS$324/Ввод!CS$338*Ввод!CS$340,0)</f>
        <v>652.5</v>
      </c>
      <c r="CU122" s="5">
        <f>IFERROR((1-N(Ввод!$H324))*Ввод!$G$324/Ввод!$G$338*Ввод!$G$340*SUMIF(Ввод!$151:$151,CU$15,Ввод!$152:$152),0)+IFERROR(N(Ввод!$H324)*Ввод!CT$324/Ввод!CT$338*Ввод!CT$340,0)</f>
        <v>652.5</v>
      </c>
      <c r="CV122" s="5">
        <f>IFERROR((1-N(Ввод!$H324))*Ввод!$G$324/Ввод!$G$338*Ввод!$G$340*SUMIF(Ввод!$151:$151,CV$15,Ввод!$152:$152),0)+IFERROR(N(Ввод!$H324)*Ввод!CU$324/Ввод!CU$338*Ввод!CU$340,0)</f>
        <v>652.5</v>
      </c>
      <c r="CW122" s="5">
        <f>IFERROR((1-N(Ввод!$H324))*Ввод!$G$324/Ввод!$G$338*Ввод!$G$340*SUMIF(Ввод!$151:$151,CW$15,Ввод!$152:$152),0)+IFERROR(N(Ввод!$H324)*Ввод!CV$324/Ввод!CV$338*Ввод!CV$340,0)</f>
        <v>652.5</v>
      </c>
      <c r="CX122" s="5">
        <f>IFERROR((1-N(Ввод!$H324))*Ввод!$G$324/Ввод!$G$338*Ввод!$G$340*SUMIF(Ввод!$151:$151,CX$15,Ввод!$152:$152),0)+IFERROR(N(Ввод!$H324)*Ввод!CW$324/Ввод!CW$338*Ввод!CW$340,0)</f>
        <v>652.5</v>
      </c>
      <c r="CY122" s="5">
        <f>IFERROR((1-N(Ввод!$H324))*Ввод!$G$324/Ввод!$G$338*Ввод!$G$340*SUMIF(Ввод!$151:$151,CY$15,Ввод!$152:$152),0)+IFERROR(N(Ввод!$H324)*Ввод!CX$324/Ввод!CX$338*Ввод!CX$340,0)</f>
        <v>652.5</v>
      </c>
      <c r="CZ122" s="5">
        <f>IFERROR((1-N(Ввод!$H324))*Ввод!$G$324/Ввод!$G$338*Ввод!$G$340*SUMIF(Ввод!$151:$151,CZ$15,Ввод!$152:$152),0)+IFERROR(N(Ввод!$H324)*Ввод!CY$324/Ввод!CY$338*Ввод!CY$340,0)</f>
        <v>652.5</v>
      </c>
      <c r="DA122" s="5">
        <f>IFERROR((1-N(Ввод!$H324))*Ввод!$G$324/Ввод!$G$338*Ввод!$G$340*SUMIF(Ввод!$151:$151,DA$15,Ввод!$152:$152),0)+IFERROR(N(Ввод!$H324)*Ввод!CZ$324/Ввод!CZ$338*Ввод!CZ$340,0)</f>
        <v>652.5</v>
      </c>
      <c r="DB122" s="5">
        <f>IFERROR((1-N(Ввод!$H324))*Ввод!$G$324/Ввод!$G$338*Ввод!$G$340*SUMIF(Ввод!$151:$151,DB$15,Ввод!$152:$152),0)+IFERROR(N(Ввод!$H324)*Ввод!DA$324/Ввод!DA$338*Ввод!DA$340,0)</f>
        <v>652.5</v>
      </c>
      <c r="DC122" s="5">
        <f>IFERROR((1-N(Ввод!$H324))*Ввод!$G$324/Ввод!$G$338*Ввод!$G$340*SUMIF(Ввод!$151:$151,DC$15,Ввод!$152:$152),0)+IFERROR(N(Ввод!$H324)*Ввод!DB$324/Ввод!DB$338*Ввод!DB$340,0)</f>
        <v>652.5</v>
      </c>
      <c r="DD122" s="5">
        <f>IFERROR((1-N(Ввод!$H324))*Ввод!$G$324/Ввод!$G$338*Ввод!$G$340*SUMIF(Ввод!$151:$151,DD$15,Ввод!$152:$152),0)+IFERROR(N(Ввод!$H324)*Ввод!DC$324/Ввод!DC$338*Ввод!DC$340,0)</f>
        <v>652.5</v>
      </c>
      <c r="DE122" s="5">
        <f>IFERROR((1-N(Ввод!$H324))*Ввод!$G$324/Ввод!$G$338*Ввод!$G$340*SUMIF(Ввод!$151:$151,DE$15,Ввод!$152:$152),0)+IFERROR(N(Ввод!$H324)*Ввод!DD$324/Ввод!DD$338*Ввод!DD$340,0)</f>
        <v>652.5</v>
      </c>
      <c r="DF122" s="5">
        <f>IFERROR((1-N(Ввод!$H324))*Ввод!$G$324/Ввод!$G$338*Ввод!$G$340*SUMIF(Ввод!$151:$151,DF$15,Ввод!$152:$152),0)+IFERROR(N(Ввод!$H324)*Ввод!DE$324/Ввод!DE$338*Ввод!DE$340,0)</f>
        <v>652.5</v>
      </c>
      <c r="DG122" s="5">
        <f>IFERROR((1-N(Ввод!$H324))*Ввод!$G$324/Ввод!$G$338*Ввод!$G$340*SUMIF(Ввод!$151:$151,DG$15,Ввод!$152:$152),0)+IFERROR(N(Ввод!$H324)*Ввод!DF$324/Ввод!DF$338*Ввод!DF$340,0)</f>
        <v>652.5</v>
      </c>
      <c r="DH122" s="5">
        <f>IFERROR((1-N(Ввод!$H324))*Ввод!$G$324/Ввод!$G$338*Ввод!$G$340*SUMIF(Ввод!$151:$151,DH$15,Ввод!$152:$152),0)+IFERROR(N(Ввод!$H324)*Ввод!DG$324/Ввод!DG$338*Ввод!DG$340,0)</f>
        <v>652.5</v>
      </c>
      <c r="DI122" s="5">
        <f>IFERROR((1-N(Ввод!$H324))*Ввод!$G$324/Ввод!$G$338*Ввод!$G$340*SUMIF(Ввод!$151:$151,DI$15,Ввод!$152:$152),0)+IFERROR(N(Ввод!$H324)*Ввод!DH$324/Ввод!DH$338*Ввод!DH$340,0)</f>
        <v>652.5</v>
      </c>
      <c r="DJ122" s="5">
        <f>IFERROR((1-N(Ввод!$H324))*Ввод!$G$324/Ввод!$G$338*Ввод!$G$340*SUMIF(Ввод!$151:$151,DJ$15,Ввод!$152:$152),0)+IFERROR(N(Ввод!$H324)*Ввод!DI$324/Ввод!DI$338*Ввод!DI$340,0)</f>
        <v>652.5</v>
      </c>
    </row>
    <row r="123" spans="1:114">
      <c r="B123" s="11" t="s">
        <v>221</v>
      </c>
      <c r="H123" s="7" t="s">
        <v>0</v>
      </c>
      <c r="J123" s="5">
        <f t="shared" ref="J123:AO123" si="436">J117*J121/1000</f>
        <v>186.18</v>
      </c>
      <c r="K123" s="5">
        <f t="shared" si="436"/>
        <v>186.18</v>
      </c>
      <c r="L123" s="5">
        <f t="shared" si="436"/>
        <v>186.18</v>
      </c>
      <c r="M123" s="5">
        <f t="shared" si="436"/>
        <v>186.18</v>
      </c>
      <c r="N123" s="5">
        <f t="shared" si="436"/>
        <v>214.02</v>
      </c>
      <c r="O123" s="5">
        <f t="shared" si="436"/>
        <v>214.02</v>
      </c>
      <c r="P123" s="5">
        <f t="shared" si="436"/>
        <v>214.02</v>
      </c>
      <c r="Q123" s="5">
        <f t="shared" si="436"/>
        <v>214.02</v>
      </c>
      <c r="R123" s="5">
        <f t="shared" si="436"/>
        <v>246.21</v>
      </c>
      <c r="S123" s="5">
        <f t="shared" si="436"/>
        <v>246.21</v>
      </c>
      <c r="T123" s="5">
        <f t="shared" si="436"/>
        <v>246.21</v>
      </c>
      <c r="U123" s="5">
        <f t="shared" si="436"/>
        <v>246.21</v>
      </c>
      <c r="V123" s="5">
        <f t="shared" si="436"/>
        <v>283.62</v>
      </c>
      <c r="W123" s="5">
        <f t="shared" si="436"/>
        <v>283.62</v>
      </c>
      <c r="X123" s="5">
        <f t="shared" si="436"/>
        <v>283.62</v>
      </c>
      <c r="Y123" s="5">
        <f t="shared" si="436"/>
        <v>283.62</v>
      </c>
      <c r="Z123" s="5">
        <f t="shared" si="436"/>
        <v>286.40567228886135</v>
      </c>
      <c r="AA123" s="5">
        <f t="shared" si="436"/>
        <v>289.2187050251556</v>
      </c>
      <c r="AB123" s="5">
        <f t="shared" si="436"/>
        <v>292.05936693901549</v>
      </c>
      <c r="AC123" s="5">
        <f t="shared" si="436"/>
        <v>294.92792939999998</v>
      </c>
      <c r="AD123" s="5">
        <f t="shared" si="436"/>
        <v>297.8160739010014</v>
      </c>
      <c r="AE123" s="5">
        <f t="shared" si="436"/>
        <v>300.7325011715447</v>
      </c>
      <c r="AF123" s="5">
        <f t="shared" si="436"/>
        <v>303.67748817666836</v>
      </c>
      <c r="AG123" s="5">
        <f t="shared" si="436"/>
        <v>306.65131459364989</v>
      </c>
      <c r="AH123" s="5">
        <f t="shared" si="436"/>
        <v>309.64532796964198</v>
      </c>
      <c r="AI123" s="5">
        <f t="shared" si="436"/>
        <v>312.66857362238954</v>
      </c>
      <c r="AJ123" s="5">
        <f t="shared" si="436"/>
        <v>315.72133696344446</v>
      </c>
      <c r="AK123" s="5">
        <f t="shared" si="436"/>
        <v>318.8039061909962</v>
      </c>
      <c r="AL123" s="5">
        <f t="shared" si="436"/>
        <v>321.9103792318063</v>
      </c>
      <c r="AM123" s="5">
        <f t="shared" si="436"/>
        <v>325.04712221149072</v>
      </c>
      <c r="AN123" s="5">
        <f t="shared" si="436"/>
        <v>328.21443008487029</v>
      </c>
      <c r="AO123" s="5">
        <f t="shared" si="436"/>
        <v>331.41260068085006</v>
      </c>
      <c r="AP123" s="5">
        <f t="shared" ref="AP123:BU123" si="437">AP117*AP121/1000</f>
        <v>334.63871558018133</v>
      </c>
      <c r="AQ123" s="5">
        <f t="shared" si="437"/>
        <v>337.89623488997353</v>
      </c>
      <c r="AR123" s="5">
        <f t="shared" si="437"/>
        <v>341.18546431446441</v>
      </c>
      <c r="AS123" s="5">
        <f t="shared" si="437"/>
        <v>344.50671253375026</v>
      </c>
      <c r="AT123" s="5">
        <f t="shared" si="437"/>
        <v>347.86363757162314</v>
      </c>
      <c r="AU123" s="5">
        <f t="shared" si="437"/>
        <v>351.2532729901647</v>
      </c>
      <c r="AV123" s="5">
        <f t="shared" si="437"/>
        <v>354.67593752422647</v>
      </c>
      <c r="AW123" s="5">
        <f t="shared" si="437"/>
        <v>358.13195301446012</v>
      </c>
      <c r="AX123" s="5">
        <f t="shared" si="437"/>
        <v>361.62947111533009</v>
      </c>
      <c r="AY123" s="5">
        <f t="shared" si="437"/>
        <v>365.16114599211176</v>
      </c>
      <c r="AZ123" s="5">
        <f t="shared" si="437"/>
        <v>368.7273112200167</v>
      </c>
      <c r="BA123" s="5">
        <f t="shared" si="437"/>
        <v>372.32830363195336</v>
      </c>
      <c r="BB123" s="5">
        <f t="shared" si="437"/>
        <v>375.9698876750162</v>
      </c>
      <c r="BC123" s="5">
        <f t="shared" si="437"/>
        <v>379.64708849556627</v>
      </c>
      <c r="BD123" s="5">
        <f t="shared" si="437"/>
        <v>383.36025444608532</v>
      </c>
      <c r="BE123" s="5">
        <f t="shared" si="437"/>
        <v>387.10973728614181</v>
      </c>
      <c r="BF123" s="5">
        <f t="shared" si="437"/>
        <v>390.90717082419872</v>
      </c>
      <c r="BG123" s="5">
        <f t="shared" si="437"/>
        <v>394.7418560769168</v>
      </c>
      <c r="BH123" s="5">
        <f t="shared" si="437"/>
        <v>398.61415847274441</v>
      </c>
      <c r="BI123" s="5">
        <f t="shared" si="437"/>
        <v>402.52444702487611</v>
      </c>
      <c r="BJ123" s="5">
        <f t="shared" si="437"/>
        <v>406.48384388718847</v>
      </c>
      <c r="BK123" s="5">
        <f t="shared" si="437"/>
        <v>410.48218701383126</v>
      </c>
      <c r="BL123" s="5">
        <f t="shared" si="437"/>
        <v>414.5198594963606</v>
      </c>
      <c r="BM123" s="5">
        <f t="shared" si="437"/>
        <v>418.59724819457949</v>
      </c>
      <c r="BN123" s="5">
        <f t="shared" si="437"/>
        <v>422.7228732159665</v>
      </c>
      <c r="BO123" s="5">
        <f t="shared" si="437"/>
        <v>426.88915971300946</v>
      </c>
      <c r="BP123" s="5">
        <f t="shared" si="437"/>
        <v>431.09650843846555</v>
      </c>
      <c r="BQ123" s="5">
        <f t="shared" si="437"/>
        <v>435.34532409484461</v>
      </c>
      <c r="BR123" s="5">
        <f t="shared" si="437"/>
        <v>439.63601537333739</v>
      </c>
      <c r="BS123" s="5">
        <f t="shared" si="437"/>
        <v>443.96899499312696</v>
      </c>
      <c r="BT123" s="5">
        <f t="shared" si="437"/>
        <v>448.34467974108856</v>
      </c>
      <c r="BU123" s="5">
        <f t="shared" si="437"/>
        <v>452.7634905118793</v>
      </c>
      <c r="BV123" s="5">
        <f t="shared" ref="BV123:DA123" si="438">BV117*BV121/1000</f>
        <v>457.22585234842455</v>
      </c>
      <c r="BW123" s="5">
        <f t="shared" si="438"/>
        <v>461.73219448280196</v>
      </c>
      <c r="BX123" s="5">
        <f t="shared" si="438"/>
        <v>466.2829503775294</v>
      </c>
      <c r="BY123" s="5">
        <f t="shared" si="438"/>
        <v>470.87855776725951</v>
      </c>
      <c r="BZ123" s="5">
        <f t="shared" si="438"/>
        <v>475.51945870088491</v>
      </c>
      <c r="CA123" s="5">
        <f t="shared" si="438"/>
        <v>480.20609958405879</v>
      </c>
      <c r="CB123" s="5">
        <f t="shared" si="438"/>
        <v>484.93893122213439</v>
      </c>
      <c r="CC123" s="5">
        <f t="shared" si="438"/>
        <v>489.7184088635276</v>
      </c>
      <c r="CD123" s="5">
        <f t="shared" si="438"/>
        <v>494.54499224350735</v>
      </c>
      <c r="CE123" s="5">
        <f t="shared" si="438"/>
        <v>499.41914562841697</v>
      </c>
      <c r="CF123" s="5">
        <f t="shared" si="438"/>
        <v>504.34133786033192</v>
      </c>
      <c r="CG123" s="5">
        <f t="shared" si="438"/>
        <v>509.31204240215732</v>
      </c>
      <c r="CH123" s="5">
        <f t="shared" si="438"/>
        <v>514.33173738317009</v>
      </c>
      <c r="CI123" s="5">
        <f t="shared" si="438"/>
        <v>519.40090564500997</v>
      </c>
      <c r="CJ123" s="5">
        <f t="shared" si="438"/>
        <v>524.52003478812378</v>
      </c>
      <c r="CK123" s="5">
        <f t="shared" si="438"/>
        <v>529.68961721866765</v>
      </c>
      <c r="CL123" s="5">
        <f t="shared" si="438"/>
        <v>534.91015019587064</v>
      </c>
      <c r="CM123" s="5">
        <f t="shared" si="438"/>
        <v>540.18213587986679</v>
      </c>
      <c r="CN123" s="5">
        <f t="shared" si="438"/>
        <v>545.50608137999666</v>
      </c>
      <c r="CO123" s="5">
        <f t="shared" si="438"/>
        <v>550.88249880358649</v>
      </c>
      <c r="CP123" s="5">
        <f t="shared" si="438"/>
        <v>556.31190530520746</v>
      </c>
      <c r="CQ123" s="5">
        <f t="shared" si="438"/>
        <v>561.79482313642018</v>
      </c>
      <c r="CR123" s="5">
        <f t="shared" si="438"/>
        <v>567.33177969601024</v>
      </c>
      <c r="CS123" s="5">
        <f t="shared" si="438"/>
        <v>572.92330758071796</v>
      </c>
      <c r="CT123" s="5">
        <f t="shared" si="438"/>
        <v>578.56994463646879</v>
      </c>
      <c r="CU123" s="5">
        <f t="shared" si="438"/>
        <v>584.27223401010838</v>
      </c>
      <c r="CV123" s="5">
        <f t="shared" si="438"/>
        <v>590.03072420164756</v>
      </c>
      <c r="CW123" s="5">
        <f t="shared" si="438"/>
        <v>595.84596911702238</v>
      </c>
      <c r="CX123" s="5">
        <f t="shared" si="438"/>
        <v>601.71852812137388</v>
      </c>
      <c r="CY123" s="5">
        <f t="shared" si="438"/>
        <v>607.64896609285279</v>
      </c>
      <c r="CZ123" s="5">
        <f t="shared" si="438"/>
        <v>613.63785347695546</v>
      </c>
      <c r="DA123" s="5">
        <f t="shared" si="438"/>
        <v>619.68576634139436</v>
      </c>
      <c r="DB123" s="5">
        <f t="shared" ref="DB123:DJ123" si="439">DB117*DB121/1000</f>
        <v>625.79328643150996</v>
      </c>
      <c r="DC123" s="5">
        <f t="shared" si="439"/>
        <v>631.96100122622772</v>
      </c>
      <c r="DD123" s="5">
        <f t="shared" si="439"/>
        <v>638.18950399456833</v>
      </c>
      <c r="DE123" s="5">
        <f t="shared" si="439"/>
        <v>644.47939385271354</v>
      </c>
      <c r="DF123" s="5">
        <f t="shared" si="439"/>
        <v>650.83127582163456</v>
      </c>
      <c r="DG123" s="5">
        <f t="shared" si="439"/>
        <v>657.24576088528909</v>
      </c>
      <c r="DH123" s="5">
        <f t="shared" si="439"/>
        <v>663.72346604939094</v>
      </c>
      <c r="DI123" s="5">
        <f t="shared" si="439"/>
        <v>0</v>
      </c>
      <c r="DJ123" s="5">
        <f t="shared" si="439"/>
        <v>0</v>
      </c>
    </row>
    <row r="124" spans="1:114">
      <c r="B124" s="11" t="s">
        <v>222</v>
      </c>
      <c r="H124" s="7" t="s">
        <v>0</v>
      </c>
      <c r="J124" s="5">
        <f t="shared" ref="J124:AO124" si="440">J118*J122/1000</f>
        <v>598.995</v>
      </c>
      <c r="K124" s="5">
        <f t="shared" si="440"/>
        <v>598.995</v>
      </c>
      <c r="L124" s="5">
        <f t="shared" si="440"/>
        <v>598.995</v>
      </c>
      <c r="M124" s="5">
        <f t="shared" si="440"/>
        <v>598.995</v>
      </c>
      <c r="N124" s="5">
        <f t="shared" si="440"/>
        <v>689.04</v>
      </c>
      <c r="O124" s="5">
        <f t="shared" si="440"/>
        <v>689.04</v>
      </c>
      <c r="P124" s="5">
        <f t="shared" si="440"/>
        <v>689.04</v>
      </c>
      <c r="Q124" s="5">
        <f t="shared" si="440"/>
        <v>689.04</v>
      </c>
      <c r="R124" s="5">
        <f t="shared" si="440"/>
        <v>792.78750000000002</v>
      </c>
      <c r="S124" s="5">
        <f t="shared" si="440"/>
        <v>792.78750000000002</v>
      </c>
      <c r="T124" s="5">
        <f t="shared" si="440"/>
        <v>792.78750000000002</v>
      </c>
      <c r="U124" s="5">
        <f t="shared" si="440"/>
        <v>792.78750000000002</v>
      </c>
      <c r="V124" s="5">
        <f t="shared" si="440"/>
        <v>910.23749999999995</v>
      </c>
      <c r="W124" s="5">
        <f t="shared" si="440"/>
        <v>910.23749999999995</v>
      </c>
      <c r="X124" s="5">
        <f t="shared" si="440"/>
        <v>910.23749999999995</v>
      </c>
      <c r="Y124" s="5">
        <f t="shared" si="440"/>
        <v>910.23749999999995</v>
      </c>
      <c r="Z124" s="5">
        <f t="shared" si="440"/>
        <v>919.17771359577057</v>
      </c>
      <c r="AA124" s="5">
        <f t="shared" si="440"/>
        <v>928.20573660297271</v>
      </c>
      <c r="AB124" s="5">
        <f t="shared" si="440"/>
        <v>937.32243147222403</v>
      </c>
      <c r="AC124" s="5">
        <f t="shared" si="440"/>
        <v>946.52866912499985</v>
      </c>
      <c r="AD124" s="5">
        <f t="shared" si="440"/>
        <v>955.79775251203318</v>
      </c>
      <c r="AE124" s="5">
        <f t="shared" si="440"/>
        <v>965.1576053703335</v>
      </c>
      <c r="AF124" s="5">
        <f t="shared" si="440"/>
        <v>974.60911657926169</v>
      </c>
      <c r="AG124" s="5">
        <f t="shared" si="440"/>
        <v>984.15318372271861</v>
      </c>
      <c r="AH124" s="5">
        <f t="shared" si="440"/>
        <v>993.76203800072994</v>
      </c>
      <c r="AI124" s="5">
        <f t="shared" si="440"/>
        <v>1003.4647090565188</v>
      </c>
      <c r="AJ124" s="5">
        <f t="shared" si="440"/>
        <v>1013.2621128773125</v>
      </c>
      <c r="AK124" s="5">
        <f t="shared" si="440"/>
        <v>1023.1551743936496</v>
      </c>
      <c r="AL124" s="5">
        <f t="shared" si="440"/>
        <v>1033.1249517523847</v>
      </c>
      <c r="AM124" s="5">
        <f t="shared" si="440"/>
        <v>1043.1918761158659</v>
      </c>
      <c r="AN124" s="5">
        <f t="shared" si="440"/>
        <v>1053.3568940990665</v>
      </c>
      <c r="AO124" s="5">
        <f t="shared" si="440"/>
        <v>1063.6209615409184</v>
      </c>
      <c r="AP124" s="5">
        <f t="shared" ref="AP124:BU124" si="441">AP118*AP122/1000</f>
        <v>1073.9747121955975</v>
      </c>
      <c r="AQ124" s="5">
        <f t="shared" si="441"/>
        <v>1084.4292507780212</v>
      </c>
      <c r="AR124" s="5">
        <f t="shared" si="441"/>
        <v>1094.9855584018667</v>
      </c>
      <c r="AS124" s="5">
        <f t="shared" si="441"/>
        <v>1105.6446257314001</v>
      </c>
      <c r="AT124" s="5">
        <f t="shared" si="441"/>
        <v>1116.4181926665976</v>
      </c>
      <c r="AU124" s="5">
        <f t="shared" si="441"/>
        <v>1127.2967388526379</v>
      </c>
      <c r="AV124" s="5">
        <f t="shared" si="441"/>
        <v>1138.2812872230736</v>
      </c>
      <c r="AW124" s="5">
        <f t="shared" si="441"/>
        <v>1149.3728706790766</v>
      </c>
      <c r="AX124" s="5">
        <f t="shared" si="441"/>
        <v>1160.5976507804114</v>
      </c>
      <c r="AY124" s="5">
        <f t="shared" si="441"/>
        <v>1171.932052129592</v>
      </c>
      <c r="AZ124" s="5">
        <f t="shared" si="441"/>
        <v>1183.377145288167</v>
      </c>
      <c r="BA124" s="5">
        <f t="shared" si="441"/>
        <v>1194.9340112727953</v>
      </c>
      <c r="BB124" s="5">
        <f t="shared" si="441"/>
        <v>1206.6211502453548</v>
      </c>
      <c r="BC124" s="5">
        <f t="shared" si="441"/>
        <v>1218.4225961303257</v>
      </c>
      <c r="BD124" s="5">
        <f t="shared" si="441"/>
        <v>1230.3394669147754</v>
      </c>
      <c r="BE124" s="5">
        <f t="shared" si="441"/>
        <v>1242.3728915203246</v>
      </c>
      <c r="BF124" s="5">
        <f t="shared" si="441"/>
        <v>1254.5602069779691</v>
      </c>
      <c r="BG124" s="5">
        <f t="shared" si="441"/>
        <v>1266.8670764431722</v>
      </c>
      <c r="BH124" s="5">
        <f t="shared" si="441"/>
        <v>1279.2946727058552</v>
      </c>
      <c r="BI124" s="5">
        <f t="shared" si="441"/>
        <v>1291.8441800606645</v>
      </c>
      <c r="BJ124" s="5">
        <f t="shared" si="441"/>
        <v>1304.5512934569658</v>
      </c>
      <c r="BK124" s="5">
        <f t="shared" si="441"/>
        <v>1317.3833992736836</v>
      </c>
      <c r="BL124" s="5">
        <f t="shared" si="441"/>
        <v>1330.341726987936</v>
      </c>
      <c r="BM124" s="5">
        <f t="shared" si="441"/>
        <v>1343.4275181704872</v>
      </c>
      <c r="BN124" s="5">
        <f t="shared" si="441"/>
        <v>1356.6681168779294</v>
      </c>
      <c r="BO124" s="5">
        <f t="shared" si="441"/>
        <v>1370.0392127292519</v>
      </c>
      <c r="BP124" s="5">
        <f t="shared" si="441"/>
        <v>1383.5420918826521</v>
      </c>
      <c r="BQ124" s="5">
        <f t="shared" si="441"/>
        <v>1397.178053172488</v>
      </c>
      <c r="BR124" s="5">
        <f t="shared" si="441"/>
        <v>1410.9484082342153</v>
      </c>
      <c r="BS124" s="5">
        <f t="shared" si="441"/>
        <v>1424.8544816305493</v>
      </c>
      <c r="BT124" s="5">
        <f t="shared" si="441"/>
        <v>1438.8976109788769</v>
      </c>
      <c r="BU124" s="5">
        <f t="shared" si="441"/>
        <v>1453.0791470799195</v>
      </c>
      <c r="BV124" s="5">
        <f t="shared" ref="BV124:DA124" si="442">BV118*BV122/1000</f>
        <v>1467.4004540476665</v>
      </c>
      <c r="BW124" s="5">
        <f t="shared" si="442"/>
        <v>1481.8629094405878</v>
      </c>
      <c r="BX124" s="5">
        <f t="shared" si="442"/>
        <v>1496.4679043941419</v>
      </c>
      <c r="BY124" s="5">
        <f t="shared" si="442"/>
        <v>1511.216843754587</v>
      </c>
      <c r="BZ124" s="5">
        <f t="shared" si="442"/>
        <v>1526.1111462141132</v>
      </c>
      <c r="CA124" s="5">
        <f t="shared" si="442"/>
        <v>1541.1522444473053</v>
      </c>
      <c r="CB124" s="5">
        <f t="shared" si="442"/>
        <v>1556.3415852489511</v>
      </c>
      <c r="CC124" s="5">
        <f t="shared" si="442"/>
        <v>1571.6806296732079</v>
      </c>
      <c r="CD124" s="5">
        <f t="shared" si="442"/>
        <v>1587.1708531741399</v>
      </c>
      <c r="CE124" s="5">
        <f t="shared" si="442"/>
        <v>1602.8137457476423</v>
      </c>
      <c r="CF124" s="5">
        <f t="shared" si="442"/>
        <v>1618.6108120747622</v>
      </c>
      <c r="CG124" s="5">
        <f t="shared" si="442"/>
        <v>1634.5635716664333</v>
      </c>
      <c r="CH124" s="5">
        <f t="shared" si="442"/>
        <v>1650.6735590096375</v>
      </c>
      <c r="CI124" s="5">
        <f t="shared" si="442"/>
        <v>1666.9423237150054</v>
      </c>
      <c r="CJ124" s="5">
        <f t="shared" si="442"/>
        <v>1683.3714306658733</v>
      </c>
      <c r="CK124" s="5">
        <f t="shared" si="442"/>
        <v>1699.962460168807</v>
      </c>
      <c r="CL124" s="5">
        <f t="shared" si="442"/>
        <v>1716.7170081056129</v>
      </c>
      <c r="CM124" s="5">
        <f t="shared" si="442"/>
        <v>1733.6366860868427</v>
      </c>
      <c r="CN124" s="5">
        <f t="shared" si="442"/>
        <v>1750.7231216068144</v>
      </c>
      <c r="CO124" s="5">
        <f t="shared" si="442"/>
        <v>1767.9779582001611</v>
      </c>
      <c r="CP124" s="5">
        <f t="shared" si="442"/>
        <v>1785.4028555999184</v>
      </c>
      <c r="CQ124" s="5">
        <f t="shared" si="442"/>
        <v>1802.999489897177</v>
      </c>
      <c r="CR124" s="5">
        <f t="shared" si="442"/>
        <v>1820.7695537023035</v>
      </c>
      <c r="CS124" s="5">
        <f t="shared" si="442"/>
        <v>1838.7147563077494</v>
      </c>
      <c r="CT124" s="5">
        <f t="shared" si="442"/>
        <v>1856.8368238524713</v>
      </c>
      <c r="CU124" s="5">
        <f t="shared" si="442"/>
        <v>1875.1374994879634</v>
      </c>
      <c r="CV124" s="5">
        <f t="shared" si="442"/>
        <v>1893.6185435459327</v>
      </c>
      <c r="CW124" s="5">
        <f t="shared" si="442"/>
        <v>1912.2817337076228</v>
      </c>
      <c r="CX124" s="5">
        <f t="shared" si="442"/>
        <v>1931.1288651748089</v>
      </c>
      <c r="CY124" s="5">
        <f t="shared" si="442"/>
        <v>1950.1617508424772</v>
      </c>
      <c r="CZ124" s="5">
        <f t="shared" si="442"/>
        <v>1969.3822214732056</v>
      </c>
      <c r="DA124" s="5">
        <f t="shared" si="442"/>
        <v>1988.7921258732647</v>
      </c>
      <c r="DB124" s="5">
        <f t="shared" ref="DB124:DJ124" si="443">DB118*DB122/1000</f>
        <v>2008.3933310704531</v>
      </c>
      <c r="DC124" s="5">
        <f t="shared" si="443"/>
        <v>2028.1877224936843</v>
      </c>
      <c r="DD124" s="5">
        <f t="shared" si="443"/>
        <v>2048.1772041543486</v>
      </c>
      <c r="DE124" s="5">
        <f t="shared" si="443"/>
        <v>2068.3636988294543</v>
      </c>
      <c r="DF124" s="5">
        <f t="shared" si="443"/>
        <v>2088.7491482465821</v>
      </c>
      <c r="DG124" s="5">
        <f t="shared" si="443"/>
        <v>2109.335513270657</v>
      </c>
      <c r="DH124" s="5">
        <f t="shared" si="443"/>
        <v>2130.1247740925642</v>
      </c>
      <c r="DI124" s="5">
        <f t="shared" si="443"/>
        <v>0</v>
      </c>
      <c r="DJ124" s="5">
        <f t="shared" si="443"/>
        <v>0</v>
      </c>
    </row>
    <row r="125" spans="1:114" s="100" customFormat="1">
      <c r="A125" s="18"/>
      <c r="B125" s="100" t="s">
        <v>223</v>
      </c>
      <c r="H125" s="106" t="s">
        <v>0</v>
      </c>
      <c r="I125" s="107">
        <f>SUM(J125:DJ125)</f>
        <v>-180068.85747991203</v>
      </c>
      <c r="J125" s="101">
        <f>-SUM(J123:J124)</f>
        <v>-785.17499999999995</v>
      </c>
      <c r="K125" s="101">
        <f t="shared" ref="K125:BV125" si="444">-SUM(K123:K124)</f>
        <v>-785.17499999999995</v>
      </c>
      <c r="L125" s="101">
        <f t="shared" si="444"/>
        <v>-785.17499999999995</v>
      </c>
      <c r="M125" s="101">
        <f t="shared" si="444"/>
        <v>-785.17499999999995</v>
      </c>
      <c r="N125" s="101">
        <f t="shared" si="444"/>
        <v>-903.06</v>
      </c>
      <c r="O125" s="101">
        <f t="shared" si="444"/>
        <v>-903.06</v>
      </c>
      <c r="P125" s="101">
        <f t="shared" si="444"/>
        <v>-903.06</v>
      </c>
      <c r="Q125" s="101">
        <f t="shared" si="444"/>
        <v>-903.06</v>
      </c>
      <c r="R125" s="101">
        <f t="shared" si="444"/>
        <v>-1038.9974999999999</v>
      </c>
      <c r="S125" s="101">
        <f t="shared" si="444"/>
        <v>-1038.9974999999999</v>
      </c>
      <c r="T125" s="101">
        <f t="shared" si="444"/>
        <v>-1038.9974999999999</v>
      </c>
      <c r="U125" s="101">
        <f t="shared" si="444"/>
        <v>-1038.9974999999999</v>
      </c>
      <c r="V125" s="101">
        <f t="shared" si="444"/>
        <v>-1193.8575000000001</v>
      </c>
      <c r="W125" s="101">
        <f t="shared" si="444"/>
        <v>-1193.8575000000001</v>
      </c>
      <c r="X125" s="101">
        <f t="shared" si="444"/>
        <v>-1193.8575000000001</v>
      </c>
      <c r="Y125" s="101">
        <f t="shared" si="444"/>
        <v>-1193.8575000000001</v>
      </c>
      <c r="Z125" s="101">
        <f t="shared" si="444"/>
        <v>-1205.583385884632</v>
      </c>
      <c r="AA125" s="101">
        <f t="shared" si="444"/>
        <v>-1217.4244416281283</v>
      </c>
      <c r="AB125" s="101">
        <f t="shared" si="444"/>
        <v>-1229.3817984112395</v>
      </c>
      <c r="AC125" s="101">
        <f t="shared" si="444"/>
        <v>-1241.4565985249999</v>
      </c>
      <c r="AD125" s="101">
        <f t="shared" si="444"/>
        <v>-1253.6138264130345</v>
      </c>
      <c r="AE125" s="101">
        <f t="shared" si="444"/>
        <v>-1265.8901065418781</v>
      </c>
      <c r="AF125" s="101">
        <f t="shared" si="444"/>
        <v>-1278.2866047559301</v>
      </c>
      <c r="AG125" s="101">
        <f t="shared" si="444"/>
        <v>-1290.8044983163686</v>
      </c>
      <c r="AH125" s="101">
        <f t="shared" si="444"/>
        <v>-1303.407365970372</v>
      </c>
      <c r="AI125" s="101">
        <f t="shared" si="444"/>
        <v>-1316.1332826789085</v>
      </c>
      <c r="AJ125" s="101">
        <f t="shared" si="444"/>
        <v>-1328.983449840757</v>
      </c>
      <c r="AK125" s="101">
        <f t="shared" si="444"/>
        <v>-1341.9590805846458</v>
      </c>
      <c r="AL125" s="101">
        <f t="shared" si="444"/>
        <v>-1355.035330984191</v>
      </c>
      <c r="AM125" s="101">
        <f t="shared" si="444"/>
        <v>-1368.2389983273565</v>
      </c>
      <c r="AN125" s="101">
        <f t="shared" si="444"/>
        <v>-1381.5713241839367</v>
      </c>
      <c r="AO125" s="101">
        <f t="shared" si="444"/>
        <v>-1395.0335622217685</v>
      </c>
      <c r="AP125" s="101">
        <f t="shared" si="444"/>
        <v>-1408.6134277757787</v>
      </c>
      <c r="AQ125" s="101">
        <f t="shared" si="444"/>
        <v>-1422.3254856679948</v>
      </c>
      <c r="AR125" s="101">
        <f t="shared" si="444"/>
        <v>-1436.1710227163312</v>
      </c>
      <c r="AS125" s="101">
        <f t="shared" si="444"/>
        <v>-1450.1513382651503</v>
      </c>
      <c r="AT125" s="101">
        <f t="shared" si="444"/>
        <v>-1464.2818302382207</v>
      </c>
      <c r="AU125" s="101">
        <f t="shared" si="444"/>
        <v>-1478.5500118428026</v>
      </c>
      <c r="AV125" s="101">
        <f t="shared" si="444"/>
        <v>-1492.9572247473002</v>
      </c>
      <c r="AW125" s="101">
        <f t="shared" si="444"/>
        <v>-1507.5048236935368</v>
      </c>
      <c r="AX125" s="101">
        <f t="shared" si="444"/>
        <v>-1522.2271218957414</v>
      </c>
      <c r="AY125" s="101">
        <f t="shared" si="444"/>
        <v>-1537.0931981217036</v>
      </c>
      <c r="AZ125" s="101">
        <f t="shared" si="444"/>
        <v>-1552.1044565081836</v>
      </c>
      <c r="BA125" s="101">
        <f t="shared" si="444"/>
        <v>-1567.2623149047486</v>
      </c>
      <c r="BB125" s="101">
        <f t="shared" si="444"/>
        <v>-1582.591037920371</v>
      </c>
      <c r="BC125" s="101">
        <f t="shared" si="444"/>
        <v>-1598.069684625892</v>
      </c>
      <c r="BD125" s="101">
        <f t="shared" si="444"/>
        <v>-1613.6997213608606</v>
      </c>
      <c r="BE125" s="101">
        <f t="shared" si="444"/>
        <v>-1629.4826288064664</v>
      </c>
      <c r="BF125" s="101">
        <f t="shared" si="444"/>
        <v>-1645.4673778021679</v>
      </c>
      <c r="BG125" s="101">
        <f t="shared" si="444"/>
        <v>-1661.608932520089</v>
      </c>
      <c r="BH125" s="101">
        <f t="shared" si="444"/>
        <v>-1677.9088311785995</v>
      </c>
      <c r="BI125" s="101">
        <f t="shared" si="444"/>
        <v>-1694.3686270855405</v>
      </c>
      <c r="BJ125" s="101">
        <f t="shared" si="444"/>
        <v>-1711.0351373441542</v>
      </c>
      <c r="BK125" s="101">
        <f t="shared" si="444"/>
        <v>-1727.8655862875148</v>
      </c>
      <c r="BL125" s="101">
        <f t="shared" si="444"/>
        <v>-1744.8615864842966</v>
      </c>
      <c r="BM125" s="101">
        <f t="shared" si="444"/>
        <v>-1762.0247663650666</v>
      </c>
      <c r="BN125" s="101">
        <f t="shared" si="444"/>
        <v>-1779.3909900938959</v>
      </c>
      <c r="BO125" s="101">
        <f t="shared" si="444"/>
        <v>-1796.9283724422612</v>
      </c>
      <c r="BP125" s="101">
        <f t="shared" si="444"/>
        <v>-1814.6386003211178</v>
      </c>
      <c r="BQ125" s="101">
        <f t="shared" si="444"/>
        <v>-1832.5233772673328</v>
      </c>
      <c r="BR125" s="101">
        <f t="shared" si="444"/>
        <v>-1850.5844236075527</v>
      </c>
      <c r="BS125" s="101">
        <f t="shared" si="444"/>
        <v>-1868.8234766236762</v>
      </c>
      <c r="BT125" s="101">
        <f t="shared" si="444"/>
        <v>-1887.2422907199655</v>
      </c>
      <c r="BU125" s="101">
        <f t="shared" si="444"/>
        <v>-1905.8426375917988</v>
      </c>
      <c r="BV125" s="101">
        <f t="shared" si="444"/>
        <v>-1924.626306396091</v>
      </c>
      <c r="BW125" s="101">
        <f t="shared" ref="BW125:DJ125" si="445">-SUM(BW123:BW124)</f>
        <v>-1943.5951039233898</v>
      </c>
      <c r="BX125" s="101">
        <f t="shared" si="445"/>
        <v>-1962.7508547716714</v>
      </c>
      <c r="BY125" s="101">
        <f t="shared" si="445"/>
        <v>-1982.0954015218465</v>
      </c>
      <c r="BZ125" s="101">
        <f t="shared" si="445"/>
        <v>-2001.630604914998</v>
      </c>
      <c r="CA125" s="101">
        <f t="shared" si="445"/>
        <v>-2021.3583440313641</v>
      </c>
      <c r="CB125" s="101">
        <f t="shared" si="445"/>
        <v>-2041.2805164710855</v>
      </c>
      <c r="CC125" s="101">
        <f t="shared" si="445"/>
        <v>-2061.3990385367356</v>
      </c>
      <c r="CD125" s="101">
        <f t="shared" si="445"/>
        <v>-2081.7158454176474</v>
      </c>
      <c r="CE125" s="101">
        <f t="shared" si="445"/>
        <v>-2102.2328913760593</v>
      </c>
      <c r="CF125" s="101">
        <f t="shared" si="445"/>
        <v>-2122.952149935094</v>
      </c>
      <c r="CG125" s="101">
        <f t="shared" si="445"/>
        <v>-2143.8756140685905</v>
      </c>
      <c r="CH125" s="101">
        <f t="shared" si="445"/>
        <v>-2165.0052963928074</v>
      </c>
      <c r="CI125" s="101">
        <f t="shared" si="445"/>
        <v>-2186.3432293600154</v>
      </c>
      <c r="CJ125" s="101">
        <f t="shared" si="445"/>
        <v>-2207.8914654539972</v>
      </c>
      <c r="CK125" s="101">
        <f t="shared" si="445"/>
        <v>-2229.6520773874745</v>
      </c>
      <c r="CL125" s="101">
        <f t="shared" si="445"/>
        <v>-2251.6271583014836</v>
      </c>
      <c r="CM125" s="101">
        <f t="shared" si="445"/>
        <v>-2273.8188219667095</v>
      </c>
      <c r="CN125" s="101">
        <f t="shared" si="445"/>
        <v>-2296.2292029868113</v>
      </c>
      <c r="CO125" s="101">
        <f t="shared" si="445"/>
        <v>-2318.8604570037478</v>
      </c>
      <c r="CP125" s="101">
        <f t="shared" si="445"/>
        <v>-2341.7147609051258</v>
      </c>
      <c r="CQ125" s="101">
        <f t="shared" si="445"/>
        <v>-2364.7943130335971</v>
      </c>
      <c r="CR125" s="101">
        <f t="shared" si="445"/>
        <v>-2388.1013333983137</v>
      </c>
      <c r="CS125" s="101">
        <f t="shared" si="445"/>
        <v>-2411.6380638884675</v>
      </c>
      <c r="CT125" s="101">
        <f t="shared" si="445"/>
        <v>-2435.4067684889401</v>
      </c>
      <c r="CU125" s="101">
        <f t="shared" si="445"/>
        <v>-2459.4097334980715</v>
      </c>
      <c r="CV125" s="101">
        <f t="shared" si="445"/>
        <v>-2483.6492677475803</v>
      </c>
      <c r="CW125" s="101">
        <f t="shared" si="445"/>
        <v>-2508.127702824645</v>
      </c>
      <c r="CX125" s="101">
        <f t="shared" si="445"/>
        <v>-2532.8473932961829</v>
      </c>
      <c r="CY125" s="101">
        <f t="shared" si="445"/>
        <v>-2557.8107169353298</v>
      </c>
      <c r="CZ125" s="101">
        <f t="shared" si="445"/>
        <v>-2583.020074950161</v>
      </c>
      <c r="DA125" s="101">
        <f t="shared" si="445"/>
        <v>-2608.4778922146588</v>
      </c>
      <c r="DB125" s="101">
        <f t="shared" si="445"/>
        <v>-2634.1866175019632</v>
      </c>
      <c r="DC125" s="101">
        <f t="shared" si="445"/>
        <v>-2660.1487237199121</v>
      </c>
      <c r="DD125" s="101">
        <f t="shared" si="445"/>
        <v>-2686.366708148917</v>
      </c>
      <c r="DE125" s="101">
        <f t="shared" si="445"/>
        <v>-2712.8430926821679</v>
      </c>
      <c r="DF125" s="101">
        <f t="shared" si="445"/>
        <v>-2739.5804240682164</v>
      </c>
      <c r="DG125" s="101">
        <f t="shared" si="445"/>
        <v>-2766.5812741559462</v>
      </c>
      <c r="DH125" s="101">
        <f t="shared" si="445"/>
        <v>-2793.8482401419551</v>
      </c>
      <c r="DI125" s="101">
        <f t="shared" si="445"/>
        <v>0</v>
      </c>
      <c r="DJ125" s="101">
        <f t="shared" si="445"/>
        <v>0</v>
      </c>
    </row>
    <row r="126" spans="1:114" s="264" customFormat="1">
      <c r="A126" s="382"/>
      <c r="H126" s="383"/>
      <c r="I126" s="387"/>
    </row>
    <row r="127" spans="1:114" s="264" customFormat="1">
      <c r="A127" s="382"/>
      <c r="H127" s="383"/>
      <c r="I127" s="387"/>
    </row>
    <row r="128" spans="1:114" s="264" customFormat="1">
      <c r="A128" s="382"/>
      <c r="H128" s="383"/>
      <c r="I128" s="387"/>
    </row>
    <row r="129" spans="1:9" s="264" customFormat="1">
      <c r="A129" s="382"/>
      <c r="H129" s="383"/>
      <c r="I129" s="387"/>
    </row>
    <row r="130" spans="1:9" s="264" customFormat="1">
      <c r="A130" s="382"/>
      <c r="H130" s="383"/>
      <c r="I130" s="387"/>
    </row>
    <row r="131" spans="1:9" s="264" customFormat="1">
      <c r="A131" s="382"/>
      <c r="H131" s="383"/>
      <c r="I131" s="387"/>
    </row>
    <row r="132" spans="1:9" s="264" customFormat="1">
      <c r="A132" s="382"/>
      <c r="H132" s="383"/>
      <c r="I132" s="387"/>
    </row>
    <row r="133" spans="1:9" s="264" customFormat="1">
      <c r="A133" s="382"/>
      <c r="H133" s="383"/>
      <c r="I133" s="387"/>
    </row>
    <row r="134" spans="1:9" s="264" customFormat="1">
      <c r="A134" s="382"/>
      <c r="H134" s="383"/>
      <c r="I134" s="387"/>
    </row>
    <row r="135" spans="1:9" s="264" customFormat="1">
      <c r="A135" s="382"/>
      <c r="H135" s="383"/>
      <c r="I135" s="387"/>
    </row>
    <row r="136" spans="1:9" s="264" customFormat="1">
      <c r="A136" s="382"/>
      <c r="H136" s="383"/>
      <c r="I136" s="387"/>
    </row>
    <row r="137" spans="1:9" s="264" customFormat="1">
      <c r="A137" s="382"/>
      <c r="H137" s="383"/>
      <c r="I137" s="387"/>
    </row>
    <row r="138" spans="1:9" s="264" customFormat="1">
      <c r="A138" s="382"/>
      <c r="H138" s="383"/>
      <c r="I138" s="387"/>
    </row>
    <row r="139" spans="1:9" s="264" customFormat="1">
      <c r="A139" s="382"/>
      <c r="H139" s="383"/>
      <c r="I139" s="387"/>
    </row>
    <row r="140" spans="1:9" s="264" customFormat="1">
      <c r="A140" s="382"/>
      <c r="H140" s="383"/>
      <c r="I140" s="387"/>
    </row>
    <row r="141" spans="1:9" s="264" customFormat="1">
      <c r="A141" s="382"/>
      <c r="H141" s="383"/>
      <c r="I141" s="387"/>
    </row>
    <row r="142" spans="1:9" s="264" customFormat="1">
      <c r="A142" s="382"/>
      <c r="H142" s="383"/>
      <c r="I142" s="387"/>
    </row>
    <row r="143" spans="1:9" s="264" customFormat="1">
      <c r="A143" s="382"/>
      <c r="H143" s="383"/>
      <c r="I143" s="387"/>
    </row>
    <row r="144" spans="1:9" s="264" customFormat="1">
      <c r="A144" s="382"/>
      <c r="H144" s="383"/>
      <c r="I144" s="387"/>
    </row>
    <row r="145" spans="1:9" s="264" customFormat="1">
      <c r="A145" s="382"/>
      <c r="H145" s="383"/>
      <c r="I145" s="387"/>
    </row>
    <row r="146" spans="1:9" s="264" customFormat="1">
      <c r="A146" s="382"/>
      <c r="H146" s="383"/>
      <c r="I146" s="387"/>
    </row>
    <row r="147" spans="1:9" s="264" customFormat="1">
      <c r="A147" s="382"/>
      <c r="H147" s="383"/>
      <c r="I147" s="387"/>
    </row>
    <row r="148" spans="1:9" s="264" customFormat="1">
      <c r="A148" s="382"/>
      <c r="H148" s="383"/>
      <c r="I148" s="387"/>
    </row>
    <row r="149" spans="1:9" s="264" customFormat="1">
      <c r="A149" s="382"/>
      <c r="H149" s="383"/>
      <c r="I149" s="387"/>
    </row>
    <row r="150" spans="1:9" s="264" customFormat="1">
      <c r="A150" s="382"/>
      <c r="H150" s="383"/>
      <c r="I150" s="387"/>
    </row>
    <row r="151" spans="1:9" s="264" customFormat="1">
      <c r="A151" s="382"/>
      <c r="H151" s="383"/>
      <c r="I151" s="387"/>
    </row>
    <row r="152" spans="1:9" s="264" customFormat="1">
      <c r="A152" s="382"/>
      <c r="H152" s="383"/>
      <c r="I152" s="387"/>
    </row>
    <row r="153" spans="1:9" s="264" customFormat="1">
      <c r="A153" s="382"/>
      <c r="H153" s="383"/>
      <c r="I153" s="387"/>
    </row>
    <row r="154" spans="1:9" s="264" customFormat="1">
      <c r="A154" s="382"/>
      <c r="H154" s="383"/>
      <c r="I154" s="387"/>
    </row>
    <row r="155" spans="1:9" s="264" customFormat="1">
      <c r="A155" s="382"/>
      <c r="H155" s="383"/>
      <c r="I155" s="387"/>
    </row>
    <row r="156" spans="1:9" s="264" customFormat="1">
      <c r="A156" s="382"/>
      <c r="H156" s="383"/>
      <c r="I156" s="387"/>
    </row>
    <row r="157" spans="1:9" s="264" customFormat="1">
      <c r="A157" s="382"/>
      <c r="H157" s="383"/>
      <c r="I157" s="387"/>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9" fitToWidth="8" orientation="landscape" r:id="rId1"/>
  <drawing r:id="rId2"/>
</worksheet>
</file>

<file path=xl/worksheets/sheet11.xml><?xml version="1.0" encoding="utf-8"?>
<worksheet xmlns="http://schemas.openxmlformats.org/spreadsheetml/2006/main" xmlns:r="http://schemas.openxmlformats.org/officeDocument/2006/relationships">
  <sheetPr codeName="Лист11"/>
  <dimension ref="A1:XFD293"/>
  <sheetViews>
    <sheetView view="pageBreakPreview" zoomScale="70" zoomScaleNormal="85" zoomScaleSheetLayoutView="70" workbookViewId="0">
      <pane xSplit="9" ySplit="15" topLeftCell="J16" activePane="bottomRight" state="frozen"/>
      <selection activeCell="C20" sqref="C20"/>
      <selection pane="topRight" activeCell="C20" sqref="C20"/>
      <selection pane="bottomLeft" activeCell="C20" sqref="C20"/>
      <selection pane="bottomRight" activeCell="A7" sqref="A7"/>
    </sheetView>
  </sheetViews>
  <sheetFormatPr defaultColWidth="0" defaultRowHeight="15"/>
  <cols>
    <col min="1" max="1" width="9.140625" style="18" customWidth="1"/>
    <col min="2" max="8" width="9.140625" customWidth="1"/>
    <col min="9" max="9" width="14.42578125" style="5" bestFit="1" customWidth="1"/>
    <col min="10" max="24" width="12.28515625" bestFit="1" customWidth="1"/>
    <col min="25" max="83" width="13.140625" bestFit="1" customWidth="1"/>
    <col min="84" max="113" width="13.85546875" bestFit="1" customWidth="1"/>
    <col min="114" max="114" width="13.140625" bestFit="1" customWidth="1"/>
    <col min="115" max="115" width="11.28515625" hidden="1" customWidth="1"/>
    <col min="116" max="16384" width="11.28515625" hidden="1"/>
  </cols>
  <sheetData>
    <row r="1" spans="1:115" ht="6.75" customHeight="1"/>
    <row r="2" spans="1:115" ht="6.75" customHeight="1"/>
    <row r="3" spans="1:115" ht="6.75" customHeight="1"/>
    <row r="4" spans="1:115" ht="6.75" customHeight="1"/>
    <row r="5" spans="1:115" ht="6.75" customHeight="1"/>
    <row r="6" spans="1:115" ht="6.75" customHeight="1"/>
    <row r="7" spans="1:115" ht="26.25">
      <c r="B7" s="271" t="str">
        <f>"Проект: "&amp;Ввод!E3</f>
        <v>Проект: Реконструкция системы водоснабжения и водоотведения г.[•]</v>
      </c>
      <c r="J7" s="5"/>
    </row>
    <row r="8" spans="1:115" ht="23.25">
      <c r="B8" s="254" t="s">
        <v>489</v>
      </c>
      <c r="J8" s="5"/>
    </row>
    <row r="9" spans="1:115">
      <c r="B9" t="s">
        <v>379</v>
      </c>
      <c r="J9">
        <f>N($I$37&lt;&gt;0)</f>
        <v>1</v>
      </c>
      <c r="DG9" s="3"/>
    </row>
    <row r="11" spans="1:115">
      <c r="B11" s="78"/>
      <c r="C11" s="78"/>
      <c r="D11" s="78"/>
      <c r="E11" s="78"/>
      <c r="F11" s="78"/>
      <c r="G11" s="78"/>
      <c r="H11" s="78"/>
      <c r="I11" s="80"/>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1: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1:11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1:11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1:11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1:115" s="78" customFormat="1">
      <c r="A16" s="160"/>
      <c r="B16" s="78" t="s">
        <v>10</v>
      </c>
      <c r="I16" s="80"/>
    </row>
    <row r="17" spans="1:16384">
      <c r="B17" s="144" t="s">
        <v>187</v>
      </c>
      <c r="C17" s="11"/>
    </row>
    <row r="18" spans="1:16384">
      <c r="B18" s="17" t="s">
        <v>431</v>
      </c>
      <c r="C18" s="11"/>
      <c r="I18" s="5">
        <f t="shared" ref="I18:I42" si="0">SUM(J18:DJ18)</f>
        <v>32560424.942685746</v>
      </c>
      <c r="J18" s="5">
        <f>(Выручка!J32)*(N($I$37&lt;&gt;0))</f>
        <v>216100</v>
      </c>
      <c r="K18" s="5">
        <f>(Выручка!K32)*(N($I$37&lt;&gt;0))</f>
        <v>209228.12499999997</v>
      </c>
      <c r="L18" s="5">
        <f>(Выручка!L32)*(N($I$37&lt;&gt;0))</f>
        <v>213453.71562499995</v>
      </c>
      <c r="M18" s="5">
        <f>(Выручка!M32)*(N($I$37&lt;&gt;0))</f>
        <v>214088.13757812494</v>
      </c>
      <c r="N18" s="5">
        <f>(Выручка!N32)*(N($I$37&lt;&gt;0))</f>
        <v>214725.73164101553</v>
      </c>
      <c r="O18" s="5">
        <f>(Выручка!O32)*(N($I$37&lt;&gt;0))</f>
        <v>215366.51367422059</v>
      </c>
      <c r="P18" s="5">
        <f>(Выручка!P32)*(N($I$37&lt;&gt;0))</f>
        <v>219444.58488759169</v>
      </c>
      <c r="Q18" s="5">
        <f>(Выручка!Q32)*(N($I$37&lt;&gt;0))</f>
        <v>220091.79076067964</v>
      </c>
      <c r="R18" s="5">
        <f>(Выручка!R32)*(N($I$37&lt;&gt;0))</f>
        <v>220742.23266313301</v>
      </c>
      <c r="S18" s="5">
        <f>(Выручка!S32)*(N($I$37&lt;&gt;0))</f>
        <v>221395.92677509866</v>
      </c>
      <c r="T18" s="5">
        <f>(Выручка!T32)*(N($I$37&lt;&gt;0))</f>
        <v>225640.99508637015</v>
      </c>
      <c r="U18" s="5">
        <f>(Выручка!U32)*(N($I$37&lt;&gt;0))</f>
        <v>226451.24248180827</v>
      </c>
      <c r="V18" s="5">
        <f>(Выручка!V32)*(N($I$37&lt;&gt;0))</f>
        <v>227114.79111422357</v>
      </c>
      <c r="W18" s="5">
        <f>(Выручка!W32)*(N($I$37&lt;&gt;0))</f>
        <v>227781.65748980094</v>
      </c>
      <c r="X18" s="5">
        <f>(Выручка!X32)*(N($I$37&lt;&gt;0))</f>
        <v>232194.01951592613</v>
      </c>
      <c r="Y18" s="5">
        <f>(Выручка!Y32)*(N($I$37&lt;&gt;0))</f>
        <v>232867.57122691866</v>
      </c>
      <c r="Z18" s="5">
        <f>(Выручка!Z32)*(N($I$37&lt;&gt;0))</f>
        <v>233544.49069646615</v>
      </c>
      <c r="AA18" s="5">
        <f>(Выручка!AA32)*(N($I$37&lt;&gt;0))</f>
        <v>234224.79476336139</v>
      </c>
      <c r="AB18" s="5">
        <f>(Выручка!AB32)*(N($I$37&lt;&gt;0))</f>
        <v>238795.17456523649</v>
      </c>
      <c r="AC18" s="5">
        <f>(Выручка!AC32)*(N($I$37&lt;&gt;0))</f>
        <v>239482.29868040234</v>
      </c>
      <c r="AD18" s="5">
        <f>(Выручка!AD32)*(N($I$37&lt;&gt;0))</f>
        <v>240172.85841614404</v>
      </c>
      <c r="AE18" s="5">
        <f>(Выручка!AE32)*(N($I$37&lt;&gt;0))</f>
        <v>240866.87095056445</v>
      </c>
      <c r="AF18" s="5">
        <f>(Выручка!AF32)*(N($I$37&lt;&gt;0))</f>
        <v>245593.82502105634</v>
      </c>
      <c r="AG18" s="5">
        <f>(Выручка!AG32)*(N($I$37&lt;&gt;0))</f>
        <v>246294.79503113433</v>
      </c>
      <c r="AH18" s="5">
        <f>(Выручка!AH32)*(N($I$37&lt;&gt;0))</f>
        <v>246999.26989126269</v>
      </c>
      <c r="AI18" s="5">
        <f>(Выручка!AI32)*(N($I$37&lt;&gt;0))</f>
        <v>247707.26712569169</v>
      </c>
      <c r="AJ18" s="5">
        <f>(Выручка!AJ32)*(N($I$37&lt;&gt;0))</f>
        <v>252595.79933199921</v>
      </c>
      <c r="AK18" s="5">
        <f>(Выручка!AK32)*(N($I$37&lt;&gt;0))</f>
        <v>253310.89423870336</v>
      </c>
      <c r="AL18" s="5">
        <f>(Выручка!AL32)*(N($I$37&lt;&gt;0))</f>
        <v>254029.56461994103</v>
      </c>
      <c r="AM18" s="5">
        <f>(Выручка!AM32)*(N($I$37&lt;&gt;0))</f>
        <v>254751.82835308489</v>
      </c>
      <c r="AN18" s="5">
        <f>(Выручка!AN32)*(N($I$37&lt;&gt;0))</f>
        <v>259811.46655644511</v>
      </c>
      <c r="AO18" s="5">
        <f>(Выручка!AO32)*(N($I$37&lt;&gt;0))</f>
        <v>260540.97098351375</v>
      </c>
      <c r="AP18" s="5">
        <f>(Выручка!AP32)*(N($I$37&lt;&gt;0))</f>
        <v>261274.1229327177</v>
      </c>
      <c r="AQ18" s="5">
        <f>(Выручка!AQ32)*(N($I$37&lt;&gt;0))</f>
        <v>262010.94064166769</v>
      </c>
      <c r="AR18" s="5">
        <f>(Выручка!AR32)*(N($I$37&lt;&gt;0))</f>
        <v>267252.0495001112</v>
      </c>
      <c r="AS18" s="5">
        <f>(Выручка!AS32)*(N($I$37&lt;&gt;0))</f>
        <v>267996.25380659342</v>
      </c>
      <c r="AT18" s="5">
        <f>(Выручка!AT32)*(N($I$37&lt;&gt;0))</f>
        <v>268744.17913460807</v>
      </c>
      <c r="AU18" s="5">
        <f>(Выручка!AU32)*(N($I$37&lt;&gt;0))</f>
        <v>269495.84408926277</v>
      </c>
      <c r="AV18" s="5">
        <f>(Выручка!AV32)*(N($I$37&lt;&gt;0))</f>
        <v>274934.42986214568</v>
      </c>
      <c r="AW18" s="5">
        <f>(Выручка!AW32)*(N($I$37&lt;&gt;0))</f>
        <v>275693.63025797083</v>
      </c>
      <c r="AX18" s="5">
        <f>(Выручка!AX32)*(N($I$37&lt;&gt;0))</f>
        <v>276456.62665577506</v>
      </c>
      <c r="AY18" s="5">
        <f>(Выручка!AY32)*(N($I$37&lt;&gt;0))</f>
        <v>277223.43803556834</v>
      </c>
      <c r="AZ18" s="5">
        <f>(Выручка!AZ32)*(N($I$37&lt;&gt;0))</f>
        <v>282873.54353389441</v>
      </c>
      <c r="BA18" s="5">
        <f>(Выручка!BA32)*(N($I$37&lt;&gt;0))</f>
        <v>283648.04219777009</v>
      </c>
      <c r="BB18" s="5">
        <f>(Выручка!BB32)*(N($I$37&lt;&gt;0))</f>
        <v>284426.41335496516</v>
      </c>
      <c r="BC18" s="5">
        <f>(Выручка!BC32)*(N($I$37&lt;&gt;0))</f>
        <v>285208.6763679462</v>
      </c>
      <c r="BD18" s="5">
        <f>(Выручка!BD32)*(N($I$37&lt;&gt;0))</f>
        <v>291075.41098311474</v>
      </c>
      <c r="BE18" s="5">
        <f>(Выручка!BE32)*(N($I$37&lt;&gt;0))</f>
        <v>291865.51618280093</v>
      </c>
      <c r="BF18" s="5">
        <f>(Выручка!BF32)*(N($I$37&lt;&gt;0))</f>
        <v>292659.57190848549</v>
      </c>
      <c r="BG18" s="5">
        <f>(Выручка!BG32)*(N($I$37&lt;&gt;0))</f>
        <v>293457.59791279852</v>
      </c>
      <c r="BH18" s="5">
        <f>(Выручка!BH32)*(N($I$37&lt;&gt;0))</f>
        <v>299557.83910217998</v>
      </c>
      <c r="BI18" s="5">
        <f>(Выручка!BI32)*(N($I$37&lt;&gt;0))</f>
        <v>300363.86531718622</v>
      </c>
      <c r="BJ18" s="5">
        <f>(Выручка!BJ32)*(N($I$37&lt;&gt;0))</f>
        <v>301173.92166326754</v>
      </c>
      <c r="BK18" s="5">
        <f>(Выручка!BK32)*(N($I$37&lt;&gt;0))</f>
        <v>301988.02829107922</v>
      </c>
      <c r="BL18" s="5">
        <f>(Выручка!BL32)*(N($I$37&lt;&gt;0))</f>
        <v>308330.6246143399</v>
      </c>
      <c r="BM18" s="5">
        <f>(Выручка!BM32)*(N($I$37&lt;&gt;0))</f>
        <v>309152.89266109548</v>
      </c>
      <c r="BN18" s="5">
        <f>(Выручка!BN32)*(N($I$37&lt;&gt;0))</f>
        <v>309979.27204808476</v>
      </c>
      <c r="BO18" s="5">
        <f>(Выручка!BO32)*(N($I$37&lt;&gt;0))</f>
        <v>310809.78333200898</v>
      </c>
      <c r="BP18" s="5">
        <f>(Выручка!BP32)*(N($I$37&lt;&gt;0))</f>
        <v>317400.96655303484</v>
      </c>
      <c r="BQ18" s="5">
        <f>(Выручка!BQ32)*(N($I$37&lt;&gt;0))</f>
        <v>318239.80371258041</v>
      </c>
      <c r="BR18" s="5">
        <f>(Выручка!BR32)*(N($I$37&lt;&gt;0))</f>
        <v>319082.83505792369</v>
      </c>
      <c r="BS18" s="5">
        <f>(Выручка!BS32)*(N($I$37&lt;&gt;0))</f>
        <v>319930.08155999373</v>
      </c>
      <c r="BT18" s="5">
        <f>(Выручка!BT32)*(N($I$37&lt;&gt;0))</f>
        <v>326768.4020156773</v>
      </c>
      <c r="BU18" s="5">
        <f>(Выручка!BU32)*(N($I$37&lt;&gt;0))</f>
        <v>327624.14216393058</v>
      </c>
      <c r="BV18" s="5">
        <f>(Выручка!BV32)*(N($I$37&lt;&gt;0))</f>
        <v>328484.16101292509</v>
      </c>
      <c r="BW18" s="5">
        <f>(Выручка!BW32)*(N($I$37&lt;&gt;0))</f>
        <v>329348.47995616461</v>
      </c>
      <c r="BX18" s="5">
        <f>(Выручка!BX32)*(N($I$37&lt;&gt;0))</f>
        <v>336443.49159244477</v>
      </c>
      <c r="BY18" s="5">
        <f>(Выручка!BY32)*(N($I$37&lt;&gt;0))</f>
        <v>337316.47533309029</v>
      </c>
      <c r="BZ18" s="5">
        <f>(Выручка!BZ32)*(N($I$37&lt;&gt;0))</f>
        <v>338193.82399243896</v>
      </c>
      <c r="CA18" s="5">
        <f>(Выручка!CA32)*(N($I$37&lt;&gt;0))</f>
        <v>339075.55939508439</v>
      </c>
      <c r="CB18" s="5">
        <f>(Выручка!CB32)*(N($I$37&lt;&gt;0))</f>
        <v>346437.19168071152</v>
      </c>
      <c r="CC18" s="5">
        <f>(Выручка!CC32)*(N($I$37&lt;&gt;0))</f>
        <v>347327.76648076851</v>
      </c>
      <c r="CD18" s="5">
        <f>(Выручка!CD32)*(N($I$37&lt;&gt;0))</f>
        <v>348222.79415482574</v>
      </c>
      <c r="CE18" s="5">
        <f>(Выручка!CE32)*(N($I$37&lt;&gt;0))</f>
        <v>349122.29696725332</v>
      </c>
      <c r="CF18" s="5">
        <f>(Выручка!CF32)*(N($I$37&lt;&gt;0))</f>
        <v>356760.86978283222</v>
      </c>
      <c r="CG18" s="5">
        <f>(Выручка!CG32)*(N($I$37&lt;&gt;0))</f>
        <v>357669.39011095435</v>
      </c>
      <c r="CH18" s="5">
        <f>(Выручка!CH32)*(N($I$37&lt;&gt;0))</f>
        <v>358582.45304071705</v>
      </c>
      <c r="CI18" s="5">
        <f>(Выручка!CI32)*(N($I$37&lt;&gt;0))</f>
        <v>359500.0812851286</v>
      </c>
      <c r="CJ18" s="5">
        <f>(Выручка!CJ32)*(N($I$37&lt;&gt;0))</f>
        <v>367426.32040513994</v>
      </c>
      <c r="CK18" s="5">
        <f>(Выручка!CK32)*(N($I$37&lt;&gt;0))</f>
        <v>368353.14787270175</v>
      </c>
      <c r="CL18" s="5">
        <f>(Выручка!CL32)*(N($I$37&lt;&gt;0))</f>
        <v>369284.60947760136</v>
      </c>
      <c r="CM18" s="5">
        <f>(Выручка!CM32)*(N($I$37&lt;&gt;0))</f>
        <v>370220.72839052544</v>
      </c>
      <c r="CN18" s="5">
        <f>(Выручка!CN32)*(N($I$37&lt;&gt;0))</f>
        <v>378445.78158199426</v>
      </c>
      <c r="CO18" s="5">
        <f>(Выручка!CO32)*(N($I$37&lt;&gt;0))</f>
        <v>379391.28508702043</v>
      </c>
      <c r="CP18" s="5">
        <f>(Выручка!CP32)*(N($I$37&lt;&gt;0))</f>
        <v>380341.51610957168</v>
      </c>
      <c r="CQ18" s="5">
        <f>(Выручка!CQ32)*(N($I$37&lt;&gt;0))</f>
        <v>381296.49828723574</v>
      </c>
      <c r="CR18" s="5">
        <f>(Выручка!CR32)*(N($I$37&lt;&gt;0))</f>
        <v>389831.95204966428</v>
      </c>
      <c r="CS18" s="5">
        <f>(Выручка!CS32)*(N($I$37&lt;&gt;0))</f>
        <v>390796.5079236594</v>
      </c>
      <c r="CT18" s="5">
        <f>(Выручка!CT32)*(N($I$37&lt;&gt;0))</f>
        <v>391765.88657702447</v>
      </c>
      <c r="CU18" s="5">
        <f>(Выручка!CU32)*(N($I$37&lt;&gt;0))</f>
        <v>392740.11212365644</v>
      </c>
      <c r="CV18" s="5">
        <f>(Выручка!CV32)*(N($I$37&lt;&gt;0))</f>
        <v>401598.00909581943</v>
      </c>
      <c r="CW18" s="5">
        <f>(Выручка!CW32)*(N($I$37&lt;&gt;0))</f>
        <v>402582.00125355634</v>
      </c>
      <c r="CX18" s="5">
        <f>(Выручка!CX32)*(N($I$37&lt;&gt;0))</f>
        <v>403570.91337208194</v>
      </c>
      <c r="CY18" s="5">
        <f>(Выручка!CY32)*(N($I$37&lt;&gt;0))</f>
        <v>404564.77005120018</v>
      </c>
      <c r="CZ18" s="5">
        <f>(Выручка!CZ32)*(N($I$37&lt;&gt;0))</f>
        <v>413757.62711142685</v>
      </c>
      <c r="DA18" s="5">
        <f>(Выручка!DA32)*(N($I$37&lt;&gt;0))</f>
        <v>414761.44720375323</v>
      </c>
      <c r="DB18" s="5">
        <f>(Выручка!DB32)*(N($I$37&lt;&gt;0))</f>
        <v>415770.28639654123</v>
      </c>
      <c r="DC18" s="5">
        <f>(Выручка!DC32)*(N($I$37&lt;&gt;0))</f>
        <v>416784.16978529317</v>
      </c>
      <c r="DD18" s="5">
        <f>(Выручка!DD32)*(N($I$37&lt;&gt;0))</f>
        <v>426324.99687292124</v>
      </c>
      <c r="DE18" s="5">
        <f>(Выручка!DE32)*(N($I$37&lt;&gt;0))</f>
        <v>427349.04444264539</v>
      </c>
      <c r="DF18" s="5">
        <f>(Выручка!DF32)*(N($I$37&lt;&gt;0))</f>
        <v>428378.21225021826</v>
      </c>
      <c r="DG18" s="5">
        <f>(Выручка!DG32)*(N($I$37&lt;&gt;0))</f>
        <v>429412.52589682891</v>
      </c>
      <c r="DH18" s="5">
        <f>(Выручка!DH32)*(N($I$37&lt;&gt;0))</f>
        <v>439314.84558362514</v>
      </c>
      <c r="DI18" s="5">
        <f>(Выручка!DI32)*(N($I$37&lt;&gt;0))</f>
        <v>440359.52822454309</v>
      </c>
      <c r="DJ18" s="5">
        <f>(Выручка!DJ32)*(N($I$37&lt;&gt;0))</f>
        <v>441409.43427866558</v>
      </c>
    </row>
    <row r="19" spans="1:16384">
      <c r="B19" s="17" t="s">
        <v>151</v>
      </c>
      <c r="C19" s="11"/>
      <c r="I19" s="5">
        <f t="shared" si="0"/>
        <v>0</v>
      </c>
      <c r="J19" s="5">
        <f>(Выручка!J37)*(N($I$37&lt;&gt;0))</f>
        <v>0</v>
      </c>
      <c r="K19" s="5">
        <f>(Выручка!K37)*(N($I$37&lt;&gt;0))</f>
        <v>0</v>
      </c>
      <c r="L19" s="5">
        <f>(Выручка!L37)*(N($I$37&lt;&gt;0))</f>
        <v>0</v>
      </c>
      <c r="M19" s="5">
        <f>(Выручка!M37)*(N($I$37&lt;&gt;0))</f>
        <v>0</v>
      </c>
      <c r="N19" s="5">
        <f>(Выручка!N37)*(N($I$37&lt;&gt;0))</f>
        <v>0</v>
      </c>
      <c r="O19" s="5">
        <f>(Выручка!O37)*(N($I$37&lt;&gt;0))</f>
        <v>0</v>
      </c>
      <c r="P19" s="5">
        <f>(Выручка!P37)*(N($I$37&lt;&gt;0))</f>
        <v>0</v>
      </c>
      <c r="Q19" s="5">
        <f>(Выручка!Q37)*(N($I$37&lt;&gt;0))</f>
        <v>0</v>
      </c>
      <c r="R19" s="5">
        <f>(Выручка!R37)*(N($I$37&lt;&gt;0))</f>
        <v>0</v>
      </c>
      <c r="S19" s="5">
        <f>(Выручка!S37)*(N($I$37&lt;&gt;0))</f>
        <v>0</v>
      </c>
      <c r="T19" s="5">
        <f>(Выручка!T37)*(N($I$37&lt;&gt;0))</f>
        <v>0</v>
      </c>
      <c r="U19" s="5">
        <f>(Выручка!U37)*(N($I$37&lt;&gt;0))</f>
        <v>0</v>
      </c>
      <c r="V19" s="5">
        <f>(Выручка!V37)*(N($I$37&lt;&gt;0))</f>
        <v>0</v>
      </c>
      <c r="W19" s="5">
        <f>(Выручка!W37)*(N($I$37&lt;&gt;0))</f>
        <v>0</v>
      </c>
      <c r="X19" s="5">
        <f>(Выручка!X37)*(N($I$37&lt;&gt;0))</f>
        <v>0</v>
      </c>
      <c r="Y19" s="5">
        <f>(Выручка!Y37)*(N($I$37&lt;&gt;0))</f>
        <v>0</v>
      </c>
      <c r="Z19" s="5">
        <f>(Выручка!Z37)*(N($I$37&lt;&gt;0))</f>
        <v>0</v>
      </c>
      <c r="AA19" s="5">
        <f>(Выручка!AA37)*(N($I$37&lt;&gt;0))</f>
        <v>0</v>
      </c>
      <c r="AB19" s="5">
        <f>(Выручка!AB37)*(N($I$37&lt;&gt;0))</f>
        <v>0</v>
      </c>
      <c r="AC19" s="5">
        <f>(Выручка!AC37)*(N($I$37&lt;&gt;0))</f>
        <v>0</v>
      </c>
      <c r="AD19" s="5">
        <f>(Выручка!AD37)*(N($I$37&lt;&gt;0))</f>
        <v>0</v>
      </c>
      <c r="AE19" s="5">
        <f>(Выручка!AE37)*(N($I$37&lt;&gt;0))</f>
        <v>0</v>
      </c>
      <c r="AF19" s="5">
        <f>(Выручка!AF37)*(N($I$37&lt;&gt;0))</f>
        <v>0</v>
      </c>
      <c r="AG19" s="5">
        <f>(Выручка!AG37)*(N($I$37&lt;&gt;0))</f>
        <v>0</v>
      </c>
      <c r="AH19" s="5">
        <f>(Выручка!AH37)*(N($I$37&lt;&gt;0))</f>
        <v>0</v>
      </c>
      <c r="AI19" s="5">
        <f>(Выручка!AI37)*(N($I$37&lt;&gt;0))</f>
        <v>0</v>
      </c>
      <c r="AJ19" s="5">
        <f>(Выручка!AJ37)*(N($I$37&lt;&gt;0))</f>
        <v>0</v>
      </c>
      <c r="AK19" s="5">
        <f>(Выручка!AK37)*(N($I$37&lt;&gt;0))</f>
        <v>0</v>
      </c>
      <c r="AL19" s="5">
        <f>(Выручка!AL37)*(N($I$37&lt;&gt;0))</f>
        <v>0</v>
      </c>
      <c r="AM19" s="5">
        <f>(Выручка!AM37)*(N($I$37&lt;&gt;0))</f>
        <v>0</v>
      </c>
      <c r="AN19" s="5">
        <f>(Выручка!AN37)*(N($I$37&lt;&gt;0))</f>
        <v>0</v>
      </c>
      <c r="AO19" s="5">
        <f>(Выручка!AO37)*(N($I$37&lt;&gt;0))</f>
        <v>0</v>
      </c>
      <c r="AP19" s="5">
        <f>(Выручка!AP37)*(N($I$37&lt;&gt;0))</f>
        <v>0</v>
      </c>
      <c r="AQ19" s="5">
        <f>(Выручка!AQ37)*(N($I$37&lt;&gt;0))</f>
        <v>0</v>
      </c>
      <c r="AR19" s="5">
        <f>(Выручка!AR37)*(N($I$37&lt;&gt;0))</f>
        <v>0</v>
      </c>
      <c r="AS19" s="5">
        <f>(Выручка!AS37)*(N($I$37&lt;&gt;0))</f>
        <v>0</v>
      </c>
      <c r="AT19" s="5">
        <f>(Выручка!AT37)*(N($I$37&lt;&gt;0))</f>
        <v>0</v>
      </c>
      <c r="AU19" s="5">
        <f>(Выручка!AU37)*(N($I$37&lt;&gt;0))</f>
        <v>0</v>
      </c>
      <c r="AV19" s="5">
        <f>(Выручка!AV37)*(N($I$37&lt;&gt;0))</f>
        <v>0</v>
      </c>
      <c r="AW19" s="5">
        <f>(Выручка!AW37)*(N($I$37&lt;&gt;0))</f>
        <v>0</v>
      </c>
      <c r="AX19" s="5">
        <f>(Выручка!AX37)*(N($I$37&lt;&gt;0))</f>
        <v>0</v>
      </c>
      <c r="AY19" s="5">
        <f>(Выручка!AY37)*(N($I$37&lt;&gt;0))</f>
        <v>0</v>
      </c>
      <c r="AZ19" s="5">
        <f>(Выручка!AZ37)*(N($I$37&lt;&gt;0))</f>
        <v>0</v>
      </c>
      <c r="BA19" s="5">
        <f>(Выручка!BA37)*(N($I$37&lt;&gt;0))</f>
        <v>0</v>
      </c>
      <c r="BB19" s="5">
        <f>(Выручка!BB37)*(N($I$37&lt;&gt;0))</f>
        <v>0</v>
      </c>
      <c r="BC19" s="5">
        <f>(Выручка!BC37)*(N($I$37&lt;&gt;0))</f>
        <v>0</v>
      </c>
      <c r="BD19" s="5">
        <f>(Выручка!BD37)*(N($I$37&lt;&gt;0))</f>
        <v>0</v>
      </c>
      <c r="BE19" s="5">
        <f>(Выручка!BE37)*(N($I$37&lt;&gt;0))</f>
        <v>0</v>
      </c>
      <c r="BF19" s="5">
        <f>(Выручка!BF37)*(N($I$37&lt;&gt;0))</f>
        <v>0</v>
      </c>
      <c r="BG19" s="5">
        <f>(Выручка!BG37)*(N($I$37&lt;&gt;0))</f>
        <v>0</v>
      </c>
      <c r="BH19" s="5">
        <f>(Выручка!BH37)*(N($I$37&lt;&gt;0))</f>
        <v>0</v>
      </c>
      <c r="BI19" s="5">
        <f>(Выручка!BI37)*(N($I$37&lt;&gt;0))</f>
        <v>0</v>
      </c>
      <c r="BJ19" s="5">
        <f>(Выручка!BJ37)*(N($I$37&lt;&gt;0))</f>
        <v>0</v>
      </c>
      <c r="BK19" s="5">
        <f>(Выручка!BK37)*(N($I$37&lt;&gt;0))</f>
        <v>0</v>
      </c>
      <c r="BL19" s="5">
        <f>(Выручка!BL37)*(N($I$37&lt;&gt;0))</f>
        <v>0</v>
      </c>
      <c r="BM19" s="5">
        <f>(Выручка!BM37)*(N($I$37&lt;&gt;0))</f>
        <v>0</v>
      </c>
      <c r="BN19" s="5">
        <f>(Выручка!BN37)*(N($I$37&lt;&gt;0))</f>
        <v>0</v>
      </c>
      <c r="BO19" s="5">
        <f>(Выручка!BO37)*(N($I$37&lt;&gt;0))</f>
        <v>0</v>
      </c>
      <c r="BP19" s="5">
        <f>(Выручка!BP37)*(N($I$37&lt;&gt;0))</f>
        <v>0</v>
      </c>
      <c r="BQ19" s="5">
        <f>(Выручка!BQ37)*(N($I$37&lt;&gt;0))</f>
        <v>0</v>
      </c>
      <c r="BR19" s="5">
        <f>(Выручка!BR37)*(N($I$37&lt;&gt;0))</f>
        <v>0</v>
      </c>
      <c r="BS19" s="5">
        <f>(Выручка!BS37)*(N($I$37&lt;&gt;0))</f>
        <v>0</v>
      </c>
      <c r="BT19" s="5">
        <f>(Выручка!BT37)*(N($I$37&lt;&gt;0))</f>
        <v>0</v>
      </c>
      <c r="BU19" s="5">
        <f>(Выручка!BU37)*(N($I$37&lt;&gt;0))</f>
        <v>0</v>
      </c>
      <c r="BV19" s="5">
        <f>(Выручка!BV37)*(N($I$37&lt;&gt;0))</f>
        <v>0</v>
      </c>
      <c r="BW19" s="5">
        <f>(Выручка!BW37)*(N($I$37&lt;&gt;0))</f>
        <v>0</v>
      </c>
      <c r="BX19" s="5">
        <f>(Выручка!BX37)*(N($I$37&lt;&gt;0))</f>
        <v>0</v>
      </c>
      <c r="BY19" s="5">
        <f>(Выручка!BY37)*(N($I$37&lt;&gt;0))</f>
        <v>0</v>
      </c>
      <c r="BZ19" s="5">
        <f>(Выручка!BZ37)*(N($I$37&lt;&gt;0))</f>
        <v>0</v>
      </c>
      <c r="CA19" s="5">
        <f>(Выручка!CA37)*(N($I$37&lt;&gt;0))</f>
        <v>0</v>
      </c>
      <c r="CB19" s="5">
        <f>(Выручка!CB37)*(N($I$37&lt;&gt;0))</f>
        <v>0</v>
      </c>
      <c r="CC19" s="5">
        <f>(Выручка!CC37)*(N($I$37&lt;&gt;0))</f>
        <v>0</v>
      </c>
      <c r="CD19" s="5">
        <f>(Выручка!CD37)*(N($I$37&lt;&gt;0))</f>
        <v>0</v>
      </c>
      <c r="CE19" s="5">
        <f>(Выручка!CE37)*(N($I$37&lt;&gt;0))</f>
        <v>0</v>
      </c>
      <c r="CF19" s="5">
        <f>(Выручка!CF37)*(N($I$37&lt;&gt;0))</f>
        <v>0</v>
      </c>
      <c r="CG19" s="5">
        <f>(Выручка!CG37)*(N($I$37&lt;&gt;0))</f>
        <v>0</v>
      </c>
      <c r="CH19" s="5">
        <f>(Выручка!CH37)*(N($I$37&lt;&gt;0))</f>
        <v>0</v>
      </c>
      <c r="CI19" s="5">
        <f>(Выручка!CI37)*(N($I$37&lt;&gt;0))</f>
        <v>0</v>
      </c>
      <c r="CJ19" s="5">
        <f>(Выручка!CJ37)*(N($I$37&lt;&gt;0))</f>
        <v>0</v>
      </c>
      <c r="CK19" s="5">
        <f>(Выручка!CK37)*(N($I$37&lt;&gt;0))</f>
        <v>0</v>
      </c>
      <c r="CL19" s="5">
        <f>(Выручка!CL37)*(N($I$37&lt;&gt;0))</f>
        <v>0</v>
      </c>
      <c r="CM19" s="5">
        <f>(Выручка!CM37)*(N($I$37&lt;&gt;0))</f>
        <v>0</v>
      </c>
      <c r="CN19" s="5">
        <f>(Выручка!CN37)*(N($I$37&lt;&gt;0))</f>
        <v>0</v>
      </c>
      <c r="CO19" s="5">
        <f>(Выручка!CO37)*(N($I$37&lt;&gt;0))</f>
        <v>0</v>
      </c>
      <c r="CP19" s="5">
        <f>(Выручка!CP37)*(N($I$37&lt;&gt;0))</f>
        <v>0</v>
      </c>
      <c r="CQ19" s="5">
        <f>(Выручка!CQ37)*(N($I$37&lt;&gt;0))</f>
        <v>0</v>
      </c>
      <c r="CR19" s="5">
        <f>(Выручка!CR37)*(N($I$37&lt;&gt;0))</f>
        <v>0</v>
      </c>
      <c r="CS19" s="5">
        <f>(Выручка!CS37)*(N($I$37&lt;&gt;0))</f>
        <v>0</v>
      </c>
      <c r="CT19" s="5">
        <f>(Выручка!CT37)*(N($I$37&lt;&gt;0))</f>
        <v>0</v>
      </c>
      <c r="CU19" s="5">
        <f>(Выручка!CU37)*(N($I$37&lt;&gt;0))</f>
        <v>0</v>
      </c>
      <c r="CV19" s="5">
        <f>(Выручка!CV37)*(N($I$37&lt;&gt;0))</f>
        <v>0</v>
      </c>
      <c r="CW19" s="5">
        <f>(Выручка!CW37)*(N($I$37&lt;&gt;0))</f>
        <v>0</v>
      </c>
      <c r="CX19" s="5">
        <f>(Выручка!CX37)*(N($I$37&lt;&gt;0))</f>
        <v>0</v>
      </c>
      <c r="CY19" s="5">
        <f>(Выручка!CY37)*(N($I$37&lt;&gt;0))</f>
        <v>0</v>
      </c>
      <c r="CZ19" s="5">
        <f>(Выручка!CZ37)*(N($I$37&lt;&gt;0))</f>
        <v>0</v>
      </c>
      <c r="DA19" s="5">
        <f>(Выручка!DA37)*(N($I$37&lt;&gt;0))</f>
        <v>0</v>
      </c>
      <c r="DB19" s="5">
        <f>(Выручка!DB37)*(N($I$37&lt;&gt;0))</f>
        <v>0</v>
      </c>
      <c r="DC19" s="5">
        <f>(Выручка!DC37)*(N($I$37&lt;&gt;0))</f>
        <v>0</v>
      </c>
      <c r="DD19" s="5">
        <f>(Выручка!DD37)*(N($I$37&lt;&gt;0))</f>
        <v>0</v>
      </c>
      <c r="DE19" s="5">
        <f>(Выручка!DE37)*(N($I$37&lt;&gt;0))</f>
        <v>0</v>
      </c>
      <c r="DF19" s="5">
        <f>(Выручка!DF37)*(N($I$37&lt;&gt;0))</f>
        <v>0</v>
      </c>
      <c r="DG19" s="5">
        <f>(Выручка!DG37)*(N($I$37&lt;&gt;0))</f>
        <v>0</v>
      </c>
      <c r="DH19" s="5">
        <f>(Выручка!DH37)*(N($I$37&lt;&gt;0))</f>
        <v>0</v>
      </c>
      <c r="DI19" s="5">
        <f>(Выручка!DI37)*(N($I$37&lt;&gt;0))</f>
        <v>0</v>
      </c>
      <c r="DJ19" s="5">
        <f>(Выручка!DJ37)*(N($I$37&lt;&gt;0))</f>
        <v>0</v>
      </c>
    </row>
    <row r="20" spans="1:16384">
      <c r="B20" s="17" t="s">
        <v>525</v>
      </c>
      <c r="C20" s="11"/>
      <c r="I20" s="5">
        <f t="shared" si="0"/>
        <v>0</v>
      </c>
      <c r="J20" s="5">
        <f>(Выручка!J36)*(N($I$37&lt;&gt;0))</f>
        <v>0</v>
      </c>
      <c r="K20" s="5">
        <f>(Выручка!K36)*(N($I$37&lt;&gt;0))</f>
        <v>0</v>
      </c>
      <c r="L20" s="5">
        <f>(Выручка!L36)*(N($I$37&lt;&gt;0))</f>
        <v>0</v>
      </c>
      <c r="M20" s="5">
        <f>(Выручка!M36)*(N($I$37&lt;&gt;0))</f>
        <v>0</v>
      </c>
      <c r="N20" s="5">
        <f>(Выручка!N36)*(N($I$37&lt;&gt;0))</f>
        <v>0</v>
      </c>
      <c r="O20" s="5">
        <f>(Выручка!O36)*(N($I$37&lt;&gt;0))</f>
        <v>0</v>
      </c>
      <c r="P20" s="5">
        <f>(Выручка!P36)*(N($I$37&lt;&gt;0))</f>
        <v>0</v>
      </c>
      <c r="Q20" s="5">
        <f>(Выручка!Q36)*(N($I$37&lt;&gt;0))</f>
        <v>0</v>
      </c>
      <c r="R20" s="5">
        <f>(Выручка!R36)*(N($I$37&lt;&gt;0))</f>
        <v>0</v>
      </c>
      <c r="S20" s="5">
        <f>(Выручка!S36)*(N($I$37&lt;&gt;0))</f>
        <v>0</v>
      </c>
      <c r="T20" s="5">
        <f>(Выручка!T36)*(N($I$37&lt;&gt;0))</f>
        <v>0</v>
      </c>
      <c r="U20" s="5">
        <f>(Выручка!U36)*(N($I$37&lt;&gt;0))</f>
        <v>0</v>
      </c>
      <c r="V20" s="5">
        <f>(Выручка!V36)*(N($I$37&lt;&gt;0))</f>
        <v>0</v>
      </c>
      <c r="W20" s="5">
        <f>(Выручка!W36)*(N($I$37&lt;&gt;0))</f>
        <v>0</v>
      </c>
      <c r="X20" s="5">
        <f>(Выручка!X36)*(N($I$37&lt;&gt;0))</f>
        <v>0</v>
      </c>
      <c r="Y20" s="5">
        <f>(Выручка!Y36)*(N($I$37&lt;&gt;0))</f>
        <v>0</v>
      </c>
      <c r="Z20" s="5">
        <f>(Выручка!Z36)*(N($I$37&lt;&gt;0))</f>
        <v>0</v>
      </c>
      <c r="AA20" s="5">
        <f>(Выручка!AA36)*(N($I$37&lt;&gt;0))</f>
        <v>0</v>
      </c>
      <c r="AB20" s="5">
        <f>(Выручка!AB36)*(N($I$37&lt;&gt;0))</f>
        <v>0</v>
      </c>
      <c r="AC20" s="5">
        <f>(Выручка!AC36)*(N($I$37&lt;&gt;0))</f>
        <v>0</v>
      </c>
      <c r="AD20" s="5">
        <f>(Выручка!AD36)*(N($I$37&lt;&gt;0))</f>
        <v>0</v>
      </c>
      <c r="AE20" s="5">
        <f>(Выручка!AE36)*(N($I$37&lt;&gt;0))</f>
        <v>0</v>
      </c>
      <c r="AF20" s="5">
        <f>(Выручка!AF36)*(N($I$37&lt;&gt;0))</f>
        <v>0</v>
      </c>
      <c r="AG20" s="5">
        <f>(Выручка!AG36)*(N($I$37&lt;&gt;0))</f>
        <v>0</v>
      </c>
      <c r="AH20" s="5">
        <f>(Выручка!AH36)*(N($I$37&lt;&gt;0))</f>
        <v>0</v>
      </c>
      <c r="AI20" s="5">
        <f>(Выручка!AI36)*(N($I$37&lt;&gt;0))</f>
        <v>0</v>
      </c>
      <c r="AJ20" s="5">
        <f>(Выручка!AJ36)*(N($I$37&lt;&gt;0))</f>
        <v>0</v>
      </c>
      <c r="AK20" s="5">
        <f>(Выручка!AK36)*(N($I$37&lt;&gt;0))</f>
        <v>0</v>
      </c>
      <c r="AL20" s="5">
        <f>(Выручка!AL36)*(N($I$37&lt;&gt;0))</f>
        <v>0</v>
      </c>
      <c r="AM20" s="5">
        <f>(Выручка!AM36)*(N($I$37&lt;&gt;0))</f>
        <v>0</v>
      </c>
      <c r="AN20" s="5">
        <f>(Выручка!AN36)*(N($I$37&lt;&gt;0))</f>
        <v>0</v>
      </c>
      <c r="AO20" s="5">
        <f>(Выручка!AO36)*(N($I$37&lt;&gt;0))</f>
        <v>0</v>
      </c>
      <c r="AP20" s="5">
        <f>(Выручка!AP36)*(N($I$37&lt;&gt;0))</f>
        <v>0</v>
      </c>
      <c r="AQ20" s="5">
        <f>(Выручка!AQ36)*(N($I$37&lt;&gt;0))</f>
        <v>0</v>
      </c>
      <c r="AR20" s="5">
        <f>(Выручка!AR36)*(N($I$37&lt;&gt;0))</f>
        <v>0</v>
      </c>
      <c r="AS20" s="5">
        <f>(Выручка!AS36)*(N($I$37&lt;&gt;0))</f>
        <v>0</v>
      </c>
      <c r="AT20" s="5">
        <f>(Выручка!AT36)*(N($I$37&lt;&gt;0))</f>
        <v>0</v>
      </c>
      <c r="AU20" s="5">
        <f>(Выручка!AU36)*(N($I$37&lt;&gt;0))</f>
        <v>0</v>
      </c>
      <c r="AV20" s="5">
        <f>(Выручка!AV36)*(N($I$37&lt;&gt;0))</f>
        <v>0</v>
      </c>
      <c r="AW20" s="5">
        <f>(Выручка!AW36)*(N($I$37&lt;&gt;0))</f>
        <v>0</v>
      </c>
      <c r="AX20" s="5">
        <f>(Выручка!AX36)*(N($I$37&lt;&gt;0))</f>
        <v>0</v>
      </c>
      <c r="AY20" s="5">
        <f>(Выручка!AY36)*(N($I$37&lt;&gt;0))</f>
        <v>0</v>
      </c>
      <c r="AZ20" s="5">
        <f>(Выручка!AZ36)*(N($I$37&lt;&gt;0))</f>
        <v>0</v>
      </c>
      <c r="BA20" s="5">
        <f>(Выручка!BA36)*(N($I$37&lt;&gt;0))</f>
        <v>0</v>
      </c>
      <c r="BB20" s="5">
        <f>(Выручка!BB36)*(N($I$37&lt;&gt;0))</f>
        <v>0</v>
      </c>
      <c r="BC20" s="5">
        <f>(Выручка!BC36)*(N($I$37&lt;&gt;0))</f>
        <v>0</v>
      </c>
      <c r="BD20" s="5">
        <f>(Выручка!BD36)*(N($I$37&lt;&gt;0))</f>
        <v>0</v>
      </c>
      <c r="BE20" s="5">
        <f>(Выручка!BE36)*(N($I$37&lt;&gt;0))</f>
        <v>0</v>
      </c>
      <c r="BF20" s="5">
        <f>(Выручка!BF36)*(N($I$37&lt;&gt;0))</f>
        <v>0</v>
      </c>
      <c r="BG20" s="5">
        <f>(Выручка!BG36)*(N($I$37&lt;&gt;0))</f>
        <v>0</v>
      </c>
      <c r="BH20" s="5">
        <f>(Выручка!BH36)*(N($I$37&lt;&gt;0))</f>
        <v>0</v>
      </c>
      <c r="BI20" s="5">
        <f>(Выручка!BI36)*(N($I$37&lt;&gt;0))</f>
        <v>0</v>
      </c>
      <c r="BJ20" s="5">
        <f>(Выручка!BJ36)*(N($I$37&lt;&gt;0))</f>
        <v>0</v>
      </c>
      <c r="BK20" s="5">
        <f>(Выручка!BK36)*(N($I$37&lt;&gt;0))</f>
        <v>0</v>
      </c>
      <c r="BL20" s="5">
        <f>(Выручка!BL36)*(N($I$37&lt;&gt;0))</f>
        <v>0</v>
      </c>
      <c r="BM20" s="5">
        <f>(Выручка!BM36)*(N($I$37&lt;&gt;0))</f>
        <v>0</v>
      </c>
      <c r="BN20" s="5">
        <f>(Выручка!BN36)*(N($I$37&lt;&gt;0))</f>
        <v>0</v>
      </c>
      <c r="BO20" s="5">
        <f>(Выручка!BO36)*(N($I$37&lt;&gt;0))</f>
        <v>0</v>
      </c>
      <c r="BP20" s="5">
        <f>(Выручка!BP36)*(N($I$37&lt;&gt;0))</f>
        <v>0</v>
      </c>
      <c r="BQ20" s="5">
        <f>(Выручка!BQ36)*(N($I$37&lt;&gt;0))</f>
        <v>0</v>
      </c>
      <c r="BR20" s="5">
        <f>(Выручка!BR36)*(N($I$37&lt;&gt;0))</f>
        <v>0</v>
      </c>
      <c r="BS20" s="5">
        <f>(Выручка!BS36)*(N($I$37&lt;&gt;0))</f>
        <v>0</v>
      </c>
      <c r="BT20" s="5">
        <f>(Выручка!BT36)*(N($I$37&lt;&gt;0))</f>
        <v>0</v>
      </c>
      <c r="BU20" s="5">
        <f>(Выручка!BU36)*(N($I$37&lt;&gt;0))</f>
        <v>0</v>
      </c>
      <c r="BV20" s="5">
        <f>(Выручка!BV36)*(N($I$37&lt;&gt;0))</f>
        <v>0</v>
      </c>
      <c r="BW20" s="5">
        <f>(Выручка!BW36)*(N($I$37&lt;&gt;0))</f>
        <v>0</v>
      </c>
      <c r="BX20" s="5">
        <f>(Выручка!BX36)*(N($I$37&lt;&gt;0))</f>
        <v>0</v>
      </c>
      <c r="BY20" s="5">
        <f>(Выручка!BY36)*(N($I$37&lt;&gt;0))</f>
        <v>0</v>
      </c>
      <c r="BZ20" s="5">
        <f>(Выручка!BZ36)*(N($I$37&lt;&gt;0))</f>
        <v>0</v>
      </c>
      <c r="CA20" s="5">
        <f>(Выручка!CA36)*(N($I$37&lt;&gt;0))</f>
        <v>0</v>
      </c>
      <c r="CB20" s="5">
        <f>(Выручка!CB36)*(N($I$37&lt;&gt;0))</f>
        <v>0</v>
      </c>
      <c r="CC20" s="5">
        <f>(Выручка!CC36)*(N($I$37&lt;&gt;0))</f>
        <v>0</v>
      </c>
      <c r="CD20" s="5">
        <f>(Выручка!CD36)*(N($I$37&lt;&gt;0))</f>
        <v>0</v>
      </c>
      <c r="CE20" s="5">
        <f>(Выручка!CE36)*(N($I$37&lt;&gt;0))</f>
        <v>0</v>
      </c>
      <c r="CF20" s="5">
        <f>(Выручка!CF36)*(N($I$37&lt;&gt;0))</f>
        <v>0</v>
      </c>
      <c r="CG20" s="5">
        <f>(Выручка!CG36)*(N($I$37&lt;&gt;0))</f>
        <v>0</v>
      </c>
      <c r="CH20" s="5">
        <f>(Выручка!CH36)*(N($I$37&lt;&gt;0))</f>
        <v>0</v>
      </c>
      <c r="CI20" s="5">
        <f>(Выручка!CI36)*(N($I$37&lt;&gt;0))</f>
        <v>0</v>
      </c>
      <c r="CJ20" s="5">
        <f>(Выручка!CJ36)*(N($I$37&lt;&gt;0))</f>
        <v>0</v>
      </c>
      <c r="CK20" s="5">
        <f>(Выручка!CK36)*(N($I$37&lt;&gt;0))</f>
        <v>0</v>
      </c>
      <c r="CL20" s="5">
        <f>(Выручка!CL36)*(N($I$37&lt;&gt;0))</f>
        <v>0</v>
      </c>
      <c r="CM20" s="5">
        <f>(Выручка!CM36)*(N($I$37&lt;&gt;0))</f>
        <v>0</v>
      </c>
      <c r="CN20" s="5">
        <f>(Выручка!CN36)*(N($I$37&lt;&gt;0))</f>
        <v>0</v>
      </c>
      <c r="CO20" s="5">
        <f>(Выручка!CO36)*(N($I$37&lt;&gt;0))</f>
        <v>0</v>
      </c>
      <c r="CP20" s="5">
        <f>(Выручка!CP36)*(N($I$37&lt;&gt;0))</f>
        <v>0</v>
      </c>
      <c r="CQ20" s="5">
        <f>(Выручка!CQ36)*(N($I$37&lt;&gt;0))</f>
        <v>0</v>
      </c>
      <c r="CR20" s="5">
        <f>(Выручка!CR36)*(N($I$37&lt;&gt;0))</f>
        <v>0</v>
      </c>
      <c r="CS20" s="5">
        <f>(Выручка!CS36)*(N($I$37&lt;&gt;0))</f>
        <v>0</v>
      </c>
      <c r="CT20" s="5">
        <f>(Выручка!CT36)*(N($I$37&lt;&gt;0))</f>
        <v>0</v>
      </c>
      <c r="CU20" s="5">
        <f>(Выручка!CU36)*(N($I$37&lt;&gt;0))</f>
        <v>0</v>
      </c>
      <c r="CV20" s="5">
        <f>(Выручка!CV36)*(N($I$37&lt;&gt;0))</f>
        <v>0</v>
      </c>
      <c r="CW20" s="5">
        <f>(Выручка!CW36)*(N($I$37&lt;&gt;0))</f>
        <v>0</v>
      </c>
      <c r="CX20" s="5">
        <f>(Выручка!CX36)*(N($I$37&lt;&gt;0))</f>
        <v>0</v>
      </c>
      <c r="CY20" s="5">
        <f>(Выручка!CY36)*(N($I$37&lt;&gt;0))</f>
        <v>0</v>
      </c>
      <c r="CZ20" s="5">
        <f>(Выручка!CZ36)*(N($I$37&lt;&gt;0))</f>
        <v>0</v>
      </c>
      <c r="DA20" s="5">
        <f>(Выручка!DA36)*(N($I$37&lt;&gt;0))</f>
        <v>0</v>
      </c>
      <c r="DB20" s="5">
        <f>(Выручка!DB36)*(N($I$37&lt;&gt;0))</f>
        <v>0</v>
      </c>
      <c r="DC20" s="5">
        <f>(Выручка!DC36)*(N($I$37&lt;&gt;0))</f>
        <v>0</v>
      </c>
      <c r="DD20" s="5">
        <f>(Выручка!DD36)*(N($I$37&lt;&gt;0))</f>
        <v>0</v>
      </c>
      <c r="DE20" s="5">
        <f>(Выручка!DE36)*(N($I$37&lt;&gt;0))</f>
        <v>0</v>
      </c>
      <c r="DF20" s="5">
        <f>(Выручка!DF36)*(N($I$37&lt;&gt;0))</f>
        <v>0</v>
      </c>
      <c r="DG20" s="5">
        <f>(Выручка!DG36)*(N($I$37&lt;&gt;0))</f>
        <v>0</v>
      </c>
      <c r="DH20" s="5">
        <f>(Выручка!DH36)*(N($I$37&lt;&gt;0))</f>
        <v>0</v>
      </c>
      <c r="DI20" s="5">
        <f>(Выручка!DI36)*(N($I$37&lt;&gt;0))</f>
        <v>0</v>
      </c>
      <c r="DJ20" s="5">
        <f>(Выручка!DJ36)*(N($I$37&lt;&gt;0))</f>
        <v>0</v>
      </c>
    </row>
    <row r="21" spans="1:16384">
      <c r="B21" s="17" t="s">
        <v>144</v>
      </c>
      <c r="C21" s="11"/>
      <c r="I21" s="5">
        <f t="shared" si="0"/>
        <v>0</v>
      </c>
      <c r="J21" s="5">
        <f>(Выручка!J35)*(N($I$37&lt;&gt;0))</f>
        <v>0</v>
      </c>
      <c r="K21" s="5">
        <f>(Выручка!K35)*(N($I$37&lt;&gt;0))</f>
        <v>0</v>
      </c>
      <c r="L21" s="5">
        <f>(Выручка!L35)*(N($I$37&lt;&gt;0))</f>
        <v>0</v>
      </c>
      <c r="M21" s="5">
        <f>(Выручка!M35)*(N($I$37&lt;&gt;0))</f>
        <v>0</v>
      </c>
      <c r="N21" s="5">
        <f>(Выручка!N35)*(N($I$37&lt;&gt;0))</f>
        <v>0</v>
      </c>
      <c r="O21" s="5">
        <f>(Выручка!O35)*(N($I$37&lt;&gt;0))</f>
        <v>0</v>
      </c>
      <c r="P21" s="5">
        <f>(Выручка!P35)*(N($I$37&lt;&gt;0))</f>
        <v>0</v>
      </c>
      <c r="Q21" s="5">
        <f>(Выручка!Q35)*(N($I$37&lt;&gt;0))</f>
        <v>0</v>
      </c>
      <c r="R21" s="5">
        <f>(Выручка!R35)*(N($I$37&lt;&gt;0))</f>
        <v>0</v>
      </c>
      <c r="S21" s="5">
        <f>(Выручка!S35)*(N($I$37&lt;&gt;0))</f>
        <v>0</v>
      </c>
      <c r="T21" s="5">
        <f>(Выручка!T35)*(N($I$37&lt;&gt;0))</f>
        <v>0</v>
      </c>
      <c r="U21" s="5">
        <f>(Выручка!U35)*(N($I$37&lt;&gt;0))</f>
        <v>0</v>
      </c>
      <c r="V21" s="5">
        <f>(Выручка!V35)*(N($I$37&lt;&gt;0))</f>
        <v>0</v>
      </c>
      <c r="W21" s="5">
        <f>(Выручка!W35)*(N($I$37&lt;&gt;0))</f>
        <v>0</v>
      </c>
      <c r="X21" s="5">
        <f>(Выручка!X35)*(N($I$37&lt;&gt;0))</f>
        <v>0</v>
      </c>
      <c r="Y21" s="5">
        <f>(Выручка!Y35)*(N($I$37&lt;&gt;0))</f>
        <v>0</v>
      </c>
      <c r="Z21" s="5">
        <f>(Выручка!Z35)*(N($I$37&lt;&gt;0))</f>
        <v>0</v>
      </c>
      <c r="AA21" s="5">
        <f>(Выручка!AA35)*(N($I$37&lt;&gt;0))</f>
        <v>0</v>
      </c>
      <c r="AB21" s="5">
        <f>(Выручка!AB35)*(N($I$37&lt;&gt;0))</f>
        <v>0</v>
      </c>
      <c r="AC21" s="5">
        <f>(Выручка!AC35)*(N($I$37&lt;&gt;0))</f>
        <v>0</v>
      </c>
      <c r="AD21" s="5">
        <f>(Выручка!AD35)*(N($I$37&lt;&gt;0))</f>
        <v>0</v>
      </c>
      <c r="AE21" s="5">
        <f>(Выручка!AE35)*(N($I$37&lt;&gt;0))</f>
        <v>0</v>
      </c>
      <c r="AF21" s="5">
        <f>(Выручка!AF35)*(N($I$37&lt;&gt;0))</f>
        <v>0</v>
      </c>
      <c r="AG21" s="5">
        <f>(Выручка!AG35)*(N($I$37&lt;&gt;0))</f>
        <v>0</v>
      </c>
      <c r="AH21" s="5">
        <f>(Выручка!AH35)*(N($I$37&lt;&gt;0))</f>
        <v>0</v>
      </c>
      <c r="AI21" s="5">
        <f>(Выручка!AI35)*(N($I$37&lt;&gt;0))</f>
        <v>0</v>
      </c>
      <c r="AJ21" s="5">
        <f>(Выручка!AJ35)*(N($I$37&lt;&gt;0))</f>
        <v>0</v>
      </c>
      <c r="AK21" s="5">
        <f>(Выручка!AK35)*(N($I$37&lt;&gt;0))</f>
        <v>0</v>
      </c>
      <c r="AL21" s="5">
        <f>(Выручка!AL35)*(N($I$37&lt;&gt;0))</f>
        <v>0</v>
      </c>
      <c r="AM21" s="5">
        <f>(Выручка!AM35)*(N($I$37&lt;&gt;0))</f>
        <v>0</v>
      </c>
      <c r="AN21" s="5">
        <f>(Выручка!AN35)*(N($I$37&lt;&gt;0))</f>
        <v>0</v>
      </c>
      <c r="AO21" s="5">
        <f>(Выручка!AO35)*(N($I$37&lt;&gt;0))</f>
        <v>0</v>
      </c>
      <c r="AP21" s="5">
        <f>(Выручка!AP35)*(N($I$37&lt;&gt;0))</f>
        <v>0</v>
      </c>
      <c r="AQ21" s="5">
        <f>(Выручка!AQ35)*(N($I$37&lt;&gt;0))</f>
        <v>0</v>
      </c>
      <c r="AR21" s="5">
        <f>(Выручка!AR35)*(N($I$37&lt;&gt;0))</f>
        <v>0</v>
      </c>
      <c r="AS21" s="5">
        <f>(Выручка!AS35)*(N($I$37&lt;&gt;0))</f>
        <v>0</v>
      </c>
      <c r="AT21" s="5">
        <f>(Выручка!AT35)*(N($I$37&lt;&gt;0))</f>
        <v>0</v>
      </c>
      <c r="AU21" s="5">
        <f>(Выручка!AU35)*(N($I$37&lt;&gt;0))</f>
        <v>0</v>
      </c>
      <c r="AV21" s="5">
        <f>(Выручка!AV35)*(N($I$37&lt;&gt;0))</f>
        <v>0</v>
      </c>
      <c r="AW21" s="5">
        <f>(Выручка!AW35)*(N($I$37&lt;&gt;0))</f>
        <v>0</v>
      </c>
      <c r="AX21" s="5">
        <f>(Выручка!AX35)*(N($I$37&lt;&gt;0))</f>
        <v>0</v>
      </c>
      <c r="AY21" s="5">
        <f>(Выручка!AY35)*(N($I$37&lt;&gt;0))</f>
        <v>0</v>
      </c>
      <c r="AZ21" s="5">
        <f>(Выручка!AZ35)*(N($I$37&lt;&gt;0))</f>
        <v>0</v>
      </c>
      <c r="BA21" s="5">
        <f>(Выручка!BA35)*(N($I$37&lt;&gt;0))</f>
        <v>0</v>
      </c>
      <c r="BB21" s="5">
        <f>(Выручка!BB35)*(N($I$37&lt;&gt;0))</f>
        <v>0</v>
      </c>
      <c r="BC21" s="5">
        <f>(Выручка!BC35)*(N($I$37&lt;&gt;0))</f>
        <v>0</v>
      </c>
      <c r="BD21" s="5">
        <f>(Выручка!BD35)*(N($I$37&lt;&gt;0))</f>
        <v>0</v>
      </c>
      <c r="BE21" s="5">
        <f>(Выручка!BE35)*(N($I$37&lt;&gt;0))</f>
        <v>0</v>
      </c>
      <c r="BF21" s="5">
        <f>(Выручка!BF35)*(N($I$37&lt;&gt;0))</f>
        <v>0</v>
      </c>
      <c r="BG21" s="5">
        <f>(Выручка!BG35)*(N($I$37&lt;&gt;0))</f>
        <v>0</v>
      </c>
      <c r="BH21" s="5">
        <f>(Выручка!BH35)*(N($I$37&lt;&gt;0))</f>
        <v>0</v>
      </c>
      <c r="BI21" s="5">
        <f>(Выручка!BI35)*(N($I$37&lt;&gt;0))</f>
        <v>0</v>
      </c>
      <c r="BJ21" s="5">
        <f>(Выручка!BJ35)*(N($I$37&lt;&gt;0))</f>
        <v>0</v>
      </c>
      <c r="BK21" s="5">
        <f>(Выручка!BK35)*(N($I$37&lt;&gt;0))</f>
        <v>0</v>
      </c>
      <c r="BL21" s="5">
        <f>(Выручка!BL35)*(N($I$37&lt;&gt;0))</f>
        <v>0</v>
      </c>
      <c r="BM21" s="5">
        <f>(Выручка!BM35)*(N($I$37&lt;&gt;0))</f>
        <v>0</v>
      </c>
      <c r="BN21" s="5">
        <f>(Выручка!BN35)*(N($I$37&lt;&gt;0))</f>
        <v>0</v>
      </c>
      <c r="BO21" s="5">
        <f>(Выручка!BO35)*(N($I$37&lt;&gt;0))</f>
        <v>0</v>
      </c>
      <c r="BP21" s="5">
        <f>(Выручка!BP35)*(N($I$37&lt;&gt;0))</f>
        <v>0</v>
      </c>
      <c r="BQ21" s="5">
        <f>(Выручка!BQ35)*(N($I$37&lt;&gt;0))</f>
        <v>0</v>
      </c>
      <c r="BR21" s="5">
        <f>(Выручка!BR35)*(N($I$37&lt;&gt;0))</f>
        <v>0</v>
      </c>
      <c r="BS21" s="5">
        <f>(Выручка!BS35)*(N($I$37&lt;&gt;0))</f>
        <v>0</v>
      </c>
      <c r="BT21" s="5">
        <f>(Выручка!BT35)*(N($I$37&lt;&gt;0))</f>
        <v>0</v>
      </c>
      <c r="BU21" s="5">
        <f>(Выручка!BU35)*(N($I$37&lt;&gt;0))</f>
        <v>0</v>
      </c>
      <c r="BV21" s="5">
        <f>(Выручка!BV35)*(N($I$37&lt;&gt;0))</f>
        <v>0</v>
      </c>
      <c r="BW21" s="5">
        <f>(Выручка!BW35)*(N($I$37&lt;&gt;0))</f>
        <v>0</v>
      </c>
      <c r="BX21" s="5">
        <f>(Выручка!BX35)*(N($I$37&lt;&gt;0))</f>
        <v>0</v>
      </c>
      <c r="BY21" s="5">
        <f>(Выручка!BY35)*(N($I$37&lt;&gt;0))</f>
        <v>0</v>
      </c>
      <c r="BZ21" s="5">
        <f>(Выручка!BZ35)*(N($I$37&lt;&gt;0))</f>
        <v>0</v>
      </c>
      <c r="CA21" s="5">
        <f>(Выручка!CA35)*(N($I$37&lt;&gt;0))</f>
        <v>0</v>
      </c>
      <c r="CB21" s="5">
        <f>(Выручка!CB35)*(N($I$37&lt;&gt;0))</f>
        <v>0</v>
      </c>
      <c r="CC21" s="5">
        <f>(Выручка!CC35)*(N($I$37&lt;&gt;0))</f>
        <v>0</v>
      </c>
      <c r="CD21" s="5">
        <f>(Выручка!CD35)*(N($I$37&lt;&gt;0))</f>
        <v>0</v>
      </c>
      <c r="CE21" s="5">
        <f>(Выручка!CE35)*(N($I$37&lt;&gt;0))</f>
        <v>0</v>
      </c>
      <c r="CF21" s="5">
        <f>(Выручка!CF35)*(N($I$37&lt;&gt;0))</f>
        <v>0</v>
      </c>
      <c r="CG21" s="5">
        <f>(Выручка!CG35)*(N($I$37&lt;&gt;0))</f>
        <v>0</v>
      </c>
      <c r="CH21" s="5">
        <f>(Выручка!CH35)*(N($I$37&lt;&gt;0))</f>
        <v>0</v>
      </c>
      <c r="CI21" s="5">
        <f>(Выручка!CI35)*(N($I$37&lt;&gt;0))</f>
        <v>0</v>
      </c>
      <c r="CJ21" s="5">
        <f>(Выручка!CJ35)*(N($I$37&lt;&gt;0))</f>
        <v>0</v>
      </c>
      <c r="CK21" s="5">
        <f>(Выручка!CK35)*(N($I$37&lt;&gt;0))</f>
        <v>0</v>
      </c>
      <c r="CL21" s="5">
        <f>(Выручка!CL35)*(N($I$37&lt;&gt;0))</f>
        <v>0</v>
      </c>
      <c r="CM21" s="5">
        <f>(Выручка!CM35)*(N($I$37&lt;&gt;0))</f>
        <v>0</v>
      </c>
      <c r="CN21" s="5">
        <f>(Выручка!CN35)*(N($I$37&lt;&gt;0))</f>
        <v>0</v>
      </c>
      <c r="CO21" s="5">
        <f>(Выручка!CO35)*(N($I$37&lt;&gt;0))</f>
        <v>0</v>
      </c>
      <c r="CP21" s="5">
        <f>(Выручка!CP35)*(N($I$37&lt;&gt;0))</f>
        <v>0</v>
      </c>
      <c r="CQ21" s="5">
        <f>(Выручка!CQ35)*(N($I$37&lt;&gt;0))</f>
        <v>0</v>
      </c>
      <c r="CR21" s="5">
        <f>(Выручка!CR35)*(N($I$37&lt;&gt;0))</f>
        <v>0</v>
      </c>
      <c r="CS21" s="5">
        <f>(Выручка!CS35)*(N($I$37&lt;&gt;0))</f>
        <v>0</v>
      </c>
      <c r="CT21" s="5">
        <f>(Выручка!CT35)*(N($I$37&lt;&gt;0))</f>
        <v>0</v>
      </c>
      <c r="CU21" s="5">
        <f>(Выручка!CU35)*(N($I$37&lt;&gt;0))</f>
        <v>0</v>
      </c>
      <c r="CV21" s="5">
        <f>(Выручка!CV35)*(N($I$37&lt;&gt;0))</f>
        <v>0</v>
      </c>
      <c r="CW21" s="5">
        <f>(Выручка!CW35)*(N($I$37&lt;&gt;0))</f>
        <v>0</v>
      </c>
      <c r="CX21" s="5">
        <f>(Выручка!CX35)*(N($I$37&lt;&gt;0))</f>
        <v>0</v>
      </c>
      <c r="CY21" s="5">
        <f>(Выручка!CY35)*(N($I$37&lt;&gt;0))</f>
        <v>0</v>
      </c>
      <c r="CZ21" s="5">
        <f>(Выручка!CZ35)*(N($I$37&lt;&gt;0))</f>
        <v>0</v>
      </c>
      <c r="DA21" s="5">
        <f>(Выручка!DA35)*(N($I$37&lt;&gt;0))</f>
        <v>0</v>
      </c>
      <c r="DB21" s="5">
        <f>(Выручка!DB35)*(N($I$37&lt;&gt;0))</f>
        <v>0</v>
      </c>
      <c r="DC21" s="5">
        <f>(Выручка!DC35)*(N($I$37&lt;&gt;0))</f>
        <v>0</v>
      </c>
      <c r="DD21" s="5">
        <f>(Выручка!DD35)*(N($I$37&lt;&gt;0))</f>
        <v>0</v>
      </c>
      <c r="DE21" s="5">
        <f>(Выручка!DE35)*(N($I$37&lt;&gt;0))</f>
        <v>0</v>
      </c>
      <c r="DF21" s="5">
        <f>(Выручка!DF35)*(N($I$37&lt;&gt;0))</f>
        <v>0</v>
      </c>
      <c r="DG21" s="5">
        <f>(Выручка!DG35)*(N($I$37&lt;&gt;0))</f>
        <v>0</v>
      </c>
      <c r="DH21" s="5">
        <f>(Выручка!DH35)*(N($I$37&lt;&gt;0))</f>
        <v>0</v>
      </c>
      <c r="DI21" s="5">
        <f>(Выручка!DI35)*(N($I$37&lt;&gt;0))</f>
        <v>0</v>
      </c>
      <c r="DJ21" s="5">
        <f>(Выручка!DJ35)*(N($I$37&lt;&gt;0))</f>
        <v>0</v>
      </c>
    </row>
    <row r="22" spans="1:16384">
      <c r="B22" s="17" t="s">
        <v>254</v>
      </c>
      <c r="C22" s="11"/>
      <c r="I22" s="5">
        <f t="shared" si="0"/>
        <v>-23276155.747666009</v>
      </c>
      <c r="J22" s="5">
        <f>(-Opex!J27-Opex!J29)*(N($I$37&lt;&gt;0))</f>
        <v>-143100.7295992756</v>
      </c>
      <c r="K22" s="5">
        <f>(-Opex!K27-Opex!K29)*(N($I$37&lt;&gt;0))</f>
        <v>-132564.4148136733</v>
      </c>
      <c r="L22" s="5">
        <f>(-Opex!L27-Opex!L29)*(N($I$37&lt;&gt;0))</f>
        <v>-134148.01988247078</v>
      </c>
      <c r="M22" s="5">
        <f>(-Opex!M27-Opex!M29)*(N($I$37&lt;&gt;0))</f>
        <v>-135508.86557062113</v>
      </c>
      <c r="N22" s="5">
        <f>(-Opex!N27-Opex!N29)*(N($I$37&lt;&gt;0))</f>
        <v>-136770.07871229813</v>
      </c>
      <c r="O22" s="5">
        <f>(-Opex!O27-Opex!O29)*(N($I$37&lt;&gt;0))</f>
        <v>-138043.59661671577</v>
      </c>
      <c r="P22" s="5">
        <f>(-Opex!P27-Opex!P29)*(N($I$37&lt;&gt;0))</f>
        <v>-139579.19643080101</v>
      </c>
      <c r="Q22" s="5">
        <f>(-Opex!Q27-Opex!Q29)*(N($I$37&lt;&gt;0))</f>
        <v>-140877.68517847892</v>
      </c>
      <c r="R22" s="5">
        <f>(-Opex!R27-Opex!R29)*(N($I$37&lt;&gt;0))</f>
        <v>-142195.36853945078</v>
      </c>
      <c r="S22" s="5">
        <f>(-Opex!S27-Opex!S29)*(N($I$37&lt;&gt;0))</f>
        <v>-143525.97159129052</v>
      </c>
      <c r="T22" s="5">
        <f>(-Opex!T27-Opex!T29)*(N($I$37&lt;&gt;0))</f>
        <v>-145129.73419128219</v>
      </c>
      <c r="U22" s="5">
        <f>(-Opex!U27-Opex!U29)*(N($I$37&lt;&gt;0))</f>
        <v>-146486.55789388012</v>
      </c>
      <c r="V22" s="5">
        <f>(-Opex!V27-Opex!V29)*(N($I$37&lt;&gt;0))</f>
        <v>-147860.75613522899</v>
      </c>
      <c r="W22" s="5">
        <f>(-Opex!W27-Opex!W29)*(N($I$37&lt;&gt;0))</f>
        <v>-149248.46822247474</v>
      </c>
      <c r="X22" s="5">
        <f>(-Opex!X27-Opex!X29)*(N($I$37&lt;&gt;0))</f>
        <v>-150919.18776391589</v>
      </c>
      <c r="Y22" s="5">
        <f>(-Opex!Y27-Opex!Y29)*(N($I$37&lt;&gt;0))</f>
        <v>-152334.3275347458</v>
      </c>
      <c r="Z22" s="5">
        <f>(-Opex!Z27-Opex!Z29)*(N($I$37&lt;&gt;0))</f>
        <v>-153761.61981432402</v>
      </c>
      <c r="AA22" s="5">
        <f>(-Opex!AA27-Opex!AA29)*(N($I$37&lt;&gt;0))</f>
        <v>-155202.93074051154</v>
      </c>
      <c r="AB22" s="5">
        <f>(-Opex!AB27-Opex!AB29)*(N($I$37&lt;&gt;0))</f>
        <v>-156938.14673302355</v>
      </c>
      <c r="AC22" s="5">
        <f>(-Opex!AC27-Opex!AC29)*(N($I$37&lt;&gt;0))</f>
        <v>-158407.90937180276</v>
      </c>
      <c r="AD22" s="5">
        <f>(-Opex!AD27-Opex!AD29)*(N($I$37&lt;&gt;0))</f>
        <v>-159887.70524193026</v>
      </c>
      <c r="AE22" s="5">
        <f>(-Opex!AE27-Opex!AE29)*(N($I$37&lt;&gt;0))</f>
        <v>-161381.99232797488</v>
      </c>
      <c r="AF22" s="5">
        <f>(-Opex!AF27-Opex!AF29)*(N($I$37&lt;&gt;0))</f>
        <v>-163180.94076229469</v>
      </c>
      <c r="AG22" s="5">
        <f>(-Opex!AG27-Opex!AG29)*(N($I$37&lt;&gt;0))</f>
        <v>-164704.63739478638</v>
      </c>
      <c r="AH22" s="5">
        <f>(-Opex!AH27-Opex!AH29)*(N($I$37&lt;&gt;0))</f>
        <v>-166238.67720039978</v>
      </c>
      <c r="AI22" s="5">
        <f>(-Opex!AI27-Opex!AI29)*(N($I$37&lt;&gt;0))</f>
        <v>-167787.69472004444</v>
      </c>
      <c r="AJ22" s="5">
        <f>(-Opex!AJ27-Opex!AJ29)*(N($I$37&lt;&gt;0))</f>
        <v>-169652.48351803725</v>
      </c>
      <c r="AK22" s="5">
        <f>(-Opex!AK27-Opex!AK29)*(N($I$37&lt;&gt;0))</f>
        <v>-171231.89660167327</v>
      </c>
      <c r="AL22" s="5">
        <f>(-Opex!AL27-Opex!AL29)*(N($I$37&lt;&gt;0))</f>
        <v>-172823.55725953143</v>
      </c>
      <c r="AM22" s="5">
        <f>(-Opex!AM27-Opex!AM29)*(N($I$37&lt;&gt;0))</f>
        <v>-174430.72729738062</v>
      </c>
      <c r="AN22" s="5">
        <f>(-Opex!AN27-Opex!AN29)*(N($I$37&lt;&gt;0))</f>
        <v>-176365.4260571893</v>
      </c>
      <c r="AO22" s="5">
        <f>(-Opex!AO27-Opex!AO29)*(N($I$37&lt;&gt;0))</f>
        <v>-178004.06970478137</v>
      </c>
      <c r="AP22" s="5">
        <f>(-Opex!AP27-Opex!AP29)*(N($I$37&lt;&gt;0))</f>
        <v>-179657.03114868834</v>
      </c>
      <c r="AQ22" s="5">
        <f>(-Opex!AQ27-Opex!AQ29)*(N($I$37&lt;&gt;0))</f>
        <v>-181326.08324072169</v>
      </c>
      <c r="AR22" s="5">
        <f>(-Opex!AR27-Opex!AR29)*(N($I$37&lt;&gt;0))</f>
        <v>-183335.29136142338</v>
      </c>
      <c r="AS22" s="5">
        <f>(-Opex!AS27-Opex!AS29)*(N($I$37&lt;&gt;0))</f>
        <v>-185036.99617462209</v>
      </c>
      <c r="AT22" s="5">
        <f>(-Opex!AT27-Opex!AT29)*(N($I$37&lt;&gt;0))</f>
        <v>-186756.9806856635</v>
      </c>
      <c r="AU22" s="5">
        <f>(-Opex!AU27-Opex!AU29)*(N($I$37&lt;&gt;0))</f>
        <v>-188493.7249835532</v>
      </c>
      <c r="AV22" s="5">
        <f>(-Opex!AV27-Opex!AV29)*(N($I$37&lt;&gt;0))</f>
        <v>-190584.48906653831</v>
      </c>
      <c r="AW22" s="5">
        <f>(-Opex!AW27-Opex!AW29)*(N($I$37&lt;&gt;0))</f>
        <v>-192355.24445906491</v>
      </c>
      <c r="AX22" s="5">
        <f>(-Opex!AX27-Opex!AX29)*(N($I$37&lt;&gt;0))</f>
        <v>-194147.26450500413</v>
      </c>
      <c r="AY22" s="5">
        <f>(-Opex!AY27-Opex!AY29)*(N($I$37&lt;&gt;0))</f>
        <v>-195956.7854259561</v>
      </c>
      <c r="AZ22" s="5">
        <f>(-Opex!AZ27-Opex!AZ29)*(N($I$37&lt;&gt;0))</f>
        <v>-198135.13123264222</v>
      </c>
      <c r="BA22" s="5">
        <f>(-Opex!BA27-Opex!BA29)*(N($I$37&lt;&gt;0))</f>
        <v>-199980.16831361121</v>
      </c>
      <c r="BB22" s="5">
        <f>(-Opex!BB27-Opex!BB29)*(N($I$37&lt;&gt;0))</f>
        <v>-201846.00329028151</v>
      </c>
      <c r="BC22" s="5">
        <f>(-Opex!BC27-Opex!BC29)*(N($I$37&lt;&gt;0))</f>
        <v>-203730.08720159298</v>
      </c>
      <c r="BD22" s="5">
        <f>(-Opex!BD27-Opex!BD29)*(N($I$37&lt;&gt;0))</f>
        <v>-205998.28501409493</v>
      </c>
      <c r="BE22" s="5">
        <f>(-Opex!BE27-Opex!BE29)*(N($I$37&lt;&gt;0))</f>
        <v>-207919.40399547055</v>
      </c>
      <c r="BF22" s="5">
        <f>(-Opex!BF27-Opex!BF29)*(N($I$37&lt;&gt;0))</f>
        <v>-209865.0914306913</v>
      </c>
      <c r="BG22" s="5">
        <f>(-Opex!BG27-Opex!BG29)*(N($I$37&lt;&gt;0))</f>
        <v>-211829.86549176875</v>
      </c>
      <c r="BH22" s="5">
        <f>(-Opex!BH27-Opex!BH29)*(N($I$37&lt;&gt;0))</f>
        <v>-214195.22770549386</v>
      </c>
      <c r="BI22" s="5">
        <f>(-Opex!BI27-Opex!BI29)*(N($I$37&lt;&gt;0))</f>
        <v>-216198.73855768458</v>
      </c>
      <c r="BJ22" s="5">
        <f>(-Opex!BJ27-Opex!BJ29)*(N($I$37&lt;&gt;0))</f>
        <v>-218227.41098837976</v>
      </c>
      <c r="BK22" s="5">
        <f>(-Opex!BK27-Opex!BK29)*(N($I$37&lt;&gt;0))</f>
        <v>-220276.03827974529</v>
      </c>
      <c r="BL22" s="5">
        <f>(-Opex!BL27-Opex!BL29)*(N($I$37&lt;&gt;0))</f>
        <v>-222742.46601488558</v>
      </c>
      <c r="BM22" s="5">
        <f>(-Opex!BM27-Opex!BM29)*(N($I$37&lt;&gt;0))</f>
        <v>-224831.59381110102</v>
      </c>
      <c r="BN22" s="5">
        <f>(-Opex!BN27-Opex!BN29)*(N($I$37&lt;&gt;0))</f>
        <v>-226945.43640665896</v>
      </c>
      <c r="BO22" s="5">
        <f>(-Opex!BO27-Opex!BO29)*(N($I$37&lt;&gt;0))</f>
        <v>-229080.112684094</v>
      </c>
      <c r="BP22" s="5">
        <f>(-Opex!BP27-Opex!BP29)*(N($I$37&lt;&gt;0))</f>
        <v>-231649.35699436287</v>
      </c>
      <c r="BQ22" s="5">
        <f>(-Opex!BQ27-Opex!BQ29)*(N($I$37&lt;&gt;0))</f>
        <v>-233826.3186592182</v>
      </c>
      <c r="BR22" s="5">
        <f>(-Opex!BR27-Opex!BR29)*(N($I$37&lt;&gt;0))</f>
        <v>-236024.7360970244</v>
      </c>
      <c r="BS22" s="5">
        <f>(-Opex!BS27-Opex!BS29)*(N($I$37&lt;&gt;0))</f>
        <v>-238244.8207723196</v>
      </c>
      <c r="BT22" s="5">
        <f>(-Opex!BT27-Opex!BT29)*(N($I$37&lt;&gt;0))</f>
        <v>-240916.82911060477</v>
      </c>
      <c r="BU22" s="5">
        <f>(-Opex!BU27-Opex!BU29)*(N($I$37&lt;&gt;0))</f>
        <v>-243180.8910116709</v>
      </c>
      <c r="BV22" s="5">
        <f>(-Opex!BV27-Opex!BV29)*(N($I$37&lt;&gt;0))</f>
        <v>-245467.26713116374</v>
      </c>
      <c r="BW22" s="5">
        <f>(-Opex!BW27-Opex!BW29)*(N($I$37&lt;&gt;0))</f>
        <v>-247776.17739431749</v>
      </c>
      <c r="BX22" s="5">
        <f>(-Opex!BX27-Opex!BX29)*(N($I$37&lt;&gt;0))</f>
        <v>-250555.06009398177</v>
      </c>
      <c r="BY22" s="5">
        <f>(-Opex!BY27-Opex!BY29)*(N($I$37&lt;&gt;0))</f>
        <v>-252909.70711170958</v>
      </c>
      <c r="BZ22" s="5">
        <f>(-Opex!BZ27-Opex!BZ29)*(N($I$37&lt;&gt;0))</f>
        <v>-255287.56113974337</v>
      </c>
      <c r="CA22" s="5">
        <f>(-Opex!CA27-Opex!CA29)*(N($I$37&lt;&gt;0))</f>
        <v>-257688.85090252585</v>
      </c>
      <c r="CB22" s="5">
        <f>(-Opex!CB27-Opex!CB29)*(N($I$37&lt;&gt;0))</f>
        <v>-260578.88270123702</v>
      </c>
      <c r="CC22" s="5">
        <f>(-Opex!CC27-Opex!CC29)*(N($I$37&lt;&gt;0))</f>
        <v>-263027.73914614413</v>
      </c>
      <c r="CD22" s="5">
        <f>(-Opex!CD27-Opex!CD29)*(N($I$37&lt;&gt;0))</f>
        <v>-265500.73111383943</v>
      </c>
      <c r="CE22" s="5">
        <f>(-Opex!CE27-Opex!CE29)*(N($I$37&lt;&gt;0))</f>
        <v>-267998.09648003092</v>
      </c>
      <c r="CF22" s="5">
        <f>(-Opex!CF27-Opex!CF29)*(N($I$37&lt;&gt;0))</f>
        <v>-271003.72309557564</v>
      </c>
      <c r="CG22" s="5">
        <f>(-Opex!CG27-Opex!CG29)*(N($I$37&lt;&gt;0))</f>
        <v>-273550.55828684353</v>
      </c>
      <c r="CH22" s="5">
        <f>(-Opex!CH27-Opex!CH29)*(N($I$37&lt;&gt;0))</f>
        <v>-276122.49466316641</v>
      </c>
      <c r="CI22" s="5">
        <f>(-Opex!CI27-Opex!CI29)*(N($I$37&lt;&gt;0))</f>
        <v>-278719.77961765917</v>
      </c>
      <c r="CJ22" s="5">
        <f>(-Opex!CJ27-Opex!CJ29)*(N($I$37&lt;&gt;0))</f>
        <v>-281845.62458677596</v>
      </c>
      <c r="CK22" s="5">
        <f>(-Opex!CK27-Opex!CK29)*(N($I$37&lt;&gt;0))</f>
        <v>-284494.35865404643</v>
      </c>
      <c r="CL22" s="5">
        <f>(-Opex!CL27-Opex!CL29)*(N($I$37&lt;&gt;0))</f>
        <v>-287169.19820478593</v>
      </c>
      <c r="CM22" s="5">
        <f>(-Opex!CM27-Opex!CM29)*(N($I$37&lt;&gt;0))</f>
        <v>-289870.40053030796</v>
      </c>
      <c r="CN22" s="5">
        <f>(-Opex!CN27-Opex!CN29)*(N($I$37&lt;&gt;0))</f>
        <v>-293121.27232105797</v>
      </c>
      <c r="CO22" s="5">
        <f>(-Opex!CO27-Opex!CO29)*(N($I$37&lt;&gt;0))</f>
        <v>-295875.98223835998</v>
      </c>
      <c r="CP22" s="5">
        <f>(-Opex!CP27-Opex!CP29)*(N($I$37&lt;&gt;0))</f>
        <v>-298657.84211952455</v>
      </c>
      <c r="CQ22" s="5">
        <f>(-Opex!CQ27-Opex!CQ29)*(N($I$37&lt;&gt;0))</f>
        <v>-301467.11955009075</v>
      </c>
      <c r="CR22" s="5">
        <f>(-Opex!CR27-Opex!CR29)*(N($I$37&lt;&gt;0))</f>
        <v>-304848.01895870862</v>
      </c>
      <c r="CS22" s="5">
        <f>(-Opex!CS27-Opex!CS29)*(N($I$37&lt;&gt;0))</f>
        <v>-307712.94481980184</v>
      </c>
      <c r="CT22" s="5">
        <f>(-Opex!CT27-Opex!CT29)*(N($I$37&lt;&gt;0))</f>
        <v>-310606.10691481177</v>
      </c>
      <c r="CU22" s="5">
        <f>(-Opex!CU27-Opex!CU29)*(N($I$37&lt;&gt;0))</f>
        <v>-313527.78353537497</v>
      </c>
      <c r="CV22" s="5">
        <f>(-Opex!CV27-Opex!CV29)*(N($I$37&lt;&gt;0))</f>
        <v>-317043.91137897753</v>
      </c>
      <c r="CW22" s="5">
        <f>(-Opex!CW27-Opex!CW29)*(N($I$37&lt;&gt;0))</f>
        <v>-320023.46292377316</v>
      </c>
      <c r="CX22" s="5">
        <f>(-Opex!CX27-Opex!CX29)*(N($I$37&lt;&gt;0))</f>
        <v>-323032.38043420448</v>
      </c>
      <c r="CY22" s="5">
        <f>(-Opex!CY27-Opex!CY29)*(N($I$37&lt;&gt;0))</f>
        <v>-326070.95333635627</v>
      </c>
      <c r="CZ22" s="5">
        <f>(-Opex!CZ27-Opex!CZ29)*(N($I$37&lt;&gt;0))</f>
        <v>-329727.71845334314</v>
      </c>
      <c r="DA22" s="5">
        <f>(-Opex!DA27-Opex!DA29)*(N($I$37&lt;&gt;0))</f>
        <v>-332826.48185544601</v>
      </c>
      <c r="DB22" s="5">
        <f>(-Opex!DB27-Opex!DB29)*(N($I$37&lt;&gt;0))</f>
        <v>-335955.78615546972</v>
      </c>
      <c r="DC22" s="5">
        <f>(-Opex!DC27-Opex!DC29)*(N($I$37&lt;&gt;0))</f>
        <v>-339115.9323594367</v>
      </c>
      <c r="DD22" s="5">
        <f>(-Opex!DD27-Opex!DD29)*(N($I$37&lt;&gt;0))</f>
        <v>-342918.95992988936</v>
      </c>
      <c r="DE22" s="5">
        <f>(-Opex!DE27-Opex!DE29)*(N($I$37&lt;&gt;0))</f>
        <v>-346141.70485571038</v>
      </c>
      <c r="DF22" s="5">
        <f>(-Opex!DF27-Opex!DF29)*(N($I$37&lt;&gt;0))</f>
        <v>-349396.21262077807</v>
      </c>
      <c r="DG22" s="5">
        <f>(-Opex!DG27-Opex!DG29)*(N($I$37&lt;&gt;0))</f>
        <v>-352682.79627436568</v>
      </c>
      <c r="DH22" s="5">
        <f>(-Opex!DH27-Opex!DH29)*(N($I$37&lt;&gt;0))</f>
        <v>-356637.93647324515</v>
      </c>
      <c r="DI22" s="5">
        <f>(-Opex!DI27-Opex!DI29)*(N($I$37&lt;&gt;0))</f>
        <v>-13805.475883250889</v>
      </c>
      <c r="DJ22" s="5">
        <f>(-Opex!DJ27-Opex!DJ29)*(N($I$37&lt;&gt;0))</f>
        <v>-13805.475883250889</v>
      </c>
    </row>
    <row r="23" spans="1:16384">
      <c r="B23" s="17" t="s">
        <v>159</v>
      </c>
      <c r="C23" s="11"/>
      <c r="I23" s="5">
        <f t="shared" si="0"/>
        <v>-2640031.5142771285</v>
      </c>
      <c r="J23" s="5">
        <f>(Налоги!J28)*(N($I$37&lt;&gt;0))</f>
        <v>-19142.270282064161</v>
      </c>
      <c r="K23" s="5">
        <f>(Налоги!K28)*(N($I$37&lt;&gt;0))</f>
        <v>-19827.225055183815</v>
      </c>
      <c r="L23" s="5">
        <f>(Налоги!L28)*(N($I$37&lt;&gt;0))</f>
        <v>-20342.56036214807</v>
      </c>
      <c r="M23" s="5">
        <f>(Налоги!M28)*(N($I$37&lt;&gt;0))</f>
        <v>-20297.292092917301</v>
      </c>
      <c r="N23" s="5">
        <f>(Налоги!N28)*(N($I$37&lt;&gt;0))</f>
        <v>-20263.60816239057</v>
      </c>
      <c r="O23" s="5">
        <f>(Налоги!O28)*(N($I$37&lt;&gt;0))</f>
        <v>-20229.090171116546</v>
      </c>
      <c r="P23" s="5">
        <f>(Налоги!P28)*(N($I$37&lt;&gt;0))</f>
        <v>-20724.46548325679</v>
      </c>
      <c r="Q23" s="5">
        <f>(Налоги!Q28)*(N($I$37&lt;&gt;0))</f>
        <v>-20688.247260330121</v>
      </c>
      <c r="R23" s="5">
        <f>(Налоги!R28)*(N($I$37&lt;&gt;0))</f>
        <v>-20650.438459194866</v>
      </c>
      <c r="S23" s="5">
        <f>(Налоги!S28)*(N($I$37&lt;&gt;0))</f>
        <v>-20611.73806878864</v>
      </c>
      <c r="T23" s="5">
        <f>(Налоги!T28)*(N($I$37&lt;&gt;0))</f>
        <v>-21126.800167333142</v>
      </c>
      <c r="U23" s="5">
        <f>(Налоги!U28)*(N($I$37&lt;&gt;0))</f>
        <v>-21111.282435217236</v>
      </c>
      <c r="V23" s="5">
        <f>(Налоги!V28)*(N($I$37&lt;&gt;0))</f>
        <v>-21069.38695608851</v>
      </c>
      <c r="W23" s="5">
        <f>(Налоги!W28)*(N($I$37&lt;&gt;0))</f>
        <v>-21026.544879979014</v>
      </c>
      <c r="X23" s="5">
        <f>(Налоги!X28)*(N($I$37&lt;&gt;0))</f>
        <v>-21561.544325970241</v>
      </c>
      <c r="Y23" s="5">
        <f>(Налоги!Y28)*(N($I$37&lt;&gt;0))</f>
        <v>-21516.772979280213</v>
      </c>
      <c r="Z23" s="5">
        <f>(Налоги!Z28)*(N($I$37&lt;&gt;0))</f>
        <v>-21471.214431304219</v>
      </c>
      <c r="AA23" s="5">
        <f>(Налоги!AA28)*(N($I$37&lt;&gt;0))</f>
        <v>-21424.664413864364</v>
      </c>
      <c r="AB23" s="5">
        <f>(Налоги!AB28)*(N($I$37&lt;&gt;0))</f>
        <v>-21978.26471621967</v>
      </c>
      <c r="AC23" s="5">
        <f>(Налоги!AC28)*(N($I$37&lt;&gt;0))</f>
        <v>-21929.694249700751</v>
      </c>
      <c r="AD23" s="5">
        <f>(Налоги!AD28)*(N($I$37&lt;&gt;0))</f>
        <v>-21880.583056322612</v>
      </c>
      <c r="AE23" s="5">
        <f>(Налоги!AE28)*(N($I$37&lt;&gt;0))</f>
        <v>-21830.439322056322</v>
      </c>
      <c r="AF23" s="5">
        <f>(Налоги!AF28)*(N($I$37&lt;&gt;0))</f>
        <v>-22402.490719039539</v>
      </c>
      <c r="AG23" s="5">
        <f>(Налоги!AG28)*(N($I$37&lt;&gt;0))</f>
        <v>-22350.243154914944</v>
      </c>
      <c r="AH23" s="5">
        <f>(Налоги!AH28)*(N($I$37&lt;&gt;0))</f>
        <v>-22297.432009711287</v>
      </c>
      <c r="AI23" s="5">
        <f>(Налоги!AI28)*(N($I$37&lt;&gt;0))</f>
        <v>-22243.545935643695</v>
      </c>
      <c r="AJ23" s="5">
        <f>(Налоги!AJ28)*(N($I$37&lt;&gt;0))</f>
        <v>-22834.629583952588</v>
      </c>
      <c r="AK23" s="5">
        <f>(Налоги!AK28)*(N($I$37&lt;&gt;0))</f>
        <v>-22778.553633403164</v>
      </c>
      <c r="AL23" s="5">
        <f>(Налоги!AL28)*(N($I$37&lt;&gt;0))</f>
        <v>-22721.714552025715</v>
      </c>
      <c r="AM23" s="5">
        <f>(Налоги!AM28)*(N($I$37&lt;&gt;0))</f>
        <v>-22663.753375455042</v>
      </c>
      <c r="AN23" s="5">
        <f>(Налоги!AN28)*(N($I$37&lt;&gt;0))</f>
        <v>-23274.972151144964</v>
      </c>
      <c r="AO23" s="5">
        <f>(Налоги!AO28)*(N($I$37&lt;&gt;0))</f>
        <v>-23214.725310463884</v>
      </c>
      <c r="AP23" s="5">
        <f>(Налоги!AP28)*(N($I$37&lt;&gt;0))</f>
        <v>-23153.497626185297</v>
      </c>
      <c r="AQ23" s="5">
        <f>(Налоги!AQ28)*(N($I$37&lt;&gt;0))</f>
        <v>-23091.095414686908</v>
      </c>
      <c r="AR23" s="5">
        <f>(Налоги!AR28)*(N($I$37&lt;&gt;0))</f>
        <v>-23723.620735690114</v>
      </c>
      <c r="AS23" s="5">
        <f>(Налоги!AS28)*(N($I$37&lt;&gt;0))</f>
        <v>-23658.826338099672</v>
      </c>
      <c r="AT23" s="5">
        <f>(Налоги!AT28)*(N($I$37&lt;&gt;0))</f>
        <v>-23592.62371726241</v>
      </c>
      <c r="AU23" s="5">
        <f>(Налоги!AU28)*(N($I$37&lt;&gt;0))</f>
        <v>-23525.184629858133</v>
      </c>
      <c r="AV23" s="5">
        <f>(Налоги!AV28)*(N($I$37&lt;&gt;0))</f>
        <v>-24180.838371526854</v>
      </c>
      <c r="AW23" s="5">
        <f>(Налоги!AW28)*(N($I$37&lt;&gt;0))</f>
        <v>-24110.881174369864</v>
      </c>
      <c r="AX23" s="5">
        <f>(Налоги!AX28)*(N($I$37&lt;&gt;0))</f>
        <v>-24039.197027262744</v>
      </c>
      <c r="AY23" s="5">
        <f>(Налоги!AY28)*(N($I$37&lt;&gt;0))</f>
        <v>-23966.20673849915</v>
      </c>
      <c r="AZ23" s="5">
        <f>(Налоги!AZ28)*(N($I$37&lt;&gt;0))</f>
        <v>-24646.612349345887</v>
      </c>
      <c r="BA23" s="5">
        <f>(Налоги!BA28)*(N($I$37&lt;&gt;0))</f>
        <v>-24570.962249485954</v>
      </c>
      <c r="BB23" s="5">
        <f>(Налоги!BB28)*(N($I$37&lt;&gt;0))</f>
        <v>-24493.649741665766</v>
      </c>
      <c r="BC23" s="5">
        <f>(Налоги!BC28)*(N($I$37&lt;&gt;0))</f>
        <v>-24414.960896590837</v>
      </c>
      <c r="BD23" s="5">
        <f>(Налоги!BD28)*(N($I$37&lt;&gt;0))</f>
        <v>-25120.691452945561</v>
      </c>
      <c r="BE23" s="5">
        <f>(Налоги!BE28)*(N($I$37&lt;&gt;0))</f>
        <v>-25039.200069118931</v>
      </c>
      <c r="BF23" s="5">
        <f>(Налоги!BF28)*(N($I$37&lt;&gt;0))</f>
        <v>-24955.640885510486</v>
      </c>
      <c r="BG23" s="5">
        <f>(Налоги!BG28)*(N($I$37&lt;&gt;0))</f>
        <v>-24870.62548131881</v>
      </c>
      <c r="BH23" s="5">
        <f>(Налоги!BH28)*(N($I$37&lt;&gt;0))</f>
        <v>-25603.621515878865</v>
      </c>
      <c r="BI23" s="5">
        <f>(Налоги!BI28)*(N($I$37&lt;&gt;0))</f>
        <v>-25515.641080016547</v>
      </c>
      <c r="BJ23" s="5">
        <f>(Налоги!BJ28)*(N($I$37&lt;&gt;0))</f>
        <v>-25425.540296234667</v>
      </c>
      <c r="BK23" s="5">
        <f>(Налоги!BK28)*(N($I$37&lt;&gt;0))</f>
        <v>-25333.900282669238</v>
      </c>
      <c r="BL23" s="5">
        <f>(Налоги!BL28)*(N($I$37&lt;&gt;0))</f>
        <v>-26095.164277924388</v>
      </c>
      <c r="BM23" s="5">
        <f>(Налоги!BM28)*(N($I$37&lt;&gt;0))</f>
        <v>-26000.390391505927</v>
      </c>
      <c r="BN23" s="5">
        <f>(Налоги!BN28)*(N($I$37&lt;&gt;0))</f>
        <v>-25903.559268555509</v>
      </c>
      <c r="BO23" s="5">
        <f>(Налоги!BO28)*(N($I$37&lt;&gt;0))</f>
        <v>-25805.105000593554</v>
      </c>
      <c r="BP23" s="5">
        <f>(Налоги!BP28)*(N($I$37&lt;&gt;0))</f>
        <v>-26595.506640043997</v>
      </c>
      <c r="BQ23" s="5">
        <f>(Налоги!BQ28)*(N($I$37&lt;&gt;0))</f>
        <v>-26493.747850466665</v>
      </c>
      <c r="BR23" s="5">
        <f>(Налоги!BR28)*(N($I$37&lt;&gt;0))</f>
        <v>-26390.307267467088</v>
      </c>
      <c r="BS23" s="5">
        <f>(Налоги!BS28)*(N($I$37&lt;&gt;0))</f>
        <v>-26285.164921189986</v>
      </c>
      <c r="BT23" s="5">
        <f>(Налоги!BT28)*(N($I$37&lt;&gt;0))</f>
        <v>-27104.433102038518</v>
      </c>
      <c r="BU23" s="5">
        <f>(Налоги!BU28)*(N($I$37&lt;&gt;0))</f>
        <v>-26995.826462282581</v>
      </c>
      <c r="BV23" s="5">
        <f>(Налоги!BV28)*(N($I$37&lt;&gt;0))</f>
        <v>-26885.456858144535</v>
      </c>
      <c r="BW23" s="5">
        <f>(Налоги!BW28)*(N($I$37&lt;&gt;0))</f>
        <v>-26773.303451363157</v>
      </c>
      <c r="BX23" s="5">
        <f>(Налоги!BX28)*(N($I$37&lt;&gt;0))</f>
        <v>-27622.537664027481</v>
      </c>
      <c r="BY23" s="5">
        <f>(Налоги!BY28)*(N($I$37&lt;&gt;0))</f>
        <v>-27506.75324412503</v>
      </c>
      <c r="BZ23" s="5">
        <f>(Налоги!BZ28)*(N($I$37&lt;&gt;0))</f>
        <v>-27389.121161493069</v>
      </c>
      <c r="CA23" s="5">
        <f>(Налоги!CA28)*(N($I$37&lt;&gt;0))</f>
        <v>-27269.619673320842</v>
      </c>
      <c r="CB23" s="5">
        <f>(Налоги!CB28)*(N($I$37&lt;&gt;0))</f>
        <v>-28149.962285424892</v>
      </c>
      <c r="CC23" s="5">
        <f>(Налоги!CC28)*(N($I$37&lt;&gt;0))</f>
        <v>-28026.655827540173</v>
      </c>
      <c r="CD23" s="5">
        <f>(Налоги!CD28)*(N($I$37&lt;&gt;0))</f>
        <v>-27901.413334423458</v>
      </c>
      <c r="CE23" s="5">
        <f>(Налоги!CE28)*(N($I$37&lt;&gt;0))</f>
        <v>-27774.21212109652</v>
      </c>
      <c r="CF23" s="5">
        <f>(Налоги!CF28)*(N($I$37&lt;&gt;0))</f>
        <v>-28686.850070716955</v>
      </c>
      <c r="CG23" s="5">
        <f>(Налоги!CG28)*(N($I$37&lt;&gt;0))</f>
        <v>-28555.662393171402</v>
      </c>
      <c r="CH23" s="5">
        <f>(Налоги!CH28)*(N($I$37&lt;&gt;0))</f>
        <v>-28422.446480982817</v>
      </c>
      <c r="CI23" s="5">
        <f>(Налоги!CI28)*(N($I$37&lt;&gt;0))</f>
        <v>-28287.178667853797</v>
      </c>
      <c r="CJ23" s="5">
        <f>(Налоги!CJ28)*(N($I$37&lt;&gt;0))</f>
        <v>-29233.345224071392</v>
      </c>
      <c r="CK23" s="5">
        <f>(Налоги!CK28)*(N($I$37&lt;&gt;0))</f>
        <v>-29093.901601065838</v>
      </c>
      <c r="CL23" s="5">
        <f>(Налоги!CL28)*(N($I$37&lt;&gt;0))</f>
        <v>-28952.333558116759</v>
      </c>
      <c r="CM23" s="5">
        <f>(Налоги!CM28)*(N($I$37&lt;&gt;0))</f>
        <v>-28808.616406860056</v>
      </c>
      <c r="CN23" s="5">
        <f>(Налоги!CN28)*(N($I$37&lt;&gt;0))</f>
        <v>-29789.593000299734</v>
      </c>
      <c r="CO23" s="5">
        <f>(Налоги!CO28)*(N($I$37&lt;&gt;0))</f>
        <v>-29641.502516352266</v>
      </c>
      <c r="CP23" s="5">
        <f>(Налоги!CP28)*(N($I$37&lt;&gt;0))</f>
        <v>-29491.187275811404</v>
      </c>
      <c r="CQ23" s="5">
        <f>(Налоги!CQ28)*(N($I$37&lt;&gt;0))</f>
        <v>-29338.621525838542</v>
      </c>
      <c r="CR23" s="5">
        <f>(Налоги!CR28)*(N($I$37&lt;&gt;0))</f>
        <v>-30355.739651989948</v>
      </c>
      <c r="CS23" s="5">
        <f>(Налоги!CS28)*(N($I$37&lt;&gt;0))</f>
        <v>-30198.594530068549</v>
      </c>
      <c r="CT23" s="5">
        <f>(Налоги!CT28)*(N($I$37&lt;&gt;0))</f>
        <v>-30039.119991353917</v>
      </c>
      <c r="CU23" s="5">
        <f>(Налоги!CU28)*(N($I$37&lt;&gt;0))</f>
        <v>-29877.289174397898</v>
      </c>
      <c r="CV23" s="5">
        <f>(Налоги!CV28)*(N($I$37&lt;&gt;0))</f>
        <v>-30931.932372618925</v>
      </c>
      <c r="CW23" s="5">
        <f>(Налоги!CW28)*(N($I$37&lt;&gt;0))</f>
        <v>-30765.307274906656</v>
      </c>
      <c r="CX23" s="5">
        <f>(Налоги!CX28)*(N($I$37&lt;&gt;0))</f>
        <v>-30596.243597437926</v>
      </c>
      <c r="CY23" s="5">
        <f>(Налоги!CY28)*(N($I$37&lt;&gt;0))</f>
        <v>-30424.713324223099</v>
      </c>
      <c r="CZ23" s="5">
        <f>(Налоги!CZ28)*(N($I$37&lt;&gt;0))</f>
        <v>-31518.319235445902</v>
      </c>
      <c r="DA23" s="5">
        <f>(Налоги!DA28)*(N($I$37&lt;&gt;0))</f>
        <v>-31341.770535633899</v>
      </c>
      <c r="DB23" s="5">
        <f>(Налоги!DB28)*(N($I$37&lt;&gt;0))</f>
        <v>-31162.66940382967</v>
      </c>
      <c r="DC23" s="5">
        <f>(Налоги!DC28)*(N($I$37&lt;&gt;0))</f>
        <v>-30980.986621700562</v>
      </c>
      <c r="DD23" s="5">
        <f>(Налоги!DD28)*(N($I$37&lt;&gt;0))</f>
        <v>-32115.049127979124</v>
      </c>
      <c r="DE23" s="5">
        <f>(Налоги!DE28)*(N($I$37&lt;&gt;0))</f>
        <v>-31928.114153938281</v>
      </c>
      <c r="DF23" s="5">
        <f>(Налоги!DF28)*(N($I$37&lt;&gt;0))</f>
        <v>-31738.508012297476</v>
      </c>
      <c r="DG23" s="5">
        <f>(Налоги!DG28)*(N($I$37&lt;&gt;0))</f>
        <v>-31546.200232634495</v>
      </c>
      <c r="DH23" s="5">
        <f>(Налоги!DH28)*(N($I$37&lt;&gt;0))</f>
        <v>-32722.271681799131</v>
      </c>
      <c r="DI23" s="5">
        <f>(Налоги!DI28)*(N($I$37&lt;&gt;0))</f>
        <v>0</v>
      </c>
      <c r="DJ23" s="5">
        <f>(Налоги!DJ28)*(N($I$37&lt;&gt;0))</f>
        <v>0</v>
      </c>
    </row>
    <row r="24" spans="1:16384">
      <c r="B24" s="17" t="s">
        <v>125</v>
      </c>
      <c r="C24" s="11"/>
      <c r="I24" s="5">
        <f t="shared" si="0"/>
        <v>-180068.85747991203</v>
      </c>
      <c r="J24" s="5">
        <f>(Налоги!J125)*(N($I$37&lt;&gt;0))</f>
        <v>-785.17499999999995</v>
      </c>
      <c r="K24" s="5">
        <f>(Налоги!K125)*(N($I$37&lt;&gt;0))</f>
        <v>-785.17499999999995</v>
      </c>
      <c r="L24" s="5">
        <f>(Налоги!L125)*(N($I$37&lt;&gt;0))</f>
        <v>-785.17499999999995</v>
      </c>
      <c r="M24" s="5">
        <f>(Налоги!M125)*(N($I$37&lt;&gt;0))</f>
        <v>-785.17499999999995</v>
      </c>
      <c r="N24" s="5">
        <f>(Налоги!N125)*(N($I$37&lt;&gt;0))</f>
        <v>-903.06</v>
      </c>
      <c r="O24" s="5">
        <f>(Налоги!O125)*(N($I$37&lt;&gt;0))</f>
        <v>-903.06</v>
      </c>
      <c r="P24" s="5">
        <f>(Налоги!P125)*(N($I$37&lt;&gt;0))</f>
        <v>-903.06</v>
      </c>
      <c r="Q24" s="5">
        <f>(Налоги!Q125)*(N($I$37&lt;&gt;0))</f>
        <v>-903.06</v>
      </c>
      <c r="R24" s="5">
        <f>(Налоги!R125)*(N($I$37&lt;&gt;0))</f>
        <v>-1038.9974999999999</v>
      </c>
      <c r="S24" s="5">
        <f>(Налоги!S125)*(N($I$37&lt;&gt;0))</f>
        <v>-1038.9974999999999</v>
      </c>
      <c r="T24" s="5">
        <f>(Налоги!T125)*(N($I$37&lt;&gt;0))</f>
        <v>-1038.9974999999999</v>
      </c>
      <c r="U24" s="5">
        <f>(Налоги!U125)*(N($I$37&lt;&gt;0))</f>
        <v>-1038.9974999999999</v>
      </c>
      <c r="V24" s="5">
        <f>(Налоги!V125)*(N($I$37&lt;&gt;0))</f>
        <v>-1193.8575000000001</v>
      </c>
      <c r="W24" s="5">
        <f>(Налоги!W125)*(N($I$37&lt;&gt;0))</f>
        <v>-1193.8575000000001</v>
      </c>
      <c r="X24" s="5">
        <f>(Налоги!X125)*(N($I$37&lt;&gt;0))</f>
        <v>-1193.8575000000001</v>
      </c>
      <c r="Y24" s="5">
        <f>(Налоги!Y125)*(N($I$37&lt;&gt;0))</f>
        <v>-1193.8575000000001</v>
      </c>
      <c r="Z24" s="5">
        <f>(Налоги!Z125)*(N($I$37&lt;&gt;0))</f>
        <v>-1205.583385884632</v>
      </c>
      <c r="AA24" s="5">
        <f>(Налоги!AA125)*(N($I$37&lt;&gt;0))</f>
        <v>-1217.4244416281283</v>
      </c>
      <c r="AB24" s="5">
        <f>(Налоги!AB125)*(N($I$37&lt;&gt;0))</f>
        <v>-1229.3817984112395</v>
      </c>
      <c r="AC24" s="5">
        <f>(Налоги!AC125)*(N($I$37&lt;&gt;0))</f>
        <v>-1241.4565985249999</v>
      </c>
      <c r="AD24" s="5">
        <f>(Налоги!AD125)*(N($I$37&lt;&gt;0))</f>
        <v>-1253.6138264130345</v>
      </c>
      <c r="AE24" s="5">
        <f>(Налоги!AE125)*(N($I$37&lt;&gt;0))</f>
        <v>-1265.8901065418781</v>
      </c>
      <c r="AF24" s="5">
        <f>(Налоги!AF125)*(N($I$37&lt;&gt;0))</f>
        <v>-1278.2866047559301</v>
      </c>
      <c r="AG24" s="5">
        <f>(Налоги!AG125)*(N($I$37&lt;&gt;0))</f>
        <v>-1290.8044983163686</v>
      </c>
      <c r="AH24" s="5">
        <f>(Налоги!AH125)*(N($I$37&lt;&gt;0))</f>
        <v>-1303.407365970372</v>
      </c>
      <c r="AI24" s="5">
        <f>(Налоги!AI125)*(N($I$37&lt;&gt;0))</f>
        <v>-1316.1332826789085</v>
      </c>
      <c r="AJ24" s="5">
        <f>(Налоги!AJ125)*(N($I$37&lt;&gt;0))</f>
        <v>-1328.983449840757</v>
      </c>
      <c r="AK24" s="5">
        <f>(Налоги!AK125)*(N($I$37&lt;&gt;0))</f>
        <v>-1341.9590805846458</v>
      </c>
      <c r="AL24" s="5">
        <f>(Налоги!AL125)*(N($I$37&lt;&gt;0))</f>
        <v>-1355.035330984191</v>
      </c>
      <c r="AM24" s="5">
        <f>(Налоги!AM125)*(N($I$37&lt;&gt;0))</f>
        <v>-1368.2389983273565</v>
      </c>
      <c r="AN24" s="5">
        <f>(Налоги!AN125)*(N($I$37&lt;&gt;0))</f>
        <v>-1381.5713241839367</v>
      </c>
      <c r="AO24" s="5">
        <f>(Налоги!AO125)*(N($I$37&lt;&gt;0))</f>
        <v>-1395.0335622217685</v>
      </c>
      <c r="AP24" s="5">
        <f>(Налоги!AP125)*(N($I$37&lt;&gt;0))</f>
        <v>-1408.6134277757787</v>
      </c>
      <c r="AQ24" s="5">
        <f>(Налоги!AQ125)*(N($I$37&lt;&gt;0))</f>
        <v>-1422.3254856679948</v>
      </c>
      <c r="AR24" s="5">
        <f>(Налоги!AR125)*(N($I$37&lt;&gt;0))</f>
        <v>-1436.1710227163312</v>
      </c>
      <c r="AS24" s="5">
        <f>(Налоги!AS125)*(N($I$37&lt;&gt;0))</f>
        <v>-1450.1513382651503</v>
      </c>
      <c r="AT24" s="5">
        <f>(Налоги!AT125)*(N($I$37&lt;&gt;0))</f>
        <v>-1464.2818302382207</v>
      </c>
      <c r="AU24" s="5">
        <f>(Налоги!AU125)*(N($I$37&lt;&gt;0))</f>
        <v>-1478.5500118428026</v>
      </c>
      <c r="AV24" s="5">
        <f>(Налоги!AV125)*(N($I$37&lt;&gt;0))</f>
        <v>-1492.9572247473002</v>
      </c>
      <c r="AW24" s="5">
        <f>(Налоги!AW125)*(N($I$37&lt;&gt;0))</f>
        <v>-1507.5048236935368</v>
      </c>
      <c r="AX24" s="5">
        <f>(Налоги!AX125)*(N($I$37&lt;&gt;0))</f>
        <v>-1522.2271218957414</v>
      </c>
      <c r="AY24" s="5">
        <f>(Налоги!AY125)*(N($I$37&lt;&gt;0))</f>
        <v>-1537.0931981217036</v>
      </c>
      <c r="AZ24" s="5">
        <f>(Налоги!AZ125)*(N($I$37&lt;&gt;0))</f>
        <v>-1552.1044565081836</v>
      </c>
      <c r="BA24" s="5">
        <f>(Налоги!BA125)*(N($I$37&lt;&gt;0))</f>
        <v>-1567.2623149047486</v>
      </c>
      <c r="BB24" s="5">
        <f>(Налоги!BB125)*(N($I$37&lt;&gt;0))</f>
        <v>-1582.591037920371</v>
      </c>
      <c r="BC24" s="5">
        <f>(Налоги!BC125)*(N($I$37&lt;&gt;0))</f>
        <v>-1598.069684625892</v>
      </c>
      <c r="BD24" s="5">
        <f>(Налоги!BD125)*(N($I$37&lt;&gt;0))</f>
        <v>-1613.6997213608606</v>
      </c>
      <c r="BE24" s="5">
        <f>(Налоги!BE125)*(N($I$37&lt;&gt;0))</f>
        <v>-1629.4826288064664</v>
      </c>
      <c r="BF24" s="5">
        <f>(Налоги!BF125)*(N($I$37&lt;&gt;0))</f>
        <v>-1645.4673778021679</v>
      </c>
      <c r="BG24" s="5">
        <f>(Налоги!BG125)*(N($I$37&lt;&gt;0))</f>
        <v>-1661.608932520089</v>
      </c>
      <c r="BH24" s="5">
        <f>(Налоги!BH125)*(N($I$37&lt;&gt;0))</f>
        <v>-1677.9088311785995</v>
      </c>
      <c r="BI24" s="5">
        <f>(Налоги!BI125)*(N($I$37&lt;&gt;0))</f>
        <v>-1694.3686270855405</v>
      </c>
      <c r="BJ24" s="5">
        <f>(Налоги!BJ125)*(N($I$37&lt;&gt;0))</f>
        <v>-1711.0351373441542</v>
      </c>
      <c r="BK24" s="5">
        <f>(Налоги!BK125)*(N($I$37&lt;&gt;0))</f>
        <v>-1727.8655862875148</v>
      </c>
      <c r="BL24" s="5">
        <f>(Налоги!BL125)*(N($I$37&lt;&gt;0))</f>
        <v>-1744.8615864842966</v>
      </c>
      <c r="BM24" s="5">
        <f>(Налоги!BM125)*(N($I$37&lt;&gt;0))</f>
        <v>-1762.0247663650666</v>
      </c>
      <c r="BN24" s="5">
        <f>(Налоги!BN125)*(N($I$37&lt;&gt;0))</f>
        <v>-1779.3909900938959</v>
      </c>
      <c r="BO24" s="5">
        <f>(Налоги!BO125)*(N($I$37&lt;&gt;0))</f>
        <v>-1796.9283724422612</v>
      </c>
      <c r="BP24" s="5">
        <f>(Налоги!BP125)*(N($I$37&lt;&gt;0))</f>
        <v>-1814.6386003211178</v>
      </c>
      <c r="BQ24" s="5">
        <f>(Налоги!BQ125)*(N($I$37&lt;&gt;0))</f>
        <v>-1832.5233772673328</v>
      </c>
      <c r="BR24" s="5">
        <f>(Налоги!BR125)*(N($I$37&lt;&gt;0))</f>
        <v>-1850.5844236075527</v>
      </c>
      <c r="BS24" s="5">
        <f>(Налоги!BS125)*(N($I$37&lt;&gt;0))</f>
        <v>-1868.8234766236762</v>
      </c>
      <c r="BT24" s="5">
        <f>(Налоги!BT125)*(N($I$37&lt;&gt;0))</f>
        <v>-1887.2422907199655</v>
      </c>
      <c r="BU24" s="5">
        <f>(Налоги!BU125)*(N($I$37&lt;&gt;0))</f>
        <v>-1905.8426375917988</v>
      </c>
      <c r="BV24" s="5">
        <f>(Налоги!BV125)*(N($I$37&lt;&gt;0))</f>
        <v>-1924.626306396091</v>
      </c>
      <c r="BW24" s="5">
        <f>(Налоги!BW125)*(N($I$37&lt;&gt;0))</f>
        <v>-1943.5951039233898</v>
      </c>
      <c r="BX24" s="5">
        <f>(Налоги!BX125)*(N($I$37&lt;&gt;0))</f>
        <v>-1962.7508547716714</v>
      </c>
      <c r="BY24" s="5">
        <f>(Налоги!BY125)*(N($I$37&lt;&gt;0))</f>
        <v>-1982.0954015218465</v>
      </c>
      <c r="BZ24" s="5">
        <f>(Налоги!BZ125)*(N($I$37&lt;&gt;0))</f>
        <v>-2001.630604914998</v>
      </c>
      <c r="CA24" s="5">
        <f>(Налоги!CA125)*(N($I$37&lt;&gt;0))</f>
        <v>-2021.3583440313641</v>
      </c>
      <c r="CB24" s="5">
        <f>(Налоги!CB125)*(N($I$37&lt;&gt;0))</f>
        <v>-2041.2805164710855</v>
      </c>
      <c r="CC24" s="5">
        <f>(Налоги!CC125)*(N($I$37&lt;&gt;0))</f>
        <v>-2061.3990385367356</v>
      </c>
      <c r="CD24" s="5">
        <f>(Налоги!CD125)*(N($I$37&lt;&gt;0))</f>
        <v>-2081.7158454176474</v>
      </c>
      <c r="CE24" s="5">
        <f>(Налоги!CE125)*(N($I$37&lt;&gt;0))</f>
        <v>-2102.2328913760593</v>
      </c>
      <c r="CF24" s="5">
        <f>(Налоги!CF125)*(N($I$37&lt;&gt;0))</f>
        <v>-2122.952149935094</v>
      </c>
      <c r="CG24" s="5">
        <f>(Налоги!CG125)*(N($I$37&lt;&gt;0))</f>
        <v>-2143.8756140685905</v>
      </c>
      <c r="CH24" s="5">
        <f>(Налоги!CH125)*(N($I$37&lt;&gt;0))</f>
        <v>-2165.0052963928074</v>
      </c>
      <c r="CI24" s="5">
        <f>(Налоги!CI125)*(N($I$37&lt;&gt;0))</f>
        <v>-2186.3432293600154</v>
      </c>
      <c r="CJ24" s="5">
        <f>(Налоги!CJ125)*(N($I$37&lt;&gt;0))</f>
        <v>-2207.8914654539972</v>
      </c>
      <c r="CK24" s="5">
        <f>(Налоги!CK125)*(N($I$37&lt;&gt;0))</f>
        <v>-2229.6520773874745</v>
      </c>
      <c r="CL24" s="5">
        <f>(Налоги!CL125)*(N($I$37&lt;&gt;0))</f>
        <v>-2251.6271583014836</v>
      </c>
      <c r="CM24" s="5">
        <f>(Налоги!CM125)*(N($I$37&lt;&gt;0))</f>
        <v>-2273.8188219667095</v>
      </c>
      <c r="CN24" s="5">
        <f>(Налоги!CN125)*(N($I$37&lt;&gt;0))</f>
        <v>-2296.2292029868113</v>
      </c>
      <c r="CO24" s="5">
        <f>(Налоги!CO125)*(N($I$37&lt;&gt;0))</f>
        <v>-2318.8604570037478</v>
      </c>
      <c r="CP24" s="5">
        <f>(Налоги!CP125)*(N($I$37&lt;&gt;0))</f>
        <v>-2341.7147609051258</v>
      </c>
      <c r="CQ24" s="5">
        <f>(Налоги!CQ125)*(N($I$37&lt;&gt;0))</f>
        <v>-2364.7943130335971</v>
      </c>
      <c r="CR24" s="5">
        <f>(Налоги!CR125)*(N($I$37&lt;&gt;0))</f>
        <v>-2388.1013333983137</v>
      </c>
      <c r="CS24" s="5">
        <f>(Налоги!CS125)*(N($I$37&lt;&gt;0))</f>
        <v>-2411.6380638884675</v>
      </c>
      <c r="CT24" s="5">
        <f>(Налоги!CT125)*(N($I$37&lt;&gt;0))</f>
        <v>-2435.4067684889401</v>
      </c>
      <c r="CU24" s="5">
        <f>(Налоги!CU125)*(N($I$37&lt;&gt;0))</f>
        <v>-2459.4097334980715</v>
      </c>
      <c r="CV24" s="5">
        <f>(Налоги!CV125)*(N($I$37&lt;&gt;0))</f>
        <v>-2483.6492677475803</v>
      </c>
      <c r="CW24" s="5">
        <f>(Налоги!CW125)*(N($I$37&lt;&gt;0))</f>
        <v>-2508.127702824645</v>
      </c>
      <c r="CX24" s="5">
        <f>(Налоги!CX125)*(N($I$37&lt;&gt;0))</f>
        <v>-2532.8473932961829</v>
      </c>
      <c r="CY24" s="5">
        <f>(Налоги!CY125)*(N($I$37&lt;&gt;0))</f>
        <v>-2557.8107169353298</v>
      </c>
      <c r="CZ24" s="5">
        <f>(Налоги!CZ125)*(N($I$37&lt;&gt;0))</f>
        <v>-2583.020074950161</v>
      </c>
      <c r="DA24" s="5">
        <f>(Налоги!DA125)*(N($I$37&lt;&gt;0))</f>
        <v>-2608.4778922146588</v>
      </c>
      <c r="DB24" s="5">
        <f>(Налоги!DB125)*(N($I$37&lt;&gt;0))</f>
        <v>-2634.1866175019632</v>
      </c>
      <c r="DC24" s="5">
        <f>(Налоги!DC125)*(N($I$37&lt;&gt;0))</f>
        <v>-2660.1487237199121</v>
      </c>
      <c r="DD24" s="5">
        <f>(Налоги!DD125)*(N($I$37&lt;&gt;0))</f>
        <v>-2686.366708148917</v>
      </c>
      <c r="DE24" s="5">
        <f>(Налоги!DE125)*(N($I$37&lt;&gt;0))</f>
        <v>-2712.8430926821679</v>
      </c>
      <c r="DF24" s="5">
        <f>(Налоги!DF125)*(N($I$37&lt;&gt;0))</f>
        <v>-2739.5804240682164</v>
      </c>
      <c r="DG24" s="5">
        <f>(Налоги!DG125)*(N($I$37&lt;&gt;0))</f>
        <v>-2766.5812741559462</v>
      </c>
      <c r="DH24" s="5">
        <f>(Налоги!DH125)*(N($I$37&lt;&gt;0))</f>
        <v>-2793.8482401419551</v>
      </c>
      <c r="DI24" s="5">
        <f>(Налоги!DI125)*(N($I$37&lt;&gt;0))</f>
        <v>0</v>
      </c>
      <c r="DJ24" s="5">
        <f>(Налоги!DJ125)*(N($I$37&lt;&gt;0))</f>
        <v>0</v>
      </c>
    </row>
    <row r="25" spans="1:16384">
      <c r="B25" s="17" t="s">
        <v>207</v>
      </c>
      <c r="C25" s="11"/>
      <c r="I25" s="5">
        <f t="shared" si="0"/>
        <v>-251624.99999999965</v>
      </c>
      <c r="J25" s="5">
        <f>(Налоги!J66)*(N($I$37&lt;&gt;0))</f>
        <v>0</v>
      </c>
      <c r="K25" s="5">
        <f>(Налоги!K66)*(N($I$37&lt;&gt;0))</f>
        <v>0</v>
      </c>
      <c r="L25" s="5">
        <f>(Налоги!L66)*(N($I$37&lt;&gt;0))</f>
        <v>0</v>
      </c>
      <c r="M25" s="5">
        <f>(Налоги!M66)*(N($I$37&lt;&gt;0))</f>
        <v>0</v>
      </c>
      <c r="N25" s="5">
        <f>(Налоги!N66)*(N($I$37&lt;&gt;0))</f>
        <v>0</v>
      </c>
      <c r="O25" s="5">
        <f>(Налоги!O66)*(N($I$37&lt;&gt;0))</f>
        <v>0</v>
      </c>
      <c r="P25" s="5">
        <f>(Налоги!P66)*(N($I$37&lt;&gt;0))</f>
        <v>-2750</v>
      </c>
      <c r="Q25" s="5">
        <f>(Налоги!Q66)*(N($I$37&lt;&gt;0))</f>
        <v>-6829.1668499999996</v>
      </c>
      <c r="R25" s="5">
        <f>(Налоги!R66)*(N($I$37&lt;&gt;0))</f>
        <v>-8089.5834249999989</v>
      </c>
      <c r="S25" s="5">
        <f>(Налоги!S66)*(N($I$37&lt;&gt;0))</f>
        <v>-7952.0831500000004</v>
      </c>
      <c r="T25" s="5">
        <f>(Налоги!T66)*(N($I$37&lt;&gt;0))</f>
        <v>-7814.5834249999989</v>
      </c>
      <c r="U25" s="5">
        <f>(Налоги!U66)*(N($I$37&lt;&gt;0))</f>
        <v>-7677.0834249999989</v>
      </c>
      <c r="V25" s="5">
        <f>(Налоги!V66)*(N($I$37&lt;&gt;0))</f>
        <v>-7539.5831500000004</v>
      </c>
      <c r="W25" s="5">
        <f>(Налоги!W66)*(N($I$37&lt;&gt;0))</f>
        <v>-7402.0834249999989</v>
      </c>
      <c r="X25" s="5">
        <f>(Налоги!X66)*(N($I$37&lt;&gt;0))</f>
        <v>-7264.5834249999989</v>
      </c>
      <c r="Y25" s="5">
        <f>(Налоги!Y66)*(N($I$37&lt;&gt;0))</f>
        <v>-7127.0831500000004</v>
      </c>
      <c r="Z25" s="5">
        <f>(Налоги!Z66)*(N($I$37&lt;&gt;0))</f>
        <v>-6989.5834249999989</v>
      </c>
      <c r="AA25" s="5">
        <f>(Налоги!AA66)*(N($I$37&lt;&gt;0))</f>
        <v>-6852.0834249999989</v>
      </c>
      <c r="AB25" s="5">
        <f>(Налоги!AB66)*(N($I$37&lt;&gt;0))</f>
        <v>-6714.5831500000004</v>
      </c>
      <c r="AC25" s="5">
        <f>(Налоги!AC66)*(N($I$37&lt;&gt;0))</f>
        <v>-6577.0834249999989</v>
      </c>
      <c r="AD25" s="5">
        <f>(Налоги!AD66)*(N($I$37&lt;&gt;0))</f>
        <v>-6439.5834249999989</v>
      </c>
      <c r="AE25" s="5">
        <f>(Налоги!AE66)*(N($I$37&lt;&gt;0))</f>
        <v>-6302.0831500000004</v>
      </c>
      <c r="AF25" s="5">
        <f>(Налоги!AF66)*(N($I$37&lt;&gt;0))</f>
        <v>-6164.5834249999989</v>
      </c>
      <c r="AG25" s="5">
        <f>(Налоги!AG66)*(N($I$37&lt;&gt;0))</f>
        <v>-6027.0834249999989</v>
      </c>
      <c r="AH25" s="5">
        <f>(Налоги!AH66)*(N($I$37&lt;&gt;0))</f>
        <v>-5889.5831500000004</v>
      </c>
      <c r="AI25" s="5">
        <f>(Налоги!AI66)*(N($I$37&lt;&gt;0))</f>
        <v>-5752.0834249999989</v>
      </c>
      <c r="AJ25" s="5">
        <f>(Налоги!AJ66)*(N($I$37&lt;&gt;0))</f>
        <v>-5614.5834249999989</v>
      </c>
      <c r="AK25" s="5">
        <f>(Налоги!AK66)*(N($I$37&lt;&gt;0))</f>
        <v>-5477.0831500000004</v>
      </c>
      <c r="AL25" s="5">
        <f>(Налоги!AL66)*(N($I$37&lt;&gt;0))</f>
        <v>-5339.5834249999989</v>
      </c>
      <c r="AM25" s="5">
        <f>(Налоги!AM66)*(N($I$37&lt;&gt;0))</f>
        <v>-5202.0834249999989</v>
      </c>
      <c r="AN25" s="5">
        <f>(Налоги!AN66)*(N($I$37&lt;&gt;0))</f>
        <v>-5064.5831500000004</v>
      </c>
      <c r="AO25" s="5">
        <f>(Налоги!AO66)*(N($I$37&lt;&gt;0))</f>
        <v>-4927.0834249999989</v>
      </c>
      <c r="AP25" s="5">
        <f>(Налоги!AP66)*(N($I$37&lt;&gt;0))</f>
        <v>-4789.5834249999989</v>
      </c>
      <c r="AQ25" s="5">
        <f>(Налоги!AQ66)*(N($I$37&lt;&gt;0))</f>
        <v>-4652.0831500000004</v>
      </c>
      <c r="AR25" s="5">
        <f>(Налоги!AR66)*(N($I$37&lt;&gt;0))</f>
        <v>-4514.5834249999989</v>
      </c>
      <c r="AS25" s="5">
        <f>(Налоги!AS66)*(N($I$37&lt;&gt;0))</f>
        <v>-4377.0834249999989</v>
      </c>
      <c r="AT25" s="5">
        <f>(Налоги!AT66)*(N($I$37&lt;&gt;0))</f>
        <v>-4239.5831500000004</v>
      </c>
      <c r="AU25" s="5">
        <f>(Налоги!AU66)*(N($I$37&lt;&gt;0))</f>
        <v>-4102.0834250000007</v>
      </c>
      <c r="AV25" s="5">
        <f>(Налоги!AV66)*(N($I$37&lt;&gt;0))</f>
        <v>-3964.5834250000007</v>
      </c>
      <c r="AW25" s="5">
        <f>(Налоги!AW66)*(N($I$37&lt;&gt;0))</f>
        <v>-3827.0831500000004</v>
      </c>
      <c r="AX25" s="5">
        <f>(Налоги!AX66)*(N($I$37&lt;&gt;0))</f>
        <v>-3689.5834250000007</v>
      </c>
      <c r="AY25" s="5">
        <f>(Налоги!AY66)*(N($I$37&lt;&gt;0))</f>
        <v>-3552.0834250000007</v>
      </c>
      <c r="AZ25" s="5">
        <f>(Налоги!AZ66)*(N($I$37&lt;&gt;0))</f>
        <v>-3414.5831500000004</v>
      </c>
      <c r="BA25" s="5">
        <f>(Налоги!BA66)*(N($I$37&lt;&gt;0))</f>
        <v>-3277.0834250000007</v>
      </c>
      <c r="BB25" s="5">
        <f>(Налоги!BB66)*(N($I$37&lt;&gt;0))</f>
        <v>-3139.5834250000007</v>
      </c>
      <c r="BC25" s="5">
        <f>(Налоги!BC66)*(N($I$37&lt;&gt;0))</f>
        <v>-3002.0831500000004</v>
      </c>
      <c r="BD25" s="5">
        <f>(Налоги!BD66)*(N($I$37&lt;&gt;0))</f>
        <v>-2864.5834249999998</v>
      </c>
      <c r="BE25" s="5">
        <f>(Налоги!BE66)*(N($I$37&lt;&gt;0))</f>
        <v>-2727.0834249999998</v>
      </c>
      <c r="BF25" s="5">
        <f>(Налоги!BF66)*(N($I$37&lt;&gt;0))</f>
        <v>-2589.5831499999995</v>
      </c>
      <c r="BG25" s="5">
        <f>(Налоги!BG66)*(N($I$37&lt;&gt;0))</f>
        <v>-2452.0834249999998</v>
      </c>
      <c r="BH25" s="5">
        <f>(Налоги!BH66)*(N($I$37&lt;&gt;0))</f>
        <v>-2314.5834249999998</v>
      </c>
      <c r="BI25" s="5">
        <f>(Налоги!BI66)*(N($I$37&lt;&gt;0))</f>
        <v>-2177.0831499999995</v>
      </c>
      <c r="BJ25" s="5">
        <f>(Налоги!BJ66)*(N($I$37&lt;&gt;0))</f>
        <v>-2039.5834249999998</v>
      </c>
      <c r="BK25" s="5">
        <f>(Налоги!BK66)*(N($I$37&lt;&gt;0))</f>
        <v>-1902.0834249999998</v>
      </c>
      <c r="BL25" s="5">
        <f>(Налоги!BL66)*(N($I$37&lt;&gt;0))</f>
        <v>-1764.5831499999999</v>
      </c>
      <c r="BM25" s="5">
        <f>(Налоги!BM66)*(N($I$37&lt;&gt;0))</f>
        <v>-1627.0834249999998</v>
      </c>
      <c r="BN25" s="5">
        <f>(Налоги!BN66)*(N($I$37&lt;&gt;0))</f>
        <v>-1489.5834249999998</v>
      </c>
      <c r="BO25" s="5">
        <f>(Налоги!BO66)*(N($I$37&lt;&gt;0))</f>
        <v>-1352.0831499999999</v>
      </c>
      <c r="BP25" s="5">
        <f>(Налоги!BP66)*(N($I$37&lt;&gt;0))</f>
        <v>-1214.5834249999998</v>
      </c>
      <c r="BQ25" s="5">
        <f>(Налоги!BQ66)*(N($I$37&lt;&gt;0))</f>
        <v>-1077.0834249999998</v>
      </c>
      <c r="BR25" s="5">
        <f>(Налоги!BR66)*(N($I$37&lt;&gt;0))</f>
        <v>-939.58314999999993</v>
      </c>
      <c r="BS25" s="5">
        <f>(Налоги!BS66)*(N($I$37&lt;&gt;0))</f>
        <v>-802.08342499999981</v>
      </c>
      <c r="BT25" s="5">
        <f>(Налоги!BT66)*(N($I$37&lt;&gt;0))</f>
        <v>-664.58342500000003</v>
      </c>
      <c r="BU25" s="5">
        <f>(Налоги!BU66)*(N($I$37&lt;&gt;0))</f>
        <v>-527.08314999999993</v>
      </c>
      <c r="BV25" s="5">
        <f>(Налоги!BV66)*(N($I$37&lt;&gt;0))</f>
        <v>-389.58342500000003</v>
      </c>
      <c r="BW25" s="5">
        <f>(Налоги!BW66)*(N($I$37&lt;&gt;0))</f>
        <v>-252.08342500000003</v>
      </c>
      <c r="BX25" s="5">
        <f>(Налоги!BX66)*(N($I$37&lt;&gt;0))</f>
        <v>-114.58314999999999</v>
      </c>
      <c r="BY25" s="5">
        <f>(Налоги!BY66)*(N($I$37&lt;&gt;0))</f>
        <v>-22.916574999999995</v>
      </c>
      <c r="BZ25" s="5">
        <f>(Налоги!BZ66)*(N($I$37&lt;&gt;0))</f>
        <v>0</v>
      </c>
      <c r="CA25" s="5">
        <f>(Налоги!CA66)*(N($I$37&lt;&gt;0))</f>
        <v>0</v>
      </c>
      <c r="CB25" s="5">
        <f>(Налоги!CB66)*(N($I$37&lt;&gt;0))</f>
        <v>0</v>
      </c>
      <c r="CC25" s="5">
        <f>(Налоги!CC66)*(N($I$37&lt;&gt;0))</f>
        <v>0</v>
      </c>
      <c r="CD25" s="5">
        <f>(Налоги!CD66)*(N($I$37&lt;&gt;0))</f>
        <v>0</v>
      </c>
      <c r="CE25" s="5">
        <f>(Налоги!CE66)*(N($I$37&lt;&gt;0))</f>
        <v>0</v>
      </c>
      <c r="CF25" s="5">
        <f>(Налоги!CF66)*(N($I$37&lt;&gt;0))</f>
        <v>0</v>
      </c>
      <c r="CG25" s="5">
        <f>(Налоги!CG66)*(N($I$37&lt;&gt;0))</f>
        <v>0</v>
      </c>
      <c r="CH25" s="5">
        <f>(Налоги!CH66)*(N($I$37&lt;&gt;0))</f>
        <v>0</v>
      </c>
      <c r="CI25" s="5">
        <f>(Налоги!CI66)*(N($I$37&lt;&gt;0))</f>
        <v>0</v>
      </c>
      <c r="CJ25" s="5">
        <f>(Налоги!CJ66)*(N($I$37&lt;&gt;0))</f>
        <v>0</v>
      </c>
      <c r="CK25" s="5">
        <f>(Налоги!CK66)*(N($I$37&lt;&gt;0))</f>
        <v>0</v>
      </c>
      <c r="CL25" s="5">
        <f>(Налоги!CL66)*(N($I$37&lt;&gt;0))</f>
        <v>0</v>
      </c>
      <c r="CM25" s="5">
        <f>(Налоги!CM66)*(N($I$37&lt;&gt;0))</f>
        <v>0</v>
      </c>
      <c r="CN25" s="5">
        <f>(Налоги!CN66)*(N($I$37&lt;&gt;0))</f>
        <v>0</v>
      </c>
      <c r="CO25" s="5">
        <f>(Налоги!CO66)*(N($I$37&lt;&gt;0))</f>
        <v>0</v>
      </c>
      <c r="CP25" s="5">
        <f>(Налоги!CP66)*(N($I$37&lt;&gt;0))</f>
        <v>0</v>
      </c>
      <c r="CQ25" s="5">
        <f>(Налоги!CQ66)*(N($I$37&lt;&gt;0))</f>
        <v>0</v>
      </c>
      <c r="CR25" s="5">
        <f>(Налоги!CR66)*(N($I$37&lt;&gt;0))</f>
        <v>0</v>
      </c>
      <c r="CS25" s="5">
        <f>(Налоги!CS66)*(N($I$37&lt;&gt;0))</f>
        <v>0</v>
      </c>
      <c r="CT25" s="5">
        <f>(Налоги!CT66)*(N($I$37&lt;&gt;0))</f>
        <v>0</v>
      </c>
      <c r="CU25" s="5">
        <f>(Налоги!CU66)*(N($I$37&lt;&gt;0))</f>
        <v>0</v>
      </c>
      <c r="CV25" s="5">
        <f>(Налоги!CV66)*(N($I$37&lt;&gt;0))</f>
        <v>0</v>
      </c>
      <c r="CW25" s="5">
        <f>(Налоги!CW66)*(N($I$37&lt;&gt;0))</f>
        <v>0</v>
      </c>
      <c r="CX25" s="5">
        <f>(Налоги!CX66)*(N($I$37&lt;&gt;0))</f>
        <v>0</v>
      </c>
      <c r="CY25" s="5">
        <f>(Налоги!CY66)*(N($I$37&lt;&gt;0))</f>
        <v>0</v>
      </c>
      <c r="CZ25" s="5">
        <f>(Налоги!CZ66)*(N($I$37&lt;&gt;0))</f>
        <v>0</v>
      </c>
      <c r="DA25" s="5">
        <f>(Налоги!DA66)*(N($I$37&lt;&gt;0))</f>
        <v>0</v>
      </c>
      <c r="DB25" s="5">
        <f>(Налоги!DB66)*(N($I$37&lt;&gt;0))</f>
        <v>0</v>
      </c>
      <c r="DC25" s="5">
        <f>(Налоги!DC66)*(N($I$37&lt;&gt;0))</f>
        <v>0</v>
      </c>
      <c r="DD25" s="5">
        <f>(Налоги!DD66)*(N($I$37&lt;&gt;0))</f>
        <v>0</v>
      </c>
      <c r="DE25" s="5">
        <f>(Налоги!DE66)*(N($I$37&lt;&gt;0))</f>
        <v>0</v>
      </c>
      <c r="DF25" s="5">
        <f>(Налоги!DF66)*(N($I$37&lt;&gt;0))</f>
        <v>0</v>
      </c>
      <c r="DG25" s="5">
        <f>(Налоги!DG66)*(N($I$37&lt;&gt;0))</f>
        <v>0</v>
      </c>
      <c r="DH25" s="5">
        <f>(Налоги!DH66)*(N($I$37&lt;&gt;0))</f>
        <v>0</v>
      </c>
      <c r="DI25" s="5">
        <f>(Налоги!DI66)*(N($I$37&lt;&gt;0))</f>
        <v>0</v>
      </c>
      <c r="DJ25" s="5">
        <f>(Налоги!DJ66)*(N($I$37&lt;&gt;0))</f>
        <v>0</v>
      </c>
    </row>
    <row r="26" spans="1:16384">
      <c r="B26" s="12" t="s">
        <v>152</v>
      </c>
      <c r="C26" s="11"/>
      <c r="I26" s="5">
        <f t="shared" si="0"/>
        <v>5358385.8125260044</v>
      </c>
      <c r="J26" s="5">
        <f>N(J$13&lt;&gt;0)*SUM(J18:J25)</f>
        <v>53071.825118660243</v>
      </c>
      <c r="K26" s="5">
        <f t="shared" ref="K26:BV26" si="1">N(K$13&lt;&gt;0)*SUM(K18:K25)</f>
        <v>56051.310131142855</v>
      </c>
      <c r="L26" s="5">
        <f t="shared" si="1"/>
        <v>58177.960380381104</v>
      </c>
      <c r="M26" s="5">
        <f t="shared" si="1"/>
        <v>57496.804914586508</v>
      </c>
      <c r="N26" s="5">
        <f t="shared" si="1"/>
        <v>56788.984766326837</v>
      </c>
      <c r="O26" s="5">
        <f t="shared" si="1"/>
        <v>56190.766886388272</v>
      </c>
      <c r="P26" s="5">
        <f t="shared" si="1"/>
        <v>55487.862973533891</v>
      </c>
      <c r="Q26" s="5">
        <f t="shared" si="1"/>
        <v>50793.631471870598</v>
      </c>
      <c r="R26" s="5">
        <f t="shared" si="1"/>
        <v>48767.844739487373</v>
      </c>
      <c r="S26" s="5">
        <f t="shared" si="1"/>
        <v>48267.136465019503</v>
      </c>
      <c r="T26" s="5">
        <f t="shared" si="1"/>
        <v>50530.879802754826</v>
      </c>
      <c r="U26" s="5">
        <f t="shared" si="1"/>
        <v>50137.32122771092</v>
      </c>
      <c r="V26" s="5">
        <f t="shared" si="1"/>
        <v>49451.207372906072</v>
      </c>
      <c r="W26" s="5">
        <f t="shared" si="1"/>
        <v>48910.703462347192</v>
      </c>
      <c r="X26" s="5">
        <f t="shared" si="1"/>
        <v>51254.846501040003</v>
      </c>
      <c r="Y26" s="5">
        <f t="shared" si="1"/>
        <v>50695.530062892656</v>
      </c>
      <c r="Z26" s="5">
        <f t="shared" si="1"/>
        <v>50116.489639953281</v>
      </c>
      <c r="AA26" s="5">
        <f t="shared" si="1"/>
        <v>49527.691742357369</v>
      </c>
      <c r="AB26" s="5">
        <f t="shared" si="1"/>
        <v>51934.798167582041</v>
      </c>
      <c r="AC26" s="5">
        <f t="shared" si="1"/>
        <v>51326.155035373828</v>
      </c>
      <c r="AD26" s="5">
        <f t="shared" si="1"/>
        <v>50711.37286647813</v>
      </c>
      <c r="AE26" s="5">
        <f t="shared" si="1"/>
        <v>50086.466043991379</v>
      </c>
      <c r="AF26" s="5">
        <f t="shared" si="1"/>
        <v>52567.523509966188</v>
      </c>
      <c r="AG26" s="5">
        <f t="shared" si="1"/>
        <v>51922.026558116639</v>
      </c>
      <c r="AH26" s="5">
        <f t="shared" si="1"/>
        <v>51270.170165181262</v>
      </c>
      <c r="AI26" s="5">
        <f t="shared" si="1"/>
        <v>50607.809762324658</v>
      </c>
      <c r="AJ26" s="5">
        <f t="shared" si="1"/>
        <v>53165.119355168623</v>
      </c>
      <c r="AK26" s="5">
        <f t="shared" si="1"/>
        <v>52481.401773042278</v>
      </c>
      <c r="AL26" s="5">
        <f t="shared" si="1"/>
        <v>51789.674052399692</v>
      </c>
      <c r="AM26" s="5">
        <f t="shared" si="1"/>
        <v>51087.025256921872</v>
      </c>
      <c r="AN26" s="5">
        <f t="shared" si="1"/>
        <v>53724.913873926918</v>
      </c>
      <c r="AO26" s="5">
        <f t="shared" si="1"/>
        <v>53000.058981046728</v>
      </c>
      <c r="AP26" s="5">
        <f t="shared" si="1"/>
        <v>52265.397305068276</v>
      </c>
      <c r="AQ26" s="5">
        <f t="shared" si="1"/>
        <v>51519.353350591104</v>
      </c>
      <c r="AR26" s="5">
        <f t="shared" si="1"/>
        <v>54242.382955281377</v>
      </c>
      <c r="AS26" s="5">
        <f t="shared" si="1"/>
        <v>53473.196530606503</v>
      </c>
      <c r="AT26" s="5">
        <f t="shared" si="1"/>
        <v>52690.709751443945</v>
      </c>
      <c r="AU26" s="5">
        <f t="shared" si="1"/>
        <v>51896.301039008627</v>
      </c>
      <c r="AV26" s="5">
        <f t="shared" si="1"/>
        <v>54711.561774333211</v>
      </c>
      <c r="AW26" s="5">
        <f t="shared" si="1"/>
        <v>53892.916650842519</v>
      </c>
      <c r="AX26" s="5">
        <f t="shared" si="1"/>
        <v>53058.354576612444</v>
      </c>
      <c r="AY26" s="5">
        <f t="shared" si="1"/>
        <v>52211.269247991382</v>
      </c>
      <c r="AZ26" s="5">
        <f t="shared" si="1"/>
        <v>55125.11234539812</v>
      </c>
      <c r="BA26" s="5">
        <f t="shared" si="1"/>
        <v>54252.56589476818</v>
      </c>
      <c r="BB26" s="5">
        <f t="shared" si="1"/>
        <v>53364.585860097504</v>
      </c>
      <c r="BC26" s="5">
        <f t="shared" si="1"/>
        <v>52463.47543513649</v>
      </c>
      <c r="BD26" s="5">
        <f t="shared" si="1"/>
        <v>55478.151369713385</v>
      </c>
      <c r="BE26" s="5">
        <f t="shared" si="1"/>
        <v>54550.346064404985</v>
      </c>
      <c r="BF26" s="5">
        <f t="shared" si="1"/>
        <v>53603.789064481542</v>
      </c>
      <c r="BG26" s="5">
        <f t="shared" si="1"/>
        <v>52643.414582190868</v>
      </c>
      <c r="BH26" s="5">
        <f t="shared" si="1"/>
        <v>55766.497624628653</v>
      </c>
      <c r="BI26" s="5">
        <f t="shared" si="1"/>
        <v>54778.033902399555</v>
      </c>
      <c r="BJ26" s="5">
        <f t="shared" si="1"/>
        <v>53770.351816308954</v>
      </c>
      <c r="BK26" s="5">
        <f t="shared" si="1"/>
        <v>52748.140717377173</v>
      </c>
      <c r="BL26" s="5">
        <f t="shared" si="1"/>
        <v>55983.54958504565</v>
      </c>
      <c r="BM26" s="5">
        <f t="shared" si="1"/>
        <v>54931.800267123472</v>
      </c>
      <c r="BN26" s="5">
        <f t="shared" si="1"/>
        <v>53861.301957776399</v>
      </c>
      <c r="BO26" s="5">
        <f t="shared" si="1"/>
        <v>52775.554124879171</v>
      </c>
      <c r="BP26" s="5">
        <f t="shared" si="1"/>
        <v>56126.880893306865</v>
      </c>
      <c r="BQ26" s="5">
        <f t="shared" si="1"/>
        <v>55010.130400628215</v>
      </c>
      <c r="BR26" s="5">
        <f t="shared" si="1"/>
        <v>53877.62411982465</v>
      </c>
      <c r="BS26" s="5">
        <f t="shared" si="1"/>
        <v>52729.188964860477</v>
      </c>
      <c r="BT26" s="5">
        <f t="shared" si="1"/>
        <v>56195.314087314058</v>
      </c>
      <c r="BU26" s="5">
        <f t="shared" si="1"/>
        <v>55014.498902385298</v>
      </c>
      <c r="BV26" s="5">
        <f t="shared" si="1"/>
        <v>53817.227292220727</v>
      </c>
      <c r="BW26" s="5">
        <f t="shared" ref="BW26:DJ26" si="2">N(BW$13&lt;&gt;0)*SUM(BW18:BW25)</f>
        <v>52603.320581560569</v>
      </c>
      <c r="BX26" s="5">
        <f t="shared" si="2"/>
        <v>56188.559829663856</v>
      </c>
      <c r="BY26" s="5">
        <f t="shared" si="2"/>
        <v>54895.003000733836</v>
      </c>
      <c r="BZ26" s="5">
        <f t="shared" si="2"/>
        <v>53515.51108628753</v>
      </c>
      <c r="CA26" s="5">
        <f t="shared" si="2"/>
        <v>52095.730475206328</v>
      </c>
      <c r="CB26" s="5">
        <f t="shared" si="2"/>
        <v>55667.066177578527</v>
      </c>
      <c r="CC26" s="5">
        <f t="shared" si="2"/>
        <v>54211.972468547465</v>
      </c>
      <c r="CD26" s="5">
        <f t="shared" si="2"/>
        <v>52738.933861145204</v>
      </c>
      <c r="CE26" s="5">
        <f t="shared" si="2"/>
        <v>51247.755474749829</v>
      </c>
      <c r="CF26" s="5">
        <f t="shared" si="2"/>
        <v>54947.344466604525</v>
      </c>
      <c r="CG26" s="5">
        <f t="shared" si="2"/>
        <v>53419.293816870835</v>
      </c>
      <c r="CH26" s="5">
        <f t="shared" si="2"/>
        <v>51872.506600175017</v>
      </c>
      <c r="CI26" s="5">
        <f t="shared" si="2"/>
        <v>50306.779770255627</v>
      </c>
      <c r="CJ26" s="5">
        <f t="shared" si="2"/>
        <v>54139.459128838585</v>
      </c>
      <c r="CK26" s="5">
        <f t="shared" si="2"/>
        <v>52535.235540202011</v>
      </c>
      <c r="CL26" s="5">
        <f t="shared" si="2"/>
        <v>50911.450556397183</v>
      </c>
      <c r="CM26" s="5">
        <f t="shared" si="2"/>
        <v>49267.892631390721</v>
      </c>
      <c r="CN26" s="5">
        <f t="shared" si="2"/>
        <v>53238.687057649746</v>
      </c>
      <c r="CO26" s="5">
        <f t="shared" si="2"/>
        <v>51554.93987530443</v>
      </c>
      <c r="CP26" s="5">
        <f t="shared" si="2"/>
        <v>49850.771953330601</v>
      </c>
      <c r="CQ26" s="5">
        <f t="shared" si="2"/>
        <v>48125.962898272846</v>
      </c>
      <c r="CR26" s="5">
        <f t="shared" si="2"/>
        <v>52240.092105567397</v>
      </c>
      <c r="CS26" s="5">
        <f t="shared" si="2"/>
        <v>50473.330509900552</v>
      </c>
      <c r="CT26" s="5">
        <f t="shared" si="2"/>
        <v>48685.252902369852</v>
      </c>
      <c r="CU26" s="5">
        <f t="shared" si="2"/>
        <v>46875.6296803855</v>
      </c>
      <c r="CV26" s="5">
        <f t="shared" si="2"/>
        <v>51138.516076475396</v>
      </c>
      <c r="CW26" s="5">
        <f t="shared" si="2"/>
        <v>49285.103352051883</v>
      </c>
      <c r="CX26" s="5">
        <f t="shared" si="2"/>
        <v>47409.44194714335</v>
      </c>
      <c r="CY26" s="5">
        <f t="shared" si="2"/>
        <v>45511.292673685479</v>
      </c>
      <c r="CZ26" s="5">
        <f t="shared" si="2"/>
        <v>49928.56934768764</v>
      </c>
      <c r="DA26" s="5">
        <f t="shared" si="2"/>
        <v>47984.716920458661</v>
      </c>
      <c r="DB26" s="5">
        <f t="shared" si="2"/>
        <v>46017.644219739879</v>
      </c>
      <c r="DC26" s="5">
        <f t="shared" si="2"/>
        <v>44027.102080435994</v>
      </c>
      <c r="DD26" s="5">
        <f t="shared" si="2"/>
        <v>48604.62110690384</v>
      </c>
      <c r="DE26" s="5">
        <f t="shared" si="2"/>
        <v>46566.382340314558</v>
      </c>
      <c r="DF26" s="5">
        <f t="shared" si="2"/>
        <v>44503.911193074498</v>
      </c>
      <c r="DG26" s="5">
        <f t="shared" si="2"/>
        <v>42416.948115672785</v>
      </c>
      <c r="DH26" s="5">
        <f t="shared" si="2"/>
        <v>47160.789188438903</v>
      </c>
      <c r="DI26" s="5">
        <f t="shared" si="2"/>
        <v>0</v>
      </c>
      <c r="DJ26" s="5">
        <f t="shared" si="2"/>
        <v>0</v>
      </c>
    </row>
    <row r="27" spans="1:16384" s="699" customFormat="1">
      <c r="A27" s="696"/>
      <c r="B27" s="697" t="s">
        <v>4</v>
      </c>
      <c r="C27" s="698"/>
      <c r="I27" s="700">
        <f t="shared" si="0"/>
        <v>-1551500</v>
      </c>
      <c r="J27" s="700">
        <f>-IF(J11=1900,0,Capex!J322)</f>
        <v>-500</v>
      </c>
      <c r="K27" s="700">
        <f>-IF(K11=1900,0,Capex!K322)</f>
        <v>-500</v>
      </c>
      <c r="L27" s="700">
        <f>-IF(L11=1900,0,Capex!L322)</f>
        <v>-500</v>
      </c>
      <c r="M27" s="700">
        <f>-IF(M11=1900,0,Capex!M322)</f>
        <v>-500</v>
      </c>
      <c r="N27" s="700">
        <f>-IF(N11=1900,0,Capex!N322)</f>
        <v>-500</v>
      </c>
      <c r="O27" s="700">
        <f>-IF(O11=1900,0,Capex!O322)</f>
        <v>-500</v>
      </c>
      <c r="P27" s="700">
        <f>-IF(P11=1900,0,Capex!P322)</f>
        <v>-17166.666666666668</v>
      </c>
      <c r="Q27" s="700">
        <f>-IF(Q11=1900,0,Capex!Q322)</f>
        <v>-25500</v>
      </c>
      <c r="R27" s="700">
        <f>-IF(R11=1900,0,Capex!R322)</f>
        <v>-25500</v>
      </c>
      <c r="S27" s="700">
        <f>-IF(S11=1900,0,Capex!S322)</f>
        <v>-25500</v>
      </c>
      <c r="T27" s="700">
        <f>-IF(T11=1900,0,Capex!T322)</f>
        <v>-25500</v>
      </c>
      <c r="U27" s="700">
        <f>-IF(U11=1900,0,Capex!U322)</f>
        <v>-25500</v>
      </c>
      <c r="V27" s="700">
        <f>-IF(V11=1900,0,Capex!V322)</f>
        <v>-25500</v>
      </c>
      <c r="W27" s="700">
        <f>-IF(W11=1900,0,Capex!W322)</f>
        <v>-25500</v>
      </c>
      <c r="X27" s="700">
        <f>-IF(X11=1900,0,Capex!X322)</f>
        <v>-25500</v>
      </c>
      <c r="Y27" s="700">
        <f>-IF(Y11=1900,0,Capex!Y322)</f>
        <v>-25500</v>
      </c>
      <c r="Z27" s="700">
        <f>-IF(Z11=1900,0,Capex!Z322)</f>
        <v>-25500</v>
      </c>
      <c r="AA27" s="700">
        <f>-IF(AA11=1900,0,Capex!AA322)</f>
        <v>-25500</v>
      </c>
      <c r="AB27" s="700">
        <f>-IF(AB11=1900,0,Capex!AB322)</f>
        <v>-25500</v>
      </c>
      <c r="AC27" s="700">
        <f>-IF(AC11=1900,0,Capex!AC322)</f>
        <v>-25500</v>
      </c>
      <c r="AD27" s="700">
        <f>-IF(AD11=1900,0,Capex!AD322)</f>
        <v>-25500</v>
      </c>
      <c r="AE27" s="700">
        <f>-IF(AE11=1900,0,Capex!AE322)</f>
        <v>-25500</v>
      </c>
      <c r="AF27" s="700">
        <f>-IF(AF11=1900,0,Capex!AF322)</f>
        <v>-25500</v>
      </c>
      <c r="AG27" s="700">
        <f>-IF(AG11=1900,0,Capex!AG322)</f>
        <v>-25500</v>
      </c>
      <c r="AH27" s="700">
        <f>-IF(AH11=1900,0,Capex!AH322)</f>
        <v>-25500</v>
      </c>
      <c r="AI27" s="700">
        <f>-IF(AI11=1900,0,Capex!AI322)</f>
        <v>-25500</v>
      </c>
      <c r="AJ27" s="700">
        <f>-IF(AJ11=1900,0,Capex!AJ322)</f>
        <v>-25500</v>
      </c>
      <c r="AK27" s="700">
        <f>-IF(AK11=1900,0,Capex!AK322)</f>
        <v>-25500</v>
      </c>
      <c r="AL27" s="700">
        <f>-IF(AL11=1900,0,Capex!AL322)</f>
        <v>-25500</v>
      </c>
      <c r="AM27" s="700">
        <f>-IF(AM11=1900,0,Capex!AM322)</f>
        <v>-25500</v>
      </c>
      <c r="AN27" s="700">
        <f>-IF(AN11=1900,0,Capex!AN322)</f>
        <v>-25500</v>
      </c>
      <c r="AO27" s="700">
        <f>-IF(AO11=1900,0,Capex!AO322)</f>
        <v>-25500</v>
      </c>
      <c r="AP27" s="700">
        <f>-IF(AP11=1900,0,Capex!AP322)</f>
        <v>-25500</v>
      </c>
      <c r="AQ27" s="700">
        <f>-IF(AQ11=1900,0,Capex!AQ322)</f>
        <v>-25500</v>
      </c>
      <c r="AR27" s="700">
        <f>-IF(AR11=1900,0,Capex!AR322)</f>
        <v>-25500</v>
      </c>
      <c r="AS27" s="700">
        <f>-IF(AS11=1900,0,Capex!AS322)</f>
        <v>-25500</v>
      </c>
      <c r="AT27" s="700">
        <f>-IF(AT11=1900,0,Capex!AT322)</f>
        <v>-25500</v>
      </c>
      <c r="AU27" s="700">
        <f>-IF(AU11=1900,0,Capex!AU322)</f>
        <v>-25500</v>
      </c>
      <c r="AV27" s="700">
        <f>-IF(AV11=1900,0,Capex!AV322)</f>
        <v>-25500</v>
      </c>
      <c r="AW27" s="700">
        <f>-IF(AW11=1900,0,Capex!AW322)</f>
        <v>-25500</v>
      </c>
      <c r="AX27" s="700">
        <f>-IF(AX11=1900,0,Capex!AX322)</f>
        <v>-25500</v>
      </c>
      <c r="AY27" s="700">
        <f>-IF(AY11=1900,0,Capex!AY322)</f>
        <v>-25500</v>
      </c>
      <c r="AZ27" s="700">
        <f>-IF(AZ11=1900,0,Capex!AZ322)</f>
        <v>-25500</v>
      </c>
      <c r="BA27" s="700">
        <f>-IF(BA11=1900,0,Capex!BA322)</f>
        <v>-25500</v>
      </c>
      <c r="BB27" s="700">
        <f>-IF(BB11=1900,0,Capex!BB322)</f>
        <v>-25500</v>
      </c>
      <c r="BC27" s="700">
        <f>-IF(BC11=1900,0,Capex!BC322)</f>
        <v>-25500</v>
      </c>
      <c r="BD27" s="700">
        <f>-IF(BD11=1900,0,Capex!BD322)</f>
        <v>-25500</v>
      </c>
      <c r="BE27" s="700">
        <f>-IF(BE11=1900,0,Capex!BE322)</f>
        <v>-25500</v>
      </c>
      <c r="BF27" s="700">
        <f>-IF(BF11=1900,0,Capex!BF322)</f>
        <v>-25500</v>
      </c>
      <c r="BG27" s="700">
        <f>-IF(BG11=1900,0,Capex!BG322)</f>
        <v>-25500</v>
      </c>
      <c r="BH27" s="700">
        <f>-IF(BH11=1900,0,Capex!BH322)</f>
        <v>-25500</v>
      </c>
      <c r="BI27" s="700">
        <f>-IF(BI11=1900,0,Capex!BI322)</f>
        <v>-25500</v>
      </c>
      <c r="BJ27" s="700">
        <f>-IF(BJ11=1900,0,Capex!BJ322)</f>
        <v>-25500</v>
      </c>
      <c r="BK27" s="700">
        <f>-IF(BK11=1900,0,Capex!BK322)</f>
        <v>-25500</v>
      </c>
      <c r="BL27" s="700">
        <f>-IF(BL11=1900,0,Capex!BL322)</f>
        <v>-25500</v>
      </c>
      <c r="BM27" s="700">
        <f>-IF(BM11=1900,0,Capex!BM322)</f>
        <v>-25500</v>
      </c>
      <c r="BN27" s="700">
        <f>-IF(BN11=1900,0,Capex!BN322)</f>
        <v>-25500</v>
      </c>
      <c r="BO27" s="700">
        <f>-IF(BO11=1900,0,Capex!BO322)</f>
        <v>-25500</v>
      </c>
      <c r="BP27" s="700">
        <f>-IF(BP11=1900,0,Capex!BP322)</f>
        <v>-25500</v>
      </c>
      <c r="BQ27" s="700">
        <f>-IF(BQ11=1900,0,Capex!BQ322)</f>
        <v>-25500</v>
      </c>
      <c r="BR27" s="700">
        <f>-IF(BR11=1900,0,Capex!BR322)</f>
        <v>-25500</v>
      </c>
      <c r="BS27" s="700">
        <f>-IF(BS11=1900,0,Capex!BS322)</f>
        <v>-25500</v>
      </c>
      <c r="BT27" s="700">
        <f>-IF(BT11=1900,0,Capex!BT322)</f>
        <v>-25500</v>
      </c>
      <c r="BU27" s="700">
        <f>-IF(BU11=1900,0,Capex!BU322)</f>
        <v>-25500</v>
      </c>
      <c r="BV27" s="700">
        <f>-IF(BV11=1900,0,Capex!BV322)</f>
        <v>-25500</v>
      </c>
      <c r="BW27" s="700">
        <f>-IF(BW11=1900,0,Capex!BW322)</f>
        <v>-25500</v>
      </c>
      <c r="BX27" s="700">
        <f>-IF(BX11=1900,0,Capex!BX322)</f>
        <v>-8833.3333333333339</v>
      </c>
      <c r="BY27" s="700">
        <f>-IF(BY11=1900,0,Capex!BY322)</f>
        <v>-500</v>
      </c>
      <c r="BZ27" s="700">
        <f>-IF(BZ11=1900,0,Capex!BZ322)</f>
        <v>-500</v>
      </c>
      <c r="CA27" s="700">
        <f>-IF(CA11=1900,0,Capex!CA322)</f>
        <v>-500</v>
      </c>
      <c r="CB27" s="700">
        <f>-IF(CB11=1900,0,Capex!CB322)</f>
        <v>-500</v>
      </c>
      <c r="CC27" s="700">
        <f>-IF(CC11=1900,0,Capex!CC322)</f>
        <v>-500</v>
      </c>
      <c r="CD27" s="700">
        <f>-IF(CD11=1900,0,Capex!CD322)</f>
        <v>-500</v>
      </c>
      <c r="CE27" s="700">
        <f>-IF(CE11=1900,0,Capex!CE322)</f>
        <v>-500</v>
      </c>
      <c r="CF27" s="700">
        <f>-IF(CF11=1900,0,Capex!CF322)</f>
        <v>-500</v>
      </c>
      <c r="CG27" s="700">
        <f>-IF(CG11=1900,0,Capex!CG322)</f>
        <v>-500</v>
      </c>
      <c r="CH27" s="700">
        <f>-IF(CH11=1900,0,Capex!CH322)</f>
        <v>-500</v>
      </c>
      <c r="CI27" s="700">
        <f>-IF(CI11=1900,0,Capex!CI322)</f>
        <v>-500</v>
      </c>
      <c r="CJ27" s="700">
        <f>-IF(CJ11=1900,0,Capex!CJ322)</f>
        <v>-500</v>
      </c>
      <c r="CK27" s="700">
        <f>-IF(CK11=1900,0,Capex!CK322)</f>
        <v>-500</v>
      </c>
      <c r="CL27" s="700">
        <f>-IF(CL11=1900,0,Capex!CL322)</f>
        <v>-500</v>
      </c>
      <c r="CM27" s="700">
        <f>-IF(CM11=1900,0,Capex!CM322)</f>
        <v>-500</v>
      </c>
      <c r="CN27" s="700">
        <f>-IF(CN11=1900,0,Capex!CN322)</f>
        <v>-500</v>
      </c>
      <c r="CO27" s="700">
        <f>-IF(CO11=1900,0,Capex!CO322)</f>
        <v>-500</v>
      </c>
      <c r="CP27" s="700">
        <f>-IF(CP11=1900,0,Capex!CP322)</f>
        <v>-500</v>
      </c>
      <c r="CQ27" s="700">
        <f>-IF(CQ11=1900,0,Capex!CQ322)</f>
        <v>-500</v>
      </c>
      <c r="CR27" s="700">
        <f>-IF(CR11=1900,0,Capex!CR322)</f>
        <v>-500</v>
      </c>
      <c r="CS27" s="700">
        <f>-IF(CS11=1900,0,Capex!CS322)</f>
        <v>-500</v>
      </c>
      <c r="CT27" s="700">
        <f>-IF(CT11=1900,0,Capex!CT322)</f>
        <v>-500</v>
      </c>
      <c r="CU27" s="700">
        <f>-IF(CU11=1900,0,Capex!CU322)</f>
        <v>-500</v>
      </c>
      <c r="CV27" s="700">
        <f>-IF(CV11=1900,0,Capex!CV322)</f>
        <v>-500</v>
      </c>
      <c r="CW27" s="700">
        <f>-IF(CW11=1900,0,Capex!CW322)</f>
        <v>-500</v>
      </c>
      <c r="CX27" s="700">
        <f>-IF(CX11=1900,0,Capex!CX322)</f>
        <v>-500</v>
      </c>
      <c r="CY27" s="700">
        <f>-IF(CY11=1900,0,Capex!CY322)</f>
        <v>-500</v>
      </c>
      <c r="CZ27" s="700">
        <f>-IF(CZ11=1900,0,Capex!CZ322)</f>
        <v>-500</v>
      </c>
      <c r="DA27" s="700">
        <f>-IF(DA11=1900,0,Capex!DA322)</f>
        <v>-500</v>
      </c>
      <c r="DB27" s="700">
        <f>-IF(DB11=1900,0,Capex!DB322)</f>
        <v>-500</v>
      </c>
      <c r="DC27" s="700">
        <f>-IF(DC11=1900,0,Capex!DC322)</f>
        <v>-500</v>
      </c>
      <c r="DD27" s="700">
        <f>-IF(DD11=1900,0,Capex!DD322)</f>
        <v>-500</v>
      </c>
      <c r="DE27" s="700">
        <f>-IF(DE11=1900,0,Capex!DE322)</f>
        <v>-500</v>
      </c>
      <c r="DF27" s="700">
        <f>-IF(DF11=1900,0,Capex!DF322)</f>
        <v>-500</v>
      </c>
      <c r="DG27" s="700">
        <f>-IF(DG11=1900,0,Capex!DG322)</f>
        <v>-500</v>
      </c>
      <c r="DH27" s="700">
        <f>-IF(DH11=1900,0,Capex!DH322)</f>
        <v>-500</v>
      </c>
      <c r="DI27" s="700">
        <f>-IF(DI11=1900,0,Capex!DI322)</f>
        <v>0</v>
      </c>
      <c r="DJ27" s="700">
        <f>-IF(DJ11=1900,0,Capex!DJ322)</f>
        <v>0</v>
      </c>
      <c r="DK27" s="700">
        <f>-IF(DK11=1900,0,Capex!DK322)</f>
        <v>0</v>
      </c>
      <c r="DL27" s="700">
        <f>-IF(DL11=1900,0,Capex!DL322)</f>
        <v>0</v>
      </c>
      <c r="DM27" s="700">
        <f>-IF(DM11=1900,0,Capex!DM322)</f>
        <v>0</v>
      </c>
      <c r="DN27" s="700">
        <f>-IF(DN11=1900,0,Capex!DN322)</f>
        <v>0</v>
      </c>
      <c r="DO27" s="700">
        <f>-IF(DO11=1900,0,Capex!DO322)</f>
        <v>0</v>
      </c>
      <c r="DP27" s="700">
        <f>-IF(DP11=1900,0,Capex!DP322)</f>
        <v>0</v>
      </c>
      <c r="DQ27" s="700">
        <f>-IF(DQ11=1900,0,Capex!DQ322)</f>
        <v>0</v>
      </c>
      <c r="DR27" s="700">
        <f>-IF(DR11=1900,0,Capex!DR322)</f>
        <v>0</v>
      </c>
      <c r="DS27" s="700">
        <f>-IF(DS11=1900,0,Capex!DS322)</f>
        <v>0</v>
      </c>
      <c r="DT27" s="700">
        <f>-IF(DT11=1900,0,Capex!DT322)</f>
        <v>0</v>
      </c>
      <c r="DU27" s="700">
        <f>-IF(DU11=1900,0,Capex!DU322)</f>
        <v>0</v>
      </c>
      <c r="DV27" s="700">
        <f>-IF(DV11=1900,0,Capex!DV322)</f>
        <v>0</v>
      </c>
      <c r="DW27" s="700">
        <f>-IF(DW11=1900,0,Capex!DW322)</f>
        <v>0</v>
      </c>
      <c r="DX27" s="700">
        <f>-IF(DX11=1900,0,Capex!DX322)</f>
        <v>0</v>
      </c>
      <c r="DY27" s="700">
        <f>-IF(DY11=1900,0,Capex!DY322)</f>
        <v>0</v>
      </c>
      <c r="DZ27" s="700">
        <f>-IF(DZ11=1900,0,Capex!DZ322)</f>
        <v>0</v>
      </c>
      <c r="EA27" s="700">
        <f>-IF(EA11=1900,0,Capex!EA322)</f>
        <v>0</v>
      </c>
      <c r="EB27" s="700">
        <f>-IF(EB11=1900,0,Capex!EB322)</f>
        <v>0</v>
      </c>
      <c r="EC27" s="700">
        <f>-IF(EC11=1900,0,Capex!EC322)</f>
        <v>0</v>
      </c>
      <c r="ED27" s="700">
        <f>-IF(ED11=1900,0,Capex!ED322)</f>
        <v>0</v>
      </c>
      <c r="EE27" s="700">
        <f>-IF(EE11=1900,0,Capex!EE322)</f>
        <v>0</v>
      </c>
      <c r="EF27" s="700">
        <f>-IF(EF11=1900,0,Capex!EF322)</f>
        <v>0</v>
      </c>
      <c r="EG27" s="700">
        <f>-IF(EG11=1900,0,Capex!EG322)</f>
        <v>0</v>
      </c>
      <c r="EH27" s="700">
        <f>-IF(EH11=1900,0,Capex!EH322)</f>
        <v>0</v>
      </c>
      <c r="EI27" s="700">
        <f>-IF(EI11=1900,0,Capex!EI322)</f>
        <v>0</v>
      </c>
      <c r="EJ27" s="700">
        <f>-IF(EJ11=1900,0,Capex!EJ322)</f>
        <v>0</v>
      </c>
      <c r="EK27" s="700">
        <f>-IF(EK11=1900,0,Capex!EK322)</f>
        <v>0</v>
      </c>
      <c r="EL27" s="700">
        <f>-IF(EL11=1900,0,Capex!EL322)</f>
        <v>0</v>
      </c>
      <c r="EM27" s="700">
        <f>-IF(EM11=1900,0,Capex!EM322)</f>
        <v>0</v>
      </c>
      <c r="EN27" s="700">
        <f>-IF(EN11=1900,0,Capex!EN322)</f>
        <v>0</v>
      </c>
      <c r="EO27" s="700">
        <f>-IF(EO11=1900,0,Capex!EO322)</f>
        <v>0</v>
      </c>
      <c r="EP27" s="700">
        <f>-IF(EP11=1900,0,Capex!EP322)</f>
        <v>0</v>
      </c>
      <c r="EQ27" s="700">
        <f>-IF(EQ11=1900,0,Capex!EQ322)</f>
        <v>0</v>
      </c>
      <c r="ER27" s="700">
        <f>-IF(ER11=1900,0,Capex!ER322)</f>
        <v>0</v>
      </c>
      <c r="ES27" s="700">
        <f>-IF(ES11=1900,0,Capex!ES322)</f>
        <v>0</v>
      </c>
      <c r="ET27" s="700">
        <f>-IF(ET11=1900,0,Capex!ET322)</f>
        <v>0</v>
      </c>
      <c r="EU27" s="700">
        <f>-IF(EU11=1900,0,Capex!EU322)</f>
        <v>0</v>
      </c>
      <c r="EV27" s="700">
        <f>-IF(EV11=1900,0,Capex!EV322)</f>
        <v>0</v>
      </c>
      <c r="EW27" s="700">
        <f>-IF(EW11=1900,0,Capex!EW322)</f>
        <v>0</v>
      </c>
      <c r="EX27" s="700">
        <f>-IF(EX11=1900,0,Capex!EX322)</f>
        <v>0</v>
      </c>
      <c r="EY27" s="700">
        <f>-IF(EY11=1900,0,Capex!EY322)</f>
        <v>0</v>
      </c>
      <c r="EZ27" s="700">
        <f>-IF(EZ11=1900,0,Capex!EZ322)</f>
        <v>0</v>
      </c>
      <c r="FA27" s="700">
        <f>-IF(FA11=1900,0,Capex!FA322)</f>
        <v>0</v>
      </c>
      <c r="FB27" s="700">
        <f>-IF(FB11=1900,0,Capex!FB322)</f>
        <v>0</v>
      </c>
      <c r="FC27" s="700">
        <f>-IF(FC11=1900,0,Capex!FC322)</f>
        <v>0</v>
      </c>
      <c r="FD27" s="700">
        <f>-IF(FD11=1900,0,Capex!FD322)</f>
        <v>0</v>
      </c>
      <c r="FE27" s="700">
        <f>-IF(FE11=1900,0,Capex!FE322)</f>
        <v>0</v>
      </c>
      <c r="FF27" s="700">
        <f>-IF(FF11=1900,0,Capex!FF322)</f>
        <v>0</v>
      </c>
      <c r="FG27" s="700">
        <f>-IF(FG11=1900,0,Capex!FG322)</f>
        <v>0</v>
      </c>
      <c r="FH27" s="700">
        <f>-IF(FH11=1900,0,Capex!FH322)</f>
        <v>0</v>
      </c>
      <c r="FI27" s="700">
        <f>-IF(FI11=1900,0,Capex!FI322)</f>
        <v>0</v>
      </c>
      <c r="FJ27" s="700">
        <f>-IF(FJ11=1900,0,Capex!FJ322)</f>
        <v>0</v>
      </c>
      <c r="FK27" s="700">
        <f>-IF(FK11=1900,0,Capex!FK322)</f>
        <v>0</v>
      </c>
      <c r="FL27" s="700">
        <f>-IF(FL11=1900,0,Capex!FL322)</f>
        <v>0</v>
      </c>
      <c r="FM27" s="700">
        <f>-IF(FM11=1900,0,Capex!FM322)</f>
        <v>0</v>
      </c>
      <c r="FN27" s="700">
        <f>-IF(FN11=1900,0,Capex!FN322)</f>
        <v>0</v>
      </c>
      <c r="FO27" s="700">
        <f>-IF(FO11=1900,0,Capex!FO322)</f>
        <v>0</v>
      </c>
      <c r="FP27" s="700">
        <f>-IF(FP11=1900,0,Capex!FP322)</f>
        <v>0</v>
      </c>
      <c r="FQ27" s="700">
        <f>-IF(FQ11=1900,0,Capex!FQ322)</f>
        <v>0</v>
      </c>
      <c r="FR27" s="700">
        <f>-IF(FR11=1900,0,Capex!FR322)</f>
        <v>0</v>
      </c>
      <c r="FS27" s="700">
        <f>-IF(FS11=1900,0,Capex!FS322)</f>
        <v>0</v>
      </c>
      <c r="FT27" s="700">
        <f>-IF(FT11=1900,0,Capex!FT322)</f>
        <v>0</v>
      </c>
      <c r="FU27" s="700">
        <f>-IF(FU11=1900,0,Capex!FU322)</f>
        <v>0</v>
      </c>
      <c r="FV27" s="700">
        <f>-IF(FV11=1900,0,Capex!FV322)</f>
        <v>0</v>
      </c>
      <c r="FW27" s="700">
        <f>-IF(FW11=1900,0,Capex!FW322)</f>
        <v>0</v>
      </c>
      <c r="FX27" s="700">
        <f>-IF(FX11=1900,0,Capex!FX322)</f>
        <v>0</v>
      </c>
      <c r="FY27" s="700">
        <f>-IF(FY11=1900,0,Capex!FY322)</f>
        <v>0</v>
      </c>
      <c r="FZ27" s="700">
        <f>-IF(FZ11=1900,0,Capex!FZ322)</f>
        <v>0</v>
      </c>
      <c r="GA27" s="700">
        <f>-IF(GA11=1900,0,Capex!GA322)</f>
        <v>0</v>
      </c>
      <c r="GB27" s="700">
        <f>-IF(GB11=1900,0,Capex!GB322)</f>
        <v>0</v>
      </c>
      <c r="GC27" s="700">
        <f>-IF(GC11=1900,0,Capex!GC322)</f>
        <v>0</v>
      </c>
      <c r="GD27" s="700">
        <f>-IF(GD11=1900,0,Capex!GD322)</f>
        <v>0</v>
      </c>
      <c r="GE27" s="700">
        <f>-IF(GE11=1900,0,Capex!GE322)</f>
        <v>0</v>
      </c>
      <c r="GF27" s="700">
        <f>-IF(GF11=1900,0,Capex!GF322)</f>
        <v>0</v>
      </c>
      <c r="GG27" s="700">
        <f>-IF(GG11=1900,0,Capex!GG322)</f>
        <v>0</v>
      </c>
      <c r="GH27" s="700">
        <f>-IF(GH11=1900,0,Capex!GH322)</f>
        <v>0</v>
      </c>
      <c r="GI27" s="700">
        <f>-IF(GI11=1900,0,Capex!GI322)</f>
        <v>0</v>
      </c>
      <c r="GJ27" s="700">
        <f>-IF(GJ11=1900,0,Capex!GJ322)</f>
        <v>0</v>
      </c>
      <c r="GK27" s="700">
        <f>-IF(GK11=1900,0,Capex!GK322)</f>
        <v>0</v>
      </c>
      <c r="GL27" s="700">
        <f>-IF(GL11=1900,0,Capex!GL322)</f>
        <v>0</v>
      </c>
      <c r="GM27" s="700">
        <f>-IF(GM11=1900,0,Capex!GM322)</f>
        <v>0</v>
      </c>
      <c r="GN27" s="700">
        <f>-IF(GN11=1900,0,Capex!GN322)</f>
        <v>0</v>
      </c>
      <c r="GO27" s="700">
        <f>-IF(GO11=1900,0,Capex!GO322)</f>
        <v>0</v>
      </c>
      <c r="GP27" s="700">
        <f>-IF(GP11=1900,0,Capex!GP322)</f>
        <v>0</v>
      </c>
      <c r="GQ27" s="700">
        <f>-IF(GQ11=1900,0,Capex!GQ322)</f>
        <v>0</v>
      </c>
      <c r="GR27" s="700">
        <f>-IF(GR11=1900,0,Capex!GR322)</f>
        <v>0</v>
      </c>
      <c r="GS27" s="700">
        <f>-IF(GS11=1900,0,Capex!GS322)</f>
        <v>0</v>
      </c>
      <c r="GT27" s="700">
        <f>-IF(GT11=1900,0,Capex!GT322)</f>
        <v>0</v>
      </c>
      <c r="GU27" s="700">
        <f>-IF(GU11=1900,0,Capex!GU322)</f>
        <v>0</v>
      </c>
      <c r="GV27" s="700">
        <f>-IF(GV11=1900,0,Capex!GV322)</f>
        <v>0</v>
      </c>
      <c r="GW27" s="700">
        <f>-IF(GW11=1900,0,Capex!GW322)</f>
        <v>0</v>
      </c>
      <c r="GX27" s="700">
        <f>-IF(GX11=1900,0,Capex!GX322)</f>
        <v>0</v>
      </c>
      <c r="GY27" s="700">
        <f>-IF(GY11=1900,0,Capex!GY322)</f>
        <v>0</v>
      </c>
      <c r="GZ27" s="700">
        <f>-IF(GZ11=1900,0,Capex!GZ322)</f>
        <v>0</v>
      </c>
      <c r="HA27" s="700">
        <f>-IF(HA11=1900,0,Capex!HA322)</f>
        <v>0</v>
      </c>
      <c r="HB27" s="700">
        <f>-IF(HB11=1900,0,Capex!HB322)</f>
        <v>0</v>
      </c>
      <c r="HC27" s="700">
        <f>-IF(HC11=1900,0,Capex!HC322)</f>
        <v>0</v>
      </c>
      <c r="HD27" s="700">
        <f>-IF(HD11=1900,0,Capex!HD322)</f>
        <v>0</v>
      </c>
      <c r="HE27" s="700">
        <f>-IF(HE11=1900,0,Capex!HE322)</f>
        <v>0</v>
      </c>
      <c r="HF27" s="700">
        <f>-IF(HF11=1900,0,Capex!HF322)</f>
        <v>0</v>
      </c>
      <c r="HG27" s="700">
        <f>-IF(HG11=1900,0,Capex!HG322)</f>
        <v>0</v>
      </c>
      <c r="HH27" s="700">
        <f>-IF(HH11=1900,0,Capex!HH322)</f>
        <v>0</v>
      </c>
      <c r="HI27" s="700">
        <f>-IF(HI11=1900,0,Capex!HI322)</f>
        <v>0</v>
      </c>
      <c r="HJ27" s="700">
        <f>-IF(HJ11=1900,0,Capex!HJ322)</f>
        <v>0</v>
      </c>
      <c r="HK27" s="700">
        <f>-IF(HK11=1900,0,Capex!HK322)</f>
        <v>0</v>
      </c>
      <c r="HL27" s="700">
        <f>-IF(HL11=1900,0,Capex!HL322)</f>
        <v>0</v>
      </c>
      <c r="HM27" s="700">
        <f>-IF(HM11=1900,0,Capex!HM322)</f>
        <v>0</v>
      </c>
      <c r="HN27" s="700">
        <f>-IF(HN11=1900,0,Capex!HN322)</f>
        <v>0</v>
      </c>
      <c r="HO27" s="700">
        <f>-IF(HO11=1900,0,Capex!HO322)</f>
        <v>0</v>
      </c>
      <c r="HP27" s="700">
        <f>-IF(HP11=1900,0,Capex!HP322)</f>
        <v>0</v>
      </c>
      <c r="HQ27" s="700">
        <f>-IF(HQ11=1900,0,Capex!HQ322)</f>
        <v>0</v>
      </c>
      <c r="HR27" s="700">
        <f>-IF(HR11=1900,0,Capex!HR322)</f>
        <v>0</v>
      </c>
      <c r="HS27" s="700">
        <f>-IF(HS11=1900,0,Capex!HS322)</f>
        <v>0</v>
      </c>
      <c r="HT27" s="700">
        <f>-IF(HT11=1900,0,Capex!HT322)</f>
        <v>0</v>
      </c>
      <c r="HU27" s="700">
        <f>-IF(HU11=1900,0,Capex!HU322)</f>
        <v>0</v>
      </c>
      <c r="HV27" s="700">
        <f>-IF(HV11=1900,0,Capex!HV322)</f>
        <v>0</v>
      </c>
      <c r="HW27" s="700">
        <f>-IF(HW11=1900,0,Capex!HW322)</f>
        <v>0</v>
      </c>
      <c r="HX27" s="700">
        <f>-IF(HX11=1900,0,Capex!HX322)</f>
        <v>0</v>
      </c>
      <c r="HY27" s="700">
        <f>-IF(HY11=1900,0,Capex!HY322)</f>
        <v>0</v>
      </c>
      <c r="HZ27" s="700">
        <f>-IF(HZ11=1900,0,Capex!HZ322)</f>
        <v>0</v>
      </c>
      <c r="IA27" s="700">
        <f>-IF(IA11=1900,0,Capex!IA322)</f>
        <v>0</v>
      </c>
      <c r="IB27" s="700">
        <f>-IF(IB11=1900,0,Capex!IB322)</f>
        <v>0</v>
      </c>
      <c r="IC27" s="700">
        <f>-IF(IC11=1900,0,Capex!IC322)</f>
        <v>0</v>
      </c>
      <c r="ID27" s="700">
        <f>-IF(ID11=1900,0,Capex!ID322)</f>
        <v>0</v>
      </c>
      <c r="IE27" s="700">
        <f>-IF(IE11=1900,0,Capex!IE322)</f>
        <v>0</v>
      </c>
      <c r="IF27" s="700">
        <f>-IF(IF11=1900,0,Capex!IF322)</f>
        <v>0</v>
      </c>
      <c r="IG27" s="700">
        <f>-IF(IG11=1900,0,Capex!IG322)</f>
        <v>0</v>
      </c>
      <c r="IH27" s="700">
        <f>-IF(IH11=1900,0,Capex!IH322)</f>
        <v>0</v>
      </c>
      <c r="II27" s="700">
        <f>-IF(II11=1900,0,Capex!II322)</f>
        <v>0</v>
      </c>
      <c r="IJ27" s="700">
        <f>-IF(IJ11=1900,0,Capex!IJ322)</f>
        <v>0</v>
      </c>
      <c r="IK27" s="700">
        <f>-IF(IK11=1900,0,Capex!IK322)</f>
        <v>0</v>
      </c>
      <c r="IL27" s="700">
        <f>-IF(IL11=1900,0,Capex!IL322)</f>
        <v>0</v>
      </c>
      <c r="IM27" s="700">
        <f>-IF(IM11=1900,0,Capex!IM322)</f>
        <v>0</v>
      </c>
      <c r="IN27" s="700">
        <f>-IF(IN11=1900,0,Capex!IN322)</f>
        <v>0</v>
      </c>
      <c r="IO27" s="700">
        <f>-IF(IO11=1900,0,Capex!IO322)</f>
        <v>0</v>
      </c>
      <c r="IP27" s="700">
        <f>-IF(IP11=1900,0,Capex!IP322)</f>
        <v>0</v>
      </c>
      <c r="IQ27" s="700">
        <f>-IF(IQ11=1900,0,Capex!IQ322)</f>
        <v>0</v>
      </c>
      <c r="IR27" s="700">
        <f>-IF(IR11=1900,0,Capex!IR322)</f>
        <v>0</v>
      </c>
      <c r="IS27" s="700">
        <f>-IF(IS11=1900,0,Capex!IS322)</f>
        <v>0</v>
      </c>
      <c r="IT27" s="700">
        <f>-IF(IT11=1900,0,Capex!IT322)</f>
        <v>0</v>
      </c>
      <c r="IU27" s="700">
        <f>-IF(IU11=1900,0,Capex!IU322)</f>
        <v>0</v>
      </c>
      <c r="IV27" s="700">
        <f>-IF(IV11=1900,0,Capex!IV322)</f>
        <v>0</v>
      </c>
      <c r="IW27" s="700">
        <f>-IF(IW11=1900,0,Capex!IW322)</f>
        <v>0</v>
      </c>
      <c r="IX27" s="700">
        <f>-IF(IX11=1900,0,Capex!IX322)</f>
        <v>0</v>
      </c>
      <c r="IY27" s="700">
        <f>-IF(IY11=1900,0,Capex!IY322)</f>
        <v>0</v>
      </c>
      <c r="IZ27" s="700">
        <f>-IF(IZ11=1900,0,Capex!IZ322)</f>
        <v>0</v>
      </c>
      <c r="JA27" s="700">
        <f>-IF(JA11=1900,0,Capex!JA322)</f>
        <v>0</v>
      </c>
      <c r="JB27" s="700">
        <f>-IF(JB11=1900,0,Capex!JB322)</f>
        <v>0</v>
      </c>
      <c r="JC27" s="700">
        <f>-IF(JC11=1900,0,Capex!JC322)</f>
        <v>0</v>
      </c>
      <c r="JD27" s="700">
        <f>-IF(JD11=1900,0,Capex!JD322)</f>
        <v>0</v>
      </c>
      <c r="JE27" s="700">
        <f>-IF(JE11=1900,0,Capex!JE322)</f>
        <v>0</v>
      </c>
      <c r="JF27" s="700">
        <f>-IF(JF11=1900,0,Capex!JF322)</f>
        <v>0</v>
      </c>
      <c r="JG27" s="700">
        <f>-IF(JG11=1900,0,Capex!JG322)</f>
        <v>0</v>
      </c>
      <c r="JH27" s="700">
        <f>-IF(JH11=1900,0,Capex!JH322)</f>
        <v>0</v>
      </c>
      <c r="JI27" s="700">
        <f>-IF(JI11=1900,0,Capex!JI322)</f>
        <v>0</v>
      </c>
      <c r="JJ27" s="700">
        <f>-IF(JJ11=1900,0,Capex!JJ322)</f>
        <v>0</v>
      </c>
      <c r="JK27" s="700">
        <f>-IF(JK11=1900,0,Capex!JK322)</f>
        <v>0</v>
      </c>
      <c r="JL27" s="700">
        <f>-IF(JL11=1900,0,Capex!JL322)</f>
        <v>0</v>
      </c>
      <c r="JM27" s="700">
        <f>-IF(JM11=1900,0,Capex!JM322)</f>
        <v>0</v>
      </c>
      <c r="JN27" s="700">
        <f>-IF(JN11=1900,0,Capex!JN322)</f>
        <v>0</v>
      </c>
      <c r="JO27" s="700">
        <f>-IF(JO11=1900,0,Capex!JO322)</f>
        <v>0</v>
      </c>
      <c r="JP27" s="700">
        <f>-IF(JP11=1900,0,Capex!JP322)</f>
        <v>0</v>
      </c>
      <c r="JQ27" s="700">
        <f>-IF(JQ11=1900,0,Capex!JQ322)</f>
        <v>0</v>
      </c>
      <c r="JR27" s="700">
        <f>-IF(JR11=1900,0,Capex!JR322)</f>
        <v>0</v>
      </c>
      <c r="JS27" s="700">
        <f>-IF(JS11=1900,0,Capex!JS322)</f>
        <v>0</v>
      </c>
      <c r="JT27" s="700">
        <f>-IF(JT11=1900,0,Capex!JT322)</f>
        <v>0</v>
      </c>
      <c r="JU27" s="700">
        <f>-IF(JU11=1900,0,Capex!JU322)</f>
        <v>0</v>
      </c>
      <c r="JV27" s="700">
        <f>-IF(JV11=1900,0,Capex!JV322)</f>
        <v>0</v>
      </c>
      <c r="JW27" s="700">
        <f>-IF(JW11=1900,0,Capex!JW322)</f>
        <v>0</v>
      </c>
      <c r="JX27" s="700">
        <f>-IF(JX11=1900,0,Capex!JX322)</f>
        <v>0</v>
      </c>
      <c r="JY27" s="700">
        <f>-IF(JY11=1900,0,Capex!JY322)</f>
        <v>0</v>
      </c>
      <c r="JZ27" s="700">
        <f>-IF(JZ11=1900,0,Capex!JZ322)</f>
        <v>0</v>
      </c>
      <c r="KA27" s="700">
        <f>-IF(KA11=1900,0,Capex!KA322)</f>
        <v>0</v>
      </c>
      <c r="KB27" s="700">
        <f>-IF(KB11=1900,0,Capex!KB322)</f>
        <v>0</v>
      </c>
      <c r="KC27" s="700">
        <f>-IF(KC11=1900,0,Capex!KC322)</f>
        <v>0</v>
      </c>
      <c r="KD27" s="700">
        <f>-IF(KD11=1900,0,Capex!KD322)</f>
        <v>0</v>
      </c>
      <c r="KE27" s="700">
        <f>-IF(KE11=1900,0,Capex!KE322)</f>
        <v>0</v>
      </c>
      <c r="KF27" s="700">
        <f>-IF(KF11=1900,0,Capex!KF322)</f>
        <v>0</v>
      </c>
      <c r="KG27" s="700">
        <f>-IF(KG11=1900,0,Capex!KG322)</f>
        <v>0</v>
      </c>
      <c r="KH27" s="700">
        <f>-IF(KH11=1900,0,Capex!KH322)</f>
        <v>0</v>
      </c>
      <c r="KI27" s="700">
        <f>-IF(KI11=1900,0,Capex!KI322)</f>
        <v>0</v>
      </c>
      <c r="KJ27" s="700">
        <f>-IF(KJ11=1900,0,Capex!KJ322)</f>
        <v>0</v>
      </c>
      <c r="KK27" s="700">
        <f>-IF(KK11=1900,0,Capex!KK322)</f>
        <v>0</v>
      </c>
      <c r="KL27" s="700">
        <f>-IF(KL11=1900,0,Capex!KL322)</f>
        <v>0</v>
      </c>
      <c r="KM27" s="700">
        <f>-IF(KM11=1900,0,Capex!KM322)</f>
        <v>0</v>
      </c>
      <c r="KN27" s="700">
        <f>-IF(KN11=1900,0,Capex!KN322)</f>
        <v>0</v>
      </c>
      <c r="KO27" s="700">
        <f>-IF(KO11=1900,0,Capex!KO322)</f>
        <v>0</v>
      </c>
      <c r="KP27" s="700">
        <f>-IF(KP11=1900,0,Capex!KP322)</f>
        <v>0</v>
      </c>
      <c r="KQ27" s="700">
        <f>-IF(KQ11=1900,0,Capex!KQ322)</f>
        <v>0</v>
      </c>
      <c r="KR27" s="700">
        <f>-IF(KR11=1900,0,Capex!KR322)</f>
        <v>0</v>
      </c>
      <c r="KS27" s="700">
        <f>-IF(KS11=1900,0,Capex!KS322)</f>
        <v>0</v>
      </c>
      <c r="KT27" s="700">
        <f>-IF(KT11=1900,0,Capex!KT322)</f>
        <v>0</v>
      </c>
      <c r="KU27" s="700">
        <f>-IF(KU11=1900,0,Capex!KU322)</f>
        <v>0</v>
      </c>
      <c r="KV27" s="700">
        <f>-IF(KV11=1900,0,Capex!KV322)</f>
        <v>0</v>
      </c>
      <c r="KW27" s="700">
        <f>-IF(KW11=1900,0,Capex!KW322)</f>
        <v>0</v>
      </c>
      <c r="KX27" s="700">
        <f>-IF(KX11=1900,0,Capex!KX322)</f>
        <v>0</v>
      </c>
      <c r="KY27" s="700">
        <f>-IF(KY11=1900,0,Capex!KY322)</f>
        <v>0</v>
      </c>
      <c r="KZ27" s="700">
        <f>-IF(KZ11=1900,0,Capex!KZ322)</f>
        <v>0</v>
      </c>
      <c r="LA27" s="700">
        <f>-IF(LA11=1900,0,Capex!LA322)</f>
        <v>0</v>
      </c>
      <c r="LB27" s="700">
        <f>-IF(LB11=1900,0,Capex!LB322)</f>
        <v>0</v>
      </c>
      <c r="LC27" s="700">
        <f>-IF(LC11=1900,0,Capex!LC322)</f>
        <v>0</v>
      </c>
      <c r="LD27" s="700">
        <f>-IF(LD11=1900,0,Capex!LD322)</f>
        <v>0</v>
      </c>
      <c r="LE27" s="700">
        <f>-IF(LE11=1900,0,Capex!LE322)</f>
        <v>0</v>
      </c>
      <c r="LF27" s="700">
        <f>-IF(LF11=1900,0,Capex!LF322)</f>
        <v>0</v>
      </c>
      <c r="LG27" s="700">
        <f>-IF(LG11=1900,0,Capex!LG322)</f>
        <v>0</v>
      </c>
      <c r="LH27" s="700">
        <f>-IF(LH11=1900,0,Capex!LH322)</f>
        <v>0</v>
      </c>
      <c r="LI27" s="700">
        <f>-IF(LI11=1900,0,Capex!LI322)</f>
        <v>0</v>
      </c>
      <c r="LJ27" s="700">
        <f>-IF(LJ11=1900,0,Capex!LJ322)</f>
        <v>0</v>
      </c>
      <c r="LK27" s="700">
        <f>-IF(LK11=1900,0,Capex!LK322)</f>
        <v>0</v>
      </c>
      <c r="LL27" s="700">
        <f>-IF(LL11=1900,0,Capex!LL322)</f>
        <v>0</v>
      </c>
      <c r="LM27" s="700">
        <f>-IF(LM11=1900,0,Capex!LM322)</f>
        <v>0</v>
      </c>
      <c r="LN27" s="700">
        <f>-IF(LN11=1900,0,Capex!LN322)</f>
        <v>0</v>
      </c>
      <c r="LO27" s="700">
        <f>-IF(LO11=1900,0,Capex!LO322)</f>
        <v>0</v>
      </c>
      <c r="LP27" s="700">
        <f>-IF(LP11=1900,0,Capex!LP322)</f>
        <v>0</v>
      </c>
      <c r="LQ27" s="700">
        <f>-IF(LQ11=1900,0,Capex!LQ322)</f>
        <v>0</v>
      </c>
      <c r="LR27" s="700">
        <f>-IF(LR11=1900,0,Capex!LR322)</f>
        <v>0</v>
      </c>
      <c r="LS27" s="700">
        <f>-IF(LS11=1900,0,Capex!LS322)</f>
        <v>0</v>
      </c>
      <c r="LT27" s="700">
        <f>-IF(LT11=1900,0,Capex!LT322)</f>
        <v>0</v>
      </c>
      <c r="LU27" s="700">
        <f>-IF(LU11=1900,0,Capex!LU322)</f>
        <v>0</v>
      </c>
      <c r="LV27" s="700">
        <f>-IF(LV11=1900,0,Capex!LV322)</f>
        <v>0</v>
      </c>
      <c r="LW27" s="700">
        <f>-IF(LW11=1900,0,Capex!LW322)</f>
        <v>0</v>
      </c>
      <c r="LX27" s="700">
        <f>-IF(LX11=1900,0,Capex!LX322)</f>
        <v>0</v>
      </c>
      <c r="LY27" s="700">
        <f>-IF(LY11=1900,0,Capex!LY322)</f>
        <v>0</v>
      </c>
      <c r="LZ27" s="700">
        <f>-IF(LZ11=1900,0,Capex!LZ322)</f>
        <v>0</v>
      </c>
      <c r="MA27" s="700">
        <f>-IF(MA11=1900,0,Capex!MA322)</f>
        <v>0</v>
      </c>
      <c r="MB27" s="700">
        <f>-IF(MB11=1900,0,Capex!MB322)</f>
        <v>0</v>
      </c>
      <c r="MC27" s="700">
        <f>-IF(MC11=1900,0,Capex!MC322)</f>
        <v>0</v>
      </c>
      <c r="MD27" s="700">
        <f>-IF(MD11=1900,0,Capex!MD322)</f>
        <v>0</v>
      </c>
      <c r="ME27" s="700">
        <f>-IF(ME11=1900,0,Capex!ME322)</f>
        <v>0</v>
      </c>
      <c r="MF27" s="700">
        <f>-IF(MF11=1900,0,Capex!MF322)</f>
        <v>0</v>
      </c>
      <c r="MG27" s="700">
        <f>-IF(MG11=1900,0,Capex!MG322)</f>
        <v>0</v>
      </c>
      <c r="MH27" s="700">
        <f>-IF(MH11=1900,0,Capex!MH322)</f>
        <v>0</v>
      </c>
      <c r="MI27" s="700">
        <f>-IF(MI11=1900,0,Capex!MI322)</f>
        <v>0</v>
      </c>
      <c r="MJ27" s="700">
        <f>-IF(MJ11=1900,0,Capex!MJ322)</f>
        <v>0</v>
      </c>
      <c r="MK27" s="700">
        <f>-IF(MK11=1900,0,Capex!MK322)</f>
        <v>0</v>
      </c>
      <c r="ML27" s="700">
        <f>-IF(ML11=1900,0,Capex!ML322)</f>
        <v>0</v>
      </c>
      <c r="MM27" s="700">
        <f>-IF(MM11=1900,0,Capex!MM322)</f>
        <v>0</v>
      </c>
      <c r="MN27" s="700">
        <f>-IF(MN11=1900,0,Capex!MN322)</f>
        <v>0</v>
      </c>
      <c r="MO27" s="700">
        <f>-IF(MO11=1900,0,Capex!MO322)</f>
        <v>0</v>
      </c>
      <c r="MP27" s="700">
        <f>-IF(MP11=1900,0,Capex!MP322)</f>
        <v>0</v>
      </c>
      <c r="MQ27" s="700">
        <f>-IF(MQ11=1900,0,Capex!MQ322)</f>
        <v>0</v>
      </c>
      <c r="MR27" s="700">
        <f>-IF(MR11=1900,0,Capex!MR322)</f>
        <v>0</v>
      </c>
      <c r="MS27" s="700">
        <f>-IF(MS11=1900,0,Capex!MS322)</f>
        <v>0</v>
      </c>
      <c r="MT27" s="700">
        <f>-IF(MT11=1900,0,Capex!MT322)</f>
        <v>0</v>
      </c>
      <c r="MU27" s="700">
        <f>-IF(MU11=1900,0,Capex!MU322)</f>
        <v>0</v>
      </c>
      <c r="MV27" s="700">
        <f>-IF(MV11=1900,0,Capex!MV322)</f>
        <v>0</v>
      </c>
      <c r="MW27" s="700">
        <f>-IF(MW11=1900,0,Capex!MW322)</f>
        <v>0</v>
      </c>
      <c r="MX27" s="700">
        <f>-IF(MX11=1900,0,Capex!MX322)</f>
        <v>0</v>
      </c>
      <c r="MY27" s="700">
        <f>-IF(MY11=1900,0,Capex!MY322)</f>
        <v>0</v>
      </c>
      <c r="MZ27" s="700">
        <f>-IF(MZ11=1900,0,Capex!MZ322)</f>
        <v>0</v>
      </c>
      <c r="NA27" s="700">
        <f>-IF(NA11=1900,0,Capex!NA322)</f>
        <v>0</v>
      </c>
      <c r="NB27" s="700">
        <f>-IF(NB11=1900,0,Capex!NB322)</f>
        <v>0</v>
      </c>
      <c r="NC27" s="700">
        <f>-IF(NC11=1900,0,Capex!NC322)</f>
        <v>0</v>
      </c>
      <c r="ND27" s="700">
        <f>-IF(ND11=1900,0,Capex!ND322)</f>
        <v>0</v>
      </c>
      <c r="NE27" s="700">
        <f>-IF(NE11=1900,0,Capex!NE322)</f>
        <v>0</v>
      </c>
      <c r="NF27" s="700">
        <f>-IF(NF11=1900,0,Capex!NF322)</f>
        <v>0</v>
      </c>
      <c r="NG27" s="700">
        <f>-IF(NG11=1900,0,Capex!NG322)</f>
        <v>0</v>
      </c>
      <c r="NH27" s="700">
        <f>-IF(NH11=1900,0,Capex!NH322)</f>
        <v>0</v>
      </c>
      <c r="NI27" s="700">
        <f>-IF(NI11=1900,0,Capex!NI322)</f>
        <v>0</v>
      </c>
      <c r="NJ27" s="700">
        <f>-IF(NJ11=1900,0,Capex!NJ322)</f>
        <v>0</v>
      </c>
      <c r="NK27" s="700">
        <f>-IF(NK11=1900,0,Capex!NK322)</f>
        <v>0</v>
      </c>
      <c r="NL27" s="700">
        <f>-IF(NL11=1900,0,Capex!NL322)</f>
        <v>0</v>
      </c>
      <c r="NM27" s="700">
        <f>-IF(NM11=1900,0,Capex!NM322)</f>
        <v>0</v>
      </c>
      <c r="NN27" s="700">
        <f>-IF(NN11=1900,0,Capex!NN322)</f>
        <v>0</v>
      </c>
      <c r="NO27" s="700">
        <f>-IF(NO11=1900,0,Capex!NO322)</f>
        <v>0</v>
      </c>
      <c r="NP27" s="700">
        <f>-IF(NP11=1900,0,Capex!NP322)</f>
        <v>0</v>
      </c>
      <c r="NQ27" s="700">
        <f>-IF(NQ11=1900,0,Capex!NQ322)</f>
        <v>0</v>
      </c>
      <c r="NR27" s="700">
        <f>-IF(NR11=1900,0,Capex!NR322)</f>
        <v>0</v>
      </c>
      <c r="NS27" s="700">
        <f>-IF(NS11=1900,0,Capex!NS322)</f>
        <v>0</v>
      </c>
      <c r="NT27" s="700">
        <f>-IF(NT11=1900,0,Capex!NT322)</f>
        <v>0</v>
      </c>
      <c r="NU27" s="700">
        <f>-IF(NU11=1900,0,Capex!NU322)</f>
        <v>0</v>
      </c>
      <c r="NV27" s="700">
        <f>-IF(NV11=1900,0,Capex!NV322)</f>
        <v>0</v>
      </c>
      <c r="NW27" s="700">
        <f>-IF(NW11=1900,0,Capex!NW322)</f>
        <v>0</v>
      </c>
      <c r="NX27" s="700">
        <f>-IF(NX11=1900,0,Capex!NX322)</f>
        <v>0</v>
      </c>
      <c r="NY27" s="700">
        <f>-IF(NY11=1900,0,Capex!NY322)</f>
        <v>0</v>
      </c>
      <c r="NZ27" s="700">
        <f>-IF(NZ11=1900,0,Capex!NZ322)</f>
        <v>0</v>
      </c>
      <c r="OA27" s="700">
        <f>-IF(OA11=1900,0,Capex!OA322)</f>
        <v>0</v>
      </c>
      <c r="OB27" s="700">
        <f>-IF(OB11=1900,0,Capex!OB322)</f>
        <v>0</v>
      </c>
      <c r="OC27" s="700">
        <f>-IF(OC11=1900,0,Capex!OC322)</f>
        <v>0</v>
      </c>
      <c r="OD27" s="700">
        <f>-IF(OD11=1900,0,Capex!OD322)</f>
        <v>0</v>
      </c>
      <c r="OE27" s="700">
        <f>-IF(OE11=1900,0,Capex!OE322)</f>
        <v>0</v>
      </c>
      <c r="OF27" s="700">
        <f>-IF(OF11=1900,0,Capex!OF322)</f>
        <v>0</v>
      </c>
      <c r="OG27" s="700">
        <f>-IF(OG11=1900,0,Capex!OG322)</f>
        <v>0</v>
      </c>
      <c r="OH27" s="700">
        <f>-IF(OH11=1900,0,Capex!OH322)</f>
        <v>0</v>
      </c>
      <c r="OI27" s="700">
        <f>-IF(OI11=1900,0,Capex!OI322)</f>
        <v>0</v>
      </c>
      <c r="OJ27" s="700">
        <f>-IF(OJ11=1900,0,Capex!OJ322)</f>
        <v>0</v>
      </c>
      <c r="OK27" s="700">
        <f>-IF(OK11=1900,0,Capex!OK322)</f>
        <v>0</v>
      </c>
      <c r="OL27" s="700">
        <f>-IF(OL11=1900,0,Capex!OL322)</f>
        <v>0</v>
      </c>
      <c r="OM27" s="700">
        <f>-IF(OM11=1900,0,Capex!OM322)</f>
        <v>0</v>
      </c>
      <c r="ON27" s="700">
        <f>-IF(ON11=1900,0,Capex!ON322)</f>
        <v>0</v>
      </c>
      <c r="OO27" s="700">
        <f>-IF(OO11=1900,0,Capex!OO322)</f>
        <v>0</v>
      </c>
      <c r="OP27" s="700">
        <f>-IF(OP11=1900,0,Capex!OP322)</f>
        <v>0</v>
      </c>
      <c r="OQ27" s="700">
        <f>-IF(OQ11=1900,0,Capex!OQ322)</f>
        <v>0</v>
      </c>
      <c r="OR27" s="700">
        <f>-IF(OR11=1900,0,Capex!OR322)</f>
        <v>0</v>
      </c>
      <c r="OS27" s="700">
        <f>-IF(OS11=1900,0,Capex!OS322)</f>
        <v>0</v>
      </c>
      <c r="OT27" s="700">
        <f>-IF(OT11=1900,0,Capex!OT322)</f>
        <v>0</v>
      </c>
      <c r="OU27" s="700">
        <f>-IF(OU11=1900,0,Capex!OU322)</f>
        <v>0</v>
      </c>
      <c r="OV27" s="700">
        <f>-IF(OV11=1900,0,Capex!OV322)</f>
        <v>0</v>
      </c>
      <c r="OW27" s="700">
        <f>-IF(OW11=1900,0,Capex!OW322)</f>
        <v>0</v>
      </c>
      <c r="OX27" s="700">
        <f>-IF(OX11=1900,0,Capex!OX322)</f>
        <v>0</v>
      </c>
      <c r="OY27" s="700">
        <f>-IF(OY11=1900,0,Capex!OY322)</f>
        <v>0</v>
      </c>
      <c r="OZ27" s="700">
        <f>-IF(OZ11=1900,0,Capex!OZ322)</f>
        <v>0</v>
      </c>
      <c r="PA27" s="700">
        <f>-IF(PA11=1900,0,Capex!PA322)</f>
        <v>0</v>
      </c>
      <c r="PB27" s="700">
        <f>-IF(PB11=1900,0,Capex!PB322)</f>
        <v>0</v>
      </c>
      <c r="PC27" s="700">
        <f>-IF(PC11=1900,0,Capex!PC322)</f>
        <v>0</v>
      </c>
      <c r="PD27" s="700">
        <f>-IF(PD11=1900,0,Capex!PD322)</f>
        <v>0</v>
      </c>
      <c r="PE27" s="700">
        <f>-IF(PE11=1900,0,Capex!PE322)</f>
        <v>0</v>
      </c>
      <c r="PF27" s="700">
        <f>-IF(PF11=1900,0,Capex!PF322)</f>
        <v>0</v>
      </c>
      <c r="PG27" s="700">
        <f>-IF(PG11=1900,0,Capex!PG322)</f>
        <v>0</v>
      </c>
      <c r="PH27" s="700">
        <f>-IF(PH11=1900,0,Capex!PH322)</f>
        <v>0</v>
      </c>
      <c r="PI27" s="700">
        <f>-IF(PI11=1900,0,Capex!PI322)</f>
        <v>0</v>
      </c>
      <c r="PJ27" s="700">
        <f>-IF(PJ11=1900,0,Capex!PJ322)</f>
        <v>0</v>
      </c>
      <c r="PK27" s="700">
        <f>-IF(PK11=1900,0,Capex!PK322)</f>
        <v>0</v>
      </c>
      <c r="PL27" s="700">
        <f>-IF(PL11=1900,0,Capex!PL322)</f>
        <v>0</v>
      </c>
      <c r="PM27" s="700">
        <f>-IF(PM11=1900,0,Capex!PM322)</f>
        <v>0</v>
      </c>
      <c r="PN27" s="700">
        <f>-IF(PN11=1900,0,Capex!PN322)</f>
        <v>0</v>
      </c>
      <c r="PO27" s="700">
        <f>-IF(PO11=1900,0,Capex!PO322)</f>
        <v>0</v>
      </c>
      <c r="PP27" s="700">
        <f>-IF(PP11=1900,0,Capex!PP322)</f>
        <v>0</v>
      </c>
      <c r="PQ27" s="700">
        <f>-IF(PQ11=1900,0,Capex!PQ322)</f>
        <v>0</v>
      </c>
      <c r="PR27" s="700">
        <f>-IF(PR11=1900,0,Capex!PR322)</f>
        <v>0</v>
      </c>
      <c r="PS27" s="700">
        <f>-IF(PS11=1900,0,Capex!PS322)</f>
        <v>0</v>
      </c>
      <c r="PT27" s="700">
        <f>-IF(PT11=1900,0,Capex!PT322)</f>
        <v>0</v>
      </c>
      <c r="PU27" s="700">
        <f>-IF(PU11=1900,0,Capex!PU322)</f>
        <v>0</v>
      </c>
      <c r="PV27" s="700">
        <f>-IF(PV11=1900,0,Capex!PV322)</f>
        <v>0</v>
      </c>
      <c r="PW27" s="700">
        <f>-IF(PW11=1900,0,Capex!PW322)</f>
        <v>0</v>
      </c>
      <c r="PX27" s="700">
        <f>-IF(PX11=1900,0,Capex!PX322)</f>
        <v>0</v>
      </c>
      <c r="PY27" s="700">
        <f>-IF(PY11=1900,0,Capex!PY322)</f>
        <v>0</v>
      </c>
      <c r="PZ27" s="700">
        <f>-IF(PZ11=1900,0,Capex!PZ322)</f>
        <v>0</v>
      </c>
      <c r="QA27" s="700">
        <f>-IF(QA11=1900,0,Capex!QA322)</f>
        <v>0</v>
      </c>
      <c r="QB27" s="700">
        <f>-IF(QB11=1900,0,Capex!QB322)</f>
        <v>0</v>
      </c>
      <c r="QC27" s="700">
        <f>-IF(QC11=1900,0,Capex!QC322)</f>
        <v>0</v>
      </c>
      <c r="QD27" s="700">
        <f>-IF(QD11=1900,0,Capex!QD322)</f>
        <v>0</v>
      </c>
      <c r="QE27" s="700">
        <f>-IF(QE11=1900,0,Capex!QE322)</f>
        <v>0</v>
      </c>
      <c r="QF27" s="700">
        <f>-IF(QF11=1900,0,Capex!QF322)</f>
        <v>0</v>
      </c>
      <c r="QG27" s="700">
        <f>-IF(QG11=1900,0,Capex!QG322)</f>
        <v>0</v>
      </c>
      <c r="QH27" s="700">
        <f>-IF(QH11=1900,0,Capex!QH322)</f>
        <v>0</v>
      </c>
      <c r="QI27" s="700">
        <f>-IF(QI11=1900,0,Capex!QI322)</f>
        <v>0</v>
      </c>
      <c r="QJ27" s="700">
        <f>-IF(QJ11=1900,0,Capex!QJ322)</f>
        <v>0</v>
      </c>
      <c r="QK27" s="700">
        <f>-IF(QK11=1900,0,Capex!QK322)</f>
        <v>0</v>
      </c>
      <c r="QL27" s="700">
        <f>-IF(QL11=1900,0,Capex!QL322)</f>
        <v>0</v>
      </c>
      <c r="QM27" s="700">
        <f>-IF(QM11=1900,0,Capex!QM322)</f>
        <v>0</v>
      </c>
      <c r="QN27" s="700">
        <f>-IF(QN11=1900,0,Capex!QN322)</f>
        <v>0</v>
      </c>
      <c r="QO27" s="700">
        <f>-IF(QO11=1900,0,Capex!QO322)</f>
        <v>0</v>
      </c>
      <c r="QP27" s="700">
        <f>-IF(QP11=1900,0,Capex!QP322)</f>
        <v>0</v>
      </c>
      <c r="QQ27" s="700">
        <f>-IF(QQ11=1900,0,Capex!QQ322)</f>
        <v>0</v>
      </c>
      <c r="QR27" s="700">
        <f>-IF(QR11=1900,0,Capex!QR322)</f>
        <v>0</v>
      </c>
      <c r="QS27" s="700">
        <f>-IF(QS11=1900,0,Capex!QS322)</f>
        <v>0</v>
      </c>
      <c r="QT27" s="700">
        <f>-IF(QT11=1900,0,Capex!QT322)</f>
        <v>0</v>
      </c>
      <c r="QU27" s="700">
        <f>-IF(QU11=1900,0,Capex!QU322)</f>
        <v>0</v>
      </c>
      <c r="QV27" s="700">
        <f>-IF(QV11=1900,0,Capex!QV322)</f>
        <v>0</v>
      </c>
      <c r="QW27" s="700">
        <f>-IF(QW11=1900,0,Capex!QW322)</f>
        <v>0</v>
      </c>
      <c r="QX27" s="700">
        <f>-IF(QX11=1900,0,Capex!QX322)</f>
        <v>0</v>
      </c>
      <c r="QY27" s="700">
        <f>-IF(QY11=1900,0,Capex!QY322)</f>
        <v>0</v>
      </c>
      <c r="QZ27" s="700">
        <f>-IF(QZ11=1900,0,Capex!QZ322)</f>
        <v>0</v>
      </c>
      <c r="RA27" s="700">
        <f>-IF(RA11=1900,0,Capex!RA322)</f>
        <v>0</v>
      </c>
      <c r="RB27" s="700">
        <f>-IF(RB11=1900,0,Capex!RB322)</f>
        <v>0</v>
      </c>
      <c r="RC27" s="700">
        <f>-IF(RC11=1900,0,Capex!RC322)</f>
        <v>0</v>
      </c>
      <c r="RD27" s="700">
        <f>-IF(RD11=1900,0,Capex!RD322)</f>
        <v>0</v>
      </c>
      <c r="RE27" s="700">
        <f>-IF(RE11=1900,0,Capex!RE322)</f>
        <v>0</v>
      </c>
      <c r="RF27" s="700">
        <f>-IF(RF11=1900,0,Capex!RF322)</f>
        <v>0</v>
      </c>
      <c r="RG27" s="700">
        <f>-IF(RG11=1900,0,Capex!RG322)</f>
        <v>0</v>
      </c>
      <c r="RH27" s="700">
        <f>-IF(RH11=1900,0,Capex!RH322)</f>
        <v>0</v>
      </c>
      <c r="RI27" s="700">
        <f>-IF(RI11=1900,0,Capex!RI322)</f>
        <v>0</v>
      </c>
      <c r="RJ27" s="700">
        <f>-IF(RJ11=1900,0,Capex!RJ322)</f>
        <v>0</v>
      </c>
      <c r="RK27" s="700">
        <f>-IF(RK11=1900,0,Capex!RK322)</f>
        <v>0</v>
      </c>
      <c r="RL27" s="700">
        <f>-IF(RL11=1900,0,Capex!RL322)</f>
        <v>0</v>
      </c>
      <c r="RM27" s="700">
        <f>-IF(RM11=1900,0,Capex!RM322)</f>
        <v>0</v>
      </c>
      <c r="RN27" s="700">
        <f>-IF(RN11=1900,0,Capex!RN322)</f>
        <v>0</v>
      </c>
      <c r="RO27" s="700">
        <f>-IF(RO11=1900,0,Capex!RO322)</f>
        <v>0</v>
      </c>
      <c r="RP27" s="700">
        <f>-IF(RP11=1900,0,Capex!RP322)</f>
        <v>0</v>
      </c>
      <c r="RQ27" s="700">
        <f>-IF(RQ11=1900,0,Capex!RQ322)</f>
        <v>0</v>
      </c>
      <c r="RR27" s="700">
        <f>-IF(RR11=1900,0,Capex!RR322)</f>
        <v>0</v>
      </c>
      <c r="RS27" s="700">
        <f>-IF(RS11=1900,0,Capex!RS322)</f>
        <v>0</v>
      </c>
      <c r="RT27" s="700">
        <f>-IF(RT11=1900,0,Capex!RT322)</f>
        <v>0</v>
      </c>
      <c r="RU27" s="700">
        <f>-IF(RU11=1900,0,Capex!RU322)</f>
        <v>0</v>
      </c>
      <c r="RV27" s="700">
        <f>-IF(RV11=1900,0,Capex!RV322)</f>
        <v>0</v>
      </c>
      <c r="RW27" s="700">
        <f>-IF(RW11=1900,0,Capex!RW322)</f>
        <v>0</v>
      </c>
      <c r="RX27" s="700">
        <f>-IF(RX11=1900,0,Capex!RX322)</f>
        <v>0</v>
      </c>
      <c r="RY27" s="700">
        <f>-IF(RY11=1900,0,Capex!RY322)</f>
        <v>0</v>
      </c>
      <c r="RZ27" s="700">
        <f>-IF(RZ11=1900,0,Capex!RZ322)</f>
        <v>0</v>
      </c>
      <c r="SA27" s="700">
        <f>-IF(SA11=1900,0,Capex!SA322)</f>
        <v>0</v>
      </c>
      <c r="SB27" s="700">
        <f>-IF(SB11=1900,0,Capex!SB322)</f>
        <v>0</v>
      </c>
      <c r="SC27" s="700">
        <f>-IF(SC11=1900,0,Capex!SC322)</f>
        <v>0</v>
      </c>
      <c r="SD27" s="700">
        <f>-IF(SD11=1900,0,Capex!SD322)</f>
        <v>0</v>
      </c>
      <c r="SE27" s="700">
        <f>-IF(SE11=1900,0,Capex!SE322)</f>
        <v>0</v>
      </c>
      <c r="SF27" s="700">
        <f>-IF(SF11=1900,0,Capex!SF322)</f>
        <v>0</v>
      </c>
      <c r="SG27" s="700">
        <f>-IF(SG11=1900,0,Capex!SG322)</f>
        <v>0</v>
      </c>
      <c r="SH27" s="700">
        <f>-IF(SH11=1900,0,Capex!SH322)</f>
        <v>0</v>
      </c>
      <c r="SI27" s="700">
        <f>-IF(SI11=1900,0,Capex!SI322)</f>
        <v>0</v>
      </c>
      <c r="SJ27" s="700">
        <f>-IF(SJ11=1900,0,Capex!SJ322)</f>
        <v>0</v>
      </c>
      <c r="SK27" s="700">
        <f>-IF(SK11=1900,0,Capex!SK322)</f>
        <v>0</v>
      </c>
      <c r="SL27" s="700">
        <f>-IF(SL11=1900,0,Capex!SL322)</f>
        <v>0</v>
      </c>
      <c r="SM27" s="700">
        <f>-IF(SM11=1900,0,Capex!SM322)</f>
        <v>0</v>
      </c>
      <c r="SN27" s="700">
        <f>-IF(SN11=1900,0,Capex!SN322)</f>
        <v>0</v>
      </c>
      <c r="SO27" s="700">
        <f>-IF(SO11=1900,0,Capex!SO322)</f>
        <v>0</v>
      </c>
      <c r="SP27" s="700">
        <f>-IF(SP11=1900,0,Capex!SP322)</f>
        <v>0</v>
      </c>
      <c r="SQ27" s="700">
        <f>-IF(SQ11=1900,0,Capex!SQ322)</f>
        <v>0</v>
      </c>
      <c r="SR27" s="700">
        <f>-IF(SR11=1900,0,Capex!SR322)</f>
        <v>0</v>
      </c>
      <c r="SS27" s="700">
        <f>-IF(SS11=1900,0,Capex!SS322)</f>
        <v>0</v>
      </c>
      <c r="ST27" s="700">
        <f>-IF(ST11=1900,0,Capex!ST322)</f>
        <v>0</v>
      </c>
      <c r="SU27" s="700">
        <f>-IF(SU11=1900,0,Capex!SU322)</f>
        <v>0</v>
      </c>
      <c r="SV27" s="700">
        <f>-IF(SV11=1900,0,Capex!SV322)</f>
        <v>0</v>
      </c>
      <c r="SW27" s="700">
        <f>-IF(SW11=1900,0,Capex!SW322)</f>
        <v>0</v>
      </c>
      <c r="SX27" s="700">
        <f>-IF(SX11=1900,0,Capex!SX322)</f>
        <v>0</v>
      </c>
      <c r="SY27" s="700">
        <f>-IF(SY11=1900,0,Capex!SY322)</f>
        <v>0</v>
      </c>
      <c r="SZ27" s="700">
        <f>-IF(SZ11=1900,0,Capex!SZ322)</f>
        <v>0</v>
      </c>
      <c r="TA27" s="700">
        <f>-IF(TA11=1900,0,Capex!TA322)</f>
        <v>0</v>
      </c>
      <c r="TB27" s="700">
        <f>-IF(TB11=1900,0,Capex!TB322)</f>
        <v>0</v>
      </c>
      <c r="TC27" s="700">
        <f>-IF(TC11=1900,0,Capex!TC322)</f>
        <v>0</v>
      </c>
      <c r="TD27" s="700">
        <f>-IF(TD11=1900,0,Capex!TD322)</f>
        <v>0</v>
      </c>
      <c r="TE27" s="700">
        <f>-IF(TE11=1900,0,Capex!TE322)</f>
        <v>0</v>
      </c>
      <c r="TF27" s="700">
        <f>-IF(TF11=1900,0,Capex!TF322)</f>
        <v>0</v>
      </c>
      <c r="TG27" s="700">
        <f>-IF(TG11=1900,0,Capex!TG322)</f>
        <v>0</v>
      </c>
      <c r="TH27" s="700">
        <f>-IF(TH11=1900,0,Capex!TH322)</f>
        <v>0</v>
      </c>
      <c r="TI27" s="700">
        <f>-IF(TI11=1900,0,Capex!TI322)</f>
        <v>0</v>
      </c>
      <c r="TJ27" s="700">
        <f>-IF(TJ11=1900,0,Capex!TJ322)</f>
        <v>0</v>
      </c>
      <c r="TK27" s="700">
        <f>-IF(TK11=1900,0,Capex!TK322)</f>
        <v>0</v>
      </c>
      <c r="TL27" s="700">
        <f>-IF(TL11=1900,0,Capex!TL322)</f>
        <v>0</v>
      </c>
      <c r="TM27" s="700">
        <f>-IF(TM11=1900,0,Capex!TM322)</f>
        <v>0</v>
      </c>
      <c r="TN27" s="700">
        <f>-IF(TN11=1900,0,Capex!TN322)</f>
        <v>0</v>
      </c>
      <c r="TO27" s="700">
        <f>-IF(TO11=1900,0,Capex!TO322)</f>
        <v>0</v>
      </c>
      <c r="TP27" s="700">
        <f>-IF(TP11=1900,0,Capex!TP322)</f>
        <v>0</v>
      </c>
      <c r="TQ27" s="700">
        <f>-IF(TQ11=1900,0,Capex!TQ322)</f>
        <v>0</v>
      </c>
      <c r="TR27" s="700">
        <f>-IF(TR11=1900,0,Capex!TR322)</f>
        <v>0</v>
      </c>
      <c r="TS27" s="700">
        <f>-IF(TS11=1900,0,Capex!TS322)</f>
        <v>0</v>
      </c>
      <c r="TT27" s="700">
        <f>-IF(TT11=1900,0,Capex!TT322)</f>
        <v>0</v>
      </c>
      <c r="TU27" s="700">
        <f>-IF(TU11=1900,0,Capex!TU322)</f>
        <v>0</v>
      </c>
      <c r="TV27" s="700">
        <f>-IF(TV11=1900,0,Capex!TV322)</f>
        <v>0</v>
      </c>
      <c r="TW27" s="700">
        <f>-IF(TW11=1900,0,Capex!TW322)</f>
        <v>0</v>
      </c>
      <c r="TX27" s="700">
        <f>-IF(TX11=1900,0,Capex!TX322)</f>
        <v>0</v>
      </c>
      <c r="TY27" s="700">
        <f>-IF(TY11=1900,0,Capex!TY322)</f>
        <v>0</v>
      </c>
      <c r="TZ27" s="700">
        <f>-IF(TZ11=1900,0,Capex!TZ322)</f>
        <v>0</v>
      </c>
      <c r="UA27" s="700">
        <f>-IF(UA11=1900,0,Capex!UA322)</f>
        <v>0</v>
      </c>
      <c r="UB27" s="700">
        <f>-IF(UB11=1900,0,Capex!UB322)</f>
        <v>0</v>
      </c>
      <c r="UC27" s="700">
        <f>-IF(UC11=1900,0,Capex!UC322)</f>
        <v>0</v>
      </c>
      <c r="UD27" s="700">
        <f>-IF(UD11=1900,0,Capex!UD322)</f>
        <v>0</v>
      </c>
      <c r="UE27" s="700">
        <f>-IF(UE11=1900,0,Capex!UE322)</f>
        <v>0</v>
      </c>
      <c r="UF27" s="700">
        <f>-IF(UF11=1900,0,Capex!UF322)</f>
        <v>0</v>
      </c>
      <c r="UG27" s="700">
        <f>-IF(UG11=1900,0,Capex!UG322)</f>
        <v>0</v>
      </c>
      <c r="UH27" s="700">
        <f>-IF(UH11=1900,0,Capex!UH322)</f>
        <v>0</v>
      </c>
      <c r="UI27" s="700">
        <f>-IF(UI11=1900,0,Capex!UI322)</f>
        <v>0</v>
      </c>
      <c r="UJ27" s="700">
        <f>-IF(UJ11=1900,0,Capex!UJ322)</f>
        <v>0</v>
      </c>
      <c r="UK27" s="700">
        <f>-IF(UK11=1900,0,Capex!UK322)</f>
        <v>0</v>
      </c>
      <c r="UL27" s="700">
        <f>-IF(UL11=1900,0,Capex!UL322)</f>
        <v>0</v>
      </c>
      <c r="UM27" s="700">
        <f>-IF(UM11=1900,0,Capex!UM322)</f>
        <v>0</v>
      </c>
      <c r="UN27" s="700">
        <f>-IF(UN11=1900,0,Capex!UN322)</f>
        <v>0</v>
      </c>
      <c r="UO27" s="700">
        <f>-IF(UO11=1900,0,Capex!UO322)</f>
        <v>0</v>
      </c>
      <c r="UP27" s="700">
        <f>-IF(UP11=1900,0,Capex!UP322)</f>
        <v>0</v>
      </c>
      <c r="UQ27" s="700">
        <f>-IF(UQ11=1900,0,Capex!UQ322)</f>
        <v>0</v>
      </c>
      <c r="UR27" s="700">
        <f>-IF(UR11=1900,0,Capex!UR322)</f>
        <v>0</v>
      </c>
      <c r="US27" s="700">
        <f>-IF(US11=1900,0,Capex!US322)</f>
        <v>0</v>
      </c>
      <c r="UT27" s="700">
        <f>-IF(UT11=1900,0,Capex!UT322)</f>
        <v>0</v>
      </c>
      <c r="UU27" s="700">
        <f>-IF(UU11=1900,0,Capex!UU322)</f>
        <v>0</v>
      </c>
      <c r="UV27" s="700">
        <f>-IF(UV11=1900,0,Capex!UV322)</f>
        <v>0</v>
      </c>
      <c r="UW27" s="700">
        <f>-IF(UW11=1900,0,Capex!UW322)</f>
        <v>0</v>
      </c>
      <c r="UX27" s="700">
        <f>-IF(UX11=1900,0,Capex!UX322)</f>
        <v>0</v>
      </c>
      <c r="UY27" s="700">
        <f>-IF(UY11=1900,0,Capex!UY322)</f>
        <v>0</v>
      </c>
      <c r="UZ27" s="700">
        <f>-IF(UZ11=1900,0,Capex!UZ322)</f>
        <v>0</v>
      </c>
      <c r="VA27" s="700">
        <f>-IF(VA11=1900,0,Capex!VA322)</f>
        <v>0</v>
      </c>
      <c r="VB27" s="700">
        <f>-IF(VB11=1900,0,Capex!VB322)</f>
        <v>0</v>
      </c>
      <c r="VC27" s="700">
        <f>-IF(VC11=1900,0,Capex!VC322)</f>
        <v>0</v>
      </c>
      <c r="VD27" s="700">
        <f>-IF(VD11=1900,0,Capex!VD322)</f>
        <v>0</v>
      </c>
      <c r="VE27" s="700">
        <f>-IF(VE11=1900,0,Capex!VE322)</f>
        <v>0</v>
      </c>
      <c r="VF27" s="700">
        <f>-IF(VF11=1900,0,Capex!VF322)</f>
        <v>0</v>
      </c>
      <c r="VG27" s="700">
        <f>-IF(VG11=1900,0,Capex!VG322)</f>
        <v>0</v>
      </c>
      <c r="VH27" s="700">
        <f>-IF(VH11=1900,0,Capex!VH322)</f>
        <v>0</v>
      </c>
      <c r="VI27" s="700">
        <f>-IF(VI11=1900,0,Capex!VI322)</f>
        <v>0</v>
      </c>
      <c r="VJ27" s="700">
        <f>-IF(VJ11=1900,0,Capex!VJ322)</f>
        <v>0</v>
      </c>
      <c r="VK27" s="700">
        <f>-IF(VK11=1900,0,Capex!VK322)</f>
        <v>0</v>
      </c>
      <c r="VL27" s="700">
        <f>-IF(VL11=1900,0,Capex!VL322)</f>
        <v>0</v>
      </c>
      <c r="VM27" s="700">
        <f>-IF(VM11=1900,0,Capex!VM322)</f>
        <v>0</v>
      </c>
      <c r="VN27" s="700">
        <f>-IF(VN11=1900,0,Capex!VN322)</f>
        <v>0</v>
      </c>
      <c r="VO27" s="700">
        <f>-IF(VO11=1900,0,Capex!VO322)</f>
        <v>0</v>
      </c>
      <c r="VP27" s="700">
        <f>-IF(VP11=1900,0,Capex!VP322)</f>
        <v>0</v>
      </c>
      <c r="VQ27" s="700">
        <f>-IF(VQ11=1900,0,Capex!VQ322)</f>
        <v>0</v>
      </c>
      <c r="VR27" s="700">
        <f>-IF(VR11=1900,0,Capex!VR322)</f>
        <v>0</v>
      </c>
      <c r="VS27" s="700">
        <f>-IF(VS11=1900,0,Capex!VS322)</f>
        <v>0</v>
      </c>
      <c r="VT27" s="700">
        <f>-IF(VT11=1900,0,Capex!VT322)</f>
        <v>0</v>
      </c>
      <c r="VU27" s="700">
        <f>-IF(VU11=1900,0,Capex!VU322)</f>
        <v>0</v>
      </c>
      <c r="VV27" s="700">
        <f>-IF(VV11=1900,0,Capex!VV322)</f>
        <v>0</v>
      </c>
      <c r="VW27" s="700">
        <f>-IF(VW11=1900,0,Capex!VW322)</f>
        <v>0</v>
      </c>
      <c r="VX27" s="700">
        <f>-IF(VX11=1900,0,Capex!VX322)</f>
        <v>0</v>
      </c>
      <c r="VY27" s="700">
        <f>-IF(VY11=1900,0,Capex!VY322)</f>
        <v>0</v>
      </c>
      <c r="VZ27" s="700">
        <f>-IF(VZ11=1900,0,Capex!VZ322)</f>
        <v>0</v>
      </c>
      <c r="WA27" s="700">
        <f>-IF(WA11=1900,0,Capex!WA322)</f>
        <v>0</v>
      </c>
      <c r="WB27" s="700">
        <f>-IF(WB11=1900,0,Capex!WB322)</f>
        <v>0</v>
      </c>
      <c r="WC27" s="700">
        <f>-IF(WC11=1900,0,Capex!WC322)</f>
        <v>0</v>
      </c>
      <c r="WD27" s="700">
        <f>-IF(WD11=1900,0,Capex!WD322)</f>
        <v>0</v>
      </c>
      <c r="WE27" s="700">
        <f>-IF(WE11=1900,0,Capex!WE322)</f>
        <v>0</v>
      </c>
      <c r="WF27" s="700">
        <f>-IF(WF11=1900,0,Capex!WF322)</f>
        <v>0</v>
      </c>
      <c r="WG27" s="700">
        <f>-IF(WG11=1900,0,Capex!WG322)</f>
        <v>0</v>
      </c>
      <c r="WH27" s="700">
        <f>-IF(WH11=1900,0,Capex!WH322)</f>
        <v>0</v>
      </c>
      <c r="WI27" s="700">
        <f>-IF(WI11=1900,0,Capex!WI322)</f>
        <v>0</v>
      </c>
      <c r="WJ27" s="700">
        <f>-IF(WJ11=1900,0,Capex!WJ322)</f>
        <v>0</v>
      </c>
      <c r="WK27" s="700">
        <f>-IF(WK11=1900,0,Capex!WK322)</f>
        <v>0</v>
      </c>
      <c r="WL27" s="700">
        <f>-IF(WL11=1900,0,Capex!WL322)</f>
        <v>0</v>
      </c>
      <c r="WM27" s="700">
        <f>-IF(WM11=1900,0,Capex!WM322)</f>
        <v>0</v>
      </c>
      <c r="WN27" s="700">
        <f>-IF(WN11=1900,0,Capex!WN322)</f>
        <v>0</v>
      </c>
      <c r="WO27" s="700">
        <f>-IF(WO11=1900,0,Capex!WO322)</f>
        <v>0</v>
      </c>
      <c r="WP27" s="700">
        <f>-IF(WP11=1900,0,Capex!WP322)</f>
        <v>0</v>
      </c>
      <c r="WQ27" s="700">
        <f>-IF(WQ11=1900,0,Capex!WQ322)</f>
        <v>0</v>
      </c>
      <c r="WR27" s="700">
        <f>-IF(WR11=1900,0,Capex!WR322)</f>
        <v>0</v>
      </c>
      <c r="WS27" s="700">
        <f>-IF(WS11=1900,0,Capex!WS322)</f>
        <v>0</v>
      </c>
      <c r="WT27" s="700">
        <f>-IF(WT11=1900,0,Capex!WT322)</f>
        <v>0</v>
      </c>
      <c r="WU27" s="700">
        <f>-IF(WU11=1900,0,Capex!WU322)</f>
        <v>0</v>
      </c>
      <c r="WV27" s="700">
        <f>-IF(WV11=1900,0,Capex!WV322)</f>
        <v>0</v>
      </c>
      <c r="WW27" s="700">
        <f>-IF(WW11=1900,0,Capex!WW322)</f>
        <v>0</v>
      </c>
      <c r="WX27" s="700">
        <f>-IF(WX11=1900,0,Capex!WX322)</f>
        <v>0</v>
      </c>
      <c r="WY27" s="700">
        <f>-IF(WY11=1900,0,Capex!WY322)</f>
        <v>0</v>
      </c>
      <c r="WZ27" s="700">
        <f>-IF(WZ11=1900,0,Capex!WZ322)</f>
        <v>0</v>
      </c>
      <c r="XA27" s="700">
        <f>-IF(XA11=1900,0,Capex!XA322)</f>
        <v>0</v>
      </c>
      <c r="XB27" s="700">
        <f>-IF(XB11=1900,0,Capex!XB322)</f>
        <v>0</v>
      </c>
      <c r="XC27" s="700">
        <f>-IF(XC11=1900,0,Capex!XC322)</f>
        <v>0</v>
      </c>
      <c r="XD27" s="700">
        <f>-IF(XD11=1900,0,Capex!XD322)</f>
        <v>0</v>
      </c>
      <c r="XE27" s="700">
        <f>-IF(XE11=1900,0,Capex!XE322)</f>
        <v>0</v>
      </c>
      <c r="XF27" s="700">
        <f>-IF(XF11=1900,0,Capex!XF322)</f>
        <v>0</v>
      </c>
      <c r="XG27" s="700">
        <f>-IF(XG11=1900,0,Capex!XG322)</f>
        <v>0</v>
      </c>
      <c r="XH27" s="700">
        <f>-IF(XH11=1900,0,Capex!XH322)</f>
        <v>0</v>
      </c>
      <c r="XI27" s="700">
        <f>-IF(XI11=1900,0,Capex!XI322)</f>
        <v>0</v>
      </c>
      <c r="XJ27" s="700">
        <f>-IF(XJ11=1900,0,Capex!XJ322)</f>
        <v>0</v>
      </c>
      <c r="XK27" s="700">
        <f>-IF(XK11=1900,0,Capex!XK322)</f>
        <v>0</v>
      </c>
      <c r="XL27" s="700">
        <f>-IF(XL11=1900,0,Capex!XL322)</f>
        <v>0</v>
      </c>
      <c r="XM27" s="700">
        <f>-IF(XM11=1900,0,Capex!XM322)</f>
        <v>0</v>
      </c>
      <c r="XN27" s="700">
        <f>-IF(XN11=1900,0,Capex!XN322)</f>
        <v>0</v>
      </c>
      <c r="XO27" s="700">
        <f>-IF(XO11=1900,0,Capex!XO322)</f>
        <v>0</v>
      </c>
      <c r="XP27" s="700">
        <f>-IF(XP11=1900,0,Capex!XP322)</f>
        <v>0</v>
      </c>
      <c r="XQ27" s="700">
        <f>-IF(XQ11=1900,0,Capex!XQ322)</f>
        <v>0</v>
      </c>
      <c r="XR27" s="700">
        <f>-IF(XR11=1900,0,Capex!XR322)</f>
        <v>0</v>
      </c>
      <c r="XS27" s="700">
        <f>-IF(XS11=1900,0,Capex!XS322)</f>
        <v>0</v>
      </c>
      <c r="XT27" s="700">
        <f>-IF(XT11=1900,0,Capex!XT322)</f>
        <v>0</v>
      </c>
      <c r="XU27" s="700">
        <f>-IF(XU11=1900,0,Capex!XU322)</f>
        <v>0</v>
      </c>
      <c r="XV27" s="700">
        <f>-IF(XV11=1900,0,Capex!XV322)</f>
        <v>0</v>
      </c>
      <c r="XW27" s="700">
        <f>-IF(XW11=1900,0,Capex!XW322)</f>
        <v>0</v>
      </c>
      <c r="XX27" s="700">
        <f>-IF(XX11=1900,0,Capex!XX322)</f>
        <v>0</v>
      </c>
      <c r="XY27" s="700">
        <f>-IF(XY11=1900,0,Capex!XY322)</f>
        <v>0</v>
      </c>
      <c r="XZ27" s="700">
        <f>-IF(XZ11=1900,0,Capex!XZ322)</f>
        <v>0</v>
      </c>
      <c r="YA27" s="700">
        <f>-IF(YA11=1900,0,Capex!YA322)</f>
        <v>0</v>
      </c>
      <c r="YB27" s="700">
        <f>-IF(YB11=1900,0,Capex!YB322)</f>
        <v>0</v>
      </c>
      <c r="YC27" s="700">
        <f>-IF(YC11=1900,0,Capex!YC322)</f>
        <v>0</v>
      </c>
      <c r="YD27" s="700">
        <f>-IF(YD11=1900,0,Capex!YD322)</f>
        <v>0</v>
      </c>
      <c r="YE27" s="700">
        <f>-IF(YE11=1900,0,Capex!YE322)</f>
        <v>0</v>
      </c>
      <c r="YF27" s="700">
        <f>-IF(YF11=1900,0,Capex!YF322)</f>
        <v>0</v>
      </c>
      <c r="YG27" s="700">
        <f>-IF(YG11=1900,0,Capex!YG322)</f>
        <v>0</v>
      </c>
      <c r="YH27" s="700">
        <f>-IF(YH11=1900,0,Capex!YH322)</f>
        <v>0</v>
      </c>
      <c r="YI27" s="700">
        <f>-IF(YI11=1900,0,Capex!YI322)</f>
        <v>0</v>
      </c>
      <c r="YJ27" s="700">
        <f>-IF(YJ11=1900,0,Capex!YJ322)</f>
        <v>0</v>
      </c>
      <c r="YK27" s="700">
        <f>-IF(YK11=1900,0,Capex!YK322)</f>
        <v>0</v>
      </c>
      <c r="YL27" s="700">
        <f>-IF(YL11=1900,0,Capex!YL322)</f>
        <v>0</v>
      </c>
      <c r="YM27" s="700">
        <f>-IF(YM11=1900,0,Capex!YM322)</f>
        <v>0</v>
      </c>
      <c r="YN27" s="700">
        <f>-IF(YN11=1900,0,Capex!YN322)</f>
        <v>0</v>
      </c>
      <c r="YO27" s="700">
        <f>-IF(YO11=1900,0,Capex!YO322)</f>
        <v>0</v>
      </c>
      <c r="YP27" s="700">
        <f>-IF(YP11=1900,0,Capex!YP322)</f>
        <v>0</v>
      </c>
      <c r="YQ27" s="700">
        <f>-IF(YQ11=1900,0,Capex!YQ322)</f>
        <v>0</v>
      </c>
      <c r="YR27" s="700">
        <f>-IF(YR11=1900,0,Capex!YR322)</f>
        <v>0</v>
      </c>
      <c r="YS27" s="700">
        <f>-IF(YS11=1900,0,Capex!YS322)</f>
        <v>0</v>
      </c>
      <c r="YT27" s="700">
        <f>-IF(YT11=1900,0,Capex!YT322)</f>
        <v>0</v>
      </c>
      <c r="YU27" s="700">
        <f>-IF(YU11=1900,0,Capex!YU322)</f>
        <v>0</v>
      </c>
      <c r="YV27" s="700">
        <f>-IF(YV11=1900,0,Capex!YV322)</f>
        <v>0</v>
      </c>
      <c r="YW27" s="700">
        <f>-IF(YW11=1900,0,Capex!YW322)</f>
        <v>0</v>
      </c>
      <c r="YX27" s="700">
        <f>-IF(YX11=1900,0,Capex!YX322)</f>
        <v>0</v>
      </c>
      <c r="YY27" s="700">
        <f>-IF(YY11=1900,0,Capex!YY322)</f>
        <v>0</v>
      </c>
      <c r="YZ27" s="700">
        <f>-IF(YZ11=1900,0,Capex!YZ322)</f>
        <v>0</v>
      </c>
      <c r="ZA27" s="700">
        <f>-IF(ZA11=1900,0,Capex!ZA322)</f>
        <v>0</v>
      </c>
      <c r="ZB27" s="700">
        <f>-IF(ZB11=1900,0,Capex!ZB322)</f>
        <v>0</v>
      </c>
      <c r="ZC27" s="700">
        <f>-IF(ZC11=1900,0,Capex!ZC322)</f>
        <v>0</v>
      </c>
      <c r="ZD27" s="700">
        <f>-IF(ZD11=1900,0,Capex!ZD322)</f>
        <v>0</v>
      </c>
      <c r="ZE27" s="700">
        <f>-IF(ZE11=1900,0,Capex!ZE322)</f>
        <v>0</v>
      </c>
      <c r="ZF27" s="700">
        <f>-IF(ZF11=1900,0,Capex!ZF322)</f>
        <v>0</v>
      </c>
      <c r="ZG27" s="700">
        <f>-IF(ZG11=1900,0,Capex!ZG322)</f>
        <v>0</v>
      </c>
      <c r="ZH27" s="700">
        <f>-IF(ZH11=1900,0,Capex!ZH322)</f>
        <v>0</v>
      </c>
      <c r="ZI27" s="700">
        <f>-IF(ZI11=1900,0,Capex!ZI322)</f>
        <v>0</v>
      </c>
      <c r="ZJ27" s="700">
        <f>-IF(ZJ11=1900,0,Capex!ZJ322)</f>
        <v>0</v>
      </c>
      <c r="ZK27" s="700">
        <f>-IF(ZK11=1900,0,Capex!ZK322)</f>
        <v>0</v>
      </c>
      <c r="ZL27" s="700">
        <f>-IF(ZL11=1900,0,Capex!ZL322)</f>
        <v>0</v>
      </c>
      <c r="ZM27" s="700">
        <f>-IF(ZM11=1900,0,Capex!ZM322)</f>
        <v>0</v>
      </c>
      <c r="ZN27" s="700">
        <f>-IF(ZN11=1900,0,Capex!ZN322)</f>
        <v>0</v>
      </c>
      <c r="ZO27" s="700">
        <f>-IF(ZO11=1900,0,Capex!ZO322)</f>
        <v>0</v>
      </c>
      <c r="ZP27" s="700">
        <f>-IF(ZP11=1900,0,Capex!ZP322)</f>
        <v>0</v>
      </c>
      <c r="ZQ27" s="700">
        <f>-IF(ZQ11=1900,0,Capex!ZQ322)</f>
        <v>0</v>
      </c>
      <c r="ZR27" s="700">
        <f>-IF(ZR11=1900,0,Capex!ZR322)</f>
        <v>0</v>
      </c>
      <c r="ZS27" s="700">
        <f>-IF(ZS11=1900,0,Capex!ZS322)</f>
        <v>0</v>
      </c>
      <c r="ZT27" s="700">
        <f>-IF(ZT11=1900,0,Capex!ZT322)</f>
        <v>0</v>
      </c>
      <c r="ZU27" s="700">
        <f>-IF(ZU11=1900,0,Capex!ZU322)</f>
        <v>0</v>
      </c>
      <c r="ZV27" s="700">
        <f>-IF(ZV11=1900,0,Capex!ZV322)</f>
        <v>0</v>
      </c>
      <c r="ZW27" s="700">
        <f>-IF(ZW11=1900,0,Capex!ZW322)</f>
        <v>0</v>
      </c>
      <c r="ZX27" s="700">
        <f>-IF(ZX11=1900,0,Capex!ZX322)</f>
        <v>0</v>
      </c>
      <c r="ZY27" s="700">
        <f>-IF(ZY11=1900,0,Capex!ZY322)</f>
        <v>0</v>
      </c>
      <c r="ZZ27" s="700">
        <f>-IF(ZZ11=1900,0,Capex!ZZ322)</f>
        <v>0</v>
      </c>
      <c r="AAA27" s="700">
        <f>-IF(AAA11=1900,0,Capex!AAA322)</f>
        <v>0</v>
      </c>
      <c r="AAB27" s="700">
        <f>-IF(AAB11=1900,0,Capex!AAB322)</f>
        <v>0</v>
      </c>
      <c r="AAC27" s="700">
        <f>-IF(AAC11=1900,0,Capex!AAC322)</f>
        <v>0</v>
      </c>
      <c r="AAD27" s="700">
        <f>-IF(AAD11=1900,0,Capex!AAD322)</f>
        <v>0</v>
      </c>
      <c r="AAE27" s="700">
        <f>-IF(AAE11=1900,0,Capex!AAE322)</f>
        <v>0</v>
      </c>
      <c r="AAF27" s="700">
        <f>-IF(AAF11=1900,0,Capex!AAF322)</f>
        <v>0</v>
      </c>
      <c r="AAG27" s="700">
        <f>-IF(AAG11=1900,0,Capex!AAG322)</f>
        <v>0</v>
      </c>
      <c r="AAH27" s="700">
        <f>-IF(AAH11=1900,0,Capex!AAH322)</f>
        <v>0</v>
      </c>
      <c r="AAI27" s="700">
        <f>-IF(AAI11=1900,0,Capex!AAI322)</f>
        <v>0</v>
      </c>
      <c r="AAJ27" s="700">
        <f>-IF(AAJ11=1900,0,Capex!AAJ322)</f>
        <v>0</v>
      </c>
      <c r="AAK27" s="700">
        <f>-IF(AAK11=1900,0,Capex!AAK322)</f>
        <v>0</v>
      </c>
      <c r="AAL27" s="700">
        <f>-IF(AAL11=1900,0,Capex!AAL322)</f>
        <v>0</v>
      </c>
      <c r="AAM27" s="700">
        <f>-IF(AAM11=1900,0,Capex!AAM322)</f>
        <v>0</v>
      </c>
      <c r="AAN27" s="700">
        <f>-IF(AAN11=1900,0,Capex!AAN322)</f>
        <v>0</v>
      </c>
      <c r="AAO27" s="700">
        <f>-IF(AAO11=1900,0,Capex!AAO322)</f>
        <v>0</v>
      </c>
      <c r="AAP27" s="700">
        <f>-IF(AAP11=1900,0,Capex!AAP322)</f>
        <v>0</v>
      </c>
      <c r="AAQ27" s="700">
        <f>-IF(AAQ11=1900,0,Capex!AAQ322)</f>
        <v>0</v>
      </c>
      <c r="AAR27" s="700">
        <f>-IF(AAR11=1900,0,Capex!AAR322)</f>
        <v>0</v>
      </c>
      <c r="AAS27" s="700">
        <f>-IF(AAS11=1900,0,Capex!AAS322)</f>
        <v>0</v>
      </c>
      <c r="AAT27" s="700">
        <f>-IF(AAT11=1900,0,Capex!AAT322)</f>
        <v>0</v>
      </c>
      <c r="AAU27" s="700">
        <f>-IF(AAU11=1900,0,Capex!AAU322)</f>
        <v>0</v>
      </c>
      <c r="AAV27" s="700">
        <f>-IF(AAV11=1900,0,Capex!AAV322)</f>
        <v>0</v>
      </c>
      <c r="AAW27" s="700">
        <f>-IF(AAW11=1900,0,Capex!AAW322)</f>
        <v>0</v>
      </c>
      <c r="AAX27" s="700">
        <f>-IF(AAX11=1900,0,Capex!AAX322)</f>
        <v>0</v>
      </c>
      <c r="AAY27" s="700">
        <f>-IF(AAY11=1900,0,Capex!AAY322)</f>
        <v>0</v>
      </c>
      <c r="AAZ27" s="700">
        <f>-IF(AAZ11=1900,0,Capex!AAZ322)</f>
        <v>0</v>
      </c>
      <c r="ABA27" s="700">
        <f>-IF(ABA11=1900,0,Capex!ABA322)</f>
        <v>0</v>
      </c>
      <c r="ABB27" s="700">
        <f>-IF(ABB11=1900,0,Capex!ABB322)</f>
        <v>0</v>
      </c>
      <c r="ABC27" s="700">
        <f>-IF(ABC11=1900,0,Capex!ABC322)</f>
        <v>0</v>
      </c>
      <c r="ABD27" s="700">
        <f>-IF(ABD11=1900,0,Capex!ABD322)</f>
        <v>0</v>
      </c>
      <c r="ABE27" s="700">
        <f>-IF(ABE11=1900,0,Capex!ABE322)</f>
        <v>0</v>
      </c>
      <c r="ABF27" s="700">
        <f>-IF(ABF11=1900,0,Capex!ABF322)</f>
        <v>0</v>
      </c>
      <c r="ABG27" s="700">
        <f>-IF(ABG11=1900,0,Capex!ABG322)</f>
        <v>0</v>
      </c>
      <c r="ABH27" s="700">
        <f>-IF(ABH11=1900,0,Capex!ABH322)</f>
        <v>0</v>
      </c>
      <c r="ABI27" s="700">
        <f>-IF(ABI11=1900,0,Capex!ABI322)</f>
        <v>0</v>
      </c>
      <c r="ABJ27" s="700">
        <f>-IF(ABJ11=1900,0,Capex!ABJ322)</f>
        <v>0</v>
      </c>
      <c r="ABK27" s="700">
        <f>-IF(ABK11=1900,0,Capex!ABK322)</f>
        <v>0</v>
      </c>
      <c r="ABL27" s="700">
        <f>-IF(ABL11=1900,0,Capex!ABL322)</f>
        <v>0</v>
      </c>
      <c r="ABM27" s="700">
        <f>-IF(ABM11=1900,0,Capex!ABM322)</f>
        <v>0</v>
      </c>
      <c r="ABN27" s="700">
        <f>-IF(ABN11=1900,0,Capex!ABN322)</f>
        <v>0</v>
      </c>
      <c r="ABO27" s="700">
        <f>-IF(ABO11=1900,0,Capex!ABO322)</f>
        <v>0</v>
      </c>
      <c r="ABP27" s="700">
        <f>-IF(ABP11=1900,0,Capex!ABP322)</f>
        <v>0</v>
      </c>
      <c r="ABQ27" s="700">
        <f>-IF(ABQ11=1900,0,Capex!ABQ322)</f>
        <v>0</v>
      </c>
      <c r="ABR27" s="700">
        <f>-IF(ABR11=1900,0,Capex!ABR322)</f>
        <v>0</v>
      </c>
      <c r="ABS27" s="700">
        <f>-IF(ABS11=1900,0,Capex!ABS322)</f>
        <v>0</v>
      </c>
      <c r="ABT27" s="700">
        <f>-IF(ABT11=1900,0,Capex!ABT322)</f>
        <v>0</v>
      </c>
      <c r="ABU27" s="700">
        <f>-IF(ABU11=1900,0,Capex!ABU322)</f>
        <v>0</v>
      </c>
      <c r="ABV27" s="700">
        <f>-IF(ABV11=1900,0,Capex!ABV322)</f>
        <v>0</v>
      </c>
      <c r="ABW27" s="700">
        <f>-IF(ABW11=1900,0,Capex!ABW322)</f>
        <v>0</v>
      </c>
      <c r="ABX27" s="700">
        <f>-IF(ABX11=1900,0,Capex!ABX322)</f>
        <v>0</v>
      </c>
      <c r="ABY27" s="700">
        <f>-IF(ABY11=1900,0,Capex!ABY322)</f>
        <v>0</v>
      </c>
      <c r="ABZ27" s="700">
        <f>-IF(ABZ11=1900,0,Capex!ABZ322)</f>
        <v>0</v>
      </c>
      <c r="ACA27" s="700">
        <f>-IF(ACA11=1900,0,Capex!ACA322)</f>
        <v>0</v>
      </c>
      <c r="ACB27" s="700">
        <f>-IF(ACB11=1900,0,Capex!ACB322)</f>
        <v>0</v>
      </c>
      <c r="ACC27" s="700">
        <f>-IF(ACC11=1900,0,Capex!ACC322)</f>
        <v>0</v>
      </c>
      <c r="ACD27" s="700">
        <f>-IF(ACD11=1900,0,Capex!ACD322)</f>
        <v>0</v>
      </c>
      <c r="ACE27" s="700">
        <f>-IF(ACE11=1900,0,Capex!ACE322)</f>
        <v>0</v>
      </c>
      <c r="ACF27" s="700">
        <f>-IF(ACF11=1900,0,Capex!ACF322)</f>
        <v>0</v>
      </c>
      <c r="ACG27" s="700">
        <f>-IF(ACG11=1900,0,Capex!ACG322)</f>
        <v>0</v>
      </c>
      <c r="ACH27" s="700">
        <f>-IF(ACH11=1900,0,Capex!ACH322)</f>
        <v>0</v>
      </c>
      <c r="ACI27" s="700">
        <f>-IF(ACI11=1900,0,Capex!ACI322)</f>
        <v>0</v>
      </c>
      <c r="ACJ27" s="700">
        <f>-IF(ACJ11=1900,0,Capex!ACJ322)</f>
        <v>0</v>
      </c>
      <c r="ACK27" s="700">
        <f>-IF(ACK11=1900,0,Capex!ACK322)</f>
        <v>0</v>
      </c>
      <c r="ACL27" s="700">
        <f>-IF(ACL11=1900,0,Capex!ACL322)</f>
        <v>0</v>
      </c>
      <c r="ACM27" s="700">
        <f>-IF(ACM11=1900,0,Capex!ACM322)</f>
        <v>0</v>
      </c>
      <c r="ACN27" s="700">
        <f>-IF(ACN11=1900,0,Capex!ACN322)</f>
        <v>0</v>
      </c>
      <c r="ACO27" s="700">
        <f>-IF(ACO11=1900,0,Capex!ACO322)</f>
        <v>0</v>
      </c>
      <c r="ACP27" s="700">
        <f>-IF(ACP11=1900,0,Capex!ACP322)</f>
        <v>0</v>
      </c>
      <c r="ACQ27" s="700">
        <f>-IF(ACQ11=1900,0,Capex!ACQ322)</f>
        <v>0</v>
      </c>
      <c r="ACR27" s="700">
        <f>-IF(ACR11=1900,0,Capex!ACR322)</f>
        <v>0</v>
      </c>
      <c r="ACS27" s="700">
        <f>-IF(ACS11=1900,0,Capex!ACS322)</f>
        <v>0</v>
      </c>
      <c r="ACT27" s="700">
        <f>-IF(ACT11=1900,0,Capex!ACT322)</f>
        <v>0</v>
      </c>
      <c r="ACU27" s="700">
        <f>-IF(ACU11=1900,0,Capex!ACU322)</f>
        <v>0</v>
      </c>
      <c r="ACV27" s="700">
        <f>-IF(ACV11=1900,0,Capex!ACV322)</f>
        <v>0</v>
      </c>
      <c r="ACW27" s="700">
        <f>-IF(ACW11=1900,0,Capex!ACW322)</f>
        <v>0</v>
      </c>
      <c r="ACX27" s="700">
        <f>-IF(ACX11=1900,0,Capex!ACX322)</f>
        <v>0</v>
      </c>
      <c r="ACY27" s="700">
        <f>-IF(ACY11=1900,0,Capex!ACY322)</f>
        <v>0</v>
      </c>
      <c r="ACZ27" s="700">
        <f>-IF(ACZ11=1900,0,Capex!ACZ322)</f>
        <v>0</v>
      </c>
      <c r="ADA27" s="700">
        <f>-IF(ADA11=1900,0,Capex!ADA322)</f>
        <v>0</v>
      </c>
      <c r="ADB27" s="700">
        <f>-IF(ADB11=1900,0,Capex!ADB322)</f>
        <v>0</v>
      </c>
      <c r="ADC27" s="700">
        <f>-IF(ADC11=1900,0,Capex!ADC322)</f>
        <v>0</v>
      </c>
      <c r="ADD27" s="700">
        <f>-IF(ADD11=1900,0,Capex!ADD322)</f>
        <v>0</v>
      </c>
      <c r="ADE27" s="700">
        <f>-IF(ADE11=1900,0,Capex!ADE322)</f>
        <v>0</v>
      </c>
      <c r="ADF27" s="700">
        <f>-IF(ADF11=1900,0,Capex!ADF322)</f>
        <v>0</v>
      </c>
      <c r="ADG27" s="700">
        <f>-IF(ADG11=1900,0,Capex!ADG322)</f>
        <v>0</v>
      </c>
      <c r="ADH27" s="700">
        <f>-IF(ADH11=1900,0,Capex!ADH322)</f>
        <v>0</v>
      </c>
      <c r="ADI27" s="700">
        <f>-IF(ADI11=1900,0,Capex!ADI322)</f>
        <v>0</v>
      </c>
      <c r="ADJ27" s="700">
        <f>-IF(ADJ11=1900,0,Capex!ADJ322)</f>
        <v>0</v>
      </c>
      <c r="ADK27" s="700">
        <f>-IF(ADK11=1900,0,Capex!ADK322)</f>
        <v>0</v>
      </c>
      <c r="ADL27" s="700">
        <f>-IF(ADL11=1900,0,Capex!ADL322)</f>
        <v>0</v>
      </c>
      <c r="ADM27" s="700">
        <f>-IF(ADM11=1900,0,Capex!ADM322)</f>
        <v>0</v>
      </c>
      <c r="ADN27" s="700">
        <f>-IF(ADN11=1900,0,Capex!ADN322)</f>
        <v>0</v>
      </c>
      <c r="ADO27" s="700">
        <f>-IF(ADO11=1900,0,Capex!ADO322)</f>
        <v>0</v>
      </c>
      <c r="ADP27" s="700">
        <f>-IF(ADP11=1900,0,Capex!ADP322)</f>
        <v>0</v>
      </c>
      <c r="ADQ27" s="700">
        <f>-IF(ADQ11=1900,0,Capex!ADQ322)</f>
        <v>0</v>
      </c>
      <c r="ADR27" s="700">
        <f>-IF(ADR11=1900,0,Capex!ADR322)</f>
        <v>0</v>
      </c>
      <c r="ADS27" s="700">
        <f>-IF(ADS11=1900,0,Capex!ADS322)</f>
        <v>0</v>
      </c>
      <c r="ADT27" s="700">
        <f>-IF(ADT11=1900,0,Capex!ADT322)</f>
        <v>0</v>
      </c>
      <c r="ADU27" s="700">
        <f>-IF(ADU11=1900,0,Capex!ADU322)</f>
        <v>0</v>
      </c>
      <c r="ADV27" s="700">
        <f>-IF(ADV11=1900,0,Capex!ADV322)</f>
        <v>0</v>
      </c>
      <c r="ADW27" s="700">
        <f>-IF(ADW11=1900,0,Capex!ADW322)</f>
        <v>0</v>
      </c>
      <c r="ADX27" s="700">
        <f>-IF(ADX11=1900,0,Capex!ADX322)</f>
        <v>0</v>
      </c>
      <c r="ADY27" s="700">
        <f>-IF(ADY11=1900,0,Capex!ADY322)</f>
        <v>0</v>
      </c>
      <c r="ADZ27" s="700">
        <f>-IF(ADZ11=1900,0,Capex!ADZ322)</f>
        <v>0</v>
      </c>
      <c r="AEA27" s="700">
        <f>-IF(AEA11=1900,0,Capex!AEA322)</f>
        <v>0</v>
      </c>
      <c r="AEB27" s="700">
        <f>-IF(AEB11=1900,0,Capex!AEB322)</f>
        <v>0</v>
      </c>
      <c r="AEC27" s="700">
        <f>-IF(AEC11=1900,0,Capex!AEC322)</f>
        <v>0</v>
      </c>
      <c r="AED27" s="700">
        <f>-IF(AED11=1900,0,Capex!AED322)</f>
        <v>0</v>
      </c>
      <c r="AEE27" s="700">
        <f>-IF(AEE11=1900,0,Capex!AEE322)</f>
        <v>0</v>
      </c>
      <c r="AEF27" s="700">
        <f>-IF(AEF11=1900,0,Capex!AEF322)</f>
        <v>0</v>
      </c>
      <c r="AEG27" s="700">
        <f>-IF(AEG11=1900,0,Capex!AEG322)</f>
        <v>0</v>
      </c>
      <c r="AEH27" s="700">
        <f>-IF(AEH11=1900,0,Capex!AEH322)</f>
        <v>0</v>
      </c>
      <c r="AEI27" s="700">
        <f>-IF(AEI11=1900,0,Capex!AEI322)</f>
        <v>0</v>
      </c>
      <c r="AEJ27" s="700">
        <f>-IF(AEJ11=1900,0,Capex!AEJ322)</f>
        <v>0</v>
      </c>
      <c r="AEK27" s="700">
        <f>-IF(AEK11=1900,0,Capex!AEK322)</f>
        <v>0</v>
      </c>
      <c r="AEL27" s="700">
        <f>-IF(AEL11=1900,0,Capex!AEL322)</f>
        <v>0</v>
      </c>
      <c r="AEM27" s="700">
        <f>-IF(AEM11=1900,0,Capex!AEM322)</f>
        <v>0</v>
      </c>
      <c r="AEN27" s="700">
        <f>-IF(AEN11=1900,0,Capex!AEN322)</f>
        <v>0</v>
      </c>
      <c r="AEO27" s="700">
        <f>-IF(AEO11=1900,0,Capex!AEO322)</f>
        <v>0</v>
      </c>
      <c r="AEP27" s="700">
        <f>-IF(AEP11=1900,0,Capex!AEP322)</f>
        <v>0</v>
      </c>
      <c r="AEQ27" s="700">
        <f>-IF(AEQ11=1900,0,Capex!AEQ322)</f>
        <v>0</v>
      </c>
      <c r="AER27" s="700">
        <f>-IF(AER11=1900,0,Capex!AER322)</f>
        <v>0</v>
      </c>
      <c r="AES27" s="700">
        <f>-IF(AES11=1900,0,Capex!AES322)</f>
        <v>0</v>
      </c>
      <c r="AET27" s="700">
        <f>-IF(AET11=1900,0,Capex!AET322)</f>
        <v>0</v>
      </c>
      <c r="AEU27" s="700">
        <f>-IF(AEU11=1900,0,Capex!AEU322)</f>
        <v>0</v>
      </c>
      <c r="AEV27" s="700">
        <f>-IF(AEV11=1900,0,Capex!AEV322)</f>
        <v>0</v>
      </c>
      <c r="AEW27" s="700">
        <f>-IF(AEW11=1900,0,Capex!AEW322)</f>
        <v>0</v>
      </c>
      <c r="AEX27" s="700">
        <f>-IF(AEX11=1900,0,Capex!AEX322)</f>
        <v>0</v>
      </c>
      <c r="AEY27" s="700">
        <f>-IF(AEY11=1900,0,Capex!AEY322)</f>
        <v>0</v>
      </c>
      <c r="AEZ27" s="700">
        <f>-IF(AEZ11=1900,0,Capex!AEZ322)</f>
        <v>0</v>
      </c>
      <c r="AFA27" s="700">
        <f>-IF(AFA11=1900,0,Capex!AFA322)</f>
        <v>0</v>
      </c>
      <c r="AFB27" s="700">
        <f>-IF(AFB11=1900,0,Capex!AFB322)</f>
        <v>0</v>
      </c>
      <c r="AFC27" s="700">
        <f>-IF(AFC11=1900,0,Capex!AFC322)</f>
        <v>0</v>
      </c>
      <c r="AFD27" s="700">
        <f>-IF(AFD11=1900,0,Capex!AFD322)</f>
        <v>0</v>
      </c>
      <c r="AFE27" s="700">
        <f>-IF(AFE11=1900,0,Capex!AFE322)</f>
        <v>0</v>
      </c>
      <c r="AFF27" s="700">
        <f>-IF(AFF11=1900,0,Capex!AFF322)</f>
        <v>0</v>
      </c>
      <c r="AFG27" s="700">
        <f>-IF(AFG11=1900,0,Capex!AFG322)</f>
        <v>0</v>
      </c>
      <c r="AFH27" s="700">
        <f>-IF(AFH11=1900,0,Capex!AFH322)</f>
        <v>0</v>
      </c>
      <c r="AFI27" s="700">
        <f>-IF(AFI11=1900,0,Capex!AFI322)</f>
        <v>0</v>
      </c>
      <c r="AFJ27" s="700">
        <f>-IF(AFJ11=1900,0,Capex!AFJ322)</f>
        <v>0</v>
      </c>
      <c r="AFK27" s="700">
        <f>-IF(AFK11=1900,0,Capex!AFK322)</f>
        <v>0</v>
      </c>
      <c r="AFL27" s="700">
        <f>-IF(AFL11=1900,0,Capex!AFL322)</f>
        <v>0</v>
      </c>
      <c r="AFM27" s="700">
        <f>-IF(AFM11=1900,0,Capex!AFM322)</f>
        <v>0</v>
      </c>
      <c r="AFN27" s="700">
        <f>-IF(AFN11=1900,0,Capex!AFN322)</f>
        <v>0</v>
      </c>
      <c r="AFO27" s="700">
        <f>-IF(AFO11=1900,0,Capex!AFO322)</f>
        <v>0</v>
      </c>
      <c r="AFP27" s="700">
        <f>-IF(AFP11=1900,0,Capex!AFP322)</f>
        <v>0</v>
      </c>
      <c r="AFQ27" s="700">
        <f>-IF(AFQ11=1900,0,Capex!AFQ322)</f>
        <v>0</v>
      </c>
      <c r="AFR27" s="700">
        <f>-IF(AFR11=1900,0,Capex!AFR322)</f>
        <v>0</v>
      </c>
      <c r="AFS27" s="700">
        <f>-IF(AFS11=1900,0,Capex!AFS322)</f>
        <v>0</v>
      </c>
      <c r="AFT27" s="700">
        <f>-IF(AFT11=1900,0,Capex!AFT322)</f>
        <v>0</v>
      </c>
      <c r="AFU27" s="700">
        <f>-IF(AFU11=1900,0,Capex!AFU322)</f>
        <v>0</v>
      </c>
      <c r="AFV27" s="700">
        <f>-IF(AFV11=1900,0,Capex!AFV322)</f>
        <v>0</v>
      </c>
      <c r="AFW27" s="700">
        <f>-IF(AFW11=1900,0,Capex!AFW322)</f>
        <v>0</v>
      </c>
      <c r="AFX27" s="700">
        <f>-IF(AFX11=1900,0,Capex!AFX322)</f>
        <v>0</v>
      </c>
      <c r="AFY27" s="700">
        <f>-IF(AFY11=1900,0,Capex!AFY322)</f>
        <v>0</v>
      </c>
      <c r="AFZ27" s="700">
        <f>-IF(AFZ11=1900,0,Capex!AFZ322)</f>
        <v>0</v>
      </c>
      <c r="AGA27" s="700">
        <f>-IF(AGA11=1900,0,Capex!AGA322)</f>
        <v>0</v>
      </c>
      <c r="AGB27" s="700">
        <f>-IF(AGB11=1900,0,Capex!AGB322)</f>
        <v>0</v>
      </c>
      <c r="AGC27" s="700">
        <f>-IF(AGC11=1900,0,Capex!AGC322)</f>
        <v>0</v>
      </c>
      <c r="AGD27" s="700">
        <f>-IF(AGD11=1900,0,Capex!AGD322)</f>
        <v>0</v>
      </c>
      <c r="AGE27" s="700">
        <f>-IF(AGE11=1900,0,Capex!AGE322)</f>
        <v>0</v>
      </c>
      <c r="AGF27" s="700">
        <f>-IF(AGF11=1900,0,Capex!AGF322)</f>
        <v>0</v>
      </c>
      <c r="AGG27" s="700">
        <f>-IF(AGG11=1900,0,Capex!AGG322)</f>
        <v>0</v>
      </c>
      <c r="AGH27" s="700">
        <f>-IF(AGH11=1900,0,Capex!AGH322)</f>
        <v>0</v>
      </c>
      <c r="AGI27" s="700">
        <f>-IF(AGI11=1900,0,Capex!AGI322)</f>
        <v>0</v>
      </c>
      <c r="AGJ27" s="700">
        <f>-IF(AGJ11=1900,0,Capex!AGJ322)</f>
        <v>0</v>
      </c>
      <c r="AGK27" s="700">
        <f>-IF(AGK11=1900,0,Capex!AGK322)</f>
        <v>0</v>
      </c>
      <c r="AGL27" s="700">
        <f>-IF(AGL11=1900,0,Capex!AGL322)</f>
        <v>0</v>
      </c>
      <c r="AGM27" s="700">
        <f>-IF(AGM11=1900,0,Capex!AGM322)</f>
        <v>0</v>
      </c>
      <c r="AGN27" s="700">
        <f>-IF(AGN11=1900,0,Capex!AGN322)</f>
        <v>0</v>
      </c>
      <c r="AGO27" s="700">
        <f>-IF(AGO11=1900,0,Capex!AGO322)</f>
        <v>0</v>
      </c>
      <c r="AGP27" s="700">
        <f>-IF(AGP11=1900,0,Capex!AGP322)</f>
        <v>0</v>
      </c>
      <c r="AGQ27" s="700">
        <f>-IF(AGQ11=1900,0,Capex!AGQ322)</f>
        <v>0</v>
      </c>
      <c r="AGR27" s="700">
        <f>-IF(AGR11=1900,0,Capex!AGR322)</f>
        <v>0</v>
      </c>
      <c r="AGS27" s="700">
        <f>-IF(AGS11=1900,0,Capex!AGS322)</f>
        <v>0</v>
      </c>
      <c r="AGT27" s="700">
        <f>-IF(AGT11=1900,0,Capex!AGT322)</f>
        <v>0</v>
      </c>
      <c r="AGU27" s="700">
        <f>-IF(AGU11=1900,0,Capex!AGU322)</f>
        <v>0</v>
      </c>
      <c r="AGV27" s="700">
        <f>-IF(AGV11=1900,0,Capex!AGV322)</f>
        <v>0</v>
      </c>
      <c r="AGW27" s="700">
        <f>-IF(AGW11=1900,0,Capex!AGW322)</f>
        <v>0</v>
      </c>
      <c r="AGX27" s="700">
        <f>-IF(AGX11=1900,0,Capex!AGX322)</f>
        <v>0</v>
      </c>
      <c r="AGY27" s="700">
        <f>-IF(AGY11=1900,0,Capex!AGY322)</f>
        <v>0</v>
      </c>
      <c r="AGZ27" s="700">
        <f>-IF(AGZ11=1900,0,Capex!AGZ322)</f>
        <v>0</v>
      </c>
      <c r="AHA27" s="700">
        <f>-IF(AHA11=1900,0,Capex!AHA322)</f>
        <v>0</v>
      </c>
      <c r="AHB27" s="700">
        <f>-IF(AHB11=1900,0,Capex!AHB322)</f>
        <v>0</v>
      </c>
      <c r="AHC27" s="700">
        <f>-IF(AHC11=1900,0,Capex!AHC322)</f>
        <v>0</v>
      </c>
      <c r="AHD27" s="700">
        <f>-IF(AHD11=1900,0,Capex!AHD322)</f>
        <v>0</v>
      </c>
      <c r="AHE27" s="700">
        <f>-IF(AHE11=1900,0,Capex!AHE322)</f>
        <v>0</v>
      </c>
      <c r="AHF27" s="700">
        <f>-IF(AHF11=1900,0,Capex!AHF322)</f>
        <v>0</v>
      </c>
      <c r="AHG27" s="700">
        <f>-IF(AHG11=1900,0,Capex!AHG322)</f>
        <v>0</v>
      </c>
      <c r="AHH27" s="700">
        <f>-IF(AHH11=1900,0,Capex!AHH322)</f>
        <v>0</v>
      </c>
      <c r="AHI27" s="700">
        <f>-IF(AHI11=1900,0,Capex!AHI322)</f>
        <v>0</v>
      </c>
      <c r="AHJ27" s="700">
        <f>-IF(AHJ11=1900,0,Capex!AHJ322)</f>
        <v>0</v>
      </c>
      <c r="AHK27" s="700">
        <f>-IF(AHK11=1900,0,Capex!AHK322)</f>
        <v>0</v>
      </c>
      <c r="AHL27" s="700">
        <f>-IF(AHL11=1900,0,Capex!AHL322)</f>
        <v>0</v>
      </c>
      <c r="AHM27" s="700">
        <f>-IF(AHM11=1900,0,Capex!AHM322)</f>
        <v>0</v>
      </c>
      <c r="AHN27" s="700">
        <f>-IF(AHN11=1900,0,Capex!AHN322)</f>
        <v>0</v>
      </c>
      <c r="AHO27" s="700">
        <f>-IF(AHO11=1900,0,Capex!AHO322)</f>
        <v>0</v>
      </c>
      <c r="AHP27" s="700">
        <f>-IF(AHP11=1900,0,Capex!AHP322)</f>
        <v>0</v>
      </c>
      <c r="AHQ27" s="700">
        <f>-IF(AHQ11=1900,0,Capex!AHQ322)</f>
        <v>0</v>
      </c>
      <c r="AHR27" s="700">
        <f>-IF(AHR11=1900,0,Capex!AHR322)</f>
        <v>0</v>
      </c>
      <c r="AHS27" s="700">
        <f>-IF(AHS11=1900,0,Capex!AHS322)</f>
        <v>0</v>
      </c>
      <c r="AHT27" s="700">
        <f>-IF(AHT11=1900,0,Capex!AHT322)</f>
        <v>0</v>
      </c>
      <c r="AHU27" s="700">
        <f>-IF(AHU11=1900,0,Capex!AHU322)</f>
        <v>0</v>
      </c>
      <c r="AHV27" s="700">
        <f>-IF(AHV11=1900,0,Capex!AHV322)</f>
        <v>0</v>
      </c>
      <c r="AHW27" s="700">
        <f>-IF(AHW11=1900,0,Capex!AHW322)</f>
        <v>0</v>
      </c>
      <c r="AHX27" s="700">
        <f>-IF(AHX11=1900,0,Capex!AHX322)</f>
        <v>0</v>
      </c>
      <c r="AHY27" s="700">
        <f>-IF(AHY11=1900,0,Capex!AHY322)</f>
        <v>0</v>
      </c>
      <c r="AHZ27" s="700">
        <f>-IF(AHZ11=1900,0,Capex!AHZ322)</f>
        <v>0</v>
      </c>
      <c r="AIA27" s="700">
        <f>-IF(AIA11=1900,0,Capex!AIA322)</f>
        <v>0</v>
      </c>
      <c r="AIB27" s="700">
        <f>-IF(AIB11=1900,0,Capex!AIB322)</f>
        <v>0</v>
      </c>
      <c r="AIC27" s="700">
        <f>-IF(AIC11=1900,0,Capex!AIC322)</f>
        <v>0</v>
      </c>
      <c r="AID27" s="700">
        <f>-IF(AID11=1900,0,Capex!AID322)</f>
        <v>0</v>
      </c>
      <c r="AIE27" s="700">
        <f>-IF(AIE11=1900,0,Capex!AIE322)</f>
        <v>0</v>
      </c>
      <c r="AIF27" s="700">
        <f>-IF(AIF11=1900,0,Capex!AIF322)</f>
        <v>0</v>
      </c>
      <c r="AIG27" s="700">
        <f>-IF(AIG11=1900,0,Capex!AIG322)</f>
        <v>0</v>
      </c>
      <c r="AIH27" s="700">
        <f>-IF(AIH11=1900,0,Capex!AIH322)</f>
        <v>0</v>
      </c>
      <c r="AII27" s="700">
        <f>-IF(AII11=1900,0,Capex!AII322)</f>
        <v>0</v>
      </c>
      <c r="AIJ27" s="700">
        <f>-IF(AIJ11=1900,0,Capex!AIJ322)</f>
        <v>0</v>
      </c>
      <c r="AIK27" s="700">
        <f>-IF(AIK11=1900,0,Capex!AIK322)</f>
        <v>0</v>
      </c>
      <c r="AIL27" s="700">
        <f>-IF(AIL11=1900,0,Capex!AIL322)</f>
        <v>0</v>
      </c>
      <c r="AIM27" s="700">
        <f>-IF(AIM11=1900,0,Capex!AIM322)</f>
        <v>0</v>
      </c>
      <c r="AIN27" s="700">
        <f>-IF(AIN11=1900,0,Capex!AIN322)</f>
        <v>0</v>
      </c>
      <c r="AIO27" s="700">
        <f>-IF(AIO11=1900,0,Capex!AIO322)</f>
        <v>0</v>
      </c>
      <c r="AIP27" s="700">
        <f>-IF(AIP11=1900,0,Capex!AIP322)</f>
        <v>0</v>
      </c>
      <c r="AIQ27" s="700">
        <f>-IF(AIQ11=1900,0,Capex!AIQ322)</f>
        <v>0</v>
      </c>
      <c r="AIR27" s="700">
        <f>-IF(AIR11=1900,0,Capex!AIR322)</f>
        <v>0</v>
      </c>
      <c r="AIS27" s="700">
        <f>-IF(AIS11=1900,0,Capex!AIS322)</f>
        <v>0</v>
      </c>
      <c r="AIT27" s="700">
        <f>-IF(AIT11=1900,0,Capex!AIT322)</f>
        <v>0</v>
      </c>
      <c r="AIU27" s="700">
        <f>-IF(AIU11=1900,0,Capex!AIU322)</f>
        <v>0</v>
      </c>
      <c r="AIV27" s="700">
        <f>-IF(AIV11=1900,0,Capex!AIV322)</f>
        <v>0</v>
      </c>
      <c r="AIW27" s="700">
        <f>-IF(AIW11=1900,0,Capex!AIW322)</f>
        <v>0</v>
      </c>
      <c r="AIX27" s="700">
        <f>-IF(AIX11=1900,0,Capex!AIX322)</f>
        <v>0</v>
      </c>
      <c r="AIY27" s="700">
        <f>-IF(AIY11=1900,0,Capex!AIY322)</f>
        <v>0</v>
      </c>
      <c r="AIZ27" s="700">
        <f>-IF(AIZ11=1900,0,Capex!AIZ322)</f>
        <v>0</v>
      </c>
      <c r="AJA27" s="700">
        <f>-IF(AJA11=1900,0,Capex!AJA322)</f>
        <v>0</v>
      </c>
      <c r="AJB27" s="700">
        <f>-IF(AJB11=1900,0,Capex!AJB322)</f>
        <v>0</v>
      </c>
      <c r="AJC27" s="700">
        <f>-IF(AJC11=1900,0,Capex!AJC322)</f>
        <v>0</v>
      </c>
      <c r="AJD27" s="700">
        <f>-IF(AJD11=1900,0,Capex!AJD322)</f>
        <v>0</v>
      </c>
      <c r="AJE27" s="700">
        <f>-IF(AJE11=1900,0,Capex!AJE322)</f>
        <v>0</v>
      </c>
      <c r="AJF27" s="700">
        <f>-IF(AJF11=1900,0,Capex!AJF322)</f>
        <v>0</v>
      </c>
      <c r="AJG27" s="700">
        <f>-IF(AJG11=1900,0,Capex!AJG322)</f>
        <v>0</v>
      </c>
      <c r="AJH27" s="700">
        <f>-IF(AJH11=1900,0,Capex!AJH322)</f>
        <v>0</v>
      </c>
      <c r="AJI27" s="700">
        <f>-IF(AJI11=1900,0,Capex!AJI322)</f>
        <v>0</v>
      </c>
      <c r="AJJ27" s="700">
        <f>-IF(AJJ11=1900,0,Capex!AJJ322)</f>
        <v>0</v>
      </c>
      <c r="AJK27" s="700">
        <f>-IF(AJK11=1900,0,Capex!AJK322)</f>
        <v>0</v>
      </c>
      <c r="AJL27" s="700">
        <f>-IF(AJL11=1900,0,Capex!AJL322)</f>
        <v>0</v>
      </c>
      <c r="AJM27" s="700">
        <f>-IF(AJM11=1900,0,Capex!AJM322)</f>
        <v>0</v>
      </c>
      <c r="AJN27" s="700">
        <f>-IF(AJN11=1900,0,Capex!AJN322)</f>
        <v>0</v>
      </c>
      <c r="AJO27" s="700">
        <f>-IF(AJO11=1900,0,Capex!AJO322)</f>
        <v>0</v>
      </c>
      <c r="AJP27" s="700">
        <f>-IF(AJP11=1900,0,Capex!AJP322)</f>
        <v>0</v>
      </c>
      <c r="AJQ27" s="700">
        <f>-IF(AJQ11=1900,0,Capex!AJQ322)</f>
        <v>0</v>
      </c>
      <c r="AJR27" s="700">
        <f>-IF(AJR11=1900,0,Capex!AJR322)</f>
        <v>0</v>
      </c>
      <c r="AJS27" s="700">
        <f>-IF(AJS11=1900,0,Capex!AJS322)</f>
        <v>0</v>
      </c>
      <c r="AJT27" s="700">
        <f>-IF(AJT11=1900,0,Capex!AJT322)</f>
        <v>0</v>
      </c>
      <c r="AJU27" s="700">
        <f>-IF(AJU11=1900,0,Capex!AJU322)</f>
        <v>0</v>
      </c>
      <c r="AJV27" s="700">
        <f>-IF(AJV11=1900,0,Capex!AJV322)</f>
        <v>0</v>
      </c>
      <c r="AJW27" s="700">
        <f>-IF(AJW11=1900,0,Capex!AJW322)</f>
        <v>0</v>
      </c>
      <c r="AJX27" s="700">
        <f>-IF(AJX11=1900,0,Capex!AJX322)</f>
        <v>0</v>
      </c>
      <c r="AJY27" s="700">
        <f>-IF(AJY11=1900,0,Capex!AJY322)</f>
        <v>0</v>
      </c>
      <c r="AJZ27" s="700">
        <f>-IF(AJZ11=1900,0,Capex!AJZ322)</f>
        <v>0</v>
      </c>
      <c r="AKA27" s="700">
        <f>-IF(AKA11=1900,0,Capex!AKA322)</f>
        <v>0</v>
      </c>
      <c r="AKB27" s="700">
        <f>-IF(AKB11=1900,0,Capex!AKB322)</f>
        <v>0</v>
      </c>
      <c r="AKC27" s="700">
        <f>-IF(AKC11=1900,0,Capex!AKC322)</f>
        <v>0</v>
      </c>
      <c r="AKD27" s="700">
        <f>-IF(AKD11=1900,0,Capex!AKD322)</f>
        <v>0</v>
      </c>
      <c r="AKE27" s="700">
        <f>-IF(AKE11=1900,0,Capex!AKE322)</f>
        <v>0</v>
      </c>
      <c r="AKF27" s="700">
        <f>-IF(AKF11=1900,0,Capex!AKF322)</f>
        <v>0</v>
      </c>
      <c r="AKG27" s="700">
        <f>-IF(AKG11=1900,0,Capex!AKG322)</f>
        <v>0</v>
      </c>
      <c r="AKH27" s="700">
        <f>-IF(AKH11=1900,0,Capex!AKH322)</f>
        <v>0</v>
      </c>
      <c r="AKI27" s="700">
        <f>-IF(AKI11=1900,0,Capex!AKI322)</f>
        <v>0</v>
      </c>
      <c r="AKJ27" s="700">
        <f>-IF(AKJ11=1900,0,Capex!AKJ322)</f>
        <v>0</v>
      </c>
      <c r="AKK27" s="700">
        <f>-IF(AKK11=1900,0,Capex!AKK322)</f>
        <v>0</v>
      </c>
      <c r="AKL27" s="700">
        <f>-IF(AKL11=1900,0,Capex!AKL322)</f>
        <v>0</v>
      </c>
      <c r="AKM27" s="700">
        <f>-IF(AKM11=1900,0,Capex!AKM322)</f>
        <v>0</v>
      </c>
      <c r="AKN27" s="700">
        <f>-IF(AKN11=1900,0,Capex!AKN322)</f>
        <v>0</v>
      </c>
      <c r="AKO27" s="700">
        <f>-IF(AKO11=1900,0,Capex!AKO322)</f>
        <v>0</v>
      </c>
      <c r="AKP27" s="700">
        <f>-IF(AKP11=1900,0,Capex!AKP322)</f>
        <v>0</v>
      </c>
      <c r="AKQ27" s="700">
        <f>-IF(AKQ11=1900,0,Capex!AKQ322)</f>
        <v>0</v>
      </c>
      <c r="AKR27" s="700">
        <f>-IF(AKR11=1900,0,Capex!AKR322)</f>
        <v>0</v>
      </c>
      <c r="AKS27" s="700">
        <f>-IF(AKS11=1900,0,Capex!AKS322)</f>
        <v>0</v>
      </c>
      <c r="AKT27" s="700">
        <f>-IF(AKT11=1900,0,Capex!AKT322)</f>
        <v>0</v>
      </c>
      <c r="AKU27" s="700">
        <f>-IF(AKU11=1900,0,Capex!AKU322)</f>
        <v>0</v>
      </c>
      <c r="AKV27" s="700">
        <f>-IF(AKV11=1900,0,Capex!AKV322)</f>
        <v>0</v>
      </c>
      <c r="AKW27" s="700">
        <f>-IF(AKW11=1900,0,Capex!AKW322)</f>
        <v>0</v>
      </c>
      <c r="AKX27" s="700">
        <f>-IF(AKX11=1900,0,Capex!AKX322)</f>
        <v>0</v>
      </c>
      <c r="AKY27" s="700">
        <f>-IF(AKY11=1900,0,Capex!AKY322)</f>
        <v>0</v>
      </c>
      <c r="AKZ27" s="700">
        <f>-IF(AKZ11=1900,0,Capex!AKZ322)</f>
        <v>0</v>
      </c>
      <c r="ALA27" s="700">
        <f>-IF(ALA11=1900,0,Capex!ALA322)</f>
        <v>0</v>
      </c>
      <c r="ALB27" s="700">
        <f>-IF(ALB11=1900,0,Capex!ALB322)</f>
        <v>0</v>
      </c>
      <c r="ALC27" s="700">
        <f>-IF(ALC11=1900,0,Capex!ALC322)</f>
        <v>0</v>
      </c>
      <c r="ALD27" s="700">
        <f>-IF(ALD11=1900,0,Capex!ALD322)</f>
        <v>0</v>
      </c>
      <c r="ALE27" s="700">
        <f>-IF(ALE11=1900,0,Capex!ALE322)</f>
        <v>0</v>
      </c>
      <c r="ALF27" s="700">
        <f>-IF(ALF11=1900,0,Capex!ALF322)</f>
        <v>0</v>
      </c>
      <c r="ALG27" s="700">
        <f>-IF(ALG11=1900,0,Capex!ALG322)</f>
        <v>0</v>
      </c>
      <c r="ALH27" s="700">
        <f>-IF(ALH11=1900,0,Capex!ALH322)</f>
        <v>0</v>
      </c>
      <c r="ALI27" s="700">
        <f>-IF(ALI11=1900,0,Capex!ALI322)</f>
        <v>0</v>
      </c>
      <c r="ALJ27" s="700">
        <f>-IF(ALJ11=1900,0,Capex!ALJ322)</f>
        <v>0</v>
      </c>
      <c r="ALK27" s="700">
        <f>-IF(ALK11=1900,0,Capex!ALK322)</f>
        <v>0</v>
      </c>
      <c r="ALL27" s="700">
        <f>-IF(ALL11=1900,0,Capex!ALL322)</f>
        <v>0</v>
      </c>
      <c r="ALM27" s="700">
        <f>-IF(ALM11=1900,0,Capex!ALM322)</f>
        <v>0</v>
      </c>
      <c r="ALN27" s="700">
        <f>-IF(ALN11=1900,0,Capex!ALN322)</f>
        <v>0</v>
      </c>
      <c r="ALO27" s="700">
        <f>-IF(ALO11=1900,0,Capex!ALO322)</f>
        <v>0</v>
      </c>
      <c r="ALP27" s="700">
        <f>-IF(ALP11=1900,0,Capex!ALP322)</f>
        <v>0</v>
      </c>
      <c r="ALQ27" s="700">
        <f>-IF(ALQ11=1900,0,Capex!ALQ322)</f>
        <v>0</v>
      </c>
      <c r="ALR27" s="700">
        <f>-IF(ALR11=1900,0,Capex!ALR322)</f>
        <v>0</v>
      </c>
      <c r="ALS27" s="700">
        <f>-IF(ALS11=1900,0,Capex!ALS322)</f>
        <v>0</v>
      </c>
      <c r="ALT27" s="700">
        <f>-IF(ALT11=1900,0,Capex!ALT322)</f>
        <v>0</v>
      </c>
      <c r="ALU27" s="700">
        <f>-IF(ALU11=1900,0,Capex!ALU322)</f>
        <v>0</v>
      </c>
      <c r="ALV27" s="700">
        <f>-IF(ALV11=1900,0,Capex!ALV322)</f>
        <v>0</v>
      </c>
      <c r="ALW27" s="700">
        <f>-IF(ALW11=1900,0,Capex!ALW322)</f>
        <v>0</v>
      </c>
      <c r="ALX27" s="700">
        <f>-IF(ALX11=1900,0,Capex!ALX322)</f>
        <v>0</v>
      </c>
      <c r="ALY27" s="700">
        <f>-IF(ALY11=1900,0,Capex!ALY322)</f>
        <v>0</v>
      </c>
      <c r="ALZ27" s="700">
        <f>-IF(ALZ11=1900,0,Capex!ALZ322)</f>
        <v>0</v>
      </c>
      <c r="AMA27" s="700">
        <f>-IF(AMA11=1900,0,Capex!AMA322)</f>
        <v>0</v>
      </c>
      <c r="AMB27" s="700">
        <f>-IF(AMB11=1900,0,Capex!AMB322)</f>
        <v>0</v>
      </c>
      <c r="AMC27" s="700">
        <f>-IF(AMC11=1900,0,Capex!AMC322)</f>
        <v>0</v>
      </c>
      <c r="AMD27" s="700">
        <f>-IF(AMD11=1900,0,Capex!AMD322)</f>
        <v>0</v>
      </c>
      <c r="AME27" s="700">
        <f>-IF(AME11=1900,0,Capex!AME322)</f>
        <v>0</v>
      </c>
      <c r="AMF27" s="700">
        <f>-IF(AMF11=1900,0,Capex!AMF322)</f>
        <v>0</v>
      </c>
      <c r="AMG27" s="700">
        <f>-IF(AMG11=1900,0,Capex!AMG322)</f>
        <v>0</v>
      </c>
      <c r="AMH27" s="700">
        <f>-IF(AMH11=1900,0,Capex!AMH322)</f>
        <v>0</v>
      </c>
      <c r="AMI27" s="700">
        <f>-IF(AMI11=1900,0,Capex!AMI322)</f>
        <v>0</v>
      </c>
      <c r="AMJ27" s="700">
        <f>-IF(AMJ11=1900,0,Capex!AMJ322)</f>
        <v>0</v>
      </c>
      <c r="AMK27" s="700">
        <f>-IF(AMK11=1900,0,Capex!AMK322)</f>
        <v>0</v>
      </c>
      <c r="AML27" s="700">
        <f>-IF(AML11=1900,0,Capex!AML322)</f>
        <v>0</v>
      </c>
      <c r="AMM27" s="700">
        <f>-IF(AMM11=1900,0,Capex!AMM322)</f>
        <v>0</v>
      </c>
      <c r="AMN27" s="700">
        <f>-IF(AMN11=1900,0,Capex!AMN322)</f>
        <v>0</v>
      </c>
      <c r="AMO27" s="700">
        <f>-IF(AMO11=1900,0,Capex!AMO322)</f>
        <v>0</v>
      </c>
      <c r="AMP27" s="700">
        <f>-IF(AMP11=1900,0,Capex!AMP322)</f>
        <v>0</v>
      </c>
      <c r="AMQ27" s="700">
        <f>-IF(AMQ11=1900,0,Capex!AMQ322)</f>
        <v>0</v>
      </c>
      <c r="AMR27" s="700">
        <f>-IF(AMR11=1900,0,Capex!AMR322)</f>
        <v>0</v>
      </c>
      <c r="AMS27" s="700">
        <f>-IF(AMS11=1900,0,Capex!AMS322)</f>
        <v>0</v>
      </c>
      <c r="AMT27" s="700">
        <f>-IF(AMT11=1900,0,Capex!AMT322)</f>
        <v>0</v>
      </c>
      <c r="AMU27" s="700">
        <f>-IF(AMU11=1900,0,Capex!AMU322)</f>
        <v>0</v>
      </c>
      <c r="AMV27" s="700">
        <f>-IF(AMV11=1900,0,Capex!AMV322)</f>
        <v>0</v>
      </c>
      <c r="AMW27" s="700">
        <f>-IF(AMW11=1900,0,Capex!AMW322)</f>
        <v>0</v>
      </c>
      <c r="AMX27" s="700">
        <f>-IF(AMX11=1900,0,Capex!AMX322)</f>
        <v>0</v>
      </c>
      <c r="AMY27" s="700">
        <f>-IF(AMY11=1900,0,Capex!AMY322)</f>
        <v>0</v>
      </c>
      <c r="AMZ27" s="700">
        <f>-IF(AMZ11=1900,0,Capex!AMZ322)</f>
        <v>0</v>
      </c>
      <c r="ANA27" s="700">
        <f>-IF(ANA11=1900,0,Capex!ANA322)</f>
        <v>0</v>
      </c>
      <c r="ANB27" s="700">
        <f>-IF(ANB11=1900,0,Capex!ANB322)</f>
        <v>0</v>
      </c>
      <c r="ANC27" s="700">
        <f>-IF(ANC11=1900,0,Capex!ANC322)</f>
        <v>0</v>
      </c>
      <c r="AND27" s="700">
        <f>-IF(AND11=1900,0,Capex!AND322)</f>
        <v>0</v>
      </c>
      <c r="ANE27" s="700">
        <f>-IF(ANE11=1900,0,Capex!ANE322)</f>
        <v>0</v>
      </c>
      <c r="ANF27" s="700">
        <f>-IF(ANF11=1900,0,Capex!ANF322)</f>
        <v>0</v>
      </c>
      <c r="ANG27" s="700">
        <f>-IF(ANG11=1900,0,Capex!ANG322)</f>
        <v>0</v>
      </c>
      <c r="ANH27" s="700">
        <f>-IF(ANH11=1900,0,Capex!ANH322)</f>
        <v>0</v>
      </c>
      <c r="ANI27" s="700">
        <f>-IF(ANI11=1900,0,Capex!ANI322)</f>
        <v>0</v>
      </c>
      <c r="ANJ27" s="700">
        <f>-IF(ANJ11=1900,0,Capex!ANJ322)</f>
        <v>0</v>
      </c>
      <c r="ANK27" s="700">
        <f>-IF(ANK11=1900,0,Capex!ANK322)</f>
        <v>0</v>
      </c>
      <c r="ANL27" s="700">
        <f>-IF(ANL11=1900,0,Capex!ANL322)</f>
        <v>0</v>
      </c>
      <c r="ANM27" s="700">
        <f>-IF(ANM11=1900,0,Capex!ANM322)</f>
        <v>0</v>
      </c>
      <c r="ANN27" s="700">
        <f>-IF(ANN11=1900,0,Capex!ANN322)</f>
        <v>0</v>
      </c>
      <c r="ANO27" s="700">
        <f>-IF(ANO11=1900,0,Capex!ANO322)</f>
        <v>0</v>
      </c>
      <c r="ANP27" s="700">
        <f>-IF(ANP11=1900,0,Capex!ANP322)</f>
        <v>0</v>
      </c>
      <c r="ANQ27" s="700">
        <f>-IF(ANQ11=1900,0,Capex!ANQ322)</f>
        <v>0</v>
      </c>
      <c r="ANR27" s="700">
        <f>-IF(ANR11=1900,0,Capex!ANR322)</f>
        <v>0</v>
      </c>
      <c r="ANS27" s="700">
        <f>-IF(ANS11=1900,0,Capex!ANS322)</f>
        <v>0</v>
      </c>
      <c r="ANT27" s="700">
        <f>-IF(ANT11=1900,0,Capex!ANT322)</f>
        <v>0</v>
      </c>
      <c r="ANU27" s="700">
        <f>-IF(ANU11=1900,0,Capex!ANU322)</f>
        <v>0</v>
      </c>
      <c r="ANV27" s="700">
        <f>-IF(ANV11=1900,0,Capex!ANV322)</f>
        <v>0</v>
      </c>
      <c r="ANW27" s="700">
        <f>-IF(ANW11=1900,0,Capex!ANW322)</f>
        <v>0</v>
      </c>
      <c r="ANX27" s="700">
        <f>-IF(ANX11=1900,0,Capex!ANX322)</f>
        <v>0</v>
      </c>
      <c r="ANY27" s="700">
        <f>-IF(ANY11=1900,0,Capex!ANY322)</f>
        <v>0</v>
      </c>
      <c r="ANZ27" s="700">
        <f>-IF(ANZ11=1900,0,Capex!ANZ322)</f>
        <v>0</v>
      </c>
      <c r="AOA27" s="700">
        <f>-IF(AOA11=1900,0,Capex!AOA322)</f>
        <v>0</v>
      </c>
      <c r="AOB27" s="700">
        <f>-IF(AOB11=1900,0,Capex!AOB322)</f>
        <v>0</v>
      </c>
      <c r="AOC27" s="700">
        <f>-IF(AOC11=1900,0,Capex!AOC322)</f>
        <v>0</v>
      </c>
      <c r="AOD27" s="700">
        <f>-IF(AOD11=1900,0,Capex!AOD322)</f>
        <v>0</v>
      </c>
      <c r="AOE27" s="700">
        <f>-IF(AOE11=1900,0,Capex!AOE322)</f>
        <v>0</v>
      </c>
      <c r="AOF27" s="700">
        <f>-IF(AOF11=1900,0,Capex!AOF322)</f>
        <v>0</v>
      </c>
      <c r="AOG27" s="700">
        <f>-IF(AOG11=1900,0,Capex!AOG322)</f>
        <v>0</v>
      </c>
      <c r="AOH27" s="700">
        <f>-IF(AOH11=1900,0,Capex!AOH322)</f>
        <v>0</v>
      </c>
      <c r="AOI27" s="700">
        <f>-IF(AOI11=1900,0,Capex!AOI322)</f>
        <v>0</v>
      </c>
      <c r="AOJ27" s="700">
        <f>-IF(AOJ11=1900,0,Capex!AOJ322)</f>
        <v>0</v>
      </c>
      <c r="AOK27" s="700">
        <f>-IF(AOK11=1900,0,Capex!AOK322)</f>
        <v>0</v>
      </c>
      <c r="AOL27" s="700">
        <f>-IF(AOL11=1900,0,Capex!AOL322)</f>
        <v>0</v>
      </c>
      <c r="AOM27" s="700">
        <f>-IF(AOM11=1900,0,Capex!AOM322)</f>
        <v>0</v>
      </c>
      <c r="AON27" s="700">
        <f>-IF(AON11=1900,0,Capex!AON322)</f>
        <v>0</v>
      </c>
      <c r="AOO27" s="700">
        <f>-IF(AOO11=1900,0,Capex!AOO322)</f>
        <v>0</v>
      </c>
      <c r="AOP27" s="700">
        <f>-IF(AOP11=1900,0,Capex!AOP322)</f>
        <v>0</v>
      </c>
      <c r="AOQ27" s="700">
        <f>-IF(AOQ11=1900,0,Capex!AOQ322)</f>
        <v>0</v>
      </c>
      <c r="AOR27" s="700">
        <f>-IF(AOR11=1900,0,Capex!AOR322)</f>
        <v>0</v>
      </c>
      <c r="AOS27" s="700">
        <f>-IF(AOS11=1900,0,Capex!AOS322)</f>
        <v>0</v>
      </c>
      <c r="AOT27" s="700">
        <f>-IF(AOT11=1900,0,Capex!AOT322)</f>
        <v>0</v>
      </c>
      <c r="AOU27" s="700">
        <f>-IF(AOU11=1900,0,Capex!AOU322)</f>
        <v>0</v>
      </c>
      <c r="AOV27" s="700">
        <f>-IF(AOV11=1900,0,Capex!AOV322)</f>
        <v>0</v>
      </c>
      <c r="AOW27" s="700">
        <f>-IF(AOW11=1900,0,Capex!AOW322)</f>
        <v>0</v>
      </c>
      <c r="AOX27" s="700">
        <f>-IF(AOX11=1900,0,Capex!AOX322)</f>
        <v>0</v>
      </c>
      <c r="AOY27" s="700">
        <f>-IF(AOY11=1900,0,Capex!AOY322)</f>
        <v>0</v>
      </c>
      <c r="AOZ27" s="700">
        <f>-IF(AOZ11=1900,0,Capex!AOZ322)</f>
        <v>0</v>
      </c>
      <c r="APA27" s="700">
        <f>-IF(APA11=1900,0,Capex!APA322)</f>
        <v>0</v>
      </c>
      <c r="APB27" s="700">
        <f>-IF(APB11=1900,0,Capex!APB322)</f>
        <v>0</v>
      </c>
      <c r="APC27" s="700">
        <f>-IF(APC11=1900,0,Capex!APC322)</f>
        <v>0</v>
      </c>
      <c r="APD27" s="700">
        <f>-IF(APD11=1900,0,Capex!APD322)</f>
        <v>0</v>
      </c>
      <c r="APE27" s="700">
        <f>-IF(APE11=1900,0,Capex!APE322)</f>
        <v>0</v>
      </c>
      <c r="APF27" s="700">
        <f>-IF(APF11=1900,0,Capex!APF322)</f>
        <v>0</v>
      </c>
      <c r="APG27" s="700">
        <f>-IF(APG11=1900,0,Capex!APG322)</f>
        <v>0</v>
      </c>
      <c r="APH27" s="700">
        <f>-IF(APH11=1900,0,Capex!APH322)</f>
        <v>0</v>
      </c>
      <c r="API27" s="700">
        <f>-IF(API11=1900,0,Capex!API322)</f>
        <v>0</v>
      </c>
      <c r="APJ27" s="700">
        <f>-IF(APJ11=1900,0,Capex!APJ322)</f>
        <v>0</v>
      </c>
      <c r="APK27" s="700">
        <f>-IF(APK11=1900,0,Capex!APK322)</f>
        <v>0</v>
      </c>
      <c r="APL27" s="700">
        <f>-IF(APL11=1900,0,Capex!APL322)</f>
        <v>0</v>
      </c>
      <c r="APM27" s="700">
        <f>-IF(APM11=1900,0,Capex!APM322)</f>
        <v>0</v>
      </c>
      <c r="APN27" s="700">
        <f>-IF(APN11=1900,0,Capex!APN322)</f>
        <v>0</v>
      </c>
      <c r="APO27" s="700">
        <f>-IF(APO11=1900,0,Capex!APO322)</f>
        <v>0</v>
      </c>
      <c r="APP27" s="700">
        <f>-IF(APP11=1900,0,Capex!APP322)</f>
        <v>0</v>
      </c>
      <c r="APQ27" s="700">
        <f>-IF(APQ11=1900,0,Capex!APQ322)</f>
        <v>0</v>
      </c>
      <c r="APR27" s="700">
        <f>-IF(APR11=1900,0,Capex!APR322)</f>
        <v>0</v>
      </c>
      <c r="APS27" s="700">
        <f>-IF(APS11=1900,0,Capex!APS322)</f>
        <v>0</v>
      </c>
      <c r="APT27" s="700">
        <f>-IF(APT11=1900,0,Capex!APT322)</f>
        <v>0</v>
      </c>
      <c r="APU27" s="700">
        <f>-IF(APU11=1900,0,Capex!APU322)</f>
        <v>0</v>
      </c>
      <c r="APV27" s="700">
        <f>-IF(APV11=1900,0,Capex!APV322)</f>
        <v>0</v>
      </c>
      <c r="APW27" s="700">
        <f>-IF(APW11=1900,0,Capex!APW322)</f>
        <v>0</v>
      </c>
      <c r="APX27" s="700">
        <f>-IF(APX11=1900,0,Capex!APX322)</f>
        <v>0</v>
      </c>
      <c r="APY27" s="700">
        <f>-IF(APY11=1900,0,Capex!APY322)</f>
        <v>0</v>
      </c>
      <c r="APZ27" s="700">
        <f>-IF(APZ11=1900,0,Capex!APZ322)</f>
        <v>0</v>
      </c>
      <c r="AQA27" s="700">
        <f>-IF(AQA11=1900,0,Capex!AQA322)</f>
        <v>0</v>
      </c>
      <c r="AQB27" s="700">
        <f>-IF(AQB11=1900,0,Capex!AQB322)</f>
        <v>0</v>
      </c>
      <c r="AQC27" s="700">
        <f>-IF(AQC11=1900,0,Capex!AQC322)</f>
        <v>0</v>
      </c>
      <c r="AQD27" s="700">
        <f>-IF(AQD11=1900,0,Capex!AQD322)</f>
        <v>0</v>
      </c>
      <c r="AQE27" s="700">
        <f>-IF(AQE11=1900,0,Capex!AQE322)</f>
        <v>0</v>
      </c>
      <c r="AQF27" s="700">
        <f>-IF(AQF11=1900,0,Capex!AQF322)</f>
        <v>0</v>
      </c>
      <c r="AQG27" s="700">
        <f>-IF(AQG11=1900,0,Capex!AQG322)</f>
        <v>0</v>
      </c>
      <c r="AQH27" s="700">
        <f>-IF(AQH11=1900,0,Capex!AQH322)</f>
        <v>0</v>
      </c>
      <c r="AQI27" s="700">
        <f>-IF(AQI11=1900,0,Capex!AQI322)</f>
        <v>0</v>
      </c>
      <c r="AQJ27" s="700">
        <f>-IF(AQJ11=1900,0,Capex!AQJ322)</f>
        <v>0</v>
      </c>
      <c r="AQK27" s="700">
        <f>-IF(AQK11=1900,0,Capex!AQK322)</f>
        <v>0</v>
      </c>
      <c r="AQL27" s="700">
        <f>-IF(AQL11=1900,0,Capex!AQL322)</f>
        <v>0</v>
      </c>
      <c r="AQM27" s="700">
        <f>-IF(AQM11=1900,0,Capex!AQM322)</f>
        <v>0</v>
      </c>
      <c r="AQN27" s="700">
        <f>-IF(AQN11=1900,0,Capex!AQN322)</f>
        <v>0</v>
      </c>
      <c r="AQO27" s="700">
        <f>-IF(AQO11=1900,0,Capex!AQO322)</f>
        <v>0</v>
      </c>
      <c r="AQP27" s="700">
        <f>-IF(AQP11=1900,0,Capex!AQP322)</f>
        <v>0</v>
      </c>
      <c r="AQQ27" s="700">
        <f>-IF(AQQ11=1900,0,Capex!AQQ322)</f>
        <v>0</v>
      </c>
      <c r="AQR27" s="700">
        <f>-IF(AQR11=1900,0,Capex!AQR322)</f>
        <v>0</v>
      </c>
      <c r="AQS27" s="700">
        <f>-IF(AQS11=1900,0,Capex!AQS322)</f>
        <v>0</v>
      </c>
      <c r="AQT27" s="700">
        <f>-IF(AQT11=1900,0,Capex!AQT322)</f>
        <v>0</v>
      </c>
      <c r="AQU27" s="700">
        <f>-IF(AQU11=1900,0,Capex!AQU322)</f>
        <v>0</v>
      </c>
      <c r="AQV27" s="700">
        <f>-IF(AQV11=1900,0,Capex!AQV322)</f>
        <v>0</v>
      </c>
      <c r="AQW27" s="700">
        <f>-IF(AQW11=1900,0,Capex!AQW322)</f>
        <v>0</v>
      </c>
      <c r="AQX27" s="700">
        <f>-IF(AQX11=1900,0,Capex!AQX322)</f>
        <v>0</v>
      </c>
      <c r="AQY27" s="700">
        <f>-IF(AQY11=1900,0,Capex!AQY322)</f>
        <v>0</v>
      </c>
      <c r="AQZ27" s="700">
        <f>-IF(AQZ11=1900,0,Capex!AQZ322)</f>
        <v>0</v>
      </c>
      <c r="ARA27" s="700">
        <f>-IF(ARA11=1900,0,Capex!ARA322)</f>
        <v>0</v>
      </c>
      <c r="ARB27" s="700">
        <f>-IF(ARB11=1900,0,Capex!ARB322)</f>
        <v>0</v>
      </c>
      <c r="ARC27" s="700">
        <f>-IF(ARC11=1900,0,Capex!ARC322)</f>
        <v>0</v>
      </c>
      <c r="ARD27" s="700">
        <f>-IF(ARD11=1900,0,Capex!ARD322)</f>
        <v>0</v>
      </c>
      <c r="ARE27" s="700">
        <f>-IF(ARE11=1900,0,Capex!ARE322)</f>
        <v>0</v>
      </c>
      <c r="ARF27" s="700">
        <f>-IF(ARF11=1900,0,Capex!ARF322)</f>
        <v>0</v>
      </c>
      <c r="ARG27" s="700">
        <f>-IF(ARG11=1900,0,Capex!ARG322)</f>
        <v>0</v>
      </c>
      <c r="ARH27" s="700">
        <f>-IF(ARH11=1900,0,Capex!ARH322)</f>
        <v>0</v>
      </c>
      <c r="ARI27" s="700">
        <f>-IF(ARI11=1900,0,Capex!ARI322)</f>
        <v>0</v>
      </c>
      <c r="ARJ27" s="700">
        <f>-IF(ARJ11=1900,0,Capex!ARJ322)</f>
        <v>0</v>
      </c>
      <c r="ARK27" s="700">
        <f>-IF(ARK11=1900,0,Capex!ARK322)</f>
        <v>0</v>
      </c>
      <c r="ARL27" s="700">
        <f>-IF(ARL11=1900,0,Capex!ARL322)</f>
        <v>0</v>
      </c>
      <c r="ARM27" s="700">
        <f>-IF(ARM11=1900,0,Capex!ARM322)</f>
        <v>0</v>
      </c>
      <c r="ARN27" s="700">
        <f>-IF(ARN11=1900,0,Capex!ARN322)</f>
        <v>0</v>
      </c>
      <c r="ARO27" s="700">
        <f>-IF(ARO11=1900,0,Capex!ARO322)</f>
        <v>0</v>
      </c>
      <c r="ARP27" s="700">
        <f>-IF(ARP11=1900,0,Capex!ARP322)</f>
        <v>0</v>
      </c>
      <c r="ARQ27" s="700">
        <f>-IF(ARQ11=1900,0,Capex!ARQ322)</f>
        <v>0</v>
      </c>
      <c r="ARR27" s="700">
        <f>-IF(ARR11=1900,0,Capex!ARR322)</f>
        <v>0</v>
      </c>
      <c r="ARS27" s="700">
        <f>-IF(ARS11=1900,0,Capex!ARS322)</f>
        <v>0</v>
      </c>
      <c r="ART27" s="700">
        <f>-IF(ART11=1900,0,Capex!ART322)</f>
        <v>0</v>
      </c>
      <c r="ARU27" s="700">
        <f>-IF(ARU11=1900,0,Capex!ARU322)</f>
        <v>0</v>
      </c>
      <c r="ARV27" s="700">
        <f>-IF(ARV11=1900,0,Capex!ARV322)</f>
        <v>0</v>
      </c>
      <c r="ARW27" s="700">
        <f>-IF(ARW11=1900,0,Capex!ARW322)</f>
        <v>0</v>
      </c>
      <c r="ARX27" s="700">
        <f>-IF(ARX11=1900,0,Capex!ARX322)</f>
        <v>0</v>
      </c>
      <c r="ARY27" s="700">
        <f>-IF(ARY11=1900,0,Capex!ARY322)</f>
        <v>0</v>
      </c>
      <c r="ARZ27" s="700">
        <f>-IF(ARZ11=1900,0,Capex!ARZ322)</f>
        <v>0</v>
      </c>
      <c r="ASA27" s="700">
        <f>-IF(ASA11=1900,0,Capex!ASA322)</f>
        <v>0</v>
      </c>
      <c r="ASB27" s="700">
        <f>-IF(ASB11=1900,0,Capex!ASB322)</f>
        <v>0</v>
      </c>
      <c r="ASC27" s="700">
        <f>-IF(ASC11=1900,0,Capex!ASC322)</f>
        <v>0</v>
      </c>
      <c r="ASD27" s="700">
        <f>-IF(ASD11=1900,0,Capex!ASD322)</f>
        <v>0</v>
      </c>
      <c r="ASE27" s="700">
        <f>-IF(ASE11=1900,0,Capex!ASE322)</f>
        <v>0</v>
      </c>
      <c r="ASF27" s="700">
        <f>-IF(ASF11=1900,0,Capex!ASF322)</f>
        <v>0</v>
      </c>
      <c r="ASG27" s="700">
        <f>-IF(ASG11=1900,0,Capex!ASG322)</f>
        <v>0</v>
      </c>
      <c r="ASH27" s="700">
        <f>-IF(ASH11=1900,0,Capex!ASH322)</f>
        <v>0</v>
      </c>
      <c r="ASI27" s="700">
        <f>-IF(ASI11=1900,0,Capex!ASI322)</f>
        <v>0</v>
      </c>
      <c r="ASJ27" s="700">
        <f>-IF(ASJ11=1900,0,Capex!ASJ322)</f>
        <v>0</v>
      </c>
      <c r="ASK27" s="700">
        <f>-IF(ASK11=1900,0,Capex!ASK322)</f>
        <v>0</v>
      </c>
      <c r="ASL27" s="700">
        <f>-IF(ASL11=1900,0,Capex!ASL322)</f>
        <v>0</v>
      </c>
      <c r="ASM27" s="700">
        <f>-IF(ASM11=1900,0,Capex!ASM322)</f>
        <v>0</v>
      </c>
      <c r="ASN27" s="700">
        <f>-IF(ASN11=1900,0,Capex!ASN322)</f>
        <v>0</v>
      </c>
      <c r="ASO27" s="700">
        <f>-IF(ASO11=1900,0,Capex!ASO322)</f>
        <v>0</v>
      </c>
      <c r="ASP27" s="700">
        <f>-IF(ASP11=1900,0,Capex!ASP322)</f>
        <v>0</v>
      </c>
      <c r="ASQ27" s="700">
        <f>-IF(ASQ11=1900,0,Capex!ASQ322)</f>
        <v>0</v>
      </c>
      <c r="ASR27" s="700">
        <f>-IF(ASR11=1900,0,Capex!ASR322)</f>
        <v>0</v>
      </c>
      <c r="ASS27" s="700">
        <f>-IF(ASS11=1900,0,Capex!ASS322)</f>
        <v>0</v>
      </c>
      <c r="AST27" s="700">
        <f>-IF(AST11=1900,0,Capex!AST322)</f>
        <v>0</v>
      </c>
      <c r="ASU27" s="700">
        <f>-IF(ASU11=1900,0,Capex!ASU322)</f>
        <v>0</v>
      </c>
      <c r="ASV27" s="700">
        <f>-IF(ASV11=1900,0,Capex!ASV322)</f>
        <v>0</v>
      </c>
      <c r="ASW27" s="700">
        <f>-IF(ASW11=1900,0,Capex!ASW322)</f>
        <v>0</v>
      </c>
      <c r="ASX27" s="700">
        <f>-IF(ASX11=1900,0,Capex!ASX322)</f>
        <v>0</v>
      </c>
      <c r="ASY27" s="700">
        <f>-IF(ASY11=1900,0,Capex!ASY322)</f>
        <v>0</v>
      </c>
      <c r="ASZ27" s="700">
        <f>-IF(ASZ11=1900,0,Capex!ASZ322)</f>
        <v>0</v>
      </c>
      <c r="ATA27" s="700">
        <f>-IF(ATA11=1900,0,Capex!ATA322)</f>
        <v>0</v>
      </c>
      <c r="ATB27" s="700">
        <f>-IF(ATB11=1900,0,Capex!ATB322)</f>
        <v>0</v>
      </c>
      <c r="ATC27" s="700">
        <f>-IF(ATC11=1900,0,Capex!ATC322)</f>
        <v>0</v>
      </c>
      <c r="ATD27" s="700">
        <f>-IF(ATD11=1900,0,Capex!ATD322)</f>
        <v>0</v>
      </c>
      <c r="ATE27" s="700">
        <f>-IF(ATE11=1900,0,Capex!ATE322)</f>
        <v>0</v>
      </c>
      <c r="ATF27" s="700">
        <f>-IF(ATF11=1900,0,Capex!ATF322)</f>
        <v>0</v>
      </c>
      <c r="ATG27" s="700">
        <f>-IF(ATG11=1900,0,Capex!ATG322)</f>
        <v>0</v>
      </c>
      <c r="ATH27" s="700">
        <f>-IF(ATH11=1900,0,Capex!ATH322)</f>
        <v>0</v>
      </c>
      <c r="ATI27" s="700">
        <f>-IF(ATI11=1900,0,Capex!ATI322)</f>
        <v>0</v>
      </c>
      <c r="ATJ27" s="700">
        <f>-IF(ATJ11=1900,0,Capex!ATJ322)</f>
        <v>0</v>
      </c>
      <c r="ATK27" s="700">
        <f>-IF(ATK11=1900,0,Capex!ATK322)</f>
        <v>0</v>
      </c>
      <c r="ATL27" s="700">
        <f>-IF(ATL11=1900,0,Capex!ATL322)</f>
        <v>0</v>
      </c>
      <c r="ATM27" s="700">
        <f>-IF(ATM11=1900,0,Capex!ATM322)</f>
        <v>0</v>
      </c>
      <c r="ATN27" s="700">
        <f>-IF(ATN11=1900,0,Capex!ATN322)</f>
        <v>0</v>
      </c>
      <c r="ATO27" s="700">
        <f>-IF(ATO11=1900,0,Capex!ATO322)</f>
        <v>0</v>
      </c>
      <c r="ATP27" s="700">
        <f>-IF(ATP11=1900,0,Capex!ATP322)</f>
        <v>0</v>
      </c>
      <c r="ATQ27" s="700">
        <f>-IF(ATQ11=1900,0,Capex!ATQ322)</f>
        <v>0</v>
      </c>
      <c r="ATR27" s="700">
        <f>-IF(ATR11=1900,0,Capex!ATR322)</f>
        <v>0</v>
      </c>
      <c r="ATS27" s="700">
        <f>-IF(ATS11=1900,0,Capex!ATS322)</f>
        <v>0</v>
      </c>
      <c r="ATT27" s="700">
        <f>-IF(ATT11=1900,0,Capex!ATT322)</f>
        <v>0</v>
      </c>
      <c r="ATU27" s="700">
        <f>-IF(ATU11=1900,0,Capex!ATU322)</f>
        <v>0</v>
      </c>
      <c r="ATV27" s="700">
        <f>-IF(ATV11=1900,0,Capex!ATV322)</f>
        <v>0</v>
      </c>
      <c r="ATW27" s="700">
        <f>-IF(ATW11=1900,0,Capex!ATW322)</f>
        <v>0</v>
      </c>
      <c r="ATX27" s="700">
        <f>-IF(ATX11=1900,0,Capex!ATX322)</f>
        <v>0</v>
      </c>
      <c r="ATY27" s="700">
        <f>-IF(ATY11=1900,0,Capex!ATY322)</f>
        <v>0</v>
      </c>
      <c r="ATZ27" s="700">
        <f>-IF(ATZ11=1900,0,Capex!ATZ322)</f>
        <v>0</v>
      </c>
      <c r="AUA27" s="700">
        <f>-IF(AUA11=1900,0,Capex!AUA322)</f>
        <v>0</v>
      </c>
      <c r="AUB27" s="700">
        <f>-IF(AUB11=1900,0,Capex!AUB322)</f>
        <v>0</v>
      </c>
      <c r="AUC27" s="700">
        <f>-IF(AUC11=1900,0,Capex!AUC322)</f>
        <v>0</v>
      </c>
      <c r="AUD27" s="700">
        <f>-IF(AUD11=1900,0,Capex!AUD322)</f>
        <v>0</v>
      </c>
      <c r="AUE27" s="700">
        <f>-IF(AUE11=1900,0,Capex!AUE322)</f>
        <v>0</v>
      </c>
      <c r="AUF27" s="700">
        <f>-IF(AUF11=1900,0,Capex!AUF322)</f>
        <v>0</v>
      </c>
      <c r="AUG27" s="700">
        <f>-IF(AUG11=1900,0,Capex!AUG322)</f>
        <v>0</v>
      </c>
      <c r="AUH27" s="700">
        <f>-IF(AUH11=1900,0,Capex!AUH322)</f>
        <v>0</v>
      </c>
      <c r="AUI27" s="700">
        <f>-IF(AUI11=1900,0,Capex!AUI322)</f>
        <v>0</v>
      </c>
      <c r="AUJ27" s="700">
        <f>-IF(AUJ11=1900,0,Capex!AUJ322)</f>
        <v>0</v>
      </c>
      <c r="AUK27" s="700">
        <f>-IF(AUK11=1900,0,Capex!AUK322)</f>
        <v>0</v>
      </c>
      <c r="AUL27" s="700">
        <f>-IF(AUL11=1900,0,Capex!AUL322)</f>
        <v>0</v>
      </c>
      <c r="AUM27" s="700">
        <f>-IF(AUM11=1900,0,Capex!AUM322)</f>
        <v>0</v>
      </c>
      <c r="AUN27" s="700">
        <f>-IF(AUN11=1900,0,Capex!AUN322)</f>
        <v>0</v>
      </c>
      <c r="AUO27" s="700">
        <f>-IF(AUO11=1900,0,Capex!AUO322)</f>
        <v>0</v>
      </c>
      <c r="AUP27" s="700">
        <f>-IF(AUP11=1900,0,Capex!AUP322)</f>
        <v>0</v>
      </c>
      <c r="AUQ27" s="700">
        <f>-IF(AUQ11=1900,0,Capex!AUQ322)</f>
        <v>0</v>
      </c>
      <c r="AUR27" s="700">
        <f>-IF(AUR11=1900,0,Capex!AUR322)</f>
        <v>0</v>
      </c>
      <c r="AUS27" s="700">
        <f>-IF(AUS11=1900,0,Capex!AUS322)</f>
        <v>0</v>
      </c>
      <c r="AUT27" s="700">
        <f>-IF(AUT11=1900,0,Capex!AUT322)</f>
        <v>0</v>
      </c>
      <c r="AUU27" s="700">
        <f>-IF(AUU11=1900,0,Capex!AUU322)</f>
        <v>0</v>
      </c>
      <c r="AUV27" s="700">
        <f>-IF(AUV11=1900,0,Capex!AUV322)</f>
        <v>0</v>
      </c>
      <c r="AUW27" s="700">
        <f>-IF(AUW11=1900,0,Capex!AUW322)</f>
        <v>0</v>
      </c>
      <c r="AUX27" s="700">
        <f>-IF(AUX11=1900,0,Capex!AUX322)</f>
        <v>0</v>
      </c>
      <c r="AUY27" s="700">
        <f>-IF(AUY11=1900,0,Capex!AUY322)</f>
        <v>0</v>
      </c>
      <c r="AUZ27" s="700">
        <f>-IF(AUZ11=1900,0,Capex!AUZ322)</f>
        <v>0</v>
      </c>
      <c r="AVA27" s="700">
        <f>-IF(AVA11=1900,0,Capex!AVA322)</f>
        <v>0</v>
      </c>
      <c r="AVB27" s="700">
        <f>-IF(AVB11=1900,0,Capex!AVB322)</f>
        <v>0</v>
      </c>
      <c r="AVC27" s="700">
        <f>-IF(AVC11=1900,0,Capex!AVC322)</f>
        <v>0</v>
      </c>
      <c r="AVD27" s="700">
        <f>-IF(AVD11=1900,0,Capex!AVD322)</f>
        <v>0</v>
      </c>
      <c r="AVE27" s="700">
        <f>-IF(AVE11=1900,0,Capex!AVE322)</f>
        <v>0</v>
      </c>
      <c r="AVF27" s="700">
        <f>-IF(AVF11=1900,0,Capex!AVF322)</f>
        <v>0</v>
      </c>
      <c r="AVG27" s="700">
        <f>-IF(AVG11=1900,0,Capex!AVG322)</f>
        <v>0</v>
      </c>
      <c r="AVH27" s="700">
        <f>-IF(AVH11=1900,0,Capex!AVH322)</f>
        <v>0</v>
      </c>
      <c r="AVI27" s="700">
        <f>-IF(AVI11=1900,0,Capex!AVI322)</f>
        <v>0</v>
      </c>
      <c r="AVJ27" s="700">
        <f>-IF(AVJ11=1900,0,Capex!AVJ322)</f>
        <v>0</v>
      </c>
      <c r="AVK27" s="700">
        <f>-IF(AVK11=1900,0,Capex!AVK322)</f>
        <v>0</v>
      </c>
      <c r="AVL27" s="700">
        <f>-IF(AVL11=1900,0,Capex!AVL322)</f>
        <v>0</v>
      </c>
      <c r="AVM27" s="700">
        <f>-IF(AVM11=1900,0,Capex!AVM322)</f>
        <v>0</v>
      </c>
      <c r="AVN27" s="700">
        <f>-IF(AVN11=1900,0,Capex!AVN322)</f>
        <v>0</v>
      </c>
      <c r="AVO27" s="700">
        <f>-IF(AVO11=1900,0,Capex!AVO322)</f>
        <v>0</v>
      </c>
      <c r="AVP27" s="700">
        <f>-IF(AVP11=1900,0,Capex!AVP322)</f>
        <v>0</v>
      </c>
      <c r="AVQ27" s="700">
        <f>-IF(AVQ11=1900,0,Capex!AVQ322)</f>
        <v>0</v>
      </c>
      <c r="AVR27" s="700">
        <f>-IF(AVR11=1900,0,Capex!AVR322)</f>
        <v>0</v>
      </c>
      <c r="AVS27" s="700">
        <f>-IF(AVS11=1900,0,Capex!AVS322)</f>
        <v>0</v>
      </c>
      <c r="AVT27" s="700">
        <f>-IF(AVT11=1900,0,Capex!AVT322)</f>
        <v>0</v>
      </c>
      <c r="AVU27" s="700">
        <f>-IF(AVU11=1900,0,Capex!AVU322)</f>
        <v>0</v>
      </c>
      <c r="AVV27" s="700">
        <f>-IF(AVV11=1900,0,Capex!AVV322)</f>
        <v>0</v>
      </c>
      <c r="AVW27" s="700">
        <f>-IF(AVW11=1900,0,Capex!AVW322)</f>
        <v>0</v>
      </c>
      <c r="AVX27" s="700">
        <f>-IF(AVX11=1900,0,Capex!AVX322)</f>
        <v>0</v>
      </c>
      <c r="AVY27" s="700">
        <f>-IF(AVY11=1900,0,Capex!AVY322)</f>
        <v>0</v>
      </c>
      <c r="AVZ27" s="700">
        <f>-IF(AVZ11=1900,0,Capex!AVZ322)</f>
        <v>0</v>
      </c>
      <c r="AWA27" s="700">
        <f>-IF(AWA11=1900,0,Capex!AWA322)</f>
        <v>0</v>
      </c>
      <c r="AWB27" s="700">
        <f>-IF(AWB11=1900,0,Capex!AWB322)</f>
        <v>0</v>
      </c>
      <c r="AWC27" s="700">
        <f>-IF(AWC11=1900,0,Capex!AWC322)</f>
        <v>0</v>
      </c>
      <c r="AWD27" s="700">
        <f>-IF(AWD11=1900,0,Capex!AWD322)</f>
        <v>0</v>
      </c>
      <c r="AWE27" s="700">
        <f>-IF(AWE11=1900,0,Capex!AWE322)</f>
        <v>0</v>
      </c>
      <c r="AWF27" s="700">
        <f>-IF(AWF11=1900,0,Capex!AWF322)</f>
        <v>0</v>
      </c>
      <c r="AWG27" s="700">
        <f>-IF(AWG11=1900,0,Capex!AWG322)</f>
        <v>0</v>
      </c>
      <c r="AWH27" s="700">
        <f>-IF(AWH11=1900,0,Capex!AWH322)</f>
        <v>0</v>
      </c>
      <c r="AWI27" s="700">
        <f>-IF(AWI11=1900,0,Capex!AWI322)</f>
        <v>0</v>
      </c>
      <c r="AWJ27" s="700">
        <f>-IF(AWJ11=1900,0,Capex!AWJ322)</f>
        <v>0</v>
      </c>
      <c r="AWK27" s="700">
        <f>-IF(AWK11=1900,0,Capex!AWK322)</f>
        <v>0</v>
      </c>
      <c r="AWL27" s="700">
        <f>-IF(AWL11=1900,0,Capex!AWL322)</f>
        <v>0</v>
      </c>
      <c r="AWM27" s="700">
        <f>-IF(AWM11=1900,0,Capex!AWM322)</f>
        <v>0</v>
      </c>
      <c r="AWN27" s="700">
        <f>-IF(AWN11=1900,0,Capex!AWN322)</f>
        <v>0</v>
      </c>
      <c r="AWO27" s="700">
        <f>-IF(AWO11=1900,0,Capex!AWO322)</f>
        <v>0</v>
      </c>
      <c r="AWP27" s="700">
        <f>-IF(AWP11=1900,0,Capex!AWP322)</f>
        <v>0</v>
      </c>
      <c r="AWQ27" s="700">
        <f>-IF(AWQ11=1900,0,Capex!AWQ322)</f>
        <v>0</v>
      </c>
      <c r="AWR27" s="700">
        <f>-IF(AWR11=1900,0,Capex!AWR322)</f>
        <v>0</v>
      </c>
      <c r="AWS27" s="700">
        <f>-IF(AWS11=1900,0,Capex!AWS322)</f>
        <v>0</v>
      </c>
      <c r="AWT27" s="700">
        <f>-IF(AWT11=1900,0,Capex!AWT322)</f>
        <v>0</v>
      </c>
      <c r="AWU27" s="700">
        <f>-IF(AWU11=1900,0,Capex!AWU322)</f>
        <v>0</v>
      </c>
      <c r="AWV27" s="700">
        <f>-IF(AWV11=1900,0,Capex!AWV322)</f>
        <v>0</v>
      </c>
      <c r="AWW27" s="700">
        <f>-IF(AWW11=1900,0,Capex!AWW322)</f>
        <v>0</v>
      </c>
      <c r="AWX27" s="700">
        <f>-IF(AWX11=1900,0,Capex!AWX322)</f>
        <v>0</v>
      </c>
      <c r="AWY27" s="700">
        <f>-IF(AWY11=1900,0,Capex!AWY322)</f>
        <v>0</v>
      </c>
      <c r="AWZ27" s="700">
        <f>-IF(AWZ11=1900,0,Capex!AWZ322)</f>
        <v>0</v>
      </c>
      <c r="AXA27" s="700">
        <f>-IF(AXA11=1900,0,Capex!AXA322)</f>
        <v>0</v>
      </c>
      <c r="AXB27" s="700">
        <f>-IF(AXB11=1900,0,Capex!AXB322)</f>
        <v>0</v>
      </c>
      <c r="AXC27" s="700">
        <f>-IF(AXC11=1900,0,Capex!AXC322)</f>
        <v>0</v>
      </c>
      <c r="AXD27" s="700">
        <f>-IF(AXD11=1900,0,Capex!AXD322)</f>
        <v>0</v>
      </c>
      <c r="AXE27" s="700">
        <f>-IF(AXE11=1900,0,Capex!AXE322)</f>
        <v>0</v>
      </c>
      <c r="AXF27" s="700">
        <f>-IF(AXF11=1900,0,Capex!AXF322)</f>
        <v>0</v>
      </c>
      <c r="AXG27" s="700">
        <f>-IF(AXG11=1900,0,Capex!AXG322)</f>
        <v>0</v>
      </c>
      <c r="AXH27" s="700">
        <f>-IF(AXH11=1900,0,Capex!AXH322)</f>
        <v>0</v>
      </c>
      <c r="AXI27" s="700">
        <f>-IF(AXI11=1900,0,Capex!AXI322)</f>
        <v>0</v>
      </c>
      <c r="AXJ27" s="700">
        <f>-IF(AXJ11=1900,0,Capex!AXJ322)</f>
        <v>0</v>
      </c>
      <c r="AXK27" s="700">
        <f>-IF(AXK11=1900,0,Capex!AXK322)</f>
        <v>0</v>
      </c>
      <c r="AXL27" s="700">
        <f>-IF(AXL11=1900,0,Capex!AXL322)</f>
        <v>0</v>
      </c>
      <c r="AXM27" s="700">
        <f>-IF(AXM11=1900,0,Capex!AXM322)</f>
        <v>0</v>
      </c>
      <c r="AXN27" s="700">
        <f>-IF(AXN11=1900,0,Capex!AXN322)</f>
        <v>0</v>
      </c>
      <c r="AXO27" s="700">
        <f>-IF(AXO11=1900,0,Capex!AXO322)</f>
        <v>0</v>
      </c>
      <c r="AXP27" s="700">
        <f>-IF(AXP11=1900,0,Capex!AXP322)</f>
        <v>0</v>
      </c>
      <c r="AXQ27" s="700">
        <f>-IF(AXQ11=1900,0,Capex!AXQ322)</f>
        <v>0</v>
      </c>
      <c r="AXR27" s="700">
        <f>-IF(AXR11=1900,0,Capex!AXR322)</f>
        <v>0</v>
      </c>
      <c r="AXS27" s="700">
        <f>-IF(AXS11=1900,0,Capex!AXS322)</f>
        <v>0</v>
      </c>
      <c r="AXT27" s="700">
        <f>-IF(AXT11=1900,0,Capex!AXT322)</f>
        <v>0</v>
      </c>
      <c r="AXU27" s="700">
        <f>-IF(AXU11=1900,0,Capex!AXU322)</f>
        <v>0</v>
      </c>
      <c r="AXV27" s="700">
        <f>-IF(AXV11=1900,0,Capex!AXV322)</f>
        <v>0</v>
      </c>
      <c r="AXW27" s="700">
        <f>-IF(AXW11=1900,0,Capex!AXW322)</f>
        <v>0</v>
      </c>
      <c r="AXX27" s="700">
        <f>-IF(AXX11=1900,0,Capex!AXX322)</f>
        <v>0</v>
      </c>
      <c r="AXY27" s="700">
        <f>-IF(AXY11=1900,0,Capex!AXY322)</f>
        <v>0</v>
      </c>
      <c r="AXZ27" s="700">
        <f>-IF(AXZ11=1900,0,Capex!AXZ322)</f>
        <v>0</v>
      </c>
      <c r="AYA27" s="700">
        <f>-IF(AYA11=1900,0,Capex!AYA322)</f>
        <v>0</v>
      </c>
      <c r="AYB27" s="700">
        <f>-IF(AYB11=1900,0,Capex!AYB322)</f>
        <v>0</v>
      </c>
      <c r="AYC27" s="700">
        <f>-IF(AYC11=1900,0,Capex!AYC322)</f>
        <v>0</v>
      </c>
      <c r="AYD27" s="700">
        <f>-IF(AYD11=1900,0,Capex!AYD322)</f>
        <v>0</v>
      </c>
      <c r="AYE27" s="700">
        <f>-IF(AYE11=1900,0,Capex!AYE322)</f>
        <v>0</v>
      </c>
      <c r="AYF27" s="700">
        <f>-IF(AYF11=1900,0,Capex!AYF322)</f>
        <v>0</v>
      </c>
      <c r="AYG27" s="700">
        <f>-IF(AYG11=1900,0,Capex!AYG322)</f>
        <v>0</v>
      </c>
      <c r="AYH27" s="700">
        <f>-IF(AYH11=1900,0,Capex!AYH322)</f>
        <v>0</v>
      </c>
      <c r="AYI27" s="700">
        <f>-IF(AYI11=1900,0,Capex!AYI322)</f>
        <v>0</v>
      </c>
      <c r="AYJ27" s="700">
        <f>-IF(AYJ11=1900,0,Capex!AYJ322)</f>
        <v>0</v>
      </c>
      <c r="AYK27" s="700">
        <f>-IF(AYK11=1900,0,Capex!AYK322)</f>
        <v>0</v>
      </c>
      <c r="AYL27" s="700">
        <f>-IF(AYL11=1900,0,Capex!AYL322)</f>
        <v>0</v>
      </c>
      <c r="AYM27" s="700">
        <f>-IF(AYM11=1900,0,Capex!AYM322)</f>
        <v>0</v>
      </c>
      <c r="AYN27" s="700">
        <f>-IF(AYN11=1900,0,Capex!AYN322)</f>
        <v>0</v>
      </c>
      <c r="AYO27" s="700">
        <f>-IF(AYO11=1900,0,Capex!AYO322)</f>
        <v>0</v>
      </c>
      <c r="AYP27" s="700">
        <f>-IF(AYP11=1900,0,Capex!AYP322)</f>
        <v>0</v>
      </c>
      <c r="AYQ27" s="700">
        <f>-IF(AYQ11=1900,0,Capex!AYQ322)</f>
        <v>0</v>
      </c>
      <c r="AYR27" s="700">
        <f>-IF(AYR11=1900,0,Capex!AYR322)</f>
        <v>0</v>
      </c>
      <c r="AYS27" s="700">
        <f>-IF(AYS11=1900,0,Capex!AYS322)</f>
        <v>0</v>
      </c>
      <c r="AYT27" s="700">
        <f>-IF(AYT11=1900,0,Capex!AYT322)</f>
        <v>0</v>
      </c>
      <c r="AYU27" s="700">
        <f>-IF(AYU11=1900,0,Capex!AYU322)</f>
        <v>0</v>
      </c>
      <c r="AYV27" s="700">
        <f>-IF(AYV11=1900,0,Capex!AYV322)</f>
        <v>0</v>
      </c>
      <c r="AYW27" s="700">
        <f>-IF(AYW11=1900,0,Capex!AYW322)</f>
        <v>0</v>
      </c>
      <c r="AYX27" s="700">
        <f>-IF(AYX11=1900,0,Capex!AYX322)</f>
        <v>0</v>
      </c>
      <c r="AYY27" s="700">
        <f>-IF(AYY11=1900,0,Capex!AYY322)</f>
        <v>0</v>
      </c>
      <c r="AYZ27" s="700">
        <f>-IF(AYZ11=1900,0,Capex!AYZ322)</f>
        <v>0</v>
      </c>
      <c r="AZA27" s="700">
        <f>-IF(AZA11=1900,0,Capex!AZA322)</f>
        <v>0</v>
      </c>
      <c r="AZB27" s="700">
        <f>-IF(AZB11=1900,0,Capex!AZB322)</f>
        <v>0</v>
      </c>
      <c r="AZC27" s="700">
        <f>-IF(AZC11=1900,0,Capex!AZC322)</f>
        <v>0</v>
      </c>
      <c r="AZD27" s="700">
        <f>-IF(AZD11=1900,0,Capex!AZD322)</f>
        <v>0</v>
      </c>
      <c r="AZE27" s="700">
        <f>-IF(AZE11=1900,0,Capex!AZE322)</f>
        <v>0</v>
      </c>
      <c r="AZF27" s="700">
        <f>-IF(AZF11=1900,0,Capex!AZF322)</f>
        <v>0</v>
      </c>
      <c r="AZG27" s="700">
        <f>-IF(AZG11=1900,0,Capex!AZG322)</f>
        <v>0</v>
      </c>
      <c r="AZH27" s="700">
        <f>-IF(AZH11=1900,0,Capex!AZH322)</f>
        <v>0</v>
      </c>
      <c r="AZI27" s="700">
        <f>-IF(AZI11=1900,0,Capex!AZI322)</f>
        <v>0</v>
      </c>
      <c r="AZJ27" s="700">
        <f>-IF(AZJ11=1900,0,Capex!AZJ322)</f>
        <v>0</v>
      </c>
      <c r="AZK27" s="700">
        <f>-IF(AZK11=1900,0,Capex!AZK322)</f>
        <v>0</v>
      </c>
      <c r="AZL27" s="700">
        <f>-IF(AZL11=1900,0,Capex!AZL322)</f>
        <v>0</v>
      </c>
      <c r="AZM27" s="700">
        <f>-IF(AZM11=1900,0,Capex!AZM322)</f>
        <v>0</v>
      </c>
      <c r="AZN27" s="700">
        <f>-IF(AZN11=1900,0,Capex!AZN322)</f>
        <v>0</v>
      </c>
      <c r="AZO27" s="700">
        <f>-IF(AZO11=1900,0,Capex!AZO322)</f>
        <v>0</v>
      </c>
      <c r="AZP27" s="700">
        <f>-IF(AZP11=1900,0,Capex!AZP322)</f>
        <v>0</v>
      </c>
      <c r="AZQ27" s="700">
        <f>-IF(AZQ11=1900,0,Capex!AZQ322)</f>
        <v>0</v>
      </c>
      <c r="AZR27" s="700">
        <f>-IF(AZR11=1900,0,Capex!AZR322)</f>
        <v>0</v>
      </c>
      <c r="AZS27" s="700">
        <f>-IF(AZS11=1900,0,Capex!AZS322)</f>
        <v>0</v>
      </c>
      <c r="AZT27" s="700">
        <f>-IF(AZT11=1900,0,Capex!AZT322)</f>
        <v>0</v>
      </c>
      <c r="AZU27" s="700">
        <f>-IF(AZU11=1900,0,Capex!AZU322)</f>
        <v>0</v>
      </c>
      <c r="AZV27" s="700">
        <f>-IF(AZV11=1900,0,Capex!AZV322)</f>
        <v>0</v>
      </c>
      <c r="AZW27" s="700">
        <f>-IF(AZW11=1900,0,Capex!AZW322)</f>
        <v>0</v>
      </c>
      <c r="AZX27" s="700">
        <f>-IF(AZX11=1900,0,Capex!AZX322)</f>
        <v>0</v>
      </c>
      <c r="AZY27" s="700">
        <f>-IF(AZY11=1900,0,Capex!AZY322)</f>
        <v>0</v>
      </c>
      <c r="AZZ27" s="700">
        <f>-IF(AZZ11=1900,0,Capex!AZZ322)</f>
        <v>0</v>
      </c>
      <c r="BAA27" s="700">
        <f>-IF(BAA11=1900,0,Capex!BAA322)</f>
        <v>0</v>
      </c>
      <c r="BAB27" s="700">
        <f>-IF(BAB11=1900,0,Capex!BAB322)</f>
        <v>0</v>
      </c>
      <c r="BAC27" s="700">
        <f>-IF(BAC11=1900,0,Capex!BAC322)</f>
        <v>0</v>
      </c>
      <c r="BAD27" s="700">
        <f>-IF(BAD11=1900,0,Capex!BAD322)</f>
        <v>0</v>
      </c>
      <c r="BAE27" s="700">
        <f>-IF(BAE11=1900,0,Capex!BAE322)</f>
        <v>0</v>
      </c>
      <c r="BAF27" s="700">
        <f>-IF(BAF11=1900,0,Capex!BAF322)</f>
        <v>0</v>
      </c>
      <c r="BAG27" s="700">
        <f>-IF(BAG11=1900,0,Capex!BAG322)</f>
        <v>0</v>
      </c>
      <c r="BAH27" s="700">
        <f>-IF(BAH11=1900,0,Capex!BAH322)</f>
        <v>0</v>
      </c>
      <c r="BAI27" s="700">
        <f>-IF(BAI11=1900,0,Capex!BAI322)</f>
        <v>0</v>
      </c>
      <c r="BAJ27" s="700">
        <f>-IF(BAJ11=1900,0,Capex!BAJ322)</f>
        <v>0</v>
      </c>
      <c r="BAK27" s="700">
        <f>-IF(BAK11=1900,0,Capex!BAK322)</f>
        <v>0</v>
      </c>
      <c r="BAL27" s="700">
        <f>-IF(BAL11=1900,0,Capex!BAL322)</f>
        <v>0</v>
      </c>
      <c r="BAM27" s="700">
        <f>-IF(BAM11=1900,0,Capex!BAM322)</f>
        <v>0</v>
      </c>
      <c r="BAN27" s="700">
        <f>-IF(BAN11=1900,0,Capex!BAN322)</f>
        <v>0</v>
      </c>
      <c r="BAO27" s="700">
        <f>-IF(BAO11=1900,0,Capex!BAO322)</f>
        <v>0</v>
      </c>
      <c r="BAP27" s="700">
        <f>-IF(BAP11=1900,0,Capex!BAP322)</f>
        <v>0</v>
      </c>
      <c r="BAQ27" s="700">
        <f>-IF(BAQ11=1900,0,Capex!BAQ322)</f>
        <v>0</v>
      </c>
      <c r="BAR27" s="700">
        <f>-IF(BAR11=1900,0,Capex!BAR322)</f>
        <v>0</v>
      </c>
      <c r="BAS27" s="700">
        <f>-IF(BAS11=1900,0,Capex!BAS322)</f>
        <v>0</v>
      </c>
      <c r="BAT27" s="700">
        <f>-IF(BAT11=1900,0,Capex!BAT322)</f>
        <v>0</v>
      </c>
      <c r="BAU27" s="700">
        <f>-IF(BAU11=1900,0,Capex!BAU322)</f>
        <v>0</v>
      </c>
      <c r="BAV27" s="700">
        <f>-IF(BAV11=1900,0,Capex!BAV322)</f>
        <v>0</v>
      </c>
      <c r="BAW27" s="700">
        <f>-IF(BAW11=1900,0,Capex!BAW322)</f>
        <v>0</v>
      </c>
      <c r="BAX27" s="700">
        <f>-IF(BAX11=1900,0,Capex!BAX322)</f>
        <v>0</v>
      </c>
      <c r="BAY27" s="700">
        <f>-IF(BAY11=1900,0,Capex!BAY322)</f>
        <v>0</v>
      </c>
      <c r="BAZ27" s="700">
        <f>-IF(BAZ11=1900,0,Capex!BAZ322)</f>
        <v>0</v>
      </c>
      <c r="BBA27" s="700">
        <f>-IF(BBA11=1900,0,Capex!BBA322)</f>
        <v>0</v>
      </c>
      <c r="BBB27" s="700">
        <f>-IF(BBB11=1900,0,Capex!BBB322)</f>
        <v>0</v>
      </c>
      <c r="BBC27" s="700">
        <f>-IF(BBC11=1900,0,Capex!BBC322)</f>
        <v>0</v>
      </c>
      <c r="BBD27" s="700">
        <f>-IF(BBD11=1900,0,Capex!BBD322)</f>
        <v>0</v>
      </c>
      <c r="BBE27" s="700">
        <f>-IF(BBE11=1900,0,Capex!BBE322)</f>
        <v>0</v>
      </c>
      <c r="BBF27" s="700">
        <f>-IF(BBF11=1900,0,Capex!BBF322)</f>
        <v>0</v>
      </c>
      <c r="BBG27" s="700">
        <f>-IF(BBG11=1900,0,Capex!BBG322)</f>
        <v>0</v>
      </c>
      <c r="BBH27" s="700">
        <f>-IF(BBH11=1900,0,Capex!BBH322)</f>
        <v>0</v>
      </c>
      <c r="BBI27" s="700">
        <f>-IF(BBI11=1900,0,Capex!BBI322)</f>
        <v>0</v>
      </c>
      <c r="BBJ27" s="700">
        <f>-IF(BBJ11=1900,0,Capex!BBJ322)</f>
        <v>0</v>
      </c>
      <c r="BBK27" s="700">
        <f>-IF(BBK11=1900,0,Capex!BBK322)</f>
        <v>0</v>
      </c>
      <c r="BBL27" s="700">
        <f>-IF(BBL11=1900,0,Capex!BBL322)</f>
        <v>0</v>
      </c>
      <c r="BBM27" s="700">
        <f>-IF(BBM11=1900,0,Capex!BBM322)</f>
        <v>0</v>
      </c>
      <c r="BBN27" s="700">
        <f>-IF(BBN11=1900,0,Capex!BBN322)</f>
        <v>0</v>
      </c>
      <c r="BBO27" s="700">
        <f>-IF(BBO11=1900,0,Capex!BBO322)</f>
        <v>0</v>
      </c>
      <c r="BBP27" s="700">
        <f>-IF(BBP11=1900,0,Capex!BBP322)</f>
        <v>0</v>
      </c>
      <c r="BBQ27" s="700">
        <f>-IF(BBQ11=1900,0,Capex!BBQ322)</f>
        <v>0</v>
      </c>
      <c r="BBR27" s="700">
        <f>-IF(BBR11=1900,0,Capex!BBR322)</f>
        <v>0</v>
      </c>
      <c r="BBS27" s="700">
        <f>-IF(BBS11=1900,0,Capex!BBS322)</f>
        <v>0</v>
      </c>
      <c r="BBT27" s="700">
        <f>-IF(BBT11=1900,0,Capex!BBT322)</f>
        <v>0</v>
      </c>
      <c r="BBU27" s="700">
        <f>-IF(BBU11=1900,0,Capex!BBU322)</f>
        <v>0</v>
      </c>
      <c r="BBV27" s="700">
        <f>-IF(BBV11=1900,0,Capex!BBV322)</f>
        <v>0</v>
      </c>
      <c r="BBW27" s="700">
        <f>-IF(BBW11=1900,0,Capex!BBW322)</f>
        <v>0</v>
      </c>
      <c r="BBX27" s="700">
        <f>-IF(BBX11=1900,0,Capex!BBX322)</f>
        <v>0</v>
      </c>
      <c r="BBY27" s="700">
        <f>-IF(BBY11=1900,0,Capex!BBY322)</f>
        <v>0</v>
      </c>
      <c r="BBZ27" s="700">
        <f>-IF(BBZ11=1900,0,Capex!BBZ322)</f>
        <v>0</v>
      </c>
      <c r="BCA27" s="700">
        <f>-IF(BCA11=1900,0,Capex!BCA322)</f>
        <v>0</v>
      </c>
      <c r="BCB27" s="700">
        <f>-IF(BCB11=1900,0,Capex!BCB322)</f>
        <v>0</v>
      </c>
      <c r="BCC27" s="700">
        <f>-IF(BCC11=1900,0,Capex!BCC322)</f>
        <v>0</v>
      </c>
      <c r="BCD27" s="700">
        <f>-IF(BCD11=1900,0,Capex!BCD322)</f>
        <v>0</v>
      </c>
      <c r="BCE27" s="700">
        <f>-IF(BCE11=1900,0,Capex!BCE322)</f>
        <v>0</v>
      </c>
      <c r="BCF27" s="700">
        <f>-IF(BCF11=1900,0,Capex!BCF322)</f>
        <v>0</v>
      </c>
      <c r="BCG27" s="700">
        <f>-IF(BCG11=1900,0,Capex!BCG322)</f>
        <v>0</v>
      </c>
      <c r="BCH27" s="700">
        <f>-IF(BCH11=1900,0,Capex!BCH322)</f>
        <v>0</v>
      </c>
      <c r="BCI27" s="700">
        <f>-IF(BCI11=1900,0,Capex!BCI322)</f>
        <v>0</v>
      </c>
      <c r="BCJ27" s="700">
        <f>-IF(BCJ11=1900,0,Capex!BCJ322)</f>
        <v>0</v>
      </c>
      <c r="BCK27" s="700">
        <f>-IF(BCK11=1900,0,Capex!BCK322)</f>
        <v>0</v>
      </c>
      <c r="BCL27" s="700">
        <f>-IF(BCL11=1900,0,Capex!BCL322)</f>
        <v>0</v>
      </c>
      <c r="BCM27" s="700">
        <f>-IF(BCM11=1900,0,Capex!BCM322)</f>
        <v>0</v>
      </c>
      <c r="BCN27" s="700">
        <f>-IF(BCN11=1900,0,Capex!BCN322)</f>
        <v>0</v>
      </c>
      <c r="BCO27" s="700">
        <f>-IF(BCO11=1900,0,Capex!BCO322)</f>
        <v>0</v>
      </c>
      <c r="BCP27" s="700">
        <f>-IF(BCP11=1900,0,Capex!BCP322)</f>
        <v>0</v>
      </c>
      <c r="BCQ27" s="700">
        <f>-IF(BCQ11=1900,0,Capex!BCQ322)</f>
        <v>0</v>
      </c>
      <c r="BCR27" s="700">
        <f>-IF(BCR11=1900,0,Capex!BCR322)</f>
        <v>0</v>
      </c>
      <c r="BCS27" s="700">
        <f>-IF(BCS11=1900,0,Capex!BCS322)</f>
        <v>0</v>
      </c>
      <c r="BCT27" s="700">
        <f>-IF(BCT11=1900,0,Capex!BCT322)</f>
        <v>0</v>
      </c>
      <c r="BCU27" s="700">
        <f>-IF(BCU11=1900,0,Capex!BCU322)</f>
        <v>0</v>
      </c>
      <c r="BCV27" s="700">
        <f>-IF(BCV11=1900,0,Capex!BCV322)</f>
        <v>0</v>
      </c>
      <c r="BCW27" s="700">
        <f>-IF(BCW11=1900,0,Capex!BCW322)</f>
        <v>0</v>
      </c>
      <c r="BCX27" s="700">
        <f>-IF(BCX11=1900,0,Capex!BCX322)</f>
        <v>0</v>
      </c>
      <c r="BCY27" s="700">
        <f>-IF(BCY11=1900,0,Capex!BCY322)</f>
        <v>0</v>
      </c>
      <c r="BCZ27" s="700">
        <f>-IF(BCZ11=1900,0,Capex!BCZ322)</f>
        <v>0</v>
      </c>
      <c r="BDA27" s="700">
        <f>-IF(BDA11=1900,0,Capex!BDA322)</f>
        <v>0</v>
      </c>
      <c r="BDB27" s="700">
        <f>-IF(BDB11=1900,0,Capex!BDB322)</f>
        <v>0</v>
      </c>
      <c r="BDC27" s="700">
        <f>-IF(BDC11=1900,0,Capex!BDC322)</f>
        <v>0</v>
      </c>
      <c r="BDD27" s="700">
        <f>-IF(BDD11=1900,0,Capex!BDD322)</f>
        <v>0</v>
      </c>
      <c r="BDE27" s="700">
        <f>-IF(BDE11=1900,0,Capex!BDE322)</f>
        <v>0</v>
      </c>
      <c r="BDF27" s="700">
        <f>-IF(BDF11=1900,0,Capex!BDF322)</f>
        <v>0</v>
      </c>
      <c r="BDG27" s="700">
        <f>-IF(BDG11=1900,0,Capex!BDG322)</f>
        <v>0</v>
      </c>
      <c r="BDH27" s="700">
        <f>-IF(BDH11=1900,0,Capex!BDH322)</f>
        <v>0</v>
      </c>
      <c r="BDI27" s="700">
        <f>-IF(BDI11=1900,0,Capex!BDI322)</f>
        <v>0</v>
      </c>
      <c r="BDJ27" s="700">
        <f>-IF(BDJ11=1900,0,Capex!BDJ322)</f>
        <v>0</v>
      </c>
      <c r="BDK27" s="700">
        <f>-IF(BDK11=1900,0,Capex!BDK322)</f>
        <v>0</v>
      </c>
      <c r="BDL27" s="700">
        <f>-IF(BDL11=1900,0,Capex!BDL322)</f>
        <v>0</v>
      </c>
      <c r="BDM27" s="700">
        <f>-IF(BDM11=1900,0,Capex!BDM322)</f>
        <v>0</v>
      </c>
      <c r="BDN27" s="700">
        <f>-IF(BDN11=1900,0,Capex!BDN322)</f>
        <v>0</v>
      </c>
      <c r="BDO27" s="700">
        <f>-IF(BDO11=1900,0,Capex!BDO322)</f>
        <v>0</v>
      </c>
      <c r="BDP27" s="700">
        <f>-IF(BDP11=1900,0,Capex!BDP322)</f>
        <v>0</v>
      </c>
      <c r="BDQ27" s="700">
        <f>-IF(BDQ11=1900,0,Capex!BDQ322)</f>
        <v>0</v>
      </c>
      <c r="BDR27" s="700">
        <f>-IF(BDR11=1900,0,Capex!BDR322)</f>
        <v>0</v>
      </c>
      <c r="BDS27" s="700">
        <f>-IF(BDS11=1900,0,Capex!BDS322)</f>
        <v>0</v>
      </c>
      <c r="BDT27" s="700">
        <f>-IF(BDT11=1900,0,Capex!BDT322)</f>
        <v>0</v>
      </c>
      <c r="BDU27" s="700">
        <f>-IF(BDU11=1900,0,Capex!BDU322)</f>
        <v>0</v>
      </c>
      <c r="BDV27" s="700">
        <f>-IF(BDV11=1900,0,Capex!BDV322)</f>
        <v>0</v>
      </c>
      <c r="BDW27" s="700">
        <f>-IF(BDW11=1900,0,Capex!BDW322)</f>
        <v>0</v>
      </c>
      <c r="BDX27" s="700">
        <f>-IF(BDX11=1900,0,Capex!BDX322)</f>
        <v>0</v>
      </c>
      <c r="BDY27" s="700">
        <f>-IF(BDY11=1900,0,Capex!BDY322)</f>
        <v>0</v>
      </c>
      <c r="BDZ27" s="700">
        <f>-IF(BDZ11=1900,0,Capex!BDZ322)</f>
        <v>0</v>
      </c>
      <c r="BEA27" s="700">
        <f>-IF(BEA11=1900,0,Capex!BEA322)</f>
        <v>0</v>
      </c>
      <c r="BEB27" s="700">
        <f>-IF(BEB11=1900,0,Capex!BEB322)</f>
        <v>0</v>
      </c>
      <c r="BEC27" s="700">
        <f>-IF(BEC11=1900,0,Capex!BEC322)</f>
        <v>0</v>
      </c>
      <c r="BED27" s="700">
        <f>-IF(BED11=1900,0,Capex!BED322)</f>
        <v>0</v>
      </c>
      <c r="BEE27" s="700">
        <f>-IF(BEE11=1900,0,Capex!BEE322)</f>
        <v>0</v>
      </c>
      <c r="BEF27" s="700">
        <f>-IF(BEF11=1900,0,Capex!BEF322)</f>
        <v>0</v>
      </c>
      <c r="BEG27" s="700">
        <f>-IF(BEG11=1900,0,Capex!BEG322)</f>
        <v>0</v>
      </c>
      <c r="BEH27" s="700">
        <f>-IF(BEH11=1900,0,Capex!BEH322)</f>
        <v>0</v>
      </c>
      <c r="BEI27" s="700">
        <f>-IF(BEI11=1900,0,Capex!BEI322)</f>
        <v>0</v>
      </c>
      <c r="BEJ27" s="700">
        <f>-IF(BEJ11=1900,0,Capex!BEJ322)</f>
        <v>0</v>
      </c>
      <c r="BEK27" s="700">
        <f>-IF(BEK11=1900,0,Capex!BEK322)</f>
        <v>0</v>
      </c>
      <c r="BEL27" s="700">
        <f>-IF(BEL11=1900,0,Capex!BEL322)</f>
        <v>0</v>
      </c>
      <c r="BEM27" s="700">
        <f>-IF(BEM11=1900,0,Capex!BEM322)</f>
        <v>0</v>
      </c>
      <c r="BEN27" s="700">
        <f>-IF(BEN11=1900,0,Capex!BEN322)</f>
        <v>0</v>
      </c>
      <c r="BEO27" s="700">
        <f>-IF(BEO11=1900,0,Capex!BEO322)</f>
        <v>0</v>
      </c>
      <c r="BEP27" s="700">
        <f>-IF(BEP11=1900,0,Capex!BEP322)</f>
        <v>0</v>
      </c>
      <c r="BEQ27" s="700">
        <f>-IF(BEQ11=1900,0,Capex!BEQ322)</f>
        <v>0</v>
      </c>
      <c r="BER27" s="700">
        <f>-IF(BER11=1900,0,Capex!BER322)</f>
        <v>0</v>
      </c>
      <c r="BES27" s="700">
        <f>-IF(BES11=1900,0,Capex!BES322)</f>
        <v>0</v>
      </c>
      <c r="BET27" s="700">
        <f>-IF(BET11=1900,0,Capex!BET322)</f>
        <v>0</v>
      </c>
      <c r="BEU27" s="700">
        <f>-IF(BEU11=1900,0,Capex!BEU322)</f>
        <v>0</v>
      </c>
      <c r="BEV27" s="700">
        <f>-IF(BEV11=1900,0,Capex!BEV322)</f>
        <v>0</v>
      </c>
      <c r="BEW27" s="700">
        <f>-IF(BEW11=1900,0,Capex!BEW322)</f>
        <v>0</v>
      </c>
      <c r="BEX27" s="700">
        <f>-IF(BEX11=1900,0,Capex!BEX322)</f>
        <v>0</v>
      </c>
      <c r="BEY27" s="700">
        <f>-IF(BEY11=1900,0,Capex!BEY322)</f>
        <v>0</v>
      </c>
      <c r="BEZ27" s="700">
        <f>-IF(BEZ11=1900,0,Capex!BEZ322)</f>
        <v>0</v>
      </c>
      <c r="BFA27" s="700">
        <f>-IF(BFA11=1900,0,Capex!BFA322)</f>
        <v>0</v>
      </c>
      <c r="BFB27" s="700">
        <f>-IF(BFB11=1900,0,Capex!BFB322)</f>
        <v>0</v>
      </c>
      <c r="BFC27" s="700">
        <f>-IF(BFC11=1900,0,Capex!BFC322)</f>
        <v>0</v>
      </c>
      <c r="BFD27" s="700">
        <f>-IF(BFD11=1900,0,Capex!BFD322)</f>
        <v>0</v>
      </c>
      <c r="BFE27" s="700">
        <f>-IF(BFE11=1900,0,Capex!BFE322)</f>
        <v>0</v>
      </c>
      <c r="BFF27" s="700">
        <f>-IF(BFF11=1900,0,Capex!BFF322)</f>
        <v>0</v>
      </c>
      <c r="BFG27" s="700">
        <f>-IF(BFG11=1900,0,Capex!BFG322)</f>
        <v>0</v>
      </c>
      <c r="BFH27" s="700">
        <f>-IF(BFH11=1900,0,Capex!BFH322)</f>
        <v>0</v>
      </c>
      <c r="BFI27" s="700">
        <f>-IF(BFI11=1900,0,Capex!BFI322)</f>
        <v>0</v>
      </c>
      <c r="BFJ27" s="700">
        <f>-IF(BFJ11=1900,0,Capex!BFJ322)</f>
        <v>0</v>
      </c>
      <c r="BFK27" s="700">
        <f>-IF(BFK11=1900,0,Capex!BFK322)</f>
        <v>0</v>
      </c>
      <c r="BFL27" s="700">
        <f>-IF(BFL11=1900,0,Capex!BFL322)</f>
        <v>0</v>
      </c>
      <c r="BFM27" s="700">
        <f>-IF(BFM11=1900,0,Capex!BFM322)</f>
        <v>0</v>
      </c>
      <c r="BFN27" s="700">
        <f>-IF(BFN11=1900,0,Capex!BFN322)</f>
        <v>0</v>
      </c>
      <c r="BFO27" s="700">
        <f>-IF(BFO11=1900,0,Capex!BFO322)</f>
        <v>0</v>
      </c>
      <c r="BFP27" s="700">
        <f>-IF(BFP11=1900,0,Capex!BFP322)</f>
        <v>0</v>
      </c>
      <c r="BFQ27" s="700">
        <f>-IF(BFQ11=1900,0,Capex!BFQ322)</f>
        <v>0</v>
      </c>
      <c r="BFR27" s="700">
        <f>-IF(BFR11=1900,0,Capex!BFR322)</f>
        <v>0</v>
      </c>
      <c r="BFS27" s="700">
        <f>-IF(BFS11=1900,0,Capex!BFS322)</f>
        <v>0</v>
      </c>
      <c r="BFT27" s="700">
        <f>-IF(BFT11=1900,0,Capex!BFT322)</f>
        <v>0</v>
      </c>
      <c r="BFU27" s="700">
        <f>-IF(BFU11=1900,0,Capex!BFU322)</f>
        <v>0</v>
      </c>
      <c r="BFV27" s="700">
        <f>-IF(BFV11=1900,0,Capex!BFV322)</f>
        <v>0</v>
      </c>
      <c r="BFW27" s="700">
        <f>-IF(BFW11=1900,0,Capex!BFW322)</f>
        <v>0</v>
      </c>
      <c r="BFX27" s="700">
        <f>-IF(BFX11=1900,0,Capex!BFX322)</f>
        <v>0</v>
      </c>
      <c r="BFY27" s="700">
        <f>-IF(BFY11=1900,0,Capex!BFY322)</f>
        <v>0</v>
      </c>
      <c r="BFZ27" s="700">
        <f>-IF(BFZ11=1900,0,Capex!BFZ322)</f>
        <v>0</v>
      </c>
      <c r="BGA27" s="700">
        <f>-IF(BGA11=1900,0,Capex!BGA322)</f>
        <v>0</v>
      </c>
      <c r="BGB27" s="700">
        <f>-IF(BGB11=1900,0,Capex!BGB322)</f>
        <v>0</v>
      </c>
      <c r="BGC27" s="700">
        <f>-IF(BGC11=1900,0,Capex!BGC322)</f>
        <v>0</v>
      </c>
      <c r="BGD27" s="700">
        <f>-IF(BGD11=1900,0,Capex!BGD322)</f>
        <v>0</v>
      </c>
      <c r="BGE27" s="700">
        <f>-IF(BGE11=1900,0,Capex!BGE322)</f>
        <v>0</v>
      </c>
      <c r="BGF27" s="700">
        <f>-IF(BGF11=1900,0,Capex!BGF322)</f>
        <v>0</v>
      </c>
      <c r="BGG27" s="700">
        <f>-IF(BGG11=1900,0,Capex!BGG322)</f>
        <v>0</v>
      </c>
      <c r="BGH27" s="700">
        <f>-IF(BGH11=1900,0,Capex!BGH322)</f>
        <v>0</v>
      </c>
      <c r="BGI27" s="700">
        <f>-IF(BGI11=1900,0,Capex!BGI322)</f>
        <v>0</v>
      </c>
      <c r="BGJ27" s="700">
        <f>-IF(BGJ11=1900,0,Capex!BGJ322)</f>
        <v>0</v>
      </c>
      <c r="BGK27" s="700">
        <f>-IF(BGK11=1900,0,Capex!BGK322)</f>
        <v>0</v>
      </c>
      <c r="BGL27" s="700">
        <f>-IF(BGL11=1900,0,Capex!BGL322)</f>
        <v>0</v>
      </c>
      <c r="BGM27" s="700">
        <f>-IF(BGM11=1900,0,Capex!BGM322)</f>
        <v>0</v>
      </c>
      <c r="BGN27" s="700">
        <f>-IF(BGN11=1900,0,Capex!BGN322)</f>
        <v>0</v>
      </c>
      <c r="BGO27" s="700">
        <f>-IF(BGO11=1900,0,Capex!BGO322)</f>
        <v>0</v>
      </c>
      <c r="BGP27" s="700">
        <f>-IF(BGP11=1900,0,Capex!BGP322)</f>
        <v>0</v>
      </c>
      <c r="BGQ27" s="700">
        <f>-IF(BGQ11=1900,0,Capex!BGQ322)</f>
        <v>0</v>
      </c>
      <c r="BGR27" s="700">
        <f>-IF(BGR11=1900,0,Capex!BGR322)</f>
        <v>0</v>
      </c>
      <c r="BGS27" s="700">
        <f>-IF(BGS11=1900,0,Capex!BGS322)</f>
        <v>0</v>
      </c>
      <c r="BGT27" s="700">
        <f>-IF(BGT11=1900,0,Capex!BGT322)</f>
        <v>0</v>
      </c>
      <c r="BGU27" s="700">
        <f>-IF(BGU11=1900,0,Capex!BGU322)</f>
        <v>0</v>
      </c>
      <c r="BGV27" s="700">
        <f>-IF(BGV11=1900,0,Capex!BGV322)</f>
        <v>0</v>
      </c>
      <c r="BGW27" s="700">
        <f>-IF(BGW11=1900,0,Capex!BGW322)</f>
        <v>0</v>
      </c>
      <c r="BGX27" s="700">
        <f>-IF(BGX11=1900,0,Capex!BGX322)</f>
        <v>0</v>
      </c>
      <c r="BGY27" s="700">
        <f>-IF(BGY11=1900,0,Capex!BGY322)</f>
        <v>0</v>
      </c>
      <c r="BGZ27" s="700">
        <f>-IF(BGZ11=1900,0,Capex!BGZ322)</f>
        <v>0</v>
      </c>
      <c r="BHA27" s="700">
        <f>-IF(BHA11=1900,0,Capex!BHA322)</f>
        <v>0</v>
      </c>
      <c r="BHB27" s="700">
        <f>-IF(BHB11=1900,0,Capex!BHB322)</f>
        <v>0</v>
      </c>
      <c r="BHC27" s="700">
        <f>-IF(BHC11=1900,0,Capex!BHC322)</f>
        <v>0</v>
      </c>
      <c r="BHD27" s="700">
        <f>-IF(BHD11=1900,0,Capex!BHD322)</f>
        <v>0</v>
      </c>
      <c r="BHE27" s="700">
        <f>-IF(BHE11=1900,0,Capex!BHE322)</f>
        <v>0</v>
      </c>
      <c r="BHF27" s="700">
        <f>-IF(BHF11=1900,0,Capex!BHF322)</f>
        <v>0</v>
      </c>
      <c r="BHG27" s="700">
        <f>-IF(BHG11=1900,0,Capex!BHG322)</f>
        <v>0</v>
      </c>
      <c r="BHH27" s="700">
        <f>-IF(BHH11=1900,0,Capex!BHH322)</f>
        <v>0</v>
      </c>
      <c r="BHI27" s="700">
        <f>-IF(BHI11=1900,0,Capex!BHI322)</f>
        <v>0</v>
      </c>
      <c r="BHJ27" s="700">
        <f>-IF(BHJ11=1900,0,Capex!BHJ322)</f>
        <v>0</v>
      </c>
      <c r="BHK27" s="700">
        <f>-IF(BHK11=1900,0,Capex!BHK322)</f>
        <v>0</v>
      </c>
      <c r="BHL27" s="700">
        <f>-IF(BHL11=1900,0,Capex!BHL322)</f>
        <v>0</v>
      </c>
      <c r="BHM27" s="700">
        <f>-IF(BHM11=1900,0,Capex!BHM322)</f>
        <v>0</v>
      </c>
      <c r="BHN27" s="700">
        <f>-IF(BHN11=1900,0,Capex!BHN322)</f>
        <v>0</v>
      </c>
      <c r="BHO27" s="700">
        <f>-IF(BHO11=1900,0,Capex!BHO322)</f>
        <v>0</v>
      </c>
      <c r="BHP27" s="700">
        <f>-IF(BHP11=1900,0,Capex!BHP322)</f>
        <v>0</v>
      </c>
      <c r="BHQ27" s="700">
        <f>-IF(BHQ11=1900,0,Capex!BHQ322)</f>
        <v>0</v>
      </c>
      <c r="BHR27" s="700">
        <f>-IF(BHR11=1900,0,Capex!BHR322)</f>
        <v>0</v>
      </c>
      <c r="BHS27" s="700">
        <f>-IF(BHS11=1900,0,Capex!BHS322)</f>
        <v>0</v>
      </c>
      <c r="BHT27" s="700">
        <f>-IF(BHT11=1900,0,Capex!BHT322)</f>
        <v>0</v>
      </c>
      <c r="BHU27" s="700">
        <f>-IF(BHU11=1900,0,Capex!BHU322)</f>
        <v>0</v>
      </c>
      <c r="BHV27" s="700">
        <f>-IF(BHV11=1900,0,Capex!BHV322)</f>
        <v>0</v>
      </c>
      <c r="BHW27" s="700">
        <f>-IF(BHW11=1900,0,Capex!BHW322)</f>
        <v>0</v>
      </c>
      <c r="BHX27" s="700">
        <f>-IF(BHX11=1900,0,Capex!BHX322)</f>
        <v>0</v>
      </c>
      <c r="BHY27" s="700">
        <f>-IF(BHY11=1900,0,Capex!BHY322)</f>
        <v>0</v>
      </c>
      <c r="BHZ27" s="700">
        <f>-IF(BHZ11=1900,0,Capex!BHZ322)</f>
        <v>0</v>
      </c>
      <c r="BIA27" s="700">
        <f>-IF(BIA11=1900,0,Capex!BIA322)</f>
        <v>0</v>
      </c>
      <c r="BIB27" s="700">
        <f>-IF(BIB11=1900,0,Capex!BIB322)</f>
        <v>0</v>
      </c>
      <c r="BIC27" s="700">
        <f>-IF(BIC11=1900,0,Capex!BIC322)</f>
        <v>0</v>
      </c>
      <c r="BID27" s="700">
        <f>-IF(BID11=1900,0,Capex!BID322)</f>
        <v>0</v>
      </c>
      <c r="BIE27" s="700">
        <f>-IF(BIE11=1900,0,Capex!BIE322)</f>
        <v>0</v>
      </c>
      <c r="BIF27" s="700">
        <f>-IF(BIF11=1900,0,Capex!BIF322)</f>
        <v>0</v>
      </c>
      <c r="BIG27" s="700">
        <f>-IF(BIG11=1900,0,Capex!BIG322)</f>
        <v>0</v>
      </c>
      <c r="BIH27" s="700">
        <f>-IF(BIH11=1900,0,Capex!BIH322)</f>
        <v>0</v>
      </c>
      <c r="BII27" s="700">
        <f>-IF(BII11=1900,0,Capex!BII322)</f>
        <v>0</v>
      </c>
      <c r="BIJ27" s="700">
        <f>-IF(BIJ11=1900,0,Capex!BIJ322)</f>
        <v>0</v>
      </c>
      <c r="BIK27" s="700">
        <f>-IF(BIK11=1900,0,Capex!BIK322)</f>
        <v>0</v>
      </c>
      <c r="BIL27" s="700">
        <f>-IF(BIL11=1900,0,Capex!BIL322)</f>
        <v>0</v>
      </c>
      <c r="BIM27" s="700">
        <f>-IF(BIM11=1900,0,Capex!BIM322)</f>
        <v>0</v>
      </c>
      <c r="BIN27" s="700">
        <f>-IF(BIN11=1900,0,Capex!BIN322)</f>
        <v>0</v>
      </c>
      <c r="BIO27" s="700">
        <f>-IF(BIO11=1900,0,Capex!BIO322)</f>
        <v>0</v>
      </c>
      <c r="BIP27" s="700">
        <f>-IF(BIP11=1900,0,Capex!BIP322)</f>
        <v>0</v>
      </c>
      <c r="BIQ27" s="700">
        <f>-IF(BIQ11=1900,0,Capex!BIQ322)</f>
        <v>0</v>
      </c>
      <c r="BIR27" s="700">
        <f>-IF(BIR11=1900,0,Capex!BIR322)</f>
        <v>0</v>
      </c>
      <c r="BIS27" s="700">
        <f>-IF(BIS11=1900,0,Capex!BIS322)</f>
        <v>0</v>
      </c>
      <c r="BIT27" s="700">
        <f>-IF(BIT11=1900,0,Capex!BIT322)</f>
        <v>0</v>
      </c>
      <c r="BIU27" s="700">
        <f>-IF(BIU11=1900,0,Capex!BIU322)</f>
        <v>0</v>
      </c>
      <c r="BIV27" s="700">
        <f>-IF(BIV11=1900,0,Capex!BIV322)</f>
        <v>0</v>
      </c>
      <c r="BIW27" s="700">
        <f>-IF(BIW11=1900,0,Capex!BIW322)</f>
        <v>0</v>
      </c>
      <c r="BIX27" s="700">
        <f>-IF(BIX11=1900,0,Capex!BIX322)</f>
        <v>0</v>
      </c>
      <c r="BIY27" s="700">
        <f>-IF(BIY11=1900,0,Capex!BIY322)</f>
        <v>0</v>
      </c>
      <c r="BIZ27" s="700">
        <f>-IF(BIZ11=1900,0,Capex!BIZ322)</f>
        <v>0</v>
      </c>
      <c r="BJA27" s="700">
        <f>-IF(BJA11=1900,0,Capex!BJA322)</f>
        <v>0</v>
      </c>
      <c r="BJB27" s="700">
        <f>-IF(BJB11=1900,0,Capex!BJB322)</f>
        <v>0</v>
      </c>
      <c r="BJC27" s="700">
        <f>-IF(BJC11=1900,0,Capex!BJC322)</f>
        <v>0</v>
      </c>
      <c r="BJD27" s="700">
        <f>-IF(BJD11=1900,0,Capex!BJD322)</f>
        <v>0</v>
      </c>
      <c r="BJE27" s="700">
        <f>-IF(BJE11=1900,0,Capex!BJE322)</f>
        <v>0</v>
      </c>
      <c r="BJF27" s="700">
        <f>-IF(BJF11=1900,0,Capex!BJF322)</f>
        <v>0</v>
      </c>
      <c r="BJG27" s="700">
        <f>-IF(BJG11=1900,0,Capex!BJG322)</f>
        <v>0</v>
      </c>
      <c r="BJH27" s="700">
        <f>-IF(BJH11=1900,0,Capex!BJH322)</f>
        <v>0</v>
      </c>
      <c r="BJI27" s="700">
        <f>-IF(BJI11=1900,0,Capex!BJI322)</f>
        <v>0</v>
      </c>
      <c r="BJJ27" s="700">
        <f>-IF(BJJ11=1900,0,Capex!BJJ322)</f>
        <v>0</v>
      </c>
      <c r="BJK27" s="700">
        <f>-IF(BJK11=1900,0,Capex!BJK322)</f>
        <v>0</v>
      </c>
      <c r="BJL27" s="700">
        <f>-IF(BJL11=1900,0,Capex!BJL322)</f>
        <v>0</v>
      </c>
      <c r="BJM27" s="700">
        <f>-IF(BJM11=1900,0,Capex!BJM322)</f>
        <v>0</v>
      </c>
      <c r="BJN27" s="700">
        <f>-IF(BJN11=1900,0,Capex!BJN322)</f>
        <v>0</v>
      </c>
      <c r="BJO27" s="700">
        <f>-IF(BJO11=1900,0,Capex!BJO322)</f>
        <v>0</v>
      </c>
      <c r="BJP27" s="700">
        <f>-IF(BJP11=1900,0,Capex!BJP322)</f>
        <v>0</v>
      </c>
      <c r="BJQ27" s="700">
        <f>-IF(BJQ11=1900,0,Capex!BJQ322)</f>
        <v>0</v>
      </c>
      <c r="BJR27" s="700">
        <f>-IF(BJR11=1900,0,Capex!BJR322)</f>
        <v>0</v>
      </c>
      <c r="BJS27" s="700">
        <f>-IF(BJS11=1900,0,Capex!BJS322)</f>
        <v>0</v>
      </c>
      <c r="BJT27" s="700">
        <f>-IF(BJT11=1900,0,Capex!BJT322)</f>
        <v>0</v>
      </c>
      <c r="BJU27" s="700">
        <f>-IF(BJU11=1900,0,Capex!BJU322)</f>
        <v>0</v>
      </c>
      <c r="BJV27" s="700">
        <f>-IF(BJV11=1900,0,Capex!BJV322)</f>
        <v>0</v>
      </c>
      <c r="BJW27" s="700">
        <f>-IF(BJW11=1900,0,Capex!BJW322)</f>
        <v>0</v>
      </c>
      <c r="BJX27" s="700">
        <f>-IF(BJX11=1900,0,Capex!BJX322)</f>
        <v>0</v>
      </c>
      <c r="BJY27" s="700">
        <f>-IF(BJY11=1900,0,Capex!BJY322)</f>
        <v>0</v>
      </c>
      <c r="BJZ27" s="700">
        <f>-IF(BJZ11=1900,0,Capex!BJZ322)</f>
        <v>0</v>
      </c>
      <c r="BKA27" s="700">
        <f>-IF(BKA11=1900,0,Capex!BKA322)</f>
        <v>0</v>
      </c>
      <c r="BKB27" s="700">
        <f>-IF(BKB11=1900,0,Capex!BKB322)</f>
        <v>0</v>
      </c>
      <c r="BKC27" s="700">
        <f>-IF(BKC11=1900,0,Capex!BKC322)</f>
        <v>0</v>
      </c>
      <c r="BKD27" s="700">
        <f>-IF(BKD11=1900,0,Capex!BKD322)</f>
        <v>0</v>
      </c>
      <c r="BKE27" s="700">
        <f>-IF(BKE11=1900,0,Capex!BKE322)</f>
        <v>0</v>
      </c>
      <c r="BKF27" s="700">
        <f>-IF(BKF11=1900,0,Capex!BKF322)</f>
        <v>0</v>
      </c>
      <c r="BKG27" s="700">
        <f>-IF(BKG11=1900,0,Capex!BKG322)</f>
        <v>0</v>
      </c>
      <c r="BKH27" s="700">
        <f>-IF(BKH11=1900,0,Capex!BKH322)</f>
        <v>0</v>
      </c>
      <c r="BKI27" s="700">
        <f>-IF(BKI11=1900,0,Capex!BKI322)</f>
        <v>0</v>
      </c>
      <c r="BKJ27" s="700">
        <f>-IF(BKJ11=1900,0,Capex!BKJ322)</f>
        <v>0</v>
      </c>
      <c r="BKK27" s="700">
        <f>-IF(BKK11=1900,0,Capex!BKK322)</f>
        <v>0</v>
      </c>
      <c r="BKL27" s="700">
        <f>-IF(BKL11=1900,0,Capex!BKL322)</f>
        <v>0</v>
      </c>
      <c r="BKM27" s="700">
        <f>-IF(BKM11=1900,0,Capex!BKM322)</f>
        <v>0</v>
      </c>
      <c r="BKN27" s="700">
        <f>-IF(BKN11=1900,0,Capex!BKN322)</f>
        <v>0</v>
      </c>
      <c r="BKO27" s="700">
        <f>-IF(BKO11=1900,0,Capex!BKO322)</f>
        <v>0</v>
      </c>
      <c r="BKP27" s="700">
        <f>-IF(BKP11=1900,0,Capex!BKP322)</f>
        <v>0</v>
      </c>
      <c r="BKQ27" s="700">
        <f>-IF(BKQ11=1900,0,Capex!BKQ322)</f>
        <v>0</v>
      </c>
      <c r="BKR27" s="700">
        <f>-IF(BKR11=1900,0,Capex!BKR322)</f>
        <v>0</v>
      </c>
      <c r="BKS27" s="700">
        <f>-IF(BKS11=1900,0,Capex!BKS322)</f>
        <v>0</v>
      </c>
      <c r="BKT27" s="700">
        <f>-IF(BKT11=1900,0,Capex!BKT322)</f>
        <v>0</v>
      </c>
      <c r="BKU27" s="700">
        <f>-IF(BKU11=1900,0,Capex!BKU322)</f>
        <v>0</v>
      </c>
      <c r="BKV27" s="700">
        <f>-IF(BKV11=1900,0,Capex!BKV322)</f>
        <v>0</v>
      </c>
      <c r="BKW27" s="700">
        <f>-IF(BKW11=1900,0,Capex!BKW322)</f>
        <v>0</v>
      </c>
      <c r="BKX27" s="700">
        <f>-IF(BKX11=1900,0,Capex!BKX322)</f>
        <v>0</v>
      </c>
      <c r="BKY27" s="700">
        <f>-IF(BKY11=1900,0,Capex!BKY322)</f>
        <v>0</v>
      </c>
      <c r="BKZ27" s="700">
        <f>-IF(BKZ11=1900,0,Capex!BKZ322)</f>
        <v>0</v>
      </c>
      <c r="BLA27" s="700">
        <f>-IF(BLA11=1900,0,Capex!BLA322)</f>
        <v>0</v>
      </c>
      <c r="BLB27" s="700">
        <f>-IF(BLB11=1900,0,Capex!BLB322)</f>
        <v>0</v>
      </c>
      <c r="BLC27" s="700">
        <f>-IF(BLC11=1900,0,Capex!BLC322)</f>
        <v>0</v>
      </c>
      <c r="BLD27" s="700">
        <f>-IF(BLD11=1900,0,Capex!BLD322)</f>
        <v>0</v>
      </c>
      <c r="BLE27" s="700">
        <f>-IF(BLE11=1900,0,Capex!BLE322)</f>
        <v>0</v>
      </c>
      <c r="BLF27" s="700">
        <f>-IF(BLF11=1900,0,Capex!BLF322)</f>
        <v>0</v>
      </c>
      <c r="BLG27" s="700">
        <f>-IF(BLG11=1900,0,Capex!BLG322)</f>
        <v>0</v>
      </c>
      <c r="BLH27" s="700">
        <f>-IF(BLH11=1900,0,Capex!BLH322)</f>
        <v>0</v>
      </c>
      <c r="BLI27" s="700">
        <f>-IF(BLI11=1900,0,Capex!BLI322)</f>
        <v>0</v>
      </c>
      <c r="BLJ27" s="700">
        <f>-IF(BLJ11=1900,0,Capex!BLJ322)</f>
        <v>0</v>
      </c>
      <c r="BLK27" s="700">
        <f>-IF(BLK11=1900,0,Capex!BLK322)</f>
        <v>0</v>
      </c>
      <c r="BLL27" s="700">
        <f>-IF(BLL11=1900,0,Capex!BLL322)</f>
        <v>0</v>
      </c>
      <c r="BLM27" s="700">
        <f>-IF(BLM11=1900,0,Capex!BLM322)</f>
        <v>0</v>
      </c>
      <c r="BLN27" s="700">
        <f>-IF(BLN11=1900,0,Capex!BLN322)</f>
        <v>0</v>
      </c>
      <c r="BLO27" s="700">
        <f>-IF(BLO11=1900,0,Capex!BLO322)</f>
        <v>0</v>
      </c>
      <c r="BLP27" s="700">
        <f>-IF(BLP11=1900,0,Capex!BLP322)</f>
        <v>0</v>
      </c>
      <c r="BLQ27" s="700">
        <f>-IF(BLQ11=1900,0,Capex!BLQ322)</f>
        <v>0</v>
      </c>
      <c r="BLR27" s="700">
        <f>-IF(BLR11=1900,0,Capex!BLR322)</f>
        <v>0</v>
      </c>
      <c r="BLS27" s="700">
        <f>-IF(BLS11=1900,0,Capex!BLS322)</f>
        <v>0</v>
      </c>
      <c r="BLT27" s="700">
        <f>-IF(BLT11=1900,0,Capex!BLT322)</f>
        <v>0</v>
      </c>
      <c r="BLU27" s="700">
        <f>-IF(BLU11=1900,0,Capex!BLU322)</f>
        <v>0</v>
      </c>
      <c r="BLV27" s="700">
        <f>-IF(BLV11=1900,0,Capex!BLV322)</f>
        <v>0</v>
      </c>
      <c r="BLW27" s="700">
        <f>-IF(BLW11=1900,0,Capex!BLW322)</f>
        <v>0</v>
      </c>
      <c r="BLX27" s="700">
        <f>-IF(BLX11=1900,0,Capex!BLX322)</f>
        <v>0</v>
      </c>
      <c r="BLY27" s="700">
        <f>-IF(BLY11=1900,0,Capex!BLY322)</f>
        <v>0</v>
      </c>
      <c r="BLZ27" s="700">
        <f>-IF(BLZ11=1900,0,Capex!BLZ322)</f>
        <v>0</v>
      </c>
      <c r="BMA27" s="700">
        <f>-IF(BMA11=1900,0,Capex!BMA322)</f>
        <v>0</v>
      </c>
      <c r="BMB27" s="700">
        <f>-IF(BMB11=1900,0,Capex!BMB322)</f>
        <v>0</v>
      </c>
      <c r="BMC27" s="700">
        <f>-IF(BMC11=1900,0,Capex!BMC322)</f>
        <v>0</v>
      </c>
      <c r="BMD27" s="700">
        <f>-IF(BMD11=1900,0,Capex!BMD322)</f>
        <v>0</v>
      </c>
      <c r="BME27" s="700">
        <f>-IF(BME11=1900,0,Capex!BME322)</f>
        <v>0</v>
      </c>
      <c r="BMF27" s="700">
        <f>-IF(BMF11=1900,0,Capex!BMF322)</f>
        <v>0</v>
      </c>
      <c r="BMG27" s="700">
        <f>-IF(BMG11=1900,0,Capex!BMG322)</f>
        <v>0</v>
      </c>
      <c r="BMH27" s="700">
        <f>-IF(BMH11=1900,0,Capex!BMH322)</f>
        <v>0</v>
      </c>
      <c r="BMI27" s="700">
        <f>-IF(BMI11=1900,0,Capex!BMI322)</f>
        <v>0</v>
      </c>
      <c r="BMJ27" s="700">
        <f>-IF(BMJ11=1900,0,Capex!BMJ322)</f>
        <v>0</v>
      </c>
      <c r="BMK27" s="700">
        <f>-IF(BMK11=1900,0,Capex!BMK322)</f>
        <v>0</v>
      </c>
      <c r="BML27" s="700">
        <f>-IF(BML11=1900,0,Capex!BML322)</f>
        <v>0</v>
      </c>
      <c r="BMM27" s="700">
        <f>-IF(BMM11=1900,0,Capex!BMM322)</f>
        <v>0</v>
      </c>
      <c r="BMN27" s="700">
        <f>-IF(BMN11=1900,0,Capex!BMN322)</f>
        <v>0</v>
      </c>
      <c r="BMO27" s="700">
        <f>-IF(BMO11=1900,0,Capex!BMO322)</f>
        <v>0</v>
      </c>
      <c r="BMP27" s="700">
        <f>-IF(BMP11=1900,0,Capex!BMP322)</f>
        <v>0</v>
      </c>
      <c r="BMQ27" s="700">
        <f>-IF(BMQ11=1900,0,Capex!BMQ322)</f>
        <v>0</v>
      </c>
      <c r="BMR27" s="700">
        <f>-IF(BMR11=1900,0,Capex!BMR322)</f>
        <v>0</v>
      </c>
      <c r="BMS27" s="700">
        <f>-IF(BMS11=1900,0,Capex!BMS322)</f>
        <v>0</v>
      </c>
      <c r="BMT27" s="700">
        <f>-IF(BMT11=1900,0,Capex!BMT322)</f>
        <v>0</v>
      </c>
      <c r="BMU27" s="700">
        <f>-IF(BMU11=1900,0,Capex!BMU322)</f>
        <v>0</v>
      </c>
      <c r="BMV27" s="700">
        <f>-IF(BMV11=1900,0,Capex!BMV322)</f>
        <v>0</v>
      </c>
      <c r="BMW27" s="700">
        <f>-IF(BMW11=1900,0,Capex!BMW322)</f>
        <v>0</v>
      </c>
      <c r="BMX27" s="700">
        <f>-IF(BMX11=1900,0,Capex!BMX322)</f>
        <v>0</v>
      </c>
      <c r="BMY27" s="700">
        <f>-IF(BMY11=1900,0,Capex!BMY322)</f>
        <v>0</v>
      </c>
      <c r="BMZ27" s="700">
        <f>-IF(BMZ11=1900,0,Capex!BMZ322)</f>
        <v>0</v>
      </c>
      <c r="BNA27" s="700">
        <f>-IF(BNA11=1900,0,Capex!BNA322)</f>
        <v>0</v>
      </c>
      <c r="BNB27" s="700">
        <f>-IF(BNB11=1900,0,Capex!BNB322)</f>
        <v>0</v>
      </c>
      <c r="BNC27" s="700">
        <f>-IF(BNC11=1900,0,Capex!BNC322)</f>
        <v>0</v>
      </c>
      <c r="BND27" s="700">
        <f>-IF(BND11=1900,0,Capex!BND322)</f>
        <v>0</v>
      </c>
      <c r="BNE27" s="700">
        <f>-IF(BNE11=1900,0,Capex!BNE322)</f>
        <v>0</v>
      </c>
      <c r="BNF27" s="700">
        <f>-IF(BNF11=1900,0,Capex!BNF322)</f>
        <v>0</v>
      </c>
      <c r="BNG27" s="700">
        <f>-IF(BNG11=1900,0,Capex!BNG322)</f>
        <v>0</v>
      </c>
      <c r="BNH27" s="700">
        <f>-IF(BNH11=1900,0,Capex!BNH322)</f>
        <v>0</v>
      </c>
      <c r="BNI27" s="700">
        <f>-IF(BNI11=1900,0,Capex!BNI322)</f>
        <v>0</v>
      </c>
      <c r="BNJ27" s="700">
        <f>-IF(BNJ11=1900,0,Capex!BNJ322)</f>
        <v>0</v>
      </c>
      <c r="BNK27" s="700">
        <f>-IF(BNK11=1900,0,Capex!BNK322)</f>
        <v>0</v>
      </c>
      <c r="BNL27" s="700">
        <f>-IF(BNL11=1900,0,Capex!BNL322)</f>
        <v>0</v>
      </c>
      <c r="BNM27" s="700">
        <f>-IF(BNM11=1900,0,Capex!BNM322)</f>
        <v>0</v>
      </c>
      <c r="BNN27" s="700">
        <f>-IF(BNN11=1900,0,Capex!BNN322)</f>
        <v>0</v>
      </c>
      <c r="BNO27" s="700">
        <f>-IF(BNO11=1900,0,Capex!BNO322)</f>
        <v>0</v>
      </c>
      <c r="BNP27" s="700">
        <f>-IF(BNP11=1900,0,Capex!BNP322)</f>
        <v>0</v>
      </c>
      <c r="BNQ27" s="700">
        <f>-IF(BNQ11=1900,0,Capex!BNQ322)</f>
        <v>0</v>
      </c>
      <c r="BNR27" s="700">
        <f>-IF(BNR11=1900,0,Capex!BNR322)</f>
        <v>0</v>
      </c>
      <c r="BNS27" s="700">
        <f>-IF(BNS11=1900,0,Capex!BNS322)</f>
        <v>0</v>
      </c>
      <c r="BNT27" s="700">
        <f>-IF(BNT11=1900,0,Capex!BNT322)</f>
        <v>0</v>
      </c>
      <c r="BNU27" s="700">
        <f>-IF(BNU11=1900,0,Capex!BNU322)</f>
        <v>0</v>
      </c>
      <c r="BNV27" s="700">
        <f>-IF(BNV11=1900,0,Capex!BNV322)</f>
        <v>0</v>
      </c>
      <c r="BNW27" s="700">
        <f>-IF(BNW11=1900,0,Capex!BNW322)</f>
        <v>0</v>
      </c>
      <c r="BNX27" s="700">
        <f>-IF(BNX11=1900,0,Capex!BNX322)</f>
        <v>0</v>
      </c>
      <c r="BNY27" s="700">
        <f>-IF(BNY11=1900,0,Capex!BNY322)</f>
        <v>0</v>
      </c>
      <c r="BNZ27" s="700">
        <f>-IF(BNZ11=1900,0,Capex!BNZ322)</f>
        <v>0</v>
      </c>
      <c r="BOA27" s="700">
        <f>-IF(BOA11=1900,0,Capex!BOA322)</f>
        <v>0</v>
      </c>
      <c r="BOB27" s="700">
        <f>-IF(BOB11=1900,0,Capex!BOB322)</f>
        <v>0</v>
      </c>
      <c r="BOC27" s="700">
        <f>-IF(BOC11=1900,0,Capex!BOC322)</f>
        <v>0</v>
      </c>
      <c r="BOD27" s="700">
        <f>-IF(BOD11=1900,0,Capex!BOD322)</f>
        <v>0</v>
      </c>
      <c r="BOE27" s="700">
        <f>-IF(BOE11=1900,0,Capex!BOE322)</f>
        <v>0</v>
      </c>
      <c r="BOF27" s="700">
        <f>-IF(BOF11=1900,0,Capex!BOF322)</f>
        <v>0</v>
      </c>
      <c r="BOG27" s="700">
        <f>-IF(BOG11=1900,0,Capex!BOG322)</f>
        <v>0</v>
      </c>
      <c r="BOH27" s="700">
        <f>-IF(BOH11=1900,0,Capex!BOH322)</f>
        <v>0</v>
      </c>
      <c r="BOI27" s="700">
        <f>-IF(BOI11=1900,0,Capex!BOI322)</f>
        <v>0</v>
      </c>
      <c r="BOJ27" s="700">
        <f>-IF(BOJ11=1900,0,Capex!BOJ322)</f>
        <v>0</v>
      </c>
      <c r="BOK27" s="700">
        <f>-IF(BOK11=1900,0,Capex!BOK322)</f>
        <v>0</v>
      </c>
      <c r="BOL27" s="700">
        <f>-IF(BOL11=1900,0,Capex!BOL322)</f>
        <v>0</v>
      </c>
      <c r="BOM27" s="700">
        <f>-IF(BOM11=1900,0,Capex!BOM322)</f>
        <v>0</v>
      </c>
      <c r="BON27" s="700">
        <f>-IF(BON11=1900,0,Capex!BON322)</f>
        <v>0</v>
      </c>
      <c r="BOO27" s="700">
        <f>-IF(BOO11=1900,0,Capex!BOO322)</f>
        <v>0</v>
      </c>
      <c r="BOP27" s="700">
        <f>-IF(BOP11=1900,0,Capex!BOP322)</f>
        <v>0</v>
      </c>
      <c r="BOQ27" s="700">
        <f>-IF(BOQ11=1900,0,Capex!BOQ322)</f>
        <v>0</v>
      </c>
      <c r="BOR27" s="700">
        <f>-IF(BOR11=1900,0,Capex!BOR322)</f>
        <v>0</v>
      </c>
      <c r="BOS27" s="700">
        <f>-IF(BOS11=1900,0,Capex!BOS322)</f>
        <v>0</v>
      </c>
      <c r="BOT27" s="700">
        <f>-IF(BOT11=1900,0,Capex!BOT322)</f>
        <v>0</v>
      </c>
      <c r="BOU27" s="700">
        <f>-IF(BOU11=1900,0,Capex!BOU322)</f>
        <v>0</v>
      </c>
      <c r="BOV27" s="700">
        <f>-IF(BOV11=1900,0,Capex!BOV322)</f>
        <v>0</v>
      </c>
      <c r="BOW27" s="700">
        <f>-IF(BOW11=1900,0,Capex!BOW322)</f>
        <v>0</v>
      </c>
      <c r="BOX27" s="700">
        <f>-IF(BOX11=1900,0,Capex!BOX322)</f>
        <v>0</v>
      </c>
      <c r="BOY27" s="700">
        <f>-IF(BOY11=1900,0,Capex!BOY322)</f>
        <v>0</v>
      </c>
      <c r="BOZ27" s="700">
        <f>-IF(BOZ11=1900,0,Capex!BOZ322)</f>
        <v>0</v>
      </c>
      <c r="BPA27" s="700">
        <f>-IF(BPA11=1900,0,Capex!BPA322)</f>
        <v>0</v>
      </c>
      <c r="BPB27" s="700">
        <f>-IF(BPB11=1900,0,Capex!BPB322)</f>
        <v>0</v>
      </c>
      <c r="BPC27" s="700">
        <f>-IF(BPC11=1900,0,Capex!BPC322)</f>
        <v>0</v>
      </c>
      <c r="BPD27" s="700">
        <f>-IF(BPD11=1900,0,Capex!BPD322)</f>
        <v>0</v>
      </c>
      <c r="BPE27" s="700">
        <f>-IF(BPE11=1900,0,Capex!BPE322)</f>
        <v>0</v>
      </c>
      <c r="BPF27" s="700">
        <f>-IF(BPF11=1900,0,Capex!BPF322)</f>
        <v>0</v>
      </c>
      <c r="BPG27" s="700">
        <f>-IF(BPG11=1900,0,Capex!BPG322)</f>
        <v>0</v>
      </c>
      <c r="BPH27" s="700">
        <f>-IF(BPH11=1900,0,Capex!BPH322)</f>
        <v>0</v>
      </c>
      <c r="BPI27" s="700">
        <f>-IF(BPI11=1900,0,Capex!BPI322)</f>
        <v>0</v>
      </c>
      <c r="BPJ27" s="700">
        <f>-IF(BPJ11=1900,0,Capex!BPJ322)</f>
        <v>0</v>
      </c>
      <c r="BPK27" s="700">
        <f>-IF(BPK11=1900,0,Capex!BPK322)</f>
        <v>0</v>
      </c>
      <c r="BPL27" s="700">
        <f>-IF(BPL11=1900,0,Capex!BPL322)</f>
        <v>0</v>
      </c>
      <c r="BPM27" s="700">
        <f>-IF(BPM11=1900,0,Capex!BPM322)</f>
        <v>0</v>
      </c>
      <c r="BPN27" s="700">
        <f>-IF(BPN11=1900,0,Capex!BPN322)</f>
        <v>0</v>
      </c>
      <c r="BPO27" s="700">
        <f>-IF(BPO11=1900,0,Capex!BPO322)</f>
        <v>0</v>
      </c>
      <c r="BPP27" s="700">
        <f>-IF(BPP11=1900,0,Capex!BPP322)</f>
        <v>0</v>
      </c>
      <c r="BPQ27" s="700">
        <f>-IF(BPQ11=1900,0,Capex!BPQ322)</f>
        <v>0</v>
      </c>
      <c r="BPR27" s="700">
        <f>-IF(BPR11=1900,0,Capex!BPR322)</f>
        <v>0</v>
      </c>
      <c r="BPS27" s="700">
        <f>-IF(BPS11=1900,0,Capex!BPS322)</f>
        <v>0</v>
      </c>
      <c r="BPT27" s="700">
        <f>-IF(BPT11=1900,0,Capex!BPT322)</f>
        <v>0</v>
      </c>
      <c r="BPU27" s="700">
        <f>-IF(BPU11=1900,0,Capex!BPU322)</f>
        <v>0</v>
      </c>
      <c r="BPV27" s="700">
        <f>-IF(BPV11=1900,0,Capex!BPV322)</f>
        <v>0</v>
      </c>
      <c r="BPW27" s="700">
        <f>-IF(BPW11=1900,0,Capex!BPW322)</f>
        <v>0</v>
      </c>
      <c r="BPX27" s="700">
        <f>-IF(BPX11=1900,0,Capex!BPX322)</f>
        <v>0</v>
      </c>
      <c r="BPY27" s="700">
        <f>-IF(BPY11=1900,0,Capex!BPY322)</f>
        <v>0</v>
      </c>
      <c r="BPZ27" s="700">
        <f>-IF(BPZ11=1900,0,Capex!BPZ322)</f>
        <v>0</v>
      </c>
      <c r="BQA27" s="700">
        <f>-IF(BQA11=1900,0,Capex!BQA322)</f>
        <v>0</v>
      </c>
      <c r="BQB27" s="700">
        <f>-IF(BQB11=1900,0,Capex!BQB322)</f>
        <v>0</v>
      </c>
      <c r="BQC27" s="700">
        <f>-IF(BQC11=1900,0,Capex!BQC322)</f>
        <v>0</v>
      </c>
      <c r="BQD27" s="700">
        <f>-IF(BQD11=1900,0,Capex!BQD322)</f>
        <v>0</v>
      </c>
      <c r="BQE27" s="700">
        <f>-IF(BQE11=1900,0,Capex!BQE322)</f>
        <v>0</v>
      </c>
      <c r="BQF27" s="700">
        <f>-IF(BQF11=1900,0,Capex!BQF322)</f>
        <v>0</v>
      </c>
      <c r="BQG27" s="700">
        <f>-IF(BQG11=1900,0,Capex!BQG322)</f>
        <v>0</v>
      </c>
      <c r="BQH27" s="700">
        <f>-IF(BQH11=1900,0,Capex!BQH322)</f>
        <v>0</v>
      </c>
      <c r="BQI27" s="700">
        <f>-IF(BQI11=1900,0,Capex!BQI322)</f>
        <v>0</v>
      </c>
      <c r="BQJ27" s="700">
        <f>-IF(BQJ11=1900,0,Capex!BQJ322)</f>
        <v>0</v>
      </c>
      <c r="BQK27" s="700">
        <f>-IF(BQK11=1900,0,Capex!BQK322)</f>
        <v>0</v>
      </c>
      <c r="BQL27" s="700">
        <f>-IF(BQL11=1900,0,Capex!BQL322)</f>
        <v>0</v>
      </c>
      <c r="BQM27" s="700">
        <f>-IF(BQM11=1900,0,Capex!BQM322)</f>
        <v>0</v>
      </c>
      <c r="BQN27" s="700">
        <f>-IF(BQN11=1900,0,Capex!BQN322)</f>
        <v>0</v>
      </c>
      <c r="BQO27" s="700">
        <f>-IF(BQO11=1900,0,Capex!BQO322)</f>
        <v>0</v>
      </c>
      <c r="BQP27" s="700">
        <f>-IF(BQP11=1900,0,Capex!BQP322)</f>
        <v>0</v>
      </c>
      <c r="BQQ27" s="700">
        <f>-IF(BQQ11=1900,0,Capex!BQQ322)</f>
        <v>0</v>
      </c>
      <c r="BQR27" s="700">
        <f>-IF(BQR11=1900,0,Capex!BQR322)</f>
        <v>0</v>
      </c>
      <c r="BQS27" s="700">
        <f>-IF(BQS11=1900,0,Capex!BQS322)</f>
        <v>0</v>
      </c>
      <c r="BQT27" s="700">
        <f>-IF(BQT11=1900,0,Capex!BQT322)</f>
        <v>0</v>
      </c>
      <c r="BQU27" s="700">
        <f>-IF(BQU11=1900,0,Capex!BQU322)</f>
        <v>0</v>
      </c>
      <c r="BQV27" s="700">
        <f>-IF(BQV11=1900,0,Capex!BQV322)</f>
        <v>0</v>
      </c>
      <c r="BQW27" s="700">
        <f>-IF(BQW11=1900,0,Capex!BQW322)</f>
        <v>0</v>
      </c>
      <c r="BQX27" s="700">
        <f>-IF(BQX11=1900,0,Capex!BQX322)</f>
        <v>0</v>
      </c>
      <c r="BQY27" s="700">
        <f>-IF(BQY11=1900,0,Capex!BQY322)</f>
        <v>0</v>
      </c>
      <c r="BQZ27" s="700">
        <f>-IF(BQZ11=1900,0,Capex!BQZ322)</f>
        <v>0</v>
      </c>
      <c r="BRA27" s="700">
        <f>-IF(BRA11=1900,0,Capex!BRA322)</f>
        <v>0</v>
      </c>
      <c r="BRB27" s="700">
        <f>-IF(BRB11=1900,0,Capex!BRB322)</f>
        <v>0</v>
      </c>
      <c r="BRC27" s="700">
        <f>-IF(BRC11=1900,0,Capex!BRC322)</f>
        <v>0</v>
      </c>
      <c r="BRD27" s="700">
        <f>-IF(BRD11=1900,0,Capex!BRD322)</f>
        <v>0</v>
      </c>
      <c r="BRE27" s="700">
        <f>-IF(BRE11=1900,0,Capex!BRE322)</f>
        <v>0</v>
      </c>
      <c r="BRF27" s="700">
        <f>-IF(BRF11=1900,0,Capex!BRF322)</f>
        <v>0</v>
      </c>
      <c r="BRG27" s="700">
        <f>-IF(BRG11=1900,0,Capex!BRG322)</f>
        <v>0</v>
      </c>
      <c r="BRH27" s="700">
        <f>-IF(BRH11=1900,0,Capex!BRH322)</f>
        <v>0</v>
      </c>
      <c r="BRI27" s="700">
        <f>-IF(BRI11=1900,0,Capex!BRI322)</f>
        <v>0</v>
      </c>
      <c r="BRJ27" s="700">
        <f>-IF(BRJ11=1900,0,Capex!BRJ322)</f>
        <v>0</v>
      </c>
      <c r="BRK27" s="700">
        <f>-IF(BRK11=1900,0,Capex!BRK322)</f>
        <v>0</v>
      </c>
      <c r="BRL27" s="700">
        <f>-IF(BRL11=1900,0,Capex!BRL322)</f>
        <v>0</v>
      </c>
      <c r="BRM27" s="700">
        <f>-IF(BRM11=1900,0,Capex!BRM322)</f>
        <v>0</v>
      </c>
      <c r="BRN27" s="700">
        <f>-IF(BRN11=1900,0,Capex!BRN322)</f>
        <v>0</v>
      </c>
      <c r="BRO27" s="700">
        <f>-IF(BRO11=1900,0,Capex!BRO322)</f>
        <v>0</v>
      </c>
      <c r="BRP27" s="700">
        <f>-IF(BRP11=1900,0,Capex!BRP322)</f>
        <v>0</v>
      </c>
      <c r="BRQ27" s="700">
        <f>-IF(BRQ11=1900,0,Capex!BRQ322)</f>
        <v>0</v>
      </c>
      <c r="BRR27" s="700">
        <f>-IF(BRR11=1900,0,Capex!BRR322)</f>
        <v>0</v>
      </c>
      <c r="BRS27" s="700">
        <f>-IF(BRS11=1900,0,Capex!BRS322)</f>
        <v>0</v>
      </c>
      <c r="BRT27" s="700">
        <f>-IF(BRT11=1900,0,Capex!BRT322)</f>
        <v>0</v>
      </c>
      <c r="BRU27" s="700">
        <f>-IF(BRU11=1900,0,Capex!BRU322)</f>
        <v>0</v>
      </c>
      <c r="BRV27" s="700">
        <f>-IF(BRV11=1900,0,Capex!BRV322)</f>
        <v>0</v>
      </c>
      <c r="BRW27" s="700">
        <f>-IF(BRW11=1900,0,Capex!BRW322)</f>
        <v>0</v>
      </c>
      <c r="BRX27" s="700">
        <f>-IF(BRX11=1900,0,Capex!BRX322)</f>
        <v>0</v>
      </c>
      <c r="BRY27" s="700">
        <f>-IF(BRY11=1900,0,Capex!BRY322)</f>
        <v>0</v>
      </c>
      <c r="BRZ27" s="700">
        <f>-IF(BRZ11=1900,0,Capex!BRZ322)</f>
        <v>0</v>
      </c>
      <c r="BSA27" s="700">
        <f>-IF(BSA11=1900,0,Capex!BSA322)</f>
        <v>0</v>
      </c>
      <c r="BSB27" s="700">
        <f>-IF(BSB11=1900,0,Capex!BSB322)</f>
        <v>0</v>
      </c>
      <c r="BSC27" s="700">
        <f>-IF(BSC11=1900,0,Capex!BSC322)</f>
        <v>0</v>
      </c>
      <c r="BSD27" s="700">
        <f>-IF(BSD11=1900,0,Capex!BSD322)</f>
        <v>0</v>
      </c>
      <c r="BSE27" s="700">
        <f>-IF(BSE11=1900,0,Capex!BSE322)</f>
        <v>0</v>
      </c>
      <c r="BSF27" s="700">
        <f>-IF(BSF11=1900,0,Capex!BSF322)</f>
        <v>0</v>
      </c>
      <c r="BSG27" s="700">
        <f>-IF(BSG11=1900,0,Capex!BSG322)</f>
        <v>0</v>
      </c>
      <c r="BSH27" s="700">
        <f>-IF(BSH11=1900,0,Capex!BSH322)</f>
        <v>0</v>
      </c>
      <c r="BSI27" s="700">
        <f>-IF(BSI11=1900,0,Capex!BSI322)</f>
        <v>0</v>
      </c>
      <c r="BSJ27" s="700">
        <f>-IF(BSJ11=1900,0,Capex!BSJ322)</f>
        <v>0</v>
      </c>
      <c r="BSK27" s="700">
        <f>-IF(BSK11=1900,0,Capex!BSK322)</f>
        <v>0</v>
      </c>
      <c r="BSL27" s="700">
        <f>-IF(BSL11=1900,0,Capex!BSL322)</f>
        <v>0</v>
      </c>
      <c r="BSM27" s="700">
        <f>-IF(BSM11=1900,0,Capex!BSM322)</f>
        <v>0</v>
      </c>
      <c r="BSN27" s="700">
        <f>-IF(BSN11=1900,0,Capex!BSN322)</f>
        <v>0</v>
      </c>
      <c r="BSO27" s="700">
        <f>-IF(BSO11=1900,0,Capex!BSO322)</f>
        <v>0</v>
      </c>
      <c r="BSP27" s="700">
        <f>-IF(BSP11=1900,0,Capex!BSP322)</f>
        <v>0</v>
      </c>
      <c r="BSQ27" s="700">
        <f>-IF(BSQ11=1900,0,Capex!BSQ322)</f>
        <v>0</v>
      </c>
      <c r="BSR27" s="700">
        <f>-IF(BSR11=1900,0,Capex!BSR322)</f>
        <v>0</v>
      </c>
      <c r="BSS27" s="700">
        <f>-IF(BSS11=1900,0,Capex!BSS322)</f>
        <v>0</v>
      </c>
      <c r="BST27" s="700">
        <f>-IF(BST11=1900,0,Capex!BST322)</f>
        <v>0</v>
      </c>
      <c r="BSU27" s="700">
        <f>-IF(BSU11=1900,0,Capex!BSU322)</f>
        <v>0</v>
      </c>
      <c r="BSV27" s="700">
        <f>-IF(BSV11=1900,0,Capex!BSV322)</f>
        <v>0</v>
      </c>
      <c r="BSW27" s="700">
        <f>-IF(BSW11=1900,0,Capex!BSW322)</f>
        <v>0</v>
      </c>
      <c r="BSX27" s="700">
        <f>-IF(BSX11=1900,0,Capex!BSX322)</f>
        <v>0</v>
      </c>
      <c r="BSY27" s="700">
        <f>-IF(BSY11=1900,0,Capex!BSY322)</f>
        <v>0</v>
      </c>
      <c r="BSZ27" s="700">
        <f>-IF(BSZ11=1900,0,Capex!BSZ322)</f>
        <v>0</v>
      </c>
      <c r="BTA27" s="700">
        <f>-IF(BTA11=1900,0,Capex!BTA322)</f>
        <v>0</v>
      </c>
      <c r="BTB27" s="700">
        <f>-IF(BTB11=1900,0,Capex!BTB322)</f>
        <v>0</v>
      </c>
      <c r="BTC27" s="700">
        <f>-IF(BTC11=1900,0,Capex!BTC322)</f>
        <v>0</v>
      </c>
      <c r="BTD27" s="700">
        <f>-IF(BTD11=1900,0,Capex!BTD322)</f>
        <v>0</v>
      </c>
      <c r="BTE27" s="700">
        <f>-IF(BTE11=1900,0,Capex!BTE322)</f>
        <v>0</v>
      </c>
      <c r="BTF27" s="700">
        <f>-IF(BTF11=1900,0,Capex!BTF322)</f>
        <v>0</v>
      </c>
      <c r="BTG27" s="700">
        <f>-IF(BTG11=1900,0,Capex!BTG322)</f>
        <v>0</v>
      </c>
      <c r="BTH27" s="700">
        <f>-IF(BTH11=1900,0,Capex!BTH322)</f>
        <v>0</v>
      </c>
      <c r="BTI27" s="700">
        <f>-IF(BTI11=1900,0,Capex!BTI322)</f>
        <v>0</v>
      </c>
      <c r="BTJ27" s="700">
        <f>-IF(BTJ11=1900,0,Capex!BTJ322)</f>
        <v>0</v>
      </c>
      <c r="BTK27" s="700">
        <f>-IF(BTK11=1900,0,Capex!BTK322)</f>
        <v>0</v>
      </c>
      <c r="BTL27" s="700">
        <f>-IF(BTL11=1900,0,Capex!BTL322)</f>
        <v>0</v>
      </c>
      <c r="BTM27" s="700">
        <f>-IF(BTM11=1900,0,Capex!BTM322)</f>
        <v>0</v>
      </c>
      <c r="BTN27" s="700">
        <f>-IF(BTN11=1900,0,Capex!BTN322)</f>
        <v>0</v>
      </c>
      <c r="BTO27" s="700">
        <f>-IF(BTO11=1900,0,Capex!BTO322)</f>
        <v>0</v>
      </c>
      <c r="BTP27" s="700">
        <f>-IF(BTP11=1900,0,Capex!BTP322)</f>
        <v>0</v>
      </c>
      <c r="BTQ27" s="700">
        <f>-IF(BTQ11=1900,0,Capex!BTQ322)</f>
        <v>0</v>
      </c>
      <c r="BTR27" s="700">
        <f>-IF(BTR11=1900,0,Capex!BTR322)</f>
        <v>0</v>
      </c>
      <c r="BTS27" s="700">
        <f>-IF(BTS11=1900,0,Capex!BTS322)</f>
        <v>0</v>
      </c>
      <c r="BTT27" s="700">
        <f>-IF(BTT11=1900,0,Capex!BTT322)</f>
        <v>0</v>
      </c>
      <c r="BTU27" s="700">
        <f>-IF(BTU11=1900,0,Capex!BTU322)</f>
        <v>0</v>
      </c>
      <c r="BTV27" s="700">
        <f>-IF(BTV11=1900,0,Capex!BTV322)</f>
        <v>0</v>
      </c>
      <c r="BTW27" s="700">
        <f>-IF(BTW11=1900,0,Capex!BTW322)</f>
        <v>0</v>
      </c>
      <c r="BTX27" s="700">
        <f>-IF(BTX11=1900,0,Capex!BTX322)</f>
        <v>0</v>
      </c>
      <c r="BTY27" s="700">
        <f>-IF(BTY11=1900,0,Capex!BTY322)</f>
        <v>0</v>
      </c>
      <c r="BTZ27" s="700">
        <f>-IF(BTZ11=1900,0,Capex!BTZ322)</f>
        <v>0</v>
      </c>
      <c r="BUA27" s="700">
        <f>-IF(BUA11=1900,0,Capex!BUA322)</f>
        <v>0</v>
      </c>
      <c r="BUB27" s="700">
        <f>-IF(BUB11=1900,0,Capex!BUB322)</f>
        <v>0</v>
      </c>
      <c r="BUC27" s="700">
        <f>-IF(BUC11=1900,0,Capex!BUC322)</f>
        <v>0</v>
      </c>
      <c r="BUD27" s="700">
        <f>-IF(BUD11=1900,0,Capex!BUD322)</f>
        <v>0</v>
      </c>
      <c r="BUE27" s="700">
        <f>-IF(BUE11=1900,0,Capex!BUE322)</f>
        <v>0</v>
      </c>
      <c r="BUF27" s="700">
        <f>-IF(BUF11=1900,0,Capex!BUF322)</f>
        <v>0</v>
      </c>
      <c r="BUG27" s="700">
        <f>-IF(BUG11=1900,0,Capex!BUG322)</f>
        <v>0</v>
      </c>
      <c r="BUH27" s="700">
        <f>-IF(BUH11=1900,0,Capex!BUH322)</f>
        <v>0</v>
      </c>
      <c r="BUI27" s="700">
        <f>-IF(BUI11=1900,0,Capex!BUI322)</f>
        <v>0</v>
      </c>
      <c r="BUJ27" s="700">
        <f>-IF(BUJ11=1900,0,Capex!BUJ322)</f>
        <v>0</v>
      </c>
      <c r="BUK27" s="700">
        <f>-IF(BUK11=1900,0,Capex!BUK322)</f>
        <v>0</v>
      </c>
      <c r="BUL27" s="700">
        <f>-IF(BUL11=1900,0,Capex!BUL322)</f>
        <v>0</v>
      </c>
      <c r="BUM27" s="700">
        <f>-IF(BUM11=1900,0,Capex!BUM322)</f>
        <v>0</v>
      </c>
      <c r="BUN27" s="700">
        <f>-IF(BUN11=1900,0,Capex!BUN322)</f>
        <v>0</v>
      </c>
      <c r="BUO27" s="700">
        <f>-IF(BUO11=1900,0,Capex!BUO322)</f>
        <v>0</v>
      </c>
      <c r="BUP27" s="700">
        <f>-IF(BUP11=1900,0,Capex!BUP322)</f>
        <v>0</v>
      </c>
      <c r="BUQ27" s="700">
        <f>-IF(BUQ11=1900,0,Capex!BUQ322)</f>
        <v>0</v>
      </c>
      <c r="BUR27" s="700">
        <f>-IF(BUR11=1900,0,Capex!BUR322)</f>
        <v>0</v>
      </c>
      <c r="BUS27" s="700">
        <f>-IF(BUS11=1900,0,Capex!BUS322)</f>
        <v>0</v>
      </c>
      <c r="BUT27" s="700">
        <f>-IF(BUT11=1900,0,Capex!BUT322)</f>
        <v>0</v>
      </c>
      <c r="BUU27" s="700">
        <f>-IF(BUU11=1900,0,Capex!BUU322)</f>
        <v>0</v>
      </c>
      <c r="BUV27" s="700">
        <f>-IF(BUV11=1900,0,Capex!BUV322)</f>
        <v>0</v>
      </c>
      <c r="BUW27" s="700">
        <f>-IF(BUW11=1900,0,Capex!BUW322)</f>
        <v>0</v>
      </c>
      <c r="BUX27" s="700">
        <f>-IF(BUX11=1900,0,Capex!BUX322)</f>
        <v>0</v>
      </c>
      <c r="BUY27" s="700">
        <f>-IF(BUY11=1900,0,Capex!BUY322)</f>
        <v>0</v>
      </c>
      <c r="BUZ27" s="700">
        <f>-IF(BUZ11=1900,0,Capex!BUZ322)</f>
        <v>0</v>
      </c>
      <c r="BVA27" s="700">
        <f>-IF(BVA11=1900,0,Capex!BVA322)</f>
        <v>0</v>
      </c>
      <c r="BVB27" s="700">
        <f>-IF(BVB11=1900,0,Capex!BVB322)</f>
        <v>0</v>
      </c>
      <c r="BVC27" s="700">
        <f>-IF(BVC11=1900,0,Capex!BVC322)</f>
        <v>0</v>
      </c>
      <c r="BVD27" s="700">
        <f>-IF(BVD11=1900,0,Capex!BVD322)</f>
        <v>0</v>
      </c>
      <c r="BVE27" s="700">
        <f>-IF(BVE11=1900,0,Capex!BVE322)</f>
        <v>0</v>
      </c>
      <c r="BVF27" s="700">
        <f>-IF(BVF11=1900,0,Capex!BVF322)</f>
        <v>0</v>
      </c>
      <c r="BVG27" s="700">
        <f>-IF(BVG11=1900,0,Capex!BVG322)</f>
        <v>0</v>
      </c>
      <c r="BVH27" s="700">
        <f>-IF(BVH11=1900,0,Capex!BVH322)</f>
        <v>0</v>
      </c>
      <c r="BVI27" s="700">
        <f>-IF(BVI11=1900,0,Capex!BVI322)</f>
        <v>0</v>
      </c>
      <c r="BVJ27" s="700">
        <f>-IF(BVJ11=1900,0,Capex!BVJ322)</f>
        <v>0</v>
      </c>
      <c r="BVK27" s="700">
        <f>-IF(BVK11=1900,0,Capex!BVK322)</f>
        <v>0</v>
      </c>
      <c r="BVL27" s="700">
        <f>-IF(BVL11=1900,0,Capex!BVL322)</f>
        <v>0</v>
      </c>
      <c r="BVM27" s="700">
        <f>-IF(BVM11=1900,0,Capex!BVM322)</f>
        <v>0</v>
      </c>
      <c r="BVN27" s="700">
        <f>-IF(BVN11=1900,0,Capex!BVN322)</f>
        <v>0</v>
      </c>
      <c r="BVO27" s="700">
        <f>-IF(BVO11=1900,0,Capex!BVO322)</f>
        <v>0</v>
      </c>
      <c r="BVP27" s="700">
        <f>-IF(BVP11=1900,0,Capex!BVP322)</f>
        <v>0</v>
      </c>
      <c r="BVQ27" s="700">
        <f>-IF(BVQ11=1900,0,Capex!BVQ322)</f>
        <v>0</v>
      </c>
      <c r="BVR27" s="700">
        <f>-IF(BVR11=1900,0,Capex!BVR322)</f>
        <v>0</v>
      </c>
      <c r="BVS27" s="700">
        <f>-IF(BVS11=1900,0,Capex!BVS322)</f>
        <v>0</v>
      </c>
      <c r="BVT27" s="700">
        <f>-IF(BVT11=1900,0,Capex!BVT322)</f>
        <v>0</v>
      </c>
      <c r="BVU27" s="700">
        <f>-IF(BVU11=1900,0,Capex!BVU322)</f>
        <v>0</v>
      </c>
      <c r="BVV27" s="700">
        <f>-IF(BVV11=1900,0,Capex!BVV322)</f>
        <v>0</v>
      </c>
      <c r="BVW27" s="700">
        <f>-IF(BVW11=1900,0,Capex!BVW322)</f>
        <v>0</v>
      </c>
      <c r="BVX27" s="700">
        <f>-IF(BVX11=1900,0,Capex!BVX322)</f>
        <v>0</v>
      </c>
      <c r="BVY27" s="700">
        <f>-IF(BVY11=1900,0,Capex!BVY322)</f>
        <v>0</v>
      </c>
      <c r="BVZ27" s="700">
        <f>-IF(BVZ11=1900,0,Capex!BVZ322)</f>
        <v>0</v>
      </c>
      <c r="BWA27" s="700">
        <f>-IF(BWA11=1900,0,Capex!BWA322)</f>
        <v>0</v>
      </c>
      <c r="BWB27" s="700">
        <f>-IF(BWB11=1900,0,Capex!BWB322)</f>
        <v>0</v>
      </c>
      <c r="BWC27" s="700">
        <f>-IF(BWC11=1900,0,Capex!BWC322)</f>
        <v>0</v>
      </c>
      <c r="BWD27" s="700">
        <f>-IF(BWD11=1900,0,Capex!BWD322)</f>
        <v>0</v>
      </c>
      <c r="BWE27" s="700">
        <f>-IF(BWE11=1900,0,Capex!BWE322)</f>
        <v>0</v>
      </c>
      <c r="BWF27" s="700">
        <f>-IF(BWF11=1900,0,Capex!BWF322)</f>
        <v>0</v>
      </c>
      <c r="BWG27" s="700">
        <f>-IF(BWG11=1900,0,Capex!BWG322)</f>
        <v>0</v>
      </c>
      <c r="BWH27" s="700">
        <f>-IF(BWH11=1900,0,Capex!BWH322)</f>
        <v>0</v>
      </c>
      <c r="BWI27" s="700">
        <f>-IF(BWI11=1900,0,Capex!BWI322)</f>
        <v>0</v>
      </c>
      <c r="BWJ27" s="700">
        <f>-IF(BWJ11=1900,0,Capex!BWJ322)</f>
        <v>0</v>
      </c>
      <c r="BWK27" s="700">
        <f>-IF(BWK11=1900,0,Capex!BWK322)</f>
        <v>0</v>
      </c>
      <c r="BWL27" s="700">
        <f>-IF(BWL11=1900,0,Capex!BWL322)</f>
        <v>0</v>
      </c>
      <c r="BWM27" s="700">
        <f>-IF(BWM11=1900,0,Capex!BWM322)</f>
        <v>0</v>
      </c>
      <c r="BWN27" s="700">
        <f>-IF(BWN11=1900,0,Capex!BWN322)</f>
        <v>0</v>
      </c>
      <c r="BWO27" s="700">
        <f>-IF(BWO11=1900,0,Capex!BWO322)</f>
        <v>0</v>
      </c>
      <c r="BWP27" s="700">
        <f>-IF(BWP11=1900,0,Capex!BWP322)</f>
        <v>0</v>
      </c>
      <c r="BWQ27" s="700">
        <f>-IF(BWQ11=1900,0,Capex!BWQ322)</f>
        <v>0</v>
      </c>
      <c r="BWR27" s="700">
        <f>-IF(BWR11=1900,0,Capex!BWR322)</f>
        <v>0</v>
      </c>
      <c r="BWS27" s="700">
        <f>-IF(BWS11=1900,0,Capex!BWS322)</f>
        <v>0</v>
      </c>
      <c r="BWT27" s="700">
        <f>-IF(BWT11=1900,0,Capex!BWT322)</f>
        <v>0</v>
      </c>
      <c r="BWU27" s="700">
        <f>-IF(BWU11=1900,0,Capex!BWU322)</f>
        <v>0</v>
      </c>
      <c r="BWV27" s="700">
        <f>-IF(BWV11=1900,0,Capex!BWV322)</f>
        <v>0</v>
      </c>
      <c r="BWW27" s="700">
        <f>-IF(BWW11=1900,0,Capex!BWW322)</f>
        <v>0</v>
      </c>
      <c r="BWX27" s="700">
        <f>-IF(BWX11=1900,0,Capex!BWX322)</f>
        <v>0</v>
      </c>
      <c r="BWY27" s="700">
        <f>-IF(BWY11=1900,0,Capex!BWY322)</f>
        <v>0</v>
      </c>
      <c r="BWZ27" s="700">
        <f>-IF(BWZ11=1900,0,Capex!BWZ322)</f>
        <v>0</v>
      </c>
      <c r="BXA27" s="700">
        <f>-IF(BXA11=1900,0,Capex!BXA322)</f>
        <v>0</v>
      </c>
      <c r="BXB27" s="700">
        <f>-IF(BXB11=1900,0,Capex!BXB322)</f>
        <v>0</v>
      </c>
      <c r="BXC27" s="700">
        <f>-IF(BXC11=1900,0,Capex!BXC322)</f>
        <v>0</v>
      </c>
      <c r="BXD27" s="700">
        <f>-IF(BXD11=1900,0,Capex!BXD322)</f>
        <v>0</v>
      </c>
      <c r="BXE27" s="700">
        <f>-IF(BXE11=1900,0,Capex!BXE322)</f>
        <v>0</v>
      </c>
      <c r="BXF27" s="700">
        <f>-IF(BXF11=1900,0,Capex!BXF322)</f>
        <v>0</v>
      </c>
      <c r="BXG27" s="700">
        <f>-IF(BXG11=1900,0,Capex!BXG322)</f>
        <v>0</v>
      </c>
      <c r="BXH27" s="700">
        <f>-IF(BXH11=1900,0,Capex!BXH322)</f>
        <v>0</v>
      </c>
      <c r="BXI27" s="700">
        <f>-IF(BXI11=1900,0,Capex!BXI322)</f>
        <v>0</v>
      </c>
      <c r="BXJ27" s="700">
        <f>-IF(BXJ11=1900,0,Capex!BXJ322)</f>
        <v>0</v>
      </c>
      <c r="BXK27" s="700">
        <f>-IF(BXK11=1900,0,Capex!BXK322)</f>
        <v>0</v>
      </c>
      <c r="BXL27" s="700">
        <f>-IF(BXL11=1900,0,Capex!BXL322)</f>
        <v>0</v>
      </c>
      <c r="BXM27" s="700">
        <f>-IF(BXM11=1900,0,Capex!BXM322)</f>
        <v>0</v>
      </c>
      <c r="BXN27" s="700">
        <f>-IF(BXN11=1900,0,Capex!BXN322)</f>
        <v>0</v>
      </c>
      <c r="BXO27" s="700">
        <f>-IF(BXO11=1900,0,Capex!BXO322)</f>
        <v>0</v>
      </c>
      <c r="BXP27" s="700">
        <f>-IF(BXP11=1900,0,Capex!BXP322)</f>
        <v>0</v>
      </c>
      <c r="BXQ27" s="700">
        <f>-IF(BXQ11=1900,0,Capex!BXQ322)</f>
        <v>0</v>
      </c>
      <c r="BXR27" s="700">
        <f>-IF(BXR11=1900,0,Capex!BXR322)</f>
        <v>0</v>
      </c>
      <c r="BXS27" s="700">
        <f>-IF(BXS11=1900,0,Capex!BXS322)</f>
        <v>0</v>
      </c>
      <c r="BXT27" s="700">
        <f>-IF(BXT11=1900,0,Capex!BXT322)</f>
        <v>0</v>
      </c>
      <c r="BXU27" s="700">
        <f>-IF(BXU11=1900,0,Capex!BXU322)</f>
        <v>0</v>
      </c>
      <c r="BXV27" s="700">
        <f>-IF(BXV11=1900,0,Capex!BXV322)</f>
        <v>0</v>
      </c>
      <c r="BXW27" s="700">
        <f>-IF(BXW11=1900,0,Capex!BXW322)</f>
        <v>0</v>
      </c>
      <c r="BXX27" s="700">
        <f>-IF(BXX11=1900,0,Capex!BXX322)</f>
        <v>0</v>
      </c>
      <c r="BXY27" s="700">
        <f>-IF(BXY11=1900,0,Capex!BXY322)</f>
        <v>0</v>
      </c>
      <c r="BXZ27" s="700">
        <f>-IF(BXZ11=1900,0,Capex!BXZ322)</f>
        <v>0</v>
      </c>
      <c r="BYA27" s="700">
        <f>-IF(BYA11=1900,0,Capex!BYA322)</f>
        <v>0</v>
      </c>
      <c r="BYB27" s="700">
        <f>-IF(BYB11=1900,0,Capex!BYB322)</f>
        <v>0</v>
      </c>
      <c r="BYC27" s="700">
        <f>-IF(BYC11=1900,0,Capex!BYC322)</f>
        <v>0</v>
      </c>
      <c r="BYD27" s="700">
        <f>-IF(BYD11=1900,0,Capex!BYD322)</f>
        <v>0</v>
      </c>
      <c r="BYE27" s="700">
        <f>-IF(BYE11=1900,0,Capex!BYE322)</f>
        <v>0</v>
      </c>
      <c r="BYF27" s="700">
        <f>-IF(BYF11=1900,0,Capex!BYF322)</f>
        <v>0</v>
      </c>
      <c r="BYG27" s="700">
        <f>-IF(BYG11=1900,0,Capex!BYG322)</f>
        <v>0</v>
      </c>
      <c r="BYH27" s="700">
        <f>-IF(BYH11=1900,0,Capex!BYH322)</f>
        <v>0</v>
      </c>
      <c r="BYI27" s="700">
        <f>-IF(BYI11=1900,0,Capex!BYI322)</f>
        <v>0</v>
      </c>
      <c r="BYJ27" s="700">
        <f>-IF(BYJ11=1900,0,Capex!BYJ322)</f>
        <v>0</v>
      </c>
      <c r="BYK27" s="700">
        <f>-IF(BYK11=1900,0,Capex!BYK322)</f>
        <v>0</v>
      </c>
      <c r="BYL27" s="700">
        <f>-IF(BYL11=1900,0,Capex!BYL322)</f>
        <v>0</v>
      </c>
      <c r="BYM27" s="700">
        <f>-IF(BYM11=1900,0,Capex!BYM322)</f>
        <v>0</v>
      </c>
      <c r="BYN27" s="700">
        <f>-IF(BYN11=1900,0,Capex!BYN322)</f>
        <v>0</v>
      </c>
      <c r="BYO27" s="700">
        <f>-IF(BYO11=1900,0,Capex!BYO322)</f>
        <v>0</v>
      </c>
      <c r="BYP27" s="700">
        <f>-IF(BYP11=1900,0,Capex!BYP322)</f>
        <v>0</v>
      </c>
      <c r="BYQ27" s="700">
        <f>-IF(BYQ11=1900,0,Capex!BYQ322)</f>
        <v>0</v>
      </c>
      <c r="BYR27" s="700">
        <f>-IF(BYR11=1900,0,Capex!BYR322)</f>
        <v>0</v>
      </c>
      <c r="BYS27" s="700">
        <f>-IF(BYS11=1900,0,Capex!BYS322)</f>
        <v>0</v>
      </c>
      <c r="BYT27" s="700">
        <f>-IF(BYT11=1900,0,Capex!BYT322)</f>
        <v>0</v>
      </c>
      <c r="BYU27" s="700">
        <f>-IF(BYU11=1900,0,Capex!BYU322)</f>
        <v>0</v>
      </c>
      <c r="BYV27" s="700">
        <f>-IF(BYV11=1900,0,Capex!BYV322)</f>
        <v>0</v>
      </c>
      <c r="BYW27" s="700">
        <f>-IF(BYW11=1900,0,Capex!BYW322)</f>
        <v>0</v>
      </c>
      <c r="BYX27" s="700">
        <f>-IF(BYX11=1900,0,Capex!BYX322)</f>
        <v>0</v>
      </c>
      <c r="BYY27" s="700">
        <f>-IF(BYY11=1900,0,Capex!BYY322)</f>
        <v>0</v>
      </c>
      <c r="BYZ27" s="700">
        <f>-IF(BYZ11=1900,0,Capex!BYZ322)</f>
        <v>0</v>
      </c>
      <c r="BZA27" s="700">
        <f>-IF(BZA11=1900,0,Capex!BZA322)</f>
        <v>0</v>
      </c>
      <c r="BZB27" s="700">
        <f>-IF(BZB11=1900,0,Capex!BZB322)</f>
        <v>0</v>
      </c>
      <c r="BZC27" s="700">
        <f>-IF(BZC11=1900,0,Capex!BZC322)</f>
        <v>0</v>
      </c>
      <c r="BZD27" s="700">
        <f>-IF(BZD11=1900,0,Capex!BZD322)</f>
        <v>0</v>
      </c>
      <c r="BZE27" s="700">
        <f>-IF(BZE11=1900,0,Capex!BZE322)</f>
        <v>0</v>
      </c>
      <c r="BZF27" s="700">
        <f>-IF(BZF11=1900,0,Capex!BZF322)</f>
        <v>0</v>
      </c>
      <c r="BZG27" s="700">
        <f>-IF(BZG11=1900,0,Capex!BZG322)</f>
        <v>0</v>
      </c>
      <c r="BZH27" s="700">
        <f>-IF(BZH11=1900,0,Capex!BZH322)</f>
        <v>0</v>
      </c>
      <c r="BZI27" s="700">
        <f>-IF(BZI11=1900,0,Capex!BZI322)</f>
        <v>0</v>
      </c>
      <c r="BZJ27" s="700">
        <f>-IF(BZJ11=1900,0,Capex!BZJ322)</f>
        <v>0</v>
      </c>
      <c r="BZK27" s="700">
        <f>-IF(BZK11=1900,0,Capex!BZK322)</f>
        <v>0</v>
      </c>
      <c r="BZL27" s="700">
        <f>-IF(BZL11=1900,0,Capex!BZL322)</f>
        <v>0</v>
      </c>
      <c r="BZM27" s="700">
        <f>-IF(BZM11=1900,0,Capex!BZM322)</f>
        <v>0</v>
      </c>
      <c r="BZN27" s="700">
        <f>-IF(BZN11=1900,0,Capex!BZN322)</f>
        <v>0</v>
      </c>
      <c r="BZO27" s="700">
        <f>-IF(BZO11=1900,0,Capex!BZO322)</f>
        <v>0</v>
      </c>
      <c r="BZP27" s="700">
        <f>-IF(BZP11=1900,0,Capex!BZP322)</f>
        <v>0</v>
      </c>
      <c r="BZQ27" s="700">
        <f>-IF(BZQ11=1900,0,Capex!BZQ322)</f>
        <v>0</v>
      </c>
      <c r="BZR27" s="700">
        <f>-IF(BZR11=1900,0,Capex!BZR322)</f>
        <v>0</v>
      </c>
      <c r="BZS27" s="700">
        <f>-IF(BZS11=1900,0,Capex!BZS322)</f>
        <v>0</v>
      </c>
      <c r="BZT27" s="700">
        <f>-IF(BZT11=1900,0,Capex!BZT322)</f>
        <v>0</v>
      </c>
      <c r="BZU27" s="700">
        <f>-IF(BZU11=1900,0,Capex!BZU322)</f>
        <v>0</v>
      </c>
      <c r="BZV27" s="700">
        <f>-IF(BZV11=1900,0,Capex!BZV322)</f>
        <v>0</v>
      </c>
      <c r="BZW27" s="700">
        <f>-IF(BZW11=1900,0,Capex!BZW322)</f>
        <v>0</v>
      </c>
      <c r="BZX27" s="700">
        <f>-IF(BZX11=1900,0,Capex!BZX322)</f>
        <v>0</v>
      </c>
      <c r="BZY27" s="700">
        <f>-IF(BZY11=1900,0,Capex!BZY322)</f>
        <v>0</v>
      </c>
      <c r="BZZ27" s="700">
        <f>-IF(BZZ11=1900,0,Capex!BZZ322)</f>
        <v>0</v>
      </c>
      <c r="CAA27" s="700">
        <f>-IF(CAA11=1900,0,Capex!CAA322)</f>
        <v>0</v>
      </c>
      <c r="CAB27" s="700">
        <f>-IF(CAB11=1900,0,Capex!CAB322)</f>
        <v>0</v>
      </c>
      <c r="CAC27" s="700">
        <f>-IF(CAC11=1900,0,Capex!CAC322)</f>
        <v>0</v>
      </c>
      <c r="CAD27" s="700">
        <f>-IF(CAD11=1900,0,Capex!CAD322)</f>
        <v>0</v>
      </c>
      <c r="CAE27" s="700">
        <f>-IF(CAE11=1900,0,Capex!CAE322)</f>
        <v>0</v>
      </c>
      <c r="CAF27" s="700">
        <f>-IF(CAF11=1900,0,Capex!CAF322)</f>
        <v>0</v>
      </c>
      <c r="CAG27" s="700">
        <f>-IF(CAG11=1900,0,Capex!CAG322)</f>
        <v>0</v>
      </c>
      <c r="CAH27" s="700">
        <f>-IF(CAH11=1900,0,Capex!CAH322)</f>
        <v>0</v>
      </c>
      <c r="CAI27" s="700">
        <f>-IF(CAI11=1900,0,Capex!CAI322)</f>
        <v>0</v>
      </c>
      <c r="CAJ27" s="700">
        <f>-IF(CAJ11=1900,0,Capex!CAJ322)</f>
        <v>0</v>
      </c>
      <c r="CAK27" s="700">
        <f>-IF(CAK11=1900,0,Capex!CAK322)</f>
        <v>0</v>
      </c>
      <c r="CAL27" s="700">
        <f>-IF(CAL11=1900,0,Capex!CAL322)</f>
        <v>0</v>
      </c>
      <c r="CAM27" s="700">
        <f>-IF(CAM11=1900,0,Capex!CAM322)</f>
        <v>0</v>
      </c>
      <c r="CAN27" s="700">
        <f>-IF(CAN11=1900,0,Capex!CAN322)</f>
        <v>0</v>
      </c>
      <c r="CAO27" s="700">
        <f>-IF(CAO11=1900,0,Capex!CAO322)</f>
        <v>0</v>
      </c>
      <c r="CAP27" s="700">
        <f>-IF(CAP11=1900,0,Capex!CAP322)</f>
        <v>0</v>
      </c>
      <c r="CAQ27" s="700">
        <f>-IF(CAQ11=1900,0,Capex!CAQ322)</f>
        <v>0</v>
      </c>
      <c r="CAR27" s="700">
        <f>-IF(CAR11=1900,0,Capex!CAR322)</f>
        <v>0</v>
      </c>
      <c r="CAS27" s="700">
        <f>-IF(CAS11=1900,0,Capex!CAS322)</f>
        <v>0</v>
      </c>
      <c r="CAT27" s="700">
        <f>-IF(CAT11=1900,0,Capex!CAT322)</f>
        <v>0</v>
      </c>
      <c r="CAU27" s="700">
        <f>-IF(CAU11=1900,0,Capex!CAU322)</f>
        <v>0</v>
      </c>
      <c r="CAV27" s="700">
        <f>-IF(CAV11=1900,0,Capex!CAV322)</f>
        <v>0</v>
      </c>
      <c r="CAW27" s="700">
        <f>-IF(CAW11=1900,0,Capex!CAW322)</f>
        <v>0</v>
      </c>
      <c r="CAX27" s="700">
        <f>-IF(CAX11=1900,0,Capex!CAX322)</f>
        <v>0</v>
      </c>
      <c r="CAY27" s="700">
        <f>-IF(CAY11=1900,0,Capex!CAY322)</f>
        <v>0</v>
      </c>
      <c r="CAZ27" s="700">
        <f>-IF(CAZ11=1900,0,Capex!CAZ322)</f>
        <v>0</v>
      </c>
      <c r="CBA27" s="700">
        <f>-IF(CBA11=1900,0,Capex!CBA322)</f>
        <v>0</v>
      </c>
      <c r="CBB27" s="700">
        <f>-IF(CBB11=1900,0,Capex!CBB322)</f>
        <v>0</v>
      </c>
      <c r="CBC27" s="700">
        <f>-IF(CBC11=1900,0,Capex!CBC322)</f>
        <v>0</v>
      </c>
      <c r="CBD27" s="700">
        <f>-IF(CBD11=1900,0,Capex!CBD322)</f>
        <v>0</v>
      </c>
      <c r="CBE27" s="700">
        <f>-IF(CBE11=1900,0,Capex!CBE322)</f>
        <v>0</v>
      </c>
      <c r="CBF27" s="700">
        <f>-IF(CBF11=1900,0,Capex!CBF322)</f>
        <v>0</v>
      </c>
      <c r="CBG27" s="700">
        <f>-IF(CBG11=1900,0,Capex!CBG322)</f>
        <v>0</v>
      </c>
      <c r="CBH27" s="700">
        <f>-IF(CBH11=1900,0,Capex!CBH322)</f>
        <v>0</v>
      </c>
      <c r="CBI27" s="700">
        <f>-IF(CBI11=1900,0,Capex!CBI322)</f>
        <v>0</v>
      </c>
      <c r="CBJ27" s="700">
        <f>-IF(CBJ11=1900,0,Capex!CBJ322)</f>
        <v>0</v>
      </c>
      <c r="CBK27" s="700">
        <f>-IF(CBK11=1900,0,Capex!CBK322)</f>
        <v>0</v>
      </c>
      <c r="CBL27" s="700">
        <f>-IF(CBL11=1900,0,Capex!CBL322)</f>
        <v>0</v>
      </c>
      <c r="CBM27" s="700">
        <f>-IF(CBM11=1900,0,Capex!CBM322)</f>
        <v>0</v>
      </c>
      <c r="CBN27" s="700">
        <f>-IF(CBN11=1900,0,Capex!CBN322)</f>
        <v>0</v>
      </c>
      <c r="CBO27" s="700">
        <f>-IF(CBO11=1900,0,Capex!CBO322)</f>
        <v>0</v>
      </c>
      <c r="CBP27" s="700">
        <f>-IF(CBP11=1900,0,Capex!CBP322)</f>
        <v>0</v>
      </c>
      <c r="CBQ27" s="700">
        <f>-IF(CBQ11=1900,0,Capex!CBQ322)</f>
        <v>0</v>
      </c>
      <c r="CBR27" s="700">
        <f>-IF(CBR11=1900,0,Capex!CBR322)</f>
        <v>0</v>
      </c>
      <c r="CBS27" s="700">
        <f>-IF(CBS11=1900,0,Capex!CBS322)</f>
        <v>0</v>
      </c>
      <c r="CBT27" s="700">
        <f>-IF(CBT11=1900,0,Capex!CBT322)</f>
        <v>0</v>
      </c>
      <c r="CBU27" s="700">
        <f>-IF(CBU11=1900,0,Capex!CBU322)</f>
        <v>0</v>
      </c>
      <c r="CBV27" s="700">
        <f>-IF(CBV11=1900,0,Capex!CBV322)</f>
        <v>0</v>
      </c>
      <c r="CBW27" s="700">
        <f>-IF(CBW11=1900,0,Capex!CBW322)</f>
        <v>0</v>
      </c>
      <c r="CBX27" s="700">
        <f>-IF(CBX11=1900,0,Capex!CBX322)</f>
        <v>0</v>
      </c>
      <c r="CBY27" s="700">
        <f>-IF(CBY11=1900,0,Capex!CBY322)</f>
        <v>0</v>
      </c>
      <c r="CBZ27" s="700">
        <f>-IF(CBZ11=1900,0,Capex!CBZ322)</f>
        <v>0</v>
      </c>
      <c r="CCA27" s="700">
        <f>-IF(CCA11=1900,0,Capex!CCA322)</f>
        <v>0</v>
      </c>
      <c r="CCB27" s="700">
        <f>-IF(CCB11=1900,0,Capex!CCB322)</f>
        <v>0</v>
      </c>
      <c r="CCC27" s="700">
        <f>-IF(CCC11=1900,0,Capex!CCC322)</f>
        <v>0</v>
      </c>
      <c r="CCD27" s="700">
        <f>-IF(CCD11=1900,0,Capex!CCD322)</f>
        <v>0</v>
      </c>
      <c r="CCE27" s="700">
        <f>-IF(CCE11=1900,0,Capex!CCE322)</f>
        <v>0</v>
      </c>
      <c r="CCF27" s="700">
        <f>-IF(CCF11=1900,0,Capex!CCF322)</f>
        <v>0</v>
      </c>
      <c r="CCG27" s="700">
        <f>-IF(CCG11=1900,0,Capex!CCG322)</f>
        <v>0</v>
      </c>
      <c r="CCH27" s="700">
        <f>-IF(CCH11=1900,0,Capex!CCH322)</f>
        <v>0</v>
      </c>
      <c r="CCI27" s="700">
        <f>-IF(CCI11=1900,0,Capex!CCI322)</f>
        <v>0</v>
      </c>
      <c r="CCJ27" s="700">
        <f>-IF(CCJ11=1900,0,Capex!CCJ322)</f>
        <v>0</v>
      </c>
      <c r="CCK27" s="700">
        <f>-IF(CCK11=1900,0,Capex!CCK322)</f>
        <v>0</v>
      </c>
      <c r="CCL27" s="700">
        <f>-IF(CCL11=1900,0,Capex!CCL322)</f>
        <v>0</v>
      </c>
      <c r="CCM27" s="700">
        <f>-IF(CCM11=1900,0,Capex!CCM322)</f>
        <v>0</v>
      </c>
      <c r="CCN27" s="700">
        <f>-IF(CCN11=1900,0,Capex!CCN322)</f>
        <v>0</v>
      </c>
      <c r="CCO27" s="700">
        <f>-IF(CCO11=1900,0,Capex!CCO322)</f>
        <v>0</v>
      </c>
      <c r="CCP27" s="700">
        <f>-IF(CCP11=1900,0,Capex!CCP322)</f>
        <v>0</v>
      </c>
      <c r="CCQ27" s="700">
        <f>-IF(CCQ11=1900,0,Capex!CCQ322)</f>
        <v>0</v>
      </c>
      <c r="CCR27" s="700">
        <f>-IF(CCR11=1900,0,Capex!CCR322)</f>
        <v>0</v>
      </c>
      <c r="CCS27" s="700">
        <f>-IF(CCS11=1900,0,Capex!CCS322)</f>
        <v>0</v>
      </c>
      <c r="CCT27" s="700">
        <f>-IF(CCT11=1900,0,Capex!CCT322)</f>
        <v>0</v>
      </c>
      <c r="CCU27" s="700">
        <f>-IF(CCU11=1900,0,Capex!CCU322)</f>
        <v>0</v>
      </c>
      <c r="CCV27" s="700">
        <f>-IF(CCV11=1900,0,Capex!CCV322)</f>
        <v>0</v>
      </c>
      <c r="CCW27" s="700">
        <f>-IF(CCW11=1900,0,Capex!CCW322)</f>
        <v>0</v>
      </c>
      <c r="CCX27" s="700">
        <f>-IF(CCX11=1900,0,Capex!CCX322)</f>
        <v>0</v>
      </c>
      <c r="CCY27" s="700">
        <f>-IF(CCY11=1900,0,Capex!CCY322)</f>
        <v>0</v>
      </c>
      <c r="CCZ27" s="700">
        <f>-IF(CCZ11=1900,0,Capex!CCZ322)</f>
        <v>0</v>
      </c>
      <c r="CDA27" s="700">
        <f>-IF(CDA11=1900,0,Capex!CDA322)</f>
        <v>0</v>
      </c>
      <c r="CDB27" s="700">
        <f>-IF(CDB11=1900,0,Capex!CDB322)</f>
        <v>0</v>
      </c>
      <c r="CDC27" s="700">
        <f>-IF(CDC11=1900,0,Capex!CDC322)</f>
        <v>0</v>
      </c>
      <c r="CDD27" s="700">
        <f>-IF(CDD11=1900,0,Capex!CDD322)</f>
        <v>0</v>
      </c>
      <c r="CDE27" s="700">
        <f>-IF(CDE11=1900,0,Capex!CDE322)</f>
        <v>0</v>
      </c>
      <c r="CDF27" s="700">
        <f>-IF(CDF11=1900,0,Capex!CDF322)</f>
        <v>0</v>
      </c>
      <c r="CDG27" s="700">
        <f>-IF(CDG11=1900,0,Capex!CDG322)</f>
        <v>0</v>
      </c>
      <c r="CDH27" s="700">
        <f>-IF(CDH11=1900,0,Capex!CDH322)</f>
        <v>0</v>
      </c>
      <c r="CDI27" s="700">
        <f>-IF(CDI11=1900,0,Capex!CDI322)</f>
        <v>0</v>
      </c>
      <c r="CDJ27" s="700">
        <f>-IF(CDJ11=1900,0,Capex!CDJ322)</f>
        <v>0</v>
      </c>
      <c r="CDK27" s="700">
        <f>-IF(CDK11=1900,0,Capex!CDK322)</f>
        <v>0</v>
      </c>
      <c r="CDL27" s="700">
        <f>-IF(CDL11=1900,0,Capex!CDL322)</f>
        <v>0</v>
      </c>
      <c r="CDM27" s="700">
        <f>-IF(CDM11=1900,0,Capex!CDM322)</f>
        <v>0</v>
      </c>
      <c r="CDN27" s="700">
        <f>-IF(CDN11=1900,0,Capex!CDN322)</f>
        <v>0</v>
      </c>
      <c r="CDO27" s="700">
        <f>-IF(CDO11=1900,0,Capex!CDO322)</f>
        <v>0</v>
      </c>
      <c r="CDP27" s="700">
        <f>-IF(CDP11=1900,0,Capex!CDP322)</f>
        <v>0</v>
      </c>
      <c r="CDQ27" s="700">
        <f>-IF(CDQ11=1900,0,Capex!CDQ322)</f>
        <v>0</v>
      </c>
      <c r="CDR27" s="700">
        <f>-IF(CDR11=1900,0,Capex!CDR322)</f>
        <v>0</v>
      </c>
      <c r="CDS27" s="700">
        <f>-IF(CDS11=1900,0,Capex!CDS322)</f>
        <v>0</v>
      </c>
      <c r="CDT27" s="700">
        <f>-IF(CDT11=1900,0,Capex!CDT322)</f>
        <v>0</v>
      </c>
      <c r="CDU27" s="700">
        <f>-IF(CDU11=1900,0,Capex!CDU322)</f>
        <v>0</v>
      </c>
      <c r="CDV27" s="700">
        <f>-IF(CDV11=1900,0,Capex!CDV322)</f>
        <v>0</v>
      </c>
      <c r="CDW27" s="700">
        <f>-IF(CDW11=1900,0,Capex!CDW322)</f>
        <v>0</v>
      </c>
      <c r="CDX27" s="700">
        <f>-IF(CDX11=1900,0,Capex!CDX322)</f>
        <v>0</v>
      </c>
      <c r="CDY27" s="700">
        <f>-IF(CDY11=1900,0,Capex!CDY322)</f>
        <v>0</v>
      </c>
      <c r="CDZ27" s="700">
        <f>-IF(CDZ11=1900,0,Capex!CDZ322)</f>
        <v>0</v>
      </c>
      <c r="CEA27" s="700">
        <f>-IF(CEA11=1900,0,Capex!CEA322)</f>
        <v>0</v>
      </c>
      <c r="CEB27" s="700">
        <f>-IF(CEB11=1900,0,Capex!CEB322)</f>
        <v>0</v>
      </c>
      <c r="CEC27" s="700">
        <f>-IF(CEC11=1900,0,Capex!CEC322)</f>
        <v>0</v>
      </c>
      <c r="CED27" s="700">
        <f>-IF(CED11=1900,0,Capex!CED322)</f>
        <v>0</v>
      </c>
      <c r="CEE27" s="700">
        <f>-IF(CEE11=1900,0,Capex!CEE322)</f>
        <v>0</v>
      </c>
      <c r="CEF27" s="700">
        <f>-IF(CEF11=1900,0,Capex!CEF322)</f>
        <v>0</v>
      </c>
      <c r="CEG27" s="700">
        <f>-IF(CEG11=1900,0,Capex!CEG322)</f>
        <v>0</v>
      </c>
      <c r="CEH27" s="700">
        <f>-IF(CEH11=1900,0,Capex!CEH322)</f>
        <v>0</v>
      </c>
      <c r="CEI27" s="700">
        <f>-IF(CEI11=1900,0,Capex!CEI322)</f>
        <v>0</v>
      </c>
      <c r="CEJ27" s="700">
        <f>-IF(CEJ11=1900,0,Capex!CEJ322)</f>
        <v>0</v>
      </c>
      <c r="CEK27" s="700">
        <f>-IF(CEK11=1900,0,Capex!CEK322)</f>
        <v>0</v>
      </c>
      <c r="CEL27" s="700">
        <f>-IF(CEL11=1900,0,Capex!CEL322)</f>
        <v>0</v>
      </c>
      <c r="CEM27" s="700">
        <f>-IF(CEM11=1900,0,Capex!CEM322)</f>
        <v>0</v>
      </c>
      <c r="CEN27" s="700">
        <f>-IF(CEN11=1900,0,Capex!CEN322)</f>
        <v>0</v>
      </c>
      <c r="CEO27" s="700">
        <f>-IF(CEO11=1900,0,Capex!CEO322)</f>
        <v>0</v>
      </c>
      <c r="CEP27" s="700">
        <f>-IF(CEP11=1900,0,Capex!CEP322)</f>
        <v>0</v>
      </c>
      <c r="CEQ27" s="700">
        <f>-IF(CEQ11=1900,0,Capex!CEQ322)</f>
        <v>0</v>
      </c>
      <c r="CER27" s="700">
        <f>-IF(CER11=1900,0,Capex!CER322)</f>
        <v>0</v>
      </c>
      <c r="CES27" s="700">
        <f>-IF(CES11=1900,0,Capex!CES322)</f>
        <v>0</v>
      </c>
      <c r="CET27" s="700">
        <f>-IF(CET11=1900,0,Capex!CET322)</f>
        <v>0</v>
      </c>
      <c r="CEU27" s="700">
        <f>-IF(CEU11=1900,0,Capex!CEU322)</f>
        <v>0</v>
      </c>
      <c r="CEV27" s="700">
        <f>-IF(CEV11=1900,0,Capex!CEV322)</f>
        <v>0</v>
      </c>
      <c r="CEW27" s="700">
        <f>-IF(CEW11=1900,0,Capex!CEW322)</f>
        <v>0</v>
      </c>
      <c r="CEX27" s="700">
        <f>-IF(CEX11=1900,0,Capex!CEX322)</f>
        <v>0</v>
      </c>
      <c r="CEY27" s="700">
        <f>-IF(CEY11=1900,0,Capex!CEY322)</f>
        <v>0</v>
      </c>
      <c r="CEZ27" s="700">
        <f>-IF(CEZ11=1900,0,Capex!CEZ322)</f>
        <v>0</v>
      </c>
      <c r="CFA27" s="700">
        <f>-IF(CFA11=1900,0,Capex!CFA322)</f>
        <v>0</v>
      </c>
      <c r="CFB27" s="700">
        <f>-IF(CFB11=1900,0,Capex!CFB322)</f>
        <v>0</v>
      </c>
      <c r="CFC27" s="700">
        <f>-IF(CFC11=1900,0,Capex!CFC322)</f>
        <v>0</v>
      </c>
      <c r="CFD27" s="700">
        <f>-IF(CFD11=1900,0,Capex!CFD322)</f>
        <v>0</v>
      </c>
      <c r="CFE27" s="700">
        <f>-IF(CFE11=1900,0,Capex!CFE322)</f>
        <v>0</v>
      </c>
      <c r="CFF27" s="700">
        <f>-IF(CFF11=1900,0,Capex!CFF322)</f>
        <v>0</v>
      </c>
      <c r="CFG27" s="700">
        <f>-IF(CFG11=1900,0,Capex!CFG322)</f>
        <v>0</v>
      </c>
      <c r="CFH27" s="700">
        <f>-IF(CFH11=1900,0,Capex!CFH322)</f>
        <v>0</v>
      </c>
      <c r="CFI27" s="700">
        <f>-IF(CFI11=1900,0,Capex!CFI322)</f>
        <v>0</v>
      </c>
      <c r="CFJ27" s="700">
        <f>-IF(CFJ11=1900,0,Capex!CFJ322)</f>
        <v>0</v>
      </c>
      <c r="CFK27" s="700">
        <f>-IF(CFK11=1900,0,Capex!CFK322)</f>
        <v>0</v>
      </c>
      <c r="CFL27" s="700">
        <f>-IF(CFL11=1900,0,Capex!CFL322)</f>
        <v>0</v>
      </c>
      <c r="CFM27" s="700">
        <f>-IF(CFM11=1900,0,Capex!CFM322)</f>
        <v>0</v>
      </c>
      <c r="CFN27" s="700">
        <f>-IF(CFN11=1900,0,Capex!CFN322)</f>
        <v>0</v>
      </c>
      <c r="CFO27" s="700">
        <f>-IF(CFO11=1900,0,Capex!CFO322)</f>
        <v>0</v>
      </c>
      <c r="CFP27" s="700">
        <f>-IF(CFP11=1900,0,Capex!CFP322)</f>
        <v>0</v>
      </c>
      <c r="CFQ27" s="700">
        <f>-IF(CFQ11=1900,0,Capex!CFQ322)</f>
        <v>0</v>
      </c>
      <c r="CFR27" s="700">
        <f>-IF(CFR11=1900,0,Capex!CFR322)</f>
        <v>0</v>
      </c>
      <c r="CFS27" s="700">
        <f>-IF(CFS11=1900,0,Capex!CFS322)</f>
        <v>0</v>
      </c>
      <c r="CFT27" s="700">
        <f>-IF(CFT11=1900,0,Capex!CFT322)</f>
        <v>0</v>
      </c>
      <c r="CFU27" s="700">
        <f>-IF(CFU11=1900,0,Capex!CFU322)</f>
        <v>0</v>
      </c>
      <c r="CFV27" s="700">
        <f>-IF(CFV11=1900,0,Capex!CFV322)</f>
        <v>0</v>
      </c>
      <c r="CFW27" s="700">
        <f>-IF(CFW11=1900,0,Capex!CFW322)</f>
        <v>0</v>
      </c>
      <c r="CFX27" s="700">
        <f>-IF(CFX11=1900,0,Capex!CFX322)</f>
        <v>0</v>
      </c>
      <c r="CFY27" s="700">
        <f>-IF(CFY11=1900,0,Capex!CFY322)</f>
        <v>0</v>
      </c>
      <c r="CFZ27" s="700">
        <f>-IF(CFZ11=1900,0,Capex!CFZ322)</f>
        <v>0</v>
      </c>
      <c r="CGA27" s="700">
        <f>-IF(CGA11=1900,0,Capex!CGA322)</f>
        <v>0</v>
      </c>
      <c r="CGB27" s="700">
        <f>-IF(CGB11=1900,0,Capex!CGB322)</f>
        <v>0</v>
      </c>
      <c r="CGC27" s="700">
        <f>-IF(CGC11=1900,0,Capex!CGC322)</f>
        <v>0</v>
      </c>
      <c r="CGD27" s="700">
        <f>-IF(CGD11=1900,0,Capex!CGD322)</f>
        <v>0</v>
      </c>
      <c r="CGE27" s="700">
        <f>-IF(CGE11=1900,0,Capex!CGE322)</f>
        <v>0</v>
      </c>
      <c r="CGF27" s="700">
        <f>-IF(CGF11=1900,0,Capex!CGF322)</f>
        <v>0</v>
      </c>
      <c r="CGG27" s="700">
        <f>-IF(CGG11=1900,0,Capex!CGG322)</f>
        <v>0</v>
      </c>
      <c r="CGH27" s="700">
        <f>-IF(CGH11=1900,0,Capex!CGH322)</f>
        <v>0</v>
      </c>
      <c r="CGI27" s="700">
        <f>-IF(CGI11=1900,0,Capex!CGI322)</f>
        <v>0</v>
      </c>
      <c r="CGJ27" s="700">
        <f>-IF(CGJ11=1900,0,Capex!CGJ322)</f>
        <v>0</v>
      </c>
      <c r="CGK27" s="700">
        <f>-IF(CGK11=1900,0,Capex!CGK322)</f>
        <v>0</v>
      </c>
      <c r="CGL27" s="700">
        <f>-IF(CGL11=1900,0,Capex!CGL322)</f>
        <v>0</v>
      </c>
      <c r="CGM27" s="700">
        <f>-IF(CGM11=1900,0,Capex!CGM322)</f>
        <v>0</v>
      </c>
      <c r="CGN27" s="700">
        <f>-IF(CGN11=1900,0,Capex!CGN322)</f>
        <v>0</v>
      </c>
      <c r="CGO27" s="700">
        <f>-IF(CGO11=1900,0,Capex!CGO322)</f>
        <v>0</v>
      </c>
      <c r="CGP27" s="700">
        <f>-IF(CGP11=1900,0,Capex!CGP322)</f>
        <v>0</v>
      </c>
      <c r="CGQ27" s="700">
        <f>-IF(CGQ11=1900,0,Capex!CGQ322)</f>
        <v>0</v>
      </c>
      <c r="CGR27" s="700">
        <f>-IF(CGR11=1900,0,Capex!CGR322)</f>
        <v>0</v>
      </c>
      <c r="CGS27" s="700">
        <f>-IF(CGS11=1900,0,Capex!CGS322)</f>
        <v>0</v>
      </c>
      <c r="CGT27" s="700">
        <f>-IF(CGT11=1900,0,Capex!CGT322)</f>
        <v>0</v>
      </c>
      <c r="CGU27" s="700">
        <f>-IF(CGU11=1900,0,Capex!CGU322)</f>
        <v>0</v>
      </c>
      <c r="CGV27" s="700">
        <f>-IF(CGV11=1900,0,Capex!CGV322)</f>
        <v>0</v>
      </c>
      <c r="CGW27" s="700">
        <f>-IF(CGW11=1900,0,Capex!CGW322)</f>
        <v>0</v>
      </c>
      <c r="CGX27" s="700">
        <f>-IF(CGX11=1900,0,Capex!CGX322)</f>
        <v>0</v>
      </c>
      <c r="CGY27" s="700">
        <f>-IF(CGY11=1900,0,Capex!CGY322)</f>
        <v>0</v>
      </c>
      <c r="CGZ27" s="700">
        <f>-IF(CGZ11=1900,0,Capex!CGZ322)</f>
        <v>0</v>
      </c>
      <c r="CHA27" s="700">
        <f>-IF(CHA11=1900,0,Capex!CHA322)</f>
        <v>0</v>
      </c>
      <c r="CHB27" s="700">
        <f>-IF(CHB11=1900,0,Capex!CHB322)</f>
        <v>0</v>
      </c>
      <c r="CHC27" s="700">
        <f>-IF(CHC11=1900,0,Capex!CHC322)</f>
        <v>0</v>
      </c>
      <c r="CHD27" s="700">
        <f>-IF(CHD11=1900,0,Capex!CHD322)</f>
        <v>0</v>
      </c>
      <c r="CHE27" s="700">
        <f>-IF(CHE11=1900,0,Capex!CHE322)</f>
        <v>0</v>
      </c>
      <c r="CHF27" s="700">
        <f>-IF(CHF11=1900,0,Capex!CHF322)</f>
        <v>0</v>
      </c>
      <c r="CHG27" s="700">
        <f>-IF(CHG11=1900,0,Capex!CHG322)</f>
        <v>0</v>
      </c>
      <c r="CHH27" s="700">
        <f>-IF(CHH11=1900,0,Capex!CHH322)</f>
        <v>0</v>
      </c>
      <c r="CHI27" s="700">
        <f>-IF(CHI11=1900,0,Capex!CHI322)</f>
        <v>0</v>
      </c>
      <c r="CHJ27" s="700">
        <f>-IF(CHJ11=1900,0,Capex!CHJ322)</f>
        <v>0</v>
      </c>
      <c r="CHK27" s="700">
        <f>-IF(CHK11=1900,0,Capex!CHK322)</f>
        <v>0</v>
      </c>
      <c r="CHL27" s="700">
        <f>-IF(CHL11=1900,0,Capex!CHL322)</f>
        <v>0</v>
      </c>
      <c r="CHM27" s="700">
        <f>-IF(CHM11=1900,0,Capex!CHM322)</f>
        <v>0</v>
      </c>
      <c r="CHN27" s="700">
        <f>-IF(CHN11=1900,0,Capex!CHN322)</f>
        <v>0</v>
      </c>
      <c r="CHO27" s="700">
        <f>-IF(CHO11=1900,0,Capex!CHO322)</f>
        <v>0</v>
      </c>
      <c r="CHP27" s="700">
        <f>-IF(CHP11=1900,0,Capex!CHP322)</f>
        <v>0</v>
      </c>
      <c r="CHQ27" s="700">
        <f>-IF(CHQ11=1900,0,Capex!CHQ322)</f>
        <v>0</v>
      </c>
      <c r="CHR27" s="700">
        <f>-IF(CHR11=1900,0,Capex!CHR322)</f>
        <v>0</v>
      </c>
      <c r="CHS27" s="700">
        <f>-IF(CHS11=1900,0,Capex!CHS322)</f>
        <v>0</v>
      </c>
      <c r="CHT27" s="700">
        <f>-IF(CHT11=1900,0,Capex!CHT322)</f>
        <v>0</v>
      </c>
      <c r="CHU27" s="700">
        <f>-IF(CHU11=1900,0,Capex!CHU322)</f>
        <v>0</v>
      </c>
      <c r="CHV27" s="700">
        <f>-IF(CHV11=1900,0,Capex!CHV322)</f>
        <v>0</v>
      </c>
      <c r="CHW27" s="700">
        <f>-IF(CHW11=1900,0,Capex!CHW322)</f>
        <v>0</v>
      </c>
      <c r="CHX27" s="700">
        <f>-IF(CHX11=1900,0,Capex!CHX322)</f>
        <v>0</v>
      </c>
      <c r="CHY27" s="700">
        <f>-IF(CHY11=1900,0,Capex!CHY322)</f>
        <v>0</v>
      </c>
      <c r="CHZ27" s="700">
        <f>-IF(CHZ11=1900,0,Capex!CHZ322)</f>
        <v>0</v>
      </c>
      <c r="CIA27" s="700">
        <f>-IF(CIA11=1900,0,Capex!CIA322)</f>
        <v>0</v>
      </c>
      <c r="CIB27" s="700">
        <f>-IF(CIB11=1900,0,Capex!CIB322)</f>
        <v>0</v>
      </c>
      <c r="CIC27" s="700">
        <f>-IF(CIC11=1900,0,Capex!CIC322)</f>
        <v>0</v>
      </c>
      <c r="CID27" s="700">
        <f>-IF(CID11=1900,0,Capex!CID322)</f>
        <v>0</v>
      </c>
      <c r="CIE27" s="700">
        <f>-IF(CIE11=1900,0,Capex!CIE322)</f>
        <v>0</v>
      </c>
      <c r="CIF27" s="700">
        <f>-IF(CIF11=1900,0,Capex!CIF322)</f>
        <v>0</v>
      </c>
      <c r="CIG27" s="700">
        <f>-IF(CIG11=1900,0,Capex!CIG322)</f>
        <v>0</v>
      </c>
      <c r="CIH27" s="700">
        <f>-IF(CIH11=1900,0,Capex!CIH322)</f>
        <v>0</v>
      </c>
      <c r="CII27" s="700">
        <f>-IF(CII11=1900,0,Capex!CII322)</f>
        <v>0</v>
      </c>
      <c r="CIJ27" s="700">
        <f>-IF(CIJ11=1900,0,Capex!CIJ322)</f>
        <v>0</v>
      </c>
      <c r="CIK27" s="700">
        <f>-IF(CIK11=1900,0,Capex!CIK322)</f>
        <v>0</v>
      </c>
      <c r="CIL27" s="700">
        <f>-IF(CIL11=1900,0,Capex!CIL322)</f>
        <v>0</v>
      </c>
      <c r="CIM27" s="700">
        <f>-IF(CIM11=1900,0,Capex!CIM322)</f>
        <v>0</v>
      </c>
      <c r="CIN27" s="700">
        <f>-IF(CIN11=1900,0,Capex!CIN322)</f>
        <v>0</v>
      </c>
      <c r="CIO27" s="700">
        <f>-IF(CIO11=1900,0,Capex!CIO322)</f>
        <v>0</v>
      </c>
      <c r="CIP27" s="700">
        <f>-IF(CIP11=1900,0,Capex!CIP322)</f>
        <v>0</v>
      </c>
      <c r="CIQ27" s="700">
        <f>-IF(CIQ11=1900,0,Capex!CIQ322)</f>
        <v>0</v>
      </c>
      <c r="CIR27" s="700">
        <f>-IF(CIR11=1900,0,Capex!CIR322)</f>
        <v>0</v>
      </c>
      <c r="CIS27" s="700">
        <f>-IF(CIS11=1900,0,Capex!CIS322)</f>
        <v>0</v>
      </c>
      <c r="CIT27" s="700">
        <f>-IF(CIT11=1900,0,Capex!CIT322)</f>
        <v>0</v>
      </c>
      <c r="CIU27" s="700">
        <f>-IF(CIU11=1900,0,Capex!CIU322)</f>
        <v>0</v>
      </c>
      <c r="CIV27" s="700">
        <f>-IF(CIV11=1900,0,Capex!CIV322)</f>
        <v>0</v>
      </c>
      <c r="CIW27" s="700">
        <f>-IF(CIW11=1900,0,Capex!CIW322)</f>
        <v>0</v>
      </c>
      <c r="CIX27" s="700">
        <f>-IF(CIX11=1900,0,Capex!CIX322)</f>
        <v>0</v>
      </c>
      <c r="CIY27" s="700">
        <f>-IF(CIY11=1900,0,Capex!CIY322)</f>
        <v>0</v>
      </c>
      <c r="CIZ27" s="700">
        <f>-IF(CIZ11=1900,0,Capex!CIZ322)</f>
        <v>0</v>
      </c>
      <c r="CJA27" s="700">
        <f>-IF(CJA11=1900,0,Capex!CJA322)</f>
        <v>0</v>
      </c>
      <c r="CJB27" s="700">
        <f>-IF(CJB11=1900,0,Capex!CJB322)</f>
        <v>0</v>
      </c>
      <c r="CJC27" s="700">
        <f>-IF(CJC11=1900,0,Capex!CJC322)</f>
        <v>0</v>
      </c>
      <c r="CJD27" s="700">
        <f>-IF(CJD11=1900,0,Capex!CJD322)</f>
        <v>0</v>
      </c>
      <c r="CJE27" s="700">
        <f>-IF(CJE11=1900,0,Capex!CJE322)</f>
        <v>0</v>
      </c>
      <c r="CJF27" s="700">
        <f>-IF(CJF11=1900,0,Capex!CJF322)</f>
        <v>0</v>
      </c>
      <c r="CJG27" s="700">
        <f>-IF(CJG11=1900,0,Capex!CJG322)</f>
        <v>0</v>
      </c>
      <c r="CJH27" s="700">
        <f>-IF(CJH11=1900,0,Capex!CJH322)</f>
        <v>0</v>
      </c>
      <c r="CJI27" s="700">
        <f>-IF(CJI11=1900,0,Capex!CJI322)</f>
        <v>0</v>
      </c>
      <c r="CJJ27" s="700">
        <f>-IF(CJJ11=1900,0,Capex!CJJ322)</f>
        <v>0</v>
      </c>
      <c r="CJK27" s="700">
        <f>-IF(CJK11=1900,0,Capex!CJK322)</f>
        <v>0</v>
      </c>
      <c r="CJL27" s="700">
        <f>-IF(CJL11=1900,0,Capex!CJL322)</f>
        <v>0</v>
      </c>
      <c r="CJM27" s="700">
        <f>-IF(CJM11=1900,0,Capex!CJM322)</f>
        <v>0</v>
      </c>
      <c r="CJN27" s="700">
        <f>-IF(CJN11=1900,0,Capex!CJN322)</f>
        <v>0</v>
      </c>
      <c r="CJO27" s="700">
        <f>-IF(CJO11=1900,0,Capex!CJO322)</f>
        <v>0</v>
      </c>
      <c r="CJP27" s="700">
        <f>-IF(CJP11=1900,0,Capex!CJP322)</f>
        <v>0</v>
      </c>
      <c r="CJQ27" s="700">
        <f>-IF(CJQ11=1900,0,Capex!CJQ322)</f>
        <v>0</v>
      </c>
      <c r="CJR27" s="700">
        <f>-IF(CJR11=1900,0,Capex!CJR322)</f>
        <v>0</v>
      </c>
      <c r="CJS27" s="700">
        <f>-IF(CJS11=1900,0,Capex!CJS322)</f>
        <v>0</v>
      </c>
      <c r="CJT27" s="700">
        <f>-IF(CJT11=1900,0,Capex!CJT322)</f>
        <v>0</v>
      </c>
      <c r="CJU27" s="700">
        <f>-IF(CJU11=1900,0,Capex!CJU322)</f>
        <v>0</v>
      </c>
      <c r="CJV27" s="700">
        <f>-IF(CJV11=1900,0,Capex!CJV322)</f>
        <v>0</v>
      </c>
      <c r="CJW27" s="700">
        <f>-IF(CJW11=1900,0,Capex!CJW322)</f>
        <v>0</v>
      </c>
      <c r="CJX27" s="700">
        <f>-IF(CJX11=1900,0,Capex!CJX322)</f>
        <v>0</v>
      </c>
      <c r="CJY27" s="700">
        <f>-IF(CJY11=1900,0,Capex!CJY322)</f>
        <v>0</v>
      </c>
      <c r="CJZ27" s="700">
        <f>-IF(CJZ11=1900,0,Capex!CJZ322)</f>
        <v>0</v>
      </c>
      <c r="CKA27" s="700">
        <f>-IF(CKA11=1900,0,Capex!CKA322)</f>
        <v>0</v>
      </c>
      <c r="CKB27" s="700">
        <f>-IF(CKB11=1900,0,Capex!CKB322)</f>
        <v>0</v>
      </c>
      <c r="CKC27" s="700">
        <f>-IF(CKC11=1900,0,Capex!CKC322)</f>
        <v>0</v>
      </c>
      <c r="CKD27" s="700">
        <f>-IF(CKD11=1900,0,Capex!CKD322)</f>
        <v>0</v>
      </c>
      <c r="CKE27" s="700">
        <f>-IF(CKE11=1900,0,Capex!CKE322)</f>
        <v>0</v>
      </c>
      <c r="CKF27" s="700">
        <f>-IF(CKF11=1900,0,Capex!CKF322)</f>
        <v>0</v>
      </c>
      <c r="CKG27" s="700">
        <f>-IF(CKG11=1900,0,Capex!CKG322)</f>
        <v>0</v>
      </c>
      <c r="CKH27" s="700">
        <f>-IF(CKH11=1900,0,Capex!CKH322)</f>
        <v>0</v>
      </c>
      <c r="CKI27" s="700">
        <f>-IF(CKI11=1900,0,Capex!CKI322)</f>
        <v>0</v>
      </c>
      <c r="CKJ27" s="700">
        <f>-IF(CKJ11=1900,0,Capex!CKJ322)</f>
        <v>0</v>
      </c>
      <c r="CKK27" s="700">
        <f>-IF(CKK11=1900,0,Capex!CKK322)</f>
        <v>0</v>
      </c>
      <c r="CKL27" s="700">
        <f>-IF(CKL11=1900,0,Capex!CKL322)</f>
        <v>0</v>
      </c>
      <c r="CKM27" s="700">
        <f>-IF(CKM11=1900,0,Capex!CKM322)</f>
        <v>0</v>
      </c>
      <c r="CKN27" s="700">
        <f>-IF(CKN11=1900,0,Capex!CKN322)</f>
        <v>0</v>
      </c>
      <c r="CKO27" s="700">
        <f>-IF(CKO11=1900,0,Capex!CKO322)</f>
        <v>0</v>
      </c>
      <c r="CKP27" s="700">
        <f>-IF(CKP11=1900,0,Capex!CKP322)</f>
        <v>0</v>
      </c>
      <c r="CKQ27" s="700">
        <f>-IF(CKQ11=1900,0,Capex!CKQ322)</f>
        <v>0</v>
      </c>
      <c r="CKR27" s="700">
        <f>-IF(CKR11=1900,0,Capex!CKR322)</f>
        <v>0</v>
      </c>
      <c r="CKS27" s="700">
        <f>-IF(CKS11=1900,0,Capex!CKS322)</f>
        <v>0</v>
      </c>
      <c r="CKT27" s="700">
        <f>-IF(CKT11=1900,0,Capex!CKT322)</f>
        <v>0</v>
      </c>
      <c r="CKU27" s="700">
        <f>-IF(CKU11=1900,0,Capex!CKU322)</f>
        <v>0</v>
      </c>
      <c r="CKV27" s="700">
        <f>-IF(CKV11=1900,0,Capex!CKV322)</f>
        <v>0</v>
      </c>
      <c r="CKW27" s="700">
        <f>-IF(CKW11=1900,0,Capex!CKW322)</f>
        <v>0</v>
      </c>
      <c r="CKX27" s="700">
        <f>-IF(CKX11=1900,0,Capex!CKX322)</f>
        <v>0</v>
      </c>
      <c r="CKY27" s="700">
        <f>-IF(CKY11=1900,0,Capex!CKY322)</f>
        <v>0</v>
      </c>
      <c r="CKZ27" s="700">
        <f>-IF(CKZ11=1900,0,Capex!CKZ322)</f>
        <v>0</v>
      </c>
      <c r="CLA27" s="700">
        <f>-IF(CLA11=1900,0,Capex!CLA322)</f>
        <v>0</v>
      </c>
      <c r="CLB27" s="700">
        <f>-IF(CLB11=1900,0,Capex!CLB322)</f>
        <v>0</v>
      </c>
      <c r="CLC27" s="700">
        <f>-IF(CLC11=1900,0,Capex!CLC322)</f>
        <v>0</v>
      </c>
      <c r="CLD27" s="700">
        <f>-IF(CLD11=1900,0,Capex!CLD322)</f>
        <v>0</v>
      </c>
      <c r="CLE27" s="700">
        <f>-IF(CLE11=1900,0,Capex!CLE322)</f>
        <v>0</v>
      </c>
      <c r="CLF27" s="700">
        <f>-IF(CLF11=1900,0,Capex!CLF322)</f>
        <v>0</v>
      </c>
      <c r="CLG27" s="700">
        <f>-IF(CLG11=1900,0,Capex!CLG322)</f>
        <v>0</v>
      </c>
      <c r="CLH27" s="700">
        <f>-IF(CLH11=1900,0,Capex!CLH322)</f>
        <v>0</v>
      </c>
      <c r="CLI27" s="700">
        <f>-IF(CLI11=1900,0,Capex!CLI322)</f>
        <v>0</v>
      </c>
      <c r="CLJ27" s="700">
        <f>-IF(CLJ11=1900,0,Capex!CLJ322)</f>
        <v>0</v>
      </c>
      <c r="CLK27" s="700">
        <f>-IF(CLK11=1900,0,Capex!CLK322)</f>
        <v>0</v>
      </c>
      <c r="CLL27" s="700">
        <f>-IF(CLL11=1900,0,Capex!CLL322)</f>
        <v>0</v>
      </c>
      <c r="CLM27" s="700">
        <f>-IF(CLM11=1900,0,Capex!CLM322)</f>
        <v>0</v>
      </c>
      <c r="CLN27" s="700">
        <f>-IF(CLN11=1900,0,Capex!CLN322)</f>
        <v>0</v>
      </c>
      <c r="CLO27" s="700">
        <f>-IF(CLO11=1900,0,Capex!CLO322)</f>
        <v>0</v>
      </c>
      <c r="CLP27" s="700">
        <f>-IF(CLP11=1900,0,Capex!CLP322)</f>
        <v>0</v>
      </c>
      <c r="CLQ27" s="700">
        <f>-IF(CLQ11=1900,0,Capex!CLQ322)</f>
        <v>0</v>
      </c>
      <c r="CLR27" s="700">
        <f>-IF(CLR11=1900,0,Capex!CLR322)</f>
        <v>0</v>
      </c>
      <c r="CLS27" s="700">
        <f>-IF(CLS11=1900,0,Capex!CLS322)</f>
        <v>0</v>
      </c>
      <c r="CLT27" s="700">
        <f>-IF(CLT11=1900,0,Capex!CLT322)</f>
        <v>0</v>
      </c>
      <c r="CLU27" s="700">
        <f>-IF(CLU11=1900,0,Capex!CLU322)</f>
        <v>0</v>
      </c>
      <c r="CLV27" s="700">
        <f>-IF(CLV11=1900,0,Capex!CLV322)</f>
        <v>0</v>
      </c>
      <c r="CLW27" s="700">
        <f>-IF(CLW11=1900,0,Capex!CLW322)</f>
        <v>0</v>
      </c>
      <c r="CLX27" s="700">
        <f>-IF(CLX11=1900,0,Capex!CLX322)</f>
        <v>0</v>
      </c>
      <c r="CLY27" s="700">
        <f>-IF(CLY11=1900,0,Capex!CLY322)</f>
        <v>0</v>
      </c>
      <c r="CLZ27" s="700">
        <f>-IF(CLZ11=1900,0,Capex!CLZ322)</f>
        <v>0</v>
      </c>
      <c r="CMA27" s="700">
        <f>-IF(CMA11=1900,0,Capex!CMA322)</f>
        <v>0</v>
      </c>
      <c r="CMB27" s="700">
        <f>-IF(CMB11=1900,0,Capex!CMB322)</f>
        <v>0</v>
      </c>
      <c r="CMC27" s="700">
        <f>-IF(CMC11=1900,0,Capex!CMC322)</f>
        <v>0</v>
      </c>
      <c r="CMD27" s="700">
        <f>-IF(CMD11=1900,0,Capex!CMD322)</f>
        <v>0</v>
      </c>
      <c r="CME27" s="700">
        <f>-IF(CME11=1900,0,Capex!CME322)</f>
        <v>0</v>
      </c>
      <c r="CMF27" s="700">
        <f>-IF(CMF11=1900,0,Capex!CMF322)</f>
        <v>0</v>
      </c>
      <c r="CMG27" s="700">
        <f>-IF(CMG11=1900,0,Capex!CMG322)</f>
        <v>0</v>
      </c>
      <c r="CMH27" s="700">
        <f>-IF(CMH11=1900,0,Capex!CMH322)</f>
        <v>0</v>
      </c>
      <c r="CMI27" s="700">
        <f>-IF(CMI11=1900,0,Capex!CMI322)</f>
        <v>0</v>
      </c>
      <c r="CMJ27" s="700">
        <f>-IF(CMJ11=1900,0,Capex!CMJ322)</f>
        <v>0</v>
      </c>
      <c r="CMK27" s="700">
        <f>-IF(CMK11=1900,0,Capex!CMK322)</f>
        <v>0</v>
      </c>
      <c r="CML27" s="700">
        <f>-IF(CML11=1900,0,Capex!CML322)</f>
        <v>0</v>
      </c>
      <c r="CMM27" s="700">
        <f>-IF(CMM11=1900,0,Capex!CMM322)</f>
        <v>0</v>
      </c>
      <c r="CMN27" s="700">
        <f>-IF(CMN11=1900,0,Capex!CMN322)</f>
        <v>0</v>
      </c>
      <c r="CMO27" s="700">
        <f>-IF(CMO11=1900,0,Capex!CMO322)</f>
        <v>0</v>
      </c>
      <c r="CMP27" s="700">
        <f>-IF(CMP11=1900,0,Capex!CMP322)</f>
        <v>0</v>
      </c>
      <c r="CMQ27" s="700">
        <f>-IF(CMQ11=1900,0,Capex!CMQ322)</f>
        <v>0</v>
      </c>
      <c r="CMR27" s="700">
        <f>-IF(CMR11=1900,0,Capex!CMR322)</f>
        <v>0</v>
      </c>
      <c r="CMS27" s="700">
        <f>-IF(CMS11=1900,0,Capex!CMS322)</f>
        <v>0</v>
      </c>
      <c r="CMT27" s="700">
        <f>-IF(CMT11=1900,0,Capex!CMT322)</f>
        <v>0</v>
      </c>
      <c r="CMU27" s="700">
        <f>-IF(CMU11=1900,0,Capex!CMU322)</f>
        <v>0</v>
      </c>
      <c r="CMV27" s="700">
        <f>-IF(CMV11=1900,0,Capex!CMV322)</f>
        <v>0</v>
      </c>
      <c r="CMW27" s="700">
        <f>-IF(CMW11=1900,0,Capex!CMW322)</f>
        <v>0</v>
      </c>
      <c r="CMX27" s="700">
        <f>-IF(CMX11=1900,0,Capex!CMX322)</f>
        <v>0</v>
      </c>
      <c r="CMY27" s="700">
        <f>-IF(CMY11=1900,0,Capex!CMY322)</f>
        <v>0</v>
      </c>
      <c r="CMZ27" s="700">
        <f>-IF(CMZ11=1900,0,Capex!CMZ322)</f>
        <v>0</v>
      </c>
      <c r="CNA27" s="700">
        <f>-IF(CNA11=1900,0,Capex!CNA322)</f>
        <v>0</v>
      </c>
      <c r="CNB27" s="700">
        <f>-IF(CNB11=1900,0,Capex!CNB322)</f>
        <v>0</v>
      </c>
      <c r="CNC27" s="700">
        <f>-IF(CNC11=1900,0,Capex!CNC322)</f>
        <v>0</v>
      </c>
      <c r="CND27" s="700">
        <f>-IF(CND11=1900,0,Capex!CND322)</f>
        <v>0</v>
      </c>
      <c r="CNE27" s="700">
        <f>-IF(CNE11=1900,0,Capex!CNE322)</f>
        <v>0</v>
      </c>
      <c r="CNF27" s="700">
        <f>-IF(CNF11=1900,0,Capex!CNF322)</f>
        <v>0</v>
      </c>
      <c r="CNG27" s="700">
        <f>-IF(CNG11=1900,0,Capex!CNG322)</f>
        <v>0</v>
      </c>
      <c r="CNH27" s="700">
        <f>-IF(CNH11=1900,0,Capex!CNH322)</f>
        <v>0</v>
      </c>
      <c r="CNI27" s="700">
        <f>-IF(CNI11=1900,0,Capex!CNI322)</f>
        <v>0</v>
      </c>
      <c r="CNJ27" s="700">
        <f>-IF(CNJ11=1900,0,Capex!CNJ322)</f>
        <v>0</v>
      </c>
      <c r="CNK27" s="700">
        <f>-IF(CNK11=1900,0,Capex!CNK322)</f>
        <v>0</v>
      </c>
      <c r="CNL27" s="700">
        <f>-IF(CNL11=1900,0,Capex!CNL322)</f>
        <v>0</v>
      </c>
      <c r="CNM27" s="700">
        <f>-IF(CNM11=1900,0,Capex!CNM322)</f>
        <v>0</v>
      </c>
      <c r="CNN27" s="700">
        <f>-IF(CNN11=1900,0,Capex!CNN322)</f>
        <v>0</v>
      </c>
      <c r="CNO27" s="700">
        <f>-IF(CNO11=1900,0,Capex!CNO322)</f>
        <v>0</v>
      </c>
      <c r="CNP27" s="700">
        <f>-IF(CNP11=1900,0,Capex!CNP322)</f>
        <v>0</v>
      </c>
      <c r="CNQ27" s="700">
        <f>-IF(CNQ11=1900,0,Capex!CNQ322)</f>
        <v>0</v>
      </c>
      <c r="CNR27" s="700">
        <f>-IF(CNR11=1900,0,Capex!CNR322)</f>
        <v>0</v>
      </c>
      <c r="CNS27" s="700">
        <f>-IF(CNS11=1900,0,Capex!CNS322)</f>
        <v>0</v>
      </c>
      <c r="CNT27" s="700">
        <f>-IF(CNT11=1900,0,Capex!CNT322)</f>
        <v>0</v>
      </c>
      <c r="CNU27" s="700">
        <f>-IF(CNU11=1900,0,Capex!CNU322)</f>
        <v>0</v>
      </c>
      <c r="CNV27" s="700">
        <f>-IF(CNV11=1900,0,Capex!CNV322)</f>
        <v>0</v>
      </c>
      <c r="CNW27" s="700">
        <f>-IF(CNW11=1900,0,Capex!CNW322)</f>
        <v>0</v>
      </c>
      <c r="CNX27" s="700">
        <f>-IF(CNX11=1900,0,Capex!CNX322)</f>
        <v>0</v>
      </c>
      <c r="CNY27" s="700">
        <f>-IF(CNY11=1900,0,Capex!CNY322)</f>
        <v>0</v>
      </c>
      <c r="CNZ27" s="700">
        <f>-IF(CNZ11=1900,0,Capex!CNZ322)</f>
        <v>0</v>
      </c>
      <c r="COA27" s="700">
        <f>-IF(COA11=1900,0,Capex!COA322)</f>
        <v>0</v>
      </c>
      <c r="COB27" s="700">
        <f>-IF(COB11=1900,0,Capex!COB322)</f>
        <v>0</v>
      </c>
      <c r="COC27" s="700">
        <f>-IF(COC11=1900,0,Capex!COC322)</f>
        <v>0</v>
      </c>
      <c r="COD27" s="700">
        <f>-IF(COD11=1900,0,Capex!COD322)</f>
        <v>0</v>
      </c>
      <c r="COE27" s="700">
        <f>-IF(COE11=1900,0,Capex!COE322)</f>
        <v>0</v>
      </c>
      <c r="COF27" s="700">
        <f>-IF(COF11=1900,0,Capex!COF322)</f>
        <v>0</v>
      </c>
      <c r="COG27" s="700">
        <f>-IF(COG11=1900,0,Capex!COG322)</f>
        <v>0</v>
      </c>
      <c r="COH27" s="700">
        <f>-IF(COH11=1900,0,Capex!COH322)</f>
        <v>0</v>
      </c>
      <c r="COI27" s="700">
        <f>-IF(COI11=1900,0,Capex!COI322)</f>
        <v>0</v>
      </c>
      <c r="COJ27" s="700">
        <f>-IF(COJ11=1900,0,Capex!COJ322)</f>
        <v>0</v>
      </c>
      <c r="COK27" s="700">
        <f>-IF(COK11=1900,0,Capex!COK322)</f>
        <v>0</v>
      </c>
      <c r="COL27" s="700">
        <f>-IF(COL11=1900,0,Capex!COL322)</f>
        <v>0</v>
      </c>
      <c r="COM27" s="700">
        <f>-IF(COM11=1900,0,Capex!COM322)</f>
        <v>0</v>
      </c>
      <c r="CON27" s="700">
        <f>-IF(CON11=1900,0,Capex!CON322)</f>
        <v>0</v>
      </c>
      <c r="COO27" s="700">
        <f>-IF(COO11=1900,0,Capex!COO322)</f>
        <v>0</v>
      </c>
      <c r="COP27" s="700">
        <f>-IF(COP11=1900,0,Capex!COP322)</f>
        <v>0</v>
      </c>
      <c r="COQ27" s="700">
        <f>-IF(COQ11=1900,0,Capex!COQ322)</f>
        <v>0</v>
      </c>
      <c r="COR27" s="700">
        <f>-IF(COR11=1900,0,Capex!COR322)</f>
        <v>0</v>
      </c>
      <c r="COS27" s="700">
        <f>-IF(COS11=1900,0,Capex!COS322)</f>
        <v>0</v>
      </c>
      <c r="COT27" s="700">
        <f>-IF(COT11=1900,0,Capex!COT322)</f>
        <v>0</v>
      </c>
      <c r="COU27" s="700">
        <f>-IF(COU11=1900,0,Capex!COU322)</f>
        <v>0</v>
      </c>
      <c r="COV27" s="700">
        <f>-IF(COV11=1900,0,Capex!COV322)</f>
        <v>0</v>
      </c>
      <c r="COW27" s="700">
        <f>-IF(COW11=1900,0,Capex!COW322)</f>
        <v>0</v>
      </c>
      <c r="COX27" s="700">
        <f>-IF(COX11=1900,0,Capex!COX322)</f>
        <v>0</v>
      </c>
      <c r="COY27" s="700">
        <f>-IF(COY11=1900,0,Capex!COY322)</f>
        <v>0</v>
      </c>
      <c r="COZ27" s="700">
        <f>-IF(COZ11=1900,0,Capex!COZ322)</f>
        <v>0</v>
      </c>
      <c r="CPA27" s="700">
        <f>-IF(CPA11=1900,0,Capex!CPA322)</f>
        <v>0</v>
      </c>
      <c r="CPB27" s="700">
        <f>-IF(CPB11=1900,0,Capex!CPB322)</f>
        <v>0</v>
      </c>
      <c r="CPC27" s="700">
        <f>-IF(CPC11=1900,0,Capex!CPC322)</f>
        <v>0</v>
      </c>
      <c r="CPD27" s="700">
        <f>-IF(CPD11=1900,0,Capex!CPD322)</f>
        <v>0</v>
      </c>
      <c r="CPE27" s="700">
        <f>-IF(CPE11=1900,0,Capex!CPE322)</f>
        <v>0</v>
      </c>
      <c r="CPF27" s="700">
        <f>-IF(CPF11=1900,0,Capex!CPF322)</f>
        <v>0</v>
      </c>
      <c r="CPG27" s="700">
        <f>-IF(CPG11=1900,0,Capex!CPG322)</f>
        <v>0</v>
      </c>
      <c r="CPH27" s="700">
        <f>-IF(CPH11=1900,0,Capex!CPH322)</f>
        <v>0</v>
      </c>
      <c r="CPI27" s="700">
        <f>-IF(CPI11=1900,0,Capex!CPI322)</f>
        <v>0</v>
      </c>
      <c r="CPJ27" s="700">
        <f>-IF(CPJ11=1900,0,Capex!CPJ322)</f>
        <v>0</v>
      </c>
      <c r="CPK27" s="700">
        <f>-IF(CPK11=1900,0,Capex!CPK322)</f>
        <v>0</v>
      </c>
      <c r="CPL27" s="700">
        <f>-IF(CPL11=1900,0,Capex!CPL322)</f>
        <v>0</v>
      </c>
      <c r="CPM27" s="700">
        <f>-IF(CPM11=1900,0,Capex!CPM322)</f>
        <v>0</v>
      </c>
      <c r="CPN27" s="700">
        <f>-IF(CPN11=1900,0,Capex!CPN322)</f>
        <v>0</v>
      </c>
      <c r="CPO27" s="700">
        <f>-IF(CPO11=1900,0,Capex!CPO322)</f>
        <v>0</v>
      </c>
      <c r="CPP27" s="700">
        <f>-IF(CPP11=1900,0,Capex!CPP322)</f>
        <v>0</v>
      </c>
      <c r="CPQ27" s="700">
        <f>-IF(CPQ11=1900,0,Capex!CPQ322)</f>
        <v>0</v>
      </c>
      <c r="CPR27" s="700">
        <f>-IF(CPR11=1900,0,Capex!CPR322)</f>
        <v>0</v>
      </c>
      <c r="CPS27" s="700">
        <f>-IF(CPS11=1900,0,Capex!CPS322)</f>
        <v>0</v>
      </c>
      <c r="CPT27" s="700">
        <f>-IF(CPT11=1900,0,Capex!CPT322)</f>
        <v>0</v>
      </c>
      <c r="CPU27" s="700">
        <f>-IF(CPU11=1900,0,Capex!CPU322)</f>
        <v>0</v>
      </c>
      <c r="CPV27" s="700">
        <f>-IF(CPV11=1900,0,Capex!CPV322)</f>
        <v>0</v>
      </c>
      <c r="CPW27" s="700">
        <f>-IF(CPW11=1900,0,Capex!CPW322)</f>
        <v>0</v>
      </c>
      <c r="CPX27" s="700">
        <f>-IF(CPX11=1900,0,Capex!CPX322)</f>
        <v>0</v>
      </c>
      <c r="CPY27" s="700">
        <f>-IF(CPY11=1900,0,Capex!CPY322)</f>
        <v>0</v>
      </c>
      <c r="CPZ27" s="700">
        <f>-IF(CPZ11=1900,0,Capex!CPZ322)</f>
        <v>0</v>
      </c>
      <c r="CQA27" s="700">
        <f>-IF(CQA11=1900,0,Capex!CQA322)</f>
        <v>0</v>
      </c>
      <c r="CQB27" s="700">
        <f>-IF(CQB11=1900,0,Capex!CQB322)</f>
        <v>0</v>
      </c>
      <c r="CQC27" s="700">
        <f>-IF(CQC11=1900,0,Capex!CQC322)</f>
        <v>0</v>
      </c>
      <c r="CQD27" s="700">
        <f>-IF(CQD11=1900,0,Capex!CQD322)</f>
        <v>0</v>
      </c>
      <c r="CQE27" s="700">
        <f>-IF(CQE11=1900,0,Capex!CQE322)</f>
        <v>0</v>
      </c>
      <c r="CQF27" s="700">
        <f>-IF(CQF11=1900,0,Capex!CQF322)</f>
        <v>0</v>
      </c>
      <c r="CQG27" s="700">
        <f>-IF(CQG11=1900,0,Capex!CQG322)</f>
        <v>0</v>
      </c>
      <c r="CQH27" s="700">
        <f>-IF(CQH11=1900,0,Capex!CQH322)</f>
        <v>0</v>
      </c>
      <c r="CQI27" s="700">
        <f>-IF(CQI11=1900,0,Capex!CQI322)</f>
        <v>0</v>
      </c>
      <c r="CQJ27" s="700">
        <f>-IF(CQJ11=1900,0,Capex!CQJ322)</f>
        <v>0</v>
      </c>
      <c r="CQK27" s="700">
        <f>-IF(CQK11=1900,0,Capex!CQK322)</f>
        <v>0</v>
      </c>
      <c r="CQL27" s="700">
        <f>-IF(CQL11=1900,0,Capex!CQL322)</f>
        <v>0</v>
      </c>
      <c r="CQM27" s="700">
        <f>-IF(CQM11=1900,0,Capex!CQM322)</f>
        <v>0</v>
      </c>
      <c r="CQN27" s="700">
        <f>-IF(CQN11=1900,0,Capex!CQN322)</f>
        <v>0</v>
      </c>
      <c r="CQO27" s="700">
        <f>-IF(CQO11=1900,0,Capex!CQO322)</f>
        <v>0</v>
      </c>
      <c r="CQP27" s="700">
        <f>-IF(CQP11=1900,0,Capex!CQP322)</f>
        <v>0</v>
      </c>
      <c r="CQQ27" s="700">
        <f>-IF(CQQ11=1900,0,Capex!CQQ322)</f>
        <v>0</v>
      </c>
      <c r="CQR27" s="700">
        <f>-IF(CQR11=1900,0,Capex!CQR322)</f>
        <v>0</v>
      </c>
      <c r="CQS27" s="700">
        <f>-IF(CQS11=1900,0,Capex!CQS322)</f>
        <v>0</v>
      </c>
      <c r="CQT27" s="700">
        <f>-IF(CQT11=1900,0,Capex!CQT322)</f>
        <v>0</v>
      </c>
      <c r="CQU27" s="700">
        <f>-IF(CQU11=1900,0,Capex!CQU322)</f>
        <v>0</v>
      </c>
      <c r="CQV27" s="700">
        <f>-IF(CQV11=1900,0,Capex!CQV322)</f>
        <v>0</v>
      </c>
      <c r="CQW27" s="700">
        <f>-IF(CQW11=1900,0,Capex!CQW322)</f>
        <v>0</v>
      </c>
      <c r="CQX27" s="700">
        <f>-IF(CQX11=1900,0,Capex!CQX322)</f>
        <v>0</v>
      </c>
      <c r="CQY27" s="700">
        <f>-IF(CQY11=1900,0,Capex!CQY322)</f>
        <v>0</v>
      </c>
      <c r="CQZ27" s="700">
        <f>-IF(CQZ11=1900,0,Capex!CQZ322)</f>
        <v>0</v>
      </c>
      <c r="CRA27" s="700">
        <f>-IF(CRA11=1900,0,Capex!CRA322)</f>
        <v>0</v>
      </c>
      <c r="CRB27" s="700">
        <f>-IF(CRB11=1900,0,Capex!CRB322)</f>
        <v>0</v>
      </c>
      <c r="CRC27" s="700">
        <f>-IF(CRC11=1900,0,Capex!CRC322)</f>
        <v>0</v>
      </c>
      <c r="CRD27" s="700">
        <f>-IF(CRD11=1900,0,Capex!CRD322)</f>
        <v>0</v>
      </c>
      <c r="CRE27" s="700">
        <f>-IF(CRE11=1900,0,Capex!CRE322)</f>
        <v>0</v>
      </c>
      <c r="CRF27" s="700">
        <f>-IF(CRF11=1900,0,Capex!CRF322)</f>
        <v>0</v>
      </c>
      <c r="CRG27" s="700">
        <f>-IF(CRG11=1900,0,Capex!CRG322)</f>
        <v>0</v>
      </c>
      <c r="CRH27" s="700">
        <f>-IF(CRH11=1900,0,Capex!CRH322)</f>
        <v>0</v>
      </c>
      <c r="CRI27" s="700">
        <f>-IF(CRI11=1900,0,Capex!CRI322)</f>
        <v>0</v>
      </c>
      <c r="CRJ27" s="700">
        <f>-IF(CRJ11=1900,0,Capex!CRJ322)</f>
        <v>0</v>
      </c>
      <c r="CRK27" s="700">
        <f>-IF(CRK11=1900,0,Capex!CRK322)</f>
        <v>0</v>
      </c>
      <c r="CRL27" s="700">
        <f>-IF(CRL11=1900,0,Capex!CRL322)</f>
        <v>0</v>
      </c>
      <c r="CRM27" s="700">
        <f>-IF(CRM11=1900,0,Capex!CRM322)</f>
        <v>0</v>
      </c>
      <c r="CRN27" s="700">
        <f>-IF(CRN11=1900,0,Capex!CRN322)</f>
        <v>0</v>
      </c>
      <c r="CRO27" s="700">
        <f>-IF(CRO11=1900,0,Capex!CRO322)</f>
        <v>0</v>
      </c>
      <c r="CRP27" s="700">
        <f>-IF(CRP11=1900,0,Capex!CRP322)</f>
        <v>0</v>
      </c>
      <c r="CRQ27" s="700">
        <f>-IF(CRQ11=1900,0,Capex!CRQ322)</f>
        <v>0</v>
      </c>
      <c r="CRR27" s="700">
        <f>-IF(CRR11=1900,0,Capex!CRR322)</f>
        <v>0</v>
      </c>
      <c r="CRS27" s="700">
        <f>-IF(CRS11=1900,0,Capex!CRS322)</f>
        <v>0</v>
      </c>
      <c r="CRT27" s="700">
        <f>-IF(CRT11=1900,0,Capex!CRT322)</f>
        <v>0</v>
      </c>
      <c r="CRU27" s="700">
        <f>-IF(CRU11=1900,0,Capex!CRU322)</f>
        <v>0</v>
      </c>
      <c r="CRV27" s="700">
        <f>-IF(CRV11=1900,0,Capex!CRV322)</f>
        <v>0</v>
      </c>
      <c r="CRW27" s="700">
        <f>-IF(CRW11=1900,0,Capex!CRW322)</f>
        <v>0</v>
      </c>
      <c r="CRX27" s="700">
        <f>-IF(CRX11=1900,0,Capex!CRX322)</f>
        <v>0</v>
      </c>
      <c r="CRY27" s="700">
        <f>-IF(CRY11=1900,0,Capex!CRY322)</f>
        <v>0</v>
      </c>
      <c r="CRZ27" s="700">
        <f>-IF(CRZ11=1900,0,Capex!CRZ322)</f>
        <v>0</v>
      </c>
      <c r="CSA27" s="700">
        <f>-IF(CSA11=1900,0,Capex!CSA322)</f>
        <v>0</v>
      </c>
      <c r="CSB27" s="700">
        <f>-IF(CSB11=1900,0,Capex!CSB322)</f>
        <v>0</v>
      </c>
      <c r="CSC27" s="700">
        <f>-IF(CSC11=1900,0,Capex!CSC322)</f>
        <v>0</v>
      </c>
      <c r="CSD27" s="700">
        <f>-IF(CSD11=1900,0,Capex!CSD322)</f>
        <v>0</v>
      </c>
      <c r="CSE27" s="700">
        <f>-IF(CSE11=1900,0,Capex!CSE322)</f>
        <v>0</v>
      </c>
      <c r="CSF27" s="700">
        <f>-IF(CSF11=1900,0,Capex!CSF322)</f>
        <v>0</v>
      </c>
      <c r="CSG27" s="700">
        <f>-IF(CSG11=1900,0,Capex!CSG322)</f>
        <v>0</v>
      </c>
      <c r="CSH27" s="700">
        <f>-IF(CSH11=1900,0,Capex!CSH322)</f>
        <v>0</v>
      </c>
      <c r="CSI27" s="700">
        <f>-IF(CSI11=1900,0,Capex!CSI322)</f>
        <v>0</v>
      </c>
      <c r="CSJ27" s="700">
        <f>-IF(CSJ11=1900,0,Capex!CSJ322)</f>
        <v>0</v>
      </c>
      <c r="CSK27" s="700">
        <f>-IF(CSK11=1900,0,Capex!CSK322)</f>
        <v>0</v>
      </c>
      <c r="CSL27" s="700">
        <f>-IF(CSL11=1900,0,Capex!CSL322)</f>
        <v>0</v>
      </c>
      <c r="CSM27" s="700">
        <f>-IF(CSM11=1900,0,Capex!CSM322)</f>
        <v>0</v>
      </c>
      <c r="CSN27" s="700">
        <f>-IF(CSN11=1900,0,Capex!CSN322)</f>
        <v>0</v>
      </c>
      <c r="CSO27" s="700">
        <f>-IF(CSO11=1900,0,Capex!CSO322)</f>
        <v>0</v>
      </c>
      <c r="CSP27" s="700">
        <f>-IF(CSP11=1900,0,Capex!CSP322)</f>
        <v>0</v>
      </c>
      <c r="CSQ27" s="700">
        <f>-IF(CSQ11=1900,0,Capex!CSQ322)</f>
        <v>0</v>
      </c>
      <c r="CSR27" s="700">
        <f>-IF(CSR11=1900,0,Capex!CSR322)</f>
        <v>0</v>
      </c>
      <c r="CSS27" s="700">
        <f>-IF(CSS11=1900,0,Capex!CSS322)</f>
        <v>0</v>
      </c>
      <c r="CST27" s="700">
        <f>-IF(CST11=1900,0,Capex!CST322)</f>
        <v>0</v>
      </c>
      <c r="CSU27" s="700">
        <f>-IF(CSU11=1900,0,Capex!CSU322)</f>
        <v>0</v>
      </c>
      <c r="CSV27" s="700">
        <f>-IF(CSV11=1900,0,Capex!CSV322)</f>
        <v>0</v>
      </c>
      <c r="CSW27" s="700">
        <f>-IF(CSW11=1900,0,Capex!CSW322)</f>
        <v>0</v>
      </c>
      <c r="CSX27" s="700">
        <f>-IF(CSX11=1900,0,Capex!CSX322)</f>
        <v>0</v>
      </c>
      <c r="CSY27" s="700">
        <f>-IF(CSY11=1900,0,Capex!CSY322)</f>
        <v>0</v>
      </c>
      <c r="CSZ27" s="700">
        <f>-IF(CSZ11=1900,0,Capex!CSZ322)</f>
        <v>0</v>
      </c>
      <c r="CTA27" s="700">
        <f>-IF(CTA11=1900,0,Capex!CTA322)</f>
        <v>0</v>
      </c>
      <c r="CTB27" s="700">
        <f>-IF(CTB11=1900,0,Capex!CTB322)</f>
        <v>0</v>
      </c>
      <c r="CTC27" s="700">
        <f>-IF(CTC11=1900,0,Capex!CTC322)</f>
        <v>0</v>
      </c>
      <c r="CTD27" s="700">
        <f>-IF(CTD11=1900,0,Capex!CTD322)</f>
        <v>0</v>
      </c>
      <c r="CTE27" s="700">
        <f>-IF(CTE11=1900,0,Capex!CTE322)</f>
        <v>0</v>
      </c>
      <c r="CTF27" s="700">
        <f>-IF(CTF11=1900,0,Capex!CTF322)</f>
        <v>0</v>
      </c>
      <c r="CTG27" s="700">
        <f>-IF(CTG11=1900,0,Capex!CTG322)</f>
        <v>0</v>
      </c>
      <c r="CTH27" s="700">
        <f>-IF(CTH11=1900,0,Capex!CTH322)</f>
        <v>0</v>
      </c>
      <c r="CTI27" s="700">
        <f>-IF(CTI11=1900,0,Capex!CTI322)</f>
        <v>0</v>
      </c>
      <c r="CTJ27" s="700">
        <f>-IF(CTJ11=1900,0,Capex!CTJ322)</f>
        <v>0</v>
      </c>
      <c r="CTK27" s="700">
        <f>-IF(CTK11=1900,0,Capex!CTK322)</f>
        <v>0</v>
      </c>
      <c r="CTL27" s="700">
        <f>-IF(CTL11=1900,0,Capex!CTL322)</f>
        <v>0</v>
      </c>
      <c r="CTM27" s="700">
        <f>-IF(CTM11=1900,0,Capex!CTM322)</f>
        <v>0</v>
      </c>
      <c r="CTN27" s="700">
        <f>-IF(CTN11=1900,0,Capex!CTN322)</f>
        <v>0</v>
      </c>
      <c r="CTO27" s="700">
        <f>-IF(CTO11=1900,0,Capex!CTO322)</f>
        <v>0</v>
      </c>
      <c r="CTP27" s="700">
        <f>-IF(CTP11=1900,0,Capex!CTP322)</f>
        <v>0</v>
      </c>
      <c r="CTQ27" s="700">
        <f>-IF(CTQ11=1900,0,Capex!CTQ322)</f>
        <v>0</v>
      </c>
      <c r="CTR27" s="700">
        <f>-IF(CTR11=1900,0,Capex!CTR322)</f>
        <v>0</v>
      </c>
      <c r="CTS27" s="700">
        <f>-IF(CTS11=1900,0,Capex!CTS322)</f>
        <v>0</v>
      </c>
      <c r="CTT27" s="700">
        <f>-IF(CTT11=1900,0,Capex!CTT322)</f>
        <v>0</v>
      </c>
      <c r="CTU27" s="700">
        <f>-IF(CTU11=1900,0,Capex!CTU322)</f>
        <v>0</v>
      </c>
      <c r="CTV27" s="700">
        <f>-IF(CTV11=1900,0,Capex!CTV322)</f>
        <v>0</v>
      </c>
      <c r="CTW27" s="700">
        <f>-IF(CTW11=1900,0,Capex!CTW322)</f>
        <v>0</v>
      </c>
      <c r="CTX27" s="700">
        <f>-IF(CTX11=1900,0,Capex!CTX322)</f>
        <v>0</v>
      </c>
      <c r="CTY27" s="700">
        <f>-IF(CTY11=1900,0,Capex!CTY322)</f>
        <v>0</v>
      </c>
      <c r="CTZ27" s="700">
        <f>-IF(CTZ11=1900,0,Capex!CTZ322)</f>
        <v>0</v>
      </c>
      <c r="CUA27" s="700">
        <f>-IF(CUA11=1900,0,Capex!CUA322)</f>
        <v>0</v>
      </c>
      <c r="CUB27" s="700">
        <f>-IF(CUB11=1900,0,Capex!CUB322)</f>
        <v>0</v>
      </c>
      <c r="CUC27" s="700">
        <f>-IF(CUC11=1900,0,Capex!CUC322)</f>
        <v>0</v>
      </c>
      <c r="CUD27" s="700">
        <f>-IF(CUD11=1900,0,Capex!CUD322)</f>
        <v>0</v>
      </c>
      <c r="CUE27" s="700">
        <f>-IF(CUE11=1900,0,Capex!CUE322)</f>
        <v>0</v>
      </c>
      <c r="CUF27" s="700">
        <f>-IF(CUF11=1900,0,Capex!CUF322)</f>
        <v>0</v>
      </c>
      <c r="CUG27" s="700">
        <f>-IF(CUG11=1900,0,Capex!CUG322)</f>
        <v>0</v>
      </c>
      <c r="CUH27" s="700">
        <f>-IF(CUH11=1900,0,Capex!CUH322)</f>
        <v>0</v>
      </c>
      <c r="CUI27" s="700">
        <f>-IF(CUI11=1900,0,Capex!CUI322)</f>
        <v>0</v>
      </c>
      <c r="CUJ27" s="700">
        <f>-IF(CUJ11=1900,0,Capex!CUJ322)</f>
        <v>0</v>
      </c>
      <c r="CUK27" s="700">
        <f>-IF(CUK11=1900,0,Capex!CUK322)</f>
        <v>0</v>
      </c>
      <c r="CUL27" s="700">
        <f>-IF(CUL11=1900,0,Capex!CUL322)</f>
        <v>0</v>
      </c>
      <c r="CUM27" s="700">
        <f>-IF(CUM11=1900,0,Capex!CUM322)</f>
        <v>0</v>
      </c>
      <c r="CUN27" s="700">
        <f>-IF(CUN11=1900,0,Capex!CUN322)</f>
        <v>0</v>
      </c>
      <c r="CUO27" s="700">
        <f>-IF(CUO11=1900,0,Capex!CUO322)</f>
        <v>0</v>
      </c>
      <c r="CUP27" s="700">
        <f>-IF(CUP11=1900,0,Capex!CUP322)</f>
        <v>0</v>
      </c>
      <c r="CUQ27" s="700">
        <f>-IF(CUQ11=1900,0,Capex!CUQ322)</f>
        <v>0</v>
      </c>
      <c r="CUR27" s="700">
        <f>-IF(CUR11=1900,0,Capex!CUR322)</f>
        <v>0</v>
      </c>
      <c r="CUS27" s="700">
        <f>-IF(CUS11=1900,0,Capex!CUS322)</f>
        <v>0</v>
      </c>
      <c r="CUT27" s="700">
        <f>-IF(CUT11=1900,0,Capex!CUT322)</f>
        <v>0</v>
      </c>
      <c r="CUU27" s="700">
        <f>-IF(CUU11=1900,0,Capex!CUU322)</f>
        <v>0</v>
      </c>
      <c r="CUV27" s="700">
        <f>-IF(CUV11=1900,0,Capex!CUV322)</f>
        <v>0</v>
      </c>
      <c r="CUW27" s="700">
        <f>-IF(CUW11=1900,0,Capex!CUW322)</f>
        <v>0</v>
      </c>
      <c r="CUX27" s="700">
        <f>-IF(CUX11=1900,0,Capex!CUX322)</f>
        <v>0</v>
      </c>
      <c r="CUY27" s="700">
        <f>-IF(CUY11=1900,0,Capex!CUY322)</f>
        <v>0</v>
      </c>
      <c r="CUZ27" s="700">
        <f>-IF(CUZ11=1900,0,Capex!CUZ322)</f>
        <v>0</v>
      </c>
      <c r="CVA27" s="700">
        <f>-IF(CVA11=1900,0,Capex!CVA322)</f>
        <v>0</v>
      </c>
      <c r="CVB27" s="700">
        <f>-IF(CVB11=1900,0,Capex!CVB322)</f>
        <v>0</v>
      </c>
      <c r="CVC27" s="700">
        <f>-IF(CVC11=1900,0,Capex!CVC322)</f>
        <v>0</v>
      </c>
      <c r="CVD27" s="700">
        <f>-IF(CVD11=1900,0,Capex!CVD322)</f>
        <v>0</v>
      </c>
      <c r="CVE27" s="700">
        <f>-IF(CVE11=1900,0,Capex!CVE322)</f>
        <v>0</v>
      </c>
      <c r="CVF27" s="700">
        <f>-IF(CVF11=1900,0,Capex!CVF322)</f>
        <v>0</v>
      </c>
      <c r="CVG27" s="700">
        <f>-IF(CVG11=1900,0,Capex!CVG322)</f>
        <v>0</v>
      </c>
      <c r="CVH27" s="700">
        <f>-IF(CVH11=1900,0,Capex!CVH322)</f>
        <v>0</v>
      </c>
      <c r="CVI27" s="700">
        <f>-IF(CVI11=1900,0,Capex!CVI322)</f>
        <v>0</v>
      </c>
      <c r="CVJ27" s="700">
        <f>-IF(CVJ11=1900,0,Capex!CVJ322)</f>
        <v>0</v>
      </c>
      <c r="CVK27" s="700">
        <f>-IF(CVK11=1900,0,Capex!CVK322)</f>
        <v>0</v>
      </c>
      <c r="CVL27" s="700">
        <f>-IF(CVL11=1900,0,Capex!CVL322)</f>
        <v>0</v>
      </c>
      <c r="CVM27" s="700">
        <f>-IF(CVM11=1900,0,Capex!CVM322)</f>
        <v>0</v>
      </c>
      <c r="CVN27" s="700">
        <f>-IF(CVN11=1900,0,Capex!CVN322)</f>
        <v>0</v>
      </c>
      <c r="CVO27" s="700">
        <f>-IF(CVO11=1900,0,Capex!CVO322)</f>
        <v>0</v>
      </c>
      <c r="CVP27" s="700">
        <f>-IF(CVP11=1900,0,Capex!CVP322)</f>
        <v>0</v>
      </c>
      <c r="CVQ27" s="700">
        <f>-IF(CVQ11=1900,0,Capex!CVQ322)</f>
        <v>0</v>
      </c>
      <c r="CVR27" s="700">
        <f>-IF(CVR11=1900,0,Capex!CVR322)</f>
        <v>0</v>
      </c>
      <c r="CVS27" s="700">
        <f>-IF(CVS11=1900,0,Capex!CVS322)</f>
        <v>0</v>
      </c>
      <c r="CVT27" s="700">
        <f>-IF(CVT11=1900,0,Capex!CVT322)</f>
        <v>0</v>
      </c>
      <c r="CVU27" s="700">
        <f>-IF(CVU11=1900,0,Capex!CVU322)</f>
        <v>0</v>
      </c>
      <c r="CVV27" s="700">
        <f>-IF(CVV11=1900,0,Capex!CVV322)</f>
        <v>0</v>
      </c>
      <c r="CVW27" s="700">
        <f>-IF(CVW11=1900,0,Capex!CVW322)</f>
        <v>0</v>
      </c>
      <c r="CVX27" s="700">
        <f>-IF(CVX11=1900,0,Capex!CVX322)</f>
        <v>0</v>
      </c>
      <c r="CVY27" s="700">
        <f>-IF(CVY11=1900,0,Capex!CVY322)</f>
        <v>0</v>
      </c>
      <c r="CVZ27" s="700">
        <f>-IF(CVZ11=1900,0,Capex!CVZ322)</f>
        <v>0</v>
      </c>
      <c r="CWA27" s="700">
        <f>-IF(CWA11=1900,0,Capex!CWA322)</f>
        <v>0</v>
      </c>
      <c r="CWB27" s="700">
        <f>-IF(CWB11=1900,0,Capex!CWB322)</f>
        <v>0</v>
      </c>
      <c r="CWC27" s="700">
        <f>-IF(CWC11=1900,0,Capex!CWC322)</f>
        <v>0</v>
      </c>
      <c r="CWD27" s="700">
        <f>-IF(CWD11=1900,0,Capex!CWD322)</f>
        <v>0</v>
      </c>
      <c r="CWE27" s="700">
        <f>-IF(CWE11=1900,0,Capex!CWE322)</f>
        <v>0</v>
      </c>
      <c r="CWF27" s="700">
        <f>-IF(CWF11=1900,0,Capex!CWF322)</f>
        <v>0</v>
      </c>
      <c r="CWG27" s="700">
        <f>-IF(CWG11=1900,0,Capex!CWG322)</f>
        <v>0</v>
      </c>
      <c r="CWH27" s="700">
        <f>-IF(CWH11=1900,0,Capex!CWH322)</f>
        <v>0</v>
      </c>
      <c r="CWI27" s="700">
        <f>-IF(CWI11=1900,0,Capex!CWI322)</f>
        <v>0</v>
      </c>
      <c r="CWJ27" s="700">
        <f>-IF(CWJ11=1900,0,Capex!CWJ322)</f>
        <v>0</v>
      </c>
      <c r="CWK27" s="700">
        <f>-IF(CWK11=1900,0,Capex!CWK322)</f>
        <v>0</v>
      </c>
      <c r="CWL27" s="700">
        <f>-IF(CWL11=1900,0,Capex!CWL322)</f>
        <v>0</v>
      </c>
      <c r="CWM27" s="700">
        <f>-IF(CWM11=1900,0,Capex!CWM322)</f>
        <v>0</v>
      </c>
      <c r="CWN27" s="700">
        <f>-IF(CWN11=1900,0,Capex!CWN322)</f>
        <v>0</v>
      </c>
      <c r="CWO27" s="700">
        <f>-IF(CWO11=1900,0,Capex!CWO322)</f>
        <v>0</v>
      </c>
      <c r="CWP27" s="700">
        <f>-IF(CWP11=1900,0,Capex!CWP322)</f>
        <v>0</v>
      </c>
      <c r="CWQ27" s="700">
        <f>-IF(CWQ11=1900,0,Capex!CWQ322)</f>
        <v>0</v>
      </c>
      <c r="CWR27" s="700">
        <f>-IF(CWR11=1900,0,Capex!CWR322)</f>
        <v>0</v>
      </c>
      <c r="CWS27" s="700">
        <f>-IF(CWS11=1900,0,Capex!CWS322)</f>
        <v>0</v>
      </c>
      <c r="CWT27" s="700">
        <f>-IF(CWT11=1900,0,Capex!CWT322)</f>
        <v>0</v>
      </c>
      <c r="CWU27" s="700">
        <f>-IF(CWU11=1900,0,Capex!CWU322)</f>
        <v>0</v>
      </c>
      <c r="CWV27" s="700">
        <f>-IF(CWV11=1900,0,Capex!CWV322)</f>
        <v>0</v>
      </c>
      <c r="CWW27" s="700">
        <f>-IF(CWW11=1900,0,Capex!CWW322)</f>
        <v>0</v>
      </c>
      <c r="CWX27" s="700">
        <f>-IF(CWX11=1900,0,Capex!CWX322)</f>
        <v>0</v>
      </c>
      <c r="CWY27" s="700">
        <f>-IF(CWY11=1900,0,Capex!CWY322)</f>
        <v>0</v>
      </c>
      <c r="CWZ27" s="700">
        <f>-IF(CWZ11=1900,0,Capex!CWZ322)</f>
        <v>0</v>
      </c>
      <c r="CXA27" s="700">
        <f>-IF(CXA11=1900,0,Capex!CXA322)</f>
        <v>0</v>
      </c>
      <c r="CXB27" s="700">
        <f>-IF(CXB11=1900,0,Capex!CXB322)</f>
        <v>0</v>
      </c>
      <c r="CXC27" s="700">
        <f>-IF(CXC11=1900,0,Capex!CXC322)</f>
        <v>0</v>
      </c>
      <c r="CXD27" s="700">
        <f>-IF(CXD11=1900,0,Capex!CXD322)</f>
        <v>0</v>
      </c>
      <c r="CXE27" s="700">
        <f>-IF(CXE11=1900,0,Capex!CXE322)</f>
        <v>0</v>
      </c>
      <c r="CXF27" s="700">
        <f>-IF(CXF11=1900,0,Capex!CXF322)</f>
        <v>0</v>
      </c>
      <c r="CXG27" s="700">
        <f>-IF(CXG11=1900,0,Capex!CXG322)</f>
        <v>0</v>
      </c>
      <c r="CXH27" s="700">
        <f>-IF(CXH11=1900,0,Capex!CXH322)</f>
        <v>0</v>
      </c>
      <c r="CXI27" s="700">
        <f>-IF(CXI11=1900,0,Capex!CXI322)</f>
        <v>0</v>
      </c>
      <c r="CXJ27" s="700">
        <f>-IF(CXJ11=1900,0,Capex!CXJ322)</f>
        <v>0</v>
      </c>
      <c r="CXK27" s="700">
        <f>-IF(CXK11=1900,0,Capex!CXK322)</f>
        <v>0</v>
      </c>
      <c r="CXL27" s="700">
        <f>-IF(CXL11=1900,0,Capex!CXL322)</f>
        <v>0</v>
      </c>
      <c r="CXM27" s="700">
        <f>-IF(CXM11=1900,0,Capex!CXM322)</f>
        <v>0</v>
      </c>
      <c r="CXN27" s="700">
        <f>-IF(CXN11=1900,0,Capex!CXN322)</f>
        <v>0</v>
      </c>
      <c r="CXO27" s="700">
        <f>-IF(CXO11=1900,0,Capex!CXO322)</f>
        <v>0</v>
      </c>
      <c r="CXP27" s="700">
        <f>-IF(CXP11=1900,0,Capex!CXP322)</f>
        <v>0</v>
      </c>
      <c r="CXQ27" s="700">
        <f>-IF(CXQ11=1900,0,Capex!CXQ322)</f>
        <v>0</v>
      </c>
      <c r="CXR27" s="700">
        <f>-IF(CXR11=1900,0,Capex!CXR322)</f>
        <v>0</v>
      </c>
      <c r="CXS27" s="700">
        <f>-IF(CXS11=1900,0,Capex!CXS322)</f>
        <v>0</v>
      </c>
      <c r="CXT27" s="700">
        <f>-IF(CXT11=1900,0,Capex!CXT322)</f>
        <v>0</v>
      </c>
      <c r="CXU27" s="700">
        <f>-IF(CXU11=1900,0,Capex!CXU322)</f>
        <v>0</v>
      </c>
      <c r="CXV27" s="700">
        <f>-IF(CXV11=1900,0,Capex!CXV322)</f>
        <v>0</v>
      </c>
      <c r="CXW27" s="700">
        <f>-IF(CXW11=1900,0,Capex!CXW322)</f>
        <v>0</v>
      </c>
      <c r="CXX27" s="700">
        <f>-IF(CXX11=1900,0,Capex!CXX322)</f>
        <v>0</v>
      </c>
      <c r="CXY27" s="700">
        <f>-IF(CXY11=1900,0,Capex!CXY322)</f>
        <v>0</v>
      </c>
      <c r="CXZ27" s="700">
        <f>-IF(CXZ11=1900,0,Capex!CXZ322)</f>
        <v>0</v>
      </c>
      <c r="CYA27" s="700">
        <f>-IF(CYA11=1900,0,Capex!CYA322)</f>
        <v>0</v>
      </c>
      <c r="CYB27" s="700">
        <f>-IF(CYB11=1900,0,Capex!CYB322)</f>
        <v>0</v>
      </c>
      <c r="CYC27" s="700">
        <f>-IF(CYC11=1900,0,Capex!CYC322)</f>
        <v>0</v>
      </c>
      <c r="CYD27" s="700">
        <f>-IF(CYD11=1900,0,Capex!CYD322)</f>
        <v>0</v>
      </c>
      <c r="CYE27" s="700">
        <f>-IF(CYE11=1900,0,Capex!CYE322)</f>
        <v>0</v>
      </c>
      <c r="CYF27" s="700">
        <f>-IF(CYF11=1900,0,Capex!CYF322)</f>
        <v>0</v>
      </c>
      <c r="CYG27" s="700">
        <f>-IF(CYG11=1900,0,Capex!CYG322)</f>
        <v>0</v>
      </c>
      <c r="CYH27" s="700">
        <f>-IF(CYH11=1900,0,Capex!CYH322)</f>
        <v>0</v>
      </c>
      <c r="CYI27" s="700">
        <f>-IF(CYI11=1900,0,Capex!CYI322)</f>
        <v>0</v>
      </c>
      <c r="CYJ27" s="700">
        <f>-IF(CYJ11=1900,0,Capex!CYJ322)</f>
        <v>0</v>
      </c>
      <c r="CYK27" s="700">
        <f>-IF(CYK11=1900,0,Capex!CYK322)</f>
        <v>0</v>
      </c>
      <c r="CYL27" s="700">
        <f>-IF(CYL11=1900,0,Capex!CYL322)</f>
        <v>0</v>
      </c>
      <c r="CYM27" s="700">
        <f>-IF(CYM11=1900,0,Capex!CYM322)</f>
        <v>0</v>
      </c>
      <c r="CYN27" s="700">
        <f>-IF(CYN11=1900,0,Capex!CYN322)</f>
        <v>0</v>
      </c>
      <c r="CYO27" s="700">
        <f>-IF(CYO11=1900,0,Capex!CYO322)</f>
        <v>0</v>
      </c>
      <c r="CYP27" s="700">
        <f>-IF(CYP11=1900,0,Capex!CYP322)</f>
        <v>0</v>
      </c>
      <c r="CYQ27" s="700">
        <f>-IF(CYQ11=1900,0,Capex!CYQ322)</f>
        <v>0</v>
      </c>
      <c r="CYR27" s="700">
        <f>-IF(CYR11=1900,0,Capex!CYR322)</f>
        <v>0</v>
      </c>
      <c r="CYS27" s="700">
        <f>-IF(CYS11=1900,0,Capex!CYS322)</f>
        <v>0</v>
      </c>
      <c r="CYT27" s="700">
        <f>-IF(CYT11=1900,0,Capex!CYT322)</f>
        <v>0</v>
      </c>
      <c r="CYU27" s="700">
        <f>-IF(CYU11=1900,0,Capex!CYU322)</f>
        <v>0</v>
      </c>
      <c r="CYV27" s="700">
        <f>-IF(CYV11=1900,0,Capex!CYV322)</f>
        <v>0</v>
      </c>
      <c r="CYW27" s="700">
        <f>-IF(CYW11=1900,0,Capex!CYW322)</f>
        <v>0</v>
      </c>
      <c r="CYX27" s="700">
        <f>-IF(CYX11=1900,0,Capex!CYX322)</f>
        <v>0</v>
      </c>
      <c r="CYY27" s="700">
        <f>-IF(CYY11=1900,0,Capex!CYY322)</f>
        <v>0</v>
      </c>
      <c r="CYZ27" s="700">
        <f>-IF(CYZ11=1900,0,Capex!CYZ322)</f>
        <v>0</v>
      </c>
      <c r="CZA27" s="700">
        <f>-IF(CZA11=1900,0,Capex!CZA322)</f>
        <v>0</v>
      </c>
      <c r="CZB27" s="700">
        <f>-IF(CZB11=1900,0,Capex!CZB322)</f>
        <v>0</v>
      </c>
      <c r="CZC27" s="700">
        <f>-IF(CZC11=1900,0,Capex!CZC322)</f>
        <v>0</v>
      </c>
      <c r="CZD27" s="700">
        <f>-IF(CZD11=1900,0,Capex!CZD322)</f>
        <v>0</v>
      </c>
      <c r="CZE27" s="700">
        <f>-IF(CZE11=1900,0,Capex!CZE322)</f>
        <v>0</v>
      </c>
      <c r="CZF27" s="700">
        <f>-IF(CZF11=1900,0,Capex!CZF322)</f>
        <v>0</v>
      </c>
      <c r="CZG27" s="700">
        <f>-IF(CZG11=1900,0,Capex!CZG322)</f>
        <v>0</v>
      </c>
      <c r="CZH27" s="700">
        <f>-IF(CZH11=1900,0,Capex!CZH322)</f>
        <v>0</v>
      </c>
      <c r="CZI27" s="700">
        <f>-IF(CZI11=1900,0,Capex!CZI322)</f>
        <v>0</v>
      </c>
      <c r="CZJ27" s="700">
        <f>-IF(CZJ11=1900,0,Capex!CZJ322)</f>
        <v>0</v>
      </c>
      <c r="CZK27" s="700">
        <f>-IF(CZK11=1900,0,Capex!CZK322)</f>
        <v>0</v>
      </c>
      <c r="CZL27" s="700">
        <f>-IF(CZL11=1900,0,Capex!CZL322)</f>
        <v>0</v>
      </c>
      <c r="CZM27" s="700">
        <f>-IF(CZM11=1900,0,Capex!CZM322)</f>
        <v>0</v>
      </c>
      <c r="CZN27" s="700">
        <f>-IF(CZN11=1900,0,Capex!CZN322)</f>
        <v>0</v>
      </c>
      <c r="CZO27" s="700">
        <f>-IF(CZO11=1900,0,Capex!CZO322)</f>
        <v>0</v>
      </c>
      <c r="CZP27" s="700">
        <f>-IF(CZP11=1900,0,Capex!CZP322)</f>
        <v>0</v>
      </c>
      <c r="CZQ27" s="700">
        <f>-IF(CZQ11=1900,0,Capex!CZQ322)</f>
        <v>0</v>
      </c>
      <c r="CZR27" s="700">
        <f>-IF(CZR11=1900,0,Capex!CZR322)</f>
        <v>0</v>
      </c>
      <c r="CZS27" s="700">
        <f>-IF(CZS11=1900,0,Capex!CZS322)</f>
        <v>0</v>
      </c>
      <c r="CZT27" s="700">
        <f>-IF(CZT11=1900,0,Capex!CZT322)</f>
        <v>0</v>
      </c>
      <c r="CZU27" s="700">
        <f>-IF(CZU11=1900,0,Capex!CZU322)</f>
        <v>0</v>
      </c>
      <c r="CZV27" s="700">
        <f>-IF(CZV11=1900,0,Capex!CZV322)</f>
        <v>0</v>
      </c>
      <c r="CZW27" s="700">
        <f>-IF(CZW11=1900,0,Capex!CZW322)</f>
        <v>0</v>
      </c>
      <c r="CZX27" s="700">
        <f>-IF(CZX11=1900,0,Capex!CZX322)</f>
        <v>0</v>
      </c>
      <c r="CZY27" s="700">
        <f>-IF(CZY11=1900,0,Capex!CZY322)</f>
        <v>0</v>
      </c>
      <c r="CZZ27" s="700">
        <f>-IF(CZZ11=1900,0,Capex!CZZ322)</f>
        <v>0</v>
      </c>
      <c r="DAA27" s="700">
        <f>-IF(DAA11=1900,0,Capex!DAA322)</f>
        <v>0</v>
      </c>
      <c r="DAB27" s="700">
        <f>-IF(DAB11=1900,0,Capex!DAB322)</f>
        <v>0</v>
      </c>
      <c r="DAC27" s="700">
        <f>-IF(DAC11=1900,0,Capex!DAC322)</f>
        <v>0</v>
      </c>
      <c r="DAD27" s="700">
        <f>-IF(DAD11=1900,0,Capex!DAD322)</f>
        <v>0</v>
      </c>
      <c r="DAE27" s="700">
        <f>-IF(DAE11=1900,0,Capex!DAE322)</f>
        <v>0</v>
      </c>
      <c r="DAF27" s="700">
        <f>-IF(DAF11=1900,0,Capex!DAF322)</f>
        <v>0</v>
      </c>
      <c r="DAG27" s="700">
        <f>-IF(DAG11=1900,0,Capex!DAG322)</f>
        <v>0</v>
      </c>
      <c r="DAH27" s="700">
        <f>-IF(DAH11=1900,0,Capex!DAH322)</f>
        <v>0</v>
      </c>
      <c r="DAI27" s="700">
        <f>-IF(DAI11=1900,0,Capex!DAI322)</f>
        <v>0</v>
      </c>
      <c r="DAJ27" s="700">
        <f>-IF(DAJ11=1900,0,Capex!DAJ322)</f>
        <v>0</v>
      </c>
      <c r="DAK27" s="700">
        <f>-IF(DAK11=1900,0,Capex!DAK322)</f>
        <v>0</v>
      </c>
      <c r="DAL27" s="700">
        <f>-IF(DAL11=1900,0,Capex!DAL322)</f>
        <v>0</v>
      </c>
      <c r="DAM27" s="700">
        <f>-IF(DAM11=1900,0,Capex!DAM322)</f>
        <v>0</v>
      </c>
      <c r="DAN27" s="700">
        <f>-IF(DAN11=1900,0,Capex!DAN322)</f>
        <v>0</v>
      </c>
      <c r="DAO27" s="700">
        <f>-IF(DAO11=1900,0,Capex!DAO322)</f>
        <v>0</v>
      </c>
      <c r="DAP27" s="700">
        <f>-IF(DAP11=1900,0,Capex!DAP322)</f>
        <v>0</v>
      </c>
      <c r="DAQ27" s="700">
        <f>-IF(DAQ11=1900,0,Capex!DAQ322)</f>
        <v>0</v>
      </c>
      <c r="DAR27" s="700">
        <f>-IF(DAR11=1900,0,Capex!DAR322)</f>
        <v>0</v>
      </c>
      <c r="DAS27" s="700">
        <f>-IF(DAS11=1900,0,Capex!DAS322)</f>
        <v>0</v>
      </c>
      <c r="DAT27" s="700">
        <f>-IF(DAT11=1900,0,Capex!DAT322)</f>
        <v>0</v>
      </c>
      <c r="DAU27" s="700">
        <f>-IF(DAU11=1900,0,Capex!DAU322)</f>
        <v>0</v>
      </c>
      <c r="DAV27" s="700">
        <f>-IF(DAV11=1900,0,Capex!DAV322)</f>
        <v>0</v>
      </c>
      <c r="DAW27" s="700">
        <f>-IF(DAW11=1900,0,Capex!DAW322)</f>
        <v>0</v>
      </c>
      <c r="DAX27" s="700">
        <f>-IF(DAX11=1900,0,Capex!DAX322)</f>
        <v>0</v>
      </c>
      <c r="DAY27" s="700">
        <f>-IF(DAY11=1900,0,Capex!DAY322)</f>
        <v>0</v>
      </c>
      <c r="DAZ27" s="700">
        <f>-IF(DAZ11=1900,0,Capex!DAZ322)</f>
        <v>0</v>
      </c>
      <c r="DBA27" s="700">
        <f>-IF(DBA11=1900,0,Capex!DBA322)</f>
        <v>0</v>
      </c>
      <c r="DBB27" s="700">
        <f>-IF(DBB11=1900,0,Capex!DBB322)</f>
        <v>0</v>
      </c>
      <c r="DBC27" s="700">
        <f>-IF(DBC11=1900,0,Capex!DBC322)</f>
        <v>0</v>
      </c>
      <c r="DBD27" s="700">
        <f>-IF(DBD11=1900,0,Capex!DBD322)</f>
        <v>0</v>
      </c>
      <c r="DBE27" s="700">
        <f>-IF(DBE11=1900,0,Capex!DBE322)</f>
        <v>0</v>
      </c>
      <c r="DBF27" s="700">
        <f>-IF(DBF11=1900,0,Capex!DBF322)</f>
        <v>0</v>
      </c>
      <c r="DBG27" s="700">
        <f>-IF(DBG11=1900,0,Capex!DBG322)</f>
        <v>0</v>
      </c>
      <c r="DBH27" s="700">
        <f>-IF(DBH11=1900,0,Capex!DBH322)</f>
        <v>0</v>
      </c>
      <c r="DBI27" s="700">
        <f>-IF(DBI11=1900,0,Capex!DBI322)</f>
        <v>0</v>
      </c>
      <c r="DBJ27" s="700">
        <f>-IF(DBJ11=1900,0,Capex!DBJ322)</f>
        <v>0</v>
      </c>
      <c r="DBK27" s="700">
        <f>-IF(DBK11=1900,0,Capex!DBK322)</f>
        <v>0</v>
      </c>
      <c r="DBL27" s="700">
        <f>-IF(DBL11=1900,0,Capex!DBL322)</f>
        <v>0</v>
      </c>
      <c r="DBM27" s="700">
        <f>-IF(DBM11=1900,0,Capex!DBM322)</f>
        <v>0</v>
      </c>
      <c r="DBN27" s="700">
        <f>-IF(DBN11=1900,0,Capex!DBN322)</f>
        <v>0</v>
      </c>
      <c r="DBO27" s="700">
        <f>-IF(DBO11=1900,0,Capex!DBO322)</f>
        <v>0</v>
      </c>
      <c r="DBP27" s="700">
        <f>-IF(DBP11=1900,0,Capex!DBP322)</f>
        <v>0</v>
      </c>
      <c r="DBQ27" s="700">
        <f>-IF(DBQ11=1900,0,Capex!DBQ322)</f>
        <v>0</v>
      </c>
      <c r="DBR27" s="700">
        <f>-IF(DBR11=1900,0,Capex!DBR322)</f>
        <v>0</v>
      </c>
      <c r="DBS27" s="700">
        <f>-IF(DBS11=1900,0,Capex!DBS322)</f>
        <v>0</v>
      </c>
      <c r="DBT27" s="700">
        <f>-IF(DBT11=1900,0,Capex!DBT322)</f>
        <v>0</v>
      </c>
      <c r="DBU27" s="700">
        <f>-IF(DBU11=1900,0,Capex!DBU322)</f>
        <v>0</v>
      </c>
      <c r="DBV27" s="700">
        <f>-IF(DBV11=1900,0,Capex!DBV322)</f>
        <v>0</v>
      </c>
      <c r="DBW27" s="700">
        <f>-IF(DBW11=1900,0,Capex!DBW322)</f>
        <v>0</v>
      </c>
      <c r="DBX27" s="700">
        <f>-IF(DBX11=1900,0,Capex!DBX322)</f>
        <v>0</v>
      </c>
      <c r="DBY27" s="700">
        <f>-IF(DBY11=1900,0,Capex!DBY322)</f>
        <v>0</v>
      </c>
      <c r="DBZ27" s="700">
        <f>-IF(DBZ11=1900,0,Capex!DBZ322)</f>
        <v>0</v>
      </c>
      <c r="DCA27" s="700">
        <f>-IF(DCA11=1900,0,Capex!DCA322)</f>
        <v>0</v>
      </c>
      <c r="DCB27" s="700">
        <f>-IF(DCB11=1900,0,Capex!DCB322)</f>
        <v>0</v>
      </c>
      <c r="DCC27" s="700">
        <f>-IF(DCC11=1900,0,Capex!DCC322)</f>
        <v>0</v>
      </c>
      <c r="DCD27" s="700">
        <f>-IF(DCD11=1900,0,Capex!DCD322)</f>
        <v>0</v>
      </c>
      <c r="DCE27" s="700">
        <f>-IF(DCE11=1900,0,Capex!DCE322)</f>
        <v>0</v>
      </c>
      <c r="DCF27" s="700">
        <f>-IF(DCF11=1900,0,Capex!DCF322)</f>
        <v>0</v>
      </c>
      <c r="DCG27" s="700">
        <f>-IF(DCG11=1900,0,Capex!DCG322)</f>
        <v>0</v>
      </c>
      <c r="DCH27" s="700">
        <f>-IF(DCH11=1900,0,Capex!DCH322)</f>
        <v>0</v>
      </c>
      <c r="DCI27" s="700">
        <f>-IF(DCI11=1900,0,Capex!DCI322)</f>
        <v>0</v>
      </c>
      <c r="DCJ27" s="700">
        <f>-IF(DCJ11=1900,0,Capex!DCJ322)</f>
        <v>0</v>
      </c>
      <c r="DCK27" s="700">
        <f>-IF(DCK11=1900,0,Capex!DCK322)</f>
        <v>0</v>
      </c>
      <c r="DCL27" s="700">
        <f>-IF(DCL11=1900,0,Capex!DCL322)</f>
        <v>0</v>
      </c>
      <c r="DCM27" s="700">
        <f>-IF(DCM11=1900,0,Capex!DCM322)</f>
        <v>0</v>
      </c>
      <c r="DCN27" s="700">
        <f>-IF(DCN11=1900,0,Capex!DCN322)</f>
        <v>0</v>
      </c>
      <c r="DCO27" s="700">
        <f>-IF(DCO11=1900,0,Capex!DCO322)</f>
        <v>0</v>
      </c>
      <c r="DCP27" s="700">
        <f>-IF(DCP11=1900,0,Capex!DCP322)</f>
        <v>0</v>
      </c>
      <c r="DCQ27" s="700">
        <f>-IF(DCQ11=1900,0,Capex!DCQ322)</f>
        <v>0</v>
      </c>
      <c r="DCR27" s="700">
        <f>-IF(DCR11=1900,0,Capex!DCR322)</f>
        <v>0</v>
      </c>
      <c r="DCS27" s="700">
        <f>-IF(DCS11=1900,0,Capex!DCS322)</f>
        <v>0</v>
      </c>
      <c r="DCT27" s="700">
        <f>-IF(DCT11=1900,0,Capex!DCT322)</f>
        <v>0</v>
      </c>
      <c r="DCU27" s="700">
        <f>-IF(DCU11=1900,0,Capex!DCU322)</f>
        <v>0</v>
      </c>
      <c r="DCV27" s="700">
        <f>-IF(DCV11=1900,0,Capex!DCV322)</f>
        <v>0</v>
      </c>
      <c r="DCW27" s="700">
        <f>-IF(DCW11=1900,0,Capex!DCW322)</f>
        <v>0</v>
      </c>
      <c r="DCX27" s="700">
        <f>-IF(DCX11=1900,0,Capex!DCX322)</f>
        <v>0</v>
      </c>
      <c r="DCY27" s="700">
        <f>-IF(DCY11=1900,0,Capex!DCY322)</f>
        <v>0</v>
      </c>
      <c r="DCZ27" s="700">
        <f>-IF(DCZ11=1900,0,Capex!DCZ322)</f>
        <v>0</v>
      </c>
      <c r="DDA27" s="700">
        <f>-IF(DDA11=1900,0,Capex!DDA322)</f>
        <v>0</v>
      </c>
      <c r="DDB27" s="700">
        <f>-IF(DDB11=1900,0,Capex!DDB322)</f>
        <v>0</v>
      </c>
      <c r="DDC27" s="700">
        <f>-IF(DDC11=1900,0,Capex!DDC322)</f>
        <v>0</v>
      </c>
      <c r="DDD27" s="700">
        <f>-IF(DDD11=1900,0,Capex!DDD322)</f>
        <v>0</v>
      </c>
      <c r="DDE27" s="700">
        <f>-IF(DDE11=1900,0,Capex!DDE322)</f>
        <v>0</v>
      </c>
      <c r="DDF27" s="700">
        <f>-IF(DDF11=1900,0,Capex!DDF322)</f>
        <v>0</v>
      </c>
      <c r="DDG27" s="700">
        <f>-IF(DDG11=1900,0,Capex!DDG322)</f>
        <v>0</v>
      </c>
      <c r="DDH27" s="700">
        <f>-IF(DDH11=1900,0,Capex!DDH322)</f>
        <v>0</v>
      </c>
      <c r="DDI27" s="700">
        <f>-IF(DDI11=1900,0,Capex!DDI322)</f>
        <v>0</v>
      </c>
      <c r="DDJ27" s="700">
        <f>-IF(DDJ11=1900,0,Capex!DDJ322)</f>
        <v>0</v>
      </c>
      <c r="DDK27" s="700">
        <f>-IF(DDK11=1900,0,Capex!DDK322)</f>
        <v>0</v>
      </c>
      <c r="DDL27" s="700">
        <f>-IF(DDL11=1900,0,Capex!DDL322)</f>
        <v>0</v>
      </c>
      <c r="DDM27" s="700">
        <f>-IF(DDM11=1900,0,Capex!DDM322)</f>
        <v>0</v>
      </c>
      <c r="DDN27" s="700">
        <f>-IF(DDN11=1900,0,Capex!DDN322)</f>
        <v>0</v>
      </c>
      <c r="DDO27" s="700">
        <f>-IF(DDO11=1900,0,Capex!DDO322)</f>
        <v>0</v>
      </c>
      <c r="DDP27" s="700">
        <f>-IF(DDP11=1900,0,Capex!DDP322)</f>
        <v>0</v>
      </c>
      <c r="DDQ27" s="700">
        <f>-IF(DDQ11=1900,0,Capex!DDQ322)</f>
        <v>0</v>
      </c>
      <c r="DDR27" s="700">
        <f>-IF(DDR11=1900,0,Capex!DDR322)</f>
        <v>0</v>
      </c>
      <c r="DDS27" s="700">
        <f>-IF(DDS11=1900,0,Capex!DDS322)</f>
        <v>0</v>
      </c>
      <c r="DDT27" s="700">
        <f>-IF(DDT11=1900,0,Capex!DDT322)</f>
        <v>0</v>
      </c>
      <c r="DDU27" s="700">
        <f>-IF(DDU11=1900,0,Capex!DDU322)</f>
        <v>0</v>
      </c>
      <c r="DDV27" s="700">
        <f>-IF(DDV11=1900,0,Capex!DDV322)</f>
        <v>0</v>
      </c>
      <c r="DDW27" s="700">
        <f>-IF(DDW11=1900,0,Capex!DDW322)</f>
        <v>0</v>
      </c>
      <c r="DDX27" s="700">
        <f>-IF(DDX11=1900,0,Capex!DDX322)</f>
        <v>0</v>
      </c>
      <c r="DDY27" s="700">
        <f>-IF(DDY11=1900,0,Capex!DDY322)</f>
        <v>0</v>
      </c>
      <c r="DDZ27" s="700">
        <f>-IF(DDZ11=1900,0,Capex!DDZ322)</f>
        <v>0</v>
      </c>
      <c r="DEA27" s="700">
        <f>-IF(DEA11=1900,0,Capex!DEA322)</f>
        <v>0</v>
      </c>
      <c r="DEB27" s="700">
        <f>-IF(DEB11=1900,0,Capex!DEB322)</f>
        <v>0</v>
      </c>
      <c r="DEC27" s="700">
        <f>-IF(DEC11=1900,0,Capex!DEC322)</f>
        <v>0</v>
      </c>
      <c r="DED27" s="700">
        <f>-IF(DED11=1900,0,Capex!DED322)</f>
        <v>0</v>
      </c>
      <c r="DEE27" s="700">
        <f>-IF(DEE11=1900,0,Capex!DEE322)</f>
        <v>0</v>
      </c>
      <c r="DEF27" s="700">
        <f>-IF(DEF11=1900,0,Capex!DEF322)</f>
        <v>0</v>
      </c>
      <c r="DEG27" s="700">
        <f>-IF(DEG11=1900,0,Capex!DEG322)</f>
        <v>0</v>
      </c>
      <c r="DEH27" s="700">
        <f>-IF(DEH11=1900,0,Capex!DEH322)</f>
        <v>0</v>
      </c>
      <c r="DEI27" s="700">
        <f>-IF(DEI11=1900,0,Capex!DEI322)</f>
        <v>0</v>
      </c>
      <c r="DEJ27" s="700">
        <f>-IF(DEJ11=1900,0,Capex!DEJ322)</f>
        <v>0</v>
      </c>
      <c r="DEK27" s="700">
        <f>-IF(DEK11=1900,0,Capex!DEK322)</f>
        <v>0</v>
      </c>
      <c r="DEL27" s="700">
        <f>-IF(DEL11=1900,0,Capex!DEL322)</f>
        <v>0</v>
      </c>
      <c r="DEM27" s="700">
        <f>-IF(DEM11=1900,0,Capex!DEM322)</f>
        <v>0</v>
      </c>
      <c r="DEN27" s="700">
        <f>-IF(DEN11=1900,0,Capex!DEN322)</f>
        <v>0</v>
      </c>
      <c r="DEO27" s="700">
        <f>-IF(DEO11=1900,0,Capex!DEO322)</f>
        <v>0</v>
      </c>
      <c r="DEP27" s="700">
        <f>-IF(DEP11=1900,0,Capex!DEP322)</f>
        <v>0</v>
      </c>
      <c r="DEQ27" s="700">
        <f>-IF(DEQ11=1900,0,Capex!DEQ322)</f>
        <v>0</v>
      </c>
      <c r="DER27" s="700">
        <f>-IF(DER11=1900,0,Capex!DER322)</f>
        <v>0</v>
      </c>
      <c r="DES27" s="700">
        <f>-IF(DES11=1900,0,Capex!DES322)</f>
        <v>0</v>
      </c>
      <c r="DET27" s="700">
        <f>-IF(DET11=1900,0,Capex!DET322)</f>
        <v>0</v>
      </c>
      <c r="DEU27" s="700">
        <f>-IF(DEU11=1900,0,Capex!DEU322)</f>
        <v>0</v>
      </c>
      <c r="DEV27" s="700">
        <f>-IF(DEV11=1900,0,Capex!DEV322)</f>
        <v>0</v>
      </c>
      <c r="DEW27" s="700">
        <f>-IF(DEW11=1900,0,Capex!DEW322)</f>
        <v>0</v>
      </c>
      <c r="DEX27" s="700">
        <f>-IF(DEX11=1900,0,Capex!DEX322)</f>
        <v>0</v>
      </c>
      <c r="DEY27" s="700">
        <f>-IF(DEY11=1900,0,Capex!DEY322)</f>
        <v>0</v>
      </c>
      <c r="DEZ27" s="700">
        <f>-IF(DEZ11=1900,0,Capex!DEZ322)</f>
        <v>0</v>
      </c>
      <c r="DFA27" s="700">
        <f>-IF(DFA11=1900,0,Capex!DFA322)</f>
        <v>0</v>
      </c>
      <c r="DFB27" s="700">
        <f>-IF(DFB11=1900,0,Capex!DFB322)</f>
        <v>0</v>
      </c>
      <c r="DFC27" s="700">
        <f>-IF(DFC11=1900,0,Capex!DFC322)</f>
        <v>0</v>
      </c>
      <c r="DFD27" s="700">
        <f>-IF(DFD11=1900,0,Capex!DFD322)</f>
        <v>0</v>
      </c>
      <c r="DFE27" s="700">
        <f>-IF(DFE11=1900,0,Capex!DFE322)</f>
        <v>0</v>
      </c>
      <c r="DFF27" s="700">
        <f>-IF(DFF11=1900,0,Capex!DFF322)</f>
        <v>0</v>
      </c>
      <c r="DFG27" s="700">
        <f>-IF(DFG11=1900,0,Capex!DFG322)</f>
        <v>0</v>
      </c>
      <c r="DFH27" s="700">
        <f>-IF(DFH11=1900,0,Capex!DFH322)</f>
        <v>0</v>
      </c>
      <c r="DFI27" s="700">
        <f>-IF(DFI11=1900,0,Capex!DFI322)</f>
        <v>0</v>
      </c>
      <c r="DFJ27" s="700">
        <f>-IF(DFJ11=1900,0,Capex!DFJ322)</f>
        <v>0</v>
      </c>
      <c r="DFK27" s="700">
        <f>-IF(DFK11=1900,0,Capex!DFK322)</f>
        <v>0</v>
      </c>
      <c r="DFL27" s="700">
        <f>-IF(DFL11=1900,0,Capex!DFL322)</f>
        <v>0</v>
      </c>
      <c r="DFM27" s="700">
        <f>-IF(DFM11=1900,0,Capex!DFM322)</f>
        <v>0</v>
      </c>
      <c r="DFN27" s="700">
        <f>-IF(DFN11=1900,0,Capex!DFN322)</f>
        <v>0</v>
      </c>
      <c r="DFO27" s="700">
        <f>-IF(DFO11=1900,0,Capex!DFO322)</f>
        <v>0</v>
      </c>
      <c r="DFP27" s="700">
        <f>-IF(DFP11=1900,0,Capex!DFP322)</f>
        <v>0</v>
      </c>
      <c r="DFQ27" s="700">
        <f>-IF(DFQ11=1900,0,Capex!DFQ322)</f>
        <v>0</v>
      </c>
      <c r="DFR27" s="700">
        <f>-IF(DFR11=1900,0,Capex!DFR322)</f>
        <v>0</v>
      </c>
      <c r="DFS27" s="700">
        <f>-IF(DFS11=1900,0,Capex!DFS322)</f>
        <v>0</v>
      </c>
      <c r="DFT27" s="700">
        <f>-IF(DFT11=1900,0,Capex!DFT322)</f>
        <v>0</v>
      </c>
      <c r="DFU27" s="700">
        <f>-IF(DFU11=1900,0,Capex!DFU322)</f>
        <v>0</v>
      </c>
      <c r="DFV27" s="700">
        <f>-IF(DFV11=1900,0,Capex!DFV322)</f>
        <v>0</v>
      </c>
      <c r="DFW27" s="700">
        <f>-IF(DFW11=1900,0,Capex!DFW322)</f>
        <v>0</v>
      </c>
      <c r="DFX27" s="700">
        <f>-IF(DFX11=1900,0,Capex!DFX322)</f>
        <v>0</v>
      </c>
      <c r="DFY27" s="700">
        <f>-IF(DFY11=1900,0,Capex!DFY322)</f>
        <v>0</v>
      </c>
      <c r="DFZ27" s="700">
        <f>-IF(DFZ11=1900,0,Capex!DFZ322)</f>
        <v>0</v>
      </c>
      <c r="DGA27" s="700">
        <f>-IF(DGA11=1900,0,Capex!DGA322)</f>
        <v>0</v>
      </c>
      <c r="DGB27" s="700">
        <f>-IF(DGB11=1900,0,Capex!DGB322)</f>
        <v>0</v>
      </c>
      <c r="DGC27" s="700">
        <f>-IF(DGC11=1900,0,Capex!DGC322)</f>
        <v>0</v>
      </c>
      <c r="DGD27" s="700">
        <f>-IF(DGD11=1900,0,Capex!DGD322)</f>
        <v>0</v>
      </c>
      <c r="DGE27" s="700">
        <f>-IF(DGE11=1900,0,Capex!DGE322)</f>
        <v>0</v>
      </c>
      <c r="DGF27" s="700">
        <f>-IF(DGF11=1900,0,Capex!DGF322)</f>
        <v>0</v>
      </c>
      <c r="DGG27" s="700">
        <f>-IF(DGG11=1900,0,Capex!DGG322)</f>
        <v>0</v>
      </c>
      <c r="DGH27" s="700">
        <f>-IF(DGH11=1900,0,Capex!DGH322)</f>
        <v>0</v>
      </c>
      <c r="DGI27" s="700">
        <f>-IF(DGI11=1900,0,Capex!DGI322)</f>
        <v>0</v>
      </c>
      <c r="DGJ27" s="700">
        <f>-IF(DGJ11=1900,0,Capex!DGJ322)</f>
        <v>0</v>
      </c>
      <c r="DGK27" s="700">
        <f>-IF(DGK11=1900,0,Capex!DGK322)</f>
        <v>0</v>
      </c>
      <c r="DGL27" s="700">
        <f>-IF(DGL11=1900,0,Capex!DGL322)</f>
        <v>0</v>
      </c>
      <c r="DGM27" s="700">
        <f>-IF(DGM11=1900,0,Capex!DGM322)</f>
        <v>0</v>
      </c>
      <c r="DGN27" s="700">
        <f>-IF(DGN11=1900,0,Capex!DGN322)</f>
        <v>0</v>
      </c>
      <c r="DGO27" s="700">
        <f>-IF(DGO11=1900,0,Capex!DGO322)</f>
        <v>0</v>
      </c>
      <c r="DGP27" s="700">
        <f>-IF(DGP11=1900,0,Capex!DGP322)</f>
        <v>0</v>
      </c>
      <c r="DGQ27" s="700">
        <f>-IF(DGQ11=1900,0,Capex!DGQ322)</f>
        <v>0</v>
      </c>
      <c r="DGR27" s="700">
        <f>-IF(DGR11=1900,0,Capex!DGR322)</f>
        <v>0</v>
      </c>
      <c r="DGS27" s="700">
        <f>-IF(DGS11=1900,0,Capex!DGS322)</f>
        <v>0</v>
      </c>
      <c r="DGT27" s="700">
        <f>-IF(DGT11=1900,0,Capex!DGT322)</f>
        <v>0</v>
      </c>
      <c r="DGU27" s="700">
        <f>-IF(DGU11=1900,0,Capex!DGU322)</f>
        <v>0</v>
      </c>
      <c r="DGV27" s="700">
        <f>-IF(DGV11=1900,0,Capex!DGV322)</f>
        <v>0</v>
      </c>
      <c r="DGW27" s="700">
        <f>-IF(DGW11=1900,0,Capex!DGW322)</f>
        <v>0</v>
      </c>
      <c r="DGX27" s="700">
        <f>-IF(DGX11=1900,0,Capex!DGX322)</f>
        <v>0</v>
      </c>
      <c r="DGY27" s="700">
        <f>-IF(DGY11=1900,0,Capex!DGY322)</f>
        <v>0</v>
      </c>
      <c r="DGZ27" s="700">
        <f>-IF(DGZ11=1900,0,Capex!DGZ322)</f>
        <v>0</v>
      </c>
      <c r="DHA27" s="700">
        <f>-IF(DHA11=1900,0,Capex!DHA322)</f>
        <v>0</v>
      </c>
      <c r="DHB27" s="700">
        <f>-IF(DHB11=1900,0,Capex!DHB322)</f>
        <v>0</v>
      </c>
      <c r="DHC27" s="700">
        <f>-IF(DHC11=1900,0,Capex!DHC322)</f>
        <v>0</v>
      </c>
      <c r="DHD27" s="700">
        <f>-IF(DHD11=1900,0,Capex!DHD322)</f>
        <v>0</v>
      </c>
      <c r="DHE27" s="700">
        <f>-IF(DHE11=1900,0,Capex!DHE322)</f>
        <v>0</v>
      </c>
      <c r="DHF27" s="700">
        <f>-IF(DHF11=1900,0,Capex!DHF322)</f>
        <v>0</v>
      </c>
      <c r="DHG27" s="700">
        <f>-IF(DHG11=1900,0,Capex!DHG322)</f>
        <v>0</v>
      </c>
      <c r="DHH27" s="700">
        <f>-IF(DHH11=1900,0,Capex!DHH322)</f>
        <v>0</v>
      </c>
      <c r="DHI27" s="700">
        <f>-IF(DHI11=1900,0,Capex!DHI322)</f>
        <v>0</v>
      </c>
      <c r="DHJ27" s="700">
        <f>-IF(DHJ11=1900,0,Capex!DHJ322)</f>
        <v>0</v>
      </c>
      <c r="DHK27" s="700">
        <f>-IF(DHK11=1900,0,Capex!DHK322)</f>
        <v>0</v>
      </c>
      <c r="DHL27" s="700">
        <f>-IF(DHL11=1900,0,Capex!DHL322)</f>
        <v>0</v>
      </c>
      <c r="DHM27" s="700">
        <f>-IF(DHM11=1900,0,Capex!DHM322)</f>
        <v>0</v>
      </c>
      <c r="DHN27" s="700">
        <f>-IF(DHN11=1900,0,Capex!DHN322)</f>
        <v>0</v>
      </c>
      <c r="DHO27" s="700">
        <f>-IF(DHO11=1900,0,Capex!DHO322)</f>
        <v>0</v>
      </c>
      <c r="DHP27" s="700">
        <f>-IF(DHP11=1900,0,Capex!DHP322)</f>
        <v>0</v>
      </c>
      <c r="DHQ27" s="700">
        <f>-IF(DHQ11=1900,0,Capex!DHQ322)</f>
        <v>0</v>
      </c>
      <c r="DHR27" s="700">
        <f>-IF(DHR11=1900,0,Capex!DHR322)</f>
        <v>0</v>
      </c>
      <c r="DHS27" s="700">
        <f>-IF(DHS11=1900,0,Capex!DHS322)</f>
        <v>0</v>
      </c>
      <c r="DHT27" s="700">
        <f>-IF(DHT11=1900,0,Capex!DHT322)</f>
        <v>0</v>
      </c>
      <c r="DHU27" s="700">
        <f>-IF(DHU11=1900,0,Capex!DHU322)</f>
        <v>0</v>
      </c>
      <c r="DHV27" s="700">
        <f>-IF(DHV11=1900,0,Capex!DHV322)</f>
        <v>0</v>
      </c>
      <c r="DHW27" s="700">
        <f>-IF(DHW11=1900,0,Capex!DHW322)</f>
        <v>0</v>
      </c>
      <c r="DHX27" s="700">
        <f>-IF(DHX11=1900,0,Capex!DHX322)</f>
        <v>0</v>
      </c>
      <c r="DHY27" s="700">
        <f>-IF(DHY11=1900,0,Capex!DHY322)</f>
        <v>0</v>
      </c>
      <c r="DHZ27" s="700">
        <f>-IF(DHZ11=1900,0,Capex!DHZ322)</f>
        <v>0</v>
      </c>
      <c r="DIA27" s="700">
        <f>-IF(DIA11=1900,0,Capex!DIA322)</f>
        <v>0</v>
      </c>
      <c r="DIB27" s="700">
        <f>-IF(DIB11=1900,0,Capex!DIB322)</f>
        <v>0</v>
      </c>
      <c r="DIC27" s="700">
        <f>-IF(DIC11=1900,0,Capex!DIC322)</f>
        <v>0</v>
      </c>
      <c r="DID27" s="700">
        <f>-IF(DID11=1900,0,Capex!DID322)</f>
        <v>0</v>
      </c>
      <c r="DIE27" s="700">
        <f>-IF(DIE11=1900,0,Capex!DIE322)</f>
        <v>0</v>
      </c>
      <c r="DIF27" s="700">
        <f>-IF(DIF11=1900,0,Capex!DIF322)</f>
        <v>0</v>
      </c>
      <c r="DIG27" s="700">
        <f>-IF(DIG11=1900,0,Capex!DIG322)</f>
        <v>0</v>
      </c>
      <c r="DIH27" s="700">
        <f>-IF(DIH11=1900,0,Capex!DIH322)</f>
        <v>0</v>
      </c>
      <c r="DII27" s="700">
        <f>-IF(DII11=1900,0,Capex!DII322)</f>
        <v>0</v>
      </c>
      <c r="DIJ27" s="700">
        <f>-IF(DIJ11=1900,0,Capex!DIJ322)</f>
        <v>0</v>
      </c>
      <c r="DIK27" s="700">
        <f>-IF(DIK11=1900,0,Capex!DIK322)</f>
        <v>0</v>
      </c>
      <c r="DIL27" s="700">
        <f>-IF(DIL11=1900,0,Capex!DIL322)</f>
        <v>0</v>
      </c>
      <c r="DIM27" s="700">
        <f>-IF(DIM11=1900,0,Capex!DIM322)</f>
        <v>0</v>
      </c>
      <c r="DIN27" s="700">
        <f>-IF(DIN11=1900,0,Capex!DIN322)</f>
        <v>0</v>
      </c>
      <c r="DIO27" s="700">
        <f>-IF(DIO11=1900,0,Capex!DIO322)</f>
        <v>0</v>
      </c>
      <c r="DIP27" s="700">
        <f>-IF(DIP11=1900,0,Capex!DIP322)</f>
        <v>0</v>
      </c>
      <c r="DIQ27" s="700">
        <f>-IF(DIQ11=1900,0,Capex!DIQ322)</f>
        <v>0</v>
      </c>
      <c r="DIR27" s="700">
        <f>-IF(DIR11=1900,0,Capex!DIR322)</f>
        <v>0</v>
      </c>
      <c r="DIS27" s="700">
        <f>-IF(DIS11=1900,0,Capex!DIS322)</f>
        <v>0</v>
      </c>
      <c r="DIT27" s="700">
        <f>-IF(DIT11=1900,0,Capex!DIT322)</f>
        <v>0</v>
      </c>
      <c r="DIU27" s="700">
        <f>-IF(DIU11=1900,0,Capex!DIU322)</f>
        <v>0</v>
      </c>
      <c r="DIV27" s="700">
        <f>-IF(DIV11=1900,0,Capex!DIV322)</f>
        <v>0</v>
      </c>
      <c r="DIW27" s="700">
        <f>-IF(DIW11=1900,0,Capex!DIW322)</f>
        <v>0</v>
      </c>
      <c r="DIX27" s="700">
        <f>-IF(DIX11=1900,0,Capex!DIX322)</f>
        <v>0</v>
      </c>
      <c r="DIY27" s="700">
        <f>-IF(DIY11=1900,0,Capex!DIY322)</f>
        <v>0</v>
      </c>
      <c r="DIZ27" s="700">
        <f>-IF(DIZ11=1900,0,Capex!DIZ322)</f>
        <v>0</v>
      </c>
      <c r="DJA27" s="700">
        <f>-IF(DJA11=1900,0,Capex!DJA322)</f>
        <v>0</v>
      </c>
      <c r="DJB27" s="700">
        <f>-IF(DJB11=1900,0,Capex!DJB322)</f>
        <v>0</v>
      </c>
      <c r="DJC27" s="700">
        <f>-IF(DJC11=1900,0,Capex!DJC322)</f>
        <v>0</v>
      </c>
      <c r="DJD27" s="700">
        <f>-IF(DJD11=1900,0,Capex!DJD322)</f>
        <v>0</v>
      </c>
      <c r="DJE27" s="700">
        <f>-IF(DJE11=1900,0,Capex!DJE322)</f>
        <v>0</v>
      </c>
      <c r="DJF27" s="700">
        <f>-IF(DJF11=1900,0,Capex!DJF322)</f>
        <v>0</v>
      </c>
      <c r="DJG27" s="700">
        <f>-IF(DJG11=1900,0,Capex!DJG322)</f>
        <v>0</v>
      </c>
      <c r="DJH27" s="700">
        <f>-IF(DJH11=1900,0,Capex!DJH322)</f>
        <v>0</v>
      </c>
      <c r="DJI27" s="700">
        <f>-IF(DJI11=1900,0,Capex!DJI322)</f>
        <v>0</v>
      </c>
      <c r="DJJ27" s="700">
        <f>-IF(DJJ11=1900,0,Capex!DJJ322)</f>
        <v>0</v>
      </c>
      <c r="DJK27" s="700">
        <f>-IF(DJK11=1900,0,Capex!DJK322)</f>
        <v>0</v>
      </c>
      <c r="DJL27" s="700">
        <f>-IF(DJL11=1900,0,Capex!DJL322)</f>
        <v>0</v>
      </c>
      <c r="DJM27" s="700">
        <f>-IF(DJM11=1900,0,Capex!DJM322)</f>
        <v>0</v>
      </c>
      <c r="DJN27" s="700">
        <f>-IF(DJN11=1900,0,Capex!DJN322)</f>
        <v>0</v>
      </c>
      <c r="DJO27" s="700">
        <f>-IF(DJO11=1900,0,Capex!DJO322)</f>
        <v>0</v>
      </c>
      <c r="DJP27" s="700">
        <f>-IF(DJP11=1900,0,Capex!DJP322)</f>
        <v>0</v>
      </c>
      <c r="DJQ27" s="700">
        <f>-IF(DJQ11=1900,0,Capex!DJQ322)</f>
        <v>0</v>
      </c>
      <c r="DJR27" s="700">
        <f>-IF(DJR11=1900,0,Capex!DJR322)</f>
        <v>0</v>
      </c>
      <c r="DJS27" s="700">
        <f>-IF(DJS11=1900,0,Capex!DJS322)</f>
        <v>0</v>
      </c>
      <c r="DJT27" s="700">
        <f>-IF(DJT11=1900,0,Capex!DJT322)</f>
        <v>0</v>
      </c>
      <c r="DJU27" s="700">
        <f>-IF(DJU11=1900,0,Capex!DJU322)</f>
        <v>0</v>
      </c>
      <c r="DJV27" s="700">
        <f>-IF(DJV11=1900,0,Capex!DJV322)</f>
        <v>0</v>
      </c>
      <c r="DJW27" s="700">
        <f>-IF(DJW11=1900,0,Capex!DJW322)</f>
        <v>0</v>
      </c>
      <c r="DJX27" s="700">
        <f>-IF(DJX11=1900,0,Capex!DJX322)</f>
        <v>0</v>
      </c>
      <c r="DJY27" s="700">
        <f>-IF(DJY11=1900,0,Capex!DJY322)</f>
        <v>0</v>
      </c>
      <c r="DJZ27" s="700">
        <f>-IF(DJZ11=1900,0,Capex!DJZ322)</f>
        <v>0</v>
      </c>
      <c r="DKA27" s="700">
        <f>-IF(DKA11=1900,0,Capex!DKA322)</f>
        <v>0</v>
      </c>
      <c r="DKB27" s="700">
        <f>-IF(DKB11=1900,0,Capex!DKB322)</f>
        <v>0</v>
      </c>
      <c r="DKC27" s="700">
        <f>-IF(DKC11=1900,0,Capex!DKC322)</f>
        <v>0</v>
      </c>
      <c r="DKD27" s="700">
        <f>-IF(DKD11=1900,0,Capex!DKD322)</f>
        <v>0</v>
      </c>
      <c r="DKE27" s="700">
        <f>-IF(DKE11=1900,0,Capex!DKE322)</f>
        <v>0</v>
      </c>
      <c r="DKF27" s="700">
        <f>-IF(DKF11=1900,0,Capex!DKF322)</f>
        <v>0</v>
      </c>
      <c r="DKG27" s="700">
        <f>-IF(DKG11=1900,0,Capex!DKG322)</f>
        <v>0</v>
      </c>
      <c r="DKH27" s="700">
        <f>-IF(DKH11=1900,0,Capex!DKH322)</f>
        <v>0</v>
      </c>
      <c r="DKI27" s="700">
        <f>-IF(DKI11=1900,0,Capex!DKI322)</f>
        <v>0</v>
      </c>
      <c r="DKJ27" s="700">
        <f>-IF(DKJ11=1900,0,Capex!DKJ322)</f>
        <v>0</v>
      </c>
      <c r="DKK27" s="700">
        <f>-IF(DKK11=1900,0,Capex!DKK322)</f>
        <v>0</v>
      </c>
      <c r="DKL27" s="700">
        <f>-IF(DKL11=1900,0,Capex!DKL322)</f>
        <v>0</v>
      </c>
      <c r="DKM27" s="700">
        <f>-IF(DKM11=1900,0,Capex!DKM322)</f>
        <v>0</v>
      </c>
      <c r="DKN27" s="700">
        <f>-IF(DKN11=1900,0,Capex!DKN322)</f>
        <v>0</v>
      </c>
      <c r="DKO27" s="700">
        <f>-IF(DKO11=1900,0,Capex!DKO322)</f>
        <v>0</v>
      </c>
      <c r="DKP27" s="700">
        <f>-IF(DKP11=1900,0,Capex!DKP322)</f>
        <v>0</v>
      </c>
      <c r="DKQ27" s="700">
        <f>-IF(DKQ11=1900,0,Capex!DKQ322)</f>
        <v>0</v>
      </c>
      <c r="DKR27" s="700">
        <f>-IF(DKR11=1900,0,Capex!DKR322)</f>
        <v>0</v>
      </c>
      <c r="DKS27" s="700">
        <f>-IF(DKS11=1900,0,Capex!DKS322)</f>
        <v>0</v>
      </c>
      <c r="DKT27" s="700">
        <f>-IF(DKT11=1900,0,Capex!DKT322)</f>
        <v>0</v>
      </c>
      <c r="DKU27" s="700">
        <f>-IF(DKU11=1900,0,Capex!DKU322)</f>
        <v>0</v>
      </c>
      <c r="DKV27" s="700">
        <f>-IF(DKV11=1900,0,Capex!DKV322)</f>
        <v>0</v>
      </c>
      <c r="DKW27" s="700">
        <f>-IF(DKW11=1900,0,Capex!DKW322)</f>
        <v>0</v>
      </c>
      <c r="DKX27" s="700">
        <f>-IF(DKX11=1900,0,Capex!DKX322)</f>
        <v>0</v>
      </c>
      <c r="DKY27" s="700">
        <f>-IF(DKY11=1900,0,Capex!DKY322)</f>
        <v>0</v>
      </c>
      <c r="DKZ27" s="700">
        <f>-IF(DKZ11=1900,0,Capex!DKZ322)</f>
        <v>0</v>
      </c>
      <c r="DLA27" s="700">
        <f>-IF(DLA11=1900,0,Capex!DLA322)</f>
        <v>0</v>
      </c>
      <c r="DLB27" s="700">
        <f>-IF(DLB11=1900,0,Capex!DLB322)</f>
        <v>0</v>
      </c>
      <c r="DLC27" s="700">
        <f>-IF(DLC11=1900,0,Capex!DLC322)</f>
        <v>0</v>
      </c>
      <c r="DLD27" s="700">
        <f>-IF(DLD11=1900,0,Capex!DLD322)</f>
        <v>0</v>
      </c>
      <c r="DLE27" s="700">
        <f>-IF(DLE11=1900,0,Capex!DLE322)</f>
        <v>0</v>
      </c>
      <c r="DLF27" s="700">
        <f>-IF(DLF11=1900,0,Capex!DLF322)</f>
        <v>0</v>
      </c>
      <c r="DLG27" s="700">
        <f>-IF(DLG11=1900,0,Capex!DLG322)</f>
        <v>0</v>
      </c>
      <c r="DLH27" s="700">
        <f>-IF(DLH11=1900,0,Capex!DLH322)</f>
        <v>0</v>
      </c>
      <c r="DLI27" s="700">
        <f>-IF(DLI11=1900,0,Capex!DLI322)</f>
        <v>0</v>
      </c>
      <c r="DLJ27" s="700">
        <f>-IF(DLJ11=1900,0,Capex!DLJ322)</f>
        <v>0</v>
      </c>
      <c r="DLK27" s="700">
        <f>-IF(DLK11=1900,0,Capex!DLK322)</f>
        <v>0</v>
      </c>
      <c r="DLL27" s="700">
        <f>-IF(DLL11=1900,0,Capex!DLL322)</f>
        <v>0</v>
      </c>
      <c r="DLM27" s="700">
        <f>-IF(DLM11=1900,0,Capex!DLM322)</f>
        <v>0</v>
      </c>
      <c r="DLN27" s="700">
        <f>-IF(DLN11=1900,0,Capex!DLN322)</f>
        <v>0</v>
      </c>
      <c r="DLO27" s="700">
        <f>-IF(DLO11=1900,0,Capex!DLO322)</f>
        <v>0</v>
      </c>
      <c r="DLP27" s="700">
        <f>-IF(DLP11=1900,0,Capex!DLP322)</f>
        <v>0</v>
      </c>
      <c r="DLQ27" s="700">
        <f>-IF(DLQ11=1900,0,Capex!DLQ322)</f>
        <v>0</v>
      </c>
      <c r="DLR27" s="700">
        <f>-IF(DLR11=1900,0,Capex!DLR322)</f>
        <v>0</v>
      </c>
      <c r="DLS27" s="700">
        <f>-IF(DLS11=1900,0,Capex!DLS322)</f>
        <v>0</v>
      </c>
      <c r="DLT27" s="700">
        <f>-IF(DLT11=1900,0,Capex!DLT322)</f>
        <v>0</v>
      </c>
      <c r="DLU27" s="700">
        <f>-IF(DLU11=1900,0,Capex!DLU322)</f>
        <v>0</v>
      </c>
      <c r="DLV27" s="700">
        <f>-IF(DLV11=1900,0,Capex!DLV322)</f>
        <v>0</v>
      </c>
      <c r="DLW27" s="700">
        <f>-IF(DLW11=1900,0,Capex!DLW322)</f>
        <v>0</v>
      </c>
      <c r="DLX27" s="700">
        <f>-IF(DLX11=1900,0,Capex!DLX322)</f>
        <v>0</v>
      </c>
      <c r="DLY27" s="700">
        <f>-IF(DLY11=1900,0,Capex!DLY322)</f>
        <v>0</v>
      </c>
      <c r="DLZ27" s="700">
        <f>-IF(DLZ11=1900,0,Capex!DLZ322)</f>
        <v>0</v>
      </c>
      <c r="DMA27" s="700">
        <f>-IF(DMA11=1900,0,Capex!DMA322)</f>
        <v>0</v>
      </c>
      <c r="DMB27" s="700">
        <f>-IF(DMB11=1900,0,Capex!DMB322)</f>
        <v>0</v>
      </c>
      <c r="DMC27" s="700">
        <f>-IF(DMC11=1900,0,Capex!DMC322)</f>
        <v>0</v>
      </c>
      <c r="DMD27" s="700">
        <f>-IF(DMD11=1900,0,Capex!DMD322)</f>
        <v>0</v>
      </c>
      <c r="DME27" s="700">
        <f>-IF(DME11=1900,0,Capex!DME322)</f>
        <v>0</v>
      </c>
      <c r="DMF27" s="700">
        <f>-IF(DMF11=1900,0,Capex!DMF322)</f>
        <v>0</v>
      </c>
      <c r="DMG27" s="700">
        <f>-IF(DMG11=1900,0,Capex!DMG322)</f>
        <v>0</v>
      </c>
      <c r="DMH27" s="700">
        <f>-IF(DMH11=1900,0,Capex!DMH322)</f>
        <v>0</v>
      </c>
      <c r="DMI27" s="700">
        <f>-IF(DMI11=1900,0,Capex!DMI322)</f>
        <v>0</v>
      </c>
      <c r="DMJ27" s="700">
        <f>-IF(DMJ11=1900,0,Capex!DMJ322)</f>
        <v>0</v>
      </c>
      <c r="DMK27" s="700">
        <f>-IF(DMK11=1900,0,Capex!DMK322)</f>
        <v>0</v>
      </c>
      <c r="DML27" s="700">
        <f>-IF(DML11=1900,0,Capex!DML322)</f>
        <v>0</v>
      </c>
      <c r="DMM27" s="700">
        <f>-IF(DMM11=1900,0,Capex!DMM322)</f>
        <v>0</v>
      </c>
      <c r="DMN27" s="700">
        <f>-IF(DMN11=1900,0,Capex!DMN322)</f>
        <v>0</v>
      </c>
      <c r="DMO27" s="700">
        <f>-IF(DMO11=1900,0,Capex!DMO322)</f>
        <v>0</v>
      </c>
      <c r="DMP27" s="700">
        <f>-IF(DMP11=1900,0,Capex!DMP322)</f>
        <v>0</v>
      </c>
      <c r="DMQ27" s="700">
        <f>-IF(DMQ11=1900,0,Capex!DMQ322)</f>
        <v>0</v>
      </c>
      <c r="DMR27" s="700">
        <f>-IF(DMR11=1900,0,Capex!DMR322)</f>
        <v>0</v>
      </c>
      <c r="DMS27" s="700">
        <f>-IF(DMS11=1900,0,Capex!DMS322)</f>
        <v>0</v>
      </c>
      <c r="DMT27" s="700">
        <f>-IF(DMT11=1900,0,Capex!DMT322)</f>
        <v>0</v>
      </c>
      <c r="DMU27" s="700">
        <f>-IF(DMU11=1900,0,Capex!DMU322)</f>
        <v>0</v>
      </c>
      <c r="DMV27" s="700">
        <f>-IF(DMV11=1900,0,Capex!DMV322)</f>
        <v>0</v>
      </c>
      <c r="DMW27" s="700">
        <f>-IF(DMW11=1900,0,Capex!DMW322)</f>
        <v>0</v>
      </c>
      <c r="DMX27" s="700">
        <f>-IF(DMX11=1900,0,Capex!DMX322)</f>
        <v>0</v>
      </c>
      <c r="DMY27" s="700">
        <f>-IF(DMY11=1900,0,Capex!DMY322)</f>
        <v>0</v>
      </c>
      <c r="DMZ27" s="700">
        <f>-IF(DMZ11=1900,0,Capex!DMZ322)</f>
        <v>0</v>
      </c>
      <c r="DNA27" s="700">
        <f>-IF(DNA11=1900,0,Capex!DNA322)</f>
        <v>0</v>
      </c>
      <c r="DNB27" s="700">
        <f>-IF(DNB11=1900,0,Capex!DNB322)</f>
        <v>0</v>
      </c>
      <c r="DNC27" s="700">
        <f>-IF(DNC11=1900,0,Capex!DNC322)</f>
        <v>0</v>
      </c>
      <c r="DND27" s="700">
        <f>-IF(DND11=1900,0,Capex!DND322)</f>
        <v>0</v>
      </c>
      <c r="DNE27" s="700">
        <f>-IF(DNE11=1900,0,Capex!DNE322)</f>
        <v>0</v>
      </c>
      <c r="DNF27" s="700">
        <f>-IF(DNF11=1900,0,Capex!DNF322)</f>
        <v>0</v>
      </c>
      <c r="DNG27" s="700">
        <f>-IF(DNG11=1900,0,Capex!DNG322)</f>
        <v>0</v>
      </c>
      <c r="DNH27" s="700">
        <f>-IF(DNH11=1900,0,Capex!DNH322)</f>
        <v>0</v>
      </c>
      <c r="DNI27" s="700">
        <f>-IF(DNI11=1900,0,Capex!DNI322)</f>
        <v>0</v>
      </c>
      <c r="DNJ27" s="700">
        <f>-IF(DNJ11=1900,0,Capex!DNJ322)</f>
        <v>0</v>
      </c>
      <c r="DNK27" s="700">
        <f>-IF(DNK11=1900,0,Capex!DNK322)</f>
        <v>0</v>
      </c>
      <c r="DNL27" s="700">
        <f>-IF(DNL11=1900,0,Capex!DNL322)</f>
        <v>0</v>
      </c>
      <c r="DNM27" s="700">
        <f>-IF(DNM11=1900,0,Capex!DNM322)</f>
        <v>0</v>
      </c>
      <c r="DNN27" s="700">
        <f>-IF(DNN11=1900,0,Capex!DNN322)</f>
        <v>0</v>
      </c>
      <c r="DNO27" s="700">
        <f>-IF(DNO11=1900,0,Capex!DNO322)</f>
        <v>0</v>
      </c>
      <c r="DNP27" s="700">
        <f>-IF(DNP11=1900,0,Capex!DNP322)</f>
        <v>0</v>
      </c>
      <c r="DNQ27" s="700">
        <f>-IF(DNQ11=1900,0,Capex!DNQ322)</f>
        <v>0</v>
      </c>
      <c r="DNR27" s="700">
        <f>-IF(DNR11=1900,0,Capex!DNR322)</f>
        <v>0</v>
      </c>
      <c r="DNS27" s="700">
        <f>-IF(DNS11=1900,0,Capex!DNS322)</f>
        <v>0</v>
      </c>
      <c r="DNT27" s="700">
        <f>-IF(DNT11=1900,0,Capex!DNT322)</f>
        <v>0</v>
      </c>
      <c r="DNU27" s="700">
        <f>-IF(DNU11=1900,0,Capex!DNU322)</f>
        <v>0</v>
      </c>
      <c r="DNV27" s="700">
        <f>-IF(DNV11=1900,0,Capex!DNV322)</f>
        <v>0</v>
      </c>
      <c r="DNW27" s="700">
        <f>-IF(DNW11=1900,0,Capex!DNW322)</f>
        <v>0</v>
      </c>
      <c r="DNX27" s="700">
        <f>-IF(DNX11=1900,0,Capex!DNX322)</f>
        <v>0</v>
      </c>
      <c r="DNY27" s="700">
        <f>-IF(DNY11=1900,0,Capex!DNY322)</f>
        <v>0</v>
      </c>
      <c r="DNZ27" s="700">
        <f>-IF(DNZ11=1900,0,Capex!DNZ322)</f>
        <v>0</v>
      </c>
      <c r="DOA27" s="700">
        <f>-IF(DOA11=1900,0,Capex!DOA322)</f>
        <v>0</v>
      </c>
      <c r="DOB27" s="700">
        <f>-IF(DOB11=1900,0,Capex!DOB322)</f>
        <v>0</v>
      </c>
      <c r="DOC27" s="700">
        <f>-IF(DOC11=1900,0,Capex!DOC322)</f>
        <v>0</v>
      </c>
      <c r="DOD27" s="700">
        <f>-IF(DOD11=1900,0,Capex!DOD322)</f>
        <v>0</v>
      </c>
      <c r="DOE27" s="700">
        <f>-IF(DOE11=1900,0,Capex!DOE322)</f>
        <v>0</v>
      </c>
      <c r="DOF27" s="700">
        <f>-IF(DOF11=1900,0,Capex!DOF322)</f>
        <v>0</v>
      </c>
      <c r="DOG27" s="700">
        <f>-IF(DOG11=1900,0,Capex!DOG322)</f>
        <v>0</v>
      </c>
      <c r="DOH27" s="700">
        <f>-IF(DOH11=1900,0,Capex!DOH322)</f>
        <v>0</v>
      </c>
      <c r="DOI27" s="700">
        <f>-IF(DOI11=1900,0,Capex!DOI322)</f>
        <v>0</v>
      </c>
      <c r="DOJ27" s="700">
        <f>-IF(DOJ11=1900,0,Capex!DOJ322)</f>
        <v>0</v>
      </c>
      <c r="DOK27" s="700">
        <f>-IF(DOK11=1900,0,Capex!DOK322)</f>
        <v>0</v>
      </c>
      <c r="DOL27" s="700">
        <f>-IF(DOL11=1900,0,Capex!DOL322)</f>
        <v>0</v>
      </c>
      <c r="DOM27" s="700">
        <f>-IF(DOM11=1900,0,Capex!DOM322)</f>
        <v>0</v>
      </c>
      <c r="DON27" s="700">
        <f>-IF(DON11=1900,0,Capex!DON322)</f>
        <v>0</v>
      </c>
      <c r="DOO27" s="700">
        <f>-IF(DOO11=1900,0,Capex!DOO322)</f>
        <v>0</v>
      </c>
      <c r="DOP27" s="700">
        <f>-IF(DOP11=1900,0,Capex!DOP322)</f>
        <v>0</v>
      </c>
      <c r="DOQ27" s="700">
        <f>-IF(DOQ11=1900,0,Capex!DOQ322)</f>
        <v>0</v>
      </c>
      <c r="DOR27" s="700">
        <f>-IF(DOR11=1900,0,Capex!DOR322)</f>
        <v>0</v>
      </c>
      <c r="DOS27" s="700">
        <f>-IF(DOS11=1900,0,Capex!DOS322)</f>
        <v>0</v>
      </c>
      <c r="DOT27" s="700">
        <f>-IF(DOT11=1900,0,Capex!DOT322)</f>
        <v>0</v>
      </c>
      <c r="DOU27" s="700">
        <f>-IF(DOU11=1900,0,Capex!DOU322)</f>
        <v>0</v>
      </c>
      <c r="DOV27" s="700">
        <f>-IF(DOV11=1900,0,Capex!DOV322)</f>
        <v>0</v>
      </c>
      <c r="DOW27" s="700">
        <f>-IF(DOW11=1900,0,Capex!DOW322)</f>
        <v>0</v>
      </c>
      <c r="DOX27" s="700">
        <f>-IF(DOX11=1900,0,Capex!DOX322)</f>
        <v>0</v>
      </c>
      <c r="DOY27" s="700">
        <f>-IF(DOY11=1900,0,Capex!DOY322)</f>
        <v>0</v>
      </c>
      <c r="DOZ27" s="700">
        <f>-IF(DOZ11=1900,0,Capex!DOZ322)</f>
        <v>0</v>
      </c>
      <c r="DPA27" s="700">
        <f>-IF(DPA11=1900,0,Capex!DPA322)</f>
        <v>0</v>
      </c>
      <c r="DPB27" s="700">
        <f>-IF(DPB11=1900,0,Capex!DPB322)</f>
        <v>0</v>
      </c>
      <c r="DPC27" s="700">
        <f>-IF(DPC11=1900,0,Capex!DPC322)</f>
        <v>0</v>
      </c>
      <c r="DPD27" s="700">
        <f>-IF(DPD11=1900,0,Capex!DPD322)</f>
        <v>0</v>
      </c>
      <c r="DPE27" s="700">
        <f>-IF(DPE11=1900,0,Capex!DPE322)</f>
        <v>0</v>
      </c>
      <c r="DPF27" s="700">
        <f>-IF(DPF11=1900,0,Capex!DPF322)</f>
        <v>0</v>
      </c>
      <c r="DPG27" s="700">
        <f>-IF(DPG11=1900,0,Capex!DPG322)</f>
        <v>0</v>
      </c>
      <c r="DPH27" s="700">
        <f>-IF(DPH11=1900,0,Capex!DPH322)</f>
        <v>0</v>
      </c>
      <c r="DPI27" s="700">
        <f>-IF(DPI11=1900,0,Capex!DPI322)</f>
        <v>0</v>
      </c>
      <c r="DPJ27" s="700">
        <f>-IF(DPJ11=1900,0,Capex!DPJ322)</f>
        <v>0</v>
      </c>
      <c r="DPK27" s="700">
        <f>-IF(DPK11=1900,0,Capex!DPK322)</f>
        <v>0</v>
      </c>
      <c r="DPL27" s="700">
        <f>-IF(DPL11=1900,0,Capex!DPL322)</f>
        <v>0</v>
      </c>
      <c r="DPM27" s="700">
        <f>-IF(DPM11=1900,0,Capex!DPM322)</f>
        <v>0</v>
      </c>
      <c r="DPN27" s="700">
        <f>-IF(DPN11=1900,0,Capex!DPN322)</f>
        <v>0</v>
      </c>
      <c r="DPO27" s="700">
        <f>-IF(DPO11=1900,0,Capex!DPO322)</f>
        <v>0</v>
      </c>
      <c r="DPP27" s="700">
        <f>-IF(DPP11=1900,0,Capex!DPP322)</f>
        <v>0</v>
      </c>
      <c r="DPQ27" s="700">
        <f>-IF(DPQ11=1900,0,Capex!DPQ322)</f>
        <v>0</v>
      </c>
      <c r="DPR27" s="700">
        <f>-IF(DPR11=1900,0,Capex!DPR322)</f>
        <v>0</v>
      </c>
      <c r="DPS27" s="700">
        <f>-IF(DPS11=1900,0,Capex!DPS322)</f>
        <v>0</v>
      </c>
      <c r="DPT27" s="700">
        <f>-IF(DPT11=1900,0,Capex!DPT322)</f>
        <v>0</v>
      </c>
      <c r="DPU27" s="700">
        <f>-IF(DPU11=1900,0,Capex!DPU322)</f>
        <v>0</v>
      </c>
      <c r="DPV27" s="700">
        <f>-IF(DPV11=1900,0,Capex!DPV322)</f>
        <v>0</v>
      </c>
      <c r="DPW27" s="700">
        <f>-IF(DPW11=1900,0,Capex!DPW322)</f>
        <v>0</v>
      </c>
      <c r="DPX27" s="700">
        <f>-IF(DPX11=1900,0,Capex!DPX322)</f>
        <v>0</v>
      </c>
      <c r="DPY27" s="700">
        <f>-IF(DPY11=1900,0,Capex!DPY322)</f>
        <v>0</v>
      </c>
      <c r="DPZ27" s="700">
        <f>-IF(DPZ11=1900,0,Capex!DPZ322)</f>
        <v>0</v>
      </c>
      <c r="DQA27" s="700">
        <f>-IF(DQA11=1900,0,Capex!DQA322)</f>
        <v>0</v>
      </c>
      <c r="DQB27" s="700">
        <f>-IF(DQB11=1900,0,Capex!DQB322)</f>
        <v>0</v>
      </c>
      <c r="DQC27" s="700">
        <f>-IF(DQC11=1900,0,Capex!DQC322)</f>
        <v>0</v>
      </c>
      <c r="DQD27" s="700">
        <f>-IF(DQD11=1900,0,Capex!DQD322)</f>
        <v>0</v>
      </c>
      <c r="DQE27" s="700">
        <f>-IF(DQE11=1900,0,Capex!DQE322)</f>
        <v>0</v>
      </c>
      <c r="DQF27" s="700">
        <f>-IF(DQF11=1900,0,Capex!DQF322)</f>
        <v>0</v>
      </c>
      <c r="DQG27" s="700">
        <f>-IF(DQG11=1900,0,Capex!DQG322)</f>
        <v>0</v>
      </c>
      <c r="DQH27" s="700">
        <f>-IF(DQH11=1900,0,Capex!DQH322)</f>
        <v>0</v>
      </c>
      <c r="DQI27" s="700">
        <f>-IF(DQI11=1900,0,Capex!DQI322)</f>
        <v>0</v>
      </c>
      <c r="DQJ27" s="700">
        <f>-IF(DQJ11=1900,0,Capex!DQJ322)</f>
        <v>0</v>
      </c>
      <c r="DQK27" s="700">
        <f>-IF(DQK11=1900,0,Capex!DQK322)</f>
        <v>0</v>
      </c>
      <c r="DQL27" s="700">
        <f>-IF(DQL11=1900,0,Capex!DQL322)</f>
        <v>0</v>
      </c>
      <c r="DQM27" s="700">
        <f>-IF(DQM11=1900,0,Capex!DQM322)</f>
        <v>0</v>
      </c>
      <c r="DQN27" s="700">
        <f>-IF(DQN11=1900,0,Capex!DQN322)</f>
        <v>0</v>
      </c>
      <c r="DQO27" s="700">
        <f>-IF(DQO11=1900,0,Capex!DQO322)</f>
        <v>0</v>
      </c>
      <c r="DQP27" s="700">
        <f>-IF(DQP11=1900,0,Capex!DQP322)</f>
        <v>0</v>
      </c>
      <c r="DQQ27" s="700">
        <f>-IF(DQQ11=1900,0,Capex!DQQ322)</f>
        <v>0</v>
      </c>
      <c r="DQR27" s="700">
        <f>-IF(DQR11=1900,0,Capex!DQR322)</f>
        <v>0</v>
      </c>
      <c r="DQS27" s="700">
        <f>-IF(DQS11=1900,0,Capex!DQS322)</f>
        <v>0</v>
      </c>
      <c r="DQT27" s="700">
        <f>-IF(DQT11=1900,0,Capex!DQT322)</f>
        <v>0</v>
      </c>
      <c r="DQU27" s="700">
        <f>-IF(DQU11=1900,0,Capex!DQU322)</f>
        <v>0</v>
      </c>
      <c r="DQV27" s="700">
        <f>-IF(DQV11=1900,0,Capex!DQV322)</f>
        <v>0</v>
      </c>
      <c r="DQW27" s="700">
        <f>-IF(DQW11=1900,0,Capex!DQW322)</f>
        <v>0</v>
      </c>
      <c r="DQX27" s="700">
        <f>-IF(DQX11=1900,0,Capex!DQX322)</f>
        <v>0</v>
      </c>
      <c r="DQY27" s="700">
        <f>-IF(DQY11=1900,0,Capex!DQY322)</f>
        <v>0</v>
      </c>
      <c r="DQZ27" s="700">
        <f>-IF(DQZ11=1900,0,Capex!DQZ322)</f>
        <v>0</v>
      </c>
      <c r="DRA27" s="700">
        <f>-IF(DRA11=1900,0,Capex!DRA322)</f>
        <v>0</v>
      </c>
      <c r="DRB27" s="700">
        <f>-IF(DRB11=1900,0,Capex!DRB322)</f>
        <v>0</v>
      </c>
      <c r="DRC27" s="700">
        <f>-IF(DRC11=1900,0,Capex!DRC322)</f>
        <v>0</v>
      </c>
      <c r="DRD27" s="700">
        <f>-IF(DRD11=1900,0,Capex!DRD322)</f>
        <v>0</v>
      </c>
      <c r="DRE27" s="700">
        <f>-IF(DRE11=1900,0,Capex!DRE322)</f>
        <v>0</v>
      </c>
      <c r="DRF27" s="700">
        <f>-IF(DRF11=1900,0,Capex!DRF322)</f>
        <v>0</v>
      </c>
      <c r="DRG27" s="700">
        <f>-IF(DRG11=1900,0,Capex!DRG322)</f>
        <v>0</v>
      </c>
      <c r="DRH27" s="700">
        <f>-IF(DRH11=1900,0,Capex!DRH322)</f>
        <v>0</v>
      </c>
      <c r="DRI27" s="700">
        <f>-IF(DRI11=1900,0,Capex!DRI322)</f>
        <v>0</v>
      </c>
      <c r="DRJ27" s="700">
        <f>-IF(DRJ11=1900,0,Capex!DRJ322)</f>
        <v>0</v>
      </c>
      <c r="DRK27" s="700">
        <f>-IF(DRK11=1900,0,Capex!DRK322)</f>
        <v>0</v>
      </c>
      <c r="DRL27" s="700">
        <f>-IF(DRL11=1900,0,Capex!DRL322)</f>
        <v>0</v>
      </c>
      <c r="DRM27" s="700">
        <f>-IF(DRM11=1900,0,Capex!DRM322)</f>
        <v>0</v>
      </c>
      <c r="DRN27" s="700">
        <f>-IF(DRN11=1900,0,Capex!DRN322)</f>
        <v>0</v>
      </c>
      <c r="DRO27" s="700">
        <f>-IF(DRO11=1900,0,Capex!DRO322)</f>
        <v>0</v>
      </c>
      <c r="DRP27" s="700">
        <f>-IF(DRP11=1900,0,Capex!DRP322)</f>
        <v>0</v>
      </c>
      <c r="DRQ27" s="700">
        <f>-IF(DRQ11=1900,0,Capex!DRQ322)</f>
        <v>0</v>
      </c>
      <c r="DRR27" s="700">
        <f>-IF(DRR11=1900,0,Capex!DRR322)</f>
        <v>0</v>
      </c>
      <c r="DRS27" s="700">
        <f>-IF(DRS11=1900,0,Capex!DRS322)</f>
        <v>0</v>
      </c>
      <c r="DRT27" s="700">
        <f>-IF(DRT11=1900,0,Capex!DRT322)</f>
        <v>0</v>
      </c>
      <c r="DRU27" s="700">
        <f>-IF(DRU11=1900,0,Capex!DRU322)</f>
        <v>0</v>
      </c>
      <c r="DRV27" s="700">
        <f>-IF(DRV11=1900,0,Capex!DRV322)</f>
        <v>0</v>
      </c>
      <c r="DRW27" s="700">
        <f>-IF(DRW11=1900,0,Capex!DRW322)</f>
        <v>0</v>
      </c>
      <c r="DRX27" s="700">
        <f>-IF(DRX11=1900,0,Capex!DRX322)</f>
        <v>0</v>
      </c>
      <c r="DRY27" s="700">
        <f>-IF(DRY11=1900,0,Capex!DRY322)</f>
        <v>0</v>
      </c>
      <c r="DRZ27" s="700">
        <f>-IF(DRZ11=1900,0,Capex!DRZ322)</f>
        <v>0</v>
      </c>
      <c r="DSA27" s="700">
        <f>-IF(DSA11=1900,0,Capex!DSA322)</f>
        <v>0</v>
      </c>
      <c r="DSB27" s="700">
        <f>-IF(DSB11=1900,0,Capex!DSB322)</f>
        <v>0</v>
      </c>
      <c r="DSC27" s="700">
        <f>-IF(DSC11=1900,0,Capex!DSC322)</f>
        <v>0</v>
      </c>
      <c r="DSD27" s="700">
        <f>-IF(DSD11=1900,0,Capex!DSD322)</f>
        <v>0</v>
      </c>
      <c r="DSE27" s="700">
        <f>-IF(DSE11=1900,0,Capex!DSE322)</f>
        <v>0</v>
      </c>
      <c r="DSF27" s="700">
        <f>-IF(DSF11=1900,0,Capex!DSF322)</f>
        <v>0</v>
      </c>
      <c r="DSG27" s="700">
        <f>-IF(DSG11=1900,0,Capex!DSG322)</f>
        <v>0</v>
      </c>
      <c r="DSH27" s="700">
        <f>-IF(DSH11=1900,0,Capex!DSH322)</f>
        <v>0</v>
      </c>
      <c r="DSI27" s="700">
        <f>-IF(DSI11=1900,0,Capex!DSI322)</f>
        <v>0</v>
      </c>
      <c r="DSJ27" s="700">
        <f>-IF(DSJ11=1900,0,Capex!DSJ322)</f>
        <v>0</v>
      </c>
      <c r="DSK27" s="700">
        <f>-IF(DSK11=1900,0,Capex!DSK322)</f>
        <v>0</v>
      </c>
      <c r="DSL27" s="700">
        <f>-IF(DSL11=1900,0,Capex!DSL322)</f>
        <v>0</v>
      </c>
      <c r="DSM27" s="700">
        <f>-IF(DSM11=1900,0,Capex!DSM322)</f>
        <v>0</v>
      </c>
      <c r="DSN27" s="700">
        <f>-IF(DSN11=1900,0,Capex!DSN322)</f>
        <v>0</v>
      </c>
      <c r="DSO27" s="700">
        <f>-IF(DSO11=1900,0,Capex!DSO322)</f>
        <v>0</v>
      </c>
      <c r="DSP27" s="700">
        <f>-IF(DSP11=1900,0,Capex!DSP322)</f>
        <v>0</v>
      </c>
      <c r="DSQ27" s="700">
        <f>-IF(DSQ11=1900,0,Capex!DSQ322)</f>
        <v>0</v>
      </c>
      <c r="DSR27" s="700">
        <f>-IF(DSR11=1900,0,Capex!DSR322)</f>
        <v>0</v>
      </c>
      <c r="DSS27" s="700">
        <f>-IF(DSS11=1900,0,Capex!DSS322)</f>
        <v>0</v>
      </c>
      <c r="DST27" s="700">
        <f>-IF(DST11=1900,0,Capex!DST322)</f>
        <v>0</v>
      </c>
      <c r="DSU27" s="700">
        <f>-IF(DSU11=1900,0,Capex!DSU322)</f>
        <v>0</v>
      </c>
      <c r="DSV27" s="700">
        <f>-IF(DSV11=1900,0,Capex!DSV322)</f>
        <v>0</v>
      </c>
      <c r="DSW27" s="700">
        <f>-IF(DSW11=1900,0,Capex!DSW322)</f>
        <v>0</v>
      </c>
      <c r="DSX27" s="700">
        <f>-IF(DSX11=1900,0,Capex!DSX322)</f>
        <v>0</v>
      </c>
      <c r="DSY27" s="700">
        <f>-IF(DSY11=1900,0,Capex!DSY322)</f>
        <v>0</v>
      </c>
      <c r="DSZ27" s="700">
        <f>-IF(DSZ11=1900,0,Capex!DSZ322)</f>
        <v>0</v>
      </c>
      <c r="DTA27" s="700">
        <f>-IF(DTA11=1900,0,Capex!DTA322)</f>
        <v>0</v>
      </c>
      <c r="DTB27" s="700">
        <f>-IF(DTB11=1900,0,Capex!DTB322)</f>
        <v>0</v>
      </c>
      <c r="DTC27" s="700">
        <f>-IF(DTC11=1900,0,Capex!DTC322)</f>
        <v>0</v>
      </c>
      <c r="DTD27" s="700">
        <f>-IF(DTD11=1900,0,Capex!DTD322)</f>
        <v>0</v>
      </c>
      <c r="DTE27" s="700">
        <f>-IF(DTE11=1900,0,Capex!DTE322)</f>
        <v>0</v>
      </c>
      <c r="DTF27" s="700">
        <f>-IF(DTF11=1900,0,Capex!DTF322)</f>
        <v>0</v>
      </c>
      <c r="DTG27" s="700">
        <f>-IF(DTG11=1900,0,Capex!DTG322)</f>
        <v>0</v>
      </c>
      <c r="DTH27" s="700">
        <f>-IF(DTH11=1900,0,Capex!DTH322)</f>
        <v>0</v>
      </c>
      <c r="DTI27" s="700">
        <f>-IF(DTI11=1900,0,Capex!DTI322)</f>
        <v>0</v>
      </c>
      <c r="DTJ27" s="700">
        <f>-IF(DTJ11=1900,0,Capex!DTJ322)</f>
        <v>0</v>
      </c>
      <c r="DTK27" s="700">
        <f>-IF(DTK11=1900,0,Capex!DTK322)</f>
        <v>0</v>
      </c>
      <c r="DTL27" s="700">
        <f>-IF(DTL11=1900,0,Capex!DTL322)</f>
        <v>0</v>
      </c>
      <c r="DTM27" s="700">
        <f>-IF(DTM11=1900,0,Capex!DTM322)</f>
        <v>0</v>
      </c>
      <c r="DTN27" s="700">
        <f>-IF(DTN11=1900,0,Capex!DTN322)</f>
        <v>0</v>
      </c>
      <c r="DTO27" s="700">
        <f>-IF(DTO11=1900,0,Capex!DTO322)</f>
        <v>0</v>
      </c>
      <c r="DTP27" s="700">
        <f>-IF(DTP11=1900,0,Capex!DTP322)</f>
        <v>0</v>
      </c>
      <c r="DTQ27" s="700">
        <f>-IF(DTQ11=1900,0,Capex!DTQ322)</f>
        <v>0</v>
      </c>
      <c r="DTR27" s="700">
        <f>-IF(DTR11=1900,0,Capex!DTR322)</f>
        <v>0</v>
      </c>
      <c r="DTS27" s="700">
        <f>-IF(DTS11=1900,0,Capex!DTS322)</f>
        <v>0</v>
      </c>
      <c r="DTT27" s="700">
        <f>-IF(DTT11=1900,0,Capex!DTT322)</f>
        <v>0</v>
      </c>
      <c r="DTU27" s="700">
        <f>-IF(DTU11=1900,0,Capex!DTU322)</f>
        <v>0</v>
      </c>
      <c r="DTV27" s="700">
        <f>-IF(DTV11=1900,0,Capex!DTV322)</f>
        <v>0</v>
      </c>
      <c r="DTW27" s="700">
        <f>-IF(DTW11=1900,0,Capex!DTW322)</f>
        <v>0</v>
      </c>
      <c r="DTX27" s="700">
        <f>-IF(DTX11=1900,0,Capex!DTX322)</f>
        <v>0</v>
      </c>
      <c r="DTY27" s="700">
        <f>-IF(DTY11=1900,0,Capex!DTY322)</f>
        <v>0</v>
      </c>
      <c r="DTZ27" s="700">
        <f>-IF(DTZ11=1900,0,Capex!DTZ322)</f>
        <v>0</v>
      </c>
      <c r="DUA27" s="700">
        <f>-IF(DUA11=1900,0,Capex!DUA322)</f>
        <v>0</v>
      </c>
      <c r="DUB27" s="700">
        <f>-IF(DUB11=1900,0,Capex!DUB322)</f>
        <v>0</v>
      </c>
      <c r="DUC27" s="700">
        <f>-IF(DUC11=1900,0,Capex!DUC322)</f>
        <v>0</v>
      </c>
      <c r="DUD27" s="700">
        <f>-IF(DUD11=1900,0,Capex!DUD322)</f>
        <v>0</v>
      </c>
      <c r="DUE27" s="700">
        <f>-IF(DUE11=1900,0,Capex!DUE322)</f>
        <v>0</v>
      </c>
      <c r="DUF27" s="700">
        <f>-IF(DUF11=1900,0,Capex!DUF322)</f>
        <v>0</v>
      </c>
      <c r="DUG27" s="700">
        <f>-IF(DUG11=1900,0,Capex!DUG322)</f>
        <v>0</v>
      </c>
      <c r="DUH27" s="700">
        <f>-IF(DUH11=1900,0,Capex!DUH322)</f>
        <v>0</v>
      </c>
      <c r="DUI27" s="700">
        <f>-IF(DUI11=1900,0,Capex!DUI322)</f>
        <v>0</v>
      </c>
      <c r="DUJ27" s="700">
        <f>-IF(DUJ11=1900,0,Capex!DUJ322)</f>
        <v>0</v>
      </c>
      <c r="DUK27" s="700">
        <f>-IF(DUK11=1900,0,Capex!DUK322)</f>
        <v>0</v>
      </c>
      <c r="DUL27" s="700">
        <f>-IF(DUL11=1900,0,Capex!DUL322)</f>
        <v>0</v>
      </c>
      <c r="DUM27" s="700">
        <f>-IF(DUM11=1900,0,Capex!DUM322)</f>
        <v>0</v>
      </c>
      <c r="DUN27" s="700">
        <f>-IF(DUN11=1900,0,Capex!DUN322)</f>
        <v>0</v>
      </c>
      <c r="DUO27" s="700">
        <f>-IF(DUO11=1900,0,Capex!DUO322)</f>
        <v>0</v>
      </c>
      <c r="DUP27" s="700">
        <f>-IF(DUP11=1900,0,Capex!DUP322)</f>
        <v>0</v>
      </c>
      <c r="DUQ27" s="700">
        <f>-IF(DUQ11=1900,0,Capex!DUQ322)</f>
        <v>0</v>
      </c>
      <c r="DUR27" s="700">
        <f>-IF(DUR11=1900,0,Capex!DUR322)</f>
        <v>0</v>
      </c>
      <c r="DUS27" s="700">
        <f>-IF(DUS11=1900,0,Capex!DUS322)</f>
        <v>0</v>
      </c>
      <c r="DUT27" s="700">
        <f>-IF(DUT11=1900,0,Capex!DUT322)</f>
        <v>0</v>
      </c>
      <c r="DUU27" s="700">
        <f>-IF(DUU11=1900,0,Capex!DUU322)</f>
        <v>0</v>
      </c>
      <c r="DUV27" s="700">
        <f>-IF(DUV11=1900,0,Capex!DUV322)</f>
        <v>0</v>
      </c>
      <c r="DUW27" s="700">
        <f>-IF(DUW11=1900,0,Capex!DUW322)</f>
        <v>0</v>
      </c>
      <c r="DUX27" s="700">
        <f>-IF(DUX11=1900,0,Capex!DUX322)</f>
        <v>0</v>
      </c>
      <c r="DUY27" s="700">
        <f>-IF(DUY11=1900,0,Capex!DUY322)</f>
        <v>0</v>
      </c>
      <c r="DUZ27" s="700">
        <f>-IF(DUZ11=1900,0,Capex!DUZ322)</f>
        <v>0</v>
      </c>
      <c r="DVA27" s="700">
        <f>-IF(DVA11=1900,0,Capex!DVA322)</f>
        <v>0</v>
      </c>
      <c r="DVB27" s="700">
        <f>-IF(DVB11=1900,0,Capex!DVB322)</f>
        <v>0</v>
      </c>
      <c r="DVC27" s="700">
        <f>-IF(DVC11=1900,0,Capex!DVC322)</f>
        <v>0</v>
      </c>
      <c r="DVD27" s="700">
        <f>-IF(DVD11=1900,0,Capex!DVD322)</f>
        <v>0</v>
      </c>
      <c r="DVE27" s="700">
        <f>-IF(DVE11=1900,0,Capex!DVE322)</f>
        <v>0</v>
      </c>
      <c r="DVF27" s="700">
        <f>-IF(DVF11=1900,0,Capex!DVF322)</f>
        <v>0</v>
      </c>
      <c r="DVG27" s="700">
        <f>-IF(DVG11=1900,0,Capex!DVG322)</f>
        <v>0</v>
      </c>
      <c r="DVH27" s="700">
        <f>-IF(DVH11=1900,0,Capex!DVH322)</f>
        <v>0</v>
      </c>
      <c r="DVI27" s="700">
        <f>-IF(DVI11=1900,0,Capex!DVI322)</f>
        <v>0</v>
      </c>
      <c r="DVJ27" s="700">
        <f>-IF(DVJ11=1900,0,Capex!DVJ322)</f>
        <v>0</v>
      </c>
      <c r="DVK27" s="700">
        <f>-IF(DVK11=1900,0,Capex!DVK322)</f>
        <v>0</v>
      </c>
      <c r="DVL27" s="700">
        <f>-IF(DVL11=1900,0,Capex!DVL322)</f>
        <v>0</v>
      </c>
      <c r="DVM27" s="700">
        <f>-IF(DVM11=1900,0,Capex!DVM322)</f>
        <v>0</v>
      </c>
      <c r="DVN27" s="700">
        <f>-IF(DVN11=1900,0,Capex!DVN322)</f>
        <v>0</v>
      </c>
      <c r="DVO27" s="700">
        <f>-IF(DVO11=1900,0,Capex!DVO322)</f>
        <v>0</v>
      </c>
      <c r="DVP27" s="700">
        <f>-IF(DVP11=1900,0,Capex!DVP322)</f>
        <v>0</v>
      </c>
      <c r="DVQ27" s="700">
        <f>-IF(DVQ11=1900,0,Capex!DVQ322)</f>
        <v>0</v>
      </c>
      <c r="DVR27" s="700">
        <f>-IF(DVR11=1900,0,Capex!DVR322)</f>
        <v>0</v>
      </c>
      <c r="DVS27" s="700">
        <f>-IF(DVS11=1900,0,Capex!DVS322)</f>
        <v>0</v>
      </c>
      <c r="DVT27" s="700">
        <f>-IF(DVT11=1900,0,Capex!DVT322)</f>
        <v>0</v>
      </c>
      <c r="DVU27" s="700">
        <f>-IF(DVU11=1900,0,Capex!DVU322)</f>
        <v>0</v>
      </c>
      <c r="DVV27" s="700">
        <f>-IF(DVV11=1900,0,Capex!DVV322)</f>
        <v>0</v>
      </c>
      <c r="DVW27" s="700">
        <f>-IF(DVW11=1900,0,Capex!DVW322)</f>
        <v>0</v>
      </c>
      <c r="DVX27" s="700">
        <f>-IF(DVX11=1900,0,Capex!DVX322)</f>
        <v>0</v>
      </c>
      <c r="DVY27" s="700">
        <f>-IF(DVY11=1900,0,Capex!DVY322)</f>
        <v>0</v>
      </c>
      <c r="DVZ27" s="700">
        <f>-IF(DVZ11=1900,0,Capex!DVZ322)</f>
        <v>0</v>
      </c>
      <c r="DWA27" s="700">
        <f>-IF(DWA11=1900,0,Capex!DWA322)</f>
        <v>0</v>
      </c>
      <c r="DWB27" s="700">
        <f>-IF(DWB11=1900,0,Capex!DWB322)</f>
        <v>0</v>
      </c>
      <c r="DWC27" s="700">
        <f>-IF(DWC11=1900,0,Capex!DWC322)</f>
        <v>0</v>
      </c>
      <c r="DWD27" s="700">
        <f>-IF(DWD11=1900,0,Capex!DWD322)</f>
        <v>0</v>
      </c>
      <c r="DWE27" s="700">
        <f>-IF(DWE11=1900,0,Capex!DWE322)</f>
        <v>0</v>
      </c>
      <c r="DWF27" s="700">
        <f>-IF(DWF11=1900,0,Capex!DWF322)</f>
        <v>0</v>
      </c>
      <c r="DWG27" s="700">
        <f>-IF(DWG11=1900,0,Capex!DWG322)</f>
        <v>0</v>
      </c>
      <c r="DWH27" s="700">
        <f>-IF(DWH11=1900,0,Capex!DWH322)</f>
        <v>0</v>
      </c>
      <c r="DWI27" s="700">
        <f>-IF(DWI11=1900,0,Capex!DWI322)</f>
        <v>0</v>
      </c>
      <c r="DWJ27" s="700">
        <f>-IF(DWJ11=1900,0,Capex!DWJ322)</f>
        <v>0</v>
      </c>
      <c r="DWK27" s="700">
        <f>-IF(DWK11=1900,0,Capex!DWK322)</f>
        <v>0</v>
      </c>
      <c r="DWL27" s="700">
        <f>-IF(DWL11=1900,0,Capex!DWL322)</f>
        <v>0</v>
      </c>
      <c r="DWM27" s="700">
        <f>-IF(DWM11=1900,0,Capex!DWM322)</f>
        <v>0</v>
      </c>
      <c r="DWN27" s="700">
        <f>-IF(DWN11=1900,0,Capex!DWN322)</f>
        <v>0</v>
      </c>
      <c r="DWO27" s="700">
        <f>-IF(DWO11=1900,0,Capex!DWO322)</f>
        <v>0</v>
      </c>
      <c r="DWP27" s="700">
        <f>-IF(DWP11=1900,0,Capex!DWP322)</f>
        <v>0</v>
      </c>
      <c r="DWQ27" s="700">
        <f>-IF(DWQ11=1900,0,Capex!DWQ322)</f>
        <v>0</v>
      </c>
      <c r="DWR27" s="700">
        <f>-IF(DWR11=1900,0,Capex!DWR322)</f>
        <v>0</v>
      </c>
      <c r="DWS27" s="700">
        <f>-IF(DWS11=1900,0,Capex!DWS322)</f>
        <v>0</v>
      </c>
      <c r="DWT27" s="700">
        <f>-IF(DWT11=1900,0,Capex!DWT322)</f>
        <v>0</v>
      </c>
      <c r="DWU27" s="700">
        <f>-IF(DWU11=1900,0,Capex!DWU322)</f>
        <v>0</v>
      </c>
      <c r="DWV27" s="700">
        <f>-IF(DWV11=1900,0,Capex!DWV322)</f>
        <v>0</v>
      </c>
      <c r="DWW27" s="700">
        <f>-IF(DWW11=1900,0,Capex!DWW322)</f>
        <v>0</v>
      </c>
      <c r="DWX27" s="700">
        <f>-IF(DWX11=1900,0,Capex!DWX322)</f>
        <v>0</v>
      </c>
      <c r="DWY27" s="700">
        <f>-IF(DWY11=1900,0,Capex!DWY322)</f>
        <v>0</v>
      </c>
      <c r="DWZ27" s="700">
        <f>-IF(DWZ11=1900,0,Capex!DWZ322)</f>
        <v>0</v>
      </c>
      <c r="DXA27" s="700">
        <f>-IF(DXA11=1900,0,Capex!DXA322)</f>
        <v>0</v>
      </c>
      <c r="DXB27" s="700">
        <f>-IF(DXB11=1900,0,Capex!DXB322)</f>
        <v>0</v>
      </c>
      <c r="DXC27" s="700">
        <f>-IF(DXC11=1900,0,Capex!DXC322)</f>
        <v>0</v>
      </c>
      <c r="DXD27" s="700">
        <f>-IF(DXD11=1900,0,Capex!DXD322)</f>
        <v>0</v>
      </c>
      <c r="DXE27" s="700">
        <f>-IF(DXE11=1900,0,Capex!DXE322)</f>
        <v>0</v>
      </c>
      <c r="DXF27" s="700">
        <f>-IF(DXF11=1900,0,Capex!DXF322)</f>
        <v>0</v>
      </c>
      <c r="DXG27" s="700">
        <f>-IF(DXG11=1900,0,Capex!DXG322)</f>
        <v>0</v>
      </c>
      <c r="DXH27" s="700">
        <f>-IF(DXH11=1900,0,Capex!DXH322)</f>
        <v>0</v>
      </c>
      <c r="DXI27" s="700">
        <f>-IF(DXI11=1900,0,Capex!DXI322)</f>
        <v>0</v>
      </c>
      <c r="DXJ27" s="700">
        <f>-IF(DXJ11=1900,0,Capex!DXJ322)</f>
        <v>0</v>
      </c>
      <c r="DXK27" s="700">
        <f>-IF(DXK11=1900,0,Capex!DXK322)</f>
        <v>0</v>
      </c>
      <c r="DXL27" s="700">
        <f>-IF(DXL11=1900,0,Capex!DXL322)</f>
        <v>0</v>
      </c>
      <c r="DXM27" s="700">
        <f>-IF(DXM11=1900,0,Capex!DXM322)</f>
        <v>0</v>
      </c>
      <c r="DXN27" s="700">
        <f>-IF(DXN11=1900,0,Capex!DXN322)</f>
        <v>0</v>
      </c>
      <c r="DXO27" s="700">
        <f>-IF(DXO11=1900,0,Capex!DXO322)</f>
        <v>0</v>
      </c>
      <c r="DXP27" s="700">
        <f>-IF(DXP11=1900,0,Capex!DXP322)</f>
        <v>0</v>
      </c>
      <c r="DXQ27" s="700">
        <f>-IF(DXQ11=1900,0,Capex!DXQ322)</f>
        <v>0</v>
      </c>
      <c r="DXR27" s="700">
        <f>-IF(DXR11=1900,0,Capex!DXR322)</f>
        <v>0</v>
      </c>
      <c r="DXS27" s="700">
        <f>-IF(DXS11=1900,0,Capex!DXS322)</f>
        <v>0</v>
      </c>
      <c r="DXT27" s="700">
        <f>-IF(DXT11=1900,0,Capex!DXT322)</f>
        <v>0</v>
      </c>
      <c r="DXU27" s="700">
        <f>-IF(DXU11=1900,0,Capex!DXU322)</f>
        <v>0</v>
      </c>
      <c r="DXV27" s="700">
        <f>-IF(DXV11=1900,0,Capex!DXV322)</f>
        <v>0</v>
      </c>
      <c r="DXW27" s="700">
        <f>-IF(DXW11=1900,0,Capex!DXW322)</f>
        <v>0</v>
      </c>
      <c r="DXX27" s="700">
        <f>-IF(DXX11=1900,0,Capex!DXX322)</f>
        <v>0</v>
      </c>
      <c r="DXY27" s="700">
        <f>-IF(DXY11=1900,0,Capex!DXY322)</f>
        <v>0</v>
      </c>
      <c r="DXZ27" s="700">
        <f>-IF(DXZ11=1900,0,Capex!DXZ322)</f>
        <v>0</v>
      </c>
      <c r="DYA27" s="700">
        <f>-IF(DYA11=1900,0,Capex!DYA322)</f>
        <v>0</v>
      </c>
      <c r="DYB27" s="700">
        <f>-IF(DYB11=1900,0,Capex!DYB322)</f>
        <v>0</v>
      </c>
      <c r="DYC27" s="700">
        <f>-IF(DYC11=1900,0,Capex!DYC322)</f>
        <v>0</v>
      </c>
      <c r="DYD27" s="700">
        <f>-IF(DYD11=1900,0,Capex!DYD322)</f>
        <v>0</v>
      </c>
      <c r="DYE27" s="700">
        <f>-IF(DYE11=1900,0,Capex!DYE322)</f>
        <v>0</v>
      </c>
      <c r="DYF27" s="700">
        <f>-IF(DYF11=1900,0,Capex!DYF322)</f>
        <v>0</v>
      </c>
      <c r="DYG27" s="700">
        <f>-IF(DYG11=1900,0,Capex!DYG322)</f>
        <v>0</v>
      </c>
      <c r="DYH27" s="700">
        <f>-IF(DYH11=1900,0,Capex!DYH322)</f>
        <v>0</v>
      </c>
      <c r="DYI27" s="700">
        <f>-IF(DYI11=1900,0,Capex!DYI322)</f>
        <v>0</v>
      </c>
      <c r="DYJ27" s="700">
        <f>-IF(DYJ11=1900,0,Capex!DYJ322)</f>
        <v>0</v>
      </c>
      <c r="DYK27" s="700">
        <f>-IF(DYK11=1900,0,Capex!DYK322)</f>
        <v>0</v>
      </c>
      <c r="DYL27" s="700">
        <f>-IF(DYL11=1900,0,Capex!DYL322)</f>
        <v>0</v>
      </c>
      <c r="DYM27" s="700">
        <f>-IF(DYM11=1900,0,Capex!DYM322)</f>
        <v>0</v>
      </c>
      <c r="DYN27" s="700">
        <f>-IF(DYN11=1900,0,Capex!DYN322)</f>
        <v>0</v>
      </c>
      <c r="DYO27" s="700">
        <f>-IF(DYO11=1900,0,Capex!DYO322)</f>
        <v>0</v>
      </c>
      <c r="DYP27" s="700">
        <f>-IF(DYP11=1900,0,Capex!DYP322)</f>
        <v>0</v>
      </c>
      <c r="DYQ27" s="700">
        <f>-IF(DYQ11=1900,0,Capex!DYQ322)</f>
        <v>0</v>
      </c>
      <c r="DYR27" s="700">
        <f>-IF(DYR11=1900,0,Capex!DYR322)</f>
        <v>0</v>
      </c>
      <c r="DYS27" s="700">
        <f>-IF(DYS11=1900,0,Capex!DYS322)</f>
        <v>0</v>
      </c>
      <c r="DYT27" s="700">
        <f>-IF(DYT11=1900,0,Capex!DYT322)</f>
        <v>0</v>
      </c>
      <c r="DYU27" s="700">
        <f>-IF(DYU11=1900,0,Capex!DYU322)</f>
        <v>0</v>
      </c>
      <c r="DYV27" s="700">
        <f>-IF(DYV11=1900,0,Capex!DYV322)</f>
        <v>0</v>
      </c>
      <c r="DYW27" s="700">
        <f>-IF(DYW11=1900,0,Capex!DYW322)</f>
        <v>0</v>
      </c>
      <c r="DYX27" s="700">
        <f>-IF(DYX11=1900,0,Capex!DYX322)</f>
        <v>0</v>
      </c>
      <c r="DYY27" s="700">
        <f>-IF(DYY11=1900,0,Capex!DYY322)</f>
        <v>0</v>
      </c>
      <c r="DYZ27" s="700">
        <f>-IF(DYZ11=1900,0,Capex!DYZ322)</f>
        <v>0</v>
      </c>
      <c r="DZA27" s="700">
        <f>-IF(DZA11=1900,0,Capex!DZA322)</f>
        <v>0</v>
      </c>
      <c r="DZB27" s="700">
        <f>-IF(DZB11=1900,0,Capex!DZB322)</f>
        <v>0</v>
      </c>
      <c r="DZC27" s="700">
        <f>-IF(DZC11=1900,0,Capex!DZC322)</f>
        <v>0</v>
      </c>
      <c r="DZD27" s="700">
        <f>-IF(DZD11=1900,0,Capex!DZD322)</f>
        <v>0</v>
      </c>
      <c r="DZE27" s="700">
        <f>-IF(DZE11=1900,0,Capex!DZE322)</f>
        <v>0</v>
      </c>
      <c r="DZF27" s="700">
        <f>-IF(DZF11=1900,0,Capex!DZF322)</f>
        <v>0</v>
      </c>
      <c r="DZG27" s="700">
        <f>-IF(DZG11=1900,0,Capex!DZG322)</f>
        <v>0</v>
      </c>
      <c r="DZH27" s="700">
        <f>-IF(DZH11=1900,0,Capex!DZH322)</f>
        <v>0</v>
      </c>
      <c r="DZI27" s="700">
        <f>-IF(DZI11=1900,0,Capex!DZI322)</f>
        <v>0</v>
      </c>
      <c r="DZJ27" s="700">
        <f>-IF(DZJ11=1900,0,Capex!DZJ322)</f>
        <v>0</v>
      </c>
      <c r="DZK27" s="700">
        <f>-IF(DZK11=1900,0,Capex!DZK322)</f>
        <v>0</v>
      </c>
      <c r="DZL27" s="700">
        <f>-IF(DZL11=1900,0,Capex!DZL322)</f>
        <v>0</v>
      </c>
      <c r="DZM27" s="700">
        <f>-IF(DZM11=1900,0,Capex!DZM322)</f>
        <v>0</v>
      </c>
      <c r="DZN27" s="700">
        <f>-IF(DZN11=1900,0,Capex!DZN322)</f>
        <v>0</v>
      </c>
      <c r="DZO27" s="700">
        <f>-IF(DZO11=1900,0,Capex!DZO322)</f>
        <v>0</v>
      </c>
      <c r="DZP27" s="700">
        <f>-IF(DZP11=1900,0,Capex!DZP322)</f>
        <v>0</v>
      </c>
      <c r="DZQ27" s="700">
        <f>-IF(DZQ11=1900,0,Capex!DZQ322)</f>
        <v>0</v>
      </c>
      <c r="DZR27" s="700">
        <f>-IF(DZR11=1900,0,Capex!DZR322)</f>
        <v>0</v>
      </c>
      <c r="DZS27" s="700">
        <f>-IF(DZS11=1900,0,Capex!DZS322)</f>
        <v>0</v>
      </c>
      <c r="DZT27" s="700">
        <f>-IF(DZT11=1900,0,Capex!DZT322)</f>
        <v>0</v>
      </c>
      <c r="DZU27" s="700">
        <f>-IF(DZU11=1900,0,Capex!DZU322)</f>
        <v>0</v>
      </c>
      <c r="DZV27" s="700">
        <f>-IF(DZV11=1900,0,Capex!DZV322)</f>
        <v>0</v>
      </c>
      <c r="DZW27" s="700">
        <f>-IF(DZW11=1900,0,Capex!DZW322)</f>
        <v>0</v>
      </c>
      <c r="DZX27" s="700">
        <f>-IF(DZX11=1900,0,Capex!DZX322)</f>
        <v>0</v>
      </c>
      <c r="DZY27" s="700">
        <f>-IF(DZY11=1900,0,Capex!DZY322)</f>
        <v>0</v>
      </c>
      <c r="DZZ27" s="700">
        <f>-IF(DZZ11=1900,0,Capex!DZZ322)</f>
        <v>0</v>
      </c>
      <c r="EAA27" s="700">
        <f>-IF(EAA11=1900,0,Capex!EAA322)</f>
        <v>0</v>
      </c>
      <c r="EAB27" s="700">
        <f>-IF(EAB11=1900,0,Capex!EAB322)</f>
        <v>0</v>
      </c>
      <c r="EAC27" s="700">
        <f>-IF(EAC11=1900,0,Capex!EAC322)</f>
        <v>0</v>
      </c>
      <c r="EAD27" s="700">
        <f>-IF(EAD11=1900,0,Capex!EAD322)</f>
        <v>0</v>
      </c>
      <c r="EAE27" s="700">
        <f>-IF(EAE11=1900,0,Capex!EAE322)</f>
        <v>0</v>
      </c>
      <c r="EAF27" s="700">
        <f>-IF(EAF11=1900,0,Capex!EAF322)</f>
        <v>0</v>
      </c>
      <c r="EAG27" s="700">
        <f>-IF(EAG11=1900,0,Capex!EAG322)</f>
        <v>0</v>
      </c>
      <c r="EAH27" s="700">
        <f>-IF(EAH11=1900,0,Capex!EAH322)</f>
        <v>0</v>
      </c>
      <c r="EAI27" s="700">
        <f>-IF(EAI11=1900,0,Capex!EAI322)</f>
        <v>0</v>
      </c>
      <c r="EAJ27" s="700">
        <f>-IF(EAJ11=1900,0,Capex!EAJ322)</f>
        <v>0</v>
      </c>
      <c r="EAK27" s="700">
        <f>-IF(EAK11=1900,0,Capex!EAK322)</f>
        <v>0</v>
      </c>
      <c r="EAL27" s="700">
        <f>-IF(EAL11=1900,0,Capex!EAL322)</f>
        <v>0</v>
      </c>
      <c r="EAM27" s="700">
        <f>-IF(EAM11=1900,0,Capex!EAM322)</f>
        <v>0</v>
      </c>
      <c r="EAN27" s="700">
        <f>-IF(EAN11=1900,0,Capex!EAN322)</f>
        <v>0</v>
      </c>
      <c r="EAO27" s="700">
        <f>-IF(EAO11=1900,0,Capex!EAO322)</f>
        <v>0</v>
      </c>
      <c r="EAP27" s="700">
        <f>-IF(EAP11=1900,0,Capex!EAP322)</f>
        <v>0</v>
      </c>
      <c r="EAQ27" s="700">
        <f>-IF(EAQ11=1900,0,Capex!EAQ322)</f>
        <v>0</v>
      </c>
      <c r="EAR27" s="700">
        <f>-IF(EAR11=1900,0,Capex!EAR322)</f>
        <v>0</v>
      </c>
      <c r="EAS27" s="700">
        <f>-IF(EAS11=1900,0,Capex!EAS322)</f>
        <v>0</v>
      </c>
      <c r="EAT27" s="700">
        <f>-IF(EAT11=1900,0,Capex!EAT322)</f>
        <v>0</v>
      </c>
      <c r="EAU27" s="700">
        <f>-IF(EAU11=1900,0,Capex!EAU322)</f>
        <v>0</v>
      </c>
      <c r="EAV27" s="700">
        <f>-IF(EAV11=1900,0,Capex!EAV322)</f>
        <v>0</v>
      </c>
      <c r="EAW27" s="700">
        <f>-IF(EAW11=1900,0,Capex!EAW322)</f>
        <v>0</v>
      </c>
      <c r="EAX27" s="700">
        <f>-IF(EAX11=1900,0,Capex!EAX322)</f>
        <v>0</v>
      </c>
      <c r="EAY27" s="700">
        <f>-IF(EAY11=1900,0,Capex!EAY322)</f>
        <v>0</v>
      </c>
      <c r="EAZ27" s="700">
        <f>-IF(EAZ11=1900,0,Capex!EAZ322)</f>
        <v>0</v>
      </c>
      <c r="EBA27" s="700">
        <f>-IF(EBA11=1900,0,Capex!EBA322)</f>
        <v>0</v>
      </c>
      <c r="EBB27" s="700">
        <f>-IF(EBB11=1900,0,Capex!EBB322)</f>
        <v>0</v>
      </c>
      <c r="EBC27" s="700">
        <f>-IF(EBC11=1900,0,Capex!EBC322)</f>
        <v>0</v>
      </c>
      <c r="EBD27" s="700">
        <f>-IF(EBD11=1900,0,Capex!EBD322)</f>
        <v>0</v>
      </c>
      <c r="EBE27" s="700">
        <f>-IF(EBE11=1900,0,Capex!EBE322)</f>
        <v>0</v>
      </c>
      <c r="EBF27" s="700">
        <f>-IF(EBF11=1900,0,Capex!EBF322)</f>
        <v>0</v>
      </c>
      <c r="EBG27" s="700">
        <f>-IF(EBG11=1900,0,Capex!EBG322)</f>
        <v>0</v>
      </c>
      <c r="EBH27" s="700">
        <f>-IF(EBH11=1900,0,Capex!EBH322)</f>
        <v>0</v>
      </c>
      <c r="EBI27" s="700">
        <f>-IF(EBI11=1900,0,Capex!EBI322)</f>
        <v>0</v>
      </c>
      <c r="EBJ27" s="700">
        <f>-IF(EBJ11=1900,0,Capex!EBJ322)</f>
        <v>0</v>
      </c>
      <c r="EBK27" s="700">
        <f>-IF(EBK11=1900,0,Capex!EBK322)</f>
        <v>0</v>
      </c>
      <c r="EBL27" s="700">
        <f>-IF(EBL11=1900,0,Capex!EBL322)</f>
        <v>0</v>
      </c>
      <c r="EBM27" s="700">
        <f>-IF(EBM11=1900,0,Capex!EBM322)</f>
        <v>0</v>
      </c>
      <c r="EBN27" s="700">
        <f>-IF(EBN11=1900,0,Capex!EBN322)</f>
        <v>0</v>
      </c>
      <c r="EBO27" s="700">
        <f>-IF(EBO11=1900,0,Capex!EBO322)</f>
        <v>0</v>
      </c>
      <c r="EBP27" s="700">
        <f>-IF(EBP11=1900,0,Capex!EBP322)</f>
        <v>0</v>
      </c>
      <c r="EBQ27" s="700">
        <f>-IF(EBQ11=1900,0,Capex!EBQ322)</f>
        <v>0</v>
      </c>
      <c r="EBR27" s="700">
        <f>-IF(EBR11=1900,0,Capex!EBR322)</f>
        <v>0</v>
      </c>
      <c r="EBS27" s="700">
        <f>-IF(EBS11=1900,0,Capex!EBS322)</f>
        <v>0</v>
      </c>
      <c r="EBT27" s="700">
        <f>-IF(EBT11=1900,0,Capex!EBT322)</f>
        <v>0</v>
      </c>
      <c r="EBU27" s="700">
        <f>-IF(EBU11=1900,0,Capex!EBU322)</f>
        <v>0</v>
      </c>
      <c r="EBV27" s="700">
        <f>-IF(EBV11=1900,0,Capex!EBV322)</f>
        <v>0</v>
      </c>
      <c r="EBW27" s="700">
        <f>-IF(EBW11=1900,0,Capex!EBW322)</f>
        <v>0</v>
      </c>
      <c r="EBX27" s="700">
        <f>-IF(EBX11=1900,0,Capex!EBX322)</f>
        <v>0</v>
      </c>
      <c r="EBY27" s="700">
        <f>-IF(EBY11=1900,0,Capex!EBY322)</f>
        <v>0</v>
      </c>
      <c r="EBZ27" s="700">
        <f>-IF(EBZ11=1900,0,Capex!EBZ322)</f>
        <v>0</v>
      </c>
      <c r="ECA27" s="700">
        <f>-IF(ECA11=1900,0,Capex!ECA322)</f>
        <v>0</v>
      </c>
      <c r="ECB27" s="700">
        <f>-IF(ECB11=1900,0,Capex!ECB322)</f>
        <v>0</v>
      </c>
      <c r="ECC27" s="700">
        <f>-IF(ECC11=1900,0,Capex!ECC322)</f>
        <v>0</v>
      </c>
      <c r="ECD27" s="700">
        <f>-IF(ECD11=1900,0,Capex!ECD322)</f>
        <v>0</v>
      </c>
      <c r="ECE27" s="700">
        <f>-IF(ECE11=1900,0,Capex!ECE322)</f>
        <v>0</v>
      </c>
      <c r="ECF27" s="700">
        <f>-IF(ECF11=1900,0,Capex!ECF322)</f>
        <v>0</v>
      </c>
      <c r="ECG27" s="700">
        <f>-IF(ECG11=1900,0,Capex!ECG322)</f>
        <v>0</v>
      </c>
      <c r="ECH27" s="700">
        <f>-IF(ECH11=1900,0,Capex!ECH322)</f>
        <v>0</v>
      </c>
      <c r="ECI27" s="700">
        <f>-IF(ECI11=1900,0,Capex!ECI322)</f>
        <v>0</v>
      </c>
      <c r="ECJ27" s="700">
        <f>-IF(ECJ11=1900,0,Capex!ECJ322)</f>
        <v>0</v>
      </c>
      <c r="ECK27" s="700">
        <f>-IF(ECK11=1900,0,Capex!ECK322)</f>
        <v>0</v>
      </c>
      <c r="ECL27" s="700">
        <f>-IF(ECL11=1900,0,Capex!ECL322)</f>
        <v>0</v>
      </c>
      <c r="ECM27" s="700">
        <f>-IF(ECM11=1900,0,Capex!ECM322)</f>
        <v>0</v>
      </c>
      <c r="ECN27" s="700">
        <f>-IF(ECN11=1900,0,Capex!ECN322)</f>
        <v>0</v>
      </c>
      <c r="ECO27" s="700">
        <f>-IF(ECO11=1900,0,Capex!ECO322)</f>
        <v>0</v>
      </c>
      <c r="ECP27" s="700">
        <f>-IF(ECP11=1900,0,Capex!ECP322)</f>
        <v>0</v>
      </c>
      <c r="ECQ27" s="700">
        <f>-IF(ECQ11=1900,0,Capex!ECQ322)</f>
        <v>0</v>
      </c>
      <c r="ECR27" s="700">
        <f>-IF(ECR11=1900,0,Capex!ECR322)</f>
        <v>0</v>
      </c>
      <c r="ECS27" s="700">
        <f>-IF(ECS11=1900,0,Capex!ECS322)</f>
        <v>0</v>
      </c>
      <c r="ECT27" s="700">
        <f>-IF(ECT11=1900,0,Capex!ECT322)</f>
        <v>0</v>
      </c>
      <c r="ECU27" s="700">
        <f>-IF(ECU11=1900,0,Capex!ECU322)</f>
        <v>0</v>
      </c>
      <c r="ECV27" s="700">
        <f>-IF(ECV11=1900,0,Capex!ECV322)</f>
        <v>0</v>
      </c>
      <c r="ECW27" s="700">
        <f>-IF(ECW11=1900,0,Capex!ECW322)</f>
        <v>0</v>
      </c>
      <c r="ECX27" s="700">
        <f>-IF(ECX11=1900,0,Capex!ECX322)</f>
        <v>0</v>
      </c>
      <c r="ECY27" s="700">
        <f>-IF(ECY11=1900,0,Capex!ECY322)</f>
        <v>0</v>
      </c>
      <c r="ECZ27" s="700">
        <f>-IF(ECZ11=1900,0,Capex!ECZ322)</f>
        <v>0</v>
      </c>
      <c r="EDA27" s="700">
        <f>-IF(EDA11=1900,0,Capex!EDA322)</f>
        <v>0</v>
      </c>
      <c r="EDB27" s="700">
        <f>-IF(EDB11=1900,0,Capex!EDB322)</f>
        <v>0</v>
      </c>
      <c r="EDC27" s="700">
        <f>-IF(EDC11=1900,0,Capex!EDC322)</f>
        <v>0</v>
      </c>
      <c r="EDD27" s="700">
        <f>-IF(EDD11=1900,0,Capex!EDD322)</f>
        <v>0</v>
      </c>
      <c r="EDE27" s="700">
        <f>-IF(EDE11=1900,0,Capex!EDE322)</f>
        <v>0</v>
      </c>
      <c r="EDF27" s="700">
        <f>-IF(EDF11=1900,0,Capex!EDF322)</f>
        <v>0</v>
      </c>
      <c r="EDG27" s="700">
        <f>-IF(EDG11=1900,0,Capex!EDG322)</f>
        <v>0</v>
      </c>
      <c r="EDH27" s="700">
        <f>-IF(EDH11=1900,0,Capex!EDH322)</f>
        <v>0</v>
      </c>
      <c r="EDI27" s="700">
        <f>-IF(EDI11=1900,0,Capex!EDI322)</f>
        <v>0</v>
      </c>
      <c r="EDJ27" s="700">
        <f>-IF(EDJ11=1900,0,Capex!EDJ322)</f>
        <v>0</v>
      </c>
      <c r="EDK27" s="700">
        <f>-IF(EDK11=1900,0,Capex!EDK322)</f>
        <v>0</v>
      </c>
      <c r="EDL27" s="700">
        <f>-IF(EDL11=1900,0,Capex!EDL322)</f>
        <v>0</v>
      </c>
      <c r="EDM27" s="700">
        <f>-IF(EDM11=1900,0,Capex!EDM322)</f>
        <v>0</v>
      </c>
      <c r="EDN27" s="700">
        <f>-IF(EDN11=1900,0,Capex!EDN322)</f>
        <v>0</v>
      </c>
      <c r="EDO27" s="700">
        <f>-IF(EDO11=1900,0,Capex!EDO322)</f>
        <v>0</v>
      </c>
      <c r="EDP27" s="700">
        <f>-IF(EDP11=1900,0,Capex!EDP322)</f>
        <v>0</v>
      </c>
      <c r="EDQ27" s="700">
        <f>-IF(EDQ11=1900,0,Capex!EDQ322)</f>
        <v>0</v>
      </c>
      <c r="EDR27" s="700">
        <f>-IF(EDR11=1900,0,Capex!EDR322)</f>
        <v>0</v>
      </c>
      <c r="EDS27" s="700">
        <f>-IF(EDS11=1900,0,Capex!EDS322)</f>
        <v>0</v>
      </c>
      <c r="EDT27" s="700">
        <f>-IF(EDT11=1900,0,Capex!EDT322)</f>
        <v>0</v>
      </c>
      <c r="EDU27" s="700">
        <f>-IF(EDU11=1900,0,Capex!EDU322)</f>
        <v>0</v>
      </c>
      <c r="EDV27" s="700">
        <f>-IF(EDV11=1900,0,Capex!EDV322)</f>
        <v>0</v>
      </c>
      <c r="EDW27" s="700">
        <f>-IF(EDW11=1900,0,Capex!EDW322)</f>
        <v>0</v>
      </c>
      <c r="EDX27" s="700">
        <f>-IF(EDX11=1900,0,Capex!EDX322)</f>
        <v>0</v>
      </c>
      <c r="EDY27" s="700">
        <f>-IF(EDY11=1900,0,Capex!EDY322)</f>
        <v>0</v>
      </c>
      <c r="EDZ27" s="700">
        <f>-IF(EDZ11=1900,0,Capex!EDZ322)</f>
        <v>0</v>
      </c>
      <c r="EEA27" s="700">
        <f>-IF(EEA11=1900,0,Capex!EEA322)</f>
        <v>0</v>
      </c>
      <c r="EEB27" s="700">
        <f>-IF(EEB11=1900,0,Capex!EEB322)</f>
        <v>0</v>
      </c>
      <c r="EEC27" s="700">
        <f>-IF(EEC11=1900,0,Capex!EEC322)</f>
        <v>0</v>
      </c>
      <c r="EED27" s="700">
        <f>-IF(EED11=1900,0,Capex!EED322)</f>
        <v>0</v>
      </c>
      <c r="EEE27" s="700">
        <f>-IF(EEE11=1900,0,Capex!EEE322)</f>
        <v>0</v>
      </c>
      <c r="EEF27" s="700">
        <f>-IF(EEF11=1900,0,Capex!EEF322)</f>
        <v>0</v>
      </c>
      <c r="EEG27" s="700">
        <f>-IF(EEG11=1900,0,Capex!EEG322)</f>
        <v>0</v>
      </c>
      <c r="EEH27" s="700">
        <f>-IF(EEH11=1900,0,Capex!EEH322)</f>
        <v>0</v>
      </c>
      <c r="EEI27" s="700">
        <f>-IF(EEI11=1900,0,Capex!EEI322)</f>
        <v>0</v>
      </c>
      <c r="EEJ27" s="700">
        <f>-IF(EEJ11=1900,0,Capex!EEJ322)</f>
        <v>0</v>
      </c>
      <c r="EEK27" s="700">
        <f>-IF(EEK11=1900,0,Capex!EEK322)</f>
        <v>0</v>
      </c>
      <c r="EEL27" s="700">
        <f>-IF(EEL11=1900,0,Capex!EEL322)</f>
        <v>0</v>
      </c>
      <c r="EEM27" s="700">
        <f>-IF(EEM11=1900,0,Capex!EEM322)</f>
        <v>0</v>
      </c>
      <c r="EEN27" s="700">
        <f>-IF(EEN11=1900,0,Capex!EEN322)</f>
        <v>0</v>
      </c>
      <c r="EEO27" s="700">
        <f>-IF(EEO11=1900,0,Capex!EEO322)</f>
        <v>0</v>
      </c>
      <c r="EEP27" s="700">
        <f>-IF(EEP11=1900,0,Capex!EEP322)</f>
        <v>0</v>
      </c>
      <c r="EEQ27" s="700">
        <f>-IF(EEQ11=1900,0,Capex!EEQ322)</f>
        <v>0</v>
      </c>
      <c r="EER27" s="700">
        <f>-IF(EER11=1900,0,Capex!EER322)</f>
        <v>0</v>
      </c>
      <c r="EES27" s="700">
        <f>-IF(EES11=1900,0,Capex!EES322)</f>
        <v>0</v>
      </c>
      <c r="EET27" s="700">
        <f>-IF(EET11=1900,0,Capex!EET322)</f>
        <v>0</v>
      </c>
      <c r="EEU27" s="700">
        <f>-IF(EEU11=1900,0,Capex!EEU322)</f>
        <v>0</v>
      </c>
      <c r="EEV27" s="700">
        <f>-IF(EEV11=1900,0,Capex!EEV322)</f>
        <v>0</v>
      </c>
      <c r="EEW27" s="700">
        <f>-IF(EEW11=1900,0,Capex!EEW322)</f>
        <v>0</v>
      </c>
      <c r="EEX27" s="700">
        <f>-IF(EEX11=1900,0,Capex!EEX322)</f>
        <v>0</v>
      </c>
      <c r="EEY27" s="700">
        <f>-IF(EEY11=1900,0,Capex!EEY322)</f>
        <v>0</v>
      </c>
      <c r="EEZ27" s="700">
        <f>-IF(EEZ11=1900,0,Capex!EEZ322)</f>
        <v>0</v>
      </c>
      <c r="EFA27" s="700">
        <f>-IF(EFA11=1900,0,Capex!EFA322)</f>
        <v>0</v>
      </c>
      <c r="EFB27" s="700">
        <f>-IF(EFB11=1900,0,Capex!EFB322)</f>
        <v>0</v>
      </c>
      <c r="EFC27" s="700">
        <f>-IF(EFC11=1900,0,Capex!EFC322)</f>
        <v>0</v>
      </c>
      <c r="EFD27" s="700">
        <f>-IF(EFD11=1900,0,Capex!EFD322)</f>
        <v>0</v>
      </c>
      <c r="EFE27" s="700">
        <f>-IF(EFE11=1900,0,Capex!EFE322)</f>
        <v>0</v>
      </c>
      <c r="EFF27" s="700">
        <f>-IF(EFF11=1900,0,Capex!EFF322)</f>
        <v>0</v>
      </c>
      <c r="EFG27" s="700">
        <f>-IF(EFG11=1900,0,Capex!EFG322)</f>
        <v>0</v>
      </c>
      <c r="EFH27" s="700">
        <f>-IF(EFH11=1900,0,Capex!EFH322)</f>
        <v>0</v>
      </c>
      <c r="EFI27" s="700">
        <f>-IF(EFI11=1900,0,Capex!EFI322)</f>
        <v>0</v>
      </c>
      <c r="EFJ27" s="700">
        <f>-IF(EFJ11=1900,0,Capex!EFJ322)</f>
        <v>0</v>
      </c>
      <c r="EFK27" s="700">
        <f>-IF(EFK11=1900,0,Capex!EFK322)</f>
        <v>0</v>
      </c>
      <c r="EFL27" s="700">
        <f>-IF(EFL11=1900,0,Capex!EFL322)</f>
        <v>0</v>
      </c>
      <c r="EFM27" s="700">
        <f>-IF(EFM11=1900,0,Capex!EFM322)</f>
        <v>0</v>
      </c>
      <c r="EFN27" s="700">
        <f>-IF(EFN11=1900,0,Capex!EFN322)</f>
        <v>0</v>
      </c>
      <c r="EFO27" s="700">
        <f>-IF(EFO11=1900,0,Capex!EFO322)</f>
        <v>0</v>
      </c>
      <c r="EFP27" s="700">
        <f>-IF(EFP11=1900,0,Capex!EFP322)</f>
        <v>0</v>
      </c>
      <c r="EFQ27" s="700">
        <f>-IF(EFQ11=1900,0,Capex!EFQ322)</f>
        <v>0</v>
      </c>
      <c r="EFR27" s="700">
        <f>-IF(EFR11=1900,0,Capex!EFR322)</f>
        <v>0</v>
      </c>
      <c r="EFS27" s="700">
        <f>-IF(EFS11=1900,0,Capex!EFS322)</f>
        <v>0</v>
      </c>
      <c r="EFT27" s="700">
        <f>-IF(EFT11=1900,0,Capex!EFT322)</f>
        <v>0</v>
      </c>
      <c r="EFU27" s="700">
        <f>-IF(EFU11=1900,0,Capex!EFU322)</f>
        <v>0</v>
      </c>
      <c r="EFV27" s="700">
        <f>-IF(EFV11=1900,0,Capex!EFV322)</f>
        <v>0</v>
      </c>
      <c r="EFW27" s="700">
        <f>-IF(EFW11=1900,0,Capex!EFW322)</f>
        <v>0</v>
      </c>
      <c r="EFX27" s="700">
        <f>-IF(EFX11=1900,0,Capex!EFX322)</f>
        <v>0</v>
      </c>
      <c r="EFY27" s="700">
        <f>-IF(EFY11=1900,0,Capex!EFY322)</f>
        <v>0</v>
      </c>
      <c r="EFZ27" s="700">
        <f>-IF(EFZ11=1900,0,Capex!EFZ322)</f>
        <v>0</v>
      </c>
      <c r="EGA27" s="700">
        <f>-IF(EGA11=1900,0,Capex!EGA322)</f>
        <v>0</v>
      </c>
      <c r="EGB27" s="700">
        <f>-IF(EGB11=1900,0,Capex!EGB322)</f>
        <v>0</v>
      </c>
      <c r="EGC27" s="700">
        <f>-IF(EGC11=1900,0,Capex!EGC322)</f>
        <v>0</v>
      </c>
      <c r="EGD27" s="700">
        <f>-IF(EGD11=1900,0,Capex!EGD322)</f>
        <v>0</v>
      </c>
      <c r="EGE27" s="700">
        <f>-IF(EGE11=1900,0,Capex!EGE322)</f>
        <v>0</v>
      </c>
      <c r="EGF27" s="700">
        <f>-IF(EGF11=1900,0,Capex!EGF322)</f>
        <v>0</v>
      </c>
      <c r="EGG27" s="700">
        <f>-IF(EGG11=1900,0,Capex!EGG322)</f>
        <v>0</v>
      </c>
      <c r="EGH27" s="700">
        <f>-IF(EGH11=1900,0,Capex!EGH322)</f>
        <v>0</v>
      </c>
      <c r="EGI27" s="700">
        <f>-IF(EGI11=1900,0,Capex!EGI322)</f>
        <v>0</v>
      </c>
      <c r="EGJ27" s="700">
        <f>-IF(EGJ11=1900,0,Capex!EGJ322)</f>
        <v>0</v>
      </c>
      <c r="EGK27" s="700">
        <f>-IF(EGK11=1900,0,Capex!EGK322)</f>
        <v>0</v>
      </c>
      <c r="EGL27" s="700">
        <f>-IF(EGL11=1900,0,Capex!EGL322)</f>
        <v>0</v>
      </c>
      <c r="EGM27" s="700">
        <f>-IF(EGM11=1900,0,Capex!EGM322)</f>
        <v>0</v>
      </c>
      <c r="EGN27" s="700">
        <f>-IF(EGN11=1900,0,Capex!EGN322)</f>
        <v>0</v>
      </c>
      <c r="EGO27" s="700">
        <f>-IF(EGO11=1900,0,Capex!EGO322)</f>
        <v>0</v>
      </c>
      <c r="EGP27" s="700">
        <f>-IF(EGP11=1900,0,Capex!EGP322)</f>
        <v>0</v>
      </c>
      <c r="EGQ27" s="700">
        <f>-IF(EGQ11=1900,0,Capex!EGQ322)</f>
        <v>0</v>
      </c>
      <c r="EGR27" s="700">
        <f>-IF(EGR11=1900,0,Capex!EGR322)</f>
        <v>0</v>
      </c>
      <c r="EGS27" s="700">
        <f>-IF(EGS11=1900,0,Capex!EGS322)</f>
        <v>0</v>
      </c>
      <c r="EGT27" s="700">
        <f>-IF(EGT11=1900,0,Capex!EGT322)</f>
        <v>0</v>
      </c>
      <c r="EGU27" s="700">
        <f>-IF(EGU11=1900,0,Capex!EGU322)</f>
        <v>0</v>
      </c>
      <c r="EGV27" s="700">
        <f>-IF(EGV11=1900,0,Capex!EGV322)</f>
        <v>0</v>
      </c>
      <c r="EGW27" s="700">
        <f>-IF(EGW11=1900,0,Capex!EGW322)</f>
        <v>0</v>
      </c>
      <c r="EGX27" s="700">
        <f>-IF(EGX11=1900,0,Capex!EGX322)</f>
        <v>0</v>
      </c>
      <c r="EGY27" s="700">
        <f>-IF(EGY11=1900,0,Capex!EGY322)</f>
        <v>0</v>
      </c>
      <c r="EGZ27" s="700">
        <f>-IF(EGZ11=1900,0,Capex!EGZ322)</f>
        <v>0</v>
      </c>
      <c r="EHA27" s="700">
        <f>-IF(EHA11=1900,0,Capex!EHA322)</f>
        <v>0</v>
      </c>
      <c r="EHB27" s="700">
        <f>-IF(EHB11=1900,0,Capex!EHB322)</f>
        <v>0</v>
      </c>
      <c r="EHC27" s="700">
        <f>-IF(EHC11=1900,0,Capex!EHC322)</f>
        <v>0</v>
      </c>
      <c r="EHD27" s="700">
        <f>-IF(EHD11=1900,0,Capex!EHD322)</f>
        <v>0</v>
      </c>
      <c r="EHE27" s="700">
        <f>-IF(EHE11=1900,0,Capex!EHE322)</f>
        <v>0</v>
      </c>
      <c r="EHF27" s="700">
        <f>-IF(EHF11=1900,0,Capex!EHF322)</f>
        <v>0</v>
      </c>
      <c r="EHG27" s="700">
        <f>-IF(EHG11=1900,0,Capex!EHG322)</f>
        <v>0</v>
      </c>
      <c r="EHH27" s="700">
        <f>-IF(EHH11=1900,0,Capex!EHH322)</f>
        <v>0</v>
      </c>
      <c r="EHI27" s="700">
        <f>-IF(EHI11=1900,0,Capex!EHI322)</f>
        <v>0</v>
      </c>
      <c r="EHJ27" s="700">
        <f>-IF(EHJ11=1900,0,Capex!EHJ322)</f>
        <v>0</v>
      </c>
      <c r="EHK27" s="700">
        <f>-IF(EHK11=1900,0,Capex!EHK322)</f>
        <v>0</v>
      </c>
      <c r="EHL27" s="700">
        <f>-IF(EHL11=1900,0,Capex!EHL322)</f>
        <v>0</v>
      </c>
      <c r="EHM27" s="700">
        <f>-IF(EHM11=1900,0,Capex!EHM322)</f>
        <v>0</v>
      </c>
      <c r="EHN27" s="700">
        <f>-IF(EHN11=1900,0,Capex!EHN322)</f>
        <v>0</v>
      </c>
      <c r="EHO27" s="700">
        <f>-IF(EHO11=1900,0,Capex!EHO322)</f>
        <v>0</v>
      </c>
      <c r="EHP27" s="700">
        <f>-IF(EHP11=1900,0,Capex!EHP322)</f>
        <v>0</v>
      </c>
      <c r="EHQ27" s="700">
        <f>-IF(EHQ11=1900,0,Capex!EHQ322)</f>
        <v>0</v>
      </c>
      <c r="EHR27" s="700">
        <f>-IF(EHR11=1900,0,Capex!EHR322)</f>
        <v>0</v>
      </c>
      <c r="EHS27" s="700">
        <f>-IF(EHS11=1900,0,Capex!EHS322)</f>
        <v>0</v>
      </c>
      <c r="EHT27" s="700">
        <f>-IF(EHT11=1900,0,Capex!EHT322)</f>
        <v>0</v>
      </c>
      <c r="EHU27" s="700">
        <f>-IF(EHU11=1900,0,Capex!EHU322)</f>
        <v>0</v>
      </c>
      <c r="EHV27" s="700">
        <f>-IF(EHV11=1900,0,Capex!EHV322)</f>
        <v>0</v>
      </c>
      <c r="EHW27" s="700">
        <f>-IF(EHW11=1900,0,Capex!EHW322)</f>
        <v>0</v>
      </c>
      <c r="EHX27" s="700">
        <f>-IF(EHX11=1900,0,Capex!EHX322)</f>
        <v>0</v>
      </c>
      <c r="EHY27" s="700">
        <f>-IF(EHY11=1900,0,Capex!EHY322)</f>
        <v>0</v>
      </c>
      <c r="EHZ27" s="700">
        <f>-IF(EHZ11=1900,0,Capex!EHZ322)</f>
        <v>0</v>
      </c>
      <c r="EIA27" s="700">
        <f>-IF(EIA11=1900,0,Capex!EIA322)</f>
        <v>0</v>
      </c>
      <c r="EIB27" s="700">
        <f>-IF(EIB11=1900,0,Capex!EIB322)</f>
        <v>0</v>
      </c>
      <c r="EIC27" s="700">
        <f>-IF(EIC11=1900,0,Capex!EIC322)</f>
        <v>0</v>
      </c>
      <c r="EID27" s="700">
        <f>-IF(EID11=1900,0,Capex!EID322)</f>
        <v>0</v>
      </c>
      <c r="EIE27" s="700">
        <f>-IF(EIE11=1900,0,Capex!EIE322)</f>
        <v>0</v>
      </c>
      <c r="EIF27" s="700">
        <f>-IF(EIF11=1900,0,Capex!EIF322)</f>
        <v>0</v>
      </c>
      <c r="EIG27" s="700">
        <f>-IF(EIG11=1900,0,Capex!EIG322)</f>
        <v>0</v>
      </c>
      <c r="EIH27" s="700">
        <f>-IF(EIH11=1900,0,Capex!EIH322)</f>
        <v>0</v>
      </c>
      <c r="EII27" s="700">
        <f>-IF(EII11=1900,0,Capex!EII322)</f>
        <v>0</v>
      </c>
      <c r="EIJ27" s="700">
        <f>-IF(EIJ11=1900,0,Capex!EIJ322)</f>
        <v>0</v>
      </c>
      <c r="EIK27" s="700">
        <f>-IF(EIK11=1900,0,Capex!EIK322)</f>
        <v>0</v>
      </c>
      <c r="EIL27" s="700">
        <f>-IF(EIL11=1900,0,Capex!EIL322)</f>
        <v>0</v>
      </c>
      <c r="EIM27" s="700">
        <f>-IF(EIM11=1900,0,Capex!EIM322)</f>
        <v>0</v>
      </c>
      <c r="EIN27" s="700">
        <f>-IF(EIN11=1900,0,Capex!EIN322)</f>
        <v>0</v>
      </c>
      <c r="EIO27" s="700">
        <f>-IF(EIO11=1900,0,Capex!EIO322)</f>
        <v>0</v>
      </c>
      <c r="EIP27" s="700">
        <f>-IF(EIP11=1900,0,Capex!EIP322)</f>
        <v>0</v>
      </c>
      <c r="EIQ27" s="700">
        <f>-IF(EIQ11=1900,0,Capex!EIQ322)</f>
        <v>0</v>
      </c>
      <c r="EIR27" s="700">
        <f>-IF(EIR11=1900,0,Capex!EIR322)</f>
        <v>0</v>
      </c>
      <c r="EIS27" s="700">
        <f>-IF(EIS11=1900,0,Capex!EIS322)</f>
        <v>0</v>
      </c>
      <c r="EIT27" s="700">
        <f>-IF(EIT11=1900,0,Capex!EIT322)</f>
        <v>0</v>
      </c>
      <c r="EIU27" s="700">
        <f>-IF(EIU11=1900,0,Capex!EIU322)</f>
        <v>0</v>
      </c>
      <c r="EIV27" s="700">
        <f>-IF(EIV11=1900,0,Capex!EIV322)</f>
        <v>0</v>
      </c>
      <c r="EIW27" s="700">
        <f>-IF(EIW11=1900,0,Capex!EIW322)</f>
        <v>0</v>
      </c>
      <c r="EIX27" s="700">
        <f>-IF(EIX11=1900,0,Capex!EIX322)</f>
        <v>0</v>
      </c>
      <c r="EIY27" s="700">
        <f>-IF(EIY11=1900,0,Capex!EIY322)</f>
        <v>0</v>
      </c>
      <c r="EIZ27" s="700">
        <f>-IF(EIZ11=1900,0,Capex!EIZ322)</f>
        <v>0</v>
      </c>
      <c r="EJA27" s="700">
        <f>-IF(EJA11=1900,0,Capex!EJA322)</f>
        <v>0</v>
      </c>
      <c r="EJB27" s="700">
        <f>-IF(EJB11=1900,0,Capex!EJB322)</f>
        <v>0</v>
      </c>
      <c r="EJC27" s="700">
        <f>-IF(EJC11=1900,0,Capex!EJC322)</f>
        <v>0</v>
      </c>
      <c r="EJD27" s="700">
        <f>-IF(EJD11=1900,0,Capex!EJD322)</f>
        <v>0</v>
      </c>
      <c r="EJE27" s="700">
        <f>-IF(EJE11=1900,0,Capex!EJE322)</f>
        <v>0</v>
      </c>
      <c r="EJF27" s="700">
        <f>-IF(EJF11=1900,0,Capex!EJF322)</f>
        <v>0</v>
      </c>
      <c r="EJG27" s="700">
        <f>-IF(EJG11=1900,0,Capex!EJG322)</f>
        <v>0</v>
      </c>
      <c r="EJH27" s="700">
        <f>-IF(EJH11=1900,0,Capex!EJH322)</f>
        <v>0</v>
      </c>
      <c r="EJI27" s="700">
        <f>-IF(EJI11=1900,0,Capex!EJI322)</f>
        <v>0</v>
      </c>
      <c r="EJJ27" s="700">
        <f>-IF(EJJ11=1900,0,Capex!EJJ322)</f>
        <v>0</v>
      </c>
      <c r="EJK27" s="700">
        <f>-IF(EJK11=1900,0,Capex!EJK322)</f>
        <v>0</v>
      </c>
      <c r="EJL27" s="700">
        <f>-IF(EJL11=1900,0,Capex!EJL322)</f>
        <v>0</v>
      </c>
      <c r="EJM27" s="700">
        <f>-IF(EJM11=1900,0,Capex!EJM322)</f>
        <v>0</v>
      </c>
      <c r="EJN27" s="700">
        <f>-IF(EJN11=1900,0,Capex!EJN322)</f>
        <v>0</v>
      </c>
      <c r="EJO27" s="700">
        <f>-IF(EJO11=1900,0,Capex!EJO322)</f>
        <v>0</v>
      </c>
      <c r="EJP27" s="700">
        <f>-IF(EJP11=1900,0,Capex!EJP322)</f>
        <v>0</v>
      </c>
      <c r="EJQ27" s="700">
        <f>-IF(EJQ11=1900,0,Capex!EJQ322)</f>
        <v>0</v>
      </c>
      <c r="EJR27" s="700">
        <f>-IF(EJR11=1900,0,Capex!EJR322)</f>
        <v>0</v>
      </c>
      <c r="EJS27" s="700">
        <f>-IF(EJS11=1900,0,Capex!EJS322)</f>
        <v>0</v>
      </c>
      <c r="EJT27" s="700">
        <f>-IF(EJT11=1900,0,Capex!EJT322)</f>
        <v>0</v>
      </c>
      <c r="EJU27" s="700">
        <f>-IF(EJU11=1900,0,Capex!EJU322)</f>
        <v>0</v>
      </c>
      <c r="EJV27" s="700">
        <f>-IF(EJV11=1900,0,Capex!EJV322)</f>
        <v>0</v>
      </c>
      <c r="EJW27" s="700">
        <f>-IF(EJW11=1900,0,Capex!EJW322)</f>
        <v>0</v>
      </c>
      <c r="EJX27" s="700">
        <f>-IF(EJX11=1900,0,Capex!EJX322)</f>
        <v>0</v>
      </c>
      <c r="EJY27" s="700">
        <f>-IF(EJY11=1900,0,Capex!EJY322)</f>
        <v>0</v>
      </c>
      <c r="EJZ27" s="700">
        <f>-IF(EJZ11=1900,0,Capex!EJZ322)</f>
        <v>0</v>
      </c>
      <c r="EKA27" s="700">
        <f>-IF(EKA11=1900,0,Capex!EKA322)</f>
        <v>0</v>
      </c>
      <c r="EKB27" s="700">
        <f>-IF(EKB11=1900,0,Capex!EKB322)</f>
        <v>0</v>
      </c>
      <c r="EKC27" s="700">
        <f>-IF(EKC11=1900,0,Capex!EKC322)</f>
        <v>0</v>
      </c>
      <c r="EKD27" s="700">
        <f>-IF(EKD11=1900,0,Capex!EKD322)</f>
        <v>0</v>
      </c>
      <c r="EKE27" s="700">
        <f>-IF(EKE11=1900,0,Capex!EKE322)</f>
        <v>0</v>
      </c>
      <c r="EKF27" s="700">
        <f>-IF(EKF11=1900,0,Capex!EKF322)</f>
        <v>0</v>
      </c>
      <c r="EKG27" s="700">
        <f>-IF(EKG11=1900,0,Capex!EKG322)</f>
        <v>0</v>
      </c>
      <c r="EKH27" s="700">
        <f>-IF(EKH11=1900,0,Capex!EKH322)</f>
        <v>0</v>
      </c>
      <c r="EKI27" s="700">
        <f>-IF(EKI11=1900,0,Capex!EKI322)</f>
        <v>0</v>
      </c>
      <c r="EKJ27" s="700">
        <f>-IF(EKJ11=1900,0,Capex!EKJ322)</f>
        <v>0</v>
      </c>
      <c r="EKK27" s="700">
        <f>-IF(EKK11=1900,0,Capex!EKK322)</f>
        <v>0</v>
      </c>
      <c r="EKL27" s="700">
        <f>-IF(EKL11=1900,0,Capex!EKL322)</f>
        <v>0</v>
      </c>
      <c r="EKM27" s="700">
        <f>-IF(EKM11=1900,0,Capex!EKM322)</f>
        <v>0</v>
      </c>
      <c r="EKN27" s="700">
        <f>-IF(EKN11=1900,0,Capex!EKN322)</f>
        <v>0</v>
      </c>
      <c r="EKO27" s="700">
        <f>-IF(EKO11=1900,0,Capex!EKO322)</f>
        <v>0</v>
      </c>
      <c r="EKP27" s="700">
        <f>-IF(EKP11=1900,0,Capex!EKP322)</f>
        <v>0</v>
      </c>
      <c r="EKQ27" s="700">
        <f>-IF(EKQ11=1900,0,Capex!EKQ322)</f>
        <v>0</v>
      </c>
      <c r="EKR27" s="700">
        <f>-IF(EKR11=1900,0,Capex!EKR322)</f>
        <v>0</v>
      </c>
      <c r="EKS27" s="700">
        <f>-IF(EKS11=1900,0,Capex!EKS322)</f>
        <v>0</v>
      </c>
      <c r="EKT27" s="700">
        <f>-IF(EKT11=1900,0,Capex!EKT322)</f>
        <v>0</v>
      </c>
      <c r="EKU27" s="700">
        <f>-IF(EKU11=1900,0,Capex!EKU322)</f>
        <v>0</v>
      </c>
      <c r="EKV27" s="700">
        <f>-IF(EKV11=1900,0,Capex!EKV322)</f>
        <v>0</v>
      </c>
      <c r="EKW27" s="700">
        <f>-IF(EKW11=1900,0,Capex!EKW322)</f>
        <v>0</v>
      </c>
      <c r="EKX27" s="700">
        <f>-IF(EKX11=1900,0,Capex!EKX322)</f>
        <v>0</v>
      </c>
      <c r="EKY27" s="700">
        <f>-IF(EKY11=1900,0,Capex!EKY322)</f>
        <v>0</v>
      </c>
      <c r="EKZ27" s="700">
        <f>-IF(EKZ11=1900,0,Capex!EKZ322)</f>
        <v>0</v>
      </c>
      <c r="ELA27" s="700">
        <f>-IF(ELA11=1900,0,Capex!ELA322)</f>
        <v>0</v>
      </c>
      <c r="ELB27" s="700">
        <f>-IF(ELB11=1900,0,Capex!ELB322)</f>
        <v>0</v>
      </c>
      <c r="ELC27" s="700">
        <f>-IF(ELC11=1900,0,Capex!ELC322)</f>
        <v>0</v>
      </c>
      <c r="ELD27" s="700">
        <f>-IF(ELD11=1900,0,Capex!ELD322)</f>
        <v>0</v>
      </c>
      <c r="ELE27" s="700">
        <f>-IF(ELE11=1900,0,Capex!ELE322)</f>
        <v>0</v>
      </c>
      <c r="ELF27" s="700">
        <f>-IF(ELF11=1900,0,Capex!ELF322)</f>
        <v>0</v>
      </c>
      <c r="ELG27" s="700">
        <f>-IF(ELG11=1900,0,Capex!ELG322)</f>
        <v>0</v>
      </c>
      <c r="ELH27" s="700">
        <f>-IF(ELH11=1900,0,Capex!ELH322)</f>
        <v>0</v>
      </c>
      <c r="ELI27" s="700">
        <f>-IF(ELI11=1900,0,Capex!ELI322)</f>
        <v>0</v>
      </c>
      <c r="ELJ27" s="700">
        <f>-IF(ELJ11=1900,0,Capex!ELJ322)</f>
        <v>0</v>
      </c>
      <c r="ELK27" s="700">
        <f>-IF(ELK11=1900,0,Capex!ELK322)</f>
        <v>0</v>
      </c>
      <c r="ELL27" s="700">
        <f>-IF(ELL11=1900,0,Capex!ELL322)</f>
        <v>0</v>
      </c>
      <c r="ELM27" s="700">
        <f>-IF(ELM11=1900,0,Capex!ELM322)</f>
        <v>0</v>
      </c>
      <c r="ELN27" s="700">
        <f>-IF(ELN11=1900,0,Capex!ELN322)</f>
        <v>0</v>
      </c>
      <c r="ELO27" s="700">
        <f>-IF(ELO11=1900,0,Capex!ELO322)</f>
        <v>0</v>
      </c>
      <c r="ELP27" s="700">
        <f>-IF(ELP11=1900,0,Capex!ELP322)</f>
        <v>0</v>
      </c>
      <c r="ELQ27" s="700">
        <f>-IF(ELQ11=1900,0,Capex!ELQ322)</f>
        <v>0</v>
      </c>
      <c r="ELR27" s="700">
        <f>-IF(ELR11=1900,0,Capex!ELR322)</f>
        <v>0</v>
      </c>
      <c r="ELS27" s="700">
        <f>-IF(ELS11=1900,0,Capex!ELS322)</f>
        <v>0</v>
      </c>
      <c r="ELT27" s="700">
        <f>-IF(ELT11=1900,0,Capex!ELT322)</f>
        <v>0</v>
      </c>
      <c r="ELU27" s="700">
        <f>-IF(ELU11=1900,0,Capex!ELU322)</f>
        <v>0</v>
      </c>
      <c r="ELV27" s="700">
        <f>-IF(ELV11=1900,0,Capex!ELV322)</f>
        <v>0</v>
      </c>
      <c r="ELW27" s="700">
        <f>-IF(ELW11=1900,0,Capex!ELW322)</f>
        <v>0</v>
      </c>
      <c r="ELX27" s="700">
        <f>-IF(ELX11=1900,0,Capex!ELX322)</f>
        <v>0</v>
      </c>
      <c r="ELY27" s="700">
        <f>-IF(ELY11=1900,0,Capex!ELY322)</f>
        <v>0</v>
      </c>
      <c r="ELZ27" s="700">
        <f>-IF(ELZ11=1900,0,Capex!ELZ322)</f>
        <v>0</v>
      </c>
      <c r="EMA27" s="700">
        <f>-IF(EMA11=1900,0,Capex!EMA322)</f>
        <v>0</v>
      </c>
      <c r="EMB27" s="700">
        <f>-IF(EMB11=1900,0,Capex!EMB322)</f>
        <v>0</v>
      </c>
      <c r="EMC27" s="700">
        <f>-IF(EMC11=1900,0,Capex!EMC322)</f>
        <v>0</v>
      </c>
      <c r="EMD27" s="700">
        <f>-IF(EMD11=1900,0,Capex!EMD322)</f>
        <v>0</v>
      </c>
      <c r="EME27" s="700">
        <f>-IF(EME11=1900,0,Capex!EME322)</f>
        <v>0</v>
      </c>
      <c r="EMF27" s="700">
        <f>-IF(EMF11=1900,0,Capex!EMF322)</f>
        <v>0</v>
      </c>
      <c r="EMG27" s="700">
        <f>-IF(EMG11=1900,0,Capex!EMG322)</f>
        <v>0</v>
      </c>
      <c r="EMH27" s="700">
        <f>-IF(EMH11=1900,0,Capex!EMH322)</f>
        <v>0</v>
      </c>
      <c r="EMI27" s="700">
        <f>-IF(EMI11=1900,0,Capex!EMI322)</f>
        <v>0</v>
      </c>
      <c r="EMJ27" s="700">
        <f>-IF(EMJ11=1900,0,Capex!EMJ322)</f>
        <v>0</v>
      </c>
      <c r="EMK27" s="700">
        <f>-IF(EMK11=1900,0,Capex!EMK322)</f>
        <v>0</v>
      </c>
      <c r="EML27" s="700">
        <f>-IF(EML11=1900,0,Capex!EML322)</f>
        <v>0</v>
      </c>
      <c r="EMM27" s="700">
        <f>-IF(EMM11=1900,0,Capex!EMM322)</f>
        <v>0</v>
      </c>
      <c r="EMN27" s="700">
        <f>-IF(EMN11=1900,0,Capex!EMN322)</f>
        <v>0</v>
      </c>
      <c r="EMO27" s="700">
        <f>-IF(EMO11=1900,0,Capex!EMO322)</f>
        <v>0</v>
      </c>
      <c r="EMP27" s="700">
        <f>-IF(EMP11=1900,0,Capex!EMP322)</f>
        <v>0</v>
      </c>
      <c r="EMQ27" s="700">
        <f>-IF(EMQ11=1900,0,Capex!EMQ322)</f>
        <v>0</v>
      </c>
      <c r="EMR27" s="700">
        <f>-IF(EMR11=1900,0,Capex!EMR322)</f>
        <v>0</v>
      </c>
      <c r="EMS27" s="700">
        <f>-IF(EMS11=1900,0,Capex!EMS322)</f>
        <v>0</v>
      </c>
      <c r="EMT27" s="700">
        <f>-IF(EMT11=1900,0,Capex!EMT322)</f>
        <v>0</v>
      </c>
      <c r="EMU27" s="700">
        <f>-IF(EMU11=1900,0,Capex!EMU322)</f>
        <v>0</v>
      </c>
      <c r="EMV27" s="700">
        <f>-IF(EMV11=1900,0,Capex!EMV322)</f>
        <v>0</v>
      </c>
      <c r="EMW27" s="700">
        <f>-IF(EMW11=1900,0,Capex!EMW322)</f>
        <v>0</v>
      </c>
      <c r="EMX27" s="700">
        <f>-IF(EMX11=1900,0,Capex!EMX322)</f>
        <v>0</v>
      </c>
      <c r="EMY27" s="700">
        <f>-IF(EMY11=1900,0,Capex!EMY322)</f>
        <v>0</v>
      </c>
      <c r="EMZ27" s="700">
        <f>-IF(EMZ11=1900,0,Capex!EMZ322)</f>
        <v>0</v>
      </c>
      <c r="ENA27" s="700">
        <f>-IF(ENA11=1900,0,Capex!ENA322)</f>
        <v>0</v>
      </c>
      <c r="ENB27" s="700">
        <f>-IF(ENB11=1900,0,Capex!ENB322)</f>
        <v>0</v>
      </c>
      <c r="ENC27" s="700">
        <f>-IF(ENC11=1900,0,Capex!ENC322)</f>
        <v>0</v>
      </c>
      <c r="END27" s="700">
        <f>-IF(END11=1900,0,Capex!END322)</f>
        <v>0</v>
      </c>
      <c r="ENE27" s="700">
        <f>-IF(ENE11=1900,0,Capex!ENE322)</f>
        <v>0</v>
      </c>
      <c r="ENF27" s="700">
        <f>-IF(ENF11=1900,0,Capex!ENF322)</f>
        <v>0</v>
      </c>
      <c r="ENG27" s="700">
        <f>-IF(ENG11=1900,0,Capex!ENG322)</f>
        <v>0</v>
      </c>
      <c r="ENH27" s="700">
        <f>-IF(ENH11=1900,0,Capex!ENH322)</f>
        <v>0</v>
      </c>
      <c r="ENI27" s="700">
        <f>-IF(ENI11=1900,0,Capex!ENI322)</f>
        <v>0</v>
      </c>
      <c r="ENJ27" s="700">
        <f>-IF(ENJ11=1900,0,Capex!ENJ322)</f>
        <v>0</v>
      </c>
      <c r="ENK27" s="700">
        <f>-IF(ENK11=1900,0,Capex!ENK322)</f>
        <v>0</v>
      </c>
      <c r="ENL27" s="700">
        <f>-IF(ENL11=1900,0,Capex!ENL322)</f>
        <v>0</v>
      </c>
      <c r="ENM27" s="700">
        <f>-IF(ENM11=1900,0,Capex!ENM322)</f>
        <v>0</v>
      </c>
      <c r="ENN27" s="700">
        <f>-IF(ENN11=1900,0,Capex!ENN322)</f>
        <v>0</v>
      </c>
      <c r="ENO27" s="700">
        <f>-IF(ENO11=1900,0,Capex!ENO322)</f>
        <v>0</v>
      </c>
      <c r="ENP27" s="700">
        <f>-IF(ENP11=1900,0,Capex!ENP322)</f>
        <v>0</v>
      </c>
      <c r="ENQ27" s="700">
        <f>-IF(ENQ11=1900,0,Capex!ENQ322)</f>
        <v>0</v>
      </c>
      <c r="ENR27" s="700">
        <f>-IF(ENR11=1900,0,Capex!ENR322)</f>
        <v>0</v>
      </c>
      <c r="ENS27" s="700">
        <f>-IF(ENS11=1900,0,Capex!ENS322)</f>
        <v>0</v>
      </c>
      <c r="ENT27" s="700">
        <f>-IF(ENT11=1900,0,Capex!ENT322)</f>
        <v>0</v>
      </c>
      <c r="ENU27" s="700">
        <f>-IF(ENU11=1900,0,Capex!ENU322)</f>
        <v>0</v>
      </c>
      <c r="ENV27" s="700">
        <f>-IF(ENV11=1900,0,Capex!ENV322)</f>
        <v>0</v>
      </c>
      <c r="ENW27" s="700">
        <f>-IF(ENW11=1900,0,Capex!ENW322)</f>
        <v>0</v>
      </c>
      <c r="ENX27" s="700">
        <f>-IF(ENX11=1900,0,Capex!ENX322)</f>
        <v>0</v>
      </c>
      <c r="ENY27" s="700">
        <f>-IF(ENY11=1900,0,Capex!ENY322)</f>
        <v>0</v>
      </c>
      <c r="ENZ27" s="700">
        <f>-IF(ENZ11=1900,0,Capex!ENZ322)</f>
        <v>0</v>
      </c>
      <c r="EOA27" s="700">
        <f>-IF(EOA11=1900,0,Capex!EOA322)</f>
        <v>0</v>
      </c>
      <c r="EOB27" s="700">
        <f>-IF(EOB11=1900,0,Capex!EOB322)</f>
        <v>0</v>
      </c>
      <c r="EOC27" s="700">
        <f>-IF(EOC11=1900,0,Capex!EOC322)</f>
        <v>0</v>
      </c>
      <c r="EOD27" s="700">
        <f>-IF(EOD11=1900,0,Capex!EOD322)</f>
        <v>0</v>
      </c>
      <c r="EOE27" s="700">
        <f>-IF(EOE11=1900,0,Capex!EOE322)</f>
        <v>0</v>
      </c>
      <c r="EOF27" s="700">
        <f>-IF(EOF11=1900,0,Capex!EOF322)</f>
        <v>0</v>
      </c>
      <c r="EOG27" s="700">
        <f>-IF(EOG11=1900,0,Capex!EOG322)</f>
        <v>0</v>
      </c>
      <c r="EOH27" s="700">
        <f>-IF(EOH11=1900,0,Capex!EOH322)</f>
        <v>0</v>
      </c>
      <c r="EOI27" s="700">
        <f>-IF(EOI11=1900,0,Capex!EOI322)</f>
        <v>0</v>
      </c>
      <c r="EOJ27" s="700">
        <f>-IF(EOJ11=1900,0,Capex!EOJ322)</f>
        <v>0</v>
      </c>
      <c r="EOK27" s="700">
        <f>-IF(EOK11=1900,0,Capex!EOK322)</f>
        <v>0</v>
      </c>
      <c r="EOL27" s="700">
        <f>-IF(EOL11=1900,0,Capex!EOL322)</f>
        <v>0</v>
      </c>
      <c r="EOM27" s="700">
        <f>-IF(EOM11=1900,0,Capex!EOM322)</f>
        <v>0</v>
      </c>
      <c r="EON27" s="700">
        <f>-IF(EON11=1900,0,Capex!EON322)</f>
        <v>0</v>
      </c>
      <c r="EOO27" s="700">
        <f>-IF(EOO11=1900,0,Capex!EOO322)</f>
        <v>0</v>
      </c>
      <c r="EOP27" s="700">
        <f>-IF(EOP11=1900,0,Capex!EOP322)</f>
        <v>0</v>
      </c>
      <c r="EOQ27" s="700">
        <f>-IF(EOQ11=1900,0,Capex!EOQ322)</f>
        <v>0</v>
      </c>
      <c r="EOR27" s="700">
        <f>-IF(EOR11=1900,0,Capex!EOR322)</f>
        <v>0</v>
      </c>
      <c r="EOS27" s="700">
        <f>-IF(EOS11=1900,0,Capex!EOS322)</f>
        <v>0</v>
      </c>
      <c r="EOT27" s="700">
        <f>-IF(EOT11=1900,0,Capex!EOT322)</f>
        <v>0</v>
      </c>
      <c r="EOU27" s="700">
        <f>-IF(EOU11=1900,0,Capex!EOU322)</f>
        <v>0</v>
      </c>
      <c r="EOV27" s="700">
        <f>-IF(EOV11=1900,0,Capex!EOV322)</f>
        <v>0</v>
      </c>
      <c r="EOW27" s="700">
        <f>-IF(EOW11=1900,0,Capex!EOW322)</f>
        <v>0</v>
      </c>
      <c r="EOX27" s="700">
        <f>-IF(EOX11=1900,0,Capex!EOX322)</f>
        <v>0</v>
      </c>
      <c r="EOY27" s="700">
        <f>-IF(EOY11=1900,0,Capex!EOY322)</f>
        <v>0</v>
      </c>
      <c r="EOZ27" s="700">
        <f>-IF(EOZ11=1900,0,Capex!EOZ322)</f>
        <v>0</v>
      </c>
      <c r="EPA27" s="700">
        <f>-IF(EPA11=1900,0,Capex!EPA322)</f>
        <v>0</v>
      </c>
      <c r="EPB27" s="700">
        <f>-IF(EPB11=1900,0,Capex!EPB322)</f>
        <v>0</v>
      </c>
      <c r="EPC27" s="700">
        <f>-IF(EPC11=1900,0,Capex!EPC322)</f>
        <v>0</v>
      </c>
      <c r="EPD27" s="700">
        <f>-IF(EPD11=1900,0,Capex!EPD322)</f>
        <v>0</v>
      </c>
      <c r="EPE27" s="700">
        <f>-IF(EPE11=1900,0,Capex!EPE322)</f>
        <v>0</v>
      </c>
      <c r="EPF27" s="700">
        <f>-IF(EPF11=1900,0,Capex!EPF322)</f>
        <v>0</v>
      </c>
      <c r="EPG27" s="700">
        <f>-IF(EPG11=1900,0,Capex!EPG322)</f>
        <v>0</v>
      </c>
      <c r="EPH27" s="700">
        <f>-IF(EPH11=1900,0,Capex!EPH322)</f>
        <v>0</v>
      </c>
      <c r="EPI27" s="700">
        <f>-IF(EPI11=1900,0,Capex!EPI322)</f>
        <v>0</v>
      </c>
      <c r="EPJ27" s="700">
        <f>-IF(EPJ11=1900,0,Capex!EPJ322)</f>
        <v>0</v>
      </c>
      <c r="EPK27" s="700">
        <f>-IF(EPK11=1900,0,Capex!EPK322)</f>
        <v>0</v>
      </c>
      <c r="EPL27" s="700">
        <f>-IF(EPL11=1900,0,Capex!EPL322)</f>
        <v>0</v>
      </c>
      <c r="EPM27" s="700">
        <f>-IF(EPM11=1900,0,Capex!EPM322)</f>
        <v>0</v>
      </c>
      <c r="EPN27" s="700">
        <f>-IF(EPN11=1900,0,Capex!EPN322)</f>
        <v>0</v>
      </c>
      <c r="EPO27" s="700">
        <f>-IF(EPO11=1900,0,Capex!EPO322)</f>
        <v>0</v>
      </c>
      <c r="EPP27" s="700">
        <f>-IF(EPP11=1900,0,Capex!EPP322)</f>
        <v>0</v>
      </c>
      <c r="EPQ27" s="700">
        <f>-IF(EPQ11=1900,0,Capex!EPQ322)</f>
        <v>0</v>
      </c>
      <c r="EPR27" s="700">
        <f>-IF(EPR11=1900,0,Capex!EPR322)</f>
        <v>0</v>
      </c>
      <c r="EPS27" s="700">
        <f>-IF(EPS11=1900,0,Capex!EPS322)</f>
        <v>0</v>
      </c>
      <c r="EPT27" s="700">
        <f>-IF(EPT11=1900,0,Capex!EPT322)</f>
        <v>0</v>
      </c>
      <c r="EPU27" s="700">
        <f>-IF(EPU11=1900,0,Capex!EPU322)</f>
        <v>0</v>
      </c>
      <c r="EPV27" s="700">
        <f>-IF(EPV11=1900,0,Capex!EPV322)</f>
        <v>0</v>
      </c>
      <c r="EPW27" s="700">
        <f>-IF(EPW11=1900,0,Capex!EPW322)</f>
        <v>0</v>
      </c>
      <c r="EPX27" s="700">
        <f>-IF(EPX11=1900,0,Capex!EPX322)</f>
        <v>0</v>
      </c>
      <c r="EPY27" s="700">
        <f>-IF(EPY11=1900,0,Capex!EPY322)</f>
        <v>0</v>
      </c>
      <c r="EPZ27" s="700">
        <f>-IF(EPZ11=1900,0,Capex!EPZ322)</f>
        <v>0</v>
      </c>
      <c r="EQA27" s="700">
        <f>-IF(EQA11=1900,0,Capex!EQA322)</f>
        <v>0</v>
      </c>
      <c r="EQB27" s="700">
        <f>-IF(EQB11=1900,0,Capex!EQB322)</f>
        <v>0</v>
      </c>
      <c r="EQC27" s="700">
        <f>-IF(EQC11=1900,0,Capex!EQC322)</f>
        <v>0</v>
      </c>
      <c r="EQD27" s="700">
        <f>-IF(EQD11=1900,0,Capex!EQD322)</f>
        <v>0</v>
      </c>
      <c r="EQE27" s="700">
        <f>-IF(EQE11=1900,0,Capex!EQE322)</f>
        <v>0</v>
      </c>
      <c r="EQF27" s="700">
        <f>-IF(EQF11=1900,0,Capex!EQF322)</f>
        <v>0</v>
      </c>
      <c r="EQG27" s="700">
        <f>-IF(EQG11=1900,0,Capex!EQG322)</f>
        <v>0</v>
      </c>
      <c r="EQH27" s="700">
        <f>-IF(EQH11=1900,0,Capex!EQH322)</f>
        <v>0</v>
      </c>
      <c r="EQI27" s="700">
        <f>-IF(EQI11=1900,0,Capex!EQI322)</f>
        <v>0</v>
      </c>
      <c r="EQJ27" s="700">
        <f>-IF(EQJ11=1900,0,Capex!EQJ322)</f>
        <v>0</v>
      </c>
      <c r="EQK27" s="700">
        <f>-IF(EQK11=1900,0,Capex!EQK322)</f>
        <v>0</v>
      </c>
      <c r="EQL27" s="700">
        <f>-IF(EQL11=1900,0,Capex!EQL322)</f>
        <v>0</v>
      </c>
      <c r="EQM27" s="700">
        <f>-IF(EQM11=1900,0,Capex!EQM322)</f>
        <v>0</v>
      </c>
      <c r="EQN27" s="700">
        <f>-IF(EQN11=1900,0,Capex!EQN322)</f>
        <v>0</v>
      </c>
      <c r="EQO27" s="700">
        <f>-IF(EQO11=1900,0,Capex!EQO322)</f>
        <v>0</v>
      </c>
      <c r="EQP27" s="700">
        <f>-IF(EQP11=1900,0,Capex!EQP322)</f>
        <v>0</v>
      </c>
      <c r="EQQ27" s="700">
        <f>-IF(EQQ11=1900,0,Capex!EQQ322)</f>
        <v>0</v>
      </c>
      <c r="EQR27" s="700">
        <f>-IF(EQR11=1900,0,Capex!EQR322)</f>
        <v>0</v>
      </c>
      <c r="EQS27" s="700">
        <f>-IF(EQS11=1900,0,Capex!EQS322)</f>
        <v>0</v>
      </c>
      <c r="EQT27" s="700">
        <f>-IF(EQT11=1900,0,Capex!EQT322)</f>
        <v>0</v>
      </c>
      <c r="EQU27" s="700">
        <f>-IF(EQU11=1900,0,Capex!EQU322)</f>
        <v>0</v>
      </c>
      <c r="EQV27" s="700">
        <f>-IF(EQV11=1900,0,Capex!EQV322)</f>
        <v>0</v>
      </c>
      <c r="EQW27" s="700">
        <f>-IF(EQW11=1900,0,Capex!EQW322)</f>
        <v>0</v>
      </c>
      <c r="EQX27" s="700">
        <f>-IF(EQX11=1900,0,Capex!EQX322)</f>
        <v>0</v>
      </c>
      <c r="EQY27" s="700">
        <f>-IF(EQY11=1900,0,Capex!EQY322)</f>
        <v>0</v>
      </c>
      <c r="EQZ27" s="700">
        <f>-IF(EQZ11=1900,0,Capex!EQZ322)</f>
        <v>0</v>
      </c>
      <c r="ERA27" s="700">
        <f>-IF(ERA11=1900,0,Capex!ERA322)</f>
        <v>0</v>
      </c>
      <c r="ERB27" s="700">
        <f>-IF(ERB11=1900,0,Capex!ERB322)</f>
        <v>0</v>
      </c>
      <c r="ERC27" s="700">
        <f>-IF(ERC11=1900,0,Capex!ERC322)</f>
        <v>0</v>
      </c>
      <c r="ERD27" s="700">
        <f>-IF(ERD11=1900,0,Capex!ERD322)</f>
        <v>0</v>
      </c>
      <c r="ERE27" s="700">
        <f>-IF(ERE11=1900,0,Capex!ERE322)</f>
        <v>0</v>
      </c>
      <c r="ERF27" s="700">
        <f>-IF(ERF11=1900,0,Capex!ERF322)</f>
        <v>0</v>
      </c>
      <c r="ERG27" s="700">
        <f>-IF(ERG11=1900,0,Capex!ERG322)</f>
        <v>0</v>
      </c>
      <c r="ERH27" s="700">
        <f>-IF(ERH11=1900,0,Capex!ERH322)</f>
        <v>0</v>
      </c>
      <c r="ERI27" s="700">
        <f>-IF(ERI11=1900,0,Capex!ERI322)</f>
        <v>0</v>
      </c>
      <c r="ERJ27" s="700">
        <f>-IF(ERJ11=1900,0,Capex!ERJ322)</f>
        <v>0</v>
      </c>
      <c r="ERK27" s="700">
        <f>-IF(ERK11=1900,0,Capex!ERK322)</f>
        <v>0</v>
      </c>
      <c r="ERL27" s="700">
        <f>-IF(ERL11=1900,0,Capex!ERL322)</f>
        <v>0</v>
      </c>
      <c r="ERM27" s="700">
        <f>-IF(ERM11=1900,0,Capex!ERM322)</f>
        <v>0</v>
      </c>
      <c r="ERN27" s="700">
        <f>-IF(ERN11=1900,0,Capex!ERN322)</f>
        <v>0</v>
      </c>
      <c r="ERO27" s="700">
        <f>-IF(ERO11=1900,0,Capex!ERO322)</f>
        <v>0</v>
      </c>
      <c r="ERP27" s="700">
        <f>-IF(ERP11=1900,0,Capex!ERP322)</f>
        <v>0</v>
      </c>
      <c r="ERQ27" s="700">
        <f>-IF(ERQ11=1900,0,Capex!ERQ322)</f>
        <v>0</v>
      </c>
      <c r="ERR27" s="700">
        <f>-IF(ERR11=1900,0,Capex!ERR322)</f>
        <v>0</v>
      </c>
      <c r="ERS27" s="700">
        <f>-IF(ERS11=1900,0,Capex!ERS322)</f>
        <v>0</v>
      </c>
      <c r="ERT27" s="700">
        <f>-IF(ERT11=1900,0,Capex!ERT322)</f>
        <v>0</v>
      </c>
      <c r="ERU27" s="700">
        <f>-IF(ERU11=1900,0,Capex!ERU322)</f>
        <v>0</v>
      </c>
      <c r="ERV27" s="700">
        <f>-IF(ERV11=1900,0,Capex!ERV322)</f>
        <v>0</v>
      </c>
      <c r="ERW27" s="700">
        <f>-IF(ERW11=1900,0,Capex!ERW322)</f>
        <v>0</v>
      </c>
      <c r="ERX27" s="700">
        <f>-IF(ERX11=1900,0,Capex!ERX322)</f>
        <v>0</v>
      </c>
      <c r="ERY27" s="700">
        <f>-IF(ERY11=1900,0,Capex!ERY322)</f>
        <v>0</v>
      </c>
      <c r="ERZ27" s="700">
        <f>-IF(ERZ11=1900,0,Capex!ERZ322)</f>
        <v>0</v>
      </c>
      <c r="ESA27" s="700">
        <f>-IF(ESA11=1900,0,Capex!ESA322)</f>
        <v>0</v>
      </c>
      <c r="ESB27" s="700">
        <f>-IF(ESB11=1900,0,Capex!ESB322)</f>
        <v>0</v>
      </c>
      <c r="ESC27" s="700">
        <f>-IF(ESC11=1900,0,Capex!ESC322)</f>
        <v>0</v>
      </c>
      <c r="ESD27" s="700">
        <f>-IF(ESD11=1900,0,Capex!ESD322)</f>
        <v>0</v>
      </c>
      <c r="ESE27" s="700">
        <f>-IF(ESE11=1900,0,Capex!ESE322)</f>
        <v>0</v>
      </c>
      <c r="ESF27" s="700">
        <f>-IF(ESF11=1900,0,Capex!ESF322)</f>
        <v>0</v>
      </c>
      <c r="ESG27" s="700">
        <f>-IF(ESG11=1900,0,Capex!ESG322)</f>
        <v>0</v>
      </c>
      <c r="ESH27" s="700">
        <f>-IF(ESH11=1900,0,Capex!ESH322)</f>
        <v>0</v>
      </c>
      <c r="ESI27" s="700">
        <f>-IF(ESI11=1900,0,Capex!ESI322)</f>
        <v>0</v>
      </c>
      <c r="ESJ27" s="700">
        <f>-IF(ESJ11=1900,0,Capex!ESJ322)</f>
        <v>0</v>
      </c>
      <c r="ESK27" s="700">
        <f>-IF(ESK11=1900,0,Capex!ESK322)</f>
        <v>0</v>
      </c>
      <c r="ESL27" s="700">
        <f>-IF(ESL11=1900,0,Capex!ESL322)</f>
        <v>0</v>
      </c>
      <c r="ESM27" s="700">
        <f>-IF(ESM11=1900,0,Capex!ESM322)</f>
        <v>0</v>
      </c>
      <c r="ESN27" s="700">
        <f>-IF(ESN11=1900,0,Capex!ESN322)</f>
        <v>0</v>
      </c>
      <c r="ESO27" s="700">
        <f>-IF(ESO11=1900,0,Capex!ESO322)</f>
        <v>0</v>
      </c>
      <c r="ESP27" s="700">
        <f>-IF(ESP11=1900,0,Capex!ESP322)</f>
        <v>0</v>
      </c>
      <c r="ESQ27" s="700">
        <f>-IF(ESQ11=1900,0,Capex!ESQ322)</f>
        <v>0</v>
      </c>
      <c r="ESR27" s="700">
        <f>-IF(ESR11=1900,0,Capex!ESR322)</f>
        <v>0</v>
      </c>
      <c r="ESS27" s="700">
        <f>-IF(ESS11=1900,0,Capex!ESS322)</f>
        <v>0</v>
      </c>
      <c r="EST27" s="700">
        <f>-IF(EST11=1900,0,Capex!EST322)</f>
        <v>0</v>
      </c>
      <c r="ESU27" s="700">
        <f>-IF(ESU11=1900,0,Capex!ESU322)</f>
        <v>0</v>
      </c>
      <c r="ESV27" s="700">
        <f>-IF(ESV11=1900,0,Capex!ESV322)</f>
        <v>0</v>
      </c>
      <c r="ESW27" s="700">
        <f>-IF(ESW11=1900,0,Capex!ESW322)</f>
        <v>0</v>
      </c>
      <c r="ESX27" s="700">
        <f>-IF(ESX11=1900,0,Capex!ESX322)</f>
        <v>0</v>
      </c>
      <c r="ESY27" s="700">
        <f>-IF(ESY11=1900,0,Capex!ESY322)</f>
        <v>0</v>
      </c>
      <c r="ESZ27" s="700">
        <f>-IF(ESZ11=1900,0,Capex!ESZ322)</f>
        <v>0</v>
      </c>
      <c r="ETA27" s="700">
        <f>-IF(ETA11=1900,0,Capex!ETA322)</f>
        <v>0</v>
      </c>
      <c r="ETB27" s="700">
        <f>-IF(ETB11=1900,0,Capex!ETB322)</f>
        <v>0</v>
      </c>
      <c r="ETC27" s="700">
        <f>-IF(ETC11=1900,0,Capex!ETC322)</f>
        <v>0</v>
      </c>
      <c r="ETD27" s="700">
        <f>-IF(ETD11=1900,0,Capex!ETD322)</f>
        <v>0</v>
      </c>
      <c r="ETE27" s="700">
        <f>-IF(ETE11=1900,0,Capex!ETE322)</f>
        <v>0</v>
      </c>
      <c r="ETF27" s="700">
        <f>-IF(ETF11=1900,0,Capex!ETF322)</f>
        <v>0</v>
      </c>
      <c r="ETG27" s="700">
        <f>-IF(ETG11=1900,0,Capex!ETG322)</f>
        <v>0</v>
      </c>
      <c r="ETH27" s="700">
        <f>-IF(ETH11=1900,0,Capex!ETH322)</f>
        <v>0</v>
      </c>
      <c r="ETI27" s="700">
        <f>-IF(ETI11=1900,0,Capex!ETI322)</f>
        <v>0</v>
      </c>
      <c r="ETJ27" s="700">
        <f>-IF(ETJ11=1900,0,Capex!ETJ322)</f>
        <v>0</v>
      </c>
      <c r="ETK27" s="700">
        <f>-IF(ETK11=1900,0,Capex!ETK322)</f>
        <v>0</v>
      </c>
      <c r="ETL27" s="700">
        <f>-IF(ETL11=1900,0,Capex!ETL322)</f>
        <v>0</v>
      </c>
      <c r="ETM27" s="700">
        <f>-IF(ETM11=1900,0,Capex!ETM322)</f>
        <v>0</v>
      </c>
      <c r="ETN27" s="700">
        <f>-IF(ETN11=1900,0,Capex!ETN322)</f>
        <v>0</v>
      </c>
      <c r="ETO27" s="700">
        <f>-IF(ETO11=1900,0,Capex!ETO322)</f>
        <v>0</v>
      </c>
      <c r="ETP27" s="700">
        <f>-IF(ETP11=1900,0,Capex!ETP322)</f>
        <v>0</v>
      </c>
      <c r="ETQ27" s="700">
        <f>-IF(ETQ11=1900,0,Capex!ETQ322)</f>
        <v>0</v>
      </c>
      <c r="ETR27" s="700">
        <f>-IF(ETR11=1900,0,Capex!ETR322)</f>
        <v>0</v>
      </c>
      <c r="ETS27" s="700">
        <f>-IF(ETS11=1900,0,Capex!ETS322)</f>
        <v>0</v>
      </c>
      <c r="ETT27" s="700">
        <f>-IF(ETT11=1900,0,Capex!ETT322)</f>
        <v>0</v>
      </c>
      <c r="ETU27" s="700">
        <f>-IF(ETU11=1900,0,Capex!ETU322)</f>
        <v>0</v>
      </c>
      <c r="ETV27" s="700">
        <f>-IF(ETV11=1900,0,Capex!ETV322)</f>
        <v>0</v>
      </c>
      <c r="ETW27" s="700">
        <f>-IF(ETW11=1900,0,Capex!ETW322)</f>
        <v>0</v>
      </c>
      <c r="ETX27" s="700">
        <f>-IF(ETX11=1900,0,Capex!ETX322)</f>
        <v>0</v>
      </c>
      <c r="ETY27" s="700">
        <f>-IF(ETY11=1900,0,Capex!ETY322)</f>
        <v>0</v>
      </c>
      <c r="ETZ27" s="700">
        <f>-IF(ETZ11=1900,0,Capex!ETZ322)</f>
        <v>0</v>
      </c>
      <c r="EUA27" s="700">
        <f>-IF(EUA11=1900,0,Capex!EUA322)</f>
        <v>0</v>
      </c>
      <c r="EUB27" s="700">
        <f>-IF(EUB11=1900,0,Capex!EUB322)</f>
        <v>0</v>
      </c>
      <c r="EUC27" s="700">
        <f>-IF(EUC11=1900,0,Capex!EUC322)</f>
        <v>0</v>
      </c>
      <c r="EUD27" s="700">
        <f>-IF(EUD11=1900,0,Capex!EUD322)</f>
        <v>0</v>
      </c>
      <c r="EUE27" s="700">
        <f>-IF(EUE11=1900,0,Capex!EUE322)</f>
        <v>0</v>
      </c>
      <c r="EUF27" s="700">
        <f>-IF(EUF11=1900,0,Capex!EUF322)</f>
        <v>0</v>
      </c>
      <c r="EUG27" s="700">
        <f>-IF(EUG11=1900,0,Capex!EUG322)</f>
        <v>0</v>
      </c>
      <c r="EUH27" s="700">
        <f>-IF(EUH11=1900,0,Capex!EUH322)</f>
        <v>0</v>
      </c>
      <c r="EUI27" s="700">
        <f>-IF(EUI11=1900,0,Capex!EUI322)</f>
        <v>0</v>
      </c>
      <c r="EUJ27" s="700">
        <f>-IF(EUJ11=1900,0,Capex!EUJ322)</f>
        <v>0</v>
      </c>
      <c r="EUK27" s="700">
        <f>-IF(EUK11=1900,0,Capex!EUK322)</f>
        <v>0</v>
      </c>
      <c r="EUL27" s="700">
        <f>-IF(EUL11=1900,0,Capex!EUL322)</f>
        <v>0</v>
      </c>
      <c r="EUM27" s="700">
        <f>-IF(EUM11=1900,0,Capex!EUM322)</f>
        <v>0</v>
      </c>
      <c r="EUN27" s="700">
        <f>-IF(EUN11=1900,0,Capex!EUN322)</f>
        <v>0</v>
      </c>
      <c r="EUO27" s="700">
        <f>-IF(EUO11=1900,0,Capex!EUO322)</f>
        <v>0</v>
      </c>
      <c r="EUP27" s="700">
        <f>-IF(EUP11=1900,0,Capex!EUP322)</f>
        <v>0</v>
      </c>
      <c r="EUQ27" s="700">
        <f>-IF(EUQ11=1900,0,Capex!EUQ322)</f>
        <v>0</v>
      </c>
      <c r="EUR27" s="700">
        <f>-IF(EUR11=1900,0,Capex!EUR322)</f>
        <v>0</v>
      </c>
      <c r="EUS27" s="700">
        <f>-IF(EUS11=1900,0,Capex!EUS322)</f>
        <v>0</v>
      </c>
      <c r="EUT27" s="700">
        <f>-IF(EUT11=1900,0,Capex!EUT322)</f>
        <v>0</v>
      </c>
      <c r="EUU27" s="700">
        <f>-IF(EUU11=1900,0,Capex!EUU322)</f>
        <v>0</v>
      </c>
      <c r="EUV27" s="700">
        <f>-IF(EUV11=1900,0,Capex!EUV322)</f>
        <v>0</v>
      </c>
      <c r="EUW27" s="700">
        <f>-IF(EUW11=1900,0,Capex!EUW322)</f>
        <v>0</v>
      </c>
      <c r="EUX27" s="700">
        <f>-IF(EUX11=1900,0,Capex!EUX322)</f>
        <v>0</v>
      </c>
      <c r="EUY27" s="700">
        <f>-IF(EUY11=1900,0,Capex!EUY322)</f>
        <v>0</v>
      </c>
      <c r="EUZ27" s="700">
        <f>-IF(EUZ11=1900,0,Capex!EUZ322)</f>
        <v>0</v>
      </c>
      <c r="EVA27" s="700">
        <f>-IF(EVA11=1900,0,Capex!EVA322)</f>
        <v>0</v>
      </c>
      <c r="EVB27" s="700">
        <f>-IF(EVB11=1900,0,Capex!EVB322)</f>
        <v>0</v>
      </c>
      <c r="EVC27" s="700">
        <f>-IF(EVC11=1900,0,Capex!EVC322)</f>
        <v>0</v>
      </c>
      <c r="EVD27" s="700">
        <f>-IF(EVD11=1900,0,Capex!EVD322)</f>
        <v>0</v>
      </c>
      <c r="EVE27" s="700">
        <f>-IF(EVE11=1900,0,Capex!EVE322)</f>
        <v>0</v>
      </c>
      <c r="EVF27" s="700">
        <f>-IF(EVF11=1900,0,Capex!EVF322)</f>
        <v>0</v>
      </c>
      <c r="EVG27" s="700">
        <f>-IF(EVG11=1900,0,Capex!EVG322)</f>
        <v>0</v>
      </c>
      <c r="EVH27" s="700">
        <f>-IF(EVH11=1900,0,Capex!EVH322)</f>
        <v>0</v>
      </c>
      <c r="EVI27" s="700">
        <f>-IF(EVI11=1900,0,Capex!EVI322)</f>
        <v>0</v>
      </c>
      <c r="EVJ27" s="700">
        <f>-IF(EVJ11=1900,0,Capex!EVJ322)</f>
        <v>0</v>
      </c>
      <c r="EVK27" s="700">
        <f>-IF(EVK11=1900,0,Capex!EVK322)</f>
        <v>0</v>
      </c>
      <c r="EVL27" s="700">
        <f>-IF(EVL11=1900,0,Capex!EVL322)</f>
        <v>0</v>
      </c>
      <c r="EVM27" s="700">
        <f>-IF(EVM11=1900,0,Capex!EVM322)</f>
        <v>0</v>
      </c>
      <c r="EVN27" s="700">
        <f>-IF(EVN11=1900,0,Capex!EVN322)</f>
        <v>0</v>
      </c>
      <c r="EVO27" s="700">
        <f>-IF(EVO11=1900,0,Capex!EVO322)</f>
        <v>0</v>
      </c>
      <c r="EVP27" s="700">
        <f>-IF(EVP11=1900,0,Capex!EVP322)</f>
        <v>0</v>
      </c>
      <c r="EVQ27" s="700">
        <f>-IF(EVQ11=1900,0,Capex!EVQ322)</f>
        <v>0</v>
      </c>
      <c r="EVR27" s="700">
        <f>-IF(EVR11=1900,0,Capex!EVR322)</f>
        <v>0</v>
      </c>
      <c r="EVS27" s="700">
        <f>-IF(EVS11=1900,0,Capex!EVS322)</f>
        <v>0</v>
      </c>
      <c r="EVT27" s="700">
        <f>-IF(EVT11=1900,0,Capex!EVT322)</f>
        <v>0</v>
      </c>
      <c r="EVU27" s="700">
        <f>-IF(EVU11=1900,0,Capex!EVU322)</f>
        <v>0</v>
      </c>
      <c r="EVV27" s="700">
        <f>-IF(EVV11=1900,0,Capex!EVV322)</f>
        <v>0</v>
      </c>
      <c r="EVW27" s="700">
        <f>-IF(EVW11=1900,0,Capex!EVW322)</f>
        <v>0</v>
      </c>
      <c r="EVX27" s="700">
        <f>-IF(EVX11=1900,0,Capex!EVX322)</f>
        <v>0</v>
      </c>
      <c r="EVY27" s="700">
        <f>-IF(EVY11=1900,0,Capex!EVY322)</f>
        <v>0</v>
      </c>
      <c r="EVZ27" s="700">
        <f>-IF(EVZ11=1900,0,Capex!EVZ322)</f>
        <v>0</v>
      </c>
      <c r="EWA27" s="700">
        <f>-IF(EWA11=1900,0,Capex!EWA322)</f>
        <v>0</v>
      </c>
      <c r="EWB27" s="700">
        <f>-IF(EWB11=1900,0,Capex!EWB322)</f>
        <v>0</v>
      </c>
      <c r="EWC27" s="700">
        <f>-IF(EWC11=1900,0,Capex!EWC322)</f>
        <v>0</v>
      </c>
      <c r="EWD27" s="700">
        <f>-IF(EWD11=1900,0,Capex!EWD322)</f>
        <v>0</v>
      </c>
      <c r="EWE27" s="700">
        <f>-IF(EWE11=1900,0,Capex!EWE322)</f>
        <v>0</v>
      </c>
      <c r="EWF27" s="700">
        <f>-IF(EWF11=1900,0,Capex!EWF322)</f>
        <v>0</v>
      </c>
      <c r="EWG27" s="700">
        <f>-IF(EWG11=1900,0,Capex!EWG322)</f>
        <v>0</v>
      </c>
      <c r="EWH27" s="700">
        <f>-IF(EWH11=1900,0,Capex!EWH322)</f>
        <v>0</v>
      </c>
      <c r="EWI27" s="700">
        <f>-IF(EWI11=1900,0,Capex!EWI322)</f>
        <v>0</v>
      </c>
      <c r="EWJ27" s="700">
        <f>-IF(EWJ11=1900,0,Capex!EWJ322)</f>
        <v>0</v>
      </c>
      <c r="EWK27" s="700">
        <f>-IF(EWK11=1900,0,Capex!EWK322)</f>
        <v>0</v>
      </c>
      <c r="EWL27" s="700">
        <f>-IF(EWL11=1900,0,Capex!EWL322)</f>
        <v>0</v>
      </c>
      <c r="EWM27" s="700">
        <f>-IF(EWM11=1900,0,Capex!EWM322)</f>
        <v>0</v>
      </c>
      <c r="EWN27" s="700">
        <f>-IF(EWN11=1900,0,Capex!EWN322)</f>
        <v>0</v>
      </c>
      <c r="EWO27" s="700">
        <f>-IF(EWO11=1900,0,Capex!EWO322)</f>
        <v>0</v>
      </c>
      <c r="EWP27" s="700">
        <f>-IF(EWP11=1900,0,Capex!EWP322)</f>
        <v>0</v>
      </c>
      <c r="EWQ27" s="700">
        <f>-IF(EWQ11=1900,0,Capex!EWQ322)</f>
        <v>0</v>
      </c>
      <c r="EWR27" s="700">
        <f>-IF(EWR11=1900,0,Capex!EWR322)</f>
        <v>0</v>
      </c>
      <c r="EWS27" s="700">
        <f>-IF(EWS11=1900,0,Capex!EWS322)</f>
        <v>0</v>
      </c>
      <c r="EWT27" s="700">
        <f>-IF(EWT11=1900,0,Capex!EWT322)</f>
        <v>0</v>
      </c>
      <c r="EWU27" s="700">
        <f>-IF(EWU11=1900,0,Capex!EWU322)</f>
        <v>0</v>
      </c>
      <c r="EWV27" s="700">
        <f>-IF(EWV11=1900,0,Capex!EWV322)</f>
        <v>0</v>
      </c>
      <c r="EWW27" s="700">
        <f>-IF(EWW11=1900,0,Capex!EWW322)</f>
        <v>0</v>
      </c>
      <c r="EWX27" s="700">
        <f>-IF(EWX11=1900,0,Capex!EWX322)</f>
        <v>0</v>
      </c>
      <c r="EWY27" s="700">
        <f>-IF(EWY11=1900,0,Capex!EWY322)</f>
        <v>0</v>
      </c>
      <c r="EWZ27" s="700">
        <f>-IF(EWZ11=1900,0,Capex!EWZ322)</f>
        <v>0</v>
      </c>
      <c r="EXA27" s="700">
        <f>-IF(EXA11=1900,0,Capex!EXA322)</f>
        <v>0</v>
      </c>
      <c r="EXB27" s="700">
        <f>-IF(EXB11=1900,0,Capex!EXB322)</f>
        <v>0</v>
      </c>
      <c r="EXC27" s="700">
        <f>-IF(EXC11=1900,0,Capex!EXC322)</f>
        <v>0</v>
      </c>
      <c r="EXD27" s="700">
        <f>-IF(EXD11=1900,0,Capex!EXD322)</f>
        <v>0</v>
      </c>
      <c r="EXE27" s="700">
        <f>-IF(EXE11=1900,0,Capex!EXE322)</f>
        <v>0</v>
      </c>
      <c r="EXF27" s="700">
        <f>-IF(EXF11=1900,0,Capex!EXF322)</f>
        <v>0</v>
      </c>
      <c r="EXG27" s="700">
        <f>-IF(EXG11=1900,0,Capex!EXG322)</f>
        <v>0</v>
      </c>
      <c r="EXH27" s="700">
        <f>-IF(EXH11=1900,0,Capex!EXH322)</f>
        <v>0</v>
      </c>
      <c r="EXI27" s="700">
        <f>-IF(EXI11=1900,0,Capex!EXI322)</f>
        <v>0</v>
      </c>
      <c r="EXJ27" s="700">
        <f>-IF(EXJ11=1900,0,Capex!EXJ322)</f>
        <v>0</v>
      </c>
      <c r="EXK27" s="700">
        <f>-IF(EXK11=1900,0,Capex!EXK322)</f>
        <v>0</v>
      </c>
      <c r="EXL27" s="700">
        <f>-IF(EXL11=1900,0,Capex!EXL322)</f>
        <v>0</v>
      </c>
      <c r="EXM27" s="700">
        <f>-IF(EXM11=1900,0,Capex!EXM322)</f>
        <v>0</v>
      </c>
      <c r="EXN27" s="700">
        <f>-IF(EXN11=1900,0,Capex!EXN322)</f>
        <v>0</v>
      </c>
      <c r="EXO27" s="700">
        <f>-IF(EXO11=1900,0,Capex!EXO322)</f>
        <v>0</v>
      </c>
      <c r="EXP27" s="700">
        <f>-IF(EXP11=1900,0,Capex!EXP322)</f>
        <v>0</v>
      </c>
      <c r="EXQ27" s="700">
        <f>-IF(EXQ11=1900,0,Capex!EXQ322)</f>
        <v>0</v>
      </c>
      <c r="EXR27" s="700">
        <f>-IF(EXR11=1900,0,Capex!EXR322)</f>
        <v>0</v>
      </c>
      <c r="EXS27" s="700">
        <f>-IF(EXS11=1900,0,Capex!EXS322)</f>
        <v>0</v>
      </c>
      <c r="EXT27" s="700">
        <f>-IF(EXT11=1900,0,Capex!EXT322)</f>
        <v>0</v>
      </c>
      <c r="EXU27" s="700">
        <f>-IF(EXU11=1900,0,Capex!EXU322)</f>
        <v>0</v>
      </c>
      <c r="EXV27" s="700">
        <f>-IF(EXV11=1900,0,Capex!EXV322)</f>
        <v>0</v>
      </c>
      <c r="EXW27" s="700">
        <f>-IF(EXW11=1900,0,Capex!EXW322)</f>
        <v>0</v>
      </c>
      <c r="EXX27" s="700">
        <f>-IF(EXX11=1900,0,Capex!EXX322)</f>
        <v>0</v>
      </c>
      <c r="EXY27" s="700">
        <f>-IF(EXY11=1900,0,Capex!EXY322)</f>
        <v>0</v>
      </c>
      <c r="EXZ27" s="700">
        <f>-IF(EXZ11=1900,0,Capex!EXZ322)</f>
        <v>0</v>
      </c>
      <c r="EYA27" s="700">
        <f>-IF(EYA11=1900,0,Capex!EYA322)</f>
        <v>0</v>
      </c>
      <c r="EYB27" s="700">
        <f>-IF(EYB11=1900,0,Capex!EYB322)</f>
        <v>0</v>
      </c>
      <c r="EYC27" s="700">
        <f>-IF(EYC11=1900,0,Capex!EYC322)</f>
        <v>0</v>
      </c>
      <c r="EYD27" s="700">
        <f>-IF(EYD11=1900,0,Capex!EYD322)</f>
        <v>0</v>
      </c>
      <c r="EYE27" s="700">
        <f>-IF(EYE11=1900,0,Capex!EYE322)</f>
        <v>0</v>
      </c>
      <c r="EYF27" s="700">
        <f>-IF(EYF11=1900,0,Capex!EYF322)</f>
        <v>0</v>
      </c>
      <c r="EYG27" s="700">
        <f>-IF(EYG11=1900,0,Capex!EYG322)</f>
        <v>0</v>
      </c>
      <c r="EYH27" s="700">
        <f>-IF(EYH11=1900,0,Capex!EYH322)</f>
        <v>0</v>
      </c>
      <c r="EYI27" s="700">
        <f>-IF(EYI11=1900,0,Capex!EYI322)</f>
        <v>0</v>
      </c>
      <c r="EYJ27" s="700">
        <f>-IF(EYJ11=1900,0,Capex!EYJ322)</f>
        <v>0</v>
      </c>
      <c r="EYK27" s="700">
        <f>-IF(EYK11=1900,0,Capex!EYK322)</f>
        <v>0</v>
      </c>
      <c r="EYL27" s="700">
        <f>-IF(EYL11=1900,0,Capex!EYL322)</f>
        <v>0</v>
      </c>
      <c r="EYM27" s="700">
        <f>-IF(EYM11=1900,0,Capex!EYM322)</f>
        <v>0</v>
      </c>
      <c r="EYN27" s="700">
        <f>-IF(EYN11=1900,0,Capex!EYN322)</f>
        <v>0</v>
      </c>
      <c r="EYO27" s="700">
        <f>-IF(EYO11=1900,0,Capex!EYO322)</f>
        <v>0</v>
      </c>
      <c r="EYP27" s="700">
        <f>-IF(EYP11=1900,0,Capex!EYP322)</f>
        <v>0</v>
      </c>
      <c r="EYQ27" s="700">
        <f>-IF(EYQ11=1900,0,Capex!EYQ322)</f>
        <v>0</v>
      </c>
      <c r="EYR27" s="700">
        <f>-IF(EYR11=1900,0,Capex!EYR322)</f>
        <v>0</v>
      </c>
      <c r="EYS27" s="700">
        <f>-IF(EYS11=1900,0,Capex!EYS322)</f>
        <v>0</v>
      </c>
      <c r="EYT27" s="700">
        <f>-IF(EYT11=1900,0,Capex!EYT322)</f>
        <v>0</v>
      </c>
      <c r="EYU27" s="700">
        <f>-IF(EYU11=1900,0,Capex!EYU322)</f>
        <v>0</v>
      </c>
      <c r="EYV27" s="700">
        <f>-IF(EYV11=1900,0,Capex!EYV322)</f>
        <v>0</v>
      </c>
      <c r="EYW27" s="700">
        <f>-IF(EYW11=1900,0,Capex!EYW322)</f>
        <v>0</v>
      </c>
      <c r="EYX27" s="700">
        <f>-IF(EYX11=1900,0,Capex!EYX322)</f>
        <v>0</v>
      </c>
      <c r="EYY27" s="700">
        <f>-IF(EYY11=1900,0,Capex!EYY322)</f>
        <v>0</v>
      </c>
      <c r="EYZ27" s="700">
        <f>-IF(EYZ11=1900,0,Capex!EYZ322)</f>
        <v>0</v>
      </c>
      <c r="EZA27" s="700">
        <f>-IF(EZA11=1900,0,Capex!EZA322)</f>
        <v>0</v>
      </c>
      <c r="EZB27" s="700">
        <f>-IF(EZB11=1900,0,Capex!EZB322)</f>
        <v>0</v>
      </c>
      <c r="EZC27" s="700">
        <f>-IF(EZC11=1900,0,Capex!EZC322)</f>
        <v>0</v>
      </c>
      <c r="EZD27" s="700">
        <f>-IF(EZD11=1900,0,Capex!EZD322)</f>
        <v>0</v>
      </c>
      <c r="EZE27" s="700">
        <f>-IF(EZE11=1900,0,Capex!EZE322)</f>
        <v>0</v>
      </c>
      <c r="EZF27" s="700">
        <f>-IF(EZF11=1900,0,Capex!EZF322)</f>
        <v>0</v>
      </c>
      <c r="EZG27" s="700">
        <f>-IF(EZG11=1900,0,Capex!EZG322)</f>
        <v>0</v>
      </c>
      <c r="EZH27" s="700">
        <f>-IF(EZH11=1900,0,Capex!EZH322)</f>
        <v>0</v>
      </c>
      <c r="EZI27" s="700">
        <f>-IF(EZI11=1900,0,Capex!EZI322)</f>
        <v>0</v>
      </c>
      <c r="EZJ27" s="700">
        <f>-IF(EZJ11=1900,0,Capex!EZJ322)</f>
        <v>0</v>
      </c>
      <c r="EZK27" s="700">
        <f>-IF(EZK11=1900,0,Capex!EZK322)</f>
        <v>0</v>
      </c>
      <c r="EZL27" s="700">
        <f>-IF(EZL11=1900,0,Capex!EZL322)</f>
        <v>0</v>
      </c>
      <c r="EZM27" s="700">
        <f>-IF(EZM11=1900,0,Capex!EZM322)</f>
        <v>0</v>
      </c>
      <c r="EZN27" s="700">
        <f>-IF(EZN11=1900,0,Capex!EZN322)</f>
        <v>0</v>
      </c>
      <c r="EZO27" s="700">
        <f>-IF(EZO11=1900,0,Capex!EZO322)</f>
        <v>0</v>
      </c>
      <c r="EZP27" s="700">
        <f>-IF(EZP11=1900,0,Capex!EZP322)</f>
        <v>0</v>
      </c>
      <c r="EZQ27" s="700">
        <f>-IF(EZQ11=1900,0,Capex!EZQ322)</f>
        <v>0</v>
      </c>
      <c r="EZR27" s="700">
        <f>-IF(EZR11=1900,0,Capex!EZR322)</f>
        <v>0</v>
      </c>
      <c r="EZS27" s="700">
        <f>-IF(EZS11=1900,0,Capex!EZS322)</f>
        <v>0</v>
      </c>
      <c r="EZT27" s="700">
        <f>-IF(EZT11=1900,0,Capex!EZT322)</f>
        <v>0</v>
      </c>
      <c r="EZU27" s="700">
        <f>-IF(EZU11=1900,0,Capex!EZU322)</f>
        <v>0</v>
      </c>
      <c r="EZV27" s="700">
        <f>-IF(EZV11=1900,0,Capex!EZV322)</f>
        <v>0</v>
      </c>
      <c r="EZW27" s="700">
        <f>-IF(EZW11=1900,0,Capex!EZW322)</f>
        <v>0</v>
      </c>
      <c r="EZX27" s="700">
        <f>-IF(EZX11=1900,0,Capex!EZX322)</f>
        <v>0</v>
      </c>
      <c r="EZY27" s="700">
        <f>-IF(EZY11=1900,0,Capex!EZY322)</f>
        <v>0</v>
      </c>
      <c r="EZZ27" s="700">
        <f>-IF(EZZ11=1900,0,Capex!EZZ322)</f>
        <v>0</v>
      </c>
      <c r="FAA27" s="700">
        <f>-IF(FAA11=1900,0,Capex!FAA322)</f>
        <v>0</v>
      </c>
      <c r="FAB27" s="700">
        <f>-IF(FAB11=1900,0,Capex!FAB322)</f>
        <v>0</v>
      </c>
      <c r="FAC27" s="700">
        <f>-IF(FAC11=1900,0,Capex!FAC322)</f>
        <v>0</v>
      </c>
      <c r="FAD27" s="700">
        <f>-IF(FAD11=1900,0,Capex!FAD322)</f>
        <v>0</v>
      </c>
      <c r="FAE27" s="700">
        <f>-IF(FAE11=1900,0,Capex!FAE322)</f>
        <v>0</v>
      </c>
      <c r="FAF27" s="700">
        <f>-IF(FAF11=1900,0,Capex!FAF322)</f>
        <v>0</v>
      </c>
      <c r="FAG27" s="700">
        <f>-IF(FAG11=1900,0,Capex!FAG322)</f>
        <v>0</v>
      </c>
      <c r="FAH27" s="700">
        <f>-IF(FAH11=1900,0,Capex!FAH322)</f>
        <v>0</v>
      </c>
      <c r="FAI27" s="700">
        <f>-IF(FAI11=1900,0,Capex!FAI322)</f>
        <v>0</v>
      </c>
      <c r="FAJ27" s="700">
        <f>-IF(FAJ11=1900,0,Capex!FAJ322)</f>
        <v>0</v>
      </c>
      <c r="FAK27" s="700">
        <f>-IF(FAK11=1900,0,Capex!FAK322)</f>
        <v>0</v>
      </c>
      <c r="FAL27" s="700">
        <f>-IF(FAL11=1900,0,Capex!FAL322)</f>
        <v>0</v>
      </c>
      <c r="FAM27" s="700">
        <f>-IF(FAM11=1900,0,Capex!FAM322)</f>
        <v>0</v>
      </c>
      <c r="FAN27" s="700">
        <f>-IF(FAN11=1900,0,Capex!FAN322)</f>
        <v>0</v>
      </c>
      <c r="FAO27" s="700">
        <f>-IF(FAO11=1900,0,Capex!FAO322)</f>
        <v>0</v>
      </c>
      <c r="FAP27" s="700">
        <f>-IF(FAP11=1900,0,Capex!FAP322)</f>
        <v>0</v>
      </c>
      <c r="FAQ27" s="700">
        <f>-IF(FAQ11=1900,0,Capex!FAQ322)</f>
        <v>0</v>
      </c>
      <c r="FAR27" s="700">
        <f>-IF(FAR11=1900,0,Capex!FAR322)</f>
        <v>0</v>
      </c>
      <c r="FAS27" s="700">
        <f>-IF(FAS11=1900,0,Capex!FAS322)</f>
        <v>0</v>
      </c>
      <c r="FAT27" s="700">
        <f>-IF(FAT11=1900,0,Capex!FAT322)</f>
        <v>0</v>
      </c>
      <c r="FAU27" s="700">
        <f>-IF(FAU11=1900,0,Capex!FAU322)</f>
        <v>0</v>
      </c>
      <c r="FAV27" s="700">
        <f>-IF(FAV11=1900,0,Capex!FAV322)</f>
        <v>0</v>
      </c>
      <c r="FAW27" s="700">
        <f>-IF(FAW11=1900,0,Capex!FAW322)</f>
        <v>0</v>
      </c>
      <c r="FAX27" s="700">
        <f>-IF(FAX11=1900,0,Capex!FAX322)</f>
        <v>0</v>
      </c>
      <c r="FAY27" s="700">
        <f>-IF(FAY11=1900,0,Capex!FAY322)</f>
        <v>0</v>
      </c>
      <c r="FAZ27" s="700">
        <f>-IF(FAZ11=1900,0,Capex!FAZ322)</f>
        <v>0</v>
      </c>
      <c r="FBA27" s="700">
        <f>-IF(FBA11=1900,0,Capex!FBA322)</f>
        <v>0</v>
      </c>
      <c r="FBB27" s="700">
        <f>-IF(FBB11=1900,0,Capex!FBB322)</f>
        <v>0</v>
      </c>
      <c r="FBC27" s="700">
        <f>-IF(FBC11=1900,0,Capex!FBC322)</f>
        <v>0</v>
      </c>
      <c r="FBD27" s="700">
        <f>-IF(FBD11=1900,0,Capex!FBD322)</f>
        <v>0</v>
      </c>
      <c r="FBE27" s="700">
        <f>-IF(FBE11=1900,0,Capex!FBE322)</f>
        <v>0</v>
      </c>
      <c r="FBF27" s="700">
        <f>-IF(FBF11=1900,0,Capex!FBF322)</f>
        <v>0</v>
      </c>
      <c r="FBG27" s="700">
        <f>-IF(FBG11=1900,0,Capex!FBG322)</f>
        <v>0</v>
      </c>
      <c r="FBH27" s="700">
        <f>-IF(FBH11=1900,0,Capex!FBH322)</f>
        <v>0</v>
      </c>
      <c r="FBI27" s="700">
        <f>-IF(FBI11=1900,0,Capex!FBI322)</f>
        <v>0</v>
      </c>
      <c r="FBJ27" s="700">
        <f>-IF(FBJ11=1900,0,Capex!FBJ322)</f>
        <v>0</v>
      </c>
      <c r="FBK27" s="700">
        <f>-IF(FBK11=1900,0,Capex!FBK322)</f>
        <v>0</v>
      </c>
      <c r="FBL27" s="700">
        <f>-IF(FBL11=1900,0,Capex!FBL322)</f>
        <v>0</v>
      </c>
      <c r="FBM27" s="700">
        <f>-IF(FBM11=1900,0,Capex!FBM322)</f>
        <v>0</v>
      </c>
      <c r="FBN27" s="700">
        <f>-IF(FBN11=1900,0,Capex!FBN322)</f>
        <v>0</v>
      </c>
      <c r="FBO27" s="700">
        <f>-IF(FBO11=1900,0,Capex!FBO322)</f>
        <v>0</v>
      </c>
      <c r="FBP27" s="700">
        <f>-IF(FBP11=1900,0,Capex!FBP322)</f>
        <v>0</v>
      </c>
      <c r="FBQ27" s="700">
        <f>-IF(FBQ11=1900,0,Capex!FBQ322)</f>
        <v>0</v>
      </c>
      <c r="FBR27" s="700">
        <f>-IF(FBR11=1900,0,Capex!FBR322)</f>
        <v>0</v>
      </c>
      <c r="FBS27" s="700">
        <f>-IF(FBS11=1900,0,Capex!FBS322)</f>
        <v>0</v>
      </c>
      <c r="FBT27" s="700">
        <f>-IF(FBT11=1900,0,Capex!FBT322)</f>
        <v>0</v>
      </c>
      <c r="FBU27" s="700">
        <f>-IF(FBU11=1900,0,Capex!FBU322)</f>
        <v>0</v>
      </c>
      <c r="FBV27" s="700">
        <f>-IF(FBV11=1900,0,Capex!FBV322)</f>
        <v>0</v>
      </c>
      <c r="FBW27" s="700">
        <f>-IF(FBW11=1900,0,Capex!FBW322)</f>
        <v>0</v>
      </c>
      <c r="FBX27" s="700">
        <f>-IF(FBX11=1900,0,Capex!FBX322)</f>
        <v>0</v>
      </c>
      <c r="FBY27" s="700">
        <f>-IF(FBY11=1900,0,Capex!FBY322)</f>
        <v>0</v>
      </c>
      <c r="FBZ27" s="700">
        <f>-IF(FBZ11=1900,0,Capex!FBZ322)</f>
        <v>0</v>
      </c>
      <c r="FCA27" s="700">
        <f>-IF(FCA11=1900,0,Capex!FCA322)</f>
        <v>0</v>
      </c>
      <c r="FCB27" s="700">
        <f>-IF(FCB11=1900,0,Capex!FCB322)</f>
        <v>0</v>
      </c>
      <c r="FCC27" s="700">
        <f>-IF(FCC11=1900,0,Capex!FCC322)</f>
        <v>0</v>
      </c>
      <c r="FCD27" s="700">
        <f>-IF(FCD11=1900,0,Capex!FCD322)</f>
        <v>0</v>
      </c>
      <c r="FCE27" s="700">
        <f>-IF(FCE11=1900,0,Capex!FCE322)</f>
        <v>0</v>
      </c>
      <c r="FCF27" s="700">
        <f>-IF(FCF11=1900,0,Capex!FCF322)</f>
        <v>0</v>
      </c>
      <c r="FCG27" s="700">
        <f>-IF(FCG11=1900,0,Capex!FCG322)</f>
        <v>0</v>
      </c>
      <c r="FCH27" s="700">
        <f>-IF(FCH11=1900,0,Capex!FCH322)</f>
        <v>0</v>
      </c>
      <c r="FCI27" s="700">
        <f>-IF(FCI11=1900,0,Capex!FCI322)</f>
        <v>0</v>
      </c>
      <c r="FCJ27" s="700">
        <f>-IF(FCJ11=1900,0,Capex!FCJ322)</f>
        <v>0</v>
      </c>
      <c r="FCK27" s="700">
        <f>-IF(FCK11=1900,0,Capex!FCK322)</f>
        <v>0</v>
      </c>
      <c r="FCL27" s="700">
        <f>-IF(FCL11=1900,0,Capex!FCL322)</f>
        <v>0</v>
      </c>
      <c r="FCM27" s="700">
        <f>-IF(FCM11=1900,0,Capex!FCM322)</f>
        <v>0</v>
      </c>
      <c r="FCN27" s="700">
        <f>-IF(FCN11=1900,0,Capex!FCN322)</f>
        <v>0</v>
      </c>
      <c r="FCO27" s="700">
        <f>-IF(FCO11=1900,0,Capex!FCO322)</f>
        <v>0</v>
      </c>
      <c r="FCP27" s="700">
        <f>-IF(FCP11=1900,0,Capex!FCP322)</f>
        <v>0</v>
      </c>
      <c r="FCQ27" s="700">
        <f>-IF(FCQ11=1900,0,Capex!FCQ322)</f>
        <v>0</v>
      </c>
      <c r="FCR27" s="700">
        <f>-IF(FCR11=1900,0,Capex!FCR322)</f>
        <v>0</v>
      </c>
      <c r="FCS27" s="700">
        <f>-IF(FCS11=1900,0,Capex!FCS322)</f>
        <v>0</v>
      </c>
      <c r="FCT27" s="700">
        <f>-IF(FCT11=1900,0,Capex!FCT322)</f>
        <v>0</v>
      </c>
      <c r="FCU27" s="700">
        <f>-IF(FCU11=1900,0,Capex!FCU322)</f>
        <v>0</v>
      </c>
      <c r="FCV27" s="700">
        <f>-IF(FCV11=1900,0,Capex!FCV322)</f>
        <v>0</v>
      </c>
      <c r="FCW27" s="700">
        <f>-IF(FCW11=1900,0,Capex!FCW322)</f>
        <v>0</v>
      </c>
      <c r="FCX27" s="700">
        <f>-IF(FCX11=1900,0,Capex!FCX322)</f>
        <v>0</v>
      </c>
      <c r="FCY27" s="700">
        <f>-IF(FCY11=1900,0,Capex!FCY322)</f>
        <v>0</v>
      </c>
      <c r="FCZ27" s="700">
        <f>-IF(FCZ11=1900,0,Capex!FCZ322)</f>
        <v>0</v>
      </c>
      <c r="FDA27" s="700">
        <f>-IF(FDA11=1900,0,Capex!FDA322)</f>
        <v>0</v>
      </c>
      <c r="FDB27" s="700">
        <f>-IF(FDB11=1900,0,Capex!FDB322)</f>
        <v>0</v>
      </c>
      <c r="FDC27" s="700">
        <f>-IF(FDC11=1900,0,Capex!FDC322)</f>
        <v>0</v>
      </c>
      <c r="FDD27" s="700">
        <f>-IF(FDD11=1900,0,Capex!FDD322)</f>
        <v>0</v>
      </c>
      <c r="FDE27" s="700">
        <f>-IF(FDE11=1900,0,Capex!FDE322)</f>
        <v>0</v>
      </c>
      <c r="FDF27" s="700">
        <f>-IF(FDF11=1900,0,Capex!FDF322)</f>
        <v>0</v>
      </c>
      <c r="FDG27" s="700">
        <f>-IF(FDG11=1900,0,Capex!FDG322)</f>
        <v>0</v>
      </c>
      <c r="FDH27" s="700">
        <f>-IF(FDH11=1900,0,Capex!FDH322)</f>
        <v>0</v>
      </c>
      <c r="FDI27" s="700">
        <f>-IF(FDI11=1900,0,Capex!FDI322)</f>
        <v>0</v>
      </c>
      <c r="FDJ27" s="700">
        <f>-IF(FDJ11=1900,0,Capex!FDJ322)</f>
        <v>0</v>
      </c>
      <c r="FDK27" s="700">
        <f>-IF(FDK11=1900,0,Capex!FDK322)</f>
        <v>0</v>
      </c>
      <c r="FDL27" s="700">
        <f>-IF(FDL11=1900,0,Capex!FDL322)</f>
        <v>0</v>
      </c>
      <c r="FDM27" s="700">
        <f>-IF(FDM11=1900,0,Capex!FDM322)</f>
        <v>0</v>
      </c>
      <c r="FDN27" s="700">
        <f>-IF(FDN11=1900,0,Capex!FDN322)</f>
        <v>0</v>
      </c>
      <c r="FDO27" s="700">
        <f>-IF(FDO11=1900,0,Capex!FDO322)</f>
        <v>0</v>
      </c>
      <c r="FDP27" s="700">
        <f>-IF(FDP11=1900,0,Capex!FDP322)</f>
        <v>0</v>
      </c>
      <c r="FDQ27" s="700">
        <f>-IF(FDQ11=1900,0,Capex!FDQ322)</f>
        <v>0</v>
      </c>
      <c r="FDR27" s="700">
        <f>-IF(FDR11=1900,0,Capex!FDR322)</f>
        <v>0</v>
      </c>
      <c r="FDS27" s="700">
        <f>-IF(FDS11=1900,0,Capex!FDS322)</f>
        <v>0</v>
      </c>
      <c r="FDT27" s="700">
        <f>-IF(FDT11=1900,0,Capex!FDT322)</f>
        <v>0</v>
      </c>
      <c r="FDU27" s="700">
        <f>-IF(FDU11=1900,0,Capex!FDU322)</f>
        <v>0</v>
      </c>
      <c r="FDV27" s="700">
        <f>-IF(FDV11=1900,0,Capex!FDV322)</f>
        <v>0</v>
      </c>
      <c r="FDW27" s="700">
        <f>-IF(FDW11=1900,0,Capex!FDW322)</f>
        <v>0</v>
      </c>
      <c r="FDX27" s="700">
        <f>-IF(FDX11=1900,0,Capex!FDX322)</f>
        <v>0</v>
      </c>
      <c r="FDY27" s="700">
        <f>-IF(FDY11=1900,0,Capex!FDY322)</f>
        <v>0</v>
      </c>
      <c r="FDZ27" s="700">
        <f>-IF(FDZ11=1900,0,Capex!FDZ322)</f>
        <v>0</v>
      </c>
      <c r="FEA27" s="700">
        <f>-IF(FEA11=1900,0,Capex!FEA322)</f>
        <v>0</v>
      </c>
      <c r="FEB27" s="700">
        <f>-IF(FEB11=1900,0,Capex!FEB322)</f>
        <v>0</v>
      </c>
      <c r="FEC27" s="700">
        <f>-IF(FEC11=1900,0,Capex!FEC322)</f>
        <v>0</v>
      </c>
      <c r="FED27" s="700">
        <f>-IF(FED11=1900,0,Capex!FED322)</f>
        <v>0</v>
      </c>
      <c r="FEE27" s="700">
        <f>-IF(FEE11=1900,0,Capex!FEE322)</f>
        <v>0</v>
      </c>
      <c r="FEF27" s="700">
        <f>-IF(FEF11=1900,0,Capex!FEF322)</f>
        <v>0</v>
      </c>
      <c r="FEG27" s="700">
        <f>-IF(FEG11=1900,0,Capex!FEG322)</f>
        <v>0</v>
      </c>
      <c r="FEH27" s="700">
        <f>-IF(FEH11=1900,0,Capex!FEH322)</f>
        <v>0</v>
      </c>
      <c r="FEI27" s="700">
        <f>-IF(FEI11=1900,0,Capex!FEI322)</f>
        <v>0</v>
      </c>
      <c r="FEJ27" s="700">
        <f>-IF(FEJ11=1900,0,Capex!FEJ322)</f>
        <v>0</v>
      </c>
      <c r="FEK27" s="700">
        <f>-IF(FEK11=1900,0,Capex!FEK322)</f>
        <v>0</v>
      </c>
      <c r="FEL27" s="700">
        <f>-IF(FEL11=1900,0,Capex!FEL322)</f>
        <v>0</v>
      </c>
      <c r="FEM27" s="700">
        <f>-IF(FEM11=1900,0,Capex!FEM322)</f>
        <v>0</v>
      </c>
      <c r="FEN27" s="700">
        <f>-IF(FEN11=1900,0,Capex!FEN322)</f>
        <v>0</v>
      </c>
      <c r="FEO27" s="700">
        <f>-IF(FEO11=1900,0,Capex!FEO322)</f>
        <v>0</v>
      </c>
      <c r="FEP27" s="700">
        <f>-IF(FEP11=1900,0,Capex!FEP322)</f>
        <v>0</v>
      </c>
      <c r="FEQ27" s="700">
        <f>-IF(FEQ11=1900,0,Capex!FEQ322)</f>
        <v>0</v>
      </c>
      <c r="FER27" s="700">
        <f>-IF(FER11=1900,0,Capex!FER322)</f>
        <v>0</v>
      </c>
      <c r="FES27" s="700">
        <f>-IF(FES11=1900,0,Capex!FES322)</f>
        <v>0</v>
      </c>
      <c r="FET27" s="700">
        <f>-IF(FET11=1900,0,Capex!FET322)</f>
        <v>0</v>
      </c>
      <c r="FEU27" s="700">
        <f>-IF(FEU11=1900,0,Capex!FEU322)</f>
        <v>0</v>
      </c>
      <c r="FEV27" s="700">
        <f>-IF(FEV11=1900,0,Capex!FEV322)</f>
        <v>0</v>
      </c>
      <c r="FEW27" s="700">
        <f>-IF(FEW11=1900,0,Capex!FEW322)</f>
        <v>0</v>
      </c>
      <c r="FEX27" s="700">
        <f>-IF(FEX11=1900,0,Capex!FEX322)</f>
        <v>0</v>
      </c>
      <c r="FEY27" s="700">
        <f>-IF(FEY11=1900,0,Capex!FEY322)</f>
        <v>0</v>
      </c>
      <c r="FEZ27" s="700">
        <f>-IF(FEZ11=1900,0,Capex!FEZ322)</f>
        <v>0</v>
      </c>
      <c r="FFA27" s="700">
        <f>-IF(FFA11=1900,0,Capex!FFA322)</f>
        <v>0</v>
      </c>
      <c r="FFB27" s="700">
        <f>-IF(FFB11=1900,0,Capex!FFB322)</f>
        <v>0</v>
      </c>
      <c r="FFC27" s="700">
        <f>-IF(FFC11=1900,0,Capex!FFC322)</f>
        <v>0</v>
      </c>
      <c r="FFD27" s="700">
        <f>-IF(FFD11=1900,0,Capex!FFD322)</f>
        <v>0</v>
      </c>
      <c r="FFE27" s="700">
        <f>-IF(FFE11=1900,0,Capex!FFE322)</f>
        <v>0</v>
      </c>
      <c r="FFF27" s="700">
        <f>-IF(FFF11=1900,0,Capex!FFF322)</f>
        <v>0</v>
      </c>
      <c r="FFG27" s="700">
        <f>-IF(FFG11=1900,0,Capex!FFG322)</f>
        <v>0</v>
      </c>
      <c r="FFH27" s="700">
        <f>-IF(FFH11=1900,0,Capex!FFH322)</f>
        <v>0</v>
      </c>
      <c r="FFI27" s="700">
        <f>-IF(FFI11=1900,0,Capex!FFI322)</f>
        <v>0</v>
      </c>
      <c r="FFJ27" s="700">
        <f>-IF(FFJ11=1900,0,Capex!FFJ322)</f>
        <v>0</v>
      </c>
      <c r="FFK27" s="700">
        <f>-IF(FFK11=1900,0,Capex!FFK322)</f>
        <v>0</v>
      </c>
      <c r="FFL27" s="700">
        <f>-IF(FFL11=1900,0,Capex!FFL322)</f>
        <v>0</v>
      </c>
      <c r="FFM27" s="700">
        <f>-IF(FFM11=1900,0,Capex!FFM322)</f>
        <v>0</v>
      </c>
      <c r="FFN27" s="700">
        <f>-IF(FFN11=1900,0,Capex!FFN322)</f>
        <v>0</v>
      </c>
      <c r="FFO27" s="700">
        <f>-IF(FFO11=1900,0,Capex!FFO322)</f>
        <v>0</v>
      </c>
      <c r="FFP27" s="700">
        <f>-IF(FFP11=1900,0,Capex!FFP322)</f>
        <v>0</v>
      </c>
      <c r="FFQ27" s="700">
        <f>-IF(FFQ11=1900,0,Capex!FFQ322)</f>
        <v>0</v>
      </c>
      <c r="FFR27" s="700">
        <f>-IF(FFR11=1900,0,Capex!FFR322)</f>
        <v>0</v>
      </c>
      <c r="FFS27" s="700">
        <f>-IF(FFS11=1900,0,Capex!FFS322)</f>
        <v>0</v>
      </c>
      <c r="FFT27" s="700">
        <f>-IF(FFT11=1900,0,Capex!FFT322)</f>
        <v>0</v>
      </c>
      <c r="FFU27" s="700">
        <f>-IF(FFU11=1900,0,Capex!FFU322)</f>
        <v>0</v>
      </c>
      <c r="FFV27" s="700">
        <f>-IF(FFV11=1900,0,Capex!FFV322)</f>
        <v>0</v>
      </c>
      <c r="FFW27" s="700">
        <f>-IF(FFW11=1900,0,Capex!FFW322)</f>
        <v>0</v>
      </c>
      <c r="FFX27" s="700">
        <f>-IF(FFX11=1900,0,Capex!FFX322)</f>
        <v>0</v>
      </c>
      <c r="FFY27" s="700">
        <f>-IF(FFY11=1900,0,Capex!FFY322)</f>
        <v>0</v>
      </c>
      <c r="FFZ27" s="700">
        <f>-IF(FFZ11=1900,0,Capex!FFZ322)</f>
        <v>0</v>
      </c>
      <c r="FGA27" s="700">
        <f>-IF(FGA11=1900,0,Capex!FGA322)</f>
        <v>0</v>
      </c>
      <c r="FGB27" s="700">
        <f>-IF(FGB11=1900,0,Capex!FGB322)</f>
        <v>0</v>
      </c>
      <c r="FGC27" s="700">
        <f>-IF(FGC11=1900,0,Capex!FGC322)</f>
        <v>0</v>
      </c>
      <c r="FGD27" s="700">
        <f>-IF(FGD11=1900,0,Capex!FGD322)</f>
        <v>0</v>
      </c>
      <c r="FGE27" s="700">
        <f>-IF(FGE11=1900,0,Capex!FGE322)</f>
        <v>0</v>
      </c>
      <c r="FGF27" s="700">
        <f>-IF(FGF11=1900,0,Capex!FGF322)</f>
        <v>0</v>
      </c>
      <c r="FGG27" s="700">
        <f>-IF(FGG11=1900,0,Capex!FGG322)</f>
        <v>0</v>
      </c>
      <c r="FGH27" s="700">
        <f>-IF(FGH11=1900,0,Capex!FGH322)</f>
        <v>0</v>
      </c>
      <c r="FGI27" s="700">
        <f>-IF(FGI11=1900,0,Capex!FGI322)</f>
        <v>0</v>
      </c>
      <c r="FGJ27" s="700">
        <f>-IF(FGJ11=1900,0,Capex!FGJ322)</f>
        <v>0</v>
      </c>
      <c r="FGK27" s="700">
        <f>-IF(FGK11=1900,0,Capex!FGK322)</f>
        <v>0</v>
      </c>
      <c r="FGL27" s="700">
        <f>-IF(FGL11=1900,0,Capex!FGL322)</f>
        <v>0</v>
      </c>
      <c r="FGM27" s="700">
        <f>-IF(FGM11=1900,0,Capex!FGM322)</f>
        <v>0</v>
      </c>
      <c r="FGN27" s="700">
        <f>-IF(FGN11=1900,0,Capex!FGN322)</f>
        <v>0</v>
      </c>
      <c r="FGO27" s="700">
        <f>-IF(FGO11=1900,0,Capex!FGO322)</f>
        <v>0</v>
      </c>
      <c r="FGP27" s="700">
        <f>-IF(FGP11=1900,0,Capex!FGP322)</f>
        <v>0</v>
      </c>
      <c r="FGQ27" s="700">
        <f>-IF(FGQ11=1900,0,Capex!FGQ322)</f>
        <v>0</v>
      </c>
      <c r="FGR27" s="700">
        <f>-IF(FGR11=1900,0,Capex!FGR322)</f>
        <v>0</v>
      </c>
      <c r="FGS27" s="700">
        <f>-IF(FGS11=1900,0,Capex!FGS322)</f>
        <v>0</v>
      </c>
      <c r="FGT27" s="700">
        <f>-IF(FGT11=1900,0,Capex!FGT322)</f>
        <v>0</v>
      </c>
      <c r="FGU27" s="700">
        <f>-IF(FGU11=1900,0,Capex!FGU322)</f>
        <v>0</v>
      </c>
      <c r="FGV27" s="700">
        <f>-IF(FGV11=1900,0,Capex!FGV322)</f>
        <v>0</v>
      </c>
      <c r="FGW27" s="700">
        <f>-IF(FGW11=1900,0,Capex!FGW322)</f>
        <v>0</v>
      </c>
      <c r="FGX27" s="700">
        <f>-IF(FGX11=1900,0,Capex!FGX322)</f>
        <v>0</v>
      </c>
      <c r="FGY27" s="700">
        <f>-IF(FGY11=1900,0,Capex!FGY322)</f>
        <v>0</v>
      </c>
      <c r="FGZ27" s="700">
        <f>-IF(FGZ11=1900,0,Capex!FGZ322)</f>
        <v>0</v>
      </c>
      <c r="FHA27" s="700">
        <f>-IF(FHA11=1900,0,Capex!FHA322)</f>
        <v>0</v>
      </c>
      <c r="FHB27" s="700">
        <f>-IF(FHB11=1900,0,Capex!FHB322)</f>
        <v>0</v>
      </c>
      <c r="FHC27" s="700">
        <f>-IF(FHC11=1900,0,Capex!FHC322)</f>
        <v>0</v>
      </c>
      <c r="FHD27" s="700">
        <f>-IF(FHD11=1900,0,Capex!FHD322)</f>
        <v>0</v>
      </c>
      <c r="FHE27" s="700">
        <f>-IF(FHE11=1900,0,Capex!FHE322)</f>
        <v>0</v>
      </c>
      <c r="FHF27" s="700">
        <f>-IF(FHF11=1900,0,Capex!FHF322)</f>
        <v>0</v>
      </c>
      <c r="FHG27" s="700">
        <f>-IF(FHG11=1900,0,Capex!FHG322)</f>
        <v>0</v>
      </c>
      <c r="FHH27" s="700">
        <f>-IF(FHH11=1900,0,Capex!FHH322)</f>
        <v>0</v>
      </c>
      <c r="FHI27" s="700">
        <f>-IF(FHI11=1900,0,Capex!FHI322)</f>
        <v>0</v>
      </c>
      <c r="FHJ27" s="700">
        <f>-IF(FHJ11=1900,0,Capex!FHJ322)</f>
        <v>0</v>
      </c>
      <c r="FHK27" s="700">
        <f>-IF(FHK11=1900,0,Capex!FHK322)</f>
        <v>0</v>
      </c>
      <c r="FHL27" s="700">
        <f>-IF(FHL11=1900,0,Capex!FHL322)</f>
        <v>0</v>
      </c>
      <c r="FHM27" s="700">
        <f>-IF(FHM11=1900,0,Capex!FHM322)</f>
        <v>0</v>
      </c>
      <c r="FHN27" s="700">
        <f>-IF(FHN11=1900,0,Capex!FHN322)</f>
        <v>0</v>
      </c>
      <c r="FHO27" s="700">
        <f>-IF(FHO11=1900,0,Capex!FHO322)</f>
        <v>0</v>
      </c>
      <c r="FHP27" s="700">
        <f>-IF(FHP11=1900,0,Capex!FHP322)</f>
        <v>0</v>
      </c>
      <c r="FHQ27" s="700">
        <f>-IF(FHQ11=1900,0,Capex!FHQ322)</f>
        <v>0</v>
      </c>
      <c r="FHR27" s="700">
        <f>-IF(FHR11=1900,0,Capex!FHR322)</f>
        <v>0</v>
      </c>
      <c r="FHS27" s="700">
        <f>-IF(FHS11=1900,0,Capex!FHS322)</f>
        <v>0</v>
      </c>
      <c r="FHT27" s="700">
        <f>-IF(FHT11=1900,0,Capex!FHT322)</f>
        <v>0</v>
      </c>
      <c r="FHU27" s="700">
        <f>-IF(FHU11=1900,0,Capex!FHU322)</f>
        <v>0</v>
      </c>
      <c r="FHV27" s="700">
        <f>-IF(FHV11=1900,0,Capex!FHV322)</f>
        <v>0</v>
      </c>
      <c r="FHW27" s="700">
        <f>-IF(FHW11=1900,0,Capex!FHW322)</f>
        <v>0</v>
      </c>
      <c r="FHX27" s="700">
        <f>-IF(FHX11=1900,0,Capex!FHX322)</f>
        <v>0</v>
      </c>
      <c r="FHY27" s="700">
        <f>-IF(FHY11=1900,0,Capex!FHY322)</f>
        <v>0</v>
      </c>
      <c r="FHZ27" s="700">
        <f>-IF(FHZ11=1900,0,Capex!FHZ322)</f>
        <v>0</v>
      </c>
      <c r="FIA27" s="700">
        <f>-IF(FIA11=1900,0,Capex!FIA322)</f>
        <v>0</v>
      </c>
      <c r="FIB27" s="700">
        <f>-IF(FIB11=1900,0,Capex!FIB322)</f>
        <v>0</v>
      </c>
      <c r="FIC27" s="700">
        <f>-IF(FIC11=1900,0,Capex!FIC322)</f>
        <v>0</v>
      </c>
      <c r="FID27" s="700">
        <f>-IF(FID11=1900,0,Capex!FID322)</f>
        <v>0</v>
      </c>
      <c r="FIE27" s="700">
        <f>-IF(FIE11=1900,0,Capex!FIE322)</f>
        <v>0</v>
      </c>
      <c r="FIF27" s="700">
        <f>-IF(FIF11=1900,0,Capex!FIF322)</f>
        <v>0</v>
      </c>
      <c r="FIG27" s="700">
        <f>-IF(FIG11=1900,0,Capex!FIG322)</f>
        <v>0</v>
      </c>
      <c r="FIH27" s="700">
        <f>-IF(FIH11=1900,0,Capex!FIH322)</f>
        <v>0</v>
      </c>
      <c r="FII27" s="700">
        <f>-IF(FII11=1900,0,Capex!FII322)</f>
        <v>0</v>
      </c>
      <c r="FIJ27" s="700">
        <f>-IF(FIJ11=1900,0,Capex!FIJ322)</f>
        <v>0</v>
      </c>
      <c r="FIK27" s="700">
        <f>-IF(FIK11=1900,0,Capex!FIK322)</f>
        <v>0</v>
      </c>
      <c r="FIL27" s="700">
        <f>-IF(FIL11=1900,0,Capex!FIL322)</f>
        <v>0</v>
      </c>
      <c r="FIM27" s="700">
        <f>-IF(FIM11=1900,0,Capex!FIM322)</f>
        <v>0</v>
      </c>
      <c r="FIN27" s="700">
        <f>-IF(FIN11=1900,0,Capex!FIN322)</f>
        <v>0</v>
      </c>
      <c r="FIO27" s="700">
        <f>-IF(FIO11=1900,0,Capex!FIO322)</f>
        <v>0</v>
      </c>
      <c r="FIP27" s="700">
        <f>-IF(FIP11=1900,0,Capex!FIP322)</f>
        <v>0</v>
      </c>
      <c r="FIQ27" s="700">
        <f>-IF(FIQ11=1900,0,Capex!FIQ322)</f>
        <v>0</v>
      </c>
      <c r="FIR27" s="700">
        <f>-IF(FIR11=1900,0,Capex!FIR322)</f>
        <v>0</v>
      </c>
      <c r="FIS27" s="700">
        <f>-IF(FIS11=1900,0,Capex!FIS322)</f>
        <v>0</v>
      </c>
      <c r="FIT27" s="700">
        <f>-IF(FIT11=1900,0,Capex!FIT322)</f>
        <v>0</v>
      </c>
      <c r="FIU27" s="700">
        <f>-IF(FIU11=1900,0,Capex!FIU322)</f>
        <v>0</v>
      </c>
      <c r="FIV27" s="700">
        <f>-IF(FIV11=1900,0,Capex!FIV322)</f>
        <v>0</v>
      </c>
      <c r="FIW27" s="700">
        <f>-IF(FIW11=1900,0,Capex!FIW322)</f>
        <v>0</v>
      </c>
      <c r="FIX27" s="700">
        <f>-IF(FIX11=1900,0,Capex!FIX322)</f>
        <v>0</v>
      </c>
      <c r="FIY27" s="700">
        <f>-IF(FIY11=1900,0,Capex!FIY322)</f>
        <v>0</v>
      </c>
      <c r="FIZ27" s="700">
        <f>-IF(FIZ11=1900,0,Capex!FIZ322)</f>
        <v>0</v>
      </c>
      <c r="FJA27" s="700">
        <f>-IF(FJA11=1900,0,Capex!FJA322)</f>
        <v>0</v>
      </c>
      <c r="FJB27" s="700">
        <f>-IF(FJB11=1900,0,Capex!FJB322)</f>
        <v>0</v>
      </c>
      <c r="FJC27" s="700">
        <f>-IF(FJC11=1900,0,Capex!FJC322)</f>
        <v>0</v>
      </c>
      <c r="FJD27" s="700">
        <f>-IF(FJD11=1900,0,Capex!FJD322)</f>
        <v>0</v>
      </c>
      <c r="FJE27" s="700">
        <f>-IF(FJE11=1900,0,Capex!FJE322)</f>
        <v>0</v>
      </c>
      <c r="FJF27" s="700">
        <f>-IF(FJF11=1900,0,Capex!FJF322)</f>
        <v>0</v>
      </c>
      <c r="FJG27" s="700">
        <f>-IF(FJG11=1900,0,Capex!FJG322)</f>
        <v>0</v>
      </c>
      <c r="FJH27" s="700">
        <f>-IF(FJH11=1900,0,Capex!FJH322)</f>
        <v>0</v>
      </c>
      <c r="FJI27" s="700">
        <f>-IF(FJI11=1900,0,Capex!FJI322)</f>
        <v>0</v>
      </c>
      <c r="FJJ27" s="700">
        <f>-IF(FJJ11=1900,0,Capex!FJJ322)</f>
        <v>0</v>
      </c>
      <c r="FJK27" s="700">
        <f>-IF(FJK11=1900,0,Capex!FJK322)</f>
        <v>0</v>
      </c>
      <c r="FJL27" s="700">
        <f>-IF(FJL11=1900,0,Capex!FJL322)</f>
        <v>0</v>
      </c>
      <c r="FJM27" s="700">
        <f>-IF(FJM11=1900,0,Capex!FJM322)</f>
        <v>0</v>
      </c>
      <c r="FJN27" s="700">
        <f>-IF(FJN11=1900,0,Capex!FJN322)</f>
        <v>0</v>
      </c>
      <c r="FJO27" s="700">
        <f>-IF(FJO11=1900,0,Capex!FJO322)</f>
        <v>0</v>
      </c>
      <c r="FJP27" s="700">
        <f>-IF(FJP11=1900,0,Capex!FJP322)</f>
        <v>0</v>
      </c>
      <c r="FJQ27" s="700">
        <f>-IF(FJQ11=1900,0,Capex!FJQ322)</f>
        <v>0</v>
      </c>
      <c r="FJR27" s="700">
        <f>-IF(FJR11=1900,0,Capex!FJR322)</f>
        <v>0</v>
      </c>
      <c r="FJS27" s="700">
        <f>-IF(FJS11=1900,0,Capex!FJS322)</f>
        <v>0</v>
      </c>
      <c r="FJT27" s="700">
        <f>-IF(FJT11=1900,0,Capex!FJT322)</f>
        <v>0</v>
      </c>
      <c r="FJU27" s="700">
        <f>-IF(FJU11=1900,0,Capex!FJU322)</f>
        <v>0</v>
      </c>
      <c r="FJV27" s="700">
        <f>-IF(FJV11=1900,0,Capex!FJV322)</f>
        <v>0</v>
      </c>
      <c r="FJW27" s="700">
        <f>-IF(FJW11=1900,0,Capex!FJW322)</f>
        <v>0</v>
      </c>
      <c r="FJX27" s="700">
        <f>-IF(FJX11=1900,0,Capex!FJX322)</f>
        <v>0</v>
      </c>
      <c r="FJY27" s="700">
        <f>-IF(FJY11=1900,0,Capex!FJY322)</f>
        <v>0</v>
      </c>
      <c r="FJZ27" s="700">
        <f>-IF(FJZ11=1900,0,Capex!FJZ322)</f>
        <v>0</v>
      </c>
      <c r="FKA27" s="700">
        <f>-IF(FKA11=1900,0,Capex!FKA322)</f>
        <v>0</v>
      </c>
      <c r="FKB27" s="700">
        <f>-IF(FKB11=1900,0,Capex!FKB322)</f>
        <v>0</v>
      </c>
      <c r="FKC27" s="700">
        <f>-IF(FKC11=1900,0,Capex!FKC322)</f>
        <v>0</v>
      </c>
      <c r="FKD27" s="700">
        <f>-IF(FKD11=1900,0,Capex!FKD322)</f>
        <v>0</v>
      </c>
      <c r="FKE27" s="700">
        <f>-IF(FKE11=1900,0,Capex!FKE322)</f>
        <v>0</v>
      </c>
      <c r="FKF27" s="700">
        <f>-IF(FKF11=1900,0,Capex!FKF322)</f>
        <v>0</v>
      </c>
      <c r="FKG27" s="700">
        <f>-IF(FKG11=1900,0,Capex!FKG322)</f>
        <v>0</v>
      </c>
      <c r="FKH27" s="700">
        <f>-IF(FKH11=1900,0,Capex!FKH322)</f>
        <v>0</v>
      </c>
      <c r="FKI27" s="700">
        <f>-IF(FKI11=1900,0,Capex!FKI322)</f>
        <v>0</v>
      </c>
      <c r="FKJ27" s="700">
        <f>-IF(FKJ11=1900,0,Capex!FKJ322)</f>
        <v>0</v>
      </c>
      <c r="FKK27" s="700">
        <f>-IF(FKK11=1900,0,Capex!FKK322)</f>
        <v>0</v>
      </c>
      <c r="FKL27" s="700">
        <f>-IF(FKL11=1900,0,Capex!FKL322)</f>
        <v>0</v>
      </c>
      <c r="FKM27" s="700">
        <f>-IF(FKM11=1900,0,Capex!FKM322)</f>
        <v>0</v>
      </c>
      <c r="FKN27" s="700">
        <f>-IF(FKN11=1900,0,Capex!FKN322)</f>
        <v>0</v>
      </c>
      <c r="FKO27" s="700">
        <f>-IF(FKO11=1900,0,Capex!FKO322)</f>
        <v>0</v>
      </c>
      <c r="FKP27" s="700">
        <f>-IF(FKP11=1900,0,Capex!FKP322)</f>
        <v>0</v>
      </c>
      <c r="FKQ27" s="700">
        <f>-IF(FKQ11=1900,0,Capex!FKQ322)</f>
        <v>0</v>
      </c>
      <c r="FKR27" s="700">
        <f>-IF(FKR11=1900,0,Capex!FKR322)</f>
        <v>0</v>
      </c>
      <c r="FKS27" s="700">
        <f>-IF(FKS11=1900,0,Capex!FKS322)</f>
        <v>0</v>
      </c>
      <c r="FKT27" s="700">
        <f>-IF(FKT11=1900,0,Capex!FKT322)</f>
        <v>0</v>
      </c>
      <c r="FKU27" s="700">
        <f>-IF(FKU11=1900,0,Capex!FKU322)</f>
        <v>0</v>
      </c>
      <c r="FKV27" s="700">
        <f>-IF(FKV11=1900,0,Capex!FKV322)</f>
        <v>0</v>
      </c>
      <c r="FKW27" s="700">
        <f>-IF(FKW11=1900,0,Capex!FKW322)</f>
        <v>0</v>
      </c>
      <c r="FKX27" s="700">
        <f>-IF(FKX11=1900,0,Capex!FKX322)</f>
        <v>0</v>
      </c>
      <c r="FKY27" s="700">
        <f>-IF(FKY11=1900,0,Capex!FKY322)</f>
        <v>0</v>
      </c>
      <c r="FKZ27" s="700">
        <f>-IF(FKZ11=1900,0,Capex!FKZ322)</f>
        <v>0</v>
      </c>
      <c r="FLA27" s="700">
        <f>-IF(FLA11=1900,0,Capex!FLA322)</f>
        <v>0</v>
      </c>
      <c r="FLB27" s="700">
        <f>-IF(FLB11=1900,0,Capex!FLB322)</f>
        <v>0</v>
      </c>
      <c r="FLC27" s="700">
        <f>-IF(FLC11=1900,0,Capex!FLC322)</f>
        <v>0</v>
      </c>
      <c r="FLD27" s="700">
        <f>-IF(FLD11=1900,0,Capex!FLD322)</f>
        <v>0</v>
      </c>
      <c r="FLE27" s="700">
        <f>-IF(FLE11=1900,0,Capex!FLE322)</f>
        <v>0</v>
      </c>
      <c r="FLF27" s="700">
        <f>-IF(FLF11=1900,0,Capex!FLF322)</f>
        <v>0</v>
      </c>
      <c r="FLG27" s="700">
        <f>-IF(FLG11=1900,0,Capex!FLG322)</f>
        <v>0</v>
      </c>
      <c r="FLH27" s="700">
        <f>-IF(FLH11=1900,0,Capex!FLH322)</f>
        <v>0</v>
      </c>
      <c r="FLI27" s="700">
        <f>-IF(FLI11=1900,0,Capex!FLI322)</f>
        <v>0</v>
      </c>
      <c r="FLJ27" s="700">
        <f>-IF(FLJ11=1900,0,Capex!FLJ322)</f>
        <v>0</v>
      </c>
      <c r="FLK27" s="700">
        <f>-IF(FLK11=1900,0,Capex!FLK322)</f>
        <v>0</v>
      </c>
      <c r="FLL27" s="700">
        <f>-IF(FLL11=1900,0,Capex!FLL322)</f>
        <v>0</v>
      </c>
      <c r="FLM27" s="700">
        <f>-IF(FLM11=1900,0,Capex!FLM322)</f>
        <v>0</v>
      </c>
      <c r="FLN27" s="700">
        <f>-IF(FLN11=1900,0,Capex!FLN322)</f>
        <v>0</v>
      </c>
      <c r="FLO27" s="700">
        <f>-IF(FLO11=1900,0,Capex!FLO322)</f>
        <v>0</v>
      </c>
      <c r="FLP27" s="700">
        <f>-IF(FLP11=1900,0,Capex!FLP322)</f>
        <v>0</v>
      </c>
      <c r="FLQ27" s="700">
        <f>-IF(FLQ11=1900,0,Capex!FLQ322)</f>
        <v>0</v>
      </c>
      <c r="FLR27" s="700">
        <f>-IF(FLR11=1900,0,Capex!FLR322)</f>
        <v>0</v>
      </c>
      <c r="FLS27" s="700">
        <f>-IF(FLS11=1900,0,Capex!FLS322)</f>
        <v>0</v>
      </c>
      <c r="FLT27" s="700">
        <f>-IF(FLT11=1900,0,Capex!FLT322)</f>
        <v>0</v>
      </c>
      <c r="FLU27" s="700">
        <f>-IF(FLU11=1900,0,Capex!FLU322)</f>
        <v>0</v>
      </c>
      <c r="FLV27" s="700">
        <f>-IF(FLV11=1900,0,Capex!FLV322)</f>
        <v>0</v>
      </c>
      <c r="FLW27" s="700">
        <f>-IF(FLW11=1900,0,Capex!FLW322)</f>
        <v>0</v>
      </c>
      <c r="FLX27" s="700">
        <f>-IF(FLX11=1900,0,Capex!FLX322)</f>
        <v>0</v>
      </c>
      <c r="FLY27" s="700">
        <f>-IF(FLY11=1900,0,Capex!FLY322)</f>
        <v>0</v>
      </c>
      <c r="FLZ27" s="700">
        <f>-IF(FLZ11=1900,0,Capex!FLZ322)</f>
        <v>0</v>
      </c>
      <c r="FMA27" s="700">
        <f>-IF(FMA11=1900,0,Capex!FMA322)</f>
        <v>0</v>
      </c>
      <c r="FMB27" s="700">
        <f>-IF(FMB11=1900,0,Capex!FMB322)</f>
        <v>0</v>
      </c>
      <c r="FMC27" s="700">
        <f>-IF(FMC11=1900,0,Capex!FMC322)</f>
        <v>0</v>
      </c>
      <c r="FMD27" s="700">
        <f>-IF(FMD11=1900,0,Capex!FMD322)</f>
        <v>0</v>
      </c>
      <c r="FME27" s="700">
        <f>-IF(FME11=1900,0,Capex!FME322)</f>
        <v>0</v>
      </c>
      <c r="FMF27" s="700">
        <f>-IF(FMF11=1900,0,Capex!FMF322)</f>
        <v>0</v>
      </c>
      <c r="FMG27" s="700">
        <f>-IF(FMG11=1900,0,Capex!FMG322)</f>
        <v>0</v>
      </c>
      <c r="FMH27" s="700">
        <f>-IF(FMH11=1900,0,Capex!FMH322)</f>
        <v>0</v>
      </c>
      <c r="FMI27" s="700">
        <f>-IF(FMI11=1900,0,Capex!FMI322)</f>
        <v>0</v>
      </c>
      <c r="FMJ27" s="700">
        <f>-IF(FMJ11=1900,0,Capex!FMJ322)</f>
        <v>0</v>
      </c>
      <c r="FMK27" s="700">
        <f>-IF(FMK11=1900,0,Capex!FMK322)</f>
        <v>0</v>
      </c>
      <c r="FML27" s="700">
        <f>-IF(FML11=1900,0,Capex!FML322)</f>
        <v>0</v>
      </c>
      <c r="FMM27" s="700">
        <f>-IF(FMM11=1900,0,Capex!FMM322)</f>
        <v>0</v>
      </c>
      <c r="FMN27" s="700">
        <f>-IF(FMN11=1900,0,Capex!FMN322)</f>
        <v>0</v>
      </c>
      <c r="FMO27" s="700">
        <f>-IF(FMO11=1900,0,Capex!FMO322)</f>
        <v>0</v>
      </c>
      <c r="FMP27" s="700">
        <f>-IF(FMP11=1900,0,Capex!FMP322)</f>
        <v>0</v>
      </c>
      <c r="FMQ27" s="700">
        <f>-IF(FMQ11=1900,0,Capex!FMQ322)</f>
        <v>0</v>
      </c>
      <c r="FMR27" s="700">
        <f>-IF(FMR11=1900,0,Capex!FMR322)</f>
        <v>0</v>
      </c>
      <c r="FMS27" s="700">
        <f>-IF(FMS11=1900,0,Capex!FMS322)</f>
        <v>0</v>
      </c>
      <c r="FMT27" s="700">
        <f>-IF(FMT11=1900,0,Capex!FMT322)</f>
        <v>0</v>
      </c>
      <c r="FMU27" s="700">
        <f>-IF(FMU11=1900,0,Capex!FMU322)</f>
        <v>0</v>
      </c>
      <c r="FMV27" s="700">
        <f>-IF(FMV11=1900,0,Capex!FMV322)</f>
        <v>0</v>
      </c>
      <c r="FMW27" s="700">
        <f>-IF(FMW11=1900,0,Capex!FMW322)</f>
        <v>0</v>
      </c>
      <c r="FMX27" s="700">
        <f>-IF(FMX11=1900,0,Capex!FMX322)</f>
        <v>0</v>
      </c>
      <c r="FMY27" s="700">
        <f>-IF(FMY11=1900,0,Capex!FMY322)</f>
        <v>0</v>
      </c>
      <c r="FMZ27" s="700">
        <f>-IF(FMZ11=1900,0,Capex!FMZ322)</f>
        <v>0</v>
      </c>
      <c r="FNA27" s="700">
        <f>-IF(FNA11=1900,0,Capex!FNA322)</f>
        <v>0</v>
      </c>
      <c r="FNB27" s="700">
        <f>-IF(FNB11=1900,0,Capex!FNB322)</f>
        <v>0</v>
      </c>
      <c r="FNC27" s="700">
        <f>-IF(FNC11=1900,0,Capex!FNC322)</f>
        <v>0</v>
      </c>
      <c r="FND27" s="700">
        <f>-IF(FND11=1900,0,Capex!FND322)</f>
        <v>0</v>
      </c>
      <c r="FNE27" s="700">
        <f>-IF(FNE11=1900,0,Capex!FNE322)</f>
        <v>0</v>
      </c>
      <c r="FNF27" s="700">
        <f>-IF(FNF11=1900,0,Capex!FNF322)</f>
        <v>0</v>
      </c>
      <c r="FNG27" s="700">
        <f>-IF(FNG11=1900,0,Capex!FNG322)</f>
        <v>0</v>
      </c>
      <c r="FNH27" s="700">
        <f>-IF(FNH11=1900,0,Capex!FNH322)</f>
        <v>0</v>
      </c>
      <c r="FNI27" s="700">
        <f>-IF(FNI11=1900,0,Capex!FNI322)</f>
        <v>0</v>
      </c>
      <c r="FNJ27" s="700">
        <f>-IF(FNJ11=1900,0,Capex!FNJ322)</f>
        <v>0</v>
      </c>
      <c r="FNK27" s="700">
        <f>-IF(FNK11=1900,0,Capex!FNK322)</f>
        <v>0</v>
      </c>
      <c r="FNL27" s="700">
        <f>-IF(FNL11=1900,0,Capex!FNL322)</f>
        <v>0</v>
      </c>
      <c r="FNM27" s="700">
        <f>-IF(FNM11=1900,0,Capex!FNM322)</f>
        <v>0</v>
      </c>
      <c r="FNN27" s="700">
        <f>-IF(FNN11=1900,0,Capex!FNN322)</f>
        <v>0</v>
      </c>
      <c r="FNO27" s="700">
        <f>-IF(FNO11=1900,0,Capex!FNO322)</f>
        <v>0</v>
      </c>
      <c r="FNP27" s="700">
        <f>-IF(FNP11=1900,0,Capex!FNP322)</f>
        <v>0</v>
      </c>
      <c r="FNQ27" s="700">
        <f>-IF(FNQ11=1900,0,Capex!FNQ322)</f>
        <v>0</v>
      </c>
      <c r="FNR27" s="700">
        <f>-IF(FNR11=1900,0,Capex!FNR322)</f>
        <v>0</v>
      </c>
      <c r="FNS27" s="700">
        <f>-IF(FNS11=1900,0,Capex!FNS322)</f>
        <v>0</v>
      </c>
      <c r="FNT27" s="700">
        <f>-IF(FNT11=1900,0,Capex!FNT322)</f>
        <v>0</v>
      </c>
      <c r="FNU27" s="700">
        <f>-IF(FNU11=1900,0,Capex!FNU322)</f>
        <v>0</v>
      </c>
      <c r="FNV27" s="700">
        <f>-IF(FNV11=1900,0,Capex!FNV322)</f>
        <v>0</v>
      </c>
      <c r="FNW27" s="700">
        <f>-IF(FNW11=1900,0,Capex!FNW322)</f>
        <v>0</v>
      </c>
      <c r="FNX27" s="700">
        <f>-IF(FNX11=1900,0,Capex!FNX322)</f>
        <v>0</v>
      </c>
      <c r="FNY27" s="700">
        <f>-IF(FNY11=1900,0,Capex!FNY322)</f>
        <v>0</v>
      </c>
      <c r="FNZ27" s="700">
        <f>-IF(FNZ11=1900,0,Capex!FNZ322)</f>
        <v>0</v>
      </c>
      <c r="FOA27" s="700">
        <f>-IF(FOA11=1900,0,Capex!FOA322)</f>
        <v>0</v>
      </c>
      <c r="FOB27" s="700">
        <f>-IF(FOB11=1900,0,Capex!FOB322)</f>
        <v>0</v>
      </c>
      <c r="FOC27" s="700">
        <f>-IF(FOC11=1900,0,Capex!FOC322)</f>
        <v>0</v>
      </c>
      <c r="FOD27" s="700">
        <f>-IF(FOD11=1900,0,Capex!FOD322)</f>
        <v>0</v>
      </c>
      <c r="FOE27" s="700">
        <f>-IF(FOE11=1900,0,Capex!FOE322)</f>
        <v>0</v>
      </c>
      <c r="FOF27" s="700">
        <f>-IF(FOF11=1900,0,Capex!FOF322)</f>
        <v>0</v>
      </c>
      <c r="FOG27" s="700">
        <f>-IF(FOG11=1900,0,Capex!FOG322)</f>
        <v>0</v>
      </c>
      <c r="FOH27" s="700">
        <f>-IF(FOH11=1900,0,Capex!FOH322)</f>
        <v>0</v>
      </c>
      <c r="FOI27" s="700">
        <f>-IF(FOI11=1900,0,Capex!FOI322)</f>
        <v>0</v>
      </c>
      <c r="FOJ27" s="700">
        <f>-IF(FOJ11=1900,0,Capex!FOJ322)</f>
        <v>0</v>
      </c>
      <c r="FOK27" s="700">
        <f>-IF(FOK11=1900,0,Capex!FOK322)</f>
        <v>0</v>
      </c>
      <c r="FOL27" s="700">
        <f>-IF(FOL11=1900,0,Capex!FOL322)</f>
        <v>0</v>
      </c>
      <c r="FOM27" s="700">
        <f>-IF(FOM11=1900,0,Capex!FOM322)</f>
        <v>0</v>
      </c>
      <c r="FON27" s="700">
        <f>-IF(FON11=1900,0,Capex!FON322)</f>
        <v>0</v>
      </c>
      <c r="FOO27" s="700">
        <f>-IF(FOO11=1900,0,Capex!FOO322)</f>
        <v>0</v>
      </c>
      <c r="FOP27" s="700">
        <f>-IF(FOP11=1900,0,Capex!FOP322)</f>
        <v>0</v>
      </c>
      <c r="FOQ27" s="700">
        <f>-IF(FOQ11=1900,0,Capex!FOQ322)</f>
        <v>0</v>
      </c>
      <c r="FOR27" s="700">
        <f>-IF(FOR11=1900,0,Capex!FOR322)</f>
        <v>0</v>
      </c>
      <c r="FOS27" s="700">
        <f>-IF(FOS11=1900,0,Capex!FOS322)</f>
        <v>0</v>
      </c>
      <c r="FOT27" s="700">
        <f>-IF(FOT11=1900,0,Capex!FOT322)</f>
        <v>0</v>
      </c>
      <c r="FOU27" s="700">
        <f>-IF(FOU11=1900,0,Capex!FOU322)</f>
        <v>0</v>
      </c>
      <c r="FOV27" s="700">
        <f>-IF(FOV11=1900,0,Capex!FOV322)</f>
        <v>0</v>
      </c>
      <c r="FOW27" s="700">
        <f>-IF(FOW11=1900,0,Capex!FOW322)</f>
        <v>0</v>
      </c>
      <c r="FOX27" s="700">
        <f>-IF(FOX11=1900,0,Capex!FOX322)</f>
        <v>0</v>
      </c>
      <c r="FOY27" s="700">
        <f>-IF(FOY11=1900,0,Capex!FOY322)</f>
        <v>0</v>
      </c>
      <c r="FOZ27" s="700">
        <f>-IF(FOZ11=1900,0,Capex!FOZ322)</f>
        <v>0</v>
      </c>
      <c r="FPA27" s="700">
        <f>-IF(FPA11=1900,0,Capex!FPA322)</f>
        <v>0</v>
      </c>
      <c r="FPB27" s="700">
        <f>-IF(FPB11=1900,0,Capex!FPB322)</f>
        <v>0</v>
      </c>
      <c r="FPC27" s="700">
        <f>-IF(FPC11=1900,0,Capex!FPC322)</f>
        <v>0</v>
      </c>
      <c r="FPD27" s="700">
        <f>-IF(FPD11=1900,0,Capex!FPD322)</f>
        <v>0</v>
      </c>
      <c r="FPE27" s="700">
        <f>-IF(FPE11=1900,0,Capex!FPE322)</f>
        <v>0</v>
      </c>
      <c r="FPF27" s="700">
        <f>-IF(FPF11=1900,0,Capex!FPF322)</f>
        <v>0</v>
      </c>
      <c r="FPG27" s="700">
        <f>-IF(FPG11=1900,0,Capex!FPG322)</f>
        <v>0</v>
      </c>
      <c r="FPH27" s="700">
        <f>-IF(FPH11=1900,0,Capex!FPH322)</f>
        <v>0</v>
      </c>
      <c r="FPI27" s="700">
        <f>-IF(FPI11=1900,0,Capex!FPI322)</f>
        <v>0</v>
      </c>
      <c r="FPJ27" s="700">
        <f>-IF(FPJ11=1900,0,Capex!FPJ322)</f>
        <v>0</v>
      </c>
      <c r="FPK27" s="700">
        <f>-IF(FPK11=1900,0,Capex!FPK322)</f>
        <v>0</v>
      </c>
      <c r="FPL27" s="700">
        <f>-IF(FPL11=1900,0,Capex!FPL322)</f>
        <v>0</v>
      </c>
      <c r="FPM27" s="700">
        <f>-IF(FPM11=1900,0,Capex!FPM322)</f>
        <v>0</v>
      </c>
      <c r="FPN27" s="700">
        <f>-IF(FPN11=1900,0,Capex!FPN322)</f>
        <v>0</v>
      </c>
      <c r="FPO27" s="700">
        <f>-IF(FPO11=1900,0,Capex!FPO322)</f>
        <v>0</v>
      </c>
      <c r="FPP27" s="700">
        <f>-IF(FPP11=1900,0,Capex!FPP322)</f>
        <v>0</v>
      </c>
      <c r="FPQ27" s="700">
        <f>-IF(FPQ11=1900,0,Capex!FPQ322)</f>
        <v>0</v>
      </c>
      <c r="FPR27" s="700">
        <f>-IF(FPR11=1900,0,Capex!FPR322)</f>
        <v>0</v>
      </c>
      <c r="FPS27" s="700">
        <f>-IF(FPS11=1900,0,Capex!FPS322)</f>
        <v>0</v>
      </c>
      <c r="FPT27" s="700">
        <f>-IF(FPT11=1900,0,Capex!FPT322)</f>
        <v>0</v>
      </c>
      <c r="FPU27" s="700">
        <f>-IF(FPU11=1900,0,Capex!FPU322)</f>
        <v>0</v>
      </c>
      <c r="FPV27" s="700">
        <f>-IF(FPV11=1900,0,Capex!FPV322)</f>
        <v>0</v>
      </c>
      <c r="FPW27" s="700">
        <f>-IF(FPW11=1900,0,Capex!FPW322)</f>
        <v>0</v>
      </c>
      <c r="FPX27" s="700">
        <f>-IF(FPX11=1900,0,Capex!FPX322)</f>
        <v>0</v>
      </c>
      <c r="FPY27" s="700">
        <f>-IF(FPY11=1900,0,Capex!FPY322)</f>
        <v>0</v>
      </c>
      <c r="FPZ27" s="700">
        <f>-IF(FPZ11=1900,0,Capex!FPZ322)</f>
        <v>0</v>
      </c>
      <c r="FQA27" s="700">
        <f>-IF(FQA11=1900,0,Capex!FQA322)</f>
        <v>0</v>
      </c>
      <c r="FQB27" s="700">
        <f>-IF(FQB11=1900,0,Capex!FQB322)</f>
        <v>0</v>
      </c>
      <c r="FQC27" s="700">
        <f>-IF(FQC11=1900,0,Capex!FQC322)</f>
        <v>0</v>
      </c>
      <c r="FQD27" s="700">
        <f>-IF(FQD11=1900,0,Capex!FQD322)</f>
        <v>0</v>
      </c>
      <c r="FQE27" s="700">
        <f>-IF(FQE11=1900,0,Capex!FQE322)</f>
        <v>0</v>
      </c>
      <c r="FQF27" s="700">
        <f>-IF(FQF11=1900,0,Capex!FQF322)</f>
        <v>0</v>
      </c>
      <c r="FQG27" s="700">
        <f>-IF(FQG11=1900,0,Capex!FQG322)</f>
        <v>0</v>
      </c>
      <c r="FQH27" s="700">
        <f>-IF(FQH11=1900,0,Capex!FQH322)</f>
        <v>0</v>
      </c>
      <c r="FQI27" s="700">
        <f>-IF(FQI11=1900,0,Capex!FQI322)</f>
        <v>0</v>
      </c>
      <c r="FQJ27" s="700">
        <f>-IF(FQJ11=1900,0,Capex!FQJ322)</f>
        <v>0</v>
      </c>
      <c r="FQK27" s="700">
        <f>-IF(FQK11=1900,0,Capex!FQK322)</f>
        <v>0</v>
      </c>
      <c r="FQL27" s="700">
        <f>-IF(FQL11=1900,0,Capex!FQL322)</f>
        <v>0</v>
      </c>
      <c r="FQM27" s="700">
        <f>-IF(FQM11=1900,0,Capex!FQM322)</f>
        <v>0</v>
      </c>
      <c r="FQN27" s="700">
        <f>-IF(FQN11=1900,0,Capex!FQN322)</f>
        <v>0</v>
      </c>
      <c r="FQO27" s="700">
        <f>-IF(FQO11=1900,0,Capex!FQO322)</f>
        <v>0</v>
      </c>
      <c r="FQP27" s="700">
        <f>-IF(FQP11=1900,0,Capex!FQP322)</f>
        <v>0</v>
      </c>
      <c r="FQQ27" s="700">
        <f>-IF(FQQ11=1900,0,Capex!FQQ322)</f>
        <v>0</v>
      </c>
      <c r="FQR27" s="700">
        <f>-IF(FQR11=1900,0,Capex!FQR322)</f>
        <v>0</v>
      </c>
      <c r="FQS27" s="700">
        <f>-IF(FQS11=1900,0,Capex!FQS322)</f>
        <v>0</v>
      </c>
      <c r="FQT27" s="700">
        <f>-IF(FQT11=1900,0,Capex!FQT322)</f>
        <v>0</v>
      </c>
      <c r="FQU27" s="700">
        <f>-IF(FQU11=1900,0,Capex!FQU322)</f>
        <v>0</v>
      </c>
      <c r="FQV27" s="700">
        <f>-IF(FQV11=1900,0,Capex!FQV322)</f>
        <v>0</v>
      </c>
      <c r="FQW27" s="700">
        <f>-IF(FQW11=1900,0,Capex!FQW322)</f>
        <v>0</v>
      </c>
      <c r="FQX27" s="700">
        <f>-IF(FQX11=1900,0,Capex!FQX322)</f>
        <v>0</v>
      </c>
      <c r="FQY27" s="700">
        <f>-IF(FQY11=1900,0,Capex!FQY322)</f>
        <v>0</v>
      </c>
      <c r="FQZ27" s="700">
        <f>-IF(FQZ11=1900,0,Capex!FQZ322)</f>
        <v>0</v>
      </c>
      <c r="FRA27" s="700">
        <f>-IF(FRA11=1900,0,Capex!FRA322)</f>
        <v>0</v>
      </c>
      <c r="FRB27" s="700">
        <f>-IF(FRB11=1900,0,Capex!FRB322)</f>
        <v>0</v>
      </c>
      <c r="FRC27" s="700">
        <f>-IF(FRC11=1900,0,Capex!FRC322)</f>
        <v>0</v>
      </c>
      <c r="FRD27" s="700">
        <f>-IF(FRD11=1900,0,Capex!FRD322)</f>
        <v>0</v>
      </c>
      <c r="FRE27" s="700">
        <f>-IF(FRE11=1900,0,Capex!FRE322)</f>
        <v>0</v>
      </c>
      <c r="FRF27" s="700">
        <f>-IF(FRF11=1900,0,Capex!FRF322)</f>
        <v>0</v>
      </c>
      <c r="FRG27" s="700">
        <f>-IF(FRG11=1900,0,Capex!FRG322)</f>
        <v>0</v>
      </c>
      <c r="FRH27" s="700">
        <f>-IF(FRH11=1900,0,Capex!FRH322)</f>
        <v>0</v>
      </c>
      <c r="FRI27" s="700">
        <f>-IF(FRI11=1900,0,Capex!FRI322)</f>
        <v>0</v>
      </c>
      <c r="FRJ27" s="700">
        <f>-IF(FRJ11=1900,0,Capex!FRJ322)</f>
        <v>0</v>
      </c>
      <c r="FRK27" s="700">
        <f>-IF(FRK11=1900,0,Capex!FRK322)</f>
        <v>0</v>
      </c>
      <c r="FRL27" s="700">
        <f>-IF(FRL11=1900,0,Capex!FRL322)</f>
        <v>0</v>
      </c>
      <c r="FRM27" s="700">
        <f>-IF(FRM11=1900,0,Capex!FRM322)</f>
        <v>0</v>
      </c>
      <c r="FRN27" s="700">
        <f>-IF(FRN11=1900,0,Capex!FRN322)</f>
        <v>0</v>
      </c>
      <c r="FRO27" s="700">
        <f>-IF(FRO11=1900,0,Capex!FRO322)</f>
        <v>0</v>
      </c>
      <c r="FRP27" s="700">
        <f>-IF(FRP11=1900,0,Capex!FRP322)</f>
        <v>0</v>
      </c>
      <c r="FRQ27" s="700">
        <f>-IF(FRQ11=1900,0,Capex!FRQ322)</f>
        <v>0</v>
      </c>
      <c r="FRR27" s="700">
        <f>-IF(FRR11=1900,0,Capex!FRR322)</f>
        <v>0</v>
      </c>
      <c r="FRS27" s="700">
        <f>-IF(FRS11=1900,0,Capex!FRS322)</f>
        <v>0</v>
      </c>
      <c r="FRT27" s="700">
        <f>-IF(FRT11=1900,0,Capex!FRT322)</f>
        <v>0</v>
      </c>
      <c r="FRU27" s="700">
        <f>-IF(FRU11=1900,0,Capex!FRU322)</f>
        <v>0</v>
      </c>
      <c r="FRV27" s="700">
        <f>-IF(FRV11=1900,0,Capex!FRV322)</f>
        <v>0</v>
      </c>
      <c r="FRW27" s="700">
        <f>-IF(FRW11=1900,0,Capex!FRW322)</f>
        <v>0</v>
      </c>
      <c r="FRX27" s="700">
        <f>-IF(FRX11=1900,0,Capex!FRX322)</f>
        <v>0</v>
      </c>
      <c r="FRY27" s="700">
        <f>-IF(FRY11=1900,0,Capex!FRY322)</f>
        <v>0</v>
      </c>
      <c r="FRZ27" s="700">
        <f>-IF(FRZ11=1900,0,Capex!FRZ322)</f>
        <v>0</v>
      </c>
      <c r="FSA27" s="700">
        <f>-IF(FSA11=1900,0,Capex!FSA322)</f>
        <v>0</v>
      </c>
      <c r="FSB27" s="700">
        <f>-IF(FSB11=1900,0,Capex!FSB322)</f>
        <v>0</v>
      </c>
      <c r="FSC27" s="700">
        <f>-IF(FSC11=1900,0,Capex!FSC322)</f>
        <v>0</v>
      </c>
      <c r="FSD27" s="700">
        <f>-IF(FSD11=1900,0,Capex!FSD322)</f>
        <v>0</v>
      </c>
      <c r="FSE27" s="700">
        <f>-IF(FSE11=1900,0,Capex!FSE322)</f>
        <v>0</v>
      </c>
      <c r="FSF27" s="700">
        <f>-IF(FSF11=1900,0,Capex!FSF322)</f>
        <v>0</v>
      </c>
      <c r="FSG27" s="700">
        <f>-IF(FSG11=1900,0,Capex!FSG322)</f>
        <v>0</v>
      </c>
      <c r="FSH27" s="700">
        <f>-IF(FSH11=1900,0,Capex!FSH322)</f>
        <v>0</v>
      </c>
      <c r="FSI27" s="700">
        <f>-IF(FSI11=1900,0,Capex!FSI322)</f>
        <v>0</v>
      </c>
      <c r="FSJ27" s="700">
        <f>-IF(FSJ11=1900,0,Capex!FSJ322)</f>
        <v>0</v>
      </c>
      <c r="FSK27" s="700">
        <f>-IF(FSK11=1900,0,Capex!FSK322)</f>
        <v>0</v>
      </c>
      <c r="FSL27" s="700">
        <f>-IF(FSL11=1900,0,Capex!FSL322)</f>
        <v>0</v>
      </c>
      <c r="FSM27" s="700">
        <f>-IF(FSM11=1900,0,Capex!FSM322)</f>
        <v>0</v>
      </c>
      <c r="FSN27" s="700">
        <f>-IF(FSN11=1900,0,Capex!FSN322)</f>
        <v>0</v>
      </c>
      <c r="FSO27" s="700">
        <f>-IF(FSO11=1900,0,Capex!FSO322)</f>
        <v>0</v>
      </c>
      <c r="FSP27" s="700">
        <f>-IF(FSP11=1900,0,Capex!FSP322)</f>
        <v>0</v>
      </c>
      <c r="FSQ27" s="700">
        <f>-IF(FSQ11=1900,0,Capex!FSQ322)</f>
        <v>0</v>
      </c>
      <c r="FSR27" s="700">
        <f>-IF(FSR11=1900,0,Capex!FSR322)</f>
        <v>0</v>
      </c>
      <c r="FSS27" s="700">
        <f>-IF(FSS11=1900,0,Capex!FSS322)</f>
        <v>0</v>
      </c>
      <c r="FST27" s="700">
        <f>-IF(FST11=1900,0,Capex!FST322)</f>
        <v>0</v>
      </c>
      <c r="FSU27" s="700">
        <f>-IF(FSU11=1900,0,Capex!FSU322)</f>
        <v>0</v>
      </c>
      <c r="FSV27" s="700">
        <f>-IF(FSV11=1900,0,Capex!FSV322)</f>
        <v>0</v>
      </c>
      <c r="FSW27" s="700">
        <f>-IF(FSW11=1900,0,Capex!FSW322)</f>
        <v>0</v>
      </c>
      <c r="FSX27" s="700">
        <f>-IF(FSX11=1900,0,Capex!FSX322)</f>
        <v>0</v>
      </c>
      <c r="FSY27" s="700">
        <f>-IF(FSY11=1900,0,Capex!FSY322)</f>
        <v>0</v>
      </c>
      <c r="FSZ27" s="700">
        <f>-IF(FSZ11=1900,0,Capex!FSZ322)</f>
        <v>0</v>
      </c>
      <c r="FTA27" s="700">
        <f>-IF(FTA11=1900,0,Capex!FTA322)</f>
        <v>0</v>
      </c>
      <c r="FTB27" s="700">
        <f>-IF(FTB11=1900,0,Capex!FTB322)</f>
        <v>0</v>
      </c>
      <c r="FTC27" s="700">
        <f>-IF(FTC11=1900,0,Capex!FTC322)</f>
        <v>0</v>
      </c>
      <c r="FTD27" s="700">
        <f>-IF(FTD11=1900,0,Capex!FTD322)</f>
        <v>0</v>
      </c>
      <c r="FTE27" s="700">
        <f>-IF(FTE11=1900,0,Capex!FTE322)</f>
        <v>0</v>
      </c>
      <c r="FTF27" s="700">
        <f>-IF(FTF11=1900,0,Capex!FTF322)</f>
        <v>0</v>
      </c>
      <c r="FTG27" s="700">
        <f>-IF(FTG11=1900,0,Capex!FTG322)</f>
        <v>0</v>
      </c>
      <c r="FTH27" s="700">
        <f>-IF(FTH11=1900,0,Capex!FTH322)</f>
        <v>0</v>
      </c>
      <c r="FTI27" s="700">
        <f>-IF(FTI11=1900,0,Capex!FTI322)</f>
        <v>0</v>
      </c>
      <c r="FTJ27" s="700">
        <f>-IF(FTJ11=1900,0,Capex!FTJ322)</f>
        <v>0</v>
      </c>
      <c r="FTK27" s="700">
        <f>-IF(FTK11=1900,0,Capex!FTK322)</f>
        <v>0</v>
      </c>
      <c r="FTL27" s="700">
        <f>-IF(FTL11=1900,0,Capex!FTL322)</f>
        <v>0</v>
      </c>
      <c r="FTM27" s="700">
        <f>-IF(FTM11=1900,0,Capex!FTM322)</f>
        <v>0</v>
      </c>
      <c r="FTN27" s="700">
        <f>-IF(FTN11=1900,0,Capex!FTN322)</f>
        <v>0</v>
      </c>
      <c r="FTO27" s="700">
        <f>-IF(FTO11=1900,0,Capex!FTO322)</f>
        <v>0</v>
      </c>
      <c r="FTP27" s="700">
        <f>-IF(FTP11=1900,0,Capex!FTP322)</f>
        <v>0</v>
      </c>
      <c r="FTQ27" s="700">
        <f>-IF(FTQ11=1900,0,Capex!FTQ322)</f>
        <v>0</v>
      </c>
      <c r="FTR27" s="700">
        <f>-IF(FTR11=1900,0,Capex!FTR322)</f>
        <v>0</v>
      </c>
      <c r="FTS27" s="700">
        <f>-IF(FTS11=1900,0,Capex!FTS322)</f>
        <v>0</v>
      </c>
      <c r="FTT27" s="700">
        <f>-IF(FTT11=1900,0,Capex!FTT322)</f>
        <v>0</v>
      </c>
      <c r="FTU27" s="700">
        <f>-IF(FTU11=1900,0,Capex!FTU322)</f>
        <v>0</v>
      </c>
      <c r="FTV27" s="700">
        <f>-IF(FTV11=1900,0,Capex!FTV322)</f>
        <v>0</v>
      </c>
      <c r="FTW27" s="700">
        <f>-IF(FTW11=1900,0,Capex!FTW322)</f>
        <v>0</v>
      </c>
      <c r="FTX27" s="700">
        <f>-IF(FTX11=1900,0,Capex!FTX322)</f>
        <v>0</v>
      </c>
      <c r="FTY27" s="700">
        <f>-IF(FTY11=1900,0,Capex!FTY322)</f>
        <v>0</v>
      </c>
      <c r="FTZ27" s="700">
        <f>-IF(FTZ11=1900,0,Capex!FTZ322)</f>
        <v>0</v>
      </c>
      <c r="FUA27" s="700">
        <f>-IF(FUA11=1900,0,Capex!FUA322)</f>
        <v>0</v>
      </c>
      <c r="FUB27" s="700">
        <f>-IF(FUB11=1900,0,Capex!FUB322)</f>
        <v>0</v>
      </c>
      <c r="FUC27" s="700">
        <f>-IF(FUC11=1900,0,Capex!FUC322)</f>
        <v>0</v>
      </c>
      <c r="FUD27" s="700">
        <f>-IF(FUD11=1900,0,Capex!FUD322)</f>
        <v>0</v>
      </c>
      <c r="FUE27" s="700">
        <f>-IF(FUE11=1900,0,Capex!FUE322)</f>
        <v>0</v>
      </c>
      <c r="FUF27" s="700">
        <f>-IF(FUF11=1900,0,Capex!FUF322)</f>
        <v>0</v>
      </c>
      <c r="FUG27" s="700">
        <f>-IF(FUG11=1900,0,Capex!FUG322)</f>
        <v>0</v>
      </c>
      <c r="FUH27" s="700">
        <f>-IF(FUH11=1900,0,Capex!FUH322)</f>
        <v>0</v>
      </c>
      <c r="FUI27" s="700">
        <f>-IF(FUI11=1900,0,Capex!FUI322)</f>
        <v>0</v>
      </c>
      <c r="FUJ27" s="700">
        <f>-IF(FUJ11=1900,0,Capex!FUJ322)</f>
        <v>0</v>
      </c>
      <c r="FUK27" s="700">
        <f>-IF(FUK11=1900,0,Capex!FUK322)</f>
        <v>0</v>
      </c>
      <c r="FUL27" s="700">
        <f>-IF(FUL11=1900,0,Capex!FUL322)</f>
        <v>0</v>
      </c>
      <c r="FUM27" s="700">
        <f>-IF(FUM11=1900,0,Capex!FUM322)</f>
        <v>0</v>
      </c>
      <c r="FUN27" s="700">
        <f>-IF(FUN11=1900,0,Capex!FUN322)</f>
        <v>0</v>
      </c>
      <c r="FUO27" s="700">
        <f>-IF(FUO11=1900,0,Capex!FUO322)</f>
        <v>0</v>
      </c>
      <c r="FUP27" s="700">
        <f>-IF(FUP11=1900,0,Capex!FUP322)</f>
        <v>0</v>
      </c>
      <c r="FUQ27" s="700">
        <f>-IF(FUQ11=1900,0,Capex!FUQ322)</f>
        <v>0</v>
      </c>
      <c r="FUR27" s="700">
        <f>-IF(FUR11=1900,0,Capex!FUR322)</f>
        <v>0</v>
      </c>
      <c r="FUS27" s="700">
        <f>-IF(FUS11=1900,0,Capex!FUS322)</f>
        <v>0</v>
      </c>
      <c r="FUT27" s="700">
        <f>-IF(FUT11=1900,0,Capex!FUT322)</f>
        <v>0</v>
      </c>
      <c r="FUU27" s="700">
        <f>-IF(FUU11=1900,0,Capex!FUU322)</f>
        <v>0</v>
      </c>
      <c r="FUV27" s="700">
        <f>-IF(FUV11=1900,0,Capex!FUV322)</f>
        <v>0</v>
      </c>
      <c r="FUW27" s="700">
        <f>-IF(FUW11=1900,0,Capex!FUW322)</f>
        <v>0</v>
      </c>
      <c r="FUX27" s="700">
        <f>-IF(FUX11=1900,0,Capex!FUX322)</f>
        <v>0</v>
      </c>
      <c r="FUY27" s="700">
        <f>-IF(FUY11=1900,0,Capex!FUY322)</f>
        <v>0</v>
      </c>
      <c r="FUZ27" s="700">
        <f>-IF(FUZ11=1900,0,Capex!FUZ322)</f>
        <v>0</v>
      </c>
      <c r="FVA27" s="700">
        <f>-IF(FVA11=1900,0,Capex!FVA322)</f>
        <v>0</v>
      </c>
      <c r="FVB27" s="700">
        <f>-IF(FVB11=1900,0,Capex!FVB322)</f>
        <v>0</v>
      </c>
      <c r="FVC27" s="700">
        <f>-IF(FVC11=1900,0,Capex!FVC322)</f>
        <v>0</v>
      </c>
      <c r="FVD27" s="700">
        <f>-IF(FVD11=1900,0,Capex!FVD322)</f>
        <v>0</v>
      </c>
      <c r="FVE27" s="700">
        <f>-IF(FVE11=1900,0,Capex!FVE322)</f>
        <v>0</v>
      </c>
      <c r="FVF27" s="700">
        <f>-IF(FVF11=1900,0,Capex!FVF322)</f>
        <v>0</v>
      </c>
      <c r="FVG27" s="700">
        <f>-IF(FVG11=1900,0,Capex!FVG322)</f>
        <v>0</v>
      </c>
      <c r="FVH27" s="700">
        <f>-IF(FVH11=1900,0,Capex!FVH322)</f>
        <v>0</v>
      </c>
      <c r="FVI27" s="700">
        <f>-IF(FVI11=1900,0,Capex!FVI322)</f>
        <v>0</v>
      </c>
      <c r="FVJ27" s="700">
        <f>-IF(FVJ11=1900,0,Capex!FVJ322)</f>
        <v>0</v>
      </c>
      <c r="FVK27" s="700">
        <f>-IF(FVK11=1900,0,Capex!FVK322)</f>
        <v>0</v>
      </c>
      <c r="FVL27" s="700">
        <f>-IF(FVL11=1900,0,Capex!FVL322)</f>
        <v>0</v>
      </c>
      <c r="FVM27" s="700">
        <f>-IF(FVM11=1900,0,Capex!FVM322)</f>
        <v>0</v>
      </c>
      <c r="FVN27" s="700">
        <f>-IF(FVN11=1900,0,Capex!FVN322)</f>
        <v>0</v>
      </c>
      <c r="FVO27" s="700">
        <f>-IF(FVO11=1900,0,Capex!FVO322)</f>
        <v>0</v>
      </c>
      <c r="FVP27" s="700">
        <f>-IF(FVP11=1900,0,Capex!FVP322)</f>
        <v>0</v>
      </c>
      <c r="FVQ27" s="700">
        <f>-IF(FVQ11=1900,0,Capex!FVQ322)</f>
        <v>0</v>
      </c>
      <c r="FVR27" s="700">
        <f>-IF(FVR11=1900,0,Capex!FVR322)</f>
        <v>0</v>
      </c>
      <c r="FVS27" s="700">
        <f>-IF(FVS11=1900,0,Capex!FVS322)</f>
        <v>0</v>
      </c>
      <c r="FVT27" s="700">
        <f>-IF(FVT11=1900,0,Capex!FVT322)</f>
        <v>0</v>
      </c>
      <c r="FVU27" s="700">
        <f>-IF(FVU11=1900,0,Capex!FVU322)</f>
        <v>0</v>
      </c>
      <c r="FVV27" s="700">
        <f>-IF(FVV11=1900,0,Capex!FVV322)</f>
        <v>0</v>
      </c>
      <c r="FVW27" s="700">
        <f>-IF(FVW11=1900,0,Capex!FVW322)</f>
        <v>0</v>
      </c>
      <c r="FVX27" s="700">
        <f>-IF(FVX11=1900,0,Capex!FVX322)</f>
        <v>0</v>
      </c>
      <c r="FVY27" s="700">
        <f>-IF(FVY11=1900,0,Capex!FVY322)</f>
        <v>0</v>
      </c>
      <c r="FVZ27" s="700">
        <f>-IF(FVZ11=1900,0,Capex!FVZ322)</f>
        <v>0</v>
      </c>
      <c r="FWA27" s="700">
        <f>-IF(FWA11=1900,0,Capex!FWA322)</f>
        <v>0</v>
      </c>
      <c r="FWB27" s="700">
        <f>-IF(FWB11=1900,0,Capex!FWB322)</f>
        <v>0</v>
      </c>
      <c r="FWC27" s="700">
        <f>-IF(FWC11=1900,0,Capex!FWC322)</f>
        <v>0</v>
      </c>
      <c r="FWD27" s="700">
        <f>-IF(FWD11=1900,0,Capex!FWD322)</f>
        <v>0</v>
      </c>
      <c r="FWE27" s="700">
        <f>-IF(FWE11=1900,0,Capex!FWE322)</f>
        <v>0</v>
      </c>
      <c r="FWF27" s="700">
        <f>-IF(FWF11=1900,0,Capex!FWF322)</f>
        <v>0</v>
      </c>
      <c r="FWG27" s="700">
        <f>-IF(FWG11=1900,0,Capex!FWG322)</f>
        <v>0</v>
      </c>
      <c r="FWH27" s="700">
        <f>-IF(FWH11=1900,0,Capex!FWH322)</f>
        <v>0</v>
      </c>
      <c r="FWI27" s="700">
        <f>-IF(FWI11=1900,0,Capex!FWI322)</f>
        <v>0</v>
      </c>
      <c r="FWJ27" s="700">
        <f>-IF(FWJ11=1900,0,Capex!FWJ322)</f>
        <v>0</v>
      </c>
      <c r="FWK27" s="700">
        <f>-IF(FWK11=1900,0,Capex!FWK322)</f>
        <v>0</v>
      </c>
      <c r="FWL27" s="700">
        <f>-IF(FWL11=1900,0,Capex!FWL322)</f>
        <v>0</v>
      </c>
      <c r="FWM27" s="700">
        <f>-IF(FWM11=1900,0,Capex!FWM322)</f>
        <v>0</v>
      </c>
      <c r="FWN27" s="700">
        <f>-IF(FWN11=1900,0,Capex!FWN322)</f>
        <v>0</v>
      </c>
      <c r="FWO27" s="700">
        <f>-IF(FWO11=1900,0,Capex!FWO322)</f>
        <v>0</v>
      </c>
      <c r="FWP27" s="700">
        <f>-IF(FWP11=1900,0,Capex!FWP322)</f>
        <v>0</v>
      </c>
      <c r="FWQ27" s="700">
        <f>-IF(FWQ11=1900,0,Capex!FWQ322)</f>
        <v>0</v>
      </c>
      <c r="FWR27" s="700">
        <f>-IF(FWR11=1900,0,Capex!FWR322)</f>
        <v>0</v>
      </c>
      <c r="FWS27" s="700">
        <f>-IF(FWS11=1900,0,Capex!FWS322)</f>
        <v>0</v>
      </c>
      <c r="FWT27" s="700">
        <f>-IF(FWT11=1900,0,Capex!FWT322)</f>
        <v>0</v>
      </c>
      <c r="FWU27" s="700">
        <f>-IF(FWU11=1900,0,Capex!FWU322)</f>
        <v>0</v>
      </c>
      <c r="FWV27" s="700">
        <f>-IF(FWV11=1900,0,Capex!FWV322)</f>
        <v>0</v>
      </c>
      <c r="FWW27" s="700">
        <f>-IF(FWW11=1900,0,Capex!FWW322)</f>
        <v>0</v>
      </c>
      <c r="FWX27" s="700">
        <f>-IF(FWX11=1900,0,Capex!FWX322)</f>
        <v>0</v>
      </c>
      <c r="FWY27" s="700">
        <f>-IF(FWY11=1900,0,Capex!FWY322)</f>
        <v>0</v>
      </c>
      <c r="FWZ27" s="700">
        <f>-IF(FWZ11=1900,0,Capex!FWZ322)</f>
        <v>0</v>
      </c>
      <c r="FXA27" s="700">
        <f>-IF(FXA11=1900,0,Capex!FXA322)</f>
        <v>0</v>
      </c>
      <c r="FXB27" s="700">
        <f>-IF(FXB11=1900,0,Capex!FXB322)</f>
        <v>0</v>
      </c>
      <c r="FXC27" s="700">
        <f>-IF(FXC11=1900,0,Capex!FXC322)</f>
        <v>0</v>
      </c>
      <c r="FXD27" s="700">
        <f>-IF(FXD11=1900,0,Capex!FXD322)</f>
        <v>0</v>
      </c>
      <c r="FXE27" s="700">
        <f>-IF(FXE11=1900,0,Capex!FXE322)</f>
        <v>0</v>
      </c>
      <c r="FXF27" s="700">
        <f>-IF(FXF11=1900,0,Capex!FXF322)</f>
        <v>0</v>
      </c>
      <c r="FXG27" s="700">
        <f>-IF(FXG11=1900,0,Capex!FXG322)</f>
        <v>0</v>
      </c>
      <c r="FXH27" s="700">
        <f>-IF(FXH11=1900,0,Capex!FXH322)</f>
        <v>0</v>
      </c>
      <c r="FXI27" s="700">
        <f>-IF(FXI11=1900,0,Capex!FXI322)</f>
        <v>0</v>
      </c>
      <c r="FXJ27" s="700">
        <f>-IF(FXJ11=1900,0,Capex!FXJ322)</f>
        <v>0</v>
      </c>
      <c r="FXK27" s="700">
        <f>-IF(FXK11=1900,0,Capex!FXK322)</f>
        <v>0</v>
      </c>
      <c r="FXL27" s="700">
        <f>-IF(FXL11=1900,0,Capex!FXL322)</f>
        <v>0</v>
      </c>
      <c r="FXM27" s="700">
        <f>-IF(FXM11=1900,0,Capex!FXM322)</f>
        <v>0</v>
      </c>
      <c r="FXN27" s="700">
        <f>-IF(FXN11=1900,0,Capex!FXN322)</f>
        <v>0</v>
      </c>
      <c r="FXO27" s="700">
        <f>-IF(FXO11=1900,0,Capex!FXO322)</f>
        <v>0</v>
      </c>
      <c r="FXP27" s="700">
        <f>-IF(FXP11=1900,0,Capex!FXP322)</f>
        <v>0</v>
      </c>
      <c r="FXQ27" s="700">
        <f>-IF(FXQ11=1900,0,Capex!FXQ322)</f>
        <v>0</v>
      </c>
      <c r="FXR27" s="700">
        <f>-IF(FXR11=1900,0,Capex!FXR322)</f>
        <v>0</v>
      </c>
      <c r="FXS27" s="700">
        <f>-IF(FXS11=1900,0,Capex!FXS322)</f>
        <v>0</v>
      </c>
      <c r="FXT27" s="700">
        <f>-IF(FXT11=1900,0,Capex!FXT322)</f>
        <v>0</v>
      </c>
      <c r="FXU27" s="700">
        <f>-IF(FXU11=1900,0,Capex!FXU322)</f>
        <v>0</v>
      </c>
      <c r="FXV27" s="700">
        <f>-IF(FXV11=1900,0,Capex!FXV322)</f>
        <v>0</v>
      </c>
      <c r="FXW27" s="700">
        <f>-IF(FXW11=1900,0,Capex!FXW322)</f>
        <v>0</v>
      </c>
      <c r="FXX27" s="700">
        <f>-IF(FXX11=1900,0,Capex!FXX322)</f>
        <v>0</v>
      </c>
      <c r="FXY27" s="700">
        <f>-IF(FXY11=1900,0,Capex!FXY322)</f>
        <v>0</v>
      </c>
      <c r="FXZ27" s="700">
        <f>-IF(FXZ11=1900,0,Capex!FXZ322)</f>
        <v>0</v>
      </c>
      <c r="FYA27" s="700">
        <f>-IF(FYA11=1900,0,Capex!FYA322)</f>
        <v>0</v>
      </c>
      <c r="FYB27" s="700">
        <f>-IF(FYB11=1900,0,Capex!FYB322)</f>
        <v>0</v>
      </c>
      <c r="FYC27" s="700">
        <f>-IF(FYC11=1900,0,Capex!FYC322)</f>
        <v>0</v>
      </c>
      <c r="FYD27" s="700">
        <f>-IF(FYD11=1900,0,Capex!FYD322)</f>
        <v>0</v>
      </c>
      <c r="FYE27" s="700">
        <f>-IF(FYE11=1900,0,Capex!FYE322)</f>
        <v>0</v>
      </c>
      <c r="FYF27" s="700">
        <f>-IF(FYF11=1900,0,Capex!FYF322)</f>
        <v>0</v>
      </c>
      <c r="FYG27" s="700">
        <f>-IF(FYG11=1900,0,Capex!FYG322)</f>
        <v>0</v>
      </c>
      <c r="FYH27" s="700">
        <f>-IF(FYH11=1900,0,Capex!FYH322)</f>
        <v>0</v>
      </c>
      <c r="FYI27" s="700">
        <f>-IF(FYI11=1900,0,Capex!FYI322)</f>
        <v>0</v>
      </c>
      <c r="FYJ27" s="700">
        <f>-IF(FYJ11=1900,0,Capex!FYJ322)</f>
        <v>0</v>
      </c>
      <c r="FYK27" s="700">
        <f>-IF(FYK11=1900,0,Capex!FYK322)</f>
        <v>0</v>
      </c>
      <c r="FYL27" s="700">
        <f>-IF(FYL11=1900,0,Capex!FYL322)</f>
        <v>0</v>
      </c>
      <c r="FYM27" s="700">
        <f>-IF(FYM11=1900,0,Capex!FYM322)</f>
        <v>0</v>
      </c>
      <c r="FYN27" s="700">
        <f>-IF(FYN11=1900,0,Capex!FYN322)</f>
        <v>0</v>
      </c>
      <c r="FYO27" s="700">
        <f>-IF(FYO11=1900,0,Capex!FYO322)</f>
        <v>0</v>
      </c>
      <c r="FYP27" s="700">
        <f>-IF(FYP11=1900,0,Capex!FYP322)</f>
        <v>0</v>
      </c>
      <c r="FYQ27" s="700">
        <f>-IF(FYQ11=1900,0,Capex!FYQ322)</f>
        <v>0</v>
      </c>
      <c r="FYR27" s="700">
        <f>-IF(FYR11=1900,0,Capex!FYR322)</f>
        <v>0</v>
      </c>
      <c r="FYS27" s="700">
        <f>-IF(FYS11=1900,0,Capex!FYS322)</f>
        <v>0</v>
      </c>
      <c r="FYT27" s="700">
        <f>-IF(FYT11=1900,0,Capex!FYT322)</f>
        <v>0</v>
      </c>
      <c r="FYU27" s="700">
        <f>-IF(FYU11=1900,0,Capex!FYU322)</f>
        <v>0</v>
      </c>
      <c r="FYV27" s="700">
        <f>-IF(FYV11=1900,0,Capex!FYV322)</f>
        <v>0</v>
      </c>
      <c r="FYW27" s="700">
        <f>-IF(FYW11=1900,0,Capex!FYW322)</f>
        <v>0</v>
      </c>
      <c r="FYX27" s="700">
        <f>-IF(FYX11=1900,0,Capex!FYX322)</f>
        <v>0</v>
      </c>
      <c r="FYY27" s="700">
        <f>-IF(FYY11=1900,0,Capex!FYY322)</f>
        <v>0</v>
      </c>
      <c r="FYZ27" s="700">
        <f>-IF(FYZ11=1900,0,Capex!FYZ322)</f>
        <v>0</v>
      </c>
      <c r="FZA27" s="700">
        <f>-IF(FZA11=1900,0,Capex!FZA322)</f>
        <v>0</v>
      </c>
      <c r="FZB27" s="700">
        <f>-IF(FZB11=1900,0,Capex!FZB322)</f>
        <v>0</v>
      </c>
      <c r="FZC27" s="700">
        <f>-IF(FZC11=1900,0,Capex!FZC322)</f>
        <v>0</v>
      </c>
      <c r="FZD27" s="700">
        <f>-IF(FZD11=1900,0,Capex!FZD322)</f>
        <v>0</v>
      </c>
      <c r="FZE27" s="700">
        <f>-IF(FZE11=1900,0,Capex!FZE322)</f>
        <v>0</v>
      </c>
      <c r="FZF27" s="700">
        <f>-IF(FZF11=1900,0,Capex!FZF322)</f>
        <v>0</v>
      </c>
      <c r="FZG27" s="700">
        <f>-IF(FZG11=1900,0,Capex!FZG322)</f>
        <v>0</v>
      </c>
      <c r="FZH27" s="700">
        <f>-IF(FZH11=1900,0,Capex!FZH322)</f>
        <v>0</v>
      </c>
      <c r="FZI27" s="700">
        <f>-IF(FZI11=1900,0,Capex!FZI322)</f>
        <v>0</v>
      </c>
      <c r="FZJ27" s="700">
        <f>-IF(FZJ11=1900,0,Capex!FZJ322)</f>
        <v>0</v>
      </c>
      <c r="FZK27" s="700">
        <f>-IF(FZK11=1900,0,Capex!FZK322)</f>
        <v>0</v>
      </c>
      <c r="FZL27" s="700">
        <f>-IF(FZL11=1900,0,Capex!FZL322)</f>
        <v>0</v>
      </c>
      <c r="FZM27" s="700">
        <f>-IF(FZM11=1900,0,Capex!FZM322)</f>
        <v>0</v>
      </c>
      <c r="FZN27" s="700">
        <f>-IF(FZN11=1900,0,Capex!FZN322)</f>
        <v>0</v>
      </c>
      <c r="FZO27" s="700">
        <f>-IF(FZO11=1900,0,Capex!FZO322)</f>
        <v>0</v>
      </c>
      <c r="FZP27" s="700">
        <f>-IF(FZP11=1900,0,Capex!FZP322)</f>
        <v>0</v>
      </c>
      <c r="FZQ27" s="700">
        <f>-IF(FZQ11=1900,0,Capex!FZQ322)</f>
        <v>0</v>
      </c>
      <c r="FZR27" s="700">
        <f>-IF(FZR11=1900,0,Capex!FZR322)</f>
        <v>0</v>
      </c>
      <c r="FZS27" s="700">
        <f>-IF(FZS11=1900,0,Capex!FZS322)</f>
        <v>0</v>
      </c>
      <c r="FZT27" s="700">
        <f>-IF(FZT11=1900,0,Capex!FZT322)</f>
        <v>0</v>
      </c>
      <c r="FZU27" s="700">
        <f>-IF(FZU11=1900,0,Capex!FZU322)</f>
        <v>0</v>
      </c>
      <c r="FZV27" s="700">
        <f>-IF(FZV11=1900,0,Capex!FZV322)</f>
        <v>0</v>
      </c>
      <c r="FZW27" s="700">
        <f>-IF(FZW11=1900,0,Capex!FZW322)</f>
        <v>0</v>
      </c>
      <c r="FZX27" s="700">
        <f>-IF(FZX11=1900,0,Capex!FZX322)</f>
        <v>0</v>
      </c>
      <c r="FZY27" s="700">
        <f>-IF(FZY11=1900,0,Capex!FZY322)</f>
        <v>0</v>
      </c>
      <c r="FZZ27" s="700">
        <f>-IF(FZZ11=1900,0,Capex!FZZ322)</f>
        <v>0</v>
      </c>
      <c r="GAA27" s="700">
        <f>-IF(GAA11=1900,0,Capex!GAA322)</f>
        <v>0</v>
      </c>
      <c r="GAB27" s="700">
        <f>-IF(GAB11=1900,0,Capex!GAB322)</f>
        <v>0</v>
      </c>
      <c r="GAC27" s="700">
        <f>-IF(GAC11=1900,0,Capex!GAC322)</f>
        <v>0</v>
      </c>
      <c r="GAD27" s="700">
        <f>-IF(GAD11=1900,0,Capex!GAD322)</f>
        <v>0</v>
      </c>
      <c r="GAE27" s="700">
        <f>-IF(GAE11=1900,0,Capex!GAE322)</f>
        <v>0</v>
      </c>
      <c r="GAF27" s="700">
        <f>-IF(GAF11=1900,0,Capex!GAF322)</f>
        <v>0</v>
      </c>
      <c r="GAG27" s="700">
        <f>-IF(GAG11=1900,0,Capex!GAG322)</f>
        <v>0</v>
      </c>
      <c r="GAH27" s="700">
        <f>-IF(GAH11=1900,0,Capex!GAH322)</f>
        <v>0</v>
      </c>
      <c r="GAI27" s="700">
        <f>-IF(GAI11=1900,0,Capex!GAI322)</f>
        <v>0</v>
      </c>
      <c r="GAJ27" s="700">
        <f>-IF(GAJ11=1900,0,Capex!GAJ322)</f>
        <v>0</v>
      </c>
      <c r="GAK27" s="700">
        <f>-IF(GAK11=1900,0,Capex!GAK322)</f>
        <v>0</v>
      </c>
      <c r="GAL27" s="700">
        <f>-IF(GAL11=1900,0,Capex!GAL322)</f>
        <v>0</v>
      </c>
      <c r="GAM27" s="700">
        <f>-IF(GAM11=1900,0,Capex!GAM322)</f>
        <v>0</v>
      </c>
      <c r="GAN27" s="700">
        <f>-IF(GAN11=1900,0,Capex!GAN322)</f>
        <v>0</v>
      </c>
      <c r="GAO27" s="700">
        <f>-IF(GAO11=1900,0,Capex!GAO322)</f>
        <v>0</v>
      </c>
      <c r="GAP27" s="700">
        <f>-IF(GAP11=1900,0,Capex!GAP322)</f>
        <v>0</v>
      </c>
      <c r="GAQ27" s="700">
        <f>-IF(GAQ11=1900,0,Capex!GAQ322)</f>
        <v>0</v>
      </c>
      <c r="GAR27" s="700">
        <f>-IF(GAR11=1900,0,Capex!GAR322)</f>
        <v>0</v>
      </c>
      <c r="GAS27" s="700">
        <f>-IF(GAS11=1900,0,Capex!GAS322)</f>
        <v>0</v>
      </c>
      <c r="GAT27" s="700">
        <f>-IF(GAT11=1900,0,Capex!GAT322)</f>
        <v>0</v>
      </c>
      <c r="GAU27" s="700">
        <f>-IF(GAU11=1900,0,Capex!GAU322)</f>
        <v>0</v>
      </c>
      <c r="GAV27" s="700">
        <f>-IF(GAV11=1900,0,Capex!GAV322)</f>
        <v>0</v>
      </c>
      <c r="GAW27" s="700">
        <f>-IF(GAW11=1900,0,Capex!GAW322)</f>
        <v>0</v>
      </c>
      <c r="GAX27" s="700">
        <f>-IF(GAX11=1900,0,Capex!GAX322)</f>
        <v>0</v>
      </c>
      <c r="GAY27" s="700">
        <f>-IF(GAY11=1900,0,Capex!GAY322)</f>
        <v>0</v>
      </c>
      <c r="GAZ27" s="700">
        <f>-IF(GAZ11=1900,0,Capex!GAZ322)</f>
        <v>0</v>
      </c>
      <c r="GBA27" s="700">
        <f>-IF(GBA11=1900,0,Capex!GBA322)</f>
        <v>0</v>
      </c>
      <c r="GBB27" s="700">
        <f>-IF(GBB11=1900,0,Capex!GBB322)</f>
        <v>0</v>
      </c>
      <c r="GBC27" s="700">
        <f>-IF(GBC11=1900,0,Capex!GBC322)</f>
        <v>0</v>
      </c>
      <c r="GBD27" s="700">
        <f>-IF(GBD11=1900,0,Capex!GBD322)</f>
        <v>0</v>
      </c>
      <c r="GBE27" s="700">
        <f>-IF(GBE11=1900,0,Capex!GBE322)</f>
        <v>0</v>
      </c>
      <c r="GBF27" s="700">
        <f>-IF(GBF11=1900,0,Capex!GBF322)</f>
        <v>0</v>
      </c>
      <c r="GBG27" s="700">
        <f>-IF(GBG11=1900,0,Capex!GBG322)</f>
        <v>0</v>
      </c>
      <c r="GBH27" s="700">
        <f>-IF(GBH11=1900,0,Capex!GBH322)</f>
        <v>0</v>
      </c>
      <c r="GBI27" s="700">
        <f>-IF(GBI11=1900,0,Capex!GBI322)</f>
        <v>0</v>
      </c>
      <c r="GBJ27" s="700">
        <f>-IF(GBJ11=1900,0,Capex!GBJ322)</f>
        <v>0</v>
      </c>
      <c r="GBK27" s="700">
        <f>-IF(GBK11=1900,0,Capex!GBK322)</f>
        <v>0</v>
      </c>
      <c r="GBL27" s="700">
        <f>-IF(GBL11=1900,0,Capex!GBL322)</f>
        <v>0</v>
      </c>
      <c r="GBM27" s="700">
        <f>-IF(GBM11=1900,0,Capex!GBM322)</f>
        <v>0</v>
      </c>
      <c r="GBN27" s="700">
        <f>-IF(GBN11=1900,0,Capex!GBN322)</f>
        <v>0</v>
      </c>
      <c r="GBO27" s="700">
        <f>-IF(GBO11=1900,0,Capex!GBO322)</f>
        <v>0</v>
      </c>
      <c r="GBP27" s="700">
        <f>-IF(GBP11=1900,0,Capex!GBP322)</f>
        <v>0</v>
      </c>
      <c r="GBQ27" s="700">
        <f>-IF(GBQ11=1900,0,Capex!GBQ322)</f>
        <v>0</v>
      </c>
      <c r="GBR27" s="700">
        <f>-IF(GBR11=1900,0,Capex!GBR322)</f>
        <v>0</v>
      </c>
      <c r="GBS27" s="700">
        <f>-IF(GBS11=1900,0,Capex!GBS322)</f>
        <v>0</v>
      </c>
      <c r="GBT27" s="700">
        <f>-IF(GBT11=1900,0,Capex!GBT322)</f>
        <v>0</v>
      </c>
      <c r="GBU27" s="700">
        <f>-IF(GBU11=1900,0,Capex!GBU322)</f>
        <v>0</v>
      </c>
      <c r="GBV27" s="700">
        <f>-IF(GBV11=1900,0,Capex!GBV322)</f>
        <v>0</v>
      </c>
      <c r="GBW27" s="700">
        <f>-IF(GBW11=1900,0,Capex!GBW322)</f>
        <v>0</v>
      </c>
      <c r="GBX27" s="700">
        <f>-IF(GBX11=1900,0,Capex!GBX322)</f>
        <v>0</v>
      </c>
      <c r="GBY27" s="700">
        <f>-IF(GBY11=1900,0,Capex!GBY322)</f>
        <v>0</v>
      </c>
      <c r="GBZ27" s="700">
        <f>-IF(GBZ11=1900,0,Capex!GBZ322)</f>
        <v>0</v>
      </c>
      <c r="GCA27" s="700">
        <f>-IF(GCA11=1900,0,Capex!GCA322)</f>
        <v>0</v>
      </c>
      <c r="GCB27" s="700">
        <f>-IF(GCB11=1900,0,Capex!GCB322)</f>
        <v>0</v>
      </c>
      <c r="GCC27" s="700">
        <f>-IF(GCC11=1900,0,Capex!GCC322)</f>
        <v>0</v>
      </c>
      <c r="GCD27" s="700">
        <f>-IF(GCD11=1900,0,Capex!GCD322)</f>
        <v>0</v>
      </c>
      <c r="GCE27" s="700">
        <f>-IF(GCE11=1900,0,Capex!GCE322)</f>
        <v>0</v>
      </c>
      <c r="GCF27" s="700">
        <f>-IF(GCF11=1900,0,Capex!GCF322)</f>
        <v>0</v>
      </c>
      <c r="GCG27" s="700">
        <f>-IF(GCG11=1900,0,Capex!GCG322)</f>
        <v>0</v>
      </c>
      <c r="GCH27" s="700">
        <f>-IF(GCH11=1900,0,Capex!GCH322)</f>
        <v>0</v>
      </c>
      <c r="GCI27" s="700">
        <f>-IF(GCI11=1900,0,Capex!GCI322)</f>
        <v>0</v>
      </c>
      <c r="GCJ27" s="700">
        <f>-IF(GCJ11=1900,0,Capex!GCJ322)</f>
        <v>0</v>
      </c>
      <c r="GCK27" s="700">
        <f>-IF(GCK11=1900,0,Capex!GCK322)</f>
        <v>0</v>
      </c>
      <c r="GCL27" s="700">
        <f>-IF(GCL11=1900,0,Capex!GCL322)</f>
        <v>0</v>
      </c>
      <c r="GCM27" s="700">
        <f>-IF(GCM11=1900,0,Capex!GCM322)</f>
        <v>0</v>
      </c>
      <c r="GCN27" s="700">
        <f>-IF(GCN11=1900,0,Capex!GCN322)</f>
        <v>0</v>
      </c>
      <c r="GCO27" s="700">
        <f>-IF(GCO11=1900,0,Capex!GCO322)</f>
        <v>0</v>
      </c>
      <c r="GCP27" s="700">
        <f>-IF(GCP11=1900,0,Capex!GCP322)</f>
        <v>0</v>
      </c>
      <c r="GCQ27" s="700">
        <f>-IF(GCQ11=1900,0,Capex!GCQ322)</f>
        <v>0</v>
      </c>
      <c r="GCR27" s="700">
        <f>-IF(GCR11=1900,0,Capex!GCR322)</f>
        <v>0</v>
      </c>
      <c r="GCS27" s="700">
        <f>-IF(GCS11=1900,0,Capex!GCS322)</f>
        <v>0</v>
      </c>
      <c r="GCT27" s="700">
        <f>-IF(GCT11=1900,0,Capex!GCT322)</f>
        <v>0</v>
      </c>
      <c r="GCU27" s="700">
        <f>-IF(GCU11=1900,0,Capex!GCU322)</f>
        <v>0</v>
      </c>
      <c r="GCV27" s="700">
        <f>-IF(GCV11=1900,0,Capex!GCV322)</f>
        <v>0</v>
      </c>
      <c r="GCW27" s="700">
        <f>-IF(GCW11=1900,0,Capex!GCW322)</f>
        <v>0</v>
      </c>
      <c r="GCX27" s="700">
        <f>-IF(GCX11=1900,0,Capex!GCX322)</f>
        <v>0</v>
      </c>
      <c r="GCY27" s="700">
        <f>-IF(GCY11=1900,0,Capex!GCY322)</f>
        <v>0</v>
      </c>
      <c r="GCZ27" s="700">
        <f>-IF(GCZ11=1900,0,Capex!GCZ322)</f>
        <v>0</v>
      </c>
      <c r="GDA27" s="700">
        <f>-IF(GDA11=1900,0,Capex!GDA322)</f>
        <v>0</v>
      </c>
      <c r="GDB27" s="700">
        <f>-IF(GDB11=1900,0,Capex!GDB322)</f>
        <v>0</v>
      </c>
      <c r="GDC27" s="700">
        <f>-IF(GDC11=1900,0,Capex!GDC322)</f>
        <v>0</v>
      </c>
      <c r="GDD27" s="700">
        <f>-IF(GDD11=1900,0,Capex!GDD322)</f>
        <v>0</v>
      </c>
      <c r="GDE27" s="700">
        <f>-IF(GDE11=1900,0,Capex!GDE322)</f>
        <v>0</v>
      </c>
      <c r="GDF27" s="700">
        <f>-IF(GDF11=1900,0,Capex!GDF322)</f>
        <v>0</v>
      </c>
      <c r="GDG27" s="700">
        <f>-IF(GDG11=1900,0,Capex!GDG322)</f>
        <v>0</v>
      </c>
      <c r="GDH27" s="700">
        <f>-IF(GDH11=1900,0,Capex!GDH322)</f>
        <v>0</v>
      </c>
      <c r="GDI27" s="700">
        <f>-IF(GDI11=1900,0,Capex!GDI322)</f>
        <v>0</v>
      </c>
      <c r="GDJ27" s="700">
        <f>-IF(GDJ11=1900,0,Capex!GDJ322)</f>
        <v>0</v>
      </c>
      <c r="GDK27" s="700">
        <f>-IF(GDK11=1900,0,Capex!GDK322)</f>
        <v>0</v>
      </c>
      <c r="GDL27" s="700">
        <f>-IF(GDL11=1900,0,Capex!GDL322)</f>
        <v>0</v>
      </c>
      <c r="GDM27" s="700">
        <f>-IF(GDM11=1900,0,Capex!GDM322)</f>
        <v>0</v>
      </c>
      <c r="GDN27" s="700">
        <f>-IF(GDN11=1900,0,Capex!GDN322)</f>
        <v>0</v>
      </c>
      <c r="GDO27" s="700">
        <f>-IF(GDO11=1900,0,Capex!GDO322)</f>
        <v>0</v>
      </c>
      <c r="GDP27" s="700">
        <f>-IF(GDP11=1900,0,Capex!GDP322)</f>
        <v>0</v>
      </c>
      <c r="GDQ27" s="700">
        <f>-IF(GDQ11=1900,0,Capex!GDQ322)</f>
        <v>0</v>
      </c>
      <c r="GDR27" s="700">
        <f>-IF(GDR11=1900,0,Capex!GDR322)</f>
        <v>0</v>
      </c>
      <c r="GDS27" s="700">
        <f>-IF(GDS11=1900,0,Capex!GDS322)</f>
        <v>0</v>
      </c>
      <c r="GDT27" s="700">
        <f>-IF(GDT11=1900,0,Capex!GDT322)</f>
        <v>0</v>
      </c>
      <c r="GDU27" s="700">
        <f>-IF(GDU11=1900,0,Capex!GDU322)</f>
        <v>0</v>
      </c>
      <c r="GDV27" s="700">
        <f>-IF(GDV11=1900,0,Capex!GDV322)</f>
        <v>0</v>
      </c>
      <c r="GDW27" s="700">
        <f>-IF(GDW11=1900,0,Capex!GDW322)</f>
        <v>0</v>
      </c>
      <c r="GDX27" s="700">
        <f>-IF(GDX11=1900,0,Capex!GDX322)</f>
        <v>0</v>
      </c>
      <c r="GDY27" s="700">
        <f>-IF(GDY11=1900,0,Capex!GDY322)</f>
        <v>0</v>
      </c>
      <c r="GDZ27" s="700">
        <f>-IF(GDZ11=1900,0,Capex!GDZ322)</f>
        <v>0</v>
      </c>
      <c r="GEA27" s="700">
        <f>-IF(GEA11=1900,0,Capex!GEA322)</f>
        <v>0</v>
      </c>
      <c r="GEB27" s="700">
        <f>-IF(GEB11=1900,0,Capex!GEB322)</f>
        <v>0</v>
      </c>
      <c r="GEC27" s="700">
        <f>-IF(GEC11=1900,0,Capex!GEC322)</f>
        <v>0</v>
      </c>
      <c r="GED27" s="700">
        <f>-IF(GED11=1900,0,Capex!GED322)</f>
        <v>0</v>
      </c>
      <c r="GEE27" s="700">
        <f>-IF(GEE11=1900,0,Capex!GEE322)</f>
        <v>0</v>
      </c>
      <c r="GEF27" s="700">
        <f>-IF(GEF11=1900,0,Capex!GEF322)</f>
        <v>0</v>
      </c>
      <c r="GEG27" s="700">
        <f>-IF(GEG11=1900,0,Capex!GEG322)</f>
        <v>0</v>
      </c>
      <c r="GEH27" s="700">
        <f>-IF(GEH11=1900,0,Capex!GEH322)</f>
        <v>0</v>
      </c>
      <c r="GEI27" s="700">
        <f>-IF(GEI11=1900,0,Capex!GEI322)</f>
        <v>0</v>
      </c>
      <c r="GEJ27" s="700">
        <f>-IF(GEJ11=1900,0,Capex!GEJ322)</f>
        <v>0</v>
      </c>
      <c r="GEK27" s="700">
        <f>-IF(GEK11=1900,0,Capex!GEK322)</f>
        <v>0</v>
      </c>
      <c r="GEL27" s="700">
        <f>-IF(GEL11=1900,0,Capex!GEL322)</f>
        <v>0</v>
      </c>
      <c r="GEM27" s="700">
        <f>-IF(GEM11=1900,0,Capex!GEM322)</f>
        <v>0</v>
      </c>
      <c r="GEN27" s="700">
        <f>-IF(GEN11=1900,0,Capex!GEN322)</f>
        <v>0</v>
      </c>
      <c r="GEO27" s="700">
        <f>-IF(GEO11=1900,0,Capex!GEO322)</f>
        <v>0</v>
      </c>
      <c r="GEP27" s="700">
        <f>-IF(GEP11=1900,0,Capex!GEP322)</f>
        <v>0</v>
      </c>
      <c r="GEQ27" s="700">
        <f>-IF(GEQ11=1900,0,Capex!GEQ322)</f>
        <v>0</v>
      </c>
      <c r="GER27" s="700">
        <f>-IF(GER11=1900,0,Capex!GER322)</f>
        <v>0</v>
      </c>
      <c r="GES27" s="700">
        <f>-IF(GES11=1900,0,Capex!GES322)</f>
        <v>0</v>
      </c>
      <c r="GET27" s="700">
        <f>-IF(GET11=1900,0,Capex!GET322)</f>
        <v>0</v>
      </c>
      <c r="GEU27" s="700">
        <f>-IF(GEU11=1900,0,Capex!GEU322)</f>
        <v>0</v>
      </c>
      <c r="GEV27" s="700">
        <f>-IF(GEV11=1900,0,Capex!GEV322)</f>
        <v>0</v>
      </c>
      <c r="GEW27" s="700">
        <f>-IF(GEW11=1900,0,Capex!GEW322)</f>
        <v>0</v>
      </c>
      <c r="GEX27" s="700">
        <f>-IF(GEX11=1900,0,Capex!GEX322)</f>
        <v>0</v>
      </c>
      <c r="GEY27" s="700">
        <f>-IF(GEY11=1900,0,Capex!GEY322)</f>
        <v>0</v>
      </c>
      <c r="GEZ27" s="700">
        <f>-IF(GEZ11=1900,0,Capex!GEZ322)</f>
        <v>0</v>
      </c>
      <c r="GFA27" s="700">
        <f>-IF(GFA11=1900,0,Capex!GFA322)</f>
        <v>0</v>
      </c>
      <c r="GFB27" s="700">
        <f>-IF(GFB11=1900,0,Capex!GFB322)</f>
        <v>0</v>
      </c>
      <c r="GFC27" s="700">
        <f>-IF(GFC11=1900,0,Capex!GFC322)</f>
        <v>0</v>
      </c>
      <c r="GFD27" s="700">
        <f>-IF(GFD11=1900,0,Capex!GFD322)</f>
        <v>0</v>
      </c>
      <c r="GFE27" s="700">
        <f>-IF(GFE11=1900,0,Capex!GFE322)</f>
        <v>0</v>
      </c>
      <c r="GFF27" s="700">
        <f>-IF(GFF11=1900,0,Capex!GFF322)</f>
        <v>0</v>
      </c>
      <c r="GFG27" s="700">
        <f>-IF(GFG11=1900,0,Capex!GFG322)</f>
        <v>0</v>
      </c>
      <c r="GFH27" s="700">
        <f>-IF(GFH11=1900,0,Capex!GFH322)</f>
        <v>0</v>
      </c>
      <c r="GFI27" s="700">
        <f>-IF(GFI11=1900,0,Capex!GFI322)</f>
        <v>0</v>
      </c>
      <c r="GFJ27" s="700">
        <f>-IF(GFJ11=1900,0,Capex!GFJ322)</f>
        <v>0</v>
      </c>
      <c r="GFK27" s="700">
        <f>-IF(GFK11=1900,0,Capex!GFK322)</f>
        <v>0</v>
      </c>
      <c r="GFL27" s="700">
        <f>-IF(GFL11=1900,0,Capex!GFL322)</f>
        <v>0</v>
      </c>
      <c r="GFM27" s="700">
        <f>-IF(GFM11=1900,0,Capex!GFM322)</f>
        <v>0</v>
      </c>
      <c r="GFN27" s="700">
        <f>-IF(GFN11=1900,0,Capex!GFN322)</f>
        <v>0</v>
      </c>
      <c r="GFO27" s="700">
        <f>-IF(GFO11=1900,0,Capex!GFO322)</f>
        <v>0</v>
      </c>
      <c r="GFP27" s="700">
        <f>-IF(GFP11=1900,0,Capex!GFP322)</f>
        <v>0</v>
      </c>
      <c r="GFQ27" s="700">
        <f>-IF(GFQ11=1900,0,Capex!GFQ322)</f>
        <v>0</v>
      </c>
      <c r="GFR27" s="700">
        <f>-IF(GFR11=1900,0,Capex!GFR322)</f>
        <v>0</v>
      </c>
      <c r="GFS27" s="700">
        <f>-IF(GFS11=1900,0,Capex!GFS322)</f>
        <v>0</v>
      </c>
      <c r="GFT27" s="700">
        <f>-IF(GFT11=1900,0,Capex!GFT322)</f>
        <v>0</v>
      </c>
      <c r="GFU27" s="700">
        <f>-IF(GFU11=1900,0,Capex!GFU322)</f>
        <v>0</v>
      </c>
      <c r="GFV27" s="700">
        <f>-IF(GFV11=1900,0,Capex!GFV322)</f>
        <v>0</v>
      </c>
      <c r="GFW27" s="700">
        <f>-IF(GFW11=1900,0,Capex!GFW322)</f>
        <v>0</v>
      </c>
      <c r="GFX27" s="700">
        <f>-IF(GFX11=1900,0,Capex!GFX322)</f>
        <v>0</v>
      </c>
      <c r="GFY27" s="700">
        <f>-IF(GFY11=1900,0,Capex!GFY322)</f>
        <v>0</v>
      </c>
      <c r="GFZ27" s="700">
        <f>-IF(GFZ11=1900,0,Capex!GFZ322)</f>
        <v>0</v>
      </c>
      <c r="GGA27" s="700">
        <f>-IF(GGA11=1900,0,Capex!GGA322)</f>
        <v>0</v>
      </c>
      <c r="GGB27" s="700">
        <f>-IF(GGB11=1900,0,Capex!GGB322)</f>
        <v>0</v>
      </c>
      <c r="GGC27" s="700">
        <f>-IF(GGC11=1900,0,Capex!GGC322)</f>
        <v>0</v>
      </c>
      <c r="GGD27" s="700">
        <f>-IF(GGD11=1900,0,Capex!GGD322)</f>
        <v>0</v>
      </c>
      <c r="GGE27" s="700">
        <f>-IF(GGE11=1900,0,Capex!GGE322)</f>
        <v>0</v>
      </c>
      <c r="GGF27" s="700">
        <f>-IF(GGF11=1900,0,Capex!GGF322)</f>
        <v>0</v>
      </c>
      <c r="GGG27" s="700">
        <f>-IF(GGG11=1900,0,Capex!GGG322)</f>
        <v>0</v>
      </c>
      <c r="GGH27" s="700">
        <f>-IF(GGH11=1900,0,Capex!GGH322)</f>
        <v>0</v>
      </c>
      <c r="GGI27" s="700">
        <f>-IF(GGI11=1900,0,Capex!GGI322)</f>
        <v>0</v>
      </c>
      <c r="GGJ27" s="700">
        <f>-IF(GGJ11=1900,0,Capex!GGJ322)</f>
        <v>0</v>
      </c>
      <c r="GGK27" s="700">
        <f>-IF(GGK11=1900,0,Capex!GGK322)</f>
        <v>0</v>
      </c>
      <c r="GGL27" s="700">
        <f>-IF(GGL11=1900,0,Capex!GGL322)</f>
        <v>0</v>
      </c>
      <c r="GGM27" s="700">
        <f>-IF(GGM11=1900,0,Capex!GGM322)</f>
        <v>0</v>
      </c>
      <c r="GGN27" s="700">
        <f>-IF(GGN11=1900,0,Capex!GGN322)</f>
        <v>0</v>
      </c>
      <c r="GGO27" s="700">
        <f>-IF(GGO11=1900,0,Capex!GGO322)</f>
        <v>0</v>
      </c>
      <c r="GGP27" s="700">
        <f>-IF(GGP11=1900,0,Capex!GGP322)</f>
        <v>0</v>
      </c>
      <c r="GGQ27" s="700">
        <f>-IF(GGQ11=1900,0,Capex!GGQ322)</f>
        <v>0</v>
      </c>
      <c r="GGR27" s="700">
        <f>-IF(GGR11=1900,0,Capex!GGR322)</f>
        <v>0</v>
      </c>
      <c r="GGS27" s="700">
        <f>-IF(GGS11=1900,0,Capex!GGS322)</f>
        <v>0</v>
      </c>
      <c r="GGT27" s="700">
        <f>-IF(GGT11=1900,0,Capex!GGT322)</f>
        <v>0</v>
      </c>
      <c r="GGU27" s="700">
        <f>-IF(GGU11=1900,0,Capex!GGU322)</f>
        <v>0</v>
      </c>
      <c r="GGV27" s="700">
        <f>-IF(GGV11=1900,0,Capex!GGV322)</f>
        <v>0</v>
      </c>
      <c r="GGW27" s="700">
        <f>-IF(GGW11=1900,0,Capex!GGW322)</f>
        <v>0</v>
      </c>
      <c r="GGX27" s="700">
        <f>-IF(GGX11=1900,0,Capex!GGX322)</f>
        <v>0</v>
      </c>
      <c r="GGY27" s="700">
        <f>-IF(GGY11=1900,0,Capex!GGY322)</f>
        <v>0</v>
      </c>
      <c r="GGZ27" s="700">
        <f>-IF(GGZ11=1900,0,Capex!GGZ322)</f>
        <v>0</v>
      </c>
      <c r="GHA27" s="700">
        <f>-IF(GHA11=1900,0,Capex!GHA322)</f>
        <v>0</v>
      </c>
      <c r="GHB27" s="700">
        <f>-IF(GHB11=1900,0,Capex!GHB322)</f>
        <v>0</v>
      </c>
      <c r="GHC27" s="700">
        <f>-IF(GHC11=1900,0,Capex!GHC322)</f>
        <v>0</v>
      </c>
      <c r="GHD27" s="700">
        <f>-IF(GHD11=1900,0,Capex!GHD322)</f>
        <v>0</v>
      </c>
      <c r="GHE27" s="700">
        <f>-IF(GHE11=1900,0,Capex!GHE322)</f>
        <v>0</v>
      </c>
      <c r="GHF27" s="700">
        <f>-IF(GHF11=1900,0,Capex!GHF322)</f>
        <v>0</v>
      </c>
      <c r="GHG27" s="700">
        <f>-IF(GHG11=1900,0,Capex!GHG322)</f>
        <v>0</v>
      </c>
      <c r="GHH27" s="700">
        <f>-IF(GHH11=1900,0,Capex!GHH322)</f>
        <v>0</v>
      </c>
      <c r="GHI27" s="700">
        <f>-IF(GHI11=1900,0,Capex!GHI322)</f>
        <v>0</v>
      </c>
      <c r="GHJ27" s="700">
        <f>-IF(GHJ11=1900,0,Capex!GHJ322)</f>
        <v>0</v>
      </c>
      <c r="GHK27" s="700">
        <f>-IF(GHK11=1900,0,Capex!GHK322)</f>
        <v>0</v>
      </c>
      <c r="GHL27" s="700">
        <f>-IF(GHL11=1900,0,Capex!GHL322)</f>
        <v>0</v>
      </c>
      <c r="GHM27" s="700">
        <f>-IF(GHM11=1900,0,Capex!GHM322)</f>
        <v>0</v>
      </c>
      <c r="GHN27" s="700">
        <f>-IF(GHN11=1900,0,Capex!GHN322)</f>
        <v>0</v>
      </c>
      <c r="GHO27" s="700">
        <f>-IF(GHO11=1900,0,Capex!GHO322)</f>
        <v>0</v>
      </c>
      <c r="GHP27" s="700">
        <f>-IF(GHP11=1900,0,Capex!GHP322)</f>
        <v>0</v>
      </c>
      <c r="GHQ27" s="700">
        <f>-IF(GHQ11=1900,0,Capex!GHQ322)</f>
        <v>0</v>
      </c>
      <c r="GHR27" s="700">
        <f>-IF(GHR11=1900,0,Capex!GHR322)</f>
        <v>0</v>
      </c>
      <c r="GHS27" s="700">
        <f>-IF(GHS11=1900,0,Capex!GHS322)</f>
        <v>0</v>
      </c>
      <c r="GHT27" s="700">
        <f>-IF(GHT11=1900,0,Capex!GHT322)</f>
        <v>0</v>
      </c>
      <c r="GHU27" s="700">
        <f>-IF(GHU11=1900,0,Capex!GHU322)</f>
        <v>0</v>
      </c>
      <c r="GHV27" s="700">
        <f>-IF(GHV11=1900,0,Capex!GHV322)</f>
        <v>0</v>
      </c>
      <c r="GHW27" s="700">
        <f>-IF(GHW11=1900,0,Capex!GHW322)</f>
        <v>0</v>
      </c>
      <c r="GHX27" s="700">
        <f>-IF(GHX11=1900,0,Capex!GHX322)</f>
        <v>0</v>
      </c>
      <c r="GHY27" s="700">
        <f>-IF(GHY11=1900,0,Capex!GHY322)</f>
        <v>0</v>
      </c>
      <c r="GHZ27" s="700">
        <f>-IF(GHZ11=1900,0,Capex!GHZ322)</f>
        <v>0</v>
      </c>
      <c r="GIA27" s="700">
        <f>-IF(GIA11=1900,0,Capex!GIA322)</f>
        <v>0</v>
      </c>
      <c r="GIB27" s="700">
        <f>-IF(GIB11=1900,0,Capex!GIB322)</f>
        <v>0</v>
      </c>
      <c r="GIC27" s="700">
        <f>-IF(GIC11=1900,0,Capex!GIC322)</f>
        <v>0</v>
      </c>
      <c r="GID27" s="700">
        <f>-IF(GID11=1900,0,Capex!GID322)</f>
        <v>0</v>
      </c>
      <c r="GIE27" s="700">
        <f>-IF(GIE11=1900,0,Capex!GIE322)</f>
        <v>0</v>
      </c>
      <c r="GIF27" s="700">
        <f>-IF(GIF11=1900,0,Capex!GIF322)</f>
        <v>0</v>
      </c>
      <c r="GIG27" s="700">
        <f>-IF(GIG11=1900,0,Capex!GIG322)</f>
        <v>0</v>
      </c>
      <c r="GIH27" s="700">
        <f>-IF(GIH11=1900,0,Capex!GIH322)</f>
        <v>0</v>
      </c>
      <c r="GII27" s="700">
        <f>-IF(GII11=1900,0,Capex!GII322)</f>
        <v>0</v>
      </c>
      <c r="GIJ27" s="700">
        <f>-IF(GIJ11=1900,0,Capex!GIJ322)</f>
        <v>0</v>
      </c>
      <c r="GIK27" s="700">
        <f>-IF(GIK11=1900,0,Capex!GIK322)</f>
        <v>0</v>
      </c>
      <c r="GIL27" s="700">
        <f>-IF(GIL11=1900,0,Capex!GIL322)</f>
        <v>0</v>
      </c>
      <c r="GIM27" s="700">
        <f>-IF(GIM11=1900,0,Capex!GIM322)</f>
        <v>0</v>
      </c>
      <c r="GIN27" s="700">
        <f>-IF(GIN11=1900,0,Capex!GIN322)</f>
        <v>0</v>
      </c>
      <c r="GIO27" s="700">
        <f>-IF(GIO11=1900,0,Capex!GIO322)</f>
        <v>0</v>
      </c>
      <c r="GIP27" s="700">
        <f>-IF(GIP11=1900,0,Capex!GIP322)</f>
        <v>0</v>
      </c>
      <c r="GIQ27" s="700">
        <f>-IF(GIQ11=1900,0,Capex!GIQ322)</f>
        <v>0</v>
      </c>
      <c r="GIR27" s="700">
        <f>-IF(GIR11=1900,0,Capex!GIR322)</f>
        <v>0</v>
      </c>
      <c r="GIS27" s="700">
        <f>-IF(GIS11=1900,0,Capex!GIS322)</f>
        <v>0</v>
      </c>
      <c r="GIT27" s="700">
        <f>-IF(GIT11=1900,0,Capex!GIT322)</f>
        <v>0</v>
      </c>
      <c r="GIU27" s="700">
        <f>-IF(GIU11=1900,0,Capex!GIU322)</f>
        <v>0</v>
      </c>
      <c r="GIV27" s="700">
        <f>-IF(GIV11=1900,0,Capex!GIV322)</f>
        <v>0</v>
      </c>
      <c r="GIW27" s="700">
        <f>-IF(GIW11=1900,0,Capex!GIW322)</f>
        <v>0</v>
      </c>
      <c r="GIX27" s="700">
        <f>-IF(GIX11=1900,0,Capex!GIX322)</f>
        <v>0</v>
      </c>
      <c r="GIY27" s="700">
        <f>-IF(GIY11=1900,0,Capex!GIY322)</f>
        <v>0</v>
      </c>
      <c r="GIZ27" s="700">
        <f>-IF(GIZ11=1900,0,Capex!GIZ322)</f>
        <v>0</v>
      </c>
      <c r="GJA27" s="700">
        <f>-IF(GJA11=1900,0,Capex!GJA322)</f>
        <v>0</v>
      </c>
      <c r="GJB27" s="700">
        <f>-IF(GJB11=1900,0,Capex!GJB322)</f>
        <v>0</v>
      </c>
      <c r="GJC27" s="700">
        <f>-IF(GJC11=1900,0,Capex!GJC322)</f>
        <v>0</v>
      </c>
      <c r="GJD27" s="700">
        <f>-IF(GJD11=1900,0,Capex!GJD322)</f>
        <v>0</v>
      </c>
      <c r="GJE27" s="700">
        <f>-IF(GJE11=1900,0,Capex!GJE322)</f>
        <v>0</v>
      </c>
      <c r="GJF27" s="700">
        <f>-IF(GJF11=1900,0,Capex!GJF322)</f>
        <v>0</v>
      </c>
      <c r="GJG27" s="700">
        <f>-IF(GJG11=1900,0,Capex!GJG322)</f>
        <v>0</v>
      </c>
      <c r="GJH27" s="700">
        <f>-IF(GJH11=1900,0,Capex!GJH322)</f>
        <v>0</v>
      </c>
      <c r="GJI27" s="700">
        <f>-IF(GJI11=1900,0,Capex!GJI322)</f>
        <v>0</v>
      </c>
      <c r="GJJ27" s="700">
        <f>-IF(GJJ11=1900,0,Capex!GJJ322)</f>
        <v>0</v>
      </c>
      <c r="GJK27" s="700">
        <f>-IF(GJK11=1900,0,Capex!GJK322)</f>
        <v>0</v>
      </c>
      <c r="GJL27" s="700">
        <f>-IF(GJL11=1900,0,Capex!GJL322)</f>
        <v>0</v>
      </c>
      <c r="GJM27" s="700">
        <f>-IF(GJM11=1900,0,Capex!GJM322)</f>
        <v>0</v>
      </c>
      <c r="GJN27" s="700">
        <f>-IF(GJN11=1900,0,Capex!GJN322)</f>
        <v>0</v>
      </c>
      <c r="GJO27" s="700">
        <f>-IF(GJO11=1900,0,Capex!GJO322)</f>
        <v>0</v>
      </c>
      <c r="GJP27" s="700">
        <f>-IF(GJP11=1900,0,Capex!GJP322)</f>
        <v>0</v>
      </c>
      <c r="GJQ27" s="700">
        <f>-IF(GJQ11=1900,0,Capex!GJQ322)</f>
        <v>0</v>
      </c>
      <c r="GJR27" s="700">
        <f>-IF(GJR11=1900,0,Capex!GJR322)</f>
        <v>0</v>
      </c>
      <c r="GJS27" s="700">
        <f>-IF(GJS11=1900,0,Capex!GJS322)</f>
        <v>0</v>
      </c>
      <c r="GJT27" s="700">
        <f>-IF(GJT11=1900,0,Capex!GJT322)</f>
        <v>0</v>
      </c>
      <c r="GJU27" s="700">
        <f>-IF(GJU11=1900,0,Capex!GJU322)</f>
        <v>0</v>
      </c>
      <c r="GJV27" s="700">
        <f>-IF(GJV11=1900,0,Capex!GJV322)</f>
        <v>0</v>
      </c>
      <c r="GJW27" s="700">
        <f>-IF(GJW11=1900,0,Capex!GJW322)</f>
        <v>0</v>
      </c>
      <c r="GJX27" s="700">
        <f>-IF(GJX11=1900,0,Capex!GJX322)</f>
        <v>0</v>
      </c>
      <c r="GJY27" s="700">
        <f>-IF(GJY11=1900,0,Capex!GJY322)</f>
        <v>0</v>
      </c>
      <c r="GJZ27" s="700">
        <f>-IF(GJZ11=1900,0,Capex!GJZ322)</f>
        <v>0</v>
      </c>
      <c r="GKA27" s="700">
        <f>-IF(GKA11=1900,0,Capex!GKA322)</f>
        <v>0</v>
      </c>
      <c r="GKB27" s="700">
        <f>-IF(GKB11=1900,0,Capex!GKB322)</f>
        <v>0</v>
      </c>
      <c r="GKC27" s="700">
        <f>-IF(GKC11=1900,0,Capex!GKC322)</f>
        <v>0</v>
      </c>
      <c r="GKD27" s="700">
        <f>-IF(GKD11=1900,0,Capex!GKD322)</f>
        <v>0</v>
      </c>
      <c r="GKE27" s="700">
        <f>-IF(GKE11=1900,0,Capex!GKE322)</f>
        <v>0</v>
      </c>
      <c r="GKF27" s="700">
        <f>-IF(GKF11=1900,0,Capex!GKF322)</f>
        <v>0</v>
      </c>
      <c r="GKG27" s="700">
        <f>-IF(GKG11=1900,0,Capex!GKG322)</f>
        <v>0</v>
      </c>
      <c r="GKH27" s="700">
        <f>-IF(GKH11=1900,0,Capex!GKH322)</f>
        <v>0</v>
      </c>
      <c r="GKI27" s="700">
        <f>-IF(GKI11=1900,0,Capex!GKI322)</f>
        <v>0</v>
      </c>
      <c r="GKJ27" s="700">
        <f>-IF(GKJ11=1900,0,Capex!GKJ322)</f>
        <v>0</v>
      </c>
      <c r="GKK27" s="700">
        <f>-IF(GKK11=1900,0,Capex!GKK322)</f>
        <v>0</v>
      </c>
      <c r="GKL27" s="700">
        <f>-IF(GKL11=1900,0,Capex!GKL322)</f>
        <v>0</v>
      </c>
      <c r="GKM27" s="700">
        <f>-IF(GKM11=1900,0,Capex!GKM322)</f>
        <v>0</v>
      </c>
      <c r="GKN27" s="700">
        <f>-IF(GKN11=1900,0,Capex!GKN322)</f>
        <v>0</v>
      </c>
      <c r="GKO27" s="700">
        <f>-IF(GKO11=1900,0,Capex!GKO322)</f>
        <v>0</v>
      </c>
      <c r="GKP27" s="700">
        <f>-IF(GKP11=1900,0,Capex!GKP322)</f>
        <v>0</v>
      </c>
      <c r="GKQ27" s="700">
        <f>-IF(GKQ11=1900,0,Capex!GKQ322)</f>
        <v>0</v>
      </c>
      <c r="GKR27" s="700">
        <f>-IF(GKR11=1900,0,Capex!GKR322)</f>
        <v>0</v>
      </c>
      <c r="GKS27" s="700">
        <f>-IF(GKS11=1900,0,Capex!GKS322)</f>
        <v>0</v>
      </c>
      <c r="GKT27" s="700">
        <f>-IF(GKT11=1900,0,Capex!GKT322)</f>
        <v>0</v>
      </c>
      <c r="GKU27" s="700">
        <f>-IF(GKU11=1900,0,Capex!GKU322)</f>
        <v>0</v>
      </c>
      <c r="GKV27" s="700">
        <f>-IF(GKV11=1900,0,Capex!GKV322)</f>
        <v>0</v>
      </c>
      <c r="GKW27" s="700">
        <f>-IF(GKW11=1900,0,Capex!GKW322)</f>
        <v>0</v>
      </c>
      <c r="GKX27" s="700">
        <f>-IF(GKX11=1900,0,Capex!GKX322)</f>
        <v>0</v>
      </c>
      <c r="GKY27" s="700">
        <f>-IF(GKY11=1900,0,Capex!GKY322)</f>
        <v>0</v>
      </c>
      <c r="GKZ27" s="700">
        <f>-IF(GKZ11=1900,0,Capex!GKZ322)</f>
        <v>0</v>
      </c>
      <c r="GLA27" s="700">
        <f>-IF(GLA11=1900,0,Capex!GLA322)</f>
        <v>0</v>
      </c>
      <c r="GLB27" s="700">
        <f>-IF(GLB11=1900,0,Capex!GLB322)</f>
        <v>0</v>
      </c>
      <c r="GLC27" s="700">
        <f>-IF(GLC11=1900,0,Capex!GLC322)</f>
        <v>0</v>
      </c>
      <c r="GLD27" s="700">
        <f>-IF(GLD11=1900,0,Capex!GLD322)</f>
        <v>0</v>
      </c>
      <c r="GLE27" s="700">
        <f>-IF(GLE11=1900,0,Capex!GLE322)</f>
        <v>0</v>
      </c>
      <c r="GLF27" s="700">
        <f>-IF(GLF11=1900,0,Capex!GLF322)</f>
        <v>0</v>
      </c>
      <c r="GLG27" s="700">
        <f>-IF(GLG11=1900,0,Capex!GLG322)</f>
        <v>0</v>
      </c>
      <c r="GLH27" s="700">
        <f>-IF(GLH11=1900,0,Capex!GLH322)</f>
        <v>0</v>
      </c>
      <c r="GLI27" s="700">
        <f>-IF(GLI11=1900,0,Capex!GLI322)</f>
        <v>0</v>
      </c>
      <c r="GLJ27" s="700">
        <f>-IF(GLJ11=1900,0,Capex!GLJ322)</f>
        <v>0</v>
      </c>
      <c r="GLK27" s="700">
        <f>-IF(GLK11=1900,0,Capex!GLK322)</f>
        <v>0</v>
      </c>
      <c r="GLL27" s="700">
        <f>-IF(GLL11=1900,0,Capex!GLL322)</f>
        <v>0</v>
      </c>
      <c r="GLM27" s="700">
        <f>-IF(GLM11=1900,0,Capex!GLM322)</f>
        <v>0</v>
      </c>
      <c r="GLN27" s="700">
        <f>-IF(GLN11=1900,0,Capex!GLN322)</f>
        <v>0</v>
      </c>
      <c r="GLO27" s="700">
        <f>-IF(GLO11=1900,0,Capex!GLO322)</f>
        <v>0</v>
      </c>
      <c r="GLP27" s="700">
        <f>-IF(GLP11=1900,0,Capex!GLP322)</f>
        <v>0</v>
      </c>
      <c r="GLQ27" s="700">
        <f>-IF(GLQ11=1900,0,Capex!GLQ322)</f>
        <v>0</v>
      </c>
      <c r="GLR27" s="700">
        <f>-IF(GLR11=1900,0,Capex!GLR322)</f>
        <v>0</v>
      </c>
      <c r="GLS27" s="700">
        <f>-IF(GLS11=1900,0,Capex!GLS322)</f>
        <v>0</v>
      </c>
      <c r="GLT27" s="700">
        <f>-IF(GLT11=1900,0,Capex!GLT322)</f>
        <v>0</v>
      </c>
      <c r="GLU27" s="700">
        <f>-IF(GLU11=1900,0,Capex!GLU322)</f>
        <v>0</v>
      </c>
      <c r="GLV27" s="700">
        <f>-IF(GLV11=1900,0,Capex!GLV322)</f>
        <v>0</v>
      </c>
      <c r="GLW27" s="700">
        <f>-IF(GLW11=1900,0,Capex!GLW322)</f>
        <v>0</v>
      </c>
      <c r="GLX27" s="700">
        <f>-IF(GLX11=1900,0,Capex!GLX322)</f>
        <v>0</v>
      </c>
      <c r="GLY27" s="700">
        <f>-IF(GLY11=1900,0,Capex!GLY322)</f>
        <v>0</v>
      </c>
      <c r="GLZ27" s="700">
        <f>-IF(GLZ11=1900,0,Capex!GLZ322)</f>
        <v>0</v>
      </c>
      <c r="GMA27" s="700">
        <f>-IF(GMA11=1900,0,Capex!GMA322)</f>
        <v>0</v>
      </c>
      <c r="GMB27" s="700">
        <f>-IF(GMB11=1900,0,Capex!GMB322)</f>
        <v>0</v>
      </c>
      <c r="GMC27" s="700">
        <f>-IF(GMC11=1900,0,Capex!GMC322)</f>
        <v>0</v>
      </c>
      <c r="GMD27" s="700">
        <f>-IF(GMD11=1900,0,Capex!GMD322)</f>
        <v>0</v>
      </c>
      <c r="GME27" s="700">
        <f>-IF(GME11=1900,0,Capex!GME322)</f>
        <v>0</v>
      </c>
      <c r="GMF27" s="700">
        <f>-IF(GMF11=1900,0,Capex!GMF322)</f>
        <v>0</v>
      </c>
      <c r="GMG27" s="700">
        <f>-IF(GMG11=1900,0,Capex!GMG322)</f>
        <v>0</v>
      </c>
      <c r="GMH27" s="700">
        <f>-IF(GMH11=1900,0,Capex!GMH322)</f>
        <v>0</v>
      </c>
      <c r="GMI27" s="700">
        <f>-IF(GMI11=1900,0,Capex!GMI322)</f>
        <v>0</v>
      </c>
      <c r="GMJ27" s="700">
        <f>-IF(GMJ11=1900,0,Capex!GMJ322)</f>
        <v>0</v>
      </c>
      <c r="GMK27" s="700">
        <f>-IF(GMK11=1900,0,Capex!GMK322)</f>
        <v>0</v>
      </c>
      <c r="GML27" s="700">
        <f>-IF(GML11=1900,0,Capex!GML322)</f>
        <v>0</v>
      </c>
      <c r="GMM27" s="700">
        <f>-IF(GMM11=1900,0,Capex!GMM322)</f>
        <v>0</v>
      </c>
      <c r="GMN27" s="700">
        <f>-IF(GMN11=1900,0,Capex!GMN322)</f>
        <v>0</v>
      </c>
      <c r="GMO27" s="700">
        <f>-IF(GMO11=1900,0,Capex!GMO322)</f>
        <v>0</v>
      </c>
      <c r="GMP27" s="700">
        <f>-IF(GMP11=1900,0,Capex!GMP322)</f>
        <v>0</v>
      </c>
      <c r="GMQ27" s="700">
        <f>-IF(GMQ11=1900,0,Capex!GMQ322)</f>
        <v>0</v>
      </c>
      <c r="GMR27" s="700">
        <f>-IF(GMR11=1900,0,Capex!GMR322)</f>
        <v>0</v>
      </c>
      <c r="GMS27" s="700">
        <f>-IF(GMS11=1900,0,Capex!GMS322)</f>
        <v>0</v>
      </c>
      <c r="GMT27" s="700">
        <f>-IF(GMT11=1900,0,Capex!GMT322)</f>
        <v>0</v>
      </c>
      <c r="GMU27" s="700">
        <f>-IF(GMU11=1900,0,Capex!GMU322)</f>
        <v>0</v>
      </c>
      <c r="GMV27" s="700">
        <f>-IF(GMV11=1900,0,Capex!GMV322)</f>
        <v>0</v>
      </c>
      <c r="GMW27" s="700">
        <f>-IF(GMW11=1900,0,Capex!GMW322)</f>
        <v>0</v>
      </c>
      <c r="GMX27" s="700">
        <f>-IF(GMX11=1900,0,Capex!GMX322)</f>
        <v>0</v>
      </c>
      <c r="GMY27" s="700">
        <f>-IF(GMY11=1900,0,Capex!GMY322)</f>
        <v>0</v>
      </c>
      <c r="GMZ27" s="700">
        <f>-IF(GMZ11=1900,0,Capex!GMZ322)</f>
        <v>0</v>
      </c>
      <c r="GNA27" s="700">
        <f>-IF(GNA11=1900,0,Capex!GNA322)</f>
        <v>0</v>
      </c>
      <c r="GNB27" s="700">
        <f>-IF(GNB11=1900,0,Capex!GNB322)</f>
        <v>0</v>
      </c>
      <c r="GNC27" s="700">
        <f>-IF(GNC11=1900,0,Capex!GNC322)</f>
        <v>0</v>
      </c>
      <c r="GND27" s="700">
        <f>-IF(GND11=1900,0,Capex!GND322)</f>
        <v>0</v>
      </c>
      <c r="GNE27" s="700">
        <f>-IF(GNE11=1900,0,Capex!GNE322)</f>
        <v>0</v>
      </c>
      <c r="GNF27" s="700">
        <f>-IF(GNF11=1900,0,Capex!GNF322)</f>
        <v>0</v>
      </c>
      <c r="GNG27" s="700">
        <f>-IF(GNG11=1900,0,Capex!GNG322)</f>
        <v>0</v>
      </c>
      <c r="GNH27" s="700">
        <f>-IF(GNH11=1900,0,Capex!GNH322)</f>
        <v>0</v>
      </c>
      <c r="GNI27" s="700">
        <f>-IF(GNI11=1900,0,Capex!GNI322)</f>
        <v>0</v>
      </c>
      <c r="GNJ27" s="700">
        <f>-IF(GNJ11=1900,0,Capex!GNJ322)</f>
        <v>0</v>
      </c>
      <c r="GNK27" s="700">
        <f>-IF(GNK11=1900,0,Capex!GNK322)</f>
        <v>0</v>
      </c>
      <c r="GNL27" s="700">
        <f>-IF(GNL11=1900,0,Capex!GNL322)</f>
        <v>0</v>
      </c>
      <c r="GNM27" s="700">
        <f>-IF(GNM11=1900,0,Capex!GNM322)</f>
        <v>0</v>
      </c>
      <c r="GNN27" s="700">
        <f>-IF(GNN11=1900,0,Capex!GNN322)</f>
        <v>0</v>
      </c>
      <c r="GNO27" s="700">
        <f>-IF(GNO11=1900,0,Capex!GNO322)</f>
        <v>0</v>
      </c>
      <c r="GNP27" s="700">
        <f>-IF(GNP11=1900,0,Capex!GNP322)</f>
        <v>0</v>
      </c>
      <c r="GNQ27" s="700">
        <f>-IF(GNQ11=1900,0,Capex!GNQ322)</f>
        <v>0</v>
      </c>
      <c r="GNR27" s="700">
        <f>-IF(GNR11=1900,0,Capex!GNR322)</f>
        <v>0</v>
      </c>
      <c r="GNS27" s="700">
        <f>-IF(GNS11=1900,0,Capex!GNS322)</f>
        <v>0</v>
      </c>
      <c r="GNT27" s="700">
        <f>-IF(GNT11=1900,0,Capex!GNT322)</f>
        <v>0</v>
      </c>
      <c r="GNU27" s="700">
        <f>-IF(GNU11=1900,0,Capex!GNU322)</f>
        <v>0</v>
      </c>
      <c r="GNV27" s="700">
        <f>-IF(GNV11=1900,0,Capex!GNV322)</f>
        <v>0</v>
      </c>
      <c r="GNW27" s="700">
        <f>-IF(GNW11=1900,0,Capex!GNW322)</f>
        <v>0</v>
      </c>
      <c r="GNX27" s="700">
        <f>-IF(GNX11=1900,0,Capex!GNX322)</f>
        <v>0</v>
      </c>
      <c r="GNY27" s="700">
        <f>-IF(GNY11=1900,0,Capex!GNY322)</f>
        <v>0</v>
      </c>
      <c r="GNZ27" s="700">
        <f>-IF(GNZ11=1900,0,Capex!GNZ322)</f>
        <v>0</v>
      </c>
      <c r="GOA27" s="700">
        <f>-IF(GOA11=1900,0,Capex!GOA322)</f>
        <v>0</v>
      </c>
      <c r="GOB27" s="700">
        <f>-IF(GOB11=1900,0,Capex!GOB322)</f>
        <v>0</v>
      </c>
      <c r="GOC27" s="700">
        <f>-IF(GOC11=1900,0,Capex!GOC322)</f>
        <v>0</v>
      </c>
      <c r="GOD27" s="700">
        <f>-IF(GOD11=1900,0,Capex!GOD322)</f>
        <v>0</v>
      </c>
      <c r="GOE27" s="700">
        <f>-IF(GOE11=1900,0,Capex!GOE322)</f>
        <v>0</v>
      </c>
      <c r="GOF27" s="700">
        <f>-IF(GOF11=1900,0,Capex!GOF322)</f>
        <v>0</v>
      </c>
      <c r="GOG27" s="700">
        <f>-IF(GOG11=1900,0,Capex!GOG322)</f>
        <v>0</v>
      </c>
      <c r="GOH27" s="700">
        <f>-IF(GOH11=1900,0,Capex!GOH322)</f>
        <v>0</v>
      </c>
      <c r="GOI27" s="700">
        <f>-IF(GOI11=1900,0,Capex!GOI322)</f>
        <v>0</v>
      </c>
      <c r="GOJ27" s="700">
        <f>-IF(GOJ11=1900,0,Capex!GOJ322)</f>
        <v>0</v>
      </c>
      <c r="GOK27" s="700">
        <f>-IF(GOK11=1900,0,Capex!GOK322)</f>
        <v>0</v>
      </c>
      <c r="GOL27" s="700">
        <f>-IF(GOL11=1900,0,Capex!GOL322)</f>
        <v>0</v>
      </c>
      <c r="GOM27" s="700">
        <f>-IF(GOM11=1900,0,Capex!GOM322)</f>
        <v>0</v>
      </c>
      <c r="GON27" s="700">
        <f>-IF(GON11=1900,0,Capex!GON322)</f>
        <v>0</v>
      </c>
      <c r="GOO27" s="700">
        <f>-IF(GOO11=1900,0,Capex!GOO322)</f>
        <v>0</v>
      </c>
      <c r="GOP27" s="700">
        <f>-IF(GOP11=1900,0,Capex!GOP322)</f>
        <v>0</v>
      </c>
      <c r="GOQ27" s="700">
        <f>-IF(GOQ11=1900,0,Capex!GOQ322)</f>
        <v>0</v>
      </c>
      <c r="GOR27" s="700">
        <f>-IF(GOR11=1900,0,Capex!GOR322)</f>
        <v>0</v>
      </c>
      <c r="GOS27" s="700">
        <f>-IF(GOS11=1900,0,Capex!GOS322)</f>
        <v>0</v>
      </c>
      <c r="GOT27" s="700">
        <f>-IF(GOT11=1900,0,Capex!GOT322)</f>
        <v>0</v>
      </c>
      <c r="GOU27" s="700">
        <f>-IF(GOU11=1900,0,Capex!GOU322)</f>
        <v>0</v>
      </c>
      <c r="GOV27" s="700">
        <f>-IF(GOV11=1900,0,Capex!GOV322)</f>
        <v>0</v>
      </c>
      <c r="GOW27" s="700">
        <f>-IF(GOW11=1900,0,Capex!GOW322)</f>
        <v>0</v>
      </c>
      <c r="GOX27" s="700">
        <f>-IF(GOX11=1900,0,Capex!GOX322)</f>
        <v>0</v>
      </c>
      <c r="GOY27" s="700">
        <f>-IF(GOY11=1900,0,Capex!GOY322)</f>
        <v>0</v>
      </c>
      <c r="GOZ27" s="700">
        <f>-IF(GOZ11=1900,0,Capex!GOZ322)</f>
        <v>0</v>
      </c>
      <c r="GPA27" s="700">
        <f>-IF(GPA11=1900,0,Capex!GPA322)</f>
        <v>0</v>
      </c>
      <c r="GPB27" s="700">
        <f>-IF(GPB11=1900,0,Capex!GPB322)</f>
        <v>0</v>
      </c>
      <c r="GPC27" s="700">
        <f>-IF(GPC11=1900,0,Capex!GPC322)</f>
        <v>0</v>
      </c>
      <c r="GPD27" s="700">
        <f>-IF(GPD11=1900,0,Capex!GPD322)</f>
        <v>0</v>
      </c>
      <c r="GPE27" s="700">
        <f>-IF(GPE11=1900,0,Capex!GPE322)</f>
        <v>0</v>
      </c>
      <c r="GPF27" s="700">
        <f>-IF(GPF11=1900,0,Capex!GPF322)</f>
        <v>0</v>
      </c>
      <c r="GPG27" s="700">
        <f>-IF(GPG11=1900,0,Capex!GPG322)</f>
        <v>0</v>
      </c>
      <c r="GPH27" s="700">
        <f>-IF(GPH11=1900,0,Capex!GPH322)</f>
        <v>0</v>
      </c>
      <c r="GPI27" s="700">
        <f>-IF(GPI11=1900,0,Capex!GPI322)</f>
        <v>0</v>
      </c>
      <c r="GPJ27" s="700">
        <f>-IF(GPJ11=1900,0,Capex!GPJ322)</f>
        <v>0</v>
      </c>
      <c r="GPK27" s="700">
        <f>-IF(GPK11=1900,0,Capex!GPK322)</f>
        <v>0</v>
      </c>
      <c r="GPL27" s="700">
        <f>-IF(GPL11=1900,0,Capex!GPL322)</f>
        <v>0</v>
      </c>
      <c r="GPM27" s="700">
        <f>-IF(GPM11=1900,0,Capex!GPM322)</f>
        <v>0</v>
      </c>
      <c r="GPN27" s="700">
        <f>-IF(GPN11=1900,0,Capex!GPN322)</f>
        <v>0</v>
      </c>
      <c r="GPO27" s="700">
        <f>-IF(GPO11=1900,0,Capex!GPO322)</f>
        <v>0</v>
      </c>
      <c r="GPP27" s="700">
        <f>-IF(GPP11=1900,0,Capex!GPP322)</f>
        <v>0</v>
      </c>
      <c r="GPQ27" s="700">
        <f>-IF(GPQ11=1900,0,Capex!GPQ322)</f>
        <v>0</v>
      </c>
      <c r="GPR27" s="700">
        <f>-IF(GPR11=1900,0,Capex!GPR322)</f>
        <v>0</v>
      </c>
      <c r="GPS27" s="700">
        <f>-IF(GPS11=1900,0,Capex!GPS322)</f>
        <v>0</v>
      </c>
      <c r="GPT27" s="700">
        <f>-IF(GPT11=1900,0,Capex!GPT322)</f>
        <v>0</v>
      </c>
      <c r="GPU27" s="700">
        <f>-IF(GPU11=1900,0,Capex!GPU322)</f>
        <v>0</v>
      </c>
      <c r="GPV27" s="700">
        <f>-IF(GPV11=1900,0,Capex!GPV322)</f>
        <v>0</v>
      </c>
      <c r="GPW27" s="700">
        <f>-IF(GPW11=1900,0,Capex!GPW322)</f>
        <v>0</v>
      </c>
      <c r="GPX27" s="700">
        <f>-IF(GPX11=1900,0,Capex!GPX322)</f>
        <v>0</v>
      </c>
      <c r="GPY27" s="700">
        <f>-IF(GPY11=1900,0,Capex!GPY322)</f>
        <v>0</v>
      </c>
      <c r="GPZ27" s="700">
        <f>-IF(GPZ11=1900,0,Capex!GPZ322)</f>
        <v>0</v>
      </c>
      <c r="GQA27" s="700">
        <f>-IF(GQA11=1900,0,Capex!GQA322)</f>
        <v>0</v>
      </c>
      <c r="GQB27" s="700">
        <f>-IF(GQB11=1900,0,Capex!GQB322)</f>
        <v>0</v>
      </c>
      <c r="GQC27" s="700">
        <f>-IF(GQC11=1900,0,Capex!GQC322)</f>
        <v>0</v>
      </c>
      <c r="GQD27" s="700">
        <f>-IF(GQD11=1900,0,Capex!GQD322)</f>
        <v>0</v>
      </c>
      <c r="GQE27" s="700">
        <f>-IF(GQE11=1900,0,Capex!GQE322)</f>
        <v>0</v>
      </c>
      <c r="GQF27" s="700">
        <f>-IF(GQF11=1900,0,Capex!GQF322)</f>
        <v>0</v>
      </c>
      <c r="GQG27" s="700">
        <f>-IF(GQG11=1900,0,Capex!GQG322)</f>
        <v>0</v>
      </c>
      <c r="GQH27" s="700">
        <f>-IF(GQH11=1900,0,Capex!GQH322)</f>
        <v>0</v>
      </c>
      <c r="GQI27" s="700">
        <f>-IF(GQI11=1900,0,Capex!GQI322)</f>
        <v>0</v>
      </c>
      <c r="GQJ27" s="700">
        <f>-IF(GQJ11=1900,0,Capex!GQJ322)</f>
        <v>0</v>
      </c>
      <c r="GQK27" s="700">
        <f>-IF(GQK11=1900,0,Capex!GQK322)</f>
        <v>0</v>
      </c>
      <c r="GQL27" s="700">
        <f>-IF(GQL11=1900,0,Capex!GQL322)</f>
        <v>0</v>
      </c>
      <c r="GQM27" s="700">
        <f>-IF(GQM11=1900,0,Capex!GQM322)</f>
        <v>0</v>
      </c>
      <c r="GQN27" s="700">
        <f>-IF(GQN11=1900,0,Capex!GQN322)</f>
        <v>0</v>
      </c>
      <c r="GQO27" s="700">
        <f>-IF(GQO11=1900,0,Capex!GQO322)</f>
        <v>0</v>
      </c>
      <c r="GQP27" s="700">
        <f>-IF(GQP11=1900,0,Capex!GQP322)</f>
        <v>0</v>
      </c>
      <c r="GQQ27" s="700">
        <f>-IF(GQQ11=1900,0,Capex!GQQ322)</f>
        <v>0</v>
      </c>
      <c r="GQR27" s="700">
        <f>-IF(GQR11=1900,0,Capex!GQR322)</f>
        <v>0</v>
      </c>
      <c r="GQS27" s="700">
        <f>-IF(GQS11=1900,0,Capex!GQS322)</f>
        <v>0</v>
      </c>
      <c r="GQT27" s="700">
        <f>-IF(GQT11=1900,0,Capex!GQT322)</f>
        <v>0</v>
      </c>
      <c r="GQU27" s="700">
        <f>-IF(GQU11=1900,0,Capex!GQU322)</f>
        <v>0</v>
      </c>
      <c r="GQV27" s="700">
        <f>-IF(GQV11=1900,0,Capex!GQV322)</f>
        <v>0</v>
      </c>
      <c r="GQW27" s="700">
        <f>-IF(GQW11=1900,0,Capex!GQW322)</f>
        <v>0</v>
      </c>
      <c r="GQX27" s="700">
        <f>-IF(GQX11=1900,0,Capex!GQX322)</f>
        <v>0</v>
      </c>
      <c r="GQY27" s="700">
        <f>-IF(GQY11=1900,0,Capex!GQY322)</f>
        <v>0</v>
      </c>
      <c r="GQZ27" s="700">
        <f>-IF(GQZ11=1900,0,Capex!GQZ322)</f>
        <v>0</v>
      </c>
      <c r="GRA27" s="700">
        <f>-IF(GRA11=1900,0,Capex!GRA322)</f>
        <v>0</v>
      </c>
      <c r="GRB27" s="700">
        <f>-IF(GRB11=1900,0,Capex!GRB322)</f>
        <v>0</v>
      </c>
      <c r="GRC27" s="700">
        <f>-IF(GRC11=1900,0,Capex!GRC322)</f>
        <v>0</v>
      </c>
      <c r="GRD27" s="700">
        <f>-IF(GRD11=1900,0,Capex!GRD322)</f>
        <v>0</v>
      </c>
      <c r="GRE27" s="700">
        <f>-IF(GRE11=1900,0,Capex!GRE322)</f>
        <v>0</v>
      </c>
      <c r="GRF27" s="700">
        <f>-IF(GRF11=1900,0,Capex!GRF322)</f>
        <v>0</v>
      </c>
      <c r="GRG27" s="700">
        <f>-IF(GRG11=1900,0,Capex!GRG322)</f>
        <v>0</v>
      </c>
      <c r="GRH27" s="700">
        <f>-IF(GRH11=1900,0,Capex!GRH322)</f>
        <v>0</v>
      </c>
      <c r="GRI27" s="700">
        <f>-IF(GRI11=1900,0,Capex!GRI322)</f>
        <v>0</v>
      </c>
      <c r="GRJ27" s="700">
        <f>-IF(GRJ11=1900,0,Capex!GRJ322)</f>
        <v>0</v>
      </c>
      <c r="GRK27" s="700">
        <f>-IF(GRK11=1900,0,Capex!GRK322)</f>
        <v>0</v>
      </c>
      <c r="GRL27" s="700">
        <f>-IF(GRL11=1900,0,Capex!GRL322)</f>
        <v>0</v>
      </c>
      <c r="GRM27" s="700">
        <f>-IF(GRM11=1900,0,Capex!GRM322)</f>
        <v>0</v>
      </c>
      <c r="GRN27" s="700">
        <f>-IF(GRN11=1900,0,Capex!GRN322)</f>
        <v>0</v>
      </c>
      <c r="GRO27" s="700">
        <f>-IF(GRO11=1900,0,Capex!GRO322)</f>
        <v>0</v>
      </c>
      <c r="GRP27" s="700">
        <f>-IF(GRP11=1900,0,Capex!GRP322)</f>
        <v>0</v>
      </c>
      <c r="GRQ27" s="700">
        <f>-IF(GRQ11=1900,0,Capex!GRQ322)</f>
        <v>0</v>
      </c>
      <c r="GRR27" s="700">
        <f>-IF(GRR11=1900,0,Capex!GRR322)</f>
        <v>0</v>
      </c>
      <c r="GRS27" s="700">
        <f>-IF(GRS11=1900,0,Capex!GRS322)</f>
        <v>0</v>
      </c>
      <c r="GRT27" s="700">
        <f>-IF(GRT11=1900,0,Capex!GRT322)</f>
        <v>0</v>
      </c>
      <c r="GRU27" s="700">
        <f>-IF(GRU11=1900,0,Capex!GRU322)</f>
        <v>0</v>
      </c>
      <c r="GRV27" s="700">
        <f>-IF(GRV11=1900,0,Capex!GRV322)</f>
        <v>0</v>
      </c>
      <c r="GRW27" s="700">
        <f>-IF(GRW11=1900,0,Capex!GRW322)</f>
        <v>0</v>
      </c>
      <c r="GRX27" s="700">
        <f>-IF(GRX11=1900,0,Capex!GRX322)</f>
        <v>0</v>
      </c>
      <c r="GRY27" s="700">
        <f>-IF(GRY11=1900,0,Capex!GRY322)</f>
        <v>0</v>
      </c>
      <c r="GRZ27" s="700">
        <f>-IF(GRZ11=1900,0,Capex!GRZ322)</f>
        <v>0</v>
      </c>
      <c r="GSA27" s="700">
        <f>-IF(GSA11=1900,0,Capex!GSA322)</f>
        <v>0</v>
      </c>
      <c r="GSB27" s="700">
        <f>-IF(GSB11=1900,0,Capex!GSB322)</f>
        <v>0</v>
      </c>
      <c r="GSC27" s="700">
        <f>-IF(GSC11=1900,0,Capex!GSC322)</f>
        <v>0</v>
      </c>
      <c r="GSD27" s="700">
        <f>-IF(GSD11=1900,0,Capex!GSD322)</f>
        <v>0</v>
      </c>
      <c r="GSE27" s="700">
        <f>-IF(GSE11=1900,0,Capex!GSE322)</f>
        <v>0</v>
      </c>
      <c r="GSF27" s="700">
        <f>-IF(GSF11=1900,0,Capex!GSF322)</f>
        <v>0</v>
      </c>
      <c r="GSG27" s="700">
        <f>-IF(GSG11=1900,0,Capex!GSG322)</f>
        <v>0</v>
      </c>
      <c r="GSH27" s="700">
        <f>-IF(GSH11=1900,0,Capex!GSH322)</f>
        <v>0</v>
      </c>
      <c r="GSI27" s="700">
        <f>-IF(GSI11=1900,0,Capex!GSI322)</f>
        <v>0</v>
      </c>
      <c r="GSJ27" s="700">
        <f>-IF(GSJ11=1900,0,Capex!GSJ322)</f>
        <v>0</v>
      </c>
      <c r="GSK27" s="700">
        <f>-IF(GSK11=1900,0,Capex!GSK322)</f>
        <v>0</v>
      </c>
      <c r="GSL27" s="700">
        <f>-IF(GSL11=1900,0,Capex!GSL322)</f>
        <v>0</v>
      </c>
      <c r="GSM27" s="700">
        <f>-IF(GSM11=1900,0,Capex!GSM322)</f>
        <v>0</v>
      </c>
      <c r="GSN27" s="700">
        <f>-IF(GSN11=1900,0,Capex!GSN322)</f>
        <v>0</v>
      </c>
      <c r="GSO27" s="700">
        <f>-IF(GSO11=1900,0,Capex!GSO322)</f>
        <v>0</v>
      </c>
      <c r="GSP27" s="700">
        <f>-IF(GSP11=1900,0,Capex!GSP322)</f>
        <v>0</v>
      </c>
      <c r="GSQ27" s="700">
        <f>-IF(GSQ11=1900,0,Capex!GSQ322)</f>
        <v>0</v>
      </c>
      <c r="GSR27" s="700">
        <f>-IF(GSR11=1900,0,Capex!GSR322)</f>
        <v>0</v>
      </c>
      <c r="GSS27" s="700">
        <f>-IF(GSS11=1900,0,Capex!GSS322)</f>
        <v>0</v>
      </c>
      <c r="GST27" s="700">
        <f>-IF(GST11=1900,0,Capex!GST322)</f>
        <v>0</v>
      </c>
      <c r="GSU27" s="700">
        <f>-IF(GSU11=1900,0,Capex!GSU322)</f>
        <v>0</v>
      </c>
      <c r="GSV27" s="700">
        <f>-IF(GSV11=1900,0,Capex!GSV322)</f>
        <v>0</v>
      </c>
      <c r="GSW27" s="700">
        <f>-IF(GSW11=1900,0,Capex!GSW322)</f>
        <v>0</v>
      </c>
      <c r="GSX27" s="700">
        <f>-IF(GSX11=1900,0,Capex!GSX322)</f>
        <v>0</v>
      </c>
      <c r="GSY27" s="700">
        <f>-IF(GSY11=1900,0,Capex!GSY322)</f>
        <v>0</v>
      </c>
      <c r="GSZ27" s="700">
        <f>-IF(GSZ11=1900,0,Capex!GSZ322)</f>
        <v>0</v>
      </c>
      <c r="GTA27" s="700">
        <f>-IF(GTA11=1900,0,Capex!GTA322)</f>
        <v>0</v>
      </c>
      <c r="GTB27" s="700">
        <f>-IF(GTB11=1900,0,Capex!GTB322)</f>
        <v>0</v>
      </c>
      <c r="GTC27" s="700">
        <f>-IF(GTC11=1900,0,Capex!GTC322)</f>
        <v>0</v>
      </c>
      <c r="GTD27" s="700">
        <f>-IF(GTD11=1900,0,Capex!GTD322)</f>
        <v>0</v>
      </c>
      <c r="GTE27" s="700">
        <f>-IF(GTE11=1900,0,Capex!GTE322)</f>
        <v>0</v>
      </c>
      <c r="GTF27" s="700">
        <f>-IF(GTF11=1900,0,Capex!GTF322)</f>
        <v>0</v>
      </c>
      <c r="GTG27" s="700">
        <f>-IF(GTG11=1900,0,Capex!GTG322)</f>
        <v>0</v>
      </c>
      <c r="GTH27" s="700">
        <f>-IF(GTH11=1900,0,Capex!GTH322)</f>
        <v>0</v>
      </c>
      <c r="GTI27" s="700">
        <f>-IF(GTI11=1900,0,Capex!GTI322)</f>
        <v>0</v>
      </c>
      <c r="GTJ27" s="700">
        <f>-IF(GTJ11=1900,0,Capex!GTJ322)</f>
        <v>0</v>
      </c>
      <c r="GTK27" s="700">
        <f>-IF(GTK11=1900,0,Capex!GTK322)</f>
        <v>0</v>
      </c>
      <c r="GTL27" s="700">
        <f>-IF(GTL11=1900,0,Capex!GTL322)</f>
        <v>0</v>
      </c>
      <c r="GTM27" s="700">
        <f>-IF(GTM11=1900,0,Capex!GTM322)</f>
        <v>0</v>
      </c>
      <c r="GTN27" s="700">
        <f>-IF(GTN11=1900,0,Capex!GTN322)</f>
        <v>0</v>
      </c>
      <c r="GTO27" s="700">
        <f>-IF(GTO11=1900,0,Capex!GTO322)</f>
        <v>0</v>
      </c>
      <c r="GTP27" s="700">
        <f>-IF(GTP11=1900,0,Capex!GTP322)</f>
        <v>0</v>
      </c>
      <c r="GTQ27" s="700">
        <f>-IF(GTQ11=1900,0,Capex!GTQ322)</f>
        <v>0</v>
      </c>
      <c r="GTR27" s="700">
        <f>-IF(GTR11=1900,0,Capex!GTR322)</f>
        <v>0</v>
      </c>
      <c r="GTS27" s="700">
        <f>-IF(GTS11=1900,0,Capex!GTS322)</f>
        <v>0</v>
      </c>
      <c r="GTT27" s="700">
        <f>-IF(GTT11=1900,0,Capex!GTT322)</f>
        <v>0</v>
      </c>
      <c r="GTU27" s="700">
        <f>-IF(GTU11=1900,0,Capex!GTU322)</f>
        <v>0</v>
      </c>
      <c r="GTV27" s="700">
        <f>-IF(GTV11=1900,0,Capex!GTV322)</f>
        <v>0</v>
      </c>
      <c r="GTW27" s="700">
        <f>-IF(GTW11=1900,0,Capex!GTW322)</f>
        <v>0</v>
      </c>
      <c r="GTX27" s="700">
        <f>-IF(GTX11=1900,0,Capex!GTX322)</f>
        <v>0</v>
      </c>
      <c r="GTY27" s="700">
        <f>-IF(GTY11=1900,0,Capex!GTY322)</f>
        <v>0</v>
      </c>
      <c r="GTZ27" s="700">
        <f>-IF(GTZ11=1900,0,Capex!GTZ322)</f>
        <v>0</v>
      </c>
      <c r="GUA27" s="700">
        <f>-IF(GUA11=1900,0,Capex!GUA322)</f>
        <v>0</v>
      </c>
      <c r="GUB27" s="700">
        <f>-IF(GUB11=1900,0,Capex!GUB322)</f>
        <v>0</v>
      </c>
      <c r="GUC27" s="700">
        <f>-IF(GUC11=1900,0,Capex!GUC322)</f>
        <v>0</v>
      </c>
      <c r="GUD27" s="700">
        <f>-IF(GUD11=1900,0,Capex!GUD322)</f>
        <v>0</v>
      </c>
      <c r="GUE27" s="700">
        <f>-IF(GUE11=1900,0,Capex!GUE322)</f>
        <v>0</v>
      </c>
      <c r="GUF27" s="700">
        <f>-IF(GUF11=1900,0,Capex!GUF322)</f>
        <v>0</v>
      </c>
      <c r="GUG27" s="700">
        <f>-IF(GUG11=1900,0,Capex!GUG322)</f>
        <v>0</v>
      </c>
      <c r="GUH27" s="700">
        <f>-IF(GUH11=1900,0,Capex!GUH322)</f>
        <v>0</v>
      </c>
      <c r="GUI27" s="700">
        <f>-IF(GUI11=1900,0,Capex!GUI322)</f>
        <v>0</v>
      </c>
      <c r="GUJ27" s="700">
        <f>-IF(GUJ11=1900,0,Capex!GUJ322)</f>
        <v>0</v>
      </c>
      <c r="GUK27" s="700">
        <f>-IF(GUK11=1900,0,Capex!GUK322)</f>
        <v>0</v>
      </c>
      <c r="GUL27" s="700">
        <f>-IF(GUL11=1900,0,Capex!GUL322)</f>
        <v>0</v>
      </c>
      <c r="GUM27" s="700">
        <f>-IF(GUM11=1900,0,Capex!GUM322)</f>
        <v>0</v>
      </c>
      <c r="GUN27" s="700">
        <f>-IF(GUN11=1900,0,Capex!GUN322)</f>
        <v>0</v>
      </c>
      <c r="GUO27" s="700">
        <f>-IF(GUO11=1900,0,Capex!GUO322)</f>
        <v>0</v>
      </c>
      <c r="GUP27" s="700">
        <f>-IF(GUP11=1900,0,Capex!GUP322)</f>
        <v>0</v>
      </c>
      <c r="GUQ27" s="700">
        <f>-IF(GUQ11=1900,0,Capex!GUQ322)</f>
        <v>0</v>
      </c>
      <c r="GUR27" s="700">
        <f>-IF(GUR11=1900,0,Capex!GUR322)</f>
        <v>0</v>
      </c>
      <c r="GUS27" s="700">
        <f>-IF(GUS11=1900,0,Capex!GUS322)</f>
        <v>0</v>
      </c>
      <c r="GUT27" s="700">
        <f>-IF(GUT11=1900,0,Capex!GUT322)</f>
        <v>0</v>
      </c>
      <c r="GUU27" s="700">
        <f>-IF(GUU11=1900,0,Capex!GUU322)</f>
        <v>0</v>
      </c>
      <c r="GUV27" s="700">
        <f>-IF(GUV11=1900,0,Capex!GUV322)</f>
        <v>0</v>
      </c>
      <c r="GUW27" s="700">
        <f>-IF(GUW11=1900,0,Capex!GUW322)</f>
        <v>0</v>
      </c>
      <c r="GUX27" s="700">
        <f>-IF(GUX11=1900,0,Capex!GUX322)</f>
        <v>0</v>
      </c>
      <c r="GUY27" s="700">
        <f>-IF(GUY11=1900,0,Capex!GUY322)</f>
        <v>0</v>
      </c>
      <c r="GUZ27" s="700">
        <f>-IF(GUZ11=1900,0,Capex!GUZ322)</f>
        <v>0</v>
      </c>
      <c r="GVA27" s="700">
        <f>-IF(GVA11=1900,0,Capex!GVA322)</f>
        <v>0</v>
      </c>
      <c r="GVB27" s="700">
        <f>-IF(GVB11=1900,0,Capex!GVB322)</f>
        <v>0</v>
      </c>
      <c r="GVC27" s="700">
        <f>-IF(GVC11=1900,0,Capex!GVC322)</f>
        <v>0</v>
      </c>
      <c r="GVD27" s="700">
        <f>-IF(GVD11=1900,0,Capex!GVD322)</f>
        <v>0</v>
      </c>
      <c r="GVE27" s="700">
        <f>-IF(GVE11=1900,0,Capex!GVE322)</f>
        <v>0</v>
      </c>
      <c r="GVF27" s="700">
        <f>-IF(GVF11=1900,0,Capex!GVF322)</f>
        <v>0</v>
      </c>
      <c r="GVG27" s="700">
        <f>-IF(GVG11=1900,0,Capex!GVG322)</f>
        <v>0</v>
      </c>
      <c r="GVH27" s="700">
        <f>-IF(GVH11=1900,0,Capex!GVH322)</f>
        <v>0</v>
      </c>
      <c r="GVI27" s="700">
        <f>-IF(GVI11=1900,0,Capex!GVI322)</f>
        <v>0</v>
      </c>
      <c r="GVJ27" s="700">
        <f>-IF(GVJ11=1900,0,Capex!GVJ322)</f>
        <v>0</v>
      </c>
      <c r="GVK27" s="700">
        <f>-IF(GVK11=1900,0,Capex!GVK322)</f>
        <v>0</v>
      </c>
      <c r="GVL27" s="700">
        <f>-IF(GVL11=1900,0,Capex!GVL322)</f>
        <v>0</v>
      </c>
      <c r="GVM27" s="700">
        <f>-IF(GVM11=1900,0,Capex!GVM322)</f>
        <v>0</v>
      </c>
      <c r="GVN27" s="700">
        <f>-IF(GVN11=1900,0,Capex!GVN322)</f>
        <v>0</v>
      </c>
      <c r="GVO27" s="700">
        <f>-IF(GVO11=1900,0,Capex!GVO322)</f>
        <v>0</v>
      </c>
      <c r="GVP27" s="700">
        <f>-IF(GVP11=1900,0,Capex!GVP322)</f>
        <v>0</v>
      </c>
      <c r="GVQ27" s="700">
        <f>-IF(GVQ11=1900,0,Capex!GVQ322)</f>
        <v>0</v>
      </c>
      <c r="GVR27" s="700">
        <f>-IF(GVR11=1900,0,Capex!GVR322)</f>
        <v>0</v>
      </c>
      <c r="GVS27" s="700">
        <f>-IF(GVS11=1900,0,Capex!GVS322)</f>
        <v>0</v>
      </c>
      <c r="GVT27" s="700">
        <f>-IF(GVT11=1900,0,Capex!GVT322)</f>
        <v>0</v>
      </c>
      <c r="GVU27" s="700">
        <f>-IF(GVU11=1900,0,Capex!GVU322)</f>
        <v>0</v>
      </c>
      <c r="GVV27" s="700">
        <f>-IF(GVV11=1900,0,Capex!GVV322)</f>
        <v>0</v>
      </c>
      <c r="GVW27" s="700">
        <f>-IF(GVW11=1900,0,Capex!GVW322)</f>
        <v>0</v>
      </c>
      <c r="GVX27" s="700">
        <f>-IF(GVX11=1900,0,Capex!GVX322)</f>
        <v>0</v>
      </c>
      <c r="GVY27" s="700">
        <f>-IF(GVY11=1900,0,Capex!GVY322)</f>
        <v>0</v>
      </c>
      <c r="GVZ27" s="700">
        <f>-IF(GVZ11=1900,0,Capex!GVZ322)</f>
        <v>0</v>
      </c>
      <c r="GWA27" s="700">
        <f>-IF(GWA11=1900,0,Capex!GWA322)</f>
        <v>0</v>
      </c>
      <c r="GWB27" s="700">
        <f>-IF(GWB11=1900,0,Capex!GWB322)</f>
        <v>0</v>
      </c>
      <c r="GWC27" s="700">
        <f>-IF(GWC11=1900,0,Capex!GWC322)</f>
        <v>0</v>
      </c>
      <c r="GWD27" s="700">
        <f>-IF(GWD11=1900,0,Capex!GWD322)</f>
        <v>0</v>
      </c>
      <c r="GWE27" s="700">
        <f>-IF(GWE11=1900,0,Capex!GWE322)</f>
        <v>0</v>
      </c>
      <c r="GWF27" s="700">
        <f>-IF(GWF11=1900,0,Capex!GWF322)</f>
        <v>0</v>
      </c>
      <c r="GWG27" s="700">
        <f>-IF(GWG11=1900,0,Capex!GWG322)</f>
        <v>0</v>
      </c>
      <c r="GWH27" s="700">
        <f>-IF(GWH11=1900,0,Capex!GWH322)</f>
        <v>0</v>
      </c>
      <c r="GWI27" s="700">
        <f>-IF(GWI11=1900,0,Capex!GWI322)</f>
        <v>0</v>
      </c>
      <c r="GWJ27" s="700">
        <f>-IF(GWJ11=1900,0,Capex!GWJ322)</f>
        <v>0</v>
      </c>
      <c r="GWK27" s="700">
        <f>-IF(GWK11=1900,0,Capex!GWK322)</f>
        <v>0</v>
      </c>
      <c r="GWL27" s="700">
        <f>-IF(GWL11=1900,0,Capex!GWL322)</f>
        <v>0</v>
      </c>
      <c r="GWM27" s="700">
        <f>-IF(GWM11=1900,0,Capex!GWM322)</f>
        <v>0</v>
      </c>
      <c r="GWN27" s="700">
        <f>-IF(GWN11=1900,0,Capex!GWN322)</f>
        <v>0</v>
      </c>
      <c r="GWO27" s="700">
        <f>-IF(GWO11=1900,0,Capex!GWO322)</f>
        <v>0</v>
      </c>
      <c r="GWP27" s="700">
        <f>-IF(GWP11=1900,0,Capex!GWP322)</f>
        <v>0</v>
      </c>
      <c r="GWQ27" s="700">
        <f>-IF(GWQ11=1900,0,Capex!GWQ322)</f>
        <v>0</v>
      </c>
      <c r="GWR27" s="700">
        <f>-IF(GWR11=1900,0,Capex!GWR322)</f>
        <v>0</v>
      </c>
      <c r="GWS27" s="700">
        <f>-IF(GWS11=1900,0,Capex!GWS322)</f>
        <v>0</v>
      </c>
      <c r="GWT27" s="700">
        <f>-IF(GWT11=1900,0,Capex!GWT322)</f>
        <v>0</v>
      </c>
      <c r="GWU27" s="700">
        <f>-IF(GWU11=1900,0,Capex!GWU322)</f>
        <v>0</v>
      </c>
      <c r="GWV27" s="700">
        <f>-IF(GWV11=1900,0,Capex!GWV322)</f>
        <v>0</v>
      </c>
      <c r="GWW27" s="700">
        <f>-IF(GWW11=1900,0,Capex!GWW322)</f>
        <v>0</v>
      </c>
      <c r="GWX27" s="700">
        <f>-IF(GWX11=1900,0,Capex!GWX322)</f>
        <v>0</v>
      </c>
      <c r="GWY27" s="700">
        <f>-IF(GWY11=1900,0,Capex!GWY322)</f>
        <v>0</v>
      </c>
      <c r="GWZ27" s="700">
        <f>-IF(GWZ11=1900,0,Capex!GWZ322)</f>
        <v>0</v>
      </c>
      <c r="GXA27" s="700">
        <f>-IF(GXA11=1900,0,Capex!GXA322)</f>
        <v>0</v>
      </c>
      <c r="GXB27" s="700">
        <f>-IF(GXB11=1900,0,Capex!GXB322)</f>
        <v>0</v>
      </c>
      <c r="GXC27" s="700">
        <f>-IF(GXC11=1900,0,Capex!GXC322)</f>
        <v>0</v>
      </c>
      <c r="GXD27" s="700">
        <f>-IF(GXD11=1900,0,Capex!GXD322)</f>
        <v>0</v>
      </c>
      <c r="GXE27" s="700">
        <f>-IF(GXE11=1900,0,Capex!GXE322)</f>
        <v>0</v>
      </c>
      <c r="GXF27" s="700">
        <f>-IF(GXF11=1900,0,Capex!GXF322)</f>
        <v>0</v>
      </c>
      <c r="GXG27" s="700">
        <f>-IF(GXG11=1900,0,Capex!GXG322)</f>
        <v>0</v>
      </c>
      <c r="GXH27" s="700">
        <f>-IF(GXH11=1900,0,Capex!GXH322)</f>
        <v>0</v>
      </c>
      <c r="GXI27" s="700">
        <f>-IF(GXI11=1900,0,Capex!GXI322)</f>
        <v>0</v>
      </c>
      <c r="GXJ27" s="700">
        <f>-IF(GXJ11=1900,0,Capex!GXJ322)</f>
        <v>0</v>
      </c>
      <c r="GXK27" s="700">
        <f>-IF(GXK11=1900,0,Capex!GXK322)</f>
        <v>0</v>
      </c>
      <c r="GXL27" s="700">
        <f>-IF(GXL11=1900,0,Capex!GXL322)</f>
        <v>0</v>
      </c>
      <c r="GXM27" s="700">
        <f>-IF(GXM11=1900,0,Capex!GXM322)</f>
        <v>0</v>
      </c>
      <c r="GXN27" s="700">
        <f>-IF(GXN11=1900,0,Capex!GXN322)</f>
        <v>0</v>
      </c>
      <c r="GXO27" s="700">
        <f>-IF(GXO11=1900,0,Capex!GXO322)</f>
        <v>0</v>
      </c>
      <c r="GXP27" s="700">
        <f>-IF(GXP11=1900,0,Capex!GXP322)</f>
        <v>0</v>
      </c>
      <c r="GXQ27" s="700">
        <f>-IF(GXQ11=1900,0,Capex!GXQ322)</f>
        <v>0</v>
      </c>
      <c r="GXR27" s="700">
        <f>-IF(GXR11=1900,0,Capex!GXR322)</f>
        <v>0</v>
      </c>
      <c r="GXS27" s="700">
        <f>-IF(GXS11=1900,0,Capex!GXS322)</f>
        <v>0</v>
      </c>
      <c r="GXT27" s="700">
        <f>-IF(GXT11=1900,0,Capex!GXT322)</f>
        <v>0</v>
      </c>
      <c r="GXU27" s="700">
        <f>-IF(GXU11=1900,0,Capex!GXU322)</f>
        <v>0</v>
      </c>
      <c r="GXV27" s="700">
        <f>-IF(GXV11=1900,0,Capex!GXV322)</f>
        <v>0</v>
      </c>
      <c r="GXW27" s="700">
        <f>-IF(GXW11=1900,0,Capex!GXW322)</f>
        <v>0</v>
      </c>
      <c r="GXX27" s="700">
        <f>-IF(GXX11=1900,0,Capex!GXX322)</f>
        <v>0</v>
      </c>
      <c r="GXY27" s="700">
        <f>-IF(GXY11=1900,0,Capex!GXY322)</f>
        <v>0</v>
      </c>
      <c r="GXZ27" s="700">
        <f>-IF(GXZ11=1900,0,Capex!GXZ322)</f>
        <v>0</v>
      </c>
      <c r="GYA27" s="700">
        <f>-IF(GYA11=1900,0,Capex!GYA322)</f>
        <v>0</v>
      </c>
      <c r="GYB27" s="700">
        <f>-IF(GYB11=1900,0,Capex!GYB322)</f>
        <v>0</v>
      </c>
      <c r="GYC27" s="700">
        <f>-IF(GYC11=1900,0,Capex!GYC322)</f>
        <v>0</v>
      </c>
      <c r="GYD27" s="700">
        <f>-IF(GYD11=1900,0,Capex!GYD322)</f>
        <v>0</v>
      </c>
      <c r="GYE27" s="700">
        <f>-IF(GYE11=1900,0,Capex!GYE322)</f>
        <v>0</v>
      </c>
      <c r="GYF27" s="700">
        <f>-IF(GYF11=1900,0,Capex!GYF322)</f>
        <v>0</v>
      </c>
      <c r="GYG27" s="700">
        <f>-IF(GYG11=1900,0,Capex!GYG322)</f>
        <v>0</v>
      </c>
      <c r="GYH27" s="700">
        <f>-IF(GYH11=1900,0,Capex!GYH322)</f>
        <v>0</v>
      </c>
      <c r="GYI27" s="700">
        <f>-IF(GYI11=1900,0,Capex!GYI322)</f>
        <v>0</v>
      </c>
      <c r="GYJ27" s="700">
        <f>-IF(GYJ11=1900,0,Capex!GYJ322)</f>
        <v>0</v>
      </c>
      <c r="GYK27" s="700">
        <f>-IF(GYK11=1900,0,Capex!GYK322)</f>
        <v>0</v>
      </c>
      <c r="GYL27" s="700">
        <f>-IF(GYL11=1900,0,Capex!GYL322)</f>
        <v>0</v>
      </c>
      <c r="GYM27" s="700">
        <f>-IF(GYM11=1900,0,Capex!GYM322)</f>
        <v>0</v>
      </c>
      <c r="GYN27" s="700">
        <f>-IF(GYN11=1900,0,Capex!GYN322)</f>
        <v>0</v>
      </c>
      <c r="GYO27" s="700">
        <f>-IF(GYO11=1900,0,Capex!GYO322)</f>
        <v>0</v>
      </c>
      <c r="GYP27" s="700">
        <f>-IF(GYP11=1900,0,Capex!GYP322)</f>
        <v>0</v>
      </c>
      <c r="GYQ27" s="700">
        <f>-IF(GYQ11=1900,0,Capex!GYQ322)</f>
        <v>0</v>
      </c>
      <c r="GYR27" s="700">
        <f>-IF(GYR11=1900,0,Capex!GYR322)</f>
        <v>0</v>
      </c>
      <c r="GYS27" s="700">
        <f>-IF(GYS11=1900,0,Capex!GYS322)</f>
        <v>0</v>
      </c>
      <c r="GYT27" s="700">
        <f>-IF(GYT11=1900,0,Capex!GYT322)</f>
        <v>0</v>
      </c>
      <c r="GYU27" s="700">
        <f>-IF(GYU11=1900,0,Capex!GYU322)</f>
        <v>0</v>
      </c>
      <c r="GYV27" s="700">
        <f>-IF(GYV11=1900,0,Capex!GYV322)</f>
        <v>0</v>
      </c>
      <c r="GYW27" s="700">
        <f>-IF(GYW11=1900,0,Capex!GYW322)</f>
        <v>0</v>
      </c>
      <c r="GYX27" s="700">
        <f>-IF(GYX11=1900,0,Capex!GYX322)</f>
        <v>0</v>
      </c>
      <c r="GYY27" s="700">
        <f>-IF(GYY11=1900,0,Capex!GYY322)</f>
        <v>0</v>
      </c>
      <c r="GYZ27" s="700">
        <f>-IF(GYZ11=1900,0,Capex!GYZ322)</f>
        <v>0</v>
      </c>
      <c r="GZA27" s="700">
        <f>-IF(GZA11=1900,0,Capex!GZA322)</f>
        <v>0</v>
      </c>
      <c r="GZB27" s="700">
        <f>-IF(GZB11=1900,0,Capex!GZB322)</f>
        <v>0</v>
      </c>
      <c r="GZC27" s="700">
        <f>-IF(GZC11=1900,0,Capex!GZC322)</f>
        <v>0</v>
      </c>
      <c r="GZD27" s="700">
        <f>-IF(GZD11=1900,0,Capex!GZD322)</f>
        <v>0</v>
      </c>
      <c r="GZE27" s="700">
        <f>-IF(GZE11=1900,0,Capex!GZE322)</f>
        <v>0</v>
      </c>
      <c r="GZF27" s="700">
        <f>-IF(GZF11=1900,0,Capex!GZF322)</f>
        <v>0</v>
      </c>
      <c r="GZG27" s="700">
        <f>-IF(GZG11=1900,0,Capex!GZG322)</f>
        <v>0</v>
      </c>
      <c r="GZH27" s="700">
        <f>-IF(GZH11=1900,0,Capex!GZH322)</f>
        <v>0</v>
      </c>
      <c r="GZI27" s="700">
        <f>-IF(GZI11=1900,0,Capex!GZI322)</f>
        <v>0</v>
      </c>
      <c r="GZJ27" s="700">
        <f>-IF(GZJ11=1900,0,Capex!GZJ322)</f>
        <v>0</v>
      </c>
      <c r="GZK27" s="700">
        <f>-IF(GZK11=1900,0,Capex!GZK322)</f>
        <v>0</v>
      </c>
      <c r="GZL27" s="700">
        <f>-IF(GZL11=1900,0,Capex!GZL322)</f>
        <v>0</v>
      </c>
      <c r="GZM27" s="700">
        <f>-IF(GZM11=1900,0,Capex!GZM322)</f>
        <v>0</v>
      </c>
      <c r="GZN27" s="700">
        <f>-IF(GZN11=1900,0,Capex!GZN322)</f>
        <v>0</v>
      </c>
      <c r="GZO27" s="700">
        <f>-IF(GZO11=1900,0,Capex!GZO322)</f>
        <v>0</v>
      </c>
      <c r="GZP27" s="700">
        <f>-IF(GZP11=1900,0,Capex!GZP322)</f>
        <v>0</v>
      </c>
      <c r="GZQ27" s="700">
        <f>-IF(GZQ11=1900,0,Capex!GZQ322)</f>
        <v>0</v>
      </c>
      <c r="GZR27" s="700">
        <f>-IF(GZR11=1900,0,Capex!GZR322)</f>
        <v>0</v>
      </c>
      <c r="GZS27" s="700">
        <f>-IF(GZS11=1900,0,Capex!GZS322)</f>
        <v>0</v>
      </c>
      <c r="GZT27" s="700">
        <f>-IF(GZT11=1900,0,Capex!GZT322)</f>
        <v>0</v>
      </c>
      <c r="GZU27" s="700">
        <f>-IF(GZU11=1900,0,Capex!GZU322)</f>
        <v>0</v>
      </c>
      <c r="GZV27" s="700">
        <f>-IF(GZV11=1900,0,Capex!GZV322)</f>
        <v>0</v>
      </c>
      <c r="GZW27" s="700">
        <f>-IF(GZW11=1900,0,Capex!GZW322)</f>
        <v>0</v>
      </c>
      <c r="GZX27" s="700">
        <f>-IF(GZX11=1900,0,Capex!GZX322)</f>
        <v>0</v>
      </c>
      <c r="GZY27" s="700">
        <f>-IF(GZY11=1900,0,Capex!GZY322)</f>
        <v>0</v>
      </c>
      <c r="GZZ27" s="700">
        <f>-IF(GZZ11=1900,0,Capex!GZZ322)</f>
        <v>0</v>
      </c>
      <c r="HAA27" s="700">
        <f>-IF(HAA11=1900,0,Capex!HAA322)</f>
        <v>0</v>
      </c>
      <c r="HAB27" s="700">
        <f>-IF(HAB11=1900,0,Capex!HAB322)</f>
        <v>0</v>
      </c>
      <c r="HAC27" s="700">
        <f>-IF(HAC11=1900,0,Capex!HAC322)</f>
        <v>0</v>
      </c>
      <c r="HAD27" s="700">
        <f>-IF(HAD11=1900,0,Capex!HAD322)</f>
        <v>0</v>
      </c>
      <c r="HAE27" s="700">
        <f>-IF(HAE11=1900,0,Capex!HAE322)</f>
        <v>0</v>
      </c>
      <c r="HAF27" s="700">
        <f>-IF(HAF11=1900,0,Capex!HAF322)</f>
        <v>0</v>
      </c>
      <c r="HAG27" s="700">
        <f>-IF(HAG11=1900,0,Capex!HAG322)</f>
        <v>0</v>
      </c>
      <c r="HAH27" s="700">
        <f>-IF(HAH11=1900,0,Capex!HAH322)</f>
        <v>0</v>
      </c>
      <c r="HAI27" s="700">
        <f>-IF(HAI11=1900,0,Capex!HAI322)</f>
        <v>0</v>
      </c>
      <c r="HAJ27" s="700">
        <f>-IF(HAJ11=1900,0,Capex!HAJ322)</f>
        <v>0</v>
      </c>
      <c r="HAK27" s="700">
        <f>-IF(HAK11=1900,0,Capex!HAK322)</f>
        <v>0</v>
      </c>
      <c r="HAL27" s="700">
        <f>-IF(HAL11=1900,0,Capex!HAL322)</f>
        <v>0</v>
      </c>
      <c r="HAM27" s="700">
        <f>-IF(HAM11=1900,0,Capex!HAM322)</f>
        <v>0</v>
      </c>
      <c r="HAN27" s="700">
        <f>-IF(HAN11=1900,0,Capex!HAN322)</f>
        <v>0</v>
      </c>
      <c r="HAO27" s="700">
        <f>-IF(HAO11=1900,0,Capex!HAO322)</f>
        <v>0</v>
      </c>
      <c r="HAP27" s="700">
        <f>-IF(HAP11=1900,0,Capex!HAP322)</f>
        <v>0</v>
      </c>
      <c r="HAQ27" s="700">
        <f>-IF(HAQ11=1900,0,Capex!HAQ322)</f>
        <v>0</v>
      </c>
      <c r="HAR27" s="700">
        <f>-IF(HAR11=1900,0,Capex!HAR322)</f>
        <v>0</v>
      </c>
      <c r="HAS27" s="700">
        <f>-IF(HAS11=1900,0,Capex!HAS322)</f>
        <v>0</v>
      </c>
      <c r="HAT27" s="700">
        <f>-IF(HAT11=1900,0,Capex!HAT322)</f>
        <v>0</v>
      </c>
      <c r="HAU27" s="700">
        <f>-IF(HAU11=1900,0,Capex!HAU322)</f>
        <v>0</v>
      </c>
      <c r="HAV27" s="700">
        <f>-IF(HAV11=1900,0,Capex!HAV322)</f>
        <v>0</v>
      </c>
      <c r="HAW27" s="700">
        <f>-IF(HAW11=1900,0,Capex!HAW322)</f>
        <v>0</v>
      </c>
      <c r="HAX27" s="700">
        <f>-IF(HAX11=1900,0,Capex!HAX322)</f>
        <v>0</v>
      </c>
      <c r="HAY27" s="700">
        <f>-IF(HAY11=1900,0,Capex!HAY322)</f>
        <v>0</v>
      </c>
      <c r="HAZ27" s="700">
        <f>-IF(HAZ11=1900,0,Capex!HAZ322)</f>
        <v>0</v>
      </c>
      <c r="HBA27" s="700">
        <f>-IF(HBA11=1900,0,Capex!HBA322)</f>
        <v>0</v>
      </c>
      <c r="HBB27" s="700">
        <f>-IF(HBB11=1900,0,Capex!HBB322)</f>
        <v>0</v>
      </c>
      <c r="HBC27" s="700">
        <f>-IF(HBC11=1900,0,Capex!HBC322)</f>
        <v>0</v>
      </c>
      <c r="HBD27" s="700">
        <f>-IF(HBD11=1900,0,Capex!HBD322)</f>
        <v>0</v>
      </c>
      <c r="HBE27" s="700">
        <f>-IF(HBE11=1900,0,Capex!HBE322)</f>
        <v>0</v>
      </c>
      <c r="HBF27" s="700">
        <f>-IF(HBF11=1900,0,Capex!HBF322)</f>
        <v>0</v>
      </c>
      <c r="HBG27" s="700">
        <f>-IF(HBG11=1900,0,Capex!HBG322)</f>
        <v>0</v>
      </c>
      <c r="HBH27" s="700">
        <f>-IF(HBH11=1900,0,Capex!HBH322)</f>
        <v>0</v>
      </c>
      <c r="HBI27" s="700">
        <f>-IF(HBI11=1900,0,Capex!HBI322)</f>
        <v>0</v>
      </c>
      <c r="HBJ27" s="700">
        <f>-IF(HBJ11=1900,0,Capex!HBJ322)</f>
        <v>0</v>
      </c>
      <c r="HBK27" s="700">
        <f>-IF(HBK11=1900,0,Capex!HBK322)</f>
        <v>0</v>
      </c>
      <c r="HBL27" s="700">
        <f>-IF(HBL11=1900,0,Capex!HBL322)</f>
        <v>0</v>
      </c>
      <c r="HBM27" s="700">
        <f>-IF(HBM11=1900,0,Capex!HBM322)</f>
        <v>0</v>
      </c>
      <c r="HBN27" s="700">
        <f>-IF(HBN11=1900,0,Capex!HBN322)</f>
        <v>0</v>
      </c>
      <c r="HBO27" s="700">
        <f>-IF(HBO11=1900,0,Capex!HBO322)</f>
        <v>0</v>
      </c>
      <c r="HBP27" s="700">
        <f>-IF(HBP11=1900,0,Capex!HBP322)</f>
        <v>0</v>
      </c>
      <c r="HBQ27" s="700">
        <f>-IF(HBQ11=1900,0,Capex!HBQ322)</f>
        <v>0</v>
      </c>
      <c r="HBR27" s="700">
        <f>-IF(HBR11=1900,0,Capex!HBR322)</f>
        <v>0</v>
      </c>
      <c r="HBS27" s="700">
        <f>-IF(HBS11=1900,0,Capex!HBS322)</f>
        <v>0</v>
      </c>
      <c r="HBT27" s="700">
        <f>-IF(HBT11=1900,0,Capex!HBT322)</f>
        <v>0</v>
      </c>
      <c r="HBU27" s="700">
        <f>-IF(HBU11=1900,0,Capex!HBU322)</f>
        <v>0</v>
      </c>
      <c r="HBV27" s="700">
        <f>-IF(HBV11=1900,0,Capex!HBV322)</f>
        <v>0</v>
      </c>
      <c r="HBW27" s="700">
        <f>-IF(HBW11=1900,0,Capex!HBW322)</f>
        <v>0</v>
      </c>
      <c r="HBX27" s="700">
        <f>-IF(HBX11=1900,0,Capex!HBX322)</f>
        <v>0</v>
      </c>
      <c r="HBY27" s="700">
        <f>-IF(HBY11=1900,0,Capex!HBY322)</f>
        <v>0</v>
      </c>
      <c r="HBZ27" s="700">
        <f>-IF(HBZ11=1900,0,Capex!HBZ322)</f>
        <v>0</v>
      </c>
      <c r="HCA27" s="700">
        <f>-IF(HCA11=1900,0,Capex!HCA322)</f>
        <v>0</v>
      </c>
      <c r="HCB27" s="700">
        <f>-IF(HCB11=1900,0,Capex!HCB322)</f>
        <v>0</v>
      </c>
      <c r="HCC27" s="700">
        <f>-IF(HCC11=1900,0,Capex!HCC322)</f>
        <v>0</v>
      </c>
      <c r="HCD27" s="700">
        <f>-IF(HCD11=1900,0,Capex!HCD322)</f>
        <v>0</v>
      </c>
      <c r="HCE27" s="700">
        <f>-IF(HCE11=1900,0,Capex!HCE322)</f>
        <v>0</v>
      </c>
      <c r="HCF27" s="700">
        <f>-IF(HCF11=1900,0,Capex!HCF322)</f>
        <v>0</v>
      </c>
      <c r="HCG27" s="700">
        <f>-IF(HCG11=1900,0,Capex!HCG322)</f>
        <v>0</v>
      </c>
      <c r="HCH27" s="700">
        <f>-IF(HCH11=1900,0,Capex!HCH322)</f>
        <v>0</v>
      </c>
      <c r="HCI27" s="700">
        <f>-IF(HCI11=1900,0,Capex!HCI322)</f>
        <v>0</v>
      </c>
      <c r="HCJ27" s="700">
        <f>-IF(HCJ11=1900,0,Capex!HCJ322)</f>
        <v>0</v>
      </c>
      <c r="HCK27" s="700">
        <f>-IF(HCK11=1900,0,Capex!HCK322)</f>
        <v>0</v>
      </c>
      <c r="HCL27" s="700">
        <f>-IF(HCL11=1900,0,Capex!HCL322)</f>
        <v>0</v>
      </c>
      <c r="HCM27" s="700">
        <f>-IF(HCM11=1900,0,Capex!HCM322)</f>
        <v>0</v>
      </c>
      <c r="HCN27" s="700">
        <f>-IF(HCN11=1900,0,Capex!HCN322)</f>
        <v>0</v>
      </c>
      <c r="HCO27" s="700">
        <f>-IF(HCO11=1900,0,Capex!HCO322)</f>
        <v>0</v>
      </c>
      <c r="HCP27" s="700">
        <f>-IF(HCP11=1900,0,Capex!HCP322)</f>
        <v>0</v>
      </c>
      <c r="HCQ27" s="700">
        <f>-IF(HCQ11=1900,0,Capex!HCQ322)</f>
        <v>0</v>
      </c>
      <c r="HCR27" s="700">
        <f>-IF(HCR11=1900,0,Capex!HCR322)</f>
        <v>0</v>
      </c>
      <c r="HCS27" s="700">
        <f>-IF(HCS11=1900,0,Capex!HCS322)</f>
        <v>0</v>
      </c>
      <c r="HCT27" s="700">
        <f>-IF(HCT11=1900,0,Capex!HCT322)</f>
        <v>0</v>
      </c>
      <c r="HCU27" s="700">
        <f>-IF(HCU11=1900,0,Capex!HCU322)</f>
        <v>0</v>
      </c>
      <c r="HCV27" s="700">
        <f>-IF(HCV11=1900,0,Capex!HCV322)</f>
        <v>0</v>
      </c>
      <c r="HCW27" s="700">
        <f>-IF(HCW11=1900,0,Capex!HCW322)</f>
        <v>0</v>
      </c>
      <c r="HCX27" s="700">
        <f>-IF(HCX11=1900,0,Capex!HCX322)</f>
        <v>0</v>
      </c>
      <c r="HCY27" s="700">
        <f>-IF(HCY11=1900,0,Capex!HCY322)</f>
        <v>0</v>
      </c>
      <c r="HCZ27" s="700">
        <f>-IF(HCZ11=1900,0,Capex!HCZ322)</f>
        <v>0</v>
      </c>
      <c r="HDA27" s="700">
        <f>-IF(HDA11=1900,0,Capex!HDA322)</f>
        <v>0</v>
      </c>
      <c r="HDB27" s="700">
        <f>-IF(HDB11=1900,0,Capex!HDB322)</f>
        <v>0</v>
      </c>
      <c r="HDC27" s="700">
        <f>-IF(HDC11=1900,0,Capex!HDC322)</f>
        <v>0</v>
      </c>
      <c r="HDD27" s="700">
        <f>-IF(HDD11=1900,0,Capex!HDD322)</f>
        <v>0</v>
      </c>
      <c r="HDE27" s="700">
        <f>-IF(HDE11=1900,0,Capex!HDE322)</f>
        <v>0</v>
      </c>
      <c r="HDF27" s="700">
        <f>-IF(HDF11=1900,0,Capex!HDF322)</f>
        <v>0</v>
      </c>
      <c r="HDG27" s="700">
        <f>-IF(HDG11=1900,0,Capex!HDG322)</f>
        <v>0</v>
      </c>
      <c r="HDH27" s="700">
        <f>-IF(HDH11=1900,0,Capex!HDH322)</f>
        <v>0</v>
      </c>
      <c r="HDI27" s="700">
        <f>-IF(HDI11=1900,0,Capex!HDI322)</f>
        <v>0</v>
      </c>
      <c r="HDJ27" s="700">
        <f>-IF(HDJ11=1900,0,Capex!HDJ322)</f>
        <v>0</v>
      </c>
      <c r="HDK27" s="700">
        <f>-IF(HDK11=1900,0,Capex!HDK322)</f>
        <v>0</v>
      </c>
      <c r="HDL27" s="700">
        <f>-IF(HDL11=1900,0,Capex!HDL322)</f>
        <v>0</v>
      </c>
      <c r="HDM27" s="700">
        <f>-IF(HDM11=1900,0,Capex!HDM322)</f>
        <v>0</v>
      </c>
      <c r="HDN27" s="700">
        <f>-IF(HDN11=1900,0,Capex!HDN322)</f>
        <v>0</v>
      </c>
      <c r="HDO27" s="700">
        <f>-IF(HDO11=1900,0,Capex!HDO322)</f>
        <v>0</v>
      </c>
      <c r="HDP27" s="700">
        <f>-IF(HDP11=1900,0,Capex!HDP322)</f>
        <v>0</v>
      </c>
      <c r="HDQ27" s="700">
        <f>-IF(HDQ11=1900,0,Capex!HDQ322)</f>
        <v>0</v>
      </c>
      <c r="HDR27" s="700">
        <f>-IF(HDR11=1900,0,Capex!HDR322)</f>
        <v>0</v>
      </c>
      <c r="HDS27" s="700">
        <f>-IF(HDS11=1900,0,Capex!HDS322)</f>
        <v>0</v>
      </c>
      <c r="HDT27" s="700">
        <f>-IF(HDT11=1900,0,Capex!HDT322)</f>
        <v>0</v>
      </c>
      <c r="HDU27" s="700">
        <f>-IF(HDU11=1900,0,Capex!HDU322)</f>
        <v>0</v>
      </c>
      <c r="HDV27" s="700">
        <f>-IF(HDV11=1900,0,Capex!HDV322)</f>
        <v>0</v>
      </c>
      <c r="HDW27" s="700">
        <f>-IF(HDW11=1900,0,Capex!HDW322)</f>
        <v>0</v>
      </c>
      <c r="HDX27" s="700">
        <f>-IF(HDX11=1900,0,Capex!HDX322)</f>
        <v>0</v>
      </c>
      <c r="HDY27" s="700">
        <f>-IF(HDY11=1900,0,Capex!HDY322)</f>
        <v>0</v>
      </c>
      <c r="HDZ27" s="700">
        <f>-IF(HDZ11=1900,0,Capex!HDZ322)</f>
        <v>0</v>
      </c>
      <c r="HEA27" s="700">
        <f>-IF(HEA11=1900,0,Capex!HEA322)</f>
        <v>0</v>
      </c>
      <c r="HEB27" s="700">
        <f>-IF(HEB11=1900,0,Capex!HEB322)</f>
        <v>0</v>
      </c>
      <c r="HEC27" s="700">
        <f>-IF(HEC11=1900,0,Capex!HEC322)</f>
        <v>0</v>
      </c>
      <c r="HED27" s="700">
        <f>-IF(HED11=1900,0,Capex!HED322)</f>
        <v>0</v>
      </c>
      <c r="HEE27" s="700">
        <f>-IF(HEE11=1900,0,Capex!HEE322)</f>
        <v>0</v>
      </c>
      <c r="HEF27" s="700">
        <f>-IF(HEF11=1900,0,Capex!HEF322)</f>
        <v>0</v>
      </c>
      <c r="HEG27" s="700">
        <f>-IF(HEG11=1900,0,Capex!HEG322)</f>
        <v>0</v>
      </c>
      <c r="HEH27" s="700">
        <f>-IF(HEH11=1900,0,Capex!HEH322)</f>
        <v>0</v>
      </c>
      <c r="HEI27" s="700">
        <f>-IF(HEI11=1900,0,Capex!HEI322)</f>
        <v>0</v>
      </c>
      <c r="HEJ27" s="700">
        <f>-IF(HEJ11=1900,0,Capex!HEJ322)</f>
        <v>0</v>
      </c>
      <c r="HEK27" s="700">
        <f>-IF(HEK11=1900,0,Capex!HEK322)</f>
        <v>0</v>
      </c>
      <c r="HEL27" s="700">
        <f>-IF(HEL11=1900,0,Capex!HEL322)</f>
        <v>0</v>
      </c>
      <c r="HEM27" s="700">
        <f>-IF(HEM11=1900,0,Capex!HEM322)</f>
        <v>0</v>
      </c>
      <c r="HEN27" s="700">
        <f>-IF(HEN11=1900,0,Capex!HEN322)</f>
        <v>0</v>
      </c>
      <c r="HEO27" s="700">
        <f>-IF(HEO11=1900,0,Capex!HEO322)</f>
        <v>0</v>
      </c>
      <c r="HEP27" s="700">
        <f>-IF(HEP11=1900,0,Capex!HEP322)</f>
        <v>0</v>
      </c>
      <c r="HEQ27" s="700">
        <f>-IF(HEQ11=1900,0,Capex!HEQ322)</f>
        <v>0</v>
      </c>
      <c r="HER27" s="700">
        <f>-IF(HER11=1900,0,Capex!HER322)</f>
        <v>0</v>
      </c>
      <c r="HES27" s="700">
        <f>-IF(HES11=1900,0,Capex!HES322)</f>
        <v>0</v>
      </c>
      <c r="HET27" s="700">
        <f>-IF(HET11=1900,0,Capex!HET322)</f>
        <v>0</v>
      </c>
      <c r="HEU27" s="700">
        <f>-IF(HEU11=1900,0,Capex!HEU322)</f>
        <v>0</v>
      </c>
      <c r="HEV27" s="700">
        <f>-IF(HEV11=1900,0,Capex!HEV322)</f>
        <v>0</v>
      </c>
      <c r="HEW27" s="700">
        <f>-IF(HEW11=1900,0,Capex!HEW322)</f>
        <v>0</v>
      </c>
      <c r="HEX27" s="700">
        <f>-IF(HEX11=1900,0,Capex!HEX322)</f>
        <v>0</v>
      </c>
      <c r="HEY27" s="700">
        <f>-IF(HEY11=1900,0,Capex!HEY322)</f>
        <v>0</v>
      </c>
      <c r="HEZ27" s="700">
        <f>-IF(HEZ11=1900,0,Capex!HEZ322)</f>
        <v>0</v>
      </c>
      <c r="HFA27" s="700">
        <f>-IF(HFA11=1900,0,Capex!HFA322)</f>
        <v>0</v>
      </c>
      <c r="HFB27" s="700">
        <f>-IF(HFB11=1900,0,Capex!HFB322)</f>
        <v>0</v>
      </c>
      <c r="HFC27" s="700">
        <f>-IF(HFC11=1900,0,Capex!HFC322)</f>
        <v>0</v>
      </c>
      <c r="HFD27" s="700">
        <f>-IF(HFD11=1900,0,Capex!HFD322)</f>
        <v>0</v>
      </c>
      <c r="HFE27" s="700">
        <f>-IF(HFE11=1900,0,Capex!HFE322)</f>
        <v>0</v>
      </c>
      <c r="HFF27" s="700">
        <f>-IF(HFF11=1900,0,Capex!HFF322)</f>
        <v>0</v>
      </c>
      <c r="HFG27" s="700">
        <f>-IF(HFG11=1900,0,Capex!HFG322)</f>
        <v>0</v>
      </c>
      <c r="HFH27" s="700">
        <f>-IF(HFH11=1900,0,Capex!HFH322)</f>
        <v>0</v>
      </c>
      <c r="HFI27" s="700">
        <f>-IF(HFI11=1900,0,Capex!HFI322)</f>
        <v>0</v>
      </c>
      <c r="HFJ27" s="700">
        <f>-IF(HFJ11=1900,0,Capex!HFJ322)</f>
        <v>0</v>
      </c>
      <c r="HFK27" s="700">
        <f>-IF(HFK11=1900,0,Capex!HFK322)</f>
        <v>0</v>
      </c>
      <c r="HFL27" s="700">
        <f>-IF(HFL11=1900,0,Capex!HFL322)</f>
        <v>0</v>
      </c>
      <c r="HFM27" s="700">
        <f>-IF(HFM11=1900,0,Capex!HFM322)</f>
        <v>0</v>
      </c>
      <c r="HFN27" s="700">
        <f>-IF(HFN11=1900,0,Capex!HFN322)</f>
        <v>0</v>
      </c>
      <c r="HFO27" s="700">
        <f>-IF(HFO11=1900,0,Capex!HFO322)</f>
        <v>0</v>
      </c>
      <c r="HFP27" s="700">
        <f>-IF(HFP11=1900,0,Capex!HFP322)</f>
        <v>0</v>
      </c>
      <c r="HFQ27" s="700">
        <f>-IF(HFQ11=1900,0,Capex!HFQ322)</f>
        <v>0</v>
      </c>
      <c r="HFR27" s="700">
        <f>-IF(HFR11=1900,0,Capex!HFR322)</f>
        <v>0</v>
      </c>
      <c r="HFS27" s="700">
        <f>-IF(HFS11=1900,0,Capex!HFS322)</f>
        <v>0</v>
      </c>
      <c r="HFT27" s="700">
        <f>-IF(HFT11=1900,0,Capex!HFT322)</f>
        <v>0</v>
      </c>
      <c r="HFU27" s="700">
        <f>-IF(HFU11=1900,0,Capex!HFU322)</f>
        <v>0</v>
      </c>
      <c r="HFV27" s="700">
        <f>-IF(HFV11=1900,0,Capex!HFV322)</f>
        <v>0</v>
      </c>
      <c r="HFW27" s="700">
        <f>-IF(HFW11=1900,0,Capex!HFW322)</f>
        <v>0</v>
      </c>
      <c r="HFX27" s="700">
        <f>-IF(HFX11=1900,0,Capex!HFX322)</f>
        <v>0</v>
      </c>
      <c r="HFY27" s="700">
        <f>-IF(HFY11=1900,0,Capex!HFY322)</f>
        <v>0</v>
      </c>
      <c r="HFZ27" s="700">
        <f>-IF(HFZ11=1900,0,Capex!HFZ322)</f>
        <v>0</v>
      </c>
      <c r="HGA27" s="700">
        <f>-IF(HGA11=1900,0,Capex!HGA322)</f>
        <v>0</v>
      </c>
      <c r="HGB27" s="700">
        <f>-IF(HGB11=1900,0,Capex!HGB322)</f>
        <v>0</v>
      </c>
      <c r="HGC27" s="700">
        <f>-IF(HGC11=1900,0,Capex!HGC322)</f>
        <v>0</v>
      </c>
      <c r="HGD27" s="700">
        <f>-IF(HGD11=1900,0,Capex!HGD322)</f>
        <v>0</v>
      </c>
      <c r="HGE27" s="700">
        <f>-IF(HGE11=1900,0,Capex!HGE322)</f>
        <v>0</v>
      </c>
      <c r="HGF27" s="700">
        <f>-IF(HGF11=1900,0,Capex!HGF322)</f>
        <v>0</v>
      </c>
      <c r="HGG27" s="700">
        <f>-IF(HGG11=1900,0,Capex!HGG322)</f>
        <v>0</v>
      </c>
      <c r="HGH27" s="700">
        <f>-IF(HGH11=1900,0,Capex!HGH322)</f>
        <v>0</v>
      </c>
      <c r="HGI27" s="700">
        <f>-IF(HGI11=1900,0,Capex!HGI322)</f>
        <v>0</v>
      </c>
      <c r="HGJ27" s="700">
        <f>-IF(HGJ11=1900,0,Capex!HGJ322)</f>
        <v>0</v>
      </c>
      <c r="HGK27" s="700">
        <f>-IF(HGK11=1900,0,Capex!HGK322)</f>
        <v>0</v>
      </c>
      <c r="HGL27" s="700">
        <f>-IF(HGL11=1900,0,Capex!HGL322)</f>
        <v>0</v>
      </c>
      <c r="HGM27" s="700">
        <f>-IF(HGM11=1900,0,Capex!HGM322)</f>
        <v>0</v>
      </c>
      <c r="HGN27" s="700">
        <f>-IF(HGN11=1900,0,Capex!HGN322)</f>
        <v>0</v>
      </c>
      <c r="HGO27" s="700">
        <f>-IF(HGO11=1900,0,Capex!HGO322)</f>
        <v>0</v>
      </c>
      <c r="HGP27" s="700">
        <f>-IF(HGP11=1900,0,Capex!HGP322)</f>
        <v>0</v>
      </c>
      <c r="HGQ27" s="700">
        <f>-IF(HGQ11=1900,0,Capex!HGQ322)</f>
        <v>0</v>
      </c>
      <c r="HGR27" s="700">
        <f>-IF(HGR11=1900,0,Capex!HGR322)</f>
        <v>0</v>
      </c>
      <c r="HGS27" s="700">
        <f>-IF(HGS11=1900,0,Capex!HGS322)</f>
        <v>0</v>
      </c>
      <c r="HGT27" s="700">
        <f>-IF(HGT11=1900,0,Capex!HGT322)</f>
        <v>0</v>
      </c>
      <c r="HGU27" s="700">
        <f>-IF(HGU11=1900,0,Capex!HGU322)</f>
        <v>0</v>
      </c>
      <c r="HGV27" s="700">
        <f>-IF(HGV11=1900,0,Capex!HGV322)</f>
        <v>0</v>
      </c>
      <c r="HGW27" s="700">
        <f>-IF(HGW11=1900,0,Capex!HGW322)</f>
        <v>0</v>
      </c>
      <c r="HGX27" s="700">
        <f>-IF(HGX11=1900,0,Capex!HGX322)</f>
        <v>0</v>
      </c>
      <c r="HGY27" s="700">
        <f>-IF(HGY11=1900,0,Capex!HGY322)</f>
        <v>0</v>
      </c>
      <c r="HGZ27" s="700">
        <f>-IF(HGZ11=1900,0,Capex!HGZ322)</f>
        <v>0</v>
      </c>
      <c r="HHA27" s="700">
        <f>-IF(HHA11=1900,0,Capex!HHA322)</f>
        <v>0</v>
      </c>
      <c r="HHB27" s="700">
        <f>-IF(HHB11=1900,0,Capex!HHB322)</f>
        <v>0</v>
      </c>
      <c r="HHC27" s="700">
        <f>-IF(HHC11=1900,0,Capex!HHC322)</f>
        <v>0</v>
      </c>
      <c r="HHD27" s="700">
        <f>-IF(HHD11=1900,0,Capex!HHD322)</f>
        <v>0</v>
      </c>
      <c r="HHE27" s="700">
        <f>-IF(HHE11=1900,0,Capex!HHE322)</f>
        <v>0</v>
      </c>
      <c r="HHF27" s="700">
        <f>-IF(HHF11=1900,0,Capex!HHF322)</f>
        <v>0</v>
      </c>
      <c r="HHG27" s="700">
        <f>-IF(HHG11=1900,0,Capex!HHG322)</f>
        <v>0</v>
      </c>
      <c r="HHH27" s="700">
        <f>-IF(HHH11=1900,0,Capex!HHH322)</f>
        <v>0</v>
      </c>
      <c r="HHI27" s="700">
        <f>-IF(HHI11=1900,0,Capex!HHI322)</f>
        <v>0</v>
      </c>
      <c r="HHJ27" s="700">
        <f>-IF(HHJ11=1900,0,Capex!HHJ322)</f>
        <v>0</v>
      </c>
      <c r="HHK27" s="700">
        <f>-IF(HHK11=1900,0,Capex!HHK322)</f>
        <v>0</v>
      </c>
      <c r="HHL27" s="700">
        <f>-IF(HHL11=1900,0,Capex!HHL322)</f>
        <v>0</v>
      </c>
      <c r="HHM27" s="700">
        <f>-IF(HHM11=1900,0,Capex!HHM322)</f>
        <v>0</v>
      </c>
      <c r="HHN27" s="700">
        <f>-IF(HHN11=1900,0,Capex!HHN322)</f>
        <v>0</v>
      </c>
      <c r="HHO27" s="700">
        <f>-IF(HHO11=1900,0,Capex!HHO322)</f>
        <v>0</v>
      </c>
      <c r="HHP27" s="700">
        <f>-IF(HHP11=1900,0,Capex!HHP322)</f>
        <v>0</v>
      </c>
      <c r="HHQ27" s="700">
        <f>-IF(HHQ11=1900,0,Capex!HHQ322)</f>
        <v>0</v>
      </c>
      <c r="HHR27" s="700">
        <f>-IF(HHR11=1900,0,Capex!HHR322)</f>
        <v>0</v>
      </c>
      <c r="HHS27" s="700">
        <f>-IF(HHS11=1900,0,Capex!HHS322)</f>
        <v>0</v>
      </c>
      <c r="HHT27" s="700">
        <f>-IF(HHT11=1900,0,Capex!HHT322)</f>
        <v>0</v>
      </c>
      <c r="HHU27" s="700">
        <f>-IF(HHU11=1900,0,Capex!HHU322)</f>
        <v>0</v>
      </c>
      <c r="HHV27" s="700">
        <f>-IF(HHV11=1900,0,Capex!HHV322)</f>
        <v>0</v>
      </c>
      <c r="HHW27" s="700">
        <f>-IF(HHW11=1900,0,Capex!HHW322)</f>
        <v>0</v>
      </c>
      <c r="HHX27" s="700">
        <f>-IF(HHX11=1900,0,Capex!HHX322)</f>
        <v>0</v>
      </c>
      <c r="HHY27" s="700">
        <f>-IF(HHY11=1900,0,Capex!HHY322)</f>
        <v>0</v>
      </c>
      <c r="HHZ27" s="700">
        <f>-IF(HHZ11=1900,0,Capex!HHZ322)</f>
        <v>0</v>
      </c>
      <c r="HIA27" s="700">
        <f>-IF(HIA11=1900,0,Capex!HIA322)</f>
        <v>0</v>
      </c>
      <c r="HIB27" s="700">
        <f>-IF(HIB11=1900,0,Capex!HIB322)</f>
        <v>0</v>
      </c>
      <c r="HIC27" s="700">
        <f>-IF(HIC11=1900,0,Capex!HIC322)</f>
        <v>0</v>
      </c>
      <c r="HID27" s="700">
        <f>-IF(HID11=1900,0,Capex!HID322)</f>
        <v>0</v>
      </c>
      <c r="HIE27" s="700">
        <f>-IF(HIE11=1900,0,Capex!HIE322)</f>
        <v>0</v>
      </c>
      <c r="HIF27" s="700">
        <f>-IF(HIF11=1900,0,Capex!HIF322)</f>
        <v>0</v>
      </c>
      <c r="HIG27" s="700">
        <f>-IF(HIG11=1900,0,Capex!HIG322)</f>
        <v>0</v>
      </c>
      <c r="HIH27" s="700">
        <f>-IF(HIH11=1900,0,Capex!HIH322)</f>
        <v>0</v>
      </c>
      <c r="HII27" s="700">
        <f>-IF(HII11=1900,0,Capex!HII322)</f>
        <v>0</v>
      </c>
      <c r="HIJ27" s="700">
        <f>-IF(HIJ11=1900,0,Capex!HIJ322)</f>
        <v>0</v>
      </c>
      <c r="HIK27" s="700">
        <f>-IF(HIK11=1900,0,Capex!HIK322)</f>
        <v>0</v>
      </c>
      <c r="HIL27" s="700">
        <f>-IF(HIL11=1900,0,Capex!HIL322)</f>
        <v>0</v>
      </c>
      <c r="HIM27" s="700">
        <f>-IF(HIM11=1900,0,Capex!HIM322)</f>
        <v>0</v>
      </c>
      <c r="HIN27" s="700">
        <f>-IF(HIN11=1900,0,Capex!HIN322)</f>
        <v>0</v>
      </c>
      <c r="HIO27" s="700">
        <f>-IF(HIO11=1900,0,Capex!HIO322)</f>
        <v>0</v>
      </c>
      <c r="HIP27" s="700">
        <f>-IF(HIP11=1900,0,Capex!HIP322)</f>
        <v>0</v>
      </c>
      <c r="HIQ27" s="700">
        <f>-IF(HIQ11=1900,0,Capex!HIQ322)</f>
        <v>0</v>
      </c>
      <c r="HIR27" s="700">
        <f>-IF(HIR11=1900,0,Capex!HIR322)</f>
        <v>0</v>
      </c>
      <c r="HIS27" s="700">
        <f>-IF(HIS11=1900,0,Capex!HIS322)</f>
        <v>0</v>
      </c>
      <c r="HIT27" s="700">
        <f>-IF(HIT11=1900,0,Capex!HIT322)</f>
        <v>0</v>
      </c>
      <c r="HIU27" s="700">
        <f>-IF(HIU11=1900,0,Capex!HIU322)</f>
        <v>0</v>
      </c>
      <c r="HIV27" s="700">
        <f>-IF(HIV11=1900,0,Capex!HIV322)</f>
        <v>0</v>
      </c>
      <c r="HIW27" s="700">
        <f>-IF(HIW11=1900,0,Capex!HIW322)</f>
        <v>0</v>
      </c>
      <c r="HIX27" s="700">
        <f>-IF(HIX11=1900,0,Capex!HIX322)</f>
        <v>0</v>
      </c>
      <c r="HIY27" s="700">
        <f>-IF(HIY11=1900,0,Capex!HIY322)</f>
        <v>0</v>
      </c>
      <c r="HIZ27" s="700">
        <f>-IF(HIZ11=1900,0,Capex!HIZ322)</f>
        <v>0</v>
      </c>
      <c r="HJA27" s="700">
        <f>-IF(HJA11=1900,0,Capex!HJA322)</f>
        <v>0</v>
      </c>
      <c r="HJB27" s="700">
        <f>-IF(HJB11=1900,0,Capex!HJB322)</f>
        <v>0</v>
      </c>
      <c r="HJC27" s="700">
        <f>-IF(HJC11=1900,0,Capex!HJC322)</f>
        <v>0</v>
      </c>
      <c r="HJD27" s="700">
        <f>-IF(HJD11=1900,0,Capex!HJD322)</f>
        <v>0</v>
      </c>
      <c r="HJE27" s="700">
        <f>-IF(HJE11=1900,0,Capex!HJE322)</f>
        <v>0</v>
      </c>
      <c r="HJF27" s="700">
        <f>-IF(HJF11=1900,0,Capex!HJF322)</f>
        <v>0</v>
      </c>
      <c r="HJG27" s="700">
        <f>-IF(HJG11=1900,0,Capex!HJG322)</f>
        <v>0</v>
      </c>
      <c r="HJH27" s="700">
        <f>-IF(HJH11=1900,0,Capex!HJH322)</f>
        <v>0</v>
      </c>
      <c r="HJI27" s="700">
        <f>-IF(HJI11=1900,0,Capex!HJI322)</f>
        <v>0</v>
      </c>
      <c r="HJJ27" s="700">
        <f>-IF(HJJ11=1900,0,Capex!HJJ322)</f>
        <v>0</v>
      </c>
      <c r="HJK27" s="700">
        <f>-IF(HJK11=1900,0,Capex!HJK322)</f>
        <v>0</v>
      </c>
      <c r="HJL27" s="700">
        <f>-IF(HJL11=1900,0,Capex!HJL322)</f>
        <v>0</v>
      </c>
      <c r="HJM27" s="700">
        <f>-IF(HJM11=1900,0,Capex!HJM322)</f>
        <v>0</v>
      </c>
      <c r="HJN27" s="700">
        <f>-IF(HJN11=1900,0,Capex!HJN322)</f>
        <v>0</v>
      </c>
      <c r="HJO27" s="700">
        <f>-IF(HJO11=1900,0,Capex!HJO322)</f>
        <v>0</v>
      </c>
      <c r="HJP27" s="700">
        <f>-IF(HJP11=1900,0,Capex!HJP322)</f>
        <v>0</v>
      </c>
      <c r="HJQ27" s="700">
        <f>-IF(HJQ11=1900,0,Capex!HJQ322)</f>
        <v>0</v>
      </c>
      <c r="HJR27" s="700">
        <f>-IF(HJR11=1900,0,Capex!HJR322)</f>
        <v>0</v>
      </c>
      <c r="HJS27" s="700">
        <f>-IF(HJS11=1900,0,Capex!HJS322)</f>
        <v>0</v>
      </c>
      <c r="HJT27" s="700">
        <f>-IF(HJT11=1900,0,Capex!HJT322)</f>
        <v>0</v>
      </c>
      <c r="HJU27" s="700">
        <f>-IF(HJU11=1900,0,Capex!HJU322)</f>
        <v>0</v>
      </c>
      <c r="HJV27" s="700">
        <f>-IF(HJV11=1900,0,Capex!HJV322)</f>
        <v>0</v>
      </c>
      <c r="HJW27" s="700">
        <f>-IF(HJW11=1900,0,Capex!HJW322)</f>
        <v>0</v>
      </c>
      <c r="HJX27" s="700">
        <f>-IF(HJX11=1900,0,Capex!HJX322)</f>
        <v>0</v>
      </c>
      <c r="HJY27" s="700">
        <f>-IF(HJY11=1900,0,Capex!HJY322)</f>
        <v>0</v>
      </c>
      <c r="HJZ27" s="700">
        <f>-IF(HJZ11=1900,0,Capex!HJZ322)</f>
        <v>0</v>
      </c>
      <c r="HKA27" s="700">
        <f>-IF(HKA11=1900,0,Capex!HKA322)</f>
        <v>0</v>
      </c>
      <c r="HKB27" s="700">
        <f>-IF(HKB11=1900,0,Capex!HKB322)</f>
        <v>0</v>
      </c>
      <c r="HKC27" s="700">
        <f>-IF(HKC11=1900,0,Capex!HKC322)</f>
        <v>0</v>
      </c>
      <c r="HKD27" s="700">
        <f>-IF(HKD11=1900,0,Capex!HKD322)</f>
        <v>0</v>
      </c>
      <c r="HKE27" s="700">
        <f>-IF(HKE11=1900,0,Capex!HKE322)</f>
        <v>0</v>
      </c>
      <c r="HKF27" s="700">
        <f>-IF(HKF11=1900,0,Capex!HKF322)</f>
        <v>0</v>
      </c>
      <c r="HKG27" s="700">
        <f>-IF(HKG11=1900,0,Capex!HKG322)</f>
        <v>0</v>
      </c>
      <c r="HKH27" s="700">
        <f>-IF(HKH11=1900,0,Capex!HKH322)</f>
        <v>0</v>
      </c>
      <c r="HKI27" s="700">
        <f>-IF(HKI11=1900,0,Capex!HKI322)</f>
        <v>0</v>
      </c>
      <c r="HKJ27" s="700">
        <f>-IF(HKJ11=1900,0,Capex!HKJ322)</f>
        <v>0</v>
      </c>
      <c r="HKK27" s="700">
        <f>-IF(HKK11=1900,0,Capex!HKK322)</f>
        <v>0</v>
      </c>
      <c r="HKL27" s="700">
        <f>-IF(HKL11=1900,0,Capex!HKL322)</f>
        <v>0</v>
      </c>
      <c r="HKM27" s="700">
        <f>-IF(HKM11=1900,0,Capex!HKM322)</f>
        <v>0</v>
      </c>
      <c r="HKN27" s="700">
        <f>-IF(HKN11=1900,0,Capex!HKN322)</f>
        <v>0</v>
      </c>
      <c r="HKO27" s="700">
        <f>-IF(HKO11=1900,0,Capex!HKO322)</f>
        <v>0</v>
      </c>
      <c r="HKP27" s="700">
        <f>-IF(HKP11=1900,0,Capex!HKP322)</f>
        <v>0</v>
      </c>
      <c r="HKQ27" s="700">
        <f>-IF(HKQ11=1900,0,Capex!HKQ322)</f>
        <v>0</v>
      </c>
      <c r="HKR27" s="700">
        <f>-IF(HKR11=1900,0,Capex!HKR322)</f>
        <v>0</v>
      </c>
      <c r="HKS27" s="700">
        <f>-IF(HKS11=1900,0,Capex!HKS322)</f>
        <v>0</v>
      </c>
      <c r="HKT27" s="700">
        <f>-IF(HKT11=1900,0,Capex!HKT322)</f>
        <v>0</v>
      </c>
      <c r="HKU27" s="700">
        <f>-IF(HKU11=1900,0,Capex!HKU322)</f>
        <v>0</v>
      </c>
      <c r="HKV27" s="700">
        <f>-IF(HKV11=1900,0,Capex!HKV322)</f>
        <v>0</v>
      </c>
      <c r="HKW27" s="700">
        <f>-IF(HKW11=1900,0,Capex!HKW322)</f>
        <v>0</v>
      </c>
      <c r="HKX27" s="700">
        <f>-IF(HKX11=1900,0,Capex!HKX322)</f>
        <v>0</v>
      </c>
      <c r="HKY27" s="700">
        <f>-IF(HKY11=1900,0,Capex!HKY322)</f>
        <v>0</v>
      </c>
      <c r="HKZ27" s="700">
        <f>-IF(HKZ11=1900,0,Capex!HKZ322)</f>
        <v>0</v>
      </c>
      <c r="HLA27" s="700">
        <f>-IF(HLA11=1900,0,Capex!HLA322)</f>
        <v>0</v>
      </c>
      <c r="HLB27" s="700">
        <f>-IF(HLB11=1900,0,Capex!HLB322)</f>
        <v>0</v>
      </c>
      <c r="HLC27" s="700">
        <f>-IF(HLC11=1900,0,Capex!HLC322)</f>
        <v>0</v>
      </c>
      <c r="HLD27" s="700">
        <f>-IF(HLD11=1900,0,Capex!HLD322)</f>
        <v>0</v>
      </c>
      <c r="HLE27" s="700">
        <f>-IF(HLE11=1900,0,Capex!HLE322)</f>
        <v>0</v>
      </c>
      <c r="HLF27" s="700">
        <f>-IF(HLF11=1900,0,Capex!HLF322)</f>
        <v>0</v>
      </c>
      <c r="HLG27" s="700">
        <f>-IF(HLG11=1900,0,Capex!HLG322)</f>
        <v>0</v>
      </c>
      <c r="HLH27" s="700">
        <f>-IF(HLH11=1900,0,Capex!HLH322)</f>
        <v>0</v>
      </c>
      <c r="HLI27" s="700">
        <f>-IF(HLI11=1900,0,Capex!HLI322)</f>
        <v>0</v>
      </c>
      <c r="HLJ27" s="700">
        <f>-IF(HLJ11=1900,0,Capex!HLJ322)</f>
        <v>0</v>
      </c>
      <c r="HLK27" s="700">
        <f>-IF(HLK11=1900,0,Capex!HLK322)</f>
        <v>0</v>
      </c>
      <c r="HLL27" s="700">
        <f>-IF(HLL11=1900,0,Capex!HLL322)</f>
        <v>0</v>
      </c>
      <c r="HLM27" s="700">
        <f>-IF(HLM11=1900,0,Capex!HLM322)</f>
        <v>0</v>
      </c>
      <c r="HLN27" s="700">
        <f>-IF(HLN11=1900,0,Capex!HLN322)</f>
        <v>0</v>
      </c>
      <c r="HLO27" s="700">
        <f>-IF(HLO11=1900,0,Capex!HLO322)</f>
        <v>0</v>
      </c>
      <c r="HLP27" s="700">
        <f>-IF(HLP11=1900,0,Capex!HLP322)</f>
        <v>0</v>
      </c>
      <c r="HLQ27" s="700">
        <f>-IF(HLQ11=1900,0,Capex!HLQ322)</f>
        <v>0</v>
      </c>
      <c r="HLR27" s="700">
        <f>-IF(HLR11=1900,0,Capex!HLR322)</f>
        <v>0</v>
      </c>
      <c r="HLS27" s="700">
        <f>-IF(HLS11=1900,0,Capex!HLS322)</f>
        <v>0</v>
      </c>
      <c r="HLT27" s="700">
        <f>-IF(HLT11=1900,0,Capex!HLT322)</f>
        <v>0</v>
      </c>
      <c r="HLU27" s="700">
        <f>-IF(HLU11=1900,0,Capex!HLU322)</f>
        <v>0</v>
      </c>
      <c r="HLV27" s="700">
        <f>-IF(HLV11=1900,0,Capex!HLV322)</f>
        <v>0</v>
      </c>
      <c r="HLW27" s="700">
        <f>-IF(HLW11=1900,0,Capex!HLW322)</f>
        <v>0</v>
      </c>
      <c r="HLX27" s="700">
        <f>-IF(HLX11=1900,0,Capex!HLX322)</f>
        <v>0</v>
      </c>
      <c r="HLY27" s="700">
        <f>-IF(HLY11=1900,0,Capex!HLY322)</f>
        <v>0</v>
      </c>
      <c r="HLZ27" s="700">
        <f>-IF(HLZ11=1900,0,Capex!HLZ322)</f>
        <v>0</v>
      </c>
      <c r="HMA27" s="700">
        <f>-IF(HMA11=1900,0,Capex!HMA322)</f>
        <v>0</v>
      </c>
      <c r="HMB27" s="700">
        <f>-IF(HMB11=1900,0,Capex!HMB322)</f>
        <v>0</v>
      </c>
      <c r="HMC27" s="700">
        <f>-IF(HMC11=1900,0,Capex!HMC322)</f>
        <v>0</v>
      </c>
      <c r="HMD27" s="700">
        <f>-IF(HMD11=1900,0,Capex!HMD322)</f>
        <v>0</v>
      </c>
      <c r="HME27" s="700">
        <f>-IF(HME11=1900,0,Capex!HME322)</f>
        <v>0</v>
      </c>
      <c r="HMF27" s="700">
        <f>-IF(HMF11=1900,0,Capex!HMF322)</f>
        <v>0</v>
      </c>
      <c r="HMG27" s="700">
        <f>-IF(HMG11=1900,0,Capex!HMG322)</f>
        <v>0</v>
      </c>
      <c r="HMH27" s="700">
        <f>-IF(HMH11=1900,0,Capex!HMH322)</f>
        <v>0</v>
      </c>
      <c r="HMI27" s="700">
        <f>-IF(HMI11=1900,0,Capex!HMI322)</f>
        <v>0</v>
      </c>
      <c r="HMJ27" s="700">
        <f>-IF(HMJ11=1900,0,Capex!HMJ322)</f>
        <v>0</v>
      </c>
      <c r="HMK27" s="700">
        <f>-IF(HMK11=1900,0,Capex!HMK322)</f>
        <v>0</v>
      </c>
      <c r="HML27" s="700">
        <f>-IF(HML11=1900,0,Capex!HML322)</f>
        <v>0</v>
      </c>
      <c r="HMM27" s="700">
        <f>-IF(HMM11=1900,0,Capex!HMM322)</f>
        <v>0</v>
      </c>
      <c r="HMN27" s="700">
        <f>-IF(HMN11=1900,0,Capex!HMN322)</f>
        <v>0</v>
      </c>
      <c r="HMO27" s="700">
        <f>-IF(HMO11=1900,0,Capex!HMO322)</f>
        <v>0</v>
      </c>
      <c r="HMP27" s="700">
        <f>-IF(HMP11=1900,0,Capex!HMP322)</f>
        <v>0</v>
      </c>
      <c r="HMQ27" s="700">
        <f>-IF(HMQ11=1900,0,Capex!HMQ322)</f>
        <v>0</v>
      </c>
      <c r="HMR27" s="700">
        <f>-IF(HMR11=1900,0,Capex!HMR322)</f>
        <v>0</v>
      </c>
      <c r="HMS27" s="700">
        <f>-IF(HMS11=1900,0,Capex!HMS322)</f>
        <v>0</v>
      </c>
      <c r="HMT27" s="700">
        <f>-IF(HMT11=1900,0,Capex!HMT322)</f>
        <v>0</v>
      </c>
      <c r="HMU27" s="700">
        <f>-IF(HMU11=1900,0,Capex!HMU322)</f>
        <v>0</v>
      </c>
      <c r="HMV27" s="700">
        <f>-IF(HMV11=1900,0,Capex!HMV322)</f>
        <v>0</v>
      </c>
      <c r="HMW27" s="700">
        <f>-IF(HMW11=1900,0,Capex!HMW322)</f>
        <v>0</v>
      </c>
      <c r="HMX27" s="700">
        <f>-IF(HMX11=1900,0,Capex!HMX322)</f>
        <v>0</v>
      </c>
      <c r="HMY27" s="700">
        <f>-IF(HMY11=1900,0,Capex!HMY322)</f>
        <v>0</v>
      </c>
      <c r="HMZ27" s="700">
        <f>-IF(HMZ11=1900,0,Capex!HMZ322)</f>
        <v>0</v>
      </c>
      <c r="HNA27" s="700">
        <f>-IF(HNA11=1900,0,Capex!HNA322)</f>
        <v>0</v>
      </c>
      <c r="HNB27" s="700">
        <f>-IF(HNB11=1900,0,Capex!HNB322)</f>
        <v>0</v>
      </c>
      <c r="HNC27" s="700">
        <f>-IF(HNC11=1900,0,Capex!HNC322)</f>
        <v>0</v>
      </c>
      <c r="HND27" s="700">
        <f>-IF(HND11=1900,0,Capex!HND322)</f>
        <v>0</v>
      </c>
      <c r="HNE27" s="700">
        <f>-IF(HNE11=1900,0,Capex!HNE322)</f>
        <v>0</v>
      </c>
      <c r="HNF27" s="700">
        <f>-IF(HNF11=1900,0,Capex!HNF322)</f>
        <v>0</v>
      </c>
      <c r="HNG27" s="700">
        <f>-IF(HNG11=1900,0,Capex!HNG322)</f>
        <v>0</v>
      </c>
      <c r="HNH27" s="700">
        <f>-IF(HNH11=1900,0,Capex!HNH322)</f>
        <v>0</v>
      </c>
      <c r="HNI27" s="700">
        <f>-IF(HNI11=1900,0,Capex!HNI322)</f>
        <v>0</v>
      </c>
      <c r="HNJ27" s="700">
        <f>-IF(HNJ11=1900,0,Capex!HNJ322)</f>
        <v>0</v>
      </c>
      <c r="HNK27" s="700">
        <f>-IF(HNK11=1900,0,Capex!HNK322)</f>
        <v>0</v>
      </c>
      <c r="HNL27" s="700">
        <f>-IF(HNL11=1900,0,Capex!HNL322)</f>
        <v>0</v>
      </c>
      <c r="HNM27" s="700">
        <f>-IF(HNM11=1900,0,Capex!HNM322)</f>
        <v>0</v>
      </c>
      <c r="HNN27" s="700">
        <f>-IF(HNN11=1900,0,Capex!HNN322)</f>
        <v>0</v>
      </c>
      <c r="HNO27" s="700">
        <f>-IF(HNO11=1900,0,Capex!HNO322)</f>
        <v>0</v>
      </c>
      <c r="HNP27" s="700">
        <f>-IF(HNP11=1900,0,Capex!HNP322)</f>
        <v>0</v>
      </c>
      <c r="HNQ27" s="700">
        <f>-IF(HNQ11=1900,0,Capex!HNQ322)</f>
        <v>0</v>
      </c>
      <c r="HNR27" s="700">
        <f>-IF(HNR11=1900,0,Capex!HNR322)</f>
        <v>0</v>
      </c>
      <c r="HNS27" s="700">
        <f>-IF(HNS11=1900,0,Capex!HNS322)</f>
        <v>0</v>
      </c>
      <c r="HNT27" s="700">
        <f>-IF(HNT11=1900,0,Capex!HNT322)</f>
        <v>0</v>
      </c>
      <c r="HNU27" s="700">
        <f>-IF(HNU11=1900,0,Capex!HNU322)</f>
        <v>0</v>
      </c>
      <c r="HNV27" s="700">
        <f>-IF(HNV11=1900,0,Capex!HNV322)</f>
        <v>0</v>
      </c>
      <c r="HNW27" s="700">
        <f>-IF(HNW11=1900,0,Capex!HNW322)</f>
        <v>0</v>
      </c>
      <c r="HNX27" s="700">
        <f>-IF(HNX11=1900,0,Capex!HNX322)</f>
        <v>0</v>
      </c>
      <c r="HNY27" s="700">
        <f>-IF(HNY11=1900,0,Capex!HNY322)</f>
        <v>0</v>
      </c>
      <c r="HNZ27" s="700">
        <f>-IF(HNZ11=1900,0,Capex!HNZ322)</f>
        <v>0</v>
      </c>
      <c r="HOA27" s="700">
        <f>-IF(HOA11=1900,0,Capex!HOA322)</f>
        <v>0</v>
      </c>
      <c r="HOB27" s="700">
        <f>-IF(HOB11=1900,0,Capex!HOB322)</f>
        <v>0</v>
      </c>
      <c r="HOC27" s="700">
        <f>-IF(HOC11=1900,0,Capex!HOC322)</f>
        <v>0</v>
      </c>
      <c r="HOD27" s="700">
        <f>-IF(HOD11=1900,0,Capex!HOD322)</f>
        <v>0</v>
      </c>
      <c r="HOE27" s="700">
        <f>-IF(HOE11=1900,0,Capex!HOE322)</f>
        <v>0</v>
      </c>
      <c r="HOF27" s="700">
        <f>-IF(HOF11=1900,0,Capex!HOF322)</f>
        <v>0</v>
      </c>
      <c r="HOG27" s="700">
        <f>-IF(HOG11=1900,0,Capex!HOG322)</f>
        <v>0</v>
      </c>
      <c r="HOH27" s="700">
        <f>-IF(HOH11=1900,0,Capex!HOH322)</f>
        <v>0</v>
      </c>
      <c r="HOI27" s="700">
        <f>-IF(HOI11=1900,0,Capex!HOI322)</f>
        <v>0</v>
      </c>
      <c r="HOJ27" s="700">
        <f>-IF(HOJ11=1900,0,Capex!HOJ322)</f>
        <v>0</v>
      </c>
      <c r="HOK27" s="700">
        <f>-IF(HOK11=1900,0,Capex!HOK322)</f>
        <v>0</v>
      </c>
      <c r="HOL27" s="700">
        <f>-IF(HOL11=1900,0,Capex!HOL322)</f>
        <v>0</v>
      </c>
      <c r="HOM27" s="700">
        <f>-IF(HOM11=1900,0,Capex!HOM322)</f>
        <v>0</v>
      </c>
      <c r="HON27" s="700">
        <f>-IF(HON11=1900,0,Capex!HON322)</f>
        <v>0</v>
      </c>
      <c r="HOO27" s="700">
        <f>-IF(HOO11=1900,0,Capex!HOO322)</f>
        <v>0</v>
      </c>
      <c r="HOP27" s="700">
        <f>-IF(HOP11=1900,0,Capex!HOP322)</f>
        <v>0</v>
      </c>
      <c r="HOQ27" s="700">
        <f>-IF(HOQ11=1900,0,Capex!HOQ322)</f>
        <v>0</v>
      </c>
      <c r="HOR27" s="700">
        <f>-IF(HOR11=1900,0,Capex!HOR322)</f>
        <v>0</v>
      </c>
      <c r="HOS27" s="700">
        <f>-IF(HOS11=1900,0,Capex!HOS322)</f>
        <v>0</v>
      </c>
      <c r="HOT27" s="700">
        <f>-IF(HOT11=1900,0,Capex!HOT322)</f>
        <v>0</v>
      </c>
      <c r="HOU27" s="700">
        <f>-IF(HOU11=1900,0,Capex!HOU322)</f>
        <v>0</v>
      </c>
      <c r="HOV27" s="700">
        <f>-IF(HOV11=1900,0,Capex!HOV322)</f>
        <v>0</v>
      </c>
      <c r="HOW27" s="700">
        <f>-IF(HOW11=1900,0,Capex!HOW322)</f>
        <v>0</v>
      </c>
      <c r="HOX27" s="700">
        <f>-IF(HOX11=1900,0,Capex!HOX322)</f>
        <v>0</v>
      </c>
      <c r="HOY27" s="700">
        <f>-IF(HOY11=1900,0,Capex!HOY322)</f>
        <v>0</v>
      </c>
      <c r="HOZ27" s="700">
        <f>-IF(HOZ11=1900,0,Capex!HOZ322)</f>
        <v>0</v>
      </c>
      <c r="HPA27" s="700">
        <f>-IF(HPA11=1900,0,Capex!HPA322)</f>
        <v>0</v>
      </c>
      <c r="HPB27" s="700">
        <f>-IF(HPB11=1900,0,Capex!HPB322)</f>
        <v>0</v>
      </c>
      <c r="HPC27" s="700">
        <f>-IF(HPC11=1900,0,Capex!HPC322)</f>
        <v>0</v>
      </c>
      <c r="HPD27" s="700">
        <f>-IF(HPD11=1900,0,Capex!HPD322)</f>
        <v>0</v>
      </c>
      <c r="HPE27" s="700">
        <f>-IF(HPE11=1900,0,Capex!HPE322)</f>
        <v>0</v>
      </c>
      <c r="HPF27" s="700">
        <f>-IF(HPF11=1900,0,Capex!HPF322)</f>
        <v>0</v>
      </c>
      <c r="HPG27" s="700">
        <f>-IF(HPG11=1900,0,Capex!HPG322)</f>
        <v>0</v>
      </c>
      <c r="HPH27" s="700">
        <f>-IF(HPH11=1900,0,Capex!HPH322)</f>
        <v>0</v>
      </c>
      <c r="HPI27" s="700">
        <f>-IF(HPI11=1900,0,Capex!HPI322)</f>
        <v>0</v>
      </c>
      <c r="HPJ27" s="700">
        <f>-IF(HPJ11=1900,0,Capex!HPJ322)</f>
        <v>0</v>
      </c>
      <c r="HPK27" s="700">
        <f>-IF(HPK11=1900,0,Capex!HPK322)</f>
        <v>0</v>
      </c>
      <c r="HPL27" s="700">
        <f>-IF(HPL11=1900,0,Capex!HPL322)</f>
        <v>0</v>
      </c>
      <c r="HPM27" s="700">
        <f>-IF(HPM11=1900,0,Capex!HPM322)</f>
        <v>0</v>
      </c>
      <c r="HPN27" s="700">
        <f>-IF(HPN11=1900,0,Capex!HPN322)</f>
        <v>0</v>
      </c>
      <c r="HPO27" s="700">
        <f>-IF(HPO11=1900,0,Capex!HPO322)</f>
        <v>0</v>
      </c>
      <c r="HPP27" s="700">
        <f>-IF(HPP11=1900,0,Capex!HPP322)</f>
        <v>0</v>
      </c>
      <c r="HPQ27" s="700">
        <f>-IF(HPQ11=1900,0,Capex!HPQ322)</f>
        <v>0</v>
      </c>
      <c r="HPR27" s="700">
        <f>-IF(HPR11=1900,0,Capex!HPR322)</f>
        <v>0</v>
      </c>
      <c r="HPS27" s="700">
        <f>-IF(HPS11=1900,0,Capex!HPS322)</f>
        <v>0</v>
      </c>
      <c r="HPT27" s="700">
        <f>-IF(HPT11=1900,0,Capex!HPT322)</f>
        <v>0</v>
      </c>
      <c r="HPU27" s="700">
        <f>-IF(HPU11=1900,0,Capex!HPU322)</f>
        <v>0</v>
      </c>
      <c r="HPV27" s="700">
        <f>-IF(HPV11=1900,0,Capex!HPV322)</f>
        <v>0</v>
      </c>
      <c r="HPW27" s="700">
        <f>-IF(HPW11=1900,0,Capex!HPW322)</f>
        <v>0</v>
      </c>
      <c r="HPX27" s="700">
        <f>-IF(HPX11=1900,0,Capex!HPX322)</f>
        <v>0</v>
      </c>
      <c r="HPY27" s="700">
        <f>-IF(HPY11=1900,0,Capex!HPY322)</f>
        <v>0</v>
      </c>
      <c r="HPZ27" s="700">
        <f>-IF(HPZ11=1900,0,Capex!HPZ322)</f>
        <v>0</v>
      </c>
      <c r="HQA27" s="700">
        <f>-IF(HQA11=1900,0,Capex!HQA322)</f>
        <v>0</v>
      </c>
      <c r="HQB27" s="700">
        <f>-IF(HQB11=1900,0,Capex!HQB322)</f>
        <v>0</v>
      </c>
      <c r="HQC27" s="700">
        <f>-IF(HQC11=1900,0,Capex!HQC322)</f>
        <v>0</v>
      </c>
      <c r="HQD27" s="700">
        <f>-IF(HQD11=1900,0,Capex!HQD322)</f>
        <v>0</v>
      </c>
      <c r="HQE27" s="700">
        <f>-IF(HQE11=1900,0,Capex!HQE322)</f>
        <v>0</v>
      </c>
      <c r="HQF27" s="700">
        <f>-IF(HQF11=1900,0,Capex!HQF322)</f>
        <v>0</v>
      </c>
      <c r="HQG27" s="700">
        <f>-IF(HQG11=1900,0,Capex!HQG322)</f>
        <v>0</v>
      </c>
      <c r="HQH27" s="700">
        <f>-IF(HQH11=1900,0,Capex!HQH322)</f>
        <v>0</v>
      </c>
      <c r="HQI27" s="700">
        <f>-IF(HQI11=1900,0,Capex!HQI322)</f>
        <v>0</v>
      </c>
      <c r="HQJ27" s="700">
        <f>-IF(HQJ11=1900,0,Capex!HQJ322)</f>
        <v>0</v>
      </c>
      <c r="HQK27" s="700">
        <f>-IF(HQK11=1900,0,Capex!HQK322)</f>
        <v>0</v>
      </c>
      <c r="HQL27" s="700">
        <f>-IF(HQL11=1900,0,Capex!HQL322)</f>
        <v>0</v>
      </c>
      <c r="HQM27" s="700">
        <f>-IF(HQM11=1900,0,Capex!HQM322)</f>
        <v>0</v>
      </c>
      <c r="HQN27" s="700">
        <f>-IF(HQN11=1900,0,Capex!HQN322)</f>
        <v>0</v>
      </c>
      <c r="HQO27" s="700">
        <f>-IF(HQO11=1900,0,Capex!HQO322)</f>
        <v>0</v>
      </c>
      <c r="HQP27" s="700">
        <f>-IF(HQP11=1900,0,Capex!HQP322)</f>
        <v>0</v>
      </c>
      <c r="HQQ27" s="700">
        <f>-IF(HQQ11=1900,0,Capex!HQQ322)</f>
        <v>0</v>
      </c>
      <c r="HQR27" s="700">
        <f>-IF(HQR11=1900,0,Capex!HQR322)</f>
        <v>0</v>
      </c>
      <c r="HQS27" s="700">
        <f>-IF(HQS11=1900,0,Capex!HQS322)</f>
        <v>0</v>
      </c>
      <c r="HQT27" s="700">
        <f>-IF(HQT11=1900,0,Capex!HQT322)</f>
        <v>0</v>
      </c>
      <c r="HQU27" s="700">
        <f>-IF(HQU11=1900,0,Capex!HQU322)</f>
        <v>0</v>
      </c>
      <c r="HQV27" s="700">
        <f>-IF(HQV11=1900,0,Capex!HQV322)</f>
        <v>0</v>
      </c>
      <c r="HQW27" s="700">
        <f>-IF(HQW11=1900,0,Capex!HQW322)</f>
        <v>0</v>
      </c>
      <c r="HQX27" s="700">
        <f>-IF(HQX11=1900,0,Capex!HQX322)</f>
        <v>0</v>
      </c>
      <c r="HQY27" s="700">
        <f>-IF(HQY11=1900,0,Capex!HQY322)</f>
        <v>0</v>
      </c>
      <c r="HQZ27" s="700">
        <f>-IF(HQZ11=1900,0,Capex!HQZ322)</f>
        <v>0</v>
      </c>
      <c r="HRA27" s="700">
        <f>-IF(HRA11=1900,0,Capex!HRA322)</f>
        <v>0</v>
      </c>
      <c r="HRB27" s="700">
        <f>-IF(HRB11=1900,0,Capex!HRB322)</f>
        <v>0</v>
      </c>
      <c r="HRC27" s="700">
        <f>-IF(HRC11=1900,0,Capex!HRC322)</f>
        <v>0</v>
      </c>
      <c r="HRD27" s="700">
        <f>-IF(HRD11=1900,0,Capex!HRD322)</f>
        <v>0</v>
      </c>
      <c r="HRE27" s="700">
        <f>-IF(HRE11=1900,0,Capex!HRE322)</f>
        <v>0</v>
      </c>
      <c r="HRF27" s="700">
        <f>-IF(HRF11=1900,0,Capex!HRF322)</f>
        <v>0</v>
      </c>
      <c r="HRG27" s="700">
        <f>-IF(HRG11=1900,0,Capex!HRG322)</f>
        <v>0</v>
      </c>
      <c r="HRH27" s="700">
        <f>-IF(HRH11=1900,0,Capex!HRH322)</f>
        <v>0</v>
      </c>
      <c r="HRI27" s="700">
        <f>-IF(HRI11=1900,0,Capex!HRI322)</f>
        <v>0</v>
      </c>
      <c r="HRJ27" s="700">
        <f>-IF(HRJ11=1900,0,Capex!HRJ322)</f>
        <v>0</v>
      </c>
      <c r="HRK27" s="700">
        <f>-IF(HRK11=1900,0,Capex!HRK322)</f>
        <v>0</v>
      </c>
      <c r="HRL27" s="700">
        <f>-IF(HRL11=1900,0,Capex!HRL322)</f>
        <v>0</v>
      </c>
      <c r="HRM27" s="700">
        <f>-IF(HRM11=1900,0,Capex!HRM322)</f>
        <v>0</v>
      </c>
      <c r="HRN27" s="700">
        <f>-IF(HRN11=1900,0,Capex!HRN322)</f>
        <v>0</v>
      </c>
      <c r="HRO27" s="700">
        <f>-IF(HRO11=1900,0,Capex!HRO322)</f>
        <v>0</v>
      </c>
      <c r="HRP27" s="700">
        <f>-IF(HRP11=1900,0,Capex!HRP322)</f>
        <v>0</v>
      </c>
      <c r="HRQ27" s="700">
        <f>-IF(HRQ11=1900,0,Capex!HRQ322)</f>
        <v>0</v>
      </c>
      <c r="HRR27" s="700">
        <f>-IF(HRR11=1900,0,Capex!HRR322)</f>
        <v>0</v>
      </c>
      <c r="HRS27" s="700">
        <f>-IF(HRS11=1900,0,Capex!HRS322)</f>
        <v>0</v>
      </c>
      <c r="HRT27" s="700">
        <f>-IF(HRT11=1900,0,Capex!HRT322)</f>
        <v>0</v>
      </c>
      <c r="HRU27" s="700">
        <f>-IF(HRU11=1900,0,Capex!HRU322)</f>
        <v>0</v>
      </c>
      <c r="HRV27" s="700">
        <f>-IF(HRV11=1900,0,Capex!HRV322)</f>
        <v>0</v>
      </c>
      <c r="HRW27" s="700">
        <f>-IF(HRW11=1900,0,Capex!HRW322)</f>
        <v>0</v>
      </c>
      <c r="HRX27" s="700">
        <f>-IF(HRX11=1900,0,Capex!HRX322)</f>
        <v>0</v>
      </c>
      <c r="HRY27" s="700">
        <f>-IF(HRY11=1900,0,Capex!HRY322)</f>
        <v>0</v>
      </c>
      <c r="HRZ27" s="700">
        <f>-IF(HRZ11=1900,0,Capex!HRZ322)</f>
        <v>0</v>
      </c>
      <c r="HSA27" s="700">
        <f>-IF(HSA11=1900,0,Capex!HSA322)</f>
        <v>0</v>
      </c>
      <c r="HSB27" s="700">
        <f>-IF(HSB11=1900,0,Capex!HSB322)</f>
        <v>0</v>
      </c>
      <c r="HSC27" s="700">
        <f>-IF(HSC11=1900,0,Capex!HSC322)</f>
        <v>0</v>
      </c>
      <c r="HSD27" s="700">
        <f>-IF(HSD11=1900,0,Capex!HSD322)</f>
        <v>0</v>
      </c>
      <c r="HSE27" s="700">
        <f>-IF(HSE11=1900,0,Capex!HSE322)</f>
        <v>0</v>
      </c>
      <c r="HSF27" s="700">
        <f>-IF(HSF11=1900,0,Capex!HSF322)</f>
        <v>0</v>
      </c>
      <c r="HSG27" s="700">
        <f>-IF(HSG11=1900,0,Capex!HSG322)</f>
        <v>0</v>
      </c>
      <c r="HSH27" s="700">
        <f>-IF(HSH11=1900,0,Capex!HSH322)</f>
        <v>0</v>
      </c>
      <c r="HSI27" s="700">
        <f>-IF(HSI11=1900,0,Capex!HSI322)</f>
        <v>0</v>
      </c>
      <c r="HSJ27" s="700">
        <f>-IF(HSJ11=1900,0,Capex!HSJ322)</f>
        <v>0</v>
      </c>
      <c r="HSK27" s="700">
        <f>-IF(HSK11=1900,0,Capex!HSK322)</f>
        <v>0</v>
      </c>
      <c r="HSL27" s="700">
        <f>-IF(HSL11=1900,0,Capex!HSL322)</f>
        <v>0</v>
      </c>
      <c r="HSM27" s="700">
        <f>-IF(HSM11=1900,0,Capex!HSM322)</f>
        <v>0</v>
      </c>
      <c r="HSN27" s="700">
        <f>-IF(HSN11=1900,0,Capex!HSN322)</f>
        <v>0</v>
      </c>
      <c r="HSO27" s="700">
        <f>-IF(HSO11=1900,0,Capex!HSO322)</f>
        <v>0</v>
      </c>
      <c r="HSP27" s="700">
        <f>-IF(HSP11=1900,0,Capex!HSP322)</f>
        <v>0</v>
      </c>
      <c r="HSQ27" s="700">
        <f>-IF(HSQ11=1900,0,Capex!HSQ322)</f>
        <v>0</v>
      </c>
      <c r="HSR27" s="700">
        <f>-IF(HSR11=1900,0,Capex!HSR322)</f>
        <v>0</v>
      </c>
      <c r="HSS27" s="700">
        <f>-IF(HSS11=1900,0,Capex!HSS322)</f>
        <v>0</v>
      </c>
      <c r="HST27" s="700">
        <f>-IF(HST11=1900,0,Capex!HST322)</f>
        <v>0</v>
      </c>
      <c r="HSU27" s="700">
        <f>-IF(HSU11=1900,0,Capex!HSU322)</f>
        <v>0</v>
      </c>
      <c r="HSV27" s="700">
        <f>-IF(HSV11=1900,0,Capex!HSV322)</f>
        <v>0</v>
      </c>
      <c r="HSW27" s="700">
        <f>-IF(HSW11=1900,0,Capex!HSW322)</f>
        <v>0</v>
      </c>
      <c r="HSX27" s="700">
        <f>-IF(HSX11=1900,0,Capex!HSX322)</f>
        <v>0</v>
      </c>
      <c r="HSY27" s="700">
        <f>-IF(HSY11=1900,0,Capex!HSY322)</f>
        <v>0</v>
      </c>
      <c r="HSZ27" s="700">
        <f>-IF(HSZ11=1900,0,Capex!HSZ322)</f>
        <v>0</v>
      </c>
      <c r="HTA27" s="700">
        <f>-IF(HTA11=1900,0,Capex!HTA322)</f>
        <v>0</v>
      </c>
      <c r="HTB27" s="700">
        <f>-IF(HTB11=1900,0,Capex!HTB322)</f>
        <v>0</v>
      </c>
      <c r="HTC27" s="700">
        <f>-IF(HTC11=1900,0,Capex!HTC322)</f>
        <v>0</v>
      </c>
      <c r="HTD27" s="700">
        <f>-IF(HTD11=1900,0,Capex!HTD322)</f>
        <v>0</v>
      </c>
      <c r="HTE27" s="700">
        <f>-IF(HTE11=1900,0,Capex!HTE322)</f>
        <v>0</v>
      </c>
      <c r="HTF27" s="700">
        <f>-IF(HTF11=1900,0,Capex!HTF322)</f>
        <v>0</v>
      </c>
      <c r="HTG27" s="700">
        <f>-IF(HTG11=1900,0,Capex!HTG322)</f>
        <v>0</v>
      </c>
      <c r="HTH27" s="700">
        <f>-IF(HTH11=1900,0,Capex!HTH322)</f>
        <v>0</v>
      </c>
      <c r="HTI27" s="700">
        <f>-IF(HTI11=1900,0,Capex!HTI322)</f>
        <v>0</v>
      </c>
      <c r="HTJ27" s="700">
        <f>-IF(HTJ11=1900,0,Capex!HTJ322)</f>
        <v>0</v>
      </c>
      <c r="HTK27" s="700">
        <f>-IF(HTK11=1900,0,Capex!HTK322)</f>
        <v>0</v>
      </c>
      <c r="HTL27" s="700">
        <f>-IF(HTL11=1900,0,Capex!HTL322)</f>
        <v>0</v>
      </c>
      <c r="HTM27" s="700">
        <f>-IF(HTM11=1900,0,Capex!HTM322)</f>
        <v>0</v>
      </c>
      <c r="HTN27" s="700">
        <f>-IF(HTN11=1900,0,Capex!HTN322)</f>
        <v>0</v>
      </c>
      <c r="HTO27" s="700">
        <f>-IF(HTO11=1900,0,Capex!HTO322)</f>
        <v>0</v>
      </c>
      <c r="HTP27" s="700">
        <f>-IF(HTP11=1900,0,Capex!HTP322)</f>
        <v>0</v>
      </c>
      <c r="HTQ27" s="700">
        <f>-IF(HTQ11=1900,0,Capex!HTQ322)</f>
        <v>0</v>
      </c>
      <c r="HTR27" s="700">
        <f>-IF(HTR11=1900,0,Capex!HTR322)</f>
        <v>0</v>
      </c>
      <c r="HTS27" s="700">
        <f>-IF(HTS11=1900,0,Capex!HTS322)</f>
        <v>0</v>
      </c>
      <c r="HTT27" s="700">
        <f>-IF(HTT11=1900,0,Capex!HTT322)</f>
        <v>0</v>
      </c>
      <c r="HTU27" s="700">
        <f>-IF(HTU11=1900,0,Capex!HTU322)</f>
        <v>0</v>
      </c>
      <c r="HTV27" s="700">
        <f>-IF(HTV11=1900,0,Capex!HTV322)</f>
        <v>0</v>
      </c>
      <c r="HTW27" s="700">
        <f>-IF(HTW11=1900,0,Capex!HTW322)</f>
        <v>0</v>
      </c>
      <c r="HTX27" s="700">
        <f>-IF(HTX11=1900,0,Capex!HTX322)</f>
        <v>0</v>
      </c>
      <c r="HTY27" s="700">
        <f>-IF(HTY11=1900,0,Capex!HTY322)</f>
        <v>0</v>
      </c>
      <c r="HTZ27" s="700">
        <f>-IF(HTZ11=1900,0,Capex!HTZ322)</f>
        <v>0</v>
      </c>
      <c r="HUA27" s="700">
        <f>-IF(HUA11=1900,0,Capex!HUA322)</f>
        <v>0</v>
      </c>
      <c r="HUB27" s="700">
        <f>-IF(HUB11=1900,0,Capex!HUB322)</f>
        <v>0</v>
      </c>
      <c r="HUC27" s="700">
        <f>-IF(HUC11=1900,0,Capex!HUC322)</f>
        <v>0</v>
      </c>
      <c r="HUD27" s="700">
        <f>-IF(HUD11=1900,0,Capex!HUD322)</f>
        <v>0</v>
      </c>
      <c r="HUE27" s="700">
        <f>-IF(HUE11=1900,0,Capex!HUE322)</f>
        <v>0</v>
      </c>
      <c r="HUF27" s="700">
        <f>-IF(HUF11=1900,0,Capex!HUF322)</f>
        <v>0</v>
      </c>
      <c r="HUG27" s="700">
        <f>-IF(HUG11=1900,0,Capex!HUG322)</f>
        <v>0</v>
      </c>
      <c r="HUH27" s="700">
        <f>-IF(HUH11=1900,0,Capex!HUH322)</f>
        <v>0</v>
      </c>
      <c r="HUI27" s="700">
        <f>-IF(HUI11=1900,0,Capex!HUI322)</f>
        <v>0</v>
      </c>
      <c r="HUJ27" s="700">
        <f>-IF(HUJ11=1900,0,Capex!HUJ322)</f>
        <v>0</v>
      </c>
      <c r="HUK27" s="700">
        <f>-IF(HUK11=1900,0,Capex!HUK322)</f>
        <v>0</v>
      </c>
      <c r="HUL27" s="700">
        <f>-IF(HUL11=1900,0,Capex!HUL322)</f>
        <v>0</v>
      </c>
      <c r="HUM27" s="700">
        <f>-IF(HUM11=1900,0,Capex!HUM322)</f>
        <v>0</v>
      </c>
      <c r="HUN27" s="700">
        <f>-IF(HUN11=1900,0,Capex!HUN322)</f>
        <v>0</v>
      </c>
      <c r="HUO27" s="700">
        <f>-IF(HUO11=1900,0,Capex!HUO322)</f>
        <v>0</v>
      </c>
      <c r="HUP27" s="700">
        <f>-IF(HUP11=1900,0,Capex!HUP322)</f>
        <v>0</v>
      </c>
      <c r="HUQ27" s="700">
        <f>-IF(HUQ11=1900,0,Capex!HUQ322)</f>
        <v>0</v>
      </c>
      <c r="HUR27" s="700">
        <f>-IF(HUR11=1900,0,Capex!HUR322)</f>
        <v>0</v>
      </c>
      <c r="HUS27" s="700">
        <f>-IF(HUS11=1900,0,Capex!HUS322)</f>
        <v>0</v>
      </c>
      <c r="HUT27" s="700">
        <f>-IF(HUT11=1900,0,Capex!HUT322)</f>
        <v>0</v>
      </c>
      <c r="HUU27" s="700">
        <f>-IF(HUU11=1900,0,Capex!HUU322)</f>
        <v>0</v>
      </c>
      <c r="HUV27" s="700">
        <f>-IF(HUV11=1900,0,Capex!HUV322)</f>
        <v>0</v>
      </c>
      <c r="HUW27" s="700">
        <f>-IF(HUW11=1900,0,Capex!HUW322)</f>
        <v>0</v>
      </c>
      <c r="HUX27" s="700">
        <f>-IF(HUX11=1900,0,Capex!HUX322)</f>
        <v>0</v>
      </c>
      <c r="HUY27" s="700">
        <f>-IF(HUY11=1900,0,Capex!HUY322)</f>
        <v>0</v>
      </c>
      <c r="HUZ27" s="700">
        <f>-IF(HUZ11=1900,0,Capex!HUZ322)</f>
        <v>0</v>
      </c>
      <c r="HVA27" s="700">
        <f>-IF(HVA11=1900,0,Capex!HVA322)</f>
        <v>0</v>
      </c>
      <c r="HVB27" s="700">
        <f>-IF(HVB11=1900,0,Capex!HVB322)</f>
        <v>0</v>
      </c>
      <c r="HVC27" s="700">
        <f>-IF(HVC11=1900,0,Capex!HVC322)</f>
        <v>0</v>
      </c>
      <c r="HVD27" s="700">
        <f>-IF(HVD11=1900,0,Capex!HVD322)</f>
        <v>0</v>
      </c>
      <c r="HVE27" s="700">
        <f>-IF(HVE11=1900,0,Capex!HVE322)</f>
        <v>0</v>
      </c>
      <c r="HVF27" s="700">
        <f>-IF(HVF11=1900,0,Capex!HVF322)</f>
        <v>0</v>
      </c>
      <c r="HVG27" s="700">
        <f>-IF(HVG11=1900,0,Capex!HVG322)</f>
        <v>0</v>
      </c>
      <c r="HVH27" s="700">
        <f>-IF(HVH11=1900,0,Capex!HVH322)</f>
        <v>0</v>
      </c>
      <c r="HVI27" s="700">
        <f>-IF(HVI11=1900,0,Capex!HVI322)</f>
        <v>0</v>
      </c>
      <c r="HVJ27" s="700">
        <f>-IF(HVJ11=1900,0,Capex!HVJ322)</f>
        <v>0</v>
      </c>
      <c r="HVK27" s="700">
        <f>-IF(HVK11=1900,0,Capex!HVK322)</f>
        <v>0</v>
      </c>
      <c r="HVL27" s="700">
        <f>-IF(HVL11=1900,0,Capex!HVL322)</f>
        <v>0</v>
      </c>
      <c r="HVM27" s="700">
        <f>-IF(HVM11=1900,0,Capex!HVM322)</f>
        <v>0</v>
      </c>
      <c r="HVN27" s="700">
        <f>-IF(HVN11=1900,0,Capex!HVN322)</f>
        <v>0</v>
      </c>
      <c r="HVO27" s="700">
        <f>-IF(HVO11=1900,0,Capex!HVO322)</f>
        <v>0</v>
      </c>
      <c r="HVP27" s="700">
        <f>-IF(HVP11=1900,0,Capex!HVP322)</f>
        <v>0</v>
      </c>
      <c r="HVQ27" s="700">
        <f>-IF(HVQ11=1900,0,Capex!HVQ322)</f>
        <v>0</v>
      </c>
      <c r="HVR27" s="700">
        <f>-IF(HVR11=1900,0,Capex!HVR322)</f>
        <v>0</v>
      </c>
      <c r="HVS27" s="700">
        <f>-IF(HVS11=1900,0,Capex!HVS322)</f>
        <v>0</v>
      </c>
      <c r="HVT27" s="700">
        <f>-IF(HVT11=1900,0,Capex!HVT322)</f>
        <v>0</v>
      </c>
      <c r="HVU27" s="700">
        <f>-IF(HVU11=1900,0,Capex!HVU322)</f>
        <v>0</v>
      </c>
      <c r="HVV27" s="700">
        <f>-IF(HVV11=1900,0,Capex!HVV322)</f>
        <v>0</v>
      </c>
      <c r="HVW27" s="700">
        <f>-IF(HVW11=1900,0,Capex!HVW322)</f>
        <v>0</v>
      </c>
      <c r="HVX27" s="700">
        <f>-IF(HVX11=1900,0,Capex!HVX322)</f>
        <v>0</v>
      </c>
      <c r="HVY27" s="700">
        <f>-IF(HVY11=1900,0,Capex!HVY322)</f>
        <v>0</v>
      </c>
      <c r="HVZ27" s="700">
        <f>-IF(HVZ11=1900,0,Capex!HVZ322)</f>
        <v>0</v>
      </c>
      <c r="HWA27" s="700">
        <f>-IF(HWA11=1900,0,Capex!HWA322)</f>
        <v>0</v>
      </c>
      <c r="HWB27" s="700">
        <f>-IF(HWB11=1900,0,Capex!HWB322)</f>
        <v>0</v>
      </c>
      <c r="HWC27" s="700">
        <f>-IF(HWC11=1900,0,Capex!HWC322)</f>
        <v>0</v>
      </c>
      <c r="HWD27" s="700">
        <f>-IF(HWD11=1900,0,Capex!HWD322)</f>
        <v>0</v>
      </c>
      <c r="HWE27" s="700">
        <f>-IF(HWE11=1900,0,Capex!HWE322)</f>
        <v>0</v>
      </c>
      <c r="HWF27" s="700">
        <f>-IF(HWF11=1900,0,Capex!HWF322)</f>
        <v>0</v>
      </c>
      <c r="HWG27" s="700">
        <f>-IF(HWG11=1900,0,Capex!HWG322)</f>
        <v>0</v>
      </c>
      <c r="HWH27" s="700">
        <f>-IF(HWH11=1900,0,Capex!HWH322)</f>
        <v>0</v>
      </c>
      <c r="HWI27" s="700">
        <f>-IF(HWI11=1900,0,Capex!HWI322)</f>
        <v>0</v>
      </c>
      <c r="HWJ27" s="700">
        <f>-IF(HWJ11=1900,0,Capex!HWJ322)</f>
        <v>0</v>
      </c>
      <c r="HWK27" s="700">
        <f>-IF(HWK11=1900,0,Capex!HWK322)</f>
        <v>0</v>
      </c>
      <c r="HWL27" s="700">
        <f>-IF(HWL11=1900,0,Capex!HWL322)</f>
        <v>0</v>
      </c>
      <c r="HWM27" s="700">
        <f>-IF(HWM11=1900,0,Capex!HWM322)</f>
        <v>0</v>
      </c>
      <c r="HWN27" s="700">
        <f>-IF(HWN11=1900,0,Capex!HWN322)</f>
        <v>0</v>
      </c>
      <c r="HWO27" s="700">
        <f>-IF(HWO11=1900,0,Capex!HWO322)</f>
        <v>0</v>
      </c>
      <c r="HWP27" s="700">
        <f>-IF(HWP11=1900,0,Capex!HWP322)</f>
        <v>0</v>
      </c>
      <c r="HWQ27" s="700">
        <f>-IF(HWQ11=1900,0,Capex!HWQ322)</f>
        <v>0</v>
      </c>
      <c r="HWR27" s="700">
        <f>-IF(HWR11=1900,0,Capex!HWR322)</f>
        <v>0</v>
      </c>
      <c r="HWS27" s="700">
        <f>-IF(HWS11=1900,0,Capex!HWS322)</f>
        <v>0</v>
      </c>
      <c r="HWT27" s="700">
        <f>-IF(HWT11=1900,0,Capex!HWT322)</f>
        <v>0</v>
      </c>
      <c r="HWU27" s="700">
        <f>-IF(HWU11=1900,0,Capex!HWU322)</f>
        <v>0</v>
      </c>
      <c r="HWV27" s="700">
        <f>-IF(HWV11=1900,0,Capex!HWV322)</f>
        <v>0</v>
      </c>
      <c r="HWW27" s="700">
        <f>-IF(HWW11=1900,0,Capex!HWW322)</f>
        <v>0</v>
      </c>
      <c r="HWX27" s="700">
        <f>-IF(HWX11=1900,0,Capex!HWX322)</f>
        <v>0</v>
      </c>
      <c r="HWY27" s="700">
        <f>-IF(HWY11=1900,0,Capex!HWY322)</f>
        <v>0</v>
      </c>
      <c r="HWZ27" s="700">
        <f>-IF(HWZ11=1900,0,Capex!HWZ322)</f>
        <v>0</v>
      </c>
      <c r="HXA27" s="700">
        <f>-IF(HXA11=1900,0,Capex!HXA322)</f>
        <v>0</v>
      </c>
      <c r="HXB27" s="700">
        <f>-IF(HXB11=1900,0,Capex!HXB322)</f>
        <v>0</v>
      </c>
      <c r="HXC27" s="700">
        <f>-IF(HXC11=1900,0,Capex!HXC322)</f>
        <v>0</v>
      </c>
      <c r="HXD27" s="700">
        <f>-IF(HXD11=1900,0,Capex!HXD322)</f>
        <v>0</v>
      </c>
      <c r="HXE27" s="700">
        <f>-IF(HXE11=1900,0,Capex!HXE322)</f>
        <v>0</v>
      </c>
      <c r="HXF27" s="700">
        <f>-IF(HXF11=1900,0,Capex!HXF322)</f>
        <v>0</v>
      </c>
      <c r="HXG27" s="700">
        <f>-IF(HXG11=1900,0,Capex!HXG322)</f>
        <v>0</v>
      </c>
      <c r="HXH27" s="700">
        <f>-IF(HXH11=1900,0,Capex!HXH322)</f>
        <v>0</v>
      </c>
      <c r="HXI27" s="700">
        <f>-IF(HXI11=1900,0,Capex!HXI322)</f>
        <v>0</v>
      </c>
      <c r="HXJ27" s="700">
        <f>-IF(HXJ11=1900,0,Capex!HXJ322)</f>
        <v>0</v>
      </c>
      <c r="HXK27" s="700">
        <f>-IF(HXK11=1900,0,Capex!HXK322)</f>
        <v>0</v>
      </c>
      <c r="HXL27" s="700">
        <f>-IF(HXL11=1900,0,Capex!HXL322)</f>
        <v>0</v>
      </c>
      <c r="HXM27" s="700">
        <f>-IF(HXM11=1900,0,Capex!HXM322)</f>
        <v>0</v>
      </c>
      <c r="HXN27" s="700">
        <f>-IF(HXN11=1900,0,Capex!HXN322)</f>
        <v>0</v>
      </c>
      <c r="HXO27" s="700">
        <f>-IF(HXO11=1900,0,Capex!HXO322)</f>
        <v>0</v>
      </c>
      <c r="HXP27" s="700">
        <f>-IF(HXP11=1900,0,Capex!HXP322)</f>
        <v>0</v>
      </c>
      <c r="HXQ27" s="700">
        <f>-IF(HXQ11=1900,0,Capex!HXQ322)</f>
        <v>0</v>
      </c>
      <c r="HXR27" s="700">
        <f>-IF(HXR11=1900,0,Capex!HXR322)</f>
        <v>0</v>
      </c>
      <c r="HXS27" s="700">
        <f>-IF(HXS11=1900,0,Capex!HXS322)</f>
        <v>0</v>
      </c>
      <c r="HXT27" s="700">
        <f>-IF(HXT11=1900,0,Capex!HXT322)</f>
        <v>0</v>
      </c>
      <c r="HXU27" s="700">
        <f>-IF(HXU11=1900,0,Capex!HXU322)</f>
        <v>0</v>
      </c>
      <c r="HXV27" s="700">
        <f>-IF(HXV11=1900,0,Capex!HXV322)</f>
        <v>0</v>
      </c>
      <c r="HXW27" s="700">
        <f>-IF(HXW11=1900,0,Capex!HXW322)</f>
        <v>0</v>
      </c>
      <c r="HXX27" s="700">
        <f>-IF(HXX11=1900,0,Capex!HXX322)</f>
        <v>0</v>
      </c>
      <c r="HXY27" s="700">
        <f>-IF(HXY11=1900,0,Capex!HXY322)</f>
        <v>0</v>
      </c>
      <c r="HXZ27" s="700">
        <f>-IF(HXZ11=1900,0,Capex!HXZ322)</f>
        <v>0</v>
      </c>
      <c r="HYA27" s="700">
        <f>-IF(HYA11=1900,0,Capex!HYA322)</f>
        <v>0</v>
      </c>
      <c r="HYB27" s="700">
        <f>-IF(HYB11=1900,0,Capex!HYB322)</f>
        <v>0</v>
      </c>
      <c r="HYC27" s="700">
        <f>-IF(HYC11=1900,0,Capex!HYC322)</f>
        <v>0</v>
      </c>
      <c r="HYD27" s="700">
        <f>-IF(HYD11=1900,0,Capex!HYD322)</f>
        <v>0</v>
      </c>
      <c r="HYE27" s="700">
        <f>-IF(HYE11=1900,0,Capex!HYE322)</f>
        <v>0</v>
      </c>
      <c r="HYF27" s="700">
        <f>-IF(HYF11=1900,0,Capex!HYF322)</f>
        <v>0</v>
      </c>
      <c r="HYG27" s="700">
        <f>-IF(HYG11=1900,0,Capex!HYG322)</f>
        <v>0</v>
      </c>
      <c r="HYH27" s="700">
        <f>-IF(HYH11=1900,0,Capex!HYH322)</f>
        <v>0</v>
      </c>
      <c r="HYI27" s="700">
        <f>-IF(HYI11=1900,0,Capex!HYI322)</f>
        <v>0</v>
      </c>
      <c r="HYJ27" s="700">
        <f>-IF(HYJ11=1900,0,Capex!HYJ322)</f>
        <v>0</v>
      </c>
      <c r="HYK27" s="700">
        <f>-IF(HYK11=1900,0,Capex!HYK322)</f>
        <v>0</v>
      </c>
      <c r="HYL27" s="700">
        <f>-IF(HYL11=1900,0,Capex!HYL322)</f>
        <v>0</v>
      </c>
      <c r="HYM27" s="700">
        <f>-IF(HYM11=1900,0,Capex!HYM322)</f>
        <v>0</v>
      </c>
      <c r="HYN27" s="700">
        <f>-IF(HYN11=1900,0,Capex!HYN322)</f>
        <v>0</v>
      </c>
      <c r="HYO27" s="700">
        <f>-IF(HYO11=1900,0,Capex!HYO322)</f>
        <v>0</v>
      </c>
      <c r="HYP27" s="700">
        <f>-IF(HYP11=1900,0,Capex!HYP322)</f>
        <v>0</v>
      </c>
      <c r="HYQ27" s="700">
        <f>-IF(HYQ11=1900,0,Capex!HYQ322)</f>
        <v>0</v>
      </c>
      <c r="HYR27" s="700">
        <f>-IF(HYR11=1900,0,Capex!HYR322)</f>
        <v>0</v>
      </c>
      <c r="HYS27" s="700">
        <f>-IF(HYS11=1900,0,Capex!HYS322)</f>
        <v>0</v>
      </c>
      <c r="HYT27" s="700">
        <f>-IF(HYT11=1900,0,Capex!HYT322)</f>
        <v>0</v>
      </c>
      <c r="HYU27" s="700">
        <f>-IF(HYU11=1900,0,Capex!HYU322)</f>
        <v>0</v>
      </c>
      <c r="HYV27" s="700">
        <f>-IF(HYV11=1900,0,Capex!HYV322)</f>
        <v>0</v>
      </c>
      <c r="HYW27" s="700">
        <f>-IF(HYW11=1900,0,Capex!HYW322)</f>
        <v>0</v>
      </c>
      <c r="HYX27" s="700">
        <f>-IF(HYX11=1900,0,Capex!HYX322)</f>
        <v>0</v>
      </c>
      <c r="HYY27" s="700">
        <f>-IF(HYY11=1900,0,Capex!HYY322)</f>
        <v>0</v>
      </c>
      <c r="HYZ27" s="700">
        <f>-IF(HYZ11=1900,0,Capex!HYZ322)</f>
        <v>0</v>
      </c>
      <c r="HZA27" s="700">
        <f>-IF(HZA11=1900,0,Capex!HZA322)</f>
        <v>0</v>
      </c>
      <c r="HZB27" s="700">
        <f>-IF(HZB11=1900,0,Capex!HZB322)</f>
        <v>0</v>
      </c>
      <c r="HZC27" s="700">
        <f>-IF(HZC11=1900,0,Capex!HZC322)</f>
        <v>0</v>
      </c>
      <c r="HZD27" s="700">
        <f>-IF(HZD11=1900,0,Capex!HZD322)</f>
        <v>0</v>
      </c>
      <c r="HZE27" s="700">
        <f>-IF(HZE11=1900,0,Capex!HZE322)</f>
        <v>0</v>
      </c>
      <c r="HZF27" s="700">
        <f>-IF(HZF11=1900,0,Capex!HZF322)</f>
        <v>0</v>
      </c>
      <c r="HZG27" s="700">
        <f>-IF(HZG11=1900,0,Capex!HZG322)</f>
        <v>0</v>
      </c>
      <c r="HZH27" s="700">
        <f>-IF(HZH11=1900,0,Capex!HZH322)</f>
        <v>0</v>
      </c>
      <c r="HZI27" s="700">
        <f>-IF(HZI11=1900,0,Capex!HZI322)</f>
        <v>0</v>
      </c>
      <c r="HZJ27" s="700">
        <f>-IF(HZJ11=1900,0,Capex!HZJ322)</f>
        <v>0</v>
      </c>
      <c r="HZK27" s="700">
        <f>-IF(HZK11=1900,0,Capex!HZK322)</f>
        <v>0</v>
      </c>
      <c r="HZL27" s="700">
        <f>-IF(HZL11=1900,0,Capex!HZL322)</f>
        <v>0</v>
      </c>
      <c r="HZM27" s="700">
        <f>-IF(HZM11=1900,0,Capex!HZM322)</f>
        <v>0</v>
      </c>
      <c r="HZN27" s="700">
        <f>-IF(HZN11=1900,0,Capex!HZN322)</f>
        <v>0</v>
      </c>
      <c r="HZO27" s="700">
        <f>-IF(HZO11=1900,0,Capex!HZO322)</f>
        <v>0</v>
      </c>
      <c r="HZP27" s="700">
        <f>-IF(HZP11=1900,0,Capex!HZP322)</f>
        <v>0</v>
      </c>
      <c r="HZQ27" s="700">
        <f>-IF(HZQ11=1900,0,Capex!HZQ322)</f>
        <v>0</v>
      </c>
      <c r="HZR27" s="700">
        <f>-IF(HZR11=1900,0,Capex!HZR322)</f>
        <v>0</v>
      </c>
      <c r="HZS27" s="700">
        <f>-IF(HZS11=1900,0,Capex!HZS322)</f>
        <v>0</v>
      </c>
      <c r="HZT27" s="700">
        <f>-IF(HZT11=1900,0,Capex!HZT322)</f>
        <v>0</v>
      </c>
      <c r="HZU27" s="700">
        <f>-IF(HZU11=1900,0,Capex!HZU322)</f>
        <v>0</v>
      </c>
      <c r="HZV27" s="700">
        <f>-IF(HZV11=1900,0,Capex!HZV322)</f>
        <v>0</v>
      </c>
      <c r="HZW27" s="700">
        <f>-IF(HZW11=1900,0,Capex!HZW322)</f>
        <v>0</v>
      </c>
      <c r="HZX27" s="700">
        <f>-IF(HZX11=1900,0,Capex!HZX322)</f>
        <v>0</v>
      </c>
      <c r="HZY27" s="700">
        <f>-IF(HZY11=1900,0,Capex!HZY322)</f>
        <v>0</v>
      </c>
      <c r="HZZ27" s="700">
        <f>-IF(HZZ11=1900,0,Capex!HZZ322)</f>
        <v>0</v>
      </c>
      <c r="IAA27" s="700">
        <f>-IF(IAA11=1900,0,Capex!IAA322)</f>
        <v>0</v>
      </c>
      <c r="IAB27" s="700">
        <f>-IF(IAB11=1900,0,Capex!IAB322)</f>
        <v>0</v>
      </c>
      <c r="IAC27" s="700">
        <f>-IF(IAC11=1900,0,Capex!IAC322)</f>
        <v>0</v>
      </c>
      <c r="IAD27" s="700">
        <f>-IF(IAD11=1900,0,Capex!IAD322)</f>
        <v>0</v>
      </c>
      <c r="IAE27" s="700">
        <f>-IF(IAE11=1900,0,Capex!IAE322)</f>
        <v>0</v>
      </c>
      <c r="IAF27" s="700">
        <f>-IF(IAF11=1900,0,Capex!IAF322)</f>
        <v>0</v>
      </c>
      <c r="IAG27" s="700">
        <f>-IF(IAG11=1900,0,Capex!IAG322)</f>
        <v>0</v>
      </c>
      <c r="IAH27" s="700">
        <f>-IF(IAH11=1900,0,Capex!IAH322)</f>
        <v>0</v>
      </c>
      <c r="IAI27" s="700">
        <f>-IF(IAI11=1900,0,Capex!IAI322)</f>
        <v>0</v>
      </c>
      <c r="IAJ27" s="700">
        <f>-IF(IAJ11=1900,0,Capex!IAJ322)</f>
        <v>0</v>
      </c>
      <c r="IAK27" s="700">
        <f>-IF(IAK11=1900,0,Capex!IAK322)</f>
        <v>0</v>
      </c>
      <c r="IAL27" s="700">
        <f>-IF(IAL11=1900,0,Capex!IAL322)</f>
        <v>0</v>
      </c>
      <c r="IAM27" s="700">
        <f>-IF(IAM11=1900,0,Capex!IAM322)</f>
        <v>0</v>
      </c>
      <c r="IAN27" s="700">
        <f>-IF(IAN11=1900,0,Capex!IAN322)</f>
        <v>0</v>
      </c>
      <c r="IAO27" s="700">
        <f>-IF(IAO11=1900,0,Capex!IAO322)</f>
        <v>0</v>
      </c>
      <c r="IAP27" s="700">
        <f>-IF(IAP11=1900,0,Capex!IAP322)</f>
        <v>0</v>
      </c>
      <c r="IAQ27" s="700">
        <f>-IF(IAQ11=1900,0,Capex!IAQ322)</f>
        <v>0</v>
      </c>
      <c r="IAR27" s="700">
        <f>-IF(IAR11=1900,0,Capex!IAR322)</f>
        <v>0</v>
      </c>
      <c r="IAS27" s="700">
        <f>-IF(IAS11=1900,0,Capex!IAS322)</f>
        <v>0</v>
      </c>
      <c r="IAT27" s="700">
        <f>-IF(IAT11=1900,0,Capex!IAT322)</f>
        <v>0</v>
      </c>
      <c r="IAU27" s="700">
        <f>-IF(IAU11=1900,0,Capex!IAU322)</f>
        <v>0</v>
      </c>
      <c r="IAV27" s="700">
        <f>-IF(IAV11=1900,0,Capex!IAV322)</f>
        <v>0</v>
      </c>
      <c r="IAW27" s="700">
        <f>-IF(IAW11=1900,0,Capex!IAW322)</f>
        <v>0</v>
      </c>
      <c r="IAX27" s="700">
        <f>-IF(IAX11=1900,0,Capex!IAX322)</f>
        <v>0</v>
      </c>
      <c r="IAY27" s="700">
        <f>-IF(IAY11=1900,0,Capex!IAY322)</f>
        <v>0</v>
      </c>
      <c r="IAZ27" s="700">
        <f>-IF(IAZ11=1900,0,Capex!IAZ322)</f>
        <v>0</v>
      </c>
      <c r="IBA27" s="700">
        <f>-IF(IBA11=1900,0,Capex!IBA322)</f>
        <v>0</v>
      </c>
      <c r="IBB27" s="700">
        <f>-IF(IBB11=1900,0,Capex!IBB322)</f>
        <v>0</v>
      </c>
      <c r="IBC27" s="700">
        <f>-IF(IBC11=1900,0,Capex!IBC322)</f>
        <v>0</v>
      </c>
      <c r="IBD27" s="700">
        <f>-IF(IBD11=1900,0,Capex!IBD322)</f>
        <v>0</v>
      </c>
      <c r="IBE27" s="700">
        <f>-IF(IBE11=1900,0,Capex!IBE322)</f>
        <v>0</v>
      </c>
      <c r="IBF27" s="700">
        <f>-IF(IBF11=1900,0,Capex!IBF322)</f>
        <v>0</v>
      </c>
      <c r="IBG27" s="700">
        <f>-IF(IBG11=1900,0,Capex!IBG322)</f>
        <v>0</v>
      </c>
      <c r="IBH27" s="700">
        <f>-IF(IBH11=1900,0,Capex!IBH322)</f>
        <v>0</v>
      </c>
      <c r="IBI27" s="700">
        <f>-IF(IBI11=1900,0,Capex!IBI322)</f>
        <v>0</v>
      </c>
      <c r="IBJ27" s="700">
        <f>-IF(IBJ11=1900,0,Capex!IBJ322)</f>
        <v>0</v>
      </c>
      <c r="IBK27" s="700">
        <f>-IF(IBK11=1900,0,Capex!IBK322)</f>
        <v>0</v>
      </c>
      <c r="IBL27" s="700">
        <f>-IF(IBL11=1900,0,Capex!IBL322)</f>
        <v>0</v>
      </c>
      <c r="IBM27" s="700">
        <f>-IF(IBM11=1900,0,Capex!IBM322)</f>
        <v>0</v>
      </c>
      <c r="IBN27" s="700">
        <f>-IF(IBN11=1900,0,Capex!IBN322)</f>
        <v>0</v>
      </c>
      <c r="IBO27" s="700">
        <f>-IF(IBO11=1900,0,Capex!IBO322)</f>
        <v>0</v>
      </c>
      <c r="IBP27" s="700">
        <f>-IF(IBP11=1900,0,Capex!IBP322)</f>
        <v>0</v>
      </c>
      <c r="IBQ27" s="700">
        <f>-IF(IBQ11=1900,0,Capex!IBQ322)</f>
        <v>0</v>
      </c>
      <c r="IBR27" s="700">
        <f>-IF(IBR11=1900,0,Capex!IBR322)</f>
        <v>0</v>
      </c>
      <c r="IBS27" s="700">
        <f>-IF(IBS11=1900,0,Capex!IBS322)</f>
        <v>0</v>
      </c>
      <c r="IBT27" s="700">
        <f>-IF(IBT11=1900,0,Capex!IBT322)</f>
        <v>0</v>
      </c>
      <c r="IBU27" s="700">
        <f>-IF(IBU11=1900,0,Capex!IBU322)</f>
        <v>0</v>
      </c>
      <c r="IBV27" s="700">
        <f>-IF(IBV11=1900,0,Capex!IBV322)</f>
        <v>0</v>
      </c>
      <c r="IBW27" s="700">
        <f>-IF(IBW11=1900,0,Capex!IBW322)</f>
        <v>0</v>
      </c>
      <c r="IBX27" s="700">
        <f>-IF(IBX11=1900,0,Capex!IBX322)</f>
        <v>0</v>
      </c>
      <c r="IBY27" s="700">
        <f>-IF(IBY11=1900,0,Capex!IBY322)</f>
        <v>0</v>
      </c>
      <c r="IBZ27" s="700">
        <f>-IF(IBZ11=1900,0,Capex!IBZ322)</f>
        <v>0</v>
      </c>
      <c r="ICA27" s="700">
        <f>-IF(ICA11=1900,0,Capex!ICA322)</f>
        <v>0</v>
      </c>
      <c r="ICB27" s="700">
        <f>-IF(ICB11=1900,0,Capex!ICB322)</f>
        <v>0</v>
      </c>
      <c r="ICC27" s="700">
        <f>-IF(ICC11=1900,0,Capex!ICC322)</f>
        <v>0</v>
      </c>
      <c r="ICD27" s="700">
        <f>-IF(ICD11=1900,0,Capex!ICD322)</f>
        <v>0</v>
      </c>
      <c r="ICE27" s="700">
        <f>-IF(ICE11=1900,0,Capex!ICE322)</f>
        <v>0</v>
      </c>
      <c r="ICF27" s="700">
        <f>-IF(ICF11=1900,0,Capex!ICF322)</f>
        <v>0</v>
      </c>
      <c r="ICG27" s="700">
        <f>-IF(ICG11=1900,0,Capex!ICG322)</f>
        <v>0</v>
      </c>
      <c r="ICH27" s="700">
        <f>-IF(ICH11=1900,0,Capex!ICH322)</f>
        <v>0</v>
      </c>
      <c r="ICI27" s="700">
        <f>-IF(ICI11=1900,0,Capex!ICI322)</f>
        <v>0</v>
      </c>
      <c r="ICJ27" s="700">
        <f>-IF(ICJ11=1900,0,Capex!ICJ322)</f>
        <v>0</v>
      </c>
      <c r="ICK27" s="700">
        <f>-IF(ICK11=1900,0,Capex!ICK322)</f>
        <v>0</v>
      </c>
      <c r="ICL27" s="700">
        <f>-IF(ICL11=1900,0,Capex!ICL322)</f>
        <v>0</v>
      </c>
      <c r="ICM27" s="700">
        <f>-IF(ICM11=1900,0,Capex!ICM322)</f>
        <v>0</v>
      </c>
      <c r="ICN27" s="700">
        <f>-IF(ICN11=1900,0,Capex!ICN322)</f>
        <v>0</v>
      </c>
      <c r="ICO27" s="700">
        <f>-IF(ICO11=1900,0,Capex!ICO322)</f>
        <v>0</v>
      </c>
      <c r="ICP27" s="700">
        <f>-IF(ICP11=1900,0,Capex!ICP322)</f>
        <v>0</v>
      </c>
      <c r="ICQ27" s="700">
        <f>-IF(ICQ11=1900,0,Capex!ICQ322)</f>
        <v>0</v>
      </c>
      <c r="ICR27" s="700">
        <f>-IF(ICR11=1900,0,Capex!ICR322)</f>
        <v>0</v>
      </c>
      <c r="ICS27" s="700">
        <f>-IF(ICS11=1900,0,Capex!ICS322)</f>
        <v>0</v>
      </c>
      <c r="ICT27" s="700">
        <f>-IF(ICT11=1900,0,Capex!ICT322)</f>
        <v>0</v>
      </c>
      <c r="ICU27" s="700">
        <f>-IF(ICU11=1900,0,Capex!ICU322)</f>
        <v>0</v>
      </c>
      <c r="ICV27" s="700">
        <f>-IF(ICV11=1900,0,Capex!ICV322)</f>
        <v>0</v>
      </c>
      <c r="ICW27" s="700">
        <f>-IF(ICW11=1900,0,Capex!ICW322)</f>
        <v>0</v>
      </c>
      <c r="ICX27" s="700">
        <f>-IF(ICX11=1900,0,Capex!ICX322)</f>
        <v>0</v>
      </c>
      <c r="ICY27" s="700">
        <f>-IF(ICY11=1900,0,Capex!ICY322)</f>
        <v>0</v>
      </c>
      <c r="ICZ27" s="700">
        <f>-IF(ICZ11=1900,0,Capex!ICZ322)</f>
        <v>0</v>
      </c>
      <c r="IDA27" s="700">
        <f>-IF(IDA11=1900,0,Capex!IDA322)</f>
        <v>0</v>
      </c>
      <c r="IDB27" s="700">
        <f>-IF(IDB11=1900,0,Capex!IDB322)</f>
        <v>0</v>
      </c>
      <c r="IDC27" s="700">
        <f>-IF(IDC11=1900,0,Capex!IDC322)</f>
        <v>0</v>
      </c>
      <c r="IDD27" s="700">
        <f>-IF(IDD11=1900,0,Capex!IDD322)</f>
        <v>0</v>
      </c>
      <c r="IDE27" s="700">
        <f>-IF(IDE11=1900,0,Capex!IDE322)</f>
        <v>0</v>
      </c>
      <c r="IDF27" s="700">
        <f>-IF(IDF11=1900,0,Capex!IDF322)</f>
        <v>0</v>
      </c>
      <c r="IDG27" s="700">
        <f>-IF(IDG11=1900,0,Capex!IDG322)</f>
        <v>0</v>
      </c>
      <c r="IDH27" s="700">
        <f>-IF(IDH11=1900,0,Capex!IDH322)</f>
        <v>0</v>
      </c>
      <c r="IDI27" s="700">
        <f>-IF(IDI11=1900,0,Capex!IDI322)</f>
        <v>0</v>
      </c>
      <c r="IDJ27" s="700">
        <f>-IF(IDJ11=1900,0,Capex!IDJ322)</f>
        <v>0</v>
      </c>
      <c r="IDK27" s="700">
        <f>-IF(IDK11=1900,0,Capex!IDK322)</f>
        <v>0</v>
      </c>
      <c r="IDL27" s="700">
        <f>-IF(IDL11=1900,0,Capex!IDL322)</f>
        <v>0</v>
      </c>
      <c r="IDM27" s="700">
        <f>-IF(IDM11=1900,0,Capex!IDM322)</f>
        <v>0</v>
      </c>
      <c r="IDN27" s="700">
        <f>-IF(IDN11=1900,0,Capex!IDN322)</f>
        <v>0</v>
      </c>
      <c r="IDO27" s="700">
        <f>-IF(IDO11=1900,0,Capex!IDO322)</f>
        <v>0</v>
      </c>
      <c r="IDP27" s="700">
        <f>-IF(IDP11=1900,0,Capex!IDP322)</f>
        <v>0</v>
      </c>
      <c r="IDQ27" s="700">
        <f>-IF(IDQ11=1900,0,Capex!IDQ322)</f>
        <v>0</v>
      </c>
      <c r="IDR27" s="700">
        <f>-IF(IDR11=1900,0,Capex!IDR322)</f>
        <v>0</v>
      </c>
      <c r="IDS27" s="700">
        <f>-IF(IDS11=1900,0,Capex!IDS322)</f>
        <v>0</v>
      </c>
      <c r="IDT27" s="700">
        <f>-IF(IDT11=1900,0,Capex!IDT322)</f>
        <v>0</v>
      </c>
      <c r="IDU27" s="700">
        <f>-IF(IDU11=1900,0,Capex!IDU322)</f>
        <v>0</v>
      </c>
      <c r="IDV27" s="700">
        <f>-IF(IDV11=1900,0,Capex!IDV322)</f>
        <v>0</v>
      </c>
      <c r="IDW27" s="700">
        <f>-IF(IDW11=1900,0,Capex!IDW322)</f>
        <v>0</v>
      </c>
      <c r="IDX27" s="700">
        <f>-IF(IDX11=1900,0,Capex!IDX322)</f>
        <v>0</v>
      </c>
      <c r="IDY27" s="700">
        <f>-IF(IDY11=1900,0,Capex!IDY322)</f>
        <v>0</v>
      </c>
      <c r="IDZ27" s="700">
        <f>-IF(IDZ11=1900,0,Capex!IDZ322)</f>
        <v>0</v>
      </c>
      <c r="IEA27" s="700">
        <f>-IF(IEA11=1900,0,Capex!IEA322)</f>
        <v>0</v>
      </c>
      <c r="IEB27" s="700">
        <f>-IF(IEB11=1900,0,Capex!IEB322)</f>
        <v>0</v>
      </c>
      <c r="IEC27" s="700">
        <f>-IF(IEC11=1900,0,Capex!IEC322)</f>
        <v>0</v>
      </c>
      <c r="IED27" s="700">
        <f>-IF(IED11=1900,0,Capex!IED322)</f>
        <v>0</v>
      </c>
      <c r="IEE27" s="700">
        <f>-IF(IEE11=1900,0,Capex!IEE322)</f>
        <v>0</v>
      </c>
      <c r="IEF27" s="700">
        <f>-IF(IEF11=1900,0,Capex!IEF322)</f>
        <v>0</v>
      </c>
      <c r="IEG27" s="700">
        <f>-IF(IEG11=1900,0,Capex!IEG322)</f>
        <v>0</v>
      </c>
      <c r="IEH27" s="700">
        <f>-IF(IEH11=1900,0,Capex!IEH322)</f>
        <v>0</v>
      </c>
      <c r="IEI27" s="700">
        <f>-IF(IEI11=1900,0,Capex!IEI322)</f>
        <v>0</v>
      </c>
      <c r="IEJ27" s="700">
        <f>-IF(IEJ11=1900,0,Capex!IEJ322)</f>
        <v>0</v>
      </c>
      <c r="IEK27" s="700">
        <f>-IF(IEK11=1900,0,Capex!IEK322)</f>
        <v>0</v>
      </c>
      <c r="IEL27" s="700">
        <f>-IF(IEL11=1900,0,Capex!IEL322)</f>
        <v>0</v>
      </c>
      <c r="IEM27" s="700">
        <f>-IF(IEM11=1900,0,Capex!IEM322)</f>
        <v>0</v>
      </c>
      <c r="IEN27" s="700">
        <f>-IF(IEN11=1900,0,Capex!IEN322)</f>
        <v>0</v>
      </c>
      <c r="IEO27" s="700">
        <f>-IF(IEO11=1900,0,Capex!IEO322)</f>
        <v>0</v>
      </c>
      <c r="IEP27" s="700">
        <f>-IF(IEP11=1900,0,Capex!IEP322)</f>
        <v>0</v>
      </c>
      <c r="IEQ27" s="700">
        <f>-IF(IEQ11=1900,0,Capex!IEQ322)</f>
        <v>0</v>
      </c>
      <c r="IER27" s="700">
        <f>-IF(IER11=1900,0,Capex!IER322)</f>
        <v>0</v>
      </c>
      <c r="IES27" s="700">
        <f>-IF(IES11=1900,0,Capex!IES322)</f>
        <v>0</v>
      </c>
      <c r="IET27" s="700">
        <f>-IF(IET11=1900,0,Capex!IET322)</f>
        <v>0</v>
      </c>
      <c r="IEU27" s="700">
        <f>-IF(IEU11=1900,0,Capex!IEU322)</f>
        <v>0</v>
      </c>
      <c r="IEV27" s="700">
        <f>-IF(IEV11=1900,0,Capex!IEV322)</f>
        <v>0</v>
      </c>
      <c r="IEW27" s="700">
        <f>-IF(IEW11=1900,0,Capex!IEW322)</f>
        <v>0</v>
      </c>
      <c r="IEX27" s="700">
        <f>-IF(IEX11=1900,0,Capex!IEX322)</f>
        <v>0</v>
      </c>
      <c r="IEY27" s="700">
        <f>-IF(IEY11=1900,0,Capex!IEY322)</f>
        <v>0</v>
      </c>
      <c r="IEZ27" s="700">
        <f>-IF(IEZ11=1900,0,Capex!IEZ322)</f>
        <v>0</v>
      </c>
      <c r="IFA27" s="700">
        <f>-IF(IFA11=1900,0,Capex!IFA322)</f>
        <v>0</v>
      </c>
      <c r="IFB27" s="700">
        <f>-IF(IFB11=1900,0,Capex!IFB322)</f>
        <v>0</v>
      </c>
      <c r="IFC27" s="700">
        <f>-IF(IFC11=1900,0,Capex!IFC322)</f>
        <v>0</v>
      </c>
      <c r="IFD27" s="700">
        <f>-IF(IFD11=1900,0,Capex!IFD322)</f>
        <v>0</v>
      </c>
      <c r="IFE27" s="700">
        <f>-IF(IFE11=1900,0,Capex!IFE322)</f>
        <v>0</v>
      </c>
      <c r="IFF27" s="700">
        <f>-IF(IFF11=1900,0,Capex!IFF322)</f>
        <v>0</v>
      </c>
      <c r="IFG27" s="700">
        <f>-IF(IFG11=1900,0,Capex!IFG322)</f>
        <v>0</v>
      </c>
      <c r="IFH27" s="700">
        <f>-IF(IFH11=1900,0,Capex!IFH322)</f>
        <v>0</v>
      </c>
      <c r="IFI27" s="700">
        <f>-IF(IFI11=1900,0,Capex!IFI322)</f>
        <v>0</v>
      </c>
      <c r="IFJ27" s="700">
        <f>-IF(IFJ11=1900,0,Capex!IFJ322)</f>
        <v>0</v>
      </c>
      <c r="IFK27" s="700">
        <f>-IF(IFK11=1900,0,Capex!IFK322)</f>
        <v>0</v>
      </c>
      <c r="IFL27" s="700">
        <f>-IF(IFL11=1900,0,Capex!IFL322)</f>
        <v>0</v>
      </c>
      <c r="IFM27" s="700">
        <f>-IF(IFM11=1900,0,Capex!IFM322)</f>
        <v>0</v>
      </c>
      <c r="IFN27" s="700">
        <f>-IF(IFN11=1900,0,Capex!IFN322)</f>
        <v>0</v>
      </c>
      <c r="IFO27" s="700">
        <f>-IF(IFO11=1900,0,Capex!IFO322)</f>
        <v>0</v>
      </c>
      <c r="IFP27" s="700">
        <f>-IF(IFP11=1900,0,Capex!IFP322)</f>
        <v>0</v>
      </c>
      <c r="IFQ27" s="700">
        <f>-IF(IFQ11=1900,0,Capex!IFQ322)</f>
        <v>0</v>
      </c>
      <c r="IFR27" s="700">
        <f>-IF(IFR11=1900,0,Capex!IFR322)</f>
        <v>0</v>
      </c>
      <c r="IFS27" s="700">
        <f>-IF(IFS11=1900,0,Capex!IFS322)</f>
        <v>0</v>
      </c>
      <c r="IFT27" s="700">
        <f>-IF(IFT11=1900,0,Capex!IFT322)</f>
        <v>0</v>
      </c>
      <c r="IFU27" s="700">
        <f>-IF(IFU11=1900,0,Capex!IFU322)</f>
        <v>0</v>
      </c>
      <c r="IFV27" s="700">
        <f>-IF(IFV11=1900,0,Capex!IFV322)</f>
        <v>0</v>
      </c>
      <c r="IFW27" s="700">
        <f>-IF(IFW11=1900,0,Capex!IFW322)</f>
        <v>0</v>
      </c>
      <c r="IFX27" s="700">
        <f>-IF(IFX11=1900,0,Capex!IFX322)</f>
        <v>0</v>
      </c>
      <c r="IFY27" s="700">
        <f>-IF(IFY11=1900,0,Capex!IFY322)</f>
        <v>0</v>
      </c>
      <c r="IFZ27" s="700">
        <f>-IF(IFZ11=1900,0,Capex!IFZ322)</f>
        <v>0</v>
      </c>
      <c r="IGA27" s="700">
        <f>-IF(IGA11=1900,0,Capex!IGA322)</f>
        <v>0</v>
      </c>
      <c r="IGB27" s="700">
        <f>-IF(IGB11=1900,0,Capex!IGB322)</f>
        <v>0</v>
      </c>
      <c r="IGC27" s="700">
        <f>-IF(IGC11=1900,0,Capex!IGC322)</f>
        <v>0</v>
      </c>
      <c r="IGD27" s="700">
        <f>-IF(IGD11=1900,0,Capex!IGD322)</f>
        <v>0</v>
      </c>
      <c r="IGE27" s="700">
        <f>-IF(IGE11=1900,0,Capex!IGE322)</f>
        <v>0</v>
      </c>
      <c r="IGF27" s="700">
        <f>-IF(IGF11=1900,0,Capex!IGF322)</f>
        <v>0</v>
      </c>
      <c r="IGG27" s="700">
        <f>-IF(IGG11=1900,0,Capex!IGG322)</f>
        <v>0</v>
      </c>
      <c r="IGH27" s="700">
        <f>-IF(IGH11=1900,0,Capex!IGH322)</f>
        <v>0</v>
      </c>
      <c r="IGI27" s="700">
        <f>-IF(IGI11=1900,0,Capex!IGI322)</f>
        <v>0</v>
      </c>
      <c r="IGJ27" s="700">
        <f>-IF(IGJ11=1900,0,Capex!IGJ322)</f>
        <v>0</v>
      </c>
      <c r="IGK27" s="700">
        <f>-IF(IGK11=1900,0,Capex!IGK322)</f>
        <v>0</v>
      </c>
      <c r="IGL27" s="700">
        <f>-IF(IGL11=1900,0,Capex!IGL322)</f>
        <v>0</v>
      </c>
      <c r="IGM27" s="700">
        <f>-IF(IGM11=1900,0,Capex!IGM322)</f>
        <v>0</v>
      </c>
      <c r="IGN27" s="700">
        <f>-IF(IGN11=1900,0,Capex!IGN322)</f>
        <v>0</v>
      </c>
      <c r="IGO27" s="700">
        <f>-IF(IGO11=1900,0,Capex!IGO322)</f>
        <v>0</v>
      </c>
      <c r="IGP27" s="700">
        <f>-IF(IGP11=1900,0,Capex!IGP322)</f>
        <v>0</v>
      </c>
      <c r="IGQ27" s="700">
        <f>-IF(IGQ11=1900,0,Capex!IGQ322)</f>
        <v>0</v>
      </c>
      <c r="IGR27" s="700">
        <f>-IF(IGR11=1900,0,Capex!IGR322)</f>
        <v>0</v>
      </c>
      <c r="IGS27" s="700">
        <f>-IF(IGS11=1900,0,Capex!IGS322)</f>
        <v>0</v>
      </c>
      <c r="IGT27" s="700">
        <f>-IF(IGT11=1900,0,Capex!IGT322)</f>
        <v>0</v>
      </c>
      <c r="IGU27" s="700">
        <f>-IF(IGU11=1900,0,Capex!IGU322)</f>
        <v>0</v>
      </c>
      <c r="IGV27" s="700">
        <f>-IF(IGV11=1900,0,Capex!IGV322)</f>
        <v>0</v>
      </c>
      <c r="IGW27" s="700">
        <f>-IF(IGW11=1900,0,Capex!IGW322)</f>
        <v>0</v>
      </c>
      <c r="IGX27" s="700">
        <f>-IF(IGX11=1900,0,Capex!IGX322)</f>
        <v>0</v>
      </c>
      <c r="IGY27" s="700">
        <f>-IF(IGY11=1900,0,Capex!IGY322)</f>
        <v>0</v>
      </c>
      <c r="IGZ27" s="700">
        <f>-IF(IGZ11=1900,0,Capex!IGZ322)</f>
        <v>0</v>
      </c>
      <c r="IHA27" s="700">
        <f>-IF(IHA11=1900,0,Capex!IHA322)</f>
        <v>0</v>
      </c>
      <c r="IHB27" s="700">
        <f>-IF(IHB11=1900,0,Capex!IHB322)</f>
        <v>0</v>
      </c>
      <c r="IHC27" s="700">
        <f>-IF(IHC11=1900,0,Capex!IHC322)</f>
        <v>0</v>
      </c>
      <c r="IHD27" s="700">
        <f>-IF(IHD11=1900,0,Capex!IHD322)</f>
        <v>0</v>
      </c>
      <c r="IHE27" s="700">
        <f>-IF(IHE11=1900,0,Capex!IHE322)</f>
        <v>0</v>
      </c>
      <c r="IHF27" s="700">
        <f>-IF(IHF11=1900,0,Capex!IHF322)</f>
        <v>0</v>
      </c>
      <c r="IHG27" s="700">
        <f>-IF(IHG11=1900,0,Capex!IHG322)</f>
        <v>0</v>
      </c>
      <c r="IHH27" s="700">
        <f>-IF(IHH11=1900,0,Capex!IHH322)</f>
        <v>0</v>
      </c>
      <c r="IHI27" s="700">
        <f>-IF(IHI11=1900,0,Capex!IHI322)</f>
        <v>0</v>
      </c>
      <c r="IHJ27" s="700">
        <f>-IF(IHJ11=1900,0,Capex!IHJ322)</f>
        <v>0</v>
      </c>
      <c r="IHK27" s="700">
        <f>-IF(IHK11=1900,0,Capex!IHK322)</f>
        <v>0</v>
      </c>
      <c r="IHL27" s="700">
        <f>-IF(IHL11=1900,0,Capex!IHL322)</f>
        <v>0</v>
      </c>
      <c r="IHM27" s="700">
        <f>-IF(IHM11=1900,0,Capex!IHM322)</f>
        <v>0</v>
      </c>
      <c r="IHN27" s="700">
        <f>-IF(IHN11=1900,0,Capex!IHN322)</f>
        <v>0</v>
      </c>
      <c r="IHO27" s="700">
        <f>-IF(IHO11=1900,0,Capex!IHO322)</f>
        <v>0</v>
      </c>
      <c r="IHP27" s="700">
        <f>-IF(IHP11=1900,0,Capex!IHP322)</f>
        <v>0</v>
      </c>
      <c r="IHQ27" s="700">
        <f>-IF(IHQ11=1900,0,Capex!IHQ322)</f>
        <v>0</v>
      </c>
      <c r="IHR27" s="700">
        <f>-IF(IHR11=1900,0,Capex!IHR322)</f>
        <v>0</v>
      </c>
      <c r="IHS27" s="700">
        <f>-IF(IHS11=1900,0,Capex!IHS322)</f>
        <v>0</v>
      </c>
      <c r="IHT27" s="700">
        <f>-IF(IHT11=1900,0,Capex!IHT322)</f>
        <v>0</v>
      </c>
      <c r="IHU27" s="700">
        <f>-IF(IHU11=1900,0,Capex!IHU322)</f>
        <v>0</v>
      </c>
      <c r="IHV27" s="700">
        <f>-IF(IHV11=1900,0,Capex!IHV322)</f>
        <v>0</v>
      </c>
      <c r="IHW27" s="700">
        <f>-IF(IHW11=1900,0,Capex!IHW322)</f>
        <v>0</v>
      </c>
      <c r="IHX27" s="700">
        <f>-IF(IHX11=1900,0,Capex!IHX322)</f>
        <v>0</v>
      </c>
      <c r="IHY27" s="700">
        <f>-IF(IHY11=1900,0,Capex!IHY322)</f>
        <v>0</v>
      </c>
      <c r="IHZ27" s="700">
        <f>-IF(IHZ11=1900,0,Capex!IHZ322)</f>
        <v>0</v>
      </c>
      <c r="IIA27" s="700">
        <f>-IF(IIA11=1900,0,Capex!IIA322)</f>
        <v>0</v>
      </c>
      <c r="IIB27" s="700">
        <f>-IF(IIB11=1900,0,Capex!IIB322)</f>
        <v>0</v>
      </c>
      <c r="IIC27" s="700">
        <f>-IF(IIC11=1900,0,Capex!IIC322)</f>
        <v>0</v>
      </c>
      <c r="IID27" s="700">
        <f>-IF(IID11=1900,0,Capex!IID322)</f>
        <v>0</v>
      </c>
      <c r="IIE27" s="700">
        <f>-IF(IIE11=1900,0,Capex!IIE322)</f>
        <v>0</v>
      </c>
      <c r="IIF27" s="700">
        <f>-IF(IIF11=1900,0,Capex!IIF322)</f>
        <v>0</v>
      </c>
      <c r="IIG27" s="700">
        <f>-IF(IIG11=1900,0,Capex!IIG322)</f>
        <v>0</v>
      </c>
      <c r="IIH27" s="700">
        <f>-IF(IIH11=1900,0,Capex!IIH322)</f>
        <v>0</v>
      </c>
      <c r="III27" s="700">
        <f>-IF(III11=1900,0,Capex!III322)</f>
        <v>0</v>
      </c>
      <c r="IIJ27" s="700">
        <f>-IF(IIJ11=1900,0,Capex!IIJ322)</f>
        <v>0</v>
      </c>
      <c r="IIK27" s="700">
        <f>-IF(IIK11=1900,0,Capex!IIK322)</f>
        <v>0</v>
      </c>
      <c r="IIL27" s="700">
        <f>-IF(IIL11=1900,0,Capex!IIL322)</f>
        <v>0</v>
      </c>
      <c r="IIM27" s="700">
        <f>-IF(IIM11=1900,0,Capex!IIM322)</f>
        <v>0</v>
      </c>
      <c r="IIN27" s="700">
        <f>-IF(IIN11=1900,0,Capex!IIN322)</f>
        <v>0</v>
      </c>
      <c r="IIO27" s="700">
        <f>-IF(IIO11=1900,0,Capex!IIO322)</f>
        <v>0</v>
      </c>
      <c r="IIP27" s="700">
        <f>-IF(IIP11=1900,0,Capex!IIP322)</f>
        <v>0</v>
      </c>
      <c r="IIQ27" s="700">
        <f>-IF(IIQ11=1900,0,Capex!IIQ322)</f>
        <v>0</v>
      </c>
      <c r="IIR27" s="700">
        <f>-IF(IIR11=1900,0,Capex!IIR322)</f>
        <v>0</v>
      </c>
      <c r="IIS27" s="700">
        <f>-IF(IIS11=1900,0,Capex!IIS322)</f>
        <v>0</v>
      </c>
      <c r="IIT27" s="700">
        <f>-IF(IIT11=1900,0,Capex!IIT322)</f>
        <v>0</v>
      </c>
      <c r="IIU27" s="700">
        <f>-IF(IIU11=1900,0,Capex!IIU322)</f>
        <v>0</v>
      </c>
      <c r="IIV27" s="700">
        <f>-IF(IIV11=1900,0,Capex!IIV322)</f>
        <v>0</v>
      </c>
      <c r="IIW27" s="700">
        <f>-IF(IIW11=1900,0,Capex!IIW322)</f>
        <v>0</v>
      </c>
      <c r="IIX27" s="700">
        <f>-IF(IIX11=1900,0,Capex!IIX322)</f>
        <v>0</v>
      </c>
      <c r="IIY27" s="700">
        <f>-IF(IIY11=1900,0,Capex!IIY322)</f>
        <v>0</v>
      </c>
      <c r="IIZ27" s="700">
        <f>-IF(IIZ11=1900,0,Capex!IIZ322)</f>
        <v>0</v>
      </c>
      <c r="IJA27" s="700">
        <f>-IF(IJA11=1900,0,Capex!IJA322)</f>
        <v>0</v>
      </c>
      <c r="IJB27" s="700">
        <f>-IF(IJB11=1900,0,Capex!IJB322)</f>
        <v>0</v>
      </c>
      <c r="IJC27" s="700">
        <f>-IF(IJC11=1900,0,Capex!IJC322)</f>
        <v>0</v>
      </c>
      <c r="IJD27" s="700">
        <f>-IF(IJD11=1900,0,Capex!IJD322)</f>
        <v>0</v>
      </c>
      <c r="IJE27" s="700">
        <f>-IF(IJE11=1900,0,Capex!IJE322)</f>
        <v>0</v>
      </c>
      <c r="IJF27" s="700">
        <f>-IF(IJF11=1900,0,Capex!IJF322)</f>
        <v>0</v>
      </c>
      <c r="IJG27" s="700">
        <f>-IF(IJG11=1900,0,Capex!IJG322)</f>
        <v>0</v>
      </c>
      <c r="IJH27" s="700">
        <f>-IF(IJH11=1900,0,Capex!IJH322)</f>
        <v>0</v>
      </c>
      <c r="IJI27" s="700">
        <f>-IF(IJI11=1900,0,Capex!IJI322)</f>
        <v>0</v>
      </c>
      <c r="IJJ27" s="700">
        <f>-IF(IJJ11=1900,0,Capex!IJJ322)</f>
        <v>0</v>
      </c>
      <c r="IJK27" s="700">
        <f>-IF(IJK11=1900,0,Capex!IJK322)</f>
        <v>0</v>
      </c>
      <c r="IJL27" s="700">
        <f>-IF(IJL11=1900,0,Capex!IJL322)</f>
        <v>0</v>
      </c>
      <c r="IJM27" s="700">
        <f>-IF(IJM11=1900,0,Capex!IJM322)</f>
        <v>0</v>
      </c>
      <c r="IJN27" s="700">
        <f>-IF(IJN11=1900,0,Capex!IJN322)</f>
        <v>0</v>
      </c>
      <c r="IJO27" s="700">
        <f>-IF(IJO11=1900,0,Capex!IJO322)</f>
        <v>0</v>
      </c>
      <c r="IJP27" s="700">
        <f>-IF(IJP11=1900,0,Capex!IJP322)</f>
        <v>0</v>
      </c>
      <c r="IJQ27" s="700">
        <f>-IF(IJQ11=1900,0,Capex!IJQ322)</f>
        <v>0</v>
      </c>
      <c r="IJR27" s="700">
        <f>-IF(IJR11=1900,0,Capex!IJR322)</f>
        <v>0</v>
      </c>
      <c r="IJS27" s="700">
        <f>-IF(IJS11=1900,0,Capex!IJS322)</f>
        <v>0</v>
      </c>
      <c r="IJT27" s="700">
        <f>-IF(IJT11=1900,0,Capex!IJT322)</f>
        <v>0</v>
      </c>
      <c r="IJU27" s="700">
        <f>-IF(IJU11=1900,0,Capex!IJU322)</f>
        <v>0</v>
      </c>
      <c r="IJV27" s="700">
        <f>-IF(IJV11=1900,0,Capex!IJV322)</f>
        <v>0</v>
      </c>
      <c r="IJW27" s="700">
        <f>-IF(IJW11=1900,0,Capex!IJW322)</f>
        <v>0</v>
      </c>
      <c r="IJX27" s="700">
        <f>-IF(IJX11=1900,0,Capex!IJX322)</f>
        <v>0</v>
      </c>
      <c r="IJY27" s="700">
        <f>-IF(IJY11=1900,0,Capex!IJY322)</f>
        <v>0</v>
      </c>
      <c r="IJZ27" s="700">
        <f>-IF(IJZ11=1900,0,Capex!IJZ322)</f>
        <v>0</v>
      </c>
      <c r="IKA27" s="700">
        <f>-IF(IKA11=1900,0,Capex!IKA322)</f>
        <v>0</v>
      </c>
      <c r="IKB27" s="700">
        <f>-IF(IKB11=1900,0,Capex!IKB322)</f>
        <v>0</v>
      </c>
      <c r="IKC27" s="700">
        <f>-IF(IKC11=1900,0,Capex!IKC322)</f>
        <v>0</v>
      </c>
      <c r="IKD27" s="700">
        <f>-IF(IKD11=1900,0,Capex!IKD322)</f>
        <v>0</v>
      </c>
      <c r="IKE27" s="700">
        <f>-IF(IKE11=1900,0,Capex!IKE322)</f>
        <v>0</v>
      </c>
      <c r="IKF27" s="700">
        <f>-IF(IKF11=1900,0,Capex!IKF322)</f>
        <v>0</v>
      </c>
      <c r="IKG27" s="700">
        <f>-IF(IKG11=1900,0,Capex!IKG322)</f>
        <v>0</v>
      </c>
      <c r="IKH27" s="700">
        <f>-IF(IKH11=1900,0,Capex!IKH322)</f>
        <v>0</v>
      </c>
      <c r="IKI27" s="700">
        <f>-IF(IKI11=1900,0,Capex!IKI322)</f>
        <v>0</v>
      </c>
      <c r="IKJ27" s="700">
        <f>-IF(IKJ11=1900,0,Capex!IKJ322)</f>
        <v>0</v>
      </c>
      <c r="IKK27" s="700">
        <f>-IF(IKK11=1900,0,Capex!IKK322)</f>
        <v>0</v>
      </c>
      <c r="IKL27" s="700">
        <f>-IF(IKL11=1900,0,Capex!IKL322)</f>
        <v>0</v>
      </c>
      <c r="IKM27" s="700">
        <f>-IF(IKM11=1900,0,Capex!IKM322)</f>
        <v>0</v>
      </c>
      <c r="IKN27" s="700">
        <f>-IF(IKN11=1900,0,Capex!IKN322)</f>
        <v>0</v>
      </c>
      <c r="IKO27" s="700">
        <f>-IF(IKO11=1900,0,Capex!IKO322)</f>
        <v>0</v>
      </c>
      <c r="IKP27" s="700">
        <f>-IF(IKP11=1900,0,Capex!IKP322)</f>
        <v>0</v>
      </c>
      <c r="IKQ27" s="700">
        <f>-IF(IKQ11=1900,0,Capex!IKQ322)</f>
        <v>0</v>
      </c>
      <c r="IKR27" s="700">
        <f>-IF(IKR11=1900,0,Capex!IKR322)</f>
        <v>0</v>
      </c>
      <c r="IKS27" s="700">
        <f>-IF(IKS11=1900,0,Capex!IKS322)</f>
        <v>0</v>
      </c>
      <c r="IKT27" s="700">
        <f>-IF(IKT11=1900,0,Capex!IKT322)</f>
        <v>0</v>
      </c>
      <c r="IKU27" s="700">
        <f>-IF(IKU11=1900,0,Capex!IKU322)</f>
        <v>0</v>
      </c>
      <c r="IKV27" s="700">
        <f>-IF(IKV11=1900,0,Capex!IKV322)</f>
        <v>0</v>
      </c>
      <c r="IKW27" s="700">
        <f>-IF(IKW11=1900,0,Capex!IKW322)</f>
        <v>0</v>
      </c>
      <c r="IKX27" s="700">
        <f>-IF(IKX11=1900,0,Capex!IKX322)</f>
        <v>0</v>
      </c>
      <c r="IKY27" s="700">
        <f>-IF(IKY11=1900,0,Capex!IKY322)</f>
        <v>0</v>
      </c>
      <c r="IKZ27" s="700">
        <f>-IF(IKZ11=1900,0,Capex!IKZ322)</f>
        <v>0</v>
      </c>
      <c r="ILA27" s="700">
        <f>-IF(ILA11=1900,0,Capex!ILA322)</f>
        <v>0</v>
      </c>
      <c r="ILB27" s="700">
        <f>-IF(ILB11=1900,0,Capex!ILB322)</f>
        <v>0</v>
      </c>
      <c r="ILC27" s="700">
        <f>-IF(ILC11=1900,0,Capex!ILC322)</f>
        <v>0</v>
      </c>
      <c r="ILD27" s="700">
        <f>-IF(ILD11=1900,0,Capex!ILD322)</f>
        <v>0</v>
      </c>
      <c r="ILE27" s="700">
        <f>-IF(ILE11=1900,0,Capex!ILE322)</f>
        <v>0</v>
      </c>
      <c r="ILF27" s="700">
        <f>-IF(ILF11=1900,0,Capex!ILF322)</f>
        <v>0</v>
      </c>
      <c r="ILG27" s="700">
        <f>-IF(ILG11=1900,0,Capex!ILG322)</f>
        <v>0</v>
      </c>
      <c r="ILH27" s="700">
        <f>-IF(ILH11=1900,0,Capex!ILH322)</f>
        <v>0</v>
      </c>
      <c r="ILI27" s="700">
        <f>-IF(ILI11=1900,0,Capex!ILI322)</f>
        <v>0</v>
      </c>
      <c r="ILJ27" s="700">
        <f>-IF(ILJ11=1900,0,Capex!ILJ322)</f>
        <v>0</v>
      </c>
      <c r="ILK27" s="700">
        <f>-IF(ILK11=1900,0,Capex!ILK322)</f>
        <v>0</v>
      </c>
      <c r="ILL27" s="700">
        <f>-IF(ILL11=1900,0,Capex!ILL322)</f>
        <v>0</v>
      </c>
      <c r="ILM27" s="700">
        <f>-IF(ILM11=1900,0,Capex!ILM322)</f>
        <v>0</v>
      </c>
      <c r="ILN27" s="700">
        <f>-IF(ILN11=1900,0,Capex!ILN322)</f>
        <v>0</v>
      </c>
      <c r="ILO27" s="700">
        <f>-IF(ILO11=1900,0,Capex!ILO322)</f>
        <v>0</v>
      </c>
      <c r="ILP27" s="700">
        <f>-IF(ILP11=1900,0,Capex!ILP322)</f>
        <v>0</v>
      </c>
      <c r="ILQ27" s="700">
        <f>-IF(ILQ11=1900,0,Capex!ILQ322)</f>
        <v>0</v>
      </c>
      <c r="ILR27" s="700">
        <f>-IF(ILR11=1900,0,Capex!ILR322)</f>
        <v>0</v>
      </c>
      <c r="ILS27" s="700">
        <f>-IF(ILS11=1900,0,Capex!ILS322)</f>
        <v>0</v>
      </c>
      <c r="ILT27" s="700">
        <f>-IF(ILT11=1900,0,Capex!ILT322)</f>
        <v>0</v>
      </c>
      <c r="ILU27" s="700">
        <f>-IF(ILU11=1900,0,Capex!ILU322)</f>
        <v>0</v>
      </c>
      <c r="ILV27" s="700">
        <f>-IF(ILV11=1900,0,Capex!ILV322)</f>
        <v>0</v>
      </c>
      <c r="ILW27" s="700">
        <f>-IF(ILW11=1900,0,Capex!ILW322)</f>
        <v>0</v>
      </c>
      <c r="ILX27" s="700">
        <f>-IF(ILX11=1900,0,Capex!ILX322)</f>
        <v>0</v>
      </c>
      <c r="ILY27" s="700">
        <f>-IF(ILY11=1900,0,Capex!ILY322)</f>
        <v>0</v>
      </c>
      <c r="ILZ27" s="700">
        <f>-IF(ILZ11=1900,0,Capex!ILZ322)</f>
        <v>0</v>
      </c>
      <c r="IMA27" s="700">
        <f>-IF(IMA11=1900,0,Capex!IMA322)</f>
        <v>0</v>
      </c>
      <c r="IMB27" s="700">
        <f>-IF(IMB11=1900,0,Capex!IMB322)</f>
        <v>0</v>
      </c>
      <c r="IMC27" s="700">
        <f>-IF(IMC11=1900,0,Capex!IMC322)</f>
        <v>0</v>
      </c>
      <c r="IMD27" s="700">
        <f>-IF(IMD11=1900,0,Capex!IMD322)</f>
        <v>0</v>
      </c>
      <c r="IME27" s="700">
        <f>-IF(IME11=1900,0,Capex!IME322)</f>
        <v>0</v>
      </c>
      <c r="IMF27" s="700">
        <f>-IF(IMF11=1900,0,Capex!IMF322)</f>
        <v>0</v>
      </c>
      <c r="IMG27" s="700">
        <f>-IF(IMG11=1900,0,Capex!IMG322)</f>
        <v>0</v>
      </c>
      <c r="IMH27" s="700">
        <f>-IF(IMH11=1900,0,Capex!IMH322)</f>
        <v>0</v>
      </c>
      <c r="IMI27" s="700">
        <f>-IF(IMI11=1900,0,Capex!IMI322)</f>
        <v>0</v>
      </c>
      <c r="IMJ27" s="700">
        <f>-IF(IMJ11=1900,0,Capex!IMJ322)</f>
        <v>0</v>
      </c>
      <c r="IMK27" s="700">
        <f>-IF(IMK11=1900,0,Capex!IMK322)</f>
        <v>0</v>
      </c>
      <c r="IML27" s="700">
        <f>-IF(IML11=1900,0,Capex!IML322)</f>
        <v>0</v>
      </c>
      <c r="IMM27" s="700">
        <f>-IF(IMM11=1900,0,Capex!IMM322)</f>
        <v>0</v>
      </c>
      <c r="IMN27" s="700">
        <f>-IF(IMN11=1900,0,Capex!IMN322)</f>
        <v>0</v>
      </c>
      <c r="IMO27" s="700">
        <f>-IF(IMO11=1900,0,Capex!IMO322)</f>
        <v>0</v>
      </c>
      <c r="IMP27" s="700">
        <f>-IF(IMP11=1900,0,Capex!IMP322)</f>
        <v>0</v>
      </c>
      <c r="IMQ27" s="700">
        <f>-IF(IMQ11=1900,0,Capex!IMQ322)</f>
        <v>0</v>
      </c>
      <c r="IMR27" s="700">
        <f>-IF(IMR11=1900,0,Capex!IMR322)</f>
        <v>0</v>
      </c>
      <c r="IMS27" s="700">
        <f>-IF(IMS11=1900,0,Capex!IMS322)</f>
        <v>0</v>
      </c>
      <c r="IMT27" s="700">
        <f>-IF(IMT11=1900,0,Capex!IMT322)</f>
        <v>0</v>
      </c>
      <c r="IMU27" s="700">
        <f>-IF(IMU11=1900,0,Capex!IMU322)</f>
        <v>0</v>
      </c>
      <c r="IMV27" s="700">
        <f>-IF(IMV11=1900,0,Capex!IMV322)</f>
        <v>0</v>
      </c>
      <c r="IMW27" s="700">
        <f>-IF(IMW11=1900,0,Capex!IMW322)</f>
        <v>0</v>
      </c>
      <c r="IMX27" s="700">
        <f>-IF(IMX11=1900,0,Capex!IMX322)</f>
        <v>0</v>
      </c>
      <c r="IMY27" s="700">
        <f>-IF(IMY11=1900,0,Capex!IMY322)</f>
        <v>0</v>
      </c>
      <c r="IMZ27" s="700">
        <f>-IF(IMZ11=1900,0,Capex!IMZ322)</f>
        <v>0</v>
      </c>
      <c r="INA27" s="700">
        <f>-IF(INA11=1900,0,Capex!INA322)</f>
        <v>0</v>
      </c>
      <c r="INB27" s="700">
        <f>-IF(INB11=1900,0,Capex!INB322)</f>
        <v>0</v>
      </c>
      <c r="INC27" s="700">
        <f>-IF(INC11=1900,0,Capex!INC322)</f>
        <v>0</v>
      </c>
      <c r="IND27" s="700">
        <f>-IF(IND11=1900,0,Capex!IND322)</f>
        <v>0</v>
      </c>
      <c r="INE27" s="700">
        <f>-IF(INE11=1900,0,Capex!INE322)</f>
        <v>0</v>
      </c>
      <c r="INF27" s="700">
        <f>-IF(INF11=1900,0,Capex!INF322)</f>
        <v>0</v>
      </c>
      <c r="ING27" s="700">
        <f>-IF(ING11=1900,0,Capex!ING322)</f>
        <v>0</v>
      </c>
      <c r="INH27" s="700">
        <f>-IF(INH11=1900,0,Capex!INH322)</f>
        <v>0</v>
      </c>
      <c r="INI27" s="700">
        <f>-IF(INI11=1900,0,Capex!INI322)</f>
        <v>0</v>
      </c>
      <c r="INJ27" s="700">
        <f>-IF(INJ11=1900,0,Capex!INJ322)</f>
        <v>0</v>
      </c>
      <c r="INK27" s="700">
        <f>-IF(INK11=1900,0,Capex!INK322)</f>
        <v>0</v>
      </c>
      <c r="INL27" s="700">
        <f>-IF(INL11=1900,0,Capex!INL322)</f>
        <v>0</v>
      </c>
      <c r="INM27" s="700">
        <f>-IF(INM11=1900,0,Capex!INM322)</f>
        <v>0</v>
      </c>
      <c r="INN27" s="700">
        <f>-IF(INN11=1900,0,Capex!INN322)</f>
        <v>0</v>
      </c>
      <c r="INO27" s="700">
        <f>-IF(INO11=1900,0,Capex!INO322)</f>
        <v>0</v>
      </c>
      <c r="INP27" s="700">
        <f>-IF(INP11=1900,0,Capex!INP322)</f>
        <v>0</v>
      </c>
      <c r="INQ27" s="700">
        <f>-IF(INQ11=1900,0,Capex!INQ322)</f>
        <v>0</v>
      </c>
      <c r="INR27" s="700">
        <f>-IF(INR11=1900,0,Capex!INR322)</f>
        <v>0</v>
      </c>
      <c r="INS27" s="700">
        <f>-IF(INS11=1900,0,Capex!INS322)</f>
        <v>0</v>
      </c>
      <c r="INT27" s="700">
        <f>-IF(INT11=1900,0,Capex!INT322)</f>
        <v>0</v>
      </c>
      <c r="INU27" s="700">
        <f>-IF(INU11=1900,0,Capex!INU322)</f>
        <v>0</v>
      </c>
      <c r="INV27" s="700">
        <f>-IF(INV11=1900,0,Capex!INV322)</f>
        <v>0</v>
      </c>
      <c r="INW27" s="700">
        <f>-IF(INW11=1900,0,Capex!INW322)</f>
        <v>0</v>
      </c>
      <c r="INX27" s="700">
        <f>-IF(INX11=1900,0,Capex!INX322)</f>
        <v>0</v>
      </c>
      <c r="INY27" s="700">
        <f>-IF(INY11=1900,0,Capex!INY322)</f>
        <v>0</v>
      </c>
      <c r="INZ27" s="700">
        <f>-IF(INZ11=1900,0,Capex!INZ322)</f>
        <v>0</v>
      </c>
      <c r="IOA27" s="700">
        <f>-IF(IOA11=1900,0,Capex!IOA322)</f>
        <v>0</v>
      </c>
      <c r="IOB27" s="700">
        <f>-IF(IOB11=1900,0,Capex!IOB322)</f>
        <v>0</v>
      </c>
      <c r="IOC27" s="700">
        <f>-IF(IOC11=1900,0,Capex!IOC322)</f>
        <v>0</v>
      </c>
      <c r="IOD27" s="700">
        <f>-IF(IOD11=1900,0,Capex!IOD322)</f>
        <v>0</v>
      </c>
      <c r="IOE27" s="700">
        <f>-IF(IOE11=1900,0,Capex!IOE322)</f>
        <v>0</v>
      </c>
      <c r="IOF27" s="700">
        <f>-IF(IOF11=1900,0,Capex!IOF322)</f>
        <v>0</v>
      </c>
      <c r="IOG27" s="700">
        <f>-IF(IOG11=1900,0,Capex!IOG322)</f>
        <v>0</v>
      </c>
      <c r="IOH27" s="700">
        <f>-IF(IOH11=1900,0,Capex!IOH322)</f>
        <v>0</v>
      </c>
      <c r="IOI27" s="700">
        <f>-IF(IOI11=1900,0,Capex!IOI322)</f>
        <v>0</v>
      </c>
      <c r="IOJ27" s="700">
        <f>-IF(IOJ11=1900,0,Capex!IOJ322)</f>
        <v>0</v>
      </c>
      <c r="IOK27" s="700">
        <f>-IF(IOK11=1900,0,Capex!IOK322)</f>
        <v>0</v>
      </c>
      <c r="IOL27" s="700">
        <f>-IF(IOL11=1900,0,Capex!IOL322)</f>
        <v>0</v>
      </c>
      <c r="IOM27" s="700">
        <f>-IF(IOM11=1900,0,Capex!IOM322)</f>
        <v>0</v>
      </c>
      <c r="ION27" s="700">
        <f>-IF(ION11=1900,0,Capex!ION322)</f>
        <v>0</v>
      </c>
      <c r="IOO27" s="700">
        <f>-IF(IOO11=1900,0,Capex!IOO322)</f>
        <v>0</v>
      </c>
      <c r="IOP27" s="700">
        <f>-IF(IOP11=1900,0,Capex!IOP322)</f>
        <v>0</v>
      </c>
      <c r="IOQ27" s="700">
        <f>-IF(IOQ11=1900,0,Capex!IOQ322)</f>
        <v>0</v>
      </c>
      <c r="IOR27" s="700">
        <f>-IF(IOR11=1900,0,Capex!IOR322)</f>
        <v>0</v>
      </c>
      <c r="IOS27" s="700">
        <f>-IF(IOS11=1900,0,Capex!IOS322)</f>
        <v>0</v>
      </c>
      <c r="IOT27" s="700">
        <f>-IF(IOT11=1900,0,Capex!IOT322)</f>
        <v>0</v>
      </c>
      <c r="IOU27" s="700">
        <f>-IF(IOU11=1900,0,Capex!IOU322)</f>
        <v>0</v>
      </c>
      <c r="IOV27" s="700">
        <f>-IF(IOV11=1900,0,Capex!IOV322)</f>
        <v>0</v>
      </c>
      <c r="IOW27" s="700">
        <f>-IF(IOW11=1900,0,Capex!IOW322)</f>
        <v>0</v>
      </c>
      <c r="IOX27" s="700">
        <f>-IF(IOX11=1900,0,Capex!IOX322)</f>
        <v>0</v>
      </c>
      <c r="IOY27" s="700">
        <f>-IF(IOY11=1900,0,Capex!IOY322)</f>
        <v>0</v>
      </c>
      <c r="IOZ27" s="700">
        <f>-IF(IOZ11=1900,0,Capex!IOZ322)</f>
        <v>0</v>
      </c>
      <c r="IPA27" s="700">
        <f>-IF(IPA11=1900,0,Capex!IPA322)</f>
        <v>0</v>
      </c>
      <c r="IPB27" s="700">
        <f>-IF(IPB11=1900,0,Capex!IPB322)</f>
        <v>0</v>
      </c>
      <c r="IPC27" s="700">
        <f>-IF(IPC11=1900,0,Capex!IPC322)</f>
        <v>0</v>
      </c>
      <c r="IPD27" s="700">
        <f>-IF(IPD11=1900,0,Capex!IPD322)</f>
        <v>0</v>
      </c>
      <c r="IPE27" s="700">
        <f>-IF(IPE11=1900,0,Capex!IPE322)</f>
        <v>0</v>
      </c>
      <c r="IPF27" s="700">
        <f>-IF(IPF11=1900,0,Capex!IPF322)</f>
        <v>0</v>
      </c>
      <c r="IPG27" s="700">
        <f>-IF(IPG11=1900,0,Capex!IPG322)</f>
        <v>0</v>
      </c>
      <c r="IPH27" s="700">
        <f>-IF(IPH11=1900,0,Capex!IPH322)</f>
        <v>0</v>
      </c>
      <c r="IPI27" s="700">
        <f>-IF(IPI11=1900,0,Capex!IPI322)</f>
        <v>0</v>
      </c>
      <c r="IPJ27" s="700">
        <f>-IF(IPJ11=1900,0,Capex!IPJ322)</f>
        <v>0</v>
      </c>
      <c r="IPK27" s="700">
        <f>-IF(IPK11=1900,0,Capex!IPK322)</f>
        <v>0</v>
      </c>
      <c r="IPL27" s="700">
        <f>-IF(IPL11=1900,0,Capex!IPL322)</f>
        <v>0</v>
      </c>
      <c r="IPM27" s="700">
        <f>-IF(IPM11=1900,0,Capex!IPM322)</f>
        <v>0</v>
      </c>
      <c r="IPN27" s="700">
        <f>-IF(IPN11=1900,0,Capex!IPN322)</f>
        <v>0</v>
      </c>
      <c r="IPO27" s="700">
        <f>-IF(IPO11=1900,0,Capex!IPO322)</f>
        <v>0</v>
      </c>
      <c r="IPP27" s="700">
        <f>-IF(IPP11=1900,0,Capex!IPP322)</f>
        <v>0</v>
      </c>
      <c r="IPQ27" s="700">
        <f>-IF(IPQ11=1900,0,Capex!IPQ322)</f>
        <v>0</v>
      </c>
      <c r="IPR27" s="700">
        <f>-IF(IPR11=1900,0,Capex!IPR322)</f>
        <v>0</v>
      </c>
      <c r="IPS27" s="700">
        <f>-IF(IPS11=1900,0,Capex!IPS322)</f>
        <v>0</v>
      </c>
      <c r="IPT27" s="700">
        <f>-IF(IPT11=1900,0,Capex!IPT322)</f>
        <v>0</v>
      </c>
      <c r="IPU27" s="700">
        <f>-IF(IPU11=1900,0,Capex!IPU322)</f>
        <v>0</v>
      </c>
      <c r="IPV27" s="700">
        <f>-IF(IPV11=1900,0,Capex!IPV322)</f>
        <v>0</v>
      </c>
      <c r="IPW27" s="700">
        <f>-IF(IPW11=1900,0,Capex!IPW322)</f>
        <v>0</v>
      </c>
      <c r="IPX27" s="700">
        <f>-IF(IPX11=1900,0,Capex!IPX322)</f>
        <v>0</v>
      </c>
      <c r="IPY27" s="700">
        <f>-IF(IPY11=1900,0,Capex!IPY322)</f>
        <v>0</v>
      </c>
      <c r="IPZ27" s="700">
        <f>-IF(IPZ11=1900,0,Capex!IPZ322)</f>
        <v>0</v>
      </c>
      <c r="IQA27" s="700">
        <f>-IF(IQA11=1900,0,Capex!IQA322)</f>
        <v>0</v>
      </c>
      <c r="IQB27" s="700">
        <f>-IF(IQB11=1900,0,Capex!IQB322)</f>
        <v>0</v>
      </c>
      <c r="IQC27" s="700">
        <f>-IF(IQC11=1900,0,Capex!IQC322)</f>
        <v>0</v>
      </c>
      <c r="IQD27" s="700">
        <f>-IF(IQD11=1900,0,Capex!IQD322)</f>
        <v>0</v>
      </c>
      <c r="IQE27" s="700">
        <f>-IF(IQE11=1900,0,Capex!IQE322)</f>
        <v>0</v>
      </c>
      <c r="IQF27" s="700">
        <f>-IF(IQF11=1900,0,Capex!IQF322)</f>
        <v>0</v>
      </c>
      <c r="IQG27" s="700">
        <f>-IF(IQG11=1900,0,Capex!IQG322)</f>
        <v>0</v>
      </c>
      <c r="IQH27" s="700">
        <f>-IF(IQH11=1900,0,Capex!IQH322)</f>
        <v>0</v>
      </c>
      <c r="IQI27" s="700">
        <f>-IF(IQI11=1900,0,Capex!IQI322)</f>
        <v>0</v>
      </c>
      <c r="IQJ27" s="700">
        <f>-IF(IQJ11=1900,0,Capex!IQJ322)</f>
        <v>0</v>
      </c>
      <c r="IQK27" s="700">
        <f>-IF(IQK11=1900,0,Capex!IQK322)</f>
        <v>0</v>
      </c>
      <c r="IQL27" s="700">
        <f>-IF(IQL11=1900,0,Capex!IQL322)</f>
        <v>0</v>
      </c>
      <c r="IQM27" s="700">
        <f>-IF(IQM11=1900,0,Capex!IQM322)</f>
        <v>0</v>
      </c>
      <c r="IQN27" s="700">
        <f>-IF(IQN11=1900,0,Capex!IQN322)</f>
        <v>0</v>
      </c>
      <c r="IQO27" s="700">
        <f>-IF(IQO11=1900,0,Capex!IQO322)</f>
        <v>0</v>
      </c>
      <c r="IQP27" s="700">
        <f>-IF(IQP11=1900,0,Capex!IQP322)</f>
        <v>0</v>
      </c>
      <c r="IQQ27" s="700">
        <f>-IF(IQQ11=1900,0,Capex!IQQ322)</f>
        <v>0</v>
      </c>
      <c r="IQR27" s="700">
        <f>-IF(IQR11=1900,0,Capex!IQR322)</f>
        <v>0</v>
      </c>
      <c r="IQS27" s="700">
        <f>-IF(IQS11=1900,0,Capex!IQS322)</f>
        <v>0</v>
      </c>
      <c r="IQT27" s="700">
        <f>-IF(IQT11=1900,0,Capex!IQT322)</f>
        <v>0</v>
      </c>
      <c r="IQU27" s="700">
        <f>-IF(IQU11=1900,0,Capex!IQU322)</f>
        <v>0</v>
      </c>
      <c r="IQV27" s="700">
        <f>-IF(IQV11=1900,0,Capex!IQV322)</f>
        <v>0</v>
      </c>
      <c r="IQW27" s="700">
        <f>-IF(IQW11=1900,0,Capex!IQW322)</f>
        <v>0</v>
      </c>
      <c r="IQX27" s="700">
        <f>-IF(IQX11=1900,0,Capex!IQX322)</f>
        <v>0</v>
      </c>
      <c r="IQY27" s="700">
        <f>-IF(IQY11=1900,0,Capex!IQY322)</f>
        <v>0</v>
      </c>
      <c r="IQZ27" s="700">
        <f>-IF(IQZ11=1900,0,Capex!IQZ322)</f>
        <v>0</v>
      </c>
      <c r="IRA27" s="700">
        <f>-IF(IRA11=1900,0,Capex!IRA322)</f>
        <v>0</v>
      </c>
      <c r="IRB27" s="700">
        <f>-IF(IRB11=1900,0,Capex!IRB322)</f>
        <v>0</v>
      </c>
      <c r="IRC27" s="700">
        <f>-IF(IRC11=1900,0,Capex!IRC322)</f>
        <v>0</v>
      </c>
      <c r="IRD27" s="700">
        <f>-IF(IRD11=1900,0,Capex!IRD322)</f>
        <v>0</v>
      </c>
      <c r="IRE27" s="700">
        <f>-IF(IRE11=1900,0,Capex!IRE322)</f>
        <v>0</v>
      </c>
      <c r="IRF27" s="700">
        <f>-IF(IRF11=1900,0,Capex!IRF322)</f>
        <v>0</v>
      </c>
      <c r="IRG27" s="700">
        <f>-IF(IRG11=1900,0,Capex!IRG322)</f>
        <v>0</v>
      </c>
      <c r="IRH27" s="700">
        <f>-IF(IRH11=1900,0,Capex!IRH322)</f>
        <v>0</v>
      </c>
      <c r="IRI27" s="700">
        <f>-IF(IRI11=1900,0,Capex!IRI322)</f>
        <v>0</v>
      </c>
      <c r="IRJ27" s="700">
        <f>-IF(IRJ11=1900,0,Capex!IRJ322)</f>
        <v>0</v>
      </c>
      <c r="IRK27" s="700">
        <f>-IF(IRK11=1900,0,Capex!IRK322)</f>
        <v>0</v>
      </c>
      <c r="IRL27" s="700">
        <f>-IF(IRL11=1900,0,Capex!IRL322)</f>
        <v>0</v>
      </c>
      <c r="IRM27" s="700">
        <f>-IF(IRM11=1900,0,Capex!IRM322)</f>
        <v>0</v>
      </c>
      <c r="IRN27" s="700">
        <f>-IF(IRN11=1900,0,Capex!IRN322)</f>
        <v>0</v>
      </c>
      <c r="IRO27" s="700">
        <f>-IF(IRO11=1900,0,Capex!IRO322)</f>
        <v>0</v>
      </c>
      <c r="IRP27" s="700">
        <f>-IF(IRP11=1900,0,Capex!IRP322)</f>
        <v>0</v>
      </c>
      <c r="IRQ27" s="700">
        <f>-IF(IRQ11=1900,0,Capex!IRQ322)</f>
        <v>0</v>
      </c>
      <c r="IRR27" s="700">
        <f>-IF(IRR11=1900,0,Capex!IRR322)</f>
        <v>0</v>
      </c>
      <c r="IRS27" s="700">
        <f>-IF(IRS11=1900,0,Capex!IRS322)</f>
        <v>0</v>
      </c>
      <c r="IRT27" s="700">
        <f>-IF(IRT11=1900,0,Capex!IRT322)</f>
        <v>0</v>
      </c>
      <c r="IRU27" s="700">
        <f>-IF(IRU11=1900,0,Capex!IRU322)</f>
        <v>0</v>
      </c>
      <c r="IRV27" s="700">
        <f>-IF(IRV11=1900,0,Capex!IRV322)</f>
        <v>0</v>
      </c>
      <c r="IRW27" s="700">
        <f>-IF(IRW11=1900,0,Capex!IRW322)</f>
        <v>0</v>
      </c>
      <c r="IRX27" s="700">
        <f>-IF(IRX11=1900,0,Capex!IRX322)</f>
        <v>0</v>
      </c>
      <c r="IRY27" s="700">
        <f>-IF(IRY11=1900,0,Capex!IRY322)</f>
        <v>0</v>
      </c>
      <c r="IRZ27" s="700">
        <f>-IF(IRZ11=1900,0,Capex!IRZ322)</f>
        <v>0</v>
      </c>
      <c r="ISA27" s="700">
        <f>-IF(ISA11=1900,0,Capex!ISA322)</f>
        <v>0</v>
      </c>
      <c r="ISB27" s="700">
        <f>-IF(ISB11=1900,0,Capex!ISB322)</f>
        <v>0</v>
      </c>
      <c r="ISC27" s="700">
        <f>-IF(ISC11=1900,0,Capex!ISC322)</f>
        <v>0</v>
      </c>
      <c r="ISD27" s="700">
        <f>-IF(ISD11=1900,0,Capex!ISD322)</f>
        <v>0</v>
      </c>
      <c r="ISE27" s="700">
        <f>-IF(ISE11=1900,0,Capex!ISE322)</f>
        <v>0</v>
      </c>
      <c r="ISF27" s="700">
        <f>-IF(ISF11=1900,0,Capex!ISF322)</f>
        <v>0</v>
      </c>
      <c r="ISG27" s="700">
        <f>-IF(ISG11=1900,0,Capex!ISG322)</f>
        <v>0</v>
      </c>
      <c r="ISH27" s="700">
        <f>-IF(ISH11=1900,0,Capex!ISH322)</f>
        <v>0</v>
      </c>
      <c r="ISI27" s="700">
        <f>-IF(ISI11=1900,0,Capex!ISI322)</f>
        <v>0</v>
      </c>
      <c r="ISJ27" s="700">
        <f>-IF(ISJ11=1900,0,Capex!ISJ322)</f>
        <v>0</v>
      </c>
      <c r="ISK27" s="700">
        <f>-IF(ISK11=1900,0,Capex!ISK322)</f>
        <v>0</v>
      </c>
      <c r="ISL27" s="700">
        <f>-IF(ISL11=1900,0,Capex!ISL322)</f>
        <v>0</v>
      </c>
      <c r="ISM27" s="700">
        <f>-IF(ISM11=1900,0,Capex!ISM322)</f>
        <v>0</v>
      </c>
      <c r="ISN27" s="700">
        <f>-IF(ISN11=1900,0,Capex!ISN322)</f>
        <v>0</v>
      </c>
      <c r="ISO27" s="700">
        <f>-IF(ISO11=1900,0,Capex!ISO322)</f>
        <v>0</v>
      </c>
      <c r="ISP27" s="700">
        <f>-IF(ISP11=1900,0,Capex!ISP322)</f>
        <v>0</v>
      </c>
      <c r="ISQ27" s="700">
        <f>-IF(ISQ11=1900,0,Capex!ISQ322)</f>
        <v>0</v>
      </c>
      <c r="ISR27" s="700">
        <f>-IF(ISR11=1900,0,Capex!ISR322)</f>
        <v>0</v>
      </c>
      <c r="ISS27" s="700">
        <f>-IF(ISS11=1900,0,Capex!ISS322)</f>
        <v>0</v>
      </c>
      <c r="IST27" s="700">
        <f>-IF(IST11=1900,0,Capex!IST322)</f>
        <v>0</v>
      </c>
      <c r="ISU27" s="700">
        <f>-IF(ISU11=1900,0,Capex!ISU322)</f>
        <v>0</v>
      </c>
      <c r="ISV27" s="700">
        <f>-IF(ISV11=1900,0,Capex!ISV322)</f>
        <v>0</v>
      </c>
      <c r="ISW27" s="700">
        <f>-IF(ISW11=1900,0,Capex!ISW322)</f>
        <v>0</v>
      </c>
      <c r="ISX27" s="700">
        <f>-IF(ISX11=1900,0,Capex!ISX322)</f>
        <v>0</v>
      </c>
      <c r="ISY27" s="700">
        <f>-IF(ISY11=1900,0,Capex!ISY322)</f>
        <v>0</v>
      </c>
      <c r="ISZ27" s="700">
        <f>-IF(ISZ11=1900,0,Capex!ISZ322)</f>
        <v>0</v>
      </c>
      <c r="ITA27" s="700">
        <f>-IF(ITA11=1900,0,Capex!ITA322)</f>
        <v>0</v>
      </c>
      <c r="ITB27" s="700">
        <f>-IF(ITB11=1900,0,Capex!ITB322)</f>
        <v>0</v>
      </c>
      <c r="ITC27" s="700">
        <f>-IF(ITC11=1900,0,Capex!ITC322)</f>
        <v>0</v>
      </c>
      <c r="ITD27" s="700">
        <f>-IF(ITD11=1900,0,Capex!ITD322)</f>
        <v>0</v>
      </c>
      <c r="ITE27" s="700">
        <f>-IF(ITE11=1900,0,Capex!ITE322)</f>
        <v>0</v>
      </c>
      <c r="ITF27" s="700">
        <f>-IF(ITF11=1900,0,Capex!ITF322)</f>
        <v>0</v>
      </c>
      <c r="ITG27" s="700">
        <f>-IF(ITG11=1900,0,Capex!ITG322)</f>
        <v>0</v>
      </c>
      <c r="ITH27" s="700">
        <f>-IF(ITH11=1900,0,Capex!ITH322)</f>
        <v>0</v>
      </c>
      <c r="ITI27" s="700">
        <f>-IF(ITI11=1900,0,Capex!ITI322)</f>
        <v>0</v>
      </c>
      <c r="ITJ27" s="700">
        <f>-IF(ITJ11=1900,0,Capex!ITJ322)</f>
        <v>0</v>
      </c>
      <c r="ITK27" s="700">
        <f>-IF(ITK11=1900,0,Capex!ITK322)</f>
        <v>0</v>
      </c>
      <c r="ITL27" s="700">
        <f>-IF(ITL11=1900,0,Capex!ITL322)</f>
        <v>0</v>
      </c>
      <c r="ITM27" s="700">
        <f>-IF(ITM11=1900,0,Capex!ITM322)</f>
        <v>0</v>
      </c>
      <c r="ITN27" s="700">
        <f>-IF(ITN11=1900,0,Capex!ITN322)</f>
        <v>0</v>
      </c>
      <c r="ITO27" s="700">
        <f>-IF(ITO11=1900,0,Capex!ITO322)</f>
        <v>0</v>
      </c>
      <c r="ITP27" s="700">
        <f>-IF(ITP11=1900,0,Capex!ITP322)</f>
        <v>0</v>
      </c>
      <c r="ITQ27" s="700">
        <f>-IF(ITQ11=1900,0,Capex!ITQ322)</f>
        <v>0</v>
      </c>
      <c r="ITR27" s="700">
        <f>-IF(ITR11=1900,0,Capex!ITR322)</f>
        <v>0</v>
      </c>
      <c r="ITS27" s="700">
        <f>-IF(ITS11=1900,0,Capex!ITS322)</f>
        <v>0</v>
      </c>
      <c r="ITT27" s="700">
        <f>-IF(ITT11=1900,0,Capex!ITT322)</f>
        <v>0</v>
      </c>
      <c r="ITU27" s="700">
        <f>-IF(ITU11=1900,0,Capex!ITU322)</f>
        <v>0</v>
      </c>
      <c r="ITV27" s="700">
        <f>-IF(ITV11=1900,0,Capex!ITV322)</f>
        <v>0</v>
      </c>
      <c r="ITW27" s="700">
        <f>-IF(ITW11=1900,0,Capex!ITW322)</f>
        <v>0</v>
      </c>
      <c r="ITX27" s="700">
        <f>-IF(ITX11=1900,0,Capex!ITX322)</f>
        <v>0</v>
      </c>
      <c r="ITY27" s="700">
        <f>-IF(ITY11=1900,0,Capex!ITY322)</f>
        <v>0</v>
      </c>
      <c r="ITZ27" s="700">
        <f>-IF(ITZ11=1900,0,Capex!ITZ322)</f>
        <v>0</v>
      </c>
      <c r="IUA27" s="700">
        <f>-IF(IUA11=1900,0,Capex!IUA322)</f>
        <v>0</v>
      </c>
      <c r="IUB27" s="700">
        <f>-IF(IUB11=1900,0,Capex!IUB322)</f>
        <v>0</v>
      </c>
      <c r="IUC27" s="700">
        <f>-IF(IUC11=1900,0,Capex!IUC322)</f>
        <v>0</v>
      </c>
      <c r="IUD27" s="700">
        <f>-IF(IUD11=1900,0,Capex!IUD322)</f>
        <v>0</v>
      </c>
      <c r="IUE27" s="700">
        <f>-IF(IUE11=1900,0,Capex!IUE322)</f>
        <v>0</v>
      </c>
      <c r="IUF27" s="700">
        <f>-IF(IUF11=1900,0,Capex!IUF322)</f>
        <v>0</v>
      </c>
      <c r="IUG27" s="700">
        <f>-IF(IUG11=1900,0,Capex!IUG322)</f>
        <v>0</v>
      </c>
      <c r="IUH27" s="700">
        <f>-IF(IUH11=1900,0,Capex!IUH322)</f>
        <v>0</v>
      </c>
      <c r="IUI27" s="700">
        <f>-IF(IUI11=1900,0,Capex!IUI322)</f>
        <v>0</v>
      </c>
      <c r="IUJ27" s="700">
        <f>-IF(IUJ11=1900,0,Capex!IUJ322)</f>
        <v>0</v>
      </c>
      <c r="IUK27" s="700">
        <f>-IF(IUK11=1900,0,Capex!IUK322)</f>
        <v>0</v>
      </c>
      <c r="IUL27" s="700">
        <f>-IF(IUL11=1900,0,Capex!IUL322)</f>
        <v>0</v>
      </c>
      <c r="IUM27" s="700">
        <f>-IF(IUM11=1900,0,Capex!IUM322)</f>
        <v>0</v>
      </c>
      <c r="IUN27" s="700">
        <f>-IF(IUN11=1900,0,Capex!IUN322)</f>
        <v>0</v>
      </c>
      <c r="IUO27" s="700">
        <f>-IF(IUO11=1900,0,Capex!IUO322)</f>
        <v>0</v>
      </c>
      <c r="IUP27" s="700">
        <f>-IF(IUP11=1900,0,Capex!IUP322)</f>
        <v>0</v>
      </c>
      <c r="IUQ27" s="700">
        <f>-IF(IUQ11=1900,0,Capex!IUQ322)</f>
        <v>0</v>
      </c>
      <c r="IUR27" s="700">
        <f>-IF(IUR11=1900,0,Capex!IUR322)</f>
        <v>0</v>
      </c>
      <c r="IUS27" s="700">
        <f>-IF(IUS11=1900,0,Capex!IUS322)</f>
        <v>0</v>
      </c>
      <c r="IUT27" s="700">
        <f>-IF(IUT11=1900,0,Capex!IUT322)</f>
        <v>0</v>
      </c>
      <c r="IUU27" s="700">
        <f>-IF(IUU11=1900,0,Capex!IUU322)</f>
        <v>0</v>
      </c>
      <c r="IUV27" s="700">
        <f>-IF(IUV11=1900,0,Capex!IUV322)</f>
        <v>0</v>
      </c>
      <c r="IUW27" s="700">
        <f>-IF(IUW11=1900,0,Capex!IUW322)</f>
        <v>0</v>
      </c>
      <c r="IUX27" s="700">
        <f>-IF(IUX11=1900,0,Capex!IUX322)</f>
        <v>0</v>
      </c>
      <c r="IUY27" s="700">
        <f>-IF(IUY11=1900,0,Capex!IUY322)</f>
        <v>0</v>
      </c>
      <c r="IUZ27" s="700">
        <f>-IF(IUZ11=1900,0,Capex!IUZ322)</f>
        <v>0</v>
      </c>
      <c r="IVA27" s="700">
        <f>-IF(IVA11=1900,0,Capex!IVA322)</f>
        <v>0</v>
      </c>
      <c r="IVB27" s="700">
        <f>-IF(IVB11=1900,0,Capex!IVB322)</f>
        <v>0</v>
      </c>
      <c r="IVC27" s="700">
        <f>-IF(IVC11=1900,0,Capex!IVC322)</f>
        <v>0</v>
      </c>
      <c r="IVD27" s="700">
        <f>-IF(IVD11=1900,0,Capex!IVD322)</f>
        <v>0</v>
      </c>
      <c r="IVE27" s="700">
        <f>-IF(IVE11=1900,0,Capex!IVE322)</f>
        <v>0</v>
      </c>
      <c r="IVF27" s="700">
        <f>-IF(IVF11=1900,0,Capex!IVF322)</f>
        <v>0</v>
      </c>
      <c r="IVG27" s="700">
        <f>-IF(IVG11=1900,0,Capex!IVG322)</f>
        <v>0</v>
      </c>
      <c r="IVH27" s="700">
        <f>-IF(IVH11=1900,0,Capex!IVH322)</f>
        <v>0</v>
      </c>
      <c r="IVI27" s="700">
        <f>-IF(IVI11=1900,0,Capex!IVI322)</f>
        <v>0</v>
      </c>
      <c r="IVJ27" s="700">
        <f>-IF(IVJ11=1900,0,Capex!IVJ322)</f>
        <v>0</v>
      </c>
      <c r="IVK27" s="700">
        <f>-IF(IVK11=1900,0,Capex!IVK322)</f>
        <v>0</v>
      </c>
      <c r="IVL27" s="700">
        <f>-IF(IVL11=1900,0,Capex!IVL322)</f>
        <v>0</v>
      </c>
      <c r="IVM27" s="700">
        <f>-IF(IVM11=1900,0,Capex!IVM322)</f>
        <v>0</v>
      </c>
      <c r="IVN27" s="700">
        <f>-IF(IVN11=1900,0,Capex!IVN322)</f>
        <v>0</v>
      </c>
      <c r="IVO27" s="700">
        <f>-IF(IVO11=1900,0,Capex!IVO322)</f>
        <v>0</v>
      </c>
      <c r="IVP27" s="700">
        <f>-IF(IVP11=1900,0,Capex!IVP322)</f>
        <v>0</v>
      </c>
      <c r="IVQ27" s="700">
        <f>-IF(IVQ11=1900,0,Capex!IVQ322)</f>
        <v>0</v>
      </c>
      <c r="IVR27" s="700">
        <f>-IF(IVR11=1900,0,Capex!IVR322)</f>
        <v>0</v>
      </c>
      <c r="IVS27" s="700">
        <f>-IF(IVS11=1900,0,Capex!IVS322)</f>
        <v>0</v>
      </c>
      <c r="IVT27" s="700">
        <f>-IF(IVT11=1900,0,Capex!IVT322)</f>
        <v>0</v>
      </c>
      <c r="IVU27" s="700">
        <f>-IF(IVU11=1900,0,Capex!IVU322)</f>
        <v>0</v>
      </c>
      <c r="IVV27" s="700">
        <f>-IF(IVV11=1900,0,Capex!IVV322)</f>
        <v>0</v>
      </c>
      <c r="IVW27" s="700">
        <f>-IF(IVW11=1900,0,Capex!IVW322)</f>
        <v>0</v>
      </c>
      <c r="IVX27" s="700">
        <f>-IF(IVX11=1900,0,Capex!IVX322)</f>
        <v>0</v>
      </c>
      <c r="IVY27" s="700">
        <f>-IF(IVY11=1900,0,Capex!IVY322)</f>
        <v>0</v>
      </c>
      <c r="IVZ27" s="700">
        <f>-IF(IVZ11=1900,0,Capex!IVZ322)</f>
        <v>0</v>
      </c>
      <c r="IWA27" s="700">
        <f>-IF(IWA11=1900,0,Capex!IWA322)</f>
        <v>0</v>
      </c>
      <c r="IWB27" s="700">
        <f>-IF(IWB11=1900,0,Capex!IWB322)</f>
        <v>0</v>
      </c>
      <c r="IWC27" s="700">
        <f>-IF(IWC11=1900,0,Capex!IWC322)</f>
        <v>0</v>
      </c>
      <c r="IWD27" s="700">
        <f>-IF(IWD11=1900,0,Capex!IWD322)</f>
        <v>0</v>
      </c>
      <c r="IWE27" s="700">
        <f>-IF(IWE11=1900,0,Capex!IWE322)</f>
        <v>0</v>
      </c>
      <c r="IWF27" s="700">
        <f>-IF(IWF11=1900,0,Capex!IWF322)</f>
        <v>0</v>
      </c>
      <c r="IWG27" s="700">
        <f>-IF(IWG11=1900,0,Capex!IWG322)</f>
        <v>0</v>
      </c>
      <c r="IWH27" s="700">
        <f>-IF(IWH11=1900,0,Capex!IWH322)</f>
        <v>0</v>
      </c>
      <c r="IWI27" s="700">
        <f>-IF(IWI11=1900,0,Capex!IWI322)</f>
        <v>0</v>
      </c>
      <c r="IWJ27" s="700">
        <f>-IF(IWJ11=1900,0,Capex!IWJ322)</f>
        <v>0</v>
      </c>
      <c r="IWK27" s="700">
        <f>-IF(IWK11=1900,0,Capex!IWK322)</f>
        <v>0</v>
      </c>
      <c r="IWL27" s="700">
        <f>-IF(IWL11=1900,0,Capex!IWL322)</f>
        <v>0</v>
      </c>
      <c r="IWM27" s="700">
        <f>-IF(IWM11=1900,0,Capex!IWM322)</f>
        <v>0</v>
      </c>
      <c r="IWN27" s="700">
        <f>-IF(IWN11=1900,0,Capex!IWN322)</f>
        <v>0</v>
      </c>
      <c r="IWO27" s="700">
        <f>-IF(IWO11=1900,0,Capex!IWO322)</f>
        <v>0</v>
      </c>
      <c r="IWP27" s="700">
        <f>-IF(IWP11=1900,0,Capex!IWP322)</f>
        <v>0</v>
      </c>
      <c r="IWQ27" s="700">
        <f>-IF(IWQ11=1900,0,Capex!IWQ322)</f>
        <v>0</v>
      </c>
      <c r="IWR27" s="700">
        <f>-IF(IWR11=1900,0,Capex!IWR322)</f>
        <v>0</v>
      </c>
      <c r="IWS27" s="700">
        <f>-IF(IWS11=1900,0,Capex!IWS322)</f>
        <v>0</v>
      </c>
      <c r="IWT27" s="700">
        <f>-IF(IWT11=1900,0,Capex!IWT322)</f>
        <v>0</v>
      </c>
      <c r="IWU27" s="700">
        <f>-IF(IWU11=1900,0,Capex!IWU322)</f>
        <v>0</v>
      </c>
      <c r="IWV27" s="700">
        <f>-IF(IWV11=1900,0,Capex!IWV322)</f>
        <v>0</v>
      </c>
      <c r="IWW27" s="700">
        <f>-IF(IWW11=1900,0,Capex!IWW322)</f>
        <v>0</v>
      </c>
      <c r="IWX27" s="700">
        <f>-IF(IWX11=1900,0,Capex!IWX322)</f>
        <v>0</v>
      </c>
      <c r="IWY27" s="700">
        <f>-IF(IWY11=1900,0,Capex!IWY322)</f>
        <v>0</v>
      </c>
      <c r="IWZ27" s="700">
        <f>-IF(IWZ11=1900,0,Capex!IWZ322)</f>
        <v>0</v>
      </c>
      <c r="IXA27" s="700">
        <f>-IF(IXA11=1900,0,Capex!IXA322)</f>
        <v>0</v>
      </c>
      <c r="IXB27" s="700">
        <f>-IF(IXB11=1900,0,Capex!IXB322)</f>
        <v>0</v>
      </c>
      <c r="IXC27" s="700">
        <f>-IF(IXC11=1900,0,Capex!IXC322)</f>
        <v>0</v>
      </c>
      <c r="IXD27" s="700">
        <f>-IF(IXD11=1900,0,Capex!IXD322)</f>
        <v>0</v>
      </c>
      <c r="IXE27" s="700">
        <f>-IF(IXE11=1900,0,Capex!IXE322)</f>
        <v>0</v>
      </c>
      <c r="IXF27" s="700">
        <f>-IF(IXF11=1900,0,Capex!IXF322)</f>
        <v>0</v>
      </c>
      <c r="IXG27" s="700">
        <f>-IF(IXG11=1900,0,Capex!IXG322)</f>
        <v>0</v>
      </c>
      <c r="IXH27" s="700">
        <f>-IF(IXH11=1900,0,Capex!IXH322)</f>
        <v>0</v>
      </c>
      <c r="IXI27" s="700">
        <f>-IF(IXI11=1900,0,Capex!IXI322)</f>
        <v>0</v>
      </c>
      <c r="IXJ27" s="700">
        <f>-IF(IXJ11=1900,0,Capex!IXJ322)</f>
        <v>0</v>
      </c>
      <c r="IXK27" s="700">
        <f>-IF(IXK11=1900,0,Capex!IXK322)</f>
        <v>0</v>
      </c>
      <c r="IXL27" s="700">
        <f>-IF(IXL11=1900,0,Capex!IXL322)</f>
        <v>0</v>
      </c>
      <c r="IXM27" s="700">
        <f>-IF(IXM11=1900,0,Capex!IXM322)</f>
        <v>0</v>
      </c>
      <c r="IXN27" s="700">
        <f>-IF(IXN11=1900,0,Capex!IXN322)</f>
        <v>0</v>
      </c>
      <c r="IXO27" s="700">
        <f>-IF(IXO11=1900,0,Capex!IXO322)</f>
        <v>0</v>
      </c>
      <c r="IXP27" s="700">
        <f>-IF(IXP11=1900,0,Capex!IXP322)</f>
        <v>0</v>
      </c>
      <c r="IXQ27" s="700">
        <f>-IF(IXQ11=1900,0,Capex!IXQ322)</f>
        <v>0</v>
      </c>
      <c r="IXR27" s="700">
        <f>-IF(IXR11=1900,0,Capex!IXR322)</f>
        <v>0</v>
      </c>
      <c r="IXS27" s="700">
        <f>-IF(IXS11=1900,0,Capex!IXS322)</f>
        <v>0</v>
      </c>
      <c r="IXT27" s="700">
        <f>-IF(IXT11=1900,0,Capex!IXT322)</f>
        <v>0</v>
      </c>
      <c r="IXU27" s="700">
        <f>-IF(IXU11=1900,0,Capex!IXU322)</f>
        <v>0</v>
      </c>
      <c r="IXV27" s="700">
        <f>-IF(IXV11=1900,0,Capex!IXV322)</f>
        <v>0</v>
      </c>
      <c r="IXW27" s="700">
        <f>-IF(IXW11=1900,0,Capex!IXW322)</f>
        <v>0</v>
      </c>
      <c r="IXX27" s="700">
        <f>-IF(IXX11=1900,0,Capex!IXX322)</f>
        <v>0</v>
      </c>
      <c r="IXY27" s="700">
        <f>-IF(IXY11=1900,0,Capex!IXY322)</f>
        <v>0</v>
      </c>
      <c r="IXZ27" s="700">
        <f>-IF(IXZ11=1900,0,Capex!IXZ322)</f>
        <v>0</v>
      </c>
      <c r="IYA27" s="700">
        <f>-IF(IYA11=1900,0,Capex!IYA322)</f>
        <v>0</v>
      </c>
      <c r="IYB27" s="700">
        <f>-IF(IYB11=1900,0,Capex!IYB322)</f>
        <v>0</v>
      </c>
      <c r="IYC27" s="700">
        <f>-IF(IYC11=1900,0,Capex!IYC322)</f>
        <v>0</v>
      </c>
      <c r="IYD27" s="700">
        <f>-IF(IYD11=1900,0,Capex!IYD322)</f>
        <v>0</v>
      </c>
      <c r="IYE27" s="700">
        <f>-IF(IYE11=1900,0,Capex!IYE322)</f>
        <v>0</v>
      </c>
      <c r="IYF27" s="700">
        <f>-IF(IYF11=1900,0,Capex!IYF322)</f>
        <v>0</v>
      </c>
      <c r="IYG27" s="700">
        <f>-IF(IYG11=1900,0,Capex!IYG322)</f>
        <v>0</v>
      </c>
      <c r="IYH27" s="700">
        <f>-IF(IYH11=1900,0,Capex!IYH322)</f>
        <v>0</v>
      </c>
      <c r="IYI27" s="700">
        <f>-IF(IYI11=1900,0,Capex!IYI322)</f>
        <v>0</v>
      </c>
      <c r="IYJ27" s="700">
        <f>-IF(IYJ11=1900,0,Capex!IYJ322)</f>
        <v>0</v>
      </c>
      <c r="IYK27" s="700">
        <f>-IF(IYK11=1900,0,Capex!IYK322)</f>
        <v>0</v>
      </c>
      <c r="IYL27" s="700">
        <f>-IF(IYL11=1900,0,Capex!IYL322)</f>
        <v>0</v>
      </c>
      <c r="IYM27" s="700">
        <f>-IF(IYM11=1900,0,Capex!IYM322)</f>
        <v>0</v>
      </c>
      <c r="IYN27" s="700">
        <f>-IF(IYN11=1900,0,Capex!IYN322)</f>
        <v>0</v>
      </c>
      <c r="IYO27" s="700">
        <f>-IF(IYO11=1900,0,Capex!IYO322)</f>
        <v>0</v>
      </c>
      <c r="IYP27" s="700">
        <f>-IF(IYP11=1900,0,Capex!IYP322)</f>
        <v>0</v>
      </c>
      <c r="IYQ27" s="700">
        <f>-IF(IYQ11=1900,0,Capex!IYQ322)</f>
        <v>0</v>
      </c>
      <c r="IYR27" s="700">
        <f>-IF(IYR11=1900,0,Capex!IYR322)</f>
        <v>0</v>
      </c>
      <c r="IYS27" s="700">
        <f>-IF(IYS11=1900,0,Capex!IYS322)</f>
        <v>0</v>
      </c>
      <c r="IYT27" s="700">
        <f>-IF(IYT11=1900,0,Capex!IYT322)</f>
        <v>0</v>
      </c>
      <c r="IYU27" s="700">
        <f>-IF(IYU11=1900,0,Capex!IYU322)</f>
        <v>0</v>
      </c>
      <c r="IYV27" s="700">
        <f>-IF(IYV11=1900,0,Capex!IYV322)</f>
        <v>0</v>
      </c>
      <c r="IYW27" s="700">
        <f>-IF(IYW11=1900,0,Capex!IYW322)</f>
        <v>0</v>
      </c>
      <c r="IYX27" s="700">
        <f>-IF(IYX11=1900,0,Capex!IYX322)</f>
        <v>0</v>
      </c>
      <c r="IYY27" s="700">
        <f>-IF(IYY11=1900,0,Capex!IYY322)</f>
        <v>0</v>
      </c>
      <c r="IYZ27" s="700">
        <f>-IF(IYZ11=1900,0,Capex!IYZ322)</f>
        <v>0</v>
      </c>
      <c r="IZA27" s="700">
        <f>-IF(IZA11=1900,0,Capex!IZA322)</f>
        <v>0</v>
      </c>
      <c r="IZB27" s="700">
        <f>-IF(IZB11=1900,0,Capex!IZB322)</f>
        <v>0</v>
      </c>
      <c r="IZC27" s="700">
        <f>-IF(IZC11=1900,0,Capex!IZC322)</f>
        <v>0</v>
      </c>
      <c r="IZD27" s="700">
        <f>-IF(IZD11=1900,0,Capex!IZD322)</f>
        <v>0</v>
      </c>
      <c r="IZE27" s="700">
        <f>-IF(IZE11=1900,0,Capex!IZE322)</f>
        <v>0</v>
      </c>
      <c r="IZF27" s="700">
        <f>-IF(IZF11=1900,0,Capex!IZF322)</f>
        <v>0</v>
      </c>
      <c r="IZG27" s="700">
        <f>-IF(IZG11=1900,0,Capex!IZG322)</f>
        <v>0</v>
      </c>
      <c r="IZH27" s="700">
        <f>-IF(IZH11=1900,0,Capex!IZH322)</f>
        <v>0</v>
      </c>
      <c r="IZI27" s="700">
        <f>-IF(IZI11=1900,0,Capex!IZI322)</f>
        <v>0</v>
      </c>
      <c r="IZJ27" s="700">
        <f>-IF(IZJ11=1900,0,Capex!IZJ322)</f>
        <v>0</v>
      </c>
      <c r="IZK27" s="700">
        <f>-IF(IZK11=1900,0,Capex!IZK322)</f>
        <v>0</v>
      </c>
      <c r="IZL27" s="700">
        <f>-IF(IZL11=1900,0,Capex!IZL322)</f>
        <v>0</v>
      </c>
      <c r="IZM27" s="700">
        <f>-IF(IZM11=1900,0,Capex!IZM322)</f>
        <v>0</v>
      </c>
      <c r="IZN27" s="700">
        <f>-IF(IZN11=1900,0,Capex!IZN322)</f>
        <v>0</v>
      </c>
      <c r="IZO27" s="700">
        <f>-IF(IZO11=1900,0,Capex!IZO322)</f>
        <v>0</v>
      </c>
      <c r="IZP27" s="700">
        <f>-IF(IZP11=1900,0,Capex!IZP322)</f>
        <v>0</v>
      </c>
      <c r="IZQ27" s="700">
        <f>-IF(IZQ11=1900,0,Capex!IZQ322)</f>
        <v>0</v>
      </c>
      <c r="IZR27" s="700">
        <f>-IF(IZR11=1900,0,Capex!IZR322)</f>
        <v>0</v>
      </c>
      <c r="IZS27" s="700">
        <f>-IF(IZS11=1900,0,Capex!IZS322)</f>
        <v>0</v>
      </c>
      <c r="IZT27" s="700">
        <f>-IF(IZT11=1900,0,Capex!IZT322)</f>
        <v>0</v>
      </c>
      <c r="IZU27" s="700">
        <f>-IF(IZU11=1900,0,Capex!IZU322)</f>
        <v>0</v>
      </c>
      <c r="IZV27" s="700">
        <f>-IF(IZV11=1900,0,Capex!IZV322)</f>
        <v>0</v>
      </c>
      <c r="IZW27" s="700">
        <f>-IF(IZW11=1900,0,Capex!IZW322)</f>
        <v>0</v>
      </c>
      <c r="IZX27" s="700">
        <f>-IF(IZX11=1900,0,Capex!IZX322)</f>
        <v>0</v>
      </c>
      <c r="IZY27" s="700">
        <f>-IF(IZY11=1900,0,Capex!IZY322)</f>
        <v>0</v>
      </c>
      <c r="IZZ27" s="700">
        <f>-IF(IZZ11=1900,0,Capex!IZZ322)</f>
        <v>0</v>
      </c>
      <c r="JAA27" s="700">
        <f>-IF(JAA11=1900,0,Capex!JAA322)</f>
        <v>0</v>
      </c>
      <c r="JAB27" s="700">
        <f>-IF(JAB11=1900,0,Capex!JAB322)</f>
        <v>0</v>
      </c>
      <c r="JAC27" s="700">
        <f>-IF(JAC11=1900,0,Capex!JAC322)</f>
        <v>0</v>
      </c>
      <c r="JAD27" s="700">
        <f>-IF(JAD11=1900,0,Capex!JAD322)</f>
        <v>0</v>
      </c>
      <c r="JAE27" s="700">
        <f>-IF(JAE11=1900,0,Capex!JAE322)</f>
        <v>0</v>
      </c>
      <c r="JAF27" s="700">
        <f>-IF(JAF11=1900,0,Capex!JAF322)</f>
        <v>0</v>
      </c>
      <c r="JAG27" s="700">
        <f>-IF(JAG11=1900,0,Capex!JAG322)</f>
        <v>0</v>
      </c>
      <c r="JAH27" s="700">
        <f>-IF(JAH11=1900,0,Capex!JAH322)</f>
        <v>0</v>
      </c>
      <c r="JAI27" s="700">
        <f>-IF(JAI11=1900,0,Capex!JAI322)</f>
        <v>0</v>
      </c>
      <c r="JAJ27" s="700">
        <f>-IF(JAJ11=1900,0,Capex!JAJ322)</f>
        <v>0</v>
      </c>
      <c r="JAK27" s="700">
        <f>-IF(JAK11=1900,0,Capex!JAK322)</f>
        <v>0</v>
      </c>
      <c r="JAL27" s="700">
        <f>-IF(JAL11=1900,0,Capex!JAL322)</f>
        <v>0</v>
      </c>
      <c r="JAM27" s="700">
        <f>-IF(JAM11=1900,0,Capex!JAM322)</f>
        <v>0</v>
      </c>
      <c r="JAN27" s="700">
        <f>-IF(JAN11=1900,0,Capex!JAN322)</f>
        <v>0</v>
      </c>
      <c r="JAO27" s="700">
        <f>-IF(JAO11=1900,0,Capex!JAO322)</f>
        <v>0</v>
      </c>
      <c r="JAP27" s="700">
        <f>-IF(JAP11=1900,0,Capex!JAP322)</f>
        <v>0</v>
      </c>
      <c r="JAQ27" s="700">
        <f>-IF(JAQ11=1900,0,Capex!JAQ322)</f>
        <v>0</v>
      </c>
      <c r="JAR27" s="700">
        <f>-IF(JAR11=1900,0,Capex!JAR322)</f>
        <v>0</v>
      </c>
      <c r="JAS27" s="700">
        <f>-IF(JAS11=1900,0,Capex!JAS322)</f>
        <v>0</v>
      </c>
      <c r="JAT27" s="700">
        <f>-IF(JAT11=1900,0,Capex!JAT322)</f>
        <v>0</v>
      </c>
      <c r="JAU27" s="700">
        <f>-IF(JAU11=1900,0,Capex!JAU322)</f>
        <v>0</v>
      </c>
      <c r="JAV27" s="700">
        <f>-IF(JAV11=1900,0,Capex!JAV322)</f>
        <v>0</v>
      </c>
      <c r="JAW27" s="700">
        <f>-IF(JAW11=1900,0,Capex!JAW322)</f>
        <v>0</v>
      </c>
      <c r="JAX27" s="700">
        <f>-IF(JAX11=1900,0,Capex!JAX322)</f>
        <v>0</v>
      </c>
      <c r="JAY27" s="700">
        <f>-IF(JAY11=1900,0,Capex!JAY322)</f>
        <v>0</v>
      </c>
      <c r="JAZ27" s="700">
        <f>-IF(JAZ11=1900,0,Capex!JAZ322)</f>
        <v>0</v>
      </c>
      <c r="JBA27" s="700">
        <f>-IF(JBA11=1900,0,Capex!JBA322)</f>
        <v>0</v>
      </c>
      <c r="JBB27" s="700">
        <f>-IF(JBB11=1900,0,Capex!JBB322)</f>
        <v>0</v>
      </c>
      <c r="JBC27" s="700">
        <f>-IF(JBC11=1900,0,Capex!JBC322)</f>
        <v>0</v>
      </c>
      <c r="JBD27" s="700">
        <f>-IF(JBD11=1900,0,Capex!JBD322)</f>
        <v>0</v>
      </c>
      <c r="JBE27" s="700">
        <f>-IF(JBE11=1900,0,Capex!JBE322)</f>
        <v>0</v>
      </c>
      <c r="JBF27" s="700">
        <f>-IF(JBF11=1900,0,Capex!JBF322)</f>
        <v>0</v>
      </c>
      <c r="JBG27" s="700">
        <f>-IF(JBG11=1900,0,Capex!JBG322)</f>
        <v>0</v>
      </c>
      <c r="JBH27" s="700">
        <f>-IF(JBH11=1900,0,Capex!JBH322)</f>
        <v>0</v>
      </c>
      <c r="JBI27" s="700">
        <f>-IF(JBI11=1900,0,Capex!JBI322)</f>
        <v>0</v>
      </c>
      <c r="JBJ27" s="700">
        <f>-IF(JBJ11=1900,0,Capex!JBJ322)</f>
        <v>0</v>
      </c>
      <c r="JBK27" s="700">
        <f>-IF(JBK11=1900,0,Capex!JBK322)</f>
        <v>0</v>
      </c>
      <c r="JBL27" s="700">
        <f>-IF(JBL11=1900,0,Capex!JBL322)</f>
        <v>0</v>
      </c>
      <c r="JBM27" s="700">
        <f>-IF(JBM11=1900,0,Capex!JBM322)</f>
        <v>0</v>
      </c>
      <c r="JBN27" s="700">
        <f>-IF(JBN11=1900,0,Capex!JBN322)</f>
        <v>0</v>
      </c>
      <c r="JBO27" s="700">
        <f>-IF(JBO11=1900,0,Capex!JBO322)</f>
        <v>0</v>
      </c>
      <c r="JBP27" s="700">
        <f>-IF(JBP11=1900,0,Capex!JBP322)</f>
        <v>0</v>
      </c>
      <c r="JBQ27" s="700">
        <f>-IF(JBQ11=1900,0,Capex!JBQ322)</f>
        <v>0</v>
      </c>
      <c r="JBR27" s="700">
        <f>-IF(JBR11=1900,0,Capex!JBR322)</f>
        <v>0</v>
      </c>
      <c r="JBS27" s="700">
        <f>-IF(JBS11=1900,0,Capex!JBS322)</f>
        <v>0</v>
      </c>
      <c r="JBT27" s="700">
        <f>-IF(JBT11=1900,0,Capex!JBT322)</f>
        <v>0</v>
      </c>
      <c r="JBU27" s="700">
        <f>-IF(JBU11=1900,0,Capex!JBU322)</f>
        <v>0</v>
      </c>
      <c r="JBV27" s="700">
        <f>-IF(JBV11=1900,0,Capex!JBV322)</f>
        <v>0</v>
      </c>
      <c r="JBW27" s="700">
        <f>-IF(JBW11=1900,0,Capex!JBW322)</f>
        <v>0</v>
      </c>
      <c r="JBX27" s="700">
        <f>-IF(JBX11=1900,0,Capex!JBX322)</f>
        <v>0</v>
      </c>
      <c r="JBY27" s="700">
        <f>-IF(JBY11=1900,0,Capex!JBY322)</f>
        <v>0</v>
      </c>
      <c r="JBZ27" s="700">
        <f>-IF(JBZ11=1900,0,Capex!JBZ322)</f>
        <v>0</v>
      </c>
      <c r="JCA27" s="700">
        <f>-IF(JCA11=1900,0,Capex!JCA322)</f>
        <v>0</v>
      </c>
      <c r="JCB27" s="700">
        <f>-IF(JCB11=1900,0,Capex!JCB322)</f>
        <v>0</v>
      </c>
      <c r="JCC27" s="700">
        <f>-IF(JCC11=1900,0,Capex!JCC322)</f>
        <v>0</v>
      </c>
      <c r="JCD27" s="700">
        <f>-IF(JCD11=1900,0,Capex!JCD322)</f>
        <v>0</v>
      </c>
      <c r="JCE27" s="700">
        <f>-IF(JCE11=1900,0,Capex!JCE322)</f>
        <v>0</v>
      </c>
      <c r="JCF27" s="700">
        <f>-IF(JCF11=1900,0,Capex!JCF322)</f>
        <v>0</v>
      </c>
      <c r="JCG27" s="700">
        <f>-IF(JCG11=1900,0,Capex!JCG322)</f>
        <v>0</v>
      </c>
      <c r="JCH27" s="700">
        <f>-IF(JCH11=1900,0,Capex!JCH322)</f>
        <v>0</v>
      </c>
      <c r="JCI27" s="700">
        <f>-IF(JCI11=1900,0,Capex!JCI322)</f>
        <v>0</v>
      </c>
      <c r="JCJ27" s="700">
        <f>-IF(JCJ11=1900,0,Capex!JCJ322)</f>
        <v>0</v>
      </c>
      <c r="JCK27" s="700">
        <f>-IF(JCK11=1900,0,Capex!JCK322)</f>
        <v>0</v>
      </c>
      <c r="JCL27" s="700">
        <f>-IF(JCL11=1900,0,Capex!JCL322)</f>
        <v>0</v>
      </c>
      <c r="JCM27" s="700">
        <f>-IF(JCM11=1900,0,Capex!JCM322)</f>
        <v>0</v>
      </c>
      <c r="JCN27" s="700">
        <f>-IF(JCN11=1900,0,Capex!JCN322)</f>
        <v>0</v>
      </c>
      <c r="JCO27" s="700">
        <f>-IF(JCO11=1900,0,Capex!JCO322)</f>
        <v>0</v>
      </c>
      <c r="JCP27" s="700">
        <f>-IF(JCP11=1900,0,Capex!JCP322)</f>
        <v>0</v>
      </c>
      <c r="JCQ27" s="700">
        <f>-IF(JCQ11=1900,0,Capex!JCQ322)</f>
        <v>0</v>
      </c>
      <c r="JCR27" s="700">
        <f>-IF(JCR11=1900,0,Capex!JCR322)</f>
        <v>0</v>
      </c>
      <c r="JCS27" s="700">
        <f>-IF(JCS11=1900,0,Capex!JCS322)</f>
        <v>0</v>
      </c>
      <c r="JCT27" s="700">
        <f>-IF(JCT11=1900,0,Capex!JCT322)</f>
        <v>0</v>
      </c>
      <c r="JCU27" s="700">
        <f>-IF(JCU11=1900,0,Capex!JCU322)</f>
        <v>0</v>
      </c>
      <c r="JCV27" s="700">
        <f>-IF(JCV11=1900,0,Capex!JCV322)</f>
        <v>0</v>
      </c>
      <c r="JCW27" s="700">
        <f>-IF(JCW11=1900,0,Capex!JCW322)</f>
        <v>0</v>
      </c>
      <c r="JCX27" s="700">
        <f>-IF(JCX11=1900,0,Capex!JCX322)</f>
        <v>0</v>
      </c>
      <c r="JCY27" s="700">
        <f>-IF(JCY11=1900,0,Capex!JCY322)</f>
        <v>0</v>
      </c>
      <c r="JCZ27" s="700">
        <f>-IF(JCZ11=1900,0,Capex!JCZ322)</f>
        <v>0</v>
      </c>
      <c r="JDA27" s="700">
        <f>-IF(JDA11=1900,0,Capex!JDA322)</f>
        <v>0</v>
      </c>
      <c r="JDB27" s="700">
        <f>-IF(JDB11=1900,0,Capex!JDB322)</f>
        <v>0</v>
      </c>
      <c r="JDC27" s="700">
        <f>-IF(JDC11=1900,0,Capex!JDC322)</f>
        <v>0</v>
      </c>
      <c r="JDD27" s="700">
        <f>-IF(JDD11=1900,0,Capex!JDD322)</f>
        <v>0</v>
      </c>
      <c r="JDE27" s="700">
        <f>-IF(JDE11=1900,0,Capex!JDE322)</f>
        <v>0</v>
      </c>
      <c r="JDF27" s="700">
        <f>-IF(JDF11=1900,0,Capex!JDF322)</f>
        <v>0</v>
      </c>
      <c r="JDG27" s="700">
        <f>-IF(JDG11=1900,0,Capex!JDG322)</f>
        <v>0</v>
      </c>
      <c r="JDH27" s="700">
        <f>-IF(JDH11=1900,0,Capex!JDH322)</f>
        <v>0</v>
      </c>
      <c r="JDI27" s="700">
        <f>-IF(JDI11=1900,0,Capex!JDI322)</f>
        <v>0</v>
      </c>
      <c r="JDJ27" s="700">
        <f>-IF(JDJ11=1900,0,Capex!JDJ322)</f>
        <v>0</v>
      </c>
      <c r="JDK27" s="700">
        <f>-IF(JDK11=1900,0,Capex!JDK322)</f>
        <v>0</v>
      </c>
      <c r="JDL27" s="700">
        <f>-IF(JDL11=1900,0,Capex!JDL322)</f>
        <v>0</v>
      </c>
      <c r="JDM27" s="700">
        <f>-IF(JDM11=1900,0,Capex!JDM322)</f>
        <v>0</v>
      </c>
      <c r="JDN27" s="700">
        <f>-IF(JDN11=1900,0,Capex!JDN322)</f>
        <v>0</v>
      </c>
      <c r="JDO27" s="700">
        <f>-IF(JDO11=1900,0,Capex!JDO322)</f>
        <v>0</v>
      </c>
      <c r="JDP27" s="700">
        <f>-IF(JDP11=1900,0,Capex!JDP322)</f>
        <v>0</v>
      </c>
      <c r="JDQ27" s="700">
        <f>-IF(JDQ11=1900,0,Capex!JDQ322)</f>
        <v>0</v>
      </c>
      <c r="JDR27" s="700">
        <f>-IF(JDR11=1900,0,Capex!JDR322)</f>
        <v>0</v>
      </c>
      <c r="JDS27" s="700">
        <f>-IF(JDS11=1900,0,Capex!JDS322)</f>
        <v>0</v>
      </c>
      <c r="JDT27" s="700">
        <f>-IF(JDT11=1900,0,Capex!JDT322)</f>
        <v>0</v>
      </c>
      <c r="JDU27" s="700">
        <f>-IF(JDU11=1900,0,Capex!JDU322)</f>
        <v>0</v>
      </c>
      <c r="JDV27" s="700">
        <f>-IF(JDV11=1900,0,Capex!JDV322)</f>
        <v>0</v>
      </c>
      <c r="JDW27" s="700">
        <f>-IF(JDW11=1900,0,Capex!JDW322)</f>
        <v>0</v>
      </c>
      <c r="JDX27" s="700">
        <f>-IF(JDX11=1900,0,Capex!JDX322)</f>
        <v>0</v>
      </c>
      <c r="JDY27" s="700">
        <f>-IF(JDY11=1900,0,Capex!JDY322)</f>
        <v>0</v>
      </c>
      <c r="JDZ27" s="700">
        <f>-IF(JDZ11=1900,0,Capex!JDZ322)</f>
        <v>0</v>
      </c>
      <c r="JEA27" s="700">
        <f>-IF(JEA11=1900,0,Capex!JEA322)</f>
        <v>0</v>
      </c>
      <c r="JEB27" s="700">
        <f>-IF(JEB11=1900,0,Capex!JEB322)</f>
        <v>0</v>
      </c>
      <c r="JEC27" s="700">
        <f>-IF(JEC11=1900,0,Capex!JEC322)</f>
        <v>0</v>
      </c>
      <c r="JED27" s="700">
        <f>-IF(JED11=1900,0,Capex!JED322)</f>
        <v>0</v>
      </c>
      <c r="JEE27" s="700">
        <f>-IF(JEE11=1900,0,Capex!JEE322)</f>
        <v>0</v>
      </c>
      <c r="JEF27" s="700">
        <f>-IF(JEF11=1900,0,Capex!JEF322)</f>
        <v>0</v>
      </c>
      <c r="JEG27" s="700">
        <f>-IF(JEG11=1900,0,Capex!JEG322)</f>
        <v>0</v>
      </c>
      <c r="JEH27" s="700">
        <f>-IF(JEH11=1900,0,Capex!JEH322)</f>
        <v>0</v>
      </c>
      <c r="JEI27" s="700">
        <f>-IF(JEI11=1900,0,Capex!JEI322)</f>
        <v>0</v>
      </c>
      <c r="JEJ27" s="700">
        <f>-IF(JEJ11=1900,0,Capex!JEJ322)</f>
        <v>0</v>
      </c>
      <c r="JEK27" s="700">
        <f>-IF(JEK11=1900,0,Capex!JEK322)</f>
        <v>0</v>
      </c>
      <c r="JEL27" s="700">
        <f>-IF(JEL11=1900,0,Capex!JEL322)</f>
        <v>0</v>
      </c>
      <c r="JEM27" s="700">
        <f>-IF(JEM11=1900,0,Capex!JEM322)</f>
        <v>0</v>
      </c>
      <c r="JEN27" s="700">
        <f>-IF(JEN11=1900,0,Capex!JEN322)</f>
        <v>0</v>
      </c>
      <c r="JEO27" s="700">
        <f>-IF(JEO11=1900,0,Capex!JEO322)</f>
        <v>0</v>
      </c>
      <c r="JEP27" s="700">
        <f>-IF(JEP11=1900,0,Capex!JEP322)</f>
        <v>0</v>
      </c>
      <c r="JEQ27" s="700">
        <f>-IF(JEQ11=1900,0,Capex!JEQ322)</f>
        <v>0</v>
      </c>
      <c r="JER27" s="700">
        <f>-IF(JER11=1900,0,Capex!JER322)</f>
        <v>0</v>
      </c>
      <c r="JES27" s="700">
        <f>-IF(JES11=1900,0,Capex!JES322)</f>
        <v>0</v>
      </c>
      <c r="JET27" s="700">
        <f>-IF(JET11=1900,0,Capex!JET322)</f>
        <v>0</v>
      </c>
      <c r="JEU27" s="700">
        <f>-IF(JEU11=1900,0,Capex!JEU322)</f>
        <v>0</v>
      </c>
      <c r="JEV27" s="700">
        <f>-IF(JEV11=1900,0,Capex!JEV322)</f>
        <v>0</v>
      </c>
      <c r="JEW27" s="700">
        <f>-IF(JEW11=1900,0,Capex!JEW322)</f>
        <v>0</v>
      </c>
      <c r="JEX27" s="700">
        <f>-IF(JEX11=1900,0,Capex!JEX322)</f>
        <v>0</v>
      </c>
      <c r="JEY27" s="700">
        <f>-IF(JEY11=1900,0,Capex!JEY322)</f>
        <v>0</v>
      </c>
      <c r="JEZ27" s="700">
        <f>-IF(JEZ11=1900,0,Capex!JEZ322)</f>
        <v>0</v>
      </c>
      <c r="JFA27" s="700">
        <f>-IF(JFA11=1900,0,Capex!JFA322)</f>
        <v>0</v>
      </c>
      <c r="JFB27" s="700">
        <f>-IF(JFB11=1900,0,Capex!JFB322)</f>
        <v>0</v>
      </c>
      <c r="JFC27" s="700">
        <f>-IF(JFC11=1900,0,Capex!JFC322)</f>
        <v>0</v>
      </c>
      <c r="JFD27" s="700">
        <f>-IF(JFD11=1900,0,Capex!JFD322)</f>
        <v>0</v>
      </c>
      <c r="JFE27" s="700">
        <f>-IF(JFE11=1900,0,Capex!JFE322)</f>
        <v>0</v>
      </c>
      <c r="JFF27" s="700">
        <f>-IF(JFF11=1900,0,Capex!JFF322)</f>
        <v>0</v>
      </c>
      <c r="JFG27" s="700">
        <f>-IF(JFG11=1900,0,Capex!JFG322)</f>
        <v>0</v>
      </c>
      <c r="JFH27" s="700">
        <f>-IF(JFH11=1900,0,Capex!JFH322)</f>
        <v>0</v>
      </c>
      <c r="JFI27" s="700">
        <f>-IF(JFI11=1900,0,Capex!JFI322)</f>
        <v>0</v>
      </c>
      <c r="JFJ27" s="700">
        <f>-IF(JFJ11=1900,0,Capex!JFJ322)</f>
        <v>0</v>
      </c>
      <c r="JFK27" s="700">
        <f>-IF(JFK11=1900,0,Capex!JFK322)</f>
        <v>0</v>
      </c>
      <c r="JFL27" s="700">
        <f>-IF(JFL11=1900,0,Capex!JFL322)</f>
        <v>0</v>
      </c>
      <c r="JFM27" s="700">
        <f>-IF(JFM11=1900,0,Capex!JFM322)</f>
        <v>0</v>
      </c>
      <c r="JFN27" s="700">
        <f>-IF(JFN11=1900,0,Capex!JFN322)</f>
        <v>0</v>
      </c>
      <c r="JFO27" s="700">
        <f>-IF(JFO11=1900,0,Capex!JFO322)</f>
        <v>0</v>
      </c>
      <c r="JFP27" s="700">
        <f>-IF(JFP11=1900,0,Capex!JFP322)</f>
        <v>0</v>
      </c>
      <c r="JFQ27" s="700">
        <f>-IF(JFQ11=1900,0,Capex!JFQ322)</f>
        <v>0</v>
      </c>
      <c r="JFR27" s="700">
        <f>-IF(JFR11=1900,0,Capex!JFR322)</f>
        <v>0</v>
      </c>
      <c r="JFS27" s="700">
        <f>-IF(JFS11=1900,0,Capex!JFS322)</f>
        <v>0</v>
      </c>
      <c r="JFT27" s="700">
        <f>-IF(JFT11=1900,0,Capex!JFT322)</f>
        <v>0</v>
      </c>
      <c r="JFU27" s="700">
        <f>-IF(JFU11=1900,0,Capex!JFU322)</f>
        <v>0</v>
      </c>
      <c r="JFV27" s="700">
        <f>-IF(JFV11=1900,0,Capex!JFV322)</f>
        <v>0</v>
      </c>
      <c r="JFW27" s="700">
        <f>-IF(JFW11=1900,0,Capex!JFW322)</f>
        <v>0</v>
      </c>
      <c r="JFX27" s="700">
        <f>-IF(JFX11=1900,0,Capex!JFX322)</f>
        <v>0</v>
      </c>
      <c r="JFY27" s="700">
        <f>-IF(JFY11=1900,0,Capex!JFY322)</f>
        <v>0</v>
      </c>
      <c r="JFZ27" s="700">
        <f>-IF(JFZ11=1900,0,Capex!JFZ322)</f>
        <v>0</v>
      </c>
      <c r="JGA27" s="700">
        <f>-IF(JGA11=1900,0,Capex!JGA322)</f>
        <v>0</v>
      </c>
      <c r="JGB27" s="700">
        <f>-IF(JGB11=1900,0,Capex!JGB322)</f>
        <v>0</v>
      </c>
      <c r="JGC27" s="700">
        <f>-IF(JGC11=1900,0,Capex!JGC322)</f>
        <v>0</v>
      </c>
      <c r="JGD27" s="700">
        <f>-IF(JGD11=1900,0,Capex!JGD322)</f>
        <v>0</v>
      </c>
      <c r="JGE27" s="700">
        <f>-IF(JGE11=1900,0,Capex!JGE322)</f>
        <v>0</v>
      </c>
      <c r="JGF27" s="700">
        <f>-IF(JGF11=1900,0,Capex!JGF322)</f>
        <v>0</v>
      </c>
      <c r="JGG27" s="700">
        <f>-IF(JGG11=1900,0,Capex!JGG322)</f>
        <v>0</v>
      </c>
      <c r="JGH27" s="700">
        <f>-IF(JGH11=1900,0,Capex!JGH322)</f>
        <v>0</v>
      </c>
      <c r="JGI27" s="700">
        <f>-IF(JGI11=1900,0,Capex!JGI322)</f>
        <v>0</v>
      </c>
      <c r="JGJ27" s="700">
        <f>-IF(JGJ11=1900,0,Capex!JGJ322)</f>
        <v>0</v>
      </c>
      <c r="JGK27" s="700">
        <f>-IF(JGK11=1900,0,Capex!JGK322)</f>
        <v>0</v>
      </c>
      <c r="JGL27" s="700">
        <f>-IF(JGL11=1900,0,Capex!JGL322)</f>
        <v>0</v>
      </c>
      <c r="JGM27" s="700">
        <f>-IF(JGM11=1900,0,Capex!JGM322)</f>
        <v>0</v>
      </c>
      <c r="JGN27" s="700">
        <f>-IF(JGN11=1900,0,Capex!JGN322)</f>
        <v>0</v>
      </c>
      <c r="JGO27" s="700">
        <f>-IF(JGO11=1900,0,Capex!JGO322)</f>
        <v>0</v>
      </c>
      <c r="JGP27" s="700">
        <f>-IF(JGP11=1900,0,Capex!JGP322)</f>
        <v>0</v>
      </c>
      <c r="JGQ27" s="700">
        <f>-IF(JGQ11=1900,0,Capex!JGQ322)</f>
        <v>0</v>
      </c>
      <c r="JGR27" s="700">
        <f>-IF(JGR11=1900,0,Capex!JGR322)</f>
        <v>0</v>
      </c>
      <c r="JGS27" s="700">
        <f>-IF(JGS11=1900,0,Capex!JGS322)</f>
        <v>0</v>
      </c>
      <c r="JGT27" s="700">
        <f>-IF(JGT11=1900,0,Capex!JGT322)</f>
        <v>0</v>
      </c>
      <c r="JGU27" s="700">
        <f>-IF(JGU11=1900,0,Capex!JGU322)</f>
        <v>0</v>
      </c>
      <c r="JGV27" s="700">
        <f>-IF(JGV11=1900,0,Capex!JGV322)</f>
        <v>0</v>
      </c>
      <c r="JGW27" s="700">
        <f>-IF(JGW11=1900,0,Capex!JGW322)</f>
        <v>0</v>
      </c>
      <c r="JGX27" s="700">
        <f>-IF(JGX11=1900,0,Capex!JGX322)</f>
        <v>0</v>
      </c>
      <c r="JGY27" s="700">
        <f>-IF(JGY11=1900,0,Capex!JGY322)</f>
        <v>0</v>
      </c>
      <c r="JGZ27" s="700">
        <f>-IF(JGZ11=1900,0,Capex!JGZ322)</f>
        <v>0</v>
      </c>
      <c r="JHA27" s="700">
        <f>-IF(JHA11=1900,0,Capex!JHA322)</f>
        <v>0</v>
      </c>
      <c r="JHB27" s="700">
        <f>-IF(JHB11=1900,0,Capex!JHB322)</f>
        <v>0</v>
      </c>
      <c r="JHC27" s="700">
        <f>-IF(JHC11=1900,0,Capex!JHC322)</f>
        <v>0</v>
      </c>
      <c r="JHD27" s="700">
        <f>-IF(JHD11=1900,0,Capex!JHD322)</f>
        <v>0</v>
      </c>
      <c r="JHE27" s="700">
        <f>-IF(JHE11=1900,0,Capex!JHE322)</f>
        <v>0</v>
      </c>
      <c r="JHF27" s="700">
        <f>-IF(JHF11=1900,0,Capex!JHF322)</f>
        <v>0</v>
      </c>
      <c r="JHG27" s="700">
        <f>-IF(JHG11=1900,0,Capex!JHG322)</f>
        <v>0</v>
      </c>
      <c r="JHH27" s="700">
        <f>-IF(JHH11=1900,0,Capex!JHH322)</f>
        <v>0</v>
      </c>
      <c r="JHI27" s="700">
        <f>-IF(JHI11=1900,0,Capex!JHI322)</f>
        <v>0</v>
      </c>
      <c r="JHJ27" s="700">
        <f>-IF(JHJ11=1900,0,Capex!JHJ322)</f>
        <v>0</v>
      </c>
      <c r="JHK27" s="700">
        <f>-IF(JHK11=1900,0,Capex!JHK322)</f>
        <v>0</v>
      </c>
      <c r="JHL27" s="700">
        <f>-IF(JHL11=1900,0,Capex!JHL322)</f>
        <v>0</v>
      </c>
      <c r="JHM27" s="700">
        <f>-IF(JHM11=1900,0,Capex!JHM322)</f>
        <v>0</v>
      </c>
      <c r="JHN27" s="700">
        <f>-IF(JHN11=1900,0,Capex!JHN322)</f>
        <v>0</v>
      </c>
      <c r="JHO27" s="700">
        <f>-IF(JHO11=1900,0,Capex!JHO322)</f>
        <v>0</v>
      </c>
      <c r="JHP27" s="700">
        <f>-IF(JHP11=1900,0,Capex!JHP322)</f>
        <v>0</v>
      </c>
      <c r="JHQ27" s="700">
        <f>-IF(JHQ11=1900,0,Capex!JHQ322)</f>
        <v>0</v>
      </c>
      <c r="JHR27" s="700">
        <f>-IF(JHR11=1900,0,Capex!JHR322)</f>
        <v>0</v>
      </c>
      <c r="JHS27" s="700">
        <f>-IF(JHS11=1900,0,Capex!JHS322)</f>
        <v>0</v>
      </c>
      <c r="JHT27" s="700">
        <f>-IF(JHT11=1900,0,Capex!JHT322)</f>
        <v>0</v>
      </c>
      <c r="JHU27" s="700">
        <f>-IF(JHU11=1900,0,Capex!JHU322)</f>
        <v>0</v>
      </c>
      <c r="JHV27" s="700">
        <f>-IF(JHV11=1900,0,Capex!JHV322)</f>
        <v>0</v>
      </c>
      <c r="JHW27" s="700">
        <f>-IF(JHW11=1900,0,Capex!JHW322)</f>
        <v>0</v>
      </c>
      <c r="JHX27" s="700">
        <f>-IF(JHX11=1900,0,Capex!JHX322)</f>
        <v>0</v>
      </c>
      <c r="JHY27" s="700">
        <f>-IF(JHY11=1900,0,Capex!JHY322)</f>
        <v>0</v>
      </c>
      <c r="JHZ27" s="700">
        <f>-IF(JHZ11=1900,0,Capex!JHZ322)</f>
        <v>0</v>
      </c>
      <c r="JIA27" s="700">
        <f>-IF(JIA11=1900,0,Capex!JIA322)</f>
        <v>0</v>
      </c>
      <c r="JIB27" s="700">
        <f>-IF(JIB11=1900,0,Capex!JIB322)</f>
        <v>0</v>
      </c>
      <c r="JIC27" s="700">
        <f>-IF(JIC11=1900,0,Capex!JIC322)</f>
        <v>0</v>
      </c>
      <c r="JID27" s="700">
        <f>-IF(JID11=1900,0,Capex!JID322)</f>
        <v>0</v>
      </c>
      <c r="JIE27" s="700">
        <f>-IF(JIE11=1900,0,Capex!JIE322)</f>
        <v>0</v>
      </c>
      <c r="JIF27" s="700">
        <f>-IF(JIF11=1900,0,Capex!JIF322)</f>
        <v>0</v>
      </c>
      <c r="JIG27" s="700">
        <f>-IF(JIG11=1900,0,Capex!JIG322)</f>
        <v>0</v>
      </c>
      <c r="JIH27" s="700">
        <f>-IF(JIH11=1900,0,Capex!JIH322)</f>
        <v>0</v>
      </c>
      <c r="JII27" s="700">
        <f>-IF(JII11=1900,0,Capex!JII322)</f>
        <v>0</v>
      </c>
      <c r="JIJ27" s="700">
        <f>-IF(JIJ11=1900,0,Capex!JIJ322)</f>
        <v>0</v>
      </c>
      <c r="JIK27" s="700">
        <f>-IF(JIK11=1900,0,Capex!JIK322)</f>
        <v>0</v>
      </c>
      <c r="JIL27" s="700">
        <f>-IF(JIL11=1900,0,Capex!JIL322)</f>
        <v>0</v>
      </c>
      <c r="JIM27" s="700">
        <f>-IF(JIM11=1900,0,Capex!JIM322)</f>
        <v>0</v>
      </c>
      <c r="JIN27" s="700">
        <f>-IF(JIN11=1900,0,Capex!JIN322)</f>
        <v>0</v>
      </c>
      <c r="JIO27" s="700">
        <f>-IF(JIO11=1900,0,Capex!JIO322)</f>
        <v>0</v>
      </c>
      <c r="JIP27" s="700">
        <f>-IF(JIP11=1900,0,Capex!JIP322)</f>
        <v>0</v>
      </c>
      <c r="JIQ27" s="700">
        <f>-IF(JIQ11=1900,0,Capex!JIQ322)</f>
        <v>0</v>
      </c>
      <c r="JIR27" s="700">
        <f>-IF(JIR11=1900,0,Capex!JIR322)</f>
        <v>0</v>
      </c>
      <c r="JIS27" s="700">
        <f>-IF(JIS11=1900,0,Capex!JIS322)</f>
        <v>0</v>
      </c>
      <c r="JIT27" s="700">
        <f>-IF(JIT11=1900,0,Capex!JIT322)</f>
        <v>0</v>
      </c>
      <c r="JIU27" s="700">
        <f>-IF(JIU11=1900,0,Capex!JIU322)</f>
        <v>0</v>
      </c>
      <c r="JIV27" s="700">
        <f>-IF(JIV11=1900,0,Capex!JIV322)</f>
        <v>0</v>
      </c>
      <c r="JIW27" s="700">
        <f>-IF(JIW11=1900,0,Capex!JIW322)</f>
        <v>0</v>
      </c>
      <c r="JIX27" s="700">
        <f>-IF(JIX11=1900,0,Capex!JIX322)</f>
        <v>0</v>
      </c>
      <c r="JIY27" s="700">
        <f>-IF(JIY11=1900,0,Capex!JIY322)</f>
        <v>0</v>
      </c>
      <c r="JIZ27" s="700">
        <f>-IF(JIZ11=1900,0,Capex!JIZ322)</f>
        <v>0</v>
      </c>
      <c r="JJA27" s="700">
        <f>-IF(JJA11=1900,0,Capex!JJA322)</f>
        <v>0</v>
      </c>
      <c r="JJB27" s="700">
        <f>-IF(JJB11=1900,0,Capex!JJB322)</f>
        <v>0</v>
      </c>
      <c r="JJC27" s="700">
        <f>-IF(JJC11=1900,0,Capex!JJC322)</f>
        <v>0</v>
      </c>
      <c r="JJD27" s="700">
        <f>-IF(JJD11=1900,0,Capex!JJD322)</f>
        <v>0</v>
      </c>
      <c r="JJE27" s="700">
        <f>-IF(JJE11=1900,0,Capex!JJE322)</f>
        <v>0</v>
      </c>
      <c r="JJF27" s="700">
        <f>-IF(JJF11=1900,0,Capex!JJF322)</f>
        <v>0</v>
      </c>
      <c r="JJG27" s="700">
        <f>-IF(JJG11=1900,0,Capex!JJG322)</f>
        <v>0</v>
      </c>
      <c r="JJH27" s="700">
        <f>-IF(JJH11=1900,0,Capex!JJH322)</f>
        <v>0</v>
      </c>
      <c r="JJI27" s="700">
        <f>-IF(JJI11=1900,0,Capex!JJI322)</f>
        <v>0</v>
      </c>
      <c r="JJJ27" s="700">
        <f>-IF(JJJ11=1900,0,Capex!JJJ322)</f>
        <v>0</v>
      </c>
      <c r="JJK27" s="700">
        <f>-IF(JJK11=1900,0,Capex!JJK322)</f>
        <v>0</v>
      </c>
      <c r="JJL27" s="700">
        <f>-IF(JJL11=1900,0,Capex!JJL322)</f>
        <v>0</v>
      </c>
      <c r="JJM27" s="700">
        <f>-IF(JJM11=1900,0,Capex!JJM322)</f>
        <v>0</v>
      </c>
      <c r="JJN27" s="700">
        <f>-IF(JJN11=1900,0,Capex!JJN322)</f>
        <v>0</v>
      </c>
      <c r="JJO27" s="700">
        <f>-IF(JJO11=1900,0,Capex!JJO322)</f>
        <v>0</v>
      </c>
      <c r="JJP27" s="700">
        <f>-IF(JJP11=1900,0,Capex!JJP322)</f>
        <v>0</v>
      </c>
      <c r="JJQ27" s="700">
        <f>-IF(JJQ11=1900,0,Capex!JJQ322)</f>
        <v>0</v>
      </c>
      <c r="JJR27" s="700">
        <f>-IF(JJR11=1900,0,Capex!JJR322)</f>
        <v>0</v>
      </c>
      <c r="JJS27" s="700">
        <f>-IF(JJS11=1900,0,Capex!JJS322)</f>
        <v>0</v>
      </c>
      <c r="JJT27" s="700">
        <f>-IF(JJT11=1900,0,Capex!JJT322)</f>
        <v>0</v>
      </c>
      <c r="JJU27" s="700">
        <f>-IF(JJU11=1900,0,Capex!JJU322)</f>
        <v>0</v>
      </c>
      <c r="JJV27" s="700">
        <f>-IF(JJV11=1900,0,Capex!JJV322)</f>
        <v>0</v>
      </c>
      <c r="JJW27" s="700">
        <f>-IF(JJW11=1900,0,Capex!JJW322)</f>
        <v>0</v>
      </c>
      <c r="JJX27" s="700">
        <f>-IF(JJX11=1900,0,Capex!JJX322)</f>
        <v>0</v>
      </c>
      <c r="JJY27" s="700">
        <f>-IF(JJY11=1900,0,Capex!JJY322)</f>
        <v>0</v>
      </c>
      <c r="JJZ27" s="700">
        <f>-IF(JJZ11=1900,0,Capex!JJZ322)</f>
        <v>0</v>
      </c>
      <c r="JKA27" s="700">
        <f>-IF(JKA11=1900,0,Capex!JKA322)</f>
        <v>0</v>
      </c>
      <c r="JKB27" s="700">
        <f>-IF(JKB11=1900,0,Capex!JKB322)</f>
        <v>0</v>
      </c>
      <c r="JKC27" s="700">
        <f>-IF(JKC11=1900,0,Capex!JKC322)</f>
        <v>0</v>
      </c>
      <c r="JKD27" s="700">
        <f>-IF(JKD11=1900,0,Capex!JKD322)</f>
        <v>0</v>
      </c>
      <c r="JKE27" s="700">
        <f>-IF(JKE11=1900,0,Capex!JKE322)</f>
        <v>0</v>
      </c>
      <c r="JKF27" s="700">
        <f>-IF(JKF11=1900,0,Capex!JKF322)</f>
        <v>0</v>
      </c>
      <c r="JKG27" s="700">
        <f>-IF(JKG11=1900,0,Capex!JKG322)</f>
        <v>0</v>
      </c>
      <c r="JKH27" s="700">
        <f>-IF(JKH11=1900,0,Capex!JKH322)</f>
        <v>0</v>
      </c>
      <c r="JKI27" s="700">
        <f>-IF(JKI11=1900,0,Capex!JKI322)</f>
        <v>0</v>
      </c>
      <c r="JKJ27" s="700">
        <f>-IF(JKJ11=1900,0,Capex!JKJ322)</f>
        <v>0</v>
      </c>
      <c r="JKK27" s="700">
        <f>-IF(JKK11=1900,0,Capex!JKK322)</f>
        <v>0</v>
      </c>
      <c r="JKL27" s="700">
        <f>-IF(JKL11=1900,0,Capex!JKL322)</f>
        <v>0</v>
      </c>
      <c r="JKM27" s="700">
        <f>-IF(JKM11=1900,0,Capex!JKM322)</f>
        <v>0</v>
      </c>
      <c r="JKN27" s="700">
        <f>-IF(JKN11=1900,0,Capex!JKN322)</f>
        <v>0</v>
      </c>
      <c r="JKO27" s="700">
        <f>-IF(JKO11=1900,0,Capex!JKO322)</f>
        <v>0</v>
      </c>
      <c r="JKP27" s="700">
        <f>-IF(JKP11=1900,0,Capex!JKP322)</f>
        <v>0</v>
      </c>
      <c r="JKQ27" s="700">
        <f>-IF(JKQ11=1900,0,Capex!JKQ322)</f>
        <v>0</v>
      </c>
      <c r="JKR27" s="700">
        <f>-IF(JKR11=1900,0,Capex!JKR322)</f>
        <v>0</v>
      </c>
      <c r="JKS27" s="700">
        <f>-IF(JKS11=1900,0,Capex!JKS322)</f>
        <v>0</v>
      </c>
      <c r="JKT27" s="700">
        <f>-IF(JKT11=1900,0,Capex!JKT322)</f>
        <v>0</v>
      </c>
      <c r="JKU27" s="700">
        <f>-IF(JKU11=1900,0,Capex!JKU322)</f>
        <v>0</v>
      </c>
      <c r="JKV27" s="700">
        <f>-IF(JKV11=1900,0,Capex!JKV322)</f>
        <v>0</v>
      </c>
      <c r="JKW27" s="700">
        <f>-IF(JKW11=1900,0,Capex!JKW322)</f>
        <v>0</v>
      </c>
      <c r="JKX27" s="700">
        <f>-IF(JKX11=1900,0,Capex!JKX322)</f>
        <v>0</v>
      </c>
      <c r="JKY27" s="700">
        <f>-IF(JKY11=1900,0,Capex!JKY322)</f>
        <v>0</v>
      </c>
      <c r="JKZ27" s="700">
        <f>-IF(JKZ11=1900,0,Capex!JKZ322)</f>
        <v>0</v>
      </c>
      <c r="JLA27" s="700">
        <f>-IF(JLA11=1900,0,Capex!JLA322)</f>
        <v>0</v>
      </c>
      <c r="JLB27" s="700">
        <f>-IF(JLB11=1900,0,Capex!JLB322)</f>
        <v>0</v>
      </c>
      <c r="JLC27" s="700">
        <f>-IF(JLC11=1900,0,Capex!JLC322)</f>
        <v>0</v>
      </c>
      <c r="JLD27" s="700">
        <f>-IF(JLD11=1900,0,Capex!JLD322)</f>
        <v>0</v>
      </c>
      <c r="JLE27" s="700">
        <f>-IF(JLE11=1900,0,Capex!JLE322)</f>
        <v>0</v>
      </c>
      <c r="JLF27" s="700">
        <f>-IF(JLF11=1900,0,Capex!JLF322)</f>
        <v>0</v>
      </c>
      <c r="JLG27" s="700">
        <f>-IF(JLG11=1900,0,Capex!JLG322)</f>
        <v>0</v>
      </c>
      <c r="JLH27" s="700">
        <f>-IF(JLH11=1900,0,Capex!JLH322)</f>
        <v>0</v>
      </c>
      <c r="JLI27" s="700">
        <f>-IF(JLI11=1900,0,Capex!JLI322)</f>
        <v>0</v>
      </c>
      <c r="JLJ27" s="700">
        <f>-IF(JLJ11=1900,0,Capex!JLJ322)</f>
        <v>0</v>
      </c>
      <c r="JLK27" s="700">
        <f>-IF(JLK11=1900,0,Capex!JLK322)</f>
        <v>0</v>
      </c>
      <c r="JLL27" s="700">
        <f>-IF(JLL11=1900,0,Capex!JLL322)</f>
        <v>0</v>
      </c>
      <c r="JLM27" s="700">
        <f>-IF(JLM11=1900,0,Capex!JLM322)</f>
        <v>0</v>
      </c>
      <c r="JLN27" s="700">
        <f>-IF(JLN11=1900,0,Capex!JLN322)</f>
        <v>0</v>
      </c>
      <c r="JLO27" s="700">
        <f>-IF(JLO11=1900,0,Capex!JLO322)</f>
        <v>0</v>
      </c>
      <c r="JLP27" s="700">
        <f>-IF(JLP11=1900,0,Capex!JLP322)</f>
        <v>0</v>
      </c>
      <c r="JLQ27" s="700">
        <f>-IF(JLQ11=1900,0,Capex!JLQ322)</f>
        <v>0</v>
      </c>
      <c r="JLR27" s="700">
        <f>-IF(JLR11=1900,0,Capex!JLR322)</f>
        <v>0</v>
      </c>
      <c r="JLS27" s="700">
        <f>-IF(JLS11=1900,0,Capex!JLS322)</f>
        <v>0</v>
      </c>
      <c r="JLT27" s="700">
        <f>-IF(JLT11=1900,0,Capex!JLT322)</f>
        <v>0</v>
      </c>
      <c r="JLU27" s="700">
        <f>-IF(JLU11=1900,0,Capex!JLU322)</f>
        <v>0</v>
      </c>
      <c r="JLV27" s="700">
        <f>-IF(JLV11=1900,0,Capex!JLV322)</f>
        <v>0</v>
      </c>
      <c r="JLW27" s="700">
        <f>-IF(JLW11=1900,0,Capex!JLW322)</f>
        <v>0</v>
      </c>
      <c r="JLX27" s="700">
        <f>-IF(JLX11=1900,0,Capex!JLX322)</f>
        <v>0</v>
      </c>
      <c r="JLY27" s="700">
        <f>-IF(JLY11=1900,0,Capex!JLY322)</f>
        <v>0</v>
      </c>
      <c r="JLZ27" s="700">
        <f>-IF(JLZ11=1900,0,Capex!JLZ322)</f>
        <v>0</v>
      </c>
      <c r="JMA27" s="700">
        <f>-IF(JMA11=1900,0,Capex!JMA322)</f>
        <v>0</v>
      </c>
      <c r="JMB27" s="700">
        <f>-IF(JMB11=1900,0,Capex!JMB322)</f>
        <v>0</v>
      </c>
      <c r="JMC27" s="700">
        <f>-IF(JMC11=1900,0,Capex!JMC322)</f>
        <v>0</v>
      </c>
      <c r="JMD27" s="700">
        <f>-IF(JMD11=1900,0,Capex!JMD322)</f>
        <v>0</v>
      </c>
      <c r="JME27" s="700">
        <f>-IF(JME11=1900,0,Capex!JME322)</f>
        <v>0</v>
      </c>
      <c r="JMF27" s="700">
        <f>-IF(JMF11=1900,0,Capex!JMF322)</f>
        <v>0</v>
      </c>
      <c r="JMG27" s="700">
        <f>-IF(JMG11=1900,0,Capex!JMG322)</f>
        <v>0</v>
      </c>
      <c r="JMH27" s="700">
        <f>-IF(JMH11=1900,0,Capex!JMH322)</f>
        <v>0</v>
      </c>
      <c r="JMI27" s="700">
        <f>-IF(JMI11=1900,0,Capex!JMI322)</f>
        <v>0</v>
      </c>
      <c r="JMJ27" s="700">
        <f>-IF(JMJ11=1900,0,Capex!JMJ322)</f>
        <v>0</v>
      </c>
      <c r="JMK27" s="700">
        <f>-IF(JMK11=1900,0,Capex!JMK322)</f>
        <v>0</v>
      </c>
      <c r="JML27" s="700">
        <f>-IF(JML11=1900,0,Capex!JML322)</f>
        <v>0</v>
      </c>
      <c r="JMM27" s="700">
        <f>-IF(JMM11=1900,0,Capex!JMM322)</f>
        <v>0</v>
      </c>
      <c r="JMN27" s="700">
        <f>-IF(JMN11=1900,0,Capex!JMN322)</f>
        <v>0</v>
      </c>
      <c r="JMO27" s="700">
        <f>-IF(JMO11=1900,0,Capex!JMO322)</f>
        <v>0</v>
      </c>
      <c r="JMP27" s="700">
        <f>-IF(JMP11=1900,0,Capex!JMP322)</f>
        <v>0</v>
      </c>
      <c r="JMQ27" s="700">
        <f>-IF(JMQ11=1900,0,Capex!JMQ322)</f>
        <v>0</v>
      </c>
      <c r="JMR27" s="700">
        <f>-IF(JMR11=1900,0,Capex!JMR322)</f>
        <v>0</v>
      </c>
      <c r="JMS27" s="700">
        <f>-IF(JMS11=1900,0,Capex!JMS322)</f>
        <v>0</v>
      </c>
      <c r="JMT27" s="700">
        <f>-IF(JMT11=1900,0,Capex!JMT322)</f>
        <v>0</v>
      </c>
      <c r="JMU27" s="700">
        <f>-IF(JMU11=1900,0,Capex!JMU322)</f>
        <v>0</v>
      </c>
      <c r="JMV27" s="700">
        <f>-IF(JMV11=1900,0,Capex!JMV322)</f>
        <v>0</v>
      </c>
      <c r="JMW27" s="700">
        <f>-IF(JMW11=1900,0,Capex!JMW322)</f>
        <v>0</v>
      </c>
      <c r="JMX27" s="700">
        <f>-IF(JMX11=1900,0,Capex!JMX322)</f>
        <v>0</v>
      </c>
      <c r="JMY27" s="700">
        <f>-IF(JMY11=1900,0,Capex!JMY322)</f>
        <v>0</v>
      </c>
      <c r="JMZ27" s="700">
        <f>-IF(JMZ11=1900,0,Capex!JMZ322)</f>
        <v>0</v>
      </c>
      <c r="JNA27" s="700">
        <f>-IF(JNA11=1900,0,Capex!JNA322)</f>
        <v>0</v>
      </c>
      <c r="JNB27" s="700">
        <f>-IF(JNB11=1900,0,Capex!JNB322)</f>
        <v>0</v>
      </c>
      <c r="JNC27" s="700">
        <f>-IF(JNC11=1900,0,Capex!JNC322)</f>
        <v>0</v>
      </c>
      <c r="JND27" s="700">
        <f>-IF(JND11=1900,0,Capex!JND322)</f>
        <v>0</v>
      </c>
      <c r="JNE27" s="700">
        <f>-IF(JNE11=1900,0,Capex!JNE322)</f>
        <v>0</v>
      </c>
      <c r="JNF27" s="700">
        <f>-IF(JNF11=1900,0,Capex!JNF322)</f>
        <v>0</v>
      </c>
      <c r="JNG27" s="700">
        <f>-IF(JNG11=1900,0,Capex!JNG322)</f>
        <v>0</v>
      </c>
      <c r="JNH27" s="700">
        <f>-IF(JNH11=1900,0,Capex!JNH322)</f>
        <v>0</v>
      </c>
      <c r="JNI27" s="700">
        <f>-IF(JNI11=1900,0,Capex!JNI322)</f>
        <v>0</v>
      </c>
      <c r="JNJ27" s="700">
        <f>-IF(JNJ11=1900,0,Capex!JNJ322)</f>
        <v>0</v>
      </c>
      <c r="JNK27" s="700">
        <f>-IF(JNK11=1900,0,Capex!JNK322)</f>
        <v>0</v>
      </c>
      <c r="JNL27" s="700">
        <f>-IF(JNL11=1900,0,Capex!JNL322)</f>
        <v>0</v>
      </c>
      <c r="JNM27" s="700">
        <f>-IF(JNM11=1900,0,Capex!JNM322)</f>
        <v>0</v>
      </c>
      <c r="JNN27" s="700">
        <f>-IF(JNN11=1900,0,Capex!JNN322)</f>
        <v>0</v>
      </c>
      <c r="JNO27" s="700">
        <f>-IF(JNO11=1900,0,Capex!JNO322)</f>
        <v>0</v>
      </c>
      <c r="JNP27" s="700">
        <f>-IF(JNP11=1900,0,Capex!JNP322)</f>
        <v>0</v>
      </c>
      <c r="JNQ27" s="700">
        <f>-IF(JNQ11=1900,0,Capex!JNQ322)</f>
        <v>0</v>
      </c>
      <c r="JNR27" s="700">
        <f>-IF(JNR11=1900,0,Capex!JNR322)</f>
        <v>0</v>
      </c>
      <c r="JNS27" s="700">
        <f>-IF(JNS11=1900,0,Capex!JNS322)</f>
        <v>0</v>
      </c>
      <c r="JNT27" s="700">
        <f>-IF(JNT11=1900,0,Capex!JNT322)</f>
        <v>0</v>
      </c>
      <c r="JNU27" s="700">
        <f>-IF(JNU11=1900,0,Capex!JNU322)</f>
        <v>0</v>
      </c>
      <c r="JNV27" s="700">
        <f>-IF(JNV11=1900,0,Capex!JNV322)</f>
        <v>0</v>
      </c>
      <c r="JNW27" s="700">
        <f>-IF(JNW11=1900,0,Capex!JNW322)</f>
        <v>0</v>
      </c>
      <c r="JNX27" s="700">
        <f>-IF(JNX11=1900,0,Capex!JNX322)</f>
        <v>0</v>
      </c>
      <c r="JNY27" s="700">
        <f>-IF(JNY11=1900,0,Capex!JNY322)</f>
        <v>0</v>
      </c>
      <c r="JNZ27" s="700">
        <f>-IF(JNZ11=1900,0,Capex!JNZ322)</f>
        <v>0</v>
      </c>
      <c r="JOA27" s="700">
        <f>-IF(JOA11=1900,0,Capex!JOA322)</f>
        <v>0</v>
      </c>
      <c r="JOB27" s="700">
        <f>-IF(JOB11=1900,0,Capex!JOB322)</f>
        <v>0</v>
      </c>
      <c r="JOC27" s="700">
        <f>-IF(JOC11=1900,0,Capex!JOC322)</f>
        <v>0</v>
      </c>
      <c r="JOD27" s="700">
        <f>-IF(JOD11=1900,0,Capex!JOD322)</f>
        <v>0</v>
      </c>
      <c r="JOE27" s="700">
        <f>-IF(JOE11=1900,0,Capex!JOE322)</f>
        <v>0</v>
      </c>
      <c r="JOF27" s="700">
        <f>-IF(JOF11=1900,0,Capex!JOF322)</f>
        <v>0</v>
      </c>
      <c r="JOG27" s="700">
        <f>-IF(JOG11=1900,0,Capex!JOG322)</f>
        <v>0</v>
      </c>
      <c r="JOH27" s="700">
        <f>-IF(JOH11=1900,0,Capex!JOH322)</f>
        <v>0</v>
      </c>
      <c r="JOI27" s="700">
        <f>-IF(JOI11=1900,0,Capex!JOI322)</f>
        <v>0</v>
      </c>
      <c r="JOJ27" s="700">
        <f>-IF(JOJ11=1900,0,Capex!JOJ322)</f>
        <v>0</v>
      </c>
      <c r="JOK27" s="700">
        <f>-IF(JOK11=1900,0,Capex!JOK322)</f>
        <v>0</v>
      </c>
      <c r="JOL27" s="700">
        <f>-IF(JOL11=1900,0,Capex!JOL322)</f>
        <v>0</v>
      </c>
      <c r="JOM27" s="700">
        <f>-IF(JOM11=1900,0,Capex!JOM322)</f>
        <v>0</v>
      </c>
      <c r="JON27" s="700">
        <f>-IF(JON11=1900,0,Capex!JON322)</f>
        <v>0</v>
      </c>
      <c r="JOO27" s="700">
        <f>-IF(JOO11=1900,0,Capex!JOO322)</f>
        <v>0</v>
      </c>
      <c r="JOP27" s="700">
        <f>-IF(JOP11=1900,0,Capex!JOP322)</f>
        <v>0</v>
      </c>
      <c r="JOQ27" s="700">
        <f>-IF(JOQ11=1900,0,Capex!JOQ322)</f>
        <v>0</v>
      </c>
      <c r="JOR27" s="700">
        <f>-IF(JOR11=1900,0,Capex!JOR322)</f>
        <v>0</v>
      </c>
      <c r="JOS27" s="700">
        <f>-IF(JOS11=1900,0,Capex!JOS322)</f>
        <v>0</v>
      </c>
      <c r="JOT27" s="700">
        <f>-IF(JOT11=1900,0,Capex!JOT322)</f>
        <v>0</v>
      </c>
      <c r="JOU27" s="700">
        <f>-IF(JOU11=1900,0,Capex!JOU322)</f>
        <v>0</v>
      </c>
      <c r="JOV27" s="700">
        <f>-IF(JOV11=1900,0,Capex!JOV322)</f>
        <v>0</v>
      </c>
      <c r="JOW27" s="700">
        <f>-IF(JOW11=1900,0,Capex!JOW322)</f>
        <v>0</v>
      </c>
      <c r="JOX27" s="700">
        <f>-IF(JOX11=1900,0,Capex!JOX322)</f>
        <v>0</v>
      </c>
      <c r="JOY27" s="700">
        <f>-IF(JOY11=1900,0,Capex!JOY322)</f>
        <v>0</v>
      </c>
      <c r="JOZ27" s="700">
        <f>-IF(JOZ11=1900,0,Capex!JOZ322)</f>
        <v>0</v>
      </c>
      <c r="JPA27" s="700">
        <f>-IF(JPA11=1900,0,Capex!JPA322)</f>
        <v>0</v>
      </c>
      <c r="JPB27" s="700">
        <f>-IF(JPB11=1900,0,Capex!JPB322)</f>
        <v>0</v>
      </c>
      <c r="JPC27" s="700">
        <f>-IF(JPC11=1900,0,Capex!JPC322)</f>
        <v>0</v>
      </c>
      <c r="JPD27" s="700">
        <f>-IF(JPD11=1900,0,Capex!JPD322)</f>
        <v>0</v>
      </c>
      <c r="JPE27" s="700">
        <f>-IF(JPE11=1900,0,Capex!JPE322)</f>
        <v>0</v>
      </c>
      <c r="JPF27" s="700">
        <f>-IF(JPF11=1900,0,Capex!JPF322)</f>
        <v>0</v>
      </c>
      <c r="JPG27" s="700">
        <f>-IF(JPG11=1900,0,Capex!JPG322)</f>
        <v>0</v>
      </c>
      <c r="JPH27" s="700">
        <f>-IF(JPH11=1900,0,Capex!JPH322)</f>
        <v>0</v>
      </c>
      <c r="JPI27" s="700">
        <f>-IF(JPI11=1900,0,Capex!JPI322)</f>
        <v>0</v>
      </c>
      <c r="JPJ27" s="700">
        <f>-IF(JPJ11=1900,0,Capex!JPJ322)</f>
        <v>0</v>
      </c>
      <c r="JPK27" s="700">
        <f>-IF(JPK11=1900,0,Capex!JPK322)</f>
        <v>0</v>
      </c>
      <c r="JPL27" s="700">
        <f>-IF(JPL11=1900,0,Capex!JPL322)</f>
        <v>0</v>
      </c>
      <c r="JPM27" s="700">
        <f>-IF(JPM11=1900,0,Capex!JPM322)</f>
        <v>0</v>
      </c>
      <c r="JPN27" s="700">
        <f>-IF(JPN11=1900,0,Capex!JPN322)</f>
        <v>0</v>
      </c>
      <c r="JPO27" s="700">
        <f>-IF(JPO11=1900,0,Capex!JPO322)</f>
        <v>0</v>
      </c>
      <c r="JPP27" s="700">
        <f>-IF(JPP11=1900,0,Capex!JPP322)</f>
        <v>0</v>
      </c>
      <c r="JPQ27" s="700">
        <f>-IF(JPQ11=1900,0,Capex!JPQ322)</f>
        <v>0</v>
      </c>
      <c r="JPR27" s="700">
        <f>-IF(JPR11=1900,0,Capex!JPR322)</f>
        <v>0</v>
      </c>
      <c r="JPS27" s="700">
        <f>-IF(JPS11=1900,0,Capex!JPS322)</f>
        <v>0</v>
      </c>
      <c r="JPT27" s="700">
        <f>-IF(JPT11=1900,0,Capex!JPT322)</f>
        <v>0</v>
      </c>
      <c r="JPU27" s="700">
        <f>-IF(JPU11=1900,0,Capex!JPU322)</f>
        <v>0</v>
      </c>
      <c r="JPV27" s="700">
        <f>-IF(JPV11=1900,0,Capex!JPV322)</f>
        <v>0</v>
      </c>
      <c r="JPW27" s="700">
        <f>-IF(JPW11=1900,0,Capex!JPW322)</f>
        <v>0</v>
      </c>
      <c r="JPX27" s="700">
        <f>-IF(JPX11=1900,0,Capex!JPX322)</f>
        <v>0</v>
      </c>
      <c r="JPY27" s="700">
        <f>-IF(JPY11=1900,0,Capex!JPY322)</f>
        <v>0</v>
      </c>
      <c r="JPZ27" s="700">
        <f>-IF(JPZ11=1900,0,Capex!JPZ322)</f>
        <v>0</v>
      </c>
      <c r="JQA27" s="700">
        <f>-IF(JQA11=1900,0,Capex!JQA322)</f>
        <v>0</v>
      </c>
      <c r="JQB27" s="700">
        <f>-IF(JQB11=1900,0,Capex!JQB322)</f>
        <v>0</v>
      </c>
      <c r="JQC27" s="700">
        <f>-IF(JQC11=1900,0,Capex!JQC322)</f>
        <v>0</v>
      </c>
      <c r="JQD27" s="700">
        <f>-IF(JQD11=1900,0,Capex!JQD322)</f>
        <v>0</v>
      </c>
      <c r="JQE27" s="700">
        <f>-IF(JQE11=1900,0,Capex!JQE322)</f>
        <v>0</v>
      </c>
      <c r="JQF27" s="700">
        <f>-IF(JQF11=1900,0,Capex!JQF322)</f>
        <v>0</v>
      </c>
      <c r="JQG27" s="700">
        <f>-IF(JQG11=1900,0,Capex!JQG322)</f>
        <v>0</v>
      </c>
      <c r="JQH27" s="700">
        <f>-IF(JQH11=1900,0,Capex!JQH322)</f>
        <v>0</v>
      </c>
      <c r="JQI27" s="700">
        <f>-IF(JQI11=1900,0,Capex!JQI322)</f>
        <v>0</v>
      </c>
      <c r="JQJ27" s="700">
        <f>-IF(JQJ11=1900,0,Capex!JQJ322)</f>
        <v>0</v>
      </c>
      <c r="JQK27" s="700">
        <f>-IF(JQK11=1900,0,Capex!JQK322)</f>
        <v>0</v>
      </c>
      <c r="JQL27" s="700">
        <f>-IF(JQL11=1900,0,Capex!JQL322)</f>
        <v>0</v>
      </c>
      <c r="JQM27" s="700">
        <f>-IF(JQM11=1900,0,Capex!JQM322)</f>
        <v>0</v>
      </c>
      <c r="JQN27" s="700">
        <f>-IF(JQN11=1900,0,Capex!JQN322)</f>
        <v>0</v>
      </c>
      <c r="JQO27" s="700">
        <f>-IF(JQO11=1900,0,Capex!JQO322)</f>
        <v>0</v>
      </c>
      <c r="JQP27" s="700">
        <f>-IF(JQP11=1900,0,Capex!JQP322)</f>
        <v>0</v>
      </c>
      <c r="JQQ27" s="700">
        <f>-IF(JQQ11=1900,0,Capex!JQQ322)</f>
        <v>0</v>
      </c>
      <c r="JQR27" s="700">
        <f>-IF(JQR11=1900,0,Capex!JQR322)</f>
        <v>0</v>
      </c>
      <c r="JQS27" s="700">
        <f>-IF(JQS11=1900,0,Capex!JQS322)</f>
        <v>0</v>
      </c>
      <c r="JQT27" s="700">
        <f>-IF(JQT11=1900,0,Capex!JQT322)</f>
        <v>0</v>
      </c>
      <c r="JQU27" s="700">
        <f>-IF(JQU11=1900,0,Capex!JQU322)</f>
        <v>0</v>
      </c>
      <c r="JQV27" s="700">
        <f>-IF(JQV11=1900,0,Capex!JQV322)</f>
        <v>0</v>
      </c>
      <c r="JQW27" s="700">
        <f>-IF(JQW11=1900,0,Capex!JQW322)</f>
        <v>0</v>
      </c>
      <c r="JQX27" s="700">
        <f>-IF(JQX11=1900,0,Capex!JQX322)</f>
        <v>0</v>
      </c>
      <c r="JQY27" s="700">
        <f>-IF(JQY11=1900,0,Capex!JQY322)</f>
        <v>0</v>
      </c>
      <c r="JQZ27" s="700">
        <f>-IF(JQZ11=1900,0,Capex!JQZ322)</f>
        <v>0</v>
      </c>
      <c r="JRA27" s="700">
        <f>-IF(JRA11=1900,0,Capex!JRA322)</f>
        <v>0</v>
      </c>
      <c r="JRB27" s="700">
        <f>-IF(JRB11=1900,0,Capex!JRB322)</f>
        <v>0</v>
      </c>
      <c r="JRC27" s="700">
        <f>-IF(JRC11=1900,0,Capex!JRC322)</f>
        <v>0</v>
      </c>
      <c r="JRD27" s="700">
        <f>-IF(JRD11=1900,0,Capex!JRD322)</f>
        <v>0</v>
      </c>
      <c r="JRE27" s="700">
        <f>-IF(JRE11=1900,0,Capex!JRE322)</f>
        <v>0</v>
      </c>
      <c r="JRF27" s="700">
        <f>-IF(JRF11=1900,0,Capex!JRF322)</f>
        <v>0</v>
      </c>
      <c r="JRG27" s="700">
        <f>-IF(JRG11=1900,0,Capex!JRG322)</f>
        <v>0</v>
      </c>
      <c r="JRH27" s="700">
        <f>-IF(JRH11=1900,0,Capex!JRH322)</f>
        <v>0</v>
      </c>
      <c r="JRI27" s="700">
        <f>-IF(JRI11=1900,0,Capex!JRI322)</f>
        <v>0</v>
      </c>
      <c r="JRJ27" s="700">
        <f>-IF(JRJ11=1900,0,Capex!JRJ322)</f>
        <v>0</v>
      </c>
      <c r="JRK27" s="700">
        <f>-IF(JRK11=1900,0,Capex!JRK322)</f>
        <v>0</v>
      </c>
      <c r="JRL27" s="700">
        <f>-IF(JRL11=1900,0,Capex!JRL322)</f>
        <v>0</v>
      </c>
      <c r="JRM27" s="700">
        <f>-IF(JRM11=1900,0,Capex!JRM322)</f>
        <v>0</v>
      </c>
      <c r="JRN27" s="700">
        <f>-IF(JRN11=1900,0,Capex!JRN322)</f>
        <v>0</v>
      </c>
      <c r="JRO27" s="700">
        <f>-IF(JRO11=1900,0,Capex!JRO322)</f>
        <v>0</v>
      </c>
      <c r="JRP27" s="700">
        <f>-IF(JRP11=1900,0,Capex!JRP322)</f>
        <v>0</v>
      </c>
      <c r="JRQ27" s="700">
        <f>-IF(JRQ11=1900,0,Capex!JRQ322)</f>
        <v>0</v>
      </c>
      <c r="JRR27" s="700">
        <f>-IF(JRR11=1900,0,Capex!JRR322)</f>
        <v>0</v>
      </c>
      <c r="JRS27" s="700">
        <f>-IF(JRS11=1900,0,Capex!JRS322)</f>
        <v>0</v>
      </c>
      <c r="JRT27" s="700">
        <f>-IF(JRT11=1900,0,Capex!JRT322)</f>
        <v>0</v>
      </c>
      <c r="JRU27" s="700">
        <f>-IF(JRU11=1900,0,Capex!JRU322)</f>
        <v>0</v>
      </c>
      <c r="JRV27" s="700">
        <f>-IF(JRV11=1900,0,Capex!JRV322)</f>
        <v>0</v>
      </c>
      <c r="JRW27" s="700">
        <f>-IF(JRW11=1900,0,Capex!JRW322)</f>
        <v>0</v>
      </c>
      <c r="JRX27" s="700">
        <f>-IF(JRX11=1900,0,Capex!JRX322)</f>
        <v>0</v>
      </c>
      <c r="JRY27" s="700">
        <f>-IF(JRY11=1900,0,Capex!JRY322)</f>
        <v>0</v>
      </c>
      <c r="JRZ27" s="700">
        <f>-IF(JRZ11=1900,0,Capex!JRZ322)</f>
        <v>0</v>
      </c>
      <c r="JSA27" s="700">
        <f>-IF(JSA11=1900,0,Capex!JSA322)</f>
        <v>0</v>
      </c>
      <c r="JSB27" s="700">
        <f>-IF(JSB11=1900,0,Capex!JSB322)</f>
        <v>0</v>
      </c>
      <c r="JSC27" s="700">
        <f>-IF(JSC11=1900,0,Capex!JSC322)</f>
        <v>0</v>
      </c>
      <c r="JSD27" s="700">
        <f>-IF(JSD11=1900,0,Capex!JSD322)</f>
        <v>0</v>
      </c>
      <c r="JSE27" s="700">
        <f>-IF(JSE11=1900,0,Capex!JSE322)</f>
        <v>0</v>
      </c>
      <c r="JSF27" s="700">
        <f>-IF(JSF11=1900,0,Capex!JSF322)</f>
        <v>0</v>
      </c>
      <c r="JSG27" s="700">
        <f>-IF(JSG11=1900,0,Capex!JSG322)</f>
        <v>0</v>
      </c>
      <c r="JSH27" s="700">
        <f>-IF(JSH11=1900,0,Capex!JSH322)</f>
        <v>0</v>
      </c>
      <c r="JSI27" s="700">
        <f>-IF(JSI11=1900,0,Capex!JSI322)</f>
        <v>0</v>
      </c>
      <c r="JSJ27" s="700">
        <f>-IF(JSJ11=1900,0,Capex!JSJ322)</f>
        <v>0</v>
      </c>
      <c r="JSK27" s="700">
        <f>-IF(JSK11=1900,0,Capex!JSK322)</f>
        <v>0</v>
      </c>
      <c r="JSL27" s="700">
        <f>-IF(JSL11=1900,0,Capex!JSL322)</f>
        <v>0</v>
      </c>
      <c r="JSM27" s="700">
        <f>-IF(JSM11=1900,0,Capex!JSM322)</f>
        <v>0</v>
      </c>
      <c r="JSN27" s="700">
        <f>-IF(JSN11=1900,0,Capex!JSN322)</f>
        <v>0</v>
      </c>
      <c r="JSO27" s="700">
        <f>-IF(JSO11=1900,0,Capex!JSO322)</f>
        <v>0</v>
      </c>
      <c r="JSP27" s="700">
        <f>-IF(JSP11=1900,0,Capex!JSP322)</f>
        <v>0</v>
      </c>
      <c r="JSQ27" s="700">
        <f>-IF(JSQ11=1900,0,Capex!JSQ322)</f>
        <v>0</v>
      </c>
      <c r="JSR27" s="700">
        <f>-IF(JSR11=1900,0,Capex!JSR322)</f>
        <v>0</v>
      </c>
      <c r="JSS27" s="700">
        <f>-IF(JSS11=1900,0,Capex!JSS322)</f>
        <v>0</v>
      </c>
      <c r="JST27" s="700">
        <f>-IF(JST11=1900,0,Capex!JST322)</f>
        <v>0</v>
      </c>
      <c r="JSU27" s="700">
        <f>-IF(JSU11=1900,0,Capex!JSU322)</f>
        <v>0</v>
      </c>
      <c r="JSV27" s="700">
        <f>-IF(JSV11=1900,0,Capex!JSV322)</f>
        <v>0</v>
      </c>
      <c r="JSW27" s="700">
        <f>-IF(JSW11=1900,0,Capex!JSW322)</f>
        <v>0</v>
      </c>
      <c r="JSX27" s="700">
        <f>-IF(JSX11=1900,0,Capex!JSX322)</f>
        <v>0</v>
      </c>
      <c r="JSY27" s="700">
        <f>-IF(JSY11=1900,0,Capex!JSY322)</f>
        <v>0</v>
      </c>
      <c r="JSZ27" s="700">
        <f>-IF(JSZ11=1900,0,Capex!JSZ322)</f>
        <v>0</v>
      </c>
      <c r="JTA27" s="700">
        <f>-IF(JTA11=1900,0,Capex!JTA322)</f>
        <v>0</v>
      </c>
      <c r="JTB27" s="700">
        <f>-IF(JTB11=1900,0,Capex!JTB322)</f>
        <v>0</v>
      </c>
      <c r="JTC27" s="700">
        <f>-IF(JTC11=1900,0,Capex!JTC322)</f>
        <v>0</v>
      </c>
      <c r="JTD27" s="700">
        <f>-IF(JTD11=1900,0,Capex!JTD322)</f>
        <v>0</v>
      </c>
      <c r="JTE27" s="700">
        <f>-IF(JTE11=1900,0,Capex!JTE322)</f>
        <v>0</v>
      </c>
      <c r="JTF27" s="700">
        <f>-IF(JTF11=1900,0,Capex!JTF322)</f>
        <v>0</v>
      </c>
      <c r="JTG27" s="700">
        <f>-IF(JTG11=1900,0,Capex!JTG322)</f>
        <v>0</v>
      </c>
      <c r="JTH27" s="700">
        <f>-IF(JTH11=1900,0,Capex!JTH322)</f>
        <v>0</v>
      </c>
      <c r="JTI27" s="700">
        <f>-IF(JTI11=1900,0,Capex!JTI322)</f>
        <v>0</v>
      </c>
      <c r="JTJ27" s="700">
        <f>-IF(JTJ11=1900,0,Capex!JTJ322)</f>
        <v>0</v>
      </c>
      <c r="JTK27" s="700">
        <f>-IF(JTK11=1900,0,Capex!JTK322)</f>
        <v>0</v>
      </c>
      <c r="JTL27" s="700">
        <f>-IF(JTL11=1900,0,Capex!JTL322)</f>
        <v>0</v>
      </c>
      <c r="JTM27" s="700">
        <f>-IF(JTM11=1900,0,Capex!JTM322)</f>
        <v>0</v>
      </c>
      <c r="JTN27" s="700">
        <f>-IF(JTN11=1900,0,Capex!JTN322)</f>
        <v>0</v>
      </c>
      <c r="JTO27" s="700">
        <f>-IF(JTO11=1900,0,Capex!JTO322)</f>
        <v>0</v>
      </c>
      <c r="JTP27" s="700">
        <f>-IF(JTP11=1900,0,Capex!JTP322)</f>
        <v>0</v>
      </c>
      <c r="JTQ27" s="700">
        <f>-IF(JTQ11=1900,0,Capex!JTQ322)</f>
        <v>0</v>
      </c>
      <c r="JTR27" s="700">
        <f>-IF(JTR11=1900,0,Capex!JTR322)</f>
        <v>0</v>
      </c>
      <c r="JTS27" s="700">
        <f>-IF(JTS11=1900,0,Capex!JTS322)</f>
        <v>0</v>
      </c>
      <c r="JTT27" s="700">
        <f>-IF(JTT11=1900,0,Capex!JTT322)</f>
        <v>0</v>
      </c>
      <c r="JTU27" s="700">
        <f>-IF(JTU11=1900,0,Capex!JTU322)</f>
        <v>0</v>
      </c>
      <c r="JTV27" s="700">
        <f>-IF(JTV11=1900,0,Capex!JTV322)</f>
        <v>0</v>
      </c>
      <c r="JTW27" s="700">
        <f>-IF(JTW11=1900,0,Capex!JTW322)</f>
        <v>0</v>
      </c>
      <c r="JTX27" s="700">
        <f>-IF(JTX11=1900,0,Capex!JTX322)</f>
        <v>0</v>
      </c>
      <c r="JTY27" s="700">
        <f>-IF(JTY11=1900,0,Capex!JTY322)</f>
        <v>0</v>
      </c>
      <c r="JTZ27" s="700">
        <f>-IF(JTZ11=1900,0,Capex!JTZ322)</f>
        <v>0</v>
      </c>
      <c r="JUA27" s="700">
        <f>-IF(JUA11=1900,0,Capex!JUA322)</f>
        <v>0</v>
      </c>
      <c r="JUB27" s="700">
        <f>-IF(JUB11=1900,0,Capex!JUB322)</f>
        <v>0</v>
      </c>
      <c r="JUC27" s="700">
        <f>-IF(JUC11=1900,0,Capex!JUC322)</f>
        <v>0</v>
      </c>
      <c r="JUD27" s="700">
        <f>-IF(JUD11=1900,0,Capex!JUD322)</f>
        <v>0</v>
      </c>
      <c r="JUE27" s="700">
        <f>-IF(JUE11=1900,0,Capex!JUE322)</f>
        <v>0</v>
      </c>
      <c r="JUF27" s="700">
        <f>-IF(JUF11=1900,0,Capex!JUF322)</f>
        <v>0</v>
      </c>
      <c r="JUG27" s="700">
        <f>-IF(JUG11=1900,0,Capex!JUG322)</f>
        <v>0</v>
      </c>
      <c r="JUH27" s="700">
        <f>-IF(JUH11=1900,0,Capex!JUH322)</f>
        <v>0</v>
      </c>
      <c r="JUI27" s="700">
        <f>-IF(JUI11=1900,0,Capex!JUI322)</f>
        <v>0</v>
      </c>
      <c r="JUJ27" s="700">
        <f>-IF(JUJ11=1900,0,Capex!JUJ322)</f>
        <v>0</v>
      </c>
      <c r="JUK27" s="700">
        <f>-IF(JUK11=1900,0,Capex!JUK322)</f>
        <v>0</v>
      </c>
      <c r="JUL27" s="700">
        <f>-IF(JUL11=1900,0,Capex!JUL322)</f>
        <v>0</v>
      </c>
      <c r="JUM27" s="700">
        <f>-IF(JUM11=1900,0,Capex!JUM322)</f>
        <v>0</v>
      </c>
      <c r="JUN27" s="700">
        <f>-IF(JUN11=1900,0,Capex!JUN322)</f>
        <v>0</v>
      </c>
      <c r="JUO27" s="700">
        <f>-IF(JUO11=1900,0,Capex!JUO322)</f>
        <v>0</v>
      </c>
      <c r="JUP27" s="700">
        <f>-IF(JUP11=1900,0,Capex!JUP322)</f>
        <v>0</v>
      </c>
      <c r="JUQ27" s="700">
        <f>-IF(JUQ11=1900,0,Capex!JUQ322)</f>
        <v>0</v>
      </c>
      <c r="JUR27" s="700">
        <f>-IF(JUR11=1900,0,Capex!JUR322)</f>
        <v>0</v>
      </c>
      <c r="JUS27" s="700">
        <f>-IF(JUS11=1900,0,Capex!JUS322)</f>
        <v>0</v>
      </c>
      <c r="JUT27" s="700">
        <f>-IF(JUT11=1900,0,Capex!JUT322)</f>
        <v>0</v>
      </c>
      <c r="JUU27" s="700">
        <f>-IF(JUU11=1900,0,Capex!JUU322)</f>
        <v>0</v>
      </c>
      <c r="JUV27" s="700">
        <f>-IF(JUV11=1900,0,Capex!JUV322)</f>
        <v>0</v>
      </c>
      <c r="JUW27" s="700">
        <f>-IF(JUW11=1900,0,Capex!JUW322)</f>
        <v>0</v>
      </c>
      <c r="JUX27" s="700">
        <f>-IF(JUX11=1900,0,Capex!JUX322)</f>
        <v>0</v>
      </c>
      <c r="JUY27" s="700">
        <f>-IF(JUY11=1900,0,Capex!JUY322)</f>
        <v>0</v>
      </c>
      <c r="JUZ27" s="700">
        <f>-IF(JUZ11=1900,0,Capex!JUZ322)</f>
        <v>0</v>
      </c>
      <c r="JVA27" s="700">
        <f>-IF(JVA11=1900,0,Capex!JVA322)</f>
        <v>0</v>
      </c>
      <c r="JVB27" s="700">
        <f>-IF(JVB11=1900,0,Capex!JVB322)</f>
        <v>0</v>
      </c>
      <c r="JVC27" s="700">
        <f>-IF(JVC11=1900,0,Capex!JVC322)</f>
        <v>0</v>
      </c>
      <c r="JVD27" s="700">
        <f>-IF(JVD11=1900,0,Capex!JVD322)</f>
        <v>0</v>
      </c>
      <c r="JVE27" s="700">
        <f>-IF(JVE11=1900,0,Capex!JVE322)</f>
        <v>0</v>
      </c>
      <c r="JVF27" s="700">
        <f>-IF(JVF11=1900,0,Capex!JVF322)</f>
        <v>0</v>
      </c>
      <c r="JVG27" s="700">
        <f>-IF(JVG11=1900,0,Capex!JVG322)</f>
        <v>0</v>
      </c>
      <c r="JVH27" s="700">
        <f>-IF(JVH11=1900,0,Capex!JVH322)</f>
        <v>0</v>
      </c>
      <c r="JVI27" s="700">
        <f>-IF(JVI11=1900,0,Capex!JVI322)</f>
        <v>0</v>
      </c>
      <c r="JVJ27" s="700">
        <f>-IF(JVJ11=1900,0,Capex!JVJ322)</f>
        <v>0</v>
      </c>
      <c r="JVK27" s="700">
        <f>-IF(JVK11=1900,0,Capex!JVK322)</f>
        <v>0</v>
      </c>
      <c r="JVL27" s="700">
        <f>-IF(JVL11=1900,0,Capex!JVL322)</f>
        <v>0</v>
      </c>
      <c r="JVM27" s="700">
        <f>-IF(JVM11=1900,0,Capex!JVM322)</f>
        <v>0</v>
      </c>
      <c r="JVN27" s="700">
        <f>-IF(JVN11=1900,0,Capex!JVN322)</f>
        <v>0</v>
      </c>
      <c r="JVO27" s="700">
        <f>-IF(JVO11=1900,0,Capex!JVO322)</f>
        <v>0</v>
      </c>
      <c r="JVP27" s="700">
        <f>-IF(JVP11=1900,0,Capex!JVP322)</f>
        <v>0</v>
      </c>
      <c r="JVQ27" s="700">
        <f>-IF(JVQ11=1900,0,Capex!JVQ322)</f>
        <v>0</v>
      </c>
      <c r="JVR27" s="700">
        <f>-IF(JVR11=1900,0,Capex!JVR322)</f>
        <v>0</v>
      </c>
      <c r="JVS27" s="700">
        <f>-IF(JVS11=1900,0,Capex!JVS322)</f>
        <v>0</v>
      </c>
      <c r="JVT27" s="700">
        <f>-IF(JVT11=1900,0,Capex!JVT322)</f>
        <v>0</v>
      </c>
      <c r="JVU27" s="700">
        <f>-IF(JVU11=1900,0,Capex!JVU322)</f>
        <v>0</v>
      </c>
      <c r="JVV27" s="700">
        <f>-IF(JVV11=1900,0,Capex!JVV322)</f>
        <v>0</v>
      </c>
      <c r="JVW27" s="700">
        <f>-IF(JVW11=1900,0,Capex!JVW322)</f>
        <v>0</v>
      </c>
      <c r="JVX27" s="700">
        <f>-IF(JVX11=1900,0,Capex!JVX322)</f>
        <v>0</v>
      </c>
      <c r="JVY27" s="700">
        <f>-IF(JVY11=1900,0,Capex!JVY322)</f>
        <v>0</v>
      </c>
      <c r="JVZ27" s="700">
        <f>-IF(JVZ11=1900,0,Capex!JVZ322)</f>
        <v>0</v>
      </c>
      <c r="JWA27" s="700">
        <f>-IF(JWA11=1900,0,Capex!JWA322)</f>
        <v>0</v>
      </c>
      <c r="JWB27" s="700">
        <f>-IF(JWB11=1900,0,Capex!JWB322)</f>
        <v>0</v>
      </c>
      <c r="JWC27" s="700">
        <f>-IF(JWC11=1900,0,Capex!JWC322)</f>
        <v>0</v>
      </c>
      <c r="JWD27" s="700">
        <f>-IF(JWD11=1900,0,Capex!JWD322)</f>
        <v>0</v>
      </c>
      <c r="JWE27" s="700">
        <f>-IF(JWE11=1900,0,Capex!JWE322)</f>
        <v>0</v>
      </c>
      <c r="JWF27" s="700">
        <f>-IF(JWF11=1900,0,Capex!JWF322)</f>
        <v>0</v>
      </c>
      <c r="JWG27" s="700">
        <f>-IF(JWG11=1900,0,Capex!JWG322)</f>
        <v>0</v>
      </c>
      <c r="JWH27" s="700">
        <f>-IF(JWH11=1900,0,Capex!JWH322)</f>
        <v>0</v>
      </c>
      <c r="JWI27" s="700">
        <f>-IF(JWI11=1900,0,Capex!JWI322)</f>
        <v>0</v>
      </c>
      <c r="JWJ27" s="700">
        <f>-IF(JWJ11=1900,0,Capex!JWJ322)</f>
        <v>0</v>
      </c>
      <c r="JWK27" s="700">
        <f>-IF(JWK11=1900,0,Capex!JWK322)</f>
        <v>0</v>
      </c>
      <c r="JWL27" s="700">
        <f>-IF(JWL11=1900,0,Capex!JWL322)</f>
        <v>0</v>
      </c>
      <c r="JWM27" s="700">
        <f>-IF(JWM11=1900,0,Capex!JWM322)</f>
        <v>0</v>
      </c>
      <c r="JWN27" s="700">
        <f>-IF(JWN11=1900,0,Capex!JWN322)</f>
        <v>0</v>
      </c>
      <c r="JWO27" s="700">
        <f>-IF(JWO11=1900,0,Capex!JWO322)</f>
        <v>0</v>
      </c>
      <c r="JWP27" s="700">
        <f>-IF(JWP11=1900,0,Capex!JWP322)</f>
        <v>0</v>
      </c>
      <c r="JWQ27" s="700">
        <f>-IF(JWQ11=1900,0,Capex!JWQ322)</f>
        <v>0</v>
      </c>
      <c r="JWR27" s="700">
        <f>-IF(JWR11=1900,0,Capex!JWR322)</f>
        <v>0</v>
      </c>
      <c r="JWS27" s="700">
        <f>-IF(JWS11=1900,0,Capex!JWS322)</f>
        <v>0</v>
      </c>
      <c r="JWT27" s="700">
        <f>-IF(JWT11=1900,0,Capex!JWT322)</f>
        <v>0</v>
      </c>
      <c r="JWU27" s="700">
        <f>-IF(JWU11=1900,0,Capex!JWU322)</f>
        <v>0</v>
      </c>
      <c r="JWV27" s="700">
        <f>-IF(JWV11=1900,0,Capex!JWV322)</f>
        <v>0</v>
      </c>
      <c r="JWW27" s="700">
        <f>-IF(JWW11=1900,0,Capex!JWW322)</f>
        <v>0</v>
      </c>
      <c r="JWX27" s="700">
        <f>-IF(JWX11=1900,0,Capex!JWX322)</f>
        <v>0</v>
      </c>
      <c r="JWY27" s="700">
        <f>-IF(JWY11=1900,0,Capex!JWY322)</f>
        <v>0</v>
      </c>
      <c r="JWZ27" s="700">
        <f>-IF(JWZ11=1900,0,Capex!JWZ322)</f>
        <v>0</v>
      </c>
      <c r="JXA27" s="700">
        <f>-IF(JXA11=1900,0,Capex!JXA322)</f>
        <v>0</v>
      </c>
      <c r="JXB27" s="700">
        <f>-IF(JXB11=1900,0,Capex!JXB322)</f>
        <v>0</v>
      </c>
      <c r="JXC27" s="700">
        <f>-IF(JXC11=1900,0,Capex!JXC322)</f>
        <v>0</v>
      </c>
      <c r="JXD27" s="700">
        <f>-IF(JXD11=1900,0,Capex!JXD322)</f>
        <v>0</v>
      </c>
      <c r="JXE27" s="700">
        <f>-IF(JXE11=1900,0,Capex!JXE322)</f>
        <v>0</v>
      </c>
      <c r="JXF27" s="700">
        <f>-IF(JXF11=1900,0,Capex!JXF322)</f>
        <v>0</v>
      </c>
      <c r="JXG27" s="700">
        <f>-IF(JXG11=1900,0,Capex!JXG322)</f>
        <v>0</v>
      </c>
      <c r="JXH27" s="700">
        <f>-IF(JXH11=1900,0,Capex!JXH322)</f>
        <v>0</v>
      </c>
      <c r="JXI27" s="700">
        <f>-IF(JXI11=1900,0,Capex!JXI322)</f>
        <v>0</v>
      </c>
      <c r="JXJ27" s="700">
        <f>-IF(JXJ11=1900,0,Capex!JXJ322)</f>
        <v>0</v>
      </c>
      <c r="JXK27" s="700">
        <f>-IF(JXK11=1900,0,Capex!JXK322)</f>
        <v>0</v>
      </c>
      <c r="JXL27" s="700">
        <f>-IF(JXL11=1900,0,Capex!JXL322)</f>
        <v>0</v>
      </c>
      <c r="JXM27" s="700">
        <f>-IF(JXM11=1900,0,Capex!JXM322)</f>
        <v>0</v>
      </c>
      <c r="JXN27" s="700">
        <f>-IF(JXN11=1900,0,Capex!JXN322)</f>
        <v>0</v>
      </c>
      <c r="JXO27" s="700">
        <f>-IF(JXO11=1900,0,Capex!JXO322)</f>
        <v>0</v>
      </c>
      <c r="JXP27" s="700">
        <f>-IF(JXP11=1900,0,Capex!JXP322)</f>
        <v>0</v>
      </c>
      <c r="JXQ27" s="700">
        <f>-IF(JXQ11=1900,0,Capex!JXQ322)</f>
        <v>0</v>
      </c>
      <c r="JXR27" s="700">
        <f>-IF(JXR11=1900,0,Capex!JXR322)</f>
        <v>0</v>
      </c>
      <c r="JXS27" s="700">
        <f>-IF(JXS11=1900,0,Capex!JXS322)</f>
        <v>0</v>
      </c>
      <c r="JXT27" s="700">
        <f>-IF(JXT11=1900,0,Capex!JXT322)</f>
        <v>0</v>
      </c>
      <c r="JXU27" s="700">
        <f>-IF(JXU11=1900,0,Capex!JXU322)</f>
        <v>0</v>
      </c>
      <c r="JXV27" s="700">
        <f>-IF(JXV11=1900,0,Capex!JXV322)</f>
        <v>0</v>
      </c>
      <c r="JXW27" s="700">
        <f>-IF(JXW11=1900,0,Capex!JXW322)</f>
        <v>0</v>
      </c>
      <c r="JXX27" s="700">
        <f>-IF(JXX11=1900,0,Capex!JXX322)</f>
        <v>0</v>
      </c>
      <c r="JXY27" s="700">
        <f>-IF(JXY11=1900,0,Capex!JXY322)</f>
        <v>0</v>
      </c>
      <c r="JXZ27" s="700">
        <f>-IF(JXZ11=1900,0,Capex!JXZ322)</f>
        <v>0</v>
      </c>
      <c r="JYA27" s="700">
        <f>-IF(JYA11=1900,0,Capex!JYA322)</f>
        <v>0</v>
      </c>
      <c r="JYB27" s="700">
        <f>-IF(JYB11=1900,0,Capex!JYB322)</f>
        <v>0</v>
      </c>
      <c r="JYC27" s="700">
        <f>-IF(JYC11=1900,0,Capex!JYC322)</f>
        <v>0</v>
      </c>
      <c r="JYD27" s="700">
        <f>-IF(JYD11=1900,0,Capex!JYD322)</f>
        <v>0</v>
      </c>
      <c r="JYE27" s="700">
        <f>-IF(JYE11=1900,0,Capex!JYE322)</f>
        <v>0</v>
      </c>
      <c r="JYF27" s="700">
        <f>-IF(JYF11=1900,0,Capex!JYF322)</f>
        <v>0</v>
      </c>
      <c r="JYG27" s="700">
        <f>-IF(JYG11=1900,0,Capex!JYG322)</f>
        <v>0</v>
      </c>
      <c r="JYH27" s="700">
        <f>-IF(JYH11=1900,0,Capex!JYH322)</f>
        <v>0</v>
      </c>
      <c r="JYI27" s="700">
        <f>-IF(JYI11=1900,0,Capex!JYI322)</f>
        <v>0</v>
      </c>
      <c r="JYJ27" s="700">
        <f>-IF(JYJ11=1900,0,Capex!JYJ322)</f>
        <v>0</v>
      </c>
      <c r="JYK27" s="700">
        <f>-IF(JYK11=1900,0,Capex!JYK322)</f>
        <v>0</v>
      </c>
      <c r="JYL27" s="700">
        <f>-IF(JYL11=1900,0,Capex!JYL322)</f>
        <v>0</v>
      </c>
      <c r="JYM27" s="700">
        <f>-IF(JYM11=1900,0,Capex!JYM322)</f>
        <v>0</v>
      </c>
      <c r="JYN27" s="700">
        <f>-IF(JYN11=1900,0,Capex!JYN322)</f>
        <v>0</v>
      </c>
      <c r="JYO27" s="700">
        <f>-IF(JYO11=1900,0,Capex!JYO322)</f>
        <v>0</v>
      </c>
      <c r="JYP27" s="700">
        <f>-IF(JYP11=1900,0,Capex!JYP322)</f>
        <v>0</v>
      </c>
      <c r="JYQ27" s="700">
        <f>-IF(JYQ11=1900,0,Capex!JYQ322)</f>
        <v>0</v>
      </c>
      <c r="JYR27" s="700">
        <f>-IF(JYR11=1900,0,Capex!JYR322)</f>
        <v>0</v>
      </c>
      <c r="JYS27" s="700">
        <f>-IF(JYS11=1900,0,Capex!JYS322)</f>
        <v>0</v>
      </c>
      <c r="JYT27" s="700">
        <f>-IF(JYT11=1900,0,Capex!JYT322)</f>
        <v>0</v>
      </c>
      <c r="JYU27" s="700">
        <f>-IF(JYU11=1900,0,Capex!JYU322)</f>
        <v>0</v>
      </c>
      <c r="JYV27" s="700">
        <f>-IF(JYV11=1900,0,Capex!JYV322)</f>
        <v>0</v>
      </c>
      <c r="JYW27" s="700">
        <f>-IF(JYW11=1900,0,Capex!JYW322)</f>
        <v>0</v>
      </c>
      <c r="JYX27" s="700">
        <f>-IF(JYX11=1900,0,Capex!JYX322)</f>
        <v>0</v>
      </c>
      <c r="JYY27" s="700">
        <f>-IF(JYY11=1900,0,Capex!JYY322)</f>
        <v>0</v>
      </c>
      <c r="JYZ27" s="700">
        <f>-IF(JYZ11=1900,0,Capex!JYZ322)</f>
        <v>0</v>
      </c>
      <c r="JZA27" s="700">
        <f>-IF(JZA11=1900,0,Capex!JZA322)</f>
        <v>0</v>
      </c>
      <c r="JZB27" s="700">
        <f>-IF(JZB11=1900,0,Capex!JZB322)</f>
        <v>0</v>
      </c>
      <c r="JZC27" s="700">
        <f>-IF(JZC11=1900,0,Capex!JZC322)</f>
        <v>0</v>
      </c>
      <c r="JZD27" s="700">
        <f>-IF(JZD11=1900,0,Capex!JZD322)</f>
        <v>0</v>
      </c>
      <c r="JZE27" s="700">
        <f>-IF(JZE11=1900,0,Capex!JZE322)</f>
        <v>0</v>
      </c>
      <c r="JZF27" s="700">
        <f>-IF(JZF11=1900,0,Capex!JZF322)</f>
        <v>0</v>
      </c>
      <c r="JZG27" s="700">
        <f>-IF(JZG11=1900,0,Capex!JZG322)</f>
        <v>0</v>
      </c>
      <c r="JZH27" s="700">
        <f>-IF(JZH11=1900,0,Capex!JZH322)</f>
        <v>0</v>
      </c>
      <c r="JZI27" s="700">
        <f>-IF(JZI11=1900,0,Capex!JZI322)</f>
        <v>0</v>
      </c>
      <c r="JZJ27" s="700">
        <f>-IF(JZJ11=1900,0,Capex!JZJ322)</f>
        <v>0</v>
      </c>
      <c r="JZK27" s="700">
        <f>-IF(JZK11=1900,0,Capex!JZK322)</f>
        <v>0</v>
      </c>
      <c r="JZL27" s="700">
        <f>-IF(JZL11=1900,0,Capex!JZL322)</f>
        <v>0</v>
      </c>
      <c r="JZM27" s="700">
        <f>-IF(JZM11=1900,0,Capex!JZM322)</f>
        <v>0</v>
      </c>
      <c r="JZN27" s="700">
        <f>-IF(JZN11=1900,0,Capex!JZN322)</f>
        <v>0</v>
      </c>
      <c r="JZO27" s="700">
        <f>-IF(JZO11=1900,0,Capex!JZO322)</f>
        <v>0</v>
      </c>
      <c r="JZP27" s="700">
        <f>-IF(JZP11=1900,0,Capex!JZP322)</f>
        <v>0</v>
      </c>
      <c r="JZQ27" s="700">
        <f>-IF(JZQ11=1900,0,Capex!JZQ322)</f>
        <v>0</v>
      </c>
      <c r="JZR27" s="700">
        <f>-IF(JZR11=1900,0,Capex!JZR322)</f>
        <v>0</v>
      </c>
      <c r="JZS27" s="700">
        <f>-IF(JZS11=1900,0,Capex!JZS322)</f>
        <v>0</v>
      </c>
      <c r="JZT27" s="700">
        <f>-IF(JZT11=1900,0,Capex!JZT322)</f>
        <v>0</v>
      </c>
      <c r="JZU27" s="700">
        <f>-IF(JZU11=1900,0,Capex!JZU322)</f>
        <v>0</v>
      </c>
      <c r="JZV27" s="700">
        <f>-IF(JZV11=1900,0,Capex!JZV322)</f>
        <v>0</v>
      </c>
      <c r="JZW27" s="700">
        <f>-IF(JZW11=1900,0,Capex!JZW322)</f>
        <v>0</v>
      </c>
      <c r="JZX27" s="700">
        <f>-IF(JZX11=1900,0,Capex!JZX322)</f>
        <v>0</v>
      </c>
      <c r="JZY27" s="700">
        <f>-IF(JZY11=1900,0,Capex!JZY322)</f>
        <v>0</v>
      </c>
      <c r="JZZ27" s="700">
        <f>-IF(JZZ11=1900,0,Capex!JZZ322)</f>
        <v>0</v>
      </c>
      <c r="KAA27" s="700">
        <f>-IF(KAA11=1900,0,Capex!KAA322)</f>
        <v>0</v>
      </c>
      <c r="KAB27" s="700">
        <f>-IF(KAB11=1900,0,Capex!KAB322)</f>
        <v>0</v>
      </c>
      <c r="KAC27" s="700">
        <f>-IF(KAC11=1900,0,Capex!KAC322)</f>
        <v>0</v>
      </c>
      <c r="KAD27" s="700">
        <f>-IF(KAD11=1900,0,Capex!KAD322)</f>
        <v>0</v>
      </c>
      <c r="KAE27" s="700">
        <f>-IF(KAE11=1900,0,Capex!KAE322)</f>
        <v>0</v>
      </c>
      <c r="KAF27" s="700">
        <f>-IF(KAF11=1900,0,Capex!KAF322)</f>
        <v>0</v>
      </c>
      <c r="KAG27" s="700">
        <f>-IF(KAG11=1900,0,Capex!KAG322)</f>
        <v>0</v>
      </c>
      <c r="KAH27" s="700">
        <f>-IF(KAH11=1900,0,Capex!KAH322)</f>
        <v>0</v>
      </c>
      <c r="KAI27" s="700">
        <f>-IF(KAI11=1900,0,Capex!KAI322)</f>
        <v>0</v>
      </c>
      <c r="KAJ27" s="700">
        <f>-IF(KAJ11=1900,0,Capex!KAJ322)</f>
        <v>0</v>
      </c>
      <c r="KAK27" s="700">
        <f>-IF(KAK11=1900,0,Capex!KAK322)</f>
        <v>0</v>
      </c>
      <c r="KAL27" s="700">
        <f>-IF(KAL11=1900,0,Capex!KAL322)</f>
        <v>0</v>
      </c>
      <c r="KAM27" s="700">
        <f>-IF(KAM11=1900,0,Capex!KAM322)</f>
        <v>0</v>
      </c>
      <c r="KAN27" s="700">
        <f>-IF(KAN11=1900,0,Capex!KAN322)</f>
        <v>0</v>
      </c>
      <c r="KAO27" s="700">
        <f>-IF(KAO11=1900,0,Capex!KAO322)</f>
        <v>0</v>
      </c>
      <c r="KAP27" s="700">
        <f>-IF(KAP11=1900,0,Capex!KAP322)</f>
        <v>0</v>
      </c>
      <c r="KAQ27" s="700">
        <f>-IF(KAQ11=1900,0,Capex!KAQ322)</f>
        <v>0</v>
      </c>
      <c r="KAR27" s="700">
        <f>-IF(KAR11=1900,0,Capex!KAR322)</f>
        <v>0</v>
      </c>
      <c r="KAS27" s="700">
        <f>-IF(KAS11=1900,0,Capex!KAS322)</f>
        <v>0</v>
      </c>
      <c r="KAT27" s="700">
        <f>-IF(KAT11=1900,0,Capex!KAT322)</f>
        <v>0</v>
      </c>
      <c r="KAU27" s="700">
        <f>-IF(KAU11=1900,0,Capex!KAU322)</f>
        <v>0</v>
      </c>
      <c r="KAV27" s="700">
        <f>-IF(KAV11=1900,0,Capex!KAV322)</f>
        <v>0</v>
      </c>
      <c r="KAW27" s="700">
        <f>-IF(KAW11=1900,0,Capex!KAW322)</f>
        <v>0</v>
      </c>
      <c r="KAX27" s="700">
        <f>-IF(KAX11=1900,0,Capex!KAX322)</f>
        <v>0</v>
      </c>
      <c r="KAY27" s="700">
        <f>-IF(KAY11=1900,0,Capex!KAY322)</f>
        <v>0</v>
      </c>
      <c r="KAZ27" s="700">
        <f>-IF(KAZ11=1900,0,Capex!KAZ322)</f>
        <v>0</v>
      </c>
      <c r="KBA27" s="700">
        <f>-IF(KBA11=1900,0,Capex!KBA322)</f>
        <v>0</v>
      </c>
      <c r="KBB27" s="700">
        <f>-IF(KBB11=1900,0,Capex!KBB322)</f>
        <v>0</v>
      </c>
      <c r="KBC27" s="700">
        <f>-IF(KBC11=1900,0,Capex!KBC322)</f>
        <v>0</v>
      </c>
      <c r="KBD27" s="700">
        <f>-IF(KBD11=1900,0,Capex!KBD322)</f>
        <v>0</v>
      </c>
      <c r="KBE27" s="700">
        <f>-IF(KBE11=1900,0,Capex!KBE322)</f>
        <v>0</v>
      </c>
      <c r="KBF27" s="700">
        <f>-IF(KBF11=1900,0,Capex!KBF322)</f>
        <v>0</v>
      </c>
      <c r="KBG27" s="700">
        <f>-IF(KBG11=1900,0,Capex!KBG322)</f>
        <v>0</v>
      </c>
      <c r="KBH27" s="700">
        <f>-IF(KBH11=1900,0,Capex!KBH322)</f>
        <v>0</v>
      </c>
      <c r="KBI27" s="700">
        <f>-IF(KBI11=1900,0,Capex!KBI322)</f>
        <v>0</v>
      </c>
      <c r="KBJ27" s="700">
        <f>-IF(KBJ11=1900,0,Capex!KBJ322)</f>
        <v>0</v>
      </c>
      <c r="KBK27" s="700">
        <f>-IF(KBK11=1900,0,Capex!KBK322)</f>
        <v>0</v>
      </c>
      <c r="KBL27" s="700">
        <f>-IF(KBL11=1900,0,Capex!KBL322)</f>
        <v>0</v>
      </c>
      <c r="KBM27" s="700">
        <f>-IF(KBM11=1900,0,Capex!KBM322)</f>
        <v>0</v>
      </c>
      <c r="KBN27" s="700">
        <f>-IF(KBN11=1900,0,Capex!KBN322)</f>
        <v>0</v>
      </c>
      <c r="KBO27" s="700">
        <f>-IF(KBO11=1900,0,Capex!KBO322)</f>
        <v>0</v>
      </c>
      <c r="KBP27" s="700">
        <f>-IF(KBP11=1900,0,Capex!KBP322)</f>
        <v>0</v>
      </c>
      <c r="KBQ27" s="700">
        <f>-IF(KBQ11=1900,0,Capex!KBQ322)</f>
        <v>0</v>
      </c>
      <c r="KBR27" s="700">
        <f>-IF(KBR11=1900,0,Capex!KBR322)</f>
        <v>0</v>
      </c>
      <c r="KBS27" s="700">
        <f>-IF(KBS11=1900,0,Capex!KBS322)</f>
        <v>0</v>
      </c>
      <c r="KBT27" s="700">
        <f>-IF(KBT11=1900,0,Capex!KBT322)</f>
        <v>0</v>
      </c>
      <c r="KBU27" s="700">
        <f>-IF(KBU11=1900,0,Capex!KBU322)</f>
        <v>0</v>
      </c>
      <c r="KBV27" s="700">
        <f>-IF(KBV11=1900,0,Capex!KBV322)</f>
        <v>0</v>
      </c>
      <c r="KBW27" s="700">
        <f>-IF(KBW11=1900,0,Capex!KBW322)</f>
        <v>0</v>
      </c>
      <c r="KBX27" s="700">
        <f>-IF(KBX11=1900,0,Capex!KBX322)</f>
        <v>0</v>
      </c>
      <c r="KBY27" s="700">
        <f>-IF(KBY11=1900,0,Capex!KBY322)</f>
        <v>0</v>
      </c>
      <c r="KBZ27" s="700">
        <f>-IF(KBZ11=1900,0,Capex!KBZ322)</f>
        <v>0</v>
      </c>
      <c r="KCA27" s="700">
        <f>-IF(KCA11=1900,0,Capex!KCA322)</f>
        <v>0</v>
      </c>
      <c r="KCB27" s="700">
        <f>-IF(KCB11=1900,0,Capex!KCB322)</f>
        <v>0</v>
      </c>
      <c r="KCC27" s="700">
        <f>-IF(KCC11=1900,0,Capex!KCC322)</f>
        <v>0</v>
      </c>
      <c r="KCD27" s="700">
        <f>-IF(KCD11=1900,0,Capex!KCD322)</f>
        <v>0</v>
      </c>
      <c r="KCE27" s="700">
        <f>-IF(KCE11=1900,0,Capex!KCE322)</f>
        <v>0</v>
      </c>
      <c r="KCF27" s="700">
        <f>-IF(KCF11=1900,0,Capex!KCF322)</f>
        <v>0</v>
      </c>
      <c r="KCG27" s="700">
        <f>-IF(KCG11=1900,0,Capex!KCG322)</f>
        <v>0</v>
      </c>
      <c r="KCH27" s="700">
        <f>-IF(KCH11=1900,0,Capex!KCH322)</f>
        <v>0</v>
      </c>
      <c r="KCI27" s="700">
        <f>-IF(KCI11=1900,0,Capex!KCI322)</f>
        <v>0</v>
      </c>
      <c r="KCJ27" s="700">
        <f>-IF(KCJ11=1900,0,Capex!KCJ322)</f>
        <v>0</v>
      </c>
      <c r="KCK27" s="700">
        <f>-IF(KCK11=1900,0,Capex!KCK322)</f>
        <v>0</v>
      </c>
      <c r="KCL27" s="700">
        <f>-IF(KCL11=1900,0,Capex!KCL322)</f>
        <v>0</v>
      </c>
      <c r="KCM27" s="700">
        <f>-IF(KCM11=1900,0,Capex!KCM322)</f>
        <v>0</v>
      </c>
      <c r="KCN27" s="700">
        <f>-IF(KCN11=1900,0,Capex!KCN322)</f>
        <v>0</v>
      </c>
      <c r="KCO27" s="700">
        <f>-IF(KCO11=1900,0,Capex!KCO322)</f>
        <v>0</v>
      </c>
      <c r="KCP27" s="700">
        <f>-IF(KCP11=1900,0,Capex!KCP322)</f>
        <v>0</v>
      </c>
      <c r="KCQ27" s="700">
        <f>-IF(KCQ11=1900,0,Capex!KCQ322)</f>
        <v>0</v>
      </c>
      <c r="KCR27" s="700">
        <f>-IF(KCR11=1900,0,Capex!KCR322)</f>
        <v>0</v>
      </c>
      <c r="KCS27" s="700">
        <f>-IF(KCS11=1900,0,Capex!KCS322)</f>
        <v>0</v>
      </c>
      <c r="KCT27" s="700">
        <f>-IF(KCT11=1900,0,Capex!KCT322)</f>
        <v>0</v>
      </c>
      <c r="KCU27" s="700">
        <f>-IF(KCU11=1900,0,Capex!KCU322)</f>
        <v>0</v>
      </c>
      <c r="KCV27" s="700">
        <f>-IF(KCV11=1900,0,Capex!KCV322)</f>
        <v>0</v>
      </c>
      <c r="KCW27" s="700">
        <f>-IF(KCW11=1900,0,Capex!KCW322)</f>
        <v>0</v>
      </c>
      <c r="KCX27" s="700">
        <f>-IF(KCX11=1900,0,Capex!KCX322)</f>
        <v>0</v>
      </c>
      <c r="KCY27" s="700">
        <f>-IF(KCY11=1900,0,Capex!KCY322)</f>
        <v>0</v>
      </c>
      <c r="KCZ27" s="700">
        <f>-IF(KCZ11=1900,0,Capex!KCZ322)</f>
        <v>0</v>
      </c>
      <c r="KDA27" s="700">
        <f>-IF(KDA11=1900,0,Capex!KDA322)</f>
        <v>0</v>
      </c>
      <c r="KDB27" s="700">
        <f>-IF(KDB11=1900,0,Capex!KDB322)</f>
        <v>0</v>
      </c>
      <c r="KDC27" s="700">
        <f>-IF(KDC11=1900,0,Capex!KDC322)</f>
        <v>0</v>
      </c>
      <c r="KDD27" s="700">
        <f>-IF(KDD11=1900,0,Capex!KDD322)</f>
        <v>0</v>
      </c>
      <c r="KDE27" s="700">
        <f>-IF(KDE11=1900,0,Capex!KDE322)</f>
        <v>0</v>
      </c>
      <c r="KDF27" s="700">
        <f>-IF(KDF11=1900,0,Capex!KDF322)</f>
        <v>0</v>
      </c>
      <c r="KDG27" s="700">
        <f>-IF(KDG11=1900,0,Capex!KDG322)</f>
        <v>0</v>
      </c>
      <c r="KDH27" s="700">
        <f>-IF(KDH11=1900,0,Capex!KDH322)</f>
        <v>0</v>
      </c>
      <c r="KDI27" s="700">
        <f>-IF(KDI11=1900,0,Capex!KDI322)</f>
        <v>0</v>
      </c>
      <c r="KDJ27" s="700">
        <f>-IF(KDJ11=1900,0,Capex!KDJ322)</f>
        <v>0</v>
      </c>
      <c r="KDK27" s="700">
        <f>-IF(KDK11=1900,0,Capex!KDK322)</f>
        <v>0</v>
      </c>
      <c r="KDL27" s="700">
        <f>-IF(KDL11=1900,0,Capex!KDL322)</f>
        <v>0</v>
      </c>
      <c r="KDM27" s="700">
        <f>-IF(KDM11=1900,0,Capex!KDM322)</f>
        <v>0</v>
      </c>
      <c r="KDN27" s="700">
        <f>-IF(KDN11=1900,0,Capex!KDN322)</f>
        <v>0</v>
      </c>
      <c r="KDO27" s="700">
        <f>-IF(KDO11=1900,0,Capex!KDO322)</f>
        <v>0</v>
      </c>
      <c r="KDP27" s="700">
        <f>-IF(KDP11=1900,0,Capex!KDP322)</f>
        <v>0</v>
      </c>
      <c r="KDQ27" s="700">
        <f>-IF(KDQ11=1900,0,Capex!KDQ322)</f>
        <v>0</v>
      </c>
      <c r="KDR27" s="700">
        <f>-IF(KDR11=1900,0,Capex!KDR322)</f>
        <v>0</v>
      </c>
      <c r="KDS27" s="700">
        <f>-IF(KDS11=1900,0,Capex!KDS322)</f>
        <v>0</v>
      </c>
      <c r="KDT27" s="700">
        <f>-IF(KDT11=1900,0,Capex!KDT322)</f>
        <v>0</v>
      </c>
      <c r="KDU27" s="700">
        <f>-IF(KDU11=1900,0,Capex!KDU322)</f>
        <v>0</v>
      </c>
      <c r="KDV27" s="700">
        <f>-IF(KDV11=1900,0,Capex!KDV322)</f>
        <v>0</v>
      </c>
      <c r="KDW27" s="700">
        <f>-IF(KDW11=1900,0,Capex!KDW322)</f>
        <v>0</v>
      </c>
      <c r="KDX27" s="700">
        <f>-IF(KDX11=1900,0,Capex!KDX322)</f>
        <v>0</v>
      </c>
      <c r="KDY27" s="700">
        <f>-IF(KDY11=1900,0,Capex!KDY322)</f>
        <v>0</v>
      </c>
      <c r="KDZ27" s="700">
        <f>-IF(KDZ11=1900,0,Capex!KDZ322)</f>
        <v>0</v>
      </c>
      <c r="KEA27" s="700">
        <f>-IF(KEA11=1900,0,Capex!KEA322)</f>
        <v>0</v>
      </c>
      <c r="KEB27" s="700">
        <f>-IF(KEB11=1900,0,Capex!KEB322)</f>
        <v>0</v>
      </c>
      <c r="KEC27" s="700">
        <f>-IF(KEC11=1900,0,Capex!KEC322)</f>
        <v>0</v>
      </c>
      <c r="KED27" s="700">
        <f>-IF(KED11=1900,0,Capex!KED322)</f>
        <v>0</v>
      </c>
      <c r="KEE27" s="700">
        <f>-IF(KEE11=1900,0,Capex!KEE322)</f>
        <v>0</v>
      </c>
      <c r="KEF27" s="700">
        <f>-IF(KEF11=1900,0,Capex!KEF322)</f>
        <v>0</v>
      </c>
      <c r="KEG27" s="700">
        <f>-IF(KEG11=1900,0,Capex!KEG322)</f>
        <v>0</v>
      </c>
      <c r="KEH27" s="700">
        <f>-IF(KEH11=1900,0,Capex!KEH322)</f>
        <v>0</v>
      </c>
      <c r="KEI27" s="700">
        <f>-IF(KEI11=1900,0,Capex!KEI322)</f>
        <v>0</v>
      </c>
      <c r="KEJ27" s="700">
        <f>-IF(KEJ11=1900,0,Capex!KEJ322)</f>
        <v>0</v>
      </c>
      <c r="KEK27" s="700">
        <f>-IF(KEK11=1900,0,Capex!KEK322)</f>
        <v>0</v>
      </c>
      <c r="KEL27" s="700">
        <f>-IF(KEL11=1900,0,Capex!KEL322)</f>
        <v>0</v>
      </c>
      <c r="KEM27" s="700">
        <f>-IF(KEM11=1900,0,Capex!KEM322)</f>
        <v>0</v>
      </c>
      <c r="KEN27" s="700">
        <f>-IF(KEN11=1900,0,Capex!KEN322)</f>
        <v>0</v>
      </c>
      <c r="KEO27" s="700">
        <f>-IF(KEO11=1900,0,Capex!KEO322)</f>
        <v>0</v>
      </c>
      <c r="KEP27" s="700">
        <f>-IF(KEP11=1900,0,Capex!KEP322)</f>
        <v>0</v>
      </c>
      <c r="KEQ27" s="700">
        <f>-IF(KEQ11=1900,0,Capex!KEQ322)</f>
        <v>0</v>
      </c>
      <c r="KER27" s="700">
        <f>-IF(KER11=1900,0,Capex!KER322)</f>
        <v>0</v>
      </c>
      <c r="KES27" s="700">
        <f>-IF(KES11=1900,0,Capex!KES322)</f>
        <v>0</v>
      </c>
      <c r="KET27" s="700">
        <f>-IF(KET11=1900,0,Capex!KET322)</f>
        <v>0</v>
      </c>
      <c r="KEU27" s="700">
        <f>-IF(KEU11=1900,0,Capex!KEU322)</f>
        <v>0</v>
      </c>
      <c r="KEV27" s="700">
        <f>-IF(KEV11=1900,0,Capex!KEV322)</f>
        <v>0</v>
      </c>
      <c r="KEW27" s="700">
        <f>-IF(KEW11=1900,0,Capex!KEW322)</f>
        <v>0</v>
      </c>
      <c r="KEX27" s="700">
        <f>-IF(KEX11=1900,0,Capex!KEX322)</f>
        <v>0</v>
      </c>
      <c r="KEY27" s="700">
        <f>-IF(KEY11=1900,0,Capex!KEY322)</f>
        <v>0</v>
      </c>
      <c r="KEZ27" s="700">
        <f>-IF(KEZ11=1900,0,Capex!KEZ322)</f>
        <v>0</v>
      </c>
      <c r="KFA27" s="700">
        <f>-IF(KFA11=1900,0,Capex!KFA322)</f>
        <v>0</v>
      </c>
      <c r="KFB27" s="700">
        <f>-IF(KFB11=1900,0,Capex!KFB322)</f>
        <v>0</v>
      </c>
      <c r="KFC27" s="700">
        <f>-IF(KFC11=1900,0,Capex!KFC322)</f>
        <v>0</v>
      </c>
      <c r="KFD27" s="700">
        <f>-IF(KFD11=1900,0,Capex!KFD322)</f>
        <v>0</v>
      </c>
      <c r="KFE27" s="700">
        <f>-IF(KFE11=1900,0,Capex!KFE322)</f>
        <v>0</v>
      </c>
      <c r="KFF27" s="700">
        <f>-IF(KFF11=1900,0,Capex!KFF322)</f>
        <v>0</v>
      </c>
      <c r="KFG27" s="700">
        <f>-IF(KFG11=1900,0,Capex!KFG322)</f>
        <v>0</v>
      </c>
      <c r="KFH27" s="700">
        <f>-IF(KFH11=1900,0,Capex!KFH322)</f>
        <v>0</v>
      </c>
      <c r="KFI27" s="700">
        <f>-IF(KFI11=1900,0,Capex!KFI322)</f>
        <v>0</v>
      </c>
      <c r="KFJ27" s="700">
        <f>-IF(KFJ11=1900,0,Capex!KFJ322)</f>
        <v>0</v>
      </c>
      <c r="KFK27" s="700">
        <f>-IF(KFK11=1900,0,Capex!KFK322)</f>
        <v>0</v>
      </c>
      <c r="KFL27" s="700">
        <f>-IF(KFL11=1900,0,Capex!KFL322)</f>
        <v>0</v>
      </c>
      <c r="KFM27" s="700">
        <f>-IF(KFM11=1900,0,Capex!KFM322)</f>
        <v>0</v>
      </c>
      <c r="KFN27" s="700">
        <f>-IF(KFN11=1900,0,Capex!KFN322)</f>
        <v>0</v>
      </c>
      <c r="KFO27" s="700">
        <f>-IF(KFO11=1900,0,Capex!KFO322)</f>
        <v>0</v>
      </c>
      <c r="KFP27" s="700">
        <f>-IF(KFP11=1900,0,Capex!KFP322)</f>
        <v>0</v>
      </c>
      <c r="KFQ27" s="700">
        <f>-IF(KFQ11=1900,0,Capex!KFQ322)</f>
        <v>0</v>
      </c>
      <c r="KFR27" s="700">
        <f>-IF(KFR11=1900,0,Capex!KFR322)</f>
        <v>0</v>
      </c>
      <c r="KFS27" s="700">
        <f>-IF(KFS11=1900,0,Capex!KFS322)</f>
        <v>0</v>
      </c>
      <c r="KFT27" s="700">
        <f>-IF(KFT11=1900,0,Capex!KFT322)</f>
        <v>0</v>
      </c>
      <c r="KFU27" s="700">
        <f>-IF(KFU11=1900,0,Capex!KFU322)</f>
        <v>0</v>
      </c>
      <c r="KFV27" s="700">
        <f>-IF(KFV11=1900,0,Capex!KFV322)</f>
        <v>0</v>
      </c>
      <c r="KFW27" s="700">
        <f>-IF(KFW11=1900,0,Capex!KFW322)</f>
        <v>0</v>
      </c>
      <c r="KFX27" s="700">
        <f>-IF(KFX11=1900,0,Capex!KFX322)</f>
        <v>0</v>
      </c>
      <c r="KFY27" s="700">
        <f>-IF(KFY11=1900,0,Capex!KFY322)</f>
        <v>0</v>
      </c>
      <c r="KFZ27" s="700">
        <f>-IF(KFZ11=1900,0,Capex!KFZ322)</f>
        <v>0</v>
      </c>
      <c r="KGA27" s="700">
        <f>-IF(KGA11=1900,0,Capex!KGA322)</f>
        <v>0</v>
      </c>
      <c r="KGB27" s="700">
        <f>-IF(KGB11=1900,0,Capex!KGB322)</f>
        <v>0</v>
      </c>
      <c r="KGC27" s="700">
        <f>-IF(KGC11=1900,0,Capex!KGC322)</f>
        <v>0</v>
      </c>
      <c r="KGD27" s="700">
        <f>-IF(KGD11=1900,0,Capex!KGD322)</f>
        <v>0</v>
      </c>
      <c r="KGE27" s="700">
        <f>-IF(KGE11=1900,0,Capex!KGE322)</f>
        <v>0</v>
      </c>
      <c r="KGF27" s="700">
        <f>-IF(KGF11=1900,0,Capex!KGF322)</f>
        <v>0</v>
      </c>
      <c r="KGG27" s="700">
        <f>-IF(KGG11=1900,0,Capex!KGG322)</f>
        <v>0</v>
      </c>
      <c r="KGH27" s="700">
        <f>-IF(KGH11=1900,0,Capex!KGH322)</f>
        <v>0</v>
      </c>
      <c r="KGI27" s="700">
        <f>-IF(KGI11=1900,0,Capex!KGI322)</f>
        <v>0</v>
      </c>
      <c r="KGJ27" s="700">
        <f>-IF(KGJ11=1900,0,Capex!KGJ322)</f>
        <v>0</v>
      </c>
      <c r="KGK27" s="700">
        <f>-IF(KGK11=1900,0,Capex!KGK322)</f>
        <v>0</v>
      </c>
      <c r="KGL27" s="700">
        <f>-IF(KGL11=1900,0,Capex!KGL322)</f>
        <v>0</v>
      </c>
      <c r="KGM27" s="700">
        <f>-IF(KGM11=1900,0,Capex!KGM322)</f>
        <v>0</v>
      </c>
      <c r="KGN27" s="700">
        <f>-IF(KGN11=1900,0,Capex!KGN322)</f>
        <v>0</v>
      </c>
      <c r="KGO27" s="700">
        <f>-IF(KGO11=1900,0,Capex!KGO322)</f>
        <v>0</v>
      </c>
      <c r="KGP27" s="700">
        <f>-IF(KGP11=1900,0,Capex!KGP322)</f>
        <v>0</v>
      </c>
      <c r="KGQ27" s="700">
        <f>-IF(KGQ11=1900,0,Capex!KGQ322)</f>
        <v>0</v>
      </c>
      <c r="KGR27" s="700">
        <f>-IF(KGR11=1900,0,Capex!KGR322)</f>
        <v>0</v>
      </c>
      <c r="KGS27" s="700">
        <f>-IF(KGS11=1900,0,Capex!KGS322)</f>
        <v>0</v>
      </c>
      <c r="KGT27" s="700">
        <f>-IF(KGT11=1900,0,Capex!KGT322)</f>
        <v>0</v>
      </c>
      <c r="KGU27" s="700">
        <f>-IF(KGU11=1900,0,Capex!KGU322)</f>
        <v>0</v>
      </c>
      <c r="KGV27" s="700">
        <f>-IF(KGV11=1900,0,Capex!KGV322)</f>
        <v>0</v>
      </c>
      <c r="KGW27" s="700">
        <f>-IF(KGW11=1900,0,Capex!KGW322)</f>
        <v>0</v>
      </c>
      <c r="KGX27" s="700">
        <f>-IF(KGX11=1900,0,Capex!KGX322)</f>
        <v>0</v>
      </c>
      <c r="KGY27" s="700">
        <f>-IF(KGY11=1900,0,Capex!KGY322)</f>
        <v>0</v>
      </c>
      <c r="KGZ27" s="700">
        <f>-IF(KGZ11=1900,0,Capex!KGZ322)</f>
        <v>0</v>
      </c>
      <c r="KHA27" s="700">
        <f>-IF(KHA11=1900,0,Capex!KHA322)</f>
        <v>0</v>
      </c>
      <c r="KHB27" s="700">
        <f>-IF(KHB11=1900,0,Capex!KHB322)</f>
        <v>0</v>
      </c>
      <c r="KHC27" s="700">
        <f>-IF(KHC11=1900,0,Capex!KHC322)</f>
        <v>0</v>
      </c>
      <c r="KHD27" s="700">
        <f>-IF(KHD11=1900,0,Capex!KHD322)</f>
        <v>0</v>
      </c>
      <c r="KHE27" s="700">
        <f>-IF(KHE11=1900,0,Capex!KHE322)</f>
        <v>0</v>
      </c>
      <c r="KHF27" s="700">
        <f>-IF(KHF11=1900,0,Capex!KHF322)</f>
        <v>0</v>
      </c>
      <c r="KHG27" s="700">
        <f>-IF(KHG11=1900,0,Capex!KHG322)</f>
        <v>0</v>
      </c>
      <c r="KHH27" s="700">
        <f>-IF(KHH11=1900,0,Capex!KHH322)</f>
        <v>0</v>
      </c>
      <c r="KHI27" s="700">
        <f>-IF(KHI11=1900,0,Capex!KHI322)</f>
        <v>0</v>
      </c>
      <c r="KHJ27" s="700">
        <f>-IF(KHJ11=1900,0,Capex!KHJ322)</f>
        <v>0</v>
      </c>
      <c r="KHK27" s="700">
        <f>-IF(KHK11=1900,0,Capex!KHK322)</f>
        <v>0</v>
      </c>
      <c r="KHL27" s="700">
        <f>-IF(KHL11=1900,0,Capex!KHL322)</f>
        <v>0</v>
      </c>
      <c r="KHM27" s="700">
        <f>-IF(KHM11=1900,0,Capex!KHM322)</f>
        <v>0</v>
      </c>
      <c r="KHN27" s="700">
        <f>-IF(KHN11=1900,0,Capex!KHN322)</f>
        <v>0</v>
      </c>
      <c r="KHO27" s="700">
        <f>-IF(KHO11=1900,0,Capex!KHO322)</f>
        <v>0</v>
      </c>
      <c r="KHP27" s="700">
        <f>-IF(KHP11=1900,0,Capex!KHP322)</f>
        <v>0</v>
      </c>
      <c r="KHQ27" s="700">
        <f>-IF(KHQ11=1900,0,Capex!KHQ322)</f>
        <v>0</v>
      </c>
      <c r="KHR27" s="700">
        <f>-IF(KHR11=1900,0,Capex!KHR322)</f>
        <v>0</v>
      </c>
      <c r="KHS27" s="700">
        <f>-IF(KHS11=1900,0,Capex!KHS322)</f>
        <v>0</v>
      </c>
      <c r="KHT27" s="700">
        <f>-IF(KHT11=1900,0,Capex!KHT322)</f>
        <v>0</v>
      </c>
      <c r="KHU27" s="700">
        <f>-IF(KHU11=1900,0,Capex!KHU322)</f>
        <v>0</v>
      </c>
      <c r="KHV27" s="700">
        <f>-IF(KHV11=1900,0,Capex!KHV322)</f>
        <v>0</v>
      </c>
      <c r="KHW27" s="700">
        <f>-IF(KHW11=1900,0,Capex!KHW322)</f>
        <v>0</v>
      </c>
      <c r="KHX27" s="700">
        <f>-IF(KHX11=1900,0,Capex!KHX322)</f>
        <v>0</v>
      </c>
      <c r="KHY27" s="700">
        <f>-IF(KHY11=1900,0,Capex!KHY322)</f>
        <v>0</v>
      </c>
      <c r="KHZ27" s="700">
        <f>-IF(KHZ11=1900,0,Capex!KHZ322)</f>
        <v>0</v>
      </c>
      <c r="KIA27" s="700">
        <f>-IF(KIA11=1900,0,Capex!KIA322)</f>
        <v>0</v>
      </c>
      <c r="KIB27" s="700">
        <f>-IF(KIB11=1900,0,Capex!KIB322)</f>
        <v>0</v>
      </c>
      <c r="KIC27" s="700">
        <f>-IF(KIC11=1900,0,Capex!KIC322)</f>
        <v>0</v>
      </c>
      <c r="KID27" s="700">
        <f>-IF(KID11=1900,0,Capex!KID322)</f>
        <v>0</v>
      </c>
      <c r="KIE27" s="700">
        <f>-IF(KIE11=1900,0,Capex!KIE322)</f>
        <v>0</v>
      </c>
      <c r="KIF27" s="700">
        <f>-IF(KIF11=1900,0,Capex!KIF322)</f>
        <v>0</v>
      </c>
      <c r="KIG27" s="700">
        <f>-IF(KIG11=1900,0,Capex!KIG322)</f>
        <v>0</v>
      </c>
      <c r="KIH27" s="700">
        <f>-IF(KIH11=1900,0,Capex!KIH322)</f>
        <v>0</v>
      </c>
      <c r="KII27" s="700">
        <f>-IF(KII11=1900,0,Capex!KII322)</f>
        <v>0</v>
      </c>
      <c r="KIJ27" s="700">
        <f>-IF(KIJ11=1900,0,Capex!KIJ322)</f>
        <v>0</v>
      </c>
      <c r="KIK27" s="700">
        <f>-IF(KIK11=1900,0,Capex!KIK322)</f>
        <v>0</v>
      </c>
      <c r="KIL27" s="700">
        <f>-IF(KIL11=1900,0,Capex!KIL322)</f>
        <v>0</v>
      </c>
      <c r="KIM27" s="700">
        <f>-IF(KIM11=1900,0,Capex!KIM322)</f>
        <v>0</v>
      </c>
      <c r="KIN27" s="700">
        <f>-IF(KIN11=1900,0,Capex!KIN322)</f>
        <v>0</v>
      </c>
      <c r="KIO27" s="700">
        <f>-IF(KIO11=1900,0,Capex!KIO322)</f>
        <v>0</v>
      </c>
      <c r="KIP27" s="700">
        <f>-IF(KIP11=1900,0,Capex!KIP322)</f>
        <v>0</v>
      </c>
      <c r="KIQ27" s="700">
        <f>-IF(KIQ11=1900,0,Capex!KIQ322)</f>
        <v>0</v>
      </c>
      <c r="KIR27" s="700">
        <f>-IF(KIR11=1900,0,Capex!KIR322)</f>
        <v>0</v>
      </c>
      <c r="KIS27" s="700">
        <f>-IF(KIS11=1900,0,Capex!KIS322)</f>
        <v>0</v>
      </c>
      <c r="KIT27" s="700">
        <f>-IF(KIT11=1900,0,Capex!KIT322)</f>
        <v>0</v>
      </c>
      <c r="KIU27" s="700">
        <f>-IF(KIU11=1900,0,Capex!KIU322)</f>
        <v>0</v>
      </c>
      <c r="KIV27" s="700">
        <f>-IF(KIV11=1900,0,Capex!KIV322)</f>
        <v>0</v>
      </c>
      <c r="KIW27" s="700">
        <f>-IF(KIW11=1900,0,Capex!KIW322)</f>
        <v>0</v>
      </c>
      <c r="KIX27" s="700">
        <f>-IF(KIX11=1900,0,Capex!KIX322)</f>
        <v>0</v>
      </c>
      <c r="KIY27" s="700">
        <f>-IF(KIY11=1900,0,Capex!KIY322)</f>
        <v>0</v>
      </c>
      <c r="KIZ27" s="700">
        <f>-IF(KIZ11=1900,0,Capex!KIZ322)</f>
        <v>0</v>
      </c>
      <c r="KJA27" s="700">
        <f>-IF(KJA11=1900,0,Capex!KJA322)</f>
        <v>0</v>
      </c>
      <c r="KJB27" s="700">
        <f>-IF(KJB11=1900,0,Capex!KJB322)</f>
        <v>0</v>
      </c>
      <c r="KJC27" s="700">
        <f>-IF(KJC11=1900,0,Capex!KJC322)</f>
        <v>0</v>
      </c>
      <c r="KJD27" s="700">
        <f>-IF(KJD11=1900,0,Capex!KJD322)</f>
        <v>0</v>
      </c>
      <c r="KJE27" s="700">
        <f>-IF(KJE11=1900,0,Capex!KJE322)</f>
        <v>0</v>
      </c>
      <c r="KJF27" s="700">
        <f>-IF(KJF11=1900,0,Capex!KJF322)</f>
        <v>0</v>
      </c>
      <c r="KJG27" s="700">
        <f>-IF(KJG11=1900,0,Capex!KJG322)</f>
        <v>0</v>
      </c>
      <c r="KJH27" s="700">
        <f>-IF(KJH11=1900,0,Capex!KJH322)</f>
        <v>0</v>
      </c>
      <c r="KJI27" s="700">
        <f>-IF(KJI11=1900,0,Capex!KJI322)</f>
        <v>0</v>
      </c>
      <c r="KJJ27" s="700">
        <f>-IF(KJJ11=1900,0,Capex!KJJ322)</f>
        <v>0</v>
      </c>
      <c r="KJK27" s="700">
        <f>-IF(KJK11=1900,0,Capex!KJK322)</f>
        <v>0</v>
      </c>
      <c r="KJL27" s="700">
        <f>-IF(KJL11=1900,0,Capex!KJL322)</f>
        <v>0</v>
      </c>
      <c r="KJM27" s="700">
        <f>-IF(KJM11=1900,0,Capex!KJM322)</f>
        <v>0</v>
      </c>
      <c r="KJN27" s="700">
        <f>-IF(KJN11=1900,0,Capex!KJN322)</f>
        <v>0</v>
      </c>
      <c r="KJO27" s="700">
        <f>-IF(KJO11=1900,0,Capex!KJO322)</f>
        <v>0</v>
      </c>
      <c r="KJP27" s="700">
        <f>-IF(KJP11=1900,0,Capex!KJP322)</f>
        <v>0</v>
      </c>
      <c r="KJQ27" s="700">
        <f>-IF(KJQ11=1900,0,Capex!KJQ322)</f>
        <v>0</v>
      </c>
      <c r="KJR27" s="700">
        <f>-IF(KJR11=1900,0,Capex!KJR322)</f>
        <v>0</v>
      </c>
      <c r="KJS27" s="700">
        <f>-IF(KJS11=1900,0,Capex!KJS322)</f>
        <v>0</v>
      </c>
      <c r="KJT27" s="700">
        <f>-IF(KJT11=1900,0,Capex!KJT322)</f>
        <v>0</v>
      </c>
      <c r="KJU27" s="700">
        <f>-IF(KJU11=1900,0,Capex!KJU322)</f>
        <v>0</v>
      </c>
      <c r="KJV27" s="700">
        <f>-IF(KJV11=1900,0,Capex!KJV322)</f>
        <v>0</v>
      </c>
      <c r="KJW27" s="700">
        <f>-IF(KJW11=1900,0,Capex!KJW322)</f>
        <v>0</v>
      </c>
      <c r="KJX27" s="700">
        <f>-IF(KJX11=1900,0,Capex!KJX322)</f>
        <v>0</v>
      </c>
      <c r="KJY27" s="700">
        <f>-IF(KJY11=1900,0,Capex!KJY322)</f>
        <v>0</v>
      </c>
      <c r="KJZ27" s="700">
        <f>-IF(KJZ11=1900,0,Capex!KJZ322)</f>
        <v>0</v>
      </c>
      <c r="KKA27" s="700">
        <f>-IF(KKA11=1900,0,Capex!KKA322)</f>
        <v>0</v>
      </c>
      <c r="KKB27" s="700">
        <f>-IF(KKB11=1900,0,Capex!KKB322)</f>
        <v>0</v>
      </c>
      <c r="KKC27" s="700">
        <f>-IF(KKC11=1900,0,Capex!KKC322)</f>
        <v>0</v>
      </c>
      <c r="KKD27" s="700">
        <f>-IF(KKD11=1900,0,Capex!KKD322)</f>
        <v>0</v>
      </c>
      <c r="KKE27" s="700">
        <f>-IF(KKE11=1900,0,Capex!KKE322)</f>
        <v>0</v>
      </c>
      <c r="KKF27" s="700">
        <f>-IF(KKF11=1900,0,Capex!KKF322)</f>
        <v>0</v>
      </c>
      <c r="KKG27" s="700">
        <f>-IF(KKG11=1900,0,Capex!KKG322)</f>
        <v>0</v>
      </c>
      <c r="KKH27" s="700">
        <f>-IF(KKH11=1900,0,Capex!KKH322)</f>
        <v>0</v>
      </c>
      <c r="KKI27" s="700">
        <f>-IF(KKI11=1900,0,Capex!KKI322)</f>
        <v>0</v>
      </c>
      <c r="KKJ27" s="700">
        <f>-IF(KKJ11=1900,0,Capex!KKJ322)</f>
        <v>0</v>
      </c>
      <c r="KKK27" s="700">
        <f>-IF(KKK11=1900,0,Capex!KKK322)</f>
        <v>0</v>
      </c>
      <c r="KKL27" s="700">
        <f>-IF(KKL11=1900,0,Capex!KKL322)</f>
        <v>0</v>
      </c>
      <c r="KKM27" s="700">
        <f>-IF(KKM11=1900,0,Capex!KKM322)</f>
        <v>0</v>
      </c>
      <c r="KKN27" s="700">
        <f>-IF(KKN11=1900,0,Capex!KKN322)</f>
        <v>0</v>
      </c>
      <c r="KKO27" s="700">
        <f>-IF(KKO11=1900,0,Capex!KKO322)</f>
        <v>0</v>
      </c>
      <c r="KKP27" s="700">
        <f>-IF(KKP11=1900,0,Capex!KKP322)</f>
        <v>0</v>
      </c>
      <c r="KKQ27" s="700">
        <f>-IF(KKQ11=1900,0,Capex!KKQ322)</f>
        <v>0</v>
      </c>
      <c r="KKR27" s="700">
        <f>-IF(KKR11=1900,0,Capex!KKR322)</f>
        <v>0</v>
      </c>
      <c r="KKS27" s="700">
        <f>-IF(KKS11=1900,0,Capex!KKS322)</f>
        <v>0</v>
      </c>
      <c r="KKT27" s="700">
        <f>-IF(KKT11=1900,0,Capex!KKT322)</f>
        <v>0</v>
      </c>
      <c r="KKU27" s="700">
        <f>-IF(KKU11=1900,0,Capex!KKU322)</f>
        <v>0</v>
      </c>
      <c r="KKV27" s="700">
        <f>-IF(KKV11=1900,0,Capex!KKV322)</f>
        <v>0</v>
      </c>
      <c r="KKW27" s="700">
        <f>-IF(KKW11=1900,0,Capex!KKW322)</f>
        <v>0</v>
      </c>
      <c r="KKX27" s="700">
        <f>-IF(KKX11=1900,0,Capex!KKX322)</f>
        <v>0</v>
      </c>
      <c r="KKY27" s="700">
        <f>-IF(KKY11=1900,0,Capex!KKY322)</f>
        <v>0</v>
      </c>
      <c r="KKZ27" s="700">
        <f>-IF(KKZ11=1900,0,Capex!KKZ322)</f>
        <v>0</v>
      </c>
      <c r="KLA27" s="700">
        <f>-IF(KLA11=1900,0,Capex!KLA322)</f>
        <v>0</v>
      </c>
      <c r="KLB27" s="700">
        <f>-IF(KLB11=1900,0,Capex!KLB322)</f>
        <v>0</v>
      </c>
      <c r="KLC27" s="700">
        <f>-IF(KLC11=1900,0,Capex!KLC322)</f>
        <v>0</v>
      </c>
      <c r="KLD27" s="700">
        <f>-IF(KLD11=1900,0,Capex!KLD322)</f>
        <v>0</v>
      </c>
      <c r="KLE27" s="700">
        <f>-IF(KLE11=1900,0,Capex!KLE322)</f>
        <v>0</v>
      </c>
      <c r="KLF27" s="700">
        <f>-IF(KLF11=1900,0,Capex!KLF322)</f>
        <v>0</v>
      </c>
      <c r="KLG27" s="700">
        <f>-IF(KLG11=1900,0,Capex!KLG322)</f>
        <v>0</v>
      </c>
      <c r="KLH27" s="700">
        <f>-IF(KLH11=1900,0,Capex!KLH322)</f>
        <v>0</v>
      </c>
      <c r="KLI27" s="700">
        <f>-IF(KLI11=1900,0,Capex!KLI322)</f>
        <v>0</v>
      </c>
      <c r="KLJ27" s="700">
        <f>-IF(KLJ11=1900,0,Capex!KLJ322)</f>
        <v>0</v>
      </c>
      <c r="KLK27" s="700">
        <f>-IF(KLK11=1900,0,Capex!KLK322)</f>
        <v>0</v>
      </c>
      <c r="KLL27" s="700">
        <f>-IF(KLL11=1900,0,Capex!KLL322)</f>
        <v>0</v>
      </c>
      <c r="KLM27" s="700">
        <f>-IF(KLM11=1900,0,Capex!KLM322)</f>
        <v>0</v>
      </c>
      <c r="KLN27" s="700">
        <f>-IF(KLN11=1900,0,Capex!KLN322)</f>
        <v>0</v>
      </c>
      <c r="KLO27" s="700">
        <f>-IF(KLO11=1900,0,Capex!KLO322)</f>
        <v>0</v>
      </c>
      <c r="KLP27" s="700">
        <f>-IF(KLP11=1900,0,Capex!KLP322)</f>
        <v>0</v>
      </c>
      <c r="KLQ27" s="700">
        <f>-IF(KLQ11=1900,0,Capex!KLQ322)</f>
        <v>0</v>
      </c>
      <c r="KLR27" s="700">
        <f>-IF(KLR11=1900,0,Capex!KLR322)</f>
        <v>0</v>
      </c>
      <c r="KLS27" s="700">
        <f>-IF(KLS11=1900,0,Capex!KLS322)</f>
        <v>0</v>
      </c>
      <c r="KLT27" s="700">
        <f>-IF(KLT11=1900,0,Capex!KLT322)</f>
        <v>0</v>
      </c>
      <c r="KLU27" s="700">
        <f>-IF(KLU11=1900,0,Capex!KLU322)</f>
        <v>0</v>
      </c>
      <c r="KLV27" s="700">
        <f>-IF(KLV11=1900,0,Capex!KLV322)</f>
        <v>0</v>
      </c>
      <c r="KLW27" s="700">
        <f>-IF(KLW11=1900,0,Capex!KLW322)</f>
        <v>0</v>
      </c>
      <c r="KLX27" s="700">
        <f>-IF(KLX11=1900,0,Capex!KLX322)</f>
        <v>0</v>
      </c>
      <c r="KLY27" s="700">
        <f>-IF(KLY11=1900,0,Capex!KLY322)</f>
        <v>0</v>
      </c>
      <c r="KLZ27" s="700">
        <f>-IF(KLZ11=1900,0,Capex!KLZ322)</f>
        <v>0</v>
      </c>
      <c r="KMA27" s="700">
        <f>-IF(KMA11=1900,0,Capex!KMA322)</f>
        <v>0</v>
      </c>
      <c r="KMB27" s="700">
        <f>-IF(KMB11=1900,0,Capex!KMB322)</f>
        <v>0</v>
      </c>
      <c r="KMC27" s="700">
        <f>-IF(KMC11=1900,0,Capex!KMC322)</f>
        <v>0</v>
      </c>
      <c r="KMD27" s="700">
        <f>-IF(KMD11=1900,0,Capex!KMD322)</f>
        <v>0</v>
      </c>
      <c r="KME27" s="700">
        <f>-IF(KME11=1900,0,Capex!KME322)</f>
        <v>0</v>
      </c>
      <c r="KMF27" s="700">
        <f>-IF(KMF11=1900,0,Capex!KMF322)</f>
        <v>0</v>
      </c>
      <c r="KMG27" s="700">
        <f>-IF(KMG11=1900,0,Capex!KMG322)</f>
        <v>0</v>
      </c>
      <c r="KMH27" s="700">
        <f>-IF(KMH11=1900,0,Capex!KMH322)</f>
        <v>0</v>
      </c>
      <c r="KMI27" s="700">
        <f>-IF(KMI11=1900,0,Capex!KMI322)</f>
        <v>0</v>
      </c>
      <c r="KMJ27" s="700">
        <f>-IF(KMJ11=1900,0,Capex!KMJ322)</f>
        <v>0</v>
      </c>
      <c r="KMK27" s="700">
        <f>-IF(KMK11=1900,0,Capex!KMK322)</f>
        <v>0</v>
      </c>
      <c r="KML27" s="700">
        <f>-IF(KML11=1900,0,Capex!KML322)</f>
        <v>0</v>
      </c>
      <c r="KMM27" s="700">
        <f>-IF(KMM11=1900,0,Capex!KMM322)</f>
        <v>0</v>
      </c>
      <c r="KMN27" s="700">
        <f>-IF(KMN11=1900,0,Capex!KMN322)</f>
        <v>0</v>
      </c>
      <c r="KMO27" s="700">
        <f>-IF(KMO11=1900,0,Capex!KMO322)</f>
        <v>0</v>
      </c>
      <c r="KMP27" s="700">
        <f>-IF(KMP11=1900,0,Capex!KMP322)</f>
        <v>0</v>
      </c>
      <c r="KMQ27" s="700">
        <f>-IF(KMQ11=1900,0,Capex!KMQ322)</f>
        <v>0</v>
      </c>
      <c r="KMR27" s="700">
        <f>-IF(KMR11=1900,0,Capex!KMR322)</f>
        <v>0</v>
      </c>
      <c r="KMS27" s="700">
        <f>-IF(KMS11=1900,0,Capex!KMS322)</f>
        <v>0</v>
      </c>
      <c r="KMT27" s="700">
        <f>-IF(KMT11=1900,0,Capex!KMT322)</f>
        <v>0</v>
      </c>
      <c r="KMU27" s="700">
        <f>-IF(KMU11=1900,0,Capex!KMU322)</f>
        <v>0</v>
      </c>
      <c r="KMV27" s="700">
        <f>-IF(KMV11=1900,0,Capex!KMV322)</f>
        <v>0</v>
      </c>
      <c r="KMW27" s="700">
        <f>-IF(KMW11=1900,0,Capex!KMW322)</f>
        <v>0</v>
      </c>
      <c r="KMX27" s="700">
        <f>-IF(KMX11=1900,0,Capex!KMX322)</f>
        <v>0</v>
      </c>
      <c r="KMY27" s="700">
        <f>-IF(KMY11=1900,0,Capex!KMY322)</f>
        <v>0</v>
      </c>
      <c r="KMZ27" s="700">
        <f>-IF(KMZ11=1900,0,Capex!KMZ322)</f>
        <v>0</v>
      </c>
      <c r="KNA27" s="700">
        <f>-IF(KNA11=1900,0,Capex!KNA322)</f>
        <v>0</v>
      </c>
      <c r="KNB27" s="700">
        <f>-IF(KNB11=1900,0,Capex!KNB322)</f>
        <v>0</v>
      </c>
      <c r="KNC27" s="700">
        <f>-IF(KNC11=1900,0,Capex!KNC322)</f>
        <v>0</v>
      </c>
      <c r="KND27" s="700">
        <f>-IF(KND11=1900,0,Capex!KND322)</f>
        <v>0</v>
      </c>
      <c r="KNE27" s="700">
        <f>-IF(KNE11=1900,0,Capex!KNE322)</f>
        <v>0</v>
      </c>
      <c r="KNF27" s="700">
        <f>-IF(KNF11=1900,0,Capex!KNF322)</f>
        <v>0</v>
      </c>
      <c r="KNG27" s="700">
        <f>-IF(KNG11=1900,0,Capex!KNG322)</f>
        <v>0</v>
      </c>
      <c r="KNH27" s="700">
        <f>-IF(KNH11=1900,0,Capex!KNH322)</f>
        <v>0</v>
      </c>
      <c r="KNI27" s="700">
        <f>-IF(KNI11=1900,0,Capex!KNI322)</f>
        <v>0</v>
      </c>
      <c r="KNJ27" s="700">
        <f>-IF(KNJ11=1900,0,Capex!KNJ322)</f>
        <v>0</v>
      </c>
      <c r="KNK27" s="700">
        <f>-IF(KNK11=1900,0,Capex!KNK322)</f>
        <v>0</v>
      </c>
      <c r="KNL27" s="700">
        <f>-IF(KNL11=1900,0,Capex!KNL322)</f>
        <v>0</v>
      </c>
      <c r="KNM27" s="700">
        <f>-IF(KNM11=1900,0,Capex!KNM322)</f>
        <v>0</v>
      </c>
      <c r="KNN27" s="700">
        <f>-IF(KNN11=1900,0,Capex!KNN322)</f>
        <v>0</v>
      </c>
      <c r="KNO27" s="700">
        <f>-IF(KNO11=1900,0,Capex!KNO322)</f>
        <v>0</v>
      </c>
      <c r="KNP27" s="700">
        <f>-IF(KNP11=1900,0,Capex!KNP322)</f>
        <v>0</v>
      </c>
      <c r="KNQ27" s="700">
        <f>-IF(KNQ11=1900,0,Capex!KNQ322)</f>
        <v>0</v>
      </c>
      <c r="KNR27" s="700">
        <f>-IF(KNR11=1900,0,Capex!KNR322)</f>
        <v>0</v>
      </c>
      <c r="KNS27" s="700">
        <f>-IF(KNS11=1900,0,Capex!KNS322)</f>
        <v>0</v>
      </c>
      <c r="KNT27" s="700">
        <f>-IF(KNT11=1900,0,Capex!KNT322)</f>
        <v>0</v>
      </c>
      <c r="KNU27" s="700">
        <f>-IF(KNU11=1900,0,Capex!KNU322)</f>
        <v>0</v>
      </c>
      <c r="KNV27" s="700">
        <f>-IF(KNV11=1900,0,Capex!KNV322)</f>
        <v>0</v>
      </c>
      <c r="KNW27" s="700">
        <f>-IF(KNW11=1900,0,Capex!KNW322)</f>
        <v>0</v>
      </c>
      <c r="KNX27" s="700">
        <f>-IF(KNX11=1900,0,Capex!KNX322)</f>
        <v>0</v>
      </c>
      <c r="KNY27" s="700">
        <f>-IF(KNY11=1900,0,Capex!KNY322)</f>
        <v>0</v>
      </c>
      <c r="KNZ27" s="700">
        <f>-IF(KNZ11=1900,0,Capex!KNZ322)</f>
        <v>0</v>
      </c>
      <c r="KOA27" s="700">
        <f>-IF(KOA11=1900,0,Capex!KOA322)</f>
        <v>0</v>
      </c>
      <c r="KOB27" s="700">
        <f>-IF(KOB11=1900,0,Capex!KOB322)</f>
        <v>0</v>
      </c>
      <c r="KOC27" s="700">
        <f>-IF(KOC11=1900,0,Capex!KOC322)</f>
        <v>0</v>
      </c>
      <c r="KOD27" s="700">
        <f>-IF(KOD11=1900,0,Capex!KOD322)</f>
        <v>0</v>
      </c>
      <c r="KOE27" s="700">
        <f>-IF(KOE11=1900,0,Capex!KOE322)</f>
        <v>0</v>
      </c>
      <c r="KOF27" s="700">
        <f>-IF(KOF11=1900,0,Capex!KOF322)</f>
        <v>0</v>
      </c>
      <c r="KOG27" s="700">
        <f>-IF(KOG11=1900,0,Capex!KOG322)</f>
        <v>0</v>
      </c>
      <c r="KOH27" s="700">
        <f>-IF(KOH11=1900,0,Capex!KOH322)</f>
        <v>0</v>
      </c>
      <c r="KOI27" s="700">
        <f>-IF(KOI11=1900,0,Capex!KOI322)</f>
        <v>0</v>
      </c>
      <c r="KOJ27" s="700">
        <f>-IF(KOJ11=1900,0,Capex!KOJ322)</f>
        <v>0</v>
      </c>
      <c r="KOK27" s="700">
        <f>-IF(KOK11=1900,0,Capex!KOK322)</f>
        <v>0</v>
      </c>
      <c r="KOL27" s="700">
        <f>-IF(KOL11=1900,0,Capex!KOL322)</f>
        <v>0</v>
      </c>
      <c r="KOM27" s="700">
        <f>-IF(KOM11=1900,0,Capex!KOM322)</f>
        <v>0</v>
      </c>
      <c r="KON27" s="700">
        <f>-IF(KON11=1900,0,Capex!KON322)</f>
        <v>0</v>
      </c>
      <c r="KOO27" s="700">
        <f>-IF(KOO11=1900,0,Capex!KOO322)</f>
        <v>0</v>
      </c>
      <c r="KOP27" s="700">
        <f>-IF(KOP11=1900,0,Capex!KOP322)</f>
        <v>0</v>
      </c>
      <c r="KOQ27" s="700">
        <f>-IF(KOQ11=1900,0,Capex!KOQ322)</f>
        <v>0</v>
      </c>
      <c r="KOR27" s="700">
        <f>-IF(KOR11=1900,0,Capex!KOR322)</f>
        <v>0</v>
      </c>
      <c r="KOS27" s="700">
        <f>-IF(KOS11=1900,0,Capex!KOS322)</f>
        <v>0</v>
      </c>
      <c r="KOT27" s="700">
        <f>-IF(KOT11=1900,0,Capex!KOT322)</f>
        <v>0</v>
      </c>
      <c r="KOU27" s="700">
        <f>-IF(KOU11=1900,0,Capex!KOU322)</f>
        <v>0</v>
      </c>
      <c r="KOV27" s="700">
        <f>-IF(KOV11=1900,0,Capex!KOV322)</f>
        <v>0</v>
      </c>
      <c r="KOW27" s="700">
        <f>-IF(KOW11=1900,0,Capex!KOW322)</f>
        <v>0</v>
      </c>
      <c r="KOX27" s="700">
        <f>-IF(KOX11=1900,0,Capex!KOX322)</f>
        <v>0</v>
      </c>
      <c r="KOY27" s="700">
        <f>-IF(KOY11=1900,0,Capex!KOY322)</f>
        <v>0</v>
      </c>
      <c r="KOZ27" s="700">
        <f>-IF(KOZ11=1900,0,Capex!KOZ322)</f>
        <v>0</v>
      </c>
      <c r="KPA27" s="700">
        <f>-IF(KPA11=1900,0,Capex!KPA322)</f>
        <v>0</v>
      </c>
      <c r="KPB27" s="700">
        <f>-IF(KPB11=1900,0,Capex!KPB322)</f>
        <v>0</v>
      </c>
      <c r="KPC27" s="700">
        <f>-IF(KPC11=1900,0,Capex!KPC322)</f>
        <v>0</v>
      </c>
      <c r="KPD27" s="700">
        <f>-IF(KPD11=1900,0,Capex!KPD322)</f>
        <v>0</v>
      </c>
      <c r="KPE27" s="700">
        <f>-IF(KPE11=1900,0,Capex!KPE322)</f>
        <v>0</v>
      </c>
      <c r="KPF27" s="700">
        <f>-IF(KPF11=1900,0,Capex!KPF322)</f>
        <v>0</v>
      </c>
      <c r="KPG27" s="700">
        <f>-IF(KPG11=1900,0,Capex!KPG322)</f>
        <v>0</v>
      </c>
      <c r="KPH27" s="700">
        <f>-IF(KPH11=1900,0,Capex!KPH322)</f>
        <v>0</v>
      </c>
      <c r="KPI27" s="700">
        <f>-IF(KPI11=1900,0,Capex!KPI322)</f>
        <v>0</v>
      </c>
      <c r="KPJ27" s="700">
        <f>-IF(KPJ11=1900,0,Capex!KPJ322)</f>
        <v>0</v>
      </c>
      <c r="KPK27" s="700">
        <f>-IF(KPK11=1900,0,Capex!KPK322)</f>
        <v>0</v>
      </c>
      <c r="KPL27" s="700">
        <f>-IF(KPL11=1900,0,Capex!KPL322)</f>
        <v>0</v>
      </c>
      <c r="KPM27" s="700">
        <f>-IF(KPM11=1900,0,Capex!KPM322)</f>
        <v>0</v>
      </c>
      <c r="KPN27" s="700">
        <f>-IF(KPN11=1900,0,Capex!KPN322)</f>
        <v>0</v>
      </c>
      <c r="KPO27" s="700">
        <f>-IF(KPO11=1900,0,Capex!KPO322)</f>
        <v>0</v>
      </c>
      <c r="KPP27" s="700">
        <f>-IF(KPP11=1900,0,Capex!KPP322)</f>
        <v>0</v>
      </c>
      <c r="KPQ27" s="700">
        <f>-IF(KPQ11=1900,0,Capex!KPQ322)</f>
        <v>0</v>
      </c>
      <c r="KPR27" s="700">
        <f>-IF(KPR11=1900,0,Capex!KPR322)</f>
        <v>0</v>
      </c>
      <c r="KPS27" s="700">
        <f>-IF(KPS11=1900,0,Capex!KPS322)</f>
        <v>0</v>
      </c>
      <c r="KPT27" s="700">
        <f>-IF(KPT11=1900,0,Capex!KPT322)</f>
        <v>0</v>
      </c>
      <c r="KPU27" s="700">
        <f>-IF(KPU11=1900,0,Capex!KPU322)</f>
        <v>0</v>
      </c>
      <c r="KPV27" s="700">
        <f>-IF(KPV11=1900,0,Capex!KPV322)</f>
        <v>0</v>
      </c>
      <c r="KPW27" s="700">
        <f>-IF(KPW11=1900,0,Capex!KPW322)</f>
        <v>0</v>
      </c>
      <c r="KPX27" s="700">
        <f>-IF(KPX11=1900,0,Capex!KPX322)</f>
        <v>0</v>
      </c>
      <c r="KPY27" s="700">
        <f>-IF(KPY11=1900,0,Capex!KPY322)</f>
        <v>0</v>
      </c>
      <c r="KPZ27" s="700">
        <f>-IF(KPZ11=1900,0,Capex!KPZ322)</f>
        <v>0</v>
      </c>
      <c r="KQA27" s="700">
        <f>-IF(KQA11=1900,0,Capex!KQA322)</f>
        <v>0</v>
      </c>
      <c r="KQB27" s="700">
        <f>-IF(KQB11=1900,0,Capex!KQB322)</f>
        <v>0</v>
      </c>
      <c r="KQC27" s="700">
        <f>-IF(KQC11=1900,0,Capex!KQC322)</f>
        <v>0</v>
      </c>
      <c r="KQD27" s="700">
        <f>-IF(KQD11=1900,0,Capex!KQD322)</f>
        <v>0</v>
      </c>
      <c r="KQE27" s="700">
        <f>-IF(KQE11=1900,0,Capex!KQE322)</f>
        <v>0</v>
      </c>
      <c r="KQF27" s="700">
        <f>-IF(KQF11=1900,0,Capex!KQF322)</f>
        <v>0</v>
      </c>
      <c r="KQG27" s="700">
        <f>-IF(KQG11=1900,0,Capex!KQG322)</f>
        <v>0</v>
      </c>
      <c r="KQH27" s="700">
        <f>-IF(KQH11=1900,0,Capex!KQH322)</f>
        <v>0</v>
      </c>
      <c r="KQI27" s="700">
        <f>-IF(KQI11=1900,0,Capex!KQI322)</f>
        <v>0</v>
      </c>
      <c r="KQJ27" s="700">
        <f>-IF(KQJ11=1900,0,Capex!KQJ322)</f>
        <v>0</v>
      </c>
      <c r="KQK27" s="700">
        <f>-IF(KQK11=1900,0,Capex!KQK322)</f>
        <v>0</v>
      </c>
      <c r="KQL27" s="700">
        <f>-IF(KQL11=1900,0,Capex!KQL322)</f>
        <v>0</v>
      </c>
      <c r="KQM27" s="700">
        <f>-IF(KQM11=1900,0,Capex!KQM322)</f>
        <v>0</v>
      </c>
      <c r="KQN27" s="700">
        <f>-IF(KQN11=1900,0,Capex!KQN322)</f>
        <v>0</v>
      </c>
      <c r="KQO27" s="700">
        <f>-IF(KQO11=1900,0,Capex!KQO322)</f>
        <v>0</v>
      </c>
      <c r="KQP27" s="700">
        <f>-IF(KQP11=1900,0,Capex!KQP322)</f>
        <v>0</v>
      </c>
      <c r="KQQ27" s="700">
        <f>-IF(KQQ11=1900,0,Capex!KQQ322)</f>
        <v>0</v>
      </c>
      <c r="KQR27" s="700">
        <f>-IF(KQR11=1900,0,Capex!KQR322)</f>
        <v>0</v>
      </c>
      <c r="KQS27" s="700">
        <f>-IF(KQS11=1900,0,Capex!KQS322)</f>
        <v>0</v>
      </c>
      <c r="KQT27" s="700">
        <f>-IF(KQT11=1900,0,Capex!KQT322)</f>
        <v>0</v>
      </c>
      <c r="KQU27" s="700">
        <f>-IF(KQU11=1900,0,Capex!KQU322)</f>
        <v>0</v>
      </c>
      <c r="KQV27" s="700">
        <f>-IF(KQV11=1900,0,Capex!KQV322)</f>
        <v>0</v>
      </c>
      <c r="KQW27" s="700">
        <f>-IF(KQW11=1900,0,Capex!KQW322)</f>
        <v>0</v>
      </c>
      <c r="KQX27" s="700">
        <f>-IF(KQX11=1900,0,Capex!KQX322)</f>
        <v>0</v>
      </c>
      <c r="KQY27" s="700">
        <f>-IF(KQY11=1900,0,Capex!KQY322)</f>
        <v>0</v>
      </c>
      <c r="KQZ27" s="700">
        <f>-IF(KQZ11=1900,0,Capex!KQZ322)</f>
        <v>0</v>
      </c>
      <c r="KRA27" s="700">
        <f>-IF(KRA11=1900,0,Capex!KRA322)</f>
        <v>0</v>
      </c>
      <c r="KRB27" s="700">
        <f>-IF(KRB11=1900,0,Capex!KRB322)</f>
        <v>0</v>
      </c>
      <c r="KRC27" s="700">
        <f>-IF(KRC11=1900,0,Capex!KRC322)</f>
        <v>0</v>
      </c>
      <c r="KRD27" s="700">
        <f>-IF(KRD11=1900,0,Capex!KRD322)</f>
        <v>0</v>
      </c>
      <c r="KRE27" s="700">
        <f>-IF(KRE11=1900,0,Capex!KRE322)</f>
        <v>0</v>
      </c>
      <c r="KRF27" s="700">
        <f>-IF(KRF11=1900,0,Capex!KRF322)</f>
        <v>0</v>
      </c>
      <c r="KRG27" s="700">
        <f>-IF(KRG11=1900,0,Capex!KRG322)</f>
        <v>0</v>
      </c>
      <c r="KRH27" s="700">
        <f>-IF(KRH11=1900,0,Capex!KRH322)</f>
        <v>0</v>
      </c>
      <c r="KRI27" s="700">
        <f>-IF(KRI11=1900,0,Capex!KRI322)</f>
        <v>0</v>
      </c>
      <c r="KRJ27" s="700">
        <f>-IF(KRJ11=1900,0,Capex!KRJ322)</f>
        <v>0</v>
      </c>
      <c r="KRK27" s="700">
        <f>-IF(KRK11=1900,0,Capex!KRK322)</f>
        <v>0</v>
      </c>
      <c r="KRL27" s="700">
        <f>-IF(KRL11=1900,0,Capex!KRL322)</f>
        <v>0</v>
      </c>
      <c r="KRM27" s="700">
        <f>-IF(KRM11=1900,0,Capex!KRM322)</f>
        <v>0</v>
      </c>
      <c r="KRN27" s="700">
        <f>-IF(KRN11=1900,0,Capex!KRN322)</f>
        <v>0</v>
      </c>
      <c r="KRO27" s="700">
        <f>-IF(KRO11=1900,0,Capex!KRO322)</f>
        <v>0</v>
      </c>
      <c r="KRP27" s="700">
        <f>-IF(KRP11=1900,0,Capex!KRP322)</f>
        <v>0</v>
      </c>
      <c r="KRQ27" s="700">
        <f>-IF(KRQ11=1900,0,Capex!KRQ322)</f>
        <v>0</v>
      </c>
      <c r="KRR27" s="700">
        <f>-IF(KRR11=1900,0,Capex!KRR322)</f>
        <v>0</v>
      </c>
      <c r="KRS27" s="700">
        <f>-IF(KRS11=1900,0,Capex!KRS322)</f>
        <v>0</v>
      </c>
      <c r="KRT27" s="700">
        <f>-IF(KRT11=1900,0,Capex!KRT322)</f>
        <v>0</v>
      </c>
      <c r="KRU27" s="700">
        <f>-IF(KRU11=1900,0,Capex!KRU322)</f>
        <v>0</v>
      </c>
      <c r="KRV27" s="700">
        <f>-IF(KRV11=1900,0,Capex!KRV322)</f>
        <v>0</v>
      </c>
      <c r="KRW27" s="700">
        <f>-IF(KRW11=1900,0,Capex!KRW322)</f>
        <v>0</v>
      </c>
      <c r="KRX27" s="700">
        <f>-IF(KRX11=1900,0,Capex!KRX322)</f>
        <v>0</v>
      </c>
      <c r="KRY27" s="700">
        <f>-IF(KRY11=1900,0,Capex!KRY322)</f>
        <v>0</v>
      </c>
      <c r="KRZ27" s="700">
        <f>-IF(KRZ11=1900,0,Capex!KRZ322)</f>
        <v>0</v>
      </c>
      <c r="KSA27" s="700">
        <f>-IF(KSA11=1900,0,Capex!KSA322)</f>
        <v>0</v>
      </c>
      <c r="KSB27" s="700">
        <f>-IF(KSB11=1900,0,Capex!KSB322)</f>
        <v>0</v>
      </c>
      <c r="KSC27" s="700">
        <f>-IF(KSC11=1900,0,Capex!KSC322)</f>
        <v>0</v>
      </c>
      <c r="KSD27" s="700">
        <f>-IF(KSD11=1900,0,Capex!KSD322)</f>
        <v>0</v>
      </c>
      <c r="KSE27" s="700">
        <f>-IF(KSE11=1900,0,Capex!KSE322)</f>
        <v>0</v>
      </c>
      <c r="KSF27" s="700">
        <f>-IF(KSF11=1900,0,Capex!KSF322)</f>
        <v>0</v>
      </c>
      <c r="KSG27" s="700">
        <f>-IF(KSG11=1900,0,Capex!KSG322)</f>
        <v>0</v>
      </c>
      <c r="KSH27" s="700">
        <f>-IF(KSH11=1900,0,Capex!KSH322)</f>
        <v>0</v>
      </c>
      <c r="KSI27" s="700">
        <f>-IF(KSI11=1900,0,Capex!KSI322)</f>
        <v>0</v>
      </c>
      <c r="KSJ27" s="700">
        <f>-IF(KSJ11=1900,0,Capex!KSJ322)</f>
        <v>0</v>
      </c>
      <c r="KSK27" s="700">
        <f>-IF(KSK11=1900,0,Capex!KSK322)</f>
        <v>0</v>
      </c>
      <c r="KSL27" s="700">
        <f>-IF(KSL11=1900,0,Capex!KSL322)</f>
        <v>0</v>
      </c>
      <c r="KSM27" s="700">
        <f>-IF(KSM11=1900,0,Capex!KSM322)</f>
        <v>0</v>
      </c>
      <c r="KSN27" s="700">
        <f>-IF(KSN11=1900,0,Capex!KSN322)</f>
        <v>0</v>
      </c>
      <c r="KSO27" s="700">
        <f>-IF(KSO11=1900,0,Capex!KSO322)</f>
        <v>0</v>
      </c>
      <c r="KSP27" s="700">
        <f>-IF(KSP11=1900,0,Capex!KSP322)</f>
        <v>0</v>
      </c>
      <c r="KSQ27" s="700">
        <f>-IF(KSQ11=1900,0,Capex!KSQ322)</f>
        <v>0</v>
      </c>
      <c r="KSR27" s="700">
        <f>-IF(KSR11=1900,0,Capex!KSR322)</f>
        <v>0</v>
      </c>
      <c r="KSS27" s="700">
        <f>-IF(KSS11=1900,0,Capex!KSS322)</f>
        <v>0</v>
      </c>
      <c r="KST27" s="700">
        <f>-IF(KST11=1900,0,Capex!KST322)</f>
        <v>0</v>
      </c>
      <c r="KSU27" s="700">
        <f>-IF(KSU11=1900,0,Capex!KSU322)</f>
        <v>0</v>
      </c>
      <c r="KSV27" s="700">
        <f>-IF(KSV11=1900,0,Capex!KSV322)</f>
        <v>0</v>
      </c>
      <c r="KSW27" s="700">
        <f>-IF(KSW11=1900,0,Capex!KSW322)</f>
        <v>0</v>
      </c>
      <c r="KSX27" s="700">
        <f>-IF(KSX11=1900,0,Capex!KSX322)</f>
        <v>0</v>
      </c>
      <c r="KSY27" s="700">
        <f>-IF(KSY11=1900,0,Capex!KSY322)</f>
        <v>0</v>
      </c>
      <c r="KSZ27" s="700">
        <f>-IF(KSZ11=1900,0,Capex!KSZ322)</f>
        <v>0</v>
      </c>
      <c r="KTA27" s="700">
        <f>-IF(KTA11=1900,0,Capex!KTA322)</f>
        <v>0</v>
      </c>
      <c r="KTB27" s="700">
        <f>-IF(KTB11=1900,0,Capex!KTB322)</f>
        <v>0</v>
      </c>
      <c r="KTC27" s="700">
        <f>-IF(KTC11=1900,0,Capex!KTC322)</f>
        <v>0</v>
      </c>
      <c r="KTD27" s="700">
        <f>-IF(KTD11=1900,0,Capex!KTD322)</f>
        <v>0</v>
      </c>
      <c r="KTE27" s="700">
        <f>-IF(KTE11=1900,0,Capex!KTE322)</f>
        <v>0</v>
      </c>
      <c r="KTF27" s="700">
        <f>-IF(KTF11=1900,0,Capex!KTF322)</f>
        <v>0</v>
      </c>
      <c r="KTG27" s="700">
        <f>-IF(KTG11=1900,0,Capex!KTG322)</f>
        <v>0</v>
      </c>
      <c r="KTH27" s="700">
        <f>-IF(KTH11=1900,0,Capex!KTH322)</f>
        <v>0</v>
      </c>
      <c r="KTI27" s="700">
        <f>-IF(KTI11=1900,0,Capex!KTI322)</f>
        <v>0</v>
      </c>
      <c r="KTJ27" s="700">
        <f>-IF(KTJ11=1900,0,Capex!KTJ322)</f>
        <v>0</v>
      </c>
      <c r="KTK27" s="700">
        <f>-IF(KTK11=1900,0,Capex!KTK322)</f>
        <v>0</v>
      </c>
      <c r="KTL27" s="700">
        <f>-IF(KTL11=1900,0,Capex!KTL322)</f>
        <v>0</v>
      </c>
      <c r="KTM27" s="700">
        <f>-IF(KTM11=1900,0,Capex!KTM322)</f>
        <v>0</v>
      </c>
      <c r="KTN27" s="700">
        <f>-IF(KTN11=1900,0,Capex!KTN322)</f>
        <v>0</v>
      </c>
      <c r="KTO27" s="700">
        <f>-IF(KTO11=1900,0,Capex!KTO322)</f>
        <v>0</v>
      </c>
      <c r="KTP27" s="700">
        <f>-IF(KTP11=1900,0,Capex!KTP322)</f>
        <v>0</v>
      </c>
      <c r="KTQ27" s="700">
        <f>-IF(KTQ11=1900,0,Capex!KTQ322)</f>
        <v>0</v>
      </c>
      <c r="KTR27" s="700">
        <f>-IF(KTR11=1900,0,Capex!KTR322)</f>
        <v>0</v>
      </c>
      <c r="KTS27" s="700">
        <f>-IF(KTS11=1900,0,Capex!KTS322)</f>
        <v>0</v>
      </c>
      <c r="KTT27" s="700">
        <f>-IF(KTT11=1900,0,Capex!KTT322)</f>
        <v>0</v>
      </c>
      <c r="KTU27" s="700">
        <f>-IF(KTU11=1900,0,Capex!KTU322)</f>
        <v>0</v>
      </c>
      <c r="KTV27" s="700">
        <f>-IF(KTV11=1900,0,Capex!KTV322)</f>
        <v>0</v>
      </c>
      <c r="KTW27" s="700">
        <f>-IF(KTW11=1900,0,Capex!KTW322)</f>
        <v>0</v>
      </c>
      <c r="KTX27" s="700">
        <f>-IF(KTX11=1900,0,Capex!KTX322)</f>
        <v>0</v>
      </c>
      <c r="KTY27" s="700">
        <f>-IF(KTY11=1900,0,Capex!KTY322)</f>
        <v>0</v>
      </c>
      <c r="KTZ27" s="700">
        <f>-IF(KTZ11=1900,0,Capex!KTZ322)</f>
        <v>0</v>
      </c>
      <c r="KUA27" s="700">
        <f>-IF(KUA11=1900,0,Capex!KUA322)</f>
        <v>0</v>
      </c>
      <c r="KUB27" s="700">
        <f>-IF(KUB11=1900,0,Capex!KUB322)</f>
        <v>0</v>
      </c>
      <c r="KUC27" s="700">
        <f>-IF(KUC11=1900,0,Capex!KUC322)</f>
        <v>0</v>
      </c>
      <c r="KUD27" s="700">
        <f>-IF(KUD11=1900,0,Capex!KUD322)</f>
        <v>0</v>
      </c>
      <c r="KUE27" s="700">
        <f>-IF(KUE11=1900,0,Capex!KUE322)</f>
        <v>0</v>
      </c>
      <c r="KUF27" s="700">
        <f>-IF(KUF11=1900,0,Capex!KUF322)</f>
        <v>0</v>
      </c>
      <c r="KUG27" s="700">
        <f>-IF(KUG11=1900,0,Capex!KUG322)</f>
        <v>0</v>
      </c>
      <c r="KUH27" s="700">
        <f>-IF(KUH11=1900,0,Capex!KUH322)</f>
        <v>0</v>
      </c>
      <c r="KUI27" s="700">
        <f>-IF(KUI11=1900,0,Capex!KUI322)</f>
        <v>0</v>
      </c>
      <c r="KUJ27" s="700">
        <f>-IF(KUJ11=1900,0,Capex!KUJ322)</f>
        <v>0</v>
      </c>
      <c r="KUK27" s="700">
        <f>-IF(KUK11=1900,0,Capex!KUK322)</f>
        <v>0</v>
      </c>
      <c r="KUL27" s="700">
        <f>-IF(KUL11=1900,0,Capex!KUL322)</f>
        <v>0</v>
      </c>
      <c r="KUM27" s="700">
        <f>-IF(KUM11=1900,0,Capex!KUM322)</f>
        <v>0</v>
      </c>
      <c r="KUN27" s="700">
        <f>-IF(KUN11=1900,0,Capex!KUN322)</f>
        <v>0</v>
      </c>
      <c r="KUO27" s="700">
        <f>-IF(KUO11=1900,0,Capex!KUO322)</f>
        <v>0</v>
      </c>
      <c r="KUP27" s="700">
        <f>-IF(KUP11=1900,0,Capex!KUP322)</f>
        <v>0</v>
      </c>
      <c r="KUQ27" s="700">
        <f>-IF(KUQ11=1900,0,Capex!KUQ322)</f>
        <v>0</v>
      </c>
      <c r="KUR27" s="700">
        <f>-IF(KUR11=1900,0,Capex!KUR322)</f>
        <v>0</v>
      </c>
      <c r="KUS27" s="700">
        <f>-IF(KUS11=1900,0,Capex!KUS322)</f>
        <v>0</v>
      </c>
      <c r="KUT27" s="700">
        <f>-IF(KUT11=1900,0,Capex!KUT322)</f>
        <v>0</v>
      </c>
      <c r="KUU27" s="700">
        <f>-IF(KUU11=1900,0,Capex!KUU322)</f>
        <v>0</v>
      </c>
      <c r="KUV27" s="700">
        <f>-IF(KUV11=1900,0,Capex!KUV322)</f>
        <v>0</v>
      </c>
      <c r="KUW27" s="700">
        <f>-IF(KUW11=1900,0,Capex!KUW322)</f>
        <v>0</v>
      </c>
      <c r="KUX27" s="700">
        <f>-IF(KUX11=1900,0,Capex!KUX322)</f>
        <v>0</v>
      </c>
      <c r="KUY27" s="700">
        <f>-IF(KUY11=1900,0,Capex!KUY322)</f>
        <v>0</v>
      </c>
      <c r="KUZ27" s="700">
        <f>-IF(KUZ11=1900,0,Capex!KUZ322)</f>
        <v>0</v>
      </c>
      <c r="KVA27" s="700">
        <f>-IF(KVA11=1900,0,Capex!KVA322)</f>
        <v>0</v>
      </c>
      <c r="KVB27" s="700">
        <f>-IF(KVB11=1900,0,Capex!KVB322)</f>
        <v>0</v>
      </c>
      <c r="KVC27" s="700">
        <f>-IF(KVC11=1900,0,Capex!KVC322)</f>
        <v>0</v>
      </c>
      <c r="KVD27" s="700">
        <f>-IF(KVD11=1900,0,Capex!KVD322)</f>
        <v>0</v>
      </c>
      <c r="KVE27" s="700">
        <f>-IF(KVE11=1900,0,Capex!KVE322)</f>
        <v>0</v>
      </c>
      <c r="KVF27" s="700">
        <f>-IF(KVF11=1900,0,Capex!KVF322)</f>
        <v>0</v>
      </c>
      <c r="KVG27" s="700">
        <f>-IF(KVG11=1900,0,Capex!KVG322)</f>
        <v>0</v>
      </c>
      <c r="KVH27" s="700">
        <f>-IF(KVH11=1900,0,Capex!KVH322)</f>
        <v>0</v>
      </c>
      <c r="KVI27" s="700">
        <f>-IF(KVI11=1900,0,Capex!KVI322)</f>
        <v>0</v>
      </c>
      <c r="KVJ27" s="700">
        <f>-IF(KVJ11=1900,0,Capex!KVJ322)</f>
        <v>0</v>
      </c>
      <c r="KVK27" s="700">
        <f>-IF(KVK11=1900,0,Capex!KVK322)</f>
        <v>0</v>
      </c>
      <c r="KVL27" s="700">
        <f>-IF(KVL11=1900,0,Capex!KVL322)</f>
        <v>0</v>
      </c>
      <c r="KVM27" s="700">
        <f>-IF(KVM11=1900,0,Capex!KVM322)</f>
        <v>0</v>
      </c>
      <c r="KVN27" s="700">
        <f>-IF(KVN11=1900,0,Capex!KVN322)</f>
        <v>0</v>
      </c>
      <c r="KVO27" s="700">
        <f>-IF(KVO11=1900,0,Capex!KVO322)</f>
        <v>0</v>
      </c>
      <c r="KVP27" s="700">
        <f>-IF(KVP11=1900,0,Capex!KVP322)</f>
        <v>0</v>
      </c>
      <c r="KVQ27" s="700">
        <f>-IF(KVQ11=1900,0,Capex!KVQ322)</f>
        <v>0</v>
      </c>
      <c r="KVR27" s="700">
        <f>-IF(KVR11=1900,0,Capex!KVR322)</f>
        <v>0</v>
      </c>
      <c r="KVS27" s="700">
        <f>-IF(KVS11=1900,0,Capex!KVS322)</f>
        <v>0</v>
      </c>
      <c r="KVT27" s="700">
        <f>-IF(KVT11=1900,0,Capex!KVT322)</f>
        <v>0</v>
      </c>
      <c r="KVU27" s="700">
        <f>-IF(KVU11=1900,0,Capex!KVU322)</f>
        <v>0</v>
      </c>
      <c r="KVV27" s="700">
        <f>-IF(KVV11=1900,0,Capex!KVV322)</f>
        <v>0</v>
      </c>
      <c r="KVW27" s="700">
        <f>-IF(KVW11=1900,0,Capex!KVW322)</f>
        <v>0</v>
      </c>
      <c r="KVX27" s="700">
        <f>-IF(KVX11=1900,0,Capex!KVX322)</f>
        <v>0</v>
      </c>
      <c r="KVY27" s="700">
        <f>-IF(KVY11=1900,0,Capex!KVY322)</f>
        <v>0</v>
      </c>
      <c r="KVZ27" s="700">
        <f>-IF(KVZ11=1900,0,Capex!KVZ322)</f>
        <v>0</v>
      </c>
      <c r="KWA27" s="700">
        <f>-IF(KWA11=1900,0,Capex!KWA322)</f>
        <v>0</v>
      </c>
      <c r="KWB27" s="700">
        <f>-IF(KWB11=1900,0,Capex!KWB322)</f>
        <v>0</v>
      </c>
      <c r="KWC27" s="700">
        <f>-IF(KWC11=1900,0,Capex!KWC322)</f>
        <v>0</v>
      </c>
      <c r="KWD27" s="700">
        <f>-IF(KWD11=1900,0,Capex!KWD322)</f>
        <v>0</v>
      </c>
      <c r="KWE27" s="700">
        <f>-IF(KWE11=1900,0,Capex!KWE322)</f>
        <v>0</v>
      </c>
      <c r="KWF27" s="700">
        <f>-IF(KWF11=1900,0,Capex!KWF322)</f>
        <v>0</v>
      </c>
      <c r="KWG27" s="700">
        <f>-IF(KWG11=1900,0,Capex!KWG322)</f>
        <v>0</v>
      </c>
      <c r="KWH27" s="700">
        <f>-IF(KWH11=1900,0,Capex!KWH322)</f>
        <v>0</v>
      </c>
      <c r="KWI27" s="700">
        <f>-IF(KWI11=1900,0,Capex!KWI322)</f>
        <v>0</v>
      </c>
      <c r="KWJ27" s="700">
        <f>-IF(KWJ11=1900,0,Capex!KWJ322)</f>
        <v>0</v>
      </c>
      <c r="KWK27" s="700">
        <f>-IF(KWK11=1900,0,Capex!KWK322)</f>
        <v>0</v>
      </c>
      <c r="KWL27" s="700">
        <f>-IF(KWL11=1900,0,Capex!KWL322)</f>
        <v>0</v>
      </c>
      <c r="KWM27" s="700">
        <f>-IF(KWM11=1900,0,Capex!KWM322)</f>
        <v>0</v>
      </c>
      <c r="KWN27" s="700">
        <f>-IF(KWN11=1900,0,Capex!KWN322)</f>
        <v>0</v>
      </c>
      <c r="KWO27" s="700">
        <f>-IF(KWO11=1900,0,Capex!KWO322)</f>
        <v>0</v>
      </c>
      <c r="KWP27" s="700">
        <f>-IF(KWP11=1900,0,Capex!KWP322)</f>
        <v>0</v>
      </c>
      <c r="KWQ27" s="700">
        <f>-IF(KWQ11=1900,0,Capex!KWQ322)</f>
        <v>0</v>
      </c>
      <c r="KWR27" s="700">
        <f>-IF(KWR11=1900,0,Capex!KWR322)</f>
        <v>0</v>
      </c>
      <c r="KWS27" s="700">
        <f>-IF(KWS11=1900,0,Capex!KWS322)</f>
        <v>0</v>
      </c>
      <c r="KWT27" s="700">
        <f>-IF(KWT11=1900,0,Capex!KWT322)</f>
        <v>0</v>
      </c>
      <c r="KWU27" s="700">
        <f>-IF(KWU11=1900,0,Capex!KWU322)</f>
        <v>0</v>
      </c>
      <c r="KWV27" s="700">
        <f>-IF(KWV11=1900,0,Capex!KWV322)</f>
        <v>0</v>
      </c>
      <c r="KWW27" s="700">
        <f>-IF(KWW11=1900,0,Capex!KWW322)</f>
        <v>0</v>
      </c>
      <c r="KWX27" s="700">
        <f>-IF(KWX11=1900,0,Capex!KWX322)</f>
        <v>0</v>
      </c>
      <c r="KWY27" s="700">
        <f>-IF(KWY11=1900,0,Capex!KWY322)</f>
        <v>0</v>
      </c>
      <c r="KWZ27" s="700">
        <f>-IF(KWZ11=1900,0,Capex!KWZ322)</f>
        <v>0</v>
      </c>
      <c r="KXA27" s="700">
        <f>-IF(KXA11=1900,0,Capex!KXA322)</f>
        <v>0</v>
      </c>
      <c r="KXB27" s="700">
        <f>-IF(KXB11=1900,0,Capex!KXB322)</f>
        <v>0</v>
      </c>
      <c r="KXC27" s="700">
        <f>-IF(KXC11=1900,0,Capex!KXC322)</f>
        <v>0</v>
      </c>
      <c r="KXD27" s="700">
        <f>-IF(KXD11=1900,0,Capex!KXD322)</f>
        <v>0</v>
      </c>
      <c r="KXE27" s="700">
        <f>-IF(KXE11=1900,0,Capex!KXE322)</f>
        <v>0</v>
      </c>
      <c r="KXF27" s="700">
        <f>-IF(KXF11=1900,0,Capex!KXF322)</f>
        <v>0</v>
      </c>
      <c r="KXG27" s="700">
        <f>-IF(KXG11=1900,0,Capex!KXG322)</f>
        <v>0</v>
      </c>
      <c r="KXH27" s="700">
        <f>-IF(KXH11=1900,0,Capex!KXH322)</f>
        <v>0</v>
      </c>
      <c r="KXI27" s="700">
        <f>-IF(KXI11=1900,0,Capex!KXI322)</f>
        <v>0</v>
      </c>
      <c r="KXJ27" s="700">
        <f>-IF(KXJ11=1900,0,Capex!KXJ322)</f>
        <v>0</v>
      </c>
      <c r="KXK27" s="700">
        <f>-IF(KXK11=1900,0,Capex!KXK322)</f>
        <v>0</v>
      </c>
      <c r="KXL27" s="700">
        <f>-IF(KXL11=1900,0,Capex!KXL322)</f>
        <v>0</v>
      </c>
      <c r="KXM27" s="700">
        <f>-IF(KXM11=1900,0,Capex!KXM322)</f>
        <v>0</v>
      </c>
      <c r="KXN27" s="700">
        <f>-IF(KXN11=1900,0,Capex!KXN322)</f>
        <v>0</v>
      </c>
      <c r="KXO27" s="700">
        <f>-IF(KXO11=1900,0,Capex!KXO322)</f>
        <v>0</v>
      </c>
      <c r="KXP27" s="700">
        <f>-IF(KXP11=1900,0,Capex!KXP322)</f>
        <v>0</v>
      </c>
      <c r="KXQ27" s="700">
        <f>-IF(KXQ11=1900,0,Capex!KXQ322)</f>
        <v>0</v>
      </c>
      <c r="KXR27" s="700">
        <f>-IF(KXR11=1900,0,Capex!KXR322)</f>
        <v>0</v>
      </c>
      <c r="KXS27" s="700">
        <f>-IF(KXS11=1900,0,Capex!KXS322)</f>
        <v>0</v>
      </c>
      <c r="KXT27" s="700">
        <f>-IF(KXT11=1900,0,Capex!KXT322)</f>
        <v>0</v>
      </c>
      <c r="KXU27" s="700">
        <f>-IF(KXU11=1900,0,Capex!KXU322)</f>
        <v>0</v>
      </c>
      <c r="KXV27" s="700">
        <f>-IF(KXV11=1900,0,Capex!KXV322)</f>
        <v>0</v>
      </c>
      <c r="KXW27" s="700">
        <f>-IF(KXW11=1900,0,Capex!KXW322)</f>
        <v>0</v>
      </c>
      <c r="KXX27" s="700">
        <f>-IF(KXX11=1900,0,Capex!KXX322)</f>
        <v>0</v>
      </c>
      <c r="KXY27" s="700">
        <f>-IF(KXY11=1900,0,Capex!KXY322)</f>
        <v>0</v>
      </c>
      <c r="KXZ27" s="700">
        <f>-IF(KXZ11=1900,0,Capex!KXZ322)</f>
        <v>0</v>
      </c>
      <c r="KYA27" s="700">
        <f>-IF(KYA11=1900,0,Capex!KYA322)</f>
        <v>0</v>
      </c>
      <c r="KYB27" s="700">
        <f>-IF(KYB11=1900,0,Capex!KYB322)</f>
        <v>0</v>
      </c>
      <c r="KYC27" s="700">
        <f>-IF(KYC11=1900,0,Capex!KYC322)</f>
        <v>0</v>
      </c>
      <c r="KYD27" s="700">
        <f>-IF(KYD11=1900,0,Capex!KYD322)</f>
        <v>0</v>
      </c>
      <c r="KYE27" s="700">
        <f>-IF(KYE11=1900,0,Capex!KYE322)</f>
        <v>0</v>
      </c>
      <c r="KYF27" s="700">
        <f>-IF(KYF11=1900,0,Capex!KYF322)</f>
        <v>0</v>
      </c>
      <c r="KYG27" s="700">
        <f>-IF(KYG11=1900,0,Capex!KYG322)</f>
        <v>0</v>
      </c>
      <c r="KYH27" s="700">
        <f>-IF(KYH11=1900,0,Capex!KYH322)</f>
        <v>0</v>
      </c>
      <c r="KYI27" s="700">
        <f>-IF(KYI11=1900,0,Capex!KYI322)</f>
        <v>0</v>
      </c>
      <c r="KYJ27" s="700">
        <f>-IF(KYJ11=1900,0,Capex!KYJ322)</f>
        <v>0</v>
      </c>
      <c r="KYK27" s="700">
        <f>-IF(KYK11=1900,0,Capex!KYK322)</f>
        <v>0</v>
      </c>
      <c r="KYL27" s="700">
        <f>-IF(KYL11=1900,0,Capex!KYL322)</f>
        <v>0</v>
      </c>
      <c r="KYM27" s="700">
        <f>-IF(KYM11=1900,0,Capex!KYM322)</f>
        <v>0</v>
      </c>
      <c r="KYN27" s="700">
        <f>-IF(KYN11=1900,0,Capex!KYN322)</f>
        <v>0</v>
      </c>
      <c r="KYO27" s="700">
        <f>-IF(KYO11=1900,0,Capex!KYO322)</f>
        <v>0</v>
      </c>
      <c r="KYP27" s="700">
        <f>-IF(KYP11=1900,0,Capex!KYP322)</f>
        <v>0</v>
      </c>
      <c r="KYQ27" s="700">
        <f>-IF(KYQ11=1900,0,Capex!KYQ322)</f>
        <v>0</v>
      </c>
      <c r="KYR27" s="700">
        <f>-IF(KYR11=1900,0,Capex!KYR322)</f>
        <v>0</v>
      </c>
      <c r="KYS27" s="700">
        <f>-IF(KYS11=1900,0,Capex!KYS322)</f>
        <v>0</v>
      </c>
      <c r="KYT27" s="700">
        <f>-IF(KYT11=1900,0,Capex!KYT322)</f>
        <v>0</v>
      </c>
      <c r="KYU27" s="700">
        <f>-IF(KYU11=1900,0,Capex!KYU322)</f>
        <v>0</v>
      </c>
      <c r="KYV27" s="700">
        <f>-IF(KYV11=1900,0,Capex!KYV322)</f>
        <v>0</v>
      </c>
      <c r="KYW27" s="700">
        <f>-IF(KYW11=1900,0,Capex!KYW322)</f>
        <v>0</v>
      </c>
      <c r="KYX27" s="700">
        <f>-IF(KYX11=1900,0,Capex!KYX322)</f>
        <v>0</v>
      </c>
      <c r="KYY27" s="700">
        <f>-IF(KYY11=1900,0,Capex!KYY322)</f>
        <v>0</v>
      </c>
      <c r="KYZ27" s="700">
        <f>-IF(KYZ11=1900,0,Capex!KYZ322)</f>
        <v>0</v>
      </c>
      <c r="KZA27" s="700">
        <f>-IF(KZA11=1900,0,Capex!KZA322)</f>
        <v>0</v>
      </c>
      <c r="KZB27" s="700">
        <f>-IF(KZB11=1900,0,Capex!KZB322)</f>
        <v>0</v>
      </c>
      <c r="KZC27" s="700">
        <f>-IF(KZC11=1900,0,Capex!KZC322)</f>
        <v>0</v>
      </c>
      <c r="KZD27" s="700">
        <f>-IF(KZD11=1900,0,Capex!KZD322)</f>
        <v>0</v>
      </c>
      <c r="KZE27" s="700">
        <f>-IF(KZE11=1900,0,Capex!KZE322)</f>
        <v>0</v>
      </c>
      <c r="KZF27" s="700">
        <f>-IF(KZF11=1900,0,Capex!KZF322)</f>
        <v>0</v>
      </c>
      <c r="KZG27" s="700">
        <f>-IF(KZG11=1900,0,Capex!KZG322)</f>
        <v>0</v>
      </c>
      <c r="KZH27" s="700">
        <f>-IF(KZH11=1900,0,Capex!KZH322)</f>
        <v>0</v>
      </c>
      <c r="KZI27" s="700">
        <f>-IF(KZI11=1900,0,Capex!KZI322)</f>
        <v>0</v>
      </c>
      <c r="KZJ27" s="700">
        <f>-IF(KZJ11=1900,0,Capex!KZJ322)</f>
        <v>0</v>
      </c>
      <c r="KZK27" s="700">
        <f>-IF(KZK11=1900,0,Capex!KZK322)</f>
        <v>0</v>
      </c>
      <c r="KZL27" s="700">
        <f>-IF(KZL11=1900,0,Capex!KZL322)</f>
        <v>0</v>
      </c>
      <c r="KZM27" s="700">
        <f>-IF(KZM11=1900,0,Capex!KZM322)</f>
        <v>0</v>
      </c>
      <c r="KZN27" s="700">
        <f>-IF(KZN11=1900,0,Capex!KZN322)</f>
        <v>0</v>
      </c>
      <c r="KZO27" s="700">
        <f>-IF(KZO11=1900,0,Capex!KZO322)</f>
        <v>0</v>
      </c>
      <c r="KZP27" s="700">
        <f>-IF(KZP11=1900,0,Capex!KZP322)</f>
        <v>0</v>
      </c>
      <c r="KZQ27" s="700">
        <f>-IF(KZQ11=1900,0,Capex!KZQ322)</f>
        <v>0</v>
      </c>
      <c r="KZR27" s="700">
        <f>-IF(KZR11=1900,0,Capex!KZR322)</f>
        <v>0</v>
      </c>
      <c r="KZS27" s="700">
        <f>-IF(KZS11=1900,0,Capex!KZS322)</f>
        <v>0</v>
      </c>
      <c r="KZT27" s="700">
        <f>-IF(KZT11=1900,0,Capex!KZT322)</f>
        <v>0</v>
      </c>
      <c r="KZU27" s="700">
        <f>-IF(KZU11=1900,0,Capex!KZU322)</f>
        <v>0</v>
      </c>
      <c r="KZV27" s="700">
        <f>-IF(KZV11=1900,0,Capex!KZV322)</f>
        <v>0</v>
      </c>
      <c r="KZW27" s="700">
        <f>-IF(KZW11=1900,0,Capex!KZW322)</f>
        <v>0</v>
      </c>
      <c r="KZX27" s="700">
        <f>-IF(KZX11=1900,0,Capex!KZX322)</f>
        <v>0</v>
      </c>
      <c r="KZY27" s="700">
        <f>-IF(KZY11=1900,0,Capex!KZY322)</f>
        <v>0</v>
      </c>
      <c r="KZZ27" s="700">
        <f>-IF(KZZ11=1900,0,Capex!KZZ322)</f>
        <v>0</v>
      </c>
      <c r="LAA27" s="700">
        <f>-IF(LAA11=1900,0,Capex!LAA322)</f>
        <v>0</v>
      </c>
      <c r="LAB27" s="700">
        <f>-IF(LAB11=1900,0,Capex!LAB322)</f>
        <v>0</v>
      </c>
      <c r="LAC27" s="700">
        <f>-IF(LAC11=1900,0,Capex!LAC322)</f>
        <v>0</v>
      </c>
      <c r="LAD27" s="700">
        <f>-IF(LAD11=1900,0,Capex!LAD322)</f>
        <v>0</v>
      </c>
      <c r="LAE27" s="700">
        <f>-IF(LAE11=1900,0,Capex!LAE322)</f>
        <v>0</v>
      </c>
      <c r="LAF27" s="700">
        <f>-IF(LAF11=1900,0,Capex!LAF322)</f>
        <v>0</v>
      </c>
      <c r="LAG27" s="700">
        <f>-IF(LAG11=1900,0,Capex!LAG322)</f>
        <v>0</v>
      </c>
      <c r="LAH27" s="700">
        <f>-IF(LAH11=1900,0,Capex!LAH322)</f>
        <v>0</v>
      </c>
      <c r="LAI27" s="700">
        <f>-IF(LAI11=1900,0,Capex!LAI322)</f>
        <v>0</v>
      </c>
      <c r="LAJ27" s="700">
        <f>-IF(LAJ11=1900,0,Capex!LAJ322)</f>
        <v>0</v>
      </c>
      <c r="LAK27" s="700">
        <f>-IF(LAK11=1900,0,Capex!LAK322)</f>
        <v>0</v>
      </c>
      <c r="LAL27" s="700">
        <f>-IF(LAL11=1900,0,Capex!LAL322)</f>
        <v>0</v>
      </c>
      <c r="LAM27" s="700">
        <f>-IF(LAM11=1900,0,Capex!LAM322)</f>
        <v>0</v>
      </c>
      <c r="LAN27" s="700">
        <f>-IF(LAN11=1900,0,Capex!LAN322)</f>
        <v>0</v>
      </c>
      <c r="LAO27" s="700">
        <f>-IF(LAO11=1900,0,Capex!LAO322)</f>
        <v>0</v>
      </c>
      <c r="LAP27" s="700">
        <f>-IF(LAP11=1900,0,Capex!LAP322)</f>
        <v>0</v>
      </c>
      <c r="LAQ27" s="700">
        <f>-IF(LAQ11=1900,0,Capex!LAQ322)</f>
        <v>0</v>
      </c>
      <c r="LAR27" s="700">
        <f>-IF(LAR11=1900,0,Capex!LAR322)</f>
        <v>0</v>
      </c>
      <c r="LAS27" s="700">
        <f>-IF(LAS11=1900,0,Capex!LAS322)</f>
        <v>0</v>
      </c>
      <c r="LAT27" s="700">
        <f>-IF(LAT11=1900,0,Capex!LAT322)</f>
        <v>0</v>
      </c>
      <c r="LAU27" s="700">
        <f>-IF(LAU11=1900,0,Capex!LAU322)</f>
        <v>0</v>
      </c>
      <c r="LAV27" s="700">
        <f>-IF(LAV11=1900,0,Capex!LAV322)</f>
        <v>0</v>
      </c>
      <c r="LAW27" s="700">
        <f>-IF(LAW11=1900,0,Capex!LAW322)</f>
        <v>0</v>
      </c>
      <c r="LAX27" s="700">
        <f>-IF(LAX11=1900,0,Capex!LAX322)</f>
        <v>0</v>
      </c>
      <c r="LAY27" s="700">
        <f>-IF(LAY11=1900,0,Capex!LAY322)</f>
        <v>0</v>
      </c>
      <c r="LAZ27" s="700">
        <f>-IF(LAZ11=1900,0,Capex!LAZ322)</f>
        <v>0</v>
      </c>
      <c r="LBA27" s="700">
        <f>-IF(LBA11=1900,0,Capex!LBA322)</f>
        <v>0</v>
      </c>
      <c r="LBB27" s="700">
        <f>-IF(LBB11=1900,0,Capex!LBB322)</f>
        <v>0</v>
      </c>
      <c r="LBC27" s="700">
        <f>-IF(LBC11=1900,0,Capex!LBC322)</f>
        <v>0</v>
      </c>
      <c r="LBD27" s="700">
        <f>-IF(LBD11=1900,0,Capex!LBD322)</f>
        <v>0</v>
      </c>
      <c r="LBE27" s="700">
        <f>-IF(LBE11=1900,0,Capex!LBE322)</f>
        <v>0</v>
      </c>
      <c r="LBF27" s="700">
        <f>-IF(LBF11=1900,0,Capex!LBF322)</f>
        <v>0</v>
      </c>
      <c r="LBG27" s="700">
        <f>-IF(LBG11=1900,0,Capex!LBG322)</f>
        <v>0</v>
      </c>
      <c r="LBH27" s="700">
        <f>-IF(LBH11=1900,0,Capex!LBH322)</f>
        <v>0</v>
      </c>
      <c r="LBI27" s="700">
        <f>-IF(LBI11=1900,0,Capex!LBI322)</f>
        <v>0</v>
      </c>
      <c r="LBJ27" s="700">
        <f>-IF(LBJ11=1900,0,Capex!LBJ322)</f>
        <v>0</v>
      </c>
      <c r="LBK27" s="700">
        <f>-IF(LBK11=1900,0,Capex!LBK322)</f>
        <v>0</v>
      </c>
      <c r="LBL27" s="700">
        <f>-IF(LBL11=1900,0,Capex!LBL322)</f>
        <v>0</v>
      </c>
      <c r="LBM27" s="700">
        <f>-IF(LBM11=1900,0,Capex!LBM322)</f>
        <v>0</v>
      </c>
      <c r="LBN27" s="700">
        <f>-IF(LBN11=1900,0,Capex!LBN322)</f>
        <v>0</v>
      </c>
      <c r="LBO27" s="700">
        <f>-IF(LBO11=1900,0,Capex!LBO322)</f>
        <v>0</v>
      </c>
      <c r="LBP27" s="700">
        <f>-IF(LBP11=1900,0,Capex!LBP322)</f>
        <v>0</v>
      </c>
      <c r="LBQ27" s="700">
        <f>-IF(LBQ11=1900,0,Capex!LBQ322)</f>
        <v>0</v>
      </c>
      <c r="LBR27" s="700">
        <f>-IF(LBR11=1900,0,Capex!LBR322)</f>
        <v>0</v>
      </c>
      <c r="LBS27" s="700">
        <f>-IF(LBS11=1900,0,Capex!LBS322)</f>
        <v>0</v>
      </c>
      <c r="LBT27" s="700">
        <f>-IF(LBT11=1900,0,Capex!LBT322)</f>
        <v>0</v>
      </c>
      <c r="LBU27" s="700">
        <f>-IF(LBU11=1900,0,Capex!LBU322)</f>
        <v>0</v>
      </c>
      <c r="LBV27" s="700">
        <f>-IF(LBV11=1900,0,Capex!LBV322)</f>
        <v>0</v>
      </c>
      <c r="LBW27" s="700">
        <f>-IF(LBW11=1900,0,Capex!LBW322)</f>
        <v>0</v>
      </c>
      <c r="LBX27" s="700">
        <f>-IF(LBX11=1900,0,Capex!LBX322)</f>
        <v>0</v>
      </c>
      <c r="LBY27" s="700">
        <f>-IF(LBY11=1900,0,Capex!LBY322)</f>
        <v>0</v>
      </c>
      <c r="LBZ27" s="700">
        <f>-IF(LBZ11=1900,0,Capex!LBZ322)</f>
        <v>0</v>
      </c>
      <c r="LCA27" s="700">
        <f>-IF(LCA11=1900,0,Capex!LCA322)</f>
        <v>0</v>
      </c>
      <c r="LCB27" s="700">
        <f>-IF(LCB11=1900,0,Capex!LCB322)</f>
        <v>0</v>
      </c>
      <c r="LCC27" s="700">
        <f>-IF(LCC11=1900,0,Capex!LCC322)</f>
        <v>0</v>
      </c>
      <c r="LCD27" s="700">
        <f>-IF(LCD11=1900,0,Capex!LCD322)</f>
        <v>0</v>
      </c>
      <c r="LCE27" s="700">
        <f>-IF(LCE11=1900,0,Capex!LCE322)</f>
        <v>0</v>
      </c>
      <c r="LCF27" s="700">
        <f>-IF(LCF11=1900,0,Capex!LCF322)</f>
        <v>0</v>
      </c>
      <c r="LCG27" s="700">
        <f>-IF(LCG11=1900,0,Capex!LCG322)</f>
        <v>0</v>
      </c>
      <c r="LCH27" s="700">
        <f>-IF(LCH11=1900,0,Capex!LCH322)</f>
        <v>0</v>
      </c>
      <c r="LCI27" s="700">
        <f>-IF(LCI11=1900,0,Capex!LCI322)</f>
        <v>0</v>
      </c>
      <c r="LCJ27" s="700">
        <f>-IF(LCJ11=1900,0,Capex!LCJ322)</f>
        <v>0</v>
      </c>
      <c r="LCK27" s="700">
        <f>-IF(LCK11=1900,0,Capex!LCK322)</f>
        <v>0</v>
      </c>
      <c r="LCL27" s="700">
        <f>-IF(LCL11=1900,0,Capex!LCL322)</f>
        <v>0</v>
      </c>
      <c r="LCM27" s="700">
        <f>-IF(LCM11=1900,0,Capex!LCM322)</f>
        <v>0</v>
      </c>
      <c r="LCN27" s="700">
        <f>-IF(LCN11=1900,0,Capex!LCN322)</f>
        <v>0</v>
      </c>
      <c r="LCO27" s="700">
        <f>-IF(LCO11=1900,0,Capex!LCO322)</f>
        <v>0</v>
      </c>
      <c r="LCP27" s="700">
        <f>-IF(LCP11=1900,0,Capex!LCP322)</f>
        <v>0</v>
      </c>
      <c r="LCQ27" s="700">
        <f>-IF(LCQ11=1900,0,Capex!LCQ322)</f>
        <v>0</v>
      </c>
      <c r="LCR27" s="700">
        <f>-IF(LCR11=1900,0,Capex!LCR322)</f>
        <v>0</v>
      </c>
      <c r="LCS27" s="700">
        <f>-IF(LCS11=1900,0,Capex!LCS322)</f>
        <v>0</v>
      </c>
      <c r="LCT27" s="700">
        <f>-IF(LCT11=1900,0,Capex!LCT322)</f>
        <v>0</v>
      </c>
      <c r="LCU27" s="700">
        <f>-IF(LCU11=1900,0,Capex!LCU322)</f>
        <v>0</v>
      </c>
      <c r="LCV27" s="700">
        <f>-IF(LCV11=1900,0,Capex!LCV322)</f>
        <v>0</v>
      </c>
      <c r="LCW27" s="700">
        <f>-IF(LCW11=1900,0,Capex!LCW322)</f>
        <v>0</v>
      </c>
      <c r="LCX27" s="700">
        <f>-IF(LCX11=1900,0,Capex!LCX322)</f>
        <v>0</v>
      </c>
      <c r="LCY27" s="700">
        <f>-IF(LCY11=1900,0,Capex!LCY322)</f>
        <v>0</v>
      </c>
      <c r="LCZ27" s="700">
        <f>-IF(LCZ11=1900,0,Capex!LCZ322)</f>
        <v>0</v>
      </c>
      <c r="LDA27" s="700">
        <f>-IF(LDA11=1900,0,Capex!LDA322)</f>
        <v>0</v>
      </c>
      <c r="LDB27" s="700">
        <f>-IF(LDB11=1900,0,Capex!LDB322)</f>
        <v>0</v>
      </c>
      <c r="LDC27" s="700">
        <f>-IF(LDC11=1900,0,Capex!LDC322)</f>
        <v>0</v>
      </c>
      <c r="LDD27" s="700">
        <f>-IF(LDD11=1900,0,Capex!LDD322)</f>
        <v>0</v>
      </c>
      <c r="LDE27" s="700">
        <f>-IF(LDE11=1900,0,Capex!LDE322)</f>
        <v>0</v>
      </c>
      <c r="LDF27" s="700">
        <f>-IF(LDF11=1900,0,Capex!LDF322)</f>
        <v>0</v>
      </c>
      <c r="LDG27" s="700">
        <f>-IF(LDG11=1900,0,Capex!LDG322)</f>
        <v>0</v>
      </c>
      <c r="LDH27" s="700">
        <f>-IF(LDH11=1900,0,Capex!LDH322)</f>
        <v>0</v>
      </c>
      <c r="LDI27" s="700">
        <f>-IF(LDI11=1900,0,Capex!LDI322)</f>
        <v>0</v>
      </c>
      <c r="LDJ27" s="700">
        <f>-IF(LDJ11=1900,0,Capex!LDJ322)</f>
        <v>0</v>
      </c>
      <c r="LDK27" s="700">
        <f>-IF(LDK11=1900,0,Capex!LDK322)</f>
        <v>0</v>
      </c>
      <c r="LDL27" s="700">
        <f>-IF(LDL11=1900,0,Capex!LDL322)</f>
        <v>0</v>
      </c>
      <c r="LDM27" s="700">
        <f>-IF(LDM11=1900,0,Capex!LDM322)</f>
        <v>0</v>
      </c>
      <c r="LDN27" s="700">
        <f>-IF(LDN11=1900,0,Capex!LDN322)</f>
        <v>0</v>
      </c>
      <c r="LDO27" s="700">
        <f>-IF(LDO11=1900,0,Capex!LDO322)</f>
        <v>0</v>
      </c>
      <c r="LDP27" s="700">
        <f>-IF(LDP11=1900,0,Capex!LDP322)</f>
        <v>0</v>
      </c>
      <c r="LDQ27" s="700">
        <f>-IF(LDQ11=1900,0,Capex!LDQ322)</f>
        <v>0</v>
      </c>
      <c r="LDR27" s="700">
        <f>-IF(LDR11=1900,0,Capex!LDR322)</f>
        <v>0</v>
      </c>
      <c r="LDS27" s="700">
        <f>-IF(LDS11=1900,0,Capex!LDS322)</f>
        <v>0</v>
      </c>
      <c r="LDT27" s="700">
        <f>-IF(LDT11=1900,0,Capex!LDT322)</f>
        <v>0</v>
      </c>
      <c r="LDU27" s="700">
        <f>-IF(LDU11=1900,0,Capex!LDU322)</f>
        <v>0</v>
      </c>
      <c r="LDV27" s="700">
        <f>-IF(LDV11=1900,0,Capex!LDV322)</f>
        <v>0</v>
      </c>
      <c r="LDW27" s="700">
        <f>-IF(LDW11=1900,0,Capex!LDW322)</f>
        <v>0</v>
      </c>
      <c r="LDX27" s="700">
        <f>-IF(LDX11=1900,0,Capex!LDX322)</f>
        <v>0</v>
      </c>
      <c r="LDY27" s="700">
        <f>-IF(LDY11=1900,0,Capex!LDY322)</f>
        <v>0</v>
      </c>
      <c r="LDZ27" s="700">
        <f>-IF(LDZ11=1900,0,Capex!LDZ322)</f>
        <v>0</v>
      </c>
      <c r="LEA27" s="700">
        <f>-IF(LEA11=1900,0,Capex!LEA322)</f>
        <v>0</v>
      </c>
      <c r="LEB27" s="700">
        <f>-IF(LEB11=1900,0,Capex!LEB322)</f>
        <v>0</v>
      </c>
      <c r="LEC27" s="700">
        <f>-IF(LEC11=1900,0,Capex!LEC322)</f>
        <v>0</v>
      </c>
      <c r="LED27" s="700">
        <f>-IF(LED11=1900,0,Capex!LED322)</f>
        <v>0</v>
      </c>
      <c r="LEE27" s="700">
        <f>-IF(LEE11=1900,0,Capex!LEE322)</f>
        <v>0</v>
      </c>
      <c r="LEF27" s="700">
        <f>-IF(LEF11=1900,0,Capex!LEF322)</f>
        <v>0</v>
      </c>
      <c r="LEG27" s="700">
        <f>-IF(LEG11=1900,0,Capex!LEG322)</f>
        <v>0</v>
      </c>
      <c r="LEH27" s="700">
        <f>-IF(LEH11=1900,0,Capex!LEH322)</f>
        <v>0</v>
      </c>
      <c r="LEI27" s="700">
        <f>-IF(LEI11=1900,0,Capex!LEI322)</f>
        <v>0</v>
      </c>
      <c r="LEJ27" s="700">
        <f>-IF(LEJ11=1900,0,Capex!LEJ322)</f>
        <v>0</v>
      </c>
      <c r="LEK27" s="700">
        <f>-IF(LEK11=1900,0,Capex!LEK322)</f>
        <v>0</v>
      </c>
      <c r="LEL27" s="700">
        <f>-IF(LEL11=1900,0,Capex!LEL322)</f>
        <v>0</v>
      </c>
      <c r="LEM27" s="700">
        <f>-IF(LEM11=1900,0,Capex!LEM322)</f>
        <v>0</v>
      </c>
      <c r="LEN27" s="700">
        <f>-IF(LEN11=1900,0,Capex!LEN322)</f>
        <v>0</v>
      </c>
      <c r="LEO27" s="700">
        <f>-IF(LEO11=1900,0,Capex!LEO322)</f>
        <v>0</v>
      </c>
      <c r="LEP27" s="700">
        <f>-IF(LEP11=1900,0,Capex!LEP322)</f>
        <v>0</v>
      </c>
      <c r="LEQ27" s="700">
        <f>-IF(LEQ11=1900,0,Capex!LEQ322)</f>
        <v>0</v>
      </c>
      <c r="LER27" s="700">
        <f>-IF(LER11=1900,0,Capex!LER322)</f>
        <v>0</v>
      </c>
      <c r="LES27" s="700">
        <f>-IF(LES11=1900,0,Capex!LES322)</f>
        <v>0</v>
      </c>
      <c r="LET27" s="700">
        <f>-IF(LET11=1900,0,Capex!LET322)</f>
        <v>0</v>
      </c>
      <c r="LEU27" s="700">
        <f>-IF(LEU11=1900,0,Capex!LEU322)</f>
        <v>0</v>
      </c>
      <c r="LEV27" s="700">
        <f>-IF(LEV11=1900,0,Capex!LEV322)</f>
        <v>0</v>
      </c>
      <c r="LEW27" s="700">
        <f>-IF(LEW11=1900,0,Capex!LEW322)</f>
        <v>0</v>
      </c>
      <c r="LEX27" s="700">
        <f>-IF(LEX11=1900,0,Capex!LEX322)</f>
        <v>0</v>
      </c>
      <c r="LEY27" s="700">
        <f>-IF(LEY11=1900,0,Capex!LEY322)</f>
        <v>0</v>
      </c>
      <c r="LEZ27" s="700">
        <f>-IF(LEZ11=1900,0,Capex!LEZ322)</f>
        <v>0</v>
      </c>
      <c r="LFA27" s="700">
        <f>-IF(LFA11=1900,0,Capex!LFA322)</f>
        <v>0</v>
      </c>
      <c r="LFB27" s="700">
        <f>-IF(LFB11=1900,0,Capex!LFB322)</f>
        <v>0</v>
      </c>
      <c r="LFC27" s="700">
        <f>-IF(LFC11=1900,0,Capex!LFC322)</f>
        <v>0</v>
      </c>
      <c r="LFD27" s="700">
        <f>-IF(LFD11=1900,0,Capex!LFD322)</f>
        <v>0</v>
      </c>
      <c r="LFE27" s="700">
        <f>-IF(LFE11=1900,0,Capex!LFE322)</f>
        <v>0</v>
      </c>
      <c r="LFF27" s="700">
        <f>-IF(LFF11=1900,0,Capex!LFF322)</f>
        <v>0</v>
      </c>
      <c r="LFG27" s="700">
        <f>-IF(LFG11=1900,0,Capex!LFG322)</f>
        <v>0</v>
      </c>
      <c r="LFH27" s="700">
        <f>-IF(LFH11=1900,0,Capex!LFH322)</f>
        <v>0</v>
      </c>
      <c r="LFI27" s="700">
        <f>-IF(LFI11=1900,0,Capex!LFI322)</f>
        <v>0</v>
      </c>
      <c r="LFJ27" s="700">
        <f>-IF(LFJ11=1900,0,Capex!LFJ322)</f>
        <v>0</v>
      </c>
      <c r="LFK27" s="700">
        <f>-IF(LFK11=1900,0,Capex!LFK322)</f>
        <v>0</v>
      </c>
      <c r="LFL27" s="700">
        <f>-IF(LFL11=1900,0,Capex!LFL322)</f>
        <v>0</v>
      </c>
      <c r="LFM27" s="700">
        <f>-IF(LFM11=1900,0,Capex!LFM322)</f>
        <v>0</v>
      </c>
      <c r="LFN27" s="700">
        <f>-IF(LFN11=1900,0,Capex!LFN322)</f>
        <v>0</v>
      </c>
      <c r="LFO27" s="700">
        <f>-IF(LFO11=1900,0,Capex!LFO322)</f>
        <v>0</v>
      </c>
      <c r="LFP27" s="700">
        <f>-IF(LFP11=1900,0,Capex!LFP322)</f>
        <v>0</v>
      </c>
      <c r="LFQ27" s="700">
        <f>-IF(LFQ11=1900,0,Capex!LFQ322)</f>
        <v>0</v>
      </c>
      <c r="LFR27" s="700">
        <f>-IF(LFR11=1900,0,Capex!LFR322)</f>
        <v>0</v>
      </c>
      <c r="LFS27" s="700">
        <f>-IF(LFS11=1900,0,Capex!LFS322)</f>
        <v>0</v>
      </c>
      <c r="LFT27" s="700">
        <f>-IF(LFT11=1900,0,Capex!LFT322)</f>
        <v>0</v>
      </c>
      <c r="LFU27" s="700">
        <f>-IF(LFU11=1900,0,Capex!LFU322)</f>
        <v>0</v>
      </c>
      <c r="LFV27" s="700">
        <f>-IF(LFV11=1900,0,Capex!LFV322)</f>
        <v>0</v>
      </c>
      <c r="LFW27" s="700">
        <f>-IF(LFW11=1900,0,Capex!LFW322)</f>
        <v>0</v>
      </c>
      <c r="LFX27" s="700">
        <f>-IF(LFX11=1900,0,Capex!LFX322)</f>
        <v>0</v>
      </c>
      <c r="LFY27" s="700">
        <f>-IF(LFY11=1900,0,Capex!LFY322)</f>
        <v>0</v>
      </c>
      <c r="LFZ27" s="700">
        <f>-IF(LFZ11=1900,0,Capex!LFZ322)</f>
        <v>0</v>
      </c>
      <c r="LGA27" s="700">
        <f>-IF(LGA11=1900,0,Capex!LGA322)</f>
        <v>0</v>
      </c>
      <c r="LGB27" s="700">
        <f>-IF(LGB11=1900,0,Capex!LGB322)</f>
        <v>0</v>
      </c>
      <c r="LGC27" s="700">
        <f>-IF(LGC11=1900,0,Capex!LGC322)</f>
        <v>0</v>
      </c>
      <c r="LGD27" s="700">
        <f>-IF(LGD11=1900,0,Capex!LGD322)</f>
        <v>0</v>
      </c>
      <c r="LGE27" s="700">
        <f>-IF(LGE11=1900,0,Capex!LGE322)</f>
        <v>0</v>
      </c>
      <c r="LGF27" s="700">
        <f>-IF(LGF11=1900,0,Capex!LGF322)</f>
        <v>0</v>
      </c>
      <c r="LGG27" s="700">
        <f>-IF(LGG11=1900,0,Capex!LGG322)</f>
        <v>0</v>
      </c>
      <c r="LGH27" s="700">
        <f>-IF(LGH11=1900,0,Capex!LGH322)</f>
        <v>0</v>
      </c>
      <c r="LGI27" s="700">
        <f>-IF(LGI11=1900,0,Capex!LGI322)</f>
        <v>0</v>
      </c>
      <c r="LGJ27" s="700">
        <f>-IF(LGJ11=1900,0,Capex!LGJ322)</f>
        <v>0</v>
      </c>
      <c r="LGK27" s="700">
        <f>-IF(LGK11=1900,0,Capex!LGK322)</f>
        <v>0</v>
      </c>
      <c r="LGL27" s="700">
        <f>-IF(LGL11=1900,0,Capex!LGL322)</f>
        <v>0</v>
      </c>
      <c r="LGM27" s="700">
        <f>-IF(LGM11=1900,0,Capex!LGM322)</f>
        <v>0</v>
      </c>
      <c r="LGN27" s="700">
        <f>-IF(LGN11=1900,0,Capex!LGN322)</f>
        <v>0</v>
      </c>
      <c r="LGO27" s="700">
        <f>-IF(LGO11=1900,0,Capex!LGO322)</f>
        <v>0</v>
      </c>
      <c r="LGP27" s="700">
        <f>-IF(LGP11=1900,0,Capex!LGP322)</f>
        <v>0</v>
      </c>
      <c r="LGQ27" s="700">
        <f>-IF(LGQ11=1900,0,Capex!LGQ322)</f>
        <v>0</v>
      </c>
      <c r="LGR27" s="700">
        <f>-IF(LGR11=1900,0,Capex!LGR322)</f>
        <v>0</v>
      </c>
      <c r="LGS27" s="700">
        <f>-IF(LGS11=1900,0,Capex!LGS322)</f>
        <v>0</v>
      </c>
      <c r="LGT27" s="700">
        <f>-IF(LGT11=1900,0,Capex!LGT322)</f>
        <v>0</v>
      </c>
      <c r="LGU27" s="700">
        <f>-IF(LGU11=1900,0,Capex!LGU322)</f>
        <v>0</v>
      </c>
      <c r="LGV27" s="700">
        <f>-IF(LGV11=1900,0,Capex!LGV322)</f>
        <v>0</v>
      </c>
      <c r="LGW27" s="700">
        <f>-IF(LGW11=1900,0,Capex!LGW322)</f>
        <v>0</v>
      </c>
      <c r="LGX27" s="700">
        <f>-IF(LGX11=1900,0,Capex!LGX322)</f>
        <v>0</v>
      </c>
      <c r="LGY27" s="700">
        <f>-IF(LGY11=1900,0,Capex!LGY322)</f>
        <v>0</v>
      </c>
      <c r="LGZ27" s="700">
        <f>-IF(LGZ11=1900,0,Capex!LGZ322)</f>
        <v>0</v>
      </c>
      <c r="LHA27" s="700">
        <f>-IF(LHA11=1900,0,Capex!LHA322)</f>
        <v>0</v>
      </c>
      <c r="LHB27" s="700">
        <f>-IF(LHB11=1900,0,Capex!LHB322)</f>
        <v>0</v>
      </c>
      <c r="LHC27" s="700">
        <f>-IF(LHC11=1900,0,Capex!LHC322)</f>
        <v>0</v>
      </c>
      <c r="LHD27" s="700">
        <f>-IF(LHD11=1900,0,Capex!LHD322)</f>
        <v>0</v>
      </c>
      <c r="LHE27" s="700">
        <f>-IF(LHE11=1900,0,Capex!LHE322)</f>
        <v>0</v>
      </c>
      <c r="LHF27" s="700">
        <f>-IF(LHF11=1900,0,Capex!LHF322)</f>
        <v>0</v>
      </c>
      <c r="LHG27" s="700">
        <f>-IF(LHG11=1900,0,Capex!LHG322)</f>
        <v>0</v>
      </c>
      <c r="LHH27" s="700">
        <f>-IF(LHH11=1900,0,Capex!LHH322)</f>
        <v>0</v>
      </c>
      <c r="LHI27" s="700">
        <f>-IF(LHI11=1900,0,Capex!LHI322)</f>
        <v>0</v>
      </c>
      <c r="LHJ27" s="700">
        <f>-IF(LHJ11=1900,0,Capex!LHJ322)</f>
        <v>0</v>
      </c>
      <c r="LHK27" s="700">
        <f>-IF(LHK11=1900,0,Capex!LHK322)</f>
        <v>0</v>
      </c>
      <c r="LHL27" s="700">
        <f>-IF(LHL11=1900,0,Capex!LHL322)</f>
        <v>0</v>
      </c>
      <c r="LHM27" s="700">
        <f>-IF(LHM11=1900,0,Capex!LHM322)</f>
        <v>0</v>
      </c>
      <c r="LHN27" s="700">
        <f>-IF(LHN11=1900,0,Capex!LHN322)</f>
        <v>0</v>
      </c>
      <c r="LHO27" s="700">
        <f>-IF(LHO11=1900,0,Capex!LHO322)</f>
        <v>0</v>
      </c>
      <c r="LHP27" s="700">
        <f>-IF(LHP11=1900,0,Capex!LHP322)</f>
        <v>0</v>
      </c>
      <c r="LHQ27" s="700">
        <f>-IF(LHQ11=1900,0,Capex!LHQ322)</f>
        <v>0</v>
      </c>
      <c r="LHR27" s="700">
        <f>-IF(LHR11=1900,0,Capex!LHR322)</f>
        <v>0</v>
      </c>
      <c r="LHS27" s="700">
        <f>-IF(LHS11=1900,0,Capex!LHS322)</f>
        <v>0</v>
      </c>
      <c r="LHT27" s="700">
        <f>-IF(LHT11=1900,0,Capex!LHT322)</f>
        <v>0</v>
      </c>
      <c r="LHU27" s="700">
        <f>-IF(LHU11=1900,0,Capex!LHU322)</f>
        <v>0</v>
      </c>
      <c r="LHV27" s="700">
        <f>-IF(LHV11=1900,0,Capex!LHV322)</f>
        <v>0</v>
      </c>
      <c r="LHW27" s="700">
        <f>-IF(LHW11=1900,0,Capex!LHW322)</f>
        <v>0</v>
      </c>
      <c r="LHX27" s="700">
        <f>-IF(LHX11=1900,0,Capex!LHX322)</f>
        <v>0</v>
      </c>
      <c r="LHY27" s="700">
        <f>-IF(LHY11=1900,0,Capex!LHY322)</f>
        <v>0</v>
      </c>
      <c r="LHZ27" s="700">
        <f>-IF(LHZ11=1900,0,Capex!LHZ322)</f>
        <v>0</v>
      </c>
      <c r="LIA27" s="700">
        <f>-IF(LIA11=1900,0,Capex!LIA322)</f>
        <v>0</v>
      </c>
      <c r="LIB27" s="700">
        <f>-IF(LIB11=1900,0,Capex!LIB322)</f>
        <v>0</v>
      </c>
      <c r="LIC27" s="700">
        <f>-IF(LIC11=1900,0,Capex!LIC322)</f>
        <v>0</v>
      </c>
      <c r="LID27" s="700">
        <f>-IF(LID11=1900,0,Capex!LID322)</f>
        <v>0</v>
      </c>
      <c r="LIE27" s="700">
        <f>-IF(LIE11=1900,0,Capex!LIE322)</f>
        <v>0</v>
      </c>
      <c r="LIF27" s="700">
        <f>-IF(LIF11=1900,0,Capex!LIF322)</f>
        <v>0</v>
      </c>
      <c r="LIG27" s="700">
        <f>-IF(LIG11=1900,0,Capex!LIG322)</f>
        <v>0</v>
      </c>
      <c r="LIH27" s="700">
        <f>-IF(LIH11=1900,0,Capex!LIH322)</f>
        <v>0</v>
      </c>
      <c r="LII27" s="700">
        <f>-IF(LII11=1900,0,Capex!LII322)</f>
        <v>0</v>
      </c>
      <c r="LIJ27" s="700">
        <f>-IF(LIJ11=1900,0,Capex!LIJ322)</f>
        <v>0</v>
      </c>
      <c r="LIK27" s="700">
        <f>-IF(LIK11=1900,0,Capex!LIK322)</f>
        <v>0</v>
      </c>
      <c r="LIL27" s="700">
        <f>-IF(LIL11=1900,0,Capex!LIL322)</f>
        <v>0</v>
      </c>
      <c r="LIM27" s="700">
        <f>-IF(LIM11=1900,0,Capex!LIM322)</f>
        <v>0</v>
      </c>
      <c r="LIN27" s="700">
        <f>-IF(LIN11=1900,0,Capex!LIN322)</f>
        <v>0</v>
      </c>
      <c r="LIO27" s="700">
        <f>-IF(LIO11=1900,0,Capex!LIO322)</f>
        <v>0</v>
      </c>
      <c r="LIP27" s="700">
        <f>-IF(LIP11=1900,0,Capex!LIP322)</f>
        <v>0</v>
      </c>
      <c r="LIQ27" s="700">
        <f>-IF(LIQ11=1900,0,Capex!LIQ322)</f>
        <v>0</v>
      </c>
      <c r="LIR27" s="700">
        <f>-IF(LIR11=1900,0,Capex!LIR322)</f>
        <v>0</v>
      </c>
      <c r="LIS27" s="700">
        <f>-IF(LIS11=1900,0,Capex!LIS322)</f>
        <v>0</v>
      </c>
      <c r="LIT27" s="700">
        <f>-IF(LIT11=1900,0,Capex!LIT322)</f>
        <v>0</v>
      </c>
      <c r="LIU27" s="700">
        <f>-IF(LIU11=1900,0,Capex!LIU322)</f>
        <v>0</v>
      </c>
      <c r="LIV27" s="700">
        <f>-IF(LIV11=1900,0,Capex!LIV322)</f>
        <v>0</v>
      </c>
      <c r="LIW27" s="700">
        <f>-IF(LIW11=1900,0,Capex!LIW322)</f>
        <v>0</v>
      </c>
      <c r="LIX27" s="700">
        <f>-IF(LIX11=1900,0,Capex!LIX322)</f>
        <v>0</v>
      </c>
      <c r="LIY27" s="700">
        <f>-IF(LIY11=1900,0,Capex!LIY322)</f>
        <v>0</v>
      </c>
      <c r="LIZ27" s="700">
        <f>-IF(LIZ11=1900,0,Capex!LIZ322)</f>
        <v>0</v>
      </c>
      <c r="LJA27" s="700">
        <f>-IF(LJA11=1900,0,Capex!LJA322)</f>
        <v>0</v>
      </c>
      <c r="LJB27" s="700">
        <f>-IF(LJB11=1900,0,Capex!LJB322)</f>
        <v>0</v>
      </c>
      <c r="LJC27" s="700">
        <f>-IF(LJC11=1900,0,Capex!LJC322)</f>
        <v>0</v>
      </c>
      <c r="LJD27" s="700">
        <f>-IF(LJD11=1900,0,Capex!LJD322)</f>
        <v>0</v>
      </c>
      <c r="LJE27" s="700">
        <f>-IF(LJE11=1900,0,Capex!LJE322)</f>
        <v>0</v>
      </c>
      <c r="LJF27" s="700">
        <f>-IF(LJF11=1900,0,Capex!LJF322)</f>
        <v>0</v>
      </c>
      <c r="LJG27" s="700">
        <f>-IF(LJG11=1900,0,Capex!LJG322)</f>
        <v>0</v>
      </c>
      <c r="LJH27" s="700">
        <f>-IF(LJH11=1900,0,Capex!LJH322)</f>
        <v>0</v>
      </c>
      <c r="LJI27" s="700">
        <f>-IF(LJI11=1900,0,Capex!LJI322)</f>
        <v>0</v>
      </c>
      <c r="LJJ27" s="700">
        <f>-IF(LJJ11=1900,0,Capex!LJJ322)</f>
        <v>0</v>
      </c>
      <c r="LJK27" s="700">
        <f>-IF(LJK11=1900,0,Capex!LJK322)</f>
        <v>0</v>
      </c>
      <c r="LJL27" s="700">
        <f>-IF(LJL11=1900,0,Capex!LJL322)</f>
        <v>0</v>
      </c>
      <c r="LJM27" s="700">
        <f>-IF(LJM11=1900,0,Capex!LJM322)</f>
        <v>0</v>
      </c>
      <c r="LJN27" s="700">
        <f>-IF(LJN11=1900,0,Capex!LJN322)</f>
        <v>0</v>
      </c>
      <c r="LJO27" s="700">
        <f>-IF(LJO11=1900,0,Capex!LJO322)</f>
        <v>0</v>
      </c>
      <c r="LJP27" s="700">
        <f>-IF(LJP11=1900,0,Capex!LJP322)</f>
        <v>0</v>
      </c>
      <c r="LJQ27" s="700">
        <f>-IF(LJQ11=1900,0,Capex!LJQ322)</f>
        <v>0</v>
      </c>
      <c r="LJR27" s="700">
        <f>-IF(LJR11=1900,0,Capex!LJR322)</f>
        <v>0</v>
      </c>
      <c r="LJS27" s="700">
        <f>-IF(LJS11=1900,0,Capex!LJS322)</f>
        <v>0</v>
      </c>
      <c r="LJT27" s="700">
        <f>-IF(LJT11=1900,0,Capex!LJT322)</f>
        <v>0</v>
      </c>
      <c r="LJU27" s="700">
        <f>-IF(LJU11=1900,0,Capex!LJU322)</f>
        <v>0</v>
      </c>
      <c r="LJV27" s="700">
        <f>-IF(LJV11=1900,0,Capex!LJV322)</f>
        <v>0</v>
      </c>
      <c r="LJW27" s="700">
        <f>-IF(LJW11=1900,0,Capex!LJW322)</f>
        <v>0</v>
      </c>
      <c r="LJX27" s="700">
        <f>-IF(LJX11=1900,0,Capex!LJX322)</f>
        <v>0</v>
      </c>
      <c r="LJY27" s="700">
        <f>-IF(LJY11=1900,0,Capex!LJY322)</f>
        <v>0</v>
      </c>
      <c r="LJZ27" s="700">
        <f>-IF(LJZ11=1900,0,Capex!LJZ322)</f>
        <v>0</v>
      </c>
      <c r="LKA27" s="700">
        <f>-IF(LKA11=1900,0,Capex!LKA322)</f>
        <v>0</v>
      </c>
      <c r="LKB27" s="700">
        <f>-IF(LKB11=1900,0,Capex!LKB322)</f>
        <v>0</v>
      </c>
      <c r="LKC27" s="700">
        <f>-IF(LKC11=1900,0,Capex!LKC322)</f>
        <v>0</v>
      </c>
      <c r="LKD27" s="700">
        <f>-IF(LKD11=1900,0,Capex!LKD322)</f>
        <v>0</v>
      </c>
      <c r="LKE27" s="700">
        <f>-IF(LKE11=1900,0,Capex!LKE322)</f>
        <v>0</v>
      </c>
      <c r="LKF27" s="700">
        <f>-IF(LKF11=1900,0,Capex!LKF322)</f>
        <v>0</v>
      </c>
      <c r="LKG27" s="700">
        <f>-IF(LKG11=1900,0,Capex!LKG322)</f>
        <v>0</v>
      </c>
      <c r="LKH27" s="700">
        <f>-IF(LKH11=1900,0,Capex!LKH322)</f>
        <v>0</v>
      </c>
      <c r="LKI27" s="700">
        <f>-IF(LKI11=1900,0,Capex!LKI322)</f>
        <v>0</v>
      </c>
      <c r="LKJ27" s="700">
        <f>-IF(LKJ11=1900,0,Capex!LKJ322)</f>
        <v>0</v>
      </c>
      <c r="LKK27" s="700">
        <f>-IF(LKK11=1900,0,Capex!LKK322)</f>
        <v>0</v>
      </c>
      <c r="LKL27" s="700">
        <f>-IF(LKL11=1900,0,Capex!LKL322)</f>
        <v>0</v>
      </c>
      <c r="LKM27" s="700">
        <f>-IF(LKM11=1900,0,Capex!LKM322)</f>
        <v>0</v>
      </c>
      <c r="LKN27" s="700">
        <f>-IF(LKN11=1900,0,Capex!LKN322)</f>
        <v>0</v>
      </c>
      <c r="LKO27" s="700">
        <f>-IF(LKO11=1900,0,Capex!LKO322)</f>
        <v>0</v>
      </c>
      <c r="LKP27" s="700">
        <f>-IF(LKP11=1900,0,Capex!LKP322)</f>
        <v>0</v>
      </c>
      <c r="LKQ27" s="700">
        <f>-IF(LKQ11=1900,0,Capex!LKQ322)</f>
        <v>0</v>
      </c>
      <c r="LKR27" s="700">
        <f>-IF(LKR11=1900,0,Capex!LKR322)</f>
        <v>0</v>
      </c>
      <c r="LKS27" s="700">
        <f>-IF(LKS11=1900,0,Capex!LKS322)</f>
        <v>0</v>
      </c>
      <c r="LKT27" s="700">
        <f>-IF(LKT11=1900,0,Capex!LKT322)</f>
        <v>0</v>
      </c>
      <c r="LKU27" s="700">
        <f>-IF(LKU11=1900,0,Capex!LKU322)</f>
        <v>0</v>
      </c>
      <c r="LKV27" s="700">
        <f>-IF(LKV11=1900,0,Capex!LKV322)</f>
        <v>0</v>
      </c>
      <c r="LKW27" s="700">
        <f>-IF(LKW11=1900,0,Capex!LKW322)</f>
        <v>0</v>
      </c>
      <c r="LKX27" s="700">
        <f>-IF(LKX11=1900,0,Capex!LKX322)</f>
        <v>0</v>
      </c>
      <c r="LKY27" s="700">
        <f>-IF(LKY11=1900,0,Capex!LKY322)</f>
        <v>0</v>
      </c>
      <c r="LKZ27" s="700">
        <f>-IF(LKZ11=1900,0,Capex!LKZ322)</f>
        <v>0</v>
      </c>
      <c r="LLA27" s="700">
        <f>-IF(LLA11=1900,0,Capex!LLA322)</f>
        <v>0</v>
      </c>
      <c r="LLB27" s="700">
        <f>-IF(LLB11=1900,0,Capex!LLB322)</f>
        <v>0</v>
      </c>
      <c r="LLC27" s="700">
        <f>-IF(LLC11=1900,0,Capex!LLC322)</f>
        <v>0</v>
      </c>
      <c r="LLD27" s="700">
        <f>-IF(LLD11=1900,0,Capex!LLD322)</f>
        <v>0</v>
      </c>
      <c r="LLE27" s="700">
        <f>-IF(LLE11=1900,0,Capex!LLE322)</f>
        <v>0</v>
      </c>
      <c r="LLF27" s="700">
        <f>-IF(LLF11=1900,0,Capex!LLF322)</f>
        <v>0</v>
      </c>
      <c r="LLG27" s="700">
        <f>-IF(LLG11=1900,0,Capex!LLG322)</f>
        <v>0</v>
      </c>
      <c r="LLH27" s="700">
        <f>-IF(LLH11=1900,0,Capex!LLH322)</f>
        <v>0</v>
      </c>
      <c r="LLI27" s="700">
        <f>-IF(LLI11=1900,0,Capex!LLI322)</f>
        <v>0</v>
      </c>
      <c r="LLJ27" s="700">
        <f>-IF(LLJ11=1900,0,Capex!LLJ322)</f>
        <v>0</v>
      </c>
      <c r="LLK27" s="700">
        <f>-IF(LLK11=1900,0,Capex!LLK322)</f>
        <v>0</v>
      </c>
      <c r="LLL27" s="700">
        <f>-IF(LLL11=1900,0,Capex!LLL322)</f>
        <v>0</v>
      </c>
      <c r="LLM27" s="700">
        <f>-IF(LLM11=1900,0,Capex!LLM322)</f>
        <v>0</v>
      </c>
      <c r="LLN27" s="700">
        <f>-IF(LLN11=1900,0,Capex!LLN322)</f>
        <v>0</v>
      </c>
      <c r="LLO27" s="700">
        <f>-IF(LLO11=1900,0,Capex!LLO322)</f>
        <v>0</v>
      </c>
      <c r="LLP27" s="700">
        <f>-IF(LLP11=1900,0,Capex!LLP322)</f>
        <v>0</v>
      </c>
      <c r="LLQ27" s="700">
        <f>-IF(LLQ11=1900,0,Capex!LLQ322)</f>
        <v>0</v>
      </c>
      <c r="LLR27" s="700">
        <f>-IF(LLR11=1900,0,Capex!LLR322)</f>
        <v>0</v>
      </c>
      <c r="LLS27" s="700">
        <f>-IF(LLS11=1900,0,Capex!LLS322)</f>
        <v>0</v>
      </c>
      <c r="LLT27" s="700">
        <f>-IF(LLT11=1900,0,Capex!LLT322)</f>
        <v>0</v>
      </c>
      <c r="LLU27" s="700">
        <f>-IF(LLU11=1900,0,Capex!LLU322)</f>
        <v>0</v>
      </c>
      <c r="LLV27" s="700">
        <f>-IF(LLV11=1900,0,Capex!LLV322)</f>
        <v>0</v>
      </c>
      <c r="LLW27" s="700">
        <f>-IF(LLW11=1900,0,Capex!LLW322)</f>
        <v>0</v>
      </c>
      <c r="LLX27" s="700">
        <f>-IF(LLX11=1900,0,Capex!LLX322)</f>
        <v>0</v>
      </c>
      <c r="LLY27" s="700">
        <f>-IF(LLY11=1900,0,Capex!LLY322)</f>
        <v>0</v>
      </c>
      <c r="LLZ27" s="700">
        <f>-IF(LLZ11=1900,0,Capex!LLZ322)</f>
        <v>0</v>
      </c>
      <c r="LMA27" s="700">
        <f>-IF(LMA11=1900,0,Capex!LMA322)</f>
        <v>0</v>
      </c>
      <c r="LMB27" s="700">
        <f>-IF(LMB11=1900,0,Capex!LMB322)</f>
        <v>0</v>
      </c>
      <c r="LMC27" s="700">
        <f>-IF(LMC11=1900,0,Capex!LMC322)</f>
        <v>0</v>
      </c>
      <c r="LMD27" s="700">
        <f>-IF(LMD11=1900,0,Capex!LMD322)</f>
        <v>0</v>
      </c>
      <c r="LME27" s="700">
        <f>-IF(LME11=1900,0,Capex!LME322)</f>
        <v>0</v>
      </c>
      <c r="LMF27" s="700">
        <f>-IF(LMF11=1900,0,Capex!LMF322)</f>
        <v>0</v>
      </c>
      <c r="LMG27" s="700">
        <f>-IF(LMG11=1900,0,Capex!LMG322)</f>
        <v>0</v>
      </c>
      <c r="LMH27" s="700">
        <f>-IF(LMH11=1900,0,Capex!LMH322)</f>
        <v>0</v>
      </c>
      <c r="LMI27" s="700">
        <f>-IF(LMI11=1900,0,Capex!LMI322)</f>
        <v>0</v>
      </c>
      <c r="LMJ27" s="700">
        <f>-IF(LMJ11=1900,0,Capex!LMJ322)</f>
        <v>0</v>
      </c>
      <c r="LMK27" s="700">
        <f>-IF(LMK11=1900,0,Capex!LMK322)</f>
        <v>0</v>
      </c>
      <c r="LML27" s="700">
        <f>-IF(LML11=1900,0,Capex!LML322)</f>
        <v>0</v>
      </c>
      <c r="LMM27" s="700">
        <f>-IF(LMM11=1900,0,Capex!LMM322)</f>
        <v>0</v>
      </c>
      <c r="LMN27" s="700">
        <f>-IF(LMN11=1900,0,Capex!LMN322)</f>
        <v>0</v>
      </c>
      <c r="LMO27" s="700">
        <f>-IF(LMO11=1900,0,Capex!LMO322)</f>
        <v>0</v>
      </c>
      <c r="LMP27" s="700">
        <f>-IF(LMP11=1900,0,Capex!LMP322)</f>
        <v>0</v>
      </c>
      <c r="LMQ27" s="700">
        <f>-IF(LMQ11=1900,0,Capex!LMQ322)</f>
        <v>0</v>
      </c>
      <c r="LMR27" s="700">
        <f>-IF(LMR11=1900,0,Capex!LMR322)</f>
        <v>0</v>
      </c>
      <c r="LMS27" s="700">
        <f>-IF(LMS11=1900,0,Capex!LMS322)</f>
        <v>0</v>
      </c>
      <c r="LMT27" s="700">
        <f>-IF(LMT11=1900,0,Capex!LMT322)</f>
        <v>0</v>
      </c>
      <c r="LMU27" s="700">
        <f>-IF(LMU11=1900,0,Capex!LMU322)</f>
        <v>0</v>
      </c>
      <c r="LMV27" s="700">
        <f>-IF(LMV11=1900,0,Capex!LMV322)</f>
        <v>0</v>
      </c>
      <c r="LMW27" s="700">
        <f>-IF(LMW11=1900,0,Capex!LMW322)</f>
        <v>0</v>
      </c>
      <c r="LMX27" s="700">
        <f>-IF(LMX11=1900,0,Capex!LMX322)</f>
        <v>0</v>
      </c>
      <c r="LMY27" s="700">
        <f>-IF(LMY11=1900,0,Capex!LMY322)</f>
        <v>0</v>
      </c>
      <c r="LMZ27" s="700">
        <f>-IF(LMZ11=1900,0,Capex!LMZ322)</f>
        <v>0</v>
      </c>
      <c r="LNA27" s="700">
        <f>-IF(LNA11=1900,0,Capex!LNA322)</f>
        <v>0</v>
      </c>
      <c r="LNB27" s="700">
        <f>-IF(LNB11=1900,0,Capex!LNB322)</f>
        <v>0</v>
      </c>
      <c r="LNC27" s="700">
        <f>-IF(LNC11=1900,0,Capex!LNC322)</f>
        <v>0</v>
      </c>
      <c r="LND27" s="700">
        <f>-IF(LND11=1900,0,Capex!LND322)</f>
        <v>0</v>
      </c>
      <c r="LNE27" s="700">
        <f>-IF(LNE11=1900,0,Capex!LNE322)</f>
        <v>0</v>
      </c>
      <c r="LNF27" s="700">
        <f>-IF(LNF11=1900,0,Capex!LNF322)</f>
        <v>0</v>
      </c>
      <c r="LNG27" s="700">
        <f>-IF(LNG11=1900,0,Capex!LNG322)</f>
        <v>0</v>
      </c>
      <c r="LNH27" s="700">
        <f>-IF(LNH11=1900,0,Capex!LNH322)</f>
        <v>0</v>
      </c>
      <c r="LNI27" s="700">
        <f>-IF(LNI11=1900,0,Capex!LNI322)</f>
        <v>0</v>
      </c>
      <c r="LNJ27" s="700">
        <f>-IF(LNJ11=1900,0,Capex!LNJ322)</f>
        <v>0</v>
      </c>
      <c r="LNK27" s="700">
        <f>-IF(LNK11=1900,0,Capex!LNK322)</f>
        <v>0</v>
      </c>
      <c r="LNL27" s="700">
        <f>-IF(LNL11=1900,0,Capex!LNL322)</f>
        <v>0</v>
      </c>
      <c r="LNM27" s="700">
        <f>-IF(LNM11=1900,0,Capex!LNM322)</f>
        <v>0</v>
      </c>
      <c r="LNN27" s="700">
        <f>-IF(LNN11=1900,0,Capex!LNN322)</f>
        <v>0</v>
      </c>
      <c r="LNO27" s="700">
        <f>-IF(LNO11=1900,0,Capex!LNO322)</f>
        <v>0</v>
      </c>
      <c r="LNP27" s="700">
        <f>-IF(LNP11=1900,0,Capex!LNP322)</f>
        <v>0</v>
      </c>
      <c r="LNQ27" s="700">
        <f>-IF(LNQ11=1900,0,Capex!LNQ322)</f>
        <v>0</v>
      </c>
      <c r="LNR27" s="700">
        <f>-IF(LNR11=1900,0,Capex!LNR322)</f>
        <v>0</v>
      </c>
      <c r="LNS27" s="700">
        <f>-IF(LNS11=1900,0,Capex!LNS322)</f>
        <v>0</v>
      </c>
      <c r="LNT27" s="700">
        <f>-IF(LNT11=1900,0,Capex!LNT322)</f>
        <v>0</v>
      </c>
      <c r="LNU27" s="700">
        <f>-IF(LNU11=1900,0,Capex!LNU322)</f>
        <v>0</v>
      </c>
      <c r="LNV27" s="700">
        <f>-IF(LNV11=1900,0,Capex!LNV322)</f>
        <v>0</v>
      </c>
      <c r="LNW27" s="700">
        <f>-IF(LNW11=1900,0,Capex!LNW322)</f>
        <v>0</v>
      </c>
      <c r="LNX27" s="700">
        <f>-IF(LNX11=1900,0,Capex!LNX322)</f>
        <v>0</v>
      </c>
      <c r="LNY27" s="700">
        <f>-IF(LNY11=1900,0,Capex!LNY322)</f>
        <v>0</v>
      </c>
      <c r="LNZ27" s="700">
        <f>-IF(LNZ11=1900,0,Capex!LNZ322)</f>
        <v>0</v>
      </c>
      <c r="LOA27" s="700">
        <f>-IF(LOA11=1900,0,Capex!LOA322)</f>
        <v>0</v>
      </c>
      <c r="LOB27" s="700">
        <f>-IF(LOB11=1900,0,Capex!LOB322)</f>
        <v>0</v>
      </c>
      <c r="LOC27" s="700">
        <f>-IF(LOC11=1900,0,Capex!LOC322)</f>
        <v>0</v>
      </c>
      <c r="LOD27" s="700">
        <f>-IF(LOD11=1900,0,Capex!LOD322)</f>
        <v>0</v>
      </c>
      <c r="LOE27" s="700">
        <f>-IF(LOE11=1900,0,Capex!LOE322)</f>
        <v>0</v>
      </c>
      <c r="LOF27" s="700">
        <f>-IF(LOF11=1900,0,Capex!LOF322)</f>
        <v>0</v>
      </c>
      <c r="LOG27" s="700">
        <f>-IF(LOG11=1900,0,Capex!LOG322)</f>
        <v>0</v>
      </c>
      <c r="LOH27" s="700">
        <f>-IF(LOH11=1900,0,Capex!LOH322)</f>
        <v>0</v>
      </c>
      <c r="LOI27" s="700">
        <f>-IF(LOI11=1900,0,Capex!LOI322)</f>
        <v>0</v>
      </c>
      <c r="LOJ27" s="700">
        <f>-IF(LOJ11=1900,0,Capex!LOJ322)</f>
        <v>0</v>
      </c>
      <c r="LOK27" s="700">
        <f>-IF(LOK11=1900,0,Capex!LOK322)</f>
        <v>0</v>
      </c>
      <c r="LOL27" s="700">
        <f>-IF(LOL11=1900,0,Capex!LOL322)</f>
        <v>0</v>
      </c>
      <c r="LOM27" s="700">
        <f>-IF(LOM11=1900,0,Capex!LOM322)</f>
        <v>0</v>
      </c>
      <c r="LON27" s="700">
        <f>-IF(LON11=1900,0,Capex!LON322)</f>
        <v>0</v>
      </c>
      <c r="LOO27" s="700">
        <f>-IF(LOO11=1900,0,Capex!LOO322)</f>
        <v>0</v>
      </c>
      <c r="LOP27" s="700">
        <f>-IF(LOP11=1900,0,Capex!LOP322)</f>
        <v>0</v>
      </c>
      <c r="LOQ27" s="700">
        <f>-IF(LOQ11=1900,0,Capex!LOQ322)</f>
        <v>0</v>
      </c>
      <c r="LOR27" s="700">
        <f>-IF(LOR11=1900,0,Capex!LOR322)</f>
        <v>0</v>
      </c>
      <c r="LOS27" s="700">
        <f>-IF(LOS11=1900,0,Capex!LOS322)</f>
        <v>0</v>
      </c>
      <c r="LOT27" s="700">
        <f>-IF(LOT11=1900,0,Capex!LOT322)</f>
        <v>0</v>
      </c>
      <c r="LOU27" s="700">
        <f>-IF(LOU11=1900,0,Capex!LOU322)</f>
        <v>0</v>
      </c>
      <c r="LOV27" s="700">
        <f>-IF(LOV11=1900,0,Capex!LOV322)</f>
        <v>0</v>
      </c>
      <c r="LOW27" s="700">
        <f>-IF(LOW11=1900,0,Capex!LOW322)</f>
        <v>0</v>
      </c>
      <c r="LOX27" s="700">
        <f>-IF(LOX11=1900,0,Capex!LOX322)</f>
        <v>0</v>
      </c>
      <c r="LOY27" s="700">
        <f>-IF(LOY11=1900,0,Capex!LOY322)</f>
        <v>0</v>
      </c>
      <c r="LOZ27" s="700">
        <f>-IF(LOZ11=1900,0,Capex!LOZ322)</f>
        <v>0</v>
      </c>
      <c r="LPA27" s="700">
        <f>-IF(LPA11=1900,0,Capex!LPA322)</f>
        <v>0</v>
      </c>
      <c r="LPB27" s="700">
        <f>-IF(LPB11=1900,0,Capex!LPB322)</f>
        <v>0</v>
      </c>
      <c r="LPC27" s="700">
        <f>-IF(LPC11=1900,0,Capex!LPC322)</f>
        <v>0</v>
      </c>
      <c r="LPD27" s="700">
        <f>-IF(LPD11=1900,0,Capex!LPD322)</f>
        <v>0</v>
      </c>
      <c r="LPE27" s="700">
        <f>-IF(LPE11=1900,0,Capex!LPE322)</f>
        <v>0</v>
      </c>
      <c r="LPF27" s="700">
        <f>-IF(LPF11=1900,0,Capex!LPF322)</f>
        <v>0</v>
      </c>
      <c r="LPG27" s="700">
        <f>-IF(LPG11=1900,0,Capex!LPG322)</f>
        <v>0</v>
      </c>
      <c r="LPH27" s="700">
        <f>-IF(LPH11=1900,0,Capex!LPH322)</f>
        <v>0</v>
      </c>
      <c r="LPI27" s="700">
        <f>-IF(LPI11=1900,0,Capex!LPI322)</f>
        <v>0</v>
      </c>
      <c r="LPJ27" s="700">
        <f>-IF(LPJ11=1900,0,Capex!LPJ322)</f>
        <v>0</v>
      </c>
      <c r="LPK27" s="700">
        <f>-IF(LPK11=1900,0,Capex!LPK322)</f>
        <v>0</v>
      </c>
      <c r="LPL27" s="700">
        <f>-IF(LPL11=1900,0,Capex!LPL322)</f>
        <v>0</v>
      </c>
      <c r="LPM27" s="700">
        <f>-IF(LPM11=1900,0,Capex!LPM322)</f>
        <v>0</v>
      </c>
      <c r="LPN27" s="700">
        <f>-IF(LPN11=1900,0,Capex!LPN322)</f>
        <v>0</v>
      </c>
      <c r="LPO27" s="700">
        <f>-IF(LPO11=1900,0,Capex!LPO322)</f>
        <v>0</v>
      </c>
      <c r="LPP27" s="700">
        <f>-IF(LPP11=1900,0,Capex!LPP322)</f>
        <v>0</v>
      </c>
      <c r="LPQ27" s="700">
        <f>-IF(LPQ11=1900,0,Capex!LPQ322)</f>
        <v>0</v>
      </c>
      <c r="LPR27" s="700">
        <f>-IF(LPR11=1900,0,Capex!LPR322)</f>
        <v>0</v>
      </c>
      <c r="LPS27" s="700">
        <f>-IF(LPS11=1900,0,Capex!LPS322)</f>
        <v>0</v>
      </c>
      <c r="LPT27" s="700">
        <f>-IF(LPT11=1900,0,Capex!LPT322)</f>
        <v>0</v>
      </c>
      <c r="LPU27" s="700">
        <f>-IF(LPU11=1900,0,Capex!LPU322)</f>
        <v>0</v>
      </c>
      <c r="LPV27" s="700">
        <f>-IF(LPV11=1900,0,Capex!LPV322)</f>
        <v>0</v>
      </c>
      <c r="LPW27" s="700">
        <f>-IF(LPW11=1900,0,Capex!LPW322)</f>
        <v>0</v>
      </c>
      <c r="LPX27" s="700">
        <f>-IF(LPX11=1900,0,Capex!LPX322)</f>
        <v>0</v>
      </c>
      <c r="LPY27" s="700">
        <f>-IF(LPY11=1900,0,Capex!LPY322)</f>
        <v>0</v>
      </c>
      <c r="LPZ27" s="700">
        <f>-IF(LPZ11=1900,0,Capex!LPZ322)</f>
        <v>0</v>
      </c>
      <c r="LQA27" s="700">
        <f>-IF(LQA11=1900,0,Capex!LQA322)</f>
        <v>0</v>
      </c>
      <c r="LQB27" s="700">
        <f>-IF(LQB11=1900,0,Capex!LQB322)</f>
        <v>0</v>
      </c>
      <c r="LQC27" s="700">
        <f>-IF(LQC11=1900,0,Capex!LQC322)</f>
        <v>0</v>
      </c>
      <c r="LQD27" s="700">
        <f>-IF(LQD11=1900,0,Capex!LQD322)</f>
        <v>0</v>
      </c>
      <c r="LQE27" s="700">
        <f>-IF(LQE11=1900,0,Capex!LQE322)</f>
        <v>0</v>
      </c>
      <c r="LQF27" s="700">
        <f>-IF(LQF11=1900,0,Capex!LQF322)</f>
        <v>0</v>
      </c>
      <c r="LQG27" s="700">
        <f>-IF(LQG11=1900,0,Capex!LQG322)</f>
        <v>0</v>
      </c>
      <c r="LQH27" s="700">
        <f>-IF(LQH11=1900,0,Capex!LQH322)</f>
        <v>0</v>
      </c>
      <c r="LQI27" s="700">
        <f>-IF(LQI11=1900,0,Capex!LQI322)</f>
        <v>0</v>
      </c>
      <c r="LQJ27" s="700">
        <f>-IF(LQJ11=1900,0,Capex!LQJ322)</f>
        <v>0</v>
      </c>
      <c r="LQK27" s="700">
        <f>-IF(LQK11=1900,0,Capex!LQK322)</f>
        <v>0</v>
      </c>
      <c r="LQL27" s="700">
        <f>-IF(LQL11=1900,0,Capex!LQL322)</f>
        <v>0</v>
      </c>
      <c r="LQM27" s="700">
        <f>-IF(LQM11=1900,0,Capex!LQM322)</f>
        <v>0</v>
      </c>
      <c r="LQN27" s="700">
        <f>-IF(LQN11=1900,0,Capex!LQN322)</f>
        <v>0</v>
      </c>
      <c r="LQO27" s="700">
        <f>-IF(LQO11=1900,0,Capex!LQO322)</f>
        <v>0</v>
      </c>
      <c r="LQP27" s="700">
        <f>-IF(LQP11=1900,0,Capex!LQP322)</f>
        <v>0</v>
      </c>
      <c r="LQQ27" s="700">
        <f>-IF(LQQ11=1900,0,Capex!LQQ322)</f>
        <v>0</v>
      </c>
      <c r="LQR27" s="700">
        <f>-IF(LQR11=1900,0,Capex!LQR322)</f>
        <v>0</v>
      </c>
      <c r="LQS27" s="700">
        <f>-IF(LQS11=1900,0,Capex!LQS322)</f>
        <v>0</v>
      </c>
      <c r="LQT27" s="700">
        <f>-IF(LQT11=1900,0,Capex!LQT322)</f>
        <v>0</v>
      </c>
      <c r="LQU27" s="700">
        <f>-IF(LQU11=1900,0,Capex!LQU322)</f>
        <v>0</v>
      </c>
      <c r="LQV27" s="700">
        <f>-IF(LQV11=1900,0,Capex!LQV322)</f>
        <v>0</v>
      </c>
      <c r="LQW27" s="700">
        <f>-IF(LQW11=1900,0,Capex!LQW322)</f>
        <v>0</v>
      </c>
      <c r="LQX27" s="700">
        <f>-IF(LQX11=1900,0,Capex!LQX322)</f>
        <v>0</v>
      </c>
      <c r="LQY27" s="700">
        <f>-IF(LQY11=1900,0,Capex!LQY322)</f>
        <v>0</v>
      </c>
      <c r="LQZ27" s="700">
        <f>-IF(LQZ11=1900,0,Capex!LQZ322)</f>
        <v>0</v>
      </c>
      <c r="LRA27" s="700">
        <f>-IF(LRA11=1900,0,Capex!LRA322)</f>
        <v>0</v>
      </c>
      <c r="LRB27" s="700">
        <f>-IF(LRB11=1900,0,Capex!LRB322)</f>
        <v>0</v>
      </c>
      <c r="LRC27" s="700">
        <f>-IF(LRC11=1900,0,Capex!LRC322)</f>
        <v>0</v>
      </c>
      <c r="LRD27" s="700">
        <f>-IF(LRD11=1900,0,Capex!LRD322)</f>
        <v>0</v>
      </c>
      <c r="LRE27" s="700">
        <f>-IF(LRE11=1900,0,Capex!LRE322)</f>
        <v>0</v>
      </c>
      <c r="LRF27" s="700">
        <f>-IF(LRF11=1900,0,Capex!LRF322)</f>
        <v>0</v>
      </c>
      <c r="LRG27" s="700">
        <f>-IF(LRG11=1900,0,Capex!LRG322)</f>
        <v>0</v>
      </c>
      <c r="LRH27" s="700">
        <f>-IF(LRH11=1900,0,Capex!LRH322)</f>
        <v>0</v>
      </c>
      <c r="LRI27" s="700">
        <f>-IF(LRI11=1900,0,Capex!LRI322)</f>
        <v>0</v>
      </c>
      <c r="LRJ27" s="700">
        <f>-IF(LRJ11=1900,0,Capex!LRJ322)</f>
        <v>0</v>
      </c>
      <c r="LRK27" s="700">
        <f>-IF(LRK11=1900,0,Capex!LRK322)</f>
        <v>0</v>
      </c>
      <c r="LRL27" s="700">
        <f>-IF(LRL11=1900,0,Capex!LRL322)</f>
        <v>0</v>
      </c>
      <c r="LRM27" s="700">
        <f>-IF(LRM11=1900,0,Capex!LRM322)</f>
        <v>0</v>
      </c>
      <c r="LRN27" s="700">
        <f>-IF(LRN11=1900,0,Capex!LRN322)</f>
        <v>0</v>
      </c>
      <c r="LRO27" s="700">
        <f>-IF(LRO11=1900,0,Capex!LRO322)</f>
        <v>0</v>
      </c>
      <c r="LRP27" s="700">
        <f>-IF(LRP11=1900,0,Capex!LRP322)</f>
        <v>0</v>
      </c>
      <c r="LRQ27" s="700">
        <f>-IF(LRQ11=1900,0,Capex!LRQ322)</f>
        <v>0</v>
      </c>
      <c r="LRR27" s="700">
        <f>-IF(LRR11=1900,0,Capex!LRR322)</f>
        <v>0</v>
      </c>
      <c r="LRS27" s="700">
        <f>-IF(LRS11=1900,0,Capex!LRS322)</f>
        <v>0</v>
      </c>
      <c r="LRT27" s="700">
        <f>-IF(LRT11=1900,0,Capex!LRT322)</f>
        <v>0</v>
      </c>
      <c r="LRU27" s="700">
        <f>-IF(LRU11=1900,0,Capex!LRU322)</f>
        <v>0</v>
      </c>
      <c r="LRV27" s="700">
        <f>-IF(LRV11=1900,0,Capex!LRV322)</f>
        <v>0</v>
      </c>
      <c r="LRW27" s="700">
        <f>-IF(LRW11=1900,0,Capex!LRW322)</f>
        <v>0</v>
      </c>
      <c r="LRX27" s="700">
        <f>-IF(LRX11=1900,0,Capex!LRX322)</f>
        <v>0</v>
      </c>
      <c r="LRY27" s="700">
        <f>-IF(LRY11=1900,0,Capex!LRY322)</f>
        <v>0</v>
      </c>
      <c r="LRZ27" s="700">
        <f>-IF(LRZ11=1900,0,Capex!LRZ322)</f>
        <v>0</v>
      </c>
      <c r="LSA27" s="700">
        <f>-IF(LSA11=1900,0,Capex!LSA322)</f>
        <v>0</v>
      </c>
      <c r="LSB27" s="700">
        <f>-IF(LSB11=1900,0,Capex!LSB322)</f>
        <v>0</v>
      </c>
      <c r="LSC27" s="700">
        <f>-IF(LSC11=1900,0,Capex!LSC322)</f>
        <v>0</v>
      </c>
      <c r="LSD27" s="700">
        <f>-IF(LSD11=1900,0,Capex!LSD322)</f>
        <v>0</v>
      </c>
      <c r="LSE27" s="700">
        <f>-IF(LSE11=1900,0,Capex!LSE322)</f>
        <v>0</v>
      </c>
      <c r="LSF27" s="700">
        <f>-IF(LSF11=1900,0,Capex!LSF322)</f>
        <v>0</v>
      </c>
      <c r="LSG27" s="700">
        <f>-IF(LSG11=1900,0,Capex!LSG322)</f>
        <v>0</v>
      </c>
      <c r="LSH27" s="700">
        <f>-IF(LSH11=1900,0,Capex!LSH322)</f>
        <v>0</v>
      </c>
      <c r="LSI27" s="700">
        <f>-IF(LSI11=1900,0,Capex!LSI322)</f>
        <v>0</v>
      </c>
      <c r="LSJ27" s="700">
        <f>-IF(LSJ11=1900,0,Capex!LSJ322)</f>
        <v>0</v>
      </c>
      <c r="LSK27" s="700">
        <f>-IF(LSK11=1900,0,Capex!LSK322)</f>
        <v>0</v>
      </c>
      <c r="LSL27" s="700">
        <f>-IF(LSL11=1900,0,Capex!LSL322)</f>
        <v>0</v>
      </c>
      <c r="LSM27" s="700">
        <f>-IF(LSM11=1900,0,Capex!LSM322)</f>
        <v>0</v>
      </c>
      <c r="LSN27" s="700">
        <f>-IF(LSN11=1900,0,Capex!LSN322)</f>
        <v>0</v>
      </c>
      <c r="LSO27" s="700">
        <f>-IF(LSO11=1900,0,Capex!LSO322)</f>
        <v>0</v>
      </c>
      <c r="LSP27" s="700">
        <f>-IF(LSP11=1900,0,Capex!LSP322)</f>
        <v>0</v>
      </c>
      <c r="LSQ27" s="700">
        <f>-IF(LSQ11=1900,0,Capex!LSQ322)</f>
        <v>0</v>
      </c>
      <c r="LSR27" s="700">
        <f>-IF(LSR11=1900,0,Capex!LSR322)</f>
        <v>0</v>
      </c>
      <c r="LSS27" s="700">
        <f>-IF(LSS11=1900,0,Capex!LSS322)</f>
        <v>0</v>
      </c>
      <c r="LST27" s="700">
        <f>-IF(LST11=1900,0,Capex!LST322)</f>
        <v>0</v>
      </c>
      <c r="LSU27" s="700">
        <f>-IF(LSU11=1900,0,Capex!LSU322)</f>
        <v>0</v>
      </c>
      <c r="LSV27" s="700">
        <f>-IF(LSV11=1900,0,Capex!LSV322)</f>
        <v>0</v>
      </c>
      <c r="LSW27" s="700">
        <f>-IF(LSW11=1900,0,Capex!LSW322)</f>
        <v>0</v>
      </c>
      <c r="LSX27" s="700">
        <f>-IF(LSX11=1900,0,Capex!LSX322)</f>
        <v>0</v>
      </c>
      <c r="LSY27" s="700">
        <f>-IF(LSY11=1900,0,Capex!LSY322)</f>
        <v>0</v>
      </c>
      <c r="LSZ27" s="700">
        <f>-IF(LSZ11=1900,0,Capex!LSZ322)</f>
        <v>0</v>
      </c>
      <c r="LTA27" s="700">
        <f>-IF(LTA11=1900,0,Capex!LTA322)</f>
        <v>0</v>
      </c>
      <c r="LTB27" s="700">
        <f>-IF(LTB11=1900,0,Capex!LTB322)</f>
        <v>0</v>
      </c>
      <c r="LTC27" s="700">
        <f>-IF(LTC11=1900,0,Capex!LTC322)</f>
        <v>0</v>
      </c>
      <c r="LTD27" s="700">
        <f>-IF(LTD11=1900,0,Capex!LTD322)</f>
        <v>0</v>
      </c>
      <c r="LTE27" s="700">
        <f>-IF(LTE11=1900,0,Capex!LTE322)</f>
        <v>0</v>
      </c>
      <c r="LTF27" s="700">
        <f>-IF(LTF11=1900,0,Capex!LTF322)</f>
        <v>0</v>
      </c>
      <c r="LTG27" s="700">
        <f>-IF(LTG11=1900,0,Capex!LTG322)</f>
        <v>0</v>
      </c>
      <c r="LTH27" s="700">
        <f>-IF(LTH11=1900,0,Capex!LTH322)</f>
        <v>0</v>
      </c>
      <c r="LTI27" s="700">
        <f>-IF(LTI11=1900,0,Capex!LTI322)</f>
        <v>0</v>
      </c>
      <c r="LTJ27" s="700">
        <f>-IF(LTJ11=1900,0,Capex!LTJ322)</f>
        <v>0</v>
      </c>
      <c r="LTK27" s="700">
        <f>-IF(LTK11=1900,0,Capex!LTK322)</f>
        <v>0</v>
      </c>
      <c r="LTL27" s="700">
        <f>-IF(LTL11=1900,0,Capex!LTL322)</f>
        <v>0</v>
      </c>
      <c r="LTM27" s="700">
        <f>-IF(LTM11=1900,0,Capex!LTM322)</f>
        <v>0</v>
      </c>
      <c r="LTN27" s="700">
        <f>-IF(LTN11=1900,0,Capex!LTN322)</f>
        <v>0</v>
      </c>
      <c r="LTO27" s="700">
        <f>-IF(LTO11=1900,0,Capex!LTO322)</f>
        <v>0</v>
      </c>
      <c r="LTP27" s="700">
        <f>-IF(LTP11=1900,0,Capex!LTP322)</f>
        <v>0</v>
      </c>
      <c r="LTQ27" s="700">
        <f>-IF(LTQ11=1900,0,Capex!LTQ322)</f>
        <v>0</v>
      </c>
      <c r="LTR27" s="700">
        <f>-IF(LTR11=1900,0,Capex!LTR322)</f>
        <v>0</v>
      </c>
      <c r="LTS27" s="700">
        <f>-IF(LTS11=1900,0,Capex!LTS322)</f>
        <v>0</v>
      </c>
      <c r="LTT27" s="700">
        <f>-IF(LTT11=1900,0,Capex!LTT322)</f>
        <v>0</v>
      </c>
      <c r="LTU27" s="700">
        <f>-IF(LTU11=1900,0,Capex!LTU322)</f>
        <v>0</v>
      </c>
      <c r="LTV27" s="700">
        <f>-IF(LTV11=1900,0,Capex!LTV322)</f>
        <v>0</v>
      </c>
      <c r="LTW27" s="700">
        <f>-IF(LTW11=1900,0,Capex!LTW322)</f>
        <v>0</v>
      </c>
      <c r="LTX27" s="700">
        <f>-IF(LTX11=1900,0,Capex!LTX322)</f>
        <v>0</v>
      </c>
      <c r="LTY27" s="700">
        <f>-IF(LTY11=1900,0,Capex!LTY322)</f>
        <v>0</v>
      </c>
      <c r="LTZ27" s="700">
        <f>-IF(LTZ11=1900,0,Capex!LTZ322)</f>
        <v>0</v>
      </c>
      <c r="LUA27" s="700">
        <f>-IF(LUA11=1900,0,Capex!LUA322)</f>
        <v>0</v>
      </c>
      <c r="LUB27" s="700">
        <f>-IF(LUB11=1900,0,Capex!LUB322)</f>
        <v>0</v>
      </c>
      <c r="LUC27" s="700">
        <f>-IF(LUC11=1900,0,Capex!LUC322)</f>
        <v>0</v>
      </c>
      <c r="LUD27" s="700">
        <f>-IF(LUD11=1900,0,Capex!LUD322)</f>
        <v>0</v>
      </c>
      <c r="LUE27" s="700">
        <f>-IF(LUE11=1900,0,Capex!LUE322)</f>
        <v>0</v>
      </c>
      <c r="LUF27" s="700">
        <f>-IF(LUF11=1900,0,Capex!LUF322)</f>
        <v>0</v>
      </c>
      <c r="LUG27" s="700">
        <f>-IF(LUG11=1900,0,Capex!LUG322)</f>
        <v>0</v>
      </c>
      <c r="LUH27" s="700">
        <f>-IF(LUH11=1900,0,Capex!LUH322)</f>
        <v>0</v>
      </c>
      <c r="LUI27" s="700">
        <f>-IF(LUI11=1900,0,Capex!LUI322)</f>
        <v>0</v>
      </c>
      <c r="LUJ27" s="700">
        <f>-IF(LUJ11=1900,0,Capex!LUJ322)</f>
        <v>0</v>
      </c>
      <c r="LUK27" s="700">
        <f>-IF(LUK11=1900,0,Capex!LUK322)</f>
        <v>0</v>
      </c>
      <c r="LUL27" s="700">
        <f>-IF(LUL11=1900,0,Capex!LUL322)</f>
        <v>0</v>
      </c>
      <c r="LUM27" s="700">
        <f>-IF(LUM11=1900,0,Capex!LUM322)</f>
        <v>0</v>
      </c>
      <c r="LUN27" s="700">
        <f>-IF(LUN11=1900,0,Capex!LUN322)</f>
        <v>0</v>
      </c>
      <c r="LUO27" s="700">
        <f>-IF(LUO11=1900,0,Capex!LUO322)</f>
        <v>0</v>
      </c>
      <c r="LUP27" s="700">
        <f>-IF(LUP11=1900,0,Capex!LUP322)</f>
        <v>0</v>
      </c>
      <c r="LUQ27" s="700">
        <f>-IF(LUQ11=1900,0,Capex!LUQ322)</f>
        <v>0</v>
      </c>
      <c r="LUR27" s="700">
        <f>-IF(LUR11=1900,0,Capex!LUR322)</f>
        <v>0</v>
      </c>
      <c r="LUS27" s="700">
        <f>-IF(LUS11=1900,0,Capex!LUS322)</f>
        <v>0</v>
      </c>
      <c r="LUT27" s="700">
        <f>-IF(LUT11=1900,0,Capex!LUT322)</f>
        <v>0</v>
      </c>
      <c r="LUU27" s="700">
        <f>-IF(LUU11=1900,0,Capex!LUU322)</f>
        <v>0</v>
      </c>
      <c r="LUV27" s="700">
        <f>-IF(LUV11=1900,0,Capex!LUV322)</f>
        <v>0</v>
      </c>
      <c r="LUW27" s="700">
        <f>-IF(LUW11=1900,0,Capex!LUW322)</f>
        <v>0</v>
      </c>
      <c r="LUX27" s="700">
        <f>-IF(LUX11=1900,0,Capex!LUX322)</f>
        <v>0</v>
      </c>
      <c r="LUY27" s="700">
        <f>-IF(LUY11=1900,0,Capex!LUY322)</f>
        <v>0</v>
      </c>
      <c r="LUZ27" s="700">
        <f>-IF(LUZ11=1900,0,Capex!LUZ322)</f>
        <v>0</v>
      </c>
      <c r="LVA27" s="700">
        <f>-IF(LVA11=1900,0,Capex!LVA322)</f>
        <v>0</v>
      </c>
      <c r="LVB27" s="700">
        <f>-IF(LVB11=1900,0,Capex!LVB322)</f>
        <v>0</v>
      </c>
      <c r="LVC27" s="700">
        <f>-IF(LVC11=1900,0,Capex!LVC322)</f>
        <v>0</v>
      </c>
      <c r="LVD27" s="700">
        <f>-IF(LVD11=1900,0,Capex!LVD322)</f>
        <v>0</v>
      </c>
      <c r="LVE27" s="700">
        <f>-IF(LVE11=1900,0,Capex!LVE322)</f>
        <v>0</v>
      </c>
      <c r="LVF27" s="700">
        <f>-IF(LVF11=1900,0,Capex!LVF322)</f>
        <v>0</v>
      </c>
      <c r="LVG27" s="700">
        <f>-IF(LVG11=1900,0,Capex!LVG322)</f>
        <v>0</v>
      </c>
      <c r="LVH27" s="700">
        <f>-IF(LVH11=1900,0,Capex!LVH322)</f>
        <v>0</v>
      </c>
      <c r="LVI27" s="700">
        <f>-IF(LVI11=1900,0,Capex!LVI322)</f>
        <v>0</v>
      </c>
      <c r="LVJ27" s="700">
        <f>-IF(LVJ11=1900,0,Capex!LVJ322)</f>
        <v>0</v>
      </c>
      <c r="LVK27" s="700">
        <f>-IF(LVK11=1900,0,Capex!LVK322)</f>
        <v>0</v>
      </c>
      <c r="LVL27" s="700">
        <f>-IF(LVL11=1900,0,Capex!LVL322)</f>
        <v>0</v>
      </c>
      <c r="LVM27" s="700">
        <f>-IF(LVM11=1900,0,Capex!LVM322)</f>
        <v>0</v>
      </c>
      <c r="LVN27" s="700">
        <f>-IF(LVN11=1900,0,Capex!LVN322)</f>
        <v>0</v>
      </c>
      <c r="LVO27" s="700">
        <f>-IF(LVO11=1900,0,Capex!LVO322)</f>
        <v>0</v>
      </c>
      <c r="LVP27" s="700">
        <f>-IF(LVP11=1900,0,Capex!LVP322)</f>
        <v>0</v>
      </c>
      <c r="LVQ27" s="700">
        <f>-IF(LVQ11=1900,0,Capex!LVQ322)</f>
        <v>0</v>
      </c>
      <c r="LVR27" s="700">
        <f>-IF(LVR11=1900,0,Capex!LVR322)</f>
        <v>0</v>
      </c>
      <c r="LVS27" s="700">
        <f>-IF(LVS11=1900,0,Capex!LVS322)</f>
        <v>0</v>
      </c>
      <c r="LVT27" s="700">
        <f>-IF(LVT11=1900,0,Capex!LVT322)</f>
        <v>0</v>
      </c>
      <c r="LVU27" s="700">
        <f>-IF(LVU11=1900,0,Capex!LVU322)</f>
        <v>0</v>
      </c>
      <c r="LVV27" s="700">
        <f>-IF(LVV11=1900,0,Capex!LVV322)</f>
        <v>0</v>
      </c>
      <c r="LVW27" s="700">
        <f>-IF(LVW11=1900,0,Capex!LVW322)</f>
        <v>0</v>
      </c>
      <c r="LVX27" s="700">
        <f>-IF(LVX11=1900,0,Capex!LVX322)</f>
        <v>0</v>
      </c>
      <c r="LVY27" s="700">
        <f>-IF(LVY11=1900,0,Capex!LVY322)</f>
        <v>0</v>
      </c>
      <c r="LVZ27" s="700">
        <f>-IF(LVZ11=1900,0,Capex!LVZ322)</f>
        <v>0</v>
      </c>
      <c r="LWA27" s="700">
        <f>-IF(LWA11=1900,0,Capex!LWA322)</f>
        <v>0</v>
      </c>
      <c r="LWB27" s="700">
        <f>-IF(LWB11=1900,0,Capex!LWB322)</f>
        <v>0</v>
      </c>
      <c r="LWC27" s="700">
        <f>-IF(LWC11=1900,0,Capex!LWC322)</f>
        <v>0</v>
      </c>
      <c r="LWD27" s="700">
        <f>-IF(LWD11=1900,0,Capex!LWD322)</f>
        <v>0</v>
      </c>
      <c r="LWE27" s="700">
        <f>-IF(LWE11=1900,0,Capex!LWE322)</f>
        <v>0</v>
      </c>
      <c r="LWF27" s="700">
        <f>-IF(LWF11=1900,0,Capex!LWF322)</f>
        <v>0</v>
      </c>
      <c r="LWG27" s="700">
        <f>-IF(LWG11=1900,0,Capex!LWG322)</f>
        <v>0</v>
      </c>
      <c r="LWH27" s="700">
        <f>-IF(LWH11=1900,0,Capex!LWH322)</f>
        <v>0</v>
      </c>
      <c r="LWI27" s="700">
        <f>-IF(LWI11=1900,0,Capex!LWI322)</f>
        <v>0</v>
      </c>
      <c r="LWJ27" s="700">
        <f>-IF(LWJ11=1900,0,Capex!LWJ322)</f>
        <v>0</v>
      </c>
      <c r="LWK27" s="700">
        <f>-IF(LWK11=1900,0,Capex!LWK322)</f>
        <v>0</v>
      </c>
      <c r="LWL27" s="700">
        <f>-IF(LWL11=1900,0,Capex!LWL322)</f>
        <v>0</v>
      </c>
      <c r="LWM27" s="700">
        <f>-IF(LWM11=1900,0,Capex!LWM322)</f>
        <v>0</v>
      </c>
      <c r="LWN27" s="700">
        <f>-IF(LWN11=1900,0,Capex!LWN322)</f>
        <v>0</v>
      </c>
      <c r="LWO27" s="700">
        <f>-IF(LWO11=1900,0,Capex!LWO322)</f>
        <v>0</v>
      </c>
      <c r="LWP27" s="700">
        <f>-IF(LWP11=1900,0,Capex!LWP322)</f>
        <v>0</v>
      </c>
      <c r="LWQ27" s="700">
        <f>-IF(LWQ11=1900,0,Capex!LWQ322)</f>
        <v>0</v>
      </c>
      <c r="LWR27" s="700">
        <f>-IF(LWR11=1900,0,Capex!LWR322)</f>
        <v>0</v>
      </c>
      <c r="LWS27" s="700">
        <f>-IF(LWS11=1900,0,Capex!LWS322)</f>
        <v>0</v>
      </c>
      <c r="LWT27" s="700">
        <f>-IF(LWT11=1900,0,Capex!LWT322)</f>
        <v>0</v>
      </c>
      <c r="LWU27" s="700">
        <f>-IF(LWU11=1900,0,Capex!LWU322)</f>
        <v>0</v>
      </c>
      <c r="LWV27" s="700">
        <f>-IF(LWV11=1900,0,Capex!LWV322)</f>
        <v>0</v>
      </c>
      <c r="LWW27" s="700">
        <f>-IF(LWW11=1900,0,Capex!LWW322)</f>
        <v>0</v>
      </c>
      <c r="LWX27" s="700">
        <f>-IF(LWX11=1900,0,Capex!LWX322)</f>
        <v>0</v>
      </c>
      <c r="LWY27" s="700">
        <f>-IF(LWY11=1900,0,Capex!LWY322)</f>
        <v>0</v>
      </c>
      <c r="LWZ27" s="700">
        <f>-IF(LWZ11=1900,0,Capex!LWZ322)</f>
        <v>0</v>
      </c>
      <c r="LXA27" s="700">
        <f>-IF(LXA11=1900,0,Capex!LXA322)</f>
        <v>0</v>
      </c>
      <c r="LXB27" s="700">
        <f>-IF(LXB11=1900,0,Capex!LXB322)</f>
        <v>0</v>
      </c>
      <c r="LXC27" s="700">
        <f>-IF(LXC11=1900,0,Capex!LXC322)</f>
        <v>0</v>
      </c>
      <c r="LXD27" s="700">
        <f>-IF(LXD11=1900,0,Capex!LXD322)</f>
        <v>0</v>
      </c>
      <c r="LXE27" s="700">
        <f>-IF(LXE11=1900,0,Capex!LXE322)</f>
        <v>0</v>
      </c>
      <c r="LXF27" s="700">
        <f>-IF(LXF11=1900,0,Capex!LXF322)</f>
        <v>0</v>
      </c>
      <c r="LXG27" s="700">
        <f>-IF(LXG11=1900,0,Capex!LXG322)</f>
        <v>0</v>
      </c>
      <c r="LXH27" s="700">
        <f>-IF(LXH11=1900,0,Capex!LXH322)</f>
        <v>0</v>
      </c>
      <c r="LXI27" s="700">
        <f>-IF(LXI11=1900,0,Capex!LXI322)</f>
        <v>0</v>
      </c>
      <c r="LXJ27" s="700">
        <f>-IF(LXJ11=1900,0,Capex!LXJ322)</f>
        <v>0</v>
      </c>
      <c r="LXK27" s="700">
        <f>-IF(LXK11=1900,0,Capex!LXK322)</f>
        <v>0</v>
      </c>
      <c r="LXL27" s="700">
        <f>-IF(LXL11=1900,0,Capex!LXL322)</f>
        <v>0</v>
      </c>
      <c r="LXM27" s="700">
        <f>-IF(LXM11=1900,0,Capex!LXM322)</f>
        <v>0</v>
      </c>
      <c r="LXN27" s="700">
        <f>-IF(LXN11=1900,0,Capex!LXN322)</f>
        <v>0</v>
      </c>
      <c r="LXO27" s="700">
        <f>-IF(LXO11=1900,0,Capex!LXO322)</f>
        <v>0</v>
      </c>
      <c r="LXP27" s="700">
        <f>-IF(LXP11=1900,0,Capex!LXP322)</f>
        <v>0</v>
      </c>
      <c r="LXQ27" s="700">
        <f>-IF(LXQ11=1900,0,Capex!LXQ322)</f>
        <v>0</v>
      </c>
      <c r="LXR27" s="700">
        <f>-IF(LXR11=1900,0,Capex!LXR322)</f>
        <v>0</v>
      </c>
      <c r="LXS27" s="700">
        <f>-IF(LXS11=1900,0,Capex!LXS322)</f>
        <v>0</v>
      </c>
      <c r="LXT27" s="700">
        <f>-IF(LXT11=1900,0,Capex!LXT322)</f>
        <v>0</v>
      </c>
      <c r="LXU27" s="700">
        <f>-IF(LXU11=1900,0,Capex!LXU322)</f>
        <v>0</v>
      </c>
      <c r="LXV27" s="700">
        <f>-IF(LXV11=1900,0,Capex!LXV322)</f>
        <v>0</v>
      </c>
      <c r="LXW27" s="700">
        <f>-IF(LXW11=1900,0,Capex!LXW322)</f>
        <v>0</v>
      </c>
      <c r="LXX27" s="700">
        <f>-IF(LXX11=1900,0,Capex!LXX322)</f>
        <v>0</v>
      </c>
      <c r="LXY27" s="700">
        <f>-IF(LXY11=1900,0,Capex!LXY322)</f>
        <v>0</v>
      </c>
      <c r="LXZ27" s="700">
        <f>-IF(LXZ11=1900,0,Capex!LXZ322)</f>
        <v>0</v>
      </c>
      <c r="LYA27" s="700">
        <f>-IF(LYA11=1900,0,Capex!LYA322)</f>
        <v>0</v>
      </c>
      <c r="LYB27" s="700">
        <f>-IF(LYB11=1900,0,Capex!LYB322)</f>
        <v>0</v>
      </c>
      <c r="LYC27" s="700">
        <f>-IF(LYC11=1900,0,Capex!LYC322)</f>
        <v>0</v>
      </c>
      <c r="LYD27" s="700">
        <f>-IF(LYD11=1900,0,Capex!LYD322)</f>
        <v>0</v>
      </c>
      <c r="LYE27" s="700">
        <f>-IF(LYE11=1900,0,Capex!LYE322)</f>
        <v>0</v>
      </c>
      <c r="LYF27" s="700">
        <f>-IF(LYF11=1900,0,Capex!LYF322)</f>
        <v>0</v>
      </c>
      <c r="LYG27" s="700">
        <f>-IF(LYG11=1900,0,Capex!LYG322)</f>
        <v>0</v>
      </c>
      <c r="LYH27" s="700">
        <f>-IF(LYH11=1900,0,Capex!LYH322)</f>
        <v>0</v>
      </c>
      <c r="LYI27" s="700">
        <f>-IF(LYI11=1900,0,Capex!LYI322)</f>
        <v>0</v>
      </c>
      <c r="LYJ27" s="700">
        <f>-IF(LYJ11=1900,0,Capex!LYJ322)</f>
        <v>0</v>
      </c>
      <c r="LYK27" s="700">
        <f>-IF(LYK11=1900,0,Capex!LYK322)</f>
        <v>0</v>
      </c>
      <c r="LYL27" s="700">
        <f>-IF(LYL11=1900,0,Capex!LYL322)</f>
        <v>0</v>
      </c>
      <c r="LYM27" s="700">
        <f>-IF(LYM11=1900,0,Capex!LYM322)</f>
        <v>0</v>
      </c>
      <c r="LYN27" s="700">
        <f>-IF(LYN11=1900,0,Capex!LYN322)</f>
        <v>0</v>
      </c>
      <c r="LYO27" s="700">
        <f>-IF(LYO11=1900,0,Capex!LYO322)</f>
        <v>0</v>
      </c>
      <c r="LYP27" s="700">
        <f>-IF(LYP11=1900,0,Capex!LYP322)</f>
        <v>0</v>
      </c>
      <c r="LYQ27" s="700">
        <f>-IF(LYQ11=1900,0,Capex!LYQ322)</f>
        <v>0</v>
      </c>
      <c r="LYR27" s="700">
        <f>-IF(LYR11=1900,0,Capex!LYR322)</f>
        <v>0</v>
      </c>
      <c r="LYS27" s="700">
        <f>-IF(LYS11=1900,0,Capex!LYS322)</f>
        <v>0</v>
      </c>
      <c r="LYT27" s="700">
        <f>-IF(LYT11=1900,0,Capex!LYT322)</f>
        <v>0</v>
      </c>
      <c r="LYU27" s="700">
        <f>-IF(LYU11=1900,0,Capex!LYU322)</f>
        <v>0</v>
      </c>
      <c r="LYV27" s="700">
        <f>-IF(LYV11=1900,0,Capex!LYV322)</f>
        <v>0</v>
      </c>
      <c r="LYW27" s="700">
        <f>-IF(LYW11=1900,0,Capex!LYW322)</f>
        <v>0</v>
      </c>
      <c r="LYX27" s="700">
        <f>-IF(LYX11=1900,0,Capex!LYX322)</f>
        <v>0</v>
      </c>
      <c r="LYY27" s="700">
        <f>-IF(LYY11=1900,0,Capex!LYY322)</f>
        <v>0</v>
      </c>
      <c r="LYZ27" s="700">
        <f>-IF(LYZ11=1900,0,Capex!LYZ322)</f>
        <v>0</v>
      </c>
      <c r="LZA27" s="700">
        <f>-IF(LZA11=1900,0,Capex!LZA322)</f>
        <v>0</v>
      </c>
      <c r="LZB27" s="700">
        <f>-IF(LZB11=1900,0,Capex!LZB322)</f>
        <v>0</v>
      </c>
      <c r="LZC27" s="700">
        <f>-IF(LZC11=1900,0,Capex!LZC322)</f>
        <v>0</v>
      </c>
      <c r="LZD27" s="700">
        <f>-IF(LZD11=1900,0,Capex!LZD322)</f>
        <v>0</v>
      </c>
      <c r="LZE27" s="700">
        <f>-IF(LZE11=1900,0,Capex!LZE322)</f>
        <v>0</v>
      </c>
      <c r="LZF27" s="700">
        <f>-IF(LZF11=1900,0,Capex!LZF322)</f>
        <v>0</v>
      </c>
      <c r="LZG27" s="700">
        <f>-IF(LZG11=1900,0,Capex!LZG322)</f>
        <v>0</v>
      </c>
      <c r="LZH27" s="700">
        <f>-IF(LZH11=1900,0,Capex!LZH322)</f>
        <v>0</v>
      </c>
      <c r="LZI27" s="700">
        <f>-IF(LZI11=1900,0,Capex!LZI322)</f>
        <v>0</v>
      </c>
      <c r="LZJ27" s="700">
        <f>-IF(LZJ11=1900,0,Capex!LZJ322)</f>
        <v>0</v>
      </c>
      <c r="LZK27" s="700">
        <f>-IF(LZK11=1900,0,Capex!LZK322)</f>
        <v>0</v>
      </c>
      <c r="LZL27" s="700">
        <f>-IF(LZL11=1900,0,Capex!LZL322)</f>
        <v>0</v>
      </c>
      <c r="LZM27" s="700">
        <f>-IF(LZM11=1900,0,Capex!LZM322)</f>
        <v>0</v>
      </c>
      <c r="LZN27" s="700">
        <f>-IF(LZN11=1900,0,Capex!LZN322)</f>
        <v>0</v>
      </c>
      <c r="LZO27" s="700">
        <f>-IF(LZO11=1900,0,Capex!LZO322)</f>
        <v>0</v>
      </c>
      <c r="LZP27" s="700">
        <f>-IF(LZP11=1900,0,Capex!LZP322)</f>
        <v>0</v>
      </c>
      <c r="LZQ27" s="700">
        <f>-IF(LZQ11=1900,0,Capex!LZQ322)</f>
        <v>0</v>
      </c>
      <c r="LZR27" s="700">
        <f>-IF(LZR11=1900,0,Capex!LZR322)</f>
        <v>0</v>
      </c>
      <c r="LZS27" s="700">
        <f>-IF(LZS11=1900,0,Capex!LZS322)</f>
        <v>0</v>
      </c>
      <c r="LZT27" s="700">
        <f>-IF(LZT11=1900,0,Capex!LZT322)</f>
        <v>0</v>
      </c>
      <c r="LZU27" s="700">
        <f>-IF(LZU11=1900,0,Capex!LZU322)</f>
        <v>0</v>
      </c>
      <c r="LZV27" s="700">
        <f>-IF(LZV11=1900,0,Capex!LZV322)</f>
        <v>0</v>
      </c>
      <c r="LZW27" s="700">
        <f>-IF(LZW11=1900,0,Capex!LZW322)</f>
        <v>0</v>
      </c>
      <c r="LZX27" s="700">
        <f>-IF(LZX11=1900,0,Capex!LZX322)</f>
        <v>0</v>
      </c>
      <c r="LZY27" s="700">
        <f>-IF(LZY11=1900,0,Capex!LZY322)</f>
        <v>0</v>
      </c>
      <c r="LZZ27" s="700">
        <f>-IF(LZZ11=1900,0,Capex!LZZ322)</f>
        <v>0</v>
      </c>
      <c r="MAA27" s="700">
        <f>-IF(MAA11=1900,0,Capex!MAA322)</f>
        <v>0</v>
      </c>
      <c r="MAB27" s="700">
        <f>-IF(MAB11=1900,0,Capex!MAB322)</f>
        <v>0</v>
      </c>
      <c r="MAC27" s="700">
        <f>-IF(MAC11=1900,0,Capex!MAC322)</f>
        <v>0</v>
      </c>
      <c r="MAD27" s="700">
        <f>-IF(MAD11=1900,0,Capex!MAD322)</f>
        <v>0</v>
      </c>
      <c r="MAE27" s="700">
        <f>-IF(MAE11=1900,0,Capex!MAE322)</f>
        <v>0</v>
      </c>
      <c r="MAF27" s="700">
        <f>-IF(MAF11=1900,0,Capex!MAF322)</f>
        <v>0</v>
      </c>
      <c r="MAG27" s="700">
        <f>-IF(MAG11=1900,0,Capex!MAG322)</f>
        <v>0</v>
      </c>
      <c r="MAH27" s="700">
        <f>-IF(MAH11=1900,0,Capex!MAH322)</f>
        <v>0</v>
      </c>
      <c r="MAI27" s="700">
        <f>-IF(MAI11=1900,0,Capex!MAI322)</f>
        <v>0</v>
      </c>
      <c r="MAJ27" s="700">
        <f>-IF(MAJ11=1900,0,Capex!MAJ322)</f>
        <v>0</v>
      </c>
      <c r="MAK27" s="700">
        <f>-IF(MAK11=1900,0,Capex!MAK322)</f>
        <v>0</v>
      </c>
      <c r="MAL27" s="700">
        <f>-IF(MAL11=1900,0,Capex!MAL322)</f>
        <v>0</v>
      </c>
      <c r="MAM27" s="700">
        <f>-IF(MAM11=1900,0,Capex!MAM322)</f>
        <v>0</v>
      </c>
      <c r="MAN27" s="700">
        <f>-IF(MAN11=1900,0,Capex!MAN322)</f>
        <v>0</v>
      </c>
      <c r="MAO27" s="700">
        <f>-IF(MAO11=1900,0,Capex!MAO322)</f>
        <v>0</v>
      </c>
      <c r="MAP27" s="700">
        <f>-IF(MAP11=1900,0,Capex!MAP322)</f>
        <v>0</v>
      </c>
      <c r="MAQ27" s="700">
        <f>-IF(MAQ11=1900,0,Capex!MAQ322)</f>
        <v>0</v>
      </c>
      <c r="MAR27" s="700">
        <f>-IF(MAR11=1900,0,Capex!MAR322)</f>
        <v>0</v>
      </c>
      <c r="MAS27" s="700">
        <f>-IF(MAS11=1900,0,Capex!MAS322)</f>
        <v>0</v>
      </c>
      <c r="MAT27" s="700">
        <f>-IF(MAT11=1900,0,Capex!MAT322)</f>
        <v>0</v>
      </c>
      <c r="MAU27" s="700">
        <f>-IF(MAU11=1900,0,Capex!MAU322)</f>
        <v>0</v>
      </c>
      <c r="MAV27" s="700">
        <f>-IF(MAV11=1900,0,Capex!MAV322)</f>
        <v>0</v>
      </c>
      <c r="MAW27" s="700">
        <f>-IF(MAW11=1900,0,Capex!MAW322)</f>
        <v>0</v>
      </c>
      <c r="MAX27" s="700">
        <f>-IF(MAX11=1900,0,Capex!MAX322)</f>
        <v>0</v>
      </c>
      <c r="MAY27" s="700">
        <f>-IF(MAY11=1900,0,Capex!MAY322)</f>
        <v>0</v>
      </c>
      <c r="MAZ27" s="700">
        <f>-IF(MAZ11=1900,0,Capex!MAZ322)</f>
        <v>0</v>
      </c>
      <c r="MBA27" s="700">
        <f>-IF(MBA11=1900,0,Capex!MBA322)</f>
        <v>0</v>
      </c>
      <c r="MBB27" s="700">
        <f>-IF(MBB11=1900,0,Capex!MBB322)</f>
        <v>0</v>
      </c>
      <c r="MBC27" s="700">
        <f>-IF(MBC11=1900,0,Capex!MBC322)</f>
        <v>0</v>
      </c>
      <c r="MBD27" s="700">
        <f>-IF(MBD11=1900,0,Capex!MBD322)</f>
        <v>0</v>
      </c>
      <c r="MBE27" s="700">
        <f>-IF(MBE11=1900,0,Capex!MBE322)</f>
        <v>0</v>
      </c>
      <c r="MBF27" s="700">
        <f>-IF(MBF11=1900,0,Capex!MBF322)</f>
        <v>0</v>
      </c>
      <c r="MBG27" s="700">
        <f>-IF(MBG11=1900,0,Capex!MBG322)</f>
        <v>0</v>
      </c>
      <c r="MBH27" s="700">
        <f>-IF(MBH11=1900,0,Capex!MBH322)</f>
        <v>0</v>
      </c>
      <c r="MBI27" s="700">
        <f>-IF(MBI11=1900,0,Capex!MBI322)</f>
        <v>0</v>
      </c>
      <c r="MBJ27" s="700">
        <f>-IF(MBJ11=1900,0,Capex!MBJ322)</f>
        <v>0</v>
      </c>
      <c r="MBK27" s="700">
        <f>-IF(MBK11=1900,0,Capex!MBK322)</f>
        <v>0</v>
      </c>
      <c r="MBL27" s="700">
        <f>-IF(MBL11=1900,0,Capex!MBL322)</f>
        <v>0</v>
      </c>
      <c r="MBM27" s="700">
        <f>-IF(MBM11=1900,0,Capex!MBM322)</f>
        <v>0</v>
      </c>
      <c r="MBN27" s="700">
        <f>-IF(MBN11=1900,0,Capex!MBN322)</f>
        <v>0</v>
      </c>
      <c r="MBO27" s="700">
        <f>-IF(MBO11=1900,0,Capex!MBO322)</f>
        <v>0</v>
      </c>
      <c r="MBP27" s="700">
        <f>-IF(MBP11=1900,0,Capex!MBP322)</f>
        <v>0</v>
      </c>
      <c r="MBQ27" s="700">
        <f>-IF(MBQ11=1900,0,Capex!MBQ322)</f>
        <v>0</v>
      </c>
      <c r="MBR27" s="700">
        <f>-IF(MBR11=1900,0,Capex!MBR322)</f>
        <v>0</v>
      </c>
      <c r="MBS27" s="700">
        <f>-IF(MBS11=1900,0,Capex!MBS322)</f>
        <v>0</v>
      </c>
      <c r="MBT27" s="700">
        <f>-IF(MBT11=1900,0,Capex!MBT322)</f>
        <v>0</v>
      </c>
      <c r="MBU27" s="700">
        <f>-IF(MBU11=1900,0,Capex!MBU322)</f>
        <v>0</v>
      </c>
      <c r="MBV27" s="700">
        <f>-IF(MBV11=1900,0,Capex!MBV322)</f>
        <v>0</v>
      </c>
      <c r="MBW27" s="700">
        <f>-IF(MBW11=1900,0,Capex!MBW322)</f>
        <v>0</v>
      </c>
      <c r="MBX27" s="700">
        <f>-IF(MBX11=1900,0,Capex!MBX322)</f>
        <v>0</v>
      </c>
      <c r="MBY27" s="700">
        <f>-IF(MBY11=1900,0,Capex!MBY322)</f>
        <v>0</v>
      </c>
      <c r="MBZ27" s="700">
        <f>-IF(MBZ11=1900,0,Capex!MBZ322)</f>
        <v>0</v>
      </c>
      <c r="MCA27" s="700">
        <f>-IF(MCA11=1900,0,Capex!MCA322)</f>
        <v>0</v>
      </c>
      <c r="MCB27" s="700">
        <f>-IF(MCB11=1900,0,Capex!MCB322)</f>
        <v>0</v>
      </c>
      <c r="MCC27" s="700">
        <f>-IF(MCC11=1900,0,Capex!MCC322)</f>
        <v>0</v>
      </c>
      <c r="MCD27" s="700">
        <f>-IF(MCD11=1900,0,Capex!MCD322)</f>
        <v>0</v>
      </c>
      <c r="MCE27" s="700">
        <f>-IF(MCE11=1900,0,Capex!MCE322)</f>
        <v>0</v>
      </c>
      <c r="MCF27" s="700">
        <f>-IF(MCF11=1900,0,Capex!MCF322)</f>
        <v>0</v>
      </c>
      <c r="MCG27" s="700">
        <f>-IF(MCG11=1900,0,Capex!MCG322)</f>
        <v>0</v>
      </c>
      <c r="MCH27" s="700">
        <f>-IF(MCH11=1900,0,Capex!MCH322)</f>
        <v>0</v>
      </c>
      <c r="MCI27" s="700">
        <f>-IF(MCI11=1900,0,Capex!MCI322)</f>
        <v>0</v>
      </c>
      <c r="MCJ27" s="700">
        <f>-IF(MCJ11=1900,0,Capex!MCJ322)</f>
        <v>0</v>
      </c>
      <c r="MCK27" s="700">
        <f>-IF(MCK11=1900,0,Capex!MCK322)</f>
        <v>0</v>
      </c>
      <c r="MCL27" s="700">
        <f>-IF(MCL11=1900,0,Capex!MCL322)</f>
        <v>0</v>
      </c>
      <c r="MCM27" s="700">
        <f>-IF(MCM11=1900,0,Capex!MCM322)</f>
        <v>0</v>
      </c>
      <c r="MCN27" s="700">
        <f>-IF(MCN11=1900,0,Capex!MCN322)</f>
        <v>0</v>
      </c>
      <c r="MCO27" s="700">
        <f>-IF(MCO11=1900,0,Capex!MCO322)</f>
        <v>0</v>
      </c>
      <c r="MCP27" s="700">
        <f>-IF(MCP11=1900,0,Capex!MCP322)</f>
        <v>0</v>
      </c>
      <c r="MCQ27" s="700">
        <f>-IF(MCQ11=1900,0,Capex!MCQ322)</f>
        <v>0</v>
      </c>
      <c r="MCR27" s="700">
        <f>-IF(MCR11=1900,0,Capex!MCR322)</f>
        <v>0</v>
      </c>
      <c r="MCS27" s="700">
        <f>-IF(MCS11=1900,0,Capex!MCS322)</f>
        <v>0</v>
      </c>
      <c r="MCT27" s="700">
        <f>-IF(MCT11=1900,0,Capex!MCT322)</f>
        <v>0</v>
      </c>
      <c r="MCU27" s="700">
        <f>-IF(MCU11=1900,0,Capex!MCU322)</f>
        <v>0</v>
      </c>
      <c r="MCV27" s="700">
        <f>-IF(MCV11=1900,0,Capex!MCV322)</f>
        <v>0</v>
      </c>
      <c r="MCW27" s="700">
        <f>-IF(MCW11=1900,0,Capex!MCW322)</f>
        <v>0</v>
      </c>
      <c r="MCX27" s="700">
        <f>-IF(MCX11=1900,0,Capex!MCX322)</f>
        <v>0</v>
      </c>
      <c r="MCY27" s="700">
        <f>-IF(MCY11=1900,0,Capex!MCY322)</f>
        <v>0</v>
      </c>
      <c r="MCZ27" s="700">
        <f>-IF(MCZ11=1900,0,Capex!MCZ322)</f>
        <v>0</v>
      </c>
      <c r="MDA27" s="700">
        <f>-IF(MDA11=1900,0,Capex!MDA322)</f>
        <v>0</v>
      </c>
      <c r="MDB27" s="700">
        <f>-IF(MDB11=1900,0,Capex!MDB322)</f>
        <v>0</v>
      </c>
      <c r="MDC27" s="700">
        <f>-IF(MDC11=1900,0,Capex!MDC322)</f>
        <v>0</v>
      </c>
      <c r="MDD27" s="700">
        <f>-IF(MDD11=1900,0,Capex!MDD322)</f>
        <v>0</v>
      </c>
      <c r="MDE27" s="700">
        <f>-IF(MDE11=1900,0,Capex!MDE322)</f>
        <v>0</v>
      </c>
      <c r="MDF27" s="700">
        <f>-IF(MDF11=1900,0,Capex!MDF322)</f>
        <v>0</v>
      </c>
      <c r="MDG27" s="700">
        <f>-IF(MDG11=1900,0,Capex!MDG322)</f>
        <v>0</v>
      </c>
      <c r="MDH27" s="700">
        <f>-IF(MDH11=1900,0,Capex!MDH322)</f>
        <v>0</v>
      </c>
      <c r="MDI27" s="700">
        <f>-IF(MDI11=1900,0,Capex!MDI322)</f>
        <v>0</v>
      </c>
      <c r="MDJ27" s="700">
        <f>-IF(MDJ11=1900,0,Capex!MDJ322)</f>
        <v>0</v>
      </c>
      <c r="MDK27" s="700">
        <f>-IF(MDK11=1900,0,Capex!MDK322)</f>
        <v>0</v>
      </c>
      <c r="MDL27" s="700">
        <f>-IF(MDL11=1900,0,Capex!MDL322)</f>
        <v>0</v>
      </c>
      <c r="MDM27" s="700">
        <f>-IF(MDM11=1900,0,Capex!MDM322)</f>
        <v>0</v>
      </c>
      <c r="MDN27" s="700">
        <f>-IF(MDN11=1900,0,Capex!MDN322)</f>
        <v>0</v>
      </c>
      <c r="MDO27" s="700">
        <f>-IF(MDO11=1900,0,Capex!MDO322)</f>
        <v>0</v>
      </c>
      <c r="MDP27" s="700">
        <f>-IF(MDP11=1900,0,Capex!MDP322)</f>
        <v>0</v>
      </c>
      <c r="MDQ27" s="700">
        <f>-IF(MDQ11=1900,0,Capex!MDQ322)</f>
        <v>0</v>
      </c>
      <c r="MDR27" s="700">
        <f>-IF(MDR11=1900,0,Capex!MDR322)</f>
        <v>0</v>
      </c>
      <c r="MDS27" s="700">
        <f>-IF(MDS11=1900,0,Capex!MDS322)</f>
        <v>0</v>
      </c>
      <c r="MDT27" s="700">
        <f>-IF(MDT11=1900,0,Capex!MDT322)</f>
        <v>0</v>
      </c>
      <c r="MDU27" s="700">
        <f>-IF(MDU11=1900,0,Capex!MDU322)</f>
        <v>0</v>
      </c>
      <c r="MDV27" s="700">
        <f>-IF(MDV11=1900,0,Capex!MDV322)</f>
        <v>0</v>
      </c>
      <c r="MDW27" s="700">
        <f>-IF(MDW11=1900,0,Capex!MDW322)</f>
        <v>0</v>
      </c>
      <c r="MDX27" s="700">
        <f>-IF(MDX11=1900,0,Capex!MDX322)</f>
        <v>0</v>
      </c>
      <c r="MDY27" s="700">
        <f>-IF(MDY11=1900,0,Capex!MDY322)</f>
        <v>0</v>
      </c>
      <c r="MDZ27" s="700">
        <f>-IF(MDZ11=1900,0,Capex!MDZ322)</f>
        <v>0</v>
      </c>
      <c r="MEA27" s="700">
        <f>-IF(MEA11=1900,0,Capex!MEA322)</f>
        <v>0</v>
      </c>
      <c r="MEB27" s="700">
        <f>-IF(MEB11=1900,0,Capex!MEB322)</f>
        <v>0</v>
      </c>
      <c r="MEC27" s="700">
        <f>-IF(MEC11=1900,0,Capex!MEC322)</f>
        <v>0</v>
      </c>
      <c r="MED27" s="700">
        <f>-IF(MED11=1900,0,Capex!MED322)</f>
        <v>0</v>
      </c>
      <c r="MEE27" s="700">
        <f>-IF(MEE11=1900,0,Capex!MEE322)</f>
        <v>0</v>
      </c>
      <c r="MEF27" s="700">
        <f>-IF(MEF11=1900,0,Capex!MEF322)</f>
        <v>0</v>
      </c>
      <c r="MEG27" s="700">
        <f>-IF(MEG11=1900,0,Capex!MEG322)</f>
        <v>0</v>
      </c>
      <c r="MEH27" s="700">
        <f>-IF(MEH11=1900,0,Capex!MEH322)</f>
        <v>0</v>
      </c>
      <c r="MEI27" s="700">
        <f>-IF(MEI11=1900,0,Capex!MEI322)</f>
        <v>0</v>
      </c>
      <c r="MEJ27" s="700">
        <f>-IF(MEJ11=1900,0,Capex!MEJ322)</f>
        <v>0</v>
      </c>
      <c r="MEK27" s="700">
        <f>-IF(MEK11=1900,0,Capex!MEK322)</f>
        <v>0</v>
      </c>
      <c r="MEL27" s="700">
        <f>-IF(MEL11=1900,0,Capex!MEL322)</f>
        <v>0</v>
      </c>
      <c r="MEM27" s="700">
        <f>-IF(MEM11=1900,0,Capex!MEM322)</f>
        <v>0</v>
      </c>
      <c r="MEN27" s="700">
        <f>-IF(MEN11=1900,0,Capex!MEN322)</f>
        <v>0</v>
      </c>
      <c r="MEO27" s="700">
        <f>-IF(MEO11=1900,0,Capex!MEO322)</f>
        <v>0</v>
      </c>
      <c r="MEP27" s="700">
        <f>-IF(MEP11=1900,0,Capex!MEP322)</f>
        <v>0</v>
      </c>
      <c r="MEQ27" s="700">
        <f>-IF(MEQ11=1900,0,Capex!MEQ322)</f>
        <v>0</v>
      </c>
      <c r="MER27" s="700">
        <f>-IF(MER11=1900,0,Capex!MER322)</f>
        <v>0</v>
      </c>
      <c r="MES27" s="700">
        <f>-IF(MES11=1900,0,Capex!MES322)</f>
        <v>0</v>
      </c>
      <c r="MET27" s="700">
        <f>-IF(MET11=1900,0,Capex!MET322)</f>
        <v>0</v>
      </c>
      <c r="MEU27" s="700">
        <f>-IF(MEU11=1900,0,Capex!MEU322)</f>
        <v>0</v>
      </c>
      <c r="MEV27" s="700">
        <f>-IF(MEV11=1900,0,Capex!MEV322)</f>
        <v>0</v>
      </c>
      <c r="MEW27" s="700">
        <f>-IF(MEW11=1900,0,Capex!MEW322)</f>
        <v>0</v>
      </c>
      <c r="MEX27" s="700">
        <f>-IF(MEX11=1900,0,Capex!MEX322)</f>
        <v>0</v>
      </c>
      <c r="MEY27" s="700">
        <f>-IF(MEY11=1900,0,Capex!MEY322)</f>
        <v>0</v>
      </c>
      <c r="MEZ27" s="700">
        <f>-IF(MEZ11=1900,0,Capex!MEZ322)</f>
        <v>0</v>
      </c>
      <c r="MFA27" s="700">
        <f>-IF(MFA11=1900,0,Capex!MFA322)</f>
        <v>0</v>
      </c>
      <c r="MFB27" s="700">
        <f>-IF(MFB11=1900,0,Capex!MFB322)</f>
        <v>0</v>
      </c>
      <c r="MFC27" s="700">
        <f>-IF(MFC11=1900,0,Capex!MFC322)</f>
        <v>0</v>
      </c>
      <c r="MFD27" s="700">
        <f>-IF(MFD11=1900,0,Capex!MFD322)</f>
        <v>0</v>
      </c>
      <c r="MFE27" s="700">
        <f>-IF(MFE11=1900,0,Capex!MFE322)</f>
        <v>0</v>
      </c>
      <c r="MFF27" s="700">
        <f>-IF(MFF11=1900,0,Capex!MFF322)</f>
        <v>0</v>
      </c>
      <c r="MFG27" s="700">
        <f>-IF(MFG11=1900,0,Capex!MFG322)</f>
        <v>0</v>
      </c>
      <c r="MFH27" s="700">
        <f>-IF(MFH11=1900,0,Capex!MFH322)</f>
        <v>0</v>
      </c>
      <c r="MFI27" s="700">
        <f>-IF(MFI11=1900,0,Capex!MFI322)</f>
        <v>0</v>
      </c>
      <c r="MFJ27" s="700">
        <f>-IF(MFJ11=1900,0,Capex!MFJ322)</f>
        <v>0</v>
      </c>
      <c r="MFK27" s="700">
        <f>-IF(MFK11=1900,0,Capex!MFK322)</f>
        <v>0</v>
      </c>
      <c r="MFL27" s="700">
        <f>-IF(MFL11=1900,0,Capex!MFL322)</f>
        <v>0</v>
      </c>
      <c r="MFM27" s="700">
        <f>-IF(MFM11=1900,0,Capex!MFM322)</f>
        <v>0</v>
      </c>
      <c r="MFN27" s="700">
        <f>-IF(MFN11=1900,0,Capex!MFN322)</f>
        <v>0</v>
      </c>
      <c r="MFO27" s="700">
        <f>-IF(MFO11=1900,0,Capex!MFO322)</f>
        <v>0</v>
      </c>
      <c r="MFP27" s="700">
        <f>-IF(MFP11=1900,0,Capex!MFP322)</f>
        <v>0</v>
      </c>
      <c r="MFQ27" s="700">
        <f>-IF(MFQ11=1900,0,Capex!MFQ322)</f>
        <v>0</v>
      </c>
      <c r="MFR27" s="700">
        <f>-IF(MFR11=1900,0,Capex!MFR322)</f>
        <v>0</v>
      </c>
      <c r="MFS27" s="700">
        <f>-IF(MFS11=1900,0,Capex!MFS322)</f>
        <v>0</v>
      </c>
      <c r="MFT27" s="700">
        <f>-IF(MFT11=1900,0,Capex!MFT322)</f>
        <v>0</v>
      </c>
      <c r="MFU27" s="700">
        <f>-IF(MFU11=1900,0,Capex!MFU322)</f>
        <v>0</v>
      </c>
      <c r="MFV27" s="700">
        <f>-IF(MFV11=1900,0,Capex!MFV322)</f>
        <v>0</v>
      </c>
      <c r="MFW27" s="700">
        <f>-IF(MFW11=1900,0,Capex!MFW322)</f>
        <v>0</v>
      </c>
      <c r="MFX27" s="700">
        <f>-IF(MFX11=1900,0,Capex!MFX322)</f>
        <v>0</v>
      </c>
      <c r="MFY27" s="700">
        <f>-IF(MFY11=1900,0,Capex!MFY322)</f>
        <v>0</v>
      </c>
      <c r="MFZ27" s="700">
        <f>-IF(MFZ11=1900,0,Capex!MFZ322)</f>
        <v>0</v>
      </c>
      <c r="MGA27" s="700">
        <f>-IF(MGA11=1900,0,Capex!MGA322)</f>
        <v>0</v>
      </c>
      <c r="MGB27" s="700">
        <f>-IF(MGB11=1900,0,Capex!MGB322)</f>
        <v>0</v>
      </c>
      <c r="MGC27" s="700">
        <f>-IF(MGC11=1900,0,Capex!MGC322)</f>
        <v>0</v>
      </c>
      <c r="MGD27" s="700">
        <f>-IF(MGD11=1900,0,Capex!MGD322)</f>
        <v>0</v>
      </c>
      <c r="MGE27" s="700">
        <f>-IF(MGE11=1900,0,Capex!MGE322)</f>
        <v>0</v>
      </c>
      <c r="MGF27" s="700">
        <f>-IF(MGF11=1900,0,Capex!MGF322)</f>
        <v>0</v>
      </c>
      <c r="MGG27" s="700">
        <f>-IF(MGG11=1900,0,Capex!MGG322)</f>
        <v>0</v>
      </c>
      <c r="MGH27" s="700">
        <f>-IF(MGH11=1900,0,Capex!MGH322)</f>
        <v>0</v>
      </c>
      <c r="MGI27" s="700">
        <f>-IF(MGI11=1900,0,Capex!MGI322)</f>
        <v>0</v>
      </c>
      <c r="MGJ27" s="700">
        <f>-IF(MGJ11=1900,0,Capex!MGJ322)</f>
        <v>0</v>
      </c>
      <c r="MGK27" s="700">
        <f>-IF(MGK11=1900,0,Capex!MGK322)</f>
        <v>0</v>
      </c>
      <c r="MGL27" s="700">
        <f>-IF(MGL11=1900,0,Capex!MGL322)</f>
        <v>0</v>
      </c>
      <c r="MGM27" s="700">
        <f>-IF(MGM11=1900,0,Capex!MGM322)</f>
        <v>0</v>
      </c>
      <c r="MGN27" s="700">
        <f>-IF(MGN11=1900,0,Capex!MGN322)</f>
        <v>0</v>
      </c>
      <c r="MGO27" s="700">
        <f>-IF(MGO11=1900,0,Capex!MGO322)</f>
        <v>0</v>
      </c>
      <c r="MGP27" s="700">
        <f>-IF(MGP11=1900,0,Capex!MGP322)</f>
        <v>0</v>
      </c>
      <c r="MGQ27" s="700">
        <f>-IF(MGQ11=1900,0,Capex!MGQ322)</f>
        <v>0</v>
      </c>
      <c r="MGR27" s="700">
        <f>-IF(MGR11=1900,0,Capex!MGR322)</f>
        <v>0</v>
      </c>
      <c r="MGS27" s="700">
        <f>-IF(MGS11=1900,0,Capex!MGS322)</f>
        <v>0</v>
      </c>
      <c r="MGT27" s="700">
        <f>-IF(MGT11=1900,0,Capex!MGT322)</f>
        <v>0</v>
      </c>
      <c r="MGU27" s="700">
        <f>-IF(MGU11=1900,0,Capex!MGU322)</f>
        <v>0</v>
      </c>
      <c r="MGV27" s="700">
        <f>-IF(MGV11=1900,0,Capex!MGV322)</f>
        <v>0</v>
      </c>
      <c r="MGW27" s="700">
        <f>-IF(MGW11=1900,0,Capex!MGW322)</f>
        <v>0</v>
      </c>
      <c r="MGX27" s="700">
        <f>-IF(MGX11=1900,0,Capex!MGX322)</f>
        <v>0</v>
      </c>
      <c r="MGY27" s="700">
        <f>-IF(MGY11=1900,0,Capex!MGY322)</f>
        <v>0</v>
      </c>
      <c r="MGZ27" s="700">
        <f>-IF(MGZ11=1900,0,Capex!MGZ322)</f>
        <v>0</v>
      </c>
      <c r="MHA27" s="700">
        <f>-IF(MHA11=1900,0,Capex!MHA322)</f>
        <v>0</v>
      </c>
      <c r="MHB27" s="700">
        <f>-IF(MHB11=1900,0,Capex!MHB322)</f>
        <v>0</v>
      </c>
      <c r="MHC27" s="700">
        <f>-IF(MHC11=1900,0,Capex!MHC322)</f>
        <v>0</v>
      </c>
      <c r="MHD27" s="700">
        <f>-IF(MHD11=1900,0,Capex!MHD322)</f>
        <v>0</v>
      </c>
      <c r="MHE27" s="700">
        <f>-IF(MHE11=1900,0,Capex!MHE322)</f>
        <v>0</v>
      </c>
      <c r="MHF27" s="700">
        <f>-IF(MHF11=1900,0,Capex!MHF322)</f>
        <v>0</v>
      </c>
      <c r="MHG27" s="700">
        <f>-IF(MHG11=1900,0,Capex!MHG322)</f>
        <v>0</v>
      </c>
      <c r="MHH27" s="700">
        <f>-IF(MHH11=1900,0,Capex!MHH322)</f>
        <v>0</v>
      </c>
      <c r="MHI27" s="700">
        <f>-IF(MHI11=1900,0,Capex!MHI322)</f>
        <v>0</v>
      </c>
      <c r="MHJ27" s="700">
        <f>-IF(MHJ11=1900,0,Capex!MHJ322)</f>
        <v>0</v>
      </c>
      <c r="MHK27" s="700">
        <f>-IF(MHK11=1900,0,Capex!MHK322)</f>
        <v>0</v>
      </c>
      <c r="MHL27" s="700">
        <f>-IF(MHL11=1900,0,Capex!MHL322)</f>
        <v>0</v>
      </c>
      <c r="MHM27" s="700">
        <f>-IF(MHM11=1900,0,Capex!MHM322)</f>
        <v>0</v>
      </c>
      <c r="MHN27" s="700">
        <f>-IF(MHN11=1900,0,Capex!MHN322)</f>
        <v>0</v>
      </c>
      <c r="MHO27" s="700">
        <f>-IF(MHO11=1900,0,Capex!MHO322)</f>
        <v>0</v>
      </c>
      <c r="MHP27" s="700">
        <f>-IF(MHP11=1900,0,Capex!MHP322)</f>
        <v>0</v>
      </c>
      <c r="MHQ27" s="700">
        <f>-IF(MHQ11=1900,0,Capex!MHQ322)</f>
        <v>0</v>
      </c>
      <c r="MHR27" s="700">
        <f>-IF(MHR11=1900,0,Capex!MHR322)</f>
        <v>0</v>
      </c>
      <c r="MHS27" s="700">
        <f>-IF(MHS11=1900,0,Capex!MHS322)</f>
        <v>0</v>
      </c>
      <c r="MHT27" s="700">
        <f>-IF(MHT11=1900,0,Capex!MHT322)</f>
        <v>0</v>
      </c>
      <c r="MHU27" s="700">
        <f>-IF(MHU11=1900,0,Capex!MHU322)</f>
        <v>0</v>
      </c>
      <c r="MHV27" s="700">
        <f>-IF(MHV11=1900,0,Capex!MHV322)</f>
        <v>0</v>
      </c>
      <c r="MHW27" s="700">
        <f>-IF(MHW11=1900,0,Capex!MHW322)</f>
        <v>0</v>
      </c>
      <c r="MHX27" s="700">
        <f>-IF(MHX11=1900,0,Capex!MHX322)</f>
        <v>0</v>
      </c>
      <c r="MHY27" s="700">
        <f>-IF(MHY11=1900,0,Capex!MHY322)</f>
        <v>0</v>
      </c>
      <c r="MHZ27" s="700">
        <f>-IF(MHZ11=1900,0,Capex!MHZ322)</f>
        <v>0</v>
      </c>
      <c r="MIA27" s="700">
        <f>-IF(MIA11=1900,0,Capex!MIA322)</f>
        <v>0</v>
      </c>
      <c r="MIB27" s="700">
        <f>-IF(MIB11=1900,0,Capex!MIB322)</f>
        <v>0</v>
      </c>
      <c r="MIC27" s="700">
        <f>-IF(MIC11=1900,0,Capex!MIC322)</f>
        <v>0</v>
      </c>
      <c r="MID27" s="700">
        <f>-IF(MID11=1900,0,Capex!MID322)</f>
        <v>0</v>
      </c>
      <c r="MIE27" s="700">
        <f>-IF(MIE11=1900,0,Capex!MIE322)</f>
        <v>0</v>
      </c>
      <c r="MIF27" s="700">
        <f>-IF(MIF11=1900,0,Capex!MIF322)</f>
        <v>0</v>
      </c>
      <c r="MIG27" s="700">
        <f>-IF(MIG11=1900,0,Capex!MIG322)</f>
        <v>0</v>
      </c>
      <c r="MIH27" s="700">
        <f>-IF(MIH11=1900,0,Capex!MIH322)</f>
        <v>0</v>
      </c>
      <c r="MII27" s="700">
        <f>-IF(MII11=1900,0,Capex!MII322)</f>
        <v>0</v>
      </c>
      <c r="MIJ27" s="700">
        <f>-IF(MIJ11=1900,0,Capex!MIJ322)</f>
        <v>0</v>
      </c>
      <c r="MIK27" s="700">
        <f>-IF(MIK11=1900,0,Capex!MIK322)</f>
        <v>0</v>
      </c>
      <c r="MIL27" s="700">
        <f>-IF(MIL11=1900,0,Capex!MIL322)</f>
        <v>0</v>
      </c>
      <c r="MIM27" s="700">
        <f>-IF(MIM11=1900,0,Capex!MIM322)</f>
        <v>0</v>
      </c>
      <c r="MIN27" s="700">
        <f>-IF(MIN11=1900,0,Capex!MIN322)</f>
        <v>0</v>
      </c>
      <c r="MIO27" s="700">
        <f>-IF(MIO11=1900,0,Capex!MIO322)</f>
        <v>0</v>
      </c>
      <c r="MIP27" s="700">
        <f>-IF(MIP11=1900,0,Capex!MIP322)</f>
        <v>0</v>
      </c>
      <c r="MIQ27" s="700">
        <f>-IF(MIQ11=1900,0,Capex!MIQ322)</f>
        <v>0</v>
      </c>
      <c r="MIR27" s="700">
        <f>-IF(MIR11=1900,0,Capex!MIR322)</f>
        <v>0</v>
      </c>
      <c r="MIS27" s="700">
        <f>-IF(MIS11=1900,0,Capex!MIS322)</f>
        <v>0</v>
      </c>
      <c r="MIT27" s="700">
        <f>-IF(MIT11=1900,0,Capex!MIT322)</f>
        <v>0</v>
      </c>
      <c r="MIU27" s="700">
        <f>-IF(MIU11=1900,0,Capex!MIU322)</f>
        <v>0</v>
      </c>
      <c r="MIV27" s="700">
        <f>-IF(MIV11=1900,0,Capex!MIV322)</f>
        <v>0</v>
      </c>
      <c r="MIW27" s="700">
        <f>-IF(MIW11=1900,0,Capex!MIW322)</f>
        <v>0</v>
      </c>
      <c r="MIX27" s="700">
        <f>-IF(MIX11=1900,0,Capex!MIX322)</f>
        <v>0</v>
      </c>
      <c r="MIY27" s="700">
        <f>-IF(MIY11=1900,0,Capex!MIY322)</f>
        <v>0</v>
      </c>
      <c r="MIZ27" s="700">
        <f>-IF(MIZ11=1900,0,Capex!MIZ322)</f>
        <v>0</v>
      </c>
      <c r="MJA27" s="700">
        <f>-IF(MJA11=1900,0,Capex!MJA322)</f>
        <v>0</v>
      </c>
      <c r="MJB27" s="700">
        <f>-IF(MJB11=1900,0,Capex!MJB322)</f>
        <v>0</v>
      </c>
      <c r="MJC27" s="700">
        <f>-IF(MJC11=1900,0,Capex!MJC322)</f>
        <v>0</v>
      </c>
      <c r="MJD27" s="700">
        <f>-IF(MJD11=1900,0,Capex!MJD322)</f>
        <v>0</v>
      </c>
      <c r="MJE27" s="700">
        <f>-IF(MJE11=1900,0,Capex!MJE322)</f>
        <v>0</v>
      </c>
      <c r="MJF27" s="700">
        <f>-IF(MJF11=1900,0,Capex!MJF322)</f>
        <v>0</v>
      </c>
      <c r="MJG27" s="700">
        <f>-IF(MJG11=1900,0,Capex!MJG322)</f>
        <v>0</v>
      </c>
      <c r="MJH27" s="700">
        <f>-IF(MJH11=1900,0,Capex!MJH322)</f>
        <v>0</v>
      </c>
      <c r="MJI27" s="700">
        <f>-IF(MJI11=1900,0,Capex!MJI322)</f>
        <v>0</v>
      </c>
      <c r="MJJ27" s="700">
        <f>-IF(MJJ11=1900,0,Capex!MJJ322)</f>
        <v>0</v>
      </c>
      <c r="MJK27" s="700">
        <f>-IF(MJK11=1900,0,Capex!MJK322)</f>
        <v>0</v>
      </c>
      <c r="MJL27" s="700">
        <f>-IF(MJL11=1900,0,Capex!MJL322)</f>
        <v>0</v>
      </c>
      <c r="MJM27" s="700">
        <f>-IF(MJM11=1900,0,Capex!MJM322)</f>
        <v>0</v>
      </c>
      <c r="MJN27" s="700">
        <f>-IF(MJN11=1900,0,Capex!MJN322)</f>
        <v>0</v>
      </c>
      <c r="MJO27" s="700">
        <f>-IF(MJO11=1900,0,Capex!MJO322)</f>
        <v>0</v>
      </c>
      <c r="MJP27" s="700">
        <f>-IF(MJP11=1900,0,Capex!MJP322)</f>
        <v>0</v>
      </c>
      <c r="MJQ27" s="700">
        <f>-IF(MJQ11=1900,0,Capex!MJQ322)</f>
        <v>0</v>
      </c>
      <c r="MJR27" s="700">
        <f>-IF(MJR11=1900,0,Capex!MJR322)</f>
        <v>0</v>
      </c>
      <c r="MJS27" s="700">
        <f>-IF(MJS11=1900,0,Capex!MJS322)</f>
        <v>0</v>
      </c>
      <c r="MJT27" s="700">
        <f>-IF(MJT11=1900,0,Capex!MJT322)</f>
        <v>0</v>
      </c>
      <c r="MJU27" s="700">
        <f>-IF(MJU11=1900,0,Capex!MJU322)</f>
        <v>0</v>
      </c>
      <c r="MJV27" s="700">
        <f>-IF(MJV11=1900,0,Capex!MJV322)</f>
        <v>0</v>
      </c>
      <c r="MJW27" s="700">
        <f>-IF(MJW11=1900,0,Capex!MJW322)</f>
        <v>0</v>
      </c>
      <c r="MJX27" s="700">
        <f>-IF(MJX11=1900,0,Capex!MJX322)</f>
        <v>0</v>
      </c>
      <c r="MJY27" s="700">
        <f>-IF(MJY11=1900,0,Capex!MJY322)</f>
        <v>0</v>
      </c>
      <c r="MJZ27" s="700">
        <f>-IF(MJZ11=1900,0,Capex!MJZ322)</f>
        <v>0</v>
      </c>
      <c r="MKA27" s="700">
        <f>-IF(MKA11=1900,0,Capex!MKA322)</f>
        <v>0</v>
      </c>
      <c r="MKB27" s="700">
        <f>-IF(MKB11=1900,0,Capex!MKB322)</f>
        <v>0</v>
      </c>
      <c r="MKC27" s="700">
        <f>-IF(MKC11=1900,0,Capex!MKC322)</f>
        <v>0</v>
      </c>
      <c r="MKD27" s="700">
        <f>-IF(MKD11=1900,0,Capex!MKD322)</f>
        <v>0</v>
      </c>
      <c r="MKE27" s="700">
        <f>-IF(MKE11=1900,0,Capex!MKE322)</f>
        <v>0</v>
      </c>
      <c r="MKF27" s="700">
        <f>-IF(MKF11=1900,0,Capex!MKF322)</f>
        <v>0</v>
      </c>
      <c r="MKG27" s="700">
        <f>-IF(MKG11=1900,0,Capex!MKG322)</f>
        <v>0</v>
      </c>
      <c r="MKH27" s="700">
        <f>-IF(MKH11=1900,0,Capex!MKH322)</f>
        <v>0</v>
      </c>
      <c r="MKI27" s="700">
        <f>-IF(MKI11=1900,0,Capex!MKI322)</f>
        <v>0</v>
      </c>
      <c r="MKJ27" s="700">
        <f>-IF(MKJ11=1900,0,Capex!MKJ322)</f>
        <v>0</v>
      </c>
      <c r="MKK27" s="700">
        <f>-IF(MKK11=1900,0,Capex!MKK322)</f>
        <v>0</v>
      </c>
      <c r="MKL27" s="700">
        <f>-IF(MKL11=1900,0,Capex!MKL322)</f>
        <v>0</v>
      </c>
      <c r="MKM27" s="700">
        <f>-IF(MKM11=1900,0,Capex!MKM322)</f>
        <v>0</v>
      </c>
      <c r="MKN27" s="700">
        <f>-IF(MKN11=1900,0,Capex!MKN322)</f>
        <v>0</v>
      </c>
      <c r="MKO27" s="700">
        <f>-IF(MKO11=1900,0,Capex!MKO322)</f>
        <v>0</v>
      </c>
      <c r="MKP27" s="700">
        <f>-IF(MKP11=1900,0,Capex!MKP322)</f>
        <v>0</v>
      </c>
      <c r="MKQ27" s="700">
        <f>-IF(MKQ11=1900,0,Capex!MKQ322)</f>
        <v>0</v>
      </c>
      <c r="MKR27" s="700">
        <f>-IF(MKR11=1900,0,Capex!MKR322)</f>
        <v>0</v>
      </c>
      <c r="MKS27" s="700">
        <f>-IF(MKS11=1900,0,Capex!MKS322)</f>
        <v>0</v>
      </c>
      <c r="MKT27" s="700">
        <f>-IF(MKT11=1900,0,Capex!MKT322)</f>
        <v>0</v>
      </c>
      <c r="MKU27" s="700">
        <f>-IF(MKU11=1900,0,Capex!MKU322)</f>
        <v>0</v>
      </c>
      <c r="MKV27" s="700">
        <f>-IF(MKV11=1900,0,Capex!MKV322)</f>
        <v>0</v>
      </c>
      <c r="MKW27" s="700">
        <f>-IF(MKW11=1900,0,Capex!MKW322)</f>
        <v>0</v>
      </c>
      <c r="MKX27" s="700">
        <f>-IF(MKX11=1900,0,Capex!MKX322)</f>
        <v>0</v>
      </c>
      <c r="MKY27" s="700">
        <f>-IF(MKY11=1900,0,Capex!MKY322)</f>
        <v>0</v>
      </c>
      <c r="MKZ27" s="700">
        <f>-IF(MKZ11=1900,0,Capex!MKZ322)</f>
        <v>0</v>
      </c>
      <c r="MLA27" s="700">
        <f>-IF(MLA11=1900,0,Capex!MLA322)</f>
        <v>0</v>
      </c>
      <c r="MLB27" s="700">
        <f>-IF(MLB11=1900,0,Capex!MLB322)</f>
        <v>0</v>
      </c>
      <c r="MLC27" s="700">
        <f>-IF(MLC11=1900,0,Capex!MLC322)</f>
        <v>0</v>
      </c>
      <c r="MLD27" s="700">
        <f>-IF(MLD11=1900,0,Capex!MLD322)</f>
        <v>0</v>
      </c>
      <c r="MLE27" s="700">
        <f>-IF(MLE11=1900,0,Capex!MLE322)</f>
        <v>0</v>
      </c>
      <c r="MLF27" s="700">
        <f>-IF(MLF11=1900,0,Capex!MLF322)</f>
        <v>0</v>
      </c>
      <c r="MLG27" s="700">
        <f>-IF(MLG11=1900,0,Capex!MLG322)</f>
        <v>0</v>
      </c>
      <c r="MLH27" s="700">
        <f>-IF(MLH11=1900,0,Capex!MLH322)</f>
        <v>0</v>
      </c>
      <c r="MLI27" s="700">
        <f>-IF(MLI11=1900,0,Capex!MLI322)</f>
        <v>0</v>
      </c>
      <c r="MLJ27" s="700">
        <f>-IF(MLJ11=1900,0,Capex!MLJ322)</f>
        <v>0</v>
      </c>
      <c r="MLK27" s="700">
        <f>-IF(MLK11=1900,0,Capex!MLK322)</f>
        <v>0</v>
      </c>
      <c r="MLL27" s="700">
        <f>-IF(MLL11=1900,0,Capex!MLL322)</f>
        <v>0</v>
      </c>
      <c r="MLM27" s="700">
        <f>-IF(MLM11=1900,0,Capex!MLM322)</f>
        <v>0</v>
      </c>
      <c r="MLN27" s="700">
        <f>-IF(MLN11=1900,0,Capex!MLN322)</f>
        <v>0</v>
      </c>
      <c r="MLO27" s="700">
        <f>-IF(MLO11=1900,0,Capex!MLO322)</f>
        <v>0</v>
      </c>
      <c r="MLP27" s="700">
        <f>-IF(MLP11=1900,0,Capex!MLP322)</f>
        <v>0</v>
      </c>
      <c r="MLQ27" s="700">
        <f>-IF(MLQ11=1900,0,Capex!MLQ322)</f>
        <v>0</v>
      </c>
      <c r="MLR27" s="700">
        <f>-IF(MLR11=1900,0,Capex!MLR322)</f>
        <v>0</v>
      </c>
      <c r="MLS27" s="700">
        <f>-IF(MLS11=1900,0,Capex!MLS322)</f>
        <v>0</v>
      </c>
      <c r="MLT27" s="700">
        <f>-IF(MLT11=1900,0,Capex!MLT322)</f>
        <v>0</v>
      </c>
      <c r="MLU27" s="700">
        <f>-IF(MLU11=1900,0,Capex!MLU322)</f>
        <v>0</v>
      </c>
      <c r="MLV27" s="700">
        <f>-IF(MLV11=1900,0,Capex!MLV322)</f>
        <v>0</v>
      </c>
      <c r="MLW27" s="700">
        <f>-IF(MLW11=1900,0,Capex!MLW322)</f>
        <v>0</v>
      </c>
      <c r="MLX27" s="700">
        <f>-IF(MLX11=1900,0,Capex!MLX322)</f>
        <v>0</v>
      </c>
      <c r="MLY27" s="700">
        <f>-IF(MLY11=1900,0,Capex!MLY322)</f>
        <v>0</v>
      </c>
      <c r="MLZ27" s="700">
        <f>-IF(MLZ11=1900,0,Capex!MLZ322)</f>
        <v>0</v>
      </c>
      <c r="MMA27" s="700">
        <f>-IF(MMA11=1900,0,Capex!MMA322)</f>
        <v>0</v>
      </c>
      <c r="MMB27" s="700">
        <f>-IF(MMB11=1900,0,Capex!MMB322)</f>
        <v>0</v>
      </c>
      <c r="MMC27" s="700">
        <f>-IF(MMC11=1900,0,Capex!MMC322)</f>
        <v>0</v>
      </c>
      <c r="MMD27" s="700">
        <f>-IF(MMD11=1900,0,Capex!MMD322)</f>
        <v>0</v>
      </c>
      <c r="MME27" s="700">
        <f>-IF(MME11=1900,0,Capex!MME322)</f>
        <v>0</v>
      </c>
      <c r="MMF27" s="700">
        <f>-IF(MMF11=1900,0,Capex!MMF322)</f>
        <v>0</v>
      </c>
      <c r="MMG27" s="700">
        <f>-IF(MMG11=1900,0,Capex!MMG322)</f>
        <v>0</v>
      </c>
      <c r="MMH27" s="700">
        <f>-IF(MMH11=1900,0,Capex!MMH322)</f>
        <v>0</v>
      </c>
      <c r="MMI27" s="700">
        <f>-IF(MMI11=1900,0,Capex!MMI322)</f>
        <v>0</v>
      </c>
      <c r="MMJ27" s="700">
        <f>-IF(MMJ11=1900,0,Capex!MMJ322)</f>
        <v>0</v>
      </c>
      <c r="MMK27" s="700">
        <f>-IF(MMK11=1900,0,Capex!MMK322)</f>
        <v>0</v>
      </c>
      <c r="MML27" s="700">
        <f>-IF(MML11=1900,0,Capex!MML322)</f>
        <v>0</v>
      </c>
      <c r="MMM27" s="700">
        <f>-IF(MMM11=1900,0,Capex!MMM322)</f>
        <v>0</v>
      </c>
      <c r="MMN27" s="700">
        <f>-IF(MMN11=1900,0,Capex!MMN322)</f>
        <v>0</v>
      </c>
      <c r="MMO27" s="700">
        <f>-IF(MMO11=1900,0,Capex!MMO322)</f>
        <v>0</v>
      </c>
      <c r="MMP27" s="700">
        <f>-IF(MMP11=1900,0,Capex!MMP322)</f>
        <v>0</v>
      </c>
      <c r="MMQ27" s="700">
        <f>-IF(MMQ11=1900,0,Capex!MMQ322)</f>
        <v>0</v>
      </c>
      <c r="MMR27" s="700">
        <f>-IF(MMR11=1900,0,Capex!MMR322)</f>
        <v>0</v>
      </c>
      <c r="MMS27" s="700">
        <f>-IF(MMS11=1900,0,Capex!MMS322)</f>
        <v>0</v>
      </c>
      <c r="MMT27" s="700">
        <f>-IF(MMT11=1900,0,Capex!MMT322)</f>
        <v>0</v>
      </c>
      <c r="MMU27" s="700">
        <f>-IF(MMU11=1900,0,Capex!MMU322)</f>
        <v>0</v>
      </c>
      <c r="MMV27" s="700">
        <f>-IF(MMV11=1900,0,Capex!MMV322)</f>
        <v>0</v>
      </c>
      <c r="MMW27" s="700">
        <f>-IF(MMW11=1900,0,Capex!MMW322)</f>
        <v>0</v>
      </c>
      <c r="MMX27" s="700">
        <f>-IF(MMX11=1900,0,Capex!MMX322)</f>
        <v>0</v>
      </c>
      <c r="MMY27" s="700">
        <f>-IF(MMY11=1900,0,Capex!MMY322)</f>
        <v>0</v>
      </c>
      <c r="MMZ27" s="700">
        <f>-IF(MMZ11=1900,0,Capex!MMZ322)</f>
        <v>0</v>
      </c>
      <c r="MNA27" s="700">
        <f>-IF(MNA11=1900,0,Capex!MNA322)</f>
        <v>0</v>
      </c>
      <c r="MNB27" s="700">
        <f>-IF(MNB11=1900,0,Capex!MNB322)</f>
        <v>0</v>
      </c>
      <c r="MNC27" s="700">
        <f>-IF(MNC11=1900,0,Capex!MNC322)</f>
        <v>0</v>
      </c>
      <c r="MND27" s="700">
        <f>-IF(MND11=1900,0,Capex!MND322)</f>
        <v>0</v>
      </c>
      <c r="MNE27" s="700">
        <f>-IF(MNE11=1900,0,Capex!MNE322)</f>
        <v>0</v>
      </c>
      <c r="MNF27" s="700">
        <f>-IF(MNF11=1900,0,Capex!MNF322)</f>
        <v>0</v>
      </c>
      <c r="MNG27" s="700">
        <f>-IF(MNG11=1900,0,Capex!MNG322)</f>
        <v>0</v>
      </c>
      <c r="MNH27" s="700">
        <f>-IF(MNH11=1900,0,Capex!MNH322)</f>
        <v>0</v>
      </c>
      <c r="MNI27" s="700">
        <f>-IF(MNI11=1900,0,Capex!MNI322)</f>
        <v>0</v>
      </c>
      <c r="MNJ27" s="700">
        <f>-IF(MNJ11=1900,0,Capex!MNJ322)</f>
        <v>0</v>
      </c>
      <c r="MNK27" s="700">
        <f>-IF(MNK11=1900,0,Capex!MNK322)</f>
        <v>0</v>
      </c>
      <c r="MNL27" s="700">
        <f>-IF(MNL11=1900,0,Capex!MNL322)</f>
        <v>0</v>
      </c>
      <c r="MNM27" s="700">
        <f>-IF(MNM11=1900,0,Capex!MNM322)</f>
        <v>0</v>
      </c>
      <c r="MNN27" s="700">
        <f>-IF(MNN11=1900,0,Capex!MNN322)</f>
        <v>0</v>
      </c>
      <c r="MNO27" s="700">
        <f>-IF(MNO11=1900,0,Capex!MNO322)</f>
        <v>0</v>
      </c>
      <c r="MNP27" s="700">
        <f>-IF(MNP11=1900,0,Capex!MNP322)</f>
        <v>0</v>
      </c>
      <c r="MNQ27" s="700">
        <f>-IF(MNQ11=1900,0,Capex!MNQ322)</f>
        <v>0</v>
      </c>
      <c r="MNR27" s="700">
        <f>-IF(MNR11=1900,0,Capex!MNR322)</f>
        <v>0</v>
      </c>
      <c r="MNS27" s="700">
        <f>-IF(MNS11=1900,0,Capex!MNS322)</f>
        <v>0</v>
      </c>
      <c r="MNT27" s="700">
        <f>-IF(MNT11=1900,0,Capex!MNT322)</f>
        <v>0</v>
      </c>
      <c r="MNU27" s="700">
        <f>-IF(MNU11=1900,0,Capex!MNU322)</f>
        <v>0</v>
      </c>
      <c r="MNV27" s="700">
        <f>-IF(MNV11=1900,0,Capex!MNV322)</f>
        <v>0</v>
      </c>
      <c r="MNW27" s="700">
        <f>-IF(MNW11=1900,0,Capex!MNW322)</f>
        <v>0</v>
      </c>
      <c r="MNX27" s="700">
        <f>-IF(MNX11=1900,0,Capex!MNX322)</f>
        <v>0</v>
      </c>
      <c r="MNY27" s="700">
        <f>-IF(MNY11=1900,0,Capex!MNY322)</f>
        <v>0</v>
      </c>
      <c r="MNZ27" s="700">
        <f>-IF(MNZ11=1900,0,Capex!MNZ322)</f>
        <v>0</v>
      </c>
      <c r="MOA27" s="700">
        <f>-IF(MOA11=1900,0,Capex!MOA322)</f>
        <v>0</v>
      </c>
      <c r="MOB27" s="700">
        <f>-IF(MOB11=1900,0,Capex!MOB322)</f>
        <v>0</v>
      </c>
      <c r="MOC27" s="700">
        <f>-IF(MOC11=1900,0,Capex!MOC322)</f>
        <v>0</v>
      </c>
      <c r="MOD27" s="700">
        <f>-IF(MOD11=1900,0,Capex!MOD322)</f>
        <v>0</v>
      </c>
      <c r="MOE27" s="700">
        <f>-IF(MOE11=1900,0,Capex!MOE322)</f>
        <v>0</v>
      </c>
      <c r="MOF27" s="700">
        <f>-IF(MOF11=1900,0,Capex!MOF322)</f>
        <v>0</v>
      </c>
      <c r="MOG27" s="700">
        <f>-IF(MOG11=1900,0,Capex!MOG322)</f>
        <v>0</v>
      </c>
      <c r="MOH27" s="700">
        <f>-IF(MOH11=1900,0,Capex!MOH322)</f>
        <v>0</v>
      </c>
      <c r="MOI27" s="700">
        <f>-IF(MOI11=1900,0,Capex!MOI322)</f>
        <v>0</v>
      </c>
      <c r="MOJ27" s="700">
        <f>-IF(MOJ11=1900,0,Capex!MOJ322)</f>
        <v>0</v>
      </c>
      <c r="MOK27" s="700">
        <f>-IF(MOK11=1900,0,Capex!MOK322)</f>
        <v>0</v>
      </c>
      <c r="MOL27" s="700">
        <f>-IF(MOL11=1900,0,Capex!MOL322)</f>
        <v>0</v>
      </c>
      <c r="MOM27" s="700">
        <f>-IF(MOM11=1900,0,Capex!MOM322)</f>
        <v>0</v>
      </c>
      <c r="MON27" s="700">
        <f>-IF(MON11=1900,0,Capex!MON322)</f>
        <v>0</v>
      </c>
      <c r="MOO27" s="700">
        <f>-IF(MOO11=1900,0,Capex!MOO322)</f>
        <v>0</v>
      </c>
      <c r="MOP27" s="700">
        <f>-IF(MOP11=1900,0,Capex!MOP322)</f>
        <v>0</v>
      </c>
      <c r="MOQ27" s="700">
        <f>-IF(MOQ11=1900,0,Capex!MOQ322)</f>
        <v>0</v>
      </c>
      <c r="MOR27" s="700">
        <f>-IF(MOR11=1900,0,Capex!MOR322)</f>
        <v>0</v>
      </c>
      <c r="MOS27" s="700">
        <f>-IF(MOS11=1900,0,Capex!MOS322)</f>
        <v>0</v>
      </c>
      <c r="MOT27" s="700">
        <f>-IF(MOT11=1900,0,Capex!MOT322)</f>
        <v>0</v>
      </c>
      <c r="MOU27" s="700">
        <f>-IF(MOU11=1900,0,Capex!MOU322)</f>
        <v>0</v>
      </c>
      <c r="MOV27" s="700">
        <f>-IF(MOV11=1900,0,Capex!MOV322)</f>
        <v>0</v>
      </c>
      <c r="MOW27" s="700">
        <f>-IF(MOW11=1900,0,Capex!MOW322)</f>
        <v>0</v>
      </c>
      <c r="MOX27" s="700">
        <f>-IF(MOX11=1900,0,Capex!MOX322)</f>
        <v>0</v>
      </c>
      <c r="MOY27" s="700">
        <f>-IF(MOY11=1900,0,Capex!MOY322)</f>
        <v>0</v>
      </c>
      <c r="MOZ27" s="700">
        <f>-IF(MOZ11=1900,0,Capex!MOZ322)</f>
        <v>0</v>
      </c>
      <c r="MPA27" s="700">
        <f>-IF(MPA11=1900,0,Capex!MPA322)</f>
        <v>0</v>
      </c>
      <c r="MPB27" s="700">
        <f>-IF(MPB11=1900,0,Capex!MPB322)</f>
        <v>0</v>
      </c>
      <c r="MPC27" s="700">
        <f>-IF(MPC11=1900,0,Capex!MPC322)</f>
        <v>0</v>
      </c>
      <c r="MPD27" s="700">
        <f>-IF(MPD11=1900,0,Capex!MPD322)</f>
        <v>0</v>
      </c>
      <c r="MPE27" s="700">
        <f>-IF(MPE11=1900,0,Capex!MPE322)</f>
        <v>0</v>
      </c>
      <c r="MPF27" s="700">
        <f>-IF(MPF11=1900,0,Capex!MPF322)</f>
        <v>0</v>
      </c>
      <c r="MPG27" s="700">
        <f>-IF(MPG11=1900,0,Capex!MPG322)</f>
        <v>0</v>
      </c>
      <c r="MPH27" s="700">
        <f>-IF(MPH11=1900,0,Capex!MPH322)</f>
        <v>0</v>
      </c>
      <c r="MPI27" s="700">
        <f>-IF(MPI11=1900,0,Capex!MPI322)</f>
        <v>0</v>
      </c>
      <c r="MPJ27" s="700">
        <f>-IF(MPJ11=1900,0,Capex!MPJ322)</f>
        <v>0</v>
      </c>
      <c r="MPK27" s="700">
        <f>-IF(MPK11=1900,0,Capex!MPK322)</f>
        <v>0</v>
      </c>
      <c r="MPL27" s="700">
        <f>-IF(MPL11=1900,0,Capex!MPL322)</f>
        <v>0</v>
      </c>
      <c r="MPM27" s="700">
        <f>-IF(MPM11=1900,0,Capex!MPM322)</f>
        <v>0</v>
      </c>
      <c r="MPN27" s="700">
        <f>-IF(MPN11=1900,0,Capex!MPN322)</f>
        <v>0</v>
      </c>
      <c r="MPO27" s="700">
        <f>-IF(MPO11=1900,0,Capex!MPO322)</f>
        <v>0</v>
      </c>
      <c r="MPP27" s="700">
        <f>-IF(MPP11=1900,0,Capex!MPP322)</f>
        <v>0</v>
      </c>
      <c r="MPQ27" s="700">
        <f>-IF(MPQ11=1900,0,Capex!MPQ322)</f>
        <v>0</v>
      </c>
      <c r="MPR27" s="700">
        <f>-IF(MPR11=1900,0,Capex!MPR322)</f>
        <v>0</v>
      </c>
      <c r="MPS27" s="700">
        <f>-IF(MPS11=1900,0,Capex!MPS322)</f>
        <v>0</v>
      </c>
      <c r="MPT27" s="700">
        <f>-IF(MPT11=1900,0,Capex!MPT322)</f>
        <v>0</v>
      </c>
      <c r="MPU27" s="700">
        <f>-IF(MPU11=1900,0,Capex!MPU322)</f>
        <v>0</v>
      </c>
      <c r="MPV27" s="700">
        <f>-IF(MPV11=1900,0,Capex!MPV322)</f>
        <v>0</v>
      </c>
      <c r="MPW27" s="700">
        <f>-IF(MPW11=1900,0,Capex!MPW322)</f>
        <v>0</v>
      </c>
      <c r="MPX27" s="700">
        <f>-IF(MPX11=1900,0,Capex!MPX322)</f>
        <v>0</v>
      </c>
      <c r="MPY27" s="700">
        <f>-IF(MPY11=1900,0,Capex!MPY322)</f>
        <v>0</v>
      </c>
      <c r="MPZ27" s="700">
        <f>-IF(MPZ11=1900,0,Capex!MPZ322)</f>
        <v>0</v>
      </c>
      <c r="MQA27" s="700">
        <f>-IF(MQA11=1900,0,Capex!MQA322)</f>
        <v>0</v>
      </c>
      <c r="MQB27" s="700">
        <f>-IF(MQB11=1900,0,Capex!MQB322)</f>
        <v>0</v>
      </c>
      <c r="MQC27" s="700">
        <f>-IF(MQC11=1900,0,Capex!MQC322)</f>
        <v>0</v>
      </c>
      <c r="MQD27" s="700">
        <f>-IF(MQD11=1900,0,Capex!MQD322)</f>
        <v>0</v>
      </c>
      <c r="MQE27" s="700">
        <f>-IF(MQE11=1900,0,Capex!MQE322)</f>
        <v>0</v>
      </c>
      <c r="MQF27" s="700">
        <f>-IF(MQF11=1900,0,Capex!MQF322)</f>
        <v>0</v>
      </c>
      <c r="MQG27" s="700">
        <f>-IF(MQG11=1900,0,Capex!MQG322)</f>
        <v>0</v>
      </c>
      <c r="MQH27" s="700">
        <f>-IF(MQH11=1900,0,Capex!MQH322)</f>
        <v>0</v>
      </c>
      <c r="MQI27" s="700">
        <f>-IF(MQI11=1900,0,Capex!MQI322)</f>
        <v>0</v>
      </c>
      <c r="MQJ27" s="700">
        <f>-IF(MQJ11=1900,0,Capex!MQJ322)</f>
        <v>0</v>
      </c>
      <c r="MQK27" s="700">
        <f>-IF(MQK11=1900,0,Capex!MQK322)</f>
        <v>0</v>
      </c>
      <c r="MQL27" s="700">
        <f>-IF(MQL11=1900,0,Capex!MQL322)</f>
        <v>0</v>
      </c>
      <c r="MQM27" s="700">
        <f>-IF(MQM11=1900,0,Capex!MQM322)</f>
        <v>0</v>
      </c>
      <c r="MQN27" s="700">
        <f>-IF(MQN11=1900,0,Capex!MQN322)</f>
        <v>0</v>
      </c>
      <c r="MQO27" s="700">
        <f>-IF(MQO11=1900,0,Capex!MQO322)</f>
        <v>0</v>
      </c>
      <c r="MQP27" s="700">
        <f>-IF(MQP11=1900,0,Capex!MQP322)</f>
        <v>0</v>
      </c>
      <c r="MQQ27" s="700">
        <f>-IF(MQQ11=1900,0,Capex!MQQ322)</f>
        <v>0</v>
      </c>
      <c r="MQR27" s="700">
        <f>-IF(MQR11=1900,0,Capex!MQR322)</f>
        <v>0</v>
      </c>
      <c r="MQS27" s="700">
        <f>-IF(MQS11=1900,0,Capex!MQS322)</f>
        <v>0</v>
      </c>
      <c r="MQT27" s="700">
        <f>-IF(MQT11=1900,0,Capex!MQT322)</f>
        <v>0</v>
      </c>
      <c r="MQU27" s="700">
        <f>-IF(MQU11=1900,0,Capex!MQU322)</f>
        <v>0</v>
      </c>
      <c r="MQV27" s="700">
        <f>-IF(MQV11=1900,0,Capex!MQV322)</f>
        <v>0</v>
      </c>
      <c r="MQW27" s="700">
        <f>-IF(MQW11=1900,0,Capex!MQW322)</f>
        <v>0</v>
      </c>
      <c r="MQX27" s="700">
        <f>-IF(MQX11=1900,0,Capex!MQX322)</f>
        <v>0</v>
      </c>
      <c r="MQY27" s="700">
        <f>-IF(MQY11=1900,0,Capex!MQY322)</f>
        <v>0</v>
      </c>
      <c r="MQZ27" s="700">
        <f>-IF(MQZ11=1900,0,Capex!MQZ322)</f>
        <v>0</v>
      </c>
      <c r="MRA27" s="700">
        <f>-IF(MRA11=1900,0,Capex!MRA322)</f>
        <v>0</v>
      </c>
      <c r="MRB27" s="700">
        <f>-IF(MRB11=1900,0,Capex!MRB322)</f>
        <v>0</v>
      </c>
      <c r="MRC27" s="700">
        <f>-IF(MRC11=1900,0,Capex!MRC322)</f>
        <v>0</v>
      </c>
      <c r="MRD27" s="700">
        <f>-IF(MRD11=1900,0,Capex!MRD322)</f>
        <v>0</v>
      </c>
      <c r="MRE27" s="700">
        <f>-IF(MRE11=1900,0,Capex!MRE322)</f>
        <v>0</v>
      </c>
      <c r="MRF27" s="700">
        <f>-IF(MRF11=1900,0,Capex!MRF322)</f>
        <v>0</v>
      </c>
      <c r="MRG27" s="700">
        <f>-IF(MRG11=1900,0,Capex!MRG322)</f>
        <v>0</v>
      </c>
      <c r="MRH27" s="700">
        <f>-IF(MRH11=1900,0,Capex!MRH322)</f>
        <v>0</v>
      </c>
      <c r="MRI27" s="700">
        <f>-IF(MRI11=1900,0,Capex!MRI322)</f>
        <v>0</v>
      </c>
      <c r="MRJ27" s="700">
        <f>-IF(MRJ11=1900,0,Capex!MRJ322)</f>
        <v>0</v>
      </c>
      <c r="MRK27" s="700">
        <f>-IF(MRK11=1900,0,Capex!MRK322)</f>
        <v>0</v>
      </c>
      <c r="MRL27" s="700">
        <f>-IF(MRL11=1900,0,Capex!MRL322)</f>
        <v>0</v>
      </c>
      <c r="MRM27" s="700">
        <f>-IF(MRM11=1900,0,Capex!MRM322)</f>
        <v>0</v>
      </c>
      <c r="MRN27" s="700">
        <f>-IF(MRN11=1900,0,Capex!MRN322)</f>
        <v>0</v>
      </c>
      <c r="MRO27" s="700">
        <f>-IF(MRO11=1900,0,Capex!MRO322)</f>
        <v>0</v>
      </c>
      <c r="MRP27" s="700">
        <f>-IF(MRP11=1900,0,Capex!MRP322)</f>
        <v>0</v>
      </c>
      <c r="MRQ27" s="700">
        <f>-IF(MRQ11=1900,0,Capex!MRQ322)</f>
        <v>0</v>
      </c>
      <c r="MRR27" s="700">
        <f>-IF(MRR11=1900,0,Capex!MRR322)</f>
        <v>0</v>
      </c>
      <c r="MRS27" s="700">
        <f>-IF(MRS11=1900,0,Capex!MRS322)</f>
        <v>0</v>
      </c>
      <c r="MRT27" s="700">
        <f>-IF(MRT11=1900,0,Capex!MRT322)</f>
        <v>0</v>
      </c>
      <c r="MRU27" s="700">
        <f>-IF(MRU11=1900,0,Capex!MRU322)</f>
        <v>0</v>
      </c>
      <c r="MRV27" s="700">
        <f>-IF(MRV11=1900,0,Capex!MRV322)</f>
        <v>0</v>
      </c>
      <c r="MRW27" s="700">
        <f>-IF(MRW11=1900,0,Capex!MRW322)</f>
        <v>0</v>
      </c>
      <c r="MRX27" s="700">
        <f>-IF(MRX11=1900,0,Capex!MRX322)</f>
        <v>0</v>
      </c>
      <c r="MRY27" s="700">
        <f>-IF(MRY11=1900,0,Capex!MRY322)</f>
        <v>0</v>
      </c>
      <c r="MRZ27" s="700">
        <f>-IF(MRZ11=1900,0,Capex!MRZ322)</f>
        <v>0</v>
      </c>
      <c r="MSA27" s="700">
        <f>-IF(MSA11=1900,0,Capex!MSA322)</f>
        <v>0</v>
      </c>
      <c r="MSB27" s="700">
        <f>-IF(MSB11=1900,0,Capex!MSB322)</f>
        <v>0</v>
      </c>
      <c r="MSC27" s="700">
        <f>-IF(MSC11=1900,0,Capex!MSC322)</f>
        <v>0</v>
      </c>
      <c r="MSD27" s="700">
        <f>-IF(MSD11=1900,0,Capex!MSD322)</f>
        <v>0</v>
      </c>
      <c r="MSE27" s="700">
        <f>-IF(MSE11=1900,0,Capex!MSE322)</f>
        <v>0</v>
      </c>
      <c r="MSF27" s="700">
        <f>-IF(MSF11=1900,0,Capex!MSF322)</f>
        <v>0</v>
      </c>
      <c r="MSG27" s="700">
        <f>-IF(MSG11=1900,0,Capex!MSG322)</f>
        <v>0</v>
      </c>
      <c r="MSH27" s="700">
        <f>-IF(MSH11=1900,0,Capex!MSH322)</f>
        <v>0</v>
      </c>
      <c r="MSI27" s="700">
        <f>-IF(MSI11=1900,0,Capex!MSI322)</f>
        <v>0</v>
      </c>
      <c r="MSJ27" s="700">
        <f>-IF(MSJ11=1900,0,Capex!MSJ322)</f>
        <v>0</v>
      </c>
      <c r="MSK27" s="700">
        <f>-IF(MSK11=1900,0,Capex!MSK322)</f>
        <v>0</v>
      </c>
      <c r="MSL27" s="700">
        <f>-IF(MSL11=1900,0,Capex!MSL322)</f>
        <v>0</v>
      </c>
      <c r="MSM27" s="700">
        <f>-IF(MSM11=1900,0,Capex!MSM322)</f>
        <v>0</v>
      </c>
      <c r="MSN27" s="700">
        <f>-IF(MSN11=1900,0,Capex!MSN322)</f>
        <v>0</v>
      </c>
      <c r="MSO27" s="700">
        <f>-IF(MSO11=1900,0,Capex!MSO322)</f>
        <v>0</v>
      </c>
      <c r="MSP27" s="700">
        <f>-IF(MSP11=1900,0,Capex!MSP322)</f>
        <v>0</v>
      </c>
      <c r="MSQ27" s="700">
        <f>-IF(MSQ11=1900,0,Capex!MSQ322)</f>
        <v>0</v>
      </c>
      <c r="MSR27" s="700">
        <f>-IF(MSR11=1900,0,Capex!MSR322)</f>
        <v>0</v>
      </c>
      <c r="MSS27" s="700">
        <f>-IF(MSS11=1900,0,Capex!MSS322)</f>
        <v>0</v>
      </c>
      <c r="MST27" s="700">
        <f>-IF(MST11=1900,0,Capex!MST322)</f>
        <v>0</v>
      </c>
      <c r="MSU27" s="700">
        <f>-IF(MSU11=1900,0,Capex!MSU322)</f>
        <v>0</v>
      </c>
      <c r="MSV27" s="700">
        <f>-IF(MSV11=1900,0,Capex!MSV322)</f>
        <v>0</v>
      </c>
      <c r="MSW27" s="700">
        <f>-IF(MSW11=1900,0,Capex!MSW322)</f>
        <v>0</v>
      </c>
      <c r="MSX27" s="700">
        <f>-IF(MSX11=1900,0,Capex!MSX322)</f>
        <v>0</v>
      </c>
      <c r="MSY27" s="700">
        <f>-IF(MSY11=1900,0,Capex!MSY322)</f>
        <v>0</v>
      </c>
      <c r="MSZ27" s="700">
        <f>-IF(MSZ11=1900,0,Capex!MSZ322)</f>
        <v>0</v>
      </c>
      <c r="MTA27" s="700">
        <f>-IF(MTA11=1900,0,Capex!MTA322)</f>
        <v>0</v>
      </c>
      <c r="MTB27" s="700">
        <f>-IF(MTB11=1900,0,Capex!MTB322)</f>
        <v>0</v>
      </c>
      <c r="MTC27" s="700">
        <f>-IF(MTC11=1900,0,Capex!MTC322)</f>
        <v>0</v>
      </c>
      <c r="MTD27" s="700">
        <f>-IF(MTD11=1900,0,Capex!MTD322)</f>
        <v>0</v>
      </c>
      <c r="MTE27" s="700">
        <f>-IF(MTE11=1900,0,Capex!MTE322)</f>
        <v>0</v>
      </c>
      <c r="MTF27" s="700">
        <f>-IF(MTF11=1900,0,Capex!MTF322)</f>
        <v>0</v>
      </c>
      <c r="MTG27" s="700">
        <f>-IF(MTG11=1900,0,Capex!MTG322)</f>
        <v>0</v>
      </c>
      <c r="MTH27" s="700">
        <f>-IF(MTH11=1900,0,Capex!MTH322)</f>
        <v>0</v>
      </c>
      <c r="MTI27" s="700">
        <f>-IF(MTI11=1900,0,Capex!MTI322)</f>
        <v>0</v>
      </c>
      <c r="MTJ27" s="700">
        <f>-IF(MTJ11=1900,0,Capex!MTJ322)</f>
        <v>0</v>
      </c>
      <c r="MTK27" s="700">
        <f>-IF(MTK11=1900,0,Capex!MTK322)</f>
        <v>0</v>
      </c>
      <c r="MTL27" s="700">
        <f>-IF(MTL11=1900,0,Capex!MTL322)</f>
        <v>0</v>
      </c>
      <c r="MTM27" s="700">
        <f>-IF(MTM11=1900,0,Capex!MTM322)</f>
        <v>0</v>
      </c>
      <c r="MTN27" s="700">
        <f>-IF(MTN11=1900,0,Capex!MTN322)</f>
        <v>0</v>
      </c>
      <c r="MTO27" s="700">
        <f>-IF(MTO11=1900,0,Capex!MTO322)</f>
        <v>0</v>
      </c>
      <c r="MTP27" s="700">
        <f>-IF(MTP11=1900,0,Capex!MTP322)</f>
        <v>0</v>
      </c>
      <c r="MTQ27" s="700">
        <f>-IF(MTQ11=1900,0,Capex!MTQ322)</f>
        <v>0</v>
      </c>
      <c r="MTR27" s="700">
        <f>-IF(MTR11=1900,0,Capex!MTR322)</f>
        <v>0</v>
      </c>
      <c r="MTS27" s="700">
        <f>-IF(MTS11=1900,0,Capex!MTS322)</f>
        <v>0</v>
      </c>
      <c r="MTT27" s="700">
        <f>-IF(MTT11=1900,0,Capex!MTT322)</f>
        <v>0</v>
      </c>
      <c r="MTU27" s="700">
        <f>-IF(MTU11=1900,0,Capex!MTU322)</f>
        <v>0</v>
      </c>
      <c r="MTV27" s="700">
        <f>-IF(MTV11=1900,0,Capex!MTV322)</f>
        <v>0</v>
      </c>
      <c r="MTW27" s="700">
        <f>-IF(MTW11=1900,0,Capex!MTW322)</f>
        <v>0</v>
      </c>
      <c r="MTX27" s="700">
        <f>-IF(MTX11=1900,0,Capex!MTX322)</f>
        <v>0</v>
      </c>
      <c r="MTY27" s="700">
        <f>-IF(MTY11=1900,0,Capex!MTY322)</f>
        <v>0</v>
      </c>
      <c r="MTZ27" s="700">
        <f>-IF(MTZ11=1900,0,Capex!MTZ322)</f>
        <v>0</v>
      </c>
      <c r="MUA27" s="700">
        <f>-IF(MUA11=1900,0,Capex!MUA322)</f>
        <v>0</v>
      </c>
      <c r="MUB27" s="700">
        <f>-IF(MUB11=1900,0,Capex!MUB322)</f>
        <v>0</v>
      </c>
      <c r="MUC27" s="700">
        <f>-IF(MUC11=1900,0,Capex!MUC322)</f>
        <v>0</v>
      </c>
      <c r="MUD27" s="700">
        <f>-IF(MUD11=1900,0,Capex!MUD322)</f>
        <v>0</v>
      </c>
      <c r="MUE27" s="700">
        <f>-IF(MUE11=1900,0,Capex!MUE322)</f>
        <v>0</v>
      </c>
      <c r="MUF27" s="700">
        <f>-IF(MUF11=1900,0,Capex!MUF322)</f>
        <v>0</v>
      </c>
      <c r="MUG27" s="700">
        <f>-IF(MUG11=1900,0,Capex!MUG322)</f>
        <v>0</v>
      </c>
      <c r="MUH27" s="700">
        <f>-IF(MUH11=1900,0,Capex!MUH322)</f>
        <v>0</v>
      </c>
      <c r="MUI27" s="700">
        <f>-IF(MUI11=1900,0,Capex!MUI322)</f>
        <v>0</v>
      </c>
      <c r="MUJ27" s="700">
        <f>-IF(MUJ11=1900,0,Capex!MUJ322)</f>
        <v>0</v>
      </c>
      <c r="MUK27" s="700">
        <f>-IF(MUK11=1900,0,Capex!MUK322)</f>
        <v>0</v>
      </c>
      <c r="MUL27" s="700">
        <f>-IF(MUL11=1900,0,Capex!MUL322)</f>
        <v>0</v>
      </c>
      <c r="MUM27" s="700">
        <f>-IF(MUM11=1900,0,Capex!MUM322)</f>
        <v>0</v>
      </c>
      <c r="MUN27" s="700">
        <f>-IF(MUN11=1900,0,Capex!MUN322)</f>
        <v>0</v>
      </c>
      <c r="MUO27" s="700">
        <f>-IF(MUO11=1900,0,Capex!MUO322)</f>
        <v>0</v>
      </c>
      <c r="MUP27" s="700">
        <f>-IF(MUP11=1900,0,Capex!MUP322)</f>
        <v>0</v>
      </c>
      <c r="MUQ27" s="700">
        <f>-IF(MUQ11=1900,0,Capex!MUQ322)</f>
        <v>0</v>
      </c>
      <c r="MUR27" s="700">
        <f>-IF(MUR11=1900,0,Capex!MUR322)</f>
        <v>0</v>
      </c>
      <c r="MUS27" s="700">
        <f>-IF(MUS11=1900,0,Capex!MUS322)</f>
        <v>0</v>
      </c>
      <c r="MUT27" s="700">
        <f>-IF(MUT11=1900,0,Capex!MUT322)</f>
        <v>0</v>
      </c>
      <c r="MUU27" s="700">
        <f>-IF(MUU11=1900,0,Capex!MUU322)</f>
        <v>0</v>
      </c>
      <c r="MUV27" s="700">
        <f>-IF(MUV11=1900,0,Capex!MUV322)</f>
        <v>0</v>
      </c>
      <c r="MUW27" s="700">
        <f>-IF(MUW11=1900,0,Capex!MUW322)</f>
        <v>0</v>
      </c>
      <c r="MUX27" s="700">
        <f>-IF(MUX11=1900,0,Capex!MUX322)</f>
        <v>0</v>
      </c>
      <c r="MUY27" s="700">
        <f>-IF(MUY11=1900,0,Capex!MUY322)</f>
        <v>0</v>
      </c>
      <c r="MUZ27" s="700">
        <f>-IF(MUZ11=1900,0,Capex!MUZ322)</f>
        <v>0</v>
      </c>
      <c r="MVA27" s="700">
        <f>-IF(MVA11=1900,0,Capex!MVA322)</f>
        <v>0</v>
      </c>
      <c r="MVB27" s="700">
        <f>-IF(MVB11=1900,0,Capex!MVB322)</f>
        <v>0</v>
      </c>
      <c r="MVC27" s="700">
        <f>-IF(MVC11=1900,0,Capex!MVC322)</f>
        <v>0</v>
      </c>
      <c r="MVD27" s="700">
        <f>-IF(MVD11=1900,0,Capex!MVD322)</f>
        <v>0</v>
      </c>
      <c r="MVE27" s="700">
        <f>-IF(MVE11=1900,0,Capex!MVE322)</f>
        <v>0</v>
      </c>
      <c r="MVF27" s="700">
        <f>-IF(MVF11=1900,0,Capex!MVF322)</f>
        <v>0</v>
      </c>
      <c r="MVG27" s="700">
        <f>-IF(MVG11=1900,0,Capex!MVG322)</f>
        <v>0</v>
      </c>
      <c r="MVH27" s="700">
        <f>-IF(MVH11=1900,0,Capex!MVH322)</f>
        <v>0</v>
      </c>
      <c r="MVI27" s="700">
        <f>-IF(MVI11=1900,0,Capex!MVI322)</f>
        <v>0</v>
      </c>
      <c r="MVJ27" s="700">
        <f>-IF(MVJ11=1900,0,Capex!MVJ322)</f>
        <v>0</v>
      </c>
      <c r="MVK27" s="700">
        <f>-IF(MVK11=1900,0,Capex!MVK322)</f>
        <v>0</v>
      </c>
      <c r="MVL27" s="700">
        <f>-IF(MVL11=1900,0,Capex!MVL322)</f>
        <v>0</v>
      </c>
      <c r="MVM27" s="700">
        <f>-IF(MVM11=1900,0,Capex!MVM322)</f>
        <v>0</v>
      </c>
      <c r="MVN27" s="700">
        <f>-IF(MVN11=1900,0,Capex!MVN322)</f>
        <v>0</v>
      </c>
      <c r="MVO27" s="700">
        <f>-IF(MVO11=1900,0,Capex!MVO322)</f>
        <v>0</v>
      </c>
      <c r="MVP27" s="700">
        <f>-IF(MVP11=1900,0,Capex!MVP322)</f>
        <v>0</v>
      </c>
      <c r="MVQ27" s="700">
        <f>-IF(MVQ11=1900,0,Capex!MVQ322)</f>
        <v>0</v>
      </c>
      <c r="MVR27" s="700">
        <f>-IF(MVR11=1900,0,Capex!MVR322)</f>
        <v>0</v>
      </c>
      <c r="MVS27" s="700">
        <f>-IF(MVS11=1900,0,Capex!MVS322)</f>
        <v>0</v>
      </c>
      <c r="MVT27" s="700">
        <f>-IF(MVT11=1900,0,Capex!MVT322)</f>
        <v>0</v>
      </c>
      <c r="MVU27" s="700">
        <f>-IF(MVU11=1900,0,Capex!MVU322)</f>
        <v>0</v>
      </c>
      <c r="MVV27" s="700">
        <f>-IF(MVV11=1900,0,Capex!MVV322)</f>
        <v>0</v>
      </c>
      <c r="MVW27" s="700">
        <f>-IF(MVW11=1900,0,Capex!MVW322)</f>
        <v>0</v>
      </c>
      <c r="MVX27" s="700">
        <f>-IF(MVX11=1900,0,Capex!MVX322)</f>
        <v>0</v>
      </c>
      <c r="MVY27" s="700">
        <f>-IF(MVY11=1900,0,Capex!MVY322)</f>
        <v>0</v>
      </c>
      <c r="MVZ27" s="700">
        <f>-IF(MVZ11=1900,0,Capex!MVZ322)</f>
        <v>0</v>
      </c>
      <c r="MWA27" s="700">
        <f>-IF(MWA11=1900,0,Capex!MWA322)</f>
        <v>0</v>
      </c>
      <c r="MWB27" s="700">
        <f>-IF(MWB11=1900,0,Capex!MWB322)</f>
        <v>0</v>
      </c>
      <c r="MWC27" s="700">
        <f>-IF(MWC11=1900,0,Capex!MWC322)</f>
        <v>0</v>
      </c>
      <c r="MWD27" s="700">
        <f>-IF(MWD11=1900,0,Capex!MWD322)</f>
        <v>0</v>
      </c>
      <c r="MWE27" s="700">
        <f>-IF(MWE11=1900,0,Capex!MWE322)</f>
        <v>0</v>
      </c>
      <c r="MWF27" s="700">
        <f>-IF(MWF11=1900,0,Capex!MWF322)</f>
        <v>0</v>
      </c>
      <c r="MWG27" s="700">
        <f>-IF(MWG11=1900,0,Capex!MWG322)</f>
        <v>0</v>
      </c>
      <c r="MWH27" s="700">
        <f>-IF(MWH11=1900,0,Capex!MWH322)</f>
        <v>0</v>
      </c>
      <c r="MWI27" s="700">
        <f>-IF(MWI11=1900,0,Capex!MWI322)</f>
        <v>0</v>
      </c>
      <c r="MWJ27" s="700">
        <f>-IF(MWJ11=1900,0,Capex!MWJ322)</f>
        <v>0</v>
      </c>
      <c r="MWK27" s="700">
        <f>-IF(MWK11=1900,0,Capex!MWK322)</f>
        <v>0</v>
      </c>
      <c r="MWL27" s="700">
        <f>-IF(MWL11=1900,0,Capex!MWL322)</f>
        <v>0</v>
      </c>
      <c r="MWM27" s="700">
        <f>-IF(MWM11=1900,0,Capex!MWM322)</f>
        <v>0</v>
      </c>
      <c r="MWN27" s="700">
        <f>-IF(MWN11=1900,0,Capex!MWN322)</f>
        <v>0</v>
      </c>
      <c r="MWO27" s="700">
        <f>-IF(MWO11=1900,0,Capex!MWO322)</f>
        <v>0</v>
      </c>
      <c r="MWP27" s="700">
        <f>-IF(MWP11=1900,0,Capex!MWP322)</f>
        <v>0</v>
      </c>
      <c r="MWQ27" s="700">
        <f>-IF(MWQ11=1900,0,Capex!MWQ322)</f>
        <v>0</v>
      </c>
      <c r="MWR27" s="700">
        <f>-IF(MWR11=1900,0,Capex!MWR322)</f>
        <v>0</v>
      </c>
      <c r="MWS27" s="700">
        <f>-IF(MWS11=1900,0,Capex!MWS322)</f>
        <v>0</v>
      </c>
      <c r="MWT27" s="700">
        <f>-IF(MWT11=1900,0,Capex!MWT322)</f>
        <v>0</v>
      </c>
      <c r="MWU27" s="700">
        <f>-IF(MWU11=1900,0,Capex!MWU322)</f>
        <v>0</v>
      </c>
      <c r="MWV27" s="700">
        <f>-IF(MWV11=1900,0,Capex!MWV322)</f>
        <v>0</v>
      </c>
      <c r="MWW27" s="700">
        <f>-IF(MWW11=1900,0,Capex!MWW322)</f>
        <v>0</v>
      </c>
      <c r="MWX27" s="700">
        <f>-IF(MWX11=1900,0,Capex!MWX322)</f>
        <v>0</v>
      </c>
      <c r="MWY27" s="700">
        <f>-IF(MWY11=1900,0,Capex!MWY322)</f>
        <v>0</v>
      </c>
      <c r="MWZ27" s="700">
        <f>-IF(MWZ11=1900,0,Capex!MWZ322)</f>
        <v>0</v>
      </c>
      <c r="MXA27" s="700">
        <f>-IF(MXA11=1900,0,Capex!MXA322)</f>
        <v>0</v>
      </c>
      <c r="MXB27" s="700">
        <f>-IF(MXB11=1900,0,Capex!MXB322)</f>
        <v>0</v>
      </c>
      <c r="MXC27" s="700">
        <f>-IF(MXC11=1900,0,Capex!MXC322)</f>
        <v>0</v>
      </c>
      <c r="MXD27" s="700">
        <f>-IF(MXD11=1900,0,Capex!MXD322)</f>
        <v>0</v>
      </c>
      <c r="MXE27" s="700">
        <f>-IF(MXE11=1900,0,Capex!MXE322)</f>
        <v>0</v>
      </c>
      <c r="MXF27" s="700">
        <f>-IF(MXF11=1900,0,Capex!MXF322)</f>
        <v>0</v>
      </c>
      <c r="MXG27" s="700">
        <f>-IF(MXG11=1900,0,Capex!MXG322)</f>
        <v>0</v>
      </c>
      <c r="MXH27" s="700">
        <f>-IF(MXH11=1900,0,Capex!MXH322)</f>
        <v>0</v>
      </c>
      <c r="MXI27" s="700">
        <f>-IF(MXI11=1900,0,Capex!MXI322)</f>
        <v>0</v>
      </c>
      <c r="MXJ27" s="700">
        <f>-IF(MXJ11=1900,0,Capex!MXJ322)</f>
        <v>0</v>
      </c>
      <c r="MXK27" s="700">
        <f>-IF(MXK11=1900,0,Capex!MXK322)</f>
        <v>0</v>
      </c>
      <c r="MXL27" s="700">
        <f>-IF(MXL11=1900,0,Capex!MXL322)</f>
        <v>0</v>
      </c>
      <c r="MXM27" s="700">
        <f>-IF(MXM11=1900,0,Capex!MXM322)</f>
        <v>0</v>
      </c>
      <c r="MXN27" s="700">
        <f>-IF(MXN11=1900,0,Capex!MXN322)</f>
        <v>0</v>
      </c>
      <c r="MXO27" s="700">
        <f>-IF(MXO11=1900,0,Capex!MXO322)</f>
        <v>0</v>
      </c>
      <c r="MXP27" s="700">
        <f>-IF(MXP11=1900,0,Capex!MXP322)</f>
        <v>0</v>
      </c>
      <c r="MXQ27" s="700">
        <f>-IF(MXQ11=1900,0,Capex!MXQ322)</f>
        <v>0</v>
      </c>
      <c r="MXR27" s="700">
        <f>-IF(MXR11=1900,0,Capex!MXR322)</f>
        <v>0</v>
      </c>
      <c r="MXS27" s="700">
        <f>-IF(MXS11=1900,0,Capex!MXS322)</f>
        <v>0</v>
      </c>
      <c r="MXT27" s="700">
        <f>-IF(MXT11=1900,0,Capex!MXT322)</f>
        <v>0</v>
      </c>
      <c r="MXU27" s="700">
        <f>-IF(MXU11=1900,0,Capex!MXU322)</f>
        <v>0</v>
      </c>
      <c r="MXV27" s="700">
        <f>-IF(MXV11=1900,0,Capex!MXV322)</f>
        <v>0</v>
      </c>
      <c r="MXW27" s="700">
        <f>-IF(MXW11=1900,0,Capex!MXW322)</f>
        <v>0</v>
      </c>
      <c r="MXX27" s="700">
        <f>-IF(MXX11=1900,0,Capex!MXX322)</f>
        <v>0</v>
      </c>
      <c r="MXY27" s="700">
        <f>-IF(MXY11=1900,0,Capex!MXY322)</f>
        <v>0</v>
      </c>
      <c r="MXZ27" s="700">
        <f>-IF(MXZ11=1900,0,Capex!MXZ322)</f>
        <v>0</v>
      </c>
      <c r="MYA27" s="700">
        <f>-IF(MYA11=1900,0,Capex!MYA322)</f>
        <v>0</v>
      </c>
      <c r="MYB27" s="700">
        <f>-IF(MYB11=1900,0,Capex!MYB322)</f>
        <v>0</v>
      </c>
      <c r="MYC27" s="700">
        <f>-IF(MYC11=1900,0,Capex!MYC322)</f>
        <v>0</v>
      </c>
      <c r="MYD27" s="700">
        <f>-IF(MYD11=1900,0,Capex!MYD322)</f>
        <v>0</v>
      </c>
      <c r="MYE27" s="700">
        <f>-IF(MYE11=1900,0,Capex!MYE322)</f>
        <v>0</v>
      </c>
      <c r="MYF27" s="700">
        <f>-IF(MYF11=1900,0,Capex!MYF322)</f>
        <v>0</v>
      </c>
      <c r="MYG27" s="700">
        <f>-IF(MYG11=1900,0,Capex!MYG322)</f>
        <v>0</v>
      </c>
      <c r="MYH27" s="700">
        <f>-IF(MYH11=1900,0,Capex!MYH322)</f>
        <v>0</v>
      </c>
      <c r="MYI27" s="700">
        <f>-IF(MYI11=1900,0,Capex!MYI322)</f>
        <v>0</v>
      </c>
      <c r="MYJ27" s="700">
        <f>-IF(MYJ11=1900,0,Capex!MYJ322)</f>
        <v>0</v>
      </c>
      <c r="MYK27" s="700">
        <f>-IF(MYK11=1900,0,Capex!MYK322)</f>
        <v>0</v>
      </c>
      <c r="MYL27" s="700">
        <f>-IF(MYL11=1900,0,Capex!MYL322)</f>
        <v>0</v>
      </c>
      <c r="MYM27" s="700">
        <f>-IF(MYM11=1900,0,Capex!MYM322)</f>
        <v>0</v>
      </c>
      <c r="MYN27" s="700">
        <f>-IF(MYN11=1900,0,Capex!MYN322)</f>
        <v>0</v>
      </c>
      <c r="MYO27" s="700">
        <f>-IF(MYO11=1900,0,Capex!MYO322)</f>
        <v>0</v>
      </c>
      <c r="MYP27" s="700">
        <f>-IF(MYP11=1900,0,Capex!MYP322)</f>
        <v>0</v>
      </c>
      <c r="MYQ27" s="700">
        <f>-IF(MYQ11=1900,0,Capex!MYQ322)</f>
        <v>0</v>
      </c>
      <c r="MYR27" s="700">
        <f>-IF(MYR11=1900,0,Capex!MYR322)</f>
        <v>0</v>
      </c>
      <c r="MYS27" s="700">
        <f>-IF(MYS11=1900,0,Capex!MYS322)</f>
        <v>0</v>
      </c>
      <c r="MYT27" s="700">
        <f>-IF(MYT11=1900,0,Capex!MYT322)</f>
        <v>0</v>
      </c>
      <c r="MYU27" s="700">
        <f>-IF(MYU11=1900,0,Capex!MYU322)</f>
        <v>0</v>
      </c>
      <c r="MYV27" s="700">
        <f>-IF(MYV11=1900,0,Capex!MYV322)</f>
        <v>0</v>
      </c>
      <c r="MYW27" s="700">
        <f>-IF(MYW11=1900,0,Capex!MYW322)</f>
        <v>0</v>
      </c>
      <c r="MYX27" s="700">
        <f>-IF(MYX11=1900,0,Capex!MYX322)</f>
        <v>0</v>
      </c>
      <c r="MYY27" s="700">
        <f>-IF(MYY11=1900,0,Capex!MYY322)</f>
        <v>0</v>
      </c>
      <c r="MYZ27" s="700">
        <f>-IF(MYZ11=1900,0,Capex!MYZ322)</f>
        <v>0</v>
      </c>
      <c r="MZA27" s="700">
        <f>-IF(MZA11=1900,0,Capex!MZA322)</f>
        <v>0</v>
      </c>
      <c r="MZB27" s="700">
        <f>-IF(MZB11=1900,0,Capex!MZB322)</f>
        <v>0</v>
      </c>
      <c r="MZC27" s="700">
        <f>-IF(MZC11=1900,0,Capex!MZC322)</f>
        <v>0</v>
      </c>
      <c r="MZD27" s="700">
        <f>-IF(MZD11=1900,0,Capex!MZD322)</f>
        <v>0</v>
      </c>
      <c r="MZE27" s="700">
        <f>-IF(MZE11=1900,0,Capex!MZE322)</f>
        <v>0</v>
      </c>
      <c r="MZF27" s="700">
        <f>-IF(MZF11=1900,0,Capex!MZF322)</f>
        <v>0</v>
      </c>
      <c r="MZG27" s="700">
        <f>-IF(MZG11=1900,0,Capex!MZG322)</f>
        <v>0</v>
      </c>
      <c r="MZH27" s="700">
        <f>-IF(MZH11=1900,0,Capex!MZH322)</f>
        <v>0</v>
      </c>
      <c r="MZI27" s="700">
        <f>-IF(MZI11=1900,0,Capex!MZI322)</f>
        <v>0</v>
      </c>
      <c r="MZJ27" s="700">
        <f>-IF(MZJ11=1900,0,Capex!MZJ322)</f>
        <v>0</v>
      </c>
      <c r="MZK27" s="700">
        <f>-IF(MZK11=1900,0,Capex!MZK322)</f>
        <v>0</v>
      </c>
      <c r="MZL27" s="700">
        <f>-IF(MZL11=1900,0,Capex!MZL322)</f>
        <v>0</v>
      </c>
      <c r="MZM27" s="700">
        <f>-IF(MZM11=1900,0,Capex!MZM322)</f>
        <v>0</v>
      </c>
      <c r="MZN27" s="700">
        <f>-IF(MZN11=1900,0,Capex!MZN322)</f>
        <v>0</v>
      </c>
      <c r="MZO27" s="700">
        <f>-IF(MZO11=1900,0,Capex!MZO322)</f>
        <v>0</v>
      </c>
      <c r="MZP27" s="700">
        <f>-IF(MZP11=1900,0,Capex!MZP322)</f>
        <v>0</v>
      </c>
      <c r="MZQ27" s="700">
        <f>-IF(MZQ11=1900,0,Capex!MZQ322)</f>
        <v>0</v>
      </c>
      <c r="MZR27" s="700">
        <f>-IF(MZR11=1900,0,Capex!MZR322)</f>
        <v>0</v>
      </c>
      <c r="MZS27" s="700">
        <f>-IF(MZS11=1900,0,Capex!MZS322)</f>
        <v>0</v>
      </c>
      <c r="MZT27" s="700">
        <f>-IF(MZT11=1900,0,Capex!MZT322)</f>
        <v>0</v>
      </c>
      <c r="MZU27" s="700">
        <f>-IF(MZU11=1900,0,Capex!MZU322)</f>
        <v>0</v>
      </c>
      <c r="MZV27" s="700">
        <f>-IF(MZV11=1900,0,Capex!MZV322)</f>
        <v>0</v>
      </c>
      <c r="MZW27" s="700">
        <f>-IF(MZW11=1900,0,Capex!MZW322)</f>
        <v>0</v>
      </c>
      <c r="MZX27" s="700">
        <f>-IF(MZX11=1900,0,Capex!MZX322)</f>
        <v>0</v>
      </c>
      <c r="MZY27" s="700">
        <f>-IF(MZY11=1900,0,Capex!MZY322)</f>
        <v>0</v>
      </c>
      <c r="MZZ27" s="700">
        <f>-IF(MZZ11=1900,0,Capex!MZZ322)</f>
        <v>0</v>
      </c>
      <c r="NAA27" s="700">
        <f>-IF(NAA11=1900,0,Capex!NAA322)</f>
        <v>0</v>
      </c>
      <c r="NAB27" s="700">
        <f>-IF(NAB11=1900,0,Capex!NAB322)</f>
        <v>0</v>
      </c>
      <c r="NAC27" s="700">
        <f>-IF(NAC11=1900,0,Capex!NAC322)</f>
        <v>0</v>
      </c>
      <c r="NAD27" s="700">
        <f>-IF(NAD11=1900,0,Capex!NAD322)</f>
        <v>0</v>
      </c>
      <c r="NAE27" s="700">
        <f>-IF(NAE11=1900,0,Capex!NAE322)</f>
        <v>0</v>
      </c>
      <c r="NAF27" s="700">
        <f>-IF(NAF11=1900,0,Capex!NAF322)</f>
        <v>0</v>
      </c>
      <c r="NAG27" s="700">
        <f>-IF(NAG11=1900,0,Capex!NAG322)</f>
        <v>0</v>
      </c>
      <c r="NAH27" s="700">
        <f>-IF(NAH11=1900,0,Capex!NAH322)</f>
        <v>0</v>
      </c>
      <c r="NAI27" s="700">
        <f>-IF(NAI11=1900,0,Capex!NAI322)</f>
        <v>0</v>
      </c>
      <c r="NAJ27" s="700">
        <f>-IF(NAJ11=1900,0,Capex!NAJ322)</f>
        <v>0</v>
      </c>
      <c r="NAK27" s="700">
        <f>-IF(NAK11=1900,0,Capex!NAK322)</f>
        <v>0</v>
      </c>
      <c r="NAL27" s="700">
        <f>-IF(NAL11=1900,0,Capex!NAL322)</f>
        <v>0</v>
      </c>
      <c r="NAM27" s="700">
        <f>-IF(NAM11=1900,0,Capex!NAM322)</f>
        <v>0</v>
      </c>
      <c r="NAN27" s="700">
        <f>-IF(NAN11=1900,0,Capex!NAN322)</f>
        <v>0</v>
      </c>
      <c r="NAO27" s="700">
        <f>-IF(NAO11=1900,0,Capex!NAO322)</f>
        <v>0</v>
      </c>
      <c r="NAP27" s="700">
        <f>-IF(NAP11=1900,0,Capex!NAP322)</f>
        <v>0</v>
      </c>
      <c r="NAQ27" s="700">
        <f>-IF(NAQ11=1900,0,Capex!NAQ322)</f>
        <v>0</v>
      </c>
      <c r="NAR27" s="700">
        <f>-IF(NAR11=1900,0,Capex!NAR322)</f>
        <v>0</v>
      </c>
      <c r="NAS27" s="700">
        <f>-IF(NAS11=1900,0,Capex!NAS322)</f>
        <v>0</v>
      </c>
      <c r="NAT27" s="700">
        <f>-IF(NAT11=1900,0,Capex!NAT322)</f>
        <v>0</v>
      </c>
      <c r="NAU27" s="700">
        <f>-IF(NAU11=1900,0,Capex!NAU322)</f>
        <v>0</v>
      </c>
      <c r="NAV27" s="700">
        <f>-IF(NAV11=1900,0,Capex!NAV322)</f>
        <v>0</v>
      </c>
      <c r="NAW27" s="700">
        <f>-IF(NAW11=1900,0,Capex!NAW322)</f>
        <v>0</v>
      </c>
      <c r="NAX27" s="700">
        <f>-IF(NAX11=1900,0,Capex!NAX322)</f>
        <v>0</v>
      </c>
      <c r="NAY27" s="700">
        <f>-IF(NAY11=1900,0,Capex!NAY322)</f>
        <v>0</v>
      </c>
      <c r="NAZ27" s="700">
        <f>-IF(NAZ11=1900,0,Capex!NAZ322)</f>
        <v>0</v>
      </c>
      <c r="NBA27" s="700">
        <f>-IF(NBA11=1900,0,Capex!NBA322)</f>
        <v>0</v>
      </c>
      <c r="NBB27" s="700">
        <f>-IF(NBB11=1900,0,Capex!NBB322)</f>
        <v>0</v>
      </c>
      <c r="NBC27" s="700">
        <f>-IF(NBC11=1900,0,Capex!NBC322)</f>
        <v>0</v>
      </c>
      <c r="NBD27" s="700">
        <f>-IF(NBD11=1900,0,Capex!NBD322)</f>
        <v>0</v>
      </c>
      <c r="NBE27" s="700">
        <f>-IF(NBE11=1900,0,Capex!NBE322)</f>
        <v>0</v>
      </c>
      <c r="NBF27" s="700">
        <f>-IF(NBF11=1900,0,Capex!NBF322)</f>
        <v>0</v>
      </c>
      <c r="NBG27" s="700">
        <f>-IF(NBG11=1900,0,Capex!NBG322)</f>
        <v>0</v>
      </c>
      <c r="NBH27" s="700">
        <f>-IF(NBH11=1900,0,Capex!NBH322)</f>
        <v>0</v>
      </c>
      <c r="NBI27" s="700">
        <f>-IF(NBI11=1900,0,Capex!NBI322)</f>
        <v>0</v>
      </c>
      <c r="NBJ27" s="700">
        <f>-IF(NBJ11=1900,0,Capex!NBJ322)</f>
        <v>0</v>
      </c>
      <c r="NBK27" s="700">
        <f>-IF(NBK11=1900,0,Capex!NBK322)</f>
        <v>0</v>
      </c>
      <c r="NBL27" s="700">
        <f>-IF(NBL11=1900,0,Capex!NBL322)</f>
        <v>0</v>
      </c>
      <c r="NBM27" s="700">
        <f>-IF(NBM11=1900,0,Capex!NBM322)</f>
        <v>0</v>
      </c>
      <c r="NBN27" s="700">
        <f>-IF(NBN11=1900,0,Capex!NBN322)</f>
        <v>0</v>
      </c>
      <c r="NBO27" s="700">
        <f>-IF(NBO11=1900,0,Capex!NBO322)</f>
        <v>0</v>
      </c>
      <c r="NBP27" s="700">
        <f>-IF(NBP11=1900,0,Capex!NBP322)</f>
        <v>0</v>
      </c>
      <c r="NBQ27" s="700">
        <f>-IF(NBQ11=1900,0,Capex!NBQ322)</f>
        <v>0</v>
      </c>
      <c r="NBR27" s="700">
        <f>-IF(NBR11=1900,0,Capex!NBR322)</f>
        <v>0</v>
      </c>
      <c r="NBS27" s="700">
        <f>-IF(NBS11=1900,0,Capex!NBS322)</f>
        <v>0</v>
      </c>
      <c r="NBT27" s="700">
        <f>-IF(NBT11=1900,0,Capex!NBT322)</f>
        <v>0</v>
      </c>
      <c r="NBU27" s="700">
        <f>-IF(NBU11=1900,0,Capex!NBU322)</f>
        <v>0</v>
      </c>
      <c r="NBV27" s="700">
        <f>-IF(NBV11=1900,0,Capex!NBV322)</f>
        <v>0</v>
      </c>
      <c r="NBW27" s="700">
        <f>-IF(NBW11=1900,0,Capex!NBW322)</f>
        <v>0</v>
      </c>
      <c r="NBX27" s="700">
        <f>-IF(NBX11=1900,0,Capex!NBX322)</f>
        <v>0</v>
      </c>
      <c r="NBY27" s="700">
        <f>-IF(NBY11=1900,0,Capex!NBY322)</f>
        <v>0</v>
      </c>
      <c r="NBZ27" s="700">
        <f>-IF(NBZ11=1900,0,Capex!NBZ322)</f>
        <v>0</v>
      </c>
      <c r="NCA27" s="700">
        <f>-IF(NCA11=1900,0,Capex!NCA322)</f>
        <v>0</v>
      </c>
      <c r="NCB27" s="700">
        <f>-IF(NCB11=1900,0,Capex!NCB322)</f>
        <v>0</v>
      </c>
      <c r="NCC27" s="700">
        <f>-IF(NCC11=1900,0,Capex!NCC322)</f>
        <v>0</v>
      </c>
      <c r="NCD27" s="700">
        <f>-IF(NCD11=1900,0,Capex!NCD322)</f>
        <v>0</v>
      </c>
      <c r="NCE27" s="700">
        <f>-IF(NCE11=1900,0,Capex!NCE322)</f>
        <v>0</v>
      </c>
      <c r="NCF27" s="700">
        <f>-IF(NCF11=1900,0,Capex!NCF322)</f>
        <v>0</v>
      </c>
      <c r="NCG27" s="700">
        <f>-IF(NCG11=1900,0,Capex!NCG322)</f>
        <v>0</v>
      </c>
      <c r="NCH27" s="700">
        <f>-IF(NCH11=1900,0,Capex!NCH322)</f>
        <v>0</v>
      </c>
      <c r="NCI27" s="700">
        <f>-IF(NCI11=1900,0,Capex!NCI322)</f>
        <v>0</v>
      </c>
      <c r="NCJ27" s="700">
        <f>-IF(NCJ11=1900,0,Capex!NCJ322)</f>
        <v>0</v>
      </c>
      <c r="NCK27" s="700">
        <f>-IF(NCK11=1900,0,Capex!NCK322)</f>
        <v>0</v>
      </c>
      <c r="NCL27" s="700">
        <f>-IF(NCL11=1900,0,Capex!NCL322)</f>
        <v>0</v>
      </c>
      <c r="NCM27" s="700">
        <f>-IF(NCM11=1900,0,Capex!NCM322)</f>
        <v>0</v>
      </c>
      <c r="NCN27" s="700">
        <f>-IF(NCN11=1900,0,Capex!NCN322)</f>
        <v>0</v>
      </c>
      <c r="NCO27" s="700">
        <f>-IF(NCO11=1900,0,Capex!NCO322)</f>
        <v>0</v>
      </c>
      <c r="NCP27" s="700">
        <f>-IF(NCP11=1900,0,Capex!NCP322)</f>
        <v>0</v>
      </c>
      <c r="NCQ27" s="700">
        <f>-IF(NCQ11=1900,0,Capex!NCQ322)</f>
        <v>0</v>
      </c>
      <c r="NCR27" s="700">
        <f>-IF(NCR11=1900,0,Capex!NCR322)</f>
        <v>0</v>
      </c>
      <c r="NCS27" s="700">
        <f>-IF(NCS11=1900,0,Capex!NCS322)</f>
        <v>0</v>
      </c>
      <c r="NCT27" s="700">
        <f>-IF(NCT11=1900,0,Capex!NCT322)</f>
        <v>0</v>
      </c>
      <c r="NCU27" s="700">
        <f>-IF(NCU11=1900,0,Capex!NCU322)</f>
        <v>0</v>
      </c>
      <c r="NCV27" s="700">
        <f>-IF(NCV11=1900,0,Capex!NCV322)</f>
        <v>0</v>
      </c>
      <c r="NCW27" s="700">
        <f>-IF(NCW11=1900,0,Capex!NCW322)</f>
        <v>0</v>
      </c>
      <c r="NCX27" s="700">
        <f>-IF(NCX11=1900,0,Capex!NCX322)</f>
        <v>0</v>
      </c>
      <c r="NCY27" s="700">
        <f>-IF(NCY11=1900,0,Capex!NCY322)</f>
        <v>0</v>
      </c>
      <c r="NCZ27" s="700">
        <f>-IF(NCZ11=1900,0,Capex!NCZ322)</f>
        <v>0</v>
      </c>
      <c r="NDA27" s="700">
        <f>-IF(NDA11=1900,0,Capex!NDA322)</f>
        <v>0</v>
      </c>
      <c r="NDB27" s="700">
        <f>-IF(NDB11=1900,0,Capex!NDB322)</f>
        <v>0</v>
      </c>
      <c r="NDC27" s="700">
        <f>-IF(NDC11=1900,0,Capex!NDC322)</f>
        <v>0</v>
      </c>
      <c r="NDD27" s="700">
        <f>-IF(NDD11=1900,0,Capex!NDD322)</f>
        <v>0</v>
      </c>
      <c r="NDE27" s="700">
        <f>-IF(NDE11=1900,0,Capex!NDE322)</f>
        <v>0</v>
      </c>
      <c r="NDF27" s="700">
        <f>-IF(NDF11=1900,0,Capex!NDF322)</f>
        <v>0</v>
      </c>
      <c r="NDG27" s="700">
        <f>-IF(NDG11=1900,0,Capex!NDG322)</f>
        <v>0</v>
      </c>
      <c r="NDH27" s="700">
        <f>-IF(NDH11=1900,0,Capex!NDH322)</f>
        <v>0</v>
      </c>
      <c r="NDI27" s="700">
        <f>-IF(NDI11=1900,0,Capex!NDI322)</f>
        <v>0</v>
      </c>
      <c r="NDJ27" s="700">
        <f>-IF(NDJ11=1900,0,Capex!NDJ322)</f>
        <v>0</v>
      </c>
      <c r="NDK27" s="700">
        <f>-IF(NDK11=1900,0,Capex!NDK322)</f>
        <v>0</v>
      </c>
      <c r="NDL27" s="700">
        <f>-IF(NDL11=1900,0,Capex!NDL322)</f>
        <v>0</v>
      </c>
      <c r="NDM27" s="700">
        <f>-IF(NDM11=1900,0,Capex!NDM322)</f>
        <v>0</v>
      </c>
      <c r="NDN27" s="700">
        <f>-IF(NDN11=1900,0,Capex!NDN322)</f>
        <v>0</v>
      </c>
      <c r="NDO27" s="700">
        <f>-IF(NDO11=1900,0,Capex!NDO322)</f>
        <v>0</v>
      </c>
      <c r="NDP27" s="700">
        <f>-IF(NDP11=1900,0,Capex!NDP322)</f>
        <v>0</v>
      </c>
      <c r="NDQ27" s="700">
        <f>-IF(NDQ11=1900,0,Capex!NDQ322)</f>
        <v>0</v>
      </c>
      <c r="NDR27" s="700">
        <f>-IF(NDR11=1900,0,Capex!NDR322)</f>
        <v>0</v>
      </c>
      <c r="NDS27" s="700">
        <f>-IF(NDS11=1900,0,Capex!NDS322)</f>
        <v>0</v>
      </c>
      <c r="NDT27" s="700">
        <f>-IF(NDT11=1900,0,Capex!NDT322)</f>
        <v>0</v>
      </c>
      <c r="NDU27" s="700">
        <f>-IF(NDU11=1900,0,Capex!NDU322)</f>
        <v>0</v>
      </c>
      <c r="NDV27" s="700">
        <f>-IF(NDV11=1900,0,Capex!NDV322)</f>
        <v>0</v>
      </c>
      <c r="NDW27" s="700">
        <f>-IF(NDW11=1900,0,Capex!NDW322)</f>
        <v>0</v>
      </c>
      <c r="NDX27" s="700">
        <f>-IF(NDX11=1900,0,Capex!NDX322)</f>
        <v>0</v>
      </c>
      <c r="NDY27" s="700">
        <f>-IF(NDY11=1900,0,Capex!NDY322)</f>
        <v>0</v>
      </c>
      <c r="NDZ27" s="700">
        <f>-IF(NDZ11=1900,0,Capex!NDZ322)</f>
        <v>0</v>
      </c>
      <c r="NEA27" s="700">
        <f>-IF(NEA11=1900,0,Capex!NEA322)</f>
        <v>0</v>
      </c>
      <c r="NEB27" s="700">
        <f>-IF(NEB11=1900,0,Capex!NEB322)</f>
        <v>0</v>
      </c>
      <c r="NEC27" s="700">
        <f>-IF(NEC11=1900,0,Capex!NEC322)</f>
        <v>0</v>
      </c>
      <c r="NED27" s="700">
        <f>-IF(NED11=1900,0,Capex!NED322)</f>
        <v>0</v>
      </c>
      <c r="NEE27" s="700">
        <f>-IF(NEE11=1900,0,Capex!NEE322)</f>
        <v>0</v>
      </c>
      <c r="NEF27" s="700">
        <f>-IF(NEF11=1900,0,Capex!NEF322)</f>
        <v>0</v>
      </c>
      <c r="NEG27" s="700">
        <f>-IF(NEG11=1900,0,Capex!NEG322)</f>
        <v>0</v>
      </c>
      <c r="NEH27" s="700">
        <f>-IF(NEH11=1900,0,Capex!NEH322)</f>
        <v>0</v>
      </c>
      <c r="NEI27" s="700">
        <f>-IF(NEI11=1900,0,Capex!NEI322)</f>
        <v>0</v>
      </c>
      <c r="NEJ27" s="700">
        <f>-IF(NEJ11=1900,0,Capex!NEJ322)</f>
        <v>0</v>
      </c>
      <c r="NEK27" s="700">
        <f>-IF(NEK11=1900,0,Capex!NEK322)</f>
        <v>0</v>
      </c>
      <c r="NEL27" s="700">
        <f>-IF(NEL11=1900,0,Capex!NEL322)</f>
        <v>0</v>
      </c>
      <c r="NEM27" s="700">
        <f>-IF(NEM11=1900,0,Capex!NEM322)</f>
        <v>0</v>
      </c>
      <c r="NEN27" s="700">
        <f>-IF(NEN11=1900,0,Capex!NEN322)</f>
        <v>0</v>
      </c>
      <c r="NEO27" s="700">
        <f>-IF(NEO11=1900,0,Capex!NEO322)</f>
        <v>0</v>
      </c>
      <c r="NEP27" s="700">
        <f>-IF(NEP11=1900,0,Capex!NEP322)</f>
        <v>0</v>
      </c>
      <c r="NEQ27" s="700">
        <f>-IF(NEQ11=1900,0,Capex!NEQ322)</f>
        <v>0</v>
      </c>
      <c r="NER27" s="700">
        <f>-IF(NER11=1900,0,Capex!NER322)</f>
        <v>0</v>
      </c>
      <c r="NES27" s="700">
        <f>-IF(NES11=1900,0,Capex!NES322)</f>
        <v>0</v>
      </c>
      <c r="NET27" s="700">
        <f>-IF(NET11=1900,0,Capex!NET322)</f>
        <v>0</v>
      </c>
      <c r="NEU27" s="700">
        <f>-IF(NEU11=1900,0,Capex!NEU322)</f>
        <v>0</v>
      </c>
      <c r="NEV27" s="700">
        <f>-IF(NEV11=1900,0,Capex!NEV322)</f>
        <v>0</v>
      </c>
      <c r="NEW27" s="700">
        <f>-IF(NEW11=1900,0,Capex!NEW322)</f>
        <v>0</v>
      </c>
      <c r="NEX27" s="700">
        <f>-IF(NEX11=1900,0,Capex!NEX322)</f>
        <v>0</v>
      </c>
      <c r="NEY27" s="700">
        <f>-IF(NEY11=1900,0,Capex!NEY322)</f>
        <v>0</v>
      </c>
      <c r="NEZ27" s="700">
        <f>-IF(NEZ11=1900,0,Capex!NEZ322)</f>
        <v>0</v>
      </c>
      <c r="NFA27" s="700">
        <f>-IF(NFA11=1900,0,Capex!NFA322)</f>
        <v>0</v>
      </c>
      <c r="NFB27" s="700">
        <f>-IF(NFB11=1900,0,Capex!NFB322)</f>
        <v>0</v>
      </c>
      <c r="NFC27" s="700">
        <f>-IF(NFC11=1900,0,Capex!NFC322)</f>
        <v>0</v>
      </c>
      <c r="NFD27" s="700">
        <f>-IF(NFD11=1900,0,Capex!NFD322)</f>
        <v>0</v>
      </c>
      <c r="NFE27" s="700">
        <f>-IF(NFE11=1900,0,Capex!NFE322)</f>
        <v>0</v>
      </c>
      <c r="NFF27" s="700">
        <f>-IF(NFF11=1900,0,Capex!NFF322)</f>
        <v>0</v>
      </c>
      <c r="NFG27" s="700">
        <f>-IF(NFG11=1900,0,Capex!NFG322)</f>
        <v>0</v>
      </c>
      <c r="NFH27" s="700">
        <f>-IF(NFH11=1900,0,Capex!NFH322)</f>
        <v>0</v>
      </c>
      <c r="NFI27" s="700">
        <f>-IF(NFI11=1900,0,Capex!NFI322)</f>
        <v>0</v>
      </c>
      <c r="NFJ27" s="700">
        <f>-IF(NFJ11=1900,0,Capex!NFJ322)</f>
        <v>0</v>
      </c>
      <c r="NFK27" s="700">
        <f>-IF(NFK11=1900,0,Capex!NFK322)</f>
        <v>0</v>
      </c>
      <c r="NFL27" s="700">
        <f>-IF(NFL11=1900,0,Capex!NFL322)</f>
        <v>0</v>
      </c>
      <c r="NFM27" s="700">
        <f>-IF(NFM11=1900,0,Capex!NFM322)</f>
        <v>0</v>
      </c>
      <c r="NFN27" s="700">
        <f>-IF(NFN11=1900,0,Capex!NFN322)</f>
        <v>0</v>
      </c>
      <c r="NFO27" s="700">
        <f>-IF(NFO11=1900,0,Capex!NFO322)</f>
        <v>0</v>
      </c>
      <c r="NFP27" s="700">
        <f>-IF(NFP11=1900,0,Capex!NFP322)</f>
        <v>0</v>
      </c>
      <c r="NFQ27" s="700">
        <f>-IF(NFQ11=1900,0,Capex!NFQ322)</f>
        <v>0</v>
      </c>
      <c r="NFR27" s="700">
        <f>-IF(NFR11=1900,0,Capex!NFR322)</f>
        <v>0</v>
      </c>
      <c r="NFS27" s="700">
        <f>-IF(NFS11=1900,0,Capex!NFS322)</f>
        <v>0</v>
      </c>
      <c r="NFT27" s="700">
        <f>-IF(NFT11=1900,0,Capex!NFT322)</f>
        <v>0</v>
      </c>
      <c r="NFU27" s="700">
        <f>-IF(NFU11=1900,0,Capex!NFU322)</f>
        <v>0</v>
      </c>
      <c r="NFV27" s="700">
        <f>-IF(NFV11=1900,0,Capex!NFV322)</f>
        <v>0</v>
      </c>
      <c r="NFW27" s="700">
        <f>-IF(NFW11=1900,0,Capex!NFW322)</f>
        <v>0</v>
      </c>
      <c r="NFX27" s="700">
        <f>-IF(NFX11=1900,0,Capex!NFX322)</f>
        <v>0</v>
      </c>
      <c r="NFY27" s="700">
        <f>-IF(NFY11=1900,0,Capex!NFY322)</f>
        <v>0</v>
      </c>
      <c r="NFZ27" s="700">
        <f>-IF(NFZ11=1900,0,Capex!NFZ322)</f>
        <v>0</v>
      </c>
      <c r="NGA27" s="700">
        <f>-IF(NGA11=1900,0,Capex!NGA322)</f>
        <v>0</v>
      </c>
      <c r="NGB27" s="700">
        <f>-IF(NGB11=1900,0,Capex!NGB322)</f>
        <v>0</v>
      </c>
      <c r="NGC27" s="700">
        <f>-IF(NGC11=1900,0,Capex!NGC322)</f>
        <v>0</v>
      </c>
      <c r="NGD27" s="700">
        <f>-IF(NGD11=1900,0,Capex!NGD322)</f>
        <v>0</v>
      </c>
      <c r="NGE27" s="700">
        <f>-IF(NGE11=1900,0,Capex!NGE322)</f>
        <v>0</v>
      </c>
      <c r="NGF27" s="700">
        <f>-IF(NGF11=1900,0,Capex!NGF322)</f>
        <v>0</v>
      </c>
      <c r="NGG27" s="700">
        <f>-IF(NGG11=1900,0,Capex!NGG322)</f>
        <v>0</v>
      </c>
      <c r="NGH27" s="700">
        <f>-IF(NGH11=1900,0,Capex!NGH322)</f>
        <v>0</v>
      </c>
      <c r="NGI27" s="700">
        <f>-IF(NGI11=1900,0,Capex!NGI322)</f>
        <v>0</v>
      </c>
      <c r="NGJ27" s="700">
        <f>-IF(NGJ11=1900,0,Capex!NGJ322)</f>
        <v>0</v>
      </c>
      <c r="NGK27" s="700">
        <f>-IF(NGK11=1900,0,Capex!NGK322)</f>
        <v>0</v>
      </c>
      <c r="NGL27" s="700">
        <f>-IF(NGL11=1900,0,Capex!NGL322)</f>
        <v>0</v>
      </c>
      <c r="NGM27" s="700">
        <f>-IF(NGM11=1900,0,Capex!NGM322)</f>
        <v>0</v>
      </c>
      <c r="NGN27" s="700">
        <f>-IF(NGN11=1900,0,Capex!NGN322)</f>
        <v>0</v>
      </c>
      <c r="NGO27" s="700">
        <f>-IF(NGO11=1900,0,Capex!NGO322)</f>
        <v>0</v>
      </c>
      <c r="NGP27" s="700">
        <f>-IF(NGP11=1900,0,Capex!NGP322)</f>
        <v>0</v>
      </c>
      <c r="NGQ27" s="700">
        <f>-IF(NGQ11=1900,0,Capex!NGQ322)</f>
        <v>0</v>
      </c>
      <c r="NGR27" s="700">
        <f>-IF(NGR11=1900,0,Capex!NGR322)</f>
        <v>0</v>
      </c>
      <c r="NGS27" s="700">
        <f>-IF(NGS11=1900,0,Capex!NGS322)</f>
        <v>0</v>
      </c>
      <c r="NGT27" s="700">
        <f>-IF(NGT11=1900,0,Capex!NGT322)</f>
        <v>0</v>
      </c>
      <c r="NGU27" s="700">
        <f>-IF(NGU11=1900,0,Capex!NGU322)</f>
        <v>0</v>
      </c>
      <c r="NGV27" s="700">
        <f>-IF(NGV11=1900,0,Capex!NGV322)</f>
        <v>0</v>
      </c>
      <c r="NGW27" s="700">
        <f>-IF(NGW11=1900,0,Capex!NGW322)</f>
        <v>0</v>
      </c>
      <c r="NGX27" s="700">
        <f>-IF(NGX11=1900,0,Capex!NGX322)</f>
        <v>0</v>
      </c>
      <c r="NGY27" s="700">
        <f>-IF(NGY11=1900,0,Capex!NGY322)</f>
        <v>0</v>
      </c>
      <c r="NGZ27" s="700">
        <f>-IF(NGZ11=1900,0,Capex!NGZ322)</f>
        <v>0</v>
      </c>
      <c r="NHA27" s="700">
        <f>-IF(NHA11=1900,0,Capex!NHA322)</f>
        <v>0</v>
      </c>
      <c r="NHB27" s="700">
        <f>-IF(NHB11=1900,0,Capex!NHB322)</f>
        <v>0</v>
      </c>
      <c r="NHC27" s="700">
        <f>-IF(NHC11=1900,0,Capex!NHC322)</f>
        <v>0</v>
      </c>
      <c r="NHD27" s="700">
        <f>-IF(NHD11=1900,0,Capex!NHD322)</f>
        <v>0</v>
      </c>
      <c r="NHE27" s="700">
        <f>-IF(NHE11=1900,0,Capex!NHE322)</f>
        <v>0</v>
      </c>
      <c r="NHF27" s="700">
        <f>-IF(NHF11=1900,0,Capex!NHF322)</f>
        <v>0</v>
      </c>
      <c r="NHG27" s="700">
        <f>-IF(NHG11=1900,0,Capex!NHG322)</f>
        <v>0</v>
      </c>
      <c r="NHH27" s="700">
        <f>-IF(NHH11=1900,0,Capex!NHH322)</f>
        <v>0</v>
      </c>
      <c r="NHI27" s="700">
        <f>-IF(NHI11=1900,0,Capex!NHI322)</f>
        <v>0</v>
      </c>
      <c r="NHJ27" s="700">
        <f>-IF(NHJ11=1900,0,Capex!NHJ322)</f>
        <v>0</v>
      </c>
      <c r="NHK27" s="700">
        <f>-IF(NHK11=1900,0,Capex!NHK322)</f>
        <v>0</v>
      </c>
      <c r="NHL27" s="700">
        <f>-IF(NHL11=1900,0,Capex!NHL322)</f>
        <v>0</v>
      </c>
      <c r="NHM27" s="700">
        <f>-IF(NHM11=1900,0,Capex!NHM322)</f>
        <v>0</v>
      </c>
      <c r="NHN27" s="700">
        <f>-IF(NHN11=1900,0,Capex!NHN322)</f>
        <v>0</v>
      </c>
      <c r="NHO27" s="700">
        <f>-IF(NHO11=1900,0,Capex!NHO322)</f>
        <v>0</v>
      </c>
      <c r="NHP27" s="700">
        <f>-IF(NHP11=1900,0,Capex!NHP322)</f>
        <v>0</v>
      </c>
      <c r="NHQ27" s="700">
        <f>-IF(NHQ11=1900,0,Capex!NHQ322)</f>
        <v>0</v>
      </c>
      <c r="NHR27" s="700">
        <f>-IF(NHR11=1900,0,Capex!NHR322)</f>
        <v>0</v>
      </c>
      <c r="NHS27" s="700">
        <f>-IF(NHS11=1900,0,Capex!NHS322)</f>
        <v>0</v>
      </c>
      <c r="NHT27" s="700">
        <f>-IF(NHT11=1900,0,Capex!NHT322)</f>
        <v>0</v>
      </c>
      <c r="NHU27" s="700">
        <f>-IF(NHU11=1900,0,Capex!NHU322)</f>
        <v>0</v>
      </c>
      <c r="NHV27" s="700">
        <f>-IF(NHV11=1900,0,Capex!NHV322)</f>
        <v>0</v>
      </c>
      <c r="NHW27" s="700">
        <f>-IF(NHW11=1900,0,Capex!NHW322)</f>
        <v>0</v>
      </c>
      <c r="NHX27" s="700">
        <f>-IF(NHX11=1900,0,Capex!NHX322)</f>
        <v>0</v>
      </c>
      <c r="NHY27" s="700">
        <f>-IF(NHY11=1900,0,Capex!NHY322)</f>
        <v>0</v>
      </c>
      <c r="NHZ27" s="700">
        <f>-IF(NHZ11=1900,0,Capex!NHZ322)</f>
        <v>0</v>
      </c>
      <c r="NIA27" s="700">
        <f>-IF(NIA11=1900,0,Capex!NIA322)</f>
        <v>0</v>
      </c>
      <c r="NIB27" s="700">
        <f>-IF(NIB11=1900,0,Capex!NIB322)</f>
        <v>0</v>
      </c>
      <c r="NIC27" s="700">
        <f>-IF(NIC11=1900,0,Capex!NIC322)</f>
        <v>0</v>
      </c>
      <c r="NID27" s="700">
        <f>-IF(NID11=1900,0,Capex!NID322)</f>
        <v>0</v>
      </c>
      <c r="NIE27" s="700">
        <f>-IF(NIE11=1900,0,Capex!NIE322)</f>
        <v>0</v>
      </c>
      <c r="NIF27" s="700">
        <f>-IF(NIF11=1900,0,Capex!NIF322)</f>
        <v>0</v>
      </c>
      <c r="NIG27" s="700">
        <f>-IF(NIG11=1900,0,Capex!NIG322)</f>
        <v>0</v>
      </c>
      <c r="NIH27" s="700">
        <f>-IF(NIH11=1900,0,Capex!NIH322)</f>
        <v>0</v>
      </c>
      <c r="NII27" s="700">
        <f>-IF(NII11=1900,0,Capex!NII322)</f>
        <v>0</v>
      </c>
      <c r="NIJ27" s="700">
        <f>-IF(NIJ11=1900,0,Capex!NIJ322)</f>
        <v>0</v>
      </c>
      <c r="NIK27" s="700">
        <f>-IF(NIK11=1900,0,Capex!NIK322)</f>
        <v>0</v>
      </c>
      <c r="NIL27" s="700">
        <f>-IF(NIL11=1900,0,Capex!NIL322)</f>
        <v>0</v>
      </c>
      <c r="NIM27" s="700">
        <f>-IF(NIM11=1900,0,Capex!NIM322)</f>
        <v>0</v>
      </c>
      <c r="NIN27" s="700">
        <f>-IF(NIN11=1900,0,Capex!NIN322)</f>
        <v>0</v>
      </c>
      <c r="NIO27" s="700">
        <f>-IF(NIO11=1900,0,Capex!NIO322)</f>
        <v>0</v>
      </c>
      <c r="NIP27" s="700">
        <f>-IF(NIP11=1900,0,Capex!NIP322)</f>
        <v>0</v>
      </c>
      <c r="NIQ27" s="700">
        <f>-IF(NIQ11=1900,0,Capex!NIQ322)</f>
        <v>0</v>
      </c>
      <c r="NIR27" s="700">
        <f>-IF(NIR11=1900,0,Capex!NIR322)</f>
        <v>0</v>
      </c>
      <c r="NIS27" s="700">
        <f>-IF(NIS11=1900,0,Capex!NIS322)</f>
        <v>0</v>
      </c>
      <c r="NIT27" s="700">
        <f>-IF(NIT11=1900,0,Capex!NIT322)</f>
        <v>0</v>
      </c>
      <c r="NIU27" s="700">
        <f>-IF(NIU11=1900,0,Capex!NIU322)</f>
        <v>0</v>
      </c>
      <c r="NIV27" s="700">
        <f>-IF(NIV11=1900,0,Capex!NIV322)</f>
        <v>0</v>
      </c>
      <c r="NIW27" s="700">
        <f>-IF(NIW11=1900,0,Capex!NIW322)</f>
        <v>0</v>
      </c>
      <c r="NIX27" s="700">
        <f>-IF(NIX11=1900,0,Capex!NIX322)</f>
        <v>0</v>
      </c>
      <c r="NIY27" s="700">
        <f>-IF(NIY11=1900,0,Capex!NIY322)</f>
        <v>0</v>
      </c>
      <c r="NIZ27" s="700">
        <f>-IF(NIZ11=1900,0,Capex!NIZ322)</f>
        <v>0</v>
      </c>
      <c r="NJA27" s="700">
        <f>-IF(NJA11=1900,0,Capex!NJA322)</f>
        <v>0</v>
      </c>
      <c r="NJB27" s="700">
        <f>-IF(NJB11=1900,0,Capex!NJB322)</f>
        <v>0</v>
      </c>
      <c r="NJC27" s="700">
        <f>-IF(NJC11=1900,0,Capex!NJC322)</f>
        <v>0</v>
      </c>
      <c r="NJD27" s="700">
        <f>-IF(NJD11=1900,0,Capex!NJD322)</f>
        <v>0</v>
      </c>
      <c r="NJE27" s="700">
        <f>-IF(NJE11=1900,0,Capex!NJE322)</f>
        <v>0</v>
      </c>
      <c r="NJF27" s="700">
        <f>-IF(NJF11=1900,0,Capex!NJF322)</f>
        <v>0</v>
      </c>
      <c r="NJG27" s="700">
        <f>-IF(NJG11=1900,0,Capex!NJG322)</f>
        <v>0</v>
      </c>
      <c r="NJH27" s="700">
        <f>-IF(NJH11=1900,0,Capex!NJH322)</f>
        <v>0</v>
      </c>
      <c r="NJI27" s="700">
        <f>-IF(NJI11=1900,0,Capex!NJI322)</f>
        <v>0</v>
      </c>
      <c r="NJJ27" s="700">
        <f>-IF(NJJ11=1900,0,Capex!NJJ322)</f>
        <v>0</v>
      </c>
      <c r="NJK27" s="700">
        <f>-IF(NJK11=1900,0,Capex!NJK322)</f>
        <v>0</v>
      </c>
      <c r="NJL27" s="700">
        <f>-IF(NJL11=1900,0,Capex!NJL322)</f>
        <v>0</v>
      </c>
      <c r="NJM27" s="700">
        <f>-IF(NJM11=1900,0,Capex!NJM322)</f>
        <v>0</v>
      </c>
      <c r="NJN27" s="700">
        <f>-IF(NJN11=1900,0,Capex!NJN322)</f>
        <v>0</v>
      </c>
      <c r="NJO27" s="700">
        <f>-IF(NJO11=1900,0,Capex!NJO322)</f>
        <v>0</v>
      </c>
      <c r="NJP27" s="700">
        <f>-IF(NJP11=1900,0,Capex!NJP322)</f>
        <v>0</v>
      </c>
      <c r="NJQ27" s="700">
        <f>-IF(NJQ11=1900,0,Capex!NJQ322)</f>
        <v>0</v>
      </c>
      <c r="NJR27" s="700">
        <f>-IF(NJR11=1900,0,Capex!NJR322)</f>
        <v>0</v>
      </c>
      <c r="NJS27" s="700">
        <f>-IF(NJS11=1900,0,Capex!NJS322)</f>
        <v>0</v>
      </c>
      <c r="NJT27" s="700">
        <f>-IF(NJT11=1900,0,Capex!NJT322)</f>
        <v>0</v>
      </c>
      <c r="NJU27" s="700">
        <f>-IF(NJU11=1900,0,Capex!NJU322)</f>
        <v>0</v>
      </c>
      <c r="NJV27" s="700">
        <f>-IF(NJV11=1900,0,Capex!NJV322)</f>
        <v>0</v>
      </c>
      <c r="NJW27" s="700">
        <f>-IF(NJW11=1900,0,Capex!NJW322)</f>
        <v>0</v>
      </c>
      <c r="NJX27" s="700">
        <f>-IF(NJX11=1900,0,Capex!NJX322)</f>
        <v>0</v>
      </c>
      <c r="NJY27" s="700">
        <f>-IF(NJY11=1900,0,Capex!NJY322)</f>
        <v>0</v>
      </c>
      <c r="NJZ27" s="700">
        <f>-IF(NJZ11=1900,0,Capex!NJZ322)</f>
        <v>0</v>
      </c>
      <c r="NKA27" s="700">
        <f>-IF(NKA11=1900,0,Capex!NKA322)</f>
        <v>0</v>
      </c>
      <c r="NKB27" s="700">
        <f>-IF(NKB11=1900,0,Capex!NKB322)</f>
        <v>0</v>
      </c>
      <c r="NKC27" s="700">
        <f>-IF(NKC11=1900,0,Capex!NKC322)</f>
        <v>0</v>
      </c>
      <c r="NKD27" s="700">
        <f>-IF(NKD11=1900,0,Capex!NKD322)</f>
        <v>0</v>
      </c>
      <c r="NKE27" s="700">
        <f>-IF(NKE11=1900,0,Capex!NKE322)</f>
        <v>0</v>
      </c>
      <c r="NKF27" s="700">
        <f>-IF(NKF11=1900,0,Capex!NKF322)</f>
        <v>0</v>
      </c>
      <c r="NKG27" s="700">
        <f>-IF(NKG11=1900,0,Capex!NKG322)</f>
        <v>0</v>
      </c>
      <c r="NKH27" s="700">
        <f>-IF(NKH11=1900,0,Capex!NKH322)</f>
        <v>0</v>
      </c>
      <c r="NKI27" s="700">
        <f>-IF(NKI11=1900,0,Capex!NKI322)</f>
        <v>0</v>
      </c>
      <c r="NKJ27" s="700">
        <f>-IF(NKJ11=1900,0,Capex!NKJ322)</f>
        <v>0</v>
      </c>
      <c r="NKK27" s="700">
        <f>-IF(NKK11=1900,0,Capex!NKK322)</f>
        <v>0</v>
      </c>
      <c r="NKL27" s="700">
        <f>-IF(NKL11=1900,0,Capex!NKL322)</f>
        <v>0</v>
      </c>
      <c r="NKM27" s="700">
        <f>-IF(NKM11=1900,0,Capex!NKM322)</f>
        <v>0</v>
      </c>
      <c r="NKN27" s="700">
        <f>-IF(NKN11=1900,0,Capex!NKN322)</f>
        <v>0</v>
      </c>
      <c r="NKO27" s="700">
        <f>-IF(NKO11=1900,0,Capex!NKO322)</f>
        <v>0</v>
      </c>
      <c r="NKP27" s="700">
        <f>-IF(NKP11=1900,0,Capex!NKP322)</f>
        <v>0</v>
      </c>
      <c r="NKQ27" s="700">
        <f>-IF(NKQ11=1900,0,Capex!NKQ322)</f>
        <v>0</v>
      </c>
      <c r="NKR27" s="700">
        <f>-IF(NKR11=1900,0,Capex!NKR322)</f>
        <v>0</v>
      </c>
      <c r="NKS27" s="700">
        <f>-IF(NKS11=1900,0,Capex!NKS322)</f>
        <v>0</v>
      </c>
      <c r="NKT27" s="700">
        <f>-IF(NKT11=1900,0,Capex!NKT322)</f>
        <v>0</v>
      </c>
      <c r="NKU27" s="700">
        <f>-IF(NKU11=1900,0,Capex!NKU322)</f>
        <v>0</v>
      </c>
      <c r="NKV27" s="700">
        <f>-IF(NKV11=1900,0,Capex!NKV322)</f>
        <v>0</v>
      </c>
      <c r="NKW27" s="700">
        <f>-IF(NKW11=1900,0,Capex!NKW322)</f>
        <v>0</v>
      </c>
      <c r="NKX27" s="700">
        <f>-IF(NKX11=1900,0,Capex!NKX322)</f>
        <v>0</v>
      </c>
      <c r="NKY27" s="700">
        <f>-IF(NKY11=1900,0,Capex!NKY322)</f>
        <v>0</v>
      </c>
      <c r="NKZ27" s="700">
        <f>-IF(NKZ11=1900,0,Capex!NKZ322)</f>
        <v>0</v>
      </c>
      <c r="NLA27" s="700">
        <f>-IF(NLA11=1900,0,Capex!NLA322)</f>
        <v>0</v>
      </c>
      <c r="NLB27" s="700">
        <f>-IF(NLB11=1900,0,Capex!NLB322)</f>
        <v>0</v>
      </c>
      <c r="NLC27" s="700">
        <f>-IF(NLC11=1900,0,Capex!NLC322)</f>
        <v>0</v>
      </c>
      <c r="NLD27" s="700">
        <f>-IF(NLD11=1900,0,Capex!NLD322)</f>
        <v>0</v>
      </c>
      <c r="NLE27" s="700">
        <f>-IF(NLE11=1900,0,Capex!NLE322)</f>
        <v>0</v>
      </c>
      <c r="NLF27" s="700">
        <f>-IF(NLF11=1900,0,Capex!NLF322)</f>
        <v>0</v>
      </c>
      <c r="NLG27" s="700">
        <f>-IF(NLG11=1900,0,Capex!NLG322)</f>
        <v>0</v>
      </c>
      <c r="NLH27" s="700">
        <f>-IF(NLH11=1900,0,Capex!NLH322)</f>
        <v>0</v>
      </c>
      <c r="NLI27" s="700">
        <f>-IF(NLI11=1900,0,Capex!NLI322)</f>
        <v>0</v>
      </c>
      <c r="NLJ27" s="700">
        <f>-IF(NLJ11=1900,0,Capex!NLJ322)</f>
        <v>0</v>
      </c>
      <c r="NLK27" s="700">
        <f>-IF(NLK11=1900,0,Capex!NLK322)</f>
        <v>0</v>
      </c>
      <c r="NLL27" s="700">
        <f>-IF(NLL11=1900,0,Capex!NLL322)</f>
        <v>0</v>
      </c>
      <c r="NLM27" s="700">
        <f>-IF(NLM11=1900,0,Capex!NLM322)</f>
        <v>0</v>
      </c>
      <c r="NLN27" s="700">
        <f>-IF(NLN11=1900,0,Capex!NLN322)</f>
        <v>0</v>
      </c>
      <c r="NLO27" s="700">
        <f>-IF(NLO11=1900,0,Capex!NLO322)</f>
        <v>0</v>
      </c>
      <c r="NLP27" s="700">
        <f>-IF(NLP11=1900,0,Capex!NLP322)</f>
        <v>0</v>
      </c>
      <c r="NLQ27" s="700">
        <f>-IF(NLQ11=1900,0,Capex!NLQ322)</f>
        <v>0</v>
      </c>
      <c r="NLR27" s="700">
        <f>-IF(NLR11=1900,0,Capex!NLR322)</f>
        <v>0</v>
      </c>
      <c r="NLS27" s="700">
        <f>-IF(NLS11=1900,0,Capex!NLS322)</f>
        <v>0</v>
      </c>
      <c r="NLT27" s="700">
        <f>-IF(NLT11=1900,0,Capex!NLT322)</f>
        <v>0</v>
      </c>
      <c r="NLU27" s="700">
        <f>-IF(NLU11=1900,0,Capex!NLU322)</f>
        <v>0</v>
      </c>
      <c r="NLV27" s="700">
        <f>-IF(NLV11=1900,0,Capex!NLV322)</f>
        <v>0</v>
      </c>
      <c r="NLW27" s="700">
        <f>-IF(NLW11=1900,0,Capex!NLW322)</f>
        <v>0</v>
      </c>
      <c r="NLX27" s="700">
        <f>-IF(NLX11=1900,0,Capex!NLX322)</f>
        <v>0</v>
      </c>
      <c r="NLY27" s="700">
        <f>-IF(NLY11=1900,0,Capex!NLY322)</f>
        <v>0</v>
      </c>
      <c r="NLZ27" s="700">
        <f>-IF(NLZ11=1900,0,Capex!NLZ322)</f>
        <v>0</v>
      </c>
      <c r="NMA27" s="700">
        <f>-IF(NMA11=1900,0,Capex!NMA322)</f>
        <v>0</v>
      </c>
      <c r="NMB27" s="700">
        <f>-IF(NMB11=1900,0,Capex!NMB322)</f>
        <v>0</v>
      </c>
      <c r="NMC27" s="700">
        <f>-IF(NMC11=1900,0,Capex!NMC322)</f>
        <v>0</v>
      </c>
      <c r="NMD27" s="700">
        <f>-IF(NMD11=1900,0,Capex!NMD322)</f>
        <v>0</v>
      </c>
      <c r="NME27" s="700">
        <f>-IF(NME11=1900,0,Capex!NME322)</f>
        <v>0</v>
      </c>
      <c r="NMF27" s="700">
        <f>-IF(NMF11=1900,0,Capex!NMF322)</f>
        <v>0</v>
      </c>
      <c r="NMG27" s="700">
        <f>-IF(NMG11=1900,0,Capex!NMG322)</f>
        <v>0</v>
      </c>
      <c r="NMH27" s="700">
        <f>-IF(NMH11=1900,0,Capex!NMH322)</f>
        <v>0</v>
      </c>
      <c r="NMI27" s="700">
        <f>-IF(NMI11=1900,0,Capex!NMI322)</f>
        <v>0</v>
      </c>
      <c r="NMJ27" s="700">
        <f>-IF(NMJ11=1900,0,Capex!NMJ322)</f>
        <v>0</v>
      </c>
      <c r="NMK27" s="700">
        <f>-IF(NMK11=1900,0,Capex!NMK322)</f>
        <v>0</v>
      </c>
      <c r="NML27" s="700">
        <f>-IF(NML11=1900,0,Capex!NML322)</f>
        <v>0</v>
      </c>
      <c r="NMM27" s="700">
        <f>-IF(NMM11=1900,0,Capex!NMM322)</f>
        <v>0</v>
      </c>
      <c r="NMN27" s="700">
        <f>-IF(NMN11=1900,0,Capex!NMN322)</f>
        <v>0</v>
      </c>
      <c r="NMO27" s="700">
        <f>-IF(NMO11=1900,0,Capex!NMO322)</f>
        <v>0</v>
      </c>
      <c r="NMP27" s="700">
        <f>-IF(NMP11=1900,0,Capex!NMP322)</f>
        <v>0</v>
      </c>
      <c r="NMQ27" s="700">
        <f>-IF(NMQ11=1900,0,Capex!NMQ322)</f>
        <v>0</v>
      </c>
      <c r="NMR27" s="700">
        <f>-IF(NMR11=1900,0,Capex!NMR322)</f>
        <v>0</v>
      </c>
      <c r="NMS27" s="700">
        <f>-IF(NMS11=1900,0,Capex!NMS322)</f>
        <v>0</v>
      </c>
      <c r="NMT27" s="700">
        <f>-IF(NMT11=1900,0,Capex!NMT322)</f>
        <v>0</v>
      </c>
      <c r="NMU27" s="700">
        <f>-IF(NMU11=1900,0,Capex!NMU322)</f>
        <v>0</v>
      </c>
      <c r="NMV27" s="700">
        <f>-IF(NMV11=1900,0,Capex!NMV322)</f>
        <v>0</v>
      </c>
      <c r="NMW27" s="700">
        <f>-IF(NMW11=1900,0,Capex!NMW322)</f>
        <v>0</v>
      </c>
      <c r="NMX27" s="700">
        <f>-IF(NMX11=1900,0,Capex!NMX322)</f>
        <v>0</v>
      </c>
      <c r="NMY27" s="700">
        <f>-IF(NMY11=1900,0,Capex!NMY322)</f>
        <v>0</v>
      </c>
      <c r="NMZ27" s="700">
        <f>-IF(NMZ11=1900,0,Capex!NMZ322)</f>
        <v>0</v>
      </c>
      <c r="NNA27" s="700">
        <f>-IF(NNA11=1900,0,Capex!NNA322)</f>
        <v>0</v>
      </c>
      <c r="NNB27" s="700">
        <f>-IF(NNB11=1900,0,Capex!NNB322)</f>
        <v>0</v>
      </c>
      <c r="NNC27" s="700">
        <f>-IF(NNC11=1900,0,Capex!NNC322)</f>
        <v>0</v>
      </c>
      <c r="NND27" s="700">
        <f>-IF(NND11=1900,0,Capex!NND322)</f>
        <v>0</v>
      </c>
      <c r="NNE27" s="700">
        <f>-IF(NNE11=1900,0,Capex!NNE322)</f>
        <v>0</v>
      </c>
      <c r="NNF27" s="700">
        <f>-IF(NNF11=1900,0,Capex!NNF322)</f>
        <v>0</v>
      </c>
      <c r="NNG27" s="700">
        <f>-IF(NNG11=1900,0,Capex!NNG322)</f>
        <v>0</v>
      </c>
      <c r="NNH27" s="700">
        <f>-IF(NNH11=1900,0,Capex!NNH322)</f>
        <v>0</v>
      </c>
      <c r="NNI27" s="700">
        <f>-IF(NNI11=1900,0,Capex!NNI322)</f>
        <v>0</v>
      </c>
      <c r="NNJ27" s="700">
        <f>-IF(NNJ11=1900,0,Capex!NNJ322)</f>
        <v>0</v>
      </c>
      <c r="NNK27" s="700">
        <f>-IF(NNK11=1900,0,Capex!NNK322)</f>
        <v>0</v>
      </c>
      <c r="NNL27" s="700">
        <f>-IF(NNL11=1900,0,Capex!NNL322)</f>
        <v>0</v>
      </c>
      <c r="NNM27" s="700">
        <f>-IF(NNM11=1900,0,Capex!NNM322)</f>
        <v>0</v>
      </c>
      <c r="NNN27" s="700">
        <f>-IF(NNN11=1900,0,Capex!NNN322)</f>
        <v>0</v>
      </c>
      <c r="NNO27" s="700">
        <f>-IF(NNO11=1900,0,Capex!NNO322)</f>
        <v>0</v>
      </c>
      <c r="NNP27" s="700">
        <f>-IF(NNP11=1900,0,Capex!NNP322)</f>
        <v>0</v>
      </c>
      <c r="NNQ27" s="700">
        <f>-IF(NNQ11=1900,0,Capex!NNQ322)</f>
        <v>0</v>
      </c>
      <c r="NNR27" s="700">
        <f>-IF(NNR11=1900,0,Capex!NNR322)</f>
        <v>0</v>
      </c>
      <c r="NNS27" s="700">
        <f>-IF(NNS11=1900,0,Capex!NNS322)</f>
        <v>0</v>
      </c>
      <c r="NNT27" s="700">
        <f>-IF(NNT11=1900,0,Capex!NNT322)</f>
        <v>0</v>
      </c>
      <c r="NNU27" s="700">
        <f>-IF(NNU11=1900,0,Capex!NNU322)</f>
        <v>0</v>
      </c>
      <c r="NNV27" s="700">
        <f>-IF(NNV11=1900,0,Capex!NNV322)</f>
        <v>0</v>
      </c>
      <c r="NNW27" s="700">
        <f>-IF(NNW11=1900,0,Capex!NNW322)</f>
        <v>0</v>
      </c>
      <c r="NNX27" s="700">
        <f>-IF(NNX11=1900,0,Capex!NNX322)</f>
        <v>0</v>
      </c>
      <c r="NNY27" s="700">
        <f>-IF(NNY11=1900,0,Capex!NNY322)</f>
        <v>0</v>
      </c>
      <c r="NNZ27" s="700">
        <f>-IF(NNZ11=1900,0,Capex!NNZ322)</f>
        <v>0</v>
      </c>
      <c r="NOA27" s="700">
        <f>-IF(NOA11=1900,0,Capex!NOA322)</f>
        <v>0</v>
      </c>
      <c r="NOB27" s="700">
        <f>-IF(NOB11=1900,0,Capex!NOB322)</f>
        <v>0</v>
      </c>
      <c r="NOC27" s="700">
        <f>-IF(NOC11=1900,0,Capex!NOC322)</f>
        <v>0</v>
      </c>
      <c r="NOD27" s="700">
        <f>-IF(NOD11=1900,0,Capex!NOD322)</f>
        <v>0</v>
      </c>
      <c r="NOE27" s="700">
        <f>-IF(NOE11=1900,0,Capex!NOE322)</f>
        <v>0</v>
      </c>
      <c r="NOF27" s="700">
        <f>-IF(NOF11=1900,0,Capex!NOF322)</f>
        <v>0</v>
      </c>
      <c r="NOG27" s="700">
        <f>-IF(NOG11=1900,0,Capex!NOG322)</f>
        <v>0</v>
      </c>
      <c r="NOH27" s="700">
        <f>-IF(NOH11=1900,0,Capex!NOH322)</f>
        <v>0</v>
      </c>
      <c r="NOI27" s="700">
        <f>-IF(NOI11=1900,0,Capex!NOI322)</f>
        <v>0</v>
      </c>
      <c r="NOJ27" s="700">
        <f>-IF(NOJ11=1900,0,Capex!NOJ322)</f>
        <v>0</v>
      </c>
      <c r="NOK27" s="700">
        <f>-IF(NOK11=1900,0,Capex!NOK322)</f>
        <v>0</v>
      </c>
      <c r="NOL27" s="700">
        <f>-IF(NOL11=1900,0,Capex!NOL322)</f>
        <v>0</v>
      </c>
      <c r="NOM27" s="700">
        <f>-IF(NOM11=1900,0,Capex!NOM322)</f>
        <v>0</v>
      </c>
      <c r="NON27" s="700">
        <f>-IF(NON11=1900,0,Capex!NON322)</f>
        <v>0</v>
      </c>
      <c r="NOO27" s="700">
        <f>-IF(NOO11=1900,0,Capex!NOO322)</f>
        <v>0</v>
      </c>
      <c r="NOP27" s="700">
        <f>-IF(NOP11=1900,0,Capex!NOP322)</f>
        <v>0</v>
      </c>
      <c r="NOQ27" s="700">
        <f>-IF(NOQ11=1900,0,Capex!NOQ322)</f>
        <v>0</v>
      </c>
      <c r="NOR27" s="700">
        <f>-IF(NOR11=1900,0,Capex!NOR322)</f>
        <v>0</v>
      </c>
      <c r="NOS27" s="700">
        <f>-IF(NOS11=1900,0,Capex!NOS322)</f>
        <v>0</v>
      </c>
      <c r="NOT27" s="700">
        <f>-IF(NOT11=1900,0,Capex!NOT322)</f>
        <v>0</v>
      </c>
      <c r="NOU27" s="700">
        <f>-IF(NOU11=1900,0,Capex!NOU322)</f>
        <v>0</v>
      </c>
      <c r="NOV27" s="700">
        <f>-IF(NOV11=1900,0,Capex!NOV322)</f>
        <v>0</v>
      </c>
      <c r="NOW27" s="700">
        <f>-IF(NOW11=1900,0,Capex!NOW322)</f>
        <v>0</v>
      </c>
      <c r="NOX27" s="700">
        <f>-IF(NOX11=1900,0,Capex!NOX322)</f>
        <v>0</v>
      </c>
      <c r="NOY27" s="700">
        <f>-IF(NOY11=1900,0,Capex!NOY322)</f>
        <v>0</v>
      </c>
      <c r="NOZ27" s="700">
        <f>-IF(NOZ11=1900,0,Capex!NOZ322)</f>
        <v>0</v>
      </c>
      <c r="NPA27" s="700">
        <f>-IF(NPA11=1900,0,Capex!NPA322)</f>
        <v>0</v>
      </c>
      <c r="NPB27" s="700">
        <f>-IF(NPB11=1900,0,Capex!NPB322)</f>
        <v>0</v>
      </c>
      <c r="NPC27" s="700">
        <f>-IF(NPC11=1900,0,Capex!NPC322)</f>
        <v>0</v>
      </c>
      <c r="NPD27" s="700">
        <f>-IF(NPD11=1900,0,Capex!NPD322)</f>
        <v>0</v>
      </c>
      <c r="NPE27" s="700">
        <f>-IF(NPE11=1900,0,Capex!NPE322)</f>
        <v>0</v>
      </c>
      <c r="NPF27" s="700">
        <f>-IF(NPF11=1900,0,Capex!NPF322)</f>
        <v>0</v>
      </c>
      <c r="NPG27" s="700">
        <f>-IF(NPG11=1900,0,Capex!NPG322)</f>
        <v>0</v>
      </c>
      <c r="NPH27" s="700">
        <f>-IF(NPH11=1900,0,Capex!NPH322)</f>
        <v>0</v>
      </c>
      <c r="NPI27" s="700">
        <f>-IF(NPI11=1900,0,Capex!NPI322)</f>
        <v>0</v>
      </c>
      <c r="NPJ27" s="700">
        <f>-IF(NPJ11=1900,0,Capex!NPJ322)</f>
        <v>0</v>
      </c>
      <c r="NPK27" s="700">
        <f>-IF(NPK11=1900,0,Capex!NPK322)</f>
        <v>0</v>
      </c>
      <c r="NPL27" s="700">
        <f>-IF(NPL11=1900,0,Capex!NPL322)</f>
        <v>0</v>
      </c>
      <c r="NPM27" s="700">
        <f>-IF(NPM11=1900,0,Capex!NPM322)</f>
        <v>0</v>
      </c>
      <c r="NPN27" s="700">
        <f>-IF(NPN11=1900,0,Capex!NPN322)</f>
        <v>0</v>
      </c>
      <c r="NPO27" s="700">
        <f>-IF(NPO11=1900,0,Capex!NPO322)</f>
        <v>0</v>
      </c>
      <c r="NPP27" s="700">
        <f>-IF(NPP11=1900,0,Capex!NPP322)</f>
        <v>0</v>
      </c>
      <c r="NPQ27" s="700">
        <f>-IF(NPQ11=1900,0,Capex!NPQ322)</f>
        <v>0</v>
      </c>
      <c r="NPR27" s="700">
        <f>-IF(NPR11=1900,0,Capex!NPR322)</f>
        <v>0</v>
      </c>
      <c r="NPS27" s="700">
        <f>-IF(NPS11=1900,0,Capex!NPS322)</f>
        <v>0</v>
      </c>
      <c r="NPT27" s="700">
        <f>-IF(NPT11=1900,0,Capex!NPT322)</f>
        <v>0</v>
      </c>
      <c r="NPU27" s="700">
        <f>-IF(NPU11=1900,0,Capex!NPU322)</f>
        <v>0</v>
      </c>
      <c r="NPV27" s="700">
        <f>-IF(NPV11=1900,0,Capex!NPV322)</f>
        <v>0</v>
      </c>
      <c r="NPW27" s="700">
        <f>-IF(NPW11=1900,0,Capex!NPW322)</f>
        <v>0</v>
      </c>
      <c r="NPX27" s="700">
        <f>-IF(NPX11=1900,0,Capex!NPX322)</f>
        <v>0</v>
      </c>
      <c r="NPY27" s="700">
        <f>-IF(NPY11=1900,0,Capex!NPY322)</f>
        <v>0</v>
      </c>
      <c r="NPZ27" s="700">
        <f>-IF(NPZ11=1900,0,Capex!NPZ322)</f>
        <v>0</v>
      </c>
      <c r="NQA27" s="700">
        <f>-IF(NQA11=1900,0,Capex!NQA322)</f>
        <v>0</v>
      </c>
      <c r="NQB27" s="700">
        <f>-IF(NQB11=1900,0,Capex!NQB322)</f>
        <v>0</v>
      </c>
      <c r="NQC27" s="700">
        <f>-IF(NQC11=1900,0,Capex!NQC322)</f>
        <v>0</v>
      </c>
      <c r="NQD27" s="700">
        <f>-IF(NQD11=1900,0,Capex!NQD322)</f>
        <v>0</v>
      </c>
      <c r="NQE27" s="700">
        <f>-IF(NQE11=1900,0,Capex!NQE322)</f>
        <v>0</v>
      </c>
      <c r="NQF27" s="700">
        <f>-IF(NQF11=1900,0,Capex!NQF322)</f>
        <v>0</v>
      </c>
      <c r="NQG27" s="700">
        <f>-IF(NQG11=1900,0,Capex!NQG322)</f>
        <v>0</v>
      </c>
      <c r="NQH27" s="700">
        <f>-IF(NQH11=1900,0,Capex!NQH322)</f>
        <v>0</v>
      </c>
      <c r="NQI27" s="700">
        <f>-IF(NQI11=1900,0,Capex!NQI322)</f>
        <v>0</v>
      </c>
      <c r="NQJ27" s="700">
        <f>-IF(NQJ11=1900,0,Capex!NQJ322)</f>
        <v>0</v>
      </c>
      <c r="NQK27" s="700">
        <f>-IF(NQK11=1900,0,Capex!NQK322)</f>
        <v>0</v>
      </c>
      <c r="NQL27" s="700">
        <f>-IF(NQL11=1900,0,Capex!NQL322)</f>
        <v>0</v>
      </c>
      <c r="NQM27" s="700">
        <f>-IF(NQM11=1900,0,Capex!NQM322)</f>
        <v>0</v>
      </c>
      <c r="NQN27" s="700">
        <f>-IF(NQN11=1900,0,Capex!NQN322)</f>
        <v>0</v>
      </c>
      <c r="NQO27" s="700">
        <f>-IF(NQO11=1900,0,Capex!NQO322)</f>
        <v>0</v>
      </c>
      <c r="NQP27" s="700">
        <f>-IF(NQP11=1900,0,Capex!NQP322)</f>
        <v>0</v>
      </c>
      <c r="NQQ27" s="700">
        <f>-IF(NQQ11=1900,0,Capex!NQQ322)</f>
        <v>0</v>
      </c>
      <c r="NQR27" s="700">
        <f>-IF(NQR11=1900,0,Capex!NQR322)</f>
        <v>0</v>
      </c>
      <c r="NQS27" s="700">
        <f>-IF(NQS11=1900,0,Capex!NQS322)</f>
        <v>0</v>
      </c>
      <c r="NQT27" s="700">
        <f>-IF(NQT11=1900,0,Capex!NQT322)</f>
        <v>0</v>
      </c>
      <c r="NQU27" s="700">
        <f>-IF(NQU11=1900,0,Capex!NQU322)</f>
        <v>0</v>
      </c>
      <c r="NQV27" s="700">
        <f>-IF(NQV11=1900,0,Capex!NQV322)</f>
        <v>0</v>
      </c>
      <c r="NQW27" s="700">
        <f>-IF(NQW11=1900,0,Capex!NQW322)</f>
        <v>0</v>
      </c>
      <c r="NQX27" s="700">
        <f>-IF(NQX11=1900,0,Capex!NQX322)</f>
        <v>0</v>
      </c>
      <c r="NQY27" s="700">
        <f>-IF(NQY11=1900,0,Capex!NQY322)</f>
        <v>0</v>
      </c>
      <c r="NQZ27" s="700">
        <f>-IF(NQZ11=1900,0,Capex!NQZ322)</f>
        <v>0</v>
      </c>
      <c r="NRA27" s="700">
        <f>-IF(NRA11=1900,0,Capex!NRA322)</f>
        <v>0</v>
      </c>
      <c r="NRB27" s="700">
        <f>-IF(NRB11=1900,0,Capex!NRB322)</f>
        <v>0</v>
      </c>
      <c r="NRC27" s="700">
        <f>-IF(NRC11=1900,0,Capex!NRC322)</f>
        <v>0</v>
      </c>
      <c r="NRD27" s="700">
        <f>-IF(NRD11=1900,0,Capex!NRD322)</f>
        <v>0</v>
      </c>
      <c r="NRE27" s="700">
        <f>-IF(NRE11=1900,0,Capex!NRE322)</f>
        <v>0</v>
      </c>
      <c r="NRF27" s="700">
        <f>-IF(NRF11=1900,0,Capex!NRF322)</f>
        <v>0</v>
      </c>
      <c r="NRG27" s="700">
        <f>-IF(NRG11=1900,0,Capex!NRG322)</f>
        <v>0</v>
      </c>
      <c r="NRH27" s="700">
        <f>-IF(NRH11=1900,0,Capex!NRH322)</f>
        <v>0</v>
      </c>
      <c r="NRI27" s="700">
        <f>-IF(NRI11=1900,0,Capex!NRI322)</f>
        <v>0</v>
      </c>
      <c r="NRJ27" s="700">
        <f>-IF(NRJ11=1900,0,Capex!NRJ322)</f>
        <v>0</v>
      </c>
      <c r="NRK27" s="700">
        <f>-IF(NRK11=1900,0,Capex!NRK322)</f>
        <v>0</v>
      </c>
      <c r="NRL27" s="700">
        <f>-IF(NRL11=1900,0,Capex!NRL322)</f>
        <v>0</v>
      </c>
      <c r="NRM27" s="700">
        <f>-IF(NRM11=1900,0,Capex!NRM322)</f>
        <v>0</v>
      </c>
      <c r="NRN27" s="700">
        <f>-IF(NRN11=1900,0,Capex!NRN322)</f>
        <v>0</v>
      </c>
      <c r="NRO27" s="700">
        <f>-IF(NRO11=1900,0,Capex!NRO322)</f>
        <v>0</v>
      </c>
      <c r="NRP27" s="700">
        <f>-IF(NRP11=1900,0,Capex!NRP322)</f>
        <v>0</v>
      </c>
      <c r="NRQ27" s="700">
        <f>-IF(NRQ11=1900,0,Capex!NRQ322)</f>
        <v>0</v>
      </c>
      <c r="NRR27" s="700">
        <f>-IF(NRR11=1900,0,Capex!NRR322)</f>
        <v>0</v>
      </c>
      <c r="NRS27" s="700">
        <f>-IF(NRS11=1900,0,Capex!NRS322)</f>
        <v>0</v>
      </c>
      <c r="NRT27" s="700">
        <f>-IF(NRT11=1900,0,Capex!NRT322)</f>
        <v>0</v>
      </c>
      <c r="NRU27" s="700">
        <f>-IF(NRU11=1900,0,Capex!NRU322)</f>
        <v>0</v>
      </c>
      <c r="NRV27" s="700">
        <f>-IF(NRV11=1900,0,Capex!NRV322)</f>
        <v>0</v>
      </c>
      <c r="NRW27" s="700">
        <f>-IF(NRW11=1900,0,Capex!NRW322)</f>
        <v>0</v>
      </c>
      <c r="NRX27" s="700">
        <f>-IF(NRX11=1900,0,Capex!NRX322)</f>
        <v>0</v>
      </c>
      <c r="NRY27" s="700">
        <f>-IF(NRY11=1900,0,Capex!NRY322)</f>
        <v>0</v>
      </c>
      <c r="NRZ27" s="700">
        <f>-IF(NRZ11=1900,0,Capex!NRZ322)</f>
        <v>0</v>
      </c>
      <c r="NSA27" s="700">
        <f>-IF(NSA11=1900,0,Capex!NSA322)</f>
        <v>0</v>
      </c>
      <c r="NSB27" s="700">
        <f>-IF(NSB11=1900,0,Capex!NSB322)</f>
        <v>0</v>
      </c>
      <c r="NSC27" s="700">
        <f>-IF(NSC11=1900,0,Capex!NSC322)</f>
        <v>0</v>
      </c>
      <c r="NSD27" s="700">
        <f>-IF(NSD11=1900,0,Capex!NSD322)</f>
        <v>0</v>
      </c>
      <c r="NSE27" s="700">
        <f>-IF(NSE11=1900,0,Capex!NSE322)</f>
        <v>0</v>
      </c>
      <c r="NSF27" s="700">
        <f>-IF(NSF11=1900,0,Capex!NSF322)</f>
        <v>0</v>
      </c>
      <c r="NSG27" s="700">
        <f>-IF(NSG11=1900,0,Capex!NSG322)</f>
        <v>0</v>
      </c>
      <c r="NSH27" s="700">
        <f>-IF(NSH11=1900,0,Capex!NSH322)</f>
        <v>0</v>
      </c>
      <c r="NSI27" s="700">
        <f>-IF(NSI11=1900,0,Capex!NSI322)</f>
        <v>0</v>
      </c>
      <c r="NSJ27" s="700">
        <f>-IF(NSJ11=1900,0,Capex!NSJ322)</f>
        <v>0</v>
      </c>
      <c r="NSK27" s="700">
        <f>-IF(NSK11=1900,0,Capex!NSK322)</f>
        <v>0</v>
      </c>
      <c r="NSL27" s="700">
        <f>-IF(NSL11=1900,0,Capex!NSL322)</f>
        <v>0</v>
      </c>
      <c r="NSM27" s="700">
        <f>-IF(NSM11=1900,0,Capex!NSM322)</f>
        <v>0</v>
      </c>
      <c r="NSN27" s="700">
        <f>-IF(NSN11=1900,0,Capex!NSN322)</f>
        <v>0</v>
      </c>
      <c r="NSO27" s="700">
        <f>-IF(NSO11=1900,0,Capex!NSO322)</f>
        <v>0</v>
      </c>
      <c r="NSP27" s="700">
        <f>-IF(NSP11=1900,0,Capex!NSP322)</f>
        <v>0</v>
      </c>
      <c r="NSQ27" s="700">
        <f>-IF(NSQ11=1900,0,Capex!NSQ322)</f>
        <v>0</v>
      </c>
      <c r="NSR27" s="700">
        <f>-IF(NSR11=1900,0,Capex!NSR322)</f>
        <v>0</v>
      </c>
      <c r="NSS27" s="700">
        <f>-IF(NSS11=1900,0,Capex!NSS322)</f>
        <v>0</v>
      </c>
      <c r="NST27" s="700">
        <f>-IF(NST11=1900,0,Capex!NST322)</f>
        <v>0</v>
      </c>
      <c r="NSU27" s="700">
        <f>-IF(NSU11=1900,0,Capex!NSU322)</f>
        <v>0</v>
      </c>
      <c r="NSV27" s="700">
        <f>-IF(NSV11=1900,0,Capex!NSV322)</f>
        <v>0</v>
      </c>
      <c r="NSW27" s="700">
        <f>-IF(NSW11=1900,0,Capex!NSW322)</f>
        <v>0</v>
      </c>
      <c r="NSX27" s="700">
        <f>-IF(NSX11=1900,0,Capex!NSX322)</f>
        <v>0</v>
      </c>
      <c r="NSY27" s="700">
        <f>-IF(NSY11=1900,0,Capex!NSY322)</f>
        <v>0</v>
      </c>
      <c r="NSZ27" s="700">
        <f>-IF(NSZ11=1900,0,Capex!NSZ322)</f>
        <v>0</v>
      </c>
      <c r="NTA27" s="700">
        <f>-IF(NTA11=1900,0,Capex!NTA322)</f>
        <v>0</v>
      </c>
      <c r="NTB27" s="700">
        <f>-IF(NTB11=1900,0,Capex!NTB322)</f>
        <v>0</v>
      </c>
      <c r="NTC27" s="700">
        <f>-IF(NTC11=1900,0,Capex!NTC322)</f>
        <v>0</v>
      </c>
      <c r="NTD27" s="700">
        <f>-IF(NTD11=1900,0,Capex!NTD322)</f>
        <v>0</v>
      </c>
      <c r="NTE27" s="700">
        <f>-IF(NTE11=1900,0,Capex!NTE322)</f>
        <v>0</v>
      </c>
      <c r="NTF27" s="700">
        <f>-IF(NTF11=1900,0,Capex!NTF322)</f>
        <v>0</v>
      </c>
      <c r="NTG27" s="700">
        <f>-IF(NTG11=1900,0,Capex!NTG322)</f>
        <v>0</v>
      </c>
      <c r="NTH27" s="700">
        <f>-IF(NTH11=1900,0,Capex!NTH322)</f>
        <v>0</v>
      </c>
      <c r="NTI27" s="700">
        <f>-IF(NTI11=1900,0,Capex!NTI322)</f>
        <v>0</v>
      </c>
      <c r="NTJ27" s="700">
        <f>-IF(NTJ11=1900,0,Capex!NTJ322)</f>
        <v>0</v>
      </c>
      <c r="NTK27" s="700">
        <f>-IF(NTK11=1900,0,Capex!NTK322)</f>
        <v>0</v>
      </c>
      <c r="NTL27" s="700">
        <f>-IF(NTL11=1900,0,Capex!NTL322)</f>
        <v>0</v>
      </c>
      <c r="NTM27" s="700">
        <f>-IF(NTM11=1900,0,Capex!NTM322)</f>
        <v>0</v>
      </c>
      <c r="NTN27" s="700">
        <f>-IF(NTN11=1900,0,Capex!NTN322)</f>
        <v>0</v>
      </c>
      <c r="NTO27" s="700">
        <f>-IF(NTO11=1900,0,Capex!NTO322)</f>
        <v>0</v>
      </c>
      <c r="NTP27" s="700">
        <f>-IF(NTP11=1900,0,Capex!NTP322)</f>
        <v>0</v>
      </c>
      <c r="NTQ27" s="700">
        <f>-IF(NTQ11=1900,0,Capex!NTQ322)</f>
        <v>0</v>
      </c>
      <c r="NTR27" s="700">
        <f>-IF(NTR11=1900,0,Capex!NTR322)</f>
        <v>0</v>
      </c>
      <c r="NTS27" s="700">
        <f>-IF(NTS11=1900,0,Capex!NTS322)</f>
        <v>0</v>
      </c>
      <c r="NTT27" s="700">
        <f>-IF(NTT11=1900,0,Capex!NTT322)</f>
        <v>0</v>
      </c>
      <c r="NTU27" s="700">
        <f>-IF(NTU11=1900,0,Capex!NTU322)</f>
        <v>0</v>
      </c>
      <c r="NTV27" s="700">
        <f>-IF(NTV11=1900,0,Capex!NTV322)</f>
        <v>0</v>
      </c>
      <c r="NTW27" s="700">
        <f>-IF(NTW11=1900,0,Capex!NTW322)</f>
        <v>0</v>
      </c>
      <c r="NTX27" s="700">
        <f>-IF(NTX11=1900,0,Capex!NTX322)</f>
        <v>0</v>
      </c>
      <c r="NTY27" s="700">
        <f>-IF(NTY11=1900,0,Capex!NTY322)</f>
        <v>0</v>
      </c>
      <c r="NTZ27" s="700">
        <f>-IF(NTZ11=1900,0,Capex!NTZ322)</f>
        <v>0</v>
      </c>
      <c r="NUA27" s="700">
        <f>-IF(NUA11=1900,0,Capex!NUA322)</f>
        <v>0</v>
      </c>
      <c r="NUB27" s="700">
        <f>-IF(NUB11=1900,0,Capex!NUB322)</f>
        <v>0</v>
      </c>
      <c r="NUC27" s="700">
        <f>-IF(NUC11=1900,0,Capex!NUC322)</f>
        <v>0</v>
      </c>
      <c r="NUD27" s="700">
        <f>-IF(NUD11=1900,0,Capex!NUD322)</f>
        <v>0</v>
      </c>
      <c r="NUE27" s="700">
        <f>-IF(NUE11=1900,0,Capex!NUE322)</f>
        <v>0</v>
      </c>
      <c r="NUF27" s="700">
        <f>-IF(NUF11=1900,0,Capex!NUF322)</f>
        <v>0</v>
      </c>
      <c r="NUG27" s="700">
        <f>-IF(NUG11=1900,0,Capex!NUG322)</f>
        <v>0</v>
      </c>
      <c r="NUH27" s="700">
        <f>-IF(NUH11=1900,0,Capex!NUH322)</f>
        <v>0</v>
      </c>
      <c r="NUI27" s="700">
        <f>-IF(NUI11=1900,0,Capex!NUI322)</f>
        <v>0</v>
      </c>
      <c r="NUJ27" s="700">
        <f>-IF(NUJ11=1900,0,Capex!NUJ322)</f>
        <v>0</v>
      </c>
      <c r="NUK27" s="700">
        <f>-IF(NUK11=1900,0,Capex!NUK322)</f>
        <v>0</v>
      </c>
      <c r="NUL27" s="700">
        <f>-IF(NUL11=1900,0,Capex!NUL322)</f>
        <v>0</v>
      </c>
      <c r="NUM27" s="700">
        <f>-IF(NUM11=1900,0,Capex!NUM322)</f>
        <v>0</v>
      </c>
      <c r="NUN27" s="700">
        <f>-IF(NUN11=1900,0,Capex!NUN322)</f>
        <v>0</v>
      </c>
      <c r="NUO27" s="700">
        <f>-IF(NUO11=1900,0,Capex!NUO322)</f>
        <v>0</v>
      </c>
      <c r="NUP27" s="700">
        <f>-IF(NUP11=1900,0,Capex!NUP322)</f>
        <v>0</v>
      </c>
      <c r="NUQ27" s="700">
        <f>-IF(NUQ11=1900,0,Capex!NUQ322)</f>
        <v>0</v>
      </c>
      <c r="NUR27" s="700">
        <f>-IF(NUR11=1900,0,Capex!NUR322)</f>
        <v>0</v>
      </c>
      <c r="NUS27" s="700">
        <f>-IF(NUS11=1900,0,Capex!NUS322)</f>
        <v>0</v>
      </c>
      <c r="NUT27" s="700">
        <f>-IF(NUT11=1900,0,Capex!NUT322)</f>
        <v>0</v>
      </c>
      <c r="NUU27" s="700">
        <f>-IF(NUU11=1900,0,Capex!NUU322)</f>
        <v>0</v>
      </c>
      <c r="NUV27" s="700">
        <f>-IF(NUV11=1900,0,Capex!NUV322)</f>
        <v>0</v>
      </c>
      <c r="NUW27" s="700">
        <f>-IF(NUW11=1900,0,Capex!NUW322)</f>
        <v>0</v>
      </c>
      <c r="NUX27" s="700">
        <f>-IF(NUX11=1900,0,Capex!NUX322)</f>
        <v>0</v>
      </c>
      <c r="NUY27" s="700">
        <f>-IF(NUY11=1900,0,Capex!NUY322)</f>
        <v>0</v>
      </c>
      <c r="NUZ27" s="700">
        <f>-IF(NUZ11=1900,0,Capex!NUZ322)</f>
        <v>0</v>
      </c>
      <c r="NVA27" s="700">
        <f>-IF(NVA11=1900,0,Capex!NVA322)</f>
        <v>0</v>
      </c>
      <c r="NVB27" s="700">
        <f>-IF(NVB11=1900,0,Capex!NVB322)</f>
        <v>0</v>
      </c>
      <c r="NVC27" s="700">
        <f>-IF(NVC11=1900,0,Capex!NVC322)</f>
        <v>0</v>
      </c>
      <c r="NVD27" s="700">
        <f>-IF(NVD11=1900,0,Capex!NVD322)</f>
        <v>0</v>
      </c>
      <c r="NVE27" s="700">
        <f>-IF(NVE11=1900,0,Capex!NVE322)</f>
        <v>0</v>
      </c>
      <c r="NVF27" s="700">
        <f>-IF(NVF11=1900,0,Capex!NVF322)</f>
        <v>0</v>
      </c>
      <c r="NVG27" s="700">
        <f>-IF(NVG11=1900,0,Capex!NVG322)</f>
        <v>0</v>
      </c>
      <c r="NVH27" s="700">
        <f>-IF(NVH11=1900,0,Capex!NVH322)</f>
        <v>0</v>
      </c>
      <c r="NVI27" s="700">
        <f>-IF(NVI11=1900,0,Capex!NVI322)</f>
        <v>0</v>
      </c>
      <c r="NVJ27" s="700">
        <f>-IF(NVJ11=1900,0,Capex!NVJ322)</f>
        <v>0</v>
      </c>
      <c r="NVK27" s="700">
        <f>-IF(NVK11=1900,0,Capex!NVK322)</f>
        <v>0</v>
      </c>
      <c r="NVL27" s="700">
        <f>-IF(NVL11=1900,0,Capex!NVL322)</f>
        <v>0</v>
      </c>
      <c r="NVM27" s="700">
        <f>-IF(NVM11=1900,0,Capex!NVM322)</f>
        <v>0</v>
      </c>
      <c r="NVN27" s="700">
        <f>-IF(NVN11=1900,0,Capex!NVN322)</f>
        <v>0</v>
      </c>
      <c r="NVO27" s="700">
        <f>-IF(NVO11=1900,0,Capex!NVO322)</f>
        <v>0</v>
      </c>
      <c r="NVP27" s="700">
        <f>-IF(NVP11=1900,0,Capex!NVP322)</f>
        <v>0</v>
      </c>
      <c r="NVQ27" s="700">
        <f>-IF(NVQ11=1900,0,Capex!NVQ322)</f>
        <v>0</v>
      </c>
      <c r="NVR27" s="700">
        <f>-IF(NVR11=1900,0,Capex!NVR322)</f>
        <v>0</v>
      </c>
      <c r="NVS27" s="700">
        <f>-IF(NVS11=1900,0,Capex!NVS322)</f>
        <v>0</v>
      </c>
      <c r="NVT27" s="700">
        <f>-IF(NVT11=1900,0,Capex!NVT322)</f>
        <v>0</v>
      </c>
      <c r="NVU27" s="700">
        <f>-IF(NVU11=1900,0,Capex!NVU322)</f>
        <v>0</v>
      </c>
      <c r="NVV27" s="700">
        <f>-IF(NVV11=1900,0,Capex!NVV322)</f>
        <v>0</v>
      </c>
      <c r="NVW27" s="700">
        <f>-IF(NVW11=1900,0,Capex!NVW322)</f>
        <v>0</v>
      </c>
      <c r="NVX27" s="700">
        <f>-IF(NVX11=1900,0,Capex!NVX322)</f>
        <v>0</v>
      </c>
      <c r="NVY27" s="700">
        <f>-IF(NVY11=1900,0,Capex!NVY322)</f>
        <v>0</v>
      </c>
      <c r="NVZ27" s="700">
        <f>-IF(NVZ11=1900,0,Capex!NVZ322)</f>
        <v>0</v>
      </c>
      <c r="NWA27" s="700">
        <f>-IF(NWA11=1900,0,Capex!NWA322)</f>
        <v>0</v>
      </c>
      <c r="NWB27" s="700">
        <f>-IF(NWB11=1900,0,Capex!NWB322)</f>
        <v>0</v>
      </c>
      <c r="NWC27" s="700">
        <f>-IF(NWC11=1900,0,Capex!NWC322)</f>
        <v>0</v>
      </c>
      <c r="NWD27" s="700">
        <f>-IF(NWD11=1900,0,Capex!NWD322)</f>
        <v>0</v>
      </c>
      <c r="NWE27" s="700">
        <f>-IF(NWE11=1900,0,Capex!NWE322)</f>
        <v>0</v>
      </c>
      <c r="NWF27" s="700">
        <f>-IF(NWF11=1900,0,Capex!NWF322)</f>
        <v>0</v>
      </c>
      <c r="NWG27" s="700">
        <f>-IF(NWG11=1900,0,Capex!NWG322)</f>
        <v>0</v>
      </c>
      <c r="NWH27" s="700">
        <f>-IF(NWH11=1900,0,Capex!NWH322)</f>
        <v>0</v>
      </c>
      <c r="NWI27" s="700">
        <f>-IF(NWI11=1900,0,Capex!NWI322)</f>
        <v>0</v>
      </c>
      <c r="NWJ27" s="700">
        <f>-IF(NWJ11=1900,0,Capex!NWJ322)</f>
        <v>0</v>
      </c>
      <c r="NWK27" s="700">
        <f>-IF(NWK11=1900,0,Capex!NWK322)</f>
        <v>0</v>
      </c>
      <c r="NWL27" s="700">
        <f>-IF(NWL11=1900,0,Capex!NWL322)</f>
        <v>0</v>
      </c>
      <c r="NWM27" s="700">
        <f>-IF(NWM11=1900,0,Capex!NWM322)</f>
        <v>0</v>
      </c>
      <c r="NWN27" s="700">
        <f>-IF(NWN11=1900,0,Capex!NWN322)</f>
        <v>0</v>
      </c>
      <c r="NWO27" s="700">
        <f>-IF(NWO11=1900,0,Capex!NWO322)</f>
        <v>0</v>
      </c>
      <c r="NWP27" s="700">
        <f>-IF(NWP11=1900,0,Capex!NWP322)</f>
        <v>0</v>
      </c>
      <c r="NWQ27" s="700">
        <f>-IF(NWQ11=1900,0,Capex!NWQ322)</f>
        <v>0</v>
      </c>
      <c r="NWR27" s="700">
        <f>-IF(NWR11=1900,0,Capex!NWR322)</f>
        <v>0</v>
      </c>
      <c r="NWS27" s="700">
        <f>-IF(NWS11=1900,0,Capex!NWS322)</f>
        <v>0</v>
      </c>
      <c r="NWT27" s="700">
        <f>-IF(NWT11=1900,0,Capex!NWT322)</f>
        <v>0</v>
      </c>
      <c r="NWU27" s="700">
        <f>-IF(NWU11=1900,0,Capex!NWU322)</f>
        <v>0</v>
      </c>
      <c r="NWV27" s="700">
        <f>-IF(NWV11=1900,0,Capex!NWV322)</f>
        <v>0</v>
      </c>
      <c r="NWW27" s="700">
        <f>-IF(NWW11=1900,0,Capex!NWW322)</f>
        <v>0</v>
      </c>
      <c r="NWX27" s="700">
        <f>-IF(NWX11=1900,0,Capex!NWX322)</f>
        <v>0</v>
      </c>
      <c r="NWY27" s="700">
        <f>-IF(NWY11=1900,0,Capex!NWY322)</f>
        <v>0</v>
      </c>
      <c r="NWZ27" s="700">
        <f>-IF(NWZ11=1900,0,Capex!NWZ322)</f>
        <v>0</v>
      </c>
      <c r="NXA27" s="700">
        <f>-IF(NXA11=1900,0,Capex!NXA322)</f>
        <v>0</v>
      </c>
      <c r="NXB27" s="700">
        <f>-IF(NXB11=1900,0,Capex!NXB322)</f>
        <v>0</v>
      </c>
      <c r="NXC27" s="700">
        <f>-IF(NXC11=1900,0,Capex!NXC322)</f>
        <v>0</v>
      </c>
      <c r="NXD27" s="700">
        <f>-IF(NXD11=1900,0,Capex!NXD322)</f>
        <v>0</v>
      </c>
      <c r="NXE27" s="700">
        <f>-IF(NXE11=1900,0,Capex!NXE322)</f>
        <v>0</v>
      </c>
      <c r="NXF27" s="700">
        <f>-IF(NXF11=1900,0,Capex!NXF322)</f>
        <v>0</v>
      </c>
      <c r="NXG27" s="700">
        <f>-IF(NXG11=1900,0,Capex!NXG322)</f>
        <v>0</v>
      </c>
      <c r="NXH27" s="700">
        <f>-IF(NXH11=1900,0,Capex!NXH322)</f>
        <v>0</v>
      </c>
      <c r="NXI27" s="700">
        <f>-IF(NXI11=1900,0,Capex!NXI322)</f>
        <v>0</v>
      </c>
      <c r="NXJ27" s="700">
        <f>-IF(NXJ11=1900,0,Capex!NXJ322)</f>
        <v>0</v>
      </c>
      <c r="NXK27" s="700">
        <f>-IF(NXK11=1900,0,Capex!NXK322)</f>
        <v>0</v>
      </c>
      <c r="NXL27" s="700">
        <f>-IF(NXL11=1900,0,Capex!NXL322)</f>
        <v>0</v>
      </c>
      <c r="NXM27" s="700">
        <f>-IF(NXM11=1900,0,Capex!NXM322)</f>
        <v>0</v>
      </c>
      <c r="NXN27" s="700">
        <f>-IF(NXN11=1900,0,Capex!NXN322)</f>
        <v>0</v>
      </c>
      <c r="NXO27" s="700">
        <f>-IF(NXO11=1900,0,Capex!NXO322)</f>
        <v>0</v>
      </c>
      <c r="NXP27" s="700">
        <f>-IF(NXP11=1900,0,Capex!NXP322)</f>
        <v>0</v>
      </c>
      <c r="NXQ27" s="700">
        <f>-IF(NXQ11=1900,0,Capex!NXQ322)</f>
        <v>0</v>
      </c>
      <c r="NXR27" s="700">
        <f>-IF(NXR11=1900,0,Capex!NXR322)</f>
        <v>0</v>
      </c>
      <c r="NXS27" s="700">
        <f>-IF(NXS11=1900,0,Capex!NXS322)</f>
        <v>0</v>
      </c>
      <c r="NXT27" s="700">
        <f>-IF(NXT11=1900,0,Capex!NXT322)</f>
        <v>0</v>
      </c>
      <c r="NXU27" s="700">
        <f>-IF(NXU11=1900,0,Capex!NXU322)</f>
        <v>0</v>
      </c>
      <c r="NXV27" s="700">
        <f>-IF(NXV11=1900,0,Capex!NXV322)</f>
        <v>0</v>
      </c>
      <c r="NXW27" s="700">
        <f>-IF(NXW11=1900,0,Capex!NXW322)</f>
        <v>0</v>
      </c>
      <c r="NXX27" s="700">
        <f>-IF(NXX11=1900,0,Capex!NXX322)</f>
        <v>0</v>
      </c>
      <c r="NXY27" s="700">
        <f>-IF(NXY11=1900,0,Capex!NXY322)</f>
        <v>0</v>
      </c>
      <c r="NXZ27" s="700">
        <f>-IF(NXZ11=1900,0,Capex!NXZ322)</f>
        <v>0</v>
      </c>
      <c r="NYA27" s="700">
        <f>-IF(NYA11=1900,0,Capex!NYA322)</f>
        <v>0</v>
      </c>
      <c r="NYB27" s="700">
        <f>-IF(NYB11=1900,0,Capex!NYB322)</f>
        <v>0</v>
      </c>
      <c r="NYC27" s="700">
        <f>-IF(NYC11=1900,0,Capex!NYC322)</f>
        <v>0</v>
      </c>
      <c r="NYD27" s="700">
        <f>-IF(NYD11=1900,0,Capex!NYD322)</f>
        <v>0</v>
      </c>
      <c r="NYE27" s="700">
        <f>-IF(NYE11=1900,0,Capex!NYE322)</f>
        <v>0</v>
      </c>
      <c r="NYF27" s="700">
        <f>-IF(NYF11=1900,0,Capex!NYF322)</f>
        <v>0</v>
      </c>
      <c r="NYG27" s="700">
        <f>-IF(NYG11=1900,0,Capex!NYG322)</f>
        <v>0</v>
      </c>
      <c r="NYH27" s="700">
        <f>-IF(NYH11=1900,0,Capex!NYH322)</f>
        <v>0</v>
      </c>
      <c r="NYI27" s="700">
        <f>-IF(NYI11=1900,0,Capex!NYI322)</f>
        <v>0</v>
      </c>
      <c r="NYJ27" s="700">
        <f>-IF(NYJ11=1900,0,Capex!NYJ322)</f>
        <v>0</v>
      </c>
      <c r="NYK27" s="700">
        <f>-IF(NYK11=1900,0,Capex!NYK322)</f>
        <v>0</v>
      </c>
      <c r="NYL27" s="700">
        <f>-IF(NYL11=1900,0,Capex!NYL322)</f>
        <v>0</v>
      </c>
      <c r="NYM27" s="700">
        <f>-IF(NYM11=1900,0,Capex!NYM322)</f>
        <v>0</v>
      </c>
      <c r="NYN27" s="700">
        <f>-IF(NYN11=1900,0,Capex!NYN322)</f>
        <v>0</v>
      </c>
      <c r="NYO27" s="700">
        <f>-IF(NYO11=1900,0,Capex!NYO322)</f>
        <v>0</v>
      </c>
      <c r="NYP27" s="700">
        <f>-IF(NYP11=1900,0,Capex!NYP322)</f>
        <v>0</v>
      </c>
      <c r="NYQ27" s="700">
        <f>-IF(NYQ11=1900,0,Capex!NYQ322)</f>
        <v>0</v>
      </c>
      <c r="NYR27" s="700">
        <f>-IF(NYR11=1900,0,Capex!NYR322)</f>
        <v>0</v>
      </c>
      <c r="NYS27" s="700">
        <f>-IF(NYS11=1900,0,Capex!NYS322)</f>
        <v>0</v>
      </c>
      <c r="NYT27" s="700">
        <f>-IF(NYT11=1900,0,Capex!NYT322)</f>
        <v>0</v>
      </c>
      <c r="NYU27" s="700">
        <f>-IF(NYU11=1900,0,Capex!NYU322)</f>
        <v>0</v>
      </c>
      <c r="NYV27" s="700">
        <f>-IF(NYV11=1900,0,Capex!NYV322)</f>
        <v>0</v>
      </c>
      <c r="NYW27" s="700">
        <f>-IF(NYW11=1900,0,Capex!NYW322)</f>
        <v>0</v>
      </c>
      <c r="NYX27" s="700">
        <f>-IF(NYX11=1900,0,Capex!NYX322)</f>
        <v>0</v>
      </c>
      <c r="NYY27" s="700">
        <f>-IF(NYY11=1900,0,Capex!NYY322)</f>
        <v>0</v>
      </c>
      <c r="NYZ27" s="700">
        <f>-IF(NYZ11=1900,0,Capex!NYZ322)</f>
        <v>0</v>
      </c>
      <c r="NZA27" s="700">
        <f>-IF(NZA11=1900,0,Capex!NZA322)</f>
        <v>0</v>
      </c>
      <c r="NZB27" s="700">
        <f>-IF(NZB11=1900,0,Capex!NZB322)</f>
        <v>0</v>
      </c>
      <c r="NZC27" s="700">
        <f>-IF(NZC11=1900,0,Capex!NZC322)</f>
        <v>0</v>
      </c>
      <c r="NZD27" s="700">
        <f>-IF(NZD11=1900,0,Capex!NZD322)</f>
        <v>0</v>
      </c>
      <c r="NZE27" s="700">
        <f>-IF(NZE11=1900,0,Capex!NZE322)</f>
        <v>0</v>
      </c>
      <c r="NZF27" s="700">
        <f>-IF(NZF11=1900,0,Capex!NZF322)</f>
        <v>0</v>
      </c>
      <c r="NZG27" s="700">
        <f>-IF(NZG11=1900,0,Capex!NZG322)</f>
        <v>0</v>
      </c>
      <c r="NZH27" s="700">
        <f>-IF(NZH11=1900,0,Capex!NZH322)</f>
        <v>0</v>
      </c>
      <c r="NZI27" s="700">
        <f>-IF(NZI11=1900,0,Capex!NZI322)</f>
        <v>0</v>
      </c>
      <c r="NZJ27" s="700">
        <f>-IF(NZJ11=1900,0,Capex!NZJ322)</f>
        <v>0</v>
      </c>
      <c r="NZK27" s="700">
        <f>-IF(NZK11=1900,0,Capex!NZK322)</f>
        <v>0</v>
      </c>
      <c r="NZL27" s="700">
        <f>-IF(NZL11=1900,0,Capex!NZL322)</f>
        <v>0</v>
      </c>
      <c r="NZM27" s="700">
        <f>-IF(NZM11=1900,0,Capex!NZM322)</f>
        <v>0</v>
      </c>
      <c r="NZN27" s="700">
        <f>-IF(NZN11=1900,0,Capex!NZN322)</f>
        <v>0</v>
      </c>
      <c r="NZO27" s="700">
        <f>-IF(NZO11=1900,0,Capex!NZO322)</f>
        <v>0</v>
      </c>
      <c r="NZP27" s="700">
        <f>-IF(NZP11=1900,0,Capex!NZP322)</f>
        <v>0</v>
      </c>
      <c r="NZQ27" s="700">
        <f>-IF(NZQ11=1900,0,Capex!NZQ322)</f>
        <v>0</v>
      </c>
      <c r="NZR27" s="700">
        <f>-IF(NZR11=1900,0,Capex!NZR322)</f>
        <v>0</v>
      </c>
      <c r="NZS27" s="700">
        <f>-IF(NZS11=1900,0,Capex!NZS322)</f>
        <v>0</v>
      </c>
      <c r="NZT27" s="700">
        <f>-IF(NZT11=1900,0,Capex!NZT322)</f>
        <v>0</v>
      </c>
      <c r="NZU27" s="700">
        <f>-IF(NZU11=1900,0,Capex!NZU322)</f>
        <v>0</v>
      </c>
      <c r="NZV27" s="700">
        <f>-IF(NZV11=1900,0,Capex!NZV322)</f>
        <v>0</v>
      </c>
      <c r="NZW27" s="700">
        <f>-IF(NZW11=1900,0,Capex!NZW322)</f>
        <v>0</v>
      </c>
      <c r="NZX27" s="700">
        <f>-IF(NZX11=1900,0,Capex!NZX322)</f>
        <v>0</v>
      </c>
      <c r="NZY27" s="700">
        <f>-IF(NZY11=1900,0,Capex!NZY322)</f>
        <v>0</v>
      </c>
      <c r="NZZ27" s="700">
        <f>-IF(NZZ11=1900,0,Capex!NZZ322)</f>
        <v>0</v>
      </c>
      <c r="OAA27" s="700">
        <f>-IF(OAA11=1900,0,Capex!OAA322)</f>
        <v>0</v>
      </c>
      <c r="OAB27" s="700">
        <f>-IF(OAB11=1900,0,Capex!OAB322)</f>
        <v>0</v>
      </c>
      <c r="OAC27" s="700">
        <f>-IF(OAC11=1900,0,Capex!OAC322)</f>
        <v>0</v>
      </c>
      <c r="OAD27" s="700">
        <f>-IF(OAD11=1900,0,Capex!OAD322)</f>
        <v>0</v>
      </c>
      <c r="OAE27" s="700">
        <f>-IF(OAE11=1900,0,Capex!OAE322)</f>
        <v>0</v>
      </c>
      <c r="OAF27" s="700">
        <f>-IF(OAF11=1900,0,Capex!OAF322)</f>
        <v>0</v>
      </c>
      <c r="OAG27" s="700">
        <f>-IF(OAG11=1900,0,Capex!OAG322)</f>
        <v>0</v>
      </c>
      <c r="OAH27" s="700">
        <f>-IF(OAH11=1900,0,Capex!OAH322)</f>
        <v>0</v>
      </c>
      <c r="OAI27" s="700">
        <f>-IF(OAI11=1900,0,Capex!OAI322)</f>
        <v>0</v>
      </c>
      <c r="OAJ27" s="700">
        <f>-IF(OAJ11=1900,0,Capex!OAJ322)</f>
        <v>0</v>
      </c>
      <c r="OAK27" s="700">
        <f>-IF(OAK11=1900,0,Capex!OAK322)</f>
        <v>0</v>
      </c>
      <c r="OAL27" s="700">
        <f>-IF(OAL11=1900,0,Capex!OAL322)</f>
        <v>0</v>
      </c>
      <c r="OAM27" s="700">
        <f>-IF(OAM11=1900,0,Capex!OAM322)</f>
        <v>0</v>
      </c>
      <c r="OAN27" s="700">
        <f>-IF(OAN11=1900,0,Capex!OAN322)</f>
        <v>0</v>
      </c>
      <c r="OAO27" s="700">
        <f>-IF(OAO11=1900,0,Capex!OAO322)</f>
        <v>0</v>
      </c>
      <c r="OAP27" s="700">
        <f>-IF(OAP11=1900,0,Capex!OAP322)</f>
        <v>0</v>
      </c>
      <c r="OAQ27" s="700">
        <f>-IF(OAQ11=1900,0,Capex!OAQ322)</f>
        <v>0</v>
      </c>
      <c r="OAR27" s="700">
        <f>-IF(OAR11=1900,0,Capex!OAR322)</f>
        <v>0</v>
      </c>
      <c r="OAS27" s="700">
        <f>-IF(OAS11=1900,0,Capex!OAS322)</f>
        <v>0</v>
      </c>
      <c r="OAT27" s="700">
        <f>-IF(OAT11=1900,0,Capex!OAT322)</f>
        <v>0</v>
      </c>
      <c r="OAU27" s="700">
        <f>-IF(OAU11=1900,0,Capex!OAU322)</f>
        <v>0</v>
      </c>
      <c r="OAV27" s="700">
        <f>-IF(OAV11=1900,0,Capex!OAV322)</f>
        <v>0</v>
      </c>
      <c r="OAW27" s="700">
        <f>-IF(OAW11=1900,0,Capex!OAW322)</f>
        <v>0</v>
      </c>
      <c r="OAX27" s="700">
        <f>-IF(OAX11=1900,0,Capex!OAX322)</f>
        <v>0</v>
      </c>
      <c r="OAY27" s="700">
        <f>-IF(OAY11=1900,0,Capex!OAY322)</f>
        <v>0</v>
      </c>
      <c r="OAZ27" s="700">
        <f>-IF(OAZ11=1900,0,Capex!OAZ322)</f>
        <v>0</v>
      </c>
      <c r="OBA27" s="700">
        <f>-IF(OBA11=1900,0,Capex!OBA322)</f>
        <v>0</v>
      </c>
      <c r="OBB27" s="700">
        <f>-IF(OBB11=1900,0,Capex!OBB322)</f>
        <v>0</v>
      </c>
      <c r="OBC27" s="700">
        <f>-IF(OBC11=1900,0,Capex!OBC322)</f>
        <v>0</v>
      </c>
      <c r="OBD27" s="700">
        <f>-IF(OBD11=1900,0,Capex!OBD322)</f>
        <v>0</v>
      </c>
      <c r="OBE27" s="700">
        <f>-IF(OBE11=1900,0,Capex!OBE322)</f>
        <v>0</v>
      </c>
      <c r="OBF27" s="700">
        <f>-IF(OBF11=1900,0,Capex!OBF322)</f>
        <v>0</v>
      </c>
      <c r="OBG27" s="700">
        <f>-IF(OBG11=1900,0,Capex!OBG322)</f>
        <v>0</v>
      </c>
      <c r="OBH27" s="700">
        <f>-IF(OBH11=1900,0,Capex!OBH322)</f>
        <v>0</v>
      </c>
      <c r="OBI27" s="700">
        <f>-IF(OBI11=1900,0,Capex!OBI322)</f>
        <v>0</v>
      </c>
      <c r="OBJ27" s="700">
        <f>-IF(OBJ11=1900,0,Capex!OBJ322)</f>
        <v>0</v>
      </c>
      <c r="OBK27" s="700">
        <f>-IF(OBK11=1900,0,Capex!OBK322)</f>
        <v>0</v>
      </c>
      <c r="OBL27" s="700">
        <f>-IF(OBL11=1900,0,Capex!OBL322)</f>
        <v>0</v>
      </c>
      <c r="OBM27" s="700">
        <f>-IF(OBM11=1900,0,Capex!OBM322)</f>
        <v>0</v>
      </c>
      <c r="OBN27" s="700">
        <f>-IF(OBN11=1900,0,Capex!OBN322)</f>
        <v>0</v>
      </c>
      <c r="OBO27" s="700">
        <f>-IF(OBO11=1900,0,Capex!OBO322)</f>
        <v>0</v>
      </c>
      <c r="OBP27" s="700">
        <f>-IF(OBP11=1900,0,Capex!OBP322)</f>
        <v>0</v>
      </c>
      <c r="OBQ27" s="700">
        <f>-IF(OBQ11=1900,0,Capex!OBQ322)</f>
        <v>0</v>
      </c>
      <c r="OBR27" s="700">
        <f>-IF(OBR11=1900,0,Capex!OBR322)</f>
        <v>0</v>
      </c>
      <c r="OBS27" s="700">
        <f>-IF(OBS11=1900,0,Capex!OBS322)</f>
        <v>0</v>
      </c>
      <c r="OBT27" s="700">
        <f>-IF(OBT11=1900,0,Capex!OBT322)</f>
        <v>0</v>
      </c>
      <c r="OBU27" s="700">
        <f>-IF(OBU11=1900,0,Capex!OBU322)</f>
        <v>0</v>
      </c>
      <c r="OBV27" s="700">
        <f>-IF(OBV11=1900,0,Capex!OBV322)</f>
        <v>0</v>
      </c>
      <c r="OBW27" s="700">
        <f>-IF(OBW11=1900,0,Capex!OBW322)</f>
        <v>0</v>
      </c>
      <c r="OBX27" s="700">
        <f>-IF(OBX11=1900,0,Capex!OBX322)</f>
        <v>0</v>
      </c>
      <c r="OBY27" s="700">
        <f>-IF(OBY11=1900,0,Capex!OBY322)</f>
        <v>0</v>
      </c>
      <c r="OBZ27" s="700">
        <f>-IF(OBZ11=1900,0,Capex!OBZ322)</f>
        <v>0</v>
      </c>
      <c r="OCA27" s="700">
        <f>-IF(OCA11=1900,0,Capex!OCA322)</f>
        <v>0</v>
      </c>
      <c r="OCB27" s="700">
        <f>-IF(OCB11=1900,0,Capex!OCB322)</f>
        <v>0</v>
      </c>
      <c r="OCC27" s="700">
        <f>-IF(OCC11=1900,0,Capex!OCC322)</f>
        <v>0</v>
      </c>
      <c r="OCD27" s="700">
        <f>-IF(OCD11=1900,0,Capex!OCD322)</f>
        <v>0</v>
      </c>
      <c r="OCE27" s="700">
        <f>-IF(OCE11=1900,0,Capex!OCE322)</f>
        <v>0</v>
      </c>
      <c r="OCF27" s="700">
        <f>-IF(OCF11=1900,0,Capex!OCF322)</f>
        <v>0</v>
      </c>
      <c r="OCG27" s="700">
        <f>-IF(OCG11=1900,0,Capex!OCG322)</f>
        <v>0</v>
      </c>
      <c r="OCH27" s="700">
        <f>-IF(OCH11=1900,0,Capex!OCH322)</f>
        <v>0</v>
      </c>
      <c r="OCI27" s="700">
        <f>-IF(OCI11=1900,0,Capex!OCI322)</f>
        <v>0</v>
      </c>
      <c r="OCJ27" s="700">
        <f>-IF(OCJ11=1900,0,Capex!OCJ322)</f>
        <v>0</v>
      </c>
      <c r="OCK27" s="700">
        <f>-IF(OCK11=1900,0,Capex!OCK322)</f>
        <v>0</v>
      </c>
      <c r="OCL27" s="700">
        <f>-IF(OCL11=1900,0,Capex!OCL322)</f>
        <v>0</v>
      </c>
      <c r="OCM27" s="700">
        <f>-IF(OCM11=1900,0,Capex!OCM322)</f>
        <v>0</v>
      </c>
      <c r="OCN27" s="700">
        <f>-IF(OCN11=1900,0,Capex!OCN322)</f>
        <v>0</v>
      </c>
      <c r="OCO27" s="700">
        <f>-IF(OCO11=1900,0,Capex!OCO322)</f>
        <v>0</v>
      </c>
      <c r="OCP27" s="700">
        <f>-IF(OCP11=1900,0,Capex!OCP322)</f>
        <v>0</v>
      </c>
      <c r="OCQ27" s="700">
        <f>-IF(OCQ11=1900,0,Capex!OCQ322)</f>
        <v>0</v>
      </c>
      <c r="OCR27" s="700">
        <f>-IF(OCR11=1900,0,Capex!OCR322)</f>
        <v>0</v>
      </c>
      <c r="OCS27" s="700">
        <f>-IF(OCS11=1900,0,Capex!OCS322)</f>
        <v>0</v>
      </c>
      <c r="OCT27" s="700">
        <f>-IF(OCT11=1900,0,Capex!OCT322)</f>
        <v>0</v>
      </c>
      <c r="OCU27" s="700">
        <f>-IF(OCU11=1900,0,Capex!OCU322)</f>
        <v>0</v>
      </c>
      <c r="OCV27" s="700">
        <f>-IF(OCV11=1900,0,Capex!OCV322)</f>
        <v>0</v>
      </c>
      <c r="OCW27" s="700">
        <f>-IF(OCW11=1900,0,Capex!OCW322)</f>
        <v>0</v>
      </c>
      <c r="OCX27" s="700">
        <f>-IF(OCX11=1900,0,Capex!OCX322)</f>
        <v>0</v>
      </c>
      <c r="OCY27" s="700">
        <f>-IF(OCY11=1900,0,Capex!OCY322)</f>
        <v>0</v>
      </c>
      <c r="OCZ27" s="700">
        <f>-IF(OCZ11=1900,0,Capex!OCZ322)</f>
        <v>0</v>
      </c>
      <c r="ODA27" s="700">
        <f>-IF(ODA11=1900,0,Capex!ODA322)</f>
        <v>0</v>
      </c>
      <c r="ODB27" s="700">
        <f>-IF(ODB11=1900,0,Capex!ODB322)</f>
        <v>0</v>
      </c>
      <c r="ODC27" s="700">
        <f>-IF(ODC11=1900,0,Capex!ODC322)</f>
        <v>0</v>
      </c>
      <c r="ODD27" s="700">
        <f>-IF(ODD11=1900,0,Capex!ODD322)</f>
        <v>0</v>
      </c>
      <c r="ODE27" s="700">
        <f>-IF(ODE11=1900,0,Capex!ODE322)</f>
        <v>0</v>
      </c>
      <c r="ODF27" s="700">
        <f>-IF(ODF11=1900,0,Capex!ODF322)</f>
        <v>0</v>
      </c>
      <c r="ODG27" s="700">
        <f>-IF(ODG11=1900,0,Capex!ODG322)</f>
        <v>0</v>
      </c>
      <c r="ODH27" s="700">
        <f>-IF(ODH11=1900,0,Capex!ODH322)</f>
        <v>0</v>
      </c>
      <c r="ODI27" s="700">
        <f>-IF(ODI11=1900,0,Capex!ODI322)</f>
        <v>0</v>
      </c>
      <c r="ODJ27" s="700">
        <f>-IF(ODJ11=1900,0,Capex!ODJ322)</f>
        <v>0</v>
      </c>
      <c r="ODK27" s="700">
        <f>-IF(ODK11=1900,0,Capex!ODK322)</f>
        <v>0</v>
      </c>
      <c r="ODL27" s="700">
        <f>-IF(ODL11=1900,0,Capex!ODL322)</f>
        <v>0</v>
      </c>
      <c r="ODM27" s="700">
        <f>-IF(ODM11=1900,0,Capex!ODM322)</f>
        <v>0</v>
      </c>
      <c r="ODN27" s="700">
        <f>-IF(ODN11=1900,0,Capex!ODN322)</f>
        <v>0</v>
      </c>
      <c r="ODO27" s="700">
        <f>-IF(ODO11=1900,0,Capex!ODO322)</f>
        <v>0</v>
      </c>
      <c r="ODP27" s="700">
        <f>-IF(ODP11=1900,0,Capex!ODP322)</f>
        <v>0</v>
      </c>
      <c r="ODQ27" s="700">
        <f>-IF(ODQ11=1900,0,Capex!ODQ322)</f>
        <v>0</v>
      </c>
      <c r="ODR27" s="700">
        <f>-IF(ODR11=1900,0,Capex!ODR322)</f>
        <v>0</v>
      </c>
      <c r="ODS27" s="700">
        <f>-IF(ODS11=1900,0,Capex!ODS322)</f>
        <v>0</v>
      </c>
      <c r="ODT27" s="700">
        <f>-IF(ODT11=1900,0,Capex!ODT322)</f>
        <v>0</v>
      </c>
      <c r="ODU27" s="700">
        <f>-IF(ODU11=1900,0,Capex!ODU322)</f>
        <v>0</v>
      </c>
      <c r="ODV27" s="700">
        <f>-IF(ODV11=1900,0,Capex!ODV322)</f>
        <v>0</v>
      </c>
      <c r="ODW27" s="700">
        <f>-IF(ODW11=1900,0,Capex!ODW322)</f>
        <v>0</v>
      </c>
      <c r="ODX27" s="700">
        <f>-IF(ODX11=1900,0,Capex!ODX322)</f>
        <v>0</v>
      </c>
      <c r="ODY27" s="700">
        <f>-IF(ODY11=1900,0,Capex!ODY322)</f>
        <v>0</v>
      </c>
      <c r="ODZ27" s="700">
        <f>-IF(ODZ11=1900,0,Capex!ODZ322)</f>
        <v>0</v>
      </c>
      <c r="OEA27" s="700">
        <f>-IF(OEA11=1900,0,Capex!OEA322)</f>
        <v>0</v>
      </c>
      <c r="OEB27" s="700">
        <f>-IF(OEB11=1900,0,Capex!OEB322)</f>
        <v>0</v>
      </c>
      <c r="OEC27" s="700">
        <f>-IF(OEC11=1900,0,Capex!OEC322)</f>
        <v>0</v>
      </c>
      <c r="OED27" s="700">
        <f>-IF(OED11=1900,0,Capex!OED322)</f>
        <v>0</v>
      </c>
      <c r="OEE27" s="700">
        <f>-IF(OEE11=1900,0,Capex!OEE322)</f>
        <v>0</v>
      </c>
      <c r="OEF27" s="700">
        <f>-IF(OEF11=1900,0,Capex!OEF322)</f>
        <v>0</v>
      </c>
      <c r="OEG27" s="700">
        <f>-IF(OEG11=1900,0,Capex!OEG322)</f>
        <v>0</v>
      </c>
      <c r="OEH27" s="700">
        <f>-IF(OEH11=1900,0,Capex!OEH322)</f>
        <v>0</v>
      </c>
      <c r="OEI27" s="700">
        <f>-IF(OEI11=1900,0,Capex!OEI322)</f>
        <v>0</v>
      </c>
      <c r="OEJ27" s="700">
        <f>-IF(OEJ11=1900,0,Capex!OEJ322)</f>
        <v>0</v>
      </c>
      <c r="OEK27" s="700">
        <f>-IF(OEK11=1900,0,Capex!OEK322)</f>
        <v>0</v>
      </c>
      <c r="OEL27" s="700">
        <f>-IF(OEL11=1900,0,Capex!OEL322)</f>
        <v>0</v>
      </c>
      <c r="OEM27" s="700">
        <f>-IF(OEM11=1900,0,Capex!OEM322)</f>
        <v>0</v>
      </c>
      <c r="OEN27" s="700">
        <f>-IF(OEN11=1900,0,Capex!OEN322)</f>
        <v>0</v>
      </c>
      <c r="OEO27" s="700">
        <f>-IF(OEO11=1900,0,Capex!OEO322)</f>
        <v>0</v>
      </c>
      <c r="OEP27" s="700">
        <f>-IF(OEP11=1900,0,Capex!OEP322)</f>
        <v>0</v>
      </c>
      <c r="OEQ27" s="700">
        <f>-IF(OEQ11=1900,0,Capex!OEQ322)</f>
        <v>0</v>
      </c>
      <c r="OER27" s="700">
        <f>-IF(OER11=1900,0,Capex!OER322)</f>
        <v>0</v>
      </c>
      <c r="OES27" s="700">
        <f>-IF(OES11=1900,0,Capex!OES322)</f>
        <v>0</v>
      </c>
      <c r="OET27" s="700">
        <f>-IF(OET11=1900,0,Capex!OET322)</f>
        <v>0</v>
      </c>
      <c r="OEU27" s="700">
        <f>-IF(OEU11=1900,0,Capex!OEU322)</f>
        <v>0</v>
      </c>
      <c r="OEV27" s="700">
        <f>-IF(OEV11=1900,0,Capex!OEV322)</f>
        <v>0</v>
      </c>
      <c r="OEW27" s="700">
        <f>-IF(OEW11=1900,0,Capex!OEW322)</f>
        <v>0</v>
      </c>
      <c r="OEX27" s="700">
        <f>-IF(OEX11=1900,0,Capex!OEX322)</f>
        <v>0</v>
      </c>
      <c r="OEY27" s="700">
        <f>-IF(OEY11=1900,0,Capex!OEY322)</f>
        <v>0</v>
      </c>
      <c r="OEZ27" s="700">
        <f>-IF(OEZ11=1900,0,Capex!OEZ322)</f>
        <v>0</v>
      </c>
      <c r="OFA27" s="700">
        <f>-IF(OFA11=1900,0,Capex!OFA322)</f>
        <v>0</v>
      </c>
      <c r="OFB27" s="700">
        <f>-IF(OFB11=1900,0,Capex!OFB322)</f>
        <v>0</v>
      </c>
      <c r="OFC27" s="700">
        <f>-IF(OFC11=1900,0,Capex!OFC322)</f>
        <v>0</v>
      </c>
      <c r="OFD27" s="700">
        <f>-IF(OFD11=1900,0,Capex!OFD322)</f>
        <v>0</v>
      </c>
      <c r="OFE27" s="700">
        <f>-IF(OFE11=1900,0,Capex!OFE322)</f>
        <v>0</v>
      </c>
      <c r="OFF27" s="700">
        <f>-IF(OFF11=1900,0,Capex!OFF322)</f>
        <v>0</v>
      </c>
      <c r="OFG27" s="700">
        <f>-IF(OFG11=1900,0,Capex!OFG322)</f>
        <v>0</v>
      </c>
      <c r="OFH27" s="700">
        <f>-IF(OFH11=1900,0,Capex!OFH322)</f>
        <v>0</v>
      </c>
      <c r="OFI27" s="700">
        <f>-IF(OFI11=1900,0,Capex!OFI322)</f>
        <v>0</v>
      </c>
      <c r="OFJ27" s="700">
        <f>-IF(OFJ11=1900,0,Capex!OFJ322)</f>
        <v>0</v>
      </c>
      <c r="OFK27" s="700">
        <f>-IF(OFK11=1900,0,Capex!OFK322)</f>
        <v>0</v>
      </c>
      <c r="OFL27" s="700">
        <f>-IF(OFL11=1900,0,Capex!OFL322)</f>
        <v>0</v>
      </c>
      <c r="OFM27" s="700">
        <f>-IF(OFM11=1900,0,Capex!OFM322)</f>
        <v>0</v>
      </c>
      <c r="OFN27" s="700">
        <f>-IF(OFN11=1900,0,Capex!OFN322)</f>
        <v>0</v>
      </c>
      <c r="OFO27" s="700">
        <f>-IF(OFO11=1900,0,Capex!OFO322)</f>
        <v>0</v>
      </c>
      <c r="OFP27" s="700">
        <f>-IF(OFP11=1900,0,Capex!OFP322)</f>
        <v>0</v>
      </c>
      <c r="OFQ27" s="700">
        <f>-IF(OFQ11=1900,0,Capex!OFQ322)</f>
        <v>0</v>
      </c>
      <c r="OFR27" s="700">
        <f>-IF(OFR11=1900,0,Capex!OFR322)</f>
        <v>0</v>
      </c>
      <c r="OFS27" s="700">
        <f>-IF(OFS11=1900,0,Capex!OFS322)</f>
        <v>0</v>
      </c>
      <c r="OFT27" s="700">
        <f>-IF(OFT11=1900,0,Capex!OFT322)</f>
        <v>0</v>
      </c>
      <c r="OFU27" s="700">
        <f>-IF(OFU11=1900,0,Capex!OFU322)</f>
        <v>0</v>
      </c>
      <c r="OFV27" s="700">
        <f>-IF(OFV11=1900,0,Capex!OFV322)</f>
        <v>0</v>
      </c>
      <c r="OFW27" s="700">
        <f>-IF(OFW11=1900,0,Capex!OFW322)</f>
        <v>0</v>
      </c>
      <c r="OFX27" s="700">
        <f>-IF(OFX11=1900,0,Capex!OFX322)</f>
        <v>0</v>
      </c>
      <c r="OFY27" s="700">
        <f>-IF(OFY11=1900,0,Capex!OFY322)</f>
        <v>0</v>
      </c>
      <c r="OFZ27" s="700">
        <f>-IF(OFZ11=1900,0,Capex!OFZ322)</f>
        <v>0</v>
      </c>
      <c r="OGA27" s="700">
        <f>-IF(OGA11=1900,0,Capex!OGA322)</f>
        <v>0</v>
      </c>
      <c r="OGB27" s="700">
        <f>-IF(OGB11=1900,0,Capex!OGB322)</f>
        <v>0</v>
      </c>
      <c r="OGC27" s="700">
        <f>-IF(OGC11=1900,0,Capex!OGC322)</f>
        <v>0</v>
      </c>
      <c r="OGD27" s="700">
        <f>-IF(OGD11=1900,0,Capex!OGD322)</f>
        <v>0</v>
      </c>
      <c r="OGE27" s="700">
        <f>-IF(OGE11=1900,0,Capex!OGE322)</f>
        <v>0</v>
      </c>
      <c r="OGF27" s="700">
        <f>-IF(OGF11=1900,0,Capex!OGF322)</f>
        <v>0</v>
      </c>
      <c r="OGG27" s="700">
        <f>-IF(OGG11=1900,0,Capex!OGG322)</f>
        <v>0</v>
      </c>
      <c r="OGH27" s="700">
        <f>-IF(OGH11=1900,0,Capex!OGH322)</f>
        <v>0</v>
      </c>
      <c r="OGI27" s="700">
        <f>-IF(OGI11=1900,0,Capex!OGI322)</f>
        <v>0</v>
      </c>
      <c r="OGJ27" s="700">
        <f>-IF(OGJ11=1900,0,Capex!OGJ322)</f>
        <v>0</v>
      </c>
      <c r="OGK27" s="700">
        <f>-IF(OGK11=1900,0,Capex!OGK322)</f>
        <v>0</v>
      </c>
      <c r="OGL27" s="700">
        <f>-IF(OGL11=1900,0,Capex!OGL322)</f>
        <v>0</v>
      </c>
      <c r="OGM27" s="700">
        <f>-IF(OGM11=1900,0,Capex!OGM322)</f>
        <v>0</v>
      </c>
      <c r="OGN27" s="700">
        <f>-IF(OGN11=1900,0,Capex!OGN322)</f>
        <v>0</v>
      </c>
      <c r="OGO27" s="700">
        <f>-IF(OGO11=1900,0,Capex!OGO322)</f>
        <v>0</v>
      </c>
      <c r="OGP27" s="700">
        <f>-IF(OGP11=1900,0,Capex!OGP322)</f>
        <v>0</v>
      </c>
      <c r="OGQ27" s="700">
        <f>-IF(OGQ11=1900,0,Capex!OGQ322)</f>
        <v>0</v>
      </c>
      <c r="OGR27" s="700">
        <f>-IF(OGR11=1900,0,Capex!OGR322)</f>
        <v>0</v>
      </c>
      <c r="OGS27" s="700">
        <f>-IF(OGS11=1900,0,Capex!OGS322)</f>
        <v>0</v>
      </c>
      <c r="OGT27" s="700">
        <f>-IF(OGT11=1900,0,Capex!OGT322)</f>
        <v>0</v>
      </c>
      <c r="OGU27" s="700">
        <f>-IF(OGU11=1900,0,Capex!OGU322)</f>
        <v>0</v>
      </c>
      <c r="OGV27" s="700">
        <f>-IF(OGV11=1900,0,Capex!OGV322)</f>
        <v>0</v>
      </c>
      <c r="OGW27" s="700">
        <f>-IF(OGW11=1900,0,Capex!OGW322)</f>
        <v>0</v>
      </c>
      <c r="OGX27" s="700">
        <f>-IF(OGX11=1900,0,Capex!OGX322)</f>
        <v>0</v>
      </c>
      <c r="OGY27" s="700">
        <f>-IF(OGY11=1900,0,Capex!OGY322)</f>
        <v>0</v>
      </c>
      <c r="OGZ27" s="700">
        <f>-IF(OGZ11=1900,0,Capex!OGZ322)</f>
        <v>0</v>
      </c>
      <c r="OHA27" s="700">
        <f>-IF(OHA11=1900,0,Capex!OHA322)</f>
        <v>0</v>
      </c>
      <c r="OHB27" s="700">
        <f>-IF(OHB11=1900,0,Capex!OHB322)</f>
        <v>0</v>
      </c>
      <c r="OHC27" s="700">
        <f>-IF(OHC11=1900,0,Capex!OHC322)</f>
        <v>0</v>
      </c>
      <c r="OHD27" s="700">
        <f>-IF(OHD11=1900,0,Capex!OHD322)</f>
        <v>0</v>
      </c>
      <c r="OHE27" s="700">
        <f>-IF(OHE11=1900,0,Capex!OHE322)</f>
        <v>0</v>
      </c>
      <c r="OHF27" s="700">
        <f>-IF(OHF11=1900,0,Capex!OHF322)</f>
        <v>0</v>
      </c>
      <c r="OHG27" s="700">
        <f>-IF(OHG11=1900,0,Capex!OHG322)</f>
        <v>0</v>
      </c>
      <c r="OHH27" s="700">
        <f>-IF(OHH11=1900,0,Capex!OHH322)</f>
        <v>0</v>
      </c>
      <c r="OHI27" s="700">
        <f>-IF(OHI11=1900,0,Capex!OHI322)</f>
        <v>0</v>
      </c>
      <c r="OHJ27" s="700">
        <f>-IF(OHJ11=1900,0,Capex!OHJ322)</f>
        <v>0</v>
      </c>
      <c r="OHK27" s="700">
        <f>-IF(OHK11=1900,0,Capex!OHK322)</f>
        <v>0</v>
      </c>
      <c r="OHL27" s="700">
        <f>-IF(OHL11=1900,0,Capex!OHL322)</f>
        <v>0</v>
      </c>
      <c r="OHM27" s="700">
        <f>-IF(OHM11=1900,0,Capex!OHM322)</f>
        <v>0</v>
      </c>
      <c r="OHN27" s="700">
        <f>-IF(OHN11=1900,0,Capex!OHN322)</f>
        <v>0</v>
      </c>
      <c r="OHO27" s="700">
        <f>-IF(OHO11=1900,0,Capex!OHO322)</f>
        <v>0</v>
      </c>
      <c r="OHP27" s="700">
        <f>-IF(OHP11=1900,0,Capex!OHP322)</f>
        <v>0</v>
      </c>
      <c r="OHQ27" s="700">
        <f>-IF(OHQ11=1900,0,Capex!OHQ322)</f>
        <v>0</v>
      </c>
      <c r="OHR27" s="700">
        <f>-IF(OHR11=1900,0,Capex!OHR322)</f>
        <v>0</v>
      </c>
      <c r="OHS27" s="700">
        <f>-IF(OHS11=1900,0,Capex!OHS322)</f>
        <v>0</v>
      </c>
      <c r="OHT27" s="700">
        <f>-IF(OHT11=1900,0,Capex!OHT322)</f>
        <v>0</v>
      </c>
      <c r="OHU27" s="700">
        <f>-IF(OHU11=1900,0,Capex!OHU322)</f>
        <v>0</v>
      </c>
      <c r="OHV27" s="700">
        <f>-IF(OHV11=1900,0,Capex!OHV322)</f>
        <v>0</v>
      </c>
      <c r="OHW27" s="700">
        <f>-IF(OHW11=1900,0,Capex!OHW322)</f>
        <v>0</v>
      </c>
      <c r="OHX27" s="700">
        <f>-IF(OHX11=1900,0,Capex!OHX322)</f>
        <v>0</v>
      </c>
      <c r="OHY27" s="700">
        <f>-IF(OHY11=1900,0,Capex!OHY322)</f>
        <v>0</v>
      </c>
      <c r="OHZ27" s="700">
        <f>-IF(OHZ11=1900,0,Capex!OHZ322)</f>
        <v>0</v>
      </c>
      <c r="OIA27" s="700">
        <f>-IF(OIA11=1900,0,Capex!OIA322)</f>
        <v>0</v>
      </c>
      <c r="OIB27" s="700">
        <f>-IF(OIB11=1900,0,Capex!OIB322)</f>
        <v>0</v>
      </c>
      <c r="OIC27" s="700">
        <f>-IF(OIC11=1900,0,Capex!OIC322)</f>
        <v>0</v>
      </c>
      <c r="OID27" s="700">
        <f>-IF(OID11=1900,0,Capex!OID322)</f>
        <v>0</v>
      </c>
      <c r="OIE27" s="700">
        <f>-IF(OIE11=1900,0,Capex!OIE322)</f>
        <v>0</v>
      </c>
      <c r="OIF27" s="700">
        <f>-IF(OIF11=1900,0,Capex!OIF322)</f>
        <v>0</v>
      </c>
      <c r="OIG27" s="700">
        <f>-IF(OIG11=1900,0,Capex!OIG322)</f>
        <v>0</v>
      </c>
      <c r="OIH27" s="700">
        <f>-IF(OIH11=1900,0,Capex!OIH322)</f>
        <v>0</v>
      </c>
      <c r="OII27" s="700">
        <f>-IF(OII11=1900,0,Capex!OII322)</f>
        <v>0</v>
      </c>
      <c r="OIJ27" s="700">
        <f>-IF(OIJ11=1900,0,Capex!OIJ322)</f>
        <v>0</v>
      </c>
      <c r="OIK27" s="700">
        <f>-IF(OIK11=1900,0,Capex!OIK322)</f>
        <v>0</v>
      </c>
      <c r="OIL27" s="700">
        <f>-IF(OIL11=1900,0,Capex!OIL322)</f>
        <v>0</v>
      </c>
      <c r="OIM27" s="700">
        <f>-IF(OIM11=1900,0,Capex!OIM322)</f>
        <v>0</v>
      </c>
      <c r="OIN27" s="700">
        <f>-IF(OIN11=1900,0,Capex!OIN322)</f>
        <v>0</v>
      </c>
      <c r="OIO27" s="700">
        <f>-IF(OIO11=1900,0,Capex!OIO322)</f>
        <v>0</v>
      </c>
      <c r="OIP27" s="700">
        <f>-IF(OIP11=1900,0,Capex!OIP322)</f>
        <v>0</v>
      </c>
      <c r="OIQ27" s="700">
        <f>-IF(OIQ11=1900,0,Capex!OIQ322)</f>
        <v>0</v>
      </c>
      <c r="OIR27" s="700">
        <f>-IF(OIR11=1900,0,Capex!OIR322)</f>
        <v>0</v>
      </c>
      <c r="OIS27" s="700">
        <f>-IF(OIS11=1900,0,Capex!OIS322)</f>
        <v>0</v>
      </c>
      <c r="OIT27" s="700">
        <f>-IF(OIT11=1900,0,Capex!OIT322)</f>
        <v>0</v>
      </c>
      <c r="OIU27" s="700">
        <f>-IF(OIU11=1900,0,Capex!OIU322)</f>
        <v>0</v>
      </c>
      <c r="OIV27" s="700">
        <f>-IF(OIV11=1900,0,Capex!OIV322)</f>
        <v>0</v>
      </c>
      <c r="OIW27" s="700">
        <f>-IF(OIW11=1900,0,Capex!OIW322)</f>
        <v>0</v>
      </c>
      <c r="OIX27" s="700">
        <f>-IF(OIX11=1900,0,Capex!OIX322)</f>
        <v>0</v>
      </c>
      <c r="OIY27" s="700">
        <f>-IF(OIY11=1900,0,Capex!OIY322)</f>
        <v>0</v>
      </c>
      <c r="OIZ27" s="700">
        <f>-IF(OIZ11=1900,0,Capex!OIZ322)</f>
        <v>0</v>
      </c>
      <c r="OJA27" s="700">
        <f>-IF(OJA11=1900,0,Capex!OJA322)</f>
        <v>0</v>
      </c>
      <c r="OJB27" s="700">
        <f>-IF(OJB11=1900,0,Capex!OJB322)</f>
        <v>0</v>
      </c>
      <c r="OJC27" s="700">
        <f>-IF(OJC11=1900,0,Capex!OJC322)</f>
        <v>0</v>
      </c>
      <c r="OJD27" s="700">
        <f>-IF(OJD11=1900,0,Capex!OJD322)</f>
        <v>0</v>
      </c>
      <c r="OJE27" s="700">
        <f>-IF(OJE11=1900,0,Capex!OJE322)</f>
        <v>0</v>
      </c>
      <c r="OJF27" s="700">
        <f>-IF(OJF11=1900,0,Capex!OJF322)</f>
        <v>0</v>
      </c>
      <c r="OJG27" s="700">
        <f>-IF(OJG11=1900,0,Capex!OJG322)</f>
        <v>0</v>
      </c>
      <c r="OJH27" s="700">
        <f>-IF(OJH11=1900,0,Capex!OJH322)</f>
        <v>0</v>
      </c>
      <c r="OJI27" s="700">
        <f>-IF(OJI11=1900,0,Capex!OJI322)</f>
        <v>0</v>
      </c>
      <c r="OJJ27" s="700">
        <f>-IF(OJJ11=1900,0,Capex!OJJ322)</f>
        <v>0</v>
      </c>
      <c r="OJK27" s="700">
        <f>-IF(OJK11=1900,0,Capex!OJK322)</f>
        <v>0</v>
      </c>
      <c r="OJL27" s="700">
        <f>-IF(OJL11=1900,0,Capex!OJL322)</f>
        <v>0</v>
      </c>
      <c r="OJM27" s="700">
        <f>-IF(OJM11=1900,0,Capex!OJM322)</f>
        <v>0</v>
      </c>
      <c r="OJN27" s="700">
        <f>-IF(OJN11=1900,0,Capex!OJN322)</f>
        <v>0</v>
      </c>
      <c r="OJO27" s="700">
        <f>-IF(OJO11=1900,0,Capex!OJO322)</f>
        <v>0</v>
      </c>
      <c r="OJP27" s="700">
        <f>-IF(OJP11=1900,0,Capex!OJP322)</f>
        <v>0</v>
      </c>
      <c r="OJQ27" s="700">
        <f>-IF(OJQ11=1900,0,Capex!OJQ322)</f>
        <v>0</v>
      </c>
      <c r="OJR27" s="700">
        <f>-IF(OJR11=1900,0,Capex!OJR322)</f>
        <v>0</v>
      </c>
      <c r="OJS27" s="700">
        <f>-IF(OJS11=1900,0,Capex!OJS322)</f>
        <v>0</v>
      </c>
      <c r="OJT27" s="700">
        <f>-IF(OJT11=1900,0,Capex!OJT322)</f>
        <v>0</v>
      </c>
      <c r="OJU27" s="700">
        <f>-IF(OJU11=1900,0,Capex!OJU322)</f>
        <v>0</v>
      </c>
      <c r="OJV27" s="700">
        <f>-IF(OJV11=1900,0,Capex!OJV322)</f>
        <v>0</v>
      </c>
      <c r="OJW27" s="700">
        <f>-IF(OJW11=1900,0,Capex!OJW322)</f>
        <v>0</v>
      </c>
      <c r="OJX27" s="700">
        <f>-IF(OJX11=1900,0,Capex!OJX322)</f>
        <v>0</v>
      </c>
      <c r="OJY27" s="700">
        <f>-IF(OJY11=1900,0,Capex!OJY322)</f>
        <v>0</v>
      </c>
      <c r="OJZ27" s="700">
        <f>-IF(OJZ11=1900,0,Capex!OJZ322)</f>
        <v>0</v>
      </c>
      <c r="OKA27" s="700">
        <f>-IF(OKA11=1900,0,Capex!OKA322)</f>
        <v>0</v>
      </c>
      <c r="OKB27" s="700">
        <f>-IF(OKB11=1900,0,Capex!OKB322)</f>
        <v>0</v>
      </c>
      <c r="OKC27" s="700">
        <f>-IF(OKC11=1900,0,Capex!OKC322)</f>
        <v>0</v>
      </c>
      <c r="OKD27" s="700">
        <f>-IF(OKD11=1900,0,Capex!OKD322)</f>
        <v>0</v>
      </c>
      <c r="OKE27" s="700">
        <f>-IF(OKE11=1900,0,Capex!OKE322)</f>
        <v>0</v>
      </c>
      <c r="OKF27" s="700">
        <f>-IF(OKF11=1900,0,Capex!OKF322)</f>
        <v>0</v>
      </c>
      <c r="OKG27" s="700">
        <f>-IF(OKG11=1900,0,Capex!OKG322)</f>
        <v>0</v>
      </c>
      <c r="OKH27" s="700">
        <f>-IF(OKH11=1900,0,Capex!OKH322)</f>
        <v>0</v>
      </c>
      <c r="OKI27" s="700">
        <f>-IF(OKI11=1900,0,Capex!OKI322)</f>
        <v>0</v>
      </c>
      <c r="OKJ27" s="700">
        <f>-IF(OKJ11=1900,0,Capex!OKJ322)</f>
        <v>0</v>
      </c>
      <c r="OKK27" s="700">
        <f>-IF(OKK11=1900,0,Capex!OKK322)</f>
        <v>0</v>
      </c>
      <c r="OKL27" s="700">
        <f>-IF(OKL11=1900,0,Capex!OKL322)</f>
        <v>0</v>
      </c>
      <c r="OKM27" s="700">
        <f>-IF(OKM11=1900,0,Capex!OKM322)</f>
        <v>0</v>
      </c>
      <c r="OKN27" s="700">
        <f>-IF(OKN11=1900,0,Capex!OKN322)</f>
        <v>0</v>
      </c>
      <c r="OKO27" s="700">
        <f>-IF(OKO11=1900,0,Capex!OKO322)</f>
        <v>0</v>
      </c>
      <c r="OKP27" s="700">
        <f>-IF(OKP11=1900,0,Capex!OKP322)</f>
        <v>0</v>
      </c>
      <c r="OKQ27" s="700">
        <f>-IF(OKQ11=1900,0,Capex!OKQ322)</f>
        <v>0</v>
      </c>
      <c r="OKR27" s="700">
        <f>-IF(OKR11=1900,0,Capex!OKR322)</f>
        <v>0</v>
      </c>
      <c r="OKS27" s="700">
        <f>-IF(OKS11=1900,0,Capex!OKS322)</f>
        <v>0</v>
      </c>
      <c r="OKT27" s="700">
        <f>-IF(OKT11=1900,0,Capex!OKT322)</f>
        <v>0</v>
      </c>
      <c r="OKU27" s="700">
        <f>-IF(OKU11=1900,0,Capex!OKU322)</f>
        <v>0</v>
      </c>
      <c r="OKV27" s="700">
        <f>-IF(OKV11=1900,0,Capex!OKV322)</f>
        <v>0</v>
      </c>
      <c r="OKW27" s="700">
        <f>-IF(OKW11=1900,0,Capex!OKW322)</f>
        <v>0</v>
      </c>
      <c r="OKX27" s="700">
        <f>-IF(OKX11=1900,0,Capex!OKX322)</f>
        <v>0</v>
      </c>
      <c r="OKY27" s="700">
        <f>-IF(OKY11=1900,0,Capex!OKY322)</f>
        <v>0</v>
      </c>
      <c r="OKZ27" s="700">
        <f>-IF(OKZ11=1900,0,Capex!OKZ322)</f>
        <v>0</v>
      </c>
      <c r="OLA27" s="700">
        <f>-IF(OLA11=1900,0,Capex!OLA322)</f>
        <v>0</v>
      </c>
      <c r="OLB27" s="700">
        <f>-IF(OLB11=1900,0,Capex!OLB322)</f>
        <v>0</v>
      </c>
      <c r="OLC27" s="700">
        <f>-IF(OLC11=1900,0,Capex!OLC322)</f>
        <v>0</v>
      </c>
      <c r="OLD27" s="700">
        <f>-IF(OLD11=1900,0,Capex!OLD322)</f>
        <v>0</v>
      </c>
      <c r="OLE27" s="700">
        <f>-IF(OLE11=1900,0,Capex!OLE322)</f>
        <v>0</v>
      </c>
      <c r="OLF27" s="700">
        <f>-IF(OLF11=1900,0,Capex!OLF322)</f>
        <v>0</v>
      </c>
      <c r="OLG27" s="700">
        <f>-IF(OLG11=1900,0,Capex!OLG322)</f>
        <v>0</v>
      </c>
      <c r="OLH27" s="700">
        <f>-IF(OLH11=1900,0,Capex!OLH322)</f>
        <v>0</v>
      </c>
      <c r="OLI27" s="700">
        <f>-IF(OLI11=1900,0,Capex!OLI322)</f>
        <v>0</v>
      </c>
      <c r="OLJ27" s="700">
        <f>-IF(OLJ11=1900,0,Capex!OLJ322)</f>
        <v>0</v>
      </c>
      <c r="OLK27" s="700">
        <f>-IF(OLK11=1900,0,Capex!OLK322)</f>
        <v>0</v>
      </c>
      <c r="OLL27" s="700">
        <f>-IF(OLL11=1900,0,Capex!OLL322)</f>
        <v>0</v>
      </c>
      <c r="OLM27" s="700">
        <f>-IF(OLM11=1900,0,Capex!OLM322)</f>
        <v>0</v>
      </c>
      <c r="OLN27" s="700">
        <f>-IF(OLN11=1900,0,Capex!OLN322)</f>
        <v>0</v>
      </c>
      <c r="OLO27" s="700">
        <f>-IF(OLO11=1900,0,Capex!OLO322)</f>
        <v>0</v>
      </c>
      <c r="OLP27" s="700">
        <f>-IF(OLP11=1900,0,Capex!OLP322)</f>
        <v>0</v>
      </c>
      <c r="OLQ27" s="700">
        <f>-IF(OLQ11=1900,0,Capex!OLQ322)</f>
        <v>0</v>
      </c>
      <c r="OLR27" s="700">
        <f>-IF(OLR11=1900,0,Capex!OLR322)</f>
        <v>0</v>
      </c>
      <c r="OLS27" s="700">
        <f>-IF(OLS11=1900,0,Capex!OLS322)</f>
        <v>0</v>
      </c>
      <c r="OLT27" s="700">
        <f>-IF(OLT11=1900,0,Capex!OLT322)</f>
        <v>0</v>
      </c>
      <c r="OLU27" s="700">
        <f>-IF(OLU11=1900,0,Capex!OLU322)</f>
        <v>0</v>
      </c>
      <c r="OLV27" s="700">
        <f>-IF(OLV11=1900,0,Capex!OLV322)</f>
        <v>0</v>
      </c>
      <c r="OLW27" s="700">
        <f>-IF(OLW11=1900,0,Capex!OLW322)</f>
        <v>0</v>
      </c>
      <c r="OLX27" s="700">
        <f>-IF(OLX11=1900,0,Capex!OLX322)</f>
        <v>0</v>
      </c>
      <c r="OLY27" s="700">
        <f>-IF(OLY11=1900,0,Capex!OLY322)</f>
        <v>0</v>
      </c>
      <c r="OLZ27" s="700">
        <f>-IF(OLZ11=1900,0,Capex!OLZ322)</f>
        <v>0</v>
      </c>
      <c r="OMA27" s="700">
        <f>-IF(OMA11=1900,0,Capex!OMA322)</f>
        <v>0</v>
      </c>
      <c r="OMB27" s="700">
        <f>-IF(OMB11=1900,0,Capex!OMB322)</f>
        <v>0</v>
      </c>
      <c r="OMC27" s="700">
        <f>-IF(OMC11=1900,0,Capex!OMC322)</f>
        <v>0</v>
      </c>
      <c r="OMD27" s="700">
        <f>-IF(OMD11=1900,0,Capex!OMD322)</f>
        <v>0</v>
      </c>
      <c r="OME27" s="700">
        <f>-IF(OME11=1900,0,Capex!OME322)</f>
        <v>0</v>
      </c>
      <c r="OMF27" s="700">
        <f>-IF(OMF11=1900,0,Capex!OMF322)</f>
        <v>0</v>
      </c>
      <c r="OMG27" s="700">
        <f>-IF(OMG11=1900,0,Capex!OMG322)</f>
        <v>0</v>
      </c>
      <c r="OMH27" s="700">
        <f>-IF(OMH11=1900,0,Capex!OMH322)</f>
        <v>0</v>
      </c>
      <c r="OMI27" s="700">
        <f>-IF(OMI11=1900,0,Capex!OMI322)</f>
        <v>0</v>
      </c>
      <c r="OMJ27" s="700">
        <f>-IF(OMJ11=1900,0,Capex!OMJ322)</f>
        <v>0</v>
      </c>
      <c r="OMK27" s="700">
        <f>-IF(OMK11=1900,0,Capex!OMK322)</f>
        <v>0</v>
      </c>
      <c r="OML27" s="700">
        <f>-IF(OML11=1900,0,Capex!OML322)</f>
        <v>0</v>
      </c>
      <c r="OMM27" s="700">
        <f>-IF(OMM11=1900,0,Capex!OMM322)</f>
        <v>0</v>
      </c>
      <c r="OMN27" s="700">
        <f>-IF(OMN11=1900,0,Capex!OMN322)</f>
        <v>0</v>
      </c>
      <c r="OMO27" s="700">
        <f>-IF(OMO11=1900,0,Capex!OMO322)</f>
        <v>0</v>
      </c>
      <c r="OMP27" s="700">
        <f>-IF(OMP11=1900,0,Capex!OMP322)</f>
        <v>0</v>
      </c>
      <c r="OMQ27" s="700">
        <f>-IF(OMQ11=1900,0,Capex!OMQ322)</f>
        <v>0</v>
      </c>
      <c r="OMR27" s="700">
        <f>-IF(OMR11=1900,0,Capex!OMR322)</f>
        <v>0</v>
      </c>
      <c r="OMS27" s="700">
        <f>-IF(OMS11=1900,0,Capex!OMS322)</f>
        <v>0</v>
      </c>
      <c r="OMT27" s="700">
        <f>-IF(OMT11=1900,0,Capex!OMT322)</f>
        <v>0</v>
      </c>
      <c r="OMU27" s="700">
        <f>-IF(OMU11=1900,0,Capex!OMU322)</f>
        <v>0</v>
      </c>
      <c r="OMV27" s="700">
        <f>-IF(OMV11=1900,0,Capex!OMV322)</f>
        <v>0</v>
      </c>
      <c r="OMW27" s="700">
        <f>-IF(OMW11=1900,0,Capex!OMW322)</f>
        <v>0</v>
      </c>
      <c r="OMX27" s="700">
        <f>-IF(OMX11=1900,0,Capex!OMX322)</f>
        <v>0</v>
      </c>
      <c r="OMY27" s="700">
        <f>-IF(OMY11=1900,0,Capex!OMY322)</f>
        <v>0</v>
      </c>
      <c r="OMZ27" s="700">
        <f>-IF(OMZ11=1900,0,Capex!OMZ322)</f>
        <v>0</v>
      </c>
      <c r="ONA27" s="700">
        <f>-IF(ONA11=1900,0,Capex!ONA322)</f>
        <v>0</v>
      </c>
      <c r="ONB27" s="700">
        <f>-IF(ONB11=1900,0,Capex!ONB322)</f>
        <v>0</v>
      </c>
      <c r="ONC27" s="700">
        <f>-IF(ONC11=1900,0,Capex!ONC322)</f>
        <v>0</v>
      </c>
      <c r="OND27" s="700">
        <f>-IF(OND11=1900,0,Capex!OND322)</f>
        <v>0</v>
      </c>
      <c r="ONE27" s="700">
        <f>-IF(ONE11=1900,0,Capex!ONE322)</f>
        <v>0</v>
      </c>
      <c r="ONF27" s="700">
        <f>-IF(ONF11=1900,0,Capex!ONF322)</f>
        <v>0</v>
      </c>
      <c r="ONG27" s="700">
        <f>-IF(ONG11=1900,0,Capex!ONG322)</f>
        <v>0</v>
      </c>
      <c r="ONH27" s="700">
        <f>-IF(ONH11=1900,0,Capex!ONH322)</f>
        <v>0</v>
      </c>
      <c r="ONI27" s="700">
        <f>-IF(ONI11=1900,0,Capex!ONI322)</f>
        <v>0</v>
      </c>
      <c r="ONJ27" s="700">
        <f>-IF(ONJ11=1900,0,Capex!ONJ322)</f>
        <v>0</v>
      </c>
      <c r="ONK27" s="700">
        <f>-IF(ONK11=1900,0,Capex!ONK322)</f>
        <v>0</v>
      </c>
      <c r="ONL27" s="700">
        <f>-IF(ONL11=1900,0,Capex!ONL322)</f>
        <v>0</v>
      </c>
      <c r="ONM27" s="700">
        <f>-IF(ONM11=1900,0,Capex!ONM322)</f>
        <v>0</v>
      </c>
      <c r="ONN27" s="700">
        <f>-IF(ONN11=1900,0,Capex!ONN322)</f>
        <v>0</v>
      </c>
      <c r="ONO27" s="700">
        <f>-IF(ONO11=1900,0,Capex!ONO322)</f>
        <v>0</v>
      </c>
      <c r="ONP27" s="700">
        <f>-IF(ONP11=1900,0,Capex!ONP322)</f>
        <v>0</v>
      </c>
      <c r="ONQ27" s="700">
        <f>-IF(ONQ11=1900,0,Capex!ONQ322)</f>
        <v>0</v>
      </c>
      <c r="ONR27" s="700">
        <f>-IF(ONR11=1900,0,Capex!ONR322)</f>
        <v>0</v>
      </c>
      <c r="ONS27" s="700">
        <f>-IF(ONS11=1900,0,Capex!ONS322)</f>
        <v>0</v>
      </c>
      <c r="ONT27" s="700">
        <f>-IF(ONT11=1900,0,Capex!ONT322)</f>
        <v>0</v>
      </c>
      <c r="ONU27" s="700">
        <f>-IF(ONU11=1900,0,Capex!ONU322)</f>
        <v>0</v>
      </c>
      <c r="ONV27" s="700">
        <f>-IF(ONV11=1900,0,Capex!ONV322)</f>
        <v>0</v>
      </c>
      <c r="ONW27" s="700">
        <f>-IF(ONW11=1900,0,Capex!ONW322)</f>
        <v>0</v>
      </c>
      <c r="ONX27" s="700">
        <f>-IF(ONX11=1900,0,Capex!ONX322)</f>
        <v>0</v>
      </c>
      <c r="ONY27" s="700">
        <f>-IF(ONY11=1900,0,Capex!ONY322)</f>
        <v>0</v>
      </c>
      <c r="ONZ27" s="700">
        <f>-IF(ONZ11=1900,0,Capex!ONZ322)</f>
        <v>0</v>
      </c>
      <c r="OOA27" s="700">
        <f>-IF(OOA11=1900,0,Capex!OOA322)</f>
        <v>0</v>
      </c>
      <c r="OOB27" s="700">
        <f>-IF(OOB11=1900,0,Capex!OOB322)</f>
        <v>0</v>
      </c>
      <c r="OOC27" s="700">
        <f>-IF(OOC11=1900,0,Capex!OOC322)</f>
        <v>0</v>
      </c>
      <c r="OOD27" s="700">
        <f>-IF(OOD11=1900,0,Capex!OOD322)</f>
        <v>0</v>
      </c>
      <c r="OOE27" s="700">
        <f>-IF(OOE11=1900,0,Capex!OOE322)</f>
        <v>0</v>
      </c>
      <c r="OOF27" s="700">
        <f>-IF(OOF11=1900,0,Capex!OOF322)</f>
        <v>0</v>
      </c>
      <c r="OOG27" s="700">
        <f>-IF(OOG11=1900,0,Capex!OOG322)</f>
        <v>0</v>
      </c>
      <c r="OOH27" s="700">
        <f>-IF(OOH11=1900,0,Capex!OOH322)</f>
        <v>0</v>
      </c>
      <c r="OOI27" s="700">
        <f>-IF(OOI11=1900,0,Capex!OOI322)</f>
        <v>0</v>
      </c>
      <c r="OOJ27" s="700">
        <f>-IF(OOJ11=1900,0,Capex!OOJ322)</f>
        <v>0</v>
      </c>
      <c r="OOK27" s="700">
        <f>-IF(OOK11=1900,0,Capex!OOK322)</f>
        <v>0</v>
      </c>
      <c r="OOL27" s="700">
        <f>-IF(OOL11=1900,0,Capex!OOL322)</f>
        <v>0</v>
      </c>
      <c r="OOM27" s="700">
        <f>-IF(OOM11=1900,0,Capex!OOM322)</f>
        <v>0</v>
      </c>
      <c r="OON27" s="700">
        <f>-IF(OON11=1900,0,Capex!OON322)</f>
        <v>0</v>
      </c>
      <c r="OOO27" s="700">
        <f>-IF(OOO11=1900,0,Capex!OOO322)</f>
        <v>0</v>
      </c>
      <c r="OOP27" s="700">
        <f>-IF(OOP11=1900,0,Capex!OOP322)</f>
        <v>0</v>
      </c>
      <c r="OOQ27" s="700">
        <f>-IF(OOQ11=1900,0,Capex!OOQ322)</f>
        <v>0</v>
      </c>
      <c r="OOR27" s="700">
        <f>-IF(OOR11=1900,0,Capex!OOR322)</f>
        <v>0</v>
      </c>
      <c r="OOS27" s="700">
        <f>-IF(OOS11=1900,0,Capex!OOS322)</f>
        <v>0</v>
      </c>
      <c r="OOT27" s="700">
        <f>-IF(OOT11=1900,0,Capex!OOT322)</f>
        <v>0</v>
      </c>
      <c r="OOU27" s="700">
        <f>-IF(OOU11=1900,0,Capex!OOU322)</f>
        <v>0</v>
      </c>
      <c r="OOV27" s="700">
        <f>-IF(OOV11=1900,0,Capex!OOV322)</f>
        <v>0</v>
      </c>
      <c r="OOW27" s="700">
        <f>-IF(OOW11=1900,0,Capex!OOW322)</f>
        <v>0</v>
      </c>
      <c r="OOX27" s="700">
        <f>-IF(OOX11=1900,0,Capex!OOX322)</f>
        <v>0</v>
      </c>
      <c r="OOY27" s="700">
        <f>-IF(OOY11=1900,0,Capex!OOY322)</f>
        <v>0</v>
      </c>
      <c r="OOZ27" s="700">
        <f>-IF(OOZ11=1900,0,Capex!OOZ322)</f>
        <v>0</v>
      </c>
      <c r="OPA27" s="700">
        <f>-IF(OPA11=1900,0,Capex!OPA322)</f>
        <v>0</v>
      </c>
      <c r="OPB27" s="700">
        <f>-IF(OPB11=1900,0,Capex!OPB322)</f>
        <v>0</v>
      </c>
      <c r="OPC27" s="700">
        <f>-IF(OPC11=1900,0,Capex!OPC322)</f>
        <v>0</v>
      </c>
      <c r="OPD27" s="700">
        <f>-IF(OPD11=1900,0,Capex!OPD322)</f>
        <v>0</v>
      </c>
      <c r="OPE27" s="700">
        <f>-IF(OPE11=1900,0,Capex!OPE322)</f>
        <v>0</v>
      </c>
      <c r="OPF27" s="700">
        <f>-IF(OPF11=1900,0,Capex!OPF322)</f>
        <v>0</v>
      </c>
      <c r="OPG27" s="700">
        <f>-IF(OPG11=1900,0,Capex!OPG322)</f>
        <v>0</v>
      </c>
      <c r="OPH27" s="700">
        <f>-IF(OPH11=1900,0,Capex!OPH322)</f>
        <v>0</v>
      </c>
      <c r="OPI27" s="700">
        <f>-IF(OPI11=1900,0,Capex!OPI322)</f>
        <v>0</v>
      </c>
      <c r="OPJ27" s="700">
        <f>-IF(OPJ11=1900,0,Capex!OPJ322)</f>
        <v>0</v>
      </c>
      <c r="OPK27" s="700">
        <f>-IF(OPK11=1900,0,Capex!OPK322)</f>
        <v>0</v>
      </c>
      <c r="OPL27" s="700">
        <f>-IF(OPL11=1900,0,Capex!OPL322)</f>
        <v>0</v>
      </c>
      <c r="OPM27" s="700">
        <f>-IF(OPM11=1900,0,Capex!OPM322)</f>
        <v>0</v>
      </c>
      <c r="OPN27" s="700">
        <f>-IF(OPN11=1900,0,Capex!OPN322)</f>
        <v>0</v>
      </c>
      <c r="OPO27" s="700">
        <f>-IF(OPO11=1900,0,Capex!OPO322)</f>
        <v>0</v>
      </c>
      <c r="OPP27" s="700">
        <f>-IF(OPP11=1900,0,Capex!OPP322)</f>
        <v>0</v>
      </c>
      <c r="OPQ27" s="700">
        <f>-IF(OPQ11=1900,0,Capex!OPQ322)</f>
        <v>0</v>
      </c>
      <c r="OPR27" s="700">
        <f>-IF(OPR11=1900,0,Capex!OPR322)</f>
        <v>0</v>
      </c>
      <c r="OPS27" s="700">
        <f>-IF(OPS11=1900,0,Capex!OPS322)</f>
        <v>0</v>
      </c>
      <c r="OPT27" s="700">
        <f>-IF(OPT11=1900,0,Capex!OPT322)</f>
        <v>0</v>
      </c>
      <c r="OPU27" s="700">
        <f>-IF(OPU11=1900,0,Capex!OPU322)</f>
        <v>0</v>
      </c>
      <c r="OPV27" s="700">
        <f>-IF(OPV11=1900,0,Capex!OPV322)</f>
        <v>0</v>
      </c>
      <c r="OPW27" s="700">
        <f>-IF(OPW11=1900,0,Capex!OPW322)</f>
        <v>0</v>
      </c>
      <c r="OPX27" s="700">
        <f>-IF(OPX11=1900,0,Capex!OPX322)</f>
        <v>0</v>
      </c>
      <c r="OPY27" s="700">
        <f>-IF(OPY11=1900,0,Capex!OPY322)</f>
        <v>0</v>
      </c>
      <c r="OPZ27" s="700">
        <f>-IF(OPZ11=1900,0,Capex!OPZ322)</f>
        <v>0</v>
      </c>
      <c r="OQA27" s="700">
        <f>-IF(OQA11=1900,0,Capex!OQA322)</f>
        <v>0</v>
      </c>
      <c r="OQB27" s="700">
        <f>-IF(OQB11=1900,0,Capex!OQB322)</f>
        <v>0</v>
      </c>
      <c r="OQC27" s="700">
        <f>-IF(OQC11=1900,0,Capex!OQC322)</f>
        <v>0</v>
      </c>
      <c r="OQD27" s="700">
        <f>-IF(OQD11=1900,0,Capex!OQD322)</f>
        <v>0</v>
      </c>
      <c r="OQE27" s="700">
        <f>-IF(OQE11=1900,0,Capex!OQE322)</f>
        <v>0</v>
      </c>
      <c r="OQF27" s="700">
        <f>-IF(OQF11=1900,0,Capex!OQF322)</f>
        <v>0</v>
      </c>
      <c r="OQG27" s="700">
        <f>-IF(OQG11=1900,0,Capex!OQG322)</f>
        <v>0</v>
      </c>
      <c r="OQH27" s="700">
        <f>-IF(OQH11=1900,0,Capex!OQH322)</f>
        <v>0</v>
      </c>
      <c r="OQI27" s="700">
        <f>-IF(OQI11=1900,0,Capex!OQI322)</f>
        <v>0</v>
      </c>
      <c r="OQJ27" s="700">
        <f>-IF(OQJ11=1900,0,Capex!OQJ322)</f>
        <v>0</v>
      </c>
      <c r="OQK27" s="700">
        <f>-IF(OQK11=1900,0,Capex!OQK322)</f>
        <v>0</v>
      </c>
      <c r="OQL27" s="700">
        <f>-IF(OQL11=1900,0,Capex!OQL322)</f>
        <v>0</v>
      </c>
      <c r="OQM27" s="700">
        <f>-IF(OQM11=1900,0,Capex!OQM322)</f>
        <v>0</v>
      </c>
      <c r="OQN27" s="700">
        <f>-IF(OQN11=1900,0,Capex!OQN322)</f>
        <v>0</v>
      </c>
      <c r="OQO27" s="700">
        <f>-IF(OQO11=1900,0,Capex!OQO322)</f>
        <v>0</v>
      </c>
      <c r="OQP27" s="700">
        <f>-IF(OQP11=1900,0,Capex!OQP322)</f>
        <v>0</v>
      </c>
      <c r="OQQ27" s="700">
        <f>-IF(OQQ11=1900,0,Capex!OQQ322)</f>
        <v>0</v>
      </c>
      <c r="OQR27" s="700">
        <f>-IF(OQR11=1900,0,Capex!OQR322)</f>
        <v>0</v>
      </c>
      <c r="OQS27" s="700">
        <f>-IF(OQS11=1900,0,Capex!OQS322)</f>
        <v>0</v>
      </c>
      <c r="OQT27" s="700">
        <f>-IF(OQT11=1900,0,Capex!OQT322)</f>
        <v>0</v>
      </c>
      <c r="OQU27" s="700">
        <f>-IF(OQU11=1900,0,Capex!OQU322)</f>
        <v>0</v>
      </c>
      <c r="OQV27" s="700">
        <f>-IF(OQV11=1900,0,Capex!OQV322)</f>
        <v>0</v>
      </c>
      <c r="OQW27" s="700">
        <f>-IF(OQW11=1900,0,Capex!OQW322)</f>
        <v>0</v>
      </c>
      <c r="OQX27" s="700">
        <f>-IF(OQX11=1900,0,Capex!OQX322)</f>
        <v>0</v>
      </c>
      <c r="OQY27" s="700">
        <f>-IF(OQY11=1900,0,Capex!OQY322)</f>
        <v>0</v>
      </c>
      <c r="OQZ27" s="700">
        <f>-IF(OQZ11=1900,0,Capex!OQZ322)</f>
        <v>0</v>
      </c>
      <c r="ORA27" s="700">
        <f>-IF(ORA11=1900,0,Capex!ORA322)</f>
        <v>0</v>
      </c>
      <c r="ORB27" s="700">
        <f>-IF(ORB11=1900,0,Capex!ORB322)</f>
        <v>0</v>
      </c>
      <c r="ORC27" s="700">
        <f>-IF(ORC11=1900,0,Capex!ORC322)</f>
        <v>0</v>
      </c>
      <c r="ORD27" s="700">
        <f>-IF(ORD11=1900,0,Capex!ORD322)</f>
        <v>0</v>
      </c>
      <c r="ORE27" s="700">
        <f>-IF(ORE11=1900,0,Capex!ORE322)</f>
        <v>0</v>
      </c>
      <c r="ORF27" s="700">
        <f>-IF(ORF11=1900,0,Capex!ORF322)</f>
        <v>0</v>
      </c>
      <c r="ORG27" s="700">
        <f>-IF(ORG11=1900,0,Capex!ORG322)</f>
        <v>0</v>
      </c>
      <c r="ORH27" s="700">
        <f>-IF(ORH11=1900,0,Capex!ORH322)</f>
        <v>0</v>
      </c>
      <c r="ORI27" s="700">
        <f>-IF(ORI11=1900,0,Capex!ORI322)</f>
        <v>0</v>
      </c>
      <c r="ORJ27" s="700">
        <f>-IF(ORJ11=1900,0,Capex!ORJ322)</f>
        <v>0</v>
      </c>
      <c r="ORK27" s="700">
        <f>-IF(ORK11=1900,0,Capex!ORK322)</f>
        <v>0</v>
      </c>
      <c r="ORL27" s="700">
        <f>-IF(ORL11=1900,0,Capex!ORL322)</f>
        <v>0</v>
      </c>
      <c r="ORM27" s="700">
        <f>-IF(ORM11=1900,0,Capex!ORM322)</f>
        <v>0</v>
      </c>
      <c r="ORN27" s="700">
        <f>-IF(ORN11=1900,0,Capex!ORN322)</f>
        <v>0</v>
      </c>
      <c r="ORO27" s="700">
        <f>-IF(ORO11=1900,0,Capex!ORO322)</f>
        <v>0</v>
      </c>
      <c r="ORP27" s="700">
        <f>-IF(ORP11=1900,0,Capex!ORP322)</f>
        <v>0</v>
      </c>
      <c r="ORQ27" s="700">
        <f>-IF(ORQ11=1900,0,Capex!ORQ322)</f>
        <v>0</v>
      </c>
      <c r="ORR27" s="700">
        <f>-IF(ORR11=1900,0,Capex!ORR322)</f>
        <v>0</v>
      </c>
      <c r="ORS27" s="700">
        <f>-IF(ORS11=1900,0,Capex!ORS322)</f>
        <v>0</v>
      </c>
      <c r="ORT27" s="700">
        <f>-IF(ORT11=1900,0,Capex!ORT322)</f>
        <v>0</v>
      </c>
      <c r="ORU27" s="700">
        <f>-IF(ORU11=1900,0,Capex!ORU322)</f>
        <v>0</v>
      </c>
      <c r="ORV27" s="700">
        <f>-IF(ORV11=1900,0,Capex!ORV322)</f>
        <v>0</v>
      </c>
      <c r="ORW27" s="700">
        <f>-IF(ORW11=1900,0,Capex!ORW322)</f>
        <v>0</v>
      </c>
      <c r="ORX27" s="700">
        <f>-IF(ORX11=1900,0,Capex!ORX322)</f>
        <v>0</v>
      </c>
      <c r="ORY27" s="700">
        <f>-IF(ORY11=1900,0,Capex!ORY322)</f>
        <v>0</v>
      </c>
      <c r="ORZ27" s="700">
        <f>-IF(ORZ11=1900,0,Capex!ORZ322)</f>
        <v>0</v>
      </c>
      <c r="OSA27" s="700">
        <f>-IF(OSA11=1900,0,Capex!OSA322)</f>
        <v>0</v>
      </c>
      <c r="OSB27" s="700">
        <f>-IF(OSB11=1900,0,Capex!OSB322)</f>
        <v>0</v>
      </c>
      <c r="OSC27" s="700">
        <f>-IF(OSC11=1900,0,Capex!OSC322)</f>
        <v>0</v>
      </c>
      <c r="OSD27" s="700">
        <f>-IF(OSD11=1900,0,Capex!OSD322)</f>
        <v>0</v>
      </c>
      <c r="OSE27" s="700">
        <f>-IF(OSE11=1900,0,Capex!OSE322)</f>
        <v>0</v>
      </c>
      <c r="OSF27" s="700">
        <f>-IF(OSF11=1900,0,Capex!OSF322)</f>
        <v>0</v>
      </c>
      <c r="OSG27" s="700">
        <f>-IF(OSG11=1900,0,Capex!OSG322)</f>
        <v>0</v>
      </c>
      <c r="OSH27" s="700">
        <f>-IF(OSH11=1900,0,Capex!OSH322)</f>
        <v>0</v>
      </c>
      <c r="OSI27" s="700">
        <f>-IF(OSI11=1900,0,Capex!OSI322)</f>
        <v>0</v>
      </c>
      <c r="OSJ27" s="700">
        <f>-IF(OSJ11=1900,0,Capex!OSJ322)</f>
        <v>0</v>
      </c>
      <c r="OSK27" s="700">
        <f>-IF(OSK11=1900,0,Capex!OSK322)</f>
        <v>0</v>
      </c>
      <c r="OSL27" s="700">
        <f>-IF(OSL11=1900,0,Capex!OSL322)</f>
        <v>0</v>
      </c>
      <c r="OSM27" s="700">
        <f>-IF(OSM11=1900,0,Capex!OSM322)</f>
        <v>0</v>
      </c>
      <c r="OSN27" s="700">
        <f>-IF(OSN11=1900,0,Capex!OSN322)</f>
        <v>0</v>
      </c>
      <c r="OSO27" s="700">
        <f>-IF(OSO11=1900,0,Capex!OSO322)</f>
        <v>0</v>
      </c>
      <c r="OSP27" s="700">
        <f>-IF(OSP11=1900,0,Capex!OSP322)</f>
        <v>0</v>
      </c>
      <c r="OSQ27" s="700">
        <f>-IF(OSQ11=1900,0,Capex!OSQ322)</f>
        <v>0</v>
      </c>
      <c r="OSR27" s="700">
        <f>-IF(OSR11=1900,0,Capex!OSR322)</f>
        <v>0</v>
      </c>
      <c r="OSS27" s="700">
        <f>-IF(OSS11=1900,0,Capex!OSS322)</f>
        <v>0</v>
      </c>
      <c r="OST27" s="700">
        <f>-IF(OST11=1900,0,Capex!OST322)</f>
        <v>0</v>
      </c>
      <c r="OSU27" s="700">
        <f>-IF(OSU11=1900,0,Capex!OSU322)</f>
        <v>0</v>
      </c>
      <c r="OSV27" s="700">
        <f>-IF(OSV11=1900,0,Capex!OSV322)</f>
        <v>0</v>
      </c>
      <c r="OSW27" s="700">
        <f>-IF(OSW11=1900,0,Capex!OSW322)</f>
        <v>0</v>
      </c>
      <c r="OSX27" s="700">
        <f>-IF(OSX11=1900,0,Capex!OSX322)</f>
        <v>0</v>
      </c>
      <c r="OSY27" s="700">
        <f>-IF(OSY11=1900,0,Capex!OSY322)</f>
        <v>0</v>
      </c>
      <c r="OSZ27" s="700">
        <f>-IF(OSZ11=1900,0,Capex!OSZ322)</f>
        <v>0</v>
      </c>
      <c r="OTA27" s="700">
        <f>-IF(OTA11=1900,0,Capex!OTA322)</f>
        <v>0</v>
      </c>
      <c r="OTB27" s="700">
        <f>-IF(OTB11=1900,0,Capex!OTB322)</f>
        <v>0</v>
      </c>
      <c r="OTC27" s="700">
        <f>-IF(OTC11=1900,0,Capex!OTC322)</f>
        <v>0</v>
      </c>
      <c r="OTD27" s="700">
        <f>-IF(OTD11=1900,0,Capex!OTD322)</f>
        <v>0</v>
      </c>
      <c r="OTE27" s="700">
        <f>-IF(OTE11=1900,0,Capex!OTE322)</f>
        <v>0</v>
      </c>
      <c r="OTF27" s="700">
        <f>-IF(OTF11=1900,0,Capex!OTF322)</f>
        <v>0</v>
      </c>
      <c r="OTG27" s="700">
        <f>-IF(OTG11=1900,0,Capex!OTG322)</f>
        <v>0</v>
      </c>
      <c r="OTH27" s="700">
        <f>-IF(OTH11=1900,0,Capex!OTH322)</f>
        <v>0</v>
      </c>
      <c r="OTI27" s="700">
        <f>-IF(OTI11=1900,0,Capex!OTI322)</f>
        <v>0</v>
      </c>
      <c r="OTJ27" s="700">
        <f>-IF(OTJ11=1900,0,Capex!OTJ322)</f>
        <v>0</v>
      </c>
      <c r="OTK27" s="700">
        <f>-IF(OTK11=1900,0,Capex!OTK322)</f>
        <v>0</v>
      </c>
      <c r="OTL27" s="700">
        <f>-IF(OTL11=1900,0,Capex!OTL322)</f>
        <v>0</v>
      </c>
      <c r="OTM27" s="700">
        <f>-IF(OTM11=1900,0,Capex!OTM322)</f>
        <v>0</v>
      </c>
      <c r="OTN27" s="700">
        <f>-IF(OTN11=1900,0,Capex!OTN322)</f>
        <v>0</v>
      </c>
      <c r="OTO27" s="700">
        <f>-IF(OTO11=1900,0,Capex!OTO322)</f>
        <v>0</v>
      </c>
      <c r="OTP27" s="700">
        <f>-IF(OTP11=1900,0,Capex!OTP322)</f>
        <v>0</v>
      </c>
      <c r="OTQ27" s="700">
        <f>-IF(OTQ11=1900,0,Capex!OTQ322)</f>
        <v>0</v>
      </c>
      <c r="OTR27" s="700">
        <f>-IF(OTR11=1900,0,Capex!OTR322)</f>
        <v>0</v>
      </c>
      <c r="OTS27" s="700">
        <f>-IF(OTS11=1900,0,Capex!OTS322)</f>
        <v>0</v>
      </c>
      <c r="OTT27" s="700">
        <f>-IF(OTT11=1900,0,Capex!OTT322)</f>
        <v>0</v>
      </c>
      <c r="OTU27" s="700">
        <f>-IF(OTU11=1900,0,Capex!OTU322)</f>
        <v>0</v>
      </c>
      <c r="OTV27" s="700">
        <f>-IF(OTV11=1900,0,Capex!OTV322)</f>
        <v>0</v>
      </c>
      <c r="OTW27" s="700">
        <f>-IF(OTW11=1900,0,Capex!OTW322)</f>
        <v>0</v>
      </c>
      <c r="OTX27" s="700">
        <f>-IF(OTX11=1900,0,Capex!OTX322)</f>
        <v>0</v>
      </c>
      <c r="OTY27" s="700">
        <f>-IF(OTY11=1900,0,Capex!OTY322)</f>
        <v>0</v>
      </c>
      <c r="OTZ27" s="700">
        <f>-IF(OTZ11=1900,0,Capex!OTZ322)</f>
        <v>0</v>
      </c>
      <c r="OUA27" s="700">
        <f>-IF(OUA11=1900,0,Capex!OUA322)</f>
        <v>0</v>
      </c>
      <c r="OUB27" s="700">
        <f>-IF(OUB11=1900,0,Capex!OUB322)</f>
        <v>0</v>
      </c>
      <c r="OUC27" s="700">
        <f>-IF(OUC11=1900,0,Capex!OUC322)</f>
        <v>0</v>
      </c>
      <c r="OUD27" s="700">
        <f>-IF(OUD11=1900,0,Capex!OUD322)</f>
        <v>0</v>
      </c>
      <c r="OUE27" s="700">
        <f>-IF(OUE11=1900,0,Capex!OUE322)</f>
        <v>0</v>
      </c>
      <c r="OUF27" s="700">
        <f>-IF(OUF11=1900,0,Capex!OUF322)</f>
        <v>0</v>
      </c>
      <c r="OUG27" s="700">
        <f>-IF(OUG11=1900,0,Capex!OUG322)</f>
        <v>0</v>
      </c>
      <c r="OUH27" s="700">
        <f>-IF(OUH11=1900,0,Capex!OUH322)</f>
        <v>0</v>
      </c>
      <c r="OUI27" s="700">
        <f>-IF(OUI11=1900,0,Capex!OUI322)</f>
        <v>0</v>
      </c>
      <c r="OUJ27" s="700">
        <f>-IF(OUJ11=1900,0,Capex!OUJ322)</f>
        <v>0</v>
      </c>
      <c r="OUK27" s="700">
        <f>-IF(OUK11=1900,0,Capex!OUK322)</f>
        <v>0</v>
      </c>
      <c r="OUL27" s="700">
        <f>-IF(OUL11=1900,0,Capex!OUL322)</f>
        <v>0</v>
      </c>
      <c r="OUM27" s="700">
        <f>-IF(OUM11=1900,0,Capex!OUM322)</f>
        <v>0</v>
      </c>
      <c r="OUN27" s="700">
        <f>-IF(OUN11=1900,0,Capex!OUN322)</f>
        <v>0</v>
      </c>
      <c r="OUO27" s="700">
        <f>-IF(OUO11=1900,0,Capex!OUO322)</f>
        <v>0</v>
      </c>
      <c r="OUP27" s="700">
        <f>-IF(OUP11=1900,0,Capex!OUP322)</f>
        <v>0</v>
      </c>
      <c r="OUQ27" s="700">
        <f>-IF(OUQ11=1900,0,Capex!OUQ322)</f>
        <v>0</v>
      </c>
      <c r="OUR27" s="700">
        <f>-IF(OUR11=1900,0,Capex!OUR322)</f>
        <v>0</v>
      </c>
      <c r="OUS27" s="700">
        <f>-IF(OUS11=1900,0,Capex!OUS322)</f>
        <v>0</v>
      </c>
      <c r="OUT27" s="700">
        <f>-IF(OUT11=1900,0,Capex!OUT322)</f>
        <v>0</v>
      </c>
      <c r="OUU27" s="700">
        <f>-IF(OUU11=1900,0,Capex!OUU322)</f>
        <v>0</v>
      </c>
      <c r="OUV27" s="700">
        <f>-IF(OUV11=1900,0,Capex!OUV322)</f>
        <v>0</v>
      </c>
      <c r="OUW27" s="700">
        <f>-IF(OUW11=1900,0,Capex!OUW322)</f>
        <v>0</v>
      </c>
      <c r="OUX27" s="700">
        <f>-IF(OUX11=1900,0,Capex!OUX322)</f>
        <v>0</v>
      </c>
      <c r="OUY27" s="700">
        <f>-IF(OUY11=1900,0,Capex!OUY322)</f>
        <v>0</v>
      </c>
      <c r="OUZ27" s="700">
        <f>-IF(OUZ11=1900,0,Capex!OUZ322)</f>
        <v>0</v>
      </c>
      <c r="OVA27" s="700">
        <f>-IF(OVA11=1900,0,Capex!OVA322)</f>
        <v>0</v>
      </c>
      <c r="OVB27" s="700">
        <f>-IF(OVB11=1900,0,Capex!OVB322)</f>
        <v>0</v>
      </c>
      <c r="OVC27" s="700">
        <f>-IF(OVC11=1900,0,Capex!OVC322)</f>
        <v>0</v>
      </c>
      <c r="OVD27" s="700">
        <f>-IF(OVD11=1900,0,Capex!OVD322)</f>
        <v>0</v>
      </c>
      <c r="OVE27" s="700">
        <f>-IF(OVE11=1900,0,Capex!OVE322)</f>
        <v>0</v>
      </c>
      <c r="OVF27" s="700">
        <f>-IF(OVF11=1900,0,Capex!OVF322)</f>
        <v>0</v>
      </c>
      <c r="OVG27" s="700">
        <f>-IF(OVG11=1900,0,Capex!OVG322)</f>
        <v>0</v>
      </c>
      <c r="OVH27" s="700">
        <f>-IF(OVH11=1900,0,Capex!OVH322)</f>
        <v>0</v>
      </c>
      <c r="OVI27" s="700">
        <f>-IF(OVI11=1900,0,Capex!OVI322)</f>
        <v>0</v>
      </c>
      <c r="OVJ27" s="700">
        <f>-IF(OVJ11=1900,0,Capex!OVJ322)</f>
        <v>0</v>
      </c>
      <c r="OVK27" s="700">
        <f>-IF(OVK11=1900,0,Capex!OVK322)</f>
        <v>0</v>
      </c>
      <c r="OVL27" s="700">
        <f>-IF(OVL11=1900,0,Capex!OVL322)</f>
        <v>0</v>
      </c>
      <c r="OVM27" s="700">
        <f>-IF(OVM11=1900,0,Capex!OVM322)</f>
        <v>0</v>
      </c>
      <c r="OVN27" s="700">
        <f>-IF(OVN11=1900,0,Capex!OVN322)</f>
        <v>0</v>
      </c>
      <c r="OVO27" s="700">
        <f>-IF(OVO11=1900,0,Capex!OVO322)</f>
        <v>0</v>
      </c>
      <c r="OVP27" s="700">
        <f>-IF(OVP11=1900,0,Capex!OVP322)</f>
        <v>0</v>
      </c>
      <c r="OVQ27" s="700">
        <f>-IF(OVQ11=1900,0,Capex!OVQ322)</f>
        <v>0</v>
      </c>
      <c r="OVR27" s="700">
        <f>-IF(OVR11=1900,0,Capex!OVR322)</f>
        <v>0</v>
      </c>
      <c r="OVS27" s="700">
        <f>-IF(OVS11=1900,0,Capex!OVS322)</f>
        <v>0</v>
      </c>
      <c r="OVT27" s="700">
        <f>-IF(OVT11=1900,0,Capex!OVT322)</f>
        <v>0</v>
      </c>
      <c r="OVU27" s="700">
        <f>-IF(OVU11=1900,0,Capex!OVU322)</f>
        <v>0</v>
      </c>
      <c r="OVV27" s="700">
        <f>-IF(OVV11=1900,0,Capex!OVV322)</f>
        <v>0</v>
      </c>
      <c r="OVW27" s="700">
        <f>-IF(OVW11=1900,0,Capex!OVW322)</f>
        <v>0</v>
      </c>
      <c r="OVX27" s="700">
        <f>-IF(OVX11=1900,0,Capex!OVX322)</f>
        <v>0</v>
      </c>
      <c r="OVY27" s="700">
        <f>-IF(OVY11=1900,0,Capex!OVY322)</f>
        <v>0</v>
      </c>
      <c r="OVZ27" s="700">
        <f>-IF(OVZ11=1900,0,Capex!OVZ322)</f>
        <v>0</v>
      </c>
      <c r="OWA27" s="700">
        <f>-IF(OWA11=1900,0,Capex!OWA322)</f>
        <v>0</v>
      </c>
      <c r="OWB27" s="700">
        <f>-IF(OWB11=1900,0,Capex!OWB322)</f>
        <v>0</v>
      </c>
      <c r="OWC27" s="700">
        <f>-IF(OWC11=1900,0,Capex!OWC322)</f>
        <v>0</v>
      </c>
      <c r="OWD27" s="700">
        <f>-IF(OWD11=1900,0,Capex!OWD322)</f>
        <v>0</v>
      </c>
      <c r="OWE27" s="700">
        <f>-IF(OWE11=1900,0,Capex!OWE322)</f>
        <v>0</v>
      </c>
      <c r="OWF27" s="700">
        <f>-IF(OWF11=1900,0,Capex!OWF322)</f>
        <v>0</v>
      </c>
      <c r="OWG27" s="700">
        <f>-IF(OWG11=1900,0,Capex!OWG322)</f>
        <v>0</v>
      </c>
      <c r="OWH27" s="700">
        <f>-IF(OWH11=1900,0,Capex!OWH322)</f>
        <v>0</v>
      </c>
      <c r="OWI27" s="700">
        <f>-IF(OWI11=1900,0,Capex!OWI322)</f>
        <v>0</v>
      </c>
      <c r="OWJ27" s="700">
        <f>-IF(OWJ11=1900,0,Capex!OWJ322)</f>
        <v>0</v>
      </c>
      <c r="OWK27" s="700">
        <f>-IF(OWK11=1900,0,Capex!OWK322)</f>
        <v>0</v>
      </c>
      <c r="OWL27" s="700">
        <f>-IF(OWL11=1900,0,Capex!OWL322)</f>
        <v>0</v>
      </c>
      <c r="OWM27" s="700">
        <f>-IF(OWM11=1900,0,Capex!OWM322)</f>
        <v>0</v>
      </c>
      <c r="OWN27" s="700">
        <f>-IF(OWN11=1900,0,Capex!OWN322)</f>
        <v>0</v>
      </c>
      <c r="OWO27" s="700">
        <f>-IF(OWO11=1900,0,Capex!OWO322)</f>
        <v>0</v>
      </c>
      <c r="OWP27" s="700">
        <f>-IF(OWP11=1900,0,Capex!OWP322)</f>
        <v>0</v>
      </c>
      <c r="OWQ27" s="700">
        <f>-IF(OWQ11=1900,0,Capex!OWQ322)</f>
        <v>0</v>
      </c>
      <c r="OWR27" s="700">
        <f>-IF(OWR11=1900,0,Capex!OWR322)</f>
        <v>0</v>
      </c>
      <c r="OWS27" s="700">
        <f>-IF(OWS11=1900,0,Capex!OWS322)</f>
        <v>0</v>
      </c>
      <c r="OWT27" s="700">
        <f>-IF(OWT11=1900,0,Capex!OWT322)</f>
        <v>0</v>
      </c>
      <c r="OWU27" s="700">
        <f>-IF(OWU11=1900,0,Capex!OWU322)</f>
        <v>0</v>
      </c>
      <c r="OWV27" s="700">
        <f>-IF(OWV11=1900,0,Capex!OWV322)</f>
        <v>0</v>
      </c>
      <c r="OWW27" s="700">
        <f>-IF(OWW11=1900,0,Capex!OWW322)</f>
        <v>0</v>
      </c>
      <c r="OWX27" s="700">
        <f>-IF(OWX11=1900,0,Capex!OWX322)</f>
        <v>0</v>
      </c>
      <c r="OWY27" s="700">
        <f>-IF(OWY11=1900,0,Capex!OWY322)</f>
        <v>0</v>
      </c>
      <c r="OWZ27" s="700">
        <f>-IF(OWZ11=1900,0,Capex!OWZ322)</f>
        <v>0</v>
      </c>
      <c r="OXA27" s="700">
        <f>-IF(OXA11=1900,0,Capex!OXA322)</f>
        <v>0</v>
      </c>
      <c r="OXB27" s="700">
        <f>-IF(OXB11=1900,0,Capex!OXB322)</f>
        <v>0</v>
      </c>
      <c r="OXC27" s="700">
        <f>-IF(OXC11=1900,0,Capex!OXC322)</f>
        <v>0</v>
      </c>
      <c r="OXD27" s="700">
        <f>-IF(OXD11=1900,0,Capex!OXD322)</f>
        <v>0</v>
      </c>
      <c r="OXE27" s="700">
        <f>-IF(OXE11=1900,0,Capex!OXE322)</f>
        <v>0</v>
      </c>
      <c r="OXF27" s="700">
        <f>-IF(OXF11=1900,0,Capex!OXF322)</f>
        <v>0</v>
      </c>
      <c r="OXG27" s="700">
        <f>-IF(OXG11=1900,0,Capex!OXG322)</f>
        <v>0</v>
      </c>
      <c r="OXH27" s="700">
        <f>-IF(OXH11=1900,0,Capex!OXH322)</f>
        <v>0</v>
      </c>
      <c r="OXI27" s="700">
        <f>-IF(OXI11=1900,0,Capex!OXI322)</f>
        <v>0</v>
      </c>
      <c r="OXJ27" s="700">
        <f>-IF(OXJ11=1900,0,Capex!OXJ322)</f>
        <v>0</v>
      </c>
      <c r="OXK27" s="700">
        <f>-IF(OXK11=1900,0,Capex!OXK322)</f>
        <v>0</v>
      </c>
      <c r="OXL27" s="700">
        <f>-IF(OXL11=1900,0,Capex!OXL322)</f>
        <v>0</v>
      </c>
      <c r="OXM27" s="700">
        <f>-IF(OXM11=1900,0,Capex!OXM322)</f>
        <v>0</v>
      </c>
      <c r="OXN27" s="700">
        <f>-IF(OXN11=1900,0,Capex!OXN322)</f>
        <v>0</v>
      </c>
      <c r="OXO27" s="700">
        <f>-IF(OXO11=1900,0,Capex!OXO322)</f>
        <v>0</v>
      </c>
      <c r="OXP27" s="700">
        <f>-IF(OXP11=1900,0,Capex!OXP322)</f>
        <v>0</v>
      </c>
      <c r="OXQ27" s="700">
        <f>-IF(OXQ11=1900,0,Capex!OXQ322)</f>
        <v>0</v>
      </c>
      <c r="OXR27" s="700">
        <f>-IF(OXR11=1900,0,Capex!OXR322)</f>
        <v>0</v>
      </c>
      <c r="OXS27" s="700">
        <f>-IF(OXS11=1900,0,Capex!OXS322)</f>
        <v>0</v>
      </c>
      <c r="OXT27" s="700">
        <f>-IF(OXT11=1900,0,Capex!OXT322)</f>
        <v>0</v>
      </c>
      <c r="OXU27" s="700">
        <f>-IF(OXU11=1900,0,Capex!OXU322)</f>
        <v>0</v>
      </c>
      <c r="OXV27" s="700">
        <f>-IF(OXV11=1900,0,Capex!OXV322)</f>
        <v>0</v>
      </c>
      <c r="OXW27" s="700">
        <f>-IF(OXW11=1900,0,Capex!OXW322)</f>
        <v>0</v>
      </c>
      <c r="OXX27" s="700">
        <f>-IF(OXX11=1900,0,Capex!OXX322)</f>
        <v>0</v>
      </c>
      <c r="OXY27" s="700">
        <f>-IF(OXY11=1900,0,Capex!OXY322)</f>
        <v>0</v>
      </c>
      <c r="OXZ27" s="700">
        <f>-IF(OXZ11=1900,0,Capex!OXZ322)</f>
        <v>0</v>
      </c>
      <c r="OYA27" s="700">
        <f>-IF(OYA11=1900,0,Capex!OYA322)</f>
        <v>0</v>
      </c>
      <c r="OYB27" s="700">
        <f>-IF(OYB11=1900,0,Capex!OYB322)</f>
        <v>0</v>
      </c>
      <c r="OYC27" s="700">
        <f>-IF(OYC11=1900,0,Capex!OYC322)</f>
        <v>0</v>
      </c>
      <c r="OYD27" s="700">
        <f>-IF(OYD11=1900,0,Capex!OYD322)</f>
        <v>0</v>
      </c>
      <c r="OYE27" s="700">
        <f>-IF(OYE11=1900,0,Capex!OYE322)</f>
        <v>0</v>
      </c>
      <c r="OYF27" s="700">
        <f>-IF(OYF11=1900,0,Capex!OYF322)</f>
        <v>0</v>
      </c>
      <c r="OYG27" s="700">
        <f>-IF(OYG11=1900,0,Capex!OYG322)</f>
        <v>0</v>
      </c>
      <c r="OYH27" s="700">
        <f>-IF(OYH11=1900,0,Capex!OYH322)</f>
        <v>0</v>
      </c>
      <c r="OYI27" s="700">
        <f>-IF(OYI11=1900,0,Capex!OYI322)</f>
        <v>0</v>
      </c>
      <c r="OYJ27" s="700">
        <f>-IF(OYJ11=1900,0,Capex!OYJ322)</f>
        <v>0</v>
      </c>
      <c r="OYK27" s="700">
        <f>-IF(OYK11=1900,0,Capex!OYK322)</f>
        <v>0</v>
      </c>
      <c r="OYL27" s="700">
        <f>-IF(OYL11=1900,0,Capex!OYL322)</f>
        <v>0</v>
      </c>
      <c r="OYM27" s="700">
        <f>-IF(OYM11=1900,0,Capex!OYM322)</f>
        <v>0</v>
      </c>
      <c r="OYN27" s="700">
        <f>-IF(OYN11=1900,0,Capex!OYN322)</f>
        <v>0</v>
      </c>
      <c r="OYO27" s="700">
        <f>-IF(OYO11=1900,0,Capex!OYO322)</f>
        <v>0</v>
      </c>
      <c r="OYP27" s="700">
        <f>-IF(OYP11=1900,0,Capex!OYP322)</f>
        <v>0</v>
      </c>
      <c r="OYQ27" s="700">
        <f>-IF(OYQ11=1900,0,Capex!OYQ322)</f>
        <v>0</v>
      </c>
      <c r="OYR27" s="700">
        <f>-IF(OYR11=1900,0,Capex!OYR322)</f>
        <v>0</v>
      </c>
      <c r="OYS27" s="700">
        <f>-IF(OYS11=1900,0,Capex!OYS322)</f>
        <v>0</v>
      </c>
      <c r="OYT27" s="700">
        <f>-IF(OYT11=1900,0,Capex!OYT322)</f>
        <v>0</v>
      </c>
      <c r="OYU27" s="700">
        <f>-IF(OYU11=1900,0,Capex!OYU322)</f>
        <v>0</v>
      </c>
      <c r="OYV27" s="700">
        <f>-IF(OYV11=1900,0,Capex!OYV322)</f>
        <v>0</v>
      </c>
      <c r="OYW27" s="700">
        <f>-IF(OYW11=1900,0,Capex!OYW322)</f>
        <v>0</v>
      </c>
      <c r="OYX27" s="700">
        <f>-IF(OYX11=1900,0,Capex!OYX322)</f>
        <v>0</v>
      </c>
      <c r="OYY27" s="700">
        <f>-IF(OYY11=1900,0,Capex!OYY322)</f>
        <v>0</v>
      </c>
      <c r="OYZ27" s="700">
        <f>-IF(OYZ11=1900,0,Capex!OYZ322)</f>
        <v>0</v>
      </c>
      <c r="OZA27" s="700">
        <f>-IF(OZA11=1900,0,Capex!OZA322)</f>
        <v>0</v>
      </c>
      <c r="OZB27" s="700">
        <f>-IF(OZB11=1900,0,Capex!OZB322)</f>
        <v>0</v>
      </c>
      <c r="OZC27" s="700">
        <f>-IF(OZC11=1900,0,Capex!OZC322)</f>
        <v>0</v>
      </c>
      <c r="OZD27" s="700">
        <f>-IF(OZD11=1900,0,Capex!OZD322)</f>
        <v>0</v>
      </c>
      <c r="OZE27" s="700">
        <f>-IF(OZE11=1900,0,Capex!OZE322)</f>
        <v>0</v>
      </c>
      <c r="OZF27" s="700">
        <f>-IF(OZF11=1900,0,Capex!OZF322)</f>
        <v>0</v>
      </c>
      <c r="OZG27" s="700">
        <f>-IF(OZG11=1900,0,Capex!OZG322)</f>
        <v>0</v>
      </c>
      <c r="OZH27" s="700">
        <f>-IF(OZH11=1900,0,Capex!OZH322)</f>
        <v>0</v>
      </c>
      <c r="OZI27" s="700">
        <f>-IF(OZI11=1900,0,Capex!OZI322)</f>
        <v>0</v>
      </c>
      <c r="OZJ27" s="700">
        <f>-IF(OZJ11=1900,0,Capex!OZJ322)</f>
        <v>0</v>
      </c>
      <c r="OZK27" s="700">
        <f>-IF(OZK11=1900,0,Capex!OZK322)</f>
        <v>0</v>
      </c>
      <c r="OZL27" s="700">
        <f>-IF(OZL11=1900,0,Capex!OZL322)</f>
        <v>0</v>
      </c>
      <c r="OZM27" s="700">
        <f>-IF(OZM11=1900,0,Capex!OZM322)</f>
        <v>0</v>
      </c>
      <c r="OZN27" s="700">
        <f>-IF(OZN11=1900,0,Capex!OZN322)</f>
        <v>0</v>
      </c>
      <c r="OZO27" s="700">
        <f>-IF(OZO11=1900,0,Capex!OZO322)</f>
        <v>0</v>
      </c>
      <c r="OZP27" s="700">
        <f>-IF(OZP11=1900,0,Capex!OZP322)</f>
        <v>0</v>
      </c>
      <c r="OZQ27" s="700">
        <f>-IF(OZQ11=1900,0,Capex!OZQ322)</f>
        <v>0</v>
      </c>
      <c r="OZR27" s="700">
        <f>-IF(OZR11=1900,0,Capex!OZR322)</f>
        <v>0</v>
      </c>
      <c r="OZS27" s="700">
        <f>-IF(OZS11=1900,0,Capex!OZS322)</f>
        <v>0</v>
      </c>
      <c r="OZT27" s="700">
        <f>-IF(OZT11=1900,0,Capex!OZT322)</f>
        <v>0</v>
      </c>
      <c r="OZU27" s="700">
        <f>-IF(OZU11=1900,0,Capex!OZU322)</f>
        <v>0</v>
      </c>
      <c r="OZV27" s="700">
        <f>-IF(OZV11=1900,0,Capex!OZV322)</f>
        <v>0</v>
      </c>
      <c r="OZW27" s="700">
        <f>-IF(OZW11=1900,0,Capex!OZW322)</f>
        <v>0</v>
      </c>
      <c r="OZX27" s="700">
        <f>-IF(OZX11=1900,0,Capex!OZX322)</f>
        <v>0</v>
      </c>
      <c r="OZY27" s="700">
        <f>-IF(OZY11=1900,0,Capex!OZY322)</f>
        <v>0</v>
      </c>
      <c r="OZZ27" s="700">
        <f>-IF(OZZ11=1900,0,Capex!OZZ322)</f>
        <v>0</v>
      </c>
      <c r="PAA27" s="700">
        <f>-IF(PAA11=1900,0,Capex!PAA322)</f>
        <v>0</v>
      </c>
      <c r="PAB27" s="700">
        <f>-IF(PAB11=1900,0,Capex!PAB322)</f>
        <v>0</v>
      </c>
      <c r="PAC27" s="700">
        <f>-IF(PAC11=1900,0,Capex!PAC322)</f>
        <v>0</v>
      </c>
      <c r="PAD27" s="700">
        <f>-IF(PAD11=1900,0,Capex!PAD322)</f>
        <v>0</v>
      </c>
      <c r="PAE27" s="700">
        <f>-IF(PAE11=1900,0,Capex!PAE322)</f>
        <v>0</v>
      </c>
      <c r="PAF27" s="700">
        <f>-IF(PAF11=1900,0,Capex!PAF322)</f>
        <v>0</v>
      </c>
      <c r="PAG27" s="700">
        <f>-IF(PAG11=1900,0,Capex!PAG322)</f>
        <v>0</v>
      </c>
      <c r="PAH27" s="700">
        <f>-IF(PAH11=1900,0,Capex!PAH322)</f>
        <v>0</v>
      </c>
      <c r="PAI27" s="700">
        <f>-IF(PAI11=1900,0,Capex!PAI322)</f>
        <v>0</v>
      </c>
      <c r="PAJ27" s="700">
        <f>-IF(PAJ11=1900,0,Capex!PAJ322)</f>
        <v>0</v>
      </c>
      <c r="PAK27" s="700">
        <f>-IF(PAK11=1900,0,Capex!PAK322)</f>
        <v>0</v>
      </c>
      <c r="PAL27" s="700">
        <f>-IF(PAL11=1900,0,Capex!PAL322)</f>
        <v>0</v>
      </c>
      <c r="PAM27" s="700">
        <f>-IF(PAM11=1900,0,Capex!PAM322)</f>
        <v>0</v>
      </c>
      <c r="PAN27" s="700">
        <f>-IF(PAN11=1900,0,Capex!PAN322)</f>
        <v>0</v>
      </c>
      <c r="PAO27" s="700">
        <f>-IF(PAO11=1900,0,Capex!PAO322)</f>
        <v>0</v>
      </c>
      <c r="PAP27" s="700">
        <f>-IF(PAP11=1900,0,Capex!PAP322)</f>
        <v>0</v>
      </c>
      <c r="PAQ27" s="700">
        <f>-IF(PAQ11=1900,0,Capex!PAQ322)</f>
        <v>0</v>
      </c>
      <c r="PAR27" s="700">
        <f>-IF(PAR11=1900,0,Capex!PAR322)</f>
        <v>0</v>
      </c>
      <c r="PAS27" s="700">
        <f>-IF(PAS11=1900,0,Capex!PAS322)</f>
        <v>0</v>
      </c>
      <c r="PAT27" s="700">
        <f>-IF(PAT11=1900,0,Capex!PAT322)</f>
        <v>0</v>
      </c>
      <c r="PAU27" s="700">
        <f>-IF(PAU11=1900,0,Capex!PAU322)</f>
        <v>0</v>
      </c>
      <c r="PAV27" s="700">
        <f>-IF(PAV11=1900,0,Capex!PAV322)</f>
        <v>0</v>
      </c>
      <c r="PAW27" s="700">
        <f>-IF(PAW11=1900,0,Capex!PAW322)</f>
        <v>0</v>
      </c>
      <c r="PAX27" s="700">
        <f>-IF(PAX11=1900,0,Capex!PAX322)</f>
        <v>0</v>
      </c>
      <c r="PAY27" s="700">
        <f>-IF(PAY11=1900,0,Capex!PAY322)</f>
        <v>0</v>
      </c>
      <c r="PAZ27" s="700">
        <f>-IF(PAZ11=1900,0,Capex!PAZ322)</f>
        <v>0</v>
      </c>
      <c r="PBA27" s="700">
        <f>-IF(PBA11=1900,0,Capex!PBA322)</f>
        <v>0</v>
      </c>
      <c r="PBB27" s="700">
        <f>-IF(PBB11=1900,0,Capex!PBB322)</f>
        <v>0</v>
      </c>
      <c r="PBC27" s="700">
        <f>-IF(PBC11=1900,0,Capex!PBC322)</f>
        <v>0</v>
      </c>
      <c r="PBD27" s="700">
        <f>-IF(PBD11=1900,0,Capex!PBD322)</f>
        <v>0</v>
      </c>
      <c r="PBE27" s="700">
        <f>-IF(PBE11=1900,0,Capex!PBE322)</f>
        <v>0</v>
      </c>
      <c r="PBF27" s="700">
        <f>-IF(PBF11=1900,0,Capex!PBF322)</f>
        <v>0</v>
      </c>
      <c r="PBG27" s="700">
        <f>-IF(PBG11=1900,0,Capex!PBG322)</f>
        <v>0</v>
      </c>
      <c r="PBH27" s="700">
        <f>-IF(PBH11=1900,0,Capex!PBH322)</f>
        <v>0</v>
      </c>
      <c r="PBI27" s="700">
        <f>-IF(PBI11=1900,0,Capex!PBI322)</f>
        <v>0</v>
      </c>
      <c r="PBJ27" s="700">
        <f>-IF(PBJ11=1900,0,Capex!PBJ322)</f>
        <v>0</v>
      </c>
      <c r="PBK27" s="700">
        <f>-IF(PBK11=1900,0,Capex!PBK322)</f>
        <v>0</v>
      </c>
      <c r="PBL27" s="700">
        <f>-IF(PBL11=1900,0,Capex!PBL322)</f>
        <v>0</v>
      </c>
      <c r="PBM27" s="700">
        <f>-IF(PBM11=1900,0,Capex!PBM322)</f>
        <v>0</v>
      </c>
      <c r="PBN27" s="700">
        <f>-IF(PBN11=1900,0,Capex!PBN322)</f>
        <v>0</v>
      </c>
      <c r="PBO27" s="700">
        <f>-IF(PBO11=1900,0,Capex!PBO322)</f>
        <v>0</v>
      </c>
      <c r="PBP27" s="700">
        <f>-IF(PBP11=1900,0,Capex!PBP322)</f>
        <v>0</v>
      </c>
      <c r="PBQ27" s="700">
        <f>-IF(PBQ11=1900,0,Capex!PBQ322)</f>
        <v>0</v>
      </c>
      <c r="PBR27" s="700">
        <f>-IF(PBR11=1900,0,Capex!PBR322)</f>
        <v>0</v>
      </c>
      <c r="PBS27" s="700">
        <f>-IF(PBS11=1900,0,Capex!PBS322)</f>
        <v>0</v>
      </c>
      <c r="PBT27" s="700">
        <f>-IF(PBT11=1900,0,Capex!PBT322)</f>
        <v>0</v>
      </c>
      <c r="PBU27" s="700">
        <f>-IF(PBU11=1900,0,Capex!PBU322)</f>
        <v>0</v>
      </c>
      <c r="PBV27" s="700">
        <f>-IF(PBV11=1900,0,Capex!PBV322)</f>
        <v>0</v>
      </c>
      <c r="PBW27" s="700">
        <f>-IF(PBW11=1900,0,Capex!PBW322)</f>
        <v>0</v>
      </c>
      <c r="PBX27" s="700">
        <f>-IF(PBX11=1900,0,Capex!PBX322)</f>
        <v>0</v>
      </c>
      <c r="PBY27" s="700">
        <f>-IF(PBY11=1900,0,Capex!PBY322)</f>
        <v>0</v>
      </c>
      <c r="PBZ27" s="700">
        <f>-IF(PBZ11=1900,0,Capex!PBZ322)</f>
        <v>0</v>
      </c>
      <c r="PCA27" s="700">
        <f>-IF(PCA11=1900,0,Capex!PCA322)</f>
        <v>0</v>
      </c>
      <c r="PCB27" s="700">
        <f>-IF(PCB11=1900,0,Capex!PCB322)</f>
        <v>0</v>
      </c>
      <c r="PCC27" s="700">
        <f>-IF(PCC11=1900,0,Capex!PCC322)</f>
        <v>0</v>
      </c>
      <c r="PCD27" s="700">
        <f>-IF(PCD11=1900,0,Capex!PCD322)</f>
        <v>0</v>
      </c>
      <c r="PCE27" s="700">
        <f>-IF(PCE11=1900,0,Capex!PCE322)</f>
        <v>0</v>
      </c>
      <c r="PCF27" s="700">
        <f>-IF(PCF11=1900,0,Capex!PCF322)</f>
        <v>0</v>
      </c>
      <c r="PCG27" s="700">
        <f>-IF(PCG11=1900,0,Capex!PCG322)</f>
        <v>0</v>
      </c>
      <c r="PCH27" s="700">
        <f>-IF(PCH11=1900,0,Capex!PCH322)</f>
        <v>0</v>
      </c>
      <c r="PCI27" s="700">
        <f>-IF(PCI11=1900,0,Capex!PCI322)</f>
        <v>0</v>
      </c>
      <c r="PCJ27" s="700">
        <f>-IF(PCJ11=1900,0,Capex!PCJ322)</f>
        <v>0</v>
      </c>
      <c r="PCK27" s="700">
        <f>-IF(PCK11=1900,0,Capex!PCK322)</f>
        <v>0</v>
      </c>
      <c r="PCL27" s="700">
        <f>-IF(PCL11=1900,0,Capex!PCL322)</f>
        <v>0</v>
      </c>
      <c r="PCM27" s="700">
        <f>-IF(PCM11=1900,0,Capex!PCM322)</f>
        <v>0</v>
      </c>
      <c r="PCN27" s="700">
        <f>-IF(PCN11=1900,0,Capex!PCN322)</f>
        <v>0</v>
      </c>
      <c r="PCO27" s="700">
        <f>-IF(PCO11=1900,0,Capex!PCO322)</f>
        <v>0</v>
      </c>
      <c r="PCP27" s="700">
        <f>-IF(PCP11=1900,0,Capex!PCP322)</f>
        <v>0</v>
      </c>
      <c r="PCQ27" s="700">
        <f>-IF(PCQ11=1900,0,Capex!PCQ322)</f>
        <v>0</v>
      </c>
      <c r="PCR27" s="700">
        <f>-IF(PCR11=1900,0,Capex!PCR322)</f>
        <v>0</v>
      </c>
      <c r="PCS27" s="700">
        <f>-IF(PCS11=1900,0,Capex!PCS322)</f>
        <v>0</v>
      </c>
      <c r="PCT27" s="700">
        <f>-IF(PCT11=1900,0,Capex!PCT322)</f>
        <v>0</v>
      </c>
      <c r="PCU27" s="700">
        <f>-IF(PCU11=1900,0,Capex!PCU322)</f>
        <v>0</v>
      </c>
      <c r="PCV27" s="700">
        <f>-IF(PCV11=1900,0,Capex!PCV322)</f>
        <v>0</v>
      </c>
      <c r="PCW27" s="700">
        <f>-IF(PCW11=1900,0,Capex!PCW322)</f>
        <v>0</v>
      </c>
      <c r="PCX27" s="700">
        <f>-IF(PCX11=1900,0,Capex!PCX322)</f>
        <v>0</v>
      </c>
      <c r="PCY27" s="700">
        <f>-IF(PCY11=1900,0,Capex!PCY322)</f>
        <v>0</v>
      </c>
      <c r="PCZ27" s="700">
        <f>-IF(PCZ11=1900,0,Capex!PCZ322)</f>
        <v>0</v>
      </c>
      <c r="PDA27" s="700">
        <f>-IF(PDA11=1900,0,Capex!PDA322)</f>
        <v>0</v>
      </c>
      <c r="PDB27" s="700">
        <f>-IF(PDB11=1900,0,Capex!PDB322)</f>
        <v>0</v>
      </c>
      <c r="PDC27" s="700">
        <f>-IF(PDC11=1900,0,Capex!PDC322)</f>
        <v>0</v>
      </c>
      <c r="PDD27" s="700">
        <f>-IF(PDD11=1900,0,Capex!PDD322)</f>
        <v>0</v>
      </c>
      <c r="PDE27" s="700">
        <f>-IF(PDE11=1900,0,Capex!PDE322)</f>
        <v>0</v>
      </c>
      <c r="PDF27" s="700">
        <f>-IF(PDF11=1900,0,Capex!PDF322)</f>
        <v>0</v>
      </c>
      <c r="PDG27" s="700">
        <f>-IF(PDG11=1900,0,Capex!PDG322)</f>
        <v>0</v>
      </c>
      <c r="PDH27" s="700">
        <f>-IF(PDH11=1900,0,Capex!PDH322)</f>
        <v>0</v>
      </c>
      <c r="PDI27" s="700">
        <f>-IF(PDI11=1900,0,Capex!PDI322)</f>
        <v>0</v>
      </c>
      <c r="PDJ27" s="700">
        <f>-IF(PDJ11=1900,0,Capex!PDJ322)</f>
        <v>0</v>
      </c>
      <c r="PDK27" s="700">
        <f>-IF(PDK11=1900,0,Capex!PDK322)</f>
        <v>0</v>
      </c>
      <c r="PDL27" s="700">
        <f>-IF(PDL11=1900,0,Capex!PDL322)</f>
        <v>0</v>
      </c>
      <c r="PDM27" s="700">
        <f>-IF(PDM11=1900,0,Capex!PDM322)</f>
        <v>0</v>
      </c>
      <c r="PDN27" s="700">
        <f>-IF(PDN11=1900,0,Capex!PDN322)</f>
        <v>0</v>
      </c>
      <c r="PDO27" s="700">
        <f>-IF(PDO11=1900,0,Capex!PDO322)</f>
        <v>0</v>
      </c>
      <c r="PDP27" s="700">
        <f>-IF(PDP11=1900,0,Capex!PDP322)</f>
        <v>0</v>
      </c>
      <c r="PDQ27" s="700">
        <f>-IF(PDQ11=1900,0,Capex!PDQ322)</f>
        <v>0</v>
      </c>
      <c r="PDR27" s="700">
        <f>-IF(PDR11=1900,0,Capex!PDR322)</f>
        <v>0</v>
      </c>
      <c r="PDS27" s="700">
        <f>-IF(PDS11=1900,0,Capex!PDS322)</f>
        <v>0</v>
      </c>
      <c r="PDT27" s="700">
        <f>-IF(PDT11=1900,0,Capex!PDT322)</f>
        <v>0</v>
      </c>
      <c r="PDU27" s="700">
        <f>-IF(PDU11=1900,0,Capex!PDU322)</f>
        <v>0</v>
      </c>
      <c r="PDV27" s="700">
        <f>-IF(PDV11=1900,0,Capex!PDV322)</f>
        <v>0</v>
      </c>
      <c r="PDW27" s="700">
        <f>-IF(PDW11=1900,0,Capex!PDW322)</f>
        <v>0</v>
      </c>
      <c r="PDX27" s="700">
        <f>-IF(PDX11=1900,0,Capex!PDX322)</f>
        <v>0</v>
      </c>
      <c r="PDY27" s="700">
        <f>-IF(PDY11=1900,0,Capex!PDY322)</f>
        <v>0</v>
      </c>
      <c r="PDZ27" s="700">
        <f>-IF(PDZ11=1900,0,Capex!PDZ322)</f>
        <v>0</v>
      </c>
      <c r="PEA27" s="700">
        <f>-IF(PEA11=1900,0,Capex!PEA322)</f>
        <v>0</v>
      </c>
      <c r="PEB27" s="700">
        <f>-IF(PEB11=1900,0,Capex!PEB322)</f>
        <v>0</v>
      </c>
      <c r="PEC27" s="700">
        <f>-IF(PEC11=1900,0,Capex!PEC322)</f>
        <v>0</v>
      </c>
      <c r="PED27" s="700">
        <f>-IF(PED11=1900,0,Capex!PED322)</f>
        <v>0</v>
      </c>
      <c r="PEE27" s="700">
        <f>-IF(PEE11=1900,0,Capex!PEE322)</f>
        <v>0</v>
      </c>
      <c r="PEF27" s="700">
        <f>-IF(PEF11=1900,0,Capex!PEF322)</f>
        <v>0</v>
      </c>
      <c r="PEG27" s="700">
        <f>-IF(PEG11=1900,0,Capex!PEG322)</f>
        <v>0</v>
      </c>
      <c r="PEH27" s="700">
        <f>-IF(PEH11=1900,0,Capex!PEH322)</f>
        <v>0</v>
      </c>
      <c r="PEI27" s="700">
        <f>-IF(PEI11=1900,0,Capex!PEI322)</f>
        <v>0</v>
      </c>
      <c r="PEJ27" s="700">
        <f>-IF(PEJ11=1900,0,Capex!PEJ322)</f>
        <v>0</v>
      </c>
      <c r="PEK27" s="700">
        <f>-IF(PEK11=1900,0,Capex!PEK322)</f>
        <v>0</v>
      </c>
      <c r="PEL27" s="700">
        <f>-IF(PEL11=1900,0,Capex!PEL322)</f>
        <v>0</v>
      </c>
      <c r="PEM27" s="700">
        <f>-IF(PEM11=1900,0,Capex!PEM322)</f>
        <v>0</v>
      </c>
      <c r="PEN27" s="700">
        <f>-IF(PEN11=1900,0,Capex!PEN322)</f>
        <v>0</v>
      </c>
      <c r="PEO27" s="700">
        <f>-IF(PEO11=1900,0,Capex!PEO322)</f>
        <v>0</v>
      </c>
      <c r="PEP27" s="700">
        <f>-IF(PEP11=1900,0,Capex!PEP322)</f>
        <v>0</v>
      </c>
      <c r="PEQ27" s="700">
        <f>-IF(PEQ11=1900,0,Capex!PEQ322)</f>
        <v>0</v>
      </c>
      <c r="PER27" s="700">
        <f>-IF(PER11=1900,0,Capex!PER322)</f>
        <v>0</v>
      </c>
      <c r="PES27" s="700">
        <f>-IF(PES11=1900,0,Capex!PES322)</f>
        <v>0</v>
      </c>
      <c r="PET27" s="700">
        <f>-IF(PET11=1900,0,Capex!PET322)</f>
        <v>0</v>
      </c>
      <c r="PEU27" s="700">
        <f>-IF(PEU11=1900,0,Capex!PEU322)</f>
        <v>0</v>
      </c>
      <c r="PEV27" s="700">
        <f>-IF(PEV11=1900,0,Capex!PEV322)</f>
        <v>0</v>
      </c>
      <c r="PEW27" s="700">
        <f>-IF(PEW11=1900,0,Capex!PEW322)</f>
        <v>0</v>
      </c>
      <c r="PEX27" s="700">
        <f>-IF(PEX11=1900,0,Capex!PEX322)</f>
        <v>0</v>
      </c>
      <c r="PEY27" s="700">
        <f>-IF(PEY11=1900,0,Capex!PEY322)</f>
        <v>0</v>
      </c>
      <c r="PEZ27" s="700">
        <f>-IF(PEZ11=1900,0,Capex!PEZ322)</f>
        <v>0</v>
      </c>
      <c r="PFA27" s="700">
        <f>-IF(PFA11=1900,0,Capex!PFA322)</f>
        <v>0</v>
      </c>
      <c r="PFB27" s="700">
        <f>-IF(PFB11=1900,0,Capex!PFB322)</f>
        <v>0</v>
      </c>
      <c r="PFC27" s="700">
        <f>-IF(PFC11=1900,0,Capex!PFC322)</f>
        <v>0</v>
      </c>
      <c r="PFD27" s="700">
        <f>-IF(PFD11=1900,0,Capex!PFD322)</f>
        <v>0</v>
      </c>
      <c r="PFE27" s="700">
        <f>-IF(PFE11=1900,0,Capex!PFE322)</f>
        <v>0</v>
      </c>
      <c r="PFF27" s="700">
        <f>-IF(PFF11=1900,0,Capex!PFF322)</f>
        <v>0</v>
      </c>
      <c r="PFG27" s="700">
        <f>-IF(PFG11=1900,0,Capex!PFG322)</f>
        <v>0</v>
      </c>
      <c r="PFH27" s="700">
        <f>-IF(PFH11=1900,0,Capex!PFH322)</f>
        <v>0</v>
      </c>
      <c r="PFI27" s="700">
        <f>-IF(PFI11=1900,0,Capex!PFI322)</f>
        <v>0</v>
      </c>
      <c r="PFJ27" s="700">
        <f>-IF(PFJ11=1900,0,Capex!PFJ322)</f>
        <v>0</v>
      </c>
      <c r="PFK27" s="700">
        <f>-IF(PFK11=1900,0,Capex!PFK322)</f>
        <v>0</v>
      </c>
      <c r="PFL27" s="700">
        <f>-IF(PFL11=1900,0,Capex!PFL322)</f>
        <v>0</v>
      </c>
      <c r="PFM27" s="700">
        <f>-IF(PFM11=1900,0,Capex!PFM322)</f>
        <v>0</v>
      </c>
      <c r="PFN27" s="700">
        <f>-IF(PFN11=1900,0,Capex!PFN322)</f>
        <v>0</v>
      </c>
      <c r="PFO27" s="700">
        <f>-IF(PFO11=1900,0,Capex!PFO322)</f>
        <v>0</v>
      </c>
      <c r="PFP27" s="700">
        <f>-IF(PFP11=1900,0,Capex!PFP322)</f>
        <v>0</v>
      </c>
      <c r="PFQ27" s="700">
        <f>-IF(PFQ11=1900,0,Capex!PFQ322)</f>
        <v>0</v>
      </c>
      <c r="PFR27" s="700">
        <f>-IF(PFR11=1900,0,Capex!PFR322)</f>
        <v>0</v>
      </c>
      <c r="PFS27" s="700">
        <f>-IF(PFS11=1900,0,Capex!PFS322)</f>
        <v>0</v>
      </c>
      <c r="PFT27" s="700">
        <f>-IF(PFT11=1900,0,Capex!PFT322)</f>
        <v>0</v>
      </c>
      <c r="PFU27" s="700">
        <f>-IF(PFU11=1900,0,Capex!PFU322)</f>
        <v>0</v>
      </c>
      <c r="PFV27" s="700">
        <f>-IF(PFV11=1900,0,Capex!PFV322)</f>
        <v>0</v>
      </c>
      <c r="PFW27" s="700">
        <f>-IF(PFW11=1900,0,Capex!PFW322)</f>
        <v>0</v>
      </c>
      <c r="PFX27" s="700">
        <f>-IF(PFX11=1900,0,Capex!PFX322)</f>
        <v>0</v>
      </c>
      <c r="PFY27" s="700">
        <f>-IF(PFY11=1900,0,Capex!PFY322)</f>
        <v>0</v>
      </c>
      <c r="PFZ27" s="700">
        <f>-IF(PFZ11=1900,0,Capex!PFZ322)</f>
        <v>0</v>
      </c>
      <c r="PGA27" s="700">
        <f>-IF(PGA11=1900,0,Capex!PGA322)</f>
        <v>0</v>
      </c>
      <c r="PGB27" s="700">
        <f>-IF(PGB11=1900,0,Capex!PGB322)</f>
        <v>0</v>
      </c>
      <c r="PGC27" s="700">
        <f>-IF(PGC11=1900,0,Capex!PGC322)</f>
        <v>0</v>
      </c>
      <c r="PGD27" s="700">
        <f>-IF(PGD11=1900,0,Capex!PGD322)</f>
        <v>0</v>
      </c>
      <c r="PGE27" s="700">
        <f>-IF(PGE11=1900,0,Capex!PGE322)</f>
        <v>0</v>
      </c>
      <c r="PGF27" s="700">
        <f>-IF(PGF11=1900,0,Capex!PGF322)</f>
        <v>0</v>
      </c>
      <c r="PGG27" s="700">
        <f>-IF(PGG11=1900,0,Capex!PGG322)</f>
        <v>0</v>
      </c>
      <c r="PGH27" s="700">
        <f>-IF(PGH11=1900,0,Capex!PGH322)</f>
        <v>0</v>
      </c>
      <c r="PGI27" s="700">
        <f>-IF(PGI11=1900,0,Capex!PGI322)</f>
        <v>0</v>
      </c>
      <c r="PGJ27" s="700">
        <f>-IF(PGJ11=1900,0,Capex!PGJ322)</f>
        <v>0</v>
      </c>
      <c r="PGK27" s="700">
        <f>-IF(PGK11=1900,0,Capex!PGK322)</f>
        <v>0</v>
      </c>
      <c r="PGL27" s="700">
        <f>-IF(PGL11=1900,0,Capex!PGL322)</f>
        <v>0</v>
      </c>
      <c r="PGM27" s="700">
        <f>-IF(PGM11=1900,0,Capex!PGM322)</f>
        <v>0</v>
      </c>
      <c r="PGN27" s="700">
        <f>-IF(PGN11=1900,0,Capex!PGN322)</f>
        <v>0</v>
      </c>
      <c r="PGO27" s="700">
        <f>-IF(PGO11=1900,0,Capex!PGO322)</f>
        <v>0</v>
      </c>
      <c r="PGP27" s="700">
        <f>-IF(PGP11=1900,0,Capex!PGP322)</f>
        <v>0</v>
      </c>
      <c r="PGQ27" s="700">
        <f>-IF(PGQ11=1900,0,Capex!PGQ322)</f>
        <v>0</v>
      </c>
      <c r="PGR27" s="700">
        <f>-IF(PGR11=1900,0,Capex!PGR322)</f>
        <v>0</v>
      </c>
      <c r="PGS27" s="700">
        <f>-IF(PGS11=1900,0,Capex!PGS322)</f>
        <v>0</v>
      </c>
      <c r="PGT27" s="700">
        <f>-IF(PGT11=1900,0,Capex!PGT322)</f>
        <v>0</v>
      </c>
      <c r="PGU27" s="700">
        <f>-IF(PGU11=1900,0,Capex!PGU322)</f>
        <v>0</v>
      </c>
      <c r="PGV27" s="700">
        <f>-IF(PGV11=1900,0,Capex!PGV322)</f>
        <v>0</v>
      </c>
      <c r="PGW27" s="700">
        <f>-IF(PGW11=1900,0,Capex!PGW322)</f>
        <v>0</v>
      </c>
      <c r="PGX27" s="700">
        <f>-IF(PGX11=1900,0,Capex!PGX322)</f>
        <v>0</v>
      </c>
      <c r="PGY27" s="700">
        <f>-IF(PGY11=1900,0,Capex!PGY322)</f>
        <v>0</v>
      </c>
      <c r="PGZ27" s="700">
        <f>-IF(PGZ11=1900,0,Capex!PGZ322)</f>
        <v>0</v>
      </c>
      <c r="PHA27" s="700">
        <f>-IF(PHA11=1900,0,Capex!PHA322)</f>
        <v>0</v>
      </c>
      <c r="PHB27" s="700">
        <f>-IF(PHB11=1900,0,Capex!PHB322)</f>
        <v>0</v>
      </c>
      <c r="PHC27" s="700">
        <f>-IF(PHC11=1900,0,Capex!PHC322)</f>
        <v>0</v>
      </c>
      <c r="PHD27" s="700">
        <f>-IF(PHD11=1900,0,Capex!PHD322)</f>
        <v>0</v>
      </c>
      <c r="PHE27" s="700">
        <f>-IF(PHE11=1900,0,Capex!PHE322)</f>
        <v>0</v>
      </c>
      <c r="PHF27" s="700">
        <f>-IF(PHF11=1900,0,Capex!PHF322)</f>
        <v>0</v>
      </c>
      <c r="PHG27" s="700">
        <f>-IF(PHG11=1900,0,Capex!PHG322)</f>
        <v>0</v>
      </c>
      <c r="PHH27" s="700">
        <f>-IF(PHH11=1900,0,Capex!PHH322)</f>
        <v>0</v>
      </c>
      <c r="PHI27" s="700">
        <f>-IF(PHI11=1900,0,Capex!PHI322)</f>
        <v>0</v>
      </c>
      <c r="PHJ27" s="700">
        <f>-IF(PHJ11=1900,0,Capex!PHJ322)</f>
        <v>0</v>
      </c>
      <c r="PHK27" s="700">
        <f>-IF(PHK11=1900,0,Capex!PHK322)</f>
        <v>0</v>
      </c>
      <c r="PHL27" s="700">
        <f>-IF(PHL11=1900,0,Capex!PHL322)</f>
        <v>0</v>
      </c>
      <c r="PHM27" s="700">
        <f>-IF(PHM11=1900,0,Capex!PHM322)</f>
        <v>0</v>
      </c>
      <c r="PHN27" s="700">
        <f>-IF(PHN11=1900,0,Capex!PHN322)</f>
        <v>0</v>
      </c>
      <c r="PHO27" s="700">
        <f>-IF(PHO11=1900,0,Capex!PHO322)</f>
        <v>0</v>
      </c>
      <c r="PHP27" s="700">
        <f>-IF(PHP11=1900,0,Capex!PHP322)</f>
        <v>0</v>
      </c>
      <c r="PHQ27" s="700">
        <f>-IF(PHQ11=1900,0,Capex!PHQ322)</f>
        <v>0</v>
      </c>
      <c r="PHR27" s="700">
        <f>-IF(PHR11=1900,0,Capex!PHR322)</f>
        <v>0</v>
      </c>
      <c r="PHS27" s="700">
        <f>-IF(PHS11=1900,0,Capex!PHS322)</f>
        <v>0</v>
      </c>
      <c r="PHT27" s="700">
        <f>-IF(PHT11=1900,0,Capex!PHT322)</f>
        <v>0</v>
      </c>
      <c r="PHU27" s="700">
        <f>-IF(PHU11=1900,0,Capex!PHU322)</f>
        <v>0</v>
      </c>
      <c r="PHV27" s="700">
        <f>-IF(PHV11=1900,0,Capex!PHV322)</f>
        <v>0</v>
      </c>
      <c r="PHW27" s="700">
        <f>-IF(PHW11=1900,0,Capex!PHW322)</f>
        <v>0</v>
      </c>
      <c r="PHX27" s="700">
        <f>-IF(PHX11=1900,0,Capex!PHX322)</f>
        <v>0</v>
      </c>
      <c r="PHY27" s="700">
        <f>-IF(PHY11=1900,0,Capex!PHY322)</f>
        <v>0</v>
      </c>
      <c r="PHZ27" s="700">
        <f>-IF(PHZ11=1900,0,Capex!PHZ322)</f>
        <v>0</v>
      </c>
      <c r="PIA27" s="700">
        <f>-IF(PIA11=1900,0,Capex!PIA322)</f>
        <v>0</v>
      </c>
      <c r="PIB27" s="700">
        <f>-IF(PIB11=1900,0,Capex!PIB322)</f>
        <v>0</v>
      </c>
      <c r="PIC27" s="700">
        <f>-IF(PIC11=1900,0,Capex!PIC322)</f>
        <v>0</v>
      </c>
      <c r="PID27" s="700">
        <f>-IF(PID11=1900,0,Capex!PID322)</f>
        <v>0</v>
      </c>
      <c r="PIE27" s="700">
        <f>-IF(PIE11=1900,0,Capex!PIE322)</f>
        <v>0</v>
      </c>
      <c r="PIF27" s="700">
        <f>-IF(PIF11=1900,0,Capex!PIF322)</f>
        <v>0</v>
      </c>
      <c r="PIG27" s="700">
        <f>-IF(PIG11=1900,0,Capex!PIG322)</f>
        <v>0</v>
      </c>
      <c r="PIH27" s="700">
        <f>-IF(PIH11=1900,0,Capex!PIH322)</f>
        <v>0</v>
      </c>
      <c r="PII27" s="700">
        <f>-IF(PII11=1900,0,Capex!PII322)</f>
        <v>0</v>
      </c>
      <c r="PIJ27" s="700">
        <f>-IF(PIJ11=1900,0,Capex!PIJ322)</f>
        <v>0</v>
      </c>
      <c r="PIK27" s="700">
        <f>-IF(PIK11=1900,0,Capex!PIK322)</f>
        <v>0</v>
      </c>
      <c r="PIL27" s="700">
        <f>-IF(PIL11=1900,0,Capex!PIL322)</f>
        <v>0</v>
      </c>
      <c r="PIM27" s="700">
        <f>-IF(PIM11=1900,0,Capex!PIM322)</f>
        <v>0</v>
      </c>
      <c r="PIN27" s="700">
        <f>-IF(PIN11=1900,0,Capex!PIN322)</f>
        <v>0</v>
      </c>
      <c r="PIO27" s="700">
        <f>-IF(PIO11=1900,0,Capex!PIO322)</f>
        <v>0</v>
      </c>
      <c r="PIP27" s="700">
        <f>-IF(PIP11=1900,0,Capex!PIP322)</f>
        <v>0</v>
      </c>
      <c r="PIQ27" s="700">
        <f>-IF(PIQ11=1900,0,Capex!PIQ322)</f>
        <v>0</v>
      </c>
      <c r="PIR27" s="700">
        <f>-IF(PIR11=1900,0,Capex!PIR322)</f>
        <v>0</v>
      </c>
      <c r="PIS27" s="700">
        <f>-IF(PIS11=1900,0,Capex!PIS322)</f>
        <v>0</v>
      </c>
      <c r="PIT27" s="700">
        <f>-IF(PIT11=1900,0,Capex!PIT322)</f>
        <v>0</v>
      </c>
      <c r="PIU27" s="700">
        <f>-IF(PIU11=1900,0,Capex!PIU322)</f>
        <v>0</v>
      </c>
      <c r="PIV27" s="700">
        <f>-IF(PIV11=1900,0,Capex!PIV322)</f>
        <v>0</v>
      </c>
      <c r="PIW27" s="700">
        <f>-IF(PIW11=1900,0,Capex!PIW322)</f>
        <v>0</v>
      </c>
      <c r="PIX27" s="700">
        <f>-IF(PIX11=1900,0,Capex!PIX322)</f>
        <v>0</v>
      </c>
      <c r="PIY27" s="700">
        <f>-IF(PIY11=1900,0,Capex!PIY322)</f>
        <v>0</v>
      </c>
      <c r="PIZ27" s="700">
        <f>-IF(PIZ11=1900,0,Capex!PIZ322)</f>
        <v>0</v>
      </c>
      <c r="PJA27" s="700">
        <f>-IF(PJA11=1900,0,Capex!PJA322)</f>
        <v>0</v>
      </c>
      <c r="PJB27" s="700">
        <f>-IF(PJB11=1900,0,Capex!PJB322)</f>
        <v>0</v>
      </c>
      <c r="PJC27" s="700">
        <f>-IF(PJC11=1900,0,Capex!PJC322)</f>
        <v>0</v>
      </c>
      <c r="PJD27" s="700">
        <f>-IF(PJD11=1900,0,Capex!PJD322)</f>
        <v>0</v>
      </c>
      <c r="PJE27" s="700">
        <f>-IF(PJE11=1900,0,Capex!PJE322)</f>
        <v>0</v>
      </c>
      <c r="PJF27" s="700">
        <f>-IF(PJF11=1900,0,Capex!PJF322)</f>
        <v>0</v>
      </c>
      <c r="PJG27" s="700">
        <f>-IF(PJG11=1900,0,Capex!PJG322)</f>
        <v>0</v>
      </c>
      <c r="PJH27" s="700">
        <f>-IF(PJH11=1900,0,Capex!PJH322)</f>
        <v>0</v>
      </c>
      <c r="PJI27" s="700">
        <f>-IF(PJI11=1900,0,Capex!PJI322)</f>
        <v>0</v>
      </c>
      <c r="PJJ27" s="700">
        <f>-IF(PJJ11=1900,0,Capex!PJJ322)</f>
        <v>0</v>
      </c>
      <c r="PJK27" s="700">
        <f>-IF(PJK11=1900,0,Capex!PJK322)</f>
        <v>0</v>
      </c>
      <c r="PJL27" s="700">
        <f>-IF(PJL11=1900,0,Capex!PJL322)</f>
        <v>0</v>
      </c>
      <c r="PJM27" s="700">
        <f>-IF(PJM11=1900,0,Capex!PJM322)</f>
        <v>0</v>
      </c>
      <c r="PJN27" s="700">
        <f>-IF(PJN11=1900,0,Capex!PJN322)</f>
        <v>0</v>
      </c>
      <c r="PJO27" s="700">
        <f>-IF(PJO11=1900,0,Capex!PJO322)</f>
        <v>0</v>
      </c>
      <c r="PJP27" s="700">
        <f>-IF(PJP11=1900,0,Capex!PJP322)</f>
        <v>0</v>
      </c>
      <c r="PJQ27" s="700">
        <f>-IF(PJQ11=1900,0,Capex!PJQ322)</f>
        <v>0</v>
      </c>
      <c r="PJR27" s="700">
        <f>-IF(PJR11=1900,0,Capex!PJR322)</f>
        <v>0</v>
      </c>
      <c r="PJS27" s="700">
        <f>-IF(PJS11=1900,0,Capex!PJS322)</f>
        <v>0</v>
      </c>
      <c r="PJT27" s="700">
        <f>-IF(PJT11=1900,0,Capex!PJT322)</f>
        <v>0</v>
      </c>
      <c r="PJU27" s="700">
        <f>-IF(PJU11=1900,0,Capex!PJU322)</f>
        <v>0</v>
      </c>
      <c r="PJV27" s="700">
        <f>-IF(PJV11=1900,0,Capex!PJV322)</f>
        <v>0</v>
      </c>
      <c r="PJW27" s="700">
        <f>-IF(PJW11=1900,0,Capex!PJW322)</f>
        <v>0</v>
      </c>
      <c r="PJX27" s="700">
        <f>-IF(PJX11=1900,0,Capex!PJX322)</f>
        <v>0</v>
      </c>
      <c r="PJY27" s="700">
        <f>-IF(PJY11=1900,0,Capex!PJY322)</f>
        <v>0</v>
      </c>
      <c r="PJZ27" s="700">
        <f>-IF(PJZ11=1900,0,Capex!PJZ322)</f>
        <v>0</v>
      </c>
      <c r="PKA27" s="700">
        <f>-IF(PKA11=1900,0,Capex!PKA322)</f>
        <v>0</v>
      </c>
      <c r="PKB27" s="700">
        <f>-IF(PKB11=1900,0,Capex!PKB322)</f>
        <v>0</v>
      </c>
      <c r="PKC27" s="700">
        <f>-IF(PKC11=1900,0,Capex!PKC322)</f>
        <v>0</v>
      </c>
      <c r="PKD27" s="700">
        <f>-IF(PKD11=1900,0,Capex!PKD322)</f>
        <v>0</v>
      </c>
      <c r="PKE27" s="700">
        <f>-IF(PKE11=1900,0,Capex!PKE322)</f>
        <v>0</v>
      </c>
      <c r="PKF27" s="700">
        <f>-IF(PKF11=1900,0,Capex!PKF322)</f>
        <v>0</v>
      </c>
      <c r="PKG27" s="700">
        <f>-IF(PKG11=1900,0,Capex!PKG322)</f>
        <v>0</v>
      </c>
      <c r="PKH27" s="700">
        <f>-IF(PKH11=1900,0,Capex!PKH322)</f>
        <v>0</v>
      </c>
      <c r="PKI27" s="700">
        <f>-IF(PKI11=1900,0,Capex!PKI322)</f>
        <v>0</v>
      </c>
      <c r="PKJ27" s="700">
        <f>-IF(PKJ11=1900,0,Capex!PKJ322)</f>
        <v>0</v>
      </c>
      <c r="PKK27" s="700">
        <f>-IF(PKK11=1900,0,Capex!PKK322)</f>
        <v>0</v>
      </c>
      <c r="PKL27" s="700">
        <f>-IF(PKL11=1900,0,Capex!PKL322)</f>
        <v>0</v>
      </c>
      <c r="PKM27" s="700">
        <f>-IF(PKM11=1900,0,Capex!PKM322)</f>
        <v>0</v>
      </c>
      <c r="PKN27" s="700">
        <f>-IF(PKN11=1900,0,Capex!PKN322)</f>
        <v>0</v>
      </c>
      <c r="PKO27" s="700">
        <f>-IF(PKO11=1900,0,Capex!PKO322)</f>
        <v>0</v>
      </c>
      <c r="PKP27" s="700">
        <f>-IF(PKP11=1900,0,Capex!PKP322)</f>
        <v>0</v>
      </c>
      <c r="PKQ27" s="700">
        <f>-IF(PKQ11=1900,0,Capex!PKQ322)</f>
        <v>0</v>
      </c>
      <c r="PKR27" s="700">
        <f>-IF(PKR11=1900,0,Capex!PKR322)</f>
        <v>0</v>
      </c>
      <c r="PKS27" s="700">
        <f>-IF(PKS11=1900,0,Capex!PKS322)</f>
        <v>0</v>
      </c>
      <c r="PKT27" s="700">
        <f>-IF(PKT11=1900,0,Capex!PKT322)</f>
        <v>0</v>
      </c>
      <c r="PKU27" s="700">
        <f>-IF(PKU11=1900,0,Capex!PKU322)</f>
        <v>0</v>
      </c>
      <c r="PKV27" s="700">
        <f>-IF(PKV11=1900,0,Capex!PKV322)</f>
        <v>0</v>
      </c>
      <c r="PKW27" s="700">
        <f>-IF(PKW11=1900,0,Capex!PKW322)</f>
        <v>0</v>
      </c>
      <c r="PKX27" s="700">
        <f>-IF(PKX11=1900,0,Capex!PKX322)</f>
        <v>0</v>
      </c>
      <c r="PKY27" s="700">
        <f>-IF(PKY11=1900,0,Capex!PKY322)</f>
        <v>0</v>
      </c>
      <c r="PKZ27" s="700">
        <f>-IF(PKZ11=1900,0,Capex!PKZ322)</f>
        <v>0</v>
      </c>
      <c r="PLA27" s="700">
        <f>-IF(PLA11=1900,0,Capex!PLA322)</f>
        <v>0</v>
      </c>
      <c r="PLB27" s="700">
        <f>-IF(PLB11=1900,0,Capex!PLB322)</f>
        <v>0</v>
      </c>
      <c r="PLC27" s="700">
        <f>-IF(PLC11=1900,0,Capex!PLC322)</f>
        <v>0</v>
      </c>
      <c r="PLD27" s="700">
        <f>-IF(PLD11=1900,0,Capex!PLD322)</f>
        <v>0</v>
      </c>
      <c r="PLE27" s="700">
        <f>-IF(PLE11=1900,0,Capex!PLE322)</f>
        <v>0</v>
      </c>
      <c r="PLF27" s="700">
        <f>-IF(PLF11=1900,0,Capex!PLF322)</f>
        <v>0</v>
      </c>
      <c r="PLG27" s="700">
        <f>-IF(PLG11=1900,0,Capex!PLG322)</f>
        <v>0</v>
      </c>
      <c r="PLH27" s="700">
        <f>-IF(PLH11=1900,0,Capex!PLH322)</f>
        <v>0</v>
      </c>
      <c r="PLI27" s="700">
        <f>-IF(PLI11=1900,0,Capex!PLI322)</f>
        <v>0</v>
      </c>
      <c r="PLJ27" s="700">
        <f>-IF(PLJ11=1900,0,Capex!PLJ322)</f>
        <v>0</v>
      </c>
      <c r="PLK27" s="700">
        <f>-IF(PLK11=1900,0,Capex!PLK322)</f>
        <v>0</v>
      </c>
      <c r="PLL27" s="700">
        <f>-IF(PLL11=1900,0,Capex!PLL322)</f>
        <v>0</v>
      </c>
      <c r="PLM27" s="700">
        <f>-IF(PLM11=1900,0,Capex!PLM322)</f>
        <v>0</v>
      </c>
      <c r="PLN27" s="700">
        <f>-IF(PLN11=1900,0,Capex!PLN322)</f>
        <v>0</v>
      </c>
      <c r="PLO27" s="700">
        <f>-IF(PLO11=1900,0,Capex!PLO322)</f>
        <v>0</v>
      </c>
      <c r="PLP27" s="700">
        <f>-IF(PLP11=1900,0,Capex!PLP322)</f>
        <v>0</v>
      </c>
      <c r="PLQ27" s="700">
        <f>-IF(PLQ11=1900,0,Capex!PLQ322)</f>
        <v>0</v>
      </c>
      <c r="PLR27" s="700">
        <f>-IF(PLR11=1900,0,Capex!PLR322)</f>
        <v>0</v>
      </c>
      <c r="PLS27" s="700">
        <f>-IF(PLS11=1900,0,Capex!PLS322)</f>
        <v>0</v>
      </c>
      <c r="PLT27" s="700">
        <f>-IF(PLT11=1900,0,Capex!PLT322)</f>
        <v>0</v>
      </c>
      <c r="PLU27" s="700">
        <f>-IF(PLU11=1900,0,Capex!PLU322)</f>
        <v>0</v>
      </c>
      <c r="PLV27" s="700">
        <f>-IF(PLV11=1900,0,Capex!PLV322)</f>
        <v>0</v>
      </c>
      <c r="PLW27" s="700">
        <f>-IF(PLW11=1900,0,Capex!PLW322)</f>
        <v>0</v>
      </c>
      <c r="PLX27" s="700">
        <f>-IF(PLX11=1900,0,Capex!PLX322)</f>
        <v>0</v>
      </c>
      <c r="PLY27" s="700">
        <f>-IF(PLY11=1900,0,Capex!PLY322)</f>
        <v>0</v>
      </c>
      <c r="PLZ27" s="700">
        <f>-IF(PLZ11=1900,0,Capex!PLZ322)</f>
        <v>0</v>
      </c>
      <c r="PMA27" s="700">
        <f>-IF(PMA11=1900,0,Capex!PMA322)</f>
        <v>0</v>
      </c>
      <c r="PMB27" s="700">
        <f>-IF(PMB11=1900,0,Capex!PMB322)</f>
        <v>0</v>
      </c>
      <c r="PMC27" s="700">
        <f>-IF(PMC11=1900,0,Capex!PMC322)</f>
        <v>0</v>
      </c>
      <c r="PMD27" s="700">
        <f>-IF(PMD11=1900,0,Capex!PMD322)</f>
        <v>0</v>
      </c>
      <c r="PME27" s="700">
        <f>-IF(PME11=1900,0,Capex!PME322)</f>
        <v>0</v>
      </c>
      <c r="PMF27" s="700">
        <f>-IF(PMF11=1900,0,Capex!PMF322)</f>
        <v>0</v>
      </c>
      <c r="PMG27" s="700">
        <f>-IF(PMG11=1900,0,Capex!PMG322)</f>
        <v>0</v>
      </c>
      <c r="PMH27" s="700">
        <f>-IF(PMH11=1900,0,Capex!PMH322)</f>
        <v>0</v>
      </c>
      <c r="PMI27" s="700">
        <f>-IF(PMI11=1900,0,Capex!PMI322)</f>
        <v>0</v>
      </c>
      <c r="PMJ27" s="700">
        <f>-IF(PMJ11=1900,0,Capex!PMJ322)</f>
        <v>0</v>
      </c>
      <c r="PMK27" s="700">
        <f>-IF(PMK11=1900,0,Capex!PMK322)</f>
        <v>0</v>
      </c>
      <c r="PML27" s="700">
        <f>-IF(PML11=1900,0,Capex!PML322)</f>
        <v>0</v>
      </c>
      <c r="PMM27" s="700">
        <f>-IF(PMM11=1900,0,Capex!PMM322)</f>
        <v>0</v>
      </c>
      <c r="PMN27" s="700">
        <f>-IF(PMN11=1900,0,Capex!PMN322)</f>
        <v>0</v>
      </c>
      <c r="PMO27" s="700">
        <f>-IF(PMO11=1900,0,Capex!PMO322)</f>
        <v>0</v>
      </c>
      <c r="PMP27" s="700">
        <f>-IF(PMP11=1900,0,Capex!PMP322)</f>
        <v>0</v>
      </c>
      <c r="PMQ27" s="700">
        <f>-IF(PMQ11=1900,0,Capex!PMQ322)</f>
        <v>0</v>
      </c>
      <c r="PMR27" s="700">
        <f>-IF(PMR11=1900,0,Capex!PMR322)</f>
        <v>0</v>
      </c>
      <c r="PMS27" s="700">
        <f>-IF(PMS11=1900,0,Capex!PMS322)</f>
        <v>0</v>
      </c>
      <c r="PMT27" s="700">
        <f>-IF(PMT11=1900,0,Capex!PMT322)</f>
        <v>0</v>
      </c>
      <c r="PMU27" s="700">
        <f>-IF(PMU11=1900,0,Capex!PMU322)</f>
        <v>0</v>
      </c>
      <c r="PMV27" s="700">
        <f>-IF(PMV11=1900,0,Capex!PMV322)</f>
        <v>0</v>
      </c>
      <c r="PMW27" s="700">
        <f>-IF(PMW11=1900,0,Capex!PMW322)</f>
        <v>0</v>
      </c>
      <c r="PMX27" s="700">
        <f>-IF(PMX11=1900,0,Capex!PMX322)</f>
        <v>0</v>
      </c>
      <c r="PMY27" s="700">
        <f>-IF(PMY11=1900,0,Capex!PMY322)</f>
        <v>0</v>
      </c>
      <c r="PMZ27" s="700">
        <f>-IF(PMZ11=1900,0,Capex!PMZ322)</f>
        <v>0</v>
      </c>
      <c r="PNA27" s="700">
        <f>-IF(PNA11=1900,0,Capex!PNA322)</f>
        <v>0</v>
      </c>
      <c r="PNB27" s="700">
        <f>-IF(PNB11=1900,0,Capex!PNB322)</f>
        <v>0</v>
      </c>
      <c r="PNC27" s="700">
        <f>-IF(PNC11=1900,0,Capex!PNC322)</f>
        <v>0</v>
      </c>
      <c r="PND27" s="700">
        <f>-IF(PND11=1900,0,Capex!PND322)</f>
        <v>0</v>
      </c>
      <c r="PNE27" s="700">
        <f>-IF(PNE11=1900,0,Capex!PNE322)</f>
        <v>0</v>
      </c>
      <c r="PNF27" s="700">
        <f>-IF(PNF11=1900,0,Capex!PNF322)</f>
        <v>0</v>
      </c>
      <c r="PNG27" s="700">
        <f>-IF(PNG11=1900,0,Capex!PNG322)</f>
        <v>0</v>
      </c>
      <c r="PNH27" s="700">
        <f>-IF(PNH11=1900,0,Capex!PNH322)</f>
        <v>0</v>
      </c>
      <c r="PNI27" s="700">
        <f>-IF(PNI11=1900,0,Capex!PNI322)</f>
        <v>0</v>
      </c>
      <c r="PNJ27" s="700">
        <f>-IF(PNJ11=1900,0,Capex!PNJ322)</f>
        <v>0</v>
      </c>
      <c r="PNK27" s="700">
        <f>-IF(PNK11=1900,0,Capex!PNK322)</f>
        <v>0</v>
      </c>
      <c r="PNL27" s="700">
        <f>-IF(PNL11=1900,0,Capex!PNL322)</f>
        <v>0</v>
      </c>
      <c r="PNM27" s="700">
        <f>-IF(PNM11=1900,0,Capex!PNM322)</f>
        <v>0</v>
      </c>
      <c r="PNN27" s="700">
        <f>-IF(PNN11=1900,0,Capex!PNN322)</f>
        <v>0</v>
      </c>
      <c r="PNO27" s="700">
        <f>-IF(PNO11=1900,0,Capex!PNO322)</f>
        <v>0</v>
      </c>
      <c r="PNP27" s="700">
        <f>-IF(PNP11=1900,0,Capex!PNP322)</f>
        <v>0</v>
      </c>
      <c r="PNQ27" s="700">
        <f>-IF(PNQ11=1900,0,Capex!PNQ322)</f>
        <v>0</v>
      </c>
      <c r="PNR27" s="700">
        <f>-IF(PNR11=1900,0,Capex!PNR322)</f>
        <v>0</v>
      </c>
      <c r="PNS27" s="700">
        <f>-IF(PNS11=1900,0,Capex!PNS322)</f>
        <v>0</v>
      </c>
      <c r="PNT27" s="700">
        <f>-IF(PNT11=1900,0,Capex!PNT322)</f>
        <v>0</v>
      </c>
      <c r="PNU27" s="700">
        <f>-IF(PNU11=1900,0,Capex!PNU322)</f>
        <v>0</v>
      </c>
      <c r="PNV27" s="700">
        <f>-IF(PNV11=1900,0,Capex!PNV322)</f>
        <v>0</v>
      </c>
      <c r="PNW27" s="700">
        <f>-IF(PNW11=1900,0,Capex!PNW322)</f>
        <v>0</v>
      </c>
      <c r="PNX27" s="700">
        <f>-IF(PNX11=1900,0,Capex!PNX322)</f>
        <v>0</v>
      </c>
      <c r="PNY27" s="700">
        <f>-IF(PNY11=1900,0,Capex!PNY322)</f>
        <v>0</v>
      </c>
      <c r="PNZ27" s="700">
        <f>-IF(PNZ11=1900,0,Capex!PNZ322)</f>
        <v>0</v>
      </c>
      <c r="POA27" s="700">
        <f>-IF(POA11=1900,0,Capex!POA322)</f>
        <v>0</v>
      </c>
      <c r="POB27" s="700">
        <f>-IF(POB11=1900,0,Capex!POB322)</f>
        <v>0</v>
      </c>
      <c r="POC27" s="700">
        <f>-IF(POC11=1900,0,Capex!POC322)</f>
        <v>0</v>
      </c>
      <c r="POD27" s="700">
        <f>-IF(POD11=1900,0,Capex!POD322)</f>
        <v>0</v>
      </c>
      <c r="POE27" s="700">
        <f>-IF(POE11=1900,0,Capex!POE322)</f>
        <v>0</v>
      </c>
      <c r="POF27" s="700">
        <f>-IF(POF11=1900,0,Capex!POF322)</f>
        <v>0</v>
      </c>
      <c r="POG27" s="700">
        <f>-IF(POG11=1900,0,Capex!POG322)</f>
        <v>0</v>
      </c>
      <c r="POH27" s="700">
        <f>-IF(POH11=1900,0,Capex!POH322)</f>
        <v>0</v>
      </c>
      <c r="POI27" s="700">
        <f>-IF(POI11=1900,0,Capex!POI322)</f>
        <v>0</v>
      </c>
      <c r="POJ27" s="700">
        <f>-IF(POJ11=1900,0,Capex!POJ322)</f>
        <v>0</v>
      </c>
      <c r="POK27" s="700">
        <f>-IF(POK11=1900,0,Capex!POK322)</f>
        <v>0</v>
      </c>
      <c r="POL27" s="700">
        <f>-IF(POL11=1900,0,Capex!POL322)</f>
        <v>0</v>
      </c>
      <c r="POM27" s="700">
        <f>-IF(POM11=1900,0,Capex!POM322)</f>
        <v>0</v>
      </c>
      <c r="PON27" s="700">
        <f>-IF(PON11=1900,0,Capex!PON322)</f>
        <v>0</v>
      </c>
      <c r="POO27" s="700">
        <f>-IF(POO11=1900,0,Capex!POO322)</f>
        <v>0</v>
      </c>
      <c r="POP27" s="700">
        <f>-IF(POP11=1900,0,Capex!POP322)</f>
        <v>0</v>
      </c>
      <c r="POQ27" s="700">
        <f>-IF(POQ11=1900,0,Capex!POQ322)</f>
        <v>0</v>
      </c>
      <c r="POR27" s="700">
        <f>-IF(POR11=1900,0,Capex!POR322)</f>
        <v>0</v>
      </c>
      <c r="POS27" s="700">
        <f>-IF(POS11=1900,0,Capex!POS322)</f>
        <v>0</v>
      </c>
      <c r="POT27" s="700">
        <f>-IF(POT11=1900,0,Capex!POT322)</f>
        <v>0</v>
      </c>
      <c r="POU27" s="700">
        <f>-IF(POU11=1900,0,Capex!POU322)</f>
        <v>0</v>
      </c>
      <c r="POV27" s="700">
        <f>-IF(POV11=1900,0,Capex!POV322)</f>
        <v>0</v>
      </c>
      <c r="POW27" s="700">
        <f>-IF(POW11=1900,0,Capex!POW322)</f>
        <v>0</v>
      </c>
      <c r="POX27" s="700">
        <f>-IF(POX11=1900,0,Capex!POX322)</f>
        <v>0</v>
      </c>
      <c r="POY27" s="700">
        <f>-IF(POY11=1900,0,Capex!POY322)</f>
        <v>0</v>
      </c>
      <c r="POZ27" s="700">
        <f>-IF(POZ11=1900,0,Capex!POZ322)</f>
        <v>0</v>
      </c>
      <c r="PPA27" s="700">
        <f>-IF(PPA11=1900,0,Capex!PPA322)</f>
        <v>0</v>
      </c>
      <c r="PPB27" s="700">
        <f>-IF(PPB11=1900,0,Capex!PPB322)</f>
        <v>0</v>
      </c>
      <c r="PPC27" s="700">
        <f>-IF(PPC11=1900,0,Capex!PPC322)</f>
        <v>0</v>
      </c>
      <c r="PPD27" s="700">
        <f>-IF(PPD11=1900,0,Capex!PPD322)</f>
        <v>0</v>
      </c>
      <c r="PPE27" s="700">
        <f>-IF(PPE11=1900,0,Capex!PPE322)</f>
        <v>0</v>
      </c>
      <c r="PPF27" s="700">
        <f>-IF(PPF11=1900,0,Capex!PPF322)</f>
        <v>0</v>
      </c>
      <c r="PPG27" s="700">
        <f>-IF(PPG11=1900,0,Capex!PPG322)</f>
        <v>0</v>
      </c>
      <c r="PPH27" s="700">
        <f>-IF(PPH11=1900,0,Capex!PPH322)</f>
        <v>0</v>
      </c>
      <c r="PPI27" s="700">
        <f>-IF(PPI11=1900,0,Capex!PPI322)</f>
        <v>0</v>
      </c>
      <c r="PPJ27" s="700">
        <f>-IF(PPJ11=1900,0,Capex!PPJ322)</f>
        <v>0</v>
      </c>
      <c r="PPK27" s="700">
        <f>-IF(PPK11=1900,0,Capex!PPK322)</f>
        <v>0</v>
      </c>
      <c r="PPL27" s="700">
        <f>-IF(PPL11=1900,0,Capex!PPL322)</f>
        <v>0</v>
      </c>
      <c r="PPM27" s="700">
        <f>-IF(PPM11=1900,0,Capex!PPM322)</f>
        <v>0</v>
      </c>
      <c r="PPN27" s="700">
        <f>-IF(PPN11=1900,0,Capex!PPN322)</f>
        <v>0</v>
      </c>
      <c r="PPO27" s="700">
        <f>-IF(PPO11=1900,0,Capex!PPO322)</f>
        <v>0</v>
      </c>
      <c r="PPP27" s="700">
        <f>-IF(PPP11=1900,0,Capex!PPP322)</f>
        <v>0</v>
      </c>
      <c r="PPQ27" s="700">
        <f>-IF(PPQ11=1900,0,Capex!PPQ322)</f>
        <v>0</v>
      </c>
      <c r="PPR27" s="700">
        <f>-IF(PPR11=1900,0,Capex!PPR322)</f>
        <v>0</v>
      </c>
      <c r="PPS27" s="700">
        <f>-IF(PPS11=1900,0,Capex!PPS322)</f>
        <v>0</v>
      </c>
      <c r="PPT27" s="700">
        <f>-IF(PPT11=1900,0,Capex!PPT322)</f>
        <v>0</v>
      </c>
      <c r="PPU27" s="700">
        <f>-IF(PPU11=1900,0,Capex!PPU322)</f>
        <v>0</v>
      </c>
      <c r="PPV27" s="700">
        <f>-IF(PPV11=1900,0,Capex!PPV322)</f>
        <v>0</v>
      </c>
      <c r="PPW27" s="700">
        <f>-IF(PPW11=1900,0,Capex!PPW322)</f>
        <v>0</v>
      </c>
      <c r="PPX27" s="700">
        <f>-IF(PPX11=1900,0,Capex!PPX322)</f>
        <v>0</v>
      </c>
      <c r="PPY27" s="700">
        <f>-IF(PPY11=1900,0,Capex!PPY322)</f>
        <v>0</v>
      </c>
      <c r="PPZ27" s="700">
        <f>-IF(PPZ11=1900,0,Capex!PPZ322)</f>
        <v>0</v>
      </c>
      <c r="PQA27" s="700">
        <f>-IF(PQA11=1900,0,Capex!PQA322)</f>
        <v>0</v>
      </c>
      <c r="PQB27" s="700">
        <f>-IF(PQB11=1900,0,Capex!PQB322)</f>
        <v>0</v>
      </c>
      <c r="PQC27" s="700">
        <f>-IF(PQC11=1900,0,Capex!PQC322)</f>
        <v>0</v>
      </c>
      <c r="PQD27" s="700">
        <f>-IF(PQD11=1900,0,Capex!PQD322)</f>
        <v>0</v>
      </c>
      <c r="PQE27" s="700">
        <f>-IF(PQE11=1900,0,Capex!PQE322)</f>
        <v>0</v>
      </c>
      <c r="PQF27" s="700">
        <f>-IF(PQF11=1900,0,Capex!PQF322)</f>
        <v>0</v>
      </c>
      <c r="PQG27" s="700">
        <f>-IF(PQG11=1900,0,Capex!PQG322)</f>
        <v>0</v>
      </c>
      <c r="PQH27" s="700">
        <f>-IF(PQH11=1900,0,Capex!PQH322)</f>
        <v>0</v>
      </c>
      <c r="PQI27" s="700">
        <f>-IF(PQI11=1900,0,Capex!PQI322)</f>
        <v>0</v>
      </c>
      <c r="PQJ27" s="700">
        <f>-IF(PQJ11=1900,0,Capex!PQJ322)</f>
        <v>0</v>
      </c>
      <c r="PQK27" s="700">
        <f>-IF(PQK11=1900,0,Capex!PQK322)</f>
        <v>0</v>
      </c>
      <c r="PQL27" s="700">
        <f>-IF(PQL11=1900,0,Capex!PQL322)</f>
        <v>0</v>
      </c>
      <c r="PQM27" s="700">
        <f>-IF(PQM11=1900,0,Capex!PQM322)</f>
        <v>0</v>
      </c>
      <c r="PQN27" s="700">
        <f>-IF(PQN11=1900,0,Capex!PQN322)</f>
        <v>0</v>
      </c>
      <c r="PQO27" s="700">
        <f>-IF(PQO11=1900,0,Capex!PQO322)</f>
        <v>0</v>
      </c>
      <c r="PQP27" s="700">
        <f>-IF(PQP11=1900,0,Capex!PQP322)</f>
        <v>0</v>
      </c>
      <c r="PQQ27" s="700">
        <f>-IF(PQQ11=1900,0,Capex!PQQ322)</f>
        <v>0</v>
      </c>
      <c r="PQR27" s="700">
        <f>-IF(PQR11=1900,0,Capex!PQR322)</f>
        <v>0</v>
      </c>
      <c r="PQS27" s="700">
        <f>-IF(PQS11=1900,0,Capex!PQS322)</f>
        <v>0</v>
      </c>
      <c r="PQT27" s="700">
        <f>-IF(PQT11=1900,0,Capex!PQT322)</f>
        <v>0</v>
      </c>
      <c r="PQU27" s="700">
        <f>-IF(PQU11=1900,0,Capex!PQU322)</f>
        <v>0</v>
      </c>
      <c r="PQV27" s="700">
        <f>-IF(PQV11=1900,0,Capex!PQV322)</f>
        <v>0</v>
      </c>
      <c r="PQW27" s="700">
        <f>-IF(PQW11=1900,0,Capex!PQW322)</f>
        <v>0</v>
      </c>
      <c r="PQX27" s="700">
        <f>-IF(PQX11=1900,0,Capex!PQX322)</f>
        <v>0</v>
      </c>
      <c r="PQY27" s="700">
        <f>-IF(PQY11=1900,0,Capex!PQY322)</f>
        <v>0</v>
      </c>
      <c r="PQZ27" s="700">
        <f>-IF(PQZ11=1900,0,Capex!PQZ322)</f>
        <v>0</v>
      </c>
      <c r="PRA27" s="700">
        <f>-IF(PRA11=1900,0,Capex!PRA322)</f>
        <v>0</v>
      </c>
      <c r="PRB27" s="700">
        <f>-IF(PRB11=1900,0,Capex!PRB322)</f>
        <v>0</v>
      </c>
      <c r="PRC27" s="700">
        <f>-IF(PRC11=1900,0,Capex!PRC322)</f>
        <v>0</v>
      </c>
      <c r="PRD27" s="700">
        <f>-IF(PRD11=1900,0,Capex!PRD322)</f>
        <v>0</v>
      </c>
      <c r="PRE27" s="700">
        <f>-IF(PRE11=1900,0,Capex!PRE322)</f>
        <v>0</v>
      </c>
      <c r="PRF27" s="700">
        <f>-IF(PRF11=1900,0,Capex!PRF322)</f>
        <v>0</v>
      </c>
      <c r="PRG27" s="700">
        <f>-IF(PRG11=1900,0,Capex!PRG322)</f>
        <v>0</v>
      </c>
      <c r="PRH27" s="700">
        <f>-IF(PRH11=1900,0,Capex!PRH322)</f>
        <v>0</v>
      </c>
      <c r="PRI27" s="700">
        <f>-IF(PRI11=1900,0,Capex!PRI322)</f>
        <v>0</v>
      </c>
      <c r="PRJ27" s="700">
        <f>-IF(PRJ11=1900,0,Capex!PRJ322)</f>
        <v>0</v>
      </c>
      <c r="PRK27" s="700">
        <f>-IF(PRK11=1900,0,Capex!PRK322)</f>
        <v>0</v>
      </c>
      <c r="PRL27" s="700">
        <f>-IF(PRL11=1900,0,Capex!PRL322)</f>
        <v>0</v>
      </c>
      <c r="PRM27" s="700">
        <f>-IF(PRM11=1900,0,Capex!PRM322)</f>
        <v>0</v>
      </c>
      <c r="PRN27" s="700">
        <f>-IF(PRN11=1900,0,Capex!PRN322)</f>
        <v>0</v>
      </c>
      <c r="PRO27" s="700">
        <f>-IF(PRO11=1900,0,Capex!PRO322)</f>
        <v>0</v>
      </c>
      <c r="PRP27" s="700">
        <f>-IF(PRP11=1900,0,Capex!PRP322)</f>
        <v>0</v>
      </c>
      <c r="PRQ27" s="700">
        <f>-IF(PRQ11=1900,0,Capex!PRQ322)</f>
        <v>0</v>
      </c>
      <c r="PRR27" s="700">
        <f>-IF(PRR11=1900,0,Capex!PRR322)</f>
        <v>0</v>
      </c>
      <c r="PRS27" s="700">
        <f>-IF(PRS11=1900,0,Capex!PRS322)</f>
        <v>0</v>
      </c>
      <c r="PRT27" s="700">
        <f>-IF(PRT11=1900,0,Capex!PRT322)</f>
        <v>0</v>
      </c>
      <c r="PRU27" s="700">
        <f>-IF(PRU11=1900,0,Capex!PRU322)</f>
        <v>0</v>
      </c>
      <c r="PRV27" s="700">
        <f>-IF(PRV11=1900,0,Capex!PRV322)</f>
        <v>0</v>
      </c>
      <c r="PRW27" s="700">
        <f>-IF(PRW11=1900,0,Capex!PRW322)</f>
        <v>0</v>
      </c>
      <c r="PRX27" s="700">
        <f>-IF(PRX11=1900,0,Capex!PRX322)</f>
        <v>0</v>
      </c>
      <c r="PRY27" s="700">
        <f>-IF(PRY11=1900,0,Capex!PRY322)</f>
        <v>0</v>
      </c>
      <c r="PRZ27" s="700">
        <f>-IF(PRZ11=1900,0,Capex!PRZ322)</f>
        <v>0</v>
      </c>
      <c r="PSA27" s="700">
        <f>-IF(PSA11=1900,0,Capex!PSA322)</f>
        <v>0</v>
      </c>
      <c r="PSB27" s="700">
        <f>-IF(PSB11=1900,0,Capex!PSB322)</f>
        <v>0</v>
      </c>
      <c r="PSC27" s="700">
        <f>-IF(PSC11=1900,0,Capex!PSC322)</f>
        <v>0</v>
      </c>
      <c r="PSD27" s="700">
        <f>-IF(PSD11=1900,0,Capex!PSD322)</f>
        <v>0</v>
      </c>
      <c r="PSE27" s="700">
        <f>-IF(PSE11=1900,0,Capex!PSE322)</f>
        <v>0</v>
      </c>
      <c r="PSF27" s="700">
        <f>-IF(PSF11=1900,0,Capex!PSF322)</f>
        <v>0</v>
      </c>
      <c r="PSG27" s="700">
        <f>-IF(PSG11=1900,0,Capex!PSG322)</f>
        <v>0</v>
      </c>
      <c r="PSH27" s="700">
        <f>-IF(PSH11=1900,0,Capex!PSH322)</f>
        <v>0</v>
      </c>
      <c r="PSI27" s="700">
        <f>-IF(PSI11=1900,0,Capex!PSI322)</f>
        <v>0</v>
      </c>
      <c r="PSJ27" s="700">
        <f>-IF(PSJ11=1900,0,Capex!PSJ322)</f>
        <v>0</v>
      </c>
      <c r="PSK27" s="700">
        <f>-IF(PSK11=1900,0,Capex!PSK322)</f>
        <v>0</v>
      </c>
      <c r="PSL27" s="700">
        <f>-IF(PSL11=1900,0,Capex!PSL322)</f>
        <v>0</v>
      </c>
      <c r="PSM27" s="700">
        <f>-IF(PSM11=1900,0,Capex!PSM322)</f>
        <v>0</v>
      </c>
      <c r="PSN27" s="700">
        <f>-IF(PSN11=1900,0,Capex!PSN322)</f>
        <v>0</v>
      </c>
      <c r="PSO27" s="700">
        <f>-IF(PSO11=1900,0,Capex!PSO322)</f>
        <v>0</v>
      </c>
      <c r="PSP27" s="700">
        <f>-IF(PSP11=1900,0,Capex!PSP322)</f>
        <v>0</v>
      </c>
      <c r="PSQ27" s="700">
        <f>-IF(PSQ11=1900,0,Capex!PSQ322)</f>
        <v>0</v>
      </c>
      <c r="PSR27" s="700">
        <f>-IF(PSR11=1900,0,Capex!PSR322)</f>
        <v>0</v>
      </c>
      <c r="PSS27" s="700">
        <f>-IF(PSS11=1900,0,Capex!PSS322)</f>
        <v>0</v>
      </c>
      <c r="PST27" s="700">
        <f>-IF(PST11=1900,0,Capex!PST322)</f>
        <v>0</v>
      </c>
      <c r="PSU27" s="700">
        <f>-IF(PSU11=1900,0,Capex!PSU322)</f>
        <v>0</v>
      </c>
      <c r="PSV27" s="700">
        <f>-IF(PSV11=1900,0,Capex!PSV322)</f>
        <v>0</v>
      </c>
      <c r="PSW27" s="700">
        <f>-IF(PSW11=1900,0,Capex!PSW322)</f>
        <v>0</v>
      </c>
      <c r="PSX27" s="700">
        <f>-IF(PSX11=1900,0,Capex!PSX322)</f>
        <v>0</v>
      </c>
      <c r="PSY27" s="700">
        <f>-IF(PSY11=1900,0,Capex!PSY322)</f>
        <v>0</v>
      </c>
      <c r="PSZ27" s="700">
        <f>-IF(PSZ11=1900,0,Capex!PSZ322)</f>
        <v>0</v>
      </c>
      <c r="PTA27" s="700">
        <f>-IF(PTA11=1900,0,Capex!PTA322)</f>
        <v>0</v>
      </c>
      <c r="PTB27" s="700">
        <f>-IF(PTB11=1900,0,Capex!PTB322)</f>
        <v>0</v>
      </c>
      <c r="PTC27" s="700">
        <f>-IF(PTC11=1900,0,Capex!PTC322)</f>
        <v>0</v>
      </c>
      <c r="PTD27" s="700">
        <f>-IF(PTD11=1900,0,Capex!PTD322)</f>
        <v>0</v>
      </c>
      <c r="PTE27" s="700">
        <f>-IF(PTE11=1900,0,Capex!PTE322)</f>
        <v>0</v>
      </c>
      <c r="PTF27" s="700">
        <f>-IF(PTF11=1900,0,Capex!PTF322)</f>
        <v>0</v>
      </c>
      <c r="PTG27" s="700">
        <f>-IF(PTG11=1900,0,Capex!PTG322)</f>
        <v>0</v>
      </c>
      <c r="PTH27" s="700">
        <f>-IF(PTH11=1900,0,Capex!PTH322)</f>
        <v>0</v>
      </c>
      <c r="PTI27" s="700">
        <f>-IF(PTI11=1900,0,Capex!PTI322)</f>
        <v>0</v>
      </c>
      <c r="PTJ27" s="700">
        <f>-IF(PTJ11=1900,0,Capex!PTJ322)</f>
        <v>0</v>
      </c>
      <c r="PTK27" s="700">
        <f>-IF(PTK11=1900,0,Capex!PTK322)</f>
        <v>0</v>
      </c>
      <c r="PTL27" s="700">
        <f>-IF(PTL11=1900,0,Capex!PTL322)</f>
        <v>0</v>
      </c>
      <c r="PTM27" s="700">
        <f>-IF(PTM11=1900,0,Capex!PTM322)</f>
        <v>0</v>
      </c>
      <c r="PTN27" s="700">
        <f>-IF(PTN11=1900,0,Capex!PTN322)</f>
        <v>0</v>
      </c>
      <c r="PTO27" s="700">
        <f>-IF(PTO11=1900,0,Capex!PTO322)</f>
        <v>0</v>
      </c>
      <c r="PTP27" s="700">
        <f>-IF(PTP11=1900,0,Capex!PTP322)</f>
        <v>0</v>
      </c>
      <c r="PTQ27" s="700">
        <f>-IF(PTQ11=1900,0,Capex!PTQ322)</f>
        <v>0</v>
      </c>
      <c r="PTR27" s="700">
        <f>-IF(PTR11=1900,0,Capex!PTR322)</f>
        <v>0</v>
      </c>
      <c r="PTS27" s="700">
        <f>-IF(PTS11=1900,0,Capex!PTS322)</f>
        <v>0</v>
      </c>
      <c r="PTT27" s="700">
        <f>-IF(PTT11=1900,0,Capex!PTT322)</f>
        <v>0</v>
      </c>
      <c r="PTU27" s="700">
        <f>-IF(PTU11=1900,0,Capex!PTU322)</f>
        <v>0</v>
      </c>
      <c r="PTV27" s="700">
        <f>-IF(PTV11=1900,0,Capex!PTV322)</f>
        <v>0</v>
      </c>
      <c r="PTW27" s="700">
        <f>-IF(PTW11=1900,0,Capex!PTW322)</f>
        <v>0</v>
      </c>
      <c r="PTX27" s="700">
        <f>-IF(PTX11=1900,0,Capex!PTX322)</f>
        <v>0</v>
      </c>
      <c r="PTY27" s="700">
        <f>-IF(PTY11=1900,0,Capex!PTY322)</f>
        <v>0</v>
      </c>
      <c r="PTZ27" s="700">
        <f>-IF(PTZ11=1900,0,Capex!PTZ322)</f>
        <v>0</v>
      </c>
      <c r="PUA27" s="700">
        <f>-IF(PUA11=1900,0,Capex!PUA322)</f>
        <v>0</v>
      </c>
      <c r="PUB27" s="700">
        <f>-IF(PUB11=1900,0,Capex!PUB322)</f>
        <v>0</v>
      </c>
      <c r="PUC27" s="700">
        <f>-IF(PUC11=1900,0,Capex!PUC322)</f>
        <v>0</v>
      </c>
      <c r="PUD27" s="700">
        <f>-IF(PUD11=1900,0,Capex!PUD322)</f>
        <v>0</v>
      </c>
      <c r="PUE27" s="700">
        <f>-IF(PUE11=1900,0,Capex!PUE322)</f>
        <v>0</v>
      </c>
      <c r="PUF27" s="700">
        <f>-IF(PUF11=1900,0,Capex!PUF322)</f>
        <v>0</v>
      </c>
      <c r="PUG27" s="700">
        <f>-IF(PUG11=1900,0,Capex!PUG322)</f>
        <v>0</v>
      </c>
      <c r="PUH27" s="700">
        <f>-IF(PUH11=1900,0,Capex!PUH322)</f>
        <v>0</v>
      </c>
      <c r="PUI27" s="700">
        <f>-IF(PUI11=1900,0,Capex!PUI322)</f>
        <v>0</v>
      </c>
      <c r="PUJ27" s="700">
        <f>-IF(PUJ11=1900,0,Capex!PUJ322)</f>
        <v>0</v>
      </c>
      <c r="PUK27" s="700">
        <f>-IF(PUK11=1900,0,Capex!PUK322)</f>
        <v>0</v>
      </c>
      <c r="PUL27" s="700">
        <f>-IF(PUL11=1900,0,Capex!PUL322)</f>
        <v>0</v>
      </c>
      <c r="PUM27" s="700">
        <f>-IF(PUM11=1900,0,Capex!PUM322)</f>
        <v>0</v>
      </c>
      <c r="PUN27" s="700">
        <f>-IF(PUN11=1900,0,Capex!PUN322)</f>
        <v>0</v>
      </c>
      <c r="PUO27" s="700">
        <f>-IF(PUO11=1900,0,Capex!PUO322)</f>
        <v>0</v>
      </c>
      <c r="PUP27" s="700">
        <f>-IF(PUP11=1900,0,Capex!PUP322)</f>
        <v>0</v>
      </c>
      <c r="PUQ27" s="700">
        <f>-IF(PUQ11=1900,0,Capex!PUQ322)</f>
        <v>0</v>
      </c>
      <c r="PUR27" s="700">
        <f>-IF(PUR11=1900,0,Capex!PUR322)</f>
        <v>0</v>
      </c>
      <c r="PUS27" s="700">
        <f>-IF(PUS11=1900,0,Capex!PUS322)</f>
        <v>0</v>
      </c>
      <c r="PUT27" s="700">
        <f>-IF(PUT11=1900,0,Capex!PUT322)</f>
        <v>0</v>
      </c>
      <c r="PUU27" s="700">
        <f>-IF(PUU11=1900,0,Capex!PUU322)</f>
        <v>0</v>
      </c>
      <c r="PUV27" s="700">
        <f>-IF(PUV11=1900,0,Capex!PUV322)</f>
        <v>0</v>
      </c>
      <c r="PUW27" s="700">
        <f>-IF(PUW11=1900,0,Capex!PUW322)</f>
        <v>0</v>
      </c>
      <c r="PUX27" s="700">
        <f>-IF(PUX11=1900,0,Capex!PUX322)</f>
        <v>0</v>
      </c>
      <c r="PUY27" s="700">
        <f>-IF(PUY11=1900,0,Capex!PUY322)</f>
        <v>0</v>
      </c>
      <c r="PUZ27" s="700">
        <f>-IF(PUZ11=1900,0,Capex!PUZ322)</f>
        <v>0</v>
      </c>
      <c r="PVA27" s="700">
        <f>-IF(PVA11=1900,0,Capex!PVA322)</f>
        <v>0</v>
      </c>
      <c r="PVB27" s="700">
        <f>-IF(PVB11=1900,0,Capex!PVB322)</f>
        <v>0</v>
      </c>
      <c r="PVC27" s="700">
        <f>-IF(PVC11=1900,0,Capex!PVC322)</f>
        <v>0</v>
      </c>
      <c r="PVD27" s="700">
        <f>-IF(PVD11=1900,0,Capex!PVD322)</f>
        <v>0</v>
      </c>
      <c r="PVE27" s="700">
        <f>-IF(PVE11=1900,0,Capex!PVE322)</f>
        <v>0</v>
      </c>
      <c r="PVF27" s="700">
        <f>-IF(PVF11=1900,0,Capex!PVF322)</f>
        <v>0</v>
      </c>
      <c r="PVG27" s="700">
        <f>-IF(PVG11=1900,0,Capex!PVG322)</f>
        <v>0</v>
      </c>
      <c r="PVH27" s="700">
        <f>-IF(PVH11=1900,0,Capex!PVH322)</f>
        <v>0</v>
      </c>
      <c r="PVI27" s="700">
        <f>-IF(PVI11=1900,0,Capex!PVI322)</f>
        <v>0</v>
      </c>
      <c r="PVJ27" s="700">
        <f>-IF(PVJ11=1900,0,Capex!PVJ322)</f>
        <v>0</v>
      </c>
      <c r="PVK27" s="700">
        <f>-IF(PVK11=1900,0,Capex!PVK322)</f>
        <v>0</v>
      </c>
      <c r="PVL27" s="700">
        <f>-IF(PVL11=1900,0,Capex!PVL322)</f>
        <v>0</v>
      </c>
      <c r="PVM27" s="700">
        <f>-IF(PVM11=1900,0,Capex!PVM322)</f>
        <v>0</v>
      </c>
      <c r="PVN27" s="700">
        <f>-IF(PVN11=1900,0,Capex!PVN322)</f>
        <v>0</v>
      </c>
      <c r="PVO27" s="700">
        <f>-IF(PVO11=1900,0,Capex!PVO322)</f>
        <v>0</v>
      </c>
      <c r="PVP27" s="700">
        <f>-IF(PVP11=1900,0,Capex!PVP322)</f>
        <v>0</v>
      </c>
      <c r="PVQ27" s="700">
        <f>-IF(PVQ11=1900,0,Capex!PVQ322)</f>
        <v>0</v>
      </c>
      <c r="PVR27" s="700">
        <f>-IF(PVR11=1900,0,Capex!PVR322)</f>
        <v>0</v>
      </c>
      <c r="PVS27" s="700">
        <f>-IF(PVS11=1900,0,Capex!PVS322)</f>
        <v>0</v>
      </c>
      <c r="PVT27" s="700">
        <f>-IF(PVT11=1900,0,Capex!PVT322)</f>
        <v>0</v>
      </c>
      <c r="PVU27" s="700">
        <f>-IF(PVU11=1900,0,Capex!PVU322)</f>
        <v>0</v>
      </c>
      <c r="PVV27" s="700">
        <f>-IF(PVV11=1900,0,Capex!PVV322)</f>
        <v>0</v>
      </c>
      <c r="PVW27" s="700">
        <f>-IF(PVW11=1900,0,Capex!PVW322)</f>
        <v>0</v>
      </c>
      <c r="PVX27" s="700">
        <f>-IF(PVX11=1900,0,Capex!PVX322)</f>
        <v>0</v>
      </c>
      <c r="PVY27" s="700">
        <f>-IF(PVY11=1900,0,Capex!PVY322)</f>
        <v>0</v>
      </c>
      <c r="PVZ27" s="700">
        <f>-IF(PVZ11=1900,0,Capex!PVZ322)</f>
        <v>0</v>
      </c>
      <c r="PWA27" s="700">
        <f>-IF(PWA11=1900,0,Capex!PWA322)</f>
        <v>0</v>
      </c>
      <c r="PWB27" s="700">
        <f>-IF(PWB11=1900,0,Capex!PWB322)</f>
        <v>0</v>
      </c>
      <c r="PWC27" s="700">
        <f>-IF(PWC11=1900,0,Capex!PWC322)</f>
        <v>0</v>
      </c>
      <c r="PWD27" s="700">
        <f>-IF(PWD11=1900,0,Capex!PWD322)</f>
        <v>0</v>
      </c>
      <c r="PWE27" s="700">
        <f>-IF(PWE11=1900,0,Capex!PWE322)</f>
        <v>0</v>
      </c>
      <c r="PWF27" s="700">
        <f>-IF(PWF11=1900,0,Capex!PWF322)</f>
        <v>0</v>
      </c>
      <c r="PWG27" s="700">
        <f>-IF(PWG11=1900,0,Capex!PWG322)</f>
        <v>0</v>
      </c>
      <c r="PWH27" s="700">
        <f>-IF(PWH11=1900,0,Capex!PWH322)</f>
        <v>0</v>
      </c>
      <c r="PWI27" s="700">
        <f>-IF(PWI11=1900,0,Capex!PWI322)</f>
        <v>0</v>
      </c>
      <c r="PWJ27" s="700">
        <f>-IF(PWJ11=1900,0,Capex!PWJ322)</f>
        <v>0</v>
      </c>
      <c r="PWK27" s="700">
        <f>-IF(PWK11=1900,0,Capex!PWK322)</f>
        <v>0</v>
      </c>
      <c r="PWL27" s="700">
        <f>-IF(PWL11=1900,0,Capex!PWL322)</f>
        <v>0</v>
      </c>
      <c r="PWM27" s="700">
        <f>-IF(PWM11=1900,0,Capex!PWM322)</f>
        <v>0</v>
      </c>
      <c r="PWN27" s="700">
        <f>-IF(PWN11=1900,0,Capex!PWN322)</f>
        <v>0</v>
      </c>
      <c r="PWO27" s="700">
        <f>-IF(PWO11=1900,0,Capex!PWO322)</f>
        <v>0</v>
      </c>
      <c r="PWP27" s="700">
        <f>-IF(PWP11=1900,0,Capex!PWP322)</f>
        <v>0</v>
      </c>
      <c r="PWQ27" s="700">
        <f>-IF(PWQ11=1900,0,Capex!PWQ322)</f>
        <v>0</v>
      </c>
      <c r="PWR27" s="700">
        <f>-IF(PWR11=1900,0,Capex!PWR322)</f>
        <v>0</v>
      </c>
      <c r="PWS27" s="700">
        <f>-IF(PWS11=1900,0,Capex!PWS322)</f>
        <v>0</v>
      </c>
      <c r="PWT27" s="700">
        <f>-IF(PWT11=1900,0,Capex!PWT322)</f>
        <v>0</v>
      </c>
      <c r="PWU27" s="700">
        <f>-IF(PWU11=1900,0,Capex!PWU322)</f>
        <v>0</v>
      </c>
      <c r="PWV27" s="700">
        <f>-IF(PWV11=1900,0,Capex!PWV322)</f>
        <v>0</v>
      </c>
      <c r="PWW27" s="700">
        <f>-IF(PWW11=1900,0,Capex!PWW322)</f>
        <v>0</v>
      </c>
      <c r="PWX27" s="700">
        <f>-IF(PWX11=1900,0,Capex!PWX322)</f>
        <v>0</v>
      </c>
      <c r="PWY27" s="700">
        <f>-IF(PWY11=1900,0,Capex!PWY322)</f>
        <v>0</v>
      </c>
      <c r="PWZ27" s="700">
        <f>-IF(PWZ11=1900,0,Capex!PWZ322)</f>
        <v>0</v>
      </c>
      <c r="PXA27" s="700">
        <f>-IF(PXA11=1900,0,Capex!PXA322)</f>
        <v>0</v>
      </c>
      <c r="PXB27" s="700">
        <f>-IF(PXB11=1900,0,Capex!PXB322)</f>
        <v>0</v>
      </c>
      <c r="PXC27" s="700">
        <f>-IF(PXC11=1900,0,Capex!PXC322)</f>
        <v>0</v>
      </c>
      <c r="PXD27" s="700">
        <f>-IF(PXD11=1900,0,Capex!PXD322)</f>
        <v>0</v>
      </c>
      <c r="PXE27" s="700">
        <f>-IF(PXE11=1900,0,Capex!PXE322)</f>
        <v>0</v>
      </c>
      <c r="PXF27" s="700">
        <f>-IF(PXF11=1900,0,Capex!PXF322)</f>
        <v>0</v>
      </c>
      <c r="PXG27" s="700">
        <f>-IF(PXG11=1900,0,Capex!PXG322)</f>
        <v>0</v>
      </c>
      <c r="PXH27" s="700">
        <f>-IF(PXH11=1900,0,Capex!PXH322)</f>
        <v>0</v>
      </c>
      <c r="PXI27" s="700">
        <f>-IF(PXI11=1900,0,Capex!PXI322)</f>
        <v>0</v>
      </c>
      <c r="PXJ27" s="700">
        <f>-IF(PXJ11=1900,0,Capex!PXJ322)</f>
        <v>0</v>
      </c>
      <c r="PXK27" s="700">
        <f>-IF(PXK11=1900,0,Capex!PXK322)</f>
        <v>0</v>
      </c>
      <c r="PXL27" s="700">
        <f>-IF(PXL11=1900,0,Capex!PXL322)</f>
        <v>0</v>
      </c>
      <c r="PXM27" s="700">
        <f>-IF(PXM11=1900,0,Capex!PXM322)</f>
        <v>0</v>
      </c>
      <c r="PXN27" s="700">
        <f>-IF(PXN11=1900,0,Capex!PXN322)</f>
        <v>0</v>
      </c>
      <c r="PXO27" s="700">
        <f>-IF(PXO11=1900,0,Capex!PXO322)</f>
        <v>0</v>
      </c>
      <c r="PXP27" s="700">
        <f>-IF(PXP11=1900,0,Capex!PXP322)</f>
        <v>0</v>
      </c>
      <c r="PXQ27" s="700">
        <f>-IF(PXQ11=1900,0,Capex!PXQ322)</f>
        <v>0</v>
      </c>
      <c r="PXR27" s="700">
        <f>-IF(PXR11=1900,0,Capex!PXR322)</f>
        <v>0</v>
      </c>
      <c r="PXS27" s="700">
        <f>-IF(PXS11=1900,0,Capex!PXS322)</f>
        <v>0</v>
      </c>
      <c r="PXT27" s="700">
        <f>-IF(PXT11=1900,0,Capex!PXT322)</f>
        <v>0</v>
      </c>
      <c r="PXU27" s="700">
        <f>-IF(PXU11=1900,0,Capex!PXU322)</f>
        <v>0</v>
      </c>
      <c r="PXV27" s="700">
        <f>-IF(PXV11=1900,0,Capex!PXV322)</f>
        <v>0</v>
      </c>
      <c r="PXW27" s="700">
        <f>-IF(PXW11=1900,0,Capex!PXW322)</f>
        <v>0</v>
      </c>
      <c r="PXX27" s="700">
        <f>-IF(PXX11=1900,0,Capex!PXX322)</f>
        <v>0</v>
      </c>
      <c r="PXY27" s="700">
        <f>-IF(PXY11=1900,0,Capex!PXY322)</f>
        <v>0</v>
      </c>
      <c r="PXZ27" s="700">
        <f>-IF(PXZ11=1900,0,Capex!PXZ322)</f>
        <v>0</v>
      </c>
      <c r="PYA27" s="700">
        <f>-IF(PYA11=1900,0,Capex!PYA322)</f>
        <v>0</v>
      </c>
      <c r="PYB27" s="700">
        <f>-IF(PYB11=1900,0,Capex!PYB322)</f>
        <v>0</v>
      </c>
      <c r="PYC27" s="700">
        <f>-IF(PYC11=1900,0,Capex!PYC322)</f>
        <v>0</v>
      </c>
      <c r="PYD27" s="700">
        <f>-IF(PYD11=1900,0,Capex!PYD322)</f>
        <v>0</v>
      </c>
      <c r="PYE27" s="700">
        <f>-IF(PYE11=1900,0,Capex!PYE322)</f>
        <v>0</v>
      </c>
      <c r="PYF27" s="700">
        <f>-IF(PYF11=1900,0,Capex!PYF322)</f>
        <v>0</v>
      </c>
      <c r="PYG27" s="700">
        <f>-IF(PYG11=1900,0,Capex!PYG322)</f>
        <v>0</v>
      </c>
      <c r="PYH27" s="700">
        <f>-IF(PYH11=1900,0,Capex!PYH322)</f>
        <v>0</v>
      </c>
      <c r="PYI27" s="700">
        <f>-IF(PYI11=1900,0,Capex!PYI322)</f>
        <v>0</v>
      </c>
      <c r="PYJ27" s="700">
        <f>-IF(PYJ11=1900,0,Capex!PYJ322)</f>
        <v>0</v>
      </c>
      <c r="PYK27" s="700">
        <f>-IF(PYK11=1900,0,Capex!PYK322)</f>
        <v>0</v>
      </c>
      <c r="PYL27" s="700">
        <f>-IF(PYL11=1900,0,Capex!PYL322)</f>
        <v>0</v>
      </c>
      <c r="PYM27" s="700">
        <f>-IF(PYM11=1900,0,Capex!PYM322)</f>
        <v>0</v>
      </c>
      <c r="PYN27" s="700">
        <f>-IF(PYN11=1900,0,Capex!PYN322)</f>
        <v>0</v>
      </c>
      <c r="PYO27" s="700">
        <f>-IF(PYO11=1900,0,Capex!PYO322)</f>
        <v>0</v>
      </c>
      <c r="PYP27" s="700">
        <f>-IF(PYP11=1900,0,Capex!PYP322)</f>
        <v>0</v>
      </c>
      <c r="PYQ27" s="700">
        <f>-IF(PYQ11=1900,0,Capex!PYQ322)</f>
        <v>0</v>
      </c>
      <c r="PYR27" s="700">
        <f>-IF(PYR11=1900,0,Capex!PYR322)</f>
        <v>0</v>
      </c>
      <c r="PYS27" s="700">
        <f>-IF(PYS11=1900,0,Capex!PYS322)</f>
        <v>0</v>
      </c>
      <c r="PYT27" s="700">
        <f>-IF(PYT11=1900,0,Capex!PYT322)</f>
        <v>0</v>
      </c>
      <c r="PYU27" s="700">
        <f>-IF(PYU11=1900,0,Capex!PYU322)</f>
        <v>0</v>
      </c>
      <c r="PYV27" s="700">
        <f>-IF(PYV11=1900,0,Capex!PYV322)</f>
        <v>0</v>
      </c>
      <c r="PYW27" s="700">
        <f>-IF(PYW11=1900,0,Capex!PYW322)</f>
        <v>0</v>
      </c>
      <c r="PYX27" s="700">
        <f>-IF(PYX11=1900,0,Capex!PYX322)</f>
        <v>0</v>
      </c>
      <c r="PYY27" s="700">
        <f>-IF(PYY11=1900,0,Capex!PYY322)</f>
        <v>0</v>
      </c>
      <c r="PYZ27" s="700">
        <f>-IF(PYZ11=1900,0,Capex!PYZ322)</f>
        <v>0</v>
      </c>
      <c r="PZA27" s="700">
        <f>-IF(PZA11=1900,0,Capex!PZA322)</f>
        <v>0</v>
      </c>
      <c r="PZB27" s="700">
        <f>-IF(PZB11=1900,0,Capex!PZB322)</f>
        <v>0</v>
      </c>
      <c r="PZC27" s="700">
        <f>-IF(PZC11=1900,0,Capex!PZC322)</f>
        <v>0</v>
      </c>
      <c r="PZD27" s="700">
        <f>-IF(PZD11=1900,0,Capex!PZD322)</f>
        <v>0</v>
      </c>
      <c r="PZE27" s="700">
        <f>-IF(PZE11=1900,0,Capex!PZE322)</f>
        <v>0</v>
      </c>
      <c r="PZF27" s="700">
        <f>-IF(PZF11=1900,0,Capex!PZF322)</f>
        <v>0</v>
      </c>
      <c r="PZG27" s="700">
        <f>-IF(PZG11=1900,0,Capex!PZG322)</f>
        <v>0</v>
      </c>
      <c r="PZH27" s="700">
        <f>-IF(PZH11=1900,0,Capex!PZH322)</f>
        <v>0</v>
      </c>
      <c r="PZI27" s="700">
        <f>-IF(PZI11=1900,0,Capex!PZI322)</f>
        <v>0</v>
      </c>
      <c r="PZJ27" s="700">
        <f>-IF(PZJ11=1900,0,Capex!PZJ322)</f>
        <v>0</v>
      </c>
      <c r="PZK27" s="700">
        <f>-IF(PZK11=1900,0,Capex!PZK322)</f>
        <v>0</v>
      </c>
      <c r="PZL27" s="700">
        <f>-IF(PZL11=1900,0,Capex!PZL322)</f>
        <v>0</v>
      </c>
      <c r="PZM27" s="700">
        <f>-IF(PZM11=1900,0,Capex!PZM322)</f>
        <v>0</v>
      </c>
      <c r="PZN27" s="700">
        <f>-IF(PZN11=1900,0,Capex!PZN322)</f>
        <v>0</v>
      </c>
      <c r="PZO27" s="700">
        <f>-IF(PZO11=1900,0,Capex!PZO322)</f>
        <v>0</v>
      </c>
      <c r="PZP27" s="700">
        <f>-IF(PZP11=1900,0,Capex!PZP322)</f>
        <v>0</v>
      </c>
      <c r="PZQ27" s="700">
        <f>-IF(PZQ11=1900,0,Capex!PZQ322)</f>
        <v>0</v>
      </c>
      <c r="PZR27" s="700">
        <f>-IF(PZR11=1900,0,Capex!PZR322)</f>
        <v>0</v>
      </c>
      <c r="PZS27" s="700">
        <f>-IF(PZS11=1900,0,Capex!PZS322)</f>
        <v>0</v>
      </c>
      <c r="PZT27" s="700">
        <f>-IF(PZT11=1900,0,Capex!PZT322)</f>
        <v>0</v>
      </c>
      <c r="PZU27" s="700">
        <f>-IF(PZU11=1900,0,Capex!PZU322)</f>
        <v>0</v>
      </c>
      <c r="PZV27" s="700">
        <f>-IF(PZV11=1900,0,Capex!PZV322)</f>
        <v>0</v>
      </c>
      <c r="PZW27" s="700">
        <f>-IF(PZW11=1900,0,Capex!PZW322)</f>
        <v>0</v>
      </c>
      <c r="PZX27" s="700">
        <f>-IF(PZX11=1900,0,Capex!PZX322)</f>
        <v>0</v>
      </c>
      <c r="PZY27" s="700">
        <f>-IF(PZY11=1900,0,Capex!PZY322)</f>
        <v>0</v>
      </c>
      <c r="PZZ27" s="700">
        <f>-IF(PZZ11=1900,0,Capex!PZZ322)</f>
        <v>0</v>
      </c>
      <c r="QAA27" s="700">
        <f>-IF(QAA11=1900,0,Capex!QAA322)</f>
        <v>0</v>
      </c>
      <c r="QAB27" s="700">
        <f>-IF(QAB11=1900,0,Capex!QAB322)</f>
        <v>0</v>
      </c>
      <c r="QAC27" s="700">
        <f>-IF(QAC11=1900,0,Capex!QAC322)</f>
        <v>0</v>
      </c>
      <c r="QAD27" s="700">
        <f>-IF(QAD11=1900,0,Capex!QAD322)</f>
        <v>0</v>
      </c>
      <c r="QAE27" s="700">
        <f>-IF(QAE11=1900,0,Capex!QAE322)</f>
        <v>0</v>
      </c>
      <c r="QAF27" s="700">
        <f>-IF(QAF11=1900,0,Capex!QAF322)</f>
        <v>0</v>
      </c>
      <c r="QAG27" s="700">
        <f>-IF(QAG11=1900,0,Capex!QAG322)</f>
        <v>0</v>
      </c>
      <c r="QAH27" s="700">
        <f>-IF(QAH11=1900,0,Capex!QAH322)</f>
        <v>0</v>
      </c>
      <c r="QAI27" s="700">
        <f>-IF(QAI11=1900,0,Capex!QAI322)</f>
        <v>0</v>
      </c>
      <c r="QAJ27" s="700">
        <f>-IF(QAJ11=1900,0,Capex!QAJ322)</f>
        <v>0</v>
      </c>
      <c r="QAK27" s="700">
        <f>-IF(QAK11=1900,0,Capex!QAK322)</f>
        <v>0</v>
      </c>
      <c r="QAL27" s="700">
        <f>-IF(QAL11=1900,0,Capex!QAL322)</f>
        <v>0</v>
      </c>
      <c r="QAM27" s="700">
        <f>-IF(QAM11=1900,0,Capex!QAM322)</f>
        <v>0</v>
      </c>
      <c r="QAN27" s="700">
        <f>-IF(QAN11=1900,0,Capex!QAN322)</f>
        <v>0</v>
      </c>
      <c r="QAO27" s="700">
        <f>-IF(QAO11=1900,0,Capex!QAO322)</f>
        <v>0</v>
      </c>
      <c r="QAP27" s="700">
        <f>-IF(QAP11=1900,0,Capex!QAP322)</f>
        <v>0</v>
      </c>
      <c r="QAQ27" s="700">
        <f>-IF(QAQ11=1900,0,Capex!QAQ322)</f>
        <v>0</v>
      </c>
      <c r="QAR27" s="700">
        <f>-IF(QAR11=1900,0,Capex!QAR322)</f>
        <v>0</v>
      </c>
      <c r="QAS27" s="700">
        <f>-IF(QAS11=1900,0,Capex!QAS322)</f>
        <v>0</v>
      </c>
      <c r="QAT27" s="700">
        <f>-IF(QAT11=1900,0,Capex!QAT322)</f>
        <v>0</v>
      </c>
      <c r="QAU27" s="700">
        <f>-IF(QAU11=1900,0,Capex!QAU322)</f>
        <v>0</v>
      </c>
      <c r="QAV27" s="700">
        <f>-IF(QAV11=1900,0,Capex!QAV322)</f>
        <v>0</v>
      </c>
      <c r="QAW27" s="700">
        <f>-IF(QAW11=1900,0,Capex!QAW322)</f>
        <v>0</v>
      </c>
      <c r="QAX27" s="700">
        <f>-IF(QAX11=1900,0,Capex!QAX322)</f>
        <v>0</v>
      </c>
      <c r="QAY27" s="700">
        <f>-IF(QAY11=1900,0,Capex!QAY322)</f>
        <v>0</v>
      </c>
      <c r="QAZ27" s="700">
        <f>-IF(QAZ11=1900,0,Capex!QAZ322)</f>
        <v>0</v>
      </c>
      <c r="QBA27" s="700">
        <f>-IF(QBA11=1900,0,Capex!QBA322)</f>
        <v>0</v>
      </c>
      <c r="QBB27" s="700">
        <f>-IF(QBB11=1900,0,Capex!QBB322)</f>
        <v>0</v>
      </c>
      <c r="QBC27" s="700">
        <f>-IF(QBC11=1900,0,Capex!QBC322)</f>
        <v>0</v>
      </c>
      <c r="QBD27" s="700">
        <f>-IF(QBD11=1900,0,Capex!QBD322)</f>
        <v>0</v>
      </c>
      <c r="QBE27" s="700">
        <f>-IF(QBE11=1900,0,Capex!QBE322)</f>
        <v>0</v>
      </c>
      <c r="QBF27" s="700">
        <f>-IF(QBF11=1900,0,Capex!QBF322)</f>
        <v>0</v>
      </c>
      <c r="QBG27" s="700">
        <f>-IF(QBG11=1900,0,Capex!QBG322)</f>
        <v>0</v>
      </c>
      <c r="QBH27" s="700">
        <f>-IF(QBH11=1900,0,Capex!QBH322)</f>
        <v>0</v>
      </c>
      <c r="QBI27" s="700">
        <f>-IF(QBI11=1900,0,Capex!QBI322)</f>
        <v>0</v>
      </c>
      <c r="QBJ27" s="700">
        <f>-IF(QBJ11=1900,0,Capex!QBJ322)</f>
        <v>0</v>
      </c>
      <c r="QBK27" s="700">
        <f>-IF(QBK11=1900,0,Capex!QBK322)</f>
        <v>0</v>
      </c>
      <c r="QBL27" s="700">
        <f>-IF(QBL11=1900,0,Capex!QBL322)</f>
        <v>0</v>
      </c>
      <c r="QBM27" s="700">
        <f>-IF(QBM11=1900,0,Capex!QBM322)</f>
        <v>0</v>
      </c>
      <c r="QBN27" s="700">
        <f>-IF(QBN11=1900,0,Capex!QBN322)</f>
        <v>0</v>
      </c>
      <c r="QBO27" s="700">
        <f>-IF(QBO11=1900,0,Capex!QBO322)</f>
        <v>0</v>
      </c>
      <c r="QBP27" s="700">
        <f>-IF(QBP11=1900,0,Capex!QBP322)</f>
        <v>0</v>
      </c>
      <c r="QBQ27" s="700">
        <f>-IF(QBQ11=1900,0,Capex!QBQ322)</f>
        <v>0</v>
      </c>
      <c r="QBR27" s="700">
        <f>-IF(QBR11=1900,0,Capex!QBR322)</f>
        <v>0</v>
      </c>
      <c r="QBS27" s="700">
        <f>-IF(QBS11=1900,0,Capex!QBS322)</f>
        <v>0</v>
      </c>
      <c r="QBT27" s="700">
        <f>-IF(QBT11=1900,0,Capex!QBT322)</f>
        <v>0</v>
      </c>
      <c r="QBU27" s="700">
        <f>-IF(QBU11=1900,0,Capex!QBU322)</f>
        <v>0</v>
      </c>
      <c r="QBV27" s="700">
        <f>-IF(QBV11=1900,0,Capex!QBV322)</f>
        <v>0</v>
      </c>
      <c r="QBW27" s="700">
        <f>-IF(QBW11=1900,0,Capex!QBW322)</f>
        <v>0</v>
      </c>
      <c r="QBX27" s="700">
        <f>-IF(QBX11=1900,0,Capex!QBX322)</f>
        <v>0</v>
      </c>
      <c r="QBY27" s="700">
        <f>-IF(QBY11=1900,0,Capex!QBY322)</f>
        <v>0</v>
      </c>
      <c r="QBZ27" s="700">
        <f>-IF(QBZ11=1900,0,Capex!QBZ322)</f>
        <v>0</v>
      </c>
      <c r="QCA27" s="700">
        <f>-IF(QCA11=1900,0,Capex!QCA322)</f>
        <v>0</v>
      </c>
      <c r="QCB27" s="700">
        <f>-IF(QCB11=1900,0,Capex!QCB322)</f>
        <v>0</v>
      </c>
      <c r="QCC27" s="700">
        <f>-IF(QCC11=1900,0,Capex!QCC322)</f>
        <v>0</v>
      </c>
      <c r="QCD27" s="700">
        <f>-IF(QCD11=1900,0,Capex!QCD322)</f>
        <v>0</v>
      </c>
      <c r="QCE27" s="700">
        <f>-IF(QCE11=1900,0,Capex!QCE322)</f>
        <v>0</v>
      </c>
      <c r="QCF27" s="700">
        <f>-IF(QCF11=1900,0,Capex!QCF322)</f>
        <v>0</v>
      </c>
      <c r="QCG27" s="700">
        <f>-IF(QCG11=1900,0,Capex!QCG322)</f>
        <v>0</v>
      </c>
      <c r="QCH27" s="700">
        <f>-IF(QCH11=1900,0,Capex!QCH322)</f>
        <v>0</v>
      </c>
      <c r="QCI27" s="700">
        <f>-IF(QCI11=1900,0,Capex!QCI322)</f>
        <v>0</v>
      </c>
      <c r="QCJ27" s="700">
        <f>-IF(QCJ11=1900,0,Capex!QCJ322)</f>
        <v>0</v>
      </c>
      <c r="QCK27" s="700">
        <f>-IF(QCK11=1900,0,Capex!QCK322)</f>
        <v>0</v>
      </c>
      <c r="QCL27" s="700">
        <f>-IF(QCL11=1900,0,Capex!QCL322)</f>
        <v>0</v>
      </c>
      <c r="QCM27" s="700">
        <f>-IF(QCM11=1900,0,Capex!QCM322)</f>
        <v>0</v>
      </c>
      <c r="QCN27" s="700">
        <f>-IF(QCN11=1900,0,Capex!QCN322)</f>
        <v>0</v>
      </c>
      <c r="QCO27" s="700">
        <f>-IF(QCO11=1900,0,Capex!QCO322)</f>
        <v>0</v>
      </c>
      <c r="QCP27" s="700">
        <f>-IF(QCP11=1900,0,Capex!QCP322)</f>
        <v>0</v>
      </c>
      <c r="QCQ27" s="700">
        <f>-IF(QCQ11=1900,0,Capex!QCQ322)</f>
        <v>0</v>
      </c>
      <c r="QCR27" s="700">
        <f>-IF(QCR11=1900,0,Capex!QCR322)</f>
        <v>0</v>
      </c>
      <c r="QCS27" s="700">
        <f>-IF(QCS11=1900,0,Capex!QCS322)</f>
        <v>0</v>
      </c>
      <c r="QCT27" s="700">
        <f>-IF(QCT11=1900,0,Capex!QCT322)</f>
        <v>0</v>
      </c>
      <c r="QCU27" s="700">
        <f>-IF(QCU11=1900,0,Capex!QCU322)</f>
        <v>0</v>
      </c>
      <c r="QCV27" s="700">
        <f>-IF(QCV11=1900,0,Capex!QCV322)</f>
        <v>0</v>
      </c>
      <c r="QCW27" s="700">
        <f>-IF(QCW11=1900,0,Capex!QCW322)</f>
        <v>0</v>
      </c>
      <c r="QCX27" s="700">
        <f>-IF(QCX11=1900,0,Capex!QCX322)</f>
        <v>0</v>
      </c>
      <c r="QCY27" s="700">
        <f>-IF(QCY11=1900,0,Capex!QCY322)</f>
        <v>0</v>
      </c>
      <c r="QCZ27" s="700">
        <f>-IF(QCZ11=1900,0,Capex!QCZ322)</f>
        <v>0</v>
      </c>
      <c r="QDA27" s="700">
        <f>-IF(QDA11=1900,0,Capex!QDA322)</f>
        <v>0</v>
      </c>
      <c r="QDB27" s="700">
        <f>-IF(QDB11=1900,0,Capex!QDB322)</f>
        <v>0</v>
      </c>
      <c r="QDC27" s="700">
        <f>-IF(QDC11=1900,0,Capex!QDC322)</f>
        <v>0</v>
      </c>
      <c r="QDD27" s="700">
        <f>-IF(QDD11=1900,0,Capex!QDD322)</f>
        <v>0</v>
      </c>
      <c r="QDE27" s="700">
        <f>-IF(QDE11=1900,0,Capex!QDE322)</f>
        <v>0</v>
      </c>
      <c r="QDF27" s="700">
        <f>-IF(QDF11=1900,0,Capex!QDF322)</f>
        <v>0</v>
      </c>
      <c r="QDG27" s="700">
        <f>-IF(QDG11=1900,0,Capex!QDG322)</f>
        <v>0</v>
      </c>
      <c r="QDH27" s="700">
        <f>-IF(QDH11=1900,0,Capex!QDH322)</f>
        <v>0</v>
      </c>
      <c r="QDI27" s="700">
        <f>-IF(QDI11=1900,0,Capex!QDI322)</f>
        <v>0</v>
      </c>
      <c r="QDJ27" s="700">
        <f>-IF(QDJ11=1900,0,Capex!QDJ322)</f>
        <v>0</v>
      </c>
      <c r="QDK27" s="700">
        <f>-IF(QDK11=1900,0,Capex!QDK322)</f>
        <v>0</v>
      </c>
      <c r="QDL27" s="700">
        <f>-IF(QDL11=1900,0,Capex!QDL322)</f>
        <v>0</v>
      </c>
      <c r="QDM27" s="700">
        <f>-IF(QDM11=1900,0,Capex!QDM322)</f>
        <v>0</v>
      </c>
      <c r="QDN27" s="700">
        <f>-IF(QDN11=1900,0,Capex!QDN322)</f>
        <v>0</v>
      </c>
      <c r="QDO27" s="700">
        <f>-IF(QDO11=1900,0,Capex!QDO322)</f>
        <v>0</v>
      </c>
      <c r="QDP27" s="700">
        <f>-IF(QDP11=1900,0,Capex!QDP322)</f>
        <v>0</v>
      </c>
      <c r="QDQ27" s="700">
        <f>-IF(QDQ11=1900,0,Capex!QDQ322)</f>
        <v>0</v>
      </c>
      <c r="QDR27" s="700">
        <f>-IF(QDR11=1900,0,Capex!QDR322)</f>
        <v>0</v>
      </c>
      <c r="QDS27" s="700">
        <f>-IF(QDS11=1900,0,Capex!QDS322)</f>
        <v>0</v>
      </c>
      <c r="QDT27" s="700">
        <f>-IF(QDT11=1900,0,Capex!QDT322)</f>
        <v>0</v>
      </c>
      <c r="QDU27" s="700">
        <f>-IF(QDU11=1900,0,Capex!QDU322)</f>
        <v>0</v>
      </c>
      <c r="QDV27" s="700">
        <f>-IF(QDV11=1900,0,Capex!QDV322)</f>
        <v>0</v>
      </c>
      <c r="QDW27" s="700">
        <f>-IF(QDW11=1900,0,Capex!QDW322)</f>
        <v>0</v>
      </c>
      <c r="QDX27" s="700">
        <f>-IF(QDX11=1900,0,Capex!QDX322)</f>
        <v>0</v>
      </c>
      <c r="QDY27" s="700">
        <f>-IF(QDY11=1900,0,Capex!QDY322)</f>
        <v>0</v>
      </c>
      <c r="QDZ27" s="700">
        <f>-IF(QDZ11=1900,0,Capex!QDZ322)</f>
        <v>0</v>
      </c>
      <c r="QEA27" s="700">
        <f>-IF(QEA11=1900,0,Capex!QEA322)</f>
        <v>0</v>
      </c>
      <c r="QEB27" s="700">
        <f>-IF(QEB11=1900,0,Capex!QEB322)</f>
        <v>0</v>
      </c>
      <c r="QEC27" s="700">
        <f>-IF(QEC11=1900,0,Capex!QEC322)</f>
        <v>0</v>
      </c>
      <c r="QED27" s="700">
        <f>-IF(QED11=1900,0,Capex!QED322)</f>
        <v>0</v>
      </c>
      <c r="QEE27" s="700">
        <f>-IF(QEE11=1900,0,Capex!QEE322)</f>
        <v>0</v>
      </c>
      <c r="QEF27" s="700">
        <f>-IF(QEF11=1900,0,Capex!QEF322)</f>
        <v>0</v>
      </c>
      <c r="QEG27" s="700">
        <f>-IF(QEG11=1900,0,Capex!QEG322)</f>
        <v>0</v>
      </c>
      <c r="QEH27" s="700">
        <f>-IF(QEH11=1900,0,Capex!QEH322)</f>
        <v>0</v>
      </c>
      <c r="QEI27" s="700">
        <f>-IF(QEI11=1900,0,Capex!QEI322)</f>
        <v>0</v>
      </c>
      <c r="QEJ27" s="700">
        <f>-IF(QEJ11=1900,0,Capex!QEJ322)</f>
        <v>0</v>
      </c>
      <c r="QEK27" s="700">
        <f>-IF(QEK11=1900,0,Capex!QEK322)</f>
        <v>0</v>
      </c>
      <c r="QEL27" s="700">
        <f>-IF(QEL11=1900,0,Capex!QEL322)</f>
        <v>0</v>
      </c>
      <c r="QEM27" s="700">
        <f>-IF(QEM11=1900,0,Capex!QEM322)</f>
        <v>0</v>
      </c>
      <c r="QEN27" s="700">
        <f>-IF(QEN11=1900,0,Capex!QEN322)</f>
        <v>0</v>
      </c>
      <c r="QEO27" s="700">
        <f>-IF(QEO11=1900,0,Capex!QEO322)</f>
        <v>0</v>
      </c>
      <c r="QEP27" s="700">
        <f>-IF(QEP11=1900,0,Capex!QEP322)</f>
        <v>0</v>
      </c>
      <c r="QEQ27" s="700">
        <f>-IF(QEQ11=1900,0,Capex!QEQ322)</f>
        <v>0</v>
      </c>
      <c r="QER27" s="700">
        <f>-IF(QER11=1900,0,Capex!QER322)</f>
        <v>0</v>
      </c>
      <c r="QES27" s="700">
        <f>-IF(QES11=1900,0,Capex!QES322)</f>
        <v>0</v>
      </c>
      <c r="QET27" s="700">
        <f>-IF(QET11=1900,0,Capex!QET322)</f>
        <v>0</v>
      </c>
      <c r="QEU27" s="700">
        <f>-IF(QEU11=1900,0,Capex!QEU322)</f>
        <v>0</v>
      </c>
      <c r="QEV27" s="700">
        <f>-IF(QEV11=1900,0,Capex!QEV322)</f>
        <v>0</v>
      </c>
      <c r="QEW27" s="700">
        <f>-IF(QEW11=1900,0,Capex!QEW322)</f>
        <v>0</v>
      </c>
      <c r="QEX27" s="700">
        <f>-IF(QEX11=1900,0,Capex!QEX322)</f>
        <v>0</v>
      </c>
      <c r="QEY27" s="700">
        <f>-IF(QEY11=1900,0,Capex!QEY322)</f>
        <v>0</v>
      </c>
      <c r="QEZ27" s="700">
        <f>-IF(QEZ11=1900,0,Capex!QEZ322)</f>
        <v>0</v>
      </c>
      <c r="QFA27" s="700">
        <f>-IF(QFA11=1900,0,Capex!QFA322)</f>
        <v>0</v>
      </c>
      <c r="QFB27" s="700">
        <f>-IF(QFB11=1900,0,Capex!QFB322)</f>
        <v>0</v>
      </c>
      <c r="QFC27" s="700">
        <f>-IF(QFC11=1900,0,Capex!QFC322)</f>
        <v>0</v>
      </c>
      <c r="QFD27" s="700">
        <f>-IF(QFD11=1900,0,Capex!QFD322)</f>
        <v>0</v>
      </c>
      <c r="QFE27" s="700">
        <f>-IF(QFE11=1900,0,Capex!QFE322)</f>
        <v>0</v>
      </c>
      <c r="QFF27" s="700">
        <f>-IF(QFF11=1900,0,Capex!QFF322)</f>
        <v>0</v>
      </c>
      <c r="QFG27" s="700">
        <f>-IF(QFG11=1900,0,Capex!QFG322)</f>
        <v>0</v>
      </c>
      <c r="QFH27" s="700">
        <f>-IF(QFH11=1900,0,Capex!QFH322)</f>
        <v>0</v>
      </c>
      <c r="QFI27" s="700">
        <f>-IF(QFI11=1900,0,Capex!QFI322)</f>
        <v>0</v>
      </c>
      <c r="QFJ27" s="700">
        <f>-IF(QFJ11=1900,0,Capex!QFJ322)</f>
        <v>0</v>
      </c>
      <c r="QFK27" s="700">
        <f>-IF(QFK11=1900,0,Capex!QFK322)</f>
        <v>0</v>
      </c>
      <c r="QFL27" s="700">
        <f>-IF(QFL11=1900,0,Capex!QFL322)</f>
        <v>0</v>
      </c>
      <c r="QFM27" s="700">
        <f>-IF(QFM11=1900,0,Capex!QFM322)</f>
        <v>0</v>
      </c>
      <c r="QFN27" s="700">
        <f>-IF(QFN11=1900,0,Capex!QFN322)</f>
        <v>0</v>
      </c>
      <c r="QFO27" s="700">
        <f>-IF(QFO11=1900,0,Capex!QFO322)</f>
        <v>0</v>
      </c>
      <c r="QFP27" s="700">
        <f>-IF(QFP11=1900,0,Capex!QFP322)</f>
        <v>0</v>
      </c>
      <c r="QFQ27" s="700">
        <f>-IF(QFQ11=1900,0,Capex!QFQ322)</f>
        <v>0</v>
      </c>
      <c r="QFR27" s="700">
        <f>-IF(QFR11=1900,0,Capex!QFR322)</f>
        <v>0</v>
      </c>
      <c r="QFS27" s="700">
        <f>-IF(QFS11=1900,0,Capex!QFS322)</f>
        <v>0</v>
      </c>
      <c r="QFT27" s="700">
        <f>-IF(QFT11=1900,0,Capex!QFT322)</f>
        <v>0</v>
      </c>
      <c r="QFU27" s="700">
        <f>-IF(QFU11=1900,0,Capex!QFU322)</f>
        <v>0</v>
      </c>
      <c r="QFV27" s="700">
        <f>-IF(QFV11=1900,0,Capex!QFV322)</f>
        <v>0</v>
      </c>
      <c r="QFW27" s="700">
        <f>-IF(QFW11=1900,0,Capex!QFW322)</f>
        <v>0</v>
      </c>
      <c r="QFX27" s="700">
        <f>-IF(QFX11=1900,0,Capex!QFX322)</f>
        <v>0</v>
      </c>
      <c r="QFY27" s="700">
        <f>-IF(QFY11=1900,0,Capex!QFY322)</f>
        <v>0</v>
      </c>
      <c r="QFZ27" s="700">
        <f>-IF(QFZ11=1900,0,Capex!QFZ322)</f>
        <v>0</v>
      </c>
      <c r="QGA27" s="700">
        <f>-IF(QGA11=1900,0,Capex!QGA322)</f>
        <v>0</v>
      </c>
      <c r="QGB27" s="700">
        <f>-IF(QGB11=1900,0,Capex!QGB322)</f>
        <v>0</v>
      </c>
      <c r="QGC27" s="700">
        <f>-IF(QGC11=1900,0,Capex!QGC322)</f>
        <v>0</v>
      </c>
      <c r="QGD27" s="700">
        <f>-IF(QGD11=1900,0,Capex!QGD322)</f>
        <v>0</v>
      </c>
      <c r="QGE27" s="700">
        <f>-IF(QGE11=1900,0,Capex!QGE322)</f>
        <v>0</v>
      </c>
      <c r="QGF27" s="700">
        <f>-IF(QGF11=1900,0,Capex!QGF322)</f>
        <v>0</v>
      </c>
      <c r="QGG27" s="700">
        <f>-IF(QGG11=1900,0,Capex!QGG322)</f>
        <v>0</v>
      </c>
      <c r="QGH27" s="700">
        <f>-IF(QGH11=1900,0,Capex!QGH322)</f>
        <v>0</v>
      </c>
      <c r="QGI27" s="700">
        <f>-IF(QGI11=1900,0,Capex!QGI322)</f>
        <v>0</v>
      </c>
      <c r="QGJ27" s="700">
        <f>-IF(QGJ11=1900,0,Capex!QGJ322)</f>
        <v>0</v>
      </c>
      <c r="QGK27" s="700">
        <f>-IF(QGK11=1900,0,Capex!QGK322)</f>
        <v>0</v>
      </c>
      <c r="QGL27" s="700">
        <f>-IF(QGL11=1900,0,Capex!QGL322)</f>
        <v>0</v>
      </c>
      <c r="QGM27" s="700">
        <f>-IF(QGM11=1900,0,Capex!QGM322)</f>
        <v>0</v>
      </c>
      <c r="QGN27" s="700">
        <f>-IF(QGN11=1900,0,Capex!QGN322)</f>
        <v>0</v>
      </c>
      <c r="QGO27" s="700">
        <f>-IF(QGO11=1900,0,Capex!QGO322)</f>
        <v>0</v>
      </c>
      <c r="QGP27" s="700">
        <f>-IF(QGP11=1900,0,Capex!QGP322)</f>
        <v>0</v>
      </c>
      <c r="QGQ27" s="700">
        <f>-IF(QGQ11=1900,0,Capex!QGQ322)</f>
        <v>0</v>
      </c>
      <c r="QGR27" s="700">
        <f>-IF(QGR11=1900,0,Capex!QGR322)</f>
        <v>0</v>
      </c>
      <c r="QGS27" s="700">
        <f>-IF(QGS11=1900,0,Capex!QGS322)</f>
        <v>0</v>
      </c>
      <c r="QGT27" s="700">
        <f>-IF(QGT11=1900,0,Capex!QGT322)</f>
        <v>0</v>
      </c>
      <c r="QGU27" s="700">
        <f>-IF(QGU11=1900,0,Capex!QGU322)</f>
        <v>0</v>
      </c>
      <c r="QGV27" s="700">
        <f>-IF(QGV11=1900,0,Capex!QGV322)</f>
        <v>0</v>
      </c>
      <c r="QGW27" s="700">
        <f>-IF(QGW11=1900,0,Capex!QGW322)</f>
        <v>0</v>
      </c>
      <c r="QGX27" s="700">
        <f>-IF(QGX11=1900,0,Capex!QGX322)</f>
        <v>0</v>
      </c>
      <c r="QGY27" s="700">
        <f>-IF(QGY11=1900,0,Capex!QGY322)</f>
        <v>0</v>
      </c>
      <c r="QGZ27" s="700">
        <f>-IF(QGZ11=1900,0,Capex!QGZ322)</f>
        <v>0</v>
      </c>
      <c r="QHA27" s="700">
        <f>-IF(QHA11=1900,0,Capex!QHA322)</f>
        <v>0</v>
      </c>
      <c r="QHB27" s="700">
        <f>-IF(QHB11=1900,0,Capex!QHB322)</f>
        <v>0</v>
      </c>
      <c r="QHC27" s="700">
        <f>-IF(QHC11=1900,0,Capex!QHC322)</f>
        <v>0</v>
      </c>
      <c r="QHD27" s="700">
        <f>-IF(QHD11=1900,0,Capex!QHD322)</f>
        <v>0</v>
      </c>
      <c r="QHE27" s="700">
        <f>-IF(QHE11=1900,0,Capex!QHE322)</f>
        <v>0</v>
      </c>
      <c r="QHF27" s="700">
        <f>-IF(QHF11=1900,0,Capex!QHF322)</f>
        <v>0</v>
      </c>
      <c r="QHG27" s="700">
        <f>-IF(QHG11=1900,0,Capex!QHG322)</f>
        <v>0</v>
      </c>
      <c r="QHH27" s="700">
        <f>-IF(QHH11=1900,0,Capex!QHH322)</f>
        <v>0</v>
      </c>
      <c r="QHI27" s="700">
        <f>-IF(QHI11=1900,0,Capex!QHI322)</f>
        <v>0</v>
      </c>
      <c r="QHJ27" s="700">
        <f>-IF(QHJ11=1900,0,Capex!QHJ322)</f>
        <v>0</v>
      </c>
      <c r="QHK27" s="700">
        <f>-IF(QHK11=1900,0,Capex!QHK322)</f>
        <v>0</v>
      </c>
      <c r="QHL27" s="700">
        <f>-IF(QHL11=1900,0,Capex!QHL322)</f>
        <v>0</v>
      </c>
      <c r="QHM27" s="700">
        <f>-IF(QHM11=1900,0,Capex!QHM322)</f>
        <v>0</v>
      </c>
      <c r="QHN27" s="700">
        <f>-IF(QHN11=1900,0,Capex!QHN322)</f>
        <v>0</v>
      </c>
      <c r="QHO27" s="700">
        <f>-IF(QHO11=1900,0,Capex!QHO322)</f>
        <v>0</v>
      </c>
      <c r="QHP27" s="700">
        <f>-IF(QHP11=1900,0,Capex!QHP322)</f>
        <v>0</v>
      </c>
      <c r="QHQ27" s="700">
        <f>-IF(QHQ11=1900,0,Capex!QHQ322)</f>
        <v>0</v>
      </c>
      <c r="QHR27" s="700">
        <f>-IF(QHR11=1900,0,Capex!QHR322)</f>
        <v>0</v>
      </c>
      <c r="QHS27" s="700">
        <f>-IF(QHS11=1900,0,Capex!QHS322)</f>
        <v>0</v>
      </c>
      <c r="QHT27" s="700">
        <f>-IF(QHT11=1900,0,Capex!QHT322)</f>
        <v>0</v>
      </c>
      <c r="QHU27" s="700">
        <f>-IF(QHU11=1900,0,Capex!QHU322)</f>
        <v>0</v>
      </c>
      <c r="QHV27" s="700">
        <f>-IF(QHV11=1900,0,Capex!QHV322)</f>
        <v>0</v>
      </c>
      <c r="QHW27" s="700">
        <f>-IF(QHW11=1900,0,Capex!QHW322)</f>
        <v>0</v>
      </c>
      <c r="QHX27" s="700">
        <f>-IF(QHX11=1900,0,Capex!QHX322)</f>
        <v>0</v>
      </c>
      <c r="QHY27" s="700">
        <f>-IF(QHY11=1900,0,Capex!QHY322)</f>
        <v>0</v>
      </c>
      <c r="QHZ27" s="700">
        <f>-IF(QHZ11=1900,0,Capex!QHZ322)</f>
        <v>0</v>
      </c>
      <c r="QIA27" s="700">
        <f>-IF(QIA11=1900,0,Capex!QIA322)</f>
        <v>0</v>
      </c>
      <c r="QIB27" s="700">
        <f>-IF(QIB11=1900,0,Capex!QIB322)</f>
        <v>0</v>
      </c>
      <c r="QIC27" s="700">
        <f>-IF(QIC11=1900,0,Capex!QIC322)</f>
        <v>0</v>
      </c>
      <c r="QID27" s="700">
        <f>-IF(QID11=1900,0,Capex!QID322)</f>
        <v>0</v>
      </c>
      <c r="QIE27" s="700">
        <f>-IF(QIE11=1900,0,Capex!QIE322)</f>
        <v>0</v>
      </c>
      <c r="QIF27" s="700">
        <f>-IF(QIF11=1900,0,Capex!QIF322)</f>
        <v>0</v>
      </c>
      <c r="QIG27" s="700">
        <f>-IF(QIG11=1900,0,Capex!QIG322)</f>
        <v>0</v>
      </c>
      <c r="QIH27" s="700">
        <f>-IF(QIH11=1900,0,Capex!QIH322)</f>
        <v>0</v>
      </c>
      <c r="QII27" s="700">
        <f>-IF(QII11=1900,0,Capex!QII322)</f>
        <v>0</v>
      </c>
      <c r="QIJ27" s="700">
        <f>-IF(QIJ11=1900,0,Capex!QIJ322)</f>
        <v>0</v>
      </c>
      <c r="QIK27" s="700">
        <f>-IF(QIK11=1900,0,Capex!QIK322)</f>
        <v>0</v>
      </c>
      <c r="QIL27" s="700">
        <f>-IF(QIL11=1900,0,Capex!QIL322)</f>
        <v>0</v>
      </c>
      <c r="QIM27" s="700">
        <f>-IF(QIM11=1900,0,Capex!QIM322)</f>
        <v>0</v>
      </c>
      <c r="QIN27" s="700">
        <f>-IF(QIN11=1900,0,Capex!QIN322)</f>
        <v>0</v>
      </c>
      <c r="QIO27" s="700">
        <f>-IF(QIO11=1900,0,Capex!QIO322)</f>
        <v>0</v>
      </c>
      <c r="QIP27" s="700">
        <f>-IF(QIP11=1900,0,Capex!QIP322)</f>
        <v>0</v>
      </c>
      <c r="QIQ27" s="700">
        <f>-IF(QIQ11=1900,0,Capex!QIQ322)</f>
        <v>0</v>
      </c>
      <c r="QIR27" s="700">
        <f>-IF(QIR11=1900,0,Capex!QIR322)</f>
        <v>0</v>
      </c>
      <c r="QIS27" s="700">
        <f>-IF(QIS11=1900,0,Capex!QIS322)</f>
        <v>0</v>
      </c>
      <c r="QIT27" s="700">
        <f>-IF(QIT11=1900,0,Capex!QIT322)</f>
        <v>0</v>
      </c>
      <c r="QIU27" s="700">
        <f>-IF(QIU11=1900,0,Capex!QIU322)</f>
        <v>0</v>
      </c>
      <c r="QIV27" s="700">
        <f>-IF(QIV11=1900,0,Capex!QIV322)</f>
        <v>0</v>
      </c>
      <c r="QIW27" s="700">
        <f>-IF(QIW11=1900,0,Capex!QIW322)</f>
        <v>0</v>
      </c>
      <c r="QIX27" s="700">
        <f>-IF(QIX11=1900,0,Capex!QIX322)</f>
        <v>0</v>
      </c>
      <c r="QIY27" s="700">
        <f>-IF(QIY11=1900,0,Capex!QIY322)</f>
        <v>0</v>
      </c>
      <c r="QIZ27" s="700">
        <f>-IF(QIZ11=1900,0,Capex!QIZ322)</f>
        <v>0</v>
      </c>
      <c r="QJA27" s="700">
        <f>-IF(QJA11=1900,0,Capex!QJA322)</f>
        <v>0</v>
      </c>
      <c r="QJB27" s="700">
        <f>-IF(QJB11=1900,0,Capex!QJB322)</f>
        <v>0</v>
      </c>
      <c r="QJC27" s="700">
        <f>-IF(QJC11=1900,0,Capex!QJC322)</f>
        <v>0</v>
      </c>
      <c r="QJD27" s="700">
        <f>-IF(QJD11=1900,0,Capex!QJD322)</f>
        <v>0</v>
      </c>
      <c r="QJE27" s="700">
        <f>-IF(QJE11=1900,0,Capex!QJE322)</f>
        <v>0</v>
      </c>
      <c r="QJF27" s="700">
        <f>-IF(QJF11=1900,0,Capex!QJF322)</f>
        <v>0</v>
      </c>
      <c r="QJG27" s="700">
        <f>-IF(QJG11=1900,0,Capex!QJG322)</f>
        <v>0</v>
      </c>
      <c r="QJH27" s="700">
        <f>-IF(QJH11=1900,0,Capex!QJH322)</f>
        <v>0</v>
      </c>
      <c r="QJI27" s="700">
        <f>-IF(QJI11=1900,0,Capex!QJI322)</f>
        <v>0</v>
      </c>
      <c r="QJJ27" s="700">
        <f>-IF(QJJ11=1900,0,Capex!QJJ322)</f>
        <v>0</v>
      </c>
      <c r="QJK27" s="700">
        <f>-IF(QJK11=1900,0,Capex!QJK322)</f>
        <v>0</v>
      </c>
      <c r="QJL27" s="700">
        <f>-IF(QJL11=1900,0,Capex!QJL322)</f>
        <v>0</v>
      </c>
      <c r="QJM27" s="700">
        <f>-IF(QJM11=1900,0,Capex!QJM322)</f>
        <v>0</v>
      </c>
      <c r="QJN27" s="700">
        <f>-IF(QJN11=1900,0,Capex!QJN322)</f>
        <v>0</v>
      </c>
      <c r="QJO27" s="700">
        <f>-IF(QJO11=1900,0,Capex!QJO322)</f>
        <v>0</v>
      </c>
      <c r="QJP27" s="700">
        <f>-IF(QJP11=1900,0,Capex!QJP322)</f>
        <v>0</v>
      </c>
      <c r="QJQ27" s="700">
        <f>-IF(QJQ11=1900,0,Capex!QJQ322)</f>
        <v>0</v>
      </c>
      <c r="QJR27" s="700">
        <f>-IF(QJR11=1900,0,Capex!QJR322)</f>
        <v>0</v>
      </c>
      <c r="QJS27" s="700">
        <f>-IF(QJS11=1900,0,Capex!QJS322)</f>
        <v>0</v>
      </c>
      <c r="QJT27" s="700">
        <f>-IF(QJT11=1900,0,Capex!QJT322)</f>
        <v>0</v>
      </c>
      <c r="QJU27" s="700">
        <f>-IF(QJU11=1900,0,Capex!QJU322)</f>
        <v>0</v>
      </c>
      <c r="QJV27" s="700">
        <f>-IF(QJV11=1900,0,Capex!QJV322)</f>
        <v>0</v>
      </c>
      <c r="QJW27" s="700">
        <f>-IF(QJW11=1900,0,Capex!QJW322)</f>
        <v>0</v>
      </c>
      <c r="QJX27" s="700">
        <f>-IF(QJX11=1900,0,Capex!QJX322)</f>
        <v>0</v>
      </c>
      <c r="QJY27" s="700">
        <f>-IF(QJY11=1900,0,Capex!QJY322)</f>
        <v>0</v>
      </c>
      <c r="QJZ27" s="700">
        <f>-IF(QJZ11=1900,0,Capex!QJZ322)</f>
        <v>0</v>
      </c>
      <c r="QKA27" s="700">
        <f>-IF(QKA11=1900,0,Capex!QKA322)</f>
        <v>0</v>
      </c>
      <c r="QKB27" s="700">
        <f>-IF(QKB11=1900,0,Capex!QKB322)</f>
        <v>0</v>
      </c>
      <c r="QKC27" s="700">
        <f>-IF(QKC11=1900,0,Capex!QKC322)</f>
        <v>0</v>
      </c>
      <c r="QKD27" s="700">
        <f>-IF(QKD11=1900,0,Capex!QKD322)</f>
        <v>0</v>
      </c>
      <c r="QKE27" s="700">
        <f>-IF(QKE11=1900,0,Capex!QKE322)</f>
        <v>0</v>
      </c>
      <c r="QKF27" s="700">
        <f>-IF(QKF11=1900,0,Capex!QKF322)</f>
        <v>0</v>
      </c>
      <c r="QKG27" s="700">
        <f>-IF(QKG11=1900,0,Capex!QKG322)</f>
        <v>0</v>
      </c>
      <c r="QKH27" s="700">
        <f>-IF(QKH11=1900,0,Capex!QKH322)</f>
        <v>0</v>
      </c>
      <c r="QKI27" s="700">
        <f>-IF(QKI11=1900,0,Capex!QKI322)</f>
        <v>0</v>
      </c>
      <c r="QKJ27" s="700">
        <f>-IF(QKJ11=1900,0,Capex!QKJ322)</f>
        <v>0</v>
      </c>
      <c r="QKK27" s="700">
        <f>-IF(QKK11=1900,0,Capex!QKK322)</f>
        <v>0</v>
      </c>
      <c r="QKL27" s="700">
        <f>-IF(QKL11=1900,0,Capex!QKL322)</f>
        <v>0</v>
      </c>
      <c r="QKM27" s="700">
        <f>-IF(QKM11=1900,0,Capex!QKM322)</f>
        <v>0</v>
      </c>
      <c r="QKN27" s="700">
        <f>-IF(QKN11=1900,0,Capex!QKN322)</f>
        <v>0</v>
      </c>
      <c r="QKO27" s="700">
        <f>-IF(QKO11=1900,0,Capex!QKO322)</f>
        <v>0</v>
      </c>
      <c r="QKP27" s="700">
        <f>-IF(QKP11=1900,0,Capex!QKP322)</f>
        <v>0</v>
      </c>
      <c r="QKQ27" s="700">
        <f>-IF(QKQ11=1900,0,Capex!QKQ322)</f>
        <v>0</v>
      </c>
      <c r="QKR27" s="700">
        <f>-IF(QKR11=1900,0,Capex!QKR322)</f>
        <v>0</v>
      </c>
      <c r="QKS27" s="700">
        <f>-IF(QKS11=1900,0,Capex!QKS322)</f>
        <v>0</v>
      </c>
      <c r="QKT27" s="700">
        <f>-IF(QKT11=1900,0,Capex!QKT322)</f>
        <v>0</v>
      </c>
      <c r="QKU27" s="700">
        <f>-IF(QKU11=1900,0,Capex!QKU322)</f>
        <v>0</v>
      </c>
      <c r="QKV27" s="700">
        <f>-IF(QKV11=1900,0,Capex!QKV322)</f>
        <v>0</v>
      </c>
      <c r="QKW27" s="700">
        <f>-IF(QKW11=1900,0,Capex!QKW322)</f>
        <v>0</v>
      </c>
      <c r="QKX27" s="700">
        <f>-IF(QKX11=1900,0,Capex!QKX322)</f>
        <v>0</v>
      </c>
      <c r="QKY27" s="700">
        <f>-IF(QKY11=1900,0,Capex!QKY322)</f>
        <v>0</v>
      </c>
      <c r="QKZ27" s="700">
        <f>-IF(QKZ11=1900,0,Capex!QKZ322)</f>
        <v>0</v>
      </c>
      <c r="QLA27" s="700">
        <f>-IF(QLA11=1900,0,Capex!QLA322)</f>
        <v>0</v>
      </c>
      <c r="QLB27" s="700">
        <f>-IF(QLB11=1900,0,Capex!QLB322)</f>
        <v>0</v>
      </c>
      <c r="QLC27" s="700">
        <f>-IF(QLC11=1900,0,Capex!QLC322)</f>
        <v>0</v>
      </c>
      <c r="QLD27" s="700">
        <f>-IF(QLD11=1900,0,Capex!QLD322)</f>
        <v>0</v>
      </c>
      <c r="QLE27" s="700">
        <f>-IF(QLE11=1900,0,Capex!QLE322)</f>
        <v>0</v>
      </c>
      <c r="QLF27" s="700">
        <f>-IF(QLF11=1900,0,Capex!QLF322)</f>
        <v>0</v>
      </c>
      <c r="QLG27" s="700">
        <f>-IF(QLG11=1900,0,Capex!QLG322)</f>
        <v>0</v>
      </c>
      <c r="QLH27" s="700">
        <f>-IF(QLH11=1900,0,Capex!QLH322)</f>
        <v>0</v>
      </c>
      <c r="QLI27" s="700">
        <f>-IF(QLI11=1900,0,Capex!QLI322)</f>
        <v>0</v>
      </c>
      <c r="QLJ27" s="700">
        <f>-IF(QLJ11=1900,0,Capex!QLJ322)</f>
        <v>0</v>
      </c>
      <c r="QLK27" s="700">
        <f>-IF(QLK11=1900,0,Capex!QLK322)</f>
        <v>0</v>
      </c>
      <c r="QLL27" s="700">
        <f>-IF(QLL11=1900,0,Capex!QLL322)</f>
        <v>0</v>
      </c>
      <c r="QLM27" s="700">
        <f>-IF(QLM11=1900,0,Capex!QLM322)</f>
        <v>0</v>
      </c>
      <c r="QLN27" s="700">
        <f>-IF(QLN11=1900,0,Capex!QLN322)</f>
        <v>0</v>
      </c>
      <c r="QLO27" s="700">
        <f>-IF(QLO11=1900,0,Capex!QLO322)</f>
        <v>0</v>
      </c>
      <c r="QLP27" s="700">
        <f>-IF(QLP11=1900,0,Capex!QLP322)</f>
        <v>0</v>
      </c>
      <c r="QLQ27" s="700">
        <f>-IF(QLQ11=1900,0,Capex!QLQ322)</f>
        <v>0</v>
      </c>
      <c r="QLR27" s="700">
        <f>-IF(QLR11=1900,0,Capex!QLR322)</f>
        <v>0</v>
      </c>
      <c r="QLS27" s="700">
        <f>-IF(QLS11=1900,0,Capex!QLS322)</f>
        <v>0</v>
      </c>
      <c r="QLT27" s="700">
        <f>-IF(QLT11=1900,0,Capex!QLT322)</f>
        <v>0</v>
      </c>
      <c r="QLU27" s="700">
        <f>-IF(QLU11=1900,0,Capex!QLU322)</f>
        <v>0</v>
      </c>
      <c r="QLV27" s="700">
        <f>-IF(QLV11=1900,0,Capex!QLV322)</f>
        <v>0</v>
      </c>
      <c r="QLW27" s="700">
        <f>-IF(QLW11=1900,0,Capex!QLW322)</f>
        <v>0</v>
      </c>
      <c r="QLX27" s="700">
        <f>-IF(QLX11=1900,0,Capex!QLX322)</f>
        <v>0</v>
      </c>
      <c r="QLY27" s="700">
        <f>-IF(QLY11=1900,0,Capex!QLY322)</f>
        <v>0</v>
      </c>
      <c r="QLZ27" s="700">
        <f>-IF(QLZ11=1900,0,Capex!QLZ322)</f>
        <v>0</v>
      </c>
      <c r="QMA27" s="700">
        <f>-IF(QMA11=1900,0,Capex!QMA322)</f>
        <v>0</v>
      </c>
      <c r="QMB27" s="700">
        <f>-IF(QMB11=1900,0,Capex!QMB322)</f>
        <v>0</v>
      </c>
      <c r="QMC27" s="700">
        <f>-IF(QMC11=1900,0,Capex!QMC322)</f>
        <v>0</v>
      </c>
      <c r="QMD27" s="700">
        <f>-IF(QMD11=1900,0,Capex!QMD322)</f>
        <v>0</v>
      </c>
      <c r="QME27" s="700">
        <f>-IF(QME11=1900,0,Capex!QME322)</f>
        <v>0</v>
      </c>
      <c r="QMF27" s="700">
        <f>-IF(QMF11=1900,0,Capex!QMF322)</f>
        <v>0</v>
      </c>
      <c r="QMG27" s="700">
        <f>-IF(QMG11=1900,0,Capex!QMG322)</f>
        <v>0</v>
      </c>
      <c r="QMH27" s="700">
        <f>-IF(QMH11=1900,0,Capex!QMH322)</f>
        <v>0</v>
      </c>
      <c r="QMI27" s="700">
        <f>-IF(QMI11=1900,0,Capex!QMI322)</f>
        <v>0</v>
      </c>
      <c r="QMJ27" s="700">
        <f>-IF(QMJ11=1900,0,Capex!QMJ322)</f>
        <v>0</v>
      </c>
      <c r="QMK27" s="700">
        <f>-IF(QMK11=1900,0,Capex!QMK322)</f>
        <v>0</v>
      </c>
      <c r="QML27" s="700">
        <f>-IF(QML11=1900,0,Capex!QML322)</f>
        <v>0</v>
      </c>
      <c r="QMM27" s="700">
        <f>-IF(QMM11=1900,0,Capex!QMM322)</f>
        <v>0</v>
      </c>
      <c r="QMN27" s="700">
        <f>-IF(QMN11=1900,0,Capex!QMN322)</f>
        <v>0</v>
      </c>
      <c r="QMO27" s="700">
        <f>-IF(QMO11=1900,0,Capex!QMO322)</f>
        <v>0</v>
      </c>
      <c r="QMP27" s="700">
        <f>-IF(QMP11=1900,0,Capex!QMP322)</f>
        <v>0</v>
      </c>
      <c r="QMQ27" s="700">
        <f>-IF(QMQ11=1900,0,Capex!QMQ322)</f>
        <v>0</v>
      </c>
      <c r="QMR27" s="700">
        <f>-IF(QMR11=1900,0,Capex!QMR322)</f>
        <v>0</v>
      </c>
      <c r="QMS27" s="700">
        <f>-IF(QMS11=1900,0,Capex!QMS322)</f>
        <v>0</v>
      </c>
      <c r="QMT27" s="700">
        <f>-IF(QMT11=1900,0,Capex!QMT322)</f>
        <v>0</v>
      </c>
      <c r="QMU27" s="700">
        <f>-IF(QMU11=1900,0,Capex!QMU322)</f>
        <v>0</v>
      </c>
      <c r="QMV27" s="700">
        <f>-IF(QMV11=1900,0,Capex!QMV322)</f>
        <v>0</v>
      </c>
      <c r="QMW27" s="700">
        <f>-IF(QMW11=1900,0,Capex!QMW322)</f>
        <v>0</v>
      </c>
      <c r="QMX27" s="700">
        <f>-IF(QMX11=1900,0,Capex!QMX322)</f>
        <v>0</v>
      </c>
      <c r="QMY27" s="700">
        <f>-IF(QMY11=1900,0,Capex!QMY322)</f>
        <v>0</v>
      </c>
      <c r="QMZ27" s="700">
        <f>-IF(QMZ11=1900,0,Capex!QMZ322)</f>
        <v>0</v>
      </c>
      <c r="QNA27" s="700">
        <f>-IF(QNA11=1900,0,Capex!QNA322)</f>
        <v>0</v>
      </c>
      <c r="QNB27" s="700">
        <f>-IF(QNB11=1900,0,Capex!QNB322)</f>
        <v>0</v>
      </c>
      <c r="QNC27" s="700">
        <f>-IF(QNC11=1900,0,Capex!QNC322)</f>
        <v>0</v>
      </c>
      <c r="QND27" s="700">
        <f>-IF(QND11=1900,0,Capex!QND322)</f>
        <v>0</v>
      </c>
      <c r="QNE27" s="700">
        <f>-IF(QNE11=1900,0,Capex!QNE322)</f>
        <v>0</v>
      </c>
      <c r="QNF27" s="700">
        <f>-IF(QNF11=1900,0,Capex!QNF322)</f>
        <v>0</v>
      </c>
      <c r="QNG27" s="700">
        <f>-IF(QNG11=1900,0,Capex!QNG322)</f>
        <v>0</v>
      </c>
      <c r="QNH27" s="700">
        <f>-IF(QNH11=1900,0,Capex!QNH322)</f>
        <v>0</v>
      </c>
      <c r="QNI27" s="700">
        <f>-IF(QNI11=1900,0,Capex!QNI322)</f>
        <v>0</v>
      </c>
      <c r="QNJ27" s="700">
        <f>-IF(QNJ11=1900,0,Capex!QNJ322)</f>
        <v>0</v>
      </c>
      <c r="QNK27" s="700">
        <f>-IF(QNK11=1900,0,Capex!QNK322)</f>
        <v>0</v>
      </c>
      <c r="QNL27" s="700">
        <f>-IF(QNL11=1900,0,Capex!QNL322)</f>
        <v>0</v>
      </c>
      <c r="QNM27" s="700">
        <f>-IF(QNM11=1900,0,Capex!QNM322)</f>
        <v>0</v>
      </c>
      <c r="QNN27" s="700">
        <f>-IF(QNN11=1900,0,Capex!QNN322)</f>
        <v>0</v>
      </c>
      <c r="QNO27" s="700">
        <f>-IF(QNO11=1900,0,Capex!QNO322)</f>
        <v>0</v>
      </c>
      <c r="QNP27" s="700">
        <f>-IF(QNP11=1900,0,Capex!QNP322)</f>
        <v>0</v>
      </c>
      <c r="QNQ27" s="700">
        <f>-IF(QNQ11=1900,0,Capex!QNQ322)</f>
        <v>0</v>
      </c>
      <c r="QNR27" s="700">
        <f>-IF(QNR11=1900,0,Capex!QNR322)</f>
        <v>0</v>
      </c>
      <c r="QNS27" s="700">
        <f>-IF(QNS11=1900,0,Capex!QNS322)</f>
        <v>0</v>
      </c>
      <c r="QNT27" s="700">
        <f>-IF(QNT11=1900,0,Capex!QNT322)</f>
        <v>0</v>
      </c>
      <c r="QNU27" s="700">
        <f>-IF(QNU11=1900,0,Capex!QNU322)</f>
        <v>0</v>
      </c>
      <c r="QNV27" s="700">
        <f>-IF(QNV11=1900,0,Capex!QNV322)</f>
        <v>0</v>
      </c>
      <c r="QNW27" s="700">
        <f>-IF(QNW11=1900,0,Capex!QNW322)</f>
        <v>0</v>
      </c>
      <c r="QNX27" s="700">
        <f>-IF(QNX11=1900,0,Capex!QNX322)</f>
        <v>0</v>
      </c>
      <c r="QNY27" s="700">
        <f>-IF(QNY11=1900,0,Capex!QNY322)</f>
        <v>0</v>
      </c>
      <c r="QNZ27" s="700">
        <f>-IF(QNZ11=1900,0,Capex!QNZ322)</f>
        <v>0</v>
      </c>
      <c r="QOA27" s="700">
        <f>-IF(QOA11=1900,0,Capex!QOA322)</f>
        <v>0</v>
      </c>
      <c r="QOB27" s="700">
        <f>-IF(QOB11=1900,0,Capex!QOB322)</f>
        <v>0</v>
      </c>
      <c r="QOC27" s="700">
        <f>-IF(QOC11=1900,0,Capex!QOC322)</f>
        <v>0</v>
      </c>
      <c r="QOD27" s="700">
        <f>-IF(QOD11=1900,0,Capex!QOD322)</f>
        <v>0</v>
      </c>
      <c r="QOE27" s="700">
        <f>-IF(QOE11=1900,0,Capex!QOE322)</f>
        <v>0</v>
      </c>
      <c r="QOF27" s="700">
        <f>-IF(QOF11=1900,0,Capex!QOF322)</f>
        <v>0</v>
      </c>
      <c r="QOG27" s="700">
        <f>-IF(QOG11=1900,0,Capex!QOG322)</f>
        <v>0</v>
      </c>
      <c r="QOH27" s="700">
        <f>-IF(QOH11=1900,0,Capex!QOH322)</f>
        <v>0</v>
      </c>
      <c r="QOI27" s="700">
        <f>-IF(QOI11=1900,0,Capex!QOI322)</f>
        <v>0</v>
      </c>
      <c r="QOJ27" s="700">
        <f>-IF(QOJ11=1900,0,Capex!QOJ322)</f>
        <v>0</v>
      </c>
      <c r="QOK27" s="700">
        <f>-IF(QOK11=1900,0,Capex!QOK322)</f>
        <v>0</v>
      </c>
      <c r="QOL27" s="700">
        <f>-IF(QOL11=1900,0,Capex!QOL322)</f>
        <v>0</v>
      </c>
      <c r="QOM27" s="700">
        <f>-IF(QOM11=1900,0,Capex!QOM322)</f>
        <v>0</v>
      </c>
      <c r="QON27" s="700">
        <f>-IF(QON11=1900,0,Capex!QON322)</f>
        <v>0</v>
      </c>
      <c r="QOO27" s="700">
        <f>-IF(QOO11=1900,0,Capex!QOO322)</f>
        <v>0</v>
      </c>
      <c r="QOP27" s="700">
        <f>-IF(QOP11=1900,0,Capex!QOP322)</f>
        <v>0</v>
      </c>
      <c r="QOQ27" s="700">
        <f>-IF(QOQ11=1900,0,Capex!QOQ322)</f>
        <v>0</v>
      </c>
      <c r="QOR27" s="700">
        <f>-IF(QOR11=1900,0,Capex!QOR322)</f>
        <v>0</v>
      </c>
      <c r="QOS27" s="700">
        <f>-IF(QOS11=1900,0,Capex!QOS322)</f>
        <v>0</v>
      </c>
      <c r="QOT27" s="700">
        <f>-IF(QOT11=1900,0,Capex!QOT322)</f>
        <v>0</v>
      </c>
      <c r="QOU27" s="700">
        <f>-IF(QOU11=1900,0,Capex!QOU322)</f>
        <v>0</v>
      </c>
      <c r="QOV27" s="700">
        <f>-IF(QOV11=1900,0,Capex!QOV322)</f>
        <v>0</v>
      </c>
      <c r="QOW27" s="700">
        <f>-IF(QOW11=1900,0,Capex!QOW322)</f>
        <v>0</v>
      </c>
      <c r="QOX27" s="700">
        <f>-IF(QOX11=1900,0,Capex!QOX322)</f>
        <v>0</v>
      </c>
      <c r="QOY27" s="700">
        <f>-IF(QOY11=1900,0,Capex!QOY322)</f>
        <v>0</v>
      </c>
      <c r="QOZ27" s="700">
        <f>-IF(QOZ11=1900,0,Capex!QOZ322)</f>
        <v>0</v>
      </c>
      <c r="QPA27" s="700">
        <f>-IF(QPA11=1900,0,Capex!QPA322)</f>
        <v>0</v>
      </c>
      <c r="QPB27" s="700">
        <f>-IF(QPB11=1900,0,Capex!QPB322)</f>
        <v>0</v>
      </c>
      <c r="QPC27" s="700">
        <f>-IF(QPC11=1900,0,Capex!QPC322)</f>
        <v>0</v>
      </c>
      <c r="QPD27" s="700">
        <f>-IF(QPD11=1900,0,Capex!QPD322)</f>
        <v>0</v>
      </c>
      <c r="QPE27" s="700">
        <f>-IF(QPE11=1900,0,Capex!QPE322)</f>
        <v>0</v>
      </c>
      <c r="QPF27" s="700">
        <f>-IF(QPF11=1900,0,Capex!QPF322)</f>
        <v>0</v>
      </c>
      <c r="QPG27" s="700">
        <f>-IF(QPG11=1900,0,Capex!QPG322)</f>
        <v>0</v>
      </c>
      <c r="QPH27" s="700">
        <f>-IF(QPH11=1900,0,Capex!QPH322)</f>
        <v>0</v>
      </c>
      <c r="QPI27" s="700">
        <f>-IF(QPI11=1900,0,Capex!QPI322)</f>
        <v>0</v>
      </c>
      <c r="QPJ27" s="700">
        <f>-IF(QPJ11=1900,0,Capex!QPJ322)</f>
        <v>0</v>
      </c>
      <c r="QPK27" s="700">
        <f>-IF(QPK11=1900,0,Capex!QPK322)</f>
        <v>0</v>
      </c>
      <c r="QPL27" s="700">
        <f>-IF(QPL11=1900,0,Capex!QPL322)</f>
        <v>0</v>
      </c>
      <c r="QPM27" s="700">
        <f>-IF(QPM11=1900,0,Capex!QPM322)</f>
        <v>0</v>
      </c>
      <c r="QPN27" s="700">
        <f>-IF(QPN11=1900,0,Capex!QPN322)</f>
        <v>0</v>
      </c>
      <c r="QPO27" s="700">
        <f>-IF(QPO11=1900,0,Capex!QPO322)</f>
        <v>0</v>
      </c>
      <c r="QPP27" s="700">
        <f>-IF(QPP11=1900,0,Capex!QPP322)</f>
        <v>0</v>
      </c>
      <c r="QPQ27" s="700">
        <f>-IF(QPQ11=1900,0,Capex!QPQ322)</f>
        <v>0</v>
      </c>
      <c r="QPR27" s="700">
        <f>-IF(QPR11=1900,0,Capex!QPR322)</f>
        <v>0</v>
      </c>
      <c r="QPS27" s="700">
        <f>-IF(QPS11=1900,0,Capex!QPS322)</f>
        <v>0</v>
      </c>
      <c r="QPT27" s="700">
        <f>-IF(QPT11=1900,0,Capex!QPT322)</f>
        <v>0</v>
      </c>
      <c r="QPU27" s="700">
        <f>-IF(QPU11=1900,0,Capex!QPU322)</f>
        <v>0</v>
      </c>
      <c r="QPV27" s="700">
        <f>-IF(QPV11=1900,0,Capex!QPV322)</f>
        <v>0</v>
      </c>
      <c r="QPW27" s="700">
        <f>-IF(QPW11=1900,0,Capex!QPW322)</f>
        <v>0</v>
      </c>
      <c r="QPX27" s="700">
        <f>-IF(QPX11=1900,0,Capex!QPX322)</f>
        <v>0</v>
      </c>
      <c r="QPY27" s="700">
        <f>-IF(QPY11=1900,0,Capex!QPY322)</f>
        <v>0</v>
      </c>
      <c r="QPZ27" s="700">
        <f>-IF(QPZ11=1900,0,Capex!QPZ322)</f>
        <v>0</v>
      </c>
      <c r="QQA27" s="700">
        <f>-IF(QQA11=1900,0,Capex!QQA322)</f>
        <v>0</v>
      </c>
      <c r="QQB27" s="700">
        <f>-IF(QQB11=1900,0,Capex!QQB322)</f>
        <v>0</v>
      </c>
      <c r="QQC27" s="700">
        <f>-IF(QQC11=1900,0,Capex!QQC322)</f>
        <v>0</v>
      </c>
      <c r="QQD27" s="700">
        <f>-IF(QQD11=1900,0,Capex!QQD322)</f>
        <v>0</v>
      </c>
      <c r="QQE27" s="700">
        <f>-IF(QQE11=1900,0,Capex!QQE322)</f>
        <v>0</v>
      </c>
      <c r="QQF27" s="700">
        <f>-IF(QQF11=1900,0,Capex!QQF322)</f>
        <v>0</v>
      </c>
      <c r="QQG27" s="700">
        <f>-IF(QQG11=1900,0,Capex!QQG322)</f>
        <v>0</v>
      </c>
      <c r="QQH27" s="700">
        <f>-IF(QQH11=1900,0,Capex!QQH322)</f>
        <v>0</v>
      </c>
      <c r="QQI27" s="700">
        <f>-IF(QQI11=1900,0,Capex!QQI322)</f>
        <v>0</v>
      </c>
      <c r="QQJ27" s="700">
        <f>-IF(QQJ11=1900,0,Capex!QQJ322)</f>
        <v>0</v>
      </c>
      <c r="QQK27" s="700">
        <f>-IF(QQK11=1900,0,Capex!QQK322)</f>
        <v>0</v>
      </c>
      <c r="QQL27" s="700">
        <f>-IF(QQL11=1900,0,Capex!QQL322)</f>
        <v>0</v>
      </c>
      <c r="QQM27" s="700">
        <f>-IF(QQM11=1900,0,Capex!QQM322)</f>
        <v>0</v>
      </c>
      <c r="QQN27" s="700">
        <f>-IF(QQN11=1900,0,Capex!QQN322)</f>
        <v>0</v>
      </c>
      <c r="QQO27" s="700">
        <f>-IF(QQO11=1900,0,Capex!QQO322)</f>
        <v>0</v>
      </c>
      <c r="QQP27" s="700">
        <f>-IF(QQP11=1900,0,Capex!QQP322)</f>
        <v>0</v>
      </c>
      <c r="QQQ27" s="700">
        <f>-IF(QQQ11=1900,0,Capex!QQQ322)</f>
        <v>0</v>
      </c>
      <c r="QQR27" s="700">
        <f>-IF(QQR11=1900,0,Capex!QQR322)</f>
        <v>0</v>
      </c>
      <c r="QQS27" s="700">
        <f>-IF(QQS11=1900,0,Capex!QQS322)</f>
        <v>0</v>
      </c>
      <c r="QQT27" s="700">
        <f>-IF(QQT11=1900,0,Capex!QQT322)</f>
        <v>0</v>
      </c>
      <c r="QQU27" s="700">
        <f>-IF(QQU11=1900,0,Capex!QQU322)</f>
        <v>0</v>
      </c>
      <c r="QQV27" s="700">
        <f>-IF(QQV11=1900,0,Capex!QQV322)</f>
        <v>0</v>
      </c>
      <c r="QQW27" s="700">
        <f>-IF(QQW11=1900,0,Capex!QQW322)</f>
        <v>0</v>
      </c>
      <c r="QQX27" s="700">
        <f>-IF(QQX11=1900,0,Capex!QQX322)</f>
        <v>0</v>
      </c>
      <c r="QQY27" s="700">
        <f>-IF(QQY11=1900,0,Capex!QQY322)</f>
        <v>0</v>
      </c>
      <c r="QQZ27" s="700">
        <f>-IF(QQZ11=1900,0,Capex!QQZ322)</f>
        <v>0</v>
      </c>
      <c r="QRA27" s="700">
        <f>-IF(QRA11=1900,0,Capex!QRA322)</f>
        <v>0</v>
      </c>
      <c r="QRB27" s="700">
        <f>-IF(QRB11=1900,0,Capex!QRB322)</f>
        <v>0</v>
      </c>
      <c r="QRC27" s="700">
        <f>-IF(QRC11=1900,0,Capex!QRC322)</f>
        <v>0</v>
      </c>
      <c r="QRD27" s="700">
        <f>-IF(QRD11=1900,0,Capex!QRD322)</f>
        <v>0</v>
      </c>
      <c r="QRE27" s="700">
        <f>-IF(QRE11=1900,0,Capex!QRE322)</f>
        <v>0</v>
      </c>
      <c r="QRF27" s="700">
        <f>-IF(QRF11=1900,0,Capex!QRF322)</f>
        <v>0</v>
      </c>
      <c r="QRG27" s="700">
        <f>-IF(QRG11=1900,0,Capex!QRG322)</f>
        <v>0</v>
      </c>
      <c r="QRH27" s="700">
        <f>-IF(QRH11=1900,0,Capex!QRH322)</f>
        <v>0</v>
      </c>
      <c r="QRI27" s="700">
        <f>-IF(QRI11=1900,0,Capex!QRI322)</f>
        <v>0</v>
      </c>
      <c r="QRJ27" s="700">
        <f>-IF(QRJ11=1900,0,Capex!QRJ322)</f>
        <v>0</v>
      </c>
      <c r="QRK27" s="700">
        <f>-IF(QRK11=1900,0,Capex!QRK322)</f>
        <v>0</v>
      </c>
      <c r="QRL27" s="700">
        <f>-IF(QRL11=1900,0,Capex!QRL322)</f>
        <v>0</v>
      </c>
      <c r="QRM27" s="700">
        <f>-IF(QRM11=1900,0,Capex!QRM322)</f>
        <v>0</v>
      </c>
      <c r="QRN27" s="700">
        <f>-IF(QRN11=1900,0,Capex!QRN322)</f>
        <v>0</v>
      </c>
      <c r="QRO27" s="700">
        <f>-IF(QRO11=1900,0,Capex!QRO322)</f>
        <v>0</v>
      </c>
      <c r="QRP27" s="700">
        <f>-IF(QRP11=1900,0,Capex!QRP322)</f>
        <v>0</v>
      </c>
      <c r="QRQ27" s="700">
        <f>-IF(QRQ11=1900,0,Capex!QRQ322)</f>
        <v>0</v>
      </c>
      <c r="QRR27" s="700">
        <f>-IF(QRR11=1900,0,Capex!QRR322)</f>
        <v>0</v>
      </c>
      <c r="QRS27" s="700">
        <f>-IF(QRS11=1900,0,Capex!QRS322)</f>
        <v>0</v>
      </c>
      <c r="QRT27" s="700">
        <f>-IF(QRT11=1900,0,Capex!QRT322)</f>
        <v>0</v>
      </c>
      <c r="QRU27" s="700">
        <f>-IF(QRU11=1900,0,Capex!QRU322)</f>
        <v>0</v>
      </c>
      <c r="QRV27" s="700">
        <f>-IF(QRV11=1900,0,Capex!QRV322)</f>
        <v>0</v>
      </c>
      <c r="QRW27" s="700">
        <f>-IF(QRW11=1900,0,Capex!QRW322)</f>
        <v>0</v>
      </c>
      <c r="QRX27" s="700">
        <f>-IF(QRX11=1900,0,Capex!QRX322)</f>
        <v>0</v>
      </c>
      <c r="QRY27" s="700">
        <f>-IF(QRY11=1900,0,Capex!QRY322)</f>
        <v>0</v>
      </c>
      <c r="QRZ27" s="700">
        <f>-IF(QRZ11=1900,0,Capex!QRZ322)</f>
        <v>0</v>
      </c>
      <c r="QSA27" s="700">
        <f>-IF(QSA11=1900,0,Capex!QSA322)</f>
        <v>0</v>
      </c>
      <c r="QSB27" s="700">
        <f>-IF(QSB11=1900,0,Capex!QSB322)</f>
        <v>0</v>
      </c>
      <c r="QSC27" s="700">
        <f>-IF(QSC11=1900,0,Capex!QSC322)</f>
        <v>0</v>
      </c>
      <c r="QSD27" s="700">
        <f>-IF(QSD11=1900,0,Capex!QSD322)</f>
        <v>0</v>
      </c>
      <c r="QSE27" s="700">
        <f>-IF(QSE11=1900,0,Capex!QSE322)</f>
        <v>0</v>
      </c>
      <c r="QSF27" s="700">
        <f>-IF(QSF11=1900,0,Capex!QSF322)</f>
        <v>0</v>
      </c>
      <c r="QSG27" s="700">
        <f>-IF(QSG11=1900,0,Capex!QSG322)</f>
        <v>0</v>
      </c>
      <c r="QSH27" s="700">
        <f>-IF(QSH11=1900,0,Capex!QSH322)</f>
        <v>0</v>
      </c>
      <c r="QSI27" s="700">
        <f>-IF(QSI11=1900,0,Capex!QSI322)</f>
        <v>0</v>
      </c>
      <c r="QSJ27" s="700">
        <f>-IF(QSJ11=1900,0,Capex!QSJ322)</f>
        <v>0</v>
      </c>
      <c r="QSK27" s="700">
        <f>-IF(QSK11=1900,0,Capex!QSK322)</f>
        <v>0</v>
      </c>
      <c r="QSL27" s="700">
        <f>-IF(QSL11=1900,0,Capex!QSL322)</f>
        <v>0</v>
      </c>
      <c r="QSM27" s="700">
        <f>-IF(QSM11=1900,0,Capex!QSM322)</f>
        <v>0</v>
      </c>
      <c r="QSN27" s="700">
        <f>-IF(QSN11=1900,0,Capex!QSN322)</f>
        <v>0</v>
      </c>
      <c r="QSO27" s="700">
        <f>-IF(QSO11=1900,0,Capex!QSO322)</f>
        <v>0</v>
      </c>
      <c r="QSP27" s="700">
        <f>-IF(QSP11=1900,0,Capex!QSP322)</f>
        <v>0</v>
      </c>
      <c r="QSQ27" s="700">
        <f>-IF(QSQ11=1900,0,Capex!QSQ322)</f>
        <v>0</v>
      </c>
      <c r="QSR27" s="700">
        <f>-IF(QSR11=1900,0,Capex!QSR322)</f>
        <v>0</v>
      </c>
      <c r="QSS27" s="700">
        <f>-IF(QSS11=1900,0,Capex!QSS322)</f>
        <v>0</v>
      </c>
      <c r="QST27" s="700">
        <f>-IF(QST11=1900,0,Capex!QST322)</f>
        <v>0</v>
      </c>
      <c r="QSU27" s="700">
        <f>-IF(QSU11=1900,0,Capex!QSU322)</f>
        <v>0</v>
      </c>
      <c r="QSV27" s="700">
        <f>-IF(QSV11=1900,0,Capex!QSV322)</f>
        <v>0</v>
      </c>
      <c r="QSW27" s="700">
        <f>-IF(QSW11=1900,0,Capex!QSW322)</f>
        <v>0</v>
      </c>
      <c r="QSX27" s="700">
        <f>-IF(QSX11=1900,0,Capex!QSX322)</f>
        <v>0</v>
      </c>
      <c r="QSY27" s="700">
        <f>-IF(QSY11=1900,0,Capex!QSY322)</f>
        <v>0</v>
      </c>
      <c r="QSZ27" s="700">
        <f>-IF(QSZ11=1900,0,Capex!QSZ322)</f>
        <v>0</v>
      </c>
      <c r="QTA27" s="700">
        <f>-IF(QTA11=1900,0,Capex!QTA322)</f>
        <v>0</v>
      </c>
      <c r="QTB27" s="700">
        <f>-IF(QTB11=1900,0,Capex!QTB322)</f>
        <v>0</v>
      </c>
      <c r="QTC27" s="700">
        <f>-IF(QTC11=1900,0,Capex!QTC322)</f>
        <v>0</v>
      </c>
      <c r="QTD27" s="700">
        <f>-IF(QTD11=1900,0,Capex!QTD322)</f>
        <v>0</v>
      </c>
      <c r="QTE27" s="700">
        <f>-IF(QTE11=1900,0,Capex!QTE322)</f>
        <v>0</v>
      </c>
      <c r="QTF27" s="700">
        <f>-IF(QTF11=1900,0,Capex!QTF322)</f>
        <v>0</v>
      </c>
      <c r="QTG27" s="700">
        <f>-IF(QTG11=1900,0,Capex!QTG322)</f>
        <v>0</v>
      </c>
      <c r="QTH27" s="700">
        <f>-IF(QTH11=1900,0,Capex!QTH322)</f>
        <v>0</v>
      </c>
      <c r="QTI27" s="700">
        <f>-IF(QTI11=1900,0,Capex!QTI322)</f>
        <v>0</v>
      </c>
      <c r="QTJ27" s="700">
        <f>-IF(QTJ11=1900,0,Capex!QTJ322)</f>
        <v>0</v>
      </c>
      <c r="QTK27" s="700">
        <f>-IF(QTK11=1900,0,Capex!QTK322)</f>
        <v>0</v>
      </c>
      <c r="QTL27" s="700">
        <f>-IF(QTL11=1900,0,Capex!QTL322)</f>
        <v>0</v>
      </c>
      <c r="QTM27" s="700">
        <f>-IF(QTM11=1900,0,Capex!QTM322)</f>
        <v>0</v>
      </c>
      <c r="QTN27" s="700">
        <f>-IF(QTN11=1900,0,Capex!QTN322)</f>
        <v>0</v>
      </c>
      <c r="QTO27" s="700">
        <f>-IF(QTO11=1900,0,Capex!QTO322)</f>
        <v>0</v>
      </c>
      <c r="QTP27" s="700">
        <f>-IF(QTP11=1900,0,Capex!QTP322)</f>
        <v>0</v>
      </c>
      <c r="QTQ27" s="700">
        <f>-IF(QTQ11=1900,0,Capex!QTQ322)</f>
        <v>0</v>
      </c>
      <c r="QTR27" s="700">
        <f>-IF(QTR11=1900,0,Capex!QTR322)</f>
        <v>0</v>
      </c>
      <c r="QTS27" s="700">
        <f>-IF(QTS11=1900,0,Capex!QTS322)</f>
        <v>0</v>
      </c>
      <c r="QTT27" s="700">
        <f>-IF(QTT11=1900,0,Capex!QTT322)</f>
        <v>0</v>
      </c>
      <c r="QTU27" s="700">
        <f>-IF(QTU11=1900,0,Capex!QTU322)</f>
        <v>0</v>
      </c>
      <c r="QTV27" s="700">
        <f>-IF(QTV11=1900,0,Capex!QTV322)</f>
        <v>0</v>
      </c>
      <c r="QTW27" s="700">
        <f>-IF(QTW11=1900,0,Capex!QTW322)</f>
        <v>0</v>
      </c>
      <c r="QTX27" s="700">
        <f>-IF(QTX11=1900,0,Capex!QTX322)</f>
        <v>0</v>
      </c>
      <c r="QTY27" s="700">
        <f>-IF(QTY11=1900,0,Capex!QTY322)</f>
        <v>0</v>
      </c>
      <c r="QTZ27" s="700">
        <f>-IF(QTZ11=1900,0,Capex!QTZ322)</f>
        <v>0</v>
      </c>
      <c r="QUA27" s="700">
        <f>-IF(QUA11=1900,0,Capex!QUA322)</f>
        <v>0</v>
      </c>
      <c r="QUB27" s="700">
        <f>-IF(QUB11=1900,0,Capex!QUB322)</f>
        <v>0</v>
      </c>
      <c r="QUC27" s="700">
        <f>-IF(QUC11=1900,0,Capex!QUC322)</f>
        <v>0</v>
      </c>
      <c r="QUD27" s="700">
        <f>-IF(QUD11=1900,0,Capex!QUD322)</f>
        <v>0</v>
      </c>
      <c r="QUE27" s="700">
        <f>-IF(QUE11=1900,0,Capex!QUE322)</f>
        <v>0</v>
      </c>
      <c r="QUF27" s="700">
        <f>-IF(QUF11=1900,0,Capex!QUF322)</f>
        <v>0</v>
      </c>
      <c r="QUG27" s="700">
        <f>-IF(QUG11=1900,0,Capex!QUG322)</f>
        <v>0</v>
      </c>
      <c r="QUH27" s="700">
        <f>-IF(QUH11=1900,0,Capex!QUH322)</f>
        <v>0</v>
      </c>
      <c r="QUI27" s="700">
        <f>-IF(QUI11=1900,0,Capex!QUI322)</f>
        <v>0</v>
      </c>
      <c r="QUJ27" s="700">
        <f>-IF(QUJ11=1900,0,Capex!QUJ322)</f>
        <v>0</v>
      </c>
      <c r="QUK27" s="700">
        <f>-IF(QUK11=1900,0,Capex!QUK322)</f>
        <v>0</v>
      </c>
      <c r="QUL27" s="700">
        <f>-IF(QUL11=1900,0,Capex!QUL322)</f>
        <v>0</v>
      </c>
      <c r="QUM27" s="700">
        <f>-IF(QUM11=1900,0,Capex!QUM322)</f>
        <v>0</v>
      </c>
      <c r="QUN27" s="700">
        <f>-IF(QUN11=1900,0,Capex!QUN322)</f>
        <v>0</v>
      </c>
      <c r="QUO27" s="700">
        <f>-IF(QUO11=1900,0,Capex!QUO322)</f>
        <v>0</v>
      </c>
      <c r="QUP27" s="700">
        <f>-IF(QUP11=1900,0,Capex!QUP322)</f>
        <v>0</v>
      </c>
      <c r="QUQ27" s="700">
        <f>-IF(QUQ11=1900,0,Capex!QUQ322)</f>
        <v>0</v>
      </c>
      <c r="QUR27" s="700">
        <f>-IF(QUR11=1900,0,Capex!QUR322)</f>
        <v>0</v>
      </c>
      <c r="QUS27" s="700">
        <f>-IF(QUS11=1900,0,Capex!QUS322)</f>
        <v>0</v>
      </c>
      <c r="QUT27" s="700">
        <f>-IF(QUT11=1900,0,Capex!QUT322)</f>
        <v>0</v>
      </c>
      <c r="QUU27" s="700">
        <f>-IF(QUU11=1900,0,Capex!QUU322)</f>
        <v>0</v>
      </c>
      <c r="QUV27" s="700">
        <f>-IF(QUV11=1900,0,Capex!QUV322)</f>
        <v>0</v>
      </c>
      <c r="QUW27" s="700">
        <f>-IF(QUW11=1900,0,Capex!QUW322)</f>
        <v>0</v>
      </c>
      <c r="QUX27" s="700">
        <f>-IF(QUX11=1900,0,Capex!QUX322)</f>
        <v>0</v>
      </c>
      <c r="QUY27" s="700">
        <f>-IF(QUY11=1900,0,Capex!QUY322)</f>
        <v>0</v>
      </c>
      <c r="QUZ27" s="700">
        <f>-IF(QUZ11=1900,0,Capex!QUZ322)</f>
        <v>0</v>
      </c>
      <c r="QVA27" s="700">
        <f>-IF(QVA11=1900,0,Capex!QVA322)</f>
        <v>0</v>
      </c>
      <c r="QVB27" s="700">
        <f>-IF(QVB11=1900,0,Capex!QVB322)</f>
        <v>0</v>
      </c>
      <c r="QVC27" s="700">
        <f>-IF(QVC11=1900,0,Capex!QVC322)</f>
        <v>0</v>
      </c>
      <c r="QVD27" s="700">
        <f>-IF(QVD11=1900,0,Capex!QVD322)</f>
        <v>0</v>
      </c>
      <c r="QVE27" s="700">
        <f>-IF(QVE11=1900,0,Capex!QVE322)</f>
        <v>0</v>
      </c>
      <c r="QVF27" s="700">
        <f>-IF(QVF11=1900,0,Capex!QVF322)</f>
        <v>0</v>
      </c>
      <c r="QVG27" s="700">
        <f>-IF(QVG11=1900,0,Capex!QVG322)</f>
        <v>0</v>
      </c>
      <c r="QVH27" s="700">
        <f>-IF(QVH11=1900,0,Capex!QVH322)</f>
        <v>0</v>
      </c>
      <c r="QVI27" s="700">
        <f>-IF(QVI11=1900,0,Capex!QVI322)</f>
        <v>0</v>
      </c>
      <c r="QVJ27" s="700">
        <f>-IF(QVJ11=1900,0,Capex!QVJ322)</f>
        <v>0</v>
      </c>
      <c r="QVK27" s="700">
        <f>-IF(QVK11=1900,0,Capex!QVK322)</f>
        <v>0</v>
      </c>
      <c r="QVL27" s="700">
        <f>-IF(QVL11=1900,0,Capex!QVL322)</f>
        <v>0</v>
      </c>
      <c r="QVM27" s="700">
        <f>-IF(QVM11=1900,0,Capex!QVM322)</f>
        <v>0</v>
      </c>
      <c r="QVN27" s="700">
        <f>-IF(QVN11=1900,0,Capex!QVN322)</f>
        <v>0</v>
      </c>
      <c r="QVO27" s="700">
        <f>-IF(QVO11=1900,0,Capex!QVO322)</f>
        <v>0</v>
      </c>
      <c r="QVP27" s="700">
        <f>-IF(QVP11=1900,0,Capex!QVP322)</f>
        <v>0</v>
      </c>
      <c r="QVQ27" s="700">
        <f>-IF(QVQ11=1900,0,Capex!QVQ322)</f>
        <v>0</v>
      </c>
      <c r="QVR27" s="700">
        <f>-IF(QVR11=1900,0,Capex!QVR322)</f>
        <v>0</v>
      </c>
      <c r="QVS27" s="700">
        <f>-IF(QVS11=1900,0,Capex!QVS322)</f>
        <v>0</v>
      </c>
      <c r="QVT27" s="700">
        <f>-IF(QVT11=1900,0,Capex!QVT322)</f>
        <v>0</v>
      </c>
      <c r="QVU27" s="700">
        <f>-IF(QVU11=1900,0,Capex!QVU322)</f>
        <v>0</v>
      </c>
      <c r="QVV27" s="700">
        <f>-IF(QVV11=1900,0,Capex!QVV322)</f>
        <v>0</v>
      </c>
      <c r="QVW27" s="700">
        <f>-IF(QVW11=1900,0,Capex!QVW322)</f>
        <v>0</v>
      </c>
      <c r="QVX27" s="700">
        <f>-IF(QVX11=1900,0,Capex!QVX322)</f>
        <v>0</v>
      </c>
      <c r="QVY27" s="700">
        <f>-IF(QVY11=1900,0,Capex!QVY322)</f>
        <v>0</v>
      </c>
      <c r="QVZ27" s="700">
        <f>-IF(QVZ11=1900,0,Capex!QVZ322)</f>
        <v>0</v>
      </c>
      <c r="QWA27" s="700">
        <f>-IF(QWA11=1900,0,Capex!QWA322)</f>
        <v>0</v>
      </c>
      <c r="QWB27" s="700">
        <f>-IF(QWB11=1900,0,Capex!QWB322)</f>
        <v>0</v>
      </c>
      <c r="QWC27" s="700">
        <f>-IF(QWC11=1900,0,Capex!QWC322)</f>
        <v>0</v>
      </c>
      <c r="QWD27" s="700">
        <f>-IF(QWD11=1900,0,Capex!QWD322)</f>
        <v>0</v>
      </c>
      <c r="QWE27" s="700">
        <f>-IF(QWE11=1900,0,Capex!QWE322)</f>
        <v>0</v>
      </c>
      <c r="QWF27" s="700">
        <f>-IF(QWF11=1900,0,Capex!QWF322)</f>
        <v>0</v>
      </c>
      <c r="QWG27" s="700">
        <f>-IF(QWG11=1900,0,Capex!QWG322)</f>
        <v>0</v>
      </c>
      <c r="QWH27" s="700">
        <f>-IF(QWH11=1900,0,Capex!QWH322)</f>
        <v>0</v>
      </c>
      <c r="QWI27" s="700">
        <f>-IF(QWI11=1900,0,Capex!QWI322)</f>
        <v>0</v>
      </c>
      <c r="QWJ27" s="700">
        <f>-IF(QWJ11=1900,0,Capex!QWJ322)</f>
        <v>0</v>
      </c>
      <c r="QWK27" s="700">
        <f>-IF(QWK11=1900,0,Capex!QWK322)</f>
        <v>0</v>
      </c>
      <c r="QWL27" s="700">
        <f>-IF(QWL11=1900,0,Capex!QWL322)</f>
        <v>0</v>
      </c>
      <c r="QWM27" s="700">
        <f>-IF(QWM11=1900,0,Capex!QWM322)</f>
        <v>0</v>
      </c>
      <c r="QWN27" s="700">
        <f>-IF(QWN11=1900,0,Capex!QWN322)</f>
        <v>0</v>
      </c>
      <c r="QWO27" s="700">
        <f>-IF(QWO11=1900,0,Capex!QWO322)</f>
        <v>0</v>
      </c>
      <c r="QWP27" s="700">
        <f>-IF(QWP11=1900,0,Capex!QWP322)</f>
        <v>0</v>
      </c>
      <c r="QWQ27" s="700">
        <f>-IF(QWQ11=1900,0,Capex!QWQ322)</f>
        <v>0</v>
      </c>
      <c r="QWR27" s="700">
        <f>-IF(QWR11=1900,0,Capex!QWR322)</f>
        <v>0</v>
      </c>
      <c r="QWS27" s="700">
        <f>-IF(QWS11=1900,0,Capex!QWS322)</f>
        <v>0</v>
      </c>
      <c r="QWT27" s="700">
        <f>-IF(QWT11=1900,0,Capex!QWT322)</f>
        <v>0</v>
      </c>
      <c r="QWU27" s="700">
        <f>-IF(QWU11=1900,0,Capex!QWU322)</f>
        <v>0</v>
      </c>
      <c r="QWV27" s="700">
        <f>-IF(QWV11=1900,0,Capex!QWV322)</f>
        <v>0</v>
      </c>
      <c r="QWW27" s="700">
        <f>-IF(QWW11=1900,0,Capex!QWW322)</f>
        <v>0</v>
      </c>
      <c r="QWX27" s="700">
        <f>-IF(QWX11=1900,0,Capex!QWX322)</f>
        <v>0</v>
      </c>
      <c r="QWY27" s="700">
        <f>-IF(QWY11=1900,0,Capex!QWY322)</f>
        <v>0</v>
      </c>
      <c r="QWZ27" s="700">
        <f>-IF(QWZ11=1900,0,Capex!QWZ322)</f>
        <v>0</v>
      </c>
      <c r="QXA27" s="700">
        <f>-IF(QXA11=1900,0,Capex!QXA322)</f>
        <v>0</v>
      </c>
      <c r="QXB27" s="700">
        <f>-IF(QXB11=1900,0,Capex!QXB322)</f>
        <v>0</v>
      </c>
      <c r="QXC27" s="700">
        <f>-IF(QXC11=1900,0,Capex!QXC322)</f>
        <v>0</v>
      </c>
      <c r="QXD27" s="700">
        <f>-IF(QXD11=1900,0,Capex!QXD322)</f>
        <v>0</v>
      </c>
      <c r="QXE27" s="700">
        <f>-IF(QXE11=1900,0,Capex!QXE322)</f>
        <v>0</v>
      </c>
      <c r="QXF27" s="700">
        <f>-IF(QXF11=1900,0,Capex!QXF322)</f>
        <v>0</v>
      </c>
      <c r="QXG27" s="700">
        <f>-IF(QXG11=1900,0,Capex!QXG322)</f>
        <v>0</v>
      </c>
      <c r="QXH27" s="700">
        <f>-IF(QXH11=1900,0,Capex!QXH322)</f>
        <v>0</v>
      </c>
      <c r="QXI27" s="700">
        <f>-IF(QXI11=1900,0,Capex!QXI322)</f>
        <v>0</v>
      </c>
      <c r="QXJ27" s="700">
        <f>-IF(QXJ11=1900,0,Capex!QXJ322)</f>
        <v>0</v>
      </c>
      <c r="QXK27" s="700">
        <f>-IF(QXK11=1900,0,Capex!QXK322)</f>
        <v>0</v>
      </c>
      <c r="QXL27" s="700">
        <f>-IF(QXL11=1900,0,Capex!QXL322)</f>
        <v>0</v>
      </c>
      <c r="QXM27" s="700">
        <f>-IF(QXM11=1900,0,Capex!QXM322)</f>
        <v>0</v>
      </c>
      <c r="QXN27" s="700">
        <f>-IF(QXN11=1900,0,Capex!QXN322)</f>
        <v>0</v>
      </c>
      <c r="QXO27" s="700">
        <f>-IF(QXO11=1900,0,Capex!QXO322)</f>
        <v>0</v>
      </c>
      <c r="QXP27" s="700">
        <f>-IF(QXP11=1900,0,Capex!QXP322)</f>
        <v>0</v>
      </c>
      <c r="QXQ27" s="700">
        <f>-IF(QXQ11=1900,0,Capex!QXQ322)</f>
        <v>0</v>
      </c>
      <c r="QXR27" s="700">
        <f>-IF(QXR11=1900,0,Capex!QXR322)</f>
        <v>0</v>
      </c>
      <c r="QXS27" s="700">
        <f>-IF(QXS11=1900,0,Capex!QXS322)</f>
        <v>0</v>
      </c>
      <c r="QXT27" s="700">
        <f>-IF(QXT11=1900,0,Capex!QXT322)</f>
        <v>0</v>
      </c>
      <c r="QXU27" s="700">
        <f>-IF(QXU11=1900,0,Capex!QXU322)</f>
        <v>0</v>
      </c>
      <c r="QXV27" s="700">
        <f>-IF(QXV11=1900,0,Capex!QXV322)</f>
        <v>0</v>
      </c>
      <c r="QXW27" s="700">
        <f>-IF(QXW11=1900,0,Capex!QXW322)</f>
        <v>0</v>
      </c>
      <c r="QXX27" s="700">
        <f>-IF(QXX11=1900,0,Capex!QXX322)</f>
        <v>0</v>
      </c>
      <c r="QXY27" s="700">
        <f>-IF(QXY11=1900,0,Capex!QXY322)</f>
        <v>0</v>
      </c>
      <c r="QXZ27" s="700">
        <f>-IF(QXZ11=1900,0,Capex!QXZ322)</f>
        <v>0</v>
      </c>
      <c r="QYA27" s="700">
        <f>-IF(QYA11=1900,0,Capex!QYA322)</f>
        <v>0</v>
      </c>
      <c r="QYB27" s="700">
        <f>-IF(QYB11=1900,0,Capex!QYB322)</f>
        <v>0</v>
      </c>
      <c r="QYC27" s="700">
        <f>-IF(QYC11=1900,0,Capex!QYC322)</f>
        <v>0</v>
      </c>
      <c r="QYD27" s="700">
        <f>-IF(QYD11=1900,0,Capex!QYD322)</f>
        <v>0</v>
      </c>
      <c r="QYE27" s="700">
        <f>-IF(QYE11=1900,0,Capex!QYE322)</f>
        <v>0</v>
      </c>
      <c r="QYF27" s="700">
        <f>-IF(QYF11=1900,0,Capex!QYF322)</f>
        <v>0</v>
      </c>
      <c r="QYG27" s="700">
        <f>-IF(QYG11=1900,0,Capex!QYG322)</f>
        <v>0</v>
      </c>
      <c r="QYH27" s="700">
        <f>-IF(QYH11=1900,0,Capex!QYH322)</f>
        <v>0</v>
      </c>
      <c r="QYI27" s="700">
        <f>-IF(QYI11=1900,0,Capex!QYI322)</f>
        <v>0</v>
      </c>
      <c r="QYJ27" s="700">
        <f>-IF(QYJ11=1900,0,Capex!QYJ322)</f>
        <v>0</v>
      </c>
      <c r="QYK27" s="700">
        <f>-IF(QYK11=1900,0,Capex!QYK322)</f>
        <v>0</v>
      </c>
      <c r="QYL27" s="700">
        <f>-IF(QYL11=1900,0,Capex!QYL322)</f>
        <v>0</v>
      </c>
      <c r="QYM27" s="700">
        <f>-IF(QYM11=1900,0,Capex!QYM322)</f>
        <v>0</v>
      </c>
      <c r="QYN27" s="700">
        <f>-IF(QYN11=1900,0,Capex!QYN322)</f>
        <v>0</v>
      </c>
      <c r="QYO27" s="700">
        <f>-IF(QYO11=1900,0,Capex!QYO322)</f>
        <v>0</v>
      </c>
      <c r="QYP27" s="700">
        <f>-IF(QYP11=1900,0,Capex!QYP322)</f>
        <v>0</v>
      </c>
      <c r="QYQ27" s="700">
        <f>-IF(QYQ11=1900,0,Capex!QYQ322)</f>
        <v>0</v>
      </c>
      <c r="QYR27" s="700">
        <f>-IF(QYR11=1900,0,Capex!QYR322)</f>
        <v>0</v>
      </c>
      <c r="QYS27" s="700">
        <f>-IF(QYS11=1900,0,Capex!QYS322)</f>
        <v>0</v>
      </c>
      <c r="QYT27" s="700">
        <f>-IF(QYT11=1900,0,Capex!QYT322)</f>
        <v>0</v>
      </c>
      <c r="QYU27" s="700">
        <f>-IF(QYU11=1900,0,Capex!QYU322)</f>
        <v>0</v>
      </c>
      <c r="QYV27" s="700">
        <f>-IF(QYV11=1900,0,Capex!QYV322)</f>
        <v>0</v>
      </c>
      <c r="QYW27" s="700">
        <f>-IF(QYW11=1900,0,Capex!QYW322)</f>
        <v>0</v>
      </c>
      <c r="QYX27" s="700">
        <f>-IF(QYX11=1900,0,Capex!QYX322)</f>
        <v>0</v>
      </c>
      <c r="QYY27" s="700">
        <f>-IF(QYY11=1900,0,Capex!QYY322)</f>
        <v>0</v>
      </c>
      <c r="QYZ27" s="700">
        <f>-IF(QYZ11=1900,0,Capex!QYZ322)</f>
        <v>0</v>
      </c>
      <c r="QZA27" s="700">
        <f>-IF(QZA11=1900,0,Capex!QZA322)</f>
        <v>0</v>
      </c>
      <c r="QZB27" s="700">
        <f>-IF(QZB11=1900,0,Capex!QZB322)</f>
        <v>0</v>
      </c>
      <c r="QZC27" s="700">
        <f>-IF(QZC11=1900,0,Capex!QZC322)</f>
        <v>0</v>
      </c>
      <c r="QZD27" s="700">
        <f>-IF(QZD11=1900,0,Capex!QZD322)</f>
        <v>0</v>
      </c>
      <c r="QZE27" s="700">
        <f>-IF(QZE11=1900,0,Capex!QZE322)</f>
        <v>0</v>
      </c>
      <c r="QZF27" s="700">
        <f>-IF(QZF11=1900,0,Capex!QZF322)</f>
        <v>0</v>
      </c>
      <c r="QZG27" s="700">
        <f>-IF(QZG11=1900,0,Capex!QZG322)</f>
        <v>0</v>
      </c>
      <c r="QZH27" s="700">
        <f>-IF(QZH11=1900,0,Capex!QZH322)</f>
        <v>0</v>
      </c>
      <c r="QZI27" s="700">
        <f>-IF(QZI11=1900,0,Capex!QZI322)</f>
        <v>0</v>
      </c>
      <c r="QZJ27" s="700">
        <f>-IF(QZJ11=1900,0,Capex!QZJ322)</f>
        <v>0</v>
      </c>
      <c r="QZK27" s="700">
        <f>-IF(QZK11=1900,0,Capex!QZK322)</f>
        <v>0</v>
      </c>
      <c r="QZL27" s="700">
        <f>-IF(QZL11=1900,0,Capex!QZL322)</f>
        <v>0</v>
      </c>
      <c r="QZM27" s="700">
        <f>-IF(QZM11=1900,0,Capex!QZM322)</f>
        <v>0</v>
      </c>
      <c r="QZN27" s="700">
        <f>-IF(QZN11=1900,0,Capex!QZN322)</f>
        <v>0</v>
      </c>
      <c r="QZO27" s="700">
        <f>-IF(QZO11=1900,0,Capex!QZO322)</f>
        <v>0</v>
      </c>
      <c r="QZP27" s="700">
        <f>-IF(QZP11=1900,0,Capex!QZP322)</f>
        <v>0</v>
      </c>
      <c r="QZQ27" s="700">
        <f>-IF(QZQ11=1900,0,Capex!QZQ322)</f>
        <v>0</v>
      </c>
      <c r="QZR27" s="700">
        <f>-IF(QZR11=1900,0,Capex!QZR322)</f>
        <v>0</v>
      </c>
      <c r="QZS27" s="700">
        <f>-IF(QZS11=1900,0,Capex!QZS322)</f>
        <v>0</v>
      </c>
      <c r="QZT27" s="700">
        <f>-IF(QZT11=1900,0,Capex!QZT322)</f>
        <v>0</v>
      </c>
      <c r="QZU27" s="700">
        <f>-IF(QZU11=1900,0,Capex!QZU322)</f>
        <v>0</v>
      </c>
      <c r="QZV27" s="700">
        <f>-IF(QZV11=1900,0,Capex!QZV322)</f>
        <v>0</v>
      </c>
      <c r="QZW27" s="700">
        <f>-IF(QZW11=1900,0,Capex!QZW322)</f>
        <v>0</v>
      </c>
      <c r="QZX27" s="700">
        <f>-IF(QZX11=1900,0,Capex!QZX322)</f>
        <v>0</v>
      </c>
      <c r="QZY27" s="700">
        <f>-IF(QZY11=1900,0,Capex!QZY322)</f>
        <v>0</v>
      </c>
      <c r="QZZ27" s="700">
        <f>-IF(QZZ11=1900,0,Capex!QZZ322)</f>
        <v>0</v>
      </c>
      <c r="RAA27" s="700">
        <f>-IF(RAA11=1900,0,Capex!RAA322)</f>
        <v>0</v>
      </c>
      <c r="RAB27" s="700">
        <f>-IF(RAB11=1900,0,Capex!RAB322)</f>
        <v>0</v>
      </c>
      <c r="RAC27" s="700">
        <f>-IF(RAC11=1900,0,Capex!RAC322)</f>
        <v>0</v>
      </c>
      <c r="RAD27" s="700">
        <f>-IF(RAD11=1900,0,Capex!RAD322)</f>
        <v>0</v>
      </c>
      <c r="RAE27" s="700">
        <f>-IF(RAE11=1900,0,Capex!RAE322)</f>
        <v>0</v>
      </c>
      <c r="RAF27" s="700">
        <f>-IF(RAF11=1900,0,Capex!RAF322)</f>
        <v>0</v>
      </c>
      <c r="RAG27" s="700">
        <f>-IF(RAG11=1900,0,Capex!RAG322)</f>
        <v>0</v>
      </c>
      <c r="RAH27" s="700">
        <f>-IF(RAH11=1900,0,Capex!RAH322)</f>
        <v>0</v>
      </c>
      <c r="RAI27" s="700">
        <f>-IF(RAI11=1900,0,Capex!RAI322)</f>
        <v>0</v>
      </c>
      <c r="RAJ27" s="700">
        <f>-IF(RAJ11=1900,0,Capex!RAJ322)</f>
        <v>0</v>
      </c>
      <c r="RAK27" s="700">
        <f>-IF(RAK11=1900,0,Capex!RAK322)</f>
        <v>0</v>
      </c>
      <c r="RAL27" s="700">
        <f>-IF(RAL11=1900,0,Capex!RAL322)</f>
        <v>0</v>
      </c>
      <c r="RAM27" s="700">
        <f>-IF(RAM11=1900,0,Capex!RAM322)</f>
        <v>0</v>
      </c>
      <c r="RAN27" s="700">
        <f>-IF(RAN11=1900,0,Capex!RAN322)</f>
        <v>0</v>
      </c>
      <c r="RAO27" s="700">
        <f>-IF(RAO11=1900,0,Capex!RAO322)</f>
        <v>0</v>
      </c>
      <c r="RAP27" s="700">
        <f>-IF(RAP11=1900,0,Capex!RAP322)</f>
        <v>0</v>
      </c>
      <c r="RAQ27" s="700">
        <f>-IF(RAQ11=1900,0,Capex!RAQ322)</f>
        <v>0</v>
      </c>
      <c r="RAR27" s="700">
        <f>-IF(RAR11=1900,0,Capex!RAR322)</f>
        <v>0</v>
      </c>
      <c r="RAS27" s="700">
        <f>-IF(RAS11=1900,0,Capex!RAS322)</f>
        <v>0</v>
      </c>
      <c r="RAT27" s="700">
        <f>-IF(RAT11=1900,0,Capex!RAT322)</f>
        <v>0</v>
      </c>
      <c r="RAU27" s="700">
        <f>-IF(RAU11=1900,0,Capex!RAU322)</f>
        <v>0</v>
      </c>
      <c r="RAV27" s="700">
        <f>-IF(RAV11=1900,0,Capex!RAV322)</f>
        <v>0</v>
      </c>
      <c r="RAW27" s="700">
        <f>-IF(RAW11=1900,0,Capex!RAW322)</f>
        <v>0</v>
      </c>
      <c r="RAX27" s="700">
        <f>-IF(RAX11=1900,0,Capex!RAX322)</f>
        <v>0</v>
      </c>
      <c r="RAY27" s="700">
        <f>-IF(RAY11=1900,0,Capex!RAY322)</f>
        <v>0</v>
      </c>
      <c r="RAZ27" s="700">
        <f>-IF(RAZ11=1900,0,Capex!RAZ322)</f>
        <v>0</v>
      </c>
      <c r="RBA27" s="700">
        <f>-IF(RBA11=1900,0,Capex!RBA322)</f>
        <v>0</v>
      </c>
      <c r="RBB27" s="700">
        <f>-IF(RBB11=1900,0,Capex!RBB322)</f>
        <v>0</v>
      </c>
      <c r="RBC27" s="700">
        <f>-IF(RBC11=1900,0,Capex!RBC322)</f>
        <v>0</v>
      </c>
      <c r="RBD27" s="700">
        <f>-IF(RBD11=1900,0,Capex!RBD322)</f>
        <v>0</v>
      </c>
      <c r="RBE27" s="700">
        <f>-IF(RBE11=1900,0,Capex!RBE322)</f>
        <v>0</v>
      </c>
      <c r="RBF27" s="700">
        <f>-IF(RBF11=1900,0,Capex!RBF322)</f>
        <v>0</v>
      </c>
      <c r="RBG27" s="700">
        <f>-IF(RBG11=1900,0,Capex!RBG322)</f>
        <v>0</v>
      </c>
      <c r="RBH27" s="700">
        <f>-IF(RBH11=1900,0,Capex!RBH322)</f>
        <v>0</v>
      </c>
      <c r="RBI27" s="700">
        <f>-IF(RBI11=1900,0,Capex!RBI322)</f>
        <v>0</v>
      </c>
      <c r="RBJ27" s="700">
        <f>-IF(RBJ11=1900,0,Capex!RBJ322)</f>
        <v>0</v>
      </c>
      <c r="RBK27" s="700">
        <f>-IF(RBK11=1900,0,Capex!RBK322)</f>
        <v>0</v>
      </c>
      <c r="RBL27" s="700">
        <f>-IF(RBL11=1900,0,Capex!RBL322)</f>
        <v>0</v>
      </c>
      <c r="RBM27" s="700">
        <f>-IF(RBM11=1900,0,Capex!RBM322)</f>
        <v>0</v>
      </c>
      <c r="RBN27" s="700">
        <f>-IF(RBN11=1900,0,Capex!RBN322)</f>
        <v>0</v>
      </c>
      <c r="RBO27" s="700">
        <f>-IF(RBO11=1900,0,Capex!RBO322)</f>
        <v>0</v>
      </c>
      <c r="RBP27" s="700">
        <f>-IF(RBP11=1900,0,Capex!RBP322)</f>
        <v>0</v>
      </c>
      <c r="RBQ27" s="700">
        <f>-IF(RBQ11=1900,0,Capex!RBQ322)</f>
        <v>0</v>
      </c>
      <c r="RBR27" s="700">
        <f>-IF(RBR11=1900,0,Capex!RBR322)</f>
        <v>0</v>
      </c>
      <c r="RBS27" s="700">
        <f>-IF(RBS11=1900,0,Capex!RBS322)</f>
        <v>0</v>
      </c>
      <c r="RBT27" s="700">
        <f>-IF(RBT11=1900,0,Capex!RBT322)</f>
        <v>0</v>
      </c>
      <c r="RBU27" s="700">
        <f>-IF(RBU11=1900,0,Capex!RBU322)</f>
        <v>0</v>
      </c>
      <c r="RBV27" s="700">
        <f>-IF(RBV11=1900,0,Capex!RBV322)</f>
        <v>0</v>
      </c>
      <c r="RBW27" s="700">
        <f>-IF(RBW11=1900,0,Capex!RBW322)</f>
        <v>0</v>
      </c>
      <c r="RBX27" s="700">
        <f>-IF(RBX11=1900,0,Capex!RBX322)</f>
        <v>0</v>
      </c>
      <c r="RBY27" s="700">
        <f>-IF(RBY11=1900,0,Capex!RBY322)</f>
        <v>0</v>
      </c>
      <c r="RBZ27" s="700">
        <f>-IF(RBZ11=1900,0,Capex!RBZ322)</f>
        <v>0</v>
      </c>
      <c r="RCA27" s="700">
        <f>-IF(RCA11=1900,0,Capex!RCA322)</f>
        <v>0</v>
      </c>
      <c r="RCB27" s="700">
        <f>-IF(RCB11=1900,0,Capex!RCB322)</f>
        <v>0</v>
      </c>
      <c r="RCC27" s="700">
        <f>-IF(RCC11=1900,0,Capex!RCC322)</f>
        <v>0</v>
      </c>
      <c r="RCD27" s="700">
        <f>-IF(RCD11=1900,0,Capex!RCD322)</f>
        <v>0</v>
      </c>
      <c r="RCE27" s="700">
        <f>-IF(RCE11=1900,0,Capex!RCE322)</f>
        <v>0</v>
      </c>
      <c r="RCF27" s="700">
        <f>-IF(RCF11=1900,0,Capex!RCF322)</f>
        <v>0</v>
      </c>
      <c r="RCG27" s="700">
        <f>-IF(RCG11=1900,0,Capex!RCG322)</f>
        <v>0</v>
      </c>
      <c r="RCH27" s="700">
        <f>-IF(RCH11=1900,0,Capex!RCH322)</f>
        <v>0</v>
      </c>
      <c r="RCI27" s="700">
        <f>-IF(RCI11=1900,0,Capex!RCI322)</f>
        <v>0</v>
      </c>
      <c r="RCJ27" s="700">
        <f>-IF(RCJ11=1900,0,Capex!RCJ322)</f>
        <v>0</v>
      </c>
      <c r="RCK27" s="700">
        <f>-IF(RCK11=1900,0,Capex!RCK322)</f>
        <v>0</v>
      </c>
      <c r="RCL27" s="700">
        <f>-IF(RCL11=1900,0,Capex!RCL322)</f>
        <v>0</v>
      </c>
      <c r="RCM27" s="700">
        <f>-IF(RCM11=1900,0,Capex!RCM322)</f>
        <v>0</v>
      </c>
      <c r="RCN27" s="700">
        <f>-IF(RCN11=1900,0,Capex!RCN322)</f>
        <v>0</v>
      </c>
      <c r="RCO27" s="700">
        <f>-IF(RCO11=1900,0,Capex!RCO322)</f>
        <v>0</v>
      </c>
      <c r="RCP27" s="700">
        <f>-IF(RCP11=1900,0,Capex!RCP322)</f>
        <v>0</v>
      </c>
      <c r="RCQ27" s="700">
        <f>-IF(RCQ11=1900,0,Capex!RCQ322)</f>
        <v>0</v>
      </c>
      <c r="RCR27" s="700">
        <f>-IF(RCR11=1900,0,Capex!RCR322)</f>
        <v>0</v>
      </c>
      <c r="RCS27" s="700">
        <f>-IF(RCS11=1900,0,Capex!RCS322)</f>
        <v>0</v>
      </c>
      <c r="RCT27" s="700">
        <f>-IF(RCT11=1900,0,Capex!RCT322)</f>
        <v>0</v>
      </c>
      <c r="RCU27" s="700">
        <f>-IF(RCU11=1900,0,Capex!RCU322)</f>
        <v>0</v>
      </c>
      <c r="RCV27" s="700">
        <f>-IF(RCV11=1900,0,Capex!RCV322)</f>
        <v>0</v>
      </c>
      <c r="RCW27" s="700">
        <f>-IF(RCW11=1900,0,Capex!RCW322)</f>
        <v>0</v>
      </c>
      <c r="RCX27" s="700">
        <f>-IF(RCX11=1900,0,Capex!RCX322)</f>
        <v>0</v>
      </c>
      <c r="RCY27" s="700">
        <f>-IF(RCY11=1900,0,Capex!RCY322)</f>
        <v>0</v>
      </c>
      <c r="RCZ27" s="700">
        <f>-IF(RCZ11=1900,0,Capex!RCZ322)</f>
        <v>0</v>
      </c>
      <c r="RDA27" s="700">
        <f>-IF(RDA11=1900,0,Capex!RDA322)</f>
        <v>0</v>
      </c>
      <c r="RDB27" s="700">
        <f>-IF(RDB11=1900,0,Capex!RDB322)</f>
        <v>0</v>
      </c>
      <c r="RDC27" s="700">
        <f>-IF(RDC11=1900,0,Capex!RDC322)</f>
        <v>0</v>
      </c>
      <c r="RDD27" s="700">
        <f>-IF(RDD11=1900,0,Capex!RDD322)</f>
        <v>0</v>
      </c>
      <c r="RDE27" s="700">
        <f>-IF(RDE11=1900,0,Capex!RDE322)</f>
        <v>0</v>
      </c>
      <c r="RDF27" s="700">
        <f>-IF(RDF11=1900,0,Capex!RDF322)</f>
        <v>0</v>
      </c>
      <c r="RDG27" s="700">
        <f>-IF(RDG11=1900,0,Capex!RDG322)</f>
        <v>0</v>
      </c>
      <c r="RDH27" s="700">
        <f>-IF(RDH11=1900,0,Capex!RDH322)</f>
        <v>0</v>
      </c>
      <c r="RDI27" s="700">
        <f>-IF(RDI11=1900,0,Capex!RDI322)</f>
        <v>0</v>
      </c>
      <c r="RDJ27" s="700">
        <f>-IF(RDJ11=1900,0,Capex!RDJ322)</f>
        <v>0</v>
      </c>
      <c r="RDK27" s="700">
        <f>-IF(RDK11=1900,0,Capex!RDK322)</f>
        <v>0</v>
      </c>
      <c r="RDL27" s="700">
        <f>-IF(RDL11=1900,0,Capex!RDL322)</f>
        <v>0</v>
      </c>
      <c r="RDM27" s="700">
        <f>-IF(RDM11=1900,0,Capex!RDM322)</f>
        <v>0</v>
      </c>
      <c r="RDN27" s="700">
        <f>-IF(RDN11=1900,0,Capex!RDN322)</f>
        <v>0</v>
      </c>
      <c r="RDO27" s="700">
        <f>-IF(RDO11=1900,0,Capex!RDO322)</f>
        <v>0</v>
      </c>
      <c r="RDP27" s="700">
        <f>-IF(RDP11=1900,0,Capex!RDP322)</f>
        <v>0</v>
      </c>
      <c r="RDQ27" s="700">
        <f>-IF(RDQ11=1900,0,Capex!RDQ322)</f>
        <v>0</v>
      </c>
      <c r="RDR27" s="700">
        <f>-IF(RDR11=1900,0,Capex!RDR322)</f>
        <v>0</v>
      </c>
      <c r="RDS27" s="700">
        <f>-IF(RDS11=1900,0,Capex!RDS322)</f>
        <v>0</v>
      </c>
      <c r="RDT27" s="700">
        <f>-IF(RDT11=1900,0,Capex!RDT322)</f>
        <v>0</v>
      </c>
      <c r="RDU27" s="700">
        <f>-IF(RDU11=1900,0,Capex!RDU322)</f>
        <v>0</v>
      </c>
      <c r="RDV27" s="700">
        <f>-IF(RDV11=1900,0,Capex!RDV322)</f>
        <v>0</v>
      </c>
      <c r="RDW27" s="700">
        <f>-IF(RDW11=1900,0,Capex!RDW322)</f>
        <v>0</v>
      </c>
      <c r="RDX27" s="700">
        <f>-IF(RDX11=1900,0,Capex!RDX322)</f>
        <v>0</v>
      </c>
      <c r="RDY27" s="700">
        <f>-IF(RDY11=1900,0,Capex!RDY322)</f>
        <v>0</v>
      </c>
      <c r="RDZ27" s="700">
        <f>-IF(RDZ11=1900,0,Capex!RDZ322)</f>
        <v>0</v>
      </c>
      <c r="REA27" s="700">
        <f>-IF(REA11=1900,0,Capex!REA322)</f>
        <v>0</v>
      </c>
      <c r="REB27" s="700">
        <f>-IF(REB11=1900,0,Capex!REB322)</f>
        <v>0</v>
      </c>
      <c r="REC27" s="700">
        <f>-IF(REC11=1900,0,Capex!REC322)</f>
        <v>0</v>
      </c>
      <c r="RED27" s="700">
        <f>-IF(RED11=1900,0,Capex!RED322)</f>
        <v>0</v>
      </c>
      <c r="REE27" s="700">
        <f>-IF(REE11=1900,0,Capex!REE322)</f>
        <v>0</v>
      </c>
      <c r="REF27" s="700">
        <f>-IF(REF11=1900,0,Capex!REF322)</f>
        <v>0</v>
      </c>
      <c r="REG27" s="700">
        <f>-IF(REG11=1900,0,Capex!REG322)</f>
        <v>0</v>
      </c>
      <c r="REH27" s="700">
        <f>-IF(REH11=1900,0,Capex!REH322)</f>
        <v>0</v>
      </c>
      <c r="REI27" s="700">
        <f>-IF(REI11=1900,0,Capex!REI322)</f>
        <v>0</v>
      </c>
      <c r="REJ27" s="700">
        <f>-IF(REJ11=1900,0,Capex!REJ322)</f>
        <v>0</v>
      </c>
      <c r="REK27" s="700">
        <f>-IF(REK11=1900,0,Capex!REK322)</f>
        <v>0</v>
      </c>
      <c r="REL27" s="700">
        <f>-IF(REL11=1900,0,Capex!REL322)</f>
        <v>0</v>
      </c>
      <c r="REM27" s="700">
        <f>-IF(REM11=1900,0,Capex!REM322)</f>
        <v>0</v>
      </c>
      <c r="REN27" s="700">
        <f>-IF(REN11=1900,0,Capex!REN322)</f>
        <v>0</v>
      </c>
      <c r="REO27" s="700">
        <f>-IF(REO11=1900,0,Capex!REO322)</f>
        <v>0</v>
      </c>
      <c r="REP27" s="700">
        <f>-IF(REP11=1900,0,Capex!REP322)</f>
        <v>0</v>
      </c>
      <c r="REQ27" s="700">
        <f>-IF(REQ11=1900,0,Capex!REQ322)</f>
        <v>0</v>
      </c>
      <c r="RER27" s="700">
        <f>-IF(RER11=1900,0,Capex!RER322)</f>
        <v>0</v>
      </c>
      <c r="RES27" s="700">
        <f>-IF(RES11=1900,0,Capex!RES322)</f>
        <v>0</v>
      </c>
      <c r="RET27" s="700">
        <f>-IF(RET11=1900,0,Capex!RET322)</f>
        <v>0</v>
      </c>
      <c r="REU27" s="700">
        <f>-IF(REU11=1900,0,Capex!REU322)</f>
        <v>0</v>
      </c>
      <c r="REV27" s="700">
        <f>-IF(REV11=1900,0,Capex!REV322)</f>
        <v>0</v>
      </c>
      <c r="REW27" s="700">
        <f>-IF(REW11=1900,0,Capex!REW322)</f>
        <v>0</v>
      </c>
      <c r="REX27" s="700">
        <f>-IF(REX11=1900,0,Capex!REX322)</f>
        <v>0</v>
      </c>
      <c r="REY27" s="700">
        <f>-IF(REY11=1900,0,Capex!REY322)</f>
        <v>0</v>
      </c>
      <c r="REZ27" s="700">
        <f>-IF(REZ11=1900,0,Capex!REZ322)</f>
        <v>0</v>
      </c>
      <c r="RFA27" s="700">
        <f>-IF(RFA11=1900,0,Capex!RFA322)</f>
        <v>0</v>
      </c>
      <c r="RFB27" s="700">
        <f>-IF(RFB11=1900,0,Capex!RFB322)</f>
        <v>0</v>
      </c>
      <c r="RFC27" s="700">
        <f>-IF(RFC11=1900,0,Capex!RFC322)</f>
        <v>0</v>
      </c>
      <c r="RFD27" s="700">
        <f>-IF(RFD11=1900,0,Capex!RFD322)</f>
        <v>0</v>
      </c>
      <c r="RFE27" s="700">
        <f>-IF(RFE11=1900,0,Capex!RFE322)</f>
        <v>0</v>
      </c>
      <c r="RFF27" s="700">
        <f>-IF(RFF11=1900,0,Capex!RFF322)</f>
        <v>0</v>
      </c>
      <c r="RFG27" s="700">
        <f>-IF(RFG11=1900,0,Capex!RFG322)</f>
        <v>0</v>
      </c>
      <c r="RFH27" s="700">
        <f>-IF(RFH11=1900,0,Capex!RFH322)</f>
        <v>0</v>
      </c>
      <c r="RFI27" s="700">
        <f>-IF(RFI11=1900,0,Capex!RFI322)</f>
        <v>0</v>
      </c>
      <c r="RFJ27" s="700">
        <f>-IF(RFJ11=1900,0,Capex!RFJ322)</f>
        <v>0</v>
      </c>
      <c r="RFK27" s="700">
        <f>-IF(RFK11=1900,0,Capex!RFK322)</f>
        <v>0</v>
      </c>
      <c r="RFL27" s="700">
        <f>-IF(RFL11=1900,0,Capex!RFL322)</f>
        <v>0</v>
      </c>
      <c r="RFM27" s="700">
        <f>-IF(RFM11=1900,0,Capex!RFM322)</f>
        <v>0</v>
      </c>
      <c r="RFN27" s="700">
        <f>-IF(RFN11=1900,0,Capex!RFN322)</f>
        <v>0</v>
      </c>
      <c r="RFO27" s="700">
        <f>-IF(RFO11=1900,0,Capex!RFO322)</f>
        <v>0</v>
      </c>
      <c r="RFP27" s="700">
        <f>-IF(RFP11=1900,0,Capex!RFP322)</f>
        <v>0</v>
      </c>
      <c r="RFQ27" s="700">
        <f>-IF(RFQ11=1900,0,Capex!RFQ322)</f>
        <v>0</v>
      </c>
      <c r="RFR27" s="700">
        <f>-IF(RFR11=1900,0,Capex!RFR322)</f>
        <v>0</v>
      </c>
      <c r="RFS27" s="700">
        <f>-IF(RFS11=1900,0,Capex!RFS322)</f>
        <v>0</v>
      </c>
      <c r="RFT27" s="700">
        <f>-IF(RFT11=1900,0,Capex!RFT322)</f>
        <v>0</v>
      </c>
      <c r="RFU27" s="700">
        <f>-IF(RFU11=1900,0,Capex!RFU322)</f>
        <v>0</v>
      </c>
      <c r="RFV27" s="700">
        <f>-IF(RFV11=1900,0,Capex!RFV322)</f>
        <v>0</v>
      </c>
      <c r="RFW27" s="700">
        <f>-IF(RFW11=1900,0,Capex!RFW322)</f>
        <v>0</v>
      </c>
      <c r="RFX27" s="700">
        <f>-IF(RFX11=1900,0,Capex!RFX322)</f>
        <v>0</v>
      </c>
      <c r="RFY27" s="700">
        <f>-IF(RFY11=1900,0,Capex!RFY322)</f>
        <v>0</v>
      </c>
      <c r="RFZ27" s="700">
        <f>-IF(RFZ11=1900,0,Capex!RFZ322)</f>
        <v>0</v>
      </c>
      <c r="RGA27" s="700">
        <f>-IF(RGA11=1900,0,Capex!RGA322)</f>
        <v>0</v>
      </c>
      <c r="RGB27" s="700">
        <f>-IF(RGB11=1900,0,Capex!RGB322)</f>
        <v>0</v>
      </c>
      <c r="RGC27" s="700">
        <f>-IF(RGC11=1900,0,Capex!RGC322)</f>
        <v>0</v>
      </c>
      <c r="RGD27" s="700">
        <f>-IF(RGD11=1900,0,Capex!RGD322)</f>
        <v>0</v>
      </c>
      <c r="RGE27" s="700">
        <f>-IF(RGE11=1900,0,Capex!RGE322)</f>
        <v>0</v>
      </c>
      <c r="RGF27" s="700">
        <f>-IF(RGF11=1900,0,Capex!RGF322)</f>
        <v>0</v>
      </c>
      <c r="RGG27" s="700">
        <f>-IF(RGG11=1900,0,Capex!RGG322)</f>
        <v>0</v>
      </c>
      <c r="RGH27" s="700">
        <f>-IF(RGH11=1900,0,Capex!RGH322)</f>
        <v>0</v>
      </c>
      <c r="RGI27" s="700">
        <f>-IF(RGI11=1900,0,Capex!RGI322)</f>
        <v>0</v>
      </c>
      <c r="RGJ27" s="700">
        <f>-IF(RGJ11=1900,0,Capex!RGJ322)</f>
        <v>0</v>
      </c>
      <c r="RGK27" s="700">
        <f>-IF(RGK11=1900,0,Capex!RGK322)</f>
        <v>0</v>
      </c>
      <c r="RGL27" s="700">
        <f>-IF(RGL11=1900,0,Capex!RGL322)</f>
        <v>0</v>
      </c>
      <c r="RGM27" s="700">
        <f>-IF(RGM11=1900,0,Capex!RGM322)</f>
        <v>0</v>
      </c>
      <c r="RGN27" s="700">
        <f>-IF(RGN11=1900,0,Capex!RGN322)</f>
        <v>0</v>
      </c>
      <c r="RGO27" s="700">
        <f>-IF(RGO11=1900,0,Capex!RGO322)</f>
        <v>0</v>
      </c>
      <c r="RGP27" s="700">
        <f>-IF(RGP11=1900,0,Capex!RGP322)</f>
        <v>0</v>
      </c>
      <c r="RGQ27" s="700">
        <f>-IF(RGQ11=1900,0,Capex!RGQ322)</f>
        <v>0</v>
      </c>
      <c r="RGR27" s="700">
        <f>-IF(RGR11=1900,0,Capex!RGR322)</f>
        <v>0</v>
      </c>
      <c r="RGS27" s="700">
        <f>-IF(RGS11=1900,0,Capex!RGS322)</f>
        <v>0</v>
      </c>
      <c r="RGT27" s="700">
        <f>-IF(RGT11=1900,0,Capex!RGT322)</f>
        <v>0</v>
      </c>
      <c r="RGU27" s="700">
        <f>-IF(RGU11=1900,0,Capex!RGU322)</f>
        <v>0</v>
      </c>
      <c r="RGV27" s="700">
        <f>-IF(RGV11=1900,0,Capex!RGV322)</f>
        <v>0</v>
      </c>
      <c r="RGW27" s="700">
        <f>-IF(RGW11=1900,0,Capex!RGW322)</f>
        <v>0</v>
      </c>
      <c r="RGX27" s="700">
        <f>-IF(RGX11=1900,0,Capex!RGX322)</f>
        <v>0</v>
      </c>
      <c r="RGY27" s="700">
        <f>-IF(RGY11=1900,0,Capex!RGY322)</f>
        <v>0</v>
      </c>
      <c r="RGZ27" s="700">
        <f>-IF(RGZ11=1900,0,Capex!RGZ322)</f>
        <v>0</v>
      </c>
      <c r="RHA27" s="700">
        <f>-IF(RHA11=1900,0,Capex!RHA322)</f>
        <v>0</v>
      </c>
      <c r="RHB27" s="700">
        <f>-IF(RHB11=1900,0,Capex!RHB322)</f>
        <v>0</v>
      </c>
      <c r="RHC27" s="700">
        <f>-IF(RHC11=1900,0,Capex!RHC322)</f>
        <v>0</v>
      </c>
      <c r="RHD27" s="700">
        <f>-IF(RHD11=1900,0,Capex!RHD322)</f>
        <v>0</v>
      </c>
      <c r="RHE27" s="700">
        <f>-IF(RHE11=1900,0,Capex!RHE322)</f>
        <v>0</v>
      </c>
      <c r="RHF27" s="700">
        <f>-IF(RHF11=1900,0,Capex!RHF322)</f>
        <v>0</v>
      </c>
      <c r="RHG27" s="700">
        <f>-IF(RHG11=1900,0,Capex!RHG322)</f>
        <v>0</v>
      </c>
      <c r="RHH27" s="700">
        <f>-IF(RHH11=1900,0,Capex!RHH322)</f>
        <v>0</v>
      </c>
      <c r="RHI27" s="700">
        <f>-IF(RHI11=1900,0,Capex!RHI322)</f>
        <v>0</v>
      </c>
      <c r="RHJ27" s="700">
        <f>-IF(RHJ11=1900,0,Capex!RHJ322)</f>
        <v>0</v>
      </c>
      <c r="RHK27" s="700">
        <f>-IF(RHK11=1900,0,Capex!RHK322)</f>
        <v>0</v>
      </c>
      <c r="RHL27" s="700">
        <f>-IF(RHL11=1900,0,Capex!RHL322)</f>
        <v>0</v>
      </c>
      <c r="RHM27" s="700">
        <f>-IF(RHM11=1900,0,Capex!RHM322)</f>
        <v>0</v>
      </c>
      <c r="RHN27" s="700">
        <f>-IF(RHN11=1900,0,Capex!RHN322)</f>
        <v>0</v>
      </c>
      <c r="RHO27" s="700">
        <f>-IF(RHO11=1900,0,Capex!RHO322)</f>
        <v>0</v>
      </c>
      <c r="RHP27" s="700">
        <f>-IF(RHP11=1900,0,Capex!RHP322)</f>
        <v>0</v>
      </c>
      <c r="RHQ27" s="700">
        <f>-IF(RHQ11=1900,0,Capex!RHQ322)</f>
        <v>0</v>
      </c>
      <c r="RHR27" s="700">
        <f>-IF(RHR11=1900,0,Capex!RHR322)</f>
        <v>0</v>
      </c>
      <c r="RHS27" s="700">
        <f>-IF(RHS11=1900,0,Capex!RHS322)</f>
        <v>0</v>
      </c>
      <c r="RHT27" s="700">
        <f>-IF(RHT11=1900,0,Capex!RHT322)</f>
        <v>0</v>
      </c>
      <c r="RHU27" s="700">
        <f>-IF(RHU11=1900,0,Capex!RHU322)</f>
        <v>0</v>
      </c>
      <c r="RHV27" s="700">
        <f>-IF(RHV11=1900,0,Capex!RHV322)</f>
        <v>0</v>
      </c>
      <c r="RHW27" s="700">
        <f>-IF(RHW11=1900,0,Capex!RHW322)</f>
        <v>0</v>
      </c>
      <c r="RHX27" s="700">
        <f>-IF(RHX11=1900,0,Capex!RHX322)</f>
        <v>0</v>
      </c>
      <c r="RHY27" s="700">
        <f>-IF(RHY11=1900,0,Capex!RHY322)</f>
        <v>0</v>
      </c>
      <c r="RHZ27" s="700">
        <f>-IF(RHZ11=1900,0,Capex!RHZ322)</f>
        <v>0</v>
      </c>
      <c r="RIA27" s="700">
        <f>-IF(RIA11=1900,0,Capex!RIA322)</f>
        <v>0</v>
      </c>
      <c r="RIB27" s="700">
        <f>-IF(RIB11=1900,0,Capex!RIB322)</f>
        <v>0</v>
      </c>
      <c r="RIC27" s="700">
        <f>-IF(RIC11=1900,0,Capex!RIC322)</f>
        <v>0</v>
      </c>
      <c r="RID27" s="700">
        <f>-IF(RID11=1900,0,Capex!RID322)</f>
        <v>0</v>
      </c>
      <c r="RIE27" s="700">
        <f>-IF(RIE11=1900,0,Capex!RIE322)</f>
        <v>0</v>
      </c>
      <c r="RIF27" s="700">
        <f>-IF(RIF11=1900,0,Capex!RIF322)</f>
        <v>0</v>
      </c>
      <c r="RIG27" s="700">
        <f>-IF(RIG11=1900,0,Capex!RIG322)</f>
        <v>0</v>
      </c>
      <c r="RIH27" s="700">
        <f>-IF(RIH11=1900,0,Capex!RIH322)</f>
        <v>0</v>
      </c>
      <c r="RII27" s="700">
        <f>-IF(RII11=1900,0,Capex!RII322)</f>
        <v>0</v>
      </c>
      <c r="RIJ27" s="700">
        <f>-IF(RIJ11=1900,0,Capex!RIJ322)</f>
        <v>0</v>
      </c>
      <c r="RIK27" s="700">
        <f>-IF(RIK11=1900,0,Capex!RIK322)</f>
        <v>0</v>
      </c>
      <c r="RIL27" s="700">
        <f>-IF(RIL11=1900,0,Capex!RIL322)</f>
        <v>0</v>
      </c>
      <c r="RIM27" s="700">
        <f>-IF(RIM11=1900,0,Capex!RIM322)</f>
        <v>0</v>
      </c>
      <c r="RIN27" s="700">
        <f>-IF(RIN11=1900,0,Capex!RIN322)</f>
        <v>0</v>
      </c>
      <c r="RIO27" s="700">
        <f>-IF(RIO11=1900,0,Capex!RIO322)</f>
        <v>0</v>
      </c>
      <c r="RIP27" s="700">
        <f>-IF(RIP11=1900,0,Capex!RIP322)</f>
        <v>0</v>
      </c>
      <c r="RIQ27" s="700">
        <f>-IF(RIQ11=1900,0,Capex!RIQ322)</f>
        <v>0</v>
      </c>
      <c r="RIR27" s="700">
        <f>-IF(RIR11=1900,0,Capex!RIR322)</f>
        <v>0</v>
      </c>
      <c r="RIS27" s="700">
        <f>-IF(RIS11=1900,0,Capex!RIS322)</f>
        <v>0</v>
      </c>
      <c r="RIT27" s="700">
        <f>-IF(RIT11=1900,0,Capex!RIT322)</f>
        <v>0</v>
      </c>
      <c r="RIU27" s="700">
        <f>-IF(RIU11=1900,0,Capex!RIU322)</f>
        <v>0</v>
      </c>
      <c r="RIV27" s="700">
        <f>-IF(RIV11=1900,0,Capex!RIV322)</f>
        <v>0</v>
      </c>
      <c r="RIW27" s="700">
        <f>-IF(RIW11=1900,0,Capex!RIW322)</f>
        <v>0</v>
      </c>
      <c r="RIX27" s="700">
        <f>-IF(RIX11=1900,0,Capex!RIX322)</f>
        <v>0</v>
      </c>
      <c r="RIY27" s="700">
        <f>-IF(RIY11=1900,0,Capex!RIY322)</f>
        <v>0</v>
      </c>
      <c r="RIZ27" s="700">
        <f>-IF(RIZ11=1900,0,Capex!RIZ322)</f>
        <v>0</v>
      </c>
      <c r="RJA27" s="700">
        <f>-IF(RJA11=1900,0,Capex!RJA322)</f>
        <v>0</v>
      </c>
      <c r="RJB27" s="700">
        <f>-IF(RJB11=1900,0,Capex!RJB322)</f>
        <v>0</v>
      </c>
      <c r="RJC27" s="700">
        <f>-IF(RJC11=1900,0,Capex!RJC322)</f>
        <v>0</v>
      </c>
      <c r="RJD27" s="700">
        <f>-IF(RJD11=1900,0,Capex!RJD322)</f>
        <v>0</v>
      </c>
      <c r="RJE27" s="700">
        <f>-IF(RJE11=1900,0,Capex!RJE322)</f>
        <v>0</v>
      </c>
      <c r="RJF27" s="700">
        <f>-IF(RJF11=1900,0,Capex!RJF322)</f>
        <v>0</v>
      </c>
      <c r="RJG27" s="700">
        <f>-IF(RJG11=1900,0,Capex!RJG322)</f>
        <v>0</v>
      </c>
      <c r="RJH27" s="700">
        <f>-IF(RJH11=1900,0,Capex!RJH322)</f>
        <v>0</v>
      </c>
      <c r="RJI27" s="700">
        <f>-IF(RJI11=1900,0,Capex!RJI322)</f>
        <v>0</v>
      </c>
      <c r="RJJ27" s="700">
        <f>-IF(RJJ11=1900,0,Capex!RJJ322)</f>
        <v>0</v>
      </c>
      <c r="RJK27" s="700">
        <f>-IF(RJK11=1900,0,Capex!RJK322)</f>
        <v>0</v>
      </c>
      <c r="RJL27" s="700">
        <f>-IF(RJL11=1900,0,Capex!RJL322)</f>
        <v>0</v>
      </c>
      <c r="RJM27" s="700">
        <f>-IF(RJM11=1900,0,Capex!RJM322)</f>
        <v>0</v>
      </c>
      <c r="RJN27" s="700">
        <f>-IF(RJN11=1900,0,Capex!RJN322)</f>
        <v>0</v>
      </c>
      <c r="RJO27" s="700">
        <f>-IF(RJO11=1900,0,Capex!RJO322)</f>
        <v>0</v>
      </c>
      <c r="RJP27" s="700">
        <f>-IF(RJP11=1900,0,Capex!RJP322)</f>
        <v>0</v>
      </c>
      <c r="RJQ27" s="700">
        <f>-IF(RJQ11=1900,0,Capex!RJQ322)</f>
        <v>0</v>
      </c>
      <c r="RJR27" s="700">
        <f>-IF(RJR11=1900,0,Capex!RJR322)</f>
        <v>0</v>
      </c>
      <c r="RJS27" s="700">
        <f>-IF(RJS11=1900,0,Capex!RJS322)</f>
        <v>0</v>
      </c>
      <c r="RJT27" s="700">
        <f>-IF(RJT11=1900,0,Capex!RJT322)</f>
        <v>0</v>
      </c>
      <c r="RJU27" s="700">
        <f>-IF(RJU11=1900,0,Capex!RJU322)</f>
        <v>0</v>
      </c>
      <c r="RJV27" s="700">
        <f>-IF(RJV11=1900,0,Capex!RJV322)</f>
        <v>0</v>
      </c>
      <c r="RJW27" s="700">
        <f>-IF(RJW11=1900,0,Capex!RJW322)</f>
        <v>0</v>
      </c>
      <c r="RJX27" s="700">
        <f>-IF(RJX11=1900,0,Capex!RJX322)</f>
        <v>0</v>
      </c>
      <c r="RJY27" s="700">
        <f>-IF(RJY11=1900,0,Capex!RJY322)</f>
        <v>0</v>
      </c>
      <c r="RJZ27" s="700">
        <f>-IF(RJZ11=1900,0,Capex!RJZ322)</f>
        <v>0</v>
      </c>
      <c r="RKA27" s="700">
        <f>-IF(RKA11=1900,0,Capex!RKA322)</f>
        <v>0</v>
      </c>
      <c r="RKB27" s="700">
        <f>-IF(RKB11=1900,0,Capex!RKB322)</f>
        <v>0</v>
      </c>
      <c r="RKC27" s="700">
        <f>-IF(RKC11=1900,0,Capex!RKC322)</f>
        <v>0</v>
      </c>
      <c r="RKD27" s="700">
        <f>-IF(RKD11=1900,0,Capex!RKD322)</f>
        <v>0</v>
      </c>
      <c r="RKE27" s="700">
        <f>-IF(RKE11=1900,0,Capex!RKE322)</f>
        <v>0</v>
      </c>
      <c r="RKF27" s="700">
        <f>-IF(RKF11=1900,0,Capex!RKF322)</f>
        <v>0</v>
      </c>
      <c r="RKG27" s="700">
        <f>-IF(RKG11=1900,0,Capex!RKG322)</f>
        <v>0</v>
      </c>
      <c r="RKH27" s="700">
        <f>-IF(RKH11=1900,0,Capex!RKH322)</f>
        <v>0</v>
      </c>
      <c r="RKI27" s="700">
        <f>-IF(RKI11=1900,0,Capex!RKI322)</f>
        <v>0</v>
      </c>
      <c r="RKJ27" s="700">
        <f>-IF(RKJ11=1900,0,Capex!RKJ322)</f>
        <v>0</v>
      </c>
      <c r="RKK27" s="700">
        <f>-IF(RKK11=1900,0,Capex!RKK322)</f>
        <v>0</v>
      </c>
      <c r="RKL27" s="700">
        <f>-IF(RKL11=1900,0,Capex!RKL322)</f>
        <v>0</v>
      </c>
      <c r="RKM27" s="700">
        <f>-IF(RKM11=1900,0,Capex!RKM322)</f>
        <v>0</v>
      </c>
      <c r="RKN27" s="700">
        <f>-IF(RKN11=1900,0,Capex!RKN322)</f>
        <v>0</v>
      </c>
      <c r="RKO27" s="700">
        <f>-IF(RKO11=1900,0,Capex!RKO322)</f>
        <v>0</v>
      </c>
      <c r="RKP27" s="700">
        <f>-IF(RKP11=1900,0,Capex!RKP322)</f>
        <v>0</v>
      </c>
      <c r="RKQ27" s="700">
        <f>-IF(RKQ11=1900,0,Capex!RKQ322)</f>
        <v>0</v>
      </c>
      <c r="RKR27" s="700">
        <f>-IF(RKR11=1900,0,Capex!RKR322)</f>
        <v>0</v>
      </c>
      <c r="RKS27" s="700">
        <f>-IF(RKS11=1900,0,Capex!RKS322)</f>
        <v>0</v>
      </c>
      <c r="RKT27" s="700">
        <f>-IF(RKT11=1900,0,Capex!RKT322)</f>
        <v>0</v>
      </c>
      <c r="RKU27" s="700">
        <f>-IF(RKU11=1900,0,Capex!RKU322)</f>
        <v>0</v>
      </c>
      <c r="RKV27" s="700">
        <f>-IF(RKV11=1900,0,Capex!RKV322)</f>
        <v>0</v>
      </c>
      <c r="RKW27" s="700">
        <f>-IF(RKW11=1900,0,Capex!RKW322)</f>
        <v>0</v>
      </c>
      <c r="RKX27" s="700">
        <f>-IF(RKX11=1900,0,Capex!RKX322)</f>
        <v>0</v>
      </c>
      <c r="RKY27" s="700">
        <f>-IF(RKY11=1900,0,Capex!RKY322)</f>
        <v>0</v>
      </c>
      <c r="RKZ27" s="700">
        <f>-IF(RKZ11=1900,0,Capex!RKZ322)</f>
        <v>0</v>
      </c>
      <c r="RLA27" s="700">
        <f>-IF(RLA11=1900,0,Capex!RLA322)</f>
        <v>0</v>
      </c>
      <c r="RLB27" s="700">
        <f>-IF(RLB11=1900,0,Capex!RLB322)</f>
        <v>0</v>
      </c>
      <c r="RLC27" s="700">
        <f>-IF(RLC11=1900,0,Capex!RLC322)</f>
        <v>0</v>
      </c>
      <c r="RLD27" s="700">
        <f>-IF(RLD11=1900,0,Capex!RLD322)</f>
        <v>0</v>
      </c>
      <c r="RLE27" s="700">
        <f>-IF(RLE11=1900,0,Capex!RLE322)</f>
        <v>0</v>
      </c>
      <c r="RLF27" s="700">
        <f>-IF(RLF11=1900,0,Capex!RLF322)</f>
        <v>0</v>
      </c>
      <c r="RLG27" s="700">
        <f>-IF(RLG11=1900,0,Capex!RLG322)</f>
        <v>0</v>
      </c>
      <c r="RLH27" s="700">
        <f>-IF(RLH11=1900,0,Capex!RLH322)</f>
        <v>0</v>
      </c>
      <c r="RLI27" s="700">
        <f>-IF(RLI11=1900,0,Capex!RLI322)</f>
        <v>0</v>
      </c>
      <c r="RLJ27" s="700">
        <f>-IF(RLJ11=1900,0,Capex!RLJ322)</f>
        <v>0</v>
      </c>
      <c r="RLK27" s="700">
        <f>-IF(RLK11=1900,0,Capex!RLK322)</f>
        <v>0</v>
      </c>
      <c r="RLL27" s="700">
        <f>-IF(RLL11=1900,0,Capex!RLL322)</f>
        <v>0</v>
      </c>
      <c r="RLM27" s="700">
        <f>-IF(RLM11=1900,0,Capex!RLM322)</f>
        <v>0</v>
      </c>
      <c r="RLN27" s="700">
        <f>-IF(RLN11=1900,0,Capex!RLN322)</f>
        <v>0</v>
      </c>
      <c r="RLO27" s="700">
        <f>-IF(RLO11=1900,0,Capex!RLO322)</f>
        <v>0</v>
      </c>
      <c r="RLP27" s="700">
        <f>-IF(RLP11=1900,0,Capex!RLP322)</f>
        <v>0</v>
      </c>
      <c r="RLQ27" s="700">
        <f>-IF(RLQ11=1900,0,Capex!RLQ322)</f>
        <v>0</v>
      </c>
      <c r="RLR27" s="700">
        <f>-IF(RLR11=1900,0,Capex!RLR322)</f>
        <v>0</v>
      </c>
      <c r="RLS27" s="700">
        <f>-IF(RLS11=1900,0,Capex!RLS322)</f>
        <v>0</v>
      </c>
      <c r="RLT27" s="700">
        <f>-IF(RLT11=1900,0,Capex!RLT322)</f>
        <v>0</v>
      </c>
      <c r="RLU27" s="700">
        <f>-IF(RLU11=1900,0,Capex!RLU322)</f>
        <v>0</v>
      </c>
      <c r="RLV27" s="700">
        <f>-IF(RLV11=1900,0,Capex!RLV322)</f>
        <v>0</v>
      </c>
      <c r="RLW27" s="700">
        <f>-IF(RLW11=1900,0,Capex!RLW322)</f>
        <v>0</v>
      </c>
      <c r="RLX27" s="700">
        <f>-IF(RLX11=1900,0,Capex!RLX322)</f>
        <v>0</v>
      </c>
      <c r="RLY27" s="700">
        <f>-IF(RLY11=1900,0,Capex!RLY322)</f>
        <v>0</v>
      </c>
      <c r="RLZ27" s="700">
        <f>-IF(RLZ11=1900,0,Capex!RLZ322)</f>
        <v>0</v>
      </c>
      <c r="RMA27" s="700">
        <f>-IF(RMA11=1900,0,Capex!RMA322)</f>
        <v>0</v>
      </c>
      <c r="RMB27" s="700">
        <f>-IF(RMB11=1900,0,Capex!RMB322)</f>
        <v>0</v>
      </c>
      <c r="RMC27" s="700">
        <f>-IF(RMC11=1900,0,Capex!RMC322)</f>
        <v>0</v>
      </c>
      <c r="RMD27" s="700">
        <f>-IF(RMD11=1900,0,Capex!RMD322)</f>
        <v>0</v>
      </c>
      <c r="RME27" s="700">
        <f>-IF(RME11=1900,0,Capex!RME322)</f>
        <v>0</v>
      </c>
      <c r="RMF27" s="700">
        <f>-IF(RMF11=1900,0,Capex!RMF322)</f>
        <v>0</v>
      </c>
      <c r="RMG27" s="700">
        <f>-IF(RMG11=1900,0,Capex!RMG322)</f>
        <v>0</v>
      </c>
      <c r="RMH27" s="700">
        <f>-IF(RMH11=1900,0,Capex!RMH322)</f>
        <v>0</v>
      </c>
      <c r="RMI27" s="700">
        <f>-IF(RMI11=1900,0,Capex!RMI322)</f>
        <v>0</v>
      </c>
      <c r="RMJ27" s="700">
        <f>-IF(RMJ11=1900,0,Capex!RMJ322)</f>
        <v>0</v>
      </c>
      <c r="RMK27" s="700">
        <f>-IF(RMK11=1900,0,Capex!RMK322)</f>
        <v>0</v>
      </c>
      <c r="RML27" s="700">
        <f>-IF(RML11=1900,0,Capex!RML322)</f>
        <v>0</v>
      </c>
      <c r="RMM27" s="700">
        <f>-IF(RMM11=1900,0,Capex!RMM322)</f>
        <v>0</v>
      </c>
      <c r="RMN27" s="700">
        <f>-IF(RMN11=1900,0,Capex!RMN322)</f>
        <v>0</v>
      </c>
      <c r="RMO27" s="700">
        <f>-IF(RMO11=1900,0,Capex!RMO322)</f>
        <v>0</v>
      </c>
      <c r="RMP27" s="700">
        <f>-IF(RMP11=1900,0,Capex!RMP322)</f>
        <v>0</v>
      </c>
      <c r="RMQ27" s="700">
        <f>-IF(RMQ11=1900,0,Capex!RMQ322)</f>
        <v>0</v>
      </c>
      <c r="RMR27" s="700">
        <f>-IF(RMR11=1900,0,Capex!RMR322)</f>
        <v>0</v>
      </c>
      <c r="RMS27" s="700">
        <f>-IF(RMS11=1900,0,Capex!RMS322)</f>
        <v>0</v>
      </c>
      <c r="RMT27" s="700">
        <f>-IF(RMT11=1900,0,Capex!RMT322)</f>
        <v>0</v>
      </c>
      <c r="RMU27" s="700">
        <f>-IF(RMU11=1900,0,Capex!RMU322)</f>
        <v>0</v>
      </c>
      <c r="RMV27" s="700">
        <f>-IF(RMV11=1900,0,Capex!RMV322)</f>
        <v>0</v>
      </c>
      <c r="RMW27" s="700">
        <f>-IF(RMW11=1900,0,Capex!RMW322)</f>
        <v>0</v>
      </c>
      <c r="RMX27" s="700">
        <f>-IF(RMX11=1900,0,Capex!RMX322)</f>
        <v>0</v>
      </c>
      <c r="RMY27" s="700">
        <f>-IF(RMY11=1900,0,Capex!RMY322)</f>
        <v>0</v>
      </c>
      <c r="RMZ27" s="700">
        <f>-IF(RMZ11=1900,0,Capex!RMZ322)</f>
        <v>0</v>
      </c>
      <c r="RNA27" s="700">
        <f>-IF(RNA11=1900,0,Capex!RNA322)</f>
        <v>0</v>
      </c>
      <c r="RNB27" s="700">
        <f>-IF(RNB11=1900,0,Capex!RNB322)</f>
        <v>0</v>
      </c>
      <c r="RNC27" s="700">
        <f>-IF(RNC11=1900,0,Capex!RNC322)</f>
        <v>0</v>
      </c>
      <c r="RND27" s="700">
        <f>-IF(RND11=1900,0,Capex!RND322)</f>
        <v>0</v>
      </c>
      <c r="RNE27" s="700">
        <f>-IF(RNE11=1900,0,Capex!RNE322)</f>
        <v>0</v>
      </c>
      <c r="RNF27" s="700">
        <f>-IF(RNF11=1900,0,Capex!RNF322)</f>
        <v>0</v>
      </c>
      <c r="RNG27" s="700">
        <f>-IF(RNG11=1900,0,Capex!RNG322)</f>
        <v>0</v>
      </c>
      <c r="RNH27" s="700">
        <f>-IF(RNH11=1900,0,Capex!RNH322)</f>
        <v>0</v>
      </c>
      <c r="RNI27" s="700">
        <f>-IF(RNI11=1900,0,Capex!RNI322)</f>
        <v>0</v>
      </c>
      <c r="RNJ27" s="700">
        <f>-IF(RNJ11=1900,0,Capex!RNJ322)</f>
        <v>0</v>
      </c>
      <c r="RNK27" s="700">
        <f>-IF(RNK11=1900,0,Capex!RNK322)</f>
        <v>0</v>
      </c>
      <c r="RNL27" s="700">
        <f>-IF(RNL11=1900,0,Capex!RNL322)</f>
        <v>0</v>
      </c>
      <c r="RNM27" s="700">
        <f>-IF(RNM11=1900,0,Capex!RNM322)</f>
        <v>0</v>
      </c>
      <c r="RNN27" s="700">
        <f>-IF(RNN11=1900,0,Capex!RNN322)</f>
        <v>0</v>
      </c>
      <c r="RNO27" s="700">
        <f>-IF(RNO11=1900,0,Capex!RNO322)</f>
        <v>0</v>
      </c>
      <c r="RNP27" s="700">
        <f>-IF(RNP11=1900,0,Capex!RNP322)</f>
        <v>0</v>
      </c>
      <c r="RNQ27" s="700">
        <f>-IF(RNQ11=1900,0,Capex!RNQ322)</f>
        <v>0</v>
      </c>
      <c r="RNR27" s="700">
        <f>-IF(RNR11=1900,0,Capex!RNR322)</f>
        <v>0</v>
      </c>
      <c r="RNS27" s="700">
        <f>-IF(RNS11=1900,0,Capex!RNS322)</f>
        <v>0</v>
      </c>
      <c r="RNT27" s="700">
        <f>-IF(RNT11=1900,0,Capex!RNT322)</f>
        <v>0</v>
      </c>
      <c r="RNU27" s="700">
        <f>-IF(RNU11=1900,0,Capex!RNU322)</f>
        <v>0</v>
      </c>
      <c r="RNV27" s="700">
        <f>-IF(RNV11=1900,0,Capex!RNV322)</f>
        <v>0</v>
      </c>
      <c r="RNW27" s="700">
        <f>-IF(RNW11=1900,0,Capex!RNW322)</f>
        <v>0</v>
      </c>
      <c r="RNX27" s="700">
        <f>-IF(RNX11=1900,0,Capex!RNX322)</f>
        <v>0</v>
      </c>
      <c r="RNY27" s="700">
        <f>-IF(RNY11=1900,0,Capex!RNY322)</f>
        <v>0</v>
      </c>
      <c r="RNZ27" s="700">
        <f>-IF(RNZ11=1900,0,Capex!RNZ322)</f>
        <v>0</v>
      </c>
      <c r="ROA27" s="700">
        <f>-IF(ROA11=1900,0,Capex!ROA322)</f>
        <v>0</v>
      </c>
      <c r="ROB27" s="700">
        <f>-IF(ROB11=1900,0,Capex!ROB322)</f>
        <v>0</v>
      </c>
      <c r="ROC27" s="700">
        <f>-IF(ROC11=1900,0,Capex!ROC322)</f>
        <v>0</v>
      </c>
      <c r="ROD27" s="700">
        <f>-IF(ROD11=1900,0,Capex!ROD322)</f>
        <v>0</v>
      </c>
      <c r="ROE27" s="700">
        <f>-IF(ROE11=1900,0,Capex!ROE322)</f>
        <v>0</v>
      </c>
      <c r="ROF27" s="700">
        <f>-IF(ROF11=1900,0,Capex!ROF322)</f>
        <v>0</v>
      </c>
      <c r="ROG27" s="700">
        <f>-IF(ROG11=1900,0,Capex!ROG322)</f>
        <v>0</v>
      </c>
      <c r="ROH27" s="700">
        <f>-IF(ROH11=1900,0,Capex!ROH322)</f>
        <v>0</v>
      </c>
      <c r="ROI27" s="700">
        <f>-IF(ROI11=1900,0,Capex!ROI322)</f>
        <v>0</v>
      </c>
      <c r="ROJ27" s="700">
        <f>-IF(ROJ11=1900,0,Capex!ROJ322)</f>
        <v>0</v>
      </c>
      <c r="ROK27" s="700">
        <f>-IF(ROK11=1900,0,Capex!ROK322)</f>
        <v>0</v>
      </c>
      <c r="ROL27" s="700">
        <f>-IF(ROL11=1900,0,Capex!ROL322)</f>
        <v>0</v>
      </c>
      <c r="ROM27" s="700">
        <f>-IF(ROM11=1900,0,Capex!ROM322)</f>
        <v>0</v>
      </c>
      <c r="RON27" s="700">
        <f>-IF(RON11=1900,0,Capex!RON322)</f>
        <v>0</v>
      </c>
      <c r="ROO27" s="700">
        <f>-IF(ROO11=1900,0,Capex!ROO322)</f>
        <v>0</v>
      </c>
      <c r="ROP27" s="700">
        <f>-IF(ROP11=1900,0,Capex!ROP322)</f>
        <v>0</v>
      </c>
      <c r="ROQ27" s="700">
        <f>-IF(ROQ11=1900,0,Capex!ROQ322)</f>
        <v>0</v>
      </c>
      <c r="ROR27" s="700">
        <f>-IF(ROR11=1900,0,Capex!ROR322)</f>
        <v>0</v>
      </c>
      <c r="ROS27" s="700">
        <f>-IF(ROS11=1900,0,Capex!ROS322)</f>
        <v>0</v>
      </c>
      <c r="ROT27" s="700">
        <f>-IF(ROT11=1900,0,Capex!ROT322)</f>
        <v>0</v>
      </c>
      <c r="ROU27" s="700">
        <f>-IF(ROU11=1900,0,Capex!ROU322)</f>
        <v>0</v>
      </c>
      <c r="ROV27" s="700">
        <f>-IF(ROV11=1900,0,Capex!ROV322)</f>
        <v>0</v>
      </c>
      <c r="ROW27" s="700">
        <f>-IF(ROW11=1900,0,Capex!ROW322)</f>
        <v>0</v>
      </c>
      <c r="ROX27" s="700">
        <f>-IF(ROX11=1900,0,Capex!ROX322)</f>
        <v>0</v>
      </c>
      <c r="ROY27" s="700">
        <f>-IF(ROY11=1900,0,Capex!ROY322)</f>
        <v>0</v>
      </c>
      <c r="ROZ27" s="700">
        <f>-IF(ROZ11=1900,0,Capex!ROZ322)</f>
        <v>0</v>
      </c>
      <c r="RPA27" s="700">
        <f>-IF(RPA11=1900,0,Capex!RPA322)</f>
        <v>0</v>
      </c>
      <c r="RPB27" s="700">
        <f>-IF(RPB11=1900,0,Capex!RPB322)</f>
        <v>0</v>
      </c>
      <c r="RPC27" s="700">
        <f>-IF(RPC11=1900,0,Capex!RPC322)</f>
        <v>0</v>
      </c>
      <c r="RPD27" s="700">
        <f>-IF(RPD11=1900,0,Capex!RPD322)</f>
        <v>0</v>
      </c>
      <c r="RPE27" s="700">
        <f>-IF(RPE11=1900,0,Capex!RPE322)</f>
        <v>0</v>
      </c>
      <c r="RPF27" s="700">
        <f>-IF(RPF11=1900,0,Capex!RPF322)</f>
        <v>0</v>
      </c>
      <c r="RPG27" s="700">
        <f>-IF(RPG11=1900,0,Capex!RPG322)</f>
        <v>0</v>
      </c>
      <c r="RPH27" s="700">
        <f>-IF(RPH11=1900,0,Capex!RPH322)</f>
        <v>0</v>
      </c>
      <c r="RPI27" s="700">
        <f>-IF(RPI11=1900,0,Capex!RPI322)</f>
        <v>0</v>
      </c>
      <c r="RPJ27" s="700">
        <f>-IF(RPJ11=1900,0,Capex!RPJ322)</f>
        <v>0</v>
      </c>
      <c r="RPK27" s="700">
        <f>-IF(RPK11=1900,0,Capex!RPK322)</f>
        <v>0</v>
      </c>
      <c r="RPL27" s="700">
        <f>-IF(RPL11=1900,0,Capex!RPL322)</f>
        <v>0</v>
      </c>
      <c r="RPM27" s="700">
        <f>-IF(RPM11=1900,0,Capex!RPM322)</f>
        <v>0</v>
      </c>
      <c r="RPN27" s="700">
        <f>-IF(RPN11=1900,0,Capex!RPN322)</f>
        <v>0</v>
      </c>
      <c r="RPO27" s="700">
        <f>-IF(RPO11=1900,0,Capex!RPO322)</f>
        <v>0</v>
      </c>
      <c r="RPP27" s="700">
        <f>-IF(RPP11=1900,0,Capex!RPP322)</f>
        <v>0</v>
      </c>
      <c r="RPQ27" s="700">
        <f>-IF(RPQ11=1900,0,Capex!RPQ322)</f>
        <v>0</v>
      </c>
      <c r="RPR27" s="700">
        <f>-IF(RPR11=1900,0,Capex!RPR322)</f>
        <v>0</v>
      </c>
      <c r="RPS27" s="700">
        <f>-IF(RPS11=1900,0,Capex!RPS322)</f>
        <v>0</v>
      </c>
      <c r="RPT27" s="700">
        <f>-IF(RPT11=1900,0,Capex!RPT322)</f>
        <v>0</v>
      </c>
      <c r="RPU27" s="700">
        <f>-IF(RPU11=1900,0,Capex!RPU322)</f>
        <v>0</v>
      </c>
      <c r="RPV27" s="700">
        <f>-IF(RPV11=1900,0,Capex!RPV322)</f>
        <v>0</v>
      </c>
      <c r="RPW27" s="700">
        <f>-IF(RPW11=1900,0,Capex!RPW322)</f>
        <v>0</v>
      </c>
      <c r="RPX27" s="700">
        <f>-IF(RPX11=1900,0,Capex!RPX322)</f>
        <v>0</v>
      </c>
      <c r="RPY27" s="700">
        <f>-IF(RPY11=1900,0,Capex!RPY322)</f>
        <v>0</v>
      </c>
      <c r="RPZ27" s="700">
        <f>-IF(RPZ11=1900,0,Capex!RPZ322)</f>
        <v>0</v>
      </c>
      <c r="RQA27" s="700">
        <f>-IF(RQA11=1900,0,Capex!RQA322)</f>
        <v>0</v>
      </c>
      <c r="RQB27" s="700">
        <f>-IF(RQB11=1900,0,Capex!RQB322)</f>
        <v>0</v>
      </c>
      <c r="RQC27" s="700">
        <f>-IF(RQC11=1900,0,Capex!RQC322)</f>
        <v>0</v>
      </c>
      <c r="RQD27" s="700">
        <f>-IF(RQD11=1900,0,Capex!RQD322)</f>
        <v>0</v>
      </c>
      <c r="RQE27" s="700">
        <f>-IF(RQE11=1900,0,Capex!RQE322)</f>
        <v>0</v>
      </c>
      <c r="RQF27" s="700">
        <f>-IF(RQF11=1900,0,Capex!RQF322)</f>
        <v>0</v>
      </c>
      <c r="RQG27" s="700">
        <f>-IF(RQG11=1900,0,Capex!RQG322)</f>
        <v>0</v>
      </c>
      <c r="RQH27" s="700">
        <f>-IF(RQH11=1900,0,Capex!RQH322)</f>
        <v>0</v>
      </c>
      <c r="RQI27" s="700">
        <f>-IF(RQI11=1900,0,Capex!RQI322)</f>
        <v>0</v>
      </c>
      <c r="RQJ27" s="700">
        <f>-IF(RQJ11=1900,0,Capex!RQJ322)</f>
        <v>0</v>
      </c>
      <c r="RQK27" s="700">
        <f>-IF(RQK11=1900,0,Capex!RQK322)</f>
        <v>0</v>
      </c>
      <c r="RQL27" s="700">
        <f>-IF(RQL11=1900,0,Capex!RQL322)</f>
        <v>0</v>
      </c>
      <c r="RQM27" s="700">
        <f>-IF(RQM11=1900,0,Capex!RQM322)</f>
        <v>0</v>
      </c>
      <c r="RQN27" s="700">
        <f>-IF(RQN11=1900,0,Capex!RQN322)</f>
        <v>0</v>
      </c>
      <c r="RQO27" s="700">
        <f>-IF(RQO11=1900,0,Capex!RQO322)</f>
        <v>0</v>
      </c>
      <c r="RQP27" s="700">
        <f>-IF(RQP11=1900,0,Capex!RQP322)</f>
        <v>0</v>
      </c>
      <c r="RQQ27" s="700">
        <f>-IF(RQQ11=1900,0,Capex!RQQ322)</f>
        <v>0</v>
      </c>
      <c r="RQR27" s="700">
        <f>-IF(RQR11=1900,0,Capex!RQR322)</f>
        <v>0</v>
      </c>
      <c r="RQS27" s="700">
        <f>-IF(RQS11=1900,0,Capex!RQS322)</f>
        <v>0</v>
      </c>
      <c r="RQT27" s="700">
        <f>-IF(RQT11=1900,0,Capex!RQT322)</f>
        <v>0</v>
      </c>
      <c r="RQU27" s="700">
        <f>-IF(RQU11=1900,0,Capex!RQU322)</f>
        <v>0</v>
      </c>
      <c r="RQV27" s="700">
        <f>-IF(RQV11=1900,0,Capex!RQV322)</f>
        <v>0</v>
      </c>
      <c r="RQW27" s="700">
        <f>-IF(RQW11=1900,0,Capex!RQW322)</f>
        <v>0</v>
      </c>
      <c r="RQX27" s="700">
        <f>-IF(RQX11=1900,0,Capex!RQX322)</f>
        <v>0</v>
      </c>
      <c r="RQY27" s="700">
        <f>-IF(RQY11=1900,0,Capex!RQY322)</f>
        <v>0</v>
      </c>
      <c r="RQZ27" s="700">
        <f>-IF(RQZ11=1900,0,Capex!RQZ322)</f>
        <v>0</v>
      </c>
      <c r="RRA27" s="700">
        <f>-IF(RRA11=1900,0,Capex!RRA322)</f>
        <v>0</v>
      </c>
      <c r="RRB27" s="700">
        <f>-IF(RRB11=1900,0,Capex!RRB322)</f>
        <v>0</v>
      </c>
      <c r="RRC27" s="700">
        <f>-IF(RRC11=1900,0,Capex!RRC322)</f>
        <v>0</v>
      </c>
      <c r="RRD27" s="700">
        <f>-IF(RRD11=1900,0,Capex!RRD322)</f>
        <v>0</v>
      </c>
      <c r="RRE27" s="700">
        <f>-IF(RRE11=1900,0,Capex!RRE322)</f>
        <v>0</v>
      </c>
      <c r="RRF27" s="700">
        <f>-IF(RRF11=1900,0,Capex!RRF322)</f>
        <v>0</v>
      </c>
      <c r="RRG27" s="700">
        <f>-IF(RRG11=1900,0,Capex!RRG322)</f>
        <v>0</v>
      </c>
      <c r="RRH27" s="700">
        <f>-IF(RRH11=1900,0,Capex!RRH322)</f>
        <v>0</v>
      </c>
      <c r="RRI27" s="700">
        <f>-IF(RRI11=1900,0,Capex!RRI322)</f>
        <v>0</v>
      </c>
      <c r="RRJ27" s="700">
        <f>-IF(RRJ11=1900,0,Capex!RRJ322)</f>
        <v>0</v>
      </c>
      <c r="RRK27" s="700">
        <f>-IF(RRK11=1900,0,Capex!RRK322)</f>
        <v>0</v>
      </c>
      <c r="RRL27" s="700">
        <f>-IF(RRL11=1900,0,Capex!RRL322)</f>
        <v>0</v>
      </c>
      <c r="RRM27" s="700">
        <f>-IF(RRM11=1900,0,Capex!RRM322)</f>
        <v>0</v>
      </c>
      <c r="RRN27" s="700">
        <f>-IF(RRN11=1900,0,Capex!RRN322)</f>
        <v>0</v>
      </c>
      <c r="RRO27" s="700">
        <f>-IF(RRO11=1900,0,Capex!RRO322)</f>
        <v>0</v>
      </c>
      <c r="RRP27" s="700">
        <f>-IF(RRP11=1900,0,Capex!RRP322)</f>
        <v>0</v>
      </c>
      <c r="RRQ27" s="700">
        <f>-IF(RRQ11=1900,0,Capex!RRQ322)</f>
        <v>0</v>
      </c>
      <c r="RRR27" s="700">
        <f>-IF(RRR11=1900,0,Capex!RRR322)</f>
        <v>0</v>
      </c>
      <c r="RRS27" s="700">
        <f>-IF(RRS11=1900,0,Capex!RRS322)</f>
        <v>0</v>
      </c>
      <c r="RRT27" s="700">
        <f>-IF(RRT11=1900,0,Capex!RRT322)</f>
        <v>0</v>
      </c>
      <c r="RRU27" s="700">
        <f>-IF(RRU11=1900,0,Capex!RRU322)</f>
        <v>0</v>
      </c>
      <c r="RRV27" s="700">
        <f>-IF(RRV11=1900,0,Capex!RRV322)</f>
        <v>0</v>
      </c>
      <c r="RRW27" s="700">
        <f>-IF(RRW11=1900,0,Capex!RRW322)</f>
        <v>0</v>
      </c>
      <c r="RRX27" s="700">
        <f>-IF(RRX11=1900,0,Capex!RRX322)</f>
        <v>0</v>
      </c>
      <c r="RRY27" s="700">
        <f>-IF(RRY11=1900,0,Capex!RRY322)</f>
        <v>0</v>
      </c>
      <c r="RRZ27" s="700">
        <f>-IF(RRZ11=1900,0,Capex!RRZ322)</f>
        <v>0</v>
      </c>
      <c r="RSA27" s="700">
        <f>-IF(RSA11=1900,0,Capex!RSA322)</f>
        <v>0</v>
      </c>
      <c r="RSB27" s="700">
        <f>-IF(RSB11=1900,0,Capex!RSB322)</f>
        <v>0</v>
      </c>
      <c r="RSC27" s="700">
        <f>-IF(RSC11=1900,0,Capex!RSC322)</f>
        <v>0</v>
      </c>
      <c r="RSD27" s="700">
        <f>-IF(RSD11=1900,0,Capex!RSD322)</f>
        <v>0</v>
      </c>
      <c r="RSE27" s="700">
        <f>-IF(RSE11=1900,0,Capex!RSE322)</f>
        <v>0</v>
      </c>
      <c r="RSF27" s="700">
        <f>-IF(RSF11=1900,0,Capex!RSF322)</f>
        <v>0</v>
      </c>
      <c r="RSG27" s="700">
        <f>-IF(RSG11=1900,0,Capex!RSG322)</f>
        <v>0</v>
      </c>
      <c r="RSH27" s="700">
        <f>-IF(RSH11=1900,0,Capex!RSH322)</f>
        <v>0</v>
      </c>
      <c r="RSI27" s="700">
        <f>-IF(RSI11=1900,0,Capex!RSI322)</f>
        <v>0</v>
      </c>
      <c r="RSJ27" s="700">
        <f>-IF(RSJ11=1900,0,Capex!RSJ322)</f>
        <v>0</v>
      </c>
      <c r="RSK27" s="700">
        <f>-IF(RSK11=1900,0,Capex!RSK322)</f>
        <v>0</v>
      </c>
      <c r="RSL27" s="700">
        <f>-IF(RSL11=1900,0,Capex!RSL322)</f>
        <v>0</v>
      </c>
      <c r="RSM27" s="700">
        <f>-IF(RSM11=1900,0,Capex!RSM322)</f>
        <v>0</v>
      </c>
      <c r="RSN27" s="700">
        <f>-IF(RSN11=1900,0,Capex!RSN322)</f>
        <v>0</v>
      </c>
      <c r="RSO27" s="700">
        <f>-IF(RSO11=1900,0,Capex!RSO322)</f>
        <v>0</v>
      </c>
      <c r="RSP27" s="700">
        <f>-IF(RSP11=1900,0,Capex!RSP322)</f>
        <v>0</v>
      </c>
      <c r="RSQ27" s="700">
        <f>-IF(RSQ11=1900,0,Capex!RSQ322)</f>
        <v>0</v>
      </c>
      <c r="RSR27" s="700">
        <f>-IF(RSR11=1900,0,Capex!RSR322)</f>
        <v>0</v>
      </c>
      <c r="RSS27" s="700">
        <f>-IF(RSS11=1900,0,Capex!RSS322)</f>
        <v>0</v>
      </c>
      <c r="RST27" s="700">
        <f>-IF(RST11=1900,0,Capex!RST322)</f>
        <v>0</v>
      </c>
      <c r="RSU27" s="700">
        <f>-IF(RSU11=1900,0,Capex!RSU322)</f>
        <v>0</v>
      </c>
      <c r="RSV27" s="700">
        <f>-IF(RSV11=1900,0,Capex!RSV322)</f>
        <v>0</v>
      </c>
      <c r="RSW27" s="700">
        <f>-IF(RSW11=1900,0,Capex!RSW322)</f>
        <v>0</v>
      </c>
      <c r="RSX27" s="700">
        <f>-IF(RSX11=1900,0,Capex!RSX322)</f>
        <v>0</v>
      </c>
      <c r="RSY27" s="700">
        <f>-IF(RSY11=1900,0,Capex!RSY322)</f>
        <v>0</v>
      </c>
      <c r="RSZ27" s="700">
        <f>-IF(RSZ11=1900,0,Capex!RSZ322)</f>
        <v>0</v>
      </c>
      <c r="RTA27" s="700">
        <f>-IF(RTA11=1900,0,Capex!RTA322)</f>
        <v>0</v>
      </c>
      <c r="RTB27" s="700">
        <f>-IF(RTB11=1900,0,Capex!RTB322)</f>
        <v>0</v>
      </c>
      <c r="RTC27" s="700">
        <f>-IF(RTC11=1900,0,Capex!RTC322)</f>
        <v>0</v>
      </c>
      <c r="RTD27" s="700">
        <f>-IF(RTD11=1900,0,Capex!RTD322)</f>
        <v>0</v>
      </c>
      <c r="RTE27" s="700">
        <f>-IF(RTE11=1900,0,Capex!RTE322)</f>
        <v>0</v>
      </c>
      <c r="RTF27" s="700">
        <f>-IF(RTF11=1900,0,Capex!RTF322)</f>
        <v>0</v>
      </c>
      <c r="RTG27" s="700">
        <f>-IF(RTG11=1900,0,Capex!RTG322)</f>
        <v>0</v>
      </c>
      <c r="RTH27" s="700">
        <f>-IF(RTH11=1900,0,Capex!RTH322)</f>
        <v>0</v>
      </c>
      <c r="RTI27" s="700">
        <f>-IF(RTI11=1900,0,Capex!RTI322)</f>
        <v>0</v>
      </c>
      <c r="RTJ27" s="700">
        <f>-IF(RTJ11=1900,0,Capex!RTJ322)</f>
        <v>0</v>
      </c>
      <c r="RTK27" s="700">
        <f>-IF(RTK11=1900,0,Capex!RTK322)</f>
        <v>0</v>
      </c>
      <c r="RTL27" s="700">
        <f>-IF(RTL11=1900,0,Capex!RTL322)</f>
        <v>0</v>
      </c>
      <c r="RTM27" s="700">
        <f>-IF(RTM11=1900,0,Capex!RTM322)</f>
        <v>0</v>
      </c>
      <c r="RTN27" s="700">
        <f>-IF(RTN11=1900,0,Capex!RTN322)</f>
        <v>0</v>
      </c>
      <c r="RTO27" s="700">
        <f>-IF(RTO11=1900,0,Capex!RTO322)</f>
        <v>0</v>
      </c>
      <c r="RTP27" s="700">
        <f>-IF(RTP11=1900,0,Capex!RTP322)</f>
        <v>0</v>
      </c>
      <c r="RTQ27" s="700">
        <f>-IF(RTQ11=1900,0,Capex!RTQ322)</f>
        <v>0</v>
      </c>
      <c r="RTR27" s="700">
        <f>-IF(RTR11=1900,0,Capex!RTR322)</f>
        <v>0</v>
      </c>
      <c r="RTS27" s="700">
        <f>-IF(RTS11=1900,0,Capex!RTS322)</f>
        <v>0</v>
      </c>
      <c r="RTT27" s="700">
        <f>-IF(RTT11=1900,0,Capex!RTT322)</f>
        <v>0</v>
      </c>
      <c r="RTU27" s="700">
        <f>-IF(RTU11=1900,0,Capex!RTU322)</f>
        <v>0</v>
      </c>
      <c r="RTV27" s="700">
        <f>-IF(RTV11=1900,0,Capex!RTV322)</f>
        <v>0</v>
      </c>
      <c r="RTW27" s="700">
        <f>-IF(RTW11=1900,0,Capex!RTW322)</f>
        <v>0</v>
      </c>
      <c r="RTX27" s="700">
        <f>-IF(RTX11=1900,0,Capex!RTX322)</f>
        <v>0</v>
      </c>
      <c r="RTY27" s="700">
        <f>-IF(RTY11=1900,0,Capex!RTY322)</f>
        <v>0</v>
      </c>
      <c r="RTZ27" s="700">
        <f>-IF(RTZ11=1900,0,Capex!RTZ322)</f>
        <v>0</v>
      </c>
      <c r="RUA27" s="700">
        <f>-IF(RUA11=1900,0,Capex!RUA322)</f>
        <v>0</v>
      </c>
      <c r="RUB27" s="700">
        <f>-IF(RUB11=1900,0,Capex!RUB322)</f>
        <v>0</v>
      </c>
      <c r="RUC27" s="700">
        <f>-IF(RUC11=1900,0,Capex!RUC322)</f>
        <v>0</v>
      </c>
      <c r="RUD27" s="700">
        <f>-IF(RUD11=1900,0,Capex!RUD322)</f>
        <v>0</v>
      </c>
      <c r="RUE27" s="700">
        <f>-IF(RUE11=1900,0,Capex!RUE322)</f>
        <v>0</v>
      </c>
      <c r="RUF27" s="700">
        <f>-IF(RUF11=1900,0,Capex!RUF322)</f>
        <v>0</v>
      </c>
      <c r="RUG27" s="700">
        <f>-IF(RUG11=1900,0,Capex!RUG322)</f>
        <v>0</v>
      </c>
      <c r="RUH27" s="700">
        <f>-IF(RUH11=1900,0,Capex!RUH322)</f>
        <v>0</v>
      </c>
      <c r="RUI27" s="700">
        <f>-IF(RUI11=1900,0,Capex!RUI322)</f>
        <v>0</v>
      </c>
      <c r="RUJ27" s="700">
        <f>-IF(RUJ11=1900,0,Capex!RUJ322)</f>
        <v>0</v>
      </c>
      <c r="RUK27" s="700">
        <f>-IF(RUK11=1900,0,Capex!RUK322)</f>
        <v>0</v>
      </c>
      <c r="RUL27" s="700">
        <f>-IF(RUL11=1900,0,Capex!RUL322)</f>
        <v>0</v>
      </c>
      <c r="RUM27" s="700">
        <f>-IF(RUM11=1900,0,Capex!RUM322)</f>
        <v>0</v>
      </c>
      <c r="RUN27" s="700">
        <f>-IF(RUN11=1900,0,Capex!RUN322)</f>
        <v>0</v>
      </c>
      <c r="RUO27" s="700">
        <f>-IF(RUO11=1900,0,Capex!RUO322)</f>
        <v>0</v>
      </c>
      <c r="RUP27" s="700">
        <f>-IF(RUP11=1900,0,Capex!RUP322)</f>
        <v>0</v>
      </c>
      <c r="RUQ27" s="700">
        <f>-IF(RUQ11=1900,0,Capex!RUQ322)</f>
        <v>0</v>
      </c>
      <c r="RUR27" s="700">
        <f>-IF(RUR11=1900,0,Capex!RUR322)</f>
        <v>0</v>
      </c>
      <c r="RUS27" s="700">
        <f>-IF(RUS11=1900,0,Capex!RUS322)</f>
        <v>0</v>
      </c>
      <c r="RUT27" s="700">
        <f>-IF(RUT11=1900,0,Capex!RUT322)</f>
        <v>0</v>
      </c>
      <c r="RUU27" s="700">
        <f>-IF(RUU11=1900,0,Capex!RUU322)</f>
        <v>0</v>
      </c>
      <c r="RUV27" s="700">
        <f>-IF(RUV11=1900,0,Capex!RUV322)</f>
        <v>0</v>
      </c>
      <c r="RUW27" s="700">
        <f>-IF(RUW11=1900,0,Capex!RUW322)</f>
        <v>0</v>
      </c>
      <c r="RUX27" s="700">
        <f>-IF(RUX11=1900,0,Capex!RUX322)</f>
        <v>0</v>
      </c>
      <c r="RUY27" s="700">
        <f>-IF(RUY11=1900,0,Capex!RUY322)</f>
        <v>0</v>
      </c>
      <c r="RUZ27" s="700">
        <f>-IF(RUZ11=1900,0,Capex!RUZ322)</f>
        <v>0</v>
      </c>
      <c r="RVA27" s="700">
        <f>-IF(RVA11=1900,0,Capex!RVA322)</f>
        <v>0</v>
      </c>
      <c r="RVB27" s="700">
        <f>-IF(RVB11=1900,0,Capex!RVB322)</f>
        <v>0</v>
      </c>
      <c r="RVC27" s="700">
        <f>-IF(RVC11=1900,0,Capex!RVC322)</f>
        <v>0</v>
      </c>
      <c r="RVD27" s="700">
        <f>-IF(RVD11=1900,0,Capex!RVD322)</f>
        <v>0</v>
      </c>
      <c r="RVE27" s="700">
        <f>-IF(RVE11=1900,0,Capex!RVE322)</f>
        <v>0</v>
      </c>
      <c r="RVF27" s="700">
        <f>-IF(RVF11=1900,0,Capex!RVF322)</f>
        <v>0</v>
      </c>
      <c r="RVG27" s="700">
        <f>-IF(RVG11=1900,0,Capex!RVG322)</f>
        <v>0</v>
      </c>
      <c r="RVH27" s="700">
        <f>-IF(RVH11=1900,0,Capex!RVH322)</f>
        <v>0</v>
      </c>
      <c r="RVI27" s="700">
        <f>-IF(RVI11=1900,0,Capex!RVI322)</f>
        <v>0</v>
      </c>
      <c r="RVJ27" s="700">
        <f>-IF(RVJ11=1900,0,Capex!RVJ322)</f>
        <v>0</v>
      </c>
      <c r="RVK27" s="700">
        <f>-IF(RVK11=1900,0,Capex!RVK322)</f>
        <v>0</v>
      </c>
      <c r="RVL27" s="700">
        <f>-IF(RVL11=1900,0,Capex!RVL322)</f>
        <v>0</v>
      </c>
      <c r="RVM27" s="700">
        <f>-IF(RVM11=1900,0,Capex!RVM322)</f>
        <v>0</v>
      </c>
      <c r="RVN27" s="700">
        <f>-IF(RVN11=1900,0,Capex!RVN322)</f>
        <v>0</v>
      </c>
      <c r="RVO27" s="700">
        <f>-IF(RVO11=1900,0,Capex!RVO322)</f>
        <v>0</v>
      </c>
      <c r="RVP27" s="700">
        <f>-IF(RVP11=1900,0,Capex!RVP322)</f>
        <v>0</v>
      </c>
      <c r="RVQ27" s="700">
        <f>-IF(RVQ11=1900,0,Capex!RVQ322)</f>
        <v>0</v>
      </c>
      <c r="RVR27" s="700">
        <f>-IF(RVR11=1900,0,Capex!RVR322)</f>
        <v>0</v>
      </c>
      <c r="RVS27" s="700">
        <f>-IF(RVS11=1900,0,Capex!RVS322)</f>
        <v>0</v>
      </c>
      <c r="RVT27" s="700">
        <f>-IF(RVT11=1900,0,Capex!RVT322)</f>
        <v>0</v>
      </c>
      <c r="RVU27" s="700">
        <f>-IF(RVU11=1900,0,Capex!RVU322)</f>
        <v>0</v>
      </c>
      <c r="RVV27" s="700">
        <f>-IF(RVV11=1900,0,Capex!RVV322)</f>
        <v>0</v>
      </c>
      <c r="RVW27" s="700">
        <f>-IF(RVW11=1900,0,Capex!RVW322)</f>
        <v>0</v>
      </c>
      <c r="RVX27" s="700">
        <f>-IF(RVX11=1900,0,Capex!RVX322)</f>
        <v>0</v>
      </c>
      <c r="RVY27" s="700">
        <f>-IF(RVY11=1900,0,Capex!RVY322)</f>
        <v>0</v>
      </c>
      <c r="RVZ27" s="700">
        <f>-IF(RVZ11=1900,0,Capex!RVZ322)</f>
        <v>0</v>
      </c>
      <c r="RWA27" s="700">
        <f>-IF(RWA11=1900,0,Capex!RWA322)</f>
        <v>0</v>
      </c>
      <c r="RWB27" s="700">
        <f>-IF(RWB11=1900,0,Capex!RWB322)</f>
        <v>0</v>
      </c>
      <c r="RWC27" s="700">
        <f>-IF(RWC11=1900,0,Capex!RWC322)</f>
        <v>0</v>
      </c>
      <c r="RWD27" s="700">
        <f>-IF(RWD11=1900,0,Capex!RWD322)</f>
        <v>0</v>
      </c>
      <c r="RWE27" s="700">
        <f>-IF(RWE11=1900,0,Capex!RWE322)</f>
        <v>0</v>
      </c>
      <c r="RWF27" s="700">
        <f>-IF(RWF11=1900,0,Capex!RWF322)</f>
        <v>0</v>
      </c>
      <c r="RWG27" s="700">
        <f>-IF(RWG11=1900,0,Capex!RWG322)</f>
        <v>0</v>
      </c>
      <c r="RWH27" s="700">
        <f>-IF(RWH11=1900,0,Capex!RWH322)</f>
        <v>0</v>
      </c>
      <c r="RWI27" s="700">
        <f>-IF(RWI11=1900,0,Capex!RWI322)</f>
        <v>0</v>
      </c>
      <c r="RWJ27" s="700">
        <f>-IF(RWJ11=1900,0,Capex!RWJ322)</f>
        <v>0</v>
      </c>
      <c r="RWK27" s="700">
        <f>-IF(RWK11=1900,0,Capex!RWK322)</f>
        <v>0</v>
      </c>
      <c r="RWL27" s="700">
        <f>-IF(RWL11=1900,0,Capex!RWL322)</f>
        <v>0</v>
      </c>
      <c r="RWM27" s="700">
        <f>-IF(RWM11=1900,0,Capex!RWM322)</f>
        <v>0</v>
      </c>
      <c r="RWN27" s="700">
        <f>-IF(RWN11=1900,0,Capex!RWN322)</f>
        <v>0</v>
      </c>
      <c r="RWO27" s="700">
        <f>-IF(RWO11=1900,0,Capex!RWO322)</f>
        <v>0</v>
      </c>
      <c r="RWP27" s="700">
        <f>-IF(RWP11=1900,0,Capex!RWP322)</f>
        <v>0</v>
      </c>
      <c r="RWQ27" s="700">
        <f>-IF(RWQ11=1900,0,Capex!RWQ322)</f>
        <v>0</v>
      </c>
      <c r="RWR27" s="700">
        <f>-IF(RWR11=1900,0,Capex!RWR322)</f>
        <v>0</v>
      </c>
      <c r="RWS27" s="700">
        <f>-IF(RWS11=1900,0,Capex!RWS322)</f>
        <v>0</v>
      </c>
      <c r="RWT27" s="700">
        <f>-IF(RWT11=1900,0,Capex!RWT322)</f>
        <v>0</v>
      </c>
      <c r="RWU27" s="700">
        <f>-IF(RWU11=1900,0,Capex!RWU322)</f>
        <v>0</v>
      </c>
      <c r="RWV27" s="700">
        <f>-IF(RWV11=1900,0,Capex!RWV322)</f>
        <v>0</v>
      </c>
      <c r="RWW27" s="700">
        <f>-IF(RWW11=1900,0,Capex!RWW322)</f>
        <v>0</v>
      </c>
      <c r="RWX27" s="700">
        <f>-IF(RWX11=1900,0,Capex!RWX322)</f>
        <v>0</v>
      </c>
      <c r="RWY27" s="700">
        <f>-IF(RWY11=1900,0,Capex!RWY322)</f>
        <v>0</v>
      </c>
      <c r="RWZ27" s="700">
        <f>-IF(RWZ11=1900,0,Capex!RWZ322)</f>
        <v>0</v>
      </c>
      <c r="RXA27" s="700">
        <f>-IF(RXA11=1900,0,Capex!RXA322)</f>
        <v>0</v>
      </c>
      <c r="RXB27" s="700">
        <f>-IF(RXB11=1900,0,Capex!RXB322)</f>
        <v>0</v>
      </c>
      <c r="RXC27" s="700">
        <f>-IF(RXC11=1900,0,Capex!RXC322)</f>
        <v>0</v>
      </c>
      <c r="RXD27" s="700">
        <f>-IF(RXD11=1900,0,Capex!RXD322)</f>
        <v>0</v>
      </c>
      <c r="RXE27" s="700">
        <f>-IF(RXE11=1900,0,Capex!RXE322)</f>
        <v>0</v>
      </c>
      <c r="RXF27" s="700">
        <f>-IF(RXF11=1900,0,Capex!RXF322)</f>
        <v>0</v>
      </c>
      <c r="RXG27" s="700">
        <f>-IF(RXG11=1900,0,Capex!RXG322)</f>
        <v>0</v>
      </c>
      <c r="RXH27" s="700">
        <f>-IF(RXH11=1900,0,Capex!RXH322)</f>
        <v>0</v>
      </c>
      <c r="RXI27" s="700">
        <f>-IF(RXI11=1900,0,Capex!RXI322)</f>
        <v>0</v>
      </c>
      <c r="RXJ27" s="700">
        <f>-IF(RXJ11=1900,0,Capex!RXJ322)</f>
        <v>0</v>
      </c>
      <c r="RXK27" s="700">
        <f>-IF(RXK11=1900,0,Capex!RXK322)</f>
        <v>0</v>
      </c>
      <c r="RXL27" s="700">
        <f>-IF(RXL11=1900,0,Capex!RXL322)</f>
        <v>0</v>
      </c>
      <c r="RXM27" s="700">
        <f>-IF(RXM11=1900,0,Capex!RXM322)</f>
        <v>0</v>
      </c>
      <c r="RXN27" s="700">
        <f>-IF(RXN11=1900,0,Capex!RXN322)</f>
        <v>0</v>
      </c>
      <c r="RXO27" s="700">
        <f>-IF(RXO11=1900,0,Capex!RXO322)</f>
        <v>0</v>
      </c>
      <c r="RXP27" s="700">
        <f>-IF(RXP11=1900,0,Capex!RXP322)</f>
        <v>0</v>
      </c>
      <c r="RXQ27" s="700">
        <f>-IF(RXQ11=1900,0,Capex!RXQ322)</f>
        <v>0</v>
      </c>
      <c r="RXR27" s="700">
        <f>-IF(RXR11=1900,0,Capex!RXR322)</f>
        <v>0</v>
      </c>
      <c r="RXS27" s="700">
        <f>-IF(RXS11=1900,0,Capex!RXS322)</f>
        <v>0</v>
      </c>
      <c r="RXT27" s="700">
        <f>-IF(RXT11=1900,0,Capex!RXT322)</f>
        <v>0</v>
      </c>
      <c r="RXU27" s="700">
        <f>-IF(RXU11=1900,0,Capex!RXU322)</f>
        <v>0</v>
      </c>
      <c r="RXV27" s="700">
        <f>-IF(RXV11=1900,0,Capex!RXV322)</f>
        <v>0</v>
      </c>
      <c r="RXW27" s="700">
        <f>-IF(RXW11=1900,0,Capex!RXW322)</f>
        <v>0</v>
      </c>
      <c r="RXX27" s="700">
        <f>-IF(RXX11=1900,0,Capex!RXX322)</f>
        <v>0</v>
      </c>
      <c r="RXY27" s="700">
        <f>-IF(RXY11=1900,0,Capex!RXY322)</f>
        <v>0</v>
      </c>
      <c r="RXZ27" s="700">
        <f>-IF(RXZ11=1900,0,Capex!RXZ322)</f>
        <v>0</v>
      </c>
      <c r="RYA27" s="700">
        <f>-IF(RYA11=1900,0,Capex!RYA322)</f>
        <v>0</v>
      </c>
      <c r="RYB27" s="700">
        <f>-IF(RYB11=1900,0,Capex!RYB322)</f>
        <v>0</v>
      </c>
      <c r="RYC27" s="700">
        <f>-IF(RYC11=1900,0,Capex!RYC322)</f>
        <v>0</v>
      </c>
      <c r="RYD27" s="700">
        <f>-IF(RYD11=1900,0,Capex!RYD322)</f>
        <v>0</v>
      </c>
      <c r="RYE27" s="700">
        <f>-IF(RYE11=1900,0,Capex!RYE322)</f>
        <v>0</v>
      </c>
      <c r="RYF27" s="700">
        <f>-IF(RYF11=1900,0,Capex!RYF322)</f>
        <v>0</v>
      </c>
      <c r="RYG27" s="700">
        <f>-IF(RYG11=1900,0,Capex!RYG322)</f>
        <v>0</v>
      </c>
      <c r="RYH27" s="700">
        <f>-IF(RYH11=1900,0,Capex!RYH322)</f>
        <v>0</v>
      </c>
      <c r="RYI27" s="700">
        <f>-IF(RYI11=1900,0,Capex!RYI322)</f>
        <v>0</v>
      </c>
      <c r="RYJ27" s="700">
        <f>-IF(RYJ11=1900,0,Capex!RYJ322)</f>
        <v>0</v>
      </c>
      <c r="RYK27" s="700">
        <f>-IF(RYK11=1900,0,Capex!RYK322)</f>
        <v>0</v>
      </c>
      <c r="RYL27" s="700">
        <f>-IF(RYL11=1900,0,Capex!RYL322)</f>
        <v>0</v>
      </c>
      <c r="RYM27" s="700">
        <f>-IF(RYM11=1900,0,Capex!RYM322)</f>
        <v>0</v>
      </c>
      <c r="RYN27" s="700">
        <f>-IF(RYN11=1900,0,Capex!RYN322)</f>
        <v>0</v>
      </c>
      <c r="RYO27" s="700">
        <f>-IF(RYO11=1900,0,Capex!RYO322)</f>
        <v>0</v>
      </c>
      <c r="RYP27" s="700">
        <f>-IF(RYP11=1900,0,Capex!RYP322)</f>
        <v>0</v>
      </c>
      <c r="RYQ27" s="700">
        <f>-IF(RYQ11=1900,0,Capex!RYQ322)</f>
        <v>0</v>
      </c>
      <c r="RYR27" s="700">
        <f>-IF(RYR11=1900,0,Capex!RYR322)</f>
        <v>0</v>
      </c>
      <c r="RYS27" s="700">
        <f>-IF(RYS11=1900,0,Capex!RYS322)</f>
        <v>0</v>
      </c>
      <c r="RYT27" s="700">
        <f>-IF(RYT11=1900,0,Capex!RYT322)</f>
        <v>0</v>
      </c>
      <c r="RYU27" s="700">
        <f>-IF(RYU11=1900,0,Capex!RYU322)</f>
        <v>0</v>
      </c>
      <c r="RYV27" s="700">
        <f>-IF(RYV11=1900,0,Capex!RYV322)</f>
        <v>0</v>
      </c>
      <c r="RYW27" s="700">
        <f>-IF(RYW11=1900,0,Capex!RYW322)</f>
        <v>0</v>
      </c>
      <c r="RYX27" s="700">
        <f>-IF(RYX11=1900,0,Capex!RYX322)</f>
        <v>0</v>
      </c>
      <c r="RYY27" s="700">
        <f>-IF(RYY11=1900,0,Capex!RYY322)</f>
        <v>0</v>
      </c>
      <c r="RYZ27" s="700">
        <f>-IF(RYZ11=1900,0,Capex!RYZ322)</f>
        <v>0</v>
      </c>
      <c r="RZA27" s="700">
        <f>-IF(RZA11=1900,0,Capex!RZA322)</f>
        <v>0</v>
      </c>
      <c r="RZB27" s="700">
        <f>-IF(RZB11=1900,0,Capex!RZB322)</f>
        <v>0</v>
      </c>
      <c r="RZC27" s="700">
        <f>-IF(RZC11=1900,0,Capex!RZC322)</f>
        <v>0</v>
      </c>
      <c r="RZD27" s="700">
        <f>-IF(RZD11=1900,0,Capex!RZD322)</f>
        <v>0</v>
      </c>
      <c r="RZE27" s="700">
        <f>-IF(RZE11=1900,0,Capex!RZE322)</f>
        <v>0</v>
      </c>
      <c r="RZF27" s="700">
        <f>-IF(RZF11=1900,0,Capex!RZF322)</f>
        <v>0</v>
      </c>
      <c r="RZG27" s="700">
        <f>-IF(RZG11=1900,0,Capex!RZG322)</f>
        <v>0</v>
      </c>
      <c r="RZH27" s="700">
        <f>-IF(RZH11=1900,0,Capex!RZH322)</f>
        <v>0</v>
      </c>
      <c r="RZI27" s="700">
        <f>-IF(RZI11=1900,0,Capex!RZI322)</f>
        <v>0</v>
      </c>
      <c r="RZJ27" s="700">
        <f>-IF(RZJ11=1900,0,Capex!RZJ322)</f>
        <v>0</v>
      </c>
      <c r="RZK27" s="700">
        <f>-IF(RZK11=1900,0,Capex!RZK322)</f>
        <v>0</v>
      </c>
      <c r="RZL27" s="700">
        <f>-IF(RZL11=1900,0,Capex!RZL322)</f>
        <v>0</v>
      </c>
      <c r="RZM27" s="700">
        <f>-IF(RZM11=1900,0,Capex!RZM322)</f>
        <v>0</v>
      </c>
      <c r="RZN27" s="700">
        <f>-IF(RZN11=1900,0,Capex!RZN322)</f>
        <v>0</v>
      </c>
      <c r="RZO27" s="700">
        <f>-IF(RZO11=1900,0,Capex!RZO322)</f>
        <v>0</v>
      </c>
      <c r="RZP27" s="700">
        <f>-IF(RZP11=1900,0,Capex!RZP322)</f>
        <v>0</v>
      </c>
      <c r="RZQ27" s="700">
        <f>-IF(RZQ11=1900,0,Capex!RZQ322)</f>
        <v>0</v>
      </c>
      <c r="RZR27" s="700">
        <f>-IF(RZR11=1900,0,Capex!RZR322)</f>
        <v>0</v>
      </c>
      <c r="RZS27" s="700">
        <f>-IF(RZS11=1900,0,Capex!RZS322)</f>
        <v>0</v>
      </c>
      <c r="RZT27" s="700">
        <f>-IF(RZT11=1900,0,Capex!RZT322)</f>
        <v>0</v>
      </c>
      <c r="RZU27" s="700">
        <f>-IF(RZU11=1900,0,Capex!RZU322)</f>
        <v>0</v>
      </c>
      <c r="RZV27" s="700">
        <f>-IF(RZV11=1900,0,Capex!RZV322)</f>
        <v>0</v>
      </c>
      <c r="RZW27" s="700">
        <f>-IF(RZW11=1900,0,Capex!RZW322)</f>
        <v>0</v>
      </c>
      <c r="RZX27" s="700">
        <f>-IF(RZX11=1900,0,Capex!RZX322)</f>
        <v>0</v>
      </c>
      <c r="RZY27" s="700">
        <f>-IF(RZY11=1900,0,Capex!RZY322)</f>
        <v>0</v>
      </c>
      <c r="RZZ27" s="700">
        <f>-IF(RZZ11=1900,0,Capex!RZZ322)</f>
        <v>0</v>
      </c>
      <c r="SAA27" s="700">
        <f>-IF(SAA11=1900,0,Capex!SAA322)</f>
        <v>0</v>
      </c>
      <c r="SAB27" s="700">
        <f>-IF(SAB11=1900,0,Capex!SAB322)</f>
        <v>0</v>
      </c>
      <c r="SAC27" s="700">
        <f>-IF(SAC11=1900,0,Capex!SAC322)</f>
        <v>0</v>
      </c>
      <c r="SAD27" s="700">
        <f>-IF(SAD11=1900,0,Capex!SAD322)</f>
        <v>0</v>
      </c>
      <c r="SAE27" s="700">
        <f>-IF(SAE11=1900,0,Capex!SAE322)</f>
        <v>0</v>
      </c>
      <c r="SAF27" s="700">
        <f>-IF(SAF11=1900,0,Capex!SAF322)</f>
        <v>0</v>
      </c>
      <c r="SAG27" s="700">
        <f>-IF(SAG11=1900,0,Capex!SAG322)</f>
        <v>0</v>
      </c>
      <c r="SAH27" s="700">
        <f>-IF(SAH11=1900,0,Capex!SAH322)</f>
        <v>0</v>
      </c>
      <c r="SAI27" s="700">
        <f>-IF(SAI11=1900,0,Capex!SAI322)</f>
        <v>0</v>
      </c>
      <c r="SAJ27" s="700">
        <f>-IF(SAJ11=1900,0,Capex!SAJ322)</f>
        <v>0</v>
      </c>
      <c r="SAK27" s="700">
        <f>-IF(SAK11=1900,0,Capex!SAK322)</f>
        <v>0</v>
      </c>
      <c r="SAL27" s="700">
        <f>-IF(SAL11=1900,0,Capex!SAL322)</f>
        <v>0</v>
      </c>
      <c r="SAM27" s="700">
        <f>-IF(SAM11=1900,0,Capex!SAM322)</f>
        <v>0</v>
      </c>
      <c r="SAN27" s="700">
        <f>-IF(SAN11=1900,0,Capex!SAN322)</f>
        <v>0</v>
      </c>
      <c r="SAO27" s="700">
        <f>-IF(SAO11=1900,0,Capex!SAO322)</f>
        <v>0</v>
      </c>
      <c r="SAP27" s="700">
        <f>-IF(SAP11=1900,0,Capex!SAP322)</f>
        <v>0</v>
      </c>
      <c r="SAQ27" s="700">
        <f>-IF(SAQ11=1900,0,Capex!SAQ322)</f>
        <v>0</v>
      </c>
      <c r="SAR27" s="700">
        <f>-IF(SAR11=1900,0,Capex!SAR322)</f>
        <v>0</v>
      </c>
      <c r="SAS27" s="700">
        <f>-IF(SAS11=1900,0,Capex!SAS322)</f>
        <v>0</v>
      </c>
      <c r="SAT27" s="700">
        <f>-IF(SAT11=1900,0,Capex!SAT322)</f>
        <v>0</v>
      </c>
      <c r="SAU27" s="700">
        <f>-IF(SAU11=1900,0,Capex!SAU322)</f>
        <v>0</v>
      </c>
      <c r="SAV27" s="700">
        <f>-IF(SAV11=1900,0,Capex!SAV322)</f>
        <v>0</v>
      </c>
      <c r="SAW27" s="700">
        <f>-IF(SAW11=1900,0,Capex!SAW322)</f>
        <v>0</v>
      </c>
      <c r="SAX27" s="700">
        <f>-IF(SAX11=1900,0,Capex!SAX322)</f>
        <v>0</v>
      </c>
      <c r="SAY27" s="700">
        <f>-IF(SAY11=1900,0,Capex!SAY322)</f>
        <v>0</v>
      </c>
      <c r="SAZ27" s="700">
        <f>-IF(SAZ11=1900,0,Capex!SAZ322)</f>
        <v>0</v>
      </c>
      <c r="SBA27" s="700">
        <f>-IF(SBA11=1900,0,Capex!SBA322)</f>
        <v>0</v>
      </c>
      <c r="SBB27" s="700">
        <f>-IF(SBB11=1900,0,Capex!SBB322)</f>
        <v>0</v>
      </c>
      <c r="SBC27" s="700">
        <f>-IF(SBC11=1900,0,Capex!SBC322)</f>
        <v>0</v>
      </c>
      <c r="SBD27" s="700">
        <f>-IF(SBD11=1900,0,Capex!SBD322)</f>
        <v>0</v>
      </c>
      <c r="SBE27" s="700">
        <f>-IF(SBE11=1900,0,Capex!SBE322)</f>
        <v>0</v>
      </c>
      <c r="SBF27" s="700">
        <f>-IF(SBF11=1900,0,Capex!SBF322)</f>
        <v>0</v>
      </c>
      <c r="SBG27" s="700">
        <f>-IF(SBG11=1900,0,Capex!SBG322)</f>
        <v>0</v>
      </c>
      <c r="SBH27" s="700">
        <f>-IF(SBH11=1900,0,Capex!SBH322)</f>
        <v>0</v>
      </c>
      <c r="SBI27" s="700">
        <f>-IF(SBI11=1900,0,Capex!SBI322)</f>
        <v>0</v>
      </c>
      <c r="SBJ27" s="700">
        <f>-IF(SBJ11=1900,0,Capex!SBJ322)</f>
        <v>0</v>
      </c>
      <c r="SBK27" s="700">
        <f>-IF(SBK11=1900,0,Capex!SBK322)</f>
        <v>0</v>
      </c>
      <c r="SBL27" s="700">
        <f>-IF(SBL11=1900,0,Capex!SBL322)</f>
        <v>0</v>
      </c>
      <c r="SBM27" s="700">
        <f>-IF(SBM11=1900,0,Capex!SBM322)</f>
        <v>0</v>
      </c>
      <c r="SBN27" s="700">
        <f>-IF(SBN11=1900,0,Capex!SBN322)</f>
        <v>0</v>
      </c>
      <c r="SBO27" s="700">
        <f>-IF(SBO11=1900,0,Capex!SBO322)</f>
        <v>0</v>
      </c>
      <c r="SBP27" s="700">
        <f>-IF(SBP11=1900,0,Capex!SBP322)</f>
        <v>0</v>
      </c>
      <c r="SBQ27" s="700">
        <f>-IF(SBQ11=1900,0,Capex!SBQ322)</f>
        <v>0</v>
      </c>
      <c r="SBR27" s="700">
        <f>-IF(SBR11=1900,0,Capex!SBR322)</f>
        <v>0</v>
      </c>
      <c r="SBS27" s="700">
        <f>-IF(SBS11=1900,0,Capex!SBS322)</f>
        <v>0</v>
      </c>
      <c r="SBT27" s="700">
        <f>-IF(SBT11=1900,0,Capex!SBT322)</f>
        <v>0</v>
      </c>
      <c r="SBU27" s="700">
        <f>-IF(SBU11=1900,0,Capex!SBU322)</f>
        <v>0</v>
      </c>
      <c r="SBV27" s="700">
        <f>-IF(SBV11=1900,0,Capex!SBV322)</f>
        <v>0</v>
      </c>
      <c r="SBW27" s="700">
        <f>-IF(SBW11=1900,0,Capex!SBW322)</f>
        <v>0</v>
      </c>
      <c r="SBX27" s="700">
        <f>-IF(SBX11=1900,0,Capex!SBX322)</f>
        <v>0</v>
      </c>
      <c r="SBY27" s="700">
        <f>-IF(SBY11=1900,0,Capex!SBY322)</f>
        <v>0</v>
      </c>
      <c r="SBZ27" s="700">
        <f>-IF(SBZ11=1900,0,Capex!SBZ322)</f>
        <v>0</v>
      </c>
      <c r="SCA27" s="700">
        <f>-IF(SCA11=1900,0,Capex!SCA322)</f>
        <v>0</v>
      </c>
      <c r="SCB27" s="700">
        <f>-IF(SCB11=1900,0,Capex!SCB322)</f>
        <v>0</v>
      </c>
      <c r="SCC27" s="700">
        <f>-IF(SCC11=1900,0,Capex!SCC322)</f>
        <v>0</v>
      </c>
      <c r="SCD27" s="700">
        <f>-IF(SCD11=1900,0,Capex!SCD322)</f>
        <v>0</v>
      </c>
      <c r="SCE27" s="700">
        <f>-IF(SCE11=1900,0,Capex!SCE322)</f>
        <v>0</v>
      </c>
      <c r="SCF27" s="700">
        <f>-IF(SCF11=1900,0,Capex!SCF322)</f>
        <v>0</v>
      </c>
      <c r="SCG27" s="700">
        <f>-IF(SCG11=1900,0,Capex!SCG322)</f>
        <v>0</v>
      </c>
      <c r="SCH27" s="700">
        <f>-IF(SCH11=1900,0,Capex!SCH322)</f>
        <v>0</v>
      </c>
      <c r="SCI27" s="700">
        <f>-IF(SCI11=1900,0,Capex!SCI322)</f>
        <v>0</v>
      </c>
      <c r="SCJ27" s="700">
        <f>-IF(SCJ11=1900,0,Capex!SCJ322)</f>
        <v>0</v>
      </c>
      <c r="SCK27" s="700">
        <f>-IF(SCK11=1900,0,Capex!SCK322)</f>
        <v>0</v>
      </c>
      <c r="SCL27" s="700">
        <f>-IF(SCL11=1900,0,Capex!SCL322)</f>
        <v>0</v>
      </c>
      <c r="SCM27" s="700">
        <f>-IF(SCM11=1900,0,Capex!SCM322)</f>
        <v>0</v>
      </c>
      <c r="SCN27" s="700">
        <f>-IF(SCN11=1900,0,Capex!SCN322)</f>
        <v>0</v>
      </c>
      <c r="SCO27" s="700">
        <f>-IF(SCO11=1900,0,Capex!SCO322)</f>
        <v>0</v>
      </c>
      <c r="SCP27" s="700">
        <f>-IF(SCP11=1900,0,Capex!SCP322)</f>
        <v>0</v>
      </c>
      <c r="SCQ27" s="700">
        <f>-IF(SCQ11=1900,0,Capex!SCQ322)</f>
        <v>0</v>
      </c>
      <c r="SCR27" s="700">
        <f>-IF(SCR11=1900,0,Capex!SCR322)</f>
        <v>0</v>
      </c>
      <c r="SCS27" s="700">
        <f>-IF(SCS11=1900,0,Capex!SCS322)</f>
        <v>0</v>
      </c>
      <c r="SCT27" s="700">
        <f>-IF(SCT11=1900,0,Capex!SCT322)</f>
        <v>0</v>
      </c>
      <c r="SCU27" s="700">
        <f>-IF(SCU11=1900,0,Capex!SCU322)</f>
        <v>0</v>
      </c>
      <c r="SCV27" s="700">
        <f>-IF(SCV11=1900,0,Capex!SCV322)</f>
        <v>0</v>
      </c>
      <c r="SCW27" s="700">
        <f>-IF(SCW11=1900,0,Capex!SCW322)</f>
        <v>0</v>
      </c>
      <c r="SCX27" s="700">
        <f>-IF(SCX11=1900,0,Capex!SCX322)</f>
        <v>0</v>
      </c>
      <c r="SCY27" s="700">
        <f>-IF(SCY11=1900,0,Capex!SCY322)</f>
        <v>0</v>
      </c>
      <c r="SCZ27" s="700">
        <f>-IF(SCZ11=1900,0,Capex!SCZ322)</f>
        <v>0</v>
      </c>
      <c r="SDA27" s="700">
        <f>-IF(SDA11=1900,0,Capex!SDA322)</f>
        <v>0</v>
      </c>
      <c r="SDB27" s="700">
        <f>-IF(SDB11=1900,0,Capex!SDB322)</f>
        <v>0</v>
      </c>
      <c r="SDC27" s="700">
        <f>-IF(SDC11=1900,0,Capex!SDC322)</f>
        <v>0</v>
      </c>
      <c r="SDD27" s="700">
        <f>-IF(SDD11=1900,0,Capex!SDD322)</f>
        <v>0</v>
      </c>
      <c r="SDE27" s="700">
        <f>-IF(SDE11=1900,0,Capex!SDE322)</f>
        <v>0</v>
      </c>
      <c r="SDF27" s="700">
        <f>-IF(SDF11=1900,0,Capex!SDF322)</f>
        <v>0</v>
      </c>
      <c r="SDG27" s="700">
        <f>-IF(SDG11=1900,0,Capex!SDG322)</f>
        <v>0</v>
      </c>
      <c r="SDH27" s="700">
        <f>-IF(SDH11=1900,0,Capex!SDH322)</f>
        <v>0</v>
      </c>
      <c r="SDI27" s="700">
        <f>-IF(SDI11=1900,0,Capex!SDI322)</f>
        <v>0</v>
      </c>
      <c r="SDJ27" s="700">
        <f>-IF(SDJ11=1900,0,Capex!SDJ322)</f>
        <v>0</v>
      </c>
      <c r="SDK27" s="700">
        <f>-IF(SDK11=1900,0,Capex!SDK322)</f>
        <v>0</v>
      </c>
      <c r="SDL27" s="700">
        <f>-IF(SDL11=1900,0,Capex!SDL322)</f>
        <v>0</v>
      </c>
      <c r="SDM27" s="700">
        <f>-IF(SDM11=1900,0,Capex!SDM322)</f>
        <v>0</v>
      </c>
      <c r="SDN27" s="700">
        <f>-IF(SDN11=1900,0,Capex!SDN322)</f>
        <v>0</v>
      </c>
      <c r="SDO27" s="700">
        <f>-IF(SDO11=1900,0,Capex!SDO322)</f>
        <v>0</v>
      </c>
      <c r="SDP27" s="700">
        <f>-IF(SDP11=1900,0,Capex!SDP322)</f>
        <v>0</v>
      </c>
      <c r="SDQ27" s="700">
        <f>-IF(SDQ11=1900,0,Capex!SDQ322)</f>
        <v>0</v>
      </c>
      <c r="SDR27" s="700">
        <f>-IF(SDR11=1900,0,Capex!SDR322)</f>
        <v>0</v>
      </c>
      <c r="SDS27" s="700">
        <f>-IF(SDS11=1900,0,Capex!SDS322)</f>
        <v>0</v>
      </c>
      <c r="SDT27" s="700">
        <f>-IF(SDT11=1900,0,Capex!SDT322)</f>
        <v>0</v>
      </c>
      <c r="SDU27" s="700">
        <f>-IF(SDU11=1900,0,Capex!SDU322)</f>
        <v>0</v>
      </c>
      <c r="SDV27" s="700">
        <f>-IF(SDV11=1900,0,Capex!SDV322)</f>
        <v>0</v>
      </c>
      <c r="SDW27" s="700">
        <f>-IF(SDW11=1900,0,Capex!SDW322)</f>
        <v>0</v>
      </c>
      <c r="SDX27" s="700">
        <f>-IF(SDX11=1900,0,Capex!SDX322)</f>
        <v>0</v>
      </c>
      <c r="SDY27" s="700">
        <f>-IF(SDY11=1900,0,Capex!SDY322)</f>
        <v>0</v>
      </c>
      <c r="SDZ27" s="700">
        <f>-IF(SDZ11=1900,0,Capex!SDZ322)</f>
        <v>0</v>
      </c>
      <c r="SEA27" s="700">
        <f>-IF(SEA11=1900,0,Capex!SEA322)</f>
        <v>0</v>
      </c>
      <c r="SEB27" s="700">
        <f>-IF(SEB11=1900,0,Capex!SEB322)</f>
        <v>0</v>
      </c>
      <c r="SEC27" s="700">
        <f>-IF(SEC11=1900,0,Capex!SEC322)</f>
        <v>0</v>
      </c>
      <c r="SED27" s="700">
        <f>-IF(SED11=1900,0,Capex!SED322)</f>
        <v>0</v>
      </c>
      <c r="SEE27" s="700">
        <f>-IF(SEE11=1900,0,Capex!SEE322)</f>
        <v>0</v>
      </c>
      <c r="SEF27" s="700">
        <f>-IF(SEF11=1900,0,Capex!SEF322)</f>
        <v>0</v>
      </c>
      <c r="SEG27" s="700">
        <f>-IF(SEG11=1900,0,Capex!SEG322)</f>
        <v>0</v>
      </c>
      <c r="SEH27" s="700">
        <f>-IF(SEH11=1900,0,Capex!SEH322)</f>
        <v>0</v>
      </c>
      <c r="SEI27" s="700">
        <f>-IF(SEI11=1900,0,Capex!SEI322)</f>
        <v>0</v>
      </c>
      <c r="SEJ27" s="700">
        <f>-IF(SEJ11=1900,0,Capex!SEJ322)</f>
        <v>0</v>
      </c>
      <c r="SEK27" s="700">
        <f>-IF(SEK11=1900,0,Capex!SEK322)</f>
        <v>0</v>
      </c>
      <c r="SEL27" s="700">
        <f>-IF(SEL11=1900,0,Capex!SEL322)</f>
        <v>0</v>
      </c>
      <c r="SEM27" s="700">
        <f>-IF(SEM11=1900,0,Capex!SEM322)</f>
        <v>0</v>
      </c>
      <c r="SEN27" s="700">
        <f>-IF(SEN11=1900,0,Capex!SEN322)</f>
        <v>0</v>
      </c>
      <c r="SEO27" s="700">
        <f>-IF(SEO11=1900,0,Capex!SEO322)</f>
        <v>0</v>
      </c>
      <c r="SEP27" s="700">
        <f>-IF(SEP11=1900,0,Capex!SEP322)</f>
        <v>0</v>
      </c>
      <c r="SEQ27" s="700">
        <f>-IF(SEQ11=1900,0,Capex!SEQ322)</f>
        <v>0</v>
      </c>
      <c r="SER27" s="700">
        <f>-IF(SER11=1900,0,Capex!SER322)</f>
        <v>0</v>
      </c>
      <c r="SES27" s="700">
        <f>-IF(SES11=1900,0,Capex!SES322)</f>
        <v>0</v>
      </c>
      <c r="SET27" s="700">
        <f>-IF(SET11=1900,0,Capex!SET322)</f>
        <v>0</v>
      </c>
      <c r="SEU27" s="700">
        <f>-IF(SEU11=1900,0,Capex!SEU322)</f>
        <v>0</v>
      </c>
      <c r="SEV27" s="700">
        <f>-IF(SEV11=1900,0,Capex!SEV322)</f>
        <v>0</v>
      </c>
      <c r="SEW27" s="700">
        <f>-IF(SEW11=1900,0,Capex!SEW322)</f>
        <v>0</v>
      </c>
      <c r="SEX27" s="700">
        <f>-IF(SEX11=1900,0,Capex!SEX322)</f>
        <v>0</v>
      </c>
      <c r="SEY27" s="700">
        <f>-IF(SEY11=1900,0,Capex!SEY322)</f>
        <v>0</v>
      </c>
      <c r="SEZ27" s="700">
        <f>-IF(SEZ11=1900,0,Capex!SEZ322)</f>
        <v>0</v>
      </c>
      <c r="SFA27" s="700">
        <f>-IF(SFA11=1900,0,Capex!SFA322)</f>
        <v>0</v>
      </c>
      <c r="SFB27" s="700">
        <f>-IF(SFB11=1900,0,Capex!SFB322)</f>
        <v>0</v>
      </c>
      <c r="SFC27" s="700">
        <f>-IF(SFC11=1900,0,Capex!SFC322)</f>
        <v>0</v>
      </c>
      <c r="SFD27" s="700">
        <f>-IF(SFD11=1900,0,Capex!SFD322)</f>
        <v>0</v>
      </c>
      <c r="SFE27" s="700">
        <f>-IF(SFE11=1900,0,Capex!SFE322)</f>
        <v>0</v>
      </c>
      <c r="SFF27" s="700">
        <f>-IF(SFF11=1900,0,Capex!SFF322)</f>
        <v>0</v>
      </c>
      <c r="SFG27" s="700">
        <f>-IF(SFG11=1900,0,Capex!SFG322)</f>
        <v>0</v>
      </c>
      <c r="SFH27" s="700">
        <f>-IF(SFH11=1900,0,Capex!SFH322)</f>
        <v>0</v>
      </c>
      <c r="SFI27" s="700">
        <f>-IF(SFI11=1900,0,Capex!SFI322)</f>
        <v>0</v>
      </c>
      <c r="SFJ27" s="700">
        <f>-IF(SFJ11=1900,0,Capex!SFJ322)</f>
        <v>0</v>
      </c>
      <c r="SFK27" s="700">
        <f>-IF(SFK11=1900,0,Capex!SFK322)</f>
        <v>0</v>
      </c>
      <c r="SFL27" s="700">
        <f>-IF(SFL11=1900,0,Capex!SFL322)</f>
        <v>0</v>
      </c>
      <c r="SFM27" s="700">
        <f>-IF(SFM11=1900,0,Capex!SFM322)</f>
        <v>0</v>
      </c>
      <c r="SFN27" s="700">
        <f>-IF(SFN11=1900,0,Capex!SFN322)</f>
        <v>0</v>
      </c>
      <c r="SFO27" s="700">
        <f>-IF(SFO11=1900,0,Capex!SFO322)</f>
        <v>0</v>
      </c>
      <c r="SFP27" s="700">
        <f>-IF(SFP11=1900,0,Capex!SFP322)</f>
        <v>0</v>
      </c>
      <c r="SFQ27" s="700">
        <f>-IF(SFQ11=1900,0,Capex!SFQ322)</f>
        <v>0</v>
      </c>
      <c r="SFR27" s="700">
        <f>-IF(SFR11=1900,0,Capex!SFR322)</f>
        <v>0</v>
      </c>
      <c r="SFS27" s="700">
        <f>-IF(SFS11=1900,0,Capex!SFS322)</f>
        <v>0</v>
      </c>
      <c r="SFT27" s="700">
        <f>-IF(SFT11=1900,0,Capex!SFT322)</f>
        <v>0</v>
      </c>
      <c r="SFU27" s="700">
        <f>-IF(SFU11=1900,0,Capex!SFU322)</f>
        <v>0</v>
      </c>
      <c r="SFV27" s="700">
        <f>-IF(SFV11=1900,0,Capex!SFV322)</f>
        <v>0</v>
      </c>
      <c r="SFW27" s="700">
        <f>-IF(SFW11=1900,0,Capex!SFW322)</f>
        <v>0</v>
      </c>
      <c r="SFX27" s="700">
        <f>-IF(SFX11=1900,0,Capex!SFX322)</f>
        <v>0</v>
      </c>
      <c r="SFY27" s="700">
        <f>-IF(SFY11=1900,0,Capex!SFY322)</f>
        <v>0</v>
      </c>
      <c r="SFZ27" s="700">
        <f>-IF(SFZ11=1900,0,Capex!SFZ322)</f>
        <v>0</v>
      </c>
      <c r="SGA27" s="700">
        <f>-IF(SGA11=1900,0,Capex!SGA322)</f>
        <v>0</v>
      </c>
      <c r="SGB27" s="700">
        <f>-IF(SGB11=1900,0,Capex!SGB322)</f>
        <v>0</v>
      </c>
      <c r="SGC27" s="700">
        <f>-IF(SGC11=1900,0,Capex!SGC322)</f>
        <v>0</v>
      </c>
      <c r="SGD27" s="700">
        <f>-IF(SGD11=1900,0,Capex!SGD322)</f>
        <v>0</v>
      </c>
      <c r="SGE27" s="700">
        <f>-IF(SGE11=1900,0,Capex!SGE322)</f>
        <v>0</v>
      </c>
      <c r="SGF27" s="700">
        <f>-IF(SGF11=1900,0,Capex!SGF322)</f>
        <v>0</v>
      </c>
      <c r="SGG27" s="700">
        <f>-IF(SGG11=1900,0,Capex!SGG322)</f>
        <v>0</v>
      </c>
      <c r="SGH27" s="700">
        <f>-IF(SGH11=1900,0,Capex!SGH322)</f>
        <v>0</v>
      </c>
      <c r="SGI27" s="700">
        <f>-IF(SGI11=1900,0,Capex!SGI322)</f>
        <v>0</v>
      </c>
      <c r="SGJ27" s="700">
        <f>-IF(SGJ11=1900,0,Capex!SGJ322)</f>
        <v>0</v>
      </c>
      <c r="SGK27" s="700">
        <f>-IF(SGK11=1900,0,Capex!SGK322)</f>
        <v>0</v>
      </c>
      <c r="SGL27" s="700">
        <f>-IF(SGL11=1900,0,Capex!SGL322)</f>
        <v>0</v>
      </c>
      <c r="SGM27" s="700">
        <f>-IF(SGM11=1900,0,Capex!SGM322)</f>
        <v>0</v>
      </c>
      <c r="SGN27" s="700">
        <f>-IF(SGN11=1900,0,Capex!SGN322)</f>
        <v>0</v>
      </c>
      <c r="SGO27" s="700">
        <f>-IF(SGO11=1900,0,Capex!SGO322)</f>
        <v>0</v>
      </c>
      <c r="SGP27" s="700">
        <f>-IF(SGP11=1900,0,Capex!SGP322)</f>
        <v>0</v>
      </c>
      <c r="SGQ27" s="700">
        <f>-IF(SGQ11=1900,0,Capex!SGQ322)</f>
        <v>0</v>
      </c>
      <c r="SGR27" s="700">
        <f>-IF(SGR11=1900,0,Capex!SGR322)</f>
        <v>0</v>
      </c>
      <c r="SGS27" s="700">
        <f>-IF(SGS11=1900,0,Capex!SGS322)</f>
        <v>0</v>
      </c>
      <c r="SGT27" s="700">
        <f>-IF(SGT11=1900,0,Capex!SGT322)</f>
        <v>0</v>
      </c>
      <c r="SGU27" s="700">
        <f>-IF(SGU11=1900,0,Capex!SGU322)</f>
        <v>0</v>
      </c>
      <c r="SGV27" s="700">
        <f>-IF(SGV11=1900,0,Capex!SGV322)</f>
        <v>0</v>
      </c>
      <c r="SGW27" s="700">
        <f>-IF(SGW11=1900,0,Capex!SGW322)</f>
        <v>0</v>
      </c>
      <c r="SGX27" s="700">
        <f>-IF(SGX11=1900,0,Capex!SGX322)</f>
        <v>0</v>
      </c>
      <c r="SGY27" s="700">
        <f>-IF(SGY11=1900,0,Capex!SGY322)</f>
        <v>0</v>
      </c>
      <c r="SGZ27" s="700">
        <f>-IF(SGZ11=1900,0,Capex!SGZ322)</f>
        <v>0</v>
      </c>
      <c r="SHA27" s="700">
        <f>-IF(SHA11=1900,0,Capex!SHA322)</f>
        <v>0</v>
      </c>
      <c r="SHB27" s="700">
        <f>-IF(SHB11=1900,0,Capex!SHB322)</f>
        <v>0</v>
      </c>
      <c r="SHC27" s="700">
        <f>-IF(SHC11=1900,0,Capex!SHC322)</f>
        <v>0</v>
      </c>
      <c r="SHD27" s="700">
        <f>-IF(SHD11=1900,0,Capex!SHD322)</f>
        <v>0</v>
      </c>
      <c r="SHE27" s="700">
        <f>-IF(SHE11=1900,0,Capex!SHE322)</f>
        <v>0</v>
      </c>
      <c r="SHF27" s="700">
        <f>-IF(SHF11=1900,0,Capex!SHF322)</f>
        <v>0</v>
      </c>
      <c r="SHG27" s="700">
        <f>-IF(SHG11=1900,0,Capex!SHG322)</f>
        <v>0</v>
      </c>
      <c r="SHH27" s="700">
        <f>-IF(SHH11=1900,0,Capex!SHH322)</f>
        <v>0</v>
      </c>
      <c r="SHI27" s="700">
        <f>-IF(SHI11=1900,0,Capex!SHI322)</f>
        <v>0</v>
      </c>
      <c r="SHJ27" s="700">
        <f>-IF(SHJ11=1900,0,Capex!SHJ322)</f>
        <v>0</v>
      </c>
      <c r="SHK27" s="700">
        <f>-IF(SHK11=1900,0,Capex!SHK322)</f>
        <v>0</v>
      </c>
      <c r="SHL27" s="700">
        <f>-IF(SHL11=1900,0,Capex!SHL322)</f>
        <v>0</v>
      </c>
      <c r="SHM27" s="700">
        <f>-IF(SHM11=1900,0,Capex!SHM322)</f>
        <v>0</v>
      </c>
      <c r="SHN27" s="700">
        <f>-IF(SHN11=1900,0,Capex!SHN322)</f>
        <v>0</v>
      </c>
      <c r="SHO27" s="700">
        <f>-IF(SHO11=1900,0,Capex!SHO322)</f>
        <v>0</v>
      </c>
      <c r="SHP27" s="700">
        <f>-IF(SHP11=1900,0,Capex!SHP322)</f>
        <v>0</v>
      </c>
      <c r="SHQ27" s="700">
        <f>-IF(SHQ11=1900,0,Capex!SHQ322)</f>
        <v>0</v>
      </c>
      <c r="SHR27" s="700">
        <f>-IF(SHR11=1900,0,Capex!SHR322)</f>
        <v>0</v>
      </c>
      <c r="SHS27" s="700">
        <f>-IF(SHS11=1900,0,Capex!SHS322)</f>
        <v>0</v>
      </c>
      <c r="SHT27" s="700">
        <f>-IF(SHT11=1900,0,Capex!SHT322)</f>
        <v>0</v>
      </c>
      <c r="SHU27" s="700">
        <f>-IF(SHU11=1900,0,Capex!SHU322)</f>
        <v>0</v>
      </c>
      <c r="SHV27" s="700">
        <f>-IF(SHV11=1900,0,Capex!SHV322)</f>
        <v>0</v>
      </c>
      <c r="SHW27" s="700">
        <f>-IF(SHW11=1900,0,Capex!SHW322)</f>
        <v>0</v>
      </c>
      <c r="SHX27" s="700">
        <f>-IF(SHX11=1900,0,Capex!SHX322)</f>
        <v>0</v>
      </c>
      <c r="SHY27" s="700">
        <f>-IF(SHY11=1900,0,Capex!SHY322)</f>
        <v>0</v>
      </c>
      <c r="SHZ27" s="700">
        <f>-IF(SHZ11=1900,0,Capex!SHZ322)</f>
        <v>0</v>
      </c>
      <c r="SIA27" s="700">
        <f>-IF(SIA11=1900,0,Capex!SIA322)</f>
        <v>0</v>
      </c>
      <c r="SIB27" s="700">
        <f>-IF(SIB11=1900,0,Capex!SIB322)</f>
        <v>0</v>
      </c>
      <c r="SIC27" s="700">
        <f>-IF(SIC11=1900,0,Capex!SIC322)</f>
        <v>0</v>
      </c>
      <c r="SID27" s="700">
        <f>-IF(SID11=1900,0,Capex!SID322)</f>
        <v>0</v>
      </c>
      <c r="SIE27" s="700">
        <f>-IF(SIE11=1900,0,Capex!SIE322)</f>
        <v>0</v>
      </c>
      <c r="SIF27" s="700">
        <f>-IF(SIF11=1900,0,Capex!SIF322)</f>
        <v>0</v>
      </c>
      <c r="SIG27" s="700">
        <f>-IF(SIG11=1900,0,Capex!SIG322)</f>
        <v>0</v>
      </c>
      <c r="SIH27" s="700">
        <f>-IF(SIH11=1900,0,Capex!SIH322)</f>
        <v>0</v>
      </c>
      <c r="SII27" s="700">
        <f>-IF(SII11=1900,0,Capex!SII322)</f>
        <v>0</v>
      </c>
      <c r="SIJ27" s="700">
        <f>-IF(SIJ11=1900,0,Capex!SIJ322)</f>
        <v>0</v>
      </c>
      <c r="SIK27" s="700">
        <f>-IF(SIK11=1900,0,Capex!SIK322)</f>
        <v>0</v>
      </c>
      <c r="SIL27" s="700">
        <f>-IF(SIL11=1900,0,Capex!SIL322)</f>
        <v>0</v>
      </c>
      <c r="SIM27" s="700">
        <f>-IF(SIM11=1900,0,Capex!SIM322)</f>
        <v>0</v>
      </c>
      <c r="SIN27" s="700">
        <f>-IF(SIN11=1900,0,Capex!SIN322)</f>
        <v>0</v>
      </c>
      <c r="SIO27" s="700">
        <f>-IF(SIO11=1900,0,Capex!SIO322)</f>
        <v>0</v>
      </c>
      <c r="SIP27" s="700">
        <f>-IF(SIP11=1900,0,Capex!SIP322)</f>
        <v>0</v>
      </c>
      <c r="SIQ27" s="700">
        <f>-IF(SIQ11=1900,0,Capex!SIQ322)</f>
        <v>0</v>
      </c>
      <c r="SIR27" s="700">
        <f>-IF(SIR11=1900,0,Capex!SIR322)</f>
        <v>0</v>
      </c>
      <c r="SIS27" s="700">
        <f>-IF(SIS11=1900,0,Capex!SIS322)</f>
        <v>0</v>
      </c>
      <c r="SIT27" s="700">
        <f>-IF(SIT11=1900,0,Capex!SIT322)</f>
        <v>0</v>
      </c>
      <c r="SIU27" s="700">
        <f>-IF(SIU11=1900,0,Capex!SIU322)</f>
        <v>0</v>
      </c>
      <c r="SIV27" s="700">
        <f>-IF(SIV11=1900,0,Capex!SIV322)</f>
        <v>0</v>
      </c>
      <c r="SIW27" s="700">
        <f>-IF(SIW11=1900,0,Capex!SIW322)</f>
        <v>0</v>
      </c>
      <c r="SIX27" s="700">
        <f>-IF(SIX11=1900,0,Capex!SIX322)</f>
        <v>0</v>
      </c>
      <c r="SIY27" s="700">
        <f>-IF(SIY11=1900,0,Capex!SIY322)</f>
        <v>0</v>
      </c>
      <c r="SIZ27" s="700">
        <f>-IF(SIZ11=1900,0,Capex!SIZ322)</f>
        <v>0</v>
      </c>
      <c r="SJA27" s="700">
        <f>-IF(SJA11=1900,0,Capex!SJA322)</f>
        <v>0</v>
      </c>
      <c r="SJB27" s="700">
        <f>-IF(SJB11=1900,0,Capex!SJB322)</f>
        <v>0</v>
      </c>
      <c r="SJC27" s="700">
        <f>-IF(SJC11=1900,0,Capex!SJC322)</f>
        <v>0</v>
      </c>
      <c r="SJD27" s="700">
        <f>-IF(SJD11=1900,0,Capex!SJD322)</f>
        <v>0</v>
      </c>
      <c r="SJE27" s="700">
        <f>-IF(SJE11=1900,0,Capex!SJE322)</f>
        <v>0</v>
      </c>
      <c r="SJF27" s="700">
        <f>-IF(SJF11=1900,0,Capex!SJF322)</f>
        <v>0</v>
      </c>
      <c r="SJG27" s="700">
        <f>-IF(SJG11=1900,0,Capex!SJG322)</f>
        <v>0</v>
      </c>
      <c r="SJH27" s="700">
        <f>-IF(SJH11=1900,0,Capex!SJH322)</f>
        <v>0</v>
      </c>
      <c r="SJI27" s="700">
        <f>-IF(SJI11=1900,0,Capex!SJI322)</f>
        <v>0</v>
      </c>
      <c r="SJJ27" s="700">
        <f>-IF(SJJ11=1900,0,Capex!SJJ322)</f>
        <v>0</v>
      </c>
      <c r="SJK27" s="700">
        <f>-IF(SJK11=1900,0,Capex!SJK322)</f>
        <v>0</v>
      </c>
      <c r="SJL27" s="700">
        <f>-IF(SJL11=1900,0,Capex!SJL322)</f>
        <v>0</v>
      </c>
      <c r="SJM27" s="700">
        <f>-IF(SJM11=1900,0,Capex!SJM322)</f>
        <v>0</v>
      </c>
      <c r="SJN27" s="700">
        <f>-IF(SJN11=1900,0,Capex!SJN322)</f>
        <v>0</v>
      </c>
      <c r="SJO27" s="700">
        <f>-IF(SJO11=1900,0,Capex!SJO322)</f>
        <v>0</v>
      </c>
      <c r="SJP27" s="700">
        <f>-IF(SJP11=1900,0,Capex!SJP322)</f>
        <v>0</v>
      </c>
      <c r="SJQ27" s="700">
        <f>-IF(SJQ11=1900,0,Capex!SJQ322)</f>
        <v>0</v>
      </c>
      <c r="SJR27" s="700">
        <f>-IF(SJR11=1900,0,Capex!SJR322)</f>
        <v>0</v>
      </c>
      <c r="SJS27" s="700">
        <f>-IF(SJS11=1900,0,Capex!SJS322)</f>
        <v>0</v>
      </c>
      <c r="SJT27" s="700">
        <f>-IF(SJT11=1900,0,Capex!SJT322)</f>
        <v>0</v>
      </c>
      <c r="SJU27" s="700">
        <f>-IF(SJU11=1900,0,Capex!SJU322)</f>
        <v>0</v>
      </c>
      <c r="SJV27" s="700">
        <f>-IF(SJV11=1900,0,Capex!SJV322)</f>
        <v>0</v>
      </c>
      <c r="SJW27" s="700">
        <f>-IF(SJW11=1900,0,Capex!SJW322)</f>
        <v>0</v>
      </c>
      <c r="SJX27" s="700">
        <f>-IF(SJX11=1900,0,Capex!SJX322)</f>
        <v>0</v>
      </c>
      <c r="SJY27" s="700">
        <f>-IF(SJY11=1900,0,Capex!SJY322)</f>
        <v>0</v>
      </c>
      <c r="SJZ27" s="700">
        <f>-IF(SJZ11=1900,0,Capex!SJZ322)</f>
        <v>0</v>
      </c>
      <c r="SKA27" s="700">
        <f>-IF(SKA11=1900,0,Capex!SKA322)</f>
        <v>0</v>
      </c>
      <c r="SKB27" s="700">
        <f>-IF(SKB11=1900,0,Capex!SKB322)</f>
        <v>0</v>
      </c>
      <c r="SKC27" s="700">
        <f>-IF(SKC11=1900,0,Capex!SKC322)</f>
        <v>0</v>
      </c>
      <c r="SKD27" s="700">
        <f>-IF(SKD11=1900,0,Capex!SKD322)</f>
        <v>0</v>
      </c>
      <c r="SKE27" s="700">
        <f>-IF(SKE11=1900,0,Capex!SKE322)</f>
        <v>0</v>
      </c>
      <c r="SKF27" s="700">
        <f>-IF(SKF11=1900,0,Capex!SKF322)</f>
        <v>0</v>
      </c>
      <c r="SKG27" s="700">
        <f>-IF(SKG11=1900,0,Capex!SKG322)</f>
        <v>0</v>
      </c>
      <c r="SKH27" s="700">
        <f>-IF(SKH11=1900,0,Capex!SKH322)</f>
        <v>0</v>
      </c>
      <c r="SKI27" s="700">
        <f>-IF(SKI11=1900,0,Capex!SKI322)</f>
        <v>0</v>
      </c>
      <c r="SKJ27" s="700">
        <f>-IF(SKJ11=1900,0,Capex!SKJ322)</f>
        <v>0</v>
      </c>
      <c r="SKK27" s="700">
        <f>-IF(SKK11=1900,0,Capex!SKK322)</f>
        <v>0</v>
      </c>
      <c r="SKL27" s="700">
        <f>-IF(SKL11=1900,0,Capex!SKL322)</f>
        <v>0</v>
      </c>
      <c r="SKM27" s="700">
        <f>-IF(SKM11=1900,0,Capex!SKM322)</f>
        <v>0</v>
      </c>
      <c r="SKN27" s="700">
        <f>-IF(SKN11=1900,0,Capex!SKN322)</f>
        <v>0</v>
      </c>
      <c r="SKO27" s="700">
        <f>-IF(SKO11=1900,0,Capex!SKO322)</f>
        <v>0</v>
      </c>
      <c r="SKP27" s="700">
        <f>-IF(SKP11=1900,0,Capex!SKP322)</f>
        <v>0</v>
      </c>
      <c r="SKQ27" s="700">
        <f>-IF(SKQ11=1900,0,Capex!SKQ322)</f>
        <v>0</v>
      </c>
      <c r="SKR27" s="700">
        <f>-IF(SKR11=1900,0,Capex!SKR322)</f>
        <v>0</v>
      </c>
      <c r="SKS27" s="700">
        <f>-IF(SKS11=1900,0,Capex!SKS322)</f>
        <v>0</v>
      </c>
      <c r="SKT27" s="700">
        <f>-IF(SKT11=1900,0,Capex!SKT322)</f>
        <v>0</v>
      </c>
      <c r="SKU27" s="700">
        <f>-IF(SKU11=1900,0,Capex!SKU322)</f>
        <v>0</v>
      </c>
      <c r="SKV27" s="700">
        <f>-IF(SKV11=1900,0,Capex!SKV322)</f>
        <v>0</v>
      </c>
      <c r="SKW27" s="700">
        <f>-IF(SKW11=1900,0,Capex!SKW322)</f>
        <v>0</v>
      </c>
      <c r="SKX27" s="700">
        <f>-IF(SKX11=1900,0,Capex!SKX322)</f>
        <v>0</v>
      </c>
      <c r="SKY27" s="700">
        <f>-IF(SKY11=1900,0,Capex!SKY322)</f>
        <v>0</v>
      </c>
      <c r="SKZ27" s="700">
        <f>-IF(SKZ11=1900,0,Capex!SKZ322)</f>
        <v>0</v>
      </c>
      <c r="SLA27" s="700">
        <f>-IF(SLA11=1900,0,Capex!SLA322)</f>
        <v>0</v>
      </c>
      <c r="SLB27" s="700">
        <f>-IF(SLB11=1900,0,Capex!SLB322)</f>
        <v>0</v>
      </c>
      <c r="SLC27" s="700">
        <f>-IF(SLC11=1900,0,Capex!SLC322)</f>
        <v>0</v>
      </c>
      <c r="SLD27" s="700">
        <f>-IF(SLD11=1900,0,Capex!SLD322)</f>
        <v>0</v>
      </c>
      <c r="SLE27" s="700">
        <f>-IF(SLE11=1900,0,Capex!SLE322)</f>
        <v>0</v>
      </c>
      <c r="SLF27" s="700">
        <f>-IF(SLF11=1900,0,Capex!SLF322)</f>
        <v>0</v>
      </c>
      <c r="SLG27" s="700">
        <f>-IF(SLG11=1900,0,Capex!SLG322)</f>
        <v>0</v>
      </c>
      <c r="SLH27" s="700">
        <f>-IF(SLH11=1900,0,Capex!SLH322)</f>
        <v>0</v>
      </c>
      <c r="SLI27" s="700">
        <f>-IF(SLI11=1900,0,Capex!SLI322)</f>
        <v>0</v>
      </c>
      <c r="SLJ27" s="700">
        <f>-IF(SLJ11=1900,0,Capex!SLJ322)</f>
        <v>0</v>
      </c>
      <c r="SLK27" s="700">
        <f>-IF(SLK11=1900,0,Capex!SLK322)</f>
        <v>0</v>
      </c>
      <c r="SLL27" s="700">
        <f>-IF(SLL11=1900,0,Capex!SLL322)</f>
        <v>0</v>
      </c>
      <c r="SLM27" s="700">
        <f>-IF(SLM11=1900,0,Capex!SLM322)</f>
        <v>0</v>
      </c>
      <c r="SLN27" s="700">
        <f>-IF(SLN11=1900,0,Capex!SLN322)</f>
        <v>0</v>
      </c>
      <c r="SLO27" s="700">
        <f>-IF(SLO11=1900,0,Capex!SLO322)</f>
        <v>0</v>
      </c>
      <c r="SLP27" s="700">
        <f>-IF(SLP11=1900,0,Capex!SLP322)</f>
        <v>0</v>
      </c>
      <c r="SLQ27" s="700">
        <f>-IF(SLQ11=1900,0,Capex!SLQ322)</f>
        <v>0</v>
      </c>
      <c r="SLR27" s="700">
        <f>-IF(SLR11=1900,0,Capex!SLR322)</f>
        <v>0</v>
      </c>
      <c r="SLS27" s="700">
        <f>-IF(SLS11=1900,0,Capex!SLS322)</f>
        <v>0</v>
      </c>
      <c r="SLT27" s="700">
        <f>-IF(SLT11=1900,0,Capex!SLT322)</f>
        <v>0</v>
      </c>
      <c r="SLU27" s="700">
        <f>-IF(SLU11=1900,0,Capex!SLU322)</f>
        <v>0</v>
      </c>
      <c r="SLV27" s="700">
        <f>-IF(SLV11=1900,0,Capex!SLV322)</f>
        <v>0</v>
      </c>
      <c r="SLW27" s="700">
        <f>-IF(SLW11=1900,0,Capex!SLW322)</f>
        <v>0</v>
      </c>
      <c r="SLX27" s="700">
        <f>-IF(SLX11=1900,0,Capex!SLX322)</f>
        <v>0</v>
      </c>
      <c r="SLY27" s="700">
        <f>-IF(SLY11=1900,0,Capex!SLY322)</f>
        <v>0</v>
      </c>
      <c r="SLZ27" s="700">
        <f>-IF(SLZ11=1900,0,Capex!SLZ322)</f>
        <v>0</v>
      </c>
      <c r="SMA27" s="700">
        <f>-IF(SMA11=1900,0,Capex!SMA322)</f>
        <v>0</v>
      </c>
      <c r="SMB27" s="700">
        <f>-IF(SMB11=1900,0,Capex!SMB322)</f>
        <v>0</v>
      </c>
      <c r="SMC27" s="700">
        <f>-IF(SMC11=1900,0,Capex!SMC322)</f>
        <v>0</v>
      </c>
      <c r="SMD27" s="700">
        <f>-IF(SMD11=1900,0,Capex!SMD322)</f>
        <v>0</v>
      </c>
      <c r="SME27" s="700">
        <f>-IF(SME11=1900,0,Capex!SME322)</f>
        <v>0</v>
      </c>
      <c r="SMF27" s="700">
        <f>-IF(SMF11=1900,0,Capex!SMF322)</f>
        <v>0</v>
      </c>
      <c r="SMG27" s="700">
        <f>-IF(SMG11=1900,0,Capex!SMG322)</f>
        <v>0</v>
      </c>
      <c r="SMH27" s="700">
        <f>-IF(SMH11=1900,0,Capex!SMH322)</f>
        <v>0</v>
      </c>
      <c r="SMI27" s="700">
        <f>-IF(SMI11=1900,0,Capex!SMI322)</f>
        <v>0</v>
      </c>
      <c r="SMJ27" s="700">
        <f>-IF(SMJ11=1900,0,Capex!SMJ322)</f>
        <v>0</v>
      </c>
      <c r="SMK27" s="700">
        <f>-IF(SMK11=1900,0,Capex!SMK322)</f>
        <v>0</v>
      </c>
      <c r="SML27" s="700">
        <f>-IF(SML11=1900,0,Capex!SML322)</f>
        <v>0</v>
      </c>
      <c r="SMM27" s="700">
        <f>-IF(SMM11=1900,0,Capex!SMM322)</f>
        <v>0</v>
      </c>
      <c r="SMN27" s="700">
        <f>-IF(SMN11=1900,0,Capex!SMN322)</f>
        <v>0</v>
      </c>
      <c r="SMO27" s="700">
        <f>-IF(SMO11=1900,0,Capex!SMO322)</f>
        <v>0</v>
      </c>
      <c r="SMP27" s="700">
        <f>-IF(SMP11=1900,0,Capex!SMP322)</f>
        <v>0</v>
      </c>
      <c r="SMQ27" s="700">
        <f>-IF(SMQ11=1900,0,Capex!SMQ322)</f>
        <v>0</v>
      </c>
      <c r="SMR27" s="700">
        <f>-IF(SMR11=1900,0,Capex!SMR322)</f>
        <v>0</v>
      </c>
      <c r="SMS27" s="700">
        <f>-IF(SMS11=1900,0,Capex!SMS322)</f>
        <v>0</v>
      </c>
      <c r="SMT27" s="700">
        <f>-IF(SMT11=1900,0,Capex!SMT322)</f>
        <v>0</v>
      </c>
      <c r="SMU27" s="700">
        <f>-IF(SMU11=1900,0,Capex!SMU322)</f>
        <v>0</v>
      </c>
      <c r="SMV27" s="700">
        <f>-IF(SMV11=1900,0,Capex!SMV322)</f>
        <v>0</v>
      </c>
      <c r="SMW27" s="700">
        <f>-IF(SMW11=1900,0,Capex!SMW322)</f>
        <v>0</v>
      </c>
      <c r="SMX27" s="700">
        <f>-IF(SMX11=1900,0,Capex!SMX322)</f>
        <v>0</v>
      </c>
      <c r="SMY27" s="700">
        <f>-IF(SMY11=1900,0,Capex!SMY322)</f>
        <v>0</v>
      </c>
      <c r="SMZ27" s="700">
        <f>-IF(SMZ11=1900,0,Capex!SMZ322)</f>
        <v>0</v>
      </c>
      <c r="SNA27" s="700">
        <f>-IF(SNA11=1900,0,Capex!SNA322)</f>
        <v>0</v>
      </c>
      <c r="SNB27" s="700">
        <f>-IF(SNB11=1900,0,Capex!SNB322)</f>
        <v>0</v>
      </c>
      <c r="SNC27" s="700">
        <f>-IF(SNC11=1900,0,Capex!SNC322)</f>
        <v>0</v>
      </c>
      <c r="SND27" s="700">
        <f>-IF(SND11=1900,0,Capex!SND322)</f>
        <v>0</v>
      </c>
      <c r="SNE27" s="700">
        <f>-IF(SNE11=1900,0,Capex!SNE322)</f>
        <v>0</v>
      </c>
      <c r="SNF27" s="700">
        <f>-IF(SNF11=1900,0,Capex!SNF322)</f>
        <v>0</v>
      </c>
      <c r="SNG27" s="700">
        <f>-IF(SNG11=1900,0,Capex!SNG322)</f>
        <v>0</v>
      </c>
      <c r="SNH27" s="700">
        <f>-IF(SNH11=1900,0,Capex!SNH322)</f>
        <v>0</v>
      </c>
      <c r="SNI27" s="700">
        <f>-IF(SNI11=1900,0,Capex!SNI322)</f>
        <v>0</v>
      </c>
      <c r="SNJ27" s="700">
        <f>-IF(SNJ11=1900,0,Capex!SNJ322)</f>
        <v>0</v>
      </c>
      <c r="SNK27" s="700">
        <f>-IF(SNK11=1900,0,Capex!SNK322)</f>
        <v>0</v>
      </c>
      <c r="SNL27" s="700">
        <f>-IF(SNL11=1900,0,Capex!SNL322)</f>
        <v>0</v>
      </c>
      <c r="SNM27" s="700">
        <f>-IF(SNM11=1900,0,Capex!SNM322)</f>
        <v>0</v>
      </c>
      <c r="SNN27" s="700">
        <f>-IF(SNN11=1900,0,Capex!SNN322)</f>
        <v>0</v>
      </c>
      <c r="SNO27" s="700">
        <f>-IF(SNO11=1900,0,Capex!SNO322)</f>
        <v>0</v>
      </c>
      <c r="SNP27" s="700">
        <f>-IF(SNP11=1900,0,Capex!SNP322)</f>
        <v>0</v>
      </c>
      <c r="SNQ27" s="700">
        <f>-IF(SNQ11=1900,0,Capex!SNQ322)</f>
        <v>0</v>
      </c>
      <c r="SNR27" s="700">
        <f>-IF(SNR11=1900,0,Capex!SNR322)</f>
        <v>0</v>
      </c>
      <c r="SNS27" s="700">
        <f>-IF(SNS11=1900,0,Capex!SNS322)</f>
        <v>0</v>
      </c>
      <c r="SNT27" s="700">
        <f>-IF(SNT11=1900,0,Capex!SNT322)</f>
        <v>0</v>
      </c>
      <c r="SNU27" s="700">
        <f>-IF(SNU11=1900,0,Capex!SNU322)</f>
        <v>0</v>
      </c>
      <c r="SNV27" s="700">
        <f>-IF(SNV11=1900,0,Capex!SNV322)</f>
        <v>0</v>
      </c>
      <c r="SNW27" s="700">
        <f>-IF(SNW11=1900,0,Capex!SNW322)</f>
        <v>0</v>
      </c>
      <c r="SNX27" s="700">
        <f>-IF(SNX11=1900,0,Capex!SNX322)</f>
        <v>0</v>
      </c>
      <c r="SNY27" s="700">
        <f>-IF(SNY11=1900,0,Capex!SNY322)</f>
        <v>0</v>
      </c>
      <c r="SNZ27" s="700">
        <f>-IF(SNZ11=1900,0,Capex!SNZ322)</f>
        <v>0</v>
      </c>
      <c r="SOA27" s="700">
        <f>-IF(SOA11=1900,0,Capex!SOA322)</f>
        <v>0</v>
      </c>
      <c r="SOB27" s="700">
        <f>-IF(SOB11=1900,0,Capex!SOB322)</f>
        <v>0</v>
      </c>
      <c r="SOC27" s="700">
        <f>-IF(SOC11=1900,0,Capex!SOC322)</f>
        <v>0</v>
      </c>
      <c r="SOD27" s="700">
        <f>-IF(SOD11=1900,0,Capex!SOD322)</f>
        <v>0</v>
      </c>
      <c r="SOE27" s="700">
        <f>-IF(SOE11=1900,0,Capex!SOE322)</f>
        <v>0</v>
      </c>
      <c r="SOF27" s="700">
        <f>-IF(SOF11=1900,0,Capex!SOF322)</f>
        <v>0</v>
      </c>
      <c r="SOG27" s="700">
        <f>-IF(SOG11=1900,0,Capex!SOG322)</f>
        <v>0</v>
      </c>
      <c r="SOH27" s="700">
        <f>-IF(SOH11=1900,0,Capex!SOH322)</f>
        <v>0</v>
      </c>
      <c r="SOI27" s="700">
        <f>-IF(SOI11=1900,0,Capex!SOI322)</f>
        <v>0</v>
      </c>
      <c r="SOJ27" s="700">
        <f>-IF(SOJ11=1900,0,Capex!SOJ322)</f>
        <v>0</v>
      </c>
      <c r="SOK27" s="700">
        <f>-IF(SOK11=1900,0,Capex!SOK322)</f>
        <v>0</v>
      </c>
      <c r="SOL27" s="700">
        <f>-IF(SOL11=1900,0,Capex!SOL322)</f>
        <v>0</v>
      </c>
      <c r="SOM27" s="700">
        <f>-IF(SOM11=1900,0,Capex!SOM322)</f>
        <v>0</v>
      </c>
      <c r="SON27" s="700">
        <f>-IF(SON11=1900,0,Capex!SON322)</f>
        <v>0</v>
      </c>
      <c r="SOO27" s="700">
        <f>-IF(SOO11=1900,0,Capex!SOO322)</f>
        <v>0</v>
      </c>
      <c r="SOP27" s="700">
        <f>-IF(SOP11=1900,0,Capex!SOP322)</f>
        <v>0</v>
      </c>
      <c r="SOQ27" s="700">
        <f>-IF(SOQ11=1900,0,Capex!SOQ322)</f>
        <v>0</v>
      </c>
      <c r="SOR27" s="700">
        <f>-IF(SOR11=1900,0,Capex!SOR322)</f>
        <v>0</v>
      </c>
      <c r="SOS27" s="700">
        <f>-IF(SOS11=1900,0,Capex!SOS322)</f>
        <v>0</v>
      </c>
      <c r="SOT27" s="700">
        <f>-IF(SOT11=1900,0,Capex!SOT322)</f>
        <v>0</v>
      </c>
      <c r="SOU27" s="700">
        <f>-IF(SOU11=1900,0,Capex!SOU322)</f>
        <v>0</v>
      </c>
      <c r="SOV27" s="700">
        <f>-IF(SOV11=1900,0,Capex!SOV322)</f>
        <v>0</v>
      </c>
      <c r="SOW27" s="700">
        <f>-IF(SOW11=1900,0,Capex!SOW322)</f>
        <v>0</v>
      </c>
      <c r="SOX27" s="700">
        <f>-IF(SOX11=1900,0,Capex!SOX322)</f>
        <v>0</v>
      </c>
      <c r="SOY27" s="700">
        <f>-IF(SOY11=1900,0,Capex!SOY322)</f>
        <v>0</v>
      </c>
      <c r="SOZ27" s="700">
        <f>-IF(SOZ11=1900,0,Capex!SOZ322)</f>
        <v>0</v>
      </c>
      <c r="SPA27" s="700">
        <f>-IF(SPA11=1900,0,Capex!SPA322)</f>
        <v>0</v>
      </c>
      <c r="SPB27" s="700">
        <f>-IF(SPB11=1900,0,Capex!SPB322)</f>
        <v>0</v>
      </c>
      <c r="SPC27" s="700">
        <f>-IF(SPC11=1900,0,Capex!SPC322)</f>
        <v>0</v>
      </c>
      <c r="SPD27" s="700">
        <f>-IF(SPD11=1900,0,Capex!SPD322)</f>
        <v>0</v>
      </c>
      <c r="SPE27" s="700">
        <f>-IF(SPE11=1900,0,Capex!SPE322)</f>
        <v>0</v>
      </c>
      <c r="SPF27" s="700">
        <f>-IF(SPF11=1900,0,Capex!SPF322)</f>
        <v>0</v>
      </c>
      <c r="SPG27" s="700">
        <f>-IF(SPG11=1900,0,Capex!SPG322)</f>
        <v>0</v>
      </c>
      <c r="SPH27" s="700">
        <f>-IF(SPH11=1900,0,Capex!SPH322)</f>
        <v>0</v>
      </c>
      <c r="SPI27" s="700">
        <f>-IF(SPI11=1900,0,Capex!SPI322)</f>
        <v>0</v>
      </c>
      <c r="SPJ27" s="700">
        <f>-IF(SPJ11=1900,0,Capex!SPJ322)</f>
        <v>0</v>
      </c>
      <c r="SPK27" s="700">
        <f>-IF(SPK11=1900,0,Capex!SPK322)</f>
        <v>0</v>
      </c>
      <c r="SPL27" s="700">
        <f>-IF(SPL11=1900,0,Capex!SPL322)</f>
        <v>0</v>
      </c>
      <c r="SPM27" s="700">
        <f>-IF(SPM11=1900,0,Capex!SPM322)</f>
        <v>0</v>
      </c>
      <c r="SPN27" s="700">
        <f>-IF(SPN11=1900,0,Capex!SPN322)</f>
        <v>0</v>
      </c>
      <c r="SPO27" s="700">
        <f>-IF(SPO11=1900,0,Capex!SPO322)</f>
        <v>0</v>
      </c>
      <c r="SPP27" s="700">
        <f>-IF(SPP11=1900,0,Capex!SPP322)</f>
        <v>0</v>
      </c>
      <c r="SPQ27" s="700">
        <f>-IF(SPQ11=1900,0,Capex!SPQ322)</f>
        <v>0</v>
      </c>
      <c r="SPR27" s="700">
        <f>-IF(SPR11=1900,0,Capex!SPR322)</f>
        <v>0</v>
      </c>
      <c r="SPS27" s="700">
        <f>-IF(SPS11=1900,0,Capex!SPS322)</f>
        <v>0</v>
      </c>
      <c r="SPT27" s="700">
        <f>-IF(SPT11=1900,0,Capex!SPT322)</f>
        <v>0</v>
      </c>
      <c r="SPU27" s="700">
        <f>-IF(SPU11=1900,0,Capex!SPU322)</f>
        <v>0</v>
      </c>
      <c r="SPV27" s="700">
        <f>-IF(SPV11=1900,0,Capex!SPV322)</f>
        <v>0</v>
      </c>
      <c r="SPW27" s="700">
        <f>-IF(SPW11=1900,0,Capex!SPW322)</f>
        <v>0</v>
      </c>
      <c r="SPX27" s="700">
        <f>-IF(SPX11=1900,0,Capex!SPX322)</f>
        <v>0</v>
      </c>
      <c r="SPY27" s="700">
        <f>-IF(SPY11=1900,0,Capex!SPY322)</f>
        <v>0</v>
      </c>
      <c r="SPZ27" s="700">
        <f>-IF(SPZ11=1900,0,Capex!SPZ322)</f>
        <v>0</v>
      </c>
      <c r="SQA27" s="700">
        <f>-IF(SQA11=1900,0,Capex!SQA322)</f>
        <v>0</v>
      </c>
      <c r="SQB27" s="700">
        <f>-IF(SQB11=1900,0,Capex!SQB322)</f>
        <v>0</v>
      </c>
      <c r="SQC27" s="700">
        <f>-IF(SQC11=1900,0,Capex!SQC322)</f>
        <v>0</v>
      </c>
      <c r="SQD27" s="700">
        <f>-IF(SQD11=1900,0,Capex!SQD322)</f>
        <v>0</v>
      </c>
      <c r="SQE27" s="700">
        <f>-IF(SQE11=1900,0,Capex!SQE322)</f>
        <v>0</v>
      </c>
      <c r="SQF27" s="700">
        <f>-IF(SQF11=1900,0,Capex!SQF322)</f>
        <v>0</v>
      </c>
      <c r="SQG27" s="700">
        <f>-IF(SQG11=1900,0,Capex!SQG322)</f>
        <v>0</v>
      </c>
      <c r="SQH27" s="700">
        <f>-IF(SQH11=1900,0,Capex!SQH322)</f>
        <v>0</v>
      </c>
      <c r="SQI27" s="700">
        <f>-IF(SQI11=1900,0,Capex!SQI322)</f>
        <v>0</v>
      </c>
      <c r="SQJ27" s="700">
        <f>-IF(SQJ11=1900,0,Capex!SQJ322)</f>
        <v>0</v>
      </c>
      <c r="SQK27" s="700">
        <f>-IF(SQK11=1900,0,Capex!SQK322)</f>
        <v>0</v>
      </c>
      <c r="SQL27" s="700">
        <f>-IF(SQL11=1900,0,Capex!SQL322)</f>
        <v>0</v>
      </c>
      <c r="SQM27" s="700">
        <f>-IF(SQM11=1900,0,Capex!SQM322)</f>
        <v>0</v>
      </c>
      <c r="SQN27" s="700">
        <f>-IF(SQN11=1900,0,Capex!SQN322)</f>
        <v>0</v>
      </c>
      <c r="SQO27" s="700">
        <f>-IF(SQO11=1900,0,Capex!SQO322)</f>
        <v>0</v>
      </c>
      <c r="SQP27" s="700">
        <f>-IF(SQP11=1900,0,Capex!SQP322)</f>
        <v>0</v>
      </c>
      <c r="SQQ27" s="700">
        <f>-IF(SQQ11=1900,0,Capex!SQQ322)</f>
        <v>0</v>
      </c>
      <c r="SQR27" s="700">
        <f>-IF(SQR11=1900,0,Capex!SQR322)</f>
        <v>0</v>
      </c>
      <c r="SQS27" s="700">
        <f>-IF(SQS11=1900,0,Capex!SQS322)</f>
        <v>0</v>
      </c>
      <c r="SQT27" s="700">
        <f>-IF(SQT11=1900,0,Capex!SQT322)</f>
        <v>0</v>
      </c>
      <c r="SQU27" s="700">
        <f>-IF(SQU11=1900,0,Capex!SQU322)</f>
        <v>0</v>
      </c>
      <c r="SQV27" s="700">
        <f>-IF(SQV11=1900,0,Capex!SQV322)</f>
        <v>0</v>
      </c>
      <c r="SQW27" s="700">
        <f>-IF(SQW11=1900,0,Capex!SQW322)</f>
        <v>0</v>
      </c>
      <c r="SQX27" s="700">
        <f>-IF(SQX11=1900,0,Capex!SQX322)</f>
        <v>0</v>
      </c>
      <c r="SQY27" s="700">
        <f>-IF(SQY11=1900,0,Capex!SQY322)</f>
        <v>0</v>
      </c>
      <c r="SQZ27" s="700">
        <f>-IF(SQZ11=1900,0,Capex!SQZ322)</f>
        <v>0</v>
      </c>
      <c r="SRA27" s="700">
        <f>-IF(SRA11=1900,0,Capex!SRA322)</f>
        <v>0</v>
      </c>
      <c r="SRB27" s="700">
        <f>-IF(SRB11=1900,0,Capex!SRB322)</f>
        <v>0</v>
      </c>
      <c r="SRC27" s="700">
        <f>-IF(SRC11=1900,0,Capex!SRC322)</f>
        <v>0</v>
      </c>
      <c r="SRD27" s="700">
        <f>-IF(SRD11=1900,0,Capex!SRD322)</f>
        <v>0</v>
      </c>
      <c r="SRE27" s="700">
        <f>-IF(SRE11=1900,0,Capex!SRE322)</f>
        <v>0</v>
      </c>
      <c r="SRF27" s="700">
        <f>-IF(SRF11=1900,0,Capex!SRF322)</f>
        <v>0</v>
      </c>
      <c r="SRG27" s="700">
        <f>-IF(SRG11=1900,0,Capex!SRG322)</f>
        <v>0</v>
      </c>
      <c r="SRH27" s="700">
        <f>-IF(SRH11=1900,0,Capex!SRH322)</f>
        <v>0</v>
      </c>
      <c r="SRI27" s="700">
        <f>-IF(SRI11=1900,0,Capex!SRI322)</f>
        <v>0</v>
      </c>
      <c r="SRJ27" s="700">
        <f>-IF(SRJ11=1900,0,Capex!SRJ322)</f>
        <v>0</v>
      </c>
      <c r="SRK27" s="700">
        <f>-IF(SRK11=1900,0,Capex!SRK322)</f>
        <v>0</v>
      </c>
      <c r="SRL27" s="700">
        <f>-IF(SRL11=1900,0,Capex!SRL322)</f>
        <v>0</v>
      </c>
      <c r="SRM27" s="700">
        <f>-IF(SRM11=1900,0,Capex!SRM322)</f>
        <v>0</v>
      </c>
      <c r="SRN27" s="700">
        <f>-IF(SRN11=1900,0,Capex!SRN322)</f>
        <v>0</v>
      </c>
      <c r="SRO27" s="700">
        <f>-IF(SRO11=1900,0,Capex!SRO322)</f>
        <v>0</v>
      </c>
      <c r="SRP27" s="700">
        <f>-IF(SRP11=1900,0,Capex!SRP322)</f>
        <v>0</v>
      </c>
      <c r="SRQ27" s="700">
        <f>-IF(SRQ11=1900,0,Capex!SRQ322)</f>
        <v>0</v>
      </c>
      <c r="SRR27" s="700">
        <f>-IF(SRR11=1900,0,Capex!SRR322)</f>
        <v>0</v>
      </c>
      <c r="SRS27" s="700">
        <f>-IF(SRS11=1900,0,Capex!SRS322)</f>
        <v>0</v>
      </c>
      <c r="SRT27" s="700">
        <f>-IF(SRT11=1900,0,Capex!SRT322)</f>
        <v>0</v>
      </c>
      <c r="SRU27" s="700">
        <f>-IF(SRU11=1900,0,Capex!SRU322)</f>
        <v>0</v>
      </c>
      <c r="SRV27" s="700">
        <f>-IF(SRV11=1900,0,Capex!SRV322)</f>
        <v>0</v>
      </c>
      <c r="SRW27" s="700">
        <f>-IF(SRW11=1900,0,Capex!SRW322)</f>
        <v>0</v>
      </c>
      <c r="SRX27" s="700">
        <f>-IF(SRX11=1900,0,Capex!SRX322)</f>
        <v>0</v>
      </c>
      <c r="SRY27" s="700">
        <f>-IF(SRY11=1900,0,Capex!SRY322)</f>
        <v>0</v>
      </c>
      <c r="SRZ27" s="700">
        <f>-IF(SRZ11=1900,0,Capex!SRZ322)</f>
        <v>0</v>
      </c>
      <c r="SSA27" s="700">
        <f>-IF(SSA11=1900,0,Capex!SSA322)</f>
        <v>0</v>
      </c>
      <c r="SSB27" s="700">
        <f>-IF(SSB11=1900,0,Capex!SSB322)</f>
        <v>0</v>
      </c>
      <c r="SSC27" s="700">
        <f>-IF(SSC11=1900,0,Capex!SSC322)</f>
        <v>0</v>
      </c>
      <c r="SSD27" s="700">
        <f>-IF(SSD11=1900,0,Capex!SSD322)</f>
        <v>0</v>
      </c>
      <c r="SSE27" s="700">
        <f>-IF(SSE11=1900,0,Capex!SSE322)</f>
        <v>0</v>
      </c>
      <c r="SSF27" s="700">
        <f>-IF(SSF11=1900,0,Capex!SSF322)</f>
        <v>0</v>
      </c>
      <c r="SSG27" s="700">
        <f>-IF(SSG11=1900,0,Capex!SSG322)</f>
        <v>0</v>
      </c>
      <c r="SSH27" s="700">
        <f>-IF(SSH11=1900,0,Capex!SSH322)</f>
        <v>0</v>
      </c>
      <c r="SSI27" s="700">
        <f>-IF(SSI11=1900,0,Capex!SSI322)</f>
        <v>0</v>
      </c>
      <c r="SSJ27" s="700">
        <f>-IF(SSJ11=1900,0,Capex!SSJ322)</f>
        <v>0</v>
      </c>
      <c r="SSK27" s="700">
        <f>-IF(SSK11=1900,0,Capex!SSK322)</f>
        <v>0</v>
      </c>
      <c r="SSL27" s="700">
        <f>-IF(SSL11=1900,0,Capex!SSL322)</f>
        <v>0</v>
      </c>
      <c r="SSM27" s="700">
        <f>-IF(SSM11=1900,0,Capex!SSM322)</f>
        <v>0</v>
      </c>
      <c r="SSN27" s="700">
        <f>-IF(SSN11=1900,0,Capex!SSN322)</f>
        <v>0</v>
      </c>
      <c r="SSO27" s="700">
        <f>-IF(SSO11=1900,0,Capex!SSO322)</f>
        <v>0</v>
      </c>
      <c r="SSP27" s="700">
        <f>-IF(SSP11=1900,0,Capex!SSP322)</f>
        <v>0</v>
      </c>
      <c r="SSQ27" s="700">
        <f>-IF(SSQ11=1900,0,Capex!SSQ322)</f>
        <v>0</v>
      </c>
      <c r="SSR27" s="700">
        <f>-IF(SSR11=1900,0,Capex!SSR322)</f>
        <v>0</v>
      </c>
      <c r="SSS27" s="700">
        <f>-IF(SSS11=1900,0,Capex!SSS322)</f>
        <v>0</v>
      </c>
      <c r="SST27" s="700">
        <f>-IF(SST11=1900,0,Capex!SST322)</f>
        <v>0</v>
      </c>
      <c r="SSU27" s="700">
        <f>-IF(SSU11=1900,0,Capex!SSU322)</f>
        <v>0</v>
      </c>
      <c r="SSV27" s="700">
        <f>-IF(SSV11=1900,0,Capex!SSV322)</f>
        <v>0</v>
      </c>
      <c r="SSW27" s="700">
        <f>-IF(SSW11=1900,0,Capex!SSW322)</f>
        <v>0</v>
      </c>
      <c r="SSX27" s="700">
        <f>-IF(SSX11=1900,0,Capex!SSX322)</f>
        <v>0</v>
      </c>
      <c r="SSY27" s="700">
        <f>-IF(SSY11=1900,0,Capex!SSY322)</f>
        <v>0</v>
      </c>
      <c r="SSZ27" s="700">
        <f>-IF(SSZ11=1900,0,Capex!SSZ322)</f>
        <v>0</v>
      </c>
      <c r="STA27" s="700">
        <f>-IF(STA11=1900,0,Capex!STA322)</f>
        <v>0</v>
      </c>
      <c r="STB27" s="700">
        <f>-IF(STB11=1900,0,Capex!STB322)</f>
        <v>0</v>
      </c>
      <c r="STC27" s="700">
        <f>-IF(STC11=1900,0,Capex!STC322)</f>
        <v>0</v>
      </c>
      <c r="STD27" s="700">
        <f>-IF(STD11=1900,0,Capex!STD322)</f>
        <v>0</v>
      </c>
      <c r="STE27" s="700">
        <f>-IF(STE11=1900,0,Capex!STE322)</f>
        <v>0</v>
      </c>
      <c r="STF27" s="700">
        <f>-IF(STF11=1900,0,Capex!STF322)</f>
        <v>0</v>
      </c>
      <c r="STG27" s="700">
        <f>-IF(STG11=1900,0,Capex!STG322)</f>
        <v>0</v>
      </c>
      <c r="STH27" s="700">
        <f>-IF(STH11=1900,0,Capex!STH322)</f>
        <v>0</v>
      </c>
      <c r="STI27" s="700">
        <f>-IF(STI11=1900,0,Capex!STI322)</f>
        <v>0</v>
      </c>
      <c r="STJ27" s="700">
        <f>-IF(STJ11=1900,0,Capex!STJ322)</f>
        <v>0</v>
      </c>
      <c r="STK27" s="700">
        <f>-IF(STK11=1900,0,Capex!STK322)</f>
        <v>0</v>
      </c>
      <c r="STL27" s="700">
        <f>-IF(STL11=1900,0,Capex!STL322)</f>
        <v>0</v>
      </c>
      <c r="STM27" s="700">
        <f>-IF(STM11=1900,0,Capex!STM322)</f>
        <v>0</v>
      </c>
      <c r="STN27" s="700">
        <f>-IF(STN11=1900,0,Capex!STN322)</f>
        <v>0</v>
      </c>
      <c r="STO27" s="700">
        <f>-IF(STO11=1900,0,Capex!STO322)</f>
        <v>0</v>
      </c>
      <c r="STP27" s="700">
        <f>-IF(STP11=1900,0,Capex!STP322)</f>
        <v>0</v>
      </c>
      <c r="STQ27" s="700">
        <f>-IF(STQ11=1900,0,Capex!STQ322)</f>
        <v>0</v>
      </c>
      <c r="STR27" s="700">
        <f>-IF(STR11=1900,0,Capex!STR322)</f>
        <v>0</v>
      </c>
      <c r="STS27" s="700">
        <f>-IF(STS11=1900,0,Capex!STS322)</f>
        <v>0</v>
      </c>
      <c r="STT27" s="700">
        <f>-IF(STT11=1900,0,Capex!STT322)</f>
        <v>0</v>
      </c>
      <c r="STU27" s="700">
        <f>-IF(STU11=1900,0,Capex!STU322)</f>
        <v>0</v>
      </c>
      <c r="STV27" s="700">
        <f>-IF(STV11=1900,0,Capex!STV322)</f>
        <v>0</v>
      </c>
      <c r="STW27" s="700">
        <f>-IF(STW11=1900,0,Capex!STW322)</f>
        <v>0</v>
      </c>
      <c r="STX27" s="700">
        <f>-IF(STX11=1900,0,Capex!STX322)</f>
        <v>0</v>
      </c>
      <c r="STY27" s="700">
        <f>-IF(STY11=1900,0,Capex!STY322)</f>
        <v>0</v>
      </c>
      <c r="STZ27" s="700">
        <f>-IF(STZ11=1900,0,Capex!STZ322)</f>
        <v>0</v>
      </c>
      <c r="SUA27" s="700">
        <f>-IF(SUA11=1900,0,Capex!SUA322)</f>
        <v>0</v>
      </c>
      <c r="SUB27" s="700">
        <f>-IF(SUB11=1900,0,Capex!SUB322)</f>
        <v>0</v>
      </c>
      <c r="SUC27" s="700">
        <f>-IF(SUC11=1900,0,Capex!SUC322)</f>
        <v>0</v>
      </c>
      <c r="SUD27" s="700">
        <f>-IF(SUD11=1900,0,Capex!SUD322)</f>
        <v>0</v>
      </c>
      <c r="SUE27" s="700">
        <f>-IF(SUE11=1900,0,Capex!SUE322)</f>
        <v>0</v>
      </c>
      <c r="SUF27" s="700">
        <f>-IF(SUF11=1900,0,Capex!SUF322)</f>
        <v>0</v>
      </c>
      <c r="SUG27" s="700">
        <f>-IF(SUG11=1900,0,Capex!SUG322)</f>
        <v>0</v>
      </c>
      <c r="SUH27" s="700">
        <f>-IF(SUH11=1900,0,Capex!SUH322)</f>
        <v>0</v>
      </c>
      <c r="SUI27" s="700">
        <f>-IF(SUI11=1900,0,Capex!SUI322)</f>
        <v>0</v>
      </c>
      <c r="SUJ27" s="700">
        <f>-IF(SUJ11=1900,0,Capex!SUJ322)</f>
        <v>0</v>
      </c>
      <c r="SUK27" s="700">
        <f>-IF(SUK11=1900,0,Capex!SUK322)</f>
        <v>0</v>
      </c>
      <c r="SUL27" s="700">
        <f>-IF(SUL11=1900,0,Capex!SUL322)</f>
        <v>0</v>
      </c>
      <c r="SUM27" s="700">
        <f>-IF(SUM11=1900,0,Capex!SUM322)</f>
        <v>0</v>
      </c>
      <c r="SUN27" s="700">
        <f>-IF(SUN11=1900,0,Capex!SUN322)</f>
        <v>0</v>
      </c>
      <c r="SUO27" s="700">
        <f>-IF(SUO11=1900,0,Capex!SUO322)</f>
        <v>0</v>
      </c>
      <c r="SUP27" s="700">
        <f>-IF(SUP11=1900,0,Capex!SUP322)</f>
        <v>0</v>
      </c>
      <c r="SUQ27" s="700">
        <f>-IF(SUQ11=1900,0,Capex!SUQ322)</f>
        <v>0</v>
      </c>
      <c r="SUR27" s="700">
        <f>-IF(SUR11=1900,0,Capex!SUR322)</f>
        <v>0</v>
      </c>
      <c r="SUS27" s="700">
        <f>-IF(SUS11=1900,0,Capex!SUS322)</f>
        <v>0</v>
      </c>
      <c r="SUT27" s="700">
        <f>-IF(SUT11=1900,0,Capex!SUT322)</f>
        <v>0</v>
      </c>
      <c r="SUU27" s="700">
        <f>-IF(SUU11=1900,0,Capex!SUU322)</f>
        <v>0</v>
      </c>
      <c r="SUV27" s="700">
        <f>-IF(SUV11=1900,0,Capex!SUV322)</f>
        <v>0</v>
      </c>
      <c r="SUW27" s="700">
        <f>-IF(SUW11=1900,0,Capex!SUW322)</f>
        <v>0</v>
      </c>
      <c r="SUX27" s="700">
        <f>-IF(SUX11=1900,0,Capex!SUX322)</f>
        <v>0</v>
      </c>
      <c r="SUY27" s="700">
        <f>-IF(SUY11=1900,0,Capex!SUY322)</f>
        <v>0</v>
      </c>
      <c r="SUZ27" s="700">
        <f>-IF(SUZ11=1900,0,Capex!SUZ322)</f>
        <v>0</v>
      </c>
      <c r="SVA27" s="700">
        <f>-IF(SVA11=1900,0,Capex!SVA322)</f>
        <v>0</v>
      </c>
      <c r="SVB27" s="700">
        <f>-IF(SVB11=1900,0,Capex!SVB322)</f>
        <v>0</v>
      </c>
      <c r="SVC27" s="700">
        <f>-IF(SVC11=1900,0,Capex!SVC322)</f>
        <v>0</v>
      </c>
      <c r="SVD27" s="700">
        <f>-IF(SVD11=1900,0,Capex!SVD322)</f>
        <v>0</v>
      </c>
      <c r="SVE27" s="700">
        <f>-IF(SVE11=1900,0,Capex!SVE322)</f>
        <v>0</v>
      </c>
      <c r="SVF27" s="700">
        <f>-IF(SVF11=1900,0,Capex!SVF322)</f>
        <v>0</v>
      </c>
      <c r="SVG27" s="700">
        <f>-IF(SVG11=1900,0,Capex!SVG322)</f>
        <v>0</v>
      </c>
      <c r="SVH27" s="700">
        <f>-IF(SVH11=1900,0,Capex!SVH322)</f>
        <v>0</v>
      </c>
      <c r="SVI27" s="700">
        <f>-IF(SVI11=1900,0,Capex!SVI322)</f>
        <v>0</v>
      </c>
      <c r="SVJ27" s="700">
        <f>-IF(SVJ11=1900,0,Capex!SVJ322)</f>
        <v>0</v>
      </c>
      <c r="SVK27" s="700">
        <f>-IF(SVK11=1900,0,Capex!SVK322)</f>
        <v>0</v>
      </c>
      <c r="SVL27" s="700">
        <f>-IF(SVL11=1900,0,Capex!SVL322)</f>
        <v>0</v>
      </c>
      <c r="SVM27" s="700">
        <f>-IF(SVM11=1900,0,Capex!SVM322)</f>
        <v>0</v>
      </c>
      <c r="SVN27" s="700">
        <f>-IF(SVN11=1900,0,Capex!SVN322)</f>
        <v>0</v>
      </c>
      <c r="SVO27" s="700">
        <f>-IF(SVO11=1900,0,Capex!SVO322)</f>
        <v>0</v>
      </c>
      <c r="SVP27" s="700">
        <f>-IF(SVP11=1900,0,Capex!SVP322)</f>
        <v>0</v>
      </c>
      <c r="SVQ27" s="700">
        <f>-IF(SVQ11=1900,0,Capex!SVQ322)</f>
        <v>0</v>
      </c>
      <c r="SVR27" s="700">
        <f>-IF(SVR11=1900,0,Capex!SVR322)</f>
        <v>0</v>
      </c>
      <c r="SVS27" s="700">
        <f>-IF(SVS11=1900,0,Capex!SVS322)</f>
        <v>0</v>
      </c>
      <c r="SVT27" s="700">
        <f>-IF(SVT11=1900,0,Capex!SVT322)</f>
        <v>0</v>
      </c>
      <c r="SVU27" s="700">
        <f>-IF(SVU11=1900,0,Capex!SVU322)</f>
        <v>0</v>
      </c>
      <c r="SVV27" s="700">
        <f>-IF(SVV11=1900,0,Capex!SVV322)</f>
        <v>0</v>
      </c>
      <c r="SVW27" s="700">
        <f>-IF(SVW11=1900,0,Capex!SVW322)</f>
        <v>0</v>
      </c>
      <c r="SVX27" s="700">
        <f>-IF(SVX11=1900,0,Capex!SVX322)</f>
        <v>0</v>
      </c>
      <c r="SVY27" s="700">
        <f>-IF(SVY11=1900,0,Capex!SVY322)</f>
        <v>0</v>
      </c>
      <c r="SVZ27" s="700">
        <f>-IF(SVZ11=1900,0,Capex!SVZ322)</f>
        <v>0</v>
      </c>
      <c r="SWA27" s="700">
        <f>-IF(SWA11=1900,0,Capex!SWA322)</f>
        <v>0</v>
      </c>
      <c r="SWB27" s="700">
        <f>-IF(SWB11=1900,0,Capex!SWB322)</f>
        <v>0</v>
      </c>
      <c r="SWC27" s="700">
        <f>-IF(SWC11=1900,0,Capex!SWC322)</f>
        <v>0</v>
      </c>
      <c r="SWD27" s="700">
        <f>-IF(SWD11=1900,0,Capex!SWD322)</f>
        <v>0</v>
      </c>
      <c r="SWE27" s="700">
        <f>-IF(SWE11=1900,0,Capex!SWE322)</f>
        <v>0</v>
      </c>
      <c r="SWF27" s="700">
        <f>-IF(SWF11=1900,0,Capex!SWF322)</f>
        <v>0</v>
      </c>
      <c r="SWG27" s="700">
        <f>-IF(SWG11=1900,0,Capex!SWG322)</f>
        <v>0</v>
      </c>
      <c r="SWH27" s="700">
        <f>-IF(SWH11=1900,0,Capex!SWH322)</f>
        <v>0</v>
      </c>
      <c r="SWI27" s="700">
        <f>-IF(SWI11=1900,0,Capex!SWI322)</f>
        <v>0</v>
      </c>
      <c r="SWJ27" s="700">
        <f>-IF(SWJ11=1900,0,Capex!SWJ322)</f>
        <v>0</v>
      </c>
      <c r="SWK27" s="700">
        <f>-IF(SWK11=1900,0,Capex!SWK322)</f>
        <v>0</v>
      </c>
      <c r="SWL27" s="700">
        <f>-IF(SWL11=1900,0,Capex!SWL322)</f>
        <v>0</v>
      </c>
      <c r="SWM27" s="700">
        <f>-IF(SWM11=1900,0,Capex!SWM322)</f>
        <v>0</v>
      </c>
      <c r="SWN27" s="700">
        <f>-IF(SWN11=1900,0,Capex!SWN322)</f>
        <v>0</v>
      </c>
      <c r="SWO27" s="700">
        <f>-IF(SWO11=1900,0,Capex!SWO322)</f>
        <v>0</v>
      </c>
      <c r="SWP27" s="700">
        <f>-IF(SWP11=1900,0,Capex!SWP322)</f>
        <v>0</v>
      </c>
      <c r="SWQ27" s="700">
        <f>-IF(SWQ11=1900,0,Capex!SWQ322)</f>
        <v>0</v>
      </c>
      <c r="SWR27" s="700">
        <f>-IF(SWR11=1900,0,Capex!SWR322)</f>
        <v>0</v>
      </c>
      <c r="SWS27" s="700">
        <f>-IF(SWS11=1900,0,Capex!SWS322)</f>
        <v>0</v>
      </c>
      <c r="SWT27" s="700">
        <f>-IF(SWT11=1900,0,Capex!SWT322)</f>
        <v>0</v>
      </c>
      <c r="SWU27" s="700">
        <f>-IF(SWU11=1900,0,Capex!SWU322)</f>
        <v>0</v>
      </c>
      <c r="SWV27" s="700">
        <f>-IF(SWV11=1900,0,Capex!SWV322)</f>
        <v>0</v>
      </c>
      <c r="SWW27" s="700">
        <f>-IF(SWW11=1900,0,Capex!SWW322)</f>
        <v>0</v>
      </c>
      <c r="SWX27" s="700">
        <f>-IF(SWX11=1900,0,Capex!SWX322)</f>
        <v>0</v>
      </c>
      <c r="SWY27" s="700">
        <f>-IF(SWY11=1900,0,Capex!SWY322)</f>
        <v>0</v>
      </c>
      <c r="SWZ27" s="700">
        <f>-IF(SWZ11=1900,0,Capex!SWZ322)</f>
        <v>0</v>
      </c>
      <c r="SXA27" s="700">
        <f>-IF(SXA11=1900,0,Capex!SXA322)</f>
        <v>0</v>
      </c>
      <c r="SXB27" s="700">
        <f>-IF(SXB11=1900,0,Capex!SXB322)</f>
        <v>0</v>
      </c>
      <c r="SXC27" s="700">
        <f>-IF(SXC11=1900,0,Capex!SXC322)</f>
        <v>0</v>
      </c>
      <c r="SXD27" s="700">
        <f>-IF(SXD11=1900,0,Capex!SXD322)</f>
        <v>0</v>
      </c>
      <c r="SXE27" s="700">
        <f>-IF(SXE11=1900,0,Capex!SXE322)</f>
        <v>0</v>
      </c>
      <c r="SXF27" s="700">
        <f>-IF(SXF11=1900,0,Capex!SXF322)</f>
        <v>0</v>
      </c>
      <c r="SXG27" s="700">
        <f>-IF(SXG11=1900,0,Capex!SXG322)</f>
        <v>0</v>
      </c>
      <c r="SXH27" s="700">
        <f>-IF(SXH11=1900,0,Capex!SXH322)</f>
        <v>0</v>
      </c>
      <c r="SXI27" s="700">
        <f>-IF(SXI11=1900,0,Capex!SXI322)</f>
        <v>0</v>
      </c>
      <c r="SXJ27" s="700">
        <f>-IF(SXJ11=1900,0,Capex!SXJ322)</f>
        <v>0</v>
      </c>
      <c r="SXK27" s="700">
        <f>-IF(SXK11=1900,0,Capex!SXK322)</f>
        <v>0</v>
      </c>
      <c r="SXL27" s="700">
        <f>-IF(SXL11=1900,0,Capex!SXL322)</f>
        <v>0</v>
      </c>
      <c r="SXM27" s="700">
        <f>-IF(SXM11=1900,0,Capex!SXM322)</f>
        <v>0</v>
      </c>
      <c r="SXN27" s="700">
        <f>-IF(SXN11=1900,0,Capex!SXN322)</f>
        <v>0</v>
      </c>
      <c r="SXO27" s="700">
        <f>-IF(SXO11=1900,0,Capex!SXO322)</f>
        <v>0</v>
      </c>
      <c r="SXP27" s="700">
        <f>-IF(SXP11=1900,0,Capex!SXP322)</f>
        <v>0</v>
      </c>
      <c r="SXQ27" s="700">
        <f>-IF(SXQ11=1900,0,Capex!SXQ322)</f>
        <v>0</v>
      </c>
      <c r="SXR27" s="700">
        <f>-IF(SXR11=1900,0,Capex!SXR322)</f>
        <v>0</v>
      </c>
      <c r="SXS27" s="700">
        <f>-IF(SXS11=1900,0,Capex!SXS322)</f>
        <v>0</v>
      </c>
      <c r="SXT27" s="700">
        <f>-IF(SXT11=1900,0,Capex!SXT322)</f>
        <v>0</v>
      </c>
      <c r="SXU27" s="700">
        <f>-IF(SXU11=1900,0,Capex!SXU322)</f>
        <v>0</v>
      </c>
      <c r="SXV27" s="700">
        <f>-IF(SXV11=1900,0,Capex!SXV322)</f>
        <v>0</v>
      </c>
      <c r="SXW27" s="700">
        <f>-IF(SXW11=1900,0,Capex!SXW322)</f>
        <v>0</v>
      </c>
      <c r="SXX27" s="700">
        <f>-IF(SXX11=1900,0,Capex!SXX322)</f>
        <v>0</v>
      </c>
      <c r="SXY27" s="700">
        <f>-IF(SXY11=1900,0,Capex!SXY322)</f>
        <v>0</v>
      </c>
      <c r="SXZ27" s="700">
        <f>-IF(SXZ11=1900,0,Capex!SXZ322)</f>
        <v>0</v>
      </c>
      <c r="SYA27" s="700">
        <f>-IF(SYA11=1900,0,Capex!SYA322)</f>
        <v>0</v>
      </c>
      <c r="SYB27" s="700">
        <f>-IF(SYB11=1900,0,Capex!SYB322)</f>
        <v>0</v>
      </c>
      <c r="SYC27" s="700">
        <f>-IF(SYC11=1900,0,Capex!SYC322)</f>
        <v>0</v>
      </c>
      <c r="SYD27" s="700">
        <f>-IF(SYD11=1900,0,Capex!SYD322)</f>
        <v>0</v>
      </c>
      <c r="SYE27" s="700">
        <f>-IF(SYE11=1900,0,Capex!SYE322)</f>
        <v>0</v>
      </c>
      <c r="SYF27" s="700">
        <f>-IF(SYF11=1900,0,Capex!SYF322)</f>
        <v>0</v>
      </c>
      <c r="SYG27" s="700">
        <f>-IF(SYG11=1900,0,Capex!SYG322)</f>
        <v>0</v>
      </c>
      <c r="SYH27" s="700">
        <f>-IF(SYH11=1900,0,Capex!SYH322)</f>
        <v>0</v>
      </c>
      <c r="SYI27" s="700">
        <f>-IF(SYI11=1900,0,Capex!SYI322)</f>
        <v>0</v>
      </c>
      <c r="SYJ27" s="700">
        <f>-IF(SYJ11=1900,0,Capex!SYJ322)</f>
        <v>0</v>
      </c>
      <c r="SYK27" s="700">
        <f>-IF(SYK11=1900,0,Capex!SYK322)</f>
        <v>0</v>
      </c>
      <c r="SYL27" s="700">
        <f>-IF(SYL11=1900,0,Capex!SYL322)</f>
        <v>0</v>
      </c>
      <c r="SYM27" s="700">
        <f>-IF(SYM11=1900,0,Capex!SYM322)</f>
        <v>0</v>
      </c>
      <c r="SYN27" s="700">
        <f>-IF(SYN11=1900,0,Capex!SYN322)</f>
        <v>0</v>
      </c>
      <c r="SYO27" s="700">
        <f>-IF(SYO11=1900,0,Capex!SYO322)</f>
        <v>0</v>
      </c>
      <c r="SYP27" s="700">
        <f>-IF(SYP11=1900,0,Capex!SYP322)</f>
        <v>0</v>
      </c>
      <c r="SYQ27" s="700">
        <f>-IF(SYQ11=1900,0,Capex!SYQ322)</f>
        <v>0</v>
      </c>
      <c r="SYR27" s="700">
        <f>-IF(SYR11=1900,0,Capex!SYR322)</f>
        <v>0</v>
      </c>
      <c r="SYS27" s="700">
        <f>-IF(SYS11=1900,0,Capex!SYS322)</f>
        <v>0</v>
      </c>
      <c r="SYT27" s="700">
        <f>-IF(SYT11=1900,0,Capex!SYT322)</f>
        <v>0</v>
      </c>
      <c r="SYU27" s="700">
        <f>-IF(SYU11=1900,0,Capex!SYU322)</f>
        <v>0</v>
      </c>
      <c r="SYV27" s="700">
        <f>-IF(SYV11=1900,0,Capex!SYV322)</f>
        <v>0</v>
      </c>
      <c r="SYW27" s="700">
        <f>-IF(SYW11=1900,0,Capex!SYW322)</f>
        <v>0</v>
      </c>
      <c r="SYX27" s="700">
        <f>-IF(SYX11=1900,0,Capex!SYX322)</f>
        <v>0</v>
      </c>
      <c r="SYY27" s="700">
        <f>-IF(SYY11=1900,0,Capex!SYY322)</f>
        <v>0</v>
      </c>
      <c r="SYZ27" s="700">
        <f>-IF(SYZ11=1900,0,Capex!SYZ322)</f>
        <v>0</v>
      </c>
      <c r="SZA27" s="700">
        <f>-IF(SZA11=1900,0,Capex!SZA322)</f>
        <v>0</v>
      </c>
      <c r="SZB27" s="700">
        <f>-IF(SZB11=1900,0,Capex!SZB322)</f>
        <v>0</v>
      </c>
      <c r="SZC27" s="700">
        <f>-IF(SZC11=1900,0,Capex!SZC322)</f>
        <v>0</v>
      </c>
      <c r="SZD27" s="700">
        <f>-IF(SZD11=1900,0,Capex!SZD322)</f>
        <v>0</v>
      </c>
      <c r="SZE27" s="700">
        <f>-IF(SZE11=1900,0,Capex!SZE322)</f>
        <v>0</v>
      </c>
      <c r="SZF27" s="700">
        <f>-IF(SZF11=1900,0,Capex!SZF322)</f>
        <v>0</v>
      </c>
      <c r="SZG27" s="700">
        <f>-IF(SZG11=1900,0,Capex!SZG322)</f>
        <v>0</v>
      </c>
      <c r="SZH27" s="700">
        <f>-IF(SZH11=1900,0,Capex!SZH322)</f>
        <v>0</v>
      </c>
      <c r="SZI27" s="700">
        <f>-IF(SZI11=1900,0,Capex!SZI322)</f>
        <v>0</v>
      </c>
      <c r="SZJ27" s="700">
        <f>-IF(SZJ11=1900,0,Capex!SZJ322)</f>
        <v>0</v>
      </c>
      <c r="SZK27" s="700">
        <f>-IF(SZK11=1900,0,Capex!SZK322)</f>
        <v>0</v>
      </c>
      <c r="SZL27" s="700">
        <f>-IF(SZL11=1900,0,Capex!SZL322)</f>
        <v>0</v>
      </c>
      <c r="SZM27" s="700">
        <f>-IF(SZM11=1900,0,Capex!SZM322)</f>
        <v>0</v>
      </c>
      <c r="SZN27" s="700">
        <f>-IF(SZN11=1900,0,Capex!SZN322)</f>
        <v>0</v>
      </c>
      <c r="SZO27" s="700">
        <f>-IF(SZO11=1900,0,Capex!SZO322)</f>
        <v>0</v>
      </c>
      <c r="SZP27" s="700">
        <f>-IF(SZP11=1900,0,Capex!SZP322)</f>
        <v>0</v>
      </c>
      <c r="SZQ27" s="700">
        <f>-IF(SZQ11=1900,0,Capex!SZQ322)</f>
        <v>0</v>
      </c>
      <c r="SZR27" s="700">
        <f>-IF(SZR11=1900,0,Capex!SZR322)</f>
        <v>0</v>
      </c>
      <c r="SZS27" s="700">
        <f>-IF(SZS11=1900,0,Capex!SZS322)</f>
        <v>0</v>
      </c>
      <c r="SZT27" s="700">
        <f>-IF(SZT11=1900,0,Capex!SZT322)</f>
        <v>0</v>
      </c>
      <c r="SZU27" s="700">
        <f>-IF(SZU11=1900,0,Capex!SZU322)</f>
        <v>0</v>
      </c>
      <c r="SZV27" s="700">
        <f>-IF(SZV11=1900,0,Capex!SZV322)</f>
        <v>0</v>
      </c>
      <c r="SZW27" s="700">
        <f>-IF(SZW11=1900,0,Capex!SZW322)</f>
        <v>0</v>
      </c>
      <c r="SZX27" s="700">
        <f>-IF(SZX11=1900,0,Capex!SZX322)</f>
        <v>0</v>
      </c>
      <c r="SZY27" s="700">
        <f>-IF(SZY11=1900,0,Capex!SZY322)</f>
        <v>0</v>
      </c>
      <c r="SZZ27" s="700">
        <f>-IF(SZZ11=1900,0,Capex!SZZ322)</f>
        <v>0</v>
      </c>
      <c r="TAA27" s="700">
        <f>-IF(TAA11=1900,0,Capex!TAA322)</f>
        <v>0</v>
      </c>
      <c r="TAB27" s="700">
        <f>-IF(TAB11=1900,0,Capex!TAB322)</f>
        <v>0</v>
      </c>
      <c r="TAC27" s="700">
        <f>-IF(TAC11=1900,0,Capex!TAC322)</f>
        <v>0</v>
      </c>
      <c r="TAD27" s="700">
        <f>-IF(TAD11=1900,0,Capex!TAD322)</f>
        <v>0</v>
      </c>
      <c r="TAE27" s="700">
        <f>-IF(TAE11=1900,0,Capex!TAE322)</f>
        <v>0</v>
      </c>
      <c r="TAF27" s="700">
        <f>-IF(TAF11=1900,0,Capex!TAF322)</f>
        <v>0</v>
      </c>
      <c r="TAG27" s="700">
        <f>-IF(TAG11=1900,0,Capex!TAG322)</f>
        <v>0</v>
      </c>
      <c r="TAH27" s="700">
        <f>-IF(TAH11=1900,0,Capex!TAH322)</f>
        <v>0</v>
      </c>
      <c r="TAI27" s="700">
        <f>-IF(TAI11=1900,0,Capex!TAI322)</f>
        <v>0</v>
      </c>
      <c r="TAJ27" s="700">
        <f>-IF(TAJ11=1900,0,Capex!TAJ322)</f>
        <v>0</v>
      </c>
      <c r="TAK27" s="700">
        <f>-IF(TAK11=1900,0,Capex!TAK322)</f>
        <v>0</v>
      </c>
      <c r="TAL27" s="700">
        <f>-IF(TAL11=1900,0,Capex!TAL322)</f>
        <v>0</v>
      </c>
      <c r="TAM27" s="700">
        <f>-IF(TAM11=1900,0,Capex!TAM322)</f>
        <v>0</v>
      </c>
      <c r="TAN27" s="700">
        <f>-IF(TAN11=1900,0,Capex!TAN322)</f>
        <v>0</v>
      </c>
      <c r="TAO27" s="700">
        <f>-IF(TAO11=1900,0,Capex!TAO322)</f>
        <v>0</v>
      </c>
      <c r="TAP27" s="700">
        <f>-IF(TAP11=1900,0,Capex!TAP322)</f>
        <v>0</v>
      </c>
      <c r="TAQ27" s="700">
        <f>-IF(TAQ11=1900,0,Capex!TAQ322)</f>
        <v>0</v>
      </c>
      <c r="TAR27" s="700">
        <f>-IF(TAR11=1900,0,Capex!TAR322)</f>
        <v>0</v>
      </c>
      <c r="TAS27" s="700">
        <f>-IF(TAS11=1900,0,Capex!TAS322)</f>
        <v>0</v>
      </c>
      <c r="TAT27" s="700">
        <f>-IF(TAT11=1900,0,Capex!TAT322)</f>
        <v>0</v>
      </c>
      <c r="TAU27" s="700">
        <f>-IF(TAU11=1900,0,Capex!TAU322)</f>
        <v>0</v>
      </c>
      <c r="TAV27" s="700">
        <f>-IF(TAV11=1900,0,Capex!TAV322)</f>
        <v>0</v>
      </c>
      <c r="TAW27" s="700">
        <f>-IF(TAW11=1900,0,Capex!TAW322)</f>
        <v>0</v>
      </c>
      <c r="TAX27" s="700">
        <f>-IF(TAX11=1900,0,Capex!TAX322)</f>
        <v>0</v>
      </c>
      <c r="TAY27" s="700">
        <f>-IF(TAY11=1900,0,Capex!TAY322)</f>
        <v>0</v>
      </c>
      <c r="TAZ27" s="700">
        <f>-IF(TAZ11=1900,0,Capex!TAZ322)</f>
        <v>0</v>
      </c>
      <c r="TBA27" s="700">
        <f>-IF(TBA11=1900,0,Capex!TBA322)</f>
        <v>0</v>
      </c>
      <c r="TBB27" s="700">
        <f>-IF(TBB11=1900,0,Capex!TBB322)</f>
        <v>0</v>
      </c>
      <c r="TBC27" s="700">
        <f>-IF(TBC11=1900,0,Capex!TBC322)</f>
        <v>0</v>
      </c>
      <c r="TBD27" s="700">
        <f>-IF(TBD11=1900,0,Capex!TBD322)</f>
        <v>0</v>
      </c>
      <c r="TBE27" s="700">
        <f>-IF(TBE11=1900,0,Capex!TBE322)</f>
        <v>0</v>
      </c>
      <c r="TBF27" s="700">
        <f>-IF(TBF11=1900,0,Capex!TBF322)</f>
        <v>0</v>
      </c>
      <c r="TBG27" s="700">
        <f>-IF(TBG11=1900,0,Capex!TBG322)</f>
        <v>0</v>
      </c>
      <c r="TBH27" s="700">
        <f>-IF(TBH11=1900,0,Capex!TBH322)</f>
        <v>0</v>
      </c>
      <c r="TBI27" s="700">
        <f>-IF(TBI11=1900,0,Capex!TBI322)</f>
        <v>0</v>
      </c>
      <c r="TBJ27" s="700">
        <f>-IF(TBJ11=1900,0,Capex!TBJ322)</f>
        <v>0</v>
      </c>
      <c r="TBK27" s="700">
        <f>-IF(TBK11=1900,0,Capex!TBK322)</f>
        <v>0</v>
      </c>
      <c r="TBL27" s="700">
        <f>-IF(TBL11=1900,0,Capex!TBL322)</f>
        <v>0</v>
      </c>
      <c r="TBM27" s="700">
        <f>-IF(TBM11=1900,0,Capex!TBM322)</f>
        <v>0</v>
      </c>
      <c r="TBN27" s="700">
        <f>-IF(TBN11=1900,0,Capex!TBN322)</f>
        <v>0</v>
      </c>
      <c r="TBO27" s="700">
        <f>-IF(TBO11=1900,0,Capex!TBO322)</f>
        <v>0</v>
      </c>
      <c r="TBP27" s="700">
        <f>-IF(TBP11=1900,0,Capex!TBP322)</f>
        <v>0</v>
      </c>
      <c r="TBQ27" s="700">
        <f>-IF(TBQ11=1900,0,Capex!TBQ322)</f>
        <v>0</v>
      </c>
      <c r="TBR27" s="700">
        <f>-IF(TBR11=1900,0,Capex!TBR322)</f>
        <v>0</v>
      </c>
      <c r="TBS27" s="700">
        <f>-IF(TBS11=1900,0,Capex!TBS322)</f>
        <v>0</v>
      </c>
      <c r="TBT27" s="700">
        <f>-IF(TBT11=1900,0,Capex!TBT322)</f>
        <v>0</v>
      </c>
      <c r="TBU27" s="700">
        <f>-IF(TBU11=1900,0,Capex!TBU322)</f>
        <v>0</v>
      </c>
      <c r="TBV27" s="700">
        <f>-IF(TBV11=1900,0,Capex!TBV322)</f>
        <v>0</v>
      </c>
      <c r="TBW27" s="700">
        <f>-IF(TBW11=1900,0,Capex!TBW322)</f>
        <v>0</v>
      </c>
      <c r="TBX27" s="700">
        <f>-IF(TBX11=1900,0,Capex!TBX322)</f>
        <v>0</v>
      </c>
      <c r="TBY27" s="700">
        <f>-IF(TBY11=1900,0,Capex!TBY322)</f>
        <v>0</v>
      </c>
      <c r="TBZ27" s="700">
        <f>-IF(TBZ11=1900,0,Capex!TBZ322)</f>
        <v>0</v>
      </c>
      <c r="TCA27" s="700">
        <f>-IF(TCA11=1900,0,Capex!TCA322)</f>
        <v>0</v>
      </c>
      <c r="TCB27" s="700">
        <f>-IF(TCB11=1900,0,Capex!TCB322)</f>
        <v>0</v>
      </c>
      <c r="TCC27" s="700">
        <f>-IF(TCC11=1900,0,Capex!TCC322)</f>
        <v>0</v>
      </c>
      <c r="TCD27" s="700">
        <f>-IF(TCD11=1900,0,Capex!TCD322)</f>
        <v>0</v>
      </c>
      <c r="TCE27" s="700">
        <f>-IF(TCE11=1900,0,Capex!TCE322)</f>
        <v>0</v>
      </c>
      <c r="TCF27" s="700">
        <f>-IF(TCF11=1900,0,Capex!TCF322)</f>
        <v>0</v>
      </c>
      <c r="TCG27" s="700">
        <f>-IF(TCG11=1900,0,Capex!TCG322)</f>
        <v>0</v>
      </c>
      <c r="TCH27" s="700">
        <f>-IF(TCH11=1900,0,Capex!TCH322)</f>
        <v>0</v>
      </c>
      <c r="TCI27" s="700">
        <f>-IF(TCI11=1900,0,Capex!TCI322)</f>
        <v>0</v>
      </c>
      <c r="TCJ27" s="700">
        <f>-IF(TCJ11=1900,0,Capex!TCJ322)</f>
        <v>0</v>
      </c>
      <c r="TCK27" s="700">
        <f>-IF(TCK11=1900,0,Capex!TCK322)</f>
        <v>0</v>
      </c>
      <c r="TCL27" s="700">
        <f>-IF(TCL11=1900,0,Capex!TCL322)</f>
        <v>0</v>
      </c>
      <c r="TCM27" s="700">
        <f>-IF(TCM11=1900,0,Capex!TCM322)</f>
        <v>0</v>
      </c>
      <c r="TCN27" s="700">
        <f>-IF(TCN11=1900,0,Capex!TCN322)</f>
        <v>0</v>
      </c>
      <c r="TCO27" s="700">
        <f>-IF(TCO11=1900,0,Capex!TCO322)</f>
        <v>0</v>
      </c>
      <c r="TCP27" s="700">
        <f>-IF(TCP11=1900,0,Capex!TCP322)</f>
        <v>0</v>
      </c>
      <c r="TCQ27" s="700">
        <f>-IF(TCQ11=1900,0,Capex!TCQ322)</f>
        <v>0</v>
      </c>
      <c r="TCR27" s="700">
        <f>-IF(TCR11=1900,0,Capex!TCR322)</f>
        <v>0</v>
      </c>
      <c r="TCS27" s="700">
        <f>-IF(TCS11=1900,0,Capex!TCS322)</f>
        <v>0</v>
      </c>
      <c r="TCT27" s="700">
        <f>-IF(TCT11=1900,0,Capex!TCT322)</f>
        <v>0</v>
      </c>
      <c r="TCU27" s="700">
        <f>-IF(TCU11=1900,0,Capex!TCU322)</f>
        <v>0</v>
      </c>
      <c r="TCV27" s="700">
        <f>-IF(TCV11=1900,0,Capex!TCV322)</f>
        <v>0</v>
      </c>
      <c r="TCW27" s="700">
        <f>-IF(TCW11=1900,0,Capex!TCW322)</f>
        <v>0</v>
      </c>
      <c r="TCX27" s="700">
        <f>-IF(TCX11=1900,0,Capex!TCX322)</f>
        <v>0</v>
      </c>
      <c r="TCY27" s="700">
        <f>-IF(TCY11=1900,0,Capex!TCY322)</f>
        <v>0</v>
      </c>
      <c r="TCZ27" s="700">
        <f>-IF(TCZ11=1900,0,Capex!TCZ322)</f>
        <v>0</v>
      </c>
      <c r="TDA27" s="700">
        <f>-IF(TDA11=1900,0,Capex!TDA322)</f>
        <v>0</v>
      </c>
      <c r="TDB27" s="700">
        <f>-IF(TDB11=1900,0,Capex!TDB322)</f>
        <v>0</v>
      </c>
      <c r="TDC27" s="700">
        <f>-IF(TDC11=1900,0,Capex!TDC322)</f>
        <v>0</v>
      </c>
      <c r="TDD27" s="700">
        <f>-IF(TDD11=1900,0,Capex!TDD322)</f>
        <v>0</v>
      </c>
      <c r="TDE27" s="700">
        <f>-IF(TDE11=1900,0,Capex!TDE322)</f>
        <v>0</v>
      </c>
      <c r="TDF27" s="700">
        <f>-IF(TDF11=1900,0,Capex!TDF322)</f>
        <v>0</v>
      </c>
      <c r="TDG27" s="700">
        <f>-IF(TDG11=1900,0,Capex!TDG322)</f>
        <v>0</v>
      </c>
      <c r="TDH27" s="700">
        <f>-IF(TDH11=1900,0,Capex!TDH322)</f>
        <v>0</v>
      </c>
      <c r="TDI27" s="700">
        <f>-IF(TDI11=1900,0,Capex!TDI322)</f>
        <v>0</v>
      </c>
      <c r="TDJ27" s="700">
        <f>-IF(TDJ11=1900,0,Capex!TDJ322)</f>
        <v>0</v>
      </c>
      <c r="TDK27" s="700">
        <f>-IF(TDK11=1900,0,Capex!TDK322)</f>
        <v>0</v>
      </c>
      <c r="TDL27" s="700">
        <f>-IF(TDL11=1900,0,Capex!TDL322)</f>
        <v>0</v>
      </c>
      <c r="TDM27" s="700">
        <f>-IF(TDM11=1900,0,Capex!TDM322)</f>
        <v>0</v>
      </c>
      <c r="TDN27" s="700">
        <f>-IF(TDN11=1900,0,Capex!TDN322)</f>
        <v>0</v>
      </c>
      <c r="TDO27" s="700">
        <f>-IF(TDO11=1900,0,Capex!TDO322)</f>
        <v>0</v>
      </c>
      <c r="TDP27" s="700">
        <f>-IF(TDP11=1900,0,Capex!TDP322)</f>
        <v>0</v>
      </c>
      <c r="TDQ27" s="700">
        <f>-IF(TDQ11=1900,0,Capex!TDQ322)</f>
        <v>0</v>
      </c>
      <c r="TDR27" s="700">
        <f>-IF(TDR11=1900,0,Capex!TDR322)</f>
        <v>0</v>
      </c>
      <c r="TDS27" s="700">
        <f>-IF(TDS11=1900,0,Capex!TDS322)</f>
        <v>0</v>
      </c>
      <c r="TDT27" s="700">
        <f>-IF(TDT11=1900,0,Capex!TDT322)</f>
        <v>0</v>
      </c>
      <c r="TDU27" s="700">
        <f>-IF(TDU11=1900,0,Capex!TDU322)</f>
        <v>0</v>
      </c>
      <c r="TDV27" s="700">
        <f>-IF(TDV11=1900,0,Capex!TDV322)</f>
        <v>0</v>
      </c>
      <c r="TDW27" s="700">
        <f>-IF(TDW11=1900,0,Capex!TDW322)</f>
        <v>0</v>
      </c>
      <c r="TDX27" s="700">
        <f>-IF(TDX11=1900,0,Capex!TDX322)</f>
        <v>0</v>
      </c>
      <c r="TDY27" s="700">
        <f>-IF(TDY11=1900,0,Capex!TDY322)</f>
        <v>0</v>
      </c>
      <c r="TDZ27" s="700">
        <f>-IF(TDZ11=1900,0,Capex!TDZ322)</f>
        <v>0</v>
      </c>
      <c r="TEA27" s="700">
        <f>-IF(TEA11=1900,0,Capex!TEA322)</f>
        <v>0</v>
      </c>
      <c r="TEB27" s="700">
        <f>-IF(TEB11=1900,0,Capex!TEB322)</f>
        <v>0</v>
      </c>
      <c r="TEC27" s="700">
        <f>-IF(TEC11=1900,0,Capex!TEC322)</f>
        <v>0</v>
      </c>
      <c r="TED27" s="700">
        <f>-IF(TED11=1900,0,Capex!TED322)</f>
        <v>0</v>
      </c>
      <c r="TEE27" s="700">
        <f>-IF(TEE11=1900,0,Capex!TEE322)</f>
        <v>0</v>
      </c>
      <c r="TEF27" s="700">
        <f>-IF(TEF11=1900,0,Capex!TEF322)</f>
        <v>0</v>
      </c>
      <c r="TEG27" s="700">
        <f>-IF(TEG11=1900,0,Capex!TEG322)</f>
        <v>0</v>
      </c>
      <c r="TEH27" s="700">
        <f>-IF(TEH11=1900,0,Capex!TEH322)</f>
        <v>0</v>
      </c>
      <c r="TEI27" s="700">
        <f>-IF(TEI11=1900,0,Capex!TEI322)</f>
        <v>0</v>
      </c>
      <c r="TEJ27" s="700">
        <f>-IF(TEJ11=1900,0,Capex!TEJ322)</f>
        <v>0</v>
      </c>
      <c r="TEK27" s="700">
        <f>-IF(TEK11=1900,0,Capex!TEK322)</f>
        <v>0</v>
      </c>
      <c r="TEL27" s="700">
        <f>-IF(TEL11=1900,0,Capex!TEL322)</f>
        <v>0</v>
      </c>
      <c r="TEM27" s="700">
        <f>-IF(TEM11=1900,0,Capex!TEM322)</f>
        <v>0</v>
      </c>
      <c r="TEN27" s="700">
        <f>-IF(TEN11=1900,0,Capex!TEN322)</f>
        <v>0</v>
      </c>
      <c r="TEO27" s="700">
        <f>-IF(TEO11=1900,0,Capex!TEO322)</f>
        <v>0</v>
      </c>
      <c r="TEP27" s="700">
        <f>-IF(TEP11=1900,0,Capex!TEP322)</f>
        <v>0</v>
      </c>
      <c r="TEQ27" s="700">
        <f>-IF(TEQ11=1900,0,Capex!TEQ322)</f>
        <v>0</v>
      </c>
      <c r="TER27" s="700">
        <f>-IF(TER11=1900,0,Capex!TER322)</f>
        <v>0</v>
      </c>
      <c r="TES27" s="700">
        <f>-IF(TES11=1900,0,Capex!TES322)</f>
        <v>0</v>
      </c>
      <c r="TET27" s="700">
        <f>-IF(TET11=1900,0,Capex!TET322)</f>
        <v>0</v>
      </c>
      <c r="TEU27" s="700">
        <f>-IF(TEU11=1900,0,Capex!TEU322)</f>
        <v>0</v>
      </c>
      <c r="TEV27" s="700">
        <f>-IF(TEV11=1900,0,Capex!TEV322)</f>
        <v>0</v>
      </c>
      <c r="TEW27" s="700">
        <f>-IF(TEW11=1900,0,Capex!TEW322)</f>
        <v>0</v>
      </c>
      <c r="TEX27" s="700">
        <f>-IF(TEX11=1900,0,Capex!TEX322)</f>
        <v>0</v>
      </c>
      <c r="TEY27" s="700">
        <f>-IF(TEY11=1900,0,Capex!TEY322)</f>
        <v>0</v>
      </c>
      <c r="TEZ27" s="700">
        <f>-IF(TEZ11=1900,0,Capex!TEZ322)</f>
        <v>0</v>
      </c>
      <c r="TFA27" s="700">
        <f>-IF(TFA11=1900,0,Capex!TFA322)</f>
        <v>0</v>
      </c>
      <c r="TFB27" s="700">
        <f>-IF(TFB11=1900,0,Capex!TFB322)</f>
        <v>0</v>
      </c>
      <c r="TFC27" s="700">
        <f>-IF(TFC11=1900,0,Capex!TFC322)</f>
        <v>0</v>
      </c>
      <c r="TFD27" s="700">
        <f>-IF(TFD11=1900,0,Capex!TFD322)</f>
        <v>0</v>
      </c>
      <c r="TFE27" s="700">
        <f>-IF(TFE11=1900,0,Capex!TFE322)</f>
        <v>0</v>
      </c>
      <c r="TFF27" s="700">
        <f>-IF(TFF11=1900,0,Capex!TFF322)</f>
        <v>0</v>
      </c>
      <c r="TFG27" s="700">
        <f>-IF(TFG11=1900,0,Capex!TFG322)</f>
        <v>0</v>
      </c>
      <c r="TFH27" s="700">
        <f>-IF(TFH11=1900,0,Capex!TFH322)</f>
        <v>0</v>
      </c>
      <c r="TFI27" s="700">
        <f>-IF(TFI11=1900,0,Capex!TFI322)</f>
        <v>0</v>
      </c>
      <c r="TFJ27" s="700">
        <f>-IF(TFJ11=1900,0,Capex!TFJ322)</f>
        <v>0</v>
      </c>
      <c r="TFK27" s="700">
        <f>-IF(TFK11=1900,0,Capex!TFK322)</f>
        <v>0</v>
      </c>
      <c r="TFL27" s="700">
        <f>-IF(TFL11=1900,0,Capex!TFL322)</f>
        <v>0</v>
      </c>
      <c r="TFM27" s="700">
        <f>-IF(TFM11=1900,0,Capex!TFM322)</f>
        <v>0</v>
      </c>
      <c r="TFN27" s="700">
        <f>-IF(TFN11=1900,0,Capex!TFN322)</f>
        <v>0</v>
      </c>
      <c r="TFO27" s="700">
        <f>-IF(TFO11=1900,0,Capex!TFO322)</f>
        <v>0</v>
      </c>
      <c r="TFP27" s="700">
        <f>-IF(TFP11=1900,0,Capex!TFP322)</f>
        <v>0</v>
      </c>
      <c r="TFQ27" s="700">
        <f>-IF(TFQ11=1900,0,Capex!TFQ322)</f>
        <v>0</v>
      </c>
      <c r="TFR27" s="700">
        <f>-IF(TFR11=1900,0,Capex!TFR322)</f>
        <v>0</v>
      </c>
      <c r="TFS27" s="700">
        <f>-IF(TFS11=1900,0,Capex!TFS322)</f>
        <v>0</v>
      </c>
      <c r="TFT27" s="700">
        <f>-IF(TFT11=1900,0,Capex!TFT322)</f>
        <v>0</v>
      </c>
      <c r="TFU27" s="700">
        <f>-IF(TFU11=1900,0,Capex!TFU322)</f>
        <v>0</v>
      </c>
      <c r="TFV27" s="700">
        <f>-IF(TFV11=1900,0,Capex!TFV322)</f>
        <v>0</v>
      </c>
      <c r="TFW27" s="700">
        <f>-IF(TFW11=1900,0,Capex!TFW322)</f>
        <v>0</v>
      </c>
      <c r="TFX27" s="700">
        <f>-IF(TFX11=1900,0,Capex!TFX322)</f>
        <v>0</v>
      </c>
      <c r="TFY27" s="700">
        <f>-IF(TFY11=1900,0,Capex!TFY322)</f>
        <v>0</v>
      </c>
      <c r="TFZ27" s="700">
        <f>-IF(TFZ11=1900,0,Capex!TFZ322)</f>
        <v>0</v>
      </c>
      <c r="TGA27" s="700">
        <f>-IF(TGA11=1900,0,Capex!TGA322)</f>
        <v>0</v>
      </c>
      <c r="TGB27" s="700">
        <f>-IF(TGB11=1900,0,Capex!TGB322)</f>
        <v>0</v>
      </c>
      <c r="TGC27" s="700">
        <f>-IF(TGC11=1900,0,Capex!TGC322)</f>
        <v>0</v>
      </c>
      <c r="TGD27" s="700">
        <f>-IF(TGD11=1900,0,Capex!TGD322)</f>
        <v>0</v>
      </c>
      <c r="TGE27" s="700">
        <f>-IF(TGE11=1900,0,Capex!TGE322)</f>
        <v>0</v>
      </c>
      <c r="TGF27" s="700">
        <f>-IF(TGF11=1900,0,Capex!TGF322)</f>
        <v>0</v>
      </c>
      <c r="TGG27" s="700">
        <f>-IF(TGG11=1900,0,Capex!TGG322)</f>
        <v>0</v>
      </c>
      <c r="TGH27" s="700">
        <f>-IF(TGH11=1900,0,Capex!TGH322)</f>
        <v>0</v>
      </c>
      <c r="TGI27" s="700">
        <f>-IF(TGI11=1900,0,Capex!TGI322)</f>
        <v>0</v>
      </c>
      <c r="TGJ27" s="700">
        <f>-IF(TGJ11=1900,0,Capex!TGJ322)</f>
        <v>0</v>
      </c>
      <c r="TGK27" s="700">
        <f>-IF(TGK11=1900,0,Capex!TGK322)</f>
        <v>0</v>
      </c>
      <c r="TGL27" s="700">
        <f>-IF(TGL11=1900,0,Capex!TGL322)</f>
        <v>0</v>
      </c>
      <c r="TGM27" s="700">
        <f>-IF(TGM11=1900,0,Capex!TGM322)</f>
        <v>0</v>
      </c>
      <c r="TGN27" s="700">
        <f>-IF(TGN11=1900,0,Capex!TGN322)</f>
        <v>0</v>
      </c>
      <c r="TGO27" s="700">
        <f>-IF(TGO11=1900,0,Capex!TGO322)</f>
        <v>0</v>
      </c>
      <c r="TGP27" s="700">
        <f>-IF(TGP11=1900,0,Capex!TGP322)</f>
        <v>0</v>
      </c>
      <c r="TGQ27" s="700">
        <f>-IF(TGQ11=1900,0,Capex!TGQ322)</f>
        <v>0</v>
      </c>
      <c r="TGR27" s="700">
        <f>-IF(TGR11=1900,0,Capex!TGR322)</f>
        <v>0</v>
      </c>
      <c r="TGS27" s="700">
        <f>-IF(TGS11=1900,0,Capex!TGS322)</f>
        <v>0</v>
      </c>
      <c r="TGT27" s="700">
        <f>-IF(TGT11=1900,0,Capex!TGT322)</f>
        <v>0</v>
      </c>
      <c r="TGU27" s="700">
        <f>-IF(TGU11=1900,0,Capex!TGU322)</f>
        <v>0</v>
      </c>
      <c r="TGV27" s="700">
        <f>-IF(TGV11=1900,0,Capex!TGV322)</f>
        <v>0</v>
      </c>
      <c r="TGW27" s="700">
        <f>-IF(TGW11=1900,0,Capex!TGW322)</f>
        <v>0</v>
      </c>
      <c r="TGX27" s="700">
        <f>-IF(TGX11=1900,0,Capex!TGX322)</f>
        <v>0</v>
      </c>
      <c r="TGY27" s="700">
        <f>-IF(TGY11=1900,0,Capex!TGY322)</f>
        <v>0</v>
      </c>
      <c r="TGZ27" s="700">
        <f>-IF(TGZ11=1900,0,Capex!TGZ322)</f>
        <v>0</v>
      </c>
      <c r="THA27" s="700">
        <f>-IF(THA11=1900,0,Capex!THA322)</f>
        <v>0</v>
      </c>
      <c r="THB27" s="700">
        <f>-IF(THB11=1900,0,Capex!THB322)</f>
        <v>0</v>
      </c>
      <c r="THC27" s="700">
        <f>-IF(THC11=1900,0,Capex!THC322)</f>
        <v>0</v>
      </c>
      <c r="THD27" s="700">
        <f>-IF(THD11=1900,0,Capex!THD322)</f>
        <v>0</v>
      </c>
      <c r="THE27" s="700">
        <f>-IF(THE11=1900,0,Capex!THE322)</f>
        <v>0</v>
      </c>
      <c r="THF27" s="700">
        <f>-IF(THF11=1900,0,Capex!THF322)</f>
        <v>0</v>
      </c>
      <c r="THG27" s="700">
        <f>-IF(THG11=1900,0,Capex!THG322)</f>
        <v>0</v>
      </c>
      <c r="THH27" s="700">
        <f>-IF(THH11=1900,0,Capex!THH322)</f>
        <v>0</v>
      </c>
      <c r="THI27" s="700">
        <f>-IF(THI11=1900,0,Capex!THI322)</f>
        <v>0</v>
      </c>
      <c r="THJ27" s="700">
        <f>-IF(THJ11=1900,0,Capex!THJ322)</f>
        <v>0</v>
      </c>
      <c r="THK27" s="700">
        <f>-IF(THK11=1900,0,Capex!THK322)</f>
        <v>0</v>
      </c>
      <c r="THL27" s="700">
        <f>-IF(THL11=1900,0,Capex!THL322)</f>
        <v>0</v>
      </c>
      <c r="THM27" s="700">
        <f>-IF(THM11=1900,0,Capex!THM322)</f>
        <v>0</v>
      </c>
      <c r="THN27" s="700">
        <f>-IF(THN11=1900,0,Capex!THN322)</f>
        <v>0</v>
      </c>
      <c r="THO27" s="700">
        <f>-IF(THO11=1900,0,Capex!THO322)</f>
        <v>0</v>
      </c>
      <c r="THP27" s="700">
        <f>-IF(THP11=1900,0,Capex!THP322)</f>
        <v>0</v>
      </c>
      <c r="THQ27" s="700">
        <f>-IF(THQ11=1900,0,Capex!THQ322)</f>
        <v>0</v>
      </c>
      <c r="THR27" s="700">
        <f>-IF(THR11=1900,0,Capex!THR322)</f>
        <v>0</v>
      </c>
      <c r="THS27" s="700">
        <f>-IF(THS11=1900,0,Capex!THS322)</f>
        <v>0</v>
      </c>
      <c r="THT27" s="700">
        <f>-IF(THT11=1900,0,Capex!THT322)</f>
        <v>0</v>
      </c>
      <c r="THU27" s="700">
        <f>-IF(THU11=1900,0,Capex!THU322)</f>
        <v>0</v>
      </c>
      <c r="THV27" s="700">
        <f>-IF(THV11=1900,0,Capex!THV322)</f>
        <v>0</v>
      </c>
      <c r="THW27" s="700">
        <f>-IF(THW11=1900,0,Capex!THW322)</f>
        <v>0</v>
      </c>
      <c r="THX27" s="700">
        <f>-IF(THX11=1900,0,Capex!THX322)</f>
        <v>0</v>
      </c>
      <c r="THY27" s="700">
        <f>-IF(THY11=1900,0,Capex!THY322)</f>
        <v>0</v>
      </c>
      <c r="THZ27" s="700">
        <f>-IF(THZ11=1900,0,Capex!THZ322)</f>
        <v>0</v>
      </c>
      <c r="TIA27" s="700">
        <f>-IF(TIA11=1900,0,Capex!TIA322)</f>
        <v>0</v>
      </c>
      <c r="TIB27" s="700">
        <f>-IF(TIB11=1900,0,Capex!TIB322)</f>
        <v>0</v>
      </c>
      <c r="TIC27" s="700">
        <f>-IF(TIC11=1900,0,Capex!TIC322)</f>
        <v>0</v>
      </c>
      <c r="TID27" s="700">
        <f>-IF(TID11=1900,0,Capex!TID322)</f>
        <v>0</v>
      </c>
      <c r="TIE27" s="700">
        <f>-IF(TIE11=1900,0,Capex!TIE322)</f>
        <v>0</v>
      </c>
      <c r="TIF27" s="700">
        <f>-IF(TIF11=1900,0,Capex!TIF322)</f>
        <v>0</v>
      </c>
      <c r="TIG27" s="700">
        <f>-IF(TIG11=1900,0,Capex!TIG322)</f>
        <v>0</v>
      </c>
      <c r="TIH27" s="700">
        <f>-IF(TIH11=1900,0,Capex!TIH322)</f>
        <v>0</v>
      </c>
      <c r="TII27" s="700">
        <f>-IF(TII11=1900,0,Capex!TII322)</f>
        <v>0</v>
      </c>
      <c r="TIJ27" s="700">
        <f>-IF(TIJ11=1900,0,Capex!TIJ322)</f>
        <v>0</v>
      </c>
      <c r="TIK27" s="700">
        <f>-IF(TIK11=1900,0,Capex!TIK322)</f>
        <v>0</v>
      </c>
      <c r="TIL27" s="700">
        <f>-IF(TIL11=1900,0,Capex!TIL322)</f>
        <v>0</v>
      </c>
      <c r="TIM27" s="700">
        <f>-IF(TIM11=1900,0,Capex!TIM322)</f>
        <v>0</v>
      </c>
      <c r="TIN27" s="700">
        <f>-IF(TIN11=1900,0,Capex!TIN322)</f>
        <v>0</v>
      </c>
      <c r="TIO27" s="700">
        <f>-IF(TIO11=1900,0,Capex!TIO322)</f>
        <v>0</v>
      </c>
      <c r="TIP27" s="700">
        <f>-IF(TIP11=1900,0,Capex!TIP322)</f>
        <v>0</v>
      </c>
      <c r="TIQ27" s="700">
        <f>-IF(TIQ11=1900,0,Capex!TIQ322)</f>
        <v>0</v>
      </c>
      <c r="TIR27" s="700">
        <f>-IF(TIR11=1900,0,Capex!TIR322)</f>
        <v>0</v>
      </c>
      <c r="TIS27" s="700">
        <f>-IF(TIS11=1900,0,Capex!TIS322)</f>
        <v>0</v>
      </c>
      <c r="TIT27" s="700">
        <f>-IF(TIT11=1900,0,Capex!TIT322)</f>
        <v>0</v>
      </c>
      <c r="TIU27" s="700">
        <f>-IF(TIU11=1900,0,Capex!TIU322)</f>
        <v>0</v>
      </c>
      <c r="TIV27" s="700">
        <f>-IF(TIV11=1900,0,Capex!TIV322)</f>
        <v>0</v>
      </c>
      <c r="TIW27" s="700">
        <f>-IF(TIW11=1900,0,Capex!TIW322)</f>
        <v>0</v>
      </c>
      <c r="TIX27" s="700">
        <f>-IF(TIX11=1900,0,Capex!TIX322)</f>
        <v>0</v>
      </c>
      <c r="TIY27" s="700">
        <f>-IF(TIY11=1900,0,Capex!TIY322)</f>
        <v>0</v>
      </c>
      <c r="TIZ27" s="700">
        <f>-IF(TIZ11=1900,0,Capex!TIZ322)</f>
        <v>0</v>
      </c>
      <c r="TJA27" s="700">
        <f>-IF(TJA11=1900,0,Capex!TJA322)</f>
        <v>0</v>
      </c>
      <c r="TJB27" s="700">
        <f>-IF(TJB11=1900,0,Capex!TJB322)</f>
        <v>0</v>
      </c>
      <c r="TJC27" s="700">
        <f>-IF(TJC11=1900,0,Capex!TJC322)</f>
        <v>0</v>
      </c>
      <c r="TJD27" s="700">
        <f>-IF(TJD11=1900,0,Capex!TJD322)</f>
        <v>0</v>
      </c>
      <c r="TJE27" s="700">
        <f>-IF(TJE11=1900,0,Capex!TJE322)</f>
        <v>0</v>
      </c>
      <c r="TJF27" s="700">
        <f>-IF(TJF11=1900,0,Capex!TJF322)</f>
        <v>0</v>
      </c>
      <c r="TJG27" s="700">
        <f>-IF(TJG11=1900,0,Capex!TJG322)</f>
        <v>0</v>
      </c>
      <c r="TJH27" s="700">
        <f>-IF(TJH11=1900,0,Capex!TJH322)</f>
        <v>0</v>
      </c>
      <c r="TJI27" s="700">
        <f>-IF(TJI11=1900,0,Capex!TJI322)</f>
        <v>0</v>
      </c>
      <c r="TJJ27" s="700">
        <f>-IF(TJJ11=1900,0,Capex!TJJ322)</f>
        <v>0</v>
      </c>
      <c r="TJK27" s="700">
        <f>-IF(TJK11=1900,0,Capex!TJK322)</f>
        <v>0</v>
      </c>
      <c r="TJL27" s="700">
        <f>-IF(TJL11=1900,0,Capex!TJL322)</f>
        <v>0</v>
      </c>
      <c r="TJM27" s="700">
        <f>-IF(TJM11=1900,0,Capex!TJM322)</f>
        <v>0</v>
      </c>
      <c r="TJN27" s="700">
        <f>-IF(TJN11=1900,0,Capex!TJN322)</f>
        <v>0</v>
      </c>
      <c r="TJO27" s="700">
        <f>-IF(TJO11=1900,0,Capex!TJO322)</f>
        <v>0</v>
      </c>
      <c r="TJP27" s="700">
        <f>-IF(TJP11=1900,0,Capex!TJP322)</f>
        <v>0</v>
      </c>
      <c r="TJQ27" s="700">
        <f>-IF(TJQ11=1900,0,Capex!TJQ322)</f>
        <v>0</v>
      </c>
      <c r="TJR27" s="700">
        <f>-IF(TJR11=1900,0,Capex!TJR322)</f>
        <v>0</v>
      </c>
      <c r="TJS27" s="700">
        <f>-IF(TJS11=1900,0,Capex!TJS322)</f>
        <v>0</v>
      </c>
      <c r="TJT27" s="700">
        <f>-IF(TJT11=1900,0,Capex!TJT322)</f>
        <v>0</v>
      </c>
      <c r="TJU27" s="700">
        <f>-IF(TJU11=1900,0,Capex!TJU322)</f>
        <v>0</v>
      </c>
      <c r="TJV27" s="700">
        <f>-IF(TJV11=1900,0,Capex!TJV322)</f>
        <v>0</v>
      </c>
      <c r="TJW27" s="700">
        <f>-IF(TJW11=1900,0,Capex!TJW322)</f>
        <v>0</v>
      </c>
      <c r="TJX27" s="700">
        <f>-IF(TJX11=1900,0,Capex!TJX322)</f>
        <v>0</v>
      </c>
      <c r="TJY27" s="700">
        <f>-IF(TJY11=1900,0,Capex!TJY322)</f>
        <v>0</v>
      </c>
      <c r="TJZ27" s="700">
        <f>-IF(TJZ11=1900,0,Capex!TJZ322)</f>
        <v>0</v>
      </c>
      <c r="TKA27" s="700">
        <f>-IF(TKA11=1900,0,Capex!TKA322)</f>
        <v>0</v>
      </c>
      <c r="TKB27" s="700">
        <f>-IF(TKB11=1900,0,Capex!TKB322)</f>
        <v>0</v>
      </c>
      <c r="TKC27" s="700">
        <f>-IF(TKC11=1900,0,Capex!TKC322)</f>
        <v>0</v>
      </c>
      <c r="TKD27" s="700">
        <f>-IF(TKD11=1900,0,Capex!TKD322)</f>
        <v>0</v>
      </c>
      <c r="TKE27" s="700">
        <f>-IF(TKE11=1900,0,Capex!TKE322)</f>
        <v>0</v>
      </c>
      <c r="TKF27" s="700">
        <f>-IF(TKF11=1900,0,Capex!TKF322)</f>
        <v>0</v>
      </c>
      <c r="TKG27" s="700">
        <f>-IF(TKG11=1900,0,Capex!TKG322)</f>
        <v>0</v>
      </c>
      <c r="TKH27" s="700">
        <f>-IF(TKH11=1900,0,Capex!TKH322)</f>
        <v>0</v>
      </c>
      <c r="TKI27" s="700">
        <f>-IF(TKI11=1900,0,Capex!TKI322)</f>
        <v>0</v>
      </c>
      <c r="TKJ27" s="700">
        <f>-IF(TKJ11=1900,0,Capex!TKJ322)</f>
        <v>0</v>
      </c>
      <c r="TKK27" s="700">
        <f>-IF(TKK11=1900,0,Capex!TKK322)</f>
        <v>0</v>
      </c>
      <c r="TKL27" s="700">
        <f>-IF(TKL11=1900,0,Capex!TKL322)</f>
        <v>0</v>
      </c>
      <c r="TKM27" s="700">
        <f>-IF(TKM11=1900,0,Capex!TKM322)</f>
        <v>0</v>
      </c>
      <c r="TKN27" s="700">
        <f>-IF(TKN11=1900,0,Capex!TKN322)</f>
        <v>0</v>
      </c>
      <c r="TKO27" s="700">
        <f>-IF(TKO11=1900,0,Capex!TKO322)</f>
        <v>0</v>
      </c>
      <c r="TKP27" s="700">
        <f>-IF(TKP11=1900,0,Capex!TKP322)</f>
        <v>0</v>
      </c>
      <c r="TKQ27" s="700">
        <f>-IF(TKQ11=1900,0,Capex!TKQ322)</f>
        <v>0</v>
      </c>
      <c r="TKR27" s="700">
        <f>-IF(TKR11=1900,0,Capex!TKR322)</f>
        <v>0</v>
      </c>
      <c r="TKS27" s="700">
        <f>-IF(TKS11=1900,0,Capex!TKS322)</f>
        <v>0</v>
      </c>
      <c r="TKT27" s="700">
        <f>-IF(TKT11=1900,0,Capex!TKT322)</f>
        <v>0</v>
      </c>
      <c r="TKU27" s="700">
        <f>-IF(TKU11=1900,0,Capex!TKU322)</f>
        <v>0</v>
      </c>
      <c r="TKV27" s="700">
        <f>-IF(TKV11=1900,0,Capex!TKV322)</f>
        <v>0</v>
      </c>
      <c r="TKW27" s="700">
        <f>-IF(TKW11=1900,0,Capex!TKW322)</f>
        <v>0</v>
      </c>
      <c r="TKX27" s="700">
        <f>-IF(TKX11=1900,0,Capex!TKX322)</f>
        <v>0</v>
      </c>
      <c r="TKY27" s="700">
        <f>-IF(TKY11=1900,0,Capex!TKY322)</f>
        <v>0</v>
      </c>
      <c r="TKZ27" s="700">
        <f>-IF(TKZ11=1900,0,Capex!TKZ322)</f>
        <v>0</v>
      </c>
      <c r="TLA27" s="700">
        <f>-IF(TLA11=1900,0,Capex!TLA322)</f>
        <v>0</v>
      </c>
      <c r="TLB27" s="700">
        <f>-IF(TLB11=1900,0,Capex!TLB322)</f>
        <v>0</v>
      </c>
      <c r="TLC27" s="700">
        <f>-IF(TLC11=1900,0,Capex!TLC322)</f>
        <v>0</v>
      </c>
      <c r="TLD27" s="700">
        <f>-IF(TLD11=1900,0,Capex!TLD322)</f>
        <v>0</v>
      </c>
      <c r="TLE27" s="700">
        <f>-IF(TLE11=1900,0,Capex!TLE322)</f>
        <v>0</v>
      </c>
      <c r="TLF27" s="700">
        <f>-IF(TLF11=1900,0,Capex!TLF322)</f>
        <v>0</v>
      </c>
      <c r="TLG27" s="700">
        <f>-IF(TLG11=1900,0,Capex!TLG322)</f>
        <v>0</v>
      </c>
      <c r="TLH27" s="700">
        <f>-IF(TLH11=1900,0,Capex!TLH322)</f>
        <v>0</v>
      </c>
      <c r="TLI27" s="700">
        <f>-IF(TLI11=1900,0,Capex!TLI322)</f>
        <v>0</v>
      </c>
      <c r="TLJ27" s="700">
        <f>-IF(TLJ11=1900,0,Capex!TLJ322)</f>
        <v>0</v>
      </c>
      <c r="TLK27" s="700">
        <f>-IF(TLK11=1900,0,Capex!TLK322)</f>
        <v>0</v>
      </c>
      <c r="TLL27" s="700">
        <f>-IF(TLL11=1900,0,Capex!TLL322)</f>
        <v>0</v>
      </c>
      <c r="TLM27" s="700">
        <f>-IF(TLM11=1900,0,Capex!TLM322)</f>
        <v>0</v>
      </c>
      <c r="TLN27" s="700">
        <f>-IF(TLN11=1900,0,Capex!TLN322)</f>
        <v>0</v>
      </c>
      <c r="TLO27" s="700">
        <f>-IF(TLO11=1900,0,Capex!TLO322)</f>
        <v>0</v>
      </c>
      <c r="TLP27" s="700">
        <f>-IF(TLP11=1900,0,Capex!TLP322)</f>
        <v>0</v>
      </c>
      <c r="TLQ27" s="700">
        <f>-IF(TLQ11=1900,0,Capex!TLQ322)</f>
        <v>0</v>
      </c>
      <c r="TLR27" s="700">
        <f>-IF(TLR11=1900,0,Capex!TLR322)</f>
        <v>0</v>
      </c>
      <c r="TLS27" s="700">
        <f>-IF(TLS11=1900,0,Capex!TLS322)</f>
        <v>0</v>
      </c>
      <c r="TLT27" s="700">
        <f>-IF(TLT11=1900,0,Capex!TLT322)</f>
        <v>0</v>
      </c>
      <c r="TLU27" s="700">
        <f>-IF(TLU11=1900,0,Capex!TLU322)</f>
        <v>0</v>
      </c>
      <c r="TLV27" s="700">
        <f>-IF(TLV11=1900,0,Capex!TLV322)</f>
        <v>0</v>
      </c>
      <c r="TLW27" s="700">
        <f>-IF(TLW11=1900,0,Capex!TLW322)</f>
        <v>0</v>
      </c>
      <c r="TLX27" s="700">
        <f>-IF(TLX11=1900,0,Capex!TLX322)</f>
        <v>0</v>
      </c>
      <c r="TLY27" s="700">
        <f>-IF(TLY11=1900,0,Capex!TLY322)</f>
        <v>0</v>
      </c>
      <c r="TLZ27" s="700">
        <f>-IF(TLZ11=1900,0,Capex!TLZ322)</f>
        <v>0</v>
      </c>
      <c r="TMA27" s="700">
        <f>-IF(TMA11=1900,0,Capex!TMA322)</f>
        <v>0</v>
      </c>
      <c r="TMB27" s="700">
        <f>-IF(TMB11=1900,0,Capex!TMB322)</f>
        <v>0</v>
      </c>
      <c r="TMC27" s="700">
        <f>-IF(TMC11=1900,0,Capex!TMC322)</f>
        <v>0</v>
      </c>
      <c r="TMD27" s="700">
        <f>-IF(TMD11=1900,0,Capex!TMD322)</f>
        <v>0</v>
      </c>
      <c r="TME27" s="700">
        <f>-IF(TME11=1900,0,Capex!TME322)</f>
        <v>0</v>
      </c>
      <c r="TMF27" s="700">
        <f>-IF(TMF11=1900,0,Capex!TMF322)</f>
        <v>0</v>
      </c>
      <c r="TMG27" s="700">
        <f>-IF(TMG11=1900,0,Capex!TMG322)</f>
        <v>0</v>
      </c>
      <c r="TMH27" s="700">
        <f>-IF(TMH11=1900,0,Capex!TMH322)</f>
        <v>0</v>
      </c>
      <c r="TMI27" s="700">
        <f>-IF(TMI11=1900,0,Capex!TMI322)</f>
        <v>0</v>
      </c>
      <c r="TMJ27" s="700">
        <f>-IF(TMJ11=1900,0,Capex!TMJ322)</f>
        <v>0</v>
      </c>
      <c r="TMK27" s="700">
        <f>-IF(TMK11=1900,0,Capex!TMK322)</f>
        <v>0</v>
      </c>
      <c r="TML27" s="700">
        <f>-IF(TML11=1900,0,Capex!TML322)</f>
        <v>0</v>
      </c>
      <c r="TMM27" s="700">
        <f>-IF(TMM11=1900,0,Capex!TMM322)</f>
        <v>0</v>
      </c>
      <c r="TMN27" s="700">
        <f>-IF(TMN11=1900,0,Capex!TMN322)</f>
        <v>0</v>
      </c>
      <c r="TMO27" s="700">
        <f>-IF(TMO11=1900,0,Capex!TMO322)</f>
        <v>0</v>
      </c>
      <c r="TMP27" s="700">
        <f>-IF(TMP11=1900,0,Capex!TMP322)</f>
        <v>0</v>
      </c>
      <c r="TMQ27" s="700">
        <f>-IF(TMQ11=1900,0,Capex!TMQ322)</f>
        <v>0</v>
      </c>
      <c r="TMR27" s="700">
        <f>-IF(TMR11=1900,0,Capex!TMR322)</f>
        <v>0</v>
      </c>
      <c r="TMS27" s="700">
        <f>-IF(TMS11=1900,0,Capex!TMS322)</f>
        <v>0</v>
      </c>
      <c r="TMT27" s="700">
        <f>-IF(TMT11=1900,0,Capex!TMT322)</f>
        <v>0</v>
      </c>
      <c r="TMU27" s="700">
        <f>-IF(TMU11=1900,0,Capex!TMU322)</f>
        <v>0</v>
      </c>
      <c r="TMV27" s="700">
        <f>-IF(TMV11=1900,0,Capex!TMV322)</f>
        <v>0</v>
      </c>
      <c r="TMW27" s="700">
        <f>-IF(TMW11=1900,0,Capex!TMW322)</f>
        <v>0</v>
      </c>
      <c r="TMX27" s="700">
        <f>-IF(TMX11=1900,0,Capex!TMX322)</f>
        <v>0</v>
      </c>
      <c r="TMY27" s="700">
        <f>-IF(TMY11=1900,0,Capex!TMY322)</f>
        <v>0</v>
      </c>
      <c r="TMZ27" s="700">
        <f>-IF(TMZ11=1900,0,Capex!TMZ322)</f>
        <v>0</v>
      </c>
      <c r="TNA27" s="700">
        <f>-IF(TNA11=1900,0,Capex!TNA322)</f>
        <v>0</v>
      </c>
      <c r="TNB27" s="700">
        <f>-IF(TNB11=1900,0,Capex!TNB322)</f>
        <v>0</v>
      </c>
      <c r="TNC27" s="700">
        <f>-IF(TNC11=1900,0,Capex!TNC322)</f>
        <v>0</v>
      </c>
      <c r="TND27" s="700">
        <f>-IF(TND11=1900,0,Capex!TND322)</f>
        <v>0</v>
      </c>
      <c r="TNE27" s="700">
        <f>-IF(TNE11=1900,0,Capex!TNE322)</f>
        <v>0</v>
      </c>
      <c r="TNF27" s="700">
        <f>-IF(TNF11=1900,0,Capex!TNF322)</f>
        <v>0</v>
      </c>
      <c r="TNG27" s="700">
        <f>-IF(TNG11=1900,0,Capex!TNG322)</f>
        <v>0</v>
      </c>
      <c r="TNH27" s="700">
        <f>-IF(TNH11=1900,0,Capex!TNH322)</f>
        <v>0</v>
      </c>
      <c r="TNI27" s="700">
        <f>-IF(TNI11=1900,0,Capex!TNI322)</f>
        <v>0</v>
      </c>
      <c r="TNJ27" s="700">
        <f>-IF(TNJ11=1900,0,Capex!TNJ322)</f>
        <v>0</v>
      </c>
      <c r="TNK27" s="700">
        <f>-IF(TNK11=1900,0,Capex!TNK322)</f>
        <v>0</v>
      </c>
      <c r="TNL27" s="700">
        <f>-IF(TNL11=1900,0,Capex!TNL322)</f>
        <v>0</v>
      </c>
      <c r="TNM27" s="700">
        <f>-IF(TNM11=1900,0,Capex!TNM322)</f>
        <v>0</v>
      </c>
      <c r="TNN27" s="700">
        <f>-IF(TNN11=1900,0,Capex!TNN322)</f>
        <v>0</v>
      </c>
      <c r="TNO27" s="700">
        <f>-IF(TNO11=1900,0,Capex!TNO322)</f>
        <v>0</v>
      </c>
      <c r="TNP27" s="700">
        <f>-IF(TNP11=1900,0,Capex!TNP322)</f>
        <v>0</v>
      </c>
      <c r="TNQ27" s="700">
        <f>-IF(TNQ11=1900,0,Capex!TNQ322)</f>
        <v>0</v>
      </c>
      <c r="TNR27" s="700">
        <f>-IF(TNR11=1900,0,Capex!TNR322)</f>
        <v>0</v>
      </c>
      <c r="TNS27" s="700">
        <f>-IF(TNS11=1900,0,Capex!TNS322)</f>
        <v>0</v>
      </c>
      <c r="TNT27" s="700">
        <f>-IF(TNT11=1900,0,Capex!TNT322)</f>
        <v>0</v>
      </c>
      <c r="TNU27" s="700">
        <f>-IF(TNU11=1900,0,Capex!TNU322)</f>
        <v>0</v>
      </c>
      <c r="TNV27" s="700">
        <f>-IF(TNV11=1900,0,Capex!TNV322)</f>
        <v>0</v>
      </c>
      <c r="TNW27" s="700">
        <f>-IF(TNW11=1900,0,Capex!TNW322)</f>
        <v>0</v>
      </c>
      <c r="TNX27" s="700">
        <f>-IF(TNX11=1900,0,Capex!TNX322)</f>
        <v>0</v>
      </c>
      <c r="TNY27" s="700">
        <f>-IF(TNY11=1900,0,Capex!TNY322)</f>
        <v>0</v>
      </c>
      <c r="TNZ27" s="700">
        <f>-IF(TNZ11=1900,0,Capex!TNZ322)</f>
        <v>0</v>
      </c>
      <c r="TOA27" s="700">
        <f>-IF(TOA11=1900,0,Capex!TOA322)</f>
        <v>0</v>
      </c>
      <c r="TOB27" s="700">
        <f>-IF(TOB11=1900,0,Capex!TOB322)</f>
        <v>0</v>
      </c>
      <c r="TOC27" s="700">
        <f>-IF(TOC11=1900,0,Capex!TOC322)</f>
        <v>0</v>
      </c>
      <c r="TOD27" s="700">
        <f>-IF(TOD11=1900,0,Capex!TOD322)</f>
        <v>0</v>
      </c>
      <c r="TOE27" s="700">
        <f>-IF(TOE11=1900,0,Capex!TOE322)</f>
        <v>0</v>
      </c>
      <c r="TOF27" s="700">
        <f>-IF(TOF11=1900,0,Capex!TOF322)</f>
        <v>0</v>
      </c>
      <c r="TOG27" s="700">
        <f>-IF(TOG11=1900,0,Capex!TOG322)</f>
        <v>0</v>
      </c>
      <c r="TOH27" s="700">
        <f>-IF(TOH11=1900,0,Capex!TOH322)</f>
        <v>0</v>
      </c>
      <c r="TOI27" s="700">
        <f>-IF(TOI11=1900,0,Capex!TOI322)</f>
        <v>0</v>
      </c>
      <c r="TOJ27" s="700">
        <f>-IF(TOJ11=1900,0,Capex!TOJ322)</f>
        <v>0</v>
      </c>
      <c r="TOK27" s="700">
        <f>-IF(TOK11=1900,0,Capex!TOK322)</f>
        <v>0</v>
      </c>
      <c r="TOL27" s="700">
        <f>-IF(TOL11=1900,0,Capex!TOL322)</f>
        <v>0</v>
      </c>
      <c r="TOM27" s="700">
        <f>-IF(TOM11=1900,0,Capex!TOM322)</f>
        <v>0</v>
      </c>
      <c r="TON27" s="700">
        <f>-IF(TON11=1900,0,Capex!TON322)</f>
        <v>0</v>
      </c>
      <c r="TOO27" s="700">
        <f>-IF(TOO11=1900,0,Capex!TOO322)</f>
        <v>0</v>
      </c>
      <c r="TOP27" s="700">
        <f>-IF(TOP11=1900,0,Capex!TOP322)</f>
        <v>0</v>
      </c>
      <c r="TOQ27" s="700">
        <f>-IF(TOQ11=1900,0,Capex!TOQ322)</f>
        <v>0</v>
      </c>
      <c r="TOR27" s="700">
        <f>-IF(TOR11=1900,0,Capex!TOR322)</f>
        <v>0</v>
      </c>
      <c r="TOS27" s="700">
        <f>-IF(TOS11=1900,0,Capex!TOS322)</f>
        <v>0</v>
      </c>
      <c r="TOT27" s="700">
        <f>-IF(TOT11=1900,0,Capex!TOT322)</f>
        <v>0</v>
      </c>
      <c r="TOU27" s="700">
        <f>-IF(TOU11=1900,0,Capex!TOU322)</f>
        <v>0</v>
      </c>
      <c r="TOV27" s="700">
        <f>-IF(TOV11=1900,0,Capex!TOV322)</f>
        <v>0</v>
      </c>
      <c r="TOW27" s="700">
        <f>-IF(TOW11=1900,0,Capex!TOW322)</f>
        <v>0</v>
      </c>
      <c r="TOX27" s="700">
        <f>-IF(TOX11=1900,0,Capex!TOX322)</f>
        <v>0</v>
      </c>
      <c r="TOY27" s="700">
        <f>-IF(TOY11=1900,0,Capex!TOY322)</f>
        <v>0</v>
      </c>
      <c r="TOZ27" s="700">
        <f>-IF(TOZ11=1900,0,Capex!TOZ322)</f>
        <v>0</v>
      </c>
      <c r="TPA27" s="700">
        <f>-IF(TPA11=1900,0,Capex!TPA322)</f>
        <v>0</v>
      </c>
      <c r="TPB27" s="700">
        <f>-IF(TPB11=1900,0,Capex!TPB322)</f>
        <v>0</v>
      </c>
      <c r="TPC27" s="700">
        <f>-IF(TPC11=1900,0,Capex!TPC322)</f>
        <v>0</v>
      </c>
      <c r="TPD27" s="700">
        <f>-IF(TPD11=1900,0,Capex!TPD322)</f>
        <v>0</v>
      </c>
      <c r="TPE27" s="700">
        <f>-IF(TPE11=1900,0,Capex!TPE322)</f>
        <v>0</v>
      </c>
      <c r="TPF27" s="700">
        <f>-IF(TPF11=1900,0,Capex!TPF322)</f>
        <v>0</v>
      </c>
      <c r="TPG27" s="700">
        <f>-IF(TPG11=1900,0,Capex!TPG322)</f>
        <v>0</v>
      </c>
      <c r="TPH27" s="700">
        <f>-IF(TPH11=1900,0,Capex!TPH322)</f>
        <v>0</v>
      </c>
      <c r="TPI27" s="700">
        <f>-IF(TPI11=1900,0,Capex!TPI322)</f>
        <v>0</v>
      </c>
      <c r="TPJ27" s="700">
        <f>-IF(TPJ11=1900,0,Capex!TPJ322)</f>
        <v>0</v>
      </c>
      <c r="TPK27" s="700">
        <f>-IF(TPK11=1900,0,Capex!TPK322)</f>
        <v>0</v>
      </c>
      <c r="TPL27" s="700">
        <f>-IF(TPL11=1900,0,Capex!TPL322)</f>
        <v>0</v>
      </c>
      <c r="TPM27" s="700">
        <f>-IF(TPM11=1900,0,Capex!TPM322)</f>
        <v>0</v>
      </c>
      <c r="TPN27" s="700">
        <f>-IF(TPN11=1900,0,Capex!TPN322)</f>
        <v>0</v>
      </c>
      <c r="TPO27" s="700">
        <f>-IF(TPO11=1900,0,Capex!TPO322)</f>
        <v>0</v>
      </c>
      <c r="TPP27" s="700">
        <f>-IF(TPP11=1900,0,Capex!TPP322)</f>
        <v>0</v>
      </c>
      <c r="TPQ27" s="700">
        <f>-IF(TPQ11=1900,0,Capex!TPQ322)</f>
        <v>0</v>
      </c>
      <c r="TPR27" s="700">
        <f>-IF(TPR11=1900,0,Capex!TPR322)</f>
        <v>0</v>
      </c>
      <c r="TPS27" s="700">
        <f>-IF(TPS11=1900,0,Capex!TPS322)</f>
        <v>0</v>
      </c>
      <c r="TPT27" s="700">
        <f>-IF(TPT11=1900,0,Capex!TPT322)</f>
        <v>0</v>
      </c>
      <c r="TPU27" s="700">
        <f>-IF(TPU11=1900,0,Capex!TPU322)</f>
        <v>0</v>
      </c>
      <c r="TPV27" s="700">
        <f>-IF(TPV11=1900,0,Capex!TPV322)</f>
        <v>0</v>
      </c>
      <c r="TPW27" s="700">
        <f>-IF(TPW11=1900,0,Capex!TPW322)</f>
        <v>0</v>
      </c>
      <c r="TPX27" s="700">
        <f>-IF(TPX11=1900,0,Capex!TPX322)</f>
        <v>0</v>
      </c>
      <c r="TPY27" s="700">
        <f>-IF(TPY11=1900,0,Capex!TPY322)</f>
        <v>0</v>
      </c>
      <c r="TPZ27" s="700">
        <f>-IF(TPZ11=1900,0,Capex!TPZ322)</f>
        <v>0</v>
      </c>
      <c r="TQA27" s="700">
        <f>-IF(TQA11=1900,0,Capex!TQA322)</f>
        <v>0</v>
      </c>
      <c r="TQB27" s="700">
        <f>-IF(TQB11=1900,0,Capex!TQB322)</f>
        <v>0</v>
      </c>
      <c r="TQC27" s="700">
        <f>-IF(TQC11=1900,0,Capex!TQC322)</f>
        <v>0</v>
      </c>
      <c r="TQD27" s="700">
        <f>-IF(TQD11=1900,0,Capex!TQD322)</f>
        <v>0</v>
      </c>
      <c r="TQE27" s="700">
        <f>-IF(TQE11=1900,0,Capex!TQE322)</f>
        <v>0</v>
      </c>
      <c r="TQF27" s="700">
        <f>-IF(TQF11=1900,0,Capex!TQF322)</f>
        <v>0</v>
      </c>
      <c r="TQG27" s="700">
        <f>-IF(TQG11=1900,0,Capex!TQG322)</f>
        <v>0</v>
      </c>
      <c r="TQH27" s="700">
        <f>-IF(TQH11=1900,0,Capex!TQH322)</f>
        <v>0</v>
      </c>
      <c r="TQI27" s="700">
        <f>-IF(TQI11=1900,0,Capex!TQI322)</f>
        <v>0</v>
      </c>
      <c r="TQJ27" s="700">
        <f>-IF(TQJ11=1900,0,Capex!TQJ322)</f>
        <v>0</v>
      </c>
      <c r="TQK27" s="700">
        <f>-IF(TQK11=1900,0,Capex!TQK322)</f>
        <v>0</v>
      </c>
      <c r="TQL27" s="700">
        <f>-IF(TQL11=1900,0,Capex!TQL322)</f>
        <v>0</v>
      </c>
      <c r="TQM27" s="700">
        <f>-IF(TQM11=1900,0,Capex!TQM322)</f>
        <v>0</v>
      </c>
      <c r="TQN27" s="700">
        <f>-IF(TQN11=1900,0,Capex!TQN322)</f>
        <v>0</v>
      </c>
      <c r="TQO27" s="700">
        <f>-IF(TQO11=1900,0,Capex!TQO322)</f>
        <v>0</v>
      </c>
      <c r="TQP27" s="700">
        <f>-IF(TQP11=1900,0,Capex!TQP322)</f>
        <v>0</v>
      </c>
      <c r="TQQ27" s="700">
        <f>-IF(TQQ11=1900,0,Capex!TQQ322)</f>
        <v>0</v>
      </c>
      <c r="TQR27" s="700">
        <f>-IF(TQR11=1900,0,Capex!TQR322)</f>
        <v>0</v>
      </c>
      <c r="TQS27" s="700">
        <f>-IF(TQS11=1900,0,Capex!TQS322)</f>
        <v>0</v>
      </c>
      <c r="TQT27" s="700">
        <f>-IF(TQT11=1900,0,Capex!TQT322)</f>
        <v>0</v>
      </c>
      <c r="TQU27" s="700">
        <f>-IF(TQU11=1900,0,Capex!TQU322)</f>
        <v>0</v>
      </c>
      <c r="TQV27" s="700">
        <f>-IF(TQV11=1900,0,Capex!TQV322)</f>
        <v>0</v>
      </c>
      <c r="TQW27" s="700">
        <f>-IF(TQW11=1900,0,Capex!TQW322)</f>
        <v>0</v>
      </c>
      <c r="TQX27" s="700">
        <f>-IF(TQX11=1900,0,Capex!TQX322)</f>
        <v>0</v>
      </c>
      <c r="TQY27" s="700">
        <f>-IF(TQY11=1900,0,Capex!TQY322)</f>
        <v>0</v>
      </c>
      <c r="TQZ27" s="700">
        <f>-IF(TQZ11=1900,0,Capex!TQZ322)</f>
        <v>0</v>
      </c>
      <c r="TRA27" s="700">
        <f>-IF(TRA11=1900,0,Capex!TRA322)</f>
        <v>0</v>
      </c>
      <c r="TRB27" s="700">
        <f>-IF(TRB11=1900,0,Capex!TRB322)</f>
        <v>0</v>
      </c>
      <c r="TRC27" s="700">
        <f>-IF(TRC11=1900,0,Capex!TRC322)</f>
        <v>0</v>
      </c>
      <c r="TRD27" s="700">
        <f>-IF(TRD11=1900,0,Capex!TRD322)</f>
        <v>0</v>
      </c>
      <c r="TRE27" s="700">
        <f>-IF(TRE11=1900,0,Capex!TRE322)</f>
        <v>0</v>
      </c>
      <c r="TRF27" s="700">
        <f>-IF(TRF11=1900,0,Capex!TRF322)</f>
        <v>0</v>
      </c>
      <c r="TRG27" s="700">
        <f>-IF(TRG11=1900,0,Capex!TRG322)</f>
        <v>0</v>
      </c>
      <c r="TRH27" s="700">
        <f>-IF(TRH11=1900,0,Capex!TRH322)</f>
        <v>0</v>
      </c>
      <c r="TRI27" s="700">
        <f>-IF(TRI11=1900,0,Capex!TRI322)</f>
        <v>0</v>
      </c>
      <c r="TRJ27" s="700">
        <f>-IF(TRJ11=1900,0,Capex!TRJ322)</f>
        <v>0</v>
      </c>
      <c r="TRK27" s="700">
        <f>-IF(TRK11=1900,0,Capex!TRK322)</f>
        <v>0</v>
      </c>
      <c r="TRL27" s="700">
        <f>-IF(TRL11=1900,0,Capex!TRL322)</f>
        <v>0</v>
      </c>
      <c r="TRM27" s="700">
        <f>-IF(TRM11=1900,0,Capex!TRM322)</f>
        <v>0</v>
      </c>
      <c r="TRN27" s="700">
        <f>-IF(TRN11=1900,0,Capex!TRN322)</f>
        <v>0</v>
      </c>
      <c r="TRO27" s="700">
        <f>-IF(TRO11=1900,0,Capex!TRO322)</f>
        <v>0</v>
      </c>
      <c r="TRP27" s="700">
        <f>-IF(TRP11=1900,0,Capex!TRP322)</f>
        <v>0</v>
      </c>
      <c r="TRQ27" s="700">
        <f>-IF(TRQ11=1900,0,Capex!TRQ322)</f>
        <v>0</v>
      </c>
      <c r="TRR27" s="700">
        <f>-IF(TRR11=1900,0,Capex!TRR322)</f>
        <v>0</v>
      </c>
      <c r="TRS27" s="700">
        <f>-IF(TRS11=1900,0,Capex!TRS322)</f>
        <v>0</v>
      </c>
      <c r="TRT27" s="700">
        <f>-IF(TRT11=1900,0,Capex!TRT322)</f>
        <v>0</v>
      </c>
      <c r="TRU27" s="700">
        <f>-IF(TRU11=1900,0,Capex!TRU322)</f>
        <v>0</v>
      </c>
      <c r="TRV27" s="700">
        <f>-IF(TRV11=1900,0,Capex!TRV322)</f>
        <v>0</v>
      </c>
      <c r="TRW27" s="700">
        <f>-IF(TRW11=1900,0,Capex!TRW322)</f>
        <v>0</v>
      </c>
      <c r="TRX27" s="700">
        <f>-IF(TRX11=1900,0,Capex!TRX322)</f>
        <v>0</v>
      </c>
      <c r="TRY27" s="700">
        <f>-IF(TRY11=1900,0,Capex!TRY322)</f>
        <v>0</v>
      </c>
      <c r="TRZ27" s="700">
        <f>-IF(TRZ11=1900,0,Capex!TRZ322)</f>
        <v>0</v>
      </c>
      <c r="TSA27" s="700">
        <f>-IF(TSA11=1900,0,Capex!TSA322)</f>
        <v>0</v>
      </c>
      <c r="TSB27" s="700">
        <f>-IF(TSB11=1900,0,Capex!TSB322)</f>
        <v>0</v>
      </c>
      <c r="TSC27" s="700">
        <f>-IF(TSC11=1900,0,Capex!TSC322)</f>
        <v>0</v>
      </c>
      <c r="TSD27" s="700">
        <f>-IF(TSD11=1900,0,Capex!TSD322)</f>
        <v>0</v>
      </c>
      <c r="TSE27" s="700">
        <f>-IF(TSE11=1900,0,Capex!TSE322)</f>
        <v>0</v>
      </c>
      <c r="TSF27" s="700">
        <f>-IF(TSF11=1900,0,Capex!TSF322)</f>
        <v>0</v>
      </c>
      <c r="TSG27" s="700">
        <f>-IF(TSG11=1900,0,Capex!TSG322)</f>
        <v>0</v>
      </c>
      <c r="TSH27" s="700">
        <f>-IF(TSH11=1900,0,Capex!TSH322)</f>
        <v>0</v>
      </c>
      <c r="TSI27" s="700">
        <f>-IF(TSI11=1900,0,Capex!TSI322)</f>
        <v>0</v>
      </c>
      <c r="TSJ27" s="700">
        <f>-IF(TSJ11=1900,0,Capex!TSJ322)</f>
        <v>0</v>
      </c>
      <c r="TSK27" s="700">
        <f>-IF(TSK11=1900,0,Capex!TSK322)</f>
        <v>0</v>
      </c>
      <c r="TSL27" s="700">
        <f>-IF(TSL11=1900,0,Capex!TSL322)</f>
        <v>0</v>
      </c>
      <c r="TSM27" s="700">
        <f>-IF(TSM11=1900,0,Capex!TSM322)</f>
        <v>0</v>
      </c>
      <c r="TSN27" s="700">
        <f>-IF(TSN11=1900,0,Capex!TSN322)</f>
        <v>0</v>
      </c>
      <c r="TSO27" s="700">
        <f>-IF(TSO11=1900,0,Capex!TSO322)</f>
        <v>0</v>
      </c>
      <c r="TSP27" s="700">
        <f>-IF(TSP11=1900,0,Capex!TSP322)</f>
        <v>0</v>
      </c>
      <c r="TSQ27" s="700">
        <f>-IF(TSQ11=1900,0,Capex!TSQ322)</f>
        <v>0</v>
      </c>
      <c r="TSR27" s="700">
        <f>-IF(TSR11=1900,0,Capex!TSR322)</f>
        <v>0</v>
      </c>
      <c r="TSS27" s="700">
        <f>-IF(TSS11=1900,0,Capex!TSS322)</f>
        <v>0</v>
      </c>
      <c r="TST27" s="700">
        <f>-IF(TST11=1900,0,Capex!TST322)</f>
        <v>0</v>
      </c>
      <c r="TSU27" s="700">
        <f>-IF(TSU11=1900,0,Capex!TSU322)</f>
        <v>0</v>
      </c>
      <c r="TSV27" s="700">
        <f>-IF(TSV11=1900,0,Capex!TSV322)</f>
        <v>0</v>
      </c>
      <c r="TSW27" s="700">
        <f>-IF(TSW11=1900,0,Capex!TSW322)</f>
        <v>0</v>
      </c>
      <c r="TSX27" s="700">
        <f>-IF(TSX11=1900,0,Capex!TSX322)</f>
        <v>0</v>
      </c>
      <c r="TSY27" s="700">
        <f>-IF(TSY11=1900,0,Capex!TSY322)</f>
        <v>0</v>
      </c>
      <c r="TSZ27" s="700">
        <f>-IF(TSZ11=1900,0,Capex!TSZ322)</f>
        <v>0</v>
      </c>
      <c r="TTA27" s="700">
        <f>-IF(TTA11=1900,0,Capex!TTA322)</f>
        <v>0</v>
      </c>
      <c r="TTB27" s="700">
        <f>-IF(TTB11=1900,0,Capex!TTB322)</f>
        <v>0</v>
      </c>
      <c r="TTC27" s="700">
        <f>-IF(TTC11=1900,0,Capex!TTC322)</f>
        <v>0</v>
      </c>
      <c r="TTD27" s="700">
        <f>-IF(TTD11=1900,0,Capex!TTD322)</f>
        <v>0</v>
      </c>
      <c r="TTE27" s="700">
        <f>-IF(TTE11=1900,0,Capex!TTE322)</f>
        <v>0</v>
      </c>
      <c r="TTF27" s="700">
        <f>-IF(TTF11=1900,0,Capex!TTF322)</f>
        <v>0</v>
      </c>
      <c r="TTG27" s="700">
        <f>-IF(TTG11=1900,0,Capex!TTG322)</f>
        <v>0</v>
      </c>
      <c r="TTH27" s="700">
        <f>-IF(TTH11=1900,0,Capex!TTH322)</f>
        <v>0</v>
      </c>
      <c r="TTI27" s="700">
        <f>-IF(TTI11=1900,0,Capex!TTI322)</f>
        <v>0</v>
      </c>
      <c r="TTJ27" s="700">
        <f>-IF(TTJ11=1900,0,Capex!TTJ322)</f>
        <v>0</v>
      </c>
      <c r="TTK27" s="700">
        <f>-IF(TTK11=1900,0,Capex!TTK322)</f>
        <v>0</v>
      </c>
      <c r="TTL27" s="700">
        <f>-IF(TTL11=1900,0,Capex!TTL322)</f>
        <v>0</v>
      </c>
      <c r="TTM27" s="700">
        <f>-IF(TTM11=1900,0,Capex!TTM322)</f>
        <v>0</v>
      </c>
      <c r="TTN27" s="700">
        <f>-IF(TTN11=1900,0,Capex!TTN322)</f>
        <v>0</v>
      </c>
      <c r="TTO27" s="700">
        <f>-IF(TTO11=1900,0,Capex!TTO322)</f>
        <v>0</v>
      </c>
      <c r="TTP27" s="700">
        <f>-IF(TTP11=1900,0,Capex!TTP322)</f>
        <v>0</v>
      </c>
      <c r="TTQ27" s="700">
        <f>-IF(TTQ11=1900,0,Capex!TTQ322)</f>
        <v>0</v>
      </c>
      <c r="TTR27" s="700">
        <f>-IF(TTR11=1900,0,Capex!TTR322)</f>
        <v>0</v>
      </c>
      <c r="TTS27" s="700">
        <f>-IF(TTS11=1900,0,Capex!TTS322)</f>
        <v>0</v>
      </c>
      <c r="TTT27" s="700">
        <f>-IF(TTT11=1900,0,Capex!TTT322)</f>
        <v>0</v>
      </c>
      <c r="TTU27" s="700">
        <f>-IF(TTU11=1900,0,Capex!TTU322)</f>
        <v>0</v>
      </c>
      <c r="TTV27" s="700">
        <f>-IF(TTV11=1900,0,Capex!TTV322)</f>
        <v>0</v>
      </c>
      <c r="TTW27" s="700">
        <f>-IF(TTW11=1900,0,Capex!TTW322)</f>
        <v>0</v>
      </c>
      <c r="TTX27" s="700">
        <f>-IF(TTX11=1900,0,Capex!TTX322)</f>
        <v>0</v>
      </c>
      <c r="TTY27" s="700">
        <f>-IF(TTY11=1900,0,Capex!TTY322)</f>
        <v>0</v>
      </c>
      <c r="TTZ27" s="700">
        <f>-IF(TTZ11=1900,0,Capex!TTZ322)</f>
        <v>0</v>
      </c>
      <c r="TUA27" s="700">
        <f>-IF(TUA11=1900,0,Capex!TUA322)</f>
        <v>0</v>
      </c>
      <c r="TUB27" s="700">
        <f>-IF(TUB11=1900,0,Capex!TUB322)</f>
        <v>0</v>
      </c>
      <c r="TUC27" s="700">
        <f>-IF(TUC11=1900,0,Capex!TUC322)</f>
        <v>0</v>
      </c>
      <c r="TUD27" s="700">
        <f>-IF(TUD11=1900,0,Capex!TUD322)</f>
        <v>0</v>
      </c>
      <c r="TUE27" s="700">
        <f>-IF(TUE11=1900,0,Capex!TUE322)</f>
        <v>0</v>
      </c>
      <c r="TUF27" s="700">
        <f>-IF(TUF11=1900,0,Capex!TUF322)</f>
        <v>0</v>
      </c>
      <c r="TUG27" s="700">
        <f>-IF(TUG11=1900,0,Capex!TUG322)</f>
        <v>0</v>
      </c>
      <c r="TUH27" s="700">
        <f>-IF(TUH11=1900,0,Capex!TUH322)</f>
        <v>0</v>
      </c>
      <c r="TUI27" s="700">
        <f>-IF(TUI11=1900,0,Capex!TUI322)</f>
        <v>0</v>
      </c>
      <c r="TUJ27" s="700">
        <f>-IF(TUJ11=1900,0,Capex!TUJ322)</f>
        <v>0</v>
      </c>
      <c r="TUK27" s="700">
        <f>-IF(TUK11=1900,0,Capex!TUK322)</f>
        <v>0</v>
      </c>
      <c r="TUL27" s="700">
        <f>-IF(TUL11=1900,0,Capex!TUL322)</f>
        <v>0</v>
      </c>
      <c r="TUM27" s="700">
        <f>-IF(TUM11=1900,0,Capex!TUM322)</f>
        <v>0</v>
      </c>
      <c r="TUN27" s="700">
        <f>-IF(TUN11=1900,0,Capex!TUN322)</f>
        <v>0</v>
      </c>
      <c r="TUO27" s="700">
        <f>-IF(TUO11=1900,0,Capex!TUO322)</f>
        <v>0</v>
      </c>
      <c r="TUP27" s="700">
        <f>-IF(TUP11=1900,0,Capex!TUP322)</f>
        <v>0</v>
      </c>
      <c r="TUQ27" s="700">
        <f>-IF(TUQ11=1900,0,Capex!TUQ322)</f>
        <v>0</v>
      </c>
      <c r="TUR27" s="700">
        <f>-IF(TUR11=1900,0,Capex!TUR322)</f>
        <v>0</v>
      </c>
      <c r="TUS27" s="700">
        <f>-IF(TUS11=1900,0,Capex!TUS322)</f>
        <v>0</v>
      </c>
      <c r="TUT27" s="700">
        <f>-IF(TUT11=1900,0,Capex!TUT322)</f>
        <v>0</v>
      </c>
      <c r="TUU27" s="700">
        <f>-IF(TUU11=1900,0,Capex!TUU322)</f>
        <v>0</v>
      </c>
      <c r="TUV27" s="700">
        <f>-IF(TUV11=1900,0,Capex!TUV322)</f>
        <v>0</v>
      </c>
      <c r="TUW27" s="700">
        <f>-IF(TUW11=1900,0,Capex!TUW322)</f>
        <v>0</v>
      </c>
      <c r="TUX27" s="700">
        <f>-IF(TUX11=1900,0,Capex!TUX322)</f>
        <v>0</v>
      </c>
      <c r="TUY27" s="700">
        <f>-IF(TUY11=1900,0,Capex!TUY322)</f>
        <v>0</v>
      </c>
      <c r="TUZ27" s="700">
        <f>-IF(TUZ11=1900,0,Capex!TUZ322)</f>
        <v>0</v>
      </c>
      <c r="TVA27" s="700">
        <f>-IF(TVA11=1900,0,Capex!TVA322)</f>
        <v>0</v>
      </c>
      <c r="TVB27" s="700">
        <f>-IF(TVB11=1900,0,Capex!TVB322)</f>
        <v>0</v>
      </c>
      <c r="TVC27" s="700">
        <f>-IF(TVC11=1900,0,Capex!TVC322)</f>
        <v>0</v>
      </c>
      <c r="TVD27" s="700">
        <f>-IF(TVD11=1900,0,Capex!TVD322)</f>
        <v>0</v>
      </c>
      <c r="TVE27" s="700">
        <f>-IF(TVE11=1900,0,Capex!TVE322)</f>
        <v>0</v>
      </c>
      <c r="TVF27" s="700">
        <f>-IF(TVF11=1900,0,Capex!TVF322)</f>
        <v>0</v>
      </c>
      <c r="TVG27" s="700">
        <f>-IF(TVG11=1900,0,Capex!TVG322)</f>
        <v>0</v>
      </c>
      <c r="TVH27" s="700">
        <f>-IF(TVH11=1900,0,Capex!TVH322)</f>
        <v>0</v>
      </c>
      <c r="TVI27" s="700">
        <f>-IF(TVI11=1900,0,Capex!TVI322)</f>
        <v>0</v>
      </c>
      <c r="TVJ27" s="700">
        <f>-IF(TVJ11=1900,0,Capex!TVJ322)</f>
        <v>0</v>
      </c>
      <c r="TVK27" s="700">
        <f>-IF(TVK11=1900,0,Capex!TVK322)</f>
        <v>0</v>
      </c>
      <c r="TVL27" s="700">
        <f>-IF(TVL11=1900,0,Capex!TVL322)</f>
        <v>0</v>
      </c>
      <c r="TVM27" s="700">
        <f>-IF(TVM11=1900,0,Capex!TVM322)</f>
        <v>0</v>
      </c>
      <c r="TVN27" s="700">
        <f>-IF(TVN11=1900,0,Capex!TVN322)</f>
        <v>0</v>
      </c>
      <c r="TVO27" s="700">
        <f>-IF(TVO11=1900,0,Capex!TVO322)</f>
        <v>0</v>
      </c>
      <c r="TVP27" s="700">
        <f>-IF(TVP11=1900,0,Capex!TVP322)</f>
        <v>0</v>
      </c>
      <c r="TVQ27" s="700">
        <f>-IF(TVQ11=1900,0,Capex!TVQ322)</f>
        <v>0</v>
      </c>
      <c r="TVR27" s="700">
        <f>-IF(TVR11=1900,0,Capex!TVR322)</f>
        <v>0</v>
      </c>
      <c r="TVS27" s="700">
        <f>-IF(TVS11=1900,0,Capex!TVS322)</f>
        <v>0</v>
      </c>
      <c r="TVT27" s="700">
        <f>-IF(TVT11=1900,0,Capex!TVT322)</f>
        <v>0</v>
      </c>
      <c r="TVU27" s="700">
        <f>-IF(TVU11=1900,0,Capex!TVU322)</f>
        <v>0</v>
      </c>
      <c r="TVV27" s="700">
        <f>-IF(TVV11=1900,0,Capex!TVV322)</f>
        <v>0</v>
      </c>
      <c r="TVW27" s="700">
        <f>-IF(TVW11=1900,0,Capex!TVW322)</f>
        <v>0</v>
      </c>
      <c r="TVX27" s="700">
        <f>-IF(TVX11=1900,0,Capex!TVX322)</f>
        <v>0</v>
      </c>
      <c r="TVY27" s="700">
        <f>-IF(TVY11=1900,0,Capex!TVY322)</f>
        <v>0</v>
      </c>
      <c r="TVZ27" s="700">
        <f>-IF(TVZ11=1900,0,Capex!TVZ322)</f>
        <v>0</v>
      </c>
      <c r="TWA27" s="700">
        <f>-IF(TWA11=1900,0,Capex!TWA322)</f>
        <v>0</v>
      </c>
      <c r="TWB27" s="700">
        <f>-IF(TWB11=1900,0,Capex!TWB322)</f>
        <v>0</v>
      </c>
      <c r="TWC27" s="700">
        <f>-IF(TWC11=1900,0,Capex!TWC322)</f>
        <v>0</v>
      </c>
      <c r="TWD27" s="700">
        <f>-IF(TWD11=1900,0,Capex!TWD322)</f>
        <v>0</v>
      </c>
      <c r="TWE27" s="700">
        <f>-IF(TWE11=1900,0,Capex!TWE322)</f>
        <v>0</v>
      </c>
      <c r="TWF27" s="700">
        <f>-IF(TWF11=1900,0,Capex!TWF322)</f>
        <v>0</v>
      </c>
      <c r="TWG27" s="700">
        <f>-IF(TWG11=1900,0,Capex!TWG322)</f>
        <v>0</v>
      </c>
      <c r="TWH27" s="700">
        <f>-IF(TWH11=1900,0,Capex!TWH322)</f>
        <v>0</v>
      </c>
      <c r="TWI27" s="700">
        <f>-IF(TWI11=1900,0,Capex!TWI322)</f>
        <v>0</v>
      </c>
      <c r="TWJ27" s="700">
        <f>-IF(TWJ11=1900,0,Capex!TWJ322)</f>
        <v>0</v>
      </c>
      <c r="TWK27" s="700">
        <f>-IF(TWK11=1900,0,Capex!TWK322)</f>
        <v>0</v>
      </c>
      <c r="TWL27" s="700">
        <f>-IF(TWL11=1900,0,Capex!TWL322)</f>
        <v>0</v>
      </c>
      <c r="TWM27" s="700">
        <f>-IF(TWM11=1900,0,Capex!TWM322)</f>
        <v>0</v>
      </c>
      <c r="TWN27" s="700">
        <f>-IF(TWN11=1900,0,Capex!TWN322)</f>
        <v>0</v>
      </c>
      <c r="TWO27" s="700">
        <f>-IF(TWO11=1900,0,Capex!TWO322)</f>
        <v>0</v>
      </c>
      <c r="TWP27" s="700">
        <f>-IF(TWP11=1900,0,Capex!TWP322)</f>
        <v>0</v>
      </c>
      <c r="TWQ27" s="700">
        <f>-IF(TWQ11=1900,0,Capex!TWQ322)</f>
        <v>0</v>
      </c>
      <c r="TWR27" s="700">
        <f>-IF(TWR11=1900,0,Capex!TWR322)</f>
        <v>0</v>
      </c>
      <c r="TWS27" s="700">
        <f>-IF(TWS11=1900,0,Capex!TWS322)</f>
        <v>0</v>
      </c>
      <c r="TWT27" s="700">
        <f>-IF(TWT11=1900,0,Capex!TWT322)</f>
        <v>0</v>
      </c>
      <c r="TWU27" s="700">
        <f>-IF(TWU11=1900,0,Capex!TWU322)</f>
        <v>0</v>
      </c>
      <c r="TWV27" s="700">
        <f>-IF(TWV11=1900,0,Capex!TWV322)</f>
        <v>0</v>
      </c>
      <c r="TWW27" s="700">
        <f>-IF(TWW11=1900,0,Capex!TWW322)</f>
        <v>0</v>
      </c>
      <c r="TWX27" s="700">
        <f>-IF(TWX11=1900,0,Capex!TWX322)</f>
        <v>0</v>
      </c>
      <c r="TWY27" s="700">
        <f>-IF(TWY11=1900,0,Capex!TWY322)</f>
        <v>0</v>
      </c>
      <c r="TWZ27" s="700">
        <f>-IF(TWZ11=1900,0,Capex!TWZ322)</f>
        <v>0</v>
      </c>
      <c r="TXA27" s="700">
        <f>-IF(TXA11=1900,0,Capex!TXA322)</f>
        <v>0</v>
      </c>
      <c r="TXB27" s="700">
        <f>-IF(TXB11=1900,0,Capex!TXB322)</f>
        <v>0</v>
      </c>
      <c r="TXC27" s="700">
        <f>-IF(TXC11=1900,0,Capex!TXC322)</f>
        <v>0</v>
      </c>
      <c r="TXD27" s="700">
        <f>-IF(TXD11=1900,0,Capex!TXD322)</f>
        <v>0</v>
      </c>
      <c r="TXE27" s="700">
        <f>-IF(TXE11=1900,0,Capex!TXE322)</f>
        <v>0</v>
      </c>
      <c r="TXF27" s="700">
        <f>-IF(TXF11=1900,0,Capex!TXF322)</f>
        <v>0</v>
      </c>
      <c r="TXG27" s="700">
        <f>-IF(TXG11=1900,0,Capex!TXG322)</f>
        <v>0</v>
      </c>
      <c r="TXH27" s="700">
        <f>-IF(TXH11=1900,0,Capex!TXH322)</f>
        <v>0</v>
      </c>
      <c r="TXI27" s="700">
        <f>-IF(TXI11=1900,0,Capex!TXI322)</f>
        <v>0</v>
      </c>
      <c r="TXJ27" s="700">
        <f>-IF(TXJ11=1900,0,Capex!TXJ322)</f>
        <v>0</v>
      </c>
      <c r="TXK27" s="700">
        <f>-IF(TXK11=1900,0,Capex!TXK322)</f>
        <v>0</v>
      </c>
      <c r="TXL27" s="700">
        <f>-IF(TXL11=1900,0,Capex!TXL322)</f>
        <v>0</v>
      </c>
      <c r="TXM27" s="700">
        <f>-IF(TXM11=1900,0,Capex!TXM322)</f>
        <v>0</v>
      </c>
      <c r="TXN27" s="700">
        <f>-IF(TXN11=1900,0,Capex!TXN322)</f>
        <v>0</v>
      </c>
      <c r="TXO27" s="700">
        <f>-IF(TXO11=1900,0,Capex!TXO322)</f>
        <v>0</v>
      </c>
      <c r="TXP27" s="700">
        <f>-IF(TXP11=1900,0,Capex!TXP322)</f>
        <v>0</v>
      </c>
      <c r="TXQ27" s="700">
        <f>-IF(TXQ11=1900,0,Capex!TXQ322)</f>
        <v>0</v>
      </c>
      <c r="TXR27" s="700">
        <f>-IF(TXR11=1900,0,Capex!TXR322)</f>
        <v>0</v>
      </c>
      <c r="TXS27" s="700">
        <f>-IF(TXS11=1900,0,Capex!TXS322)</f>
        <v>0</v>
      </c>
      <c r="TXT27" s="700">
        <f>-IF(TXT11=1900,0,Capex!TXT322)</f>
        <v>0</v>
      </c>
      <c r="TXU27" s="700">
        <f>-IF(TXU11=1900,0,Capex!TXU322)</f>
        <v>0</v>
      </c>
      <c r="TXV27" s="700">
        <f>-IF(TXV11=1900,0,Capex!TXV322)</f>
        <v>0</v>
      </c>
      <c r="TXW27" s="700">
        <f>-IF(TXW11=1900,0,Capex!TXW322)</f>
        <v>0</v>
      </c>
      <c r="TXX27" s="700">
        <f>-IF(TXX11=1900,0,Capex!TXX322)</f>
        <v>0</v>
      </c>
      <c r="TXY27" s="700">
        <f>-IF(TXY11=1900,0,Capex!TXY322)</f>
        <v>0</v>
      </c>
      <c r="TXZ27" s="700">
        <f>-IF(TXZ11=1900,0,Capex!TXZ322)</f>
        <v>0</v>
      </c>
      <c r="TYA27" s="700">
        <f>-IF(TYA11=1900,0,Capex!TYA322)</f>
        <v>0</v>
      </c>
      <c r="TYB27" s="700">
        <f>-IF(TYB11=1900,0,Capex!TYB322)</f>
        <v>0</v>
      </c>
      <c r="TYC27" s="700">
        <f>-IF(TYC11=1900,0,Capex!TYC322)</f>
        <v>0</v>
      </c>
      <c r="TYD27" s="700">
        <f>-IF(TYD11=1900,0,Capex!TYD322)</f>
        <v>0</v>
      </c>
      <c r="TYE27" s="700">
        <f>-IF(TYE11=1900,0,Capex!TYE322)</f>
        <v>0</v>
      </c>
      <c r="TYF27" s="700">
        <f>-IF(TYF11=1900,0,Capex!TYF322)</f>
        <v>0</v>
      </c>
      <c r="TYG27" s="700">
        <f>-IF(TYG11=1900,0,Capex!TYG322)</f>
        <v>0</v>
      </c>
      <c r="TYH27" s="700">
        <f>-IF(TYH11=1900,0,Capex!TYH322)</f>
        <v>0</v>
      </c>
      <c r="TYI27" s="700">
        <f>-IF(TYI11=1900,0,Capex!TYI322)</f>
        <v>0</v>
      </c>
      <c r="TYJ27" s="700">
        <f>-IF(TYJ11=1900,0,Capex!TYJ322)</f>
        <v>0</v>
      </c>
      <c r="TYK27" s="700">
        <f>-IF(TYK11=1900,0,Capex!TYK322)</f>
        <v>0</v>
      </c>
      <c r="TYL27" s="700">
        <f>-IF(TYL11=1900,0,Capex!TYL322)</f>
        <v>0</v>
      </c>
      <c r="TYM27" s="700">
        <f>-IF(TYM11=1900,0,Capex!TYM322)</f>
        <v>0</v>
      </c>
      <c r="TYN27" s="700">
        <f>-IF(TYN11=1900,0,Capex!TYN322)</f>
        <v>0</v>
      </c>
      <c r="TYO27" s="700">
        <f>-IF(TYO11=1900,0,Capex!TYO322)</f>
        <v>0</v>
      </c>
      <c r="TYP27" s="700">
        <f>-IF(TYP11=1900,0,Capex!TYP322)</f>
        <v>0</v>
      </c>
      <c r="TYQ27" s="700">
        <f>-IF(TYQ11=1900,0,Capex!TYQ322)</f>
        <v>0</v>
      </c>
      <c r="TYR27" s="700">
        <f>-IF(TYR11=1900,0,Capex!TYR322)</f>
        <v>0</v>
      </c>
      <c r="TYS27" s="700">
        <f>-IF(TYS11=1900,0,Capex!TYS322)</f>
        <v>0</v>
      </c>
      <c r="TYT27" s="700">
        <f>-IF(TYT11=1900,0,Capex!TYT322)</f>
        <v>0</v>
      </c>
      <c r="TYU27" s="700">
        <f>-IF(TYU11=1900,0,Capex!TYU322)</f>
        <v>0</v>
      </c>
      <c r="TYV27" s="700">
        <f>-IF(TYV11=1900,0,Capex!TYV322)</f>
        <v>0</v>
      </c>
      <c r="TYW27" s="700">
        <f>-IF(TYW11=1900,0,Capex!TYW322)</f>
        <v>0</v>
      </c>
      <c r="TYX27" s="700">
        <f>-IF(TYX11=1900,0,Capex!TYX322)</f>
        <v>0</v>
      </c>
      <c r="TYY27" s="700">
        <f>-IF(TYY11=1900,0,Capex!TYY322)</f>
        <v>0</v>
      </c>
      <c r="TYZ27" s="700">
        <f>-IF(TYZ11=1900,0,Capex!TYZ322)</f>
        <v>0</v>
      </c>
      <c r="TZA27" s="700">
        <f>-IF(TZA11=1900,0,Capex!TZA322)</f>
        <v>0</v>
      </c>
      <c r="TZB27" s="700">
        <f>-IF(TZB11=1900,0,Capex!TZB322)</f>
        <v>0</v>
      </c>
      <c r="TZC27" s="700">
        <f>-IF(TZC11=1900,0,Capex!TZC322)</f>
        <v>0</v>
      </c>
      <c r="TZD27" s="700">
        <f>-IF(TZD11=1900,0,Capex!TZD322)</f>
        <v>0</v>
      </c>
      <c r="TZE27" s="700">
        <f>-IF(TZE11=1900,0,Capex!TZE322)</f>
        <v>0</v>
      </c>
      <c r="TZF27" s="700">
        <f>-IF(TZF11=1900,0,Capex!TZF322)</f>
        <v>0</v>
      </c>
      <c r="TZG27" s="700">
        <f>-IF(TZG11=1900,0,Capex!TZG322)</f>
        <v>0</v>
      </c>
      <c r="TZH27" s="700">
        <f>-IF(TZH11=1900,0,Capex!TZH322)</f>
        <v>0</v>
      </c>
      <c r="TZI27" s="700">
        <f>-IF(TZI11=1900,0,Capex!TZI322)</f>
        <v>0</v>
      </c>
      <c r="TZJ27" s="700">
        <f>-IF(TZJ11=1900,0,Capex!TZJ322)</f>
        <v>0</v>
      </c>
      <c r="TZK27" s="700">
        <f>-IF(TZK11=1900,0,Capex!TZK322)</f>
        <v>0</v>
      </c>
      <c r="TZL27" s="700">
        <f>-IF(TZL11=1900,0,Capex!TZL322)</f>
        <v>0</v>
      </c>
      <c r="TZM27" s="700">
        <f>-IF(TZM11=1900,0,Capex!TZM322)</f>
        <v>0</v>
      </c>
      <c r="TZN27" s="700">
        <f>-IF(TZN11=1900,0,Capex!TZN322)</f>
        <v>0</v>
      </c>
      <c r="TZO27" s="700">
        <f>-IF(TZO11=1900,0,Capex!TZO322)</f>
        <v>0</v>
      </c>
      <c r="TZP27" s="700">
        <f>-IF(TZP11=1900,0,Capex!TZP322)</f>
        <v>0</v>
      </c>
      <c r="TZQ27" s="700">
        <f>-IF(TZQ11=1900,0,Capex!TZQ322)</f>
        <v>0</v>
      </c>
      <c r="TZR27" s="700">
        <f>-IF(TZR11=1900,0,Capex!TZR322)</f>
        <v>0</v>
      </c>
      <c r="TZS27" s="700">
        <f>-IF(TZS11=1900,0,Capex!TZS322)</f>
        <v>0</v>
      </c>
      <c r="TZT27" s="700">
        <f>-IF(TZT11=1900,0,Capex!TZT322)</f>
        <v>0</v>
      </c>
      <c r="TZU27" s="700">
        <f>-IF(TZU11=1900,0,Capex!TZU322)</f>
        <v>0</v>
      </c>
      <c r="TZV27" s="700">
        <f>-IF(TZV11=1900,0,Capex!TZV322)</f>
        <v>0</v>
      </c>
      <c r="TZW27" s="700">
        <f>-IF(TZW11=1900,0,Capex!TZW322)</f>
        <v>0</v>
      </c>
      <c r="TZX27" s="700">
        <f>-IF(TZX11=1900,0,Capex!TZX322)</f>
        <v>0</v>
      </c>
      <c r="TZY27" s="700">
        <f>-IF(TZY11=1900,0,Capex!TZY322)</f>
        <v>0</v>
      </c>
      <c r="TZZ27" s="700">
        <f>-IF(TZZ11=1900,0,Capex!TZZ322)</f>
        <v>0</v>
      </c>
      <c r="UAA27" s="700">
        <f>-IF(UAA11=1900,0,Capex!UAA322)</f>
        <v>0</v>
      </c>
      <c r="UAB27" s="700">
        <f>-IF(UAB11=1900,0,Capex!UAB322)</f>
        <v>0</v>
      </c>
      <c r="UAC27" s="700">
        <f>-IF(UAC11=1900,0,Capex!UAC322)</f>
        <v>0</v>
      </c>
      <c r="UAD27" s="700">
        <f>-IF(UAD11=1900,0,Capex!UAD322)</f>
        <v>0</v>
      </c>
      <c r="UAE27" s="700">
        <f>-IF(UAE11=1900,0,Capex!UAE322)</f>
        <v>0</v>
      </c>
      <c r="UAF27" s="700">
        <f>-IF(UAF11=1900,0,Capex!UAF322)</f>
        <v>0</v>
      </c>
      <c r="UAG27" s="700">
        <f>-IF(UAG11=1900,0,Capex!UAG322)</f>
        <v>0</v>
      </c>
      <c r="UAH27" s="700">
        <f>-IF(UAH11=1900,0,Capex!UAH322)</f>
        <v>0</v>
      </c>
      <c r="UAI27" s="700">
        <f>-IF(UAI11=1900,0,Capex!UAI322)</f>
        <v>0</v>
      </c>
      <c r="UAJ27" s="700">
        <f>-IF(UAJ11=1900,0,Capex!UAJ322)</f>
        <v>0</v>
      </c>
      <c r="UAK27" s="700">
        <f>-IF(UAK11=1900,0,Capex!UAK322)</f>
        <v>0</v>
      </c>
      <c r="UAL27" s="700">
        <f>-IF(UAL11=1900,0,Capex!UAL322)</f>
        <v>0</v>
      </c>
      <c r="UAM27" s="700">
        <f>-IF(UAM11=1900,0,Capex!UAM322)</f>
        <v>0</v>
      </c>
      <c r="UAN27" s="700">
        <f>-IF(UAN11=1900,0,Capex!UAN322)</f>
        <v>0</v>
      </c>
      <c r="UAO27" s="700">
        <f>-IF(UAO11=1900,0,Capex!UAO322)</f>
        <v>0</v>
      </c>
      <c r="UAP27" s="700">
        <f>-IF(UAP11=1900,0,Capex!UAP322)</f>
        <v>0</v>
      </c>
      <c r="UAQ27" s="700">
        <f>-IF(UAQ11=1900,0,Capex!UAQ322)</f>
        <v>0</v>
      </c>
      <c r="UAR27" s="700">
        <f>-IF(UAR11=1900,0,Capex!UAR322)</f>
        <v>0</v>
      </c>
      <c r="UAS27" s="700">
        <f>-IF(UAS11=1900,0,Capex!UAS322)</f>
        <v>0</v>
      </c>
      <c r="UAT27" s="700">
        <f>-IF(UAT11=1900,0,Capex!UAT322)</f>
        <v>0</v>
      </c>
      <c r="UAU27" s="700">
        <f>-IF(UAU11=1900,0,Capex!UAU322)</f>
        <v>0</v>
      </c>
      <c r="UAV27" s="700">
        <f>-IF(UAV11=1900,0,Capex!UAV322)</f>
        <v>0</v>
      </c>
      <c r="UAW27" s="700">
        <f>-IF(UAW11=1900,0,Capex!UAW322)</f>
        <v>0</v>
      </c>
      <c r="UAX27" s="700">
        <f>-IF(UAX11=1900,0,Capex!UAX322)</f>
        <v>0</v>
      </c>
      <c r="UAY27" s="700">
        <f>-IF(UAY11=1900,0,Capex!UAY322)</f>
        <v>0</v>
      </c>
      <c r="UAZ27" s="700">
        <f>-IF(UAZ11=1900,0,Capex!UAZ322)</f>
        <v>0</v>
      </c>
      <c r="UBA27" s="700">
        <f>-IF(UBA11=1900,0,Capex!UBA322)</f>
        <v>0</v>
      </c>
      <c r="UBB27" s="700">
        <f>-IF(UBB11=1900,0,Capex!UBB322)</f>
        <v>0</v>
      </c>
      <c r="UBC27" s="700">
        <f>-IF(UBC11=1900,0,Capex!UBC322)</f>
        <v>0</v>
      </c>
      <c r="UBD27" s="700">
        <f>-IF(UBD11=1900,0,Capex!UBD322)</f>
        <v>0</v>
      </c>
      <c r="UBE27" s="700">
        <f>-IF(UBE11=1900,0,Capex!UBE322)</f>
        <v>0</v>
      </c>
      <c r="UBF27" s="700">
        <f>-IF(UBF11=1900,0,Capex!UBF322)</f>
        <v>0</v>
      </c>
      <c r="UBG27" s="700">
        <f>-IF(UBG11=1900,0,Capex!UBG322)</f>
        <v>0</v>
      </c>
      <c r="UBH27" s="700">
        <f>-IF(UBH11=1900,0,Capex!UBH322)</f>
        <v>0</v>
      </c>
      <c r="UBI27" s="700">
        <f>-IF(UBI11=1900,0,Capex!UBI322)</f>
        <v>0</v>
      </c>
      <c r="UBJ27" s="700">
        <f>-IF(UBJ11=1900,0,Capex!UBJ322)</f>
        <v>0</v>
      </c>
      <c r="UBK27" s="700">
        <f>-IF(UBK11=1900,0,Capex!UBK322)</f>
        <v>0</v>
      </c>
      <c r="UBL27" s="700">
        <f>-IF(UBL11=1900,0,Capex!UBL322)</f>
        <v>0</v>
      </c>
      <c r="UBM27" s="700">
        <f>-IF(UBM11=1900,0,Capex!UBM322)</f>
        <v>0</v>
      </c>
      <c r="UBN27" s="700">
        <f>-IF(UBN11=1900,0,Capex!UBN322)</f>
        <v>0</v>
      </c>
      <c r="UBO27" s="700">
        <f>-IF(UBO11=1900,0,Capex!UBO322)</f>
        <v>0</v>
      </c>
      <c r="UBP27" s="700">
        <f>-IF(UBP11=1900,0,Capex!UBP322)</f>
        <v>0</v>
      </c>
      <c r="UBQ27" s="700">
        <f>-IF(UBQ11=1900,0,Capex!UBQ322)</f>
        <v>0</v>
      </c>
      <c r="UBR27" s="700">
        <f>-IF(UBR11=1900,0,Capex!UBR322)</f>
        <v>0</v>
      </c>
      <c r="UBS27" s="700">
        <f>-IF(UBS11=1900,0,Capex!UBS322)</f>
        <v>0</v>
      </c>
      <c r="UBT27" s="700">
        <f>-IF(UBT11=1900,0,Capex!UBT322)</f>
        <v>0</v>
      </c>
      <c r="UBU27" s="700">
        <f>-IF(UBU11=1900,0,Capex!UBU322)</f>
        <v>0</v>
      </c>
      <c r="UBV27" s="700">
        <f>-IF(UBV11=1900,0,Capex!UBV322)</f>
        <v>0</v>
      </c>
      <c r="UBW27" s="700">
        <f>-IF(UBW11=1900,0,Capex!UBW322)</f>
        <v>0</v>
      </c>
      <c r="UBX27" s="700">
        <f>-IF(UBX11=1900,0,Capex!UBX322)</f>
        <v>0</v>
      </c>
      <c r="UBY27" s="700">
        <f>-IF(UBY11=1900,0,Capex!UBY322)</f>
        <v>0</v>
      </c>
      <c r="UBZ27" s="700">
        <f>-IF(UBZ11=1900,0,Capex!UBZ322)</f>
        <v>0</v>
      </c>
      <c r="UCA27" s="700">
        <f>-IF(UCA11=1900,0,Capex!UCA322)</f>
        <v>0</v>
      </c>
      <c r="UCB27" s="700">
        <f>-IF(UCB11=1900,0,Capex!UCB322)</f>
        <v>0</v>
      </c>
      <c r="UCC27" s="700">
        <f>-IF(UCC11=1900,0,Capex!UCC322)</f>
        <v>0</v>
      </c>
      <c r="UCD27" s="700">
        <f>-IF(UCD11=1900,0,Capex!UCD322)</f>
        <v>0</v>
      </c>
      <c r="UCE27" s="700">
        <f>-IF(UCE11=1900,0,Capex!UCE322)</f>
        <v>0</v>
      </c>
      <c r="UCF27" s="700">
        <f>-IF(UCF11=1900,0,Capex!UCF322)</f>
        <v>0</v>
      </c>
      <c r="UCG27" s="700">
        <f>-IF(UCG11=1900,0,Capex!UCG322)</f>
        <v>0</v>
      </c>
      <c r="UCH27" s="700">
        <f>-IF(UCH11=1900,0,Capex!UCH322)</f>
        <v>0</v>
      </c>
      <c r="UCI27" s="700">
        <f>-IF(UCI11=1900,0,Capex!UCI322)</f>
        <v>0</v>
      </c>
      <c r="UCJ27" s="700">
        <f>-IF(UCJ11=1900,0,Capex!UCJ322)</f>
        <v>0</v>
      </c>
      <c r="UCK27" s="700">
        <f>-IF(UCK11=1900,0,Capex!UCK322)</f>
        <v>0</v>
      </c>
      <c r="UCL27" s="700">
        <f>-IF(UCL11=1900,0,Capex!UCL322)</f>
        <v>0</v>
      </c>
      <c r="UCM27" s="700">
        <f>-IF(UCM11=1900,0,Capex!UCM322)</f>
        <v>0</v>
      </c>
      <c r="UCN27" s="700">
        <f>-IF(UCN11=1900,0,Capex!UCN322)</f>
        <v>0</v>
      </c>
      <c r="UCO27" s="700">
        <f>-IF(UCO11=1900,0,Capex!UCO322)</f>
        <v>0</v>
      </c>
      <c r="UCP27" s="700">
        <f>-IF(UCP11=1900,0,Capex!UCP322)</f>
        <v>0</v>
      </c>
      <c r="UCQ27" s="700">
        <f>-IF(UCQ11=1900,0,Capex!UCQ322)</f>
        <v>0</v>
      </c>
      <c r="UCR27" s="700">
        <f>-IF(UCR11=1900,0,Capex!UCR322)</f>
        <v>0</v>
      </c>
      <c r="UCS27" s="700">
        <f>-IF(UCS11=1900,0,Capex!UCS322)</f>
        <v>0</v>
      </c>
      <c r="UCT27" s="700">
        <f>-IF(UCT11=1900,0,Capex!UCT322)</f>
        <v>0</v>
      </c>
      <c r="UCU27" s="700">
        <f>-IF(UCU11=1900,0,Capex!UCU322)</f>
        <v>0</v>
      </c>
      <c r="UCV27" s="700">
        <f>-IF(UCV11=1900,0,Capex!UCV322)</f>
        <v>0</v>
      </c>
      <c r="UCW27" s="700">
        <f>-IF(UCW11=1900,0,Capex!UCW322)</f>
        <v>0</v>
      </c>
      <c r="UCX27" s="700">
        <f>-IF(UCX11=1900,0,Capex!UCX322)</f>
        <v>0</v>
      </c>
      <c r="UCY27" s="700">
        <f>-IF(UCY11=1900,0,Capex!UCY322)</f>
        <v>0</v>
      </c>
      <c r="UCZ27" s="700">
        <f>-IF(UCZ11=1900,0,Capex!UCZ322)</f>
        <v>0</v>
      </c>
      <c r="UDA27" s="700">
        <f>-IF(UDA11=1900,0,Capex!UDA322)</f>
        <v>0</v>
      </c>
      <c r="UDB27" s="700">
        <f>-IF(UDB11=1900,0,Capex!UDB322)</f>
        <v>0</v>
      </c>
      <c r="UDC27" s="700">
        <f>-IF(UDC11=1900,0,Capex!UDC322)</f>
        <v>0</v>
      </c>
      <c r="UDD27" s="700">
        <f>-IF(UDD11=1900,0,Capex!UDD322)</f>
        <v>0</v>
      </c>
      <c r="UDE27" s="700">
        <f>-IF(UDE11=1900,0,Capex!UDE322)</f>
        <v>0</v>
      </c>
      <c r="UDF27" s="700">
        <f>-IF(UDF11=1900,0,Capex!UDF322)</f>
        <v>0</v>
      </c>
      <c r="UDG27" s="700">
        <f>-IF(UDG11=1900,0,Capex!UDG322)</f>
        <v>0</v>
      </c>
      <c r="UDH27" s="700">
        <f>-IF(UDH11=1900,0,Capex!UDH322)</f>
        <v>0</v>
      </c>
      <c r="UDI27" s="700">
        <f>-IF(UDI11=1900,0,Capex!UDI322)</f>
        <v>0</v>
      </c>
      <c r="UDJ27" s="700">
        <f>-IF(UDJ11=1900,0,Capex!UDJ322)</f>
        <v>0</v>
      </c>
      <c r="UDK27" s="700">
        <f>-IF(UDK11=1900,0,Capex!UDK322)</f>
        <v>0</v>
      </c>
      <c r="UDL27" s="700">
        <f>-IF(UDL11=1900,0,Capex!UDL322)</f>
        <v>0</v>
      </c>
      <c r="UDM27" s="700">
        <f>-IF(UDM11=1900,0,Capex!UDM322)</f>
        <v>0</v>
      </c>
      <c r="UDN27" s="700">
        <f>-IF(UDN11=1900,0,Capex!UDN322)</f>
        <v>0</v>
      </c>
      <c r="UDO27" s="700">
        <f>-IF(UDO11=1900,0,Capex!UDO322)</f>
        <v>0</v>
      </c>
      <c r="UDP27" s="700">
        <f>-IF(UDP11=1900,0,Capex!UDP322)</f>
        <v>0</v>
      </c>
      <c r="UDQ27" s="700">
        <f>-IF(UDQ11=1900,0,Capex!UDQ322)</f>
        <v>0</v>
      </c>
      <c r="UDR27" s="700">
        <f>-IF(UDR11=1900,0,Capex!UDR322)</f>
        <v>0</v>
      </c>
      <c r="UDS27" s="700">
        <f>-IF(UDS11=1900,0,Capex!UDS322)</f>
        <v>0</v>
      </c>
      <c r="UDT27" s="700">
        <f>-IF(UDT11=1900,0,Capex!UDT322)</f>
        <v>0</v>
      </c>
      <c r="UDU27" s="700">
        <f>-IF(UDU11=1900,0,Capex!UDU322)</f>
        <v>0</v>
      </c>
      <c r="UDV27" s="700">
        <f>-IF(UDV11=1900,0,Capex!UDV322)</f>
        <v>0</v>
      </c>
      <c r="UDW27" s="700">
        <f>-IF(UDW11=1900,0,Capex!UDW322)</f>
        <v>0</v>
      </c>
      <c r="UDX27" s="700">
        <f>-IF(UDX11=1900,0,Capex!UDX322)</f>
        <v>0</v>
      </c>
      <c r="UDY27" s="700">
        <f>-IF(UDY11=1900,0,Capex!UDY322)</f>
        <v>0</v>
      </c>
      <c r="UDZ27" s="700">
        <f>-IF(UDZ11=1900,0,Capex!UDZ322)</f>
        <v>0</v>
      </c>
      <c r="UEA27" s="700">
        <f>-IF(UEA11=1900,0,Capex!UEA322)</f>
        <v>0</v>
      </c>
      <c r="UEB27" s="700">
        <f>-IF(UEB11=1900,0,Capex!UEB322)</f>
        <v>0</v>
      </c>
      <c r="UEC27" s="700">
        <f>-IF(UEC11=1900,0,Capex!UEC322)</f>
        <v>0</v>
      </c>
      <c r="UED27" s="700">
        <f>-IF(UED11=1900,0,Capex!UED322)</f>
        <v>0</v>
      </c>
      <c r="UEE27" s="700">
        <f>-IF(UEE11=1900,0,Capex!UEE322)</f>
        <v>0</v>
      </c>
      <c r="UEF27" s="700">
        <f>-IF(UEF11=1900,0,Capex!UEF322)</f>
        <v>0</v>
      </c>
      <c r="UEG27" s="700">
        <f>-IF(UEG11=1900,0,Capex!UEG322)</f>
        <v>0</v>
      </c>
      <c r="UEH27" s="700">
        <f>-IF(UEH11=1900,0,Capex!UEH322)</f>
        <v>0</v>
      </c>
      <c r="UEI27" s="700">
        <f>-IF(UEI11=1900,0,Capex!UEI322)</f>
        <v>0</v>
      </c>
      <c r="UEJ27" s="700">
        <f>-IF(UEJ11=1900,0,Capex!UEJ322)</f>
        <v>0</v>
      </c>
      <c r="UEK27" s="700">
        <f>-IF(UEK11=1900,0,Capex!UEK322)</f>
        <v>0</v>
      </c>
      <c r="UEL27" s="700">
        <f>-IF(UEL11=1900,0,Capex!UEL322)</f>
        <v>0</v>
      </c>
      <c r="UEM27" s="700">
        <f>-IF(UEM11=1900,0,Capex!UEM322)</f>
        <v>0</v>
      </c>
      <c r="UEN27" s="700">
        <f>-IF(UEN11=1900,0,Capex!UEN322)</f>
        <v>0</v>
      </c>
      <c r="UEO27" s="700">
        <f>-IF(UEO11=1900,0,Capex!UEO322)</f>
        <v>0</v>
      </c>
      <c r="UEP27" s="700">
        <f>-IF(UEP11=1900,0,Capex!UEP322)</f>
        <v>0</v>
      </c>
      <c r="UEQ27" s="700">
        <f>-IF(UEQ11=1900,0,Capex!UEQ322)</f>
        <v>0</v>
      </c>
      <c r="UER27" s="700">
        <f>-IF(UER11=1900,0,Capex!UER322)</f>
        <v>0</v>
      </c>
      <c r="UES27" s="700">
        <f>-IF(UES11=1900,0,Capex!UES322)</f>
        <v>0</v>
      </c>
      <c r="UET27" s="700">
        <f>-IF(UET11=1900,0,Capex!UET322)</f>
        <v>0</v>
      </c>
      <c r="UEU27" s="700">
        <f>-IF(UEU11=1900,0,Capex!UEU322)</f>
        <v>0</v>
      </c>
      <c r="UEV27" s="700">
        <f>-IF(UEV11=1900,0,Capex!UEV322)</f>
        <v>0</v>
      </c>
      <c r="UEW27" s="700">
        <f>-IF(UEW11=1900,0,Capex!UEW322)</f>
        <v>0</v>
      </c>
      <c r="UEX27" s="700">
        <f>-IF(UEX11=1900,0,Capex!UEX322)</f>
        <v>0</v>
      </c>
      <c r="UEY27" s="700">
        <f>-IF(UEY11=1900,0,Capex!UEY322)</f>
        <v>0</v>
      </c>
      <c r="UEZ27" s="700">
        <f>-IF(UEZ11=1900,0,Capex!UEZ322)</f>
        <v>0</v>
      </c>
      <c r="UFA27" s="700">
        <f>-IF(UFA11=1900,0,Capex!UFA322)</f>
        <v>0</v>
      </c>
      <c r="UFB27" s="700">
        <f>-IF(UFB11=1900,0,Capex!UFB322)</f>
        <v>0</v>
      </c>
      <c r="UFC27" s="700">
        <f>-IF(UFC11=1900,0,Capex!UFC322)</f>
        <v>0</v>
      </c>
      <c r="UFD27" s="700">
        <f>-IF(UFD11=1900,0,Capex!UFD322)</f>
        <v>0</v>
      </c>
      <c r="UFE27" s="700">
        <f>-IF(UFE11=1900,0,Capex!UFE322)</f>
        <v>0</v>
      </c>
      <c r="UFF27" s="700">
        <f>-IF(UFF11=1900,0,Capex!UFF322)</f>
        <v>0</v>
      </c>
      <c r="UFG27" s="700">
        <f>-IF(UFG11=1900,0,Capex!UFG322)</f>
        <v>0</v>
      </c>
      <c r="UFH27" s="700">
        <f>-IF(UFH11=1900,0,Capex!UFH322)</f>
        <v>0</v>
      </c>
      <c r="UFI27" s="700">
        <f>-IF(UFI11=1900,0,Capex!UFI322)</f>
        <v>0</v>
      </c>
      <c r="UFJ27" s="700">
        <f>-IF(UFJ11=1900,0,Capex!UFJ322)</f>
        <v>0</v>
      </c>
      <c r="UFK27" s="700">
        <f>-IF(UFK11=1900,0,Capex!UFK322)</f>
        <v>0</v>
      </c>
      <c r="UFL27" s="700">
        <f>-IF(UFL11=1900,0,Capex!UFL322)</f>
        <v>0</v>
      </c>
      <c r="UFM27" s="700">
        <f>-IF(UFM11=1900,0,Capex!UFM322)</f>
        <v>0</v>
      </c>
      <c r="UFN27" s="700">
        <f>-IF(UFN11=1900,0,Capex!UFN322)</f>
        <v>0</v>
      </c>
      <c r="UFO27" s="700">
        <f>-IF(UFO11=1900,0,Capex!UFO322)</f>
        <v>0</v>
      </c>
      <c r="UFP27" s="700">
        <f>-IF(UFP11=1900,0,Capex!UFP322)</f>
        <v>0</v>
      </c>
      <c r="UFQ27" s="700">
        <f>-IF(UFQ11=1900,0,Capex!UFQ322)</f>
        <v>0</v>
      </c>
      <c r="UFR27" s="700">
        <f>-IF(UFR11=1900,0,Capex!UFR322)</f>
        <v>0</v>
      </c>
      <c r="UFS27" s="700">
        <f>-IF(UFS11=1900,0,Capex!UFS322)</f>
        <v>0</v>
      </c>
      <c r="UFT27" s="700">
        <f>-IF(UFT11=1900,0,Capex!UFT322)</f>
        <v>0</v>
      </c>
      <c r="UFU27" s="700">
        <f>-IF(UFU11=1900,0,Capex!UFU322)</f>
        <v>0</v>
      </c>
      <c r="UFV27" s="700">
        <f>-IF(UFV11=1900,0,Capex!UFV322)</f>
        <v>0</v>
      </c>
      <c r="UFW27" s="700">
        <f>-IF(UFW11=1900,0,Capex!UFW322)</f>
        <v>0</v>
      </c>
      <c r="UFX27" s="700">
        <f>-IF(UFX11=1900,0,Capex!UFX322)</f>
        <v>0</v>
      </c>
      <c r="UFY27" s="700">
        <f>-IF(UFY11=1900,0,Capex!UFY322)</f>
        <v>0</v>
      </c>
      <c r="UFZ27" s="700">
        <f>-IF(UFZ11=1900,0,Capex!UFZ322)</f>
        <v>0</v>
      </c>
      <c r="UGA27" s="700">
        <f>-IF(UGA11=1900,0,Capex!UGA322)</f>
        <v>0</v>
      </c>
      <c r="UGB27" s="700">
        <f>-IF(UGB11=1900,0,Capex!UGB322)</f>
        <v>0</v>
      </c>
      <c r="UGC27" s="700">
        <f>-IF(UGC11=1900,0,Capex!UGC322)</f>
        <v>0</v>
      </c>
      <c r="UGD27" s="700">
        <f>-IF(UGD11=1900,0,Capex!UGD322)</f>
        <v>0</v>
      </c>
      <c r="UGE27" s="700">
        <f>-IF(UGE11=1900,0,Capex!UGE322)</f>
        <v>0</v>
      </c>
      <c r="UGF27" s="700">
        <f>-IF(UGF11=1900,0,Capex!UGF322)</f>
        <v>0</v>
      </c>
      <c r="UGG27" s="700">
        <f>-IF(UGG11=1900,0,Capex!UGG322)</f>
        <v>0</v>
      </c>
      <c r="UGH27" s="700">
        <f>-IF(UGH11=1900,0,Capex!UGH322)</f>
        <v>0</v>
      </c>
      <c r="UGI27" s="700">
        <f>-IF(UGI11=1900,0,Capex!UGI322)</f>
        <v>0</v>
      </c>
      <c r="UGJ27" s="700">
        <f>-IF(UGJ11=1900,0,Capex!UGJ322)</f>
        <v>0</v>
      </c>
      <c r="UGK27" s="700">
        <f>-IF(UGK11=1900,0,Capex!UGK322)</f>
        <v>0</v>
      </c>
      <c r="UGL27" s="700">
        <f>-IF(UGL11=1900,0,Capex!UGL322)</f>
        <v>0</v>
      </c>
      <c r="UGM27" s="700">
        <f>-IF(UGM11=1900,0,Capex!UGM322)</f>
        <v>0</v>
      </c>
      <c r="UGN27" s="700">
        <f>-IF(UGN11=1900,0,Capex!UGN322)</f>
        <v>0</v>
      </c>
      <c r="UGO27" s="700">
        <f>-IF(UGO11=1900,0,Capex!UGO322)</f>
        <v>0</v>
      </c>
      <c r="UGP27" s="700">
        <f>-IF(UGP11=1900,0,Capex!UGP322)</f>
        <v>0</v>
      </c>
      <c r="UGQ27" s="700">
        <f>-IF(UGQ11=1900,0,Capex!UGQ322)</f>
        <v>0</v>
      </c>
      <c r="UGR27" s="700">
        <f>-IF(UGR11=1900,0,Capex!UGR322)</f>
        <v>0</v>
      </c>
      <c r="UGS27" s="700">
        <f>-IF(UGS11=1900,0,Capex!UGS322)</f>
        <v>0</v>
      </c>
      <c r="UGT27" s="700">
        <f>-IF(UGT11=1900,0,Capex!UGT322)</f>
        <v>0</v>
      </c>
      <c r="UGU27" s="700">
        <f>-IF(UGU11=1900,0,Capex!UGU322)</f>
        <v>0</v>
      </c>
      <c r="UGV27" s="700">
        <f>-IF(UGV11=1900,0,Capex!UGV322)</f>
        <v>0</v>
      </c>
      <c r="UGW27" s="700">
        <f>-IF(UGW11=1900,0,Capex!UGW322)</f>
        <v>0</v>
      </c>
      <c r="UGX27" s="700">
        <f>-IF(UGX11=1900,0,Capex!UGX322)</f>
        <v>0</v>
      </c>
      <c r="UGY27" s="700">
        <f>-IF(UGY11=1900,0,Capex!UGY322)</f>
        <v>0</v>
      </c>
      <c r="UGZ27" s="700">
        <f>-IF(UGZ11=1900,0,Capex!UGZ322)</f>
        <v>0</v>
      </c>
      <c r="UHA27" s="700">
        <f>-IF(UHA11=1900,0,Capex!UHA322)</f>
        <v>0</v>
      </c>
      <c r="UHB27" s="700">
        <f>-IF(UHB11=1900,0,Capex!UHB322)</f>
        <v>0</v>
      </c>
      <c r="UHC27" s="700">
        <f>-IF(UHC11=1900,0,Capex!UHC322)</f>
        <v>0</v>
      </c>
      <c r="UHD27" s="700">
        <f>-IF(UHD11=1900,0,Capex!UHD322)</f>
        <v>0</v>
      </c>
      <c r="UHE27" s="700">
        <f>-IF(UHE11=1900,0,Capex!UHE322)</f>
        <v>0</v>
      </c>
      <c r="UHF27" s="700">
        <f>-IF(UHF11=1900,0,Capex!UHF322)</f>
        <v>0</v>
      </c>
      <c r="UHG27" s="700">
        <f>-IF(UHG11=1900,0,Capex!UHG322)</f>
        <v>0</v>
      </c>
      <c r="UHH27" s="700">
        <f>-IF(UHH11=1900,0,Capex!UHH322)</f>
        <v>0</v>
      </c>
      <c r="UHI27" s="700">
        <f>-IF(UHI11=1900,0,Capex!UHI322)</f>
        <v>0</v>
      </c>
      <c r="UHJ27" s="700">
        <f>-IF(UHJ11=1900,0,Capex!UHJ322)</f>
        <v>0</v>
      </c>
      <c r="UHK27" s="700">
        <f>-IF(UHK11=1900,0,Capex!UHK322)</f>
        <v>0</v>
      </c>
      <c r="UHL27" s="700">
        <f>-IF(UHL11=1900,0,Capex!UHL322)</f>
        <v>0</v>
      </c>
      <c r="UHM27" s="700">
        <f>-IF(UHM11=1900,0,Capex!UHM322)</f>
        <v>0</v>
      </c>
      <c r="UHN27" s="700">
        <f>-IF(UHN11=1900,0,Capex!UHN322)</f>
        <v>0</v>
      </c>
      <c r="UHO27" s="700">
        <f>-IF(UHO11=1900,0,Capex!UHO322)</f>
        <v>0</v>
      </c>
      <c r="UHP27" s="700">
        <f>-IF(UHP11=1900,0,Capex!UHP322)</f>
        <v>0</v>
      </c>
      <c r="UHQ27" s="700">
        <f>-IF(UHQ11=1900,0,Capex!UHQ322)</f>
        <v>0</v>
      </c>
      <c r="UHR27" s="700">
        <f>-IF(UHR11=1900,0,Capex!UHR322)</f>
        <v>0</v>
      </c>
      <c r="UHS27" s="700">
        <f>-IF(UHS11=1900,0,Capex!UHS322)</f>
        <v>0</v>
      </c>
      <c r="UHT27" s="700">
        <f>-IF(UHT11=1900,0,Capex!UHT322)</f>
        <v>0</v>
      </c>
      <c r="UHU27" s="700">
        <f>-IF(UHU11=1900,0,Capex!UHU322)</f>
        <v>0</v>
      </c>
      <c r="UHV27" s="700">
        <f>-IF(UHV11=1900,0,Capex!UHV322)</f>
        <v>0</v>
      </c>
      <c r="UHW27" s="700">
        <f>-IF(UHW11=1900,0,Capex!UHW322)</f>
        <v>0</v>
      </c>
      <c r="UHX27" s="700">
        <f>-IF(UHX11=1900,0,Capex!UHX322)</f>
        <v>0</v>
      </c>
      <c r="UHY27" s="700">
        <f>-IF(UHY11=1900,0,Capex!UHY322)</f>
        <v>0</v>
      </c>
      <c r="UHZ27" s="700">
        <f>-IF(UHZ11=1900,0,Capex!UHZ322)</f>
        <v>0</v>
      </c>
      <c r="UIA27" s="700">
        <f>-IF(UIA11=1900,0,Capex!UIA322)</f>
        <v>0</v>
      </c>
      <c r="UIB27" s="700">
        <f>-IF(UIB11=1900,0,Capex!UIB322)</f>
        <v>0</v>
      </c>
      <c r="UIC27" s="700">
        <f>-IF(UIC11=1900,0,Capex!UIC322)</f>
        <v>0</v>
      </c>
      <c r="UID27" s="700">
        <f>-IF(UID11=1900,0,Capex!UID322)</f>
        <v>0</v>
      </c>
      <c r="UIE27" s="700">
        <f>-IF(UIE11=1900,0,Capex!UIE322)</f>
        <v>0</v>
      </c>
      <c r="UIF27" s="700">
        <f>-IF(UIF11=1900,0,Capex!UIF322)</f>
        <v>0</v>
      </c>
      <c r="UIG27" s="700">
        <f>-IF(UIG11=1900,0,Capex!UIG322)</f>
        <v>0</v>
      </c>
      <c r="UIH27" s="700">
        <f>-IF(UIH11=1900,0,Capex!UIH322)</f>
        <v>0</v>
      </c>
      <c r="UII27" s="700">
        <f>-IF(UII11=1900,0,Capex!UII322)</f>
        <v>0</v>
      </c>
      <c r="UIJ27" s="700">
        <f>-IF(UIJ11=1900,0,Capex!UIJ322)</f>
        <v>0</v>
      </c>
      <c r="UIK27" s="700">
        <f>-IF(UIK11=1900,0,Capex!UIK322)</f>
        <v>0</v>
      </c>
      <c r="UIL27" s="700">
        <f>-IF(UIL11=1900,0,Capex!UIL322)</f>
        <v>0</v>
      </c>
      <c r="UIM27" s="700">
        <f>-IF(UIM11=1900,0,Capex!UIM322)</f>
        <v>0</v>
      </c>
      <c r="UIN27" s="700">
        <f>-IF(UIN11=1900,0,Capex!UIN322)</f>
        <v>0</v>
      </c>
      <c r="UIO27" s="700">
        <f>-IF(UIO11=1900,0,Capex!UIO322)</f>
        <v>0</v>
      </c>
      <c r="UIP27" s="700">
        <f>-IF(UIP11=1900,0,Capex!UIP322)</f>
        <v>0</v>
      </c>
      <c r="UIQ27" s="700">
        <f>-IF(UIQ11=1900,0,Capex!UIQ322)</f>
        <v>0</v>
      </c>
      <c r="UIR27" s="700">
        <f>-IF(UIR11=1900,0,Capex!UIR322)</f>
        <v>0</v>
      </c>
      <c r="UIS27" s="700">
        <f>-IF(UIS11=1900,0,Capex!UIS322)</f>
        <v>0</v>
      </c>
      <c r="UIT27" s="700">
        <f>-IF(UIT11=1900,0,Capex!UIT322)</f>
        <v>0</v>
      </c>
      <c r="UIU27" s="700">
        <f>-IF(UIU11=1900,0,Capex!UIU322)</f>
        <v>0</v>
      </c>
      <c r="UIV27" s="700">
        <f>-IF(UIV11=1900,0,Capex!UIV322)</f>
        <v>0</v>
      </c>
      <c r="UIW27" s="700">
        <f>-IF(UIW11=1900,0,Capex!UIW322)</f>
        <v>0</v>
      </c>
      <c r="UIX27" s="700">
        <f>-IF(UIX11=1900,0,Capex!UIX322)</f>
        <v>0</v>
      </c>
      <c r="UIY27" s="700">
        <f>-IF(UIY11=1900,0,Capex!UIY322)</f>
        <v>0</v>
      </c>
      <c r="UIZ27" s="700">
        <f>-IF(UIZ11=1900,0,Capex!UIZ322)</f>
        <v>0</v>
      </c>
      <c r="UJA27" s="700">
        <f>-IF(UJA11=1900,0,Capex!UJA322)</f>
        <v>0</v>
      </c>
      <c r="UJB27" s="700">
        <f>-IF(UJB11=1900,0,Capex!UJB322)</f>
        <v>0</v>
      </c>
      <c r="UJC27" s="700">
        <f>-IF(UJC11=1900,0,Capex!UJC322)</f>
        <v>0</v>
      </c>
      <c r="UJD27" s="700">
        <f>-IF(UJD11=1900,0,Capex!UJD322)</f>
        <v>0</v>
      </c>
      <c r="UJE27" s="700">
        <f>-IF(UJE11=1900,0,Capex!UJE322)</f>
        <v>0</v>
      </c>
      <c r="UJF27" s="700">
        <f>-IF(UJF11=1900,0,Capex!UJF322)</f>
        <v>0</v>
      </c>
      <c r="UJG27" s="700">
        <f>-IF(UJG11=1900,0,Capex!UJG322)</f>
        <v>0</v>
      </c>
      <c r="UJH27" s="700">
        <f>-IF(UJH11=1900,0,Capex!UJH322)</f>
        <v>0</v>
      </c>
      <c r="UJI27" s="700">
        <f>-IF(UJI11=1900,0,Capex!UJI322)</f>
        <v>0</v>
      </c>
      <c r="UJJ27" s="700">
        <f>-IF(UJJ11=1900,0,Capex!UJJ322)</f>
        <v>0</v>
      </c>
      <c r="UJK27" s="700">
        <f>-IF(UJK11=1900,0,Capex!UJK322)</f>
        <v>0</v>
      </c>
      <c r="UJL27" s="700">
        <f>-IF(UJL11=1900,0,Capex!UJL322)</f>
        <v>0</v>
      </c>
      <c r="UJM27" s="700">
        <f>-IF(UJM11=1900,0,Capex!UJM322)</f>
        <v>0</v>
      </c>
      <c r="UJN27" s="700">
        <f>-IF(UJN11=1900,0,Capex!UJN322)</f>
        <v>0</v>
      </c>
      <c r="UJO27" s="700">
        <f>-IF(UJO11=1900,0,Capex!UJO322)</f>
        <v>0</v>
      </c>
      <c r="UJP27" s="700">
        <f>-IF(UJP11=1900,0,Capex!UJP322)</f>
        <v>0</v>
      </c>
      <c r="UJQ27" s="700">
        <f>-IF(UJQ11=1900,0,Capex!UJQ322)</f>
        <v>0</v>
      </c>
      <c r="UJR27" s="700">
        <f>-IF(UJR11=1900,0,Capex!UJR322)</f>
        <v>0</v>
      </c>
      <c r="UJS27" s="700">
        <f>-IF(UJS11=1900,0,Capex!UJS322)</f>
        <v>0</v>
      </c>
      <c r="UJT27" s="700">
        <f>-IF(UJT11=1900,0,Capex!UJT322)</f>
        <v>0</v>
      </c>
      <c r="UJU27" s="700">
        <f>-IF(UJU11=1900,0,Capex!UJU322)</f>
        <v>0</v>
      </c>
      <c r="UJV27" s="700">
        <f>-IF(UJV11=1900,0,Capex!UJV322)</f>
        <v>0</v>
      </c>
      <c r="UJW27" s="700">
        <f>-IF(UJW11=1900,0,Capex!UJW322)</f>
        <v>0</v>
      </c>
      <c r="UJX27" s="700">
        <f>-IF(UJX11=1900,0,Capex!UJX322)</f>
        <v>0</v>
      </c>
      <c r="UJY27" s="700">
        <f>-IF(UJY11=1900,0,Capex!UJY322)</f>
        <v>0</v>
      </c>
      <c r="UJZ27" s="700">
        <f>-IF(UJZ11=1900,0,Capex!UJZ322)</f>
        <v>0</v>
      </c>
      <c r="UKA27" s="700">
        <f>-IF(UKA11=1900,0,Capex!UKA322)</f>
        <v>0</v>
      </c>
      <c r="UKB27" s="700">
        <f>-IF(UKB11=1900,0,Capex!UKB322)</f>
        <v>0</v>
      </c>
      <c r="UKC27" s="700">
        <f>-IF(UKC11=1900,0,Capex!UKC322)</f>
        <v>0</v>
      </c>
      <c r="UKD27" s="700">
        <f>-IF(UKD11=1900,0,Capex!UKD322)</f>
        <v>0</v>
      </c>
      <c r="UKE27" s="700">
        <f>-IF(UKE11=1900,0,Capex!UKE322)</f>
        <v>0</v>
      </c>
      <c r="UKF27" s="700">
        <f>-IF(UKF11=1900,0,Capex!UKF322)</f>
        <v>0</v>
      </c>
      <c r="UKG27" s="700">
        <f>-IF(UKG11=1900,0,Capex!UKG322)</f>
        <v>0</v>
      </c>
      <c r="UKH27" s="700">
        <f>-IF(UKH11=1900,0,Capex!UKH322)</f>
        <v>0</v>
      </c>
      <c r="UKI27" s="700">
        <f>-IF(UKI11=1900,0,Capex!UKI322)</f>
        <v>0</v>
      </c>
      <c r="UKJ27" s="700">
        <f>-IF(UKJ11=1900,0,Capex!UKJ322)</f>
        <v>0</v>
      </c>
      <c r="UKK27" s="700">
        <f>-IF(UKK11=1900,0,Capex!UKK322)</f>
        <v>0</v>
      </c>
      <c r="UKL27" s="700">
        <f>-IF(UKL11=1900,0,Capex!UKL322)</f>
        <v>0</v>
      </c>
      <c r="UKM27" s="700">
        <f>-IF(UKM11=1900,0,Capex!UKM322)</f>
        <v>0</v>
      </c>
      <c r="UKN27" s="700">
        <f>-IF(UKN11=1900,0,Capex!UKN322)</f>
        <v>0</v>
      </c>
      <c r="UKO27" s="700">
        <f>-IF(UKO11=1900,0,Capex!UKO322)</f>
        <v>0</v>
      </c>
      <c r="UKP27" s="700">
        <f>-IF(UKP11=1900,0,Capex!UKP322)</f>
        <v>0</v>
      </c>
      <c r="UKQ27" s="700">
        <f>-IF(UKQ11=1900,0,Capex!UKQ322)</f>
        <v>0</v>
      </c>
      <c r="UKR27" s="700">
        <f>-IF(UKR11=1900,0,Capex!UKR322)</f>
        <v>0</v>
      </c>
      <c r="UKS27" s="700">
        <f>-IF(UKS11=1900,0,Capex!UKS322)</f>
        <v>0</v>
      </c>
      <c r="UKT27" s="700">
        <f>-IF(UKT11=1900,0,Capex!UKT322)</f>
        <v>0</v>
      </c>
      <c r="UKU27" s="700">
        <f>-IF(UKU11=1900,0,Capex!UKU322)</f>
        <v>0</v>
      </c>
      <c r="UKV27" s="700">
        <f>-IF(UKV11=1900,0,Capex!UKV322)</f>
        <v>0</v>
      </c>
      <c r="UKW27" s="700">
        <f>-IF(UKW11=1900,0,Capex!UKW322)</f>
        <v>0</v>
      </c>
      <c r="UKX27" s="700">
        <f>-IF(UKX11=1900,0,Capex!UKX322)</f>
        <v>0</v>
      </c>
      <c r="UKY27" s="700">
        <f>-IF(UKY11=1900,0,Capex!UKY322)</f>
        <v>0</v>
      </c>
      <c r="UKZ27" s="700">
        <f>-IF(UKZ11=1900,0,Capex!UKZ322)</f>
        <v>0</v>
      </c>
      <c r="ULA27" s="700">
        <f>-IF(ULA11=1900,0,Capex!ULA322)</f>
        <v>0</v>
      </c>
      <c r="ULB27" s="700">
        <f>-IF(ULB11=1900,0,Capex!ULB322)</f>
        <v>0</v>
      </c>
      <c r="ULC27" s="700">
        <f>-IF(ULC11=1900,0,Capex!ULC322)</f>
        <v>0</v>
      </c>
      <c r="ULD27" s="700">
        <f>-IF(ULD11=1900,0,Capex!ULD322)</f>
        <v>0</v>
      </c>
      <c r="ULE27" s="700">
        <f>-IF(ULE11=1900,0,Capex!ULE322)</f>
        <v>0</v>
      </c>
      <c r="ULF27" s="700">
        <f>-IF(ULF11=1900,0,Capex!ULF322)</f>
        <v>0</v>
      </c>
      <c r="ULG27" s="700">
        <f>-IF(ULG11=1900,0,Capex!ULG322)</f>
        <v>0</v>
      </c>
      <c r="ULH27" s="700">
        <f>-IF(ULH11=1900,0,Capex!ULH322)</f>
        <v>0</v>
      </c>
      <c r="ULI27" s="700">
        <f>-IF(ULI11=1900,0,Capex!ULI322)</f>
        <v>0</v>
      </c>
      <c r="ULJ27" s="700">
        <f>-IF(ULJ11=1900,0,Capex!ULJ322)</f>
        <v>0</v>
      </c>
      <c r="ULK27" s="700">
        <f>-IF(ULK11=1900,0,Capex!ULK322)</f>
        <v>0</v>
      </c>
      <c r="ULL27" s="700">
        <f>-IF(ULL11=1900,0,Capex!ULL322)</f>
        <v>0</v>
      </c>
      <c r="ULM27" s="700">
        <f>-IF(ULM11=1900,0,Capex!ULM322)</f>
        <v>0</v>
      </c>
      <c r="ULN27" s="700">
        <f>-IF(ULN11=1900,0,Capex!ULN322)</f>
        <v>0</v>
      </c>
      <c r="ULO27" s="700">
        <f>-IF(ULO11=1900,0,Capex!ULO322)</f>
        <v>0</v>
      </c>
      <c r="ULP27" s="700">
        <f>-IF(ULP11=1900,0,Capex!ULP322)</f>
        <v>0</v>
      </c>
      <c r="ULQ27" s="700">
        <f>-IF(ULQ11=1900,0,Capex!ULQ322)</f>
        <v>0</v>
      </c>
      <c r="ULR27" s="700">
        <f>-IF(ULR11=1900,0,Capex!ULR322)</f>
        <v>0</v>
      </c>
      <c r="ULS27" s="700">
        <f>-IF(ULS11=1900,0,Capex!ULS322)</f>
        <v>0</v>
      </c>
      <c r="ULT27" s="700">
        <f>-IF(ULT11=1900,0,Capex!ULT322)</f>
        <v>0</v>
      </c>
      <c r="ULU27" s="700">
        <f>-IF(ULU11=1900,0,Capex!ULU322)</f>
        <v>0</v>
      </c>
      <c r="ULV27" s="700">
        <f>-IF(ULV11=1900,0,Capex!ULV322)</f>
        <v>0</v>
      </c>
      <c r="ULW27" s="700">
        <f>-IF(ULW11=1900,0,Capex!ULW322)</f>
        <v>0</v>
      </c>
      <c r="ULX27" s="700">
        <f>-IF(ULX11=1900,0,Capex!ULX322)</f>
        <v>0</v>
      </c>
      <c r="ULY27" s="700">
        <f>-IF(ULY11=1900,0,Capex!ULY322)</f>
        <v>0</v>
      </c>
      <c r="ULZ27" s="700">
        <f>-IF(ULZ11=1900,0,Capex!ULZ322)</f>
        <v>0</v>
      </c>
      <c r="UMA27" s="700">
        <f>-IF(UMA11=1900,0,Capex!UMA322)</f>
        <v>0</v>
      </c>
      <c r="UMB27" s="700">
        <f>-IF(UMB11=1900,0,Capex!UMB322)</f>
        <v>0</v>
      </c>
      <c r="UMC27" s="700">
        <f>-IF(UMC11=1900,0,Capex!UMC322)</f>
        <v>0</v>
      </c>
      <c r="UMD27" s="700">
        <f>-IF(UMD11=1900,0,Capex!UMD322)</f>
        <v>0</v>
      </c>
      <c r="UME27" s="700">
        <f>-IF(UME11=1900,0,Capex!UME322)</f>
        <v>0</v>
      </c>
      <c r="UMF27" s="700">
        <f>-IF(UMF11=1900,0,Capex!UMF322)</f>
        <v>0</v>
      </c>
      <c r="UMG27" s="700">
        <f>-IF(UMG11=1900,0,Capex!UMG322)</f>
        <v>0</v>
      </c>
      <c r="UMH27" s="700">
        <f>-IF(UMH11=1900,0,Capex!UMH322)</f>
        <v>0</v>
      </c>
      <c r="UMI27" s="700">
        <f>-IF(UMI11=1900,0,Capex!UMI322)</f>
        <v>0</v>
      </c>
      <c r="UMJ27" s="700">
        <f>-IF(UMJ11=1900,0,Capex!UMJ322)</f>
        <v>0</v>
      </c>
      <c r="UMK27" s="700">
        <f>-IF(UMK11=1900,0,Capex!UMK322)</f>
        <v>0</v>
      </c>
      <c r="UML27" s="700">
        <f>-IF(UML11=1900,0,Capex!UML322)</f>
        <v>0</v>
      </c>
      <c r="UMM27" s="700">
        <f>-IF(UMM11=1900,0,Capex!UMM322)</f>
        <v>0</v>
      </c>
      <c r="UMN27" s="700">
        <f>-IF(UMN11=1900,0,Capex!UMN322)</f>
        <v>0</v>
      </c>
      <c r="UMO27" s="700">
        <f>-IF(UMO11=1900,0,Capex!UMO322)</f>
        <v>0</v>
      </c>
      <c r="UMP27" s="700">
        <f>-IF(UMP11=1900,0,Capex!UMP322)</f>
        <v>0</v>
      </c>
      <c r="UMQ27" s="700">
        <f>-IF(UMQ11=1900,0,Capex!UMQ322)</f>
        <v>0</v>
      </c>
      <c r="UMR27" s="700">
        <f>-IF(UMR11=1900,0,Capex!UMR322)</f>
        <v>0</v>
      </c>
      <c r="UMS27" s="700">
        <f>-IF(UMS11=1900,0,Capex!UMS322)</f>
        <v>0</v>
      </c>
      <c r="UMT27" s="700">
        <f>-IF(UMT11=1900,0,Capex!UMT322)</f>
        <v>0</v>
      </c>
      <c r="UMU27" s="700">
        <f>-IF(UMU11=1900,0,Capex!UMU322)</f>
        <v>0</v>
      </c>
      <c r="UMV27" s="700">
        <f>-IF(UMV11=1900,0,Capex!UMV322)</f>
        <v>0</v>
      </c>
      <c r="UMW27" s="700">
        <f>-IF(UMW11=1900,0,Capex!UMW322)</f>
        <v>0</v>
      </c>
      <c r="UMX27" s="700">
        <f>-IF(UMX11=1900,0,Capex!UMX322)</f>
        <v>0</v>
      </c>
      <c r="UMY27" s="700">
        <f>-IF(UMY11=1900,0,Capex!UMY322)</f>
        <v>0</v>
      </c>
      <c r="UMZ27" s="700">
        <f>-IF(UMZ11=1900,0,Capex!UMZ322)</f>
        <v>0</v>
      </c>
      <c r="UNA27" s="700">
        <f>-IF(UNA11=1900,0,Capex!UNA322)</f>
        <v>0</v>
      </c>
      <c r="UNB27" s="700">
        <f>-IF(UNB11=1900,0,Capex!UNB322)</f>
        <v>0</v>
      </c>
      <c r="UNC27" s="700">
        <f>-IF(UNC11=1900,0,Capex!UNC322)</f>
        <v>0</v>
      </c>
      <c r="UND27" s="700">
        <f>-IF(UND11=1900,0,Capex!UND322)</f>
        <v>0</v>
      </c>
      <c r="UNE27" s="700">
        <f>-IF(UNE11=1900,0,Capex!UNE322)</f>
        <v>0</v>
      </c>
      <c r="UNF27" s="700">
        <f>-IF(UNF11=1900,0,Capex!UNF322)</f>
        <v>0</v>
      </c>
      <c r="UNG27" s="700">
        <f>-IF(UNG11=1900,0,Capex!UNG322)</f>
        <v>0</v>
      </c>
      <c r="UNH27" s="700">
        <f>-IF(UNH11=1900,0,Capex!UNH322)</f>
        <v>0</v>
      </c>
      <c r="UNI27" s="700">
        <f>-IF(UNI11=1900,0,Capex!UNI322)</f>
        <v>0</v>
      </c>
      <c r="UNJ27" s="700">
        <f>-IF(UNJ11=1900,0,Capex!UNJ322)</f>
        <v>0</v>
      </c>
      <c r="UNK27" s="700">
        <f>-IF(UNK11=1900,0,Capex!UNK322)</f>
        <v>0</v>
      </c>
      <c r="UNL27" s="700">
        <f>-IF(UNL11=1900,0,Capex!UNL322)</f>
        <v>0</v>
      </c>
      <c r="UNM27" s="700">
        <f>-IF(UNM11=1900,0,Capex!UNM322)</f>
        <v>0</v>
      </c>
      <c r="UNN27" s="700">
        <f>-IF(UNN11=1900,0,Capex!UNN322)</f>
        <v>0</v>
      </c>
      <c r="UNO27" s="700">
        <f>-IF(UNO11=1900,0,Capex!UNO322)</f>
        <v>0</v>
      </c>
      <c r="UNP27" s="700">
        <f>-IF(UNP11=1900,0,Capex!UNP322)</f>
        <v>0</v>
      </c>
      <c r="UNQ27" s="700">
        <f>-IF(UNQ11=1900,0,Capex!UNQ322)</f>
        <v>0</v>
      </c>
      <c r="UNR27" s="700">
        <f>-IF(UNR11=1900,0,Capex!UNR322)</f>
        <v>0</v>
      </c>
      <c r="UNS27" s="700">
        <f>-IF(UNS11=1900,0,Capex!UNS322)</f>
        <v>0</v>
      </c>
      <c r="UNT27" s="700">
        <f>-IF(UNT11=1900,0,Capex!UNT322)</f>
        <v>0</v>
      </c>
      <c r="UNU27" s="700">
        <f>-IF(UNU11=1900,0,Capex!UNU322)</f>
        <v>0</v>
      </c>
      <c r="UNV27" s="700">
        <f>-IF(UNV11=1900,0,Capex!UNV322)</f>
        <v>0</v>
      </c>
      <c r="UNW27" s="700">
        <f>-IF(UNW11=1900,0,Capex!UNW322)</f>
        <v>0</v>
      </c>
      <c r="UNX27" s="700">
        <f>-IF(UNX11=1900,0,Capex!UNX322)</f>
        <v>0</v>
      </c>
      <c r="UNY27" s="700">
        <f>-IF(UNY11=1900,0,Capex!UNY322)</f>
        <v>0</v>
      </c>
      <c r="UNZ27" s="700">
        <f>-IF(UNZ11=1900,0,Capex!UNZ322)</f>
        <v>0</v>
      </c>
      <c r="UOA27" s="700">
        <f>-IF(UOA11=1900,0,Capex!UOA322)</f>
        <v>0</v>
      </c>
      <c r="UOB27" s="700">
        <f>-IF(UOB11=1900,0,Capex!UOB322)</f>
        <v>0</v>
      </c>
      <c r="UOC27" s="700">
        <f>-IF(UOC11=1900,0,Capex!UOC322)</f>
        <v>0</v>
      </c>
      <c r="UOD27" s="700">
        <f>-IF(UOD11=1900,0,Capex!UOD322)</f>
        <v>0</v>
      </c>
      <c r="UOE27" s="700">
        <f>-IF(UOE11=1900,0,Capex!UOE322)</f>
        <v>0</v>
      </c>
      <c r="UOF27" s="700">
        <f>-IF(UOF11=1900,0,Capex!UOF322)</f>
        <v>0</v>
      </c>
      <c r="UOG27" s="700">
        <f>-IF(UOG11=1900,0,Capex!UOG322)</f>
        <v>0</v>
      </c>
      <c r="UOH27" s="700">
        <f>-IF(UOH11=1900,0,Capex!UOH322)</f>
        <v>0</v>
      </c>
      <c r="UOI27" s="700">
        <f>-IF(UOI11=1900,0,Capex!UOI322)</f>
        <v>0</v>
      </c>
      <c r="UOJ27" s="700">
        <f>-IF(UOJ11=1900,0,Capex!UOJ322)</f>
        <v>0</v>
      </c>
      <c r="UOK27" s="700">
        <f>-IF(UOK11=1900,0,Capex!UOK322)</f>
        <v>0</v>
      </c>
      <c r="UOL27" s="700">
        <f>-IF(UOL11=1900,0,Capex!UOL322)</f>
        <v>0</v>
      </c>
      <c r="UOM27" s="700">
        <f>-IF(UOM11=1900,0,Capex!UOM322)</f>
        <v>0</v>
      </c>
      <c r="UON27" s="700">
        <f>-IF(UON11=1900,0,Capex!UON322)</f>
        <v>0</v>
      </c>
      <c r="UOO27" s="700">
        <f>-IF(UOO11=1900,0,Capex!UOO322)</f>
        <v>0</v>
      </c>
      <c r="UOP27" s="700">
        <f>-IF(UOP11=1900,0,Capex!UOP322)</f>
        <v>0</v>
      </c>
      <c r="UOQ27" s="700">
        <f>-IF(UOQ11=1900,0,Capex!UOQ322)</f>
        <v>0</v>
      </c>
      <c r="UOR27" s="700">
        <f>-IF(UOR11=1900,0,Capex!UOR322)</f>
        <v>0</v>
      </c>
      <c r="UOS27" s="700">
        <f>-IF(UOS11=1900,0,Capex!UOS322)</f>
        <v>0</v>
      </c>
      <c r="UOT27" s="700">
        <f>-IF(UOT11=1900,0,Capex!UOT322)</f>
        <v>0</v>
      </c>
      <c r="UOU27" s="700">
        <f>-IF(UOU11=1900,0,Capex!UOU322)</f>
        <v>0</v>
      </c>
      <c r="UOV27" s="700">
        <f>-IF(UOV11=1900,0,Capex!UOV322)</f>
        <v>0</v>
      </c>
      <c r="UOW27" s="700">
        <f>-IF(UOW11=1900,0,Capex!UOW322)</f>
        <v>0</v>
      </c>
      <c r="UOX27" s="700">
        <f>-IF(UOX11=1900,0,Capex!UOX322)</f>
        <v>0</v>
      </c>
      <c r="UOY27" s="700">
        <f>-IF(UOY11=1900,0,Capex!UOY322)</f>
        <v>0</v>
      </c>
      <c r="UOZ27" s="700">
        <f>-IF(UOZ11=1900,0,Capex!UOZ322)</f>
        <v>0</v>
      </c>
      <c r="UPA27" s="700">
        <f>-IF(UPA11=1900,0,Capex!UPA322)</f>
        <v>0</v>
      </c>
      <c r="UPB27" s="700">
        <f>-IF(UPB11=1900,0,Capex!UPB322)</f>
        <v>0</v>
      </c>
      <c r="UPC27" s="700">
        <f>-IF(UPC11=1900,0,Capex!UPC322)</f>
        <v>0</v>
      </c>
      <c r="UPD27" s="700">
        <f>-IF(UPD11=1900,0,Capex!UPD322)</f>
        <v>0</v>
      </c>
      <c r="UPE27" s="700">
        <f>-IF(UPE11=1900,0,Capex!UPE322)</f>
        <v>0</v>
      </c>
      <c r="UPF27" s="700">
        <f>-IF(UPF11=1900,0,Capex!UPF322)</f>
        <v>0</v>
      </c>
      <c r="UPG27" s="700">
        <f>-IF(UPG11=1900,0,Capex!UPG322)</f>
        <v>0</v>
      </c>
      <c r="UPH27" s="700">
        <f>-IF(UPH11=1900,0,Capex!UPH322)</f>
        <v>0</v>
      </c>
      <c r="UPI27" s="700">
        <f>-IF(UPI11=1900,0,Capex!UPI322)</f>
        <v>0</v>
      </c>
      <c r="UPJ27" s="700">
        <f>-IF(UPJ11=1900,0,Capex!UPJ322)</f>
        <v>0</v>
      </c>
      <c r="UPK27" s="700">
        <f>-IF(UPK11=1900,0,Capex!UPK322)</f>
        <v>0</v>
      </c>
      <c r="UPL27" s="700">
        <f>-IF(UPL11=1900,0,Capex!UPL322)</f>
        <v>0</v>
      </c>
      <c r="UPM27" s="700">
        <f>-IF(UPM11=1900,0,Capex!UPM322)</f>
        <v>0</v>
      </c>
      <c r="UPN27" s="700">
        <f>-IF(UPN11=1900,0,Capex!UPN322)</f>
        <v>0</v>
      </c>
      <c r="UPO27" s="700">
        <f>-IF(UPO11=1900,0,Capex!UPO322)</f>
        <v>0</v>
      </c>
      <c r="UPP27" s="700">
        <f>-IF(UPP11=1900,0,Capex!UPP322)</f>
        <v>0</v>
      </c>
      <c r="UPQ27" s="700">
        <f>-IF(UPQ11=1900,0,Capex!UPQ322)</f>
        <v>0</v>
      </c>
      <c r="UPR27" s="700">
        <f>-IF(UPR11=1900,0,Capex!UPR322)</f>
        <v>0</v>
      </c>
      <c r="UPS27" s="700">
        <f>-IF(UPS11=1900,0,Capex!UPS322)</f>
        <v>0</v>
      </c>
      <c r="UPT27" s="700">
        <f>-IF(UPT11=1900,0,Capex!UPT322)</f>
        <v>0</v>
      </c>
      <c r="UPU27" s="700">
        <f>-IF(UPU11=1900,0,Capex!UPU322)</f>
        <v>0</v>
      </c>
      <c r="UPV27" s="700">
        <f>-IF(UPV11=1900,0,Capex!UPV322)</f>
        <v>0</v>
      </c>
      <c r="UPW27" s="700">
        <f>-IF(UPW11=1900,0,Capex!UPW322)</f>
        <v>0</v>
      </c>
      <c r="UPX27" s="700">
        <f>-IF(UPX11=1900,0,Capex!UPX322)</f>
        <v>0</v>
      </c>
      <c r="UPY27" s="700">
        <f>-IF(UPY11=1900,0,Capex!UPY322)</f>
        <v>0</v>
      </c>
      <c r="UPZ27" s="700">
        <f>-IF(UPZ11=1900,0,Capex!UPZ322)</f>
        <v>0</v>
      </c>
      <c r="UQA27" s="700">
        <f>-IF(UQA11=1900,0,Capex!UQA322)</f>
        <v>0</v>
      </c>
      <c r="UQB27" s="700">
        <f>-IF(UQB11=1900,0,Capex!UQB322)</f>
        <v>0</v>
      </c>
      <c r="UQC27" s="700">
        <f>-IF(UQC11=1900,0,Capex!UQC322)</f>
        <v>0</v>
      </c>
      <c r="UQD27" s="700">
        <f>-IF(UQD11=1900,0,Capex!UQD322)</f>
        <v>0</v>
      </c>
      <c r="UQE27" s="700">
        <f>-IF(UQE11=1900,0,Capex!UQE322)</f>
        <v>0</v>
      </c>
      <c r="UQF27" s="700">
        <f>-IF(UQF11=1900,0,Capex!UQF322)</f>
        <v>0</v>
      </c>
      <c r="UQG27" s="700">
        <f>-IF(UQG11=1900,0,Capex!UQG322)</f>
        <v>0</v>
      </c>
      <c r="UQH27" s="700">
        <f>-IF(UQH11=1900,0,Capex!UQH322)</f>
        <v>0</v>
      </c>
      <c r="UQI27" s="700">
        <f>-IF(UQI11=1900,0,Capex!UQI322)</f>
        <v>0</v>
      </c>
      <c r="UQJ27" s="700">
        <f>-IF(UQJ11=1900,0,Capex!UQJ322)</f>
        <v>0</v>
      </c>
      <c r="UQK27" s="700">
        <f>-IF(UQK11=1900,0,Capex!UQK322)</f>
        <v>0</v>
      </c>
      <c r="UQL27" s="700">
        <f>-IF(UQL11=1900,0,Capex!UQL322)</f>
        <v>0</v>
      </c>
      <c r="UQM27" s="700">
        <f>-IF(UQM11=1900,0,Capex!UQM322)</f>
        <v>0</v>
      </c>
      <c r="UQN27" s="700">
        <f>-IF(UQN11=1900,0,Capex!UQN322)</f>
        <v>0</v>
      </c>
      <c r="UQO27" s="700">
        <f>-IF(UQO11=1900,0,Capex!UQO322)</f>
        <v>0</v>
      </c>
      <c r="UQP27" s="700">
        <f>-IF(UQP11=1900,0,Capex!UQP322)</f>
        <v>0</v>
      </c>
      <c r="UQQ27" s="700">
        <f>-IF(UQQ11=1900,0,Capex!UQQ322)</f>
        <v>0</v>
      </c>
      <c r="UQR27" s="700">
        <f>-IF(UQR11=1900,0,Capex!UQR322)</f>
        <v>0</v>
      </c>
      <c r="UQS27" s="700">
        <f>-IF(UQS11=1900,0,Capex!UQS322)</f>
        <v>0</v>
      </c>
      <c r="UQT27" s="700">
        <f>-IF(UQT11=1900,0,Capex!UQT322)</f>
        <v>0</v>
      </c>
      <c r="UQU27" s="700">
        <f>-IF(UQU11=1900,0,Capex!UQU322)</f>
        <v>0</v>
      </c>
      <c r="UQV27" s="700">
        <f>-IF(UQV11=1900,0,Capex!UQV322)</f>
        <v>0</v>
      </c>
      <c r="UQW27" s="700">
        <f>-IF(UQW11=1900,0,Capex!UQW322)</f>
        <v>0</v>
      </c>
      <c r="UQX27" s="700">
        <f>-IF(UQX11=1900,0,Capex!UQX322)</f>
        <v>0</v>
      </c>
      <c r="UQY27" s="700">
        <f>-IF(UQY11=1900,0,Capex!UQY322)</f>
        <v>0</v>
      </c>
      <c r="UQZ27" s="700">
        <f>-IF(UQZ11=1900,0,Capex!UQZ322)</f>
        <v>0</v>
      </c>
      <c r="URA27" s="700">
        <f>-IF(URA11=1900,0,Capex!URA322)</f>
        <v>0</v>
      </c>
      <c r="URB27" s="700">
        <f>-IF(URB11=1900,0,Capex!URB322)</f>
        <v>0</v>
      </c>
      <c r="URC27" s="700">
        <f>-IF(URC11=1900,0,Capex!URC322)</f>
        <v>0</v>
      </c>
      <c r="URD27" s="700">
        <f>-IF(URD11=1900,0,Capex!URD322)</f>
        <v>0</v>
      </c>
      <c r="URE27" s="700">
        <f>-IF(URE11=1900,0,Capex!URE322)</f>
        <v>0</v>
      </c>
      <c r="URF27" s="700">
        <f>-IF(URF11=1900,0,Capex!URF322)</f>
        <v>0</v>
      </c>
      <c r="URG27" s="700">
        <f>-IF(URG11=1900,0,Capex!URG322)</f>
        <v>0</v>
      </c>
      <c r="URH27" s="700">
        <f>-IF(URH11=1900,0,Capex!URH322)</f>
        <v>0</v>
      </c>
      <c r="URI27" s="700">
        <f>-IF(URI11=1900,0,Capex!URI322)</f>
        <v>0</v>
      </c>
      <c r="URJ27" s="700">
        <f>-IF(URJ11=1900,0,Capex!URJ322)</f>
        <v>0</v>
      </c>
      <c r="URK27" s="700">
        <f>-IF(URK11=1900,0,Capex!URK322)</f>
        <v>0</v>
      </c>
      <c r="URL27" s="700">
        <f>-IF(URL11=1900,0,Capex!URL322)</f>
        <v>0</v>
      </c>
      <c r="URM27" s="700">
        <f>-IF(URM11=1900,0,Capex!URM322)</f>
        <v>0</v>
      </c>
      <c r="URN27" s="700">
        <f>-IF(URN11=1900,0,Capex!URN322)</f>
        <v>0</v>
      </c>
      <c r="URO27" s="700">
        <f>-IF(URO11=1900,0,Capex!URO322)</f>
        <v>0</v>
      </c>
      <c r="URP27" s="700">
        <f>-IF(URP11=1900,0,Capex!URP322)</f>
        <v>0</v>
      </c>
      <c r="URQ27" s="700">
        <f>-IF(URQ11=1900,0,Capex!URQ322)</f>
        <v>0</v>
      </c>
      <c r="URR27" s="700">
        <f>-IF(URR11=1900,0,Capex!URR322)</f>
        <v>0</v>
      </c>
      <c r="URS27" s="700">
        <f>-IF(URS11=1900,0,Capex!URS322)</f>
        <v>0</v>
      </c>
      <c r="URT27" s="700">
        <f>-IF(URT11=1900,0,Capex!URT322)</f>
        <v>0</v>
      </c>
      <c r="URU27" s="700">
        <f>-IF(URU11=1900,0,Capex!URU322)</f>
        <v>0</v>
      </c>
      <c r="URV27" s="700">
        <f>-IF(URV11=1900,0,Capex!URV322)</f>
        <v>0</v>
      </c>
      <c r="URW27" s="700">
        <f>-IF(URW11=1900,0,Capex!URW322)</f>
        <v>0</v>
      </c>
      <c r="URX27" s="700">
        <f>-IF(URX11=1900,0,Capex!URX322)</f>
        <v>0</v>
      </c>
      <c r="URY27" s="700">
        <f>-IF(URY11=1900,0,Capex!URY322)</f>
        <v>0</v>
      </c>
      <c r="URZ27" s="700">
        <f>-IF(URZ11=1900,0,Capex!URZ322)</f>
        <v>0</v>
      </c>
      <c r="USA27" s="700">
        <f>-IF(USA11=1900,0,Capex!USA322)</f>
        <v>0</v>
      </c>
      <c r="USB27" s="700">
        <f>-IF(USB11=1900,0,Capex!USB322)</f>
        <v>0</v>
      </c>
      <c r="USC27" s="700">
        <f>-IF(USC11=1900,0,Capex!USC322)</f>
        <v>0</v>
      </c>
      <c r="USD27" s="700">
        <f>-IF(USD11=1900,0,Capex!USD322)</f>
        <v>0</v>
      </c>
      <c r="USE27" s="700">
        <f>-IF(USE11=1900,0,Capex!USE322)</f>
        <v>0</v>
      </c>
      <c r="USF27" s="700">
        <f>-IF(USF11=1900,0,Capex!USF322)</f>
        <v>0</v>
      </c>
      <c r="USG27" s="700">
        <f>-IF(USG11=1900,0,Capex!USG322)</f>
        <v>0</v>
      </c>
      <c r="USH27" s="700">
        <f>-IF(USH11=1900,0,Capex!USH322)</f>
        <v>0</v>
      </c>
      <c r="USI27" s="700">
        <f>-IF(USI11=1900,0,Capex!USI322)</f>
        <v>0</v>
      </c>
      <c r="USJ27" s="700">
        <f>-IF(USJ11=1900,0,Capex!USJ322)</f>
        <v>0</v>
      </c>
      <c r="USK27" s="700">
        <f>-IF(USK11=1900,0,Capex!USK322)</f>
        <v>0</v>
      </c>
      <c r="USL27" s="700">
        <f>-IF(USL11=1900,0,Capex!USL322)</f>
        <v>0</v>
      </c>
      <c r="USM27" s="700">
        <f>-IF(USM11=1900,0,Capex!USM322)</f>
        <v>0</v>
      </c>
      <c r="USN27" s="700">
        <f>-IF(USN11=1900,0,Capex!USN322)</f>
        <v>0</v>
      </c>
      <c r="USO27" s="700">
        <f>-IF(USO11=1900,0,Capex!USO322)</f>
        <v>0</v>
      </c>
      <c r="USP27" s="700">
        <f>-IF(USP11=1900,0,Capex!USP322)</f>
        <v>0</v>
      </c>
      <c r="USQ27" s="700">
        <f>-IF(USQ11=1900,0,Capex!USQ322)</f>
        <v>0</v>
      </c>
      <c r="USR27" s="700">
        <f>-IF(USR11=1900,0,Capex!USR322)</f>
        <v>0</v>
      </c>
      <c r="USS27" s="700">
        <f>-IF(USS11=1900,0,Capex!USS322)</f>
        <v>0</v>
      </c>
      <c r="UST27" s="700">
        <f>-IF(UST11=1900,0,Capex!UST322)</f>
        <v>0</v>
      </c>
      <c r="USU27" s="700">
        <f>-IF(USU11=1900,0,Capex!USU322)</f>
        <v>0</v>
      </c>
      <c r="USV27" s="700">
        <f>-IF(USV11=1900,0,Capex!USV322)</f>
        <v>0</v>
      </c>
      <c r="USW27" s="700">
        <f>-IF(USW11=1900,0,Capex!USW322)</f>
        <v>0</v>
      </c>
      <c r="USX27" s="700">
        <f>-IF(USX11=1900,0,Capex!USX322)</f>
        <v>0</v>
      </c>
      <c r="USY27" s="700">
        <f>-IF(USY11=1900,0,Capex!USY322)</f>
        <v>0</v>
      </c>
      <c r="USZ27" s="700">
        <f>-IF(USZ11=1900,0,Capex!USZ322)</f>
        <v>0</v>
      </c>
      <c r="UTA27" s="700">
        <f>-IF(UTA11=1900,0,Capex!UTA322)</f>
        <v>0</v>
      </c>
      <c r="UTB27" s="700">
        <f>-IF(UTB11=1900,0,Capex!UTB322)</f>
        <v>0</v>
      </c>
      <c r="UTC27" s="700">
        <f>-IF(UTC11=1900,0,Capex!UTC322)</f>
        <v>0</v>
      </c>
      <c r="UTD27" s="700">
        <f>-IF(UTD11=1900,0,Capex!UTD322)</f>
        <v>0</v>
      </c>
      <c r="UTE27" s="700">
        <f>-IF(UTE11=1900,0,Capex!UTE322)</f>
        <v>0</v>
      </c>
      <c r="UTF27" s="700">
        <f>-IF(UTF11=1900,0,Capex!UTF322)</f>
        <v>0</v>
      </c>
      <c r="UTG27" s="700">
        <f>-IF(UTG11=1900,0,Capex!UTG322)</f>
        <v>0</v>
      </c>
      <c r="UTH27" s="700">
        <f>-IF(UTH11=1900,0,Capex!UTH322)</f>
        <v>0</v>
      </c>
      <c r="UTI27" s="700">
        <f>-IF(UTI11=1900,0,Capex!UTI322)</f>
        <v>0</v>
      </c>
      <c r="UTJ27" s="700">
        <f>-IF(UTJ11=1900,0,Capex!UTJ322)</f>
        <v>0</v>
      </c>
      <c r="UTK27" s="700">
        <f>-IF(UTK11=1900,0,Capex!UTK322)</f>
        <v>0</v>
      </c>
      <c r="UTL27" s="700">
        <f>-IF(UTL11=1900,0,Capex!UTL322)</f>
        <v>0</v>
      </c>
      <c r="UTM27" s="700">
        <f>-IF(UTM11=1900,0,Capex!UTM322)</f>
        <v>0</v>
      </c>
      <c r="UTN27" s="700">
        <f>-IF(UTN11=1900,0,Capex!UTN322)</f>
        <v>0</v>
      </c>
      <c r="UTO27" s="700">
        <f>-IF(UTO11=1900,0,Capex!UTO322)</f>
        <v>0</v>
      </c>
      <c r="UTP27" s="700">
        <f>-IF(UTP11=1900,0,Capex!UTP322)</f>
        <v>0</v>
      </c>
      <c r="UTQ27" s="700">
        <f>-IF(UTQ11=1900,0,Capex!UTQ322)</f>
        <v>0</v>
      </c>
      <c r="UTR27" s="700">
        <f>-IF(UTR11=1900,0,Capex!UTR322)</f>
        <v>0</v>
      </c>
      <c r="UTS27" s="700">
        <f>-IF(UTS11=1900,0,Capex!UTS322)</f>
        <v>0</v>
      </c>
      <c r="UTT27" s="700">
        <f>-IF(UTT11=1900,0,Capex!UTT322)</f>
        <v>0</v>
      </c>
      <c r="UTU27" s="700">
        <f>-IF(UTU11=1900,0,Capex!UTU322)</f>
        <v>0</v>
      </c>
      <c r="UTV27" s="700">
        <f>-IF(UTV11=1900,0,Capex!UTV322)</f>
        <v>0</v>
      </c>
      <c r="UTW27" s="700">
        <f>-IF(UTW11=1900,0,Capex!UTW322)</f>
        <v>0</v>
      </c>
      <c r="UTX27" s="700">
        <f>-IF(UTX11=1900,0,Capex!UTX322)</f>
        <v>0</v>
      </c>
      <c r="UTY27" s="700">
        <f>-IF(UTY11=1900,0,Capex!UTY322)</f>
        <v>0</v>
      </c>
      <c r="UTZ27" s="700">
        <f>-IF(UTZ11=1900,0,Capex!UTZ322)</f>
        <v>0</v>
      </c>
      <c r="UUA27" s="700">
        <f>-IF(UUA11=1900,0,Capex!UUA322)</f>
        <v>0</v>
      </c>
      <c r="UUB27" s="700">
        <f>-IF(UUB11=1900,0,Capex!UUB322)</f>
        <v>0</v>
      </c>
      <c r="UUC27" s="700">
        <f>-IF(UUC11=1900,0,Capex!UUC322)</f>
        <v>0</v>
      </c>
      <c r="UUD27" s="700">
        <f>-IF(UUD11=1900,0,Capex!UUD322)</f>
        <v>0</v>
      </c>
      <c r="UUE27" s="700">
        <f>-IF(UUE11=1900,0,Capex!UUE322)</f>
        <v>0</v>
      </c>
      <c r="UUF27" s="700">
        <f>-IF(UUF11=1900,0,Capex!UUF322)</f>
        <v>0</v>
      </c>
      <c r="UUG27" s="700">
        <f>-IF(UUG11=1900,0,Capex!UUG322)</f>
        <v>0</v>
      </c>
      <c r="UUH27" s="700">
        <f>-IF(UUH11=1900,0,Capex!UUH322)</f>
        <v>0</v>
      </c>
      <c r="UUI27" s="700">
        <f>-IF(UUI11=1900,0,Capex!UUI322)</f>
        <v>0</v>
      </c>
      <c r="UUJ27" s="700">
        <f>-IF(UUJ11=1900,0,Capex!UUJ322)</f>
        <v>0</v>
      </c>
      <c r="UUK27" s="700">
        <f>-IF(UUK11=1900,0,Capex!UUK322)</f>
        <v>0</v>
      </c>
      <c r="UUL27" s="700">
        <f>-IF(UUL11=1900,0,Capex!UUL322)</f>
        <v>0</v>
      </c>
      <c r="UUM27" s="700">
        <f>-IF(UUM11=1900,0,Capex!UUM322)</f>
        <v>0</v>
      </c>
      <c r="UUN27" s="700">
        <f>-IF(UUN11=1900,0,Capex!UUN322)</f>
        <v>0</v>
      </c>
      <c r="UUO27" s="700">
        <f>-IF(UUO11=1900,0,Capex!UUO322)</f>
        <v>0</v>
      </c>
      <c r="UUP27" s="700">
        <f>-IF(UUP11=1900,0,Capex!UUP322)</f>
        <v>0</v>
      </c>
      <c r="UUQ27" s="700">
        <f>-IF(UUQ11=1900,0,Capex!UUQ322)</f>
        <v>0</v>
      </c>
      <c r="UUR27" s="700">
        <f>-IF(UUR11=1900,0,Capex!UUR322)</f>
        <v>0</v>
      </c>
      <c r="UUS27" s="700">
        <f>-IF(UUS11=1900,0,Capex!UUS322)</f>
        <v>0</v>
      </c>
      <c r="UUT27" s="700">
        <f>-IF(UUT11=1900,0,Capex!UUT322)</f>
        <v>0</v>
      </c>
      <c r="UUU27" s="700">
        <f>-IF(UUU11=1900,0,Capex!UUU322)</f>
        <v>0</v>
      </c>
      <c r="UUV27" s="700">
        <f>-IF(UUV11=1900,0,Capex!UUV322)</f>
        <v>0</v>
      </c>
      <c r="UUW27" s="700">
        <f>-IF(UUW11=1900,0,Capex!UUW322)</f>
        <v>0</v>
      </c>
      <c r="UUX27" s="700">
        <f>-IF(UUX11=1900,0,Capex!UUX322)</f>
        <v>0</v>
      </c>
      <c r="UUY27" s="700">
        <f>-IF(UUY11=1900,0,Capex!UUY322)</f>
        <v>0</v>
      </c>
      <c r="UUZ27" s="700">
        <f>-IF(UUZ11=1900,0,Capex!UUZ322)</f>
        <v>0</v>
      </c>
      <c r="UVA27" s="700">
        <f>-IF(UVA11=1900,0,Capex!UVA322)</f>
        <v>0</v>
      </c>
      <c r="UVB27" s="700">
        <f>-IF(UVB11=1900,0,Capex!UVB322)</f>
        <v>0</v>
      </c>
      <c r="UVC27" s="700">
        <f>-IF(UVC11=1900,0,Capex!UVC322)</f>
        <v>0</v>
      </c>
      <c r="UVD27" s="700">
        <f>-IF(UVD11=1900,0,Capex!UVD322)</f>
        <v>0</v>
      </c>
      <c r="UVE27" s="700">
        <f>-IF(UVE11=1900,0,Capex!UVE322)</f>
        <v>0</v>
      </c>
      <c r="UVF27" s="700">
        <f>-IF(UVF11=1900,0,Capex!UVF322)</f>
        <v>0</v>
      </c>
      <c r="UVG27" s="700">
        <f>-IF(UVG11=1900,0,Capex!UVG322)</f>
        <v>0</v>
      </c>
      <c r="UVH27" s="700">
        <f>-IF(UVH11=1900,0,Capex!UVH322)</f>
        <v>0</v>
      </c>
      <c r="UVI27" s="700">
        <f>-IF(UVI11=1900,0,Capex!UVI322)</f>
        <v>0</v>
      </c>
      <c r="UVJ27" s="700">
        <f>-IF(UVJ11=1900,0,Capex!UVJ322)</f>
        <v>0</v>
      </c>
      <c r="UVK27" s="700">
        <f>-IF(UVK11=1900,0,Capex!UVK322)</f>
        <v>0</v>
      </c>
      <c r="UVL27" s="700">
        <f>-IF(UVL11=1900,0,Capex!UVL322)</f>
        <v>0</v>
      </c>
      <c r="UVM27" s="700">
        <f>-IF(UVM11=1900,0,Capex!UVM322)</f>
        <v>0</v>
      </c>
      <c r="UVN27" s="700">
        <f>-IF(UVN11=1900,0,Capex!UVN322)</f>
        <v>0</v>
      </c>
      <c r="UVO27" s="700">
        <f>-IF(UVO11=1900,0,Capex!UVO322)</f>
        <v>0</v>
      </c>
      <c r="UVP27" s="700">
        <f>-IF(UVP11=1900,0,Capex!UVP322)</f>
        <v>0</v>
      </c>
      <c r="UVQ27" s="700">
        <f>-IF(UVQ11=1900,0,Capex!UVQ322)</f>
        <v>0</v>
      </c>
      <c r="UVR27" s="700">
        <f>-IF(UVR11=1900,0,Capex!UVR322)</f>
        <v>0</v>
      </c>
      <c r="UVS27" s="700">
        <f>-IF(UVS11=1900,0,Capex!UVS322)</f>
        <v>0</v>
      </c>
      <c r="UVT27" s="700">
        <f>-IF(UVT11=1900,0,Capex!UVT322)</f>
        <v>0</v>
      </c>
      <c r="UVU27" s="700">
        <f>-IF(UVU11=1900,0,Capex!UVU322)</f>
        <v>0</v>
      </c>
      <c r="UVV27" s="700">
        <f>-IF(UVV11=1900,0,Capex!UVV322)</f>
        <v>0</v>
      </c>
      <c r="UVW27" s="700">
        <f>-IF(UVW11=1900,0,Capex!UVW322)</f>
        <v>0</v>
      </c>
      <c r="UVX27" s="700">
        <f>-IF(UVX11=1900,0,Capex!UVX322)</f>
        <v>0</v>
      </c>
      <c r="UVY27" s="700">
        <f>-IF(UVY11=1900,0,Capex!UVY322)</f>
        <v>0</v>
      </c>
      <c r="UVZ27" s="700">
        <f>-IF(UVZ11=1900,0,Capex!UVZ322)</f>
        <v>0</v>
      </c>
      <c r="UWA27" s="700">
        <f>-IF(UWA11=1900,0,Capex!UWA322)</f>
        <v>0</v>
      </c>
      <c r="UWB27" s="700">
        <f>-IF(UWB11=1900,0,Capex!UWB322)</f>
        <v>0</v>
      </c>
      <c r="UWC27" s="700">
        <f>-IF(UWC11=1900,0,Capex!UWC322)</f>
        <v>0</v>
      </c>
      <c r="UWD27" s="700">
        <f>-IF(UWD11=1900,0,Capex!UWD322)</f>
        <v>0</v>
      </c>
      <c r="UWE27" s="700">
        <f>-IF(UWE11=1900,0,Capex!UWE322)</f>
        <v>0</v>
      </c>
      <c r="UWF27" s="700">
        <f>-IF(UWF11=1900,0,Capex!UWF322)</f>
        <v>0</v>
      </c>
      <c r="UWG27" s="700">
        <f>-IF(UWG11=1900,0,Capex!UWG322)</f>
        <v>0</v>
      </c>
      <c r="UWH27" s="700">
        <f>-IF(UWH11=1900,0,Capex!UWH322)</f>
        <v>0</v>
      </c>
      <c r="UWI27" s="700">
        <f>-IF(UWI11=1900,0,Capex!UWI322)</f>
        <v>0</v>
      </c>
      <c r="UWJ27" s="700">
        <f>-IF(UWJ11=1900,0,Capex!UWJ322)</f>
        <v>0</v>
      </c>
      <c r="UWK27" s="700">
        <f>-IF(UWK11=1900,0,Capex!UWK322)</f>
        <v>0</v>
      </c>
      <c r="UWL27" s="700">
        <f>-IF(UWL11=1900,0,Capex!UWL322)</f>
        <v>0</v>
      </c>
      <c r="UWM27" s="700">
        <f>-IF(UWM11=1900,0,Capex!UWM322)</f>
        <v>0</v>
      </c>
      <c r="UWN27" s="700">
        <f>-IF(UWN11=1900,0,Capex!UWN322)</f>
        <v>0</v>
      </c>
      <c r="UWO27" s="700">
        <f>-IF(UWO11=1900,0,Capex!UWO322)</f>
        <v>0</v>
      </c>
      <c r="UWP27" s="700">
        <f>-IF(UWP11=1900,0,Capex!UWP322)</f>
        <v>0</v>
      </c>
      <c r="UWQ27" s="700">
        <f>-IF(UWQ11=1900,0,Capex!UWQ322)</f>
        <v>0</v>
      </c>
      <c r="UWR27" s="700">
        <f>-IF(UWR11=1900,0,Capex!UWR322)</f>
        <v>0</v>
      </c>
      <c r="UWS27" s="700">
        <f>-IF(UWS11=1900,0,Capex!UWS322)</f>
        <v>0</v>
      </c>
      <c r="UWT27" s="700">
        <f>-IF(UWT11=1900,0,Capex!UWT322)</f>
        <v>0</v>
      </c>
      <c r="UWU27" s="700">
        <f>-IF(UWU11=1900,0,Capex!UWU322)</f>
        <v>0</v>
      </c>
      <c r="UWV27" s="700">
        <f>-IF(UWV11=1900,0,Capex!UWV322)</f>
        <v>0</v>
      </c>
      <c r="UWW27" s="700">
        <f>-IF(UWW11=1900,0,Capex!UWW322)</f>
        <v>0</v>
      </c>
      <c r="UWX27" s="700">
        <f>-IF(UWX11=1900,0,Capex!UWX322)</f>
        <v>0</v>
      </c>
      <c r="UWY27" s="700">
        <f>-IF(UWY11=1900,0,Capex!UWY322)</f>
        <v>0</v>
      </c>
      <c r="UWZ27" s="700">
        <f>-IF(UWZ11=1900,0,Capex!UWZ322)</f>
        <v>0</v>
      </c>
      <c r="UXA27" s="700">
        <f>-IF(UXA11=1900,0,Capex!UXA322)</f>
        <v>0</v>
      </c>
      <c r="UXB27" s="700">
        <f>-IF(UXB11=1900,0,Capex!UXB322)</f>
        <v>0</v>
      </c>
      <c r="UXC27" s="700">
        <f>-IF(UXC11=1900,0,Capex!UXC322)</f>
        <v>0</v>
      </c>
      <c r="UXD27" s="700">
        <f>-IF(UXD11=1900,0,Capex!UXD322)</f>
        <v>0</v>
      </c>
      <c r="UXE27" s="700">
        <f>-IF(UXE11=1900,0,Capex!UXE322)</f>
        <v>0</v>
      </c>
      <c r="UXF27" s="700">
        <f>-IF(UXF11=1900,0,Capex!UXF322)</f>
        <v>0</v>
      </c>
      <c r="UXG27" s="700">
        <f>-IF(UXG11=1900,0,Capex!UXG322)</f>
        <v>0</v>
      </c>
      <c r="UXH27" s="700">
        <f>-IF(UXH11=1900,0,Capex!UXH322)</f>
        <v>0</v>
      </c>
      <c r="UXI27" s="700">
        <f>-IF(UXI11=1900,0,Capex!UXI322)</f>
        <v>0</v>
      </c>
      <c r="UXJ27" s="700">
        <f>-IF(UXJ11=1900,0,Capex!UXJ322)</f>
        <v>0</v>
      </c>
      <c r="UXK27" s="700">
        <f>-IF(UXK11=1900,0,Capex!UXK322)</f>
        <v>0</v>
      </c>
      <c r="UXL27" s="700">
        <f>-IF(UXL11=1900,0,Capex!UXL322)</f>
        <v>0</v>
      </c>
      <c r="UXM27" s="700">
        <f>-IF(UXM11=1900,0,Capex!UXM322)</f>
        <v>0</v>
      </c>
      <c r="UXN27" s="700">
        <f>-IF(UXN11=1900,0,Capex!UXN322)</f>
        <v>0</v>
      </c>
      <c r="UXO27" s="700">
        <f>-IF(UXO11=1900,0,Capex!UXO322)</f>
        <v>0</v>
      </c>
      <c r="UXP27" s="700">
        <f>-IF(UXP11=1900,0,Capex!UXP322)</f>
        <v>0</v>
      </c>
      <c r="UXQ27" s="700">
        <f>-IF(UXQ11=1900,0,Capex!UXQ322)</f>
        <v>0</v>
      </c>
      <c r="UXR27" s="700">
        <f>-IF(UXR11=1900,0,Capex!UXR322)</f>
        <v>0</v>
      </c>
      <c r="UXS27" s="700">
        <f>-IF(UXS11=1900,0,Capex!UXS322)</f>
        <v>0</v>
      </c>
      <c r="UXT27" s="700">
        <f>-IF(UXT11=1900,0,Capex!UXT322)</f>
        <v>0</v>
      </c>
      <c r="UXU27" s="700">
        <f>-IF(UXU11=1900,0,Capex!UXU322)</f>
        <v>0</v>
      </c>
      <c r="UXV27" s="700">
        <f>-IF(UXV11=1900,0,Capex!UXV322)</f>
        <v>0</v>
      </c>
      <c r="UXW27" s="700">
        <f>-IF(UXW11=1900,0,Capex!UXW322)</f>
        <v>0</v>
      </c>
      <c r="UXX27" s="700">
        <f>-IF(UXX11=1900,0,Capex!UXX322)</f>
        <v>0</v>
      </c>
      <c r="UXY27" s="700">
        <f>-IF(UXY11=1900,0,Capex!UXY322)</f>
        <v>0</v>
      </c>
      <c r="UXZ27" s="700">
        <f>-IF(UXZ11=1900,0,Capex!UXZ322)</f>
        <v>0</v>
      </c>
      <c r="UYA27" s="700">
        <f>-IF(UYA11=1900,0,Capex!UYA322)</f>
        <v>0</v>
      </c>
      <c r="UYB27" s="700">
        <f>-IF(UYB11=1900,0,Capex!UYB322)</f>
        <v>0</v>
      </c>
      <c r="UYC27" s="700">
        <f>-IF(UYC11=1900,0,Capex!UYC322)</f>
        <v>0</v>
      </c>
      <c r="UYD27" s="700">
        <f>-IF(UYD11=1900,0,Capex!UYD322)</f>
        <v>0</v>
      </c>
      <c r="UYE27" s="700">
        <f>-IF(UYE11=1900,0,Capex!UYE322)</f>
        <v>0</v>
      </c>
      <c r="UYF27" s="700">
        <f>-IF(UYF11=1900,0,Capex!UYF322)</f>
        <v>0</v>
      </c>
      <c r="UYG27" s="700">
        <f>-IF(UYG11=1900,0,Capex!UYG322)</f>
        <v>0</v>
      </c>
      <c r="UYH27" s="700">
        <f>-IF(UYH11=1900,0,Capex!UYH322)</f>
        <v>0</v>
      </c>
      <c r="UYI27" s="700">
        <f>-IF(UYI11=1900,0,Capex!UYI322)</f>
        <v>0</v>
      </c>
      <c r="UYJ27" s="700">
        <f>-IF(UYJ11=1900,0,Capex!UYJ322)</f>
        <v>0</v>
      </c>
      <c r="UYK27" s="700">
        <f>-IF(UYK11=1900,0,Capex!UYK322)</f>
        <v>0</v>
      </c>
      <c r="UYL27" s="700">
        <f>-IF(UYL11=1900,0,Capex!UYL322)</f>
        <v>0</v>
      </c>
      <c r="UYM27" s="700">
        <f>-IF(UYM11=1900,0,Capex!UYM322)</f>
        <v>0</v>
      </c>
      <c r="UYN27" s="700">
        <f>-IF(UYN11=1900,0,Capex!UYN322)</f>
        <v>0</v>
      </c>
      <c r="UYO27" s="700">
        <f>-IF(UYO11=1900,0,Capex!UYO322)</f>
        <v>0</v>
      </c>
      <c r="UYP27" s="700">
        <f>-IF(UYP11=1900,0,Capex!UYP322)</f>
        <v>0</v>
      </c>
      <c r="UYQ27" s="700">
        <f>-IF(UYQ11=1900,0,Capex!UYQ322)</f>
        <v>0</v>
      </c>
      <c r="UYR27" s="700">
        <f>-IF(UYR11=1900,0,Capex!UYR322)</f>
        <v>0</v>
      </c>
      <c r="UYS27" s="700">
        <f>-IF(UYS11=1900,0,Capex!UYS322)</f>
        <v>0</v>
      </c>
      <c r="UYT27" s="700">
        <f>-IF(UYT11=1900,0,Capex!UYT322)</f>
        <v>0</v>
      </c>
      <c r="UYU27" s="700">
        <f>-IF(UYU11=1900,0,Capex!UYU322)</f>
        <v>0</v>
      </c>
      <c r="UYV27" s="700">
        <f>-IF(UYV11=1900,0,Capex!UYV322)</f>
        <v>0</v>
      </c>
      <c r="UYW27" s="700">
        <f>-IF(UYW11=1900,0,Capex!UYW322)</f>
        <v>0</v>
      </c>
      <c r="UYX27" s="700">
        <f>-IF(UYX11=1900,0,Capex!UYX322)</f>
        <v>0</v>
      </c>
      <c r="UYY27" s="700">
        <f>-IF(UYY11=1900,0,Capex!UYY322)</f>
        <v>0</v>
      </c>
      <c r="UYZ27" s="700">
        <f>-IF(UYZ11=1900,0,Capex!UYZ322)</f>
        <v>0</v>
      </c>
      <c r="UZA27" s="700">
        <f>-IF(UZA11=1900,0,Capex!UZA322)</f>
        <v>0</v>
      </c>
      <c r="UZB27" s="700">
        <f>-IF(UZB11=1900,0,Capex!UZB322)</f>
        <v>0</v>
      </c>
      <c r="UZC27" s="700">
        <f>-IF(UZC11=1900,0,Capex!UZC322)</f>
        <v>0</v>
      </c>
      <c r="UZD27" s="700">
        <f>-IF(UZD11=1900,0,Capex!UZD322)</f>
        <v>0</v>
      </c>
      <c r="UZE27" s="700">
        <f>-IF(UZE11=1900,0,Capex!UZE322)</f>
        <v>0</v>
      </c>
      <c r="UZF27" s="700">
        <f>-IF(UZF11=1900,0,Capex!UZF322)</f>
        <v>0</v>
      </c>
      <c r="UZG27" s="700">
        <f>-IF(UZG11=1900,0,Capex!UZG322)</f>
        <v>0</v>
      </c>
      <c r="UZH27" s="700">
        <f>-IF(UZH11=1900,0,Capex!UZH322)</f>
        <v>0</v>
      </c>
      <c r="UZI27" s="700">
        <f>-IF(UZI11=1900,0,Capex!UZI322)</f>
        <v>0</v>
      </c>
      <c r="UZJ27" s="700">
        <f>-IF(UZJ11=1900,0,Capex!UZJ322)</f>
        <v>0</v>
      </c>
      <c r="UZK27" s="700">
        <f>-IF(UZK11=1900,0,Capex!UZK322)</f>
        <v>0</v>
      </c>
      <c r="UZL27" s="700">
        <f>-IF(UZL11=1900,0,Capex!UZL322)</f>
        <v>0</v>
      </c>
      <c r="UZM27" s="700">
        <f>-IF(UZM11=1900,0,Capex!UZM322)</f>
        <v>0</v>
      </c>
      <c r="UZN27" s="700">
        <f>-IF(UZN11=1900,0,Capex!UZN322)</f>
        <v>0</v>
      </c>
      <c r="UZO27" s="700">
        <f>-IF(UZO11=1900,0,Capex!UZO322)</f>
        <v>0</v>
      </c>
      <c r="UZP27" s="700">
        <f>-IF(UZP11=1900,0,Capex!UZP322)</f>
        <v>0</v>
      </c>
      <c r="UZQ27" s="700">
        <f>-IF(UZQ11=1900,0,Capex!UZQ322)</f>
        <v>0</v>
      </c>
      <c r="UZR27" s="700">
        <f>-IF(UZR11=1900,0,Capex!UZR322)</f>
        <v>0</v>
      </c>
      <c r="UZS27" s="700">
        <f>-IF(UZS11=1900,0,Capex!UZS322)</f>
        <v>0</v>
      </c>
      <c r="UZT27" s="700">
        <f>-IF(UZT11=1900,0,Capex!UZT322)</f>
        <v>0</v>
      </c>
      <c r="UZU27" s="700">
        <f>-IF(UZU11=1900,0,Capex!UZU322)</f>
        <v>0</v>
      </c>
      <c r="UZV27" s="700">
        <f>-IF(UZV11=1900,0,Capex!UZV322)</f>
        <v>0</v>
      </c>
      <c r="UZW27" s="700">
        <f>-IF(UZW11=1900,0,Capex!UZW322)</f>
        <v>0</v>
      </c>
      <c r="UZX27" s="700">
        <f>-IF(UZX11=1900,0,Capex!UZX322)</f>
        <v>0</v>
      </c>
      <c r="UZY27" s="700">
        <f>-IF(UZY11=1900,0,Capex!UZY322)</f>
        <v>0</v>
      </c>
      <c r="UZZ27" s="700">
        <f>-IF(UZZ11=1900,0,Capex!UZZ322)</f>
        <v>0</v>
      </c>
      <c r="VAA27" s="700">
        <f>-IF(VAA11=1900,0,Capex!VAA322)</f>
        <v>0</v>
      </c>
      <c r="VAB27" s="700">
        <f>-IF(VAB11=1900,0,Capex!VAB322)</f>
        <v>0</v>
      </c>
      <c r="VAC27" s="700">
        <f>-IF(VAC11=1900,0,Capex!VAC322)</f>
        <v>0</v>
      </c>
      <c r="VAD27" s="700">
        <f>-IF(VAD11=1900,0,Capex!VAD322)</f>
        <v>0</v>
      </c>
      <c r="VAE27" s="700">
        <f>-IF(VAE11=1900,0,Capex!VAE322)</f>
        <v>0</v>
      </c>
      <c r="VAF27" s="700">
        <f>-IF(VAF11=1900,0,Capex!VAF322)</f>
        <v>0</v>
      </c>
      <c r="VAG27" s="700">
        <f>-IF(VAG11=1900,0,Capex!VAG322)</f>
        <v>0</v>
      </c>
      <c r="VAH27" s="700">
        <f>-IF(VAH11=1900,0,Capex!VAH322)</f>
        <v>0</v>
      </c>
      <c r="VAI27" s="700">
        <f>-IF(VAI11=1900,0,Capex!VAI322)</f>
        <v>0</v>
      </c>
      <c r="VAJ27" s="700">
        <f>-IF(VAJ11=1900,0,Capex!VAJ322)</f>
        <v>0</v>
      </c>
      <c r="VAK27" s="700">
        <f>-IF(VAK11=1900,0,Capex!VAK322)</f>
        <v>0</v>
      </c>
      <c r="VAL27" s="700">
        <f>-IF(VAL11=1900,0,Capex!VAL322)</f>
        <v>0</v>
      </c>
      <c r="VAM27" s="700">
        <f>-IF(VAM11=1900,0,Capex!VAM322)</f>
        <v>0</v>
      </c>
      <c r="VAN27" s="700">
        <f>-IF(VAN11=1900,0,Capex!VAN322)</f>
        <v>0</v>
      </c>
      <c r="VAO27" s="700">
        <f>-IF(VAO11=1900,0,Capex!VAO322)</f>
        <v>0</v>
      </c>
      <c r="VAP27" s="700">
        <f>-IF(VAP11=1900,0,Capex!VAP322)</f>
        <v>0</v>
      </c>
      <c r="VAQ27" s="700">
        <f>-IF(VAQ11=1900,0,Capex!VAQ322)</f>
        <v>0</v>
      </c>
      <c r="VAR27" s="700">
        <f>-IF(VAR11=1900,0,Capex!VAR322)</f>
        <v>0</v>
      </c>
      <c r="VAS27" s="700">
        <f>-IF(VAS11=1900,0,Capex!VAS322)</f>
        <v>0</v>
      </c>
      <c r="VAT27" s="700">
        <f>-IF(VAT11=1900,0,Capex!VAT322)</f>
        <v>0</v>
      </c>
      <c r="VAU27" s="700">
        <f>-IF(VAU11=1900,0,Capex!VAU322)</f>
        <v>0</v>
      </c>
      <c r="VAV27" s="700">
        <f>-IF(VAV11=1900,0,Capex!VAV322)</f>
        <v>0</v>
      </c>
      <c r="VAW27" s="700">
        <f>-IF(VAW11=1900,0,Capex!VAW322)</f>
        <v>0</v>
      </c>
      <c r="VAX27" s="700">
        <f>-IF(VAX11=1900,0,Capex!VAX322)</f>
        <v>0</v>
      </c>
      <c r="VAY27" s="700">
        <f>-IF(VAY11=1900,0,Capex!VAY322)</f>
        <v>0</v>
      </c>
      <c r="VAZ27" s="700">
        <f>-IF(VAZ11=1900,0,Capex!VAZ322)</f>
        <v>0</v>
      </c>
      <c r="VBA27" s="700">
        <f>-IF(VBA11=1900,0,Capex!VBA322)</f>
        <v>0</v>
      </c>
      <c r="VBB27" s="700">
        <f>-IF(VBB11=1900,0,Capex!VBB322)</f>
        <v>0</v>
      </c>
      <c r="VBC27" s="700">
        <f>-IF(VBC11=1900,0,Capex!VBC322)</f>
        <v>0</v>
      </c>
      <c r="VBD27" s="700">
        <f>-IF(VBD11=1900,0,Capex!VBD322)</f>
        <v>0</v>
      </c>
      <c r="VBE27" s="700">
        <f>-IF(VBE11=1900,0,Capex!VBE322)</f>
        <v>0</v>
      </c>
      <c r="VBF27" s="700">
        <f>-IF(VBF11=1900,0,Capex!VBF322)</f>
        <v>0</v>
      </c>
      <c r="VBG27" s="700">
        <f>-IF(VBG11=1900,0,Capex!VBG322)</f>
        <v>0</v>
      </c>
      <c r="VBH27" s="700">
        <f>-IF(VBH11=1900,0,Capex!VBH322)</f>
        <v>0</v>
      </c>
      <c r="VBI27" s="700">
        <f>-IF(VBI11=1900,0,Capex!VBI322)</f>
        <v>0</v>
      </c>
      <c r="VBJ27" s="700">
        <f>-IF(VBJ11=1900,0,Capex!VBJ322)</f>
        <v>0</v>
      </c>
      <c r="VBK27" s="700">
        <f>-IF(VBK11=1900,0,Capex!VBK322)</f>
        <v>0</v>
      </c>
      <c r="VBL27" s="700">
        <f>-IF(VBL11=1900,0,Capex!VBL322)</f>
        <v>0</v>
      </c>
      <c r="VBM27" s="700">
        <f>-IF(VBM11=1900,0,Capex!VBM322)</f>
        <v>0</v>
      </c>
      <c r="VBN27" s="700">
        <f>-IF(VBN11=1900,0,Capex!VBN322)</f>
        <v>0</v>
      </c>
      <c r="VBO27" s="700">
        <f>-IF(VBO11=1900,0,Capex!VBO322)</f>
        <v>0</v>
      </c>
      <c r="VBP27" s="700">
        <f>-IF(VBP11=1900,0,Capex!VBP322)</f>
        <v>0</v>
      </c>
      <c r="VBQ27" s="700">
        <f>-IF(VBQ11=1900,0,Capex!VBQ322)</f>
        <v>0</v>
      </c>
      <c r="VBR27" s="700">
        <f>-IF(VBR11=1900,0,Capex!VBR322)</f>
        <v>0</v>
      </c>
      <c r="VBS27" s="700">
        <f>-IF(VBS11=1900,0,Capex!VBS322)</f>
        <v>0</v>
      </c>
      <c r="VBT27" s="700">
        <f>-IF(VBT11=1900,0,Capex!VBT322)</f>
        <v>0</v>
      </c>
      <c r="VBU27" s="700">
        <f>-IF(VBU11=1900,0,Capex!VBU322)</f>
        <v>0</v>
      </c>
      <c r="VBV27" s="700">
        <f>-IF(VBV11=1900,0,Capex!VBV322)</f>
        <v>0</v>
      </c>
      <c r="VBW27" s="700">
        <f>-IF(VBW11=1900,0,Capex!VBW322)</f>
        <v>0</v>
      </c>
      <c r="VBX27" s="700">
        <f>-IF(VBX11=1900,0,Capex!VBX322)</f>
        <v>0</v>
      </c>
      <c r="VBY27" s="700">
        <f>-IF(VBY11=1900,0,Capex!VBY322)</f>
        <v>0</v>
      </c>
      <c r="VBZ27" s="700">
        <f>-IF(VBZ11=1900,0,Capex!VBZ322)</f>
        <v>0</v>
      </c>
      <c r="VCA27" s="700">
        <f>-IF(VCA11=1900,0,Capex!VCA322)</f>
        <v>0</v>
      </c>
      <c r="VCB27" s="700">
        <f>-IF(VCB11=1900,0,Capex!VCB322)</f>
        <v>0</v>
      </c>
      <c r="VCC27" s="700">
        <f>-IF(VCC11=1900,0,Capex!VCC322)</f>
        <v>0</v>
      </c>
      <c r="VCD27" s="700">
        <f>-IF(VCD11=1900,0,Capex!VCD322)</f>
        <v>0</v>
      </c>
      <c r="VCE27" s="700">
        <f>-IF(VCE11=1900,0,Capex!VCE322)</f>
        <v>0</v>
      </c>
      <c r="VCF27" s="700">
        <f>-IF(VCF11=1900,0,Capex!VCF322)</f>
        <v>0</v>
      </c>
      <c r="VCG27" s="700">
        <f>-IF(VCG11=1900,0,Capex!VCG322)</f>
        <v>0</v>
      </c>
      <c r="VCH27" s="700">
        <f>-IF(VCH11=1900,0,Capex!VCH322)</f>
        <v>0</v>
      </c>
      <c r="VCI27" s="700">
        <f>-IF(VCI11=1900,0,Capex!VCI322)</f>
        <v>0</v>
      </c>
      <c r="VCJ27" s="700">
        <f>-IF(VCJ11=1900,0,Capex!VCJ322)</f>
        <v>0</v>
      </c>
      <c r="VCK27" s="700">
        <f>-IF(VCK11=1900,0,Capex!VCK322)</f>
        <v>0</v>
      </c>
      <c r="VCL27" s="700">
        <f>-IF(VCL11=1900,0,Capex!VCL322)</f>
        <v>0</v>
      </c>
      <c r="VCM27" s="700">
        <f>-IF(VCM11=1900,0,Capex!VCM322)</f>
        <v>0</v>
      </c>
      <c r="VCN27" s="700">
        <f>-IF(VCN11=1900,0,Capex!VCN322)</f>
        <v>0</v>
      </c>
      <c r="VCO27" s="700">
        <f>-IF(VCO11=1900,0,Capex!VCO322)</f>
        <v>0</v>
      </c>
      <c r="VCP27" s="700">
        <f>-IF(VCP11=1900,0,Capex!VCP322)</f>
        <v>0</v>
      </c>
      <c r="VCQ27" s="700">
        <f>-IF(VCQ11=1900,0,Capex!VCQ322)</f>
        <v>0</v>
      </c>
      <c r="VCR27" s="700">
        <f>-IF(VCR11=1900,0,Capex!VCR322)</f>
        <v>0</v>
      </c>
      <c r="VCS27" s="700">
        <f>-IF(VCS11=1900,0,Capex!VCS322)</f>
        <v>0</v>
      </c>
      <c r="VCT27" s="700">
        <f>-IF(VCT11=1900,0,Capex!VCT322)</f>
        <v>0</v>
      </c>
      <c r="VCU27" s="700">
        <f>-IF(VCU11=1900,0,Capex!VCU322)</f>
        <v>0</v>
      </c>
      <c r="VCV27" s="700">
        <f>-IF(VCV11=1900,0,Capex!VCV322)</f>
        <v>0</v>
      </c>
      <c r="VCW27" s="700">
        <f>-IF(VCW11=1900,0,Capex!VCW322)</f>
        <v>0</v>
      </c>
      <c r="VCX27" s="700">
        <f>-IF(VCX11=1900,0,Capex!VCX322)</f>
        <v>0</v>
      </c>
      <c r="VCY27" s="700">
        <f>-IF(VCY11=1900,0,Capex!VCY322)</f>
        <v>0</v>
      </c>
      <c r="VCZ27" s="700">
        <f>-IF(VCZ11=1900,0,Capex!VCZ322)</f>
        <v>0</v>
      </c>
      <c r="VDA27" s="700">
        <f>-IF(VDA11=1900,0,Capex!VDA322)</f>
        <v>0</v>
      </c>
      <c r="VDB27" s="700">
        <f>-IF(VDB11=1900,0,Capex!VDB322)</f>
        <v>0</v>
      </c>
      <c r="VDC27" s="700">
        <f>-IF(VDC11=1900,0,Capex!VDC322)</f>
        <v>0</v>
      </c>
      <c r="VDD27" s="700">
        <f>-IF(VDD11=1900,0,Capex!VDD322)</f>
        <v>0</v>
      </c>
      <c r="VDE27" s="700">
        <f>-IF(VDE11=1900,0,Capex!VDE322)</f>
        <v>0</v>
      </c>
      <c r="VDF27" s="700">
        <f>-IF(VDF11=1900,0,Capex!VDF322)</f>
        <v>0</v>
      </c>
      <c r="VDG27" s="700">
        <f>-IF(VDG11=1900,0,Capex!VDG322)</f>
        <v>0</v>
      </c>
      <c r="VDH27" s="700">
        <f>-IF(VDH11=1900,0,Capex!VDH322)</f>
        <v>0</v>
      </c>
      <c r="VDI27" s="700">
        <f>-IF(VDI11=1900,0,Capex!VDI322)</f>
        <v>0</v>
      </c>
      <c r="VDJ27" s="700">
        <f>-IF(VDJ11=1900,0,Capex!VDJ322)</f>
        <v>0</v>
      </c>
      <c r="VDK27" s="700">
        <f>-IF(VDK11=1900,0,Capex!VDK322)</f>
        <v>0</v>
      </c>
      <c r="VDL27" s="700">
        <f>-IF(VDL11=1900,0,Capex!VDL322)</f>
        <v>0</v>
      </c>
      <c r="VDM27" s="700">
        <f>-IF(VDM11=1900,0,Capex!VDM322)</f>
        <v>0</v>
      </c>
      <c r="VDN27" s="700">
        <f>-IF(VDN11=1900,0,Capex!VDN322)</f>
        <v>0</v>
      </c>
      <c r="VDO27" s="700">
        <f>-IF(VDO11=1900,0,Capex!VDO322)</f>
        <v>0</v>
      </c>
      <c r="VDP27" s="700">
        <f>-IF(VDP11=1900,0,Capex!VDP322)</f>
        <v>0</v>
      </c>
      <c r="VDQ27" s="700">
        <f>-IF(VDQ11=1900,0,Capex!VDQ322)</f>
        <v>0</v>
      </c>
      <c r="VDR27" s="700">
        <f>-IF(VDR11=1900,0,Capex!VDR322)</f>
        <v>0</v>
      </c>
      <c r="VDS27" s="700">
        <f>-IF(VDS11=1900,0,Capex!VDS322)</f>
        <v>0</v>
      </c>
      <c r="VDT27" s="700">
        <f>-IF(VDT11=1900,0,Capex!VDT322)</f>
        <v>0</v>
      </c>
      <c r="VDU27" s="700">
        <f>-IF(VDU11=1900,0,Capex!VDU322)</f>
        <v>0</v>
      </c>
      <c r="VDV27" s="700">
        <f>-IF(VDV11=1900,0,Capex!VDV322)</f>
        <v>0</v>
      </c>
      <c r="VDW27" s="700">
        <f>-IF(VDW11=1900,0,Capex!VDW322)</f>
        <v>0</v>
      </c>
      <c r="VDX27" s="700">
        <f>-IF(VDX11=1900,0,Capex!VDX322)</f>
        <v>0</v>
      </c>
      <c r="VDY27" s="700">
        <f>-IF(VDY11=1900,0,Capex!VDY322)</f>
        <v>0</v>
      </c>
      <c r="VDZ27" s="700">
        <f>-IF(VDZ11=1900,0,Capex!VDZ322)</f>
        <v>0</v>
      </c>
      <c r="VEA27" s="700">
        <f>-IF(VEA11=1900,0,Capex!VEA322)</f>
        <v>0</v>
      </c>
      <c r="VEB27" s="700">
        <f>-IF(VEB11=1900,0,Capex!VEB322)</f>
        <v>0</v>
      </c>
      <c r="VEC27" s="700">
        <f>-IF(VEC11=1900,0,Capex!VEC322)</f>
        <v>0</v>
      </c>
      <c r="VED27" s="700">
        <f>-IF(VED11=1900,0,Capex!VED322)</f>
        <v>0</v>
      </c>
      <c r="VEE27" s="700">
        <f>-IF(VEE11=1900,0,Capex!VEE322)</f>
        <v>0</v>
      </c>
      <c r="VEF27" s="700">
        <f>-IF(VEF11=1900,0,Capex!VEF322)</f>
        <v>0</v>
      </c>
      <c r="VEG27" s="700">
        <f>-IF(VEG11=1900,0,Capex!VEG322)</f>
        <v>0</v>
      </c>
      <c r="VEH27" s="700">
        <f>-IF(VEH11=1900,0,Capex!VEH322)</f>
        <v>0</v>
      </c>
      <c r="VEI27" s="700">
        <f>-IF(VEI11=1900,0,Capex!VEI322)</f>
        <v>0</v>
      </c>
      <c r="VEJ27" s="700">
        <f>-IF(VEJ11=1900,0,Capex!VEJ322)</f>
        <v>0</v>
      </c>
      <c r="VEK27" s="700">
        <f>-IF(VEK11=1900,0,Capex!VEK322)</f>
        <v>0</v>
      </c>
      <c r="VEL27" s="700">
        <f>-IF(VEL11=1900,0,Capex!VEL322)</f>
        <v>0</v>
      </c>
      <c r="VEM27" s="700">
        <f>-IF(VEM11=1900,0,Capex!VEM322)</f>
        <v>0</v>
      </c>
      <c r="VEN27" s="700">
        <f>-IF(VEN11=1900,0,Capex!VEN322)</f>
        <v>0</v>
      </c>
      <c r="VEO27" s="700">
        <f>-IF(VEO11=1900,0,Capex!VEO322)</f>
        <v>0</v>
      </c>
      <c r="VEP27" s="700">
        <f>-IF(VEP11=1900,0,Capex!VEP322)</f>
        <v>0</v>
      </c>
      <c r="VEQ27" s="700">
        <f>-IF(VEQ11=1900,0,Capex!VEQ322)</f>
        <v>0</v>
      </c>
      <c r="VER27" s="700">
        <f>-IF(VER11=1900,0,Capex!VER322)</f>
        <v>0</v>
      </c>
      <c r="VES27" s="700">
        <f>-IF(VES11=1900,0,Capex!VES322)</f>
        <v>0</v>
      </c>
      <c r="VET27" s="700">
        <f>-IF(VET11=1900,0,Capex!VET322)</f>
        <v>0</v>
      </c>
      <c r="VEU27" s="700">
        <f>-IF(VEU11=1900,0,Capex!VEU322)</f>
        <v>0</v>
      </c>
      <c r="VEV27" s="700">
        <f>-IF(VEV11=1900,0,Capex!VEV322)</f>
        <v>0</v>
      </c>
      <c r="VEW27" s="700">
        <f>-IF(VEW11=1900,0,Capex!VEW322)</f>
        <v>0</v>
      </c>
      <c r="VEX27" s="700">
        <f>-IF(VEX11=1900,0,Capex!VEX322)</f>
        <v>0</v>
      </c>
      <c r="VEY27" s="700">
        <f>-IF(VEY11=1900,0,Capex!VEY322)</f>
        <v>0</v>
      </c>
      <c r="VEZ27" s="700">
        <f>-IF(VEZ11=1900,0,Capex!VEZ322)</f>
        <v>0</v>
      </c>
      <c r="VFA27" s="700">
        <f>-IF(VFA11=1900,0,Capex!VFA322)</f>
        <v>0</v>
      </c>
      <c r="VFB27" s="700">
        <f>-IF(VFB11=1900,0,Capex!VFB322)</f>
        <v>0</v>
      </c>
      <c r="VFC27" s="700">
        <f>-IF(VFC11=1900,0,Capex!VFC322)</f>
        <v>0</v>
      </c>
      <c r="VFD27" s="700">
        <f>-IF(VFD11=1900,0,Capex!VFD322)</f>
        <v>0</v>
      </c>
      <c r="VFE27" s="700">
        <f>-IF(VFE11=1900,0,Capex!VFE322)</f>
        <v>0</v>
      </c>
      <c r="VFF27" s="700">
        <f>-IF(VFF11=1900,0,Capex!VFF322)</f>
        <v>0</v>
      </c>
      <c r="VFG27" s="700">
        <f>-IF(VFG11=1900,0,Capex!VFG322)</f>
        <v>0</v>
      </c>
      <c r="VFH27" s="700">
        <f>-IF(VFH11=1900,0,Capex!VFH322)</f>
        <v>0</v>
      </c>
      <c r="VFI27" s="700">
        <f>-IF(VFI11=1900,0,Capex!VFI322)</f>
        <v>0</v>
      </c>
      <c r="VFJ27" s="700">
        <f>-IF(VFJ11=1900,0,Capex!VFJ322)</f>
        <v>0</v>
      </c>
      <c r="VFK27" s="700">
        <f>-IF(VFK11=1900,0,Capex!VFK322)</f>
        <v>0</v>
      </c>
      <c r="VFL27" s="700">
        <f>-IF(VFL11=1900,0,Capex!VFL322)</f>
        <v>0</v>
      </c>
      <c r="VFM27" s="700">
        <f>-IF(VFM11=1900,0,Capex!VFM322)</f>
        <v>0</v>
      </c>
      <c r="VFN27" s="700">
        <f>-IF(VFN11=1900,0,Capex!VFN322)</f>
        <v>0</v>
      </c>
      <c r="VFO27" s="700">
        <f>-IF(VFO11=1900,0,Capex!VFO322)</f>
        <v>0</v>
      </c>
      <c r="VFP27" s="700">
        <f>-IF(VFP11=1900,0,Capex!VFP322)</f>
        <v>0</v>
      </c>
      <c r="VFQ27" s="700">
        <f>-IF(VFQ11=1900,0,Capex!VFQ322)</f>
        <v>0</v>
      </c>
      <c r="VFR27" s="700">
        <f>-IF(VFR11=1900,0,Capex!VFR322)</f>
        <v>0</v>
      </c>
      <c r="VFS27" s="700">
        <f>-IF(VFS11=1900,0,Capex!VFS322)</f>
        <v>0</v>
      </c>
      <c r="VFT27" s="700">
        <f>-IF(VFT11=1900,0,Capex!VFT322)</f>
        <v>0</v>
      </c>
      <c r="VFU27" s="700">
        <f>-IF(VFU11=1900,0,Capex!VFU322)</f>
        <v>0</v>
      </c>
      <c r="VFV27" s="700">
        <f>-IF(VFV11=1900,0,Capex!VFV322)</f>
        <v>0</v>
      </c>
      <c r="VFW27" s="700">
        <f>-IF(VFW11=1900,0,Capex!VFW322)</f>
        <v>0</v>
      </c>
      <c r="VFX27" s="700">
        <f>-IF(VFX11=1900,0,Capex!VFX322)</f>
        <v>0</v>
      </c>
      <c r="VFY27" s="700">
        <f>-IF(VFY11=1900,0,Capex!VFY322)</f>
        <v>0</v>
      </c>
      <c r="VFZ27" s="700">
        <f>-IF(VFZ11=1900,0,Capex!VFZ322)</f>
        <v>0</v>
      </c>
      <c r="VGA27" s="700">
        <f>-IF(VGA11=1900,0,Capex!VGA322)</f>
        <v>0</v>
      </c>
      <c r="VGB27" s="700">
        <f>-IF(VGB11=1900,0,Capex!VGB322)</f>
        <v>0</v>
      </c>
      <c r="VGC27" s="700">
        <f>-IF(VGC11=1900,0,Capex!VGC322)</f>
        <v>0</v>
      </c>
      <c r="VGD27" s="700">
        <f>-IF(VGD11=1900,0,Capex!VGD322)</f>
        <v>0</v>
      </c>
      <c r="VGE27" s="700">
        <f>-IF(VGE11=1900,0,Capex!VGE322)</f>
        <v>0</v>
      </c>
      <c r="VGF27" s="700">
        <f>-IF(VGF11=1900,0,Capex!VGF322)</f>
        <v>0</v>
      </c>
      <c r="VGG27" s="700">
        <f>-IF(VGG11=1900,0,Capex!VGG322)</f>
        <v>0</v>
      </c>
      <c r="VGH27" s="700">
        <f>-IF(VGH11=1900,0,Capex!VGH322)</f>
        <v>0</v>
      </c>
      <c r="VGI27" s="700">
        <f>-IF(VGI11=1900,0,Capex!VGI322)</f>
        <v>0</v>
      </c>
      <c r="VGJ27" s="700">
        <f>-IF(VGJ11=1900,0,Capex!VGJ322)</f>
        <v>0</v>
      </c>
      <c r="VGK27" s="700">
        <f>-IF(VGK11=1900,0,Capex!VGK322)</f>
        <v>0</v>
      </c>
      <c r="VGL27" s="700">
        <f>-IF(VGL11=1900,0,Capex!VGL322)</f>
        <v>0</v>
      </c>
      <c r="VGM27" s="700">
        <f>-IF(VGM11=1900,0,Capex!VGM322)</f>
        <v>0</v>
      </c>
      <c r="VGN27" s="700">
        <f>-IF(VGN11=1900,0,Capex!VGN322)</f>
        <v>0</v>
      </c>
      <c r="VGO27" s="700">
        <f>-IF(VGO11=1900,0,Capex!VGO322)</f>
        <v>0</v>
      </c>
      <c r="VGP27" s="700">
        <f>-IF(VGP11=1900,0,Capex!VGP322)</f>
        <v>0</v>
      </c>
      <c r="VGQ27" s="700">
        <f>-IF(VGQ11=1900,0,Capex!VGQ322)</f>
        <v>0</v>
      </c>
      <c r="VGR27" s="700">
        <f>-IF(VGR11=1900,0,Capex!VGR322)</f>
        <v>0</v>
      </c>
      <c r="VGS27" s="700">
        <f>-IF(VGS11=1900,0,Capex!VGS322)</f>
        <v>0</v>
      </c>
      <c r="VGT27" s="700">
        <f>-IF(VGT11=1900,0,Capex!VGT322)</f>
        <v>0</v>
      </c>
      <c r="VGU27" s="700">
        <f>-IF(VGU11=1900,0,Capex!VGU322)</f>
        <v>0</v>
      </c>
      <c r="VGV27" s="700">
        <f>-IF(VGV11=1900,0,Capex!VGV322)</f>
        <v>0</v>
      </c>
      <c r="VGW27" s="700">
        <f>-IF(VGW11=1900,0,Capex!VGW322)</f>
        <v>0</v>
      </c>
      <c r="VGX27" s="700">
        <f>-IF(VGX11=1900,0,Capex!VGX322)</f>
        <v>0</v>
      </c>
      <c r="VGY27" s="700">
        <f>-IF(VGY11=1900,0,Capex!VGY322)</f>
        <v>0</v>
      </c>
      <c r="VGZ27" s="700">
        <f>-IF(VGZ11=1900,0,Capex!VGZ322)</f>
        <v>0</v>
      </c>
      <c r="VHA27" s="700">
        <f>-IF(VHA11=1900,0,Capex!VHA322)</f>
        <v>0</v>
      </c>
      <c r="VHB27" s="700">
        <f>-IF(VHB11=1900,0,Capex!VHB322)</f>
        <v>0</v>
      </c>
      <c r="VHC27" s="700">
        <f>-IF(VHC11=1900,0,Capex!VHC322)</f>
        <v>0</v>
      </c>
      <c r="VHD27" s="700">
        <f>-IF(VHD11=1900,0,Capex!VHD322)</f>
        <v>0</v>
      </c>
      <c r="VHE27" s="700">
        <f>-IF(VHE11=1900,0,Capex!VHE322)</f>
        <v>0</v>
      </c>
      <c r="VHF27" s="700">
        <f>-IF(VHF11=1900,0,Capex!VHF322)</f>
        <v>0</v>
      </c>
      <c r="VHG27" s="700">
        <f>-IF(VHG11=1900,0,Capex!VHG322)</f>
        <v>0</v>
      </c>
      <c r="VHH27" s="700">
        <f>-IF(VHH11=1900,0,Capex!VHH322)</f>
        <v>0</v>
      </c>
      <c r="VHI27" s="700">
        <f>-IF(VHI11=1900,0,Capex!VHI322)</f>
        <v>0</v>
      </c>
      <c r="VHJ27" s="700">
        <f>-IF(VHJ11=1900,0,Capex!VHJ322)</f>
        <v>0</v>
      </c>
      <c r="VHK27" s="700">
        <f>-IF(VHK11=1900,0,Capex!VHK322)</f>
        <v>0</v>
      </c>
      <c r="VHL27" s="700">
        <f>-IF(VHL11=1900,0,Capex!VHL322)</f>
        <v>0</v>
      </c>
      <c r="VHM27" s="700">
        <f>-IF(VHM11=1900,0,Capex!VHM322)</f>
        <v>0</v>
      </c>
      <c r="VHN27" s="700">
        <f>-IF(VHN11=1900,0,Capex!VHN322)</f>
        <v>0</v>
      </c>
      <c r="VHO27" s="700">
        <f>-IF(VHO11=1900,0,Capex!VHO322)</f>
        <v>0</v>
      </c>
      <c r="VHP27" s="700">
        <f>-IF(VHP11=1900,0,Capex!VHP322)</f>
        <v>0</v>
      </c>
      <c r="VHQ27" s="700">
        <f>-IF(VHQ11=1900,0,Capex!VHQ322)</f>
        <v>0</v>
      </c>
      <c r="VHR27" s="700">
        <f>-IF(VHR11=1900,0,Capex!VHR322)</f>
        <v>0</v>
      </c>
      <c r="VHS27" s="700">
        <f>-IF(VHS11=1900,0,Capex!VHS322)</f>
        <v>0</v>
      </c>
      <c r="VHT27" s="700">
        <f>-IF(VHT11=1900,0,Capex!VHT322)</f>
        <v>0</v>
      </c>
      <c r="VHU27" s="700">
        <f>-IF(VHU11=1900,0,Capex!VHU322)</f>
        <v>0</v>
      </c>
      <c r="VHV27" s="700">
        <f>-IF(VHV11=1900,0,Capex!VHV322)</f>
        <v>0</v>
      </c>
      <c r="VHW27" s="700">
        <f>-IF(VHW11=1900,0,Capex!VHW322)</f>
        <v>0</v>
      </c>
      <c r="VHX27" s="700">
        <f>-IF(VHX11=1900,0,Capex!VHX322)</f>
        <v>0</v>
      </c>
      <c r="VHY27" s="700">
        <f>-IF(VHY11=1900,0,Capex!VHY322)</f>
        <v>0</v>
      </c>
      <c r="VHZ27" s="700">
        <f>-IF(VHZ11=1900,0,Capex!VHZ322)</f>
        <v>0</v>
      </c>
      <c r="VIA27" s="700">
        <f>-IF(VIA11=1900,0,Capex!VIA322)</f>
        <v>0</v>
      </c>
      <c r="VIB27" s="700">
        <f>-IF(VIB11=1900,0,Capex!VIB322)</f>
        <v>0</v>
      </c>
      <c r="VIC27" s="700">
        <f>-IF(VIC11=1900,0,Capex!VIC322)</f>
        <v>0</v>
      </c>
      <c r="VID27" s="700">
        <f>-IF(VID11=1900,0,Capex!VID322)</f>
        <v>0</v>
      </c>
      <c r="VIE27" s="700">
        <f>-IF(VIE11=1900,0,Capex!VIE322)</f>
        <v>0</v>
      </c>
      <c r="VIF27" s="700">
        <f>-IF(VIF11=1900,0,Capex!VIF322)</f>
        <v>0</v>
      </c>
      <c r="VIG27" s="700">
        <f>-IF(VIG11=1900,0,Capex!VIG322)</f>
        <v>0</v>
      </c>
      <c r="VIH27" s="700">
        <f>-IF(VIH11=1900,0,Capex!VIH322)</f>
        <v>0</v>
      </c>
      <c r="VII27" s="700">
        <f>-IF(VII11=1900,0,Capex!VII322)</f>
        <v>0</v>
      </c>
      <c r="VIJ27" s="700">
        <f>-IF(VIJ11=1900,0,Capex!VIJ322)</f>
        <v>0</v>
      </c>
      <c r="VIK27" s="700">
        <f>-IF(VIK11=1900,0,Capex!VIK322)</f>
        <v>0</v>
      </c>
      <c r="VIL27" s="700">
        <f>-IF(VIL11=1900,0,Capex!VIL322)</f>
        <v>0</v>
      </c>
      <c r="VIM27" s="700">
        <f>-IF(VIM11=1900,0,Capex!VIM322)</f>
        <v>0</v>
      </c>
      <c r="VIN27" s="700">
        <f>-IF(VIN11=1900,0,Capex!VIN322)</f>
        <v>0</v>
      </c>
      <c r="VIO27" s="700">
        <f>-IF(VIO11=1900,0,Capex!VIO322)</f>
        <v>0</v>
      </c>
      <c r="VIP27" s="700">
        <f>-IF(VIP11=1900,0,Capex!VIP322)</f>
        <v>0</v>
      </c>
      <c r="VIQ27" s="700">
        <f>-IF(VIQ11=1900,0,Capex!VIQ322)</f>
        <v>0</v>
      </c>
      <c r="VIR27" s="700">
        <f>-IF(VIR11=1900,0,Capex!VIR322)</f>
        <v>0</v>
      </c>
      <c r="VIS27" s="700">
        <f>-IF(VIS11=1900,0,Capex!VIS322)</f>
        <v>0</v>
      </c>
      <c r="VIT27" s="700">
        <f>-IF(VIT11=1900,0,Capex!VIT322)</f>
        <v>0</v>
      </c>
      <c r="VIU27" s="700">
        <f>-IF(VIU11=1900,0,Capex!VIU322)</f>
        <v>0</v>
      </c>
      <c r="VIV27" s="700">
        <f>-IF(VIV11=1900,0,Capex!VIV322)</f>
        <v>0</v>
      </c>
      <c r="VIW27" s="700">
        <f>-IF(VIW11=1900,0,Capex!VIW322)</f>
        <v>0</v>
      </c>
      <c r="VIX27" s="700">
        <f>-IF(VIX11=1900,0,Capex!VIX322)</f>
        <v>0</v>
      </c>
      <c r="VIY27" s="700">
        <f>-IF(VIY11=1900,0,Capex!VIY322)</f>
        <v>0</v>
      </c>
      <c r="VIZ27" s="700">
        <f>-IF(VIZ11=1900,0,Capex!VIZ322)</f>
        <v>0</v>
      </c>
      <c r="VJA27" s="700">
        <f>-IF(VJA11=1900,0,Capex!VJA322)</f>
        <v>0</v>
      </c>
      <c r="VJB27" s="700">
        <f>-IF(VJB11=1900,0,Capex!VJB322)</f>
        <v>0</v>
      </c>
      <c r="VJC27" s="700">
        <f>-IF(VJC11=1900,0,Capex!VJC322)</f>
        <v>0</v>
      </c>
      <c r="VJD27" s="700">
        <f>-IF(VJD11=1900,0,Capex!VJD322)</f>
        <v>0</v>
      </c>
      <c r="VJE27" s="700">
        <f>-IF(VJE11=1900,0,Capex!VJE322)</f>
        <v>0</v>
      </c>
      <c r="VJF27" s="700">
        <f>-IF(VJF11=1900,0,Capex!VJF322)</f>
        <v>0</v>
      </c>
      <c r="VJG27" s="700">
        <f>-IF(VJG11=1900,0,Capex!VJG322)</f>
        <v>0</v>
      </c>
      <c r="VJH27" s="700">
        <f>-IF(VJH11=1900,0,Capex!VJH322)</f>
        <v>0</v>
      </c>
      <c r="VJI27" s="700">
        <f>-IF(VJI11=1900,0,Capex!VJI322)</f>
        <v>0</v>
      </c>
      <c r="VJJ27" s="700">
        <f>-IF(VJJ11=1900,0,Capex!VJJ322)</f>
        <v>0</v>
      </c>
      <c r="VJK27" s="700">
        <f>-IF(VJK11=1900,0,Capex!VJK322)</f>
        <v>0</v>
      </c>
      <c r="VJL27" s="700">
        <f>-IF(VJL11=1900,0,Capex!VJL322)</f>
        <v>0</v>
      </c>
      <c r="VJM27" s="700">
        <f>-IF(VJM11=1900,0,Capex!VJM322)</f>
        <v>0</v>
      </c>
      <c r="VJN27" s="700">
        <f>-IF(VJN11=1900,0,Capex!VJN322)</f>
        <v>0</v>
      </c>
      <c r="VJO27" s="700">
        <f>-IF(VJO11=1900,0,Capex!VJO322)</f>
        <v>0</v>
      </c>
      <c r="VJP27" s="700">
        <f>-IF(VJP11=1900,0,Capex!VJP322)</f>
        <v>0</v>
      </c>
      <c r="VJQ27" s="700">
        <f>-IF(VJQ11=1900,0,Capex!VJQ322)</f>
        <v>0</v>
      </c>
      <c r="VJR27" s="700">
        <f>-IF(VJR11=1900,0,Capex!VJR322)</f>
        <v>0</v>
      </c>
      <c r="VJS27" s="700">
        <f>-IF(VJS11=1900,0,Capex!VJS322)</f>
        <v>0</v>
      </c>
      <c r="VJT27" s="700">
        <f>-IF(VJT11=1900,0,Capex!VJT322)</f>
        <v>0</v>
      </c>
      <c r="VJU27" s="700">
        <f>-IF(VJU11=1900,0,Capex!VJU322)</f>
        <v>0</v>
      </c>
      <c r="VJV27" s="700">
        <f>-IF(VJV11=1900,0,Capex!VJV322)</f>
        <v>0</v>
      </c>
      <c r="VJW27" s="700">
        <f>-IF(VJW11=1900,0,Capex!VJW322)</f>
        <v>0</v>
      </c>
      <c r="VJX27" s="700">
        <f>-IF(VJX11=1900,0,Capex!VJX322)</f>
        <v>0</v>
      </c>
      <c r="VJY27" s="700">
        <f>-IF(VJY11=1900,0,Capex!VJY322)</f>
        <v>0</v>
      </c>
      <c r="VJZ27" s="700">
        <f>-IF(VJZ11=1900,0,Capex!VJZ322)</f>
        <v>0</v>
      </c>
      <c r="VKA27" s="700">
        <f>-IF(VKA11=1900,0,Capex!VKA322)</f>
        <v>0</v>
      </c>
      <c r="VKB27" s="700">
        <f>-IF(VKB11=1900,0,Capex!VKB322)</f>
        <v>0</v>
      </c>
      <c r="VKC27" s="700">
        <f>-IF(VKC11=1900,0,Capex!VKC322)</f>
        <v>0</v>
      </c>
      <c r="VKD27" s="700">
        <f>-IF(VKD11=1900,0,Capex!VKD322)</f>
        <v>0</v>
      </c>
      <c r="VKE27" s="700">
        <f>-IF(VKE11=1900,0,Capex!VKE322)</f>
        <v>0</v>
      </c>
      <c r="VKF27" s="700">
        <f>-IF(VKF11=1900,0,Capex!VKF322)</f>
        <v>0</v>
      </c>
      <c r="VKG27" s="700">
        <f>-IF(VKG11=1900,0,Capex!VKG322)</f>
        <v>0</v>
      </c>
      <c r="VKH27" s="700">
        <f>-IF(VKH11=1900,0,Capex!VKH322)</f>
        <v>0</v>
      </c>
      <c r="VKI27" s="700">
        <f>-IF(VKI11=1900,0,Capex!VKI322)</f>
        <v>0</v>
      </c>
      <c r="VKJ27" s="700">
        <f>-IF(VKJ11=1900,0,Capex!VKJ322)</f>
        <v>0</v>
      </c>
      <c r="VKK27" s="700">
        <f>-IF(VKK11=1900,0,Capex!VKK322)</f>
        <v>0</v>
      </c>
      <c r="VKL27" s="700">
        <f>-IF(VKL11=1900,0,Capex!VKL322)</f>
        <v>0</v>
      </c>
      <c r="VKM27" s="700">
        <f>-IF(VKM11=1900,0,Capex!VKM322)</f>
        <v>0</v>
      </c>
      <c r="VKN27" s="700">
        <f>-IF(VKN11=1900,0,Capex!VKN322)</f>
        <v>0</v>
      </c>
      <c r="VKO27" s="700">
        <f>-IF(VKO11=1900,0,Capex!VKO322)</f>
        <v>0</v>
      </c>
      <c r="VKP27" s="700">
        <f>-IF(VKP11=1900,0,Capex!VKP322)</f>
        <v>0</v>
      </c>
      <c r="VKQ27" s="700">
        <f>-IF(VKQ11=1900,0,Capex!VKQ322)</f>
        <v>0</v>
      </c>
      <c r="VKR27" s="700">
        <f>-IF(VKR11=1900,0,Capex!VKR322)</f>
        <v>0</v>
      </c>
      <c r="VKS27" s="700">
        <f>-IF(VKS11=1900,0,Capex!VKS322)</f>
        <v>0</v>
      </c>
      <c r="VKT27" s="700">
        <f>-IF(VKT11=1900,0,Capex!VKT322)</f>
        <v>0</v>
      </c>
      <c r="VKU27" s="700">
        <f>-IF(VKU11=1900,0,Capex!VKU322)</f>
        <v>0</v>
      </c>
      <c r="VKV27" s="700">
        <f>-IF(VKV11=1900,0,Capex!VKV322)</f>
        <v>0</v>
      </c>
      <c r="VKW27" s="700">
        <f>-IF(VKW11=1900,0,Capex!VKW322)</f>
        <v>0</v>
      </c>
      <c r="VKX27" s="700">
        <f>-IF(VKX11=1900,0,Capex!VKX322)</f>
        <v>0</v>
      </c>
      <c r="VKY27" s="700">
        <f>-IF(VKY11=1900,0,Capex!VKY322)</f>
        <v>0</v>
      </c>
      <c r="VKZ27" s="700">
        <f>-IF(VKZ11=1900,0,Capex!VKZ322)</f>
        <v>0</v>
      </c>
      <c r="VLA27" s="700">
        <f>-IF(VLA11=1900,0,Capex!VLA322)</f>
        <v>0</v>
      </c>
      <c r="VLB27" s="700">
        <f>-IF(VLB11=1900,0,Capex!VLB322)</f>
        <v>0</v>
      </c>
      <c r="VLC27" s="700">
        <f>-IF(VLC11=1900,0,Capex!VLC322)</f>
        <v>0</v>
      </c>
      <c r="VLD27" s="700">
        <f>-IF(VLD11=1900,0,Capex!VLD322)</f>
        <v>0</v>
      </c>
      <c r="VLE27" s="700">
        <f>-IF(VLE11=1900,0,Capex!VLE322)</f>
        <v>0</v>
      </c>
      <c r="VLF27" s="700">
        <f>-IF(VLF11=1900,0,Capex!VLF322)</f>
        <v>0</v>
      </c>
      <c r="VLG27" s="700">
        <f>-IF(VLG11=1900,0,Capex!VLG322)</f>
        <v>0</v>
      </c>
      <c r="VLH27" s="700">
        <f>-IF(VLH11=1900,0,Capex!VLH322)</f>
        <v>0</v>
      </c>
      <c r="VLI27" s="700">
        <f>-IF(VLI11=1900,0,Capex!VLI322)</f>
        <v>0</v>
      </c>
      <c r="VLJ27" s="700">
        <f>-IF(VLJ11=1900,0,Capex!VLJ322)</f>
        <v>0</v>
      </c>
      <c r="VLK27" s="700">
        <f>-IF(VLK11=1900,0,Capex!VLK322)</f>
        <v>0</v>
      </c>
      <c r="VLL27" s="700">
        <f>-IF(VLL11=1900,0,Capex!VLL322)</f>
        <v>0</v>
      </c>
      <c r="VLM27" s="700">
        <f>-IF(VLM11=1900,0,Capex!VLM322)</f>
        <v>0</v>
      </c>
      <c r="VLN27" s="700">
        <f>-IF(VLN11=1900,0,Capex!VLN322)</f>
        <v>0</v>
      </c>
      <c r="VLO27" s="700">
        <f>-IF(VLO11=1900,0,Capex!VLO322)</f>
        <v>0</v>
      </c>
      <c r="VLP27" s="700">
        <f>-IF(VLP11=1900,0,Capex!VLP322)</f>
        <v>0</v>
      </c>
      <c r="VLQ27" s="700">
        <f>-IF(VLQ11=1900,0,Capex!VLQ322)</f>
        <v>0</v>
      </c>
      <c r="VLR27" s="700">
        <f>-IF(VLR11=1900,0,Capex!VLR322)</f>
        <v>0</v>
      </c>
      <c r="VLS27" s="700">
        <f>-IF(VLS11=1900,0,Capex!VLS322)</f>
        <v>0</v>
      </c>
      <c r="VLT27" s="700">
        <f>-IF(VLT11=1900,0,Capex!VLT322)</f>
        <v>0</v>
      </c>
      <c r="VLU27" s="700">
        <f>-IF(VLU11=1900,0,Capex!VLU322)</f>
        <v>0</v>
      </c>
      <c r="VLV27" s="700">
        <f>-IF(VLV11=1900,0,Capex!VLV322)</f>
        <v>0</v>
      </c>
      <c r="VLW27" s="700">
        <f>-IF(VLW11=1900,0,Capex!VLW322)</f>
        <v>0</v>
      </c>
      <c r="VLX27" s="700">
        <f>-IF(VLX11=1900,0,Capex!VLX322)</f>
        <v>0</v>
      </c>
      <c r="VLY27" s="700">
        <f>-IF(VLY11=1900,0,Capex!VLY322)</f>
        <v>0</v>
      </c>
      <c r="VLZ27" s="700">
        <f>-IF(VLZ11=1900,0,Capex!VLZ322)</f>
        <v>0</v>
      </c>
      <c r="VMA27" s="700">
        <f>-IF(VMA11=1900,0,Capex!VMA322)</f>
        <v>0</v>
      </c>
      <c r="VMB27" s="700">
        <f>-IF(VMB11=1900,0,Capex!VMB322)</f>
        <v>0</v>
      </c>
      <c r="VMC27" s="700">
        <f>-IF(VMC11=1900,0,Capex!VMC322)</f>
        <v>0</v>
      </c>
      <c r="VMD27" s="700">
        <f>-IF(VMD11=1900,0,Capex!VMD322)</f>
        <v>0</v>
      </c>
      <c r="VME27" s="700">
        <f>-IF(VME11=1900,0,Capex!VME322)</f>
        <v>0</v>
      </c>
      <c r="VMF27" s="700">
        <f>-IF(VMF11=1900,0,Capex!VMF322)</f>
        <v>0</v>
      </c>
      <c r="VMG27" s="700">
        <f>-IF(VMG11=1900,0,Capex!VMG322)</f>
        <v>0</v>
      </c>
      <c r="VMH27" s="700">
        <f>-IF(VMH11=1900,0,Capex!VMH322)</f>
        <v>0</v>
      </c>
      <c r="VMI27" s="700">
        <f>-IF(VMI11=1900,0,Capex!VMI322)</f>
        <v>0</v>
      </c>
      <c r="VMJ27" s="700">
        <f>-IF(VMJ11=1900,0,Capex!VMJ322)</f>
        <v>0</v>
      </c>
      <c r="VMK27" s="700">
        <f>-IF(VMK11=1900,0,Capex!VMK322)</f>
        <v>0</v>
      </c>
      <c r="VML27" s="700">
        <f>-IF(VML11=1900,0,Capex!VML322)</f>
        <v>0</v>
      </c>
      <c r="VMM27" s="700">
        <f>-IF(VMM11=1900,0,Capex!VMM322)</f>
        <v>0</v>
      </c>
      <c r="VMN27" s="700">
        <f>-IF(VMN11=1900,0,Capex!VMN322)</f>
        <v>0</v>
      </c>
      <c r="VMO27" s="700">
        <f>-IF(VMO11=1900,0,Capex!VMO322)</f>
        <v>0</v>
      </c>
      <c r="VMP27" s="700">
        <f>-IF(VMP11=1900,0,Capex!VMP322)</f>
        <v>0</v>
      </c>
      <c r="VMQ27" s="700">
        <f>-IF(VMQ11=1900,0,Capex!VMQ322)</f>
        <v>0</v>
      </c>
      <c r="VMR27" s="700">
        <f>-IF(VMR11=1900,0,Capex!VMR322)</f>
        <v>0</v>
      </c>
      <c r="VMS27" s="700">
        <f>-IF(VMS11=1900,0,Capex!VMS322)</f>
        <v>0</v>
      </c>
      <c r="VMT27" s="700">
        <f>-IF(VMT11=1900,0,Capex!VMT322)</f>
        <v>0</v>
      </c>
      <c r="VMU27" s="700">
        <f>-IF(VMU11=1900,0,Capex!VMU322)</f>
        <v>0</v>
      </c>
      <c r="VMV27" s="700">
        <f>-IF(VMV11=1900,0,Capex!VMV322)</f>
        <v>0</v>
      </c>
      <c r="VMW27" s="700">
        <f>-IF(VMW11=1900,0,Capex!VMW322)</f>
        <v>0</v>
      </c>
      <c r="VMX27" s="700">
        <f>-IF(VMX11=1900,0,Capex!VMX322)</f>
        <v>0</v>
      </c>
      <c r="VMY27" s="700">
        <f>-IF(VMY11=1900,0,Capex!VMY322)</f>
        <v>0</v>
      </c>
      <c r="VMZ27" s="700">
        <f>-IF(VMZ11=1900,0,Capex!VMZ322)</f>
        <v>0</v>
      </c>
      <c r="VNA27" s="700">
        <f>-IF(VNA11=1900,0,Capex!VNA322)</f>
        <v>0</v>
      </c>
      <c r="VNB27" s="700">
        <f>-IF(VNB11=1900,0,Capex!VNB322)</f>
        <v>0</v>
      </c>
      <c r="VNC27" s="700">
        <f>-IF(VNC11=1900,0,Capex!VNC322)</f>
        <v>0</v>
      </c>
      <c r="VND27" s="700">
        <f>-IF(VND11=1900,0,Capex!VND322)</f>
        <v>0</v>
      </c>
      <c r="VNE27" s="700">
        <f>-IF(VNE11=1900,0,Capex!VNE322)</f>
        <v>0</v>
      </c>
      <c r="VNF27" s="700">
        <f>-IF(VNF11=1900,0,Capex!VNF322)</f>
        <v>0</v>
      </c>
      <c r="VNG27" s="700">
        <f>-IF(VNG11=1900,0,Capex!VNG322)</f>
        <v>0</v>
      </c>
      <c r="VNH27" s="700">
        <f>-IF(VNH11=1900,0,Capex!VNH322)</f>
        <v>0</v>
      </c>
      <c r="VNI27" s="700">
        <f>-IF(VNI11=1900,0,Capex!VNI322)</f>
        <v>0</v>
      </c>
      <c r="VNJ27" s="700">
        <f>-IF(VNJ11=1900,0,Capex!VNJ322)</f>
        <v>0</v>
      </c>
      <c r="VNK27" s="700">
        <f>-IF(VNK11=1900,0,Capex!VNK322)</f>
        <v>0</v>
      </c>
      <c r="VNL27" s="700">
        <f>-IF(VNL11=1900,0,Capex!VNL322)</f>
        <v>0</v>
      </c>
      <c r="VNM27" s="700">
        <f>-IF(VNM11=1900,0,Capex!VNM322)</f>
        <v>0</v>
      </c>
      <c r="VNN27" s="700">
        <f>-IF(VNN11=1900,0,Capex!VNN322)</f>
        <v>0</v>
      </c>
      <c r="VNO27" s="700">
        <f>-IF(VNO11=1900,0,Capex!VNO322)</f>
        <v>0</v>
      </c>
      <c r="VNP27" s="700">
        <f>-IF(VNP11=1900,0,Capex!VNP322)</f>
        <v>0</v>
      </c>
      <c r="VNQ27" s="700">
        <f>-IF(VNQ11=1900,0,Capex!VNQ322)</f>
        <v>0</v>
      </c>
      <c r="VNR27" s="700">
        <f>-IF(VNR11=1900,0,Capex!VNR322)</f>
        <v>0</v>
      </c>
      <c r="VNS27" s="700">
        <f>-IF(VNS11=1900,0,Capex!VNS322)</f>
        <v>0</v>
      </c>
      <c r="VNT27" s="700">
        <f>-IF(VNT11=1900,0,Capex!VNT322)</f>
        <v>0</v>
      </c>
      <c r="VNU27" s="700">
        <f>-IF(VNU11=1900,0,Capex!VNU322)</f>
        <v>0</v>
      </c>
      <c r="VNV27" s="700">
        <f>-IF(VNV11=1900,0,Capex!VNV322)</f>
        <v>0</v>
      </c>
      <c r="VNW27" s="700">
        <f>-IF(VNW11=1900,0,Capex!VNW322)</f>
        <v>0</v>
      </c>
      <c r="VNX27" s="700">
        <f>-IF(VNX11=1900,0,Capex!VNX322)</f>
        <v>0</v>
      </c>
      <c r="VNY27" s="700">
        <f>-IF(VNY11=1900,0,Capex!VNY322)</f>
        <v>0</v>
      </c>
      <c r="VNZ27" s="700">
        <f>-IF(VNZ11=1900,0,Capex!VNZ322)</f>
        <v>0</v>
      </c>
      <c r="VOA27" s="700">
        <f>-IF(VOA11=1900,0,Capex!VOA322)</f>
        <v>0</v>
      </c>
      <c r="VOB27" s="700">
        <f>-IF(VOB11=1900,0,Capex!VOB322)</f>
        <v>0</v>
      </c>
      <c r="VOC27" s="700">
        <f>-IF(VOC11=1900,0,Capex!VOC322)</f>
        <v>0</v>
      </c>
      <c r="VOD27" s="700">
        <f>-IF(VOD11=1900,0,Capex!VOD322)</f>
        <v>0</v>
      </c>
      <c r="VOE27" s="700">
        <f>-IF(VOE11=1900,0,Capex!VOE322)</f>
        <v>0</v>
      </c>
      <c r="VOF27" s="700">
        <f>-IF(VOF11=1900,0,Capex!VOF322)</f>
        <v>0</v>
      </c>
      <c r="VOG27" s="700">
        <f>-IF(VOG11=1900,0,Capex!VOG322)</f>
        <v>0</v>
      </c>
      <c r="VOH27" s="700">
        <f>-IF(VOH11=1900,0,Capex!VOH322)</f>
        <v>0</v>
      </c>
      <c r="VOI27" s="700">
        <f>-IF(VOI11=1900,0,Capex!VOI322)</f>
        <v>0</v>
      </c>
      <c r="VOJ27" s="700">
        <f>-IF(VOJ11=1900,0,Capex!VOJ322)</f>
        <v>0</v>
      </c>
      <c r="VOK27" s="700">
        <f>-IF(VOK11=1900,0,Capex!VOK322)</f>
        <v>0</v>
      </c>
      <c r="VOL27" s="700">
        <f>-IF(VOL11=1900,0,Capex!VOL322)</f>
        <v>0</v>
      </c>
      <c r="VOM27" s="700">
        <f>-IF(VOM11=1900,0,Capex!VOM322)</f>
        <v>0</v>
      </c>
      <c r="VON27" s="700">
        <f>-IF(VON11=1900,0,Capex!VON322)</f>
        <v>0</v>
      </c>
      <c r="VOO27" s="700">
        <f>-IF(VOO11=1900,0,Capex!VOO322)</f>
        <v>0</v>
      </c>
      <c r="VOP27" s="700">
        <f>-IF(VOP11=1900,0,Capex!VOP322)</f>
        <v>0</v>
      </c>
      <c r="VOQ27" s="700">
        <f>-IF(VOQ11=1900,0,Capex!VOQ322)</f>
        <v>0</v>
      </c>
      <c r="VOR27" s="700">
        <f>-IF(VOR11=1900,0,Capex!VOR322)</f>
        <v>0</v>
      </c>
      <c r="VOS27" s="700">
        <f>-IF(VOS11=1900,0,Capex!VOS322)</f>
        <v>0</v>
      </c>
      <c r="VOT27" s="700">
        <f>-IF(VOT11=1900,0,Capex!VOT322)</f>
        <v>0</v>
      </c>
      <c r="VOU27" s="700">
        <f>-IF(VOU11=1900,0,Capex!VOU322)</f>
        <v>0</v>
      </c>
      <c r="VOV27" s="700">
        <f>-IF(VOV11=1900,0,Capex!VOV322)</f>
        <v>0</v>
      </c>
      <c r="VOW27" s="700">
        <f>-IF(VOW11=1900,0,Capex!VOW322)</f>
        <v>0</v>
      </c>
      <c r="VOX27" s="700">
        <f>-IF(VOX11=1900,0,Capex!VOX322)</f>
        <v>0</v>
      </c>
      <c r="VOY27" s="700">
        <f>-IF(VOY11=1900,0,Capex!VOY322)</f>
        <v>0</v>
      </c>
      <c r="VOZ27" s="700">
        <f>-IF(VOZ11=1900,0,Capex!VOZ322)</f>
        <v>0</v>
      </c>
      <c r="VPA27" s="700">
        <f>-IF(VPA11=1900,0,Capex!VPA322)</f>
        <v>0</v>
      </c>
      <c r="VPB27" s="700">
        <f>-IF(VPB11=1900,0,Capex!VPB322)</f>
        <v>0</v>
      </c>
      <c r="VPC27" s="700">
        <f>-IF(VPC11=1900,0,Capex!VPC322)</f>
        <v>0</v>
      </c>
      <c r="VPD27" s="700">
        <f>-IF(VPD11=1900,0,Capex!VPD322)</f>
        <v>0</v>
      </c>
      <c r="VPE27" s="700">
        <f>-IF(VPE11=1900,0,Capex!VPE322)</f>
        <v>0</v>
      </c>
      <c r="VPF27" s="700">
        <f>-IF(VPF11=1900,0,Capex!VPF322)</f>
        <v>0</v>
      </c>
      <c r="VPG27" s="700">
        <f>-IF(VPG11=1900,0,Capex!VPG322)</f>
        <v>0</v>
      </c>
      <c r="VPH27" s="700">
        <f>-IF(VPH11=1900,0,Capex!VPH322)</f>
        <v>0</v>
      </c>
      <c r="VPI27" s="700">
        <f>-IF(VPI11=1900,0,Capex!VPI322)</f>
        <v>0</v>
      </c>
      <c r="VPJ27" s="700">
        <f>-IF(VPJ11=1900,0,Capex!VPJ322)</f>
        <v>0</v>
      </c>
      <c r="VPK27" s="700">
        <f>-IF(VPK11=1900,0,Capex!VPK322)</f>
        <v>0</v>
      </c>
      <c r="VPL27" s="700">
        <f>-IF(VPL11=1900,0,Capex!VPL322)</f>
        <v>0</v>
      </c>
      <c r="VPM27" s="700">
        <f>-IF(VPM11=1900,0,Capex!VPM322)</f>
        <v>0</v>
      </c>
      <c r="VPN27" s="700">
        <f>-IF(VPN11=1900,0,Capex!VPN322)</f>
        <v>0</v>
      </c>
      <c r="VPO27" s="700">
        <f>-IF(VPO11=1900,0,Capex!VPO322)</f>
        <v>0</v>
      </c>
      <c r="VPP27" s="700">
        <f>-IF(VPP11=1900,0,Capex!VPP322)</f>
        <v>0</v>
      </c>
      <c r="VPQ27" s="700">
        <f>-IF(VPQ11=1900,0,Capex!VPQ322)</f>
        <v>0</v>
      </c>
      <c r="VPR27" s="700">
        <f>-IF(VPR11=1900,0,Capex!VPR322)</f>
        <v>0</v>
      </c>
      <c r="VPS27" s="700">
        <f>-IF(VPS11=1900,0,Capex!VPS322)</f>
        <v>0</v>
      </c>
      <c r="VPT27" s="700">
        <f>-IF(VPT11=1900,0,Capex!VPT322)</f>
        <v>0</v>
      </c>
      <c r="VPU27" s="700">
        <f>-IF(VPU11=1900,0,Capex!VPU322)</f>
        <v>0</v>
      </c>
      <c r="VPV27" s="700">
        <f>-IF(VPV11=1900,0,Capex!VPV322)</f>
        <v>0</v>
      </c>
      <c r="VPW27" s="700">
        <f>-IF(VPW11=1900,0,Capex!VPW322)</f>
        <v>0</v>
      </c>
      <c r="VPX27" s="700">
        <f>-IF(VPX11=1900,0,Capex!VPX322)</f>
        <v>0</v>
      </c>
      <c r="VPY27" s="700">
        <f>-IF(VPY11=1900,0,Capex!VPY322)</f>
        <v>0</v>
      </c>
      <c r="VPZ27" s="700">
        <f>-IF(VPZ11=1900,0,Capex!VPZ322)</f>
        <v>0</v>
      </c>
      <c r="VQA27" s="700">
        <f>-IF(VQA11=1900,0,Capex!VQA322)</f>
        <v>0</v>
      </c>
      <c r="VQB27" s="700">
        <f>-IF(VQB11=1900,0,Capex!VQB322)</f>
        <v>0</v>
      </c>
      <c r="VQC27" s="700">
        <f>-IF(VQC11=1900,0,Capex!VQC322)</f>
        <v>0</v>
      </c>
      <c r="VQD27" s="700">
        <f>-IF(VQD11=1900,0,Capex!VQD322)</f>
        <v>0</v>
      </c>
      <c r="VQE27" s="700">
        <f>-IF(VQE11=1900,0,Capex!VQE322)</f>
        <v>0</v>
      </c>
      <c r="VQF27" s="700">
        <f>-IF(VQF11=1900,0,Capex!VQF322)</f>
        <v>0</v>
      </c>
      <c r="VQG27" s="700">
        <f>-IF(VQG11=1900,0,Capex!VQG322)</f>
        <v>0</v>
      </c>
      <c r="VQH27" s="700">
        <f>-IF(VQH11=1900,0,Capex!VQH322)</f>
        <v>0</v>
      </c>
      <c r="VQI27" s="700">
        <f>-IF(VQI11=1900,0,Capex!VQI322)</f>
        <v>0</v>
      </c>
      <c r="VQJ27" s="700">
        <f>-IF(VQJ11=1900,0,Capex!VQJ322)</f>
        <v>0</v>
      </c>
      <c r="VQK27" s="700">
        <f>-IF(VQK11=1900,0,Capex!VQK322)</f>
        <v>0</v>
      </c>
      <c r="VQL27" s="700">
        <f>-IF(VQL11=1900,0,Capex!VQL322)</f>
        <v>0</v>
      </c>
      <c r="VQM27" s="700">
        <f>-IF(VQM11=1900,0,Capex!VQM322)</f>
        <v>0</v>
      </c>
      <c r="VQN27" s="700">
        <f>-IF(VQN11=1900,0,Capex!VQN322)</f>
        <v>0</v>
      </c>
      <c r="VQO27" s="700">
        <f>-IF(VQO11=1900,0,Capex!VQO322)</f>
        <v>0</v>
      </c>
      <c r="VQP27" s="700">
        <f>-IF(VQP11=1900,0,Capex!VQP322)</f>
        <v>0</v>
      </c>
      <c r="VQQ27" s="700">
        <f>-IF(VQQ11=1900,0,Capex!VQQ322)</f>
        <v>0</v>
      </c>
      <c r="VQR27" s="700">
        <f>-IF(VQR11=1900,0,Capex!VQR322)</f>
        <v>0</v>
      </c>
      <c r="VQS27" s="700">
        <f>-IF(VQS11=1900,0,Capex!VQS322)</f>
        <v>0</v>
      </c>
      <c r="VQT27" s="700">
        <f>-IF(VQT11=1900,0,Capex!VQT322)</f>
        <v>0</v>
      </c>
      <c r="VQU27" s="700">
        <f>-IF(VQU11=1900,0,Capex!VQU322)</f>
        <v>0</v>
      </c>
      <c r="VQV27" s="700">
        <f>-IF(VQV11=1900,0,Capex!VQV322)</f>
        <v>0</v>
      </c>
      <c r="VQW27" s="700">
        <f>-IF(VQW11=1900,0,Capex!VQW322)</f>
        <v>0</v>
      </c>
      <c r="VQX27" s="700">
        <f>-IF(VQX11=1900,0,Capex!VQX322)</f>
        <v>0</v>
      </c>
      <c r="VQY27" s="700">
        <f>-IF(VQY11=1900,0,Capex!VQY322)</f>
        <v>0</v>
      </c>
      <c r="VQZ27" s="700">
        <f>-IF(VQZ11=1900,0,Capex!VQZ322)</f>
        <v>0</v>
      </c>
      <c r="VRA27" s="700">
        <f>-IF(VRA11=1900,0,Capex!VRA322)</f>
        <v>0</v>
      </c>
      <c r="VRB27" s="700">
        <f>-IF(VRB11=1900,0,Capex!VRB322)</f>
        <v>0</v>
      </c>
      <c r="VRC27" s="700">
        <f>-IF(VRC11=1900,0,Capex!VRC322)</f>
        <v>0</v>
      </c>
      <c r="VRD27" s="700">
        <f>-IF(VRD11=1900,0,Capex!VRD322)</f>
        <v>0</v>
      </c>
      <c r="VRE27" s="700">
        <f>-IF(VRE11=1900,0,Capex!VRE322)</f>
        <v>0</v>
      </c>
      <c r="VRF27" s="700">
        <f>-IF(VRF11=1900,0,Capex!VRF322)</f>
        <v>0</v>
      </c>
      <c r="VRG27" s="700">
        <f>-IF(VRG11=1900,0,Capex!VRG322)</f>
        <v>0</v>
      </c>
      <c r="VRH27" s="700">
        <f>-IF(VRH11=1900,0,Capex!VRH322)</f>
        <v>0</v>
      </c>
      <c r="VRI27" s="700">
        <f>-IF(VRI11=1900,0,Capex!VRI322)</f>
        <v>0</v>
      </c>
      <c r="VRJ27" s="700">
        <f>-IF(VRJ11=1900,0,Capex!VRJ322)</f>
        <v>0</v>
      </c>
      <c r="VRK27" s="700">
        <f>-IF(VRK11=1900,0,Capex!VRK322)</f>
        <v>0</v>
      </c>
      <c r="VRL27" s="700">
        <f>-IF(VRL11=1900,0,Capex!VRL322)</f>
        <v>0</v>
      </c>
      <c r="VRM27" s="700">
        <f>-IF(VRM11=1900,0,Capex!VRM322)</f>
        <v>0</v>
      </c>
      <c r="VRN27" s="700">
        <f>-IF(VRN11=1900,0,Capex!VRN322)</f>
        <v>0</v>
      </c>
      <c r="VRO27" s="700">
        <f>-IF(VRO11=1900,0,Capex!VRO322)</f>
        <v>0</v>
      </c>
      <c r="VRP27" s="700">
        <f>-IF(VRP11=1900,0,Capex!VRP322)</f>
        <v>0</v>
      </c>
      <c r="VRQ27" s="700">
        <f>-IF(VRQ11=1900,0,Capex!VRQ322)</f>
        <v>0</v>
      </c>
      <c r="VRR27" s="700">
        <f>-IF(VRR11=1900,0,Capex!VRR322)</f>
        <v>0</v>
      </c>
      <c r="VRS27" s="700">
        <f>-IF(VRS11=1900,0,Capex!VRS322)</f>
        <v>0</v>
      </c>
      <c r="VRT27" s="700">
        <f>-IF(VRT11=1900,0,Capex!VRT322)</f>
        <v>0</v>
      </c>
      <c r="VRU27" s="700">
        <f>-IF(VRU11=1900,0,Capex!VRU322)</f>
        <v>0</v>
      </c>
      <c r="VRV27" s="700">
        <f>-IF(VRV11=1900,0,Capex!VRV322)</f>
        <v>0</v>
      </c>
      <c r="VRW27" s="700">
        <f>-IF(VRW11=1900,0,Capex!VRW322)</f>
        <v>0</v>
      </c>
      <c r="VRX27" s="700">
        <f>-IF(VRX11=1900,0,Capex!VRX322)</f>
        <v>0</v>
      </c>
      <c r="VRY27" s="700">
        <f>-IF(VRY11=1900,0,Capex!VRY322)</f>
        <v>0</v>
      </c>
      <c r="VRZ27" s="700">
        <f>-IF(VRZ11=1900,0,Capex!VRZ322)</f>
        <v>0</v>
      </c>
      <c r="VSA27" s="700">
        <f>-IF(VSA11=1900,0,Capex!VSA322)</f>
        <v>0</v>
      </c>
      <c r="VSB27" s="700">
        <f>-IF(VSB11=1900,0,Capex!VSB322)</f>
        <v>0</v>
      </c>
      <c r="VSC27" s="700">
        <f>-IF(VSC11=1900,0,Capex!VSC322)</f>
        <v>0</v>
      </c>
      <c r="VSD27" s="700">
        <f>-IF(VSD11=1900,0,Capex!VSD322)</f>
        <v>0</v>
      </c>
      <c r="VSE27" s="700">
        <f>-IF(VSE11=1900,0,Capex!VSE322)</f>
        <v>0</v>
      </c>
      <c r="VSF27" s="700">
        <f>-IF(VSF11=1900,0,Capex!VSF322)</f>
        <v>0</v>
      </c>
      <c r="VSG27" s="700">
        <f>-IF(VSG11=1900,0,Capex!VSG322)</f>
        <v>0</v>
      </c>
      <c r="VSH27" s="700">
        <f>-IF(VSH11=1900,0,Capex!VSH322)</f>
        <v>0</v>
      </c>
      <c r="VSI27" s="700">
        <f>-IF(VSI11=1900,0,Capex!VSI322)</f>
        <v>0</v>
      </c>
      <c r="VSJ27" s="700">
        <f>-IF(VSJ11=1900,0,Capex!VSJ322)</f>
        <v>0</v>
      </c>
      <c r="VSK27" s="700">
        <f>-IF(VSK11=1900,0,Capex!VSK322)</f>
        <v>0</v>
      </c>
      <c r="VSL27" s="700">
        <f>-IF(VSL11=1900,0,Capex!VSL322)</f>
        <v>0</v>
      </c>
      <c r="VSM27" s="700">
        <f>-IF(VSM11=1900,0,Capex!VSM322)</f>
        <v>0</v>
      </c>
      <c r="VSN27" s="700">
        <f>-IF(VSN11=1900,0,Capex!VSN322)</f>
        <v>0</v>
      </c>
      <c r="VSO27" s="700">
        <f>-IF(VSO11=1900,0,Capex!VSO322)</f>
        <v>0</v>
      </c>
      <c r="VSP27" s="700">
        <f>-IF(VSP11=1900,0,Capex!VSP322)</f>
        <v>0</v>
      </c>
      <c r="VSQ27" s="700">
        <f>-IF(VSQ11=1900,0,Capex!VSQ322)</f>
        <v>0</v>
      </c>
      <c r="VSR27" s="700">
        <f>-IF(VSR11=1900,0,Capex!VSR322)</f>
        <v>0</v>
      </c>
      <c r="VSS27" s="700">
        <f>-IF(VSS11=1900,0,Capex!VSS322)</f>
        <v>0</v>
      </c>
      <c r="VST27" s="700">
        <f>-IF(VST11=1900,0,Capex!VST322)</f>
        <v>0</v>
      </c>
      <c r="VSU27" s="700">
        <f>-IF(VSU11=1900,0,Capex!VSU322)</f>
        <v>0</v>
      </c>
      <c r="VSV27" s="700">
        <f>-IF(VSV11=1900,0,Capex!VSV322)</f>
        <v>0</v>
      </c>
      <c r="VSW27" s="700">
        <f>-IF(VSW11=1900,0,Capex!VSW322)</f>
        <v>0</v>
      </c>
      <c r="VSX27" s="700">
        <f>-IF(VSX11=1900,0,Capex!VSX322)</f>
        <v>0</v>
      </c>
      <c r="VSY27" s="700">
        <f>-IF(VSY11=1900,0,Capex!VSY322)</f>
        <v>0</v>
      </c>
      <c r="VSZ27" s="700">
        <f>-IF(VSZ11=1900,0,Capex!VSZ322)</f>
        <v>0</v>
      </c>
      <c r="VTA27" s="700">
        <f>-IF(VTA11=1900,0,Capex!VTA322)</f>
        <v>0</v>
      </c>
      <c r="VTB27" s="700">
        <f>-IF(VTB11=1900,0,Capex!VTB322)</f>
        <v>0</v>
      </c>
      <c r="VTC27" s="700">
        <f>-IF(VTC11=1900,0,Capex!VTC322)</f>
        <v>0</v>
      </c>
      <c r="VTD27" s="700">
        <f>-IF(VTD11=1900,0,Capex!VTD322)</f>
        <v>0</v>
      </c>
      <c r="VTE27" s="700">
        <f>-IF(VTE11=1900,0,Capex!VTE322)</f>
        <v>0</v>
      </c>
      <c r="VTF27" s="700">
        <f>-IF(VTF11=1900,0,Capex!VTF322)</f>
        <v>0</v>
      </c>
      <c r="VTG27" s="700">
        <f>-IF(VTG11=1900,0,Capex!VTG322)</f>
        <v>0</v>
      </c>
      <c r="VTH27" s="700">
        <f>-IF(VTH11=1900,0,Capex!VTH322)</f>
        <v>0</v>
      </c>
      <c r="VTI27" s="700">
        <f>-IF(VTI11=1900,0,Capex!VTI322)</f>
        <v>0</v>
      </c>
      <c r="VTJ27" s="700">
        <f>-IF(VTJ11=1900,0,Capex!VTJ322)</f>
        <v>0</v>
      </c>
      <c r="VTK27" s="700">
        <f>-IF(VTK11=1900,0,Capex!VTK322)</f>
        <v>0</v>
      </c>
      <c r="VTL27" s="700">
        <f>-IF(VTL11=1900,0,Capex!VTL322)</f>
        <v>0</v>
      </c>
      <c r="VTM27" s="700">
        <f>-IF(VTM11=1900,0,Capex!VTM322)</f>
        <v>0</v>
      </c>
      <c r="VTN27" s="700">
        <f>-IF(VTN11=1900,0,Capex!VTN322)</f>
        <v>0</v>
      </c>
      <c r="VTO27" s="700">
        <f>-IF(VTO11=1900,0,Capex!VTO322)</f>
        <v>0</v>
      </c>
      <c r="VTP27" s="700">
        <f>-IF(VTP11=1900,0,Capex!VTP322)</f>
        <v>0</v>
      </c>
      <c r="VTQ27" s="700">
        <f>-IF(VTQ11=1900,0,Capex!VTQ322)</f>
        <v>0</v>
      </c>
      <c r="VTR27" s="700">
        <f>-IF(VTR11=1900,0,Capex!VTR322)</f>
        <v>0</v>
      </c>
      <c r="VTS27" s="700">
        <f>-IF(VTS11=1900,0,Capex!VTS322)</f>
        <v>0</v>
      </c>
      <c r="VTT27" s="700">
        <f>-IF(VTT11=1900,0,Capex!VTT322)</f>
        <v>0</v>
      </c>
      <c r="VTU27" s="700">
        <f>-IF(VTU11=1900,0,Capex!VTU322)</f>
        <v>0</v>
      </c>
      <c r="VTV27" s="700">
        <f>-IF(VTV11=1900,0,Capex!VTV322)</f>
        <v>0</v>
      </c>
      <c r="VTW27" s="700">
        <f>-IF(VTW11=1900,0,Capex!VTW322)</f>
        <v>0</v>
      </c>
      <c r="VTX27" s="700">
        <f>-IF(VTX11=1900,0,Capex!VTX322)</f>
        <v>0</v>
      </c>
      <c r="VTY27" s="700">
        <f>-IF(VTY11=1900,0,Capex!VTY322)</f>
        <v>0</v>
      </c>
      <c r="VTZ27" s="700">
        <f>-IF(VTZ11=1900,0,Capex!VTZ322)</f>
        <v>0</v>
      </c>
      <c r="VUA27" s="700">
        <f>-IF(VUA11=1900,0,Capex!VUA322)</f>
        <v>0</v>
      </c>
      <c r="VUB27" s="700">
        <f>-IF(VUB11=1900,0,Capex!VUB322)</f>
        <v>0</v>
      </c>
      <c r="VUC27" s="700">
        <f>-IF(VUC11=1900,0,Capex!VUC322)</f>
        <v>0</v>
      </c>
      <c r="VUD27" s="700">
        <f>-IF(VUD11=1900,0,Capex!VUD322)</f>
        <v>0</v>
      </c>
      <c r="VUE27" s="700">
        <f>-IF(VUE11=1900,0,Capex!VUE322)</f>
        <v>0</v>
      </c>
      <c r="VUF27" s="700">
        <f>-IF(VUF11=1900,0,Capex!VUF322)</f>
        <v>0</v>
      </c>
      <c r="VUG27" s="700">
        <f>-IF(VUG11=1900,0,Capex!VUG322)</f>
        <v>0</v>
      </c>
      <c r="VUH27" s="700">
        <f>-IF(VUH11=1900,0,Capex!VUH322)</f>
        <v>0</v>
      </c>
      <c r="VUI27" s="700">
        <f>-IF(VUI11=1900,0,Capex!VUI322)</f>
        <v>0</v>
      </c>
      <c r="VUJ27" s="700">
        <f>-IF(VUJ11=1900,0,Capex!VUJ322)</f>
        <v>0</v>
      </c>
      <c r="VUK27" s="700">
        <f>-IF(VUK11=1900,0,Capex!VUK322)</f>
        <v>0</v>
      </c>
      <c r="VUL27" s="700">
        <f>-IF(VUL11=1900,0,Capex!VUL322)</f>
        <v>0</v>
      </c>
      <c r="VUM27" s="700">
        <f>-IF(VUM11=1900,0,Capex!VUM322)</f>
        <v>0</v>
      </c>
      <c r="VUN27" s="700">
        <f>-IF(VUN11=1900,0,Capex!VUN322)</f>
        <v>0</v>
      </c>
      <c r="VUO27" s="700">
        <f>-IF(VUO11=1900,0,Capex!VUO322)</f>
        <v>0</v>
      </c>
      <c r="VUP27" s="700">
        <f>-IF(VUP11=1900,0,Capex!VUP322)</f>
        <v>0</v>
      </c>
      <c r="VUQ27" s="700">
        <f>-IF(VUQ11=1900,0,Capex!VUQ322)</f>
        <v>0</v>
      </c>
      <c r="VUR27" s="700">
        <f>-IF(VUR11=1900,0,Capex!VUR322)</f>
        <v>0</v>
      </c>
      <c r="VUS27" s="700">
        <f>-IF(VUS11=1900,0,Capex!VUS322)</f>
        <v>0</v>
      </c>
      <c r="VUT27" s="700">
        <f>-IF(VUT11=1900,0,Capex!VUT322)</f>
        <v>0</v>
      </c>
      <c r="VUU27" s="700">
        <f>-IF(VUU11=1900,0,Capex!VUU322)</f>
        <v>0</v>
      </c>
      <c r="VUV27" s="700">
        <f>-IF(VUV11=1900,0,Capex!VUV322)</f>
        <v>0</v>
      </c>
      <c r="VUW27" s="700">
        <f>-IF(VUW11=1900,0,Capex!VUW322)</f>
        <v>0</v>
      </c>
      <c r="VUX27" s="700">
        <f>-IF(VUX11=1900,0,Capex!VUX322)</f>
        <v>0</v>
      </c>
      <c r="VUY27" s="700">
        <f>-IF(VUY11=1900,0,Capex!VUY322)</f>
        <v>0</v>
      </c>
      <c r="VUZ27" s="700">
        <f>-IF(VUZ11=1900,0,Capex!VUZ322)</f>
        <v>0</v>
      </c>
      <c r="VVA27" s="700">
        <f>-IF(VVA11=1900,0,Capex!VVA322)</f>
        <v>0</v>
      </c>
      <c r="VVB27" s="700">
        <f>-IF(VVB11=1900,0,Capex!VVB322)</f>
        <v>0</v>
      </c>
      <c r="VVC27" s="700">
        <f>-IF(VVC11=1900,0,Capex!VVC322)</f>
        <v>0</v>
      </c>
      <c r="VVD27" s="700">
        <f>-IF(VVD11=1900,0,Capex!VVD322)</f>
        <v>0</v>
      </c>
      <c r="VVE27" s="700">
        <f>-IF(VVE11=1900,0,Capex!VVE322)</f>
        <v>0</v>
      </c>
      <c r="VVF27" s="700">
        <f>-IF(VVF11=1900,0,Capex!VVF322)</f>
        <v>0</v>
      </c>
      <c r="VVG27" s="700">
        <f>-IF(VVG11=1900,0,Capex!VVG322)</f>
        <v>0</v>
      </c>
      <c r="VVH27" s="700">
        <f>-IF(VVH11=1900,0,Capex!VVH322)</f>
        <v>0</v>
      </c>
      <c r="VVI27" s="700">
        <f>-IF(VVI11=1900,0,Capex!VVI322)</f>
        <v>0</v>
      </c>
      <c r="VVJ27" s="700">
        <f>-IF(VVJ11=1900,0,Capex!VVJ322)</f>
        <v>0</v>
      </c>
      <c r="VVK27" s="700">
        <f>-IF(VVK11=1900,0,Capex!VVK322)</f>
        <v>0</v>
      </c>
      <c r="VVL27" s="700">
        <f>-IF(VVL11=1900,0,Capex!VVL322)</f>
        <v>0</v>
      </c>
      <c r="VVM27" s="700">
        <f>-IF(VVM11=1900,0,Capex!VVM322)</f>
        <v>0</v>
      </c>
      <c r="VVN27" s="700">
        <f>-IF(VVN11=1900,0,Capex!VVN322)</f>
        <v>0</v>
      </c>
      <c r="VVO27" s="700">
        <f>-IF(VVO11=1900,0,Capex!VVO322)</f>
        <v>0</v>
      </c>
      <c r="VVP27" s="700">
        <f>-IF(VVP11=1900,0,Capex!VVP322)</f>
        <v>0</v>
      </c>
      <c r="VVQ27" s="700">
        <f>-IF(VVQ11=1900,0,Capex!VVQ322)</f>
        <v>0</v>
      </c>
      <c r="VVR27" s="700">
        <f>-IF(VVR11=1900,0,Capex!VVR322)</f>
        <v>0</v>
      </c>
      <c r="VVS27" s="700">
        <f>-IF(VVS11=1900,0,Capex!VVS322)</f>
        <v>0</v>
      </c>
      <c r="VVT27" s="700">
        <f>-IF(VVT11=1900,0,Capex!VVT322)</f>
        <v>0</v>
      </c>
      <c r="VVU27" s="700">
        <f>-IF(VVU11=1900,0,Capex!VVU322)</f>
        <v>0</v>
      </c>
      <c r="VVV27" s="700">
        <f>-IF(VVV11=1900,0,Capex!VVV322)</f>
        <v>0</v>
      </c>
      <c r="VVW27" s="700">
        <f>-IF(VVW11=1900,0,Capex!VVW322)</f>
        <v>0</v>
      </c>
      <c r="VVX27" s="700">
        <f>-IF(VVX11=1900,0,Capex!VVX322)</f>
        <v>0</v>
      </c>
      <c r="VVY27" s="700">
        <f>-IF(VVY11=1900,0,Capex!VVY322)</f>
        <v>0</v>
      </c>
      <c r="VVZ27" s="700">
        <f>-IF(VVZ11=1900,0,Capex!VVZ322)</f>
        <v>0</v>
      </c>
      <c r="VWA27" s="700">
        <f>-IF(VWA11=1900,0,Capex!VWA322)</f>
        <v>0</v>
      </c>
      <c r="VWB27" s="700">
        <f>-IF(VWB11=1900,0,Capex!VWB322)</f>
        <v>0</v>
      </c>
      <c r="VWC27" s="700">
        <f>-IF(VWC11=1900,0,Capex!VWC322)</f>
        <v>0</v>
      </c>
      <c r="VWD27" s="700">
        <f>-IF(VWD11=1900,0,Capex!VWD322)</f>
        <v>0</v>
      </c>
      <c r="VWE27" s="700">
        <f>-IF(VWE11=1900,0,Capex!VWE322)</f>
        <v>0</v>
      </c>
      <c r="VWF27" s="700">
        <f>-IF(VWF11=1900,0,Capex!VWF322)</f>
        <v>0</v>
      </c>
      <c r="VWG27" s="700">
        <f>-IF(VWG11=1900,0,Capex!VWG322)</f>
        <v>0</v>
      </c>
      <c r="VWH27" s="700">
        <f>-IF(VWH11=1900,0,Capex!VWH322)</f>
        <v>0</v>
      </c>
      <c r="VWI27" s="700">
        <f>-IF(VWI11=1900,0,Capex!VWI322)</f>
        <v>0</v>
      </c>
      <c r="VWJ27" s="700">
        <f>-IF(VWJ11=1900,0,Capex!VWJ322)</f>
        <v>0</v>
      </c>
      <c r="VWK27" s="700">
        <f>-IF(VWK11=1900,0,Capex!VWK322)</f>
        <v>0</v>
      </c>
      <c r="VWL27" s="700">
        <f>-IF(VWL11=1900,0,Capex!VWL322)</f>
        <v>0</v>
      </c>
      <c r="VWM27" s="700">
        <f>-IF(VWM11=1900,0,Capex!VWM322)</f>
        <v>0</v>
      </c>
      <c r="VWN27" s="700">
        <f>-IF(VWN11=1900,0,Capex!VWN322)</f>
        <v>0</v>
      </c>
      <c r="VWO27" s="700">
        <f>-IF(VWO11=1900,0,Capex!VWO322)</f>
        <v>0</v>
      </c>
      <c r="VWP27" s="700">
        <f>-IF(VWP11=1900,0,Capex!VWP322)</f>
        <v>0</v>
      </c>
      <c r="VWQ27" s="700">
        <f>-IF(VWQ11=1900,0,Capex!VWQ322)</f>
        <v>0</v>
      </c>
      <c r="VWR27" s="700">
        <f>-IF(VWR11=1900,0,Capex!VWR322)</f>
        <v>0</v>
      </c>
      <c r="VWS27" s="700">
        <f>-IF(VWS11=1900,0,Capex!VWS322)</f>
        <v>0</v>
      </c>
      <c r="VWT27" s="700">
        <f>-IF(VWT11=1900,0,Capex!VWT322)</f>
        <v>0</v>
      </c>
      <c r="VWU27" s="700">
        <f>-IF(VWU11=1900,0,Capex!VWU322)</f>
        <v>0</v>
      </c>
      <c r="VWV27" s="700">
        <f>-IF(VWV11=1900,0,Capex!VWV322)</f>
        <v>0</v>
      </c>
      <c r="VWW27" s="700">
        <f>-IF(VWW11=1900,0,Capex!VWW322)</f>
        <v>0</v>
      </c>
      <c r="VWX27" s="700">
        <f>-IF(VWX11=1900,0,Capex!VWX322)</f>
        <v>0</v>
      </c>
      <c r="VWY27" s="700">
        <f>-IF(VWY11=1900,0,Capex!VWY322)</f>
        <v>0</v>
      </c>
      <c r="VWZ27" s="700">
        <f>-IF(VWZ11=1900,0,Capex!VWZ322)</f>
        <v>0</v>
      </c>
      <c r="VXA27" s="700">
        <f>-IF(VXA11=1900,0,Capex!VXA322)</f>
        <v>0</v>
      </c>
      <c r="VXB27" s="700">
        <f>-IF(VXB11=1900,0,Capex!VXB322)</f>
        <v>0</v>
      </c>
      <c r="VXC27" s="700">
        <f>-IF(VXC11=1900,0,Capex!VXC322)</f>
        <v>0</v>
      </c>
      <c r="VXD27" s="700">
        <f>-IF(VXD11=1900,0,Capex!VXD322)</f>
        <v>0</v>
      </c>
      <c r="VXE27" s="700">
        <f>-IF(VXE11=1900,0,Capex!VXE322)</f>
        <v>0</v>
      </c>
      <c r="VXF27" s="700">
        <f>-IF(VXF11=1900,0,Capex!VXF322)</f>
        <v>0</v>
      </c>
      <c r="VXG27" s="700">
        <f>-IF(VXG11=1900,0,Capex!VXG322)</f>
        <v>0</v>
      </c>
      <c r="VXH27" s="700">
        <f>-IF(VXH11=1900,0,Capex!VXH322)</f>
        <v>0</v>
      </c>
      <c r="VXI27" s="700">
        <f>-IF(VXI11=1900,0,Capex!VXI322)</f>
        <v>0</v>
      </c>
      <c r="VXJ27" s="700">
        <f>-IF(VXJ11=1900,0,Capex!VXJ322)</f>
        <v>0</v>
      </c>
      <c r="VXK27" s="700">
        <f>-IF(VXK11=1900,0,Capex!VXK322)</f>
        <v>0</v>
      </c>
      <c r="VXL27" s="700">
        <f>-IF(VXL11=1900,0,Capex!VXL322)</f>
        <v>0</v>
      </c>
      <c r="VXM27" s="700">
        <f>-IF(VXM11=1900,0,Capex!VXM322)</f>
        <v>0</v>
      </c>
      <c r="VXN27" s="700">
        <f>-IF(VXN11=1900,0,Capex!VXN322)</f>
        <v>0</v>
      </c>
      <c r="VXO27" s="700">
        <f>-IF(VXO11=1900,0,Capex!VXO322)</f>
        <v>0</v>
      </c>
      <c r="VXP27" s="700">
        <f>-IF(VXP11=1900,0,Capex!VXP322)</f>
        <v>0</v>
      </c>
      <c r="VXQ27" s="700">
        <f>-IF(VXQ11=1900,0,Capex!VXQ322)</f>
        <v>0</v>
      </c>
      <c r="VXR27" s="700">
        <f>-IF(VXR11=1900,0,Capex!VXR322)</f>
        <v>0</v>
      </c>
      <c r="VXS27" s="700">
        <f>-IF(VXS11=1900,0,Capex!VXS322)</f>
        <v>0</v>
      </c>
      <c r="VXT27" s="700">
        <f>-IF(VXT11=1900,0,Capex!VXT322)</f>
        <v>0</v>
      </c>
      <c r="VXU27" s="700">
        <f>-IF(VXU11=1900,0,Capex!VXU322)</f>
        <v>0</v>
      </c>
      <c r="VXV27" s="700">
        <f>-IF(VXV11=1900,0,Capex!VXV322)</f>
        <v>0</v>
      </c>
      <c r="VXW27" s="700">
        <f>-IF(VXW11=1900,0,Capex!VXW322)</f>
        <v>0</v>
      </c>
      <c r="VXX27" s="700">
        <f>-IF(VXX11=1900,0,Capex!VXX322)</f>
        <v>0</v>
      </c>
      <c r="VXY27" s="700">
        <f>-IF(VXY11=1900,0,Capex!VXY322)</f>
        <v>0</v>
      </c>
      <c r="VXZ27" s="700">
        <f>-IF(VXZ11=1900,0,Capex!VXZ322)</f>
        <v>0</v>
      </c>
      <c r="VYA27" s="700">
        <f>-IF(VYA11=1900,0,Capex!VYA322)</f>
        <v>0</v>
      </c>
      <c r="VYB27" s="700">
        <f>-IF(VYB11=1900,0,Capex!VYB322)</f>
        <v>0</v>
      </c>
      <c r="VYC27" s="700">
        <f>-IF(VYC11=1900,0,Capex!VYC322)</f>
        <v>0</v>
      </c>
      <c r="VYD27" s="700">
        <f>-IF(VYD11=1900,0,Capex!VYD322)</f>
        <v>0</v>
      </c>
      <c r="VYE27" s="700">
        <f>-IF(VYE11=1900,0,Capex!VYE322)</f>
        <v>0</v>
      </c>
      <c r="VYF27" s="700">
        <f>-IF(VYF11=1900,0,Capex!VYF322)</f>
        <v>0</v>
      </c>
      <c r="VYG27" s="700">
        <f>-IF(VYG11=1900,0,Capex!VYG322)</f>
        <v>0</v>
      </c>
      <c r="VYH27" s="700">
        <f>-IF(VYH11=1900,0,Capex!VYH322)</f>
        <v>0</v>
      </c>
      <c r="VYI27" s="700">
        <f>-IF(VYI11=1900,0,Capex!VYI322)</f>
        <v>0</v>
      </c>
      <c r="VYJ27" s="700">
        <f>-IF(VYJ11=1900,0,Capex!VYJ322)</f>
        <v>0</v>
      </c>
      <c r="VYK27" s="700">
        <f>-IF(VYK11=1900,0,Capex!VYK322)</f>
        <v>0</v>
      </c>
      <c r="VYL27" s="700">
        <f>-IF(VYL11=1900,0,Capex!VYL322)</f>
        <v>0</v>
      </c>
      <c r="VYM27" s="700">
        <f>-IF(VYM11=1900,0,Capex!VYM322)</f>
        <v>0</v>
      </c>
      <c r="VYN27" s="700">
        <f>-IF(VYN11=1900,0,Capex!VYN322)</f>
        <v>0</v>
      </c>
      <c r="VYO27" s="700">
        <f>-IF(VYO11=1900,0,Capex!VYO322)</f>
        <v>0</v>
      </c>
      <c r="VYP27" s="700">
        <f>-IF(VYP11=1900,0,Capex!VYP322)</f>
        <v>0</v>
      </c>
      <c r="VYQ27" s="700">
        <f>-IF(VYQ11=1900,0,Capex!VYQ322)</f>
        <v>0</v>
      </c>
      <c r="VYR27" s="700">
        <f>-IF(VYR11=1900,0,Capex!VYR322)</f>
        <v>0</v>
      </c>
      <c r="VYS27" s="700">
        <f>-IF(VYS11=1900,0,Capex!VYS322)</f>
        <v>0</v>
      </c>
      <c r="VYT27" s="700">
        <f>-IF(VYT11=1900,0,Capex!VYT322)</f>
        <v>0</v>
      </c>
      <c r="VYU27" s="700">
        <f>-IF(VYU11=1900,0,Capex!VYU322)</f>
        <v>0</v>
      </c>
      <c r="VYV27" s="700">
        <f>-IF(VYV11=1900,0,Capex!VYV322)</f>
        <v>0</v>
      </c>
      <c r="VYW27" s="700">
        <f>-IF(VYW11=1900,0,Capex!VYW322)</f>
        <v>0</v>
      </c>
      <c r="VYX27" s="700">
        <f>-IF(VYX11=1900,0,Capex!VYX322)</f>
        <v>0</v>
      </c>
      <c r="VYY27" s="700">
        <f>-IF(VYY11=1900,0,Capex!VYY322)</f>
        <v>0</v>
      </c>
      <c r="VYZ27" s="700">
        <f>-IF(VYZ11=1900,0,Capex!VYZ322)</f>
        <v>0</v>
      </c>
      <c r="VZA27" s="700">
        <f>-IF(VZA11=1900,0,Capex!VZA322)</f>
        <v>0</v>
      </c>
      <c r="VZB27" s="700">
        <f>-IF(VZB11=1900,0,Capex!VZB322)</f>
        <v>0</v>
      </c>
      <c r="VZC27" s="700">
        <f>-IF(VZC11=1900,0,Capex!VZC322)</f>
        <v>0</v>
      </c>
      <c r="VZD27" s="700">
        <f>-IF(VZD11=1900,0,Capex!VZD322)</f>
        <v>0</v>
      </c>
      <c r="VZE27" s="700">
        <f>-IF(VZE11=1900,0,Capex!VZE322)</f>
        <v>0</v>
      </c>
      <c r="VZF27" s="700">
        <f>-IF(VZF11=1900,0,Capex!VZF322)</f>
        <v>0</v>
      </c>
      <c r="VZG27" s="700">
        <f>-IF(VZG11=1900,0,Capex!VZG322)</f>
        <v>0</v>
      </c>
      <c r="VZH27" s="700">
        <f>-IF(VZH11=1900,0,Capex!VZH322)</f>
        <v>0</v>
      </c>
      <c r="VZI27" s="700">
        <f>-IF(VZI11=1900,0,Capex!VZI322)</f>
        <v>0</v>
      </c>
      <c r="VZJ27" s="700">
        <f>-IF(VZJ11=1900,0,Capex!VZJ322)</f>
        <v>0</v>
      </c>
      <c r="VZK27" s="700">
        <f>-IF(VZK11=1900,0,Capex!VZK322)</f>
        <v>0</v>
      </c>
      <c r="VZL27" s="700">
        <f>-IF(VZL11=1900,0,Capex!VZL322)</f>
        <v>0</v>
      </c>
      <c r="VZM27" s="700">
        <f>-IF(VZM11=1900,0,Capex!VZM322)</f>
        <v>0</v>
      </c>
      <c r="VZN27" s="700">
        <f>-IF(VZN11=1900,0,Capex!VZN322)</f>
        <v>0</v>
      </c>
      <c r="VZO27" s="700">
        <f>-IF(VZO11=1900,0,Capex!VZO322)</f>
        <v>0</v>
      </c>
      <c r="VZP27" s="700">
        <f>-IF(VZP11=1900,0,Capex!VZP322)</f>
        <v>0</v>
      </c>
      <c r="VZQ27" s="700">
        <f>-IF(VZQ11=1900,0,Capex!VZQ322)</f>
        <v>0</v>
      </c>
      <c r="VZR27" s="700">
        <f>-IF(VZR11=1900,0,Capex!VZR322)</f>
        <v>0</v>
      </c>
      <c r="VZS27" s="700">
        <f>-IF(VZS11=1900,0,Capex!VZS322)</f>
        <v>0</v>
      </c>
      <c r="VZT27" s="700">
        <f>-IF(VZT11=1900,0,Capex!VZT322)</f>
        <v>0</v>
      </c>
      <c r="VZU27" s="700">
        <f>-IF(VZU11=1900,0,Capex!VZU322)</f>
        <v>0</v>
      </c>
      <c r="VZV27" s="700">
        <f>-IF(VZV11=1900,0,Capex!VZV322)</f>
        <v>0</v>
      </c>
      <c r="VZW27" s="700">
        <f>-IF(VZW11=1900,0,Capex!VZW322)</f>
        <v>0</v>
      </c>
      <c r="VZX27" s="700">
        <f>-IF(VZX11=1900,0,Capex!VZX322)</f>
        <v>0</v>
      </c>
      <c r="VZY27" s="700">
        <f>-IF(VZY11=1900,0,Capex!VZY322)</f>
        <v>0</v>
      </c>
      <c r="VZZ27" s="700">
        <f>-IF(VZZ11=1900,0,Capex!VZZ322)</f>
        <v>0</v>
      </c>
      <c r="WAA27" s="700">
        <f>-IF(WAA11=1900,0,Capex!WAA322)</f>
        <v>0</v>
      </c>
      <c r="WAB27" s="700">
        <f>-IF(WAB11=1900,0,Capex!WAB322)</f>
        <v>0</v>
      </c>
      <c r="WAC27" s="700">
        <f>-IF(WAC11=1900,0,Capex!WAC322)</f>
        <v>0</v>
      </c>
      <c r="WAD27" s="700">
        <f>-IF(WAD11=1900,0,Capex!WAD322)</f>
        <v>0</v>
      </c>
      <c r="WAE27" s="700">
        <f>-IF(WAE11=1900,0,Capex!WAE322)</f>
        <v>0</v>
      </c>
      <c r="WAF27" s="700">
        <f>-IF(WAF11=1900,0,Capex!WAF322)</f>
        <v>0</v>
      </c>
      <c r="WAG27" s="700">
        <f>-IF(WAG11=1900,0,Capex!WAG322)</f>
        <v>0</v>
      </c>
      <c r="WAH27" s="700">
        <f>-IF(WAH11=1900,0,Capex!WAH322)</f>
        <v>0</v>
      </c>
      <c r="WAI27" s="700">
        <f>-IF(WAI11=1900,0,Capex!WAI322)</f>
        <v>0</v>
      </c>
      <c r="WAJ27" s="700">
        <f>-IF(WAJ11=1900,0,Capex!WAJ322)</f>
        <v>0</v>
      </c>
      <c r="WAK27" s="700">
        <f>-IF(WAK11=1900,0,Capex!WAK322)</f>
        <v>0</v>
      </c>
      <c r="WAL27" s="700">
        <f>-IF(WAL11=1900,0,Capex!WAL322)</f>
        <v>0</v>
      </c>
      <c r="WAM27" s="700">
        <f>-IF(WAM11=1900,0,Capex!WAM322)</f>
        <v>0</v>
      </c>
      <c r="WAN27" s="700">
        <f>-IF(WAN11=1900,0,Capex!WAN322)</f>
        <v>0</v>
      </c>
      <c r="WAO27" s="700">
        <f>-IF(WAO11=1900,0,Capex!WAO322)</f>
        <v>0</v>
      </c>
      <c r="WAP27" s="700">
        <f>-IF(WAP11=1900,0,Capex!WAP322)</f>
        <v>0</v>
      </c>
      <c r="WAQ27" s="700">
        <f>-IF(WAQ11=1900,0,Capex!WAQ322)</f>
        <v>0</v>
      </c>
      <c r="WAR27" s="700">
        <f>-IF(WAR11=1900,0,Capex!WAR322)</f>
        <v>0</v>
      </c>
      <c r="WAS27" s="700">
        <f>-IF(WAS11=1900,0,Capex!WAS322)</f>
        <v>0</v>
      </c>
      <c r="WAT27" s="700">
        <f>-IF(WAT11=1900,0,Capex!WAT322)</f>
        <v>0</v>
      </c>
      <c r="WAU27" s="700">
        <f>-IF(WAU11=1900,0,Capex!WAU322)</f>
        <v>0</v>
      </c>
      <c r="WAV27" s="700">
        <f>-IF(WAV11=1900,0,Capex!WAV322)</f>
        <v>0</v>
      </c>
      <c r="WAW27" s="700">
        <f>-IF(WAW11=1900,0,Capex!WAW322)</f>
        <v>0</v>
      </c>
      <c r="WAX27" s="700">
        <f>-IF(WAX11=1900,0,Capex!WAX322)</f>
        <v>0</v>
      </c>
      <c r="WAY27" s="700">
        <f>-IF(WAY11=1900,0,Capex!WAY322)</f>
        <v>0</v>
      </c>
      <c r="WAZ27" s="700">
        <f>-IF(WAZ11=1900,0,Capex!WAZ322)</f>
        <v>0</v>
      </c>
      <c r="WBA27" s="700">
        <f>-IF(WBA11=1900,0,Capex!WBA322)</f>
        <v>0</v>
      </c>
      <c r="WBB27" s="700">
        <f>-IF(WBB11=1900,0,Capex!WBB322)</f>
        <v>0</v>
      </c>
      <c r="WBC27" s="700">
        <f>-IF(WBC11=1900,0,Capex!WBC322)</f>
        <v>0</v>
      </c>
      <c r="WBD27" s="700">
        <f>-IF(WBD11=1900,0,Capex!WBD322)</f>
        <v>0</v>
      </c>
      <c r="WBE27" s="700">
        <f>-IF(WBE11=1900,0,Capex!WBE322)</f>
        <v>0</v>
      </c>
      <c r="WBF27" s="700">
        <f>-IF(WBF11=1900,0,Capex!WBF322)</f>
        <v>0</v>
      </c>
      <c r="WBG27" s="700">
        <f>-IF(WBG11=1900,0,Capex!WBG322)</f>
        <v>0</v>
      </c>
      <c r="WBH27" s="700">
        <f>-IF(WBH11=1900,0,Capex!WBH322)</f>
        <v>0</v>
      </c>
      <c r="WBI27" s="700">
        <f>-IF(WBI11=1900,0,Capex!WBI322)</f>
        <v>0</v>
      </c>
      <c r="WBJ27" s="700">
        <f>-IF(WBJ11=1900,0,Capex!WBJ322)</f>
        <v>0</v>
      </c>
      <c r="WBK27" s="700">
        <f>-IF(WBK11=1900,0,Capex!WBK322)</f>
        <v>0</v>
      </c>
      <c r="WBL27" s="700">
        <f>-IF(WBL11=1900,0,Capex!WBL322)</f>
        <v>0</v>
      </c>
      <c r="WBM27" s="700">
        <f>-IF(WBM11=1900,0,Capex!WBM322)</f>
        <v>0</v>
      </c>
      <c r="WBN27" s="700">
        <f>-IF(WBN11=1900,0,Capex!WBN322)</f>
        <v>0</v>
      </c>
      <c r="WBO27" s="700">
        <f>-IF(WBO11=1900,0,Capex!WBO322)</f>
        <v>0</v>
      </c>
      <c r="WBP27" s="700">
        <f>-IF(WBP11=1900,0,Capex!WBP322)</f>
        <v>0</v>
      </c>
      <c r="WBQ27" s="700">
        <f>-IF(WBQ11=1900,0,Capex!WBQ322)</f>
        <v>0</v>
      </c>
      <c r="WBR27" s="700">
        <f>-IF(WBR11=1900,0,Capex!WBR322)</f>
        <v>0</v>
      </c>
      <c r="WBS27" s="700">
        <f>-IF(WBS11=1900,0,Capex!WBS322)</f>
        <v>0</v>
      </c>
      <c r="WBT27" s="700">
        <f>-IF(WBT11=1900,0,Capex!WBT322)</f>
        <v>0</v>
      </c>
      <c r="WBU27" s="700">
        <f>-IF(WBU11=1900,0,Capex!WBU322)</f>
        <v>0</v>
      </c>
      <c r="WBV27" s="700">
        <f>-IF(WBV11=1900,0,Capex!WBV322)</f>
        <v>0</v>
      </c>
      <c r="WBW27" s="700">
        <f>-IF(WBW11=1900,0,Capex!WBW322)</f>
        <v>0</v>
      </c>
      <c r="WBX27" s="700">
        <f>-IF(WBX11=1900,0,Capex!WBX322)</f>
        <v>0</v>
      </c>
      <c r="WBY27" s="700">
        <f>-IF(WBY11=1900,0,Capex!WBY322)</f>
        <v>0</v>
      </c>
      <c r="WBZ27" s="700">
        <f>-IF(WBZ11=1900,0,Capex!WBZ322)</f>
        <v>0</v>
      </c>
      <c r="WCA27" s="700">
        <f>-IF(WCA11=1900,0,Capex!WCA322)</f>
        <v>0</v>
      </c>
      <c r="WCB27" s="700">
        <f>-IF(WCB11=1900,0,Capex!WCB322)</f>
        <v>0</v>
      </c>
      <c r="WCC27" s="700">
        <f>-IF(WCC11=1900,0,Capex!WCC322)</f>
        <v>0</v>
      </c>
      <c r="WCD27" s="700">
        <f>-IF(WCD11=1900,0,Capex!WCD322)</f>
        <v>0</v>
      </c>
      <c r="WCE27" s="700">
        <f>-IF(WCE11=1900,0,Capex!WCE322)</f>
        <v>0</v>
      </c>
      <c r="WCF27" s="700">
        <f>-IF(WCF11=1900,0,Capex!WCF322)</f>
        <v>0</v>
      </c>
      <c r="WCG27" s="700">
        <f>-IF(WCG11=1900,0,Capex!WCG322)</f>
        <v>0</v>
      </c>
      <c r="WCH27" s="700">
        <f>-IF(WCH11=1900,0,Capex!WCH322)</f>
        <v>0</v>
      </c>
      <c r="WCI27" s="700">
        <f>-IF(WCI11=1900,0,Capex!WCI322)</f>
        <v>0</v>
      </c>
      <c r="WCJ27" s="700">
        <f>-IF(WCJ11=1900,0,Capex!WCJ322)</f>
        <v>0</v>
      </c>
      <c r="WCK27" s="700">
        <f>-IF(WCK11=1900,0,Capex!WCK322)</f>
        <v>0</v>
      </c>
      <c r="WCL27" s="700">
        <f>-IF(WCL11=1900,0,Capex!WCL322)</f>
        <v>0</v>
      </c>
      <c r="WCM27" s="700">
        <f>-IF(WCM11=1900,0,Capex!WCM322)</f>
        <v>0</v>
      </c>
      <c r="WCN27" s="700">
        <f>-IF(WCN11=1900,0,Capex!WCN322)</f>
        <v>0</v>
      </c>
      <c r="WCO27" s="700">
        <f>-IF(WCO11=1900,0,Capex!WCO322)</f>
        <v>0</v>
      </c>
      <c r="WCP27" s="700">
        <f>-IF(WCP11=1900,0,Capex!WCP322)</f>
        <v>0</v>
      </c>
      <c r="WCQ27" s="700">
        <f>-IF(WCQ11=1900,0,Capex!WCQ322)</f>
        <v>0</v>
      </c>
      <c r="WCR27" s="700">
        <f>-IF(WCR11=1900,0,Capex!WCR322)</f>
        <v>0</v>
      </c>
      <c r="WCS27" s="700">
        <f>-IF(WCS11=1900,0,Capex!WCS322)</f>
        <v>0</v>
      </c>
      <c r="WCT27" s="700">
        <f>-IF(WCT11=1900,0,Capex!WCT322)</f>
        <v>0</v>
      </c>
      <c r="WCU27" s="700">
        <f>-IF(WCU11=1900,0,Capex!WCU322)</f>
        <v>0</v>
      </c>
      <c r="WCV27" s="700">
        <f>-IF(WCV11=1900,0,Capex!WCV322)</f>
        <v>0</v>
      </c>
      <c r="WCW27" s="700">
        <f>-IF(WCW11=1900,0,Capex!WCW322)</f>
        <v>0</v>
      </c>
      <c r="WCX27" s="700">
        <f>-IF(WCX11=1900,0,Capex!WCX322)</f>
        <v>0</v>
      </c>
      <c r="WCY27" s="700">
        <f>-IF(WCY11=1900,0,Capex!WCY322)</f>
        <v>0</v>
      </c>
      <c r="WCZ27" s="700">
        <f>-IF(WCZ11=1900,0,Capex!WCZ322)</f>
        <v>0</v>
      </c>
      <c r="WDA27" s="700">
        <f>-IF(WDA11=1900,0,Capex!WDA322)</f>
        <v>0</v>
      </c>
      <c r="WDB27" s="700">
        <f>-IF(WDB11=1900,0,Capex!WDB322)</f>
        <v>0</v>
      </c>
      <c r="WDC27" s="700">
        <f>-IF(WDC11=1900,0,Capex!WDC322)</f>
        <v>0</v>
      </c>
      <c r="WDD27" s="700">
        <f>-IF(WDD11=1900,0,Capex!WDD322)</f>
        <v>0</v>
      </c>
      <c r="WDE27" s="700">
        <f>-IF(WDE11=1900,0,Capex!WDE322)</f>
        <v>0</v>
      </c>
      <c r="WDF27" s="700">
        <f>-IF(WDF11=1900,0,Capex!WDF322)</f>
        <v>0</v>
      </c>
      <c r="WDG27" s="700">
        <f>-IF(WDG11=1900,0,Capex!WDG322)</f>
        <v>0</v>
      </c>
      <c r="WDH27" s="700">
        <f>-IF(WDH11=1900,0,Capex!WDH322)</f>
        <v>0</v>
      </c>
      <c r="WDI27" s="700">
        <f>-IF(WDI11=1900,0,Capex!WDI322)</f>
        <v>0</v>
      </c>
      <c r="WDJ27" s="700">
        <f>-IF(WDJ11=1900,0,Capex!WDJ322)</f>
        <v>0</v>
      </c>
      <c r="WDK27" s="700">
        <f>-IF(WDK11=1900,0,Capex!WDK322)</f>
        <v>0</v>
      </c>
      <c r="WDL27" s="700">
        <f>-IF(WDL11=1900,0,Capex!WDL322)</f>
        <v>0</v>
      </c>
      <c r="WDM27" s="700">
        <f>-IF(WDM11=1900,0,Capex!WDM322)</f>
        <v>0</v>
      </c>
      <c r="WDN27" s="700">
        <f>-IF(WDN11=1900,0,Capex!WDN322)</f>
        <v>0</v>
      </c>
      <c r="WDO27" s="700">
        <f>-IF(WDO11=1900,0,Capex!WDO322)</f>
        <v>0</v>
      </c>
      <c r="WDP27" s="700">
        <f>-IF(WDP11=1900,0,Capex!WDP322)</f>
        <v>0</v>
      </c>
      <c r="WDQ27" s="700">
        <f>-IF(WDQ11=1900,0,Capex!WDQ322)</f>
        <v>0</v>
      </c>
      <c r="WDR27" s="700">
        <f>-IF(WDR11=1900,0,Capex!WDR322)</f>
        <v>0</v>
      </c>
      <c r="WDS27" s="700">
        <f>-IF(WDS11=1900,0,Capex!WDS322)</f>
        <v>0</v>
      </c>
      <c r="WDT27" s="700">
        <f>-IF(WDT11=1900,0,Capex!WDT322)</f>
        <v>0</v>
      </c>
      <c r="WDU27" s="700">
        <f>-IF(WDU11=1900,0,Capex!WDU322)</f>
        <v>0</v>
      </c>
      <c r="WDV27" s="700">
        <f>-IF(WDV11=1900,0,Capex!WDV322)</f>
        <v>0</v>
      </c>
      <c r="WDW27" s="700">
        <f>-IF(WDW11=1900,0,Capex!WDW322)</f>
        <v>0</v>
      </c>
      <c r="WDX27" s="700">
        <f>-IF(WDX11=1900,0,Capex!WDX322)</f>
        <v>0</v>
      </c>
      <c r="WDY27" s="700">
        <f>-IF(WDY11=1900,0,Capex!WDY322)</f>
        <v>0</v>
      </c>
      <c r="WDZ27" s="700">
        <f>-IF(WDZ11=1900,0,Capex!WDZ322)</f>
        <v>0</v>
      </c>
      <c r="WEA27" s="700">
        <f>-IF(WEA11=1900,0,Capex!WEA322)</f>
        <v>0</v>
      </c>
      <c r="WEB27" s="700">
        <f>-IF(WEB11=1900,0,Capex!WEB322)</f>
        <v>0</v>
      </c>
      <c r="WEC27" s="700">
        <f>-IF(WEC11=1900,0,Capex!WEC322)</f>
        <v>0</v>
      </c>
      <c r="WED27" s="700">
        <f>-IF(WED11=1900,0,Capex!WED322)</f>
        <v>0</v>
      </c>
      <c r="WEE27" s="700">
        <f>-IF(WEE11=1900,0,Capex!WEE322)</f>
        <v>0</v>
      </c>
      <c r="WEF27" s="700">
        <f>-IF(WEF11=1900,0,Capex!WEF322)</f>
        <v>0</v>
      </c>
      <c r="WEG27" s="700">
        <f>-IF(WEG11=1900,0,Capex!WEG322)</f>
        <v>0</v>
      </c>
      <c r="WEH27" s="700">
        <f>-IF(WEH11=1900,0,Capex!WEH322)</f>
        <v>0</v>
      </c>
      <c r="WEI27" s="700">
        <f>-IF(WEI11=1900,0,Capex!WEI322)</f>
        <v>0</v>
      </c>
      <c r="WEJ27" s="700">
        <f>-IF(WEJ11=1900,0,Capex!WEJ322)</f>
        <v>0</v>
      </c>
      <c r="WEK27" s="700">
        <f>-IF(WEK11=1900,0,Capex!WEK322)</f>
        <v>0</v>
      </c>
      <c r="WEL27" s="700">
        <f>-IF(WEL11=1900,0,Capex!WEL322)</f>
        <v>0</v>
      </c>
      <c r="WEM27" s="700">
        <f>-IF(WEM11=1900,0,Capex!WEM322)</f>
        <v>0</v>
      </c>
      <c r="WEN27" s="700">
        <f>-IF(WEN11=1900,0,Capex!WEN322)</f>
        <v>0</v>
      </c>
      <c r="WEO27" s="700">
        <f>-IF(WEO11=1900,0,Capex!WEO322)</f>
        <v>0</v>
      </c>
      <c r="WEP27" s="700">
        <f>-IF(WEP11=1900,0,Capex!WEP322)</f>
        <v>0</v>
      </c>
      <c r="WEQ27" s="700">
        <f>-IF(WEQ11=1900,0,Capex!WEQ322)</f>
        <v>0</v>
      </c>
      <c r="WER27" s="700">
        <f>-IF(WER11=1900,0,Capex!WER322)</f>
        <v>0</v>
      </c>
      <c r="WES27" s="700">
        <f>-IF(WES11=1900,0,Capex!WES322)</f>
        <v>0</v>
      </c>
      <c r="WET27" s="700">
        <f>-IF(WET11=1900,0,Capex!WET322)</f>
        <v>0</v>
      </c>
      <c r="WEU27" s="700">
        <f>-IF(WEU11=1900,0,Capex!WEU322)</f>
        <v>0</v>
      </c>
      <c r="WEV27" s="700">
        <f>-IF(WEV11=1900,0,Capex!WEV322)</f>
        <v>0</v>
      </c>
      <c r="WEW27" s="700">
        <f>-IF(WEW11=1900,0,Capex!WEW322)</f>
        <v>0</v>
      </c>
      <c r="WEX27" s="700">
        <f>-IF(WEX11=1900,0,Capex!WEX322)</f>
        <v>0</v>
      </c>
      <c r="WEY27" s="700">
        <f>-IF(WEY11=1900,0,Capex!WEY322)</f>
        <v>0</v>
      </c>
      <c r="WEZ27" s="700">
        <f>-IF(WEZ11=1900,0,Capex!WEZ322)</f>
        <v>0</v>
      </c>
      <c r="WFA27" s="700">
        <f>-IF(WFA11=1900,0,Capex!WFA322)</f>
        <v>0</v>
      </c>
      <c r="WFB27" s="700">
        <f>-IF(WFB11=1900,0,Capex!WFB322)</f>
        <v>0</v>
      </c>
      <c r="WFC27" s="700">
        <f>-IF(WFC11=1900,0,Capex!WFC322)</f>
        <v>0</v>
      </c>
      <c r="WFD27" s="700">
        <f>-IF(WFD11=1900,0,Capex!WFD322)</f>
        <v>0</v>
      </c>
      <c r="WFE27" s="700">
        <f>-IF(WFE11=1900,0,Capex!WFE322)</f>
        <v>0</v>
      </c>
      <c r="WFF27" s="700">
        <f>-IF(WFF11=1900,0,Capex!WFF322)</f>
        <v>0</v>
      </c>
      <c r="WFG27" s="700">
        <f>-IF(WFG11=1900,0,Capex!WFG322)</f>
        <v>0</v>
      </c>
      <c r="WFH27" s="700">
        <f>-IF(WFH11=1900,0,Capex!WFH322)</f>
        <v>0</v>
      </c>
      <c r="WFI27" s="700">
        <f>-IF(WFI11=1900,0,Capex!WFI322)</f>
        <v>0</v>
      </c>
      <c r="WFJ27" s="700">
        <f>-IF(WFJ11=1900,0,Capex!WFJ322)</f>
        <v>0</v>
      </c>
      <c r="WFK27" s="700">
        <f>-IF(WFK11=1900,0,Capex!WFK322)</f>
        <v>0</v>
      </c>
      <c r="WFL27" s="700">
        <f>-IF(WFL11=1900,0,Capex!WFL322)</f>
        <v>0</v>
      </c>
      <c r="WFM27" s="700">
        <f>-IF(WFM11=1900,0,Capex!WFM322)</f>
        <v>0</v>
      </c>
      <c r="WFN27" s="700">
        <f>-IF(WFN11=1900,0,Capex!WFN322)</f>
        <v>0</v>
      </c>
      <c r="WFO27" s="700">
        <f>-IF(WFO11=1900,0,Capex!WFO322)</f>
        <v>0</v>
      </c>
      <c r="WFP27" s="700">
        <f>-IF(WFP11=1900,0,Capex!WFP322)</f>
        <v>0</v>
      </c>
      <c r="WFQ27" s="700">
        <f>-IF(WFQ11=1900,0,Capex!WFQ322)</f>
        <v>0</v>
      </c>
      <c r="WFR27" s="700">
        <f>-IF(WFR11=1900,0,Capex!WFR322)</f>
        <v>0</v>
      </c>
      <c r="WFS27" s="700">
        <f>-IF(WFS11=1900,0,Capex!WFS322)</f>
        <v>0</v>
      </c>
      <c r="WFT27" s="700">
        <f>-IF(WFT11=1900,0,Capex!WFT322)</f>
        <v>0</v>
      </c>
      <c r="WFU27" s="700">
        <f>-IF(WFU11=1900,0,Capex!WFU322)</f>
        <v>0</v>
      </c>
      <c r="WFV27" s="700">
        <f>-IF(WFV11=1900,0,Capex!WFV322)</f>
        <v>0</v>
      </c>
      <c r="WFW27" s="700">
        <f>-IF(WFW11=1900,0,Capex!WFW322)</f>
        <v>0</v>
      </c>
      <c r="WFX27" s="700">
        <f>-IF(WFX11=1900,0,Capex!WFX322)</f>
        <v>0</v>
      </c>
      <c r="WFY27" s="700">
        <f>-IF(WFY11=1900,0,Capex!WFY322)</f>
        <v>0</v>
      </c>
      <c r="WFZ27" s="700">
        <f>-IF(WFZ11=1900,0,Capex!WFZ322)</f>
        <v>0</v>
      </c>
      <c r="WGA27" s="700">
        <f>-IF(WGA11=1900,0,Capex!WGA322)</f>
        <v>0</v>
      </c>
      <c r="WGB27" s="700">
        <f>-IF(WGB11=1900,0,Capex!WGB322)</f>
        <v>0</v>
      </c>
      <c r="WGC27" s="700">
        <f>-IF(WGC11=1900,0,Capex!WGC322)</f>
        <v>0</v>
      </c>
      <c r="WGD27" s="700">
        <f>-IF(WGD11=1900,0,Capex!WGD322)</f>
        <v>0</v>
      </c>
      <c r="WGE27" s="700">
        <f>-IF(WGE11=1900,0,Capex!WGE322)</f>
        <v>0</v>
      </c>
      <c r="WGF27" s="700">
        <f>-IF(WGF11=1900,0,Capex!WGF322)</f>
        <v>0</v>
      </c>
      <c r="WGG27" s="700">
        <f>-IF(WGG11=1900,0,Capex!WGG322)</f>
        <v>0</v>
      </c>
      <c r="WGH27" s="700">
        <f>-IF(WGH11=1900,0,Capex!WGH322)</f>
        <v>0</v>
      </c>
      <c r="WGI27" s="700">
        <f>-IF(WGI11=1900,0,Capex!WGI322)</f>
        <v>0</v>
      </c>
      <c r="WGJ27" s="700">
        <f>-IF(WGJ11=1900,0,Capex!WGJ322)</f>
        <v>0</v>
      </c>
      <c r="WGK27" s="700">
        <f>-IF(WGK11=1900,0,Capex!WGK322)</f>
        <v>0</v>
      </c>
      <c r="WGL27" s="700">
        <f>-IF(WGL11=1900,0,Capex!WGL322)</f>
        <v>0</v>
      </c>
      <c r="WGM27" s="700">
        <f>-IF(WGM11=1900,0,Capex!WGM322)</f>
        <v>0</v>
      </c>
      <c r="WGN27" s="700">
        <f>-IF(WGN11=1900,0,Capex!WGN322)</f>
        <v>0</v>
      </c>
      <c r="WGO27" s="700">
        <f>-IF(WGO11=1900,0,Capex!WGO322)</f>
        <v>0</v>
      </c>
      <c r="WGP27" s="700">
        <f>-IF(WGP11=1900,0,Capex!WGP322)</f>
        <v>0</v>
      </c>
      <c r="WGQ27" s="700">
        <f>-IF(WGQ11=1900,0,Capex!WGQ322)</f>
        <v>0</v>
      </c>
      <c r="WGR27" s="700">
        <f>-IF(WGR11=1900,0,Capex!WGR322)</f>
        <v>0</v>
      </c>
      <c r="WGS27" s="700">
        <f>-IF(WGS11=1900,0,Capex!WGS322)</f>
        <v>0</v>
      </c>
      <c r="WGT27" s="700">
        <f>-IF(WGT11=1900,0,Capex!WGT322)</f>
        <v>0</v>
      </c>
      <c r="WGU27" s="700">
        <f>-IF(WGU11=1900,0,Capex!WGU322)</f>
        <v>0</v>
      </c>
      <c r="WGV27" s="700">
        <f>-IF(WGV11=1900,0,Capex!WGV322)</f>
        <v>0</v>
      </c>
      <c r="WGW27" s="700">
        <f>-IF(WGW11=1900,0,Capex!WGW322)</f>
        <v>0</v>
      </c>
      <c r="WGX27" s="700">
        <f>-IF(WGX11=1900,0,Capex!WGX322)</f>
        <v>0</v>
      </c>
      <c r="WGY27" s="700">
        <f>-IF(WGY11=1900,0,Capex!WGY322)</f>
        <v>0</v>
      </c>
      <c r="WGZ27" s="700">
        <f>-IF(WGZ11=1900,0,Capex!WGZ322)</f>
        <v>0</v>
      </c>
      <c r="WHA27" s="700">
        <f>-IF(WHA11=1900,0,Capex!WHA322)</f>
        <v>0</v>
      </c>
      <c r="WHB27" s="700">
        <f>-IF(WHB11=1900,0,Capex!WHB322)</f>
        <v>0</v>
      </c>
      <c r="WHC27" s="700">
        <f>-IF(WHC11=1900,0,Capex!WHC322)</f>
        <v>0</v>
      </c>
      <c r="WHD27" s="700">
        <f>-IF(WHD11=1900,0,Capex!WHD322)</f>
        <v>0</v>
      </c>
      <c r="WHE27" s="700">
        <f>-IF(WHE11=1900,0,Capex!WHE322)</f>
        <v>0</v>
      </c>
      <c r="WHF27" s="700">
        <f>-IF(WHF11=1900,0,Capex!WHF322)</f>
        <v>0</v>
      </c>
      <c r="WHG27" s="700">
        <f>-IF(WHG11=1900,0,Capex!WHG322)</f>
        <v>0</v>
      </c>
      <c r="WHH27" s="700">
        <f>-IF(WHH11=1900,0,Capex!WHH322)</f>
        <v>0</v>
      </c>
      <c r="WHI27" s="700">
        <f>-IF(WHI11=1900,0,Capex!WHI322)</f>
        <v>0</v>
      </c>
      <c r="WHJ27" s="700">
        <f>-IF(WHJ11=1900,0,Capex!WHJ322)</f>
        <v>0</v>
      </c>
      <c r="WHK27" s="700">
        <f>-IF(WHK11=1900,0,Capex!WHK322)</f>
        <v>0</v>
      </c>
      <c r="WHL27" s="700">
        <f>-IF(WHL11=1900,0,Capex!WHL322)</f>
        <v>0</v>
      </c>
      <c r="WHM27" s="700">
        <f>-IF(WHM11=1900,0,Capex!WHM322)</f>
        <v>0</v>
      </c>
      <c r="WHN27" s="700">
        <f>-IF(WHN11=1900,0,Capex!WHN322)</f>
        <v>0</v>
      </c>
      <c r="WHO27" s="700">
        <f>-IF(WHO11=1900,0,Capex!WHO322)</f>
        <v>0</v>
      </c>
      <c r="WHP27" s="700">
        <f>-IF(WHP11=1900,0,Capex!WHP322)</f>
        <v>0</v>
      </c>
      <c r="WHQ27" s="700">
        <f>-IF(WHQ11=1900,0,Capex!WHQ322)</f>
        <v>0</v>
      </c>
      <c r="WHR27" s="700">
        <f>-IF(WHR11=1900,0,Capex!WHR322)</f>
        <v>0</v>
      </c>
      <c r="WHS27" s="700">
        <f>-IF(WHS11=1900,0,Capex!WHS322)</f>
        <v>0</v>
      </c>
      <c r="WHT27" s="700">
        <f>-IF(WHT11=1900,0,Capex!WHT322)</f>
        <v>0</v>
      </c>
      <c r="WHU27" s="700">
        <f>-IF(WHU11=1900,0,Capex!WHU322)</f>
        <v>0</v>
      </c>
      <c r="WHV27" s="700">
        <f>-IF(WHV11=1900,0,Capex!WHV322)</f>
        <v>0</v>
      </c>
      <c r="WHW27" s="700">
        <f>-IF(WHW11=1900,0,Capex!WHW322)</f>
        <v>0</v>
      </c>
      <c r="WHX27" s="700">
        <f>-IF(WHX11=1900,0,Capex!WHX322)</f>
        <v>0</v>
      </c>
      <c r="WHY27" s="700">
        <f>-IF(WHY11=1900,0,Capex!WHY322)</f>
        <v>0</v>
      </c>
      <c r="WHZ27" s="700">
        <f>-IF(WHZ11=1900,0,Capex!WHZ322)</f>
        <v>0</v>
      </c>
      <c r="WIA27" s="700">
        <f>-IF(WIA11=1900,0,Capex!WIA322)</f>
        <v>0</v>
      </c>
      <c r="WIB27" s="700">
        <f>-IF(WIB11=1900,0,Capex!WIB322)</f>
        <v>0</v>
      </c>
      <c r="WIC27" s="700">
        <f>-IF(WIC11=1900,0,Capex!WIC322)</f>
        <v>0</v>
      </c>
      <c r="WID27" s="700">
        <f>-IF(WID11=1900,0,Capex!WID322)</f>
        <v>0</v>
      </c>
      <c r="WIE27" s="700">
        <f>-IF(WIE11=1900,0,Capex!WIE322)</f>
        <v>0</v>
      </c>
      <c r="WIF27" s="700">
        <f>-IF(WIF11=1900,0,Capex!WIF322)</f>
        <v>0</v>
      </c>
      <c r="WIG27" s="700">
        <f>-IF(WIG11=1900,0,Capex!WIG322)</f>
        <v>0</v>
      </c>
      <c r="WIH27" s="700">
        <f>-IF(WIH11=1900,0,Capex!WIH322)</f>
        <v>0</v>
      </c>
      <c r="WII27" s="700">
        <f>-IF(WII11=1900,0,Capex!WII322)</f>
        <v>0</v>
      </c>
      <c r="WIJ27" s="700">
        <f>-IF(WIJ11=1900,0,Capex!WIJ322)</f>
        <v>0</v>
      </c>
      <c r="WIK27" s="700">
        <f>-IF(WIK11=1900,0,Capex!WIK322)</f>
        <v>0</v>
      </c>
      <c r="WIL27" s="700">
        <f>-IF(WIL11=1900,0,Capex!WIL322)</f>
        <v>0</v>
      </c>
      <c r="WIM27" s="700">
        <f>-IF(WIM11=1900,0,Capex!WIM322)</f>
        <v>0</v>
      </c>
      <c r="WIN27" s="700">
        <f>-IF(WIN11=1900,0,Capex!WIN322)</f>
        <v>0</v>
      </c>
      <c r="WIO27" s="700">
        <f>-IF(WIO11=1900,0,Capex!WIO322)</f>
        <v>0</v>
      </c>
      <c r="WIP27" s="700">
        <f>-IF(WIP11=1900,0,Capex!WIP322)</f>
        <v>0</v>
      </c>
      <c r="WIQ27" s="700">
        <f>-IF(WIQ11=1900,0,Capex!WIQ322)</f>
        <v>0</v>
      </c>
      <c r="WIR27" s="700">
        <f>-IF(WIR11=1900,0,Capex!WIR322)</f>
        <v>0</v>
      </c>
      <c r="WIS27" s="700">
        <f>-IF(WIS11=1900,0,Capex!WIS322)</f>
        <v>0</v>
      </c>
      <c r="WIT27" s="700">
        <f>-IF(WIT11=1900,0,Capex!WIT322)</f>
        <v>0</v>
      </c>
      <c r="WIU27" s="700">
        <f>-IF(WIU11=1900,0,Capex!WIU322)</f>
        <v>0</v>
      </c>
      <c r="WIV27" s="700">
        <f>-IF(WIV11=1900,0,Capex!WIV322)</f>
        <v>0</v>
      </c>
      <c r="WIW27" s="700">
        <f>-IF(WIW11=1900,0,Capex!WIW322)</f>
        <v>0</v>
      </c>
      <c r="WIX27" s="700">
        <f>-IF(WIX11=1900,0,Capex!WIX322)</f>
        <v>0</v>
      </c>
      <c r="WIY27" s="700">
        <f>-IF(WIY11=1900,0,Capex!WIY322)</f>
        <v>0</v>
      </c>
      <c r="WIZ27" s="700">
        <f>-IF(WIZ11=1900,0,Capex!WIZ322)</f>
        <v>0</v>
      </c>
      <c r="WJA27" s="700">
        <f>-IF(WJA11=1900,0,Capex!WJA322)</f>
        <v>0</v>
      </c>
      <c r="WJB27" s="700">
        <f>-IF(WJB11=1900,0,Capex!WJB322)</f>
        <v>0</v>
      </c>
      <c r="WJC27" s="700">
        <f>-IF(WJC11=1900,0,Capex!WJC322)</f>
        <v>0</v>
      </c>
      <c r="WJD27" s="700">
        <f>-IF(WJD11=1900,0,Capex!WJD322)</f>
        <v>0</v>
      </c>
      <c r="WJE27" s="700">
        <f>-IF(WJE11=1900,0,Capex!WJE322)</f>
        <v>0</v>
      </c>
      <c r="WJF27" s="700">
        <f>-IF(WJF11=1900,0,Capex!WJF322)</f>
        <v>0</v>
      </c>
      <c r="WJG27" s="700">
        <f>-IF(WJG11=1900,0,Capex!WJG322)</f>
        <v>0</v>
      </c>
      <c r="WJH27" s="700">
        <f>-IF(WJH11=1900,0,Capex!WJH322)</f>
        <v>0</v>
      </c>
      <c r="WJI27" s="700">
        <f>-IF(WJI11=1900,0,Capex!WJI322)</f>
        <v>0</v>
      </c>
      <c r="WJJ27" s="700">
        <f>-IF(WJJ11=1900,0,Capex!WJJ322)</f>
        <v>0</v>
      </c>
      <c r="WJK27" s="700">
        <f>-IF(WJK11=1900,0,Capex!WJK322)</f>
        <v>0</v>
      </c>
      <c r="WJL27" s="700">
        <f>-IF(WJL11=1900,0,Capex!WJL322)</f>
        <v>0</v>
      </c>
      <c r="WJM27" s="700">
        <f>-IF(WJM11=1900,0,Capex!WJM322)</f>
        <v>0</v>
      </c>
      <c r="WJN27" s="700">
        <f>-IF(WJN11=1900,0,Capex!WJN322)</f>
        <v>0</v>
      </c>
      <c r="WJO27" s="700">
        <f>-IF(WJO11=1900,0,Capex!WJO322)</f>
        <v>0</v>
      </c>
      <c r="WJP27" s="700">
        <f>-IF(WJP11=1900,0,Capex!WJP322)</f>
        <v>0</v>
      </c>
      <c r="WJQ27" s="700">
        <f>-IF(WJQ11=1900,0,Capex!WJQ322)</f>
        <v>0</v>
      </c>
      <c r="WJR27" s="700">
        <f>-IF(WJR11=1900,0,Capex!WJR322)</f>
        <v>0</v>
      </c>
      <c r="WJS27" s="700">
        <f>-IF(WJS11=1900,0,Capex!WJS322)</f>
        <v>0</v>
      </c>
      <c r="WJT27" s="700">
        <f>-IF(WJT11=1900,0,Capex!WJT322)</f>
        <v>0</v>
      </c>
      <c r="WJU27" s="700">
        <f>-IF(WJU11=1900,0,Capex!WJU322)</f>
        <v>0</v>
      </c>
      <c r="WJV27" s="700">
        <f>-IF(WJV11=1900,0,Capex!WJV322)</f>
        <v>0</v>
      </c>
      <c r="WJW27" s="700">
        <f>-IF(WJW11=1900,0,Capex!WJW322)</f>
        <v>0</v>
      </c>
      <c r="WJX27" s="700">
        <f>-IF(WJX11=1900,0,Capex!WJX322)</f>
        <v>0</v>
      </c>
      <c r="WJY27" s="700">
        <f>-IF(WJY11=1900,0,Capex!WJY322)</f>
        <v>0</v>
      </c>
      <c r="WJZ27" s="700">
        <f>-IF(WJZ11=1900,0,Capex!WJZ322)</f>
        <v>0</v>
      </c>
      <c r="WKA27" s="700">
        <f>-IF(WKA11=1900,0,Capex!WKA322)</f>
        <v>0</v>
      </c>
      <c r="WKB27" s="700">
        <f>-IF(WKB11=1900,0,Capex!WKB322)</f>
        <v>0</v>
      </c>
      <c r="WKC27" s="700">
        <f>-IF(WKC11=1900,0,Capex!WKC322)</f>
        <v>0</v>
      </c>
      <c r="WKD27" s="700">
        <f>-IF(WKD11=1900,0,Capex!WKD322)</f>
        <v>0</v>
      </c>
      <c r="WKE27" s="700">
        <f>-IF(WKE11=1900,0,Capex!WKE322)</f>
        <v>0</v>
      </c>
      <c r="WKF27" s="700">
        <f>-IF(WKF11=1900,0,Capex!WKF322)</f>
        <v>0</v>
      </c>
      <c r="WKG27" s="700">
        <f>-IF(WKG11=1900,0,Capex!WKG322)</f>
        <v>0</v>
      </c>
      <c r="WKH27" s="700">
        <f>-IF(WKH11=1900,0,Capex!WKH322)</f>
        <v>0</v>
      </c>
      <c r="WKI27" s="700">
        <f>-IF(WKI11=1900,0,Capex!WKI322)</f>
        <v>0</v>
      </c>
      <c r="WKJ27" s="700">
        <f>-IF(WKJ11=1900,0,Capex!WKJ322)</f>
        <v>0</v>
      </c>
      <c r="WKK27" s="700">
        <f>-IF(WKK11=1900,0,Capex!WKK322)</f>
        <v>0</v>
      </c>
      <c r="WKL27" s="700">
        <f>-IF(WKL11=1900,0,Capex!WKL322)</f>
        <v>0</v>
      </c>
      <c r="WKM27" s="700">
        <f>-IF(WKM11=1900,0,Capex!WKM322)</f>
        <v>0</v>
      </c>
      <c r="WKN27" s="700">
        <f>-IF(WKN11=1900,0,Capex!WKN322)</f>
        <v>0</v>
      </c>
      <c r="WKO27" s="700">
        <f>-IF(WKO11=1900,0,Capex!WKO322)</f>
        <v>0</v>
      </c>
      <c r="WKP27" s="700">
        <f>-IF(WKP11=1900,0,Capex!WKP322)</f>
        <v>0</v>
      </c>
      <c r="WKQ27" s="700">
        <f>-IF(WKQ11=1900,0,Capex!WKQ322)</f>
        <v>0</v>
      </c>
      <c r="WKR27" s="700">
        <f>-IF(WKR11=1900,0,Capex!WKR322)</f>
        <v>0</v>
      </c>
      <c r="WKS27" s="700">
        <f>-IF(WKS11=1900,0,Capex!WKS322)</f>
        <v>0</v>
      </c>
      <c r="WKT27" s="700">
        <f>-IF(WKT11=1900,0,Capex!WKT322)</f>
        <v>0</v>
      </c>
      <c r="WKU27" s="700">
        <f>-IF(WKU11=1900,0,Capex!WKU322)</f>
        <v>0</v>
      </c>
      <c r="WKV27" s="700">
        <f>-IF(WKV11=1900,0,Capex!WKV322)</f>
        <v>0</v>
      </c>
      <c r="WKW27" s="700">
        <f>-IF(WKW11=1900,0,Capex!WKW322)</f>
        <v>0</v>
      </c>
      <c r="WKX27" s="700">
        <f>-IF(WKX11=1900,0,Capex!WKX322)</f>
        <v>0</v>
      </c>
      <c r="WKY27" s="700">
        <f>-IF(WKY11=1900,0,Capex!WKY322)</f>
        <v>0</v>
      </c>
      <c r="WKZ27" s="700">
        <f>-IF(WKZ11=1900,0,Capex!WKZ322)</f>
        <v>0</v>
      </c>
      <c r="WLA27" s="700">
        <f>-IF(WLA11=1900,0,Capex!WLA322)</f>
        <v>0</v>
      </c>
      <c r="WLB27" s="700">
        <f>-IF(WLB11=1900,0,Capex!WLB322)</f>
        <v>0</v>
      </c>
      <c r="WLC27" s="700">
        <f>-IF(WLC11=1900,0,Capex!WLC322)</f>
        <v>0</v>
      </c>
      <c r="WLD27" s="700">
        <f>-IF(WLD11=1900,0,Capex!WLD322)</f>
        <v>0</v>
      </c>
      <c r="WLE27" s="700">
        <f>-IF(WLE11=1900,0,Capex!WLE322)</f>
        <v>0</v>
      </c>
      <c r="WLF27" s="700">
        <f>-IF(WLF11=1900,0,Capex!WLF322)</f>
        <v>0</v>
      </c>
      <c r="WLG27" s="700">
        <f>-IF(WLG11=1900,0,Capex!WLG322)</f>
        <v>0</v>
      </c>
      <c r="WLH27" s="700">
        <f>-IF(WLH11=1900,0,Capex!WLH322)</f>
        <v>0</v>
      </c>
      <c r="WLI27" s="700">
        <f>-IF(WLI11=1900,0,Capex!WLI322)</f>
        <v>0</v>
      </c>
      <c r="WLJ27" s="700">
        <f>-IF(WLJ11=1900,0,Capex!WLJ322)</f>
        <v>0</v>
      </c>
      <c r="WLK27" s="700">
        <f>-IF(WLK11=1900,0,Capex!WLK322)</f>
        <v>0</v>
      </c>
      <c r="WLL27" s="700">
        <f>-IF(WLL11=1900,0,Capex!WLL322)</f>
        <v>0</v>
      </c>
      <c r="WLM27" s="700">
        <f>-IF(WLM11=1900,0,Capex!WLM322)</f>
        <v>0</v>
      </c>
      <c r="WLN27" s="700">
        <f>-IF(WLN11=1900,0,Capex!WLN322)</f>
        <v>0</v>
      </c>
      <c r="WLO27" s="700">
        <f>-IF(WLO11=1900,0,Capex!WLO322)</f>
        <v>0</v>
      </c>
      <c r="WLP27" s="700">
        <f>-IF(WLP11=1900,0,Capex!WLP322)</f>
        <v>0</v>
      </c>
      <c r="WLQ27" s="700">
        <f>-IF(WLQ11=1900,0,Capex!WLQ322)</f>
        <v>0</v>
      </c>
      <c r="WLR27" s="700">
        <f>-IF(WLR11=1900,0,Capex!WLR322)</f>
        <v>0</v>
      </c>
      <c r="WLS27" s="700">
        <f>-IF(WLS11=1900,0,Capex!WLS322)</f>
        <v>0</v>
      </c>
      <c r="WLT27" s="700">
        <f>-IF(WLT11=1900,0,Capex!WLT322)</f>
        <v>0</v>
      </c>
      <c r="WLU27" s="700">
        <f>-IF(WLU11=1900,0,Capex!WLU322)</f>
        <v>0</v>
      </c>
      <c r="WLV27" s="700">
        <f>-IF(WLV11=1900,0,Capex!WLV322)</f>
        <v>0</v>
      </c>
      <c r="WLW27" s="700">
        <f>-IF(WLW11=1900,0,Capex!WLW322)</f>
        <v>0</v>
      </c>
      <c r="WLX27" s="700">
        <f>-IF(WLX11=1900,0,Capex!WLX322)</f>
        <v>0</v>
      </c>
      <c r="WLY27" s="700">
        <f>-IF(WLY11=1900,0,Capex!WLY322)</f>
        <v>0</v>
      </c>
      <c r="WLZ27" s="700">
        <f>-IF(WLZ11=1900,0,Capex!WLZ322)</f>
        <v>0</v>
      </c>
      <c r="WMA27" s="700">
        <f>-IF(WMA11=1900,0,Capex!WMA322)</f>
        <v>0</v>
      </c>
      <c r="WMB27" s="700">
        <f>-IF(WMB11=1900,0,Capex!WMB322)</f>
        <v>0</v>
      </c>
      <c r="WMC27" s="700">
        <f>-IF(WMC11=1900,0,Capex!WMC322)</f>
        <v>0</v>
      </c>
      <c r="WMD27" s="700">
        <f>-IF(WMD11=1900,0,Capex!WMD322)</f>
        <v>0</v>
      </c>
      <c r="WME27" s="700">
        <f>-IF(WME11=1900,0,Capex!WME322)</f>
        <v>0</v>
      </c>
      <c r="WMF27" s="700">
        <f>-IF(WMF11=1900,0,Capex!WMF322)</f>
        <v>0</v>
      </c>
      <c r="WMG27" s="700">
        <f>-IF(WMG11=1900,0,Capex!WMG322)</f>
        <v>0</v>
      </c>
      <c r="WMH27" s="700">
        <f>-IF(WMH11=1900,0,Capex!WMH322)</f>
        <v>0</v>
      </c>
      <c r="WMI27" s="700">
        <f>-IF(WMI11=1900,0,Capex!WMI322)</f>
        <v>0</v>
      </c>
      <c r="WMJ27" s="700">
        <f>-IF(WMJ11=1900,0,Capex!WMJ322)</f>
        <v>0</v>
      </c>
      <c r="WMK27" s="700">
        <f>-IF(WMK11=1900,0,Capex!WMK322)</f>
        <v>0</v>
      </c>
      <c r="WML27" s="700">
        <f>-IF(WML11=1900,0,Capex!WML322)</f>
        <v>0</v>
      </c>
      <c r="WMM27" s="700">
        <f>-IF(WMM11=1900,0,Capex!WMM322)</f>
        <v>0</v>
      </c>
      <c r="WMN27" s="700">
        <f>-IF(WMN11=1900,0,Capex!WMN322)</f>
        <v>0</v>
      </c>
      <c r="WMO27" s="700">
        <f>-IF(WMO11=1900,0,Capex!WMO322)</f>
        <v>0</v>
      </c>
      <c r="WMP27" s="700">
        <f>-IF(WMP11=1900,0,Capex!WMP322)</f>
        <v>0</v>
      </c>
      <c r="WMQ27" s="700">
        <f>-IF(WMQ11=1900,0,Capex!WMQ322)</f>
        <v>0</v>
      </c>
      <c r="WMR27" s="700">
        <f>-IF(WMR11=1900,0,Capex!WMR322)</f>
        <v>0</v>
      </c>
      <c r="WMS27" s="700">
        <f>-IF(WMS11=1900,0,Capex!WMS322)</f>
        <v>0</v>
      </c>
      <c r="WMT27" s="700">
        <f>-IF(WMT11=1900,0,Capex!WMT322)</f>
        <v>0</v>
      </c>
      <c r="WMU27" s="700">
        <f>-IF(WMU11=1900,0,Capex!WMU322)</f>
        <v>0</v>
      </c>
      <c r="WMV27" s="700">
        <f>-IF(WMV11=1900,0,Capex!WMV322)</f>
        <v>0</v>
      </c>
      <c r="WMW27" s="700">
        <f>-IF(WMW11=1900,0,Capex!WMW322)</f>
        <v>0</v>
      </c>
      <c r="WMX27" s="700">
        <f>-IF(WMX11=1900,0,Capex!WMX322)</f>
        <v>0</v>
      </c>
      <c r="WMY27" s="700">
        <f>-IF(WMY11=1900,0,Capex!WMY322)</f>
        <v>0</v>
      </c>
      <c r="WMZ27" s="700">
        <f>-IF(WMZ11=1900,0,Capex!WMZ322)</f>
        <v>0</v>
      </c>
      <c r="WNA27" s="700">
        <f>-IF(WNA11=1900,0,Capex!WNA322)</f>
        <v>0</v>
      </c>
      <c r="WNB27" s="700">
        <f>-IF(WNB11=1900,0,Capex!WNB322)</f>
        <v>0</v>
      </c>
      <c r="WNC27" s="700">
        <f>-IF(WNC11=1900,0,Capex!WNC322)</f>
        <v>0</v>
      </c>
      <c r="WND27" s="700">
        <f>-IF(WND11=1900,0,Capex!WND322)</f>
        <v>0</v>
      </c>
      <c r="WNE27" s="700">
        <f>-IF(WNE11=1900,0,Capex!WNE322)</f>
        <v>0</v>
      </c>
      <c r="WNF27" s="700">
        <f>-IF(WNF11=1900,0,Capex!WNF322)</f>
        <v>0</v>
      </c>
      <c r="WNG27" s="700">
        <f>-IF(WNG11=1900,0,Capex!WNG322)</f>
        <v>0</v>
      </c>
      <c r="WNH27" s="700">
        <f>-IF(WNH11=1900,0,Capex!WNH322)</f>
        <v>0</v>
      </c>
      <c r="WNI27" s="700">
        <f>-IF(WNI11=1900,0,Capex!WNI322)</f>
        <v>0</v>
      </c>
      <c r="WNJ27" s="700">
        <f>-IF(WNJ11=1900,0,Capex!WNJ322)</f>
        <v>0</v>
      </c>
      <c r="WNK27" s="700">
        <f>-IF(WNK11=1900,0,Capex!WNK322)</f>
        <v>0</v>
      </c>
      <c r="WNL27" s="700">
        <f>-IF(WNL11=1900,0,Capex!WNL322)</f>
        <v>0</v>
      </c>
      <c r="WNM27" s="700">
        <f>-IF(WNM11=1900,0,Capex!WNM322)</f>
        <v>0</v>
      </c>
      <c r="WNN27" s="700">
        <f>-IF(WNN11=1900,0,Capex!WNN322)</f>
        <v>0</v>
      </c>
      <c r="WNO27" s="700">
        <f>-IF(WNO11=1900,0,Capex!WNO322)</f>
        <v>0</v>
      </c>
      <c r="WNP27" s="700">
        <f>-IF(WNP11=1900,0,Capex!WNP322)</f>
        <v>0</v>
      </c>
      <c r="WNQ27" s="700">
        <f>-IF(WNQ11=1900,0,Capex!WNQ322)</f>
        <v>0</v>
      </c>
      <c r="WNR27" s="700">
        <f>-IF(WNR11=1900,0,Capex!WNR322)</f>
        <v>0</v>
      </c>
      <c r="WNS27" s="700">
        <f>-IF(WNS11=1900,0,Capex!WNS322)</f>
        <v>0</v>
      </c>
      <c r="WNT27" s="700">
        <f>-IF(WNT11=1900,0,Capex!WNT322)</f>
        <v>0</v>
      </c>
      <c r="WNU27" s="700">
        <f>-IF(WNU11=1900,0,Capex!WNU322)</f>
        <v>0</v>
      </c>
      <c r="WNV27" s="700">
        <f>-IF(WNV11=1900,0,Capex!WNV322)</f>
        <v>0</v>
      </c>
      <c r="WNW27" s="700">
        <f>-IF(WNW11=1900,0,Capex!WNW322)</f>
        <v>0</v>
      </c>
      <c r="WNX27" s="700">
        <f>-IF(WNX11=1900,0,Capex!WNX322)</f>
        <v>0</v>
      </c>
      <c r="WNY27" s="700">
        <f>-IF(WNY11=1900,0,Capex!WNY322)</f>
        <v>0</v>
      </c>
      <c r="WNZ27" s="700">
        <f>-IF(WNZ11=1900,0,Capex!WNZ322)</f>
        <v>0</v>
      </c>
      <c r="WOA27" s="700">
        <f>-IF(WOA11=1900,0,Capex!WOA322)</f>
        <v>0</v>
      </c>
      <c r="WOB27" s="700">
        <f>-IF(WOB11=1900,0,Capex!WOB322)</f>
        <v>0</v>
      </c>
      <c r="WOC27" s="700">
        <f>-IF(WOC11=1900,0,Capex!WOC322)</f>
        <v>0</v>
      </c>
      <c r="WOD27" s="700">
        <f>-IF(WOD11=1900,0,Capex!WOD322)</f>
        <v>0</v>
      </c>
      <c r="WOE27" s="700">
        <f>-IF(WOE11=1900,0,Capex!WOE322)</f>
        <v>0</v>
      </c>
      <c r="WOF27" s="700">
        <f>-IF(WOF11=1900,0,Capex!WOF322)</f>
        <v>0</v>
      </c>
      <c r="WOG27" s="700">
        <f>-IF(WOG11=1900,0,Capex!WOG322)</f>
        <v>0</v>
      </c>
      <c r="WOH27" s="700">
        <f>-IF(WOH11=1900,0,Capex!WOH322)</f>
        <v>0</v>
      </c>
      <c r="WOI27" s="700">
        <f>-IF(WOI11=1900,0,Capex!WOI322)</f>
        <v>0</v>
      </c>
      <c r="WOJ27" s="700">
        <f>-IF(WOJ11=1900,0,Capex!WOJ322)</f>
        <v>0</v>
      </c>
      <c r="WOK27" s="700">
        <f>-IF(WOK11=1900,0,Capex!WOK322)</f>
        <v>0</v>
      </c>
      <c r="WOL27" s="700">
        <f>-IF(WOL11=1900,0,Capex!WOL322)</f>
        <v>0</v>
      </c>
      <c r="WOM27" s="700">
        <f>-IF(WOM11=1900,0,Capex!WOM322)</f>
        <v>0</v>
      </c>
      <c r="WON27" s="700">
        <f>-IF(WON11=1900,0,Capex!WON322)</f>
        <v>0</v>
      </c>
      <c r="WOO27" s="700">
        <f>-IF(WOO11=1900,0,Capex!WOO322)</f>
        <v>0</v>
      </c>
      <c r="WOP27" s="700">
        <f>-IF(WOP11=1900,0,Capex!WOP322)</f>
        <v>0</v>
      </c>
      <c r="WOQ27" s="700">
        <f>-IF(WOQ11=1900,0,Capex!WOQ322)</f>
        <v>0</v>
      </c>
      <c r="WOR27" s="700">
        <f>-IF(WOR11=1900,0,Capex!WOR322)</f>
        <v>0</v>
      </c>
      <c r="WOS27" s="700">
        <f>-IF(WOS11=1900,0,Capex!WOS322)</f>
        <v>0</v>
      </c>
      <c r="WOT27" s="700">
        <f>-IF(WOT11=1900,0,Capex!WOT322)</f>
        <v>0</v>
      </c>
      <c r="WOU27" s="700">
        <f>-IF(WOU11=1900,0,Capex!WOU322)</f>
        <v>0</v>
      </c>
      <c r="WOV27" s="700">
        <f>-IF(WOV11=1900,0,Capex!WOV322)</f>
        <v>0</v>
      </c>
      <c r="WOW27" s="700">
        <f>-IF(WOW11=1900,0,Capex!WOW322)</f>
        <v>0</v>
      </c>
      <c r="WOX27" s="700">
        <f>-IF(WOX11=1900,0,Capex!WOX322)</f>
        <v>0</v>
      </c>
      <c r="WOY27" s="700">
        <f>-IF(WOY11=1900,0,Capex!WOY322)</f>
        <v>0</v>
      </c>
      <c r="WOZ27" s="700">
        <f>-IF(WOZ11=1900,0,Capex!WOZ322)</f>
        <v>0</v>
      </c>
      <c r="WPA27" s="700">
        <f>-IF(WPA11=1900,0,Capex!WPA322)</f>
        <v>0</v>
      </c>
      <c r="WPB27" s="700">
        <f>-IF(WPB11=1900,0,Capex!WPB322)</f>
        <v>0</v>
      </c>
      <c r="WPC27" s="700">
        <f>-IF(WPC11=1900,0,Capex!WPC322)</f>
        <v>0</v>
      </c>
      <c r="WPD27" s="700">
        <f>-IF(WPD11=1900,0,Capex!WPD322)</f>
        <v>0</v>
      </c>
      <c r="WPE27" s="700">
        <f>-IF(WPE11=1900,0,Capex!WPE322)</f>
        <v>0</v>
      </c>
      <c r="WPF27" s="700">
        <f>-IF(WPF11=1900,0,Capex!WPF322)</f>
        <v>0</v>
      </c>
      <c r="WPG27" s="700">
        <f>-IF(WPG11=1900,0,Capex!WPG322)</f>
        <v>0</v>
      </c>
      <c r="WPH27" s="700">
        <f>-IF(WPH11=1900,0,Capex!WPH322)</f>
        <v>0</v>
      </c>
      <c r="WPI27" s="700">
        <f>-IF(WPI11=1900,0,Capex!WPI322)</f>
        <v>0</v>
      </c>
      <c r="WPJ27" s="700">
        <f>-IF(WPJ11=1900,0,Capex!WPJ322)</f>
        <v>0</v>
      </c>
      <c r="WPK27" s="700">
        <f>-IF(WPK11=1900,0,Capex!WPK322)</f>
        <v>0</v>
      </c>
      <c r="WPL27" s="700">
        <f>-IF(WPL11=1900,0,Capex!WPL322)</f>
        <v>0</v>
      </c>
      <c r="WPM27" s="700">
        <f>-IF(WPM11=1900,0,Capex!WPM322)</f>
        <v>0</v>
      </c>
      <c r="WPN27" s="700">
        <f>-IF(WPN11=1900,0,Capex!WPN322)</f>
        <v>0</v>
      </c>
      <c r="WPO27" s="700">
        <f>-IF(WPO11=1900,0,Capex!WPO322)</f>
        <v>0</v>
      </c>
      <c r="WPP27" s="700">
        <f>-IF(WPP11=1900,0,Capex!WPP322)</f>
        <v>0</v>
      </c>
      <c r="WPQ27" s="700">
        <f>-IF(WPQ11=1900,0,Capex!WPQ322)</f>
        <v>0</v>
      </c>
      <c r="WPR27" s="700">
        <f>-IF(WPR11=1900,0,Capex!WPR322)</f>
        <v>0</v>
      </c>
      <c r="WPS27" s="700">
        <f>-IF(WPS11=1900,0,Capex!WPS322)</f>
        <v>0</v>
      </c>
      <c r="WPT27" s="700">
        <f>-IF(WPT11=1900,0,Capex!WPT322)</f>
        <v>0</v>
      </c>
      <c r="WPU27" s="700">
        <f>-IF(WPU11=1900,0,Capex!WPU322)</f>
        <v>0</v>
      </c>
      <c r="WPV27" s="700">
        <f>-IF(WPV11=1900,0,Capex!WPV322)</f>
        <v>0</v>
      </c>
      <c r="WPW27" s="700">
        <f>-IF(WPW11=1900,0,Capex!WPW322)</f>
        <v>0</v>
      </c>
      <c r="WPX27" s="700">
        <f>-IF(WPX11=1900,0,Capex!WPX322)</f>
        <v>0</v>
      </c>
      <c r="WPY27" s="700">
        <f>-IF(WPY11=1900,0,Capex!WPY322)</f>
        <v>0</v>
      </c>
      <c r="WPZ27" s="700">
        <f>-IF(WPZ11=1900,0,Capex!WPZ322)</f>
        <v>0</v>
      </c>
      <c r="WQA27" s="700">
        <f>-IF(WQA11=1900,0,Capex!WQA322)</f>
        <v>0</v>
      </c>
      <c r="WQB27" s="700">
        <f>-IF(WQB11=1900,0,Capex!WQB322)</f>
        <v>0</v>
      </c>
      <c r="WQC27" s="700">
        <f>-IF(WQC11=1900,0,Capex!WQC322)</f>
        <v>0</v>
      </c>
      <c r="WQD27" s="700">
        <f>-IF(WQD11=1900,0,Capex!WQD322)</f>
        <v>0</v>
      </c>
      <c r="WQE27" s="700">
        <f>-IF(WQE11=1900,0,Capex!WQE322)</f>
        <v>0</v>
      </c>
      <c r="WQF27" s="700">
        <f>-IF(WQF11=1900,0,Capex!WQF322)</f>
        <v>0</v>
      </c>
      <c r="WQG27" s="700">
        <f>-IF(WQG11=1900,0,Capex!WQG322)</f>
        <v>0</v>
      </c>
      <c r="WQH27" s="700">
        <f>-IF(WQH11=1900,0,Capex!WQH322)</f>
        <v>0</v>
      </c>
      <c r="WQI27" s="700">
        <f>-IF(WQI11=1900,0,Capex!WQI322)</f>
        <v>0</v>
      </c>
      <c r="WQJ27" s="700">
        <f>-IF(WQJ11=1900,0,Capex!WQJ322)</f>
        <v>0</v>
      </c>
      <c r="WQK27" s="700">
        <f>-IF(WQK11=1900,0,Capex!WQK322)</f>
        <v>0</v>
      </c>
      <c r="WQL27" s="700">
        <f>-IF(WQL11=1900,0,Capex!WQL322)</f>
        <v>0</v>
      </c>
      <c r="WQM27" s="700">
        <f>-IF(WQM11=1900,0,Capex!WQM322)</f>
        <v>0</v>
      </c>
      <c r="WQN27" s="700">
        <f>-IF(WQN11=1900,0,Capex!WQN322)</f>
        <v>0</v>
      </c>
      <c r="WQO27" s="700">
        <f>-IF(WQO11=1900,0,Capex!WQO322)</f>
        <v>0</v>
      </c>
      <c r="WQP27" s="700">
        <f>-IF(WQP11=1900,0,Capex!WQP322)</f>
        <v>0</v>
      </c>
      <c r="WQQ27" s="700">
        <f>-IF(WQQ11=1900,0,Capex!WQQ322)</f>
        <v>0</v>
      </c>
      <c r="WQR27" s="700">
        <f>-IF(WQR11=1900,0,Capex!WQR322)</f>
        <v>0</v>
      </c>
      <c r="WQS27" s="700">
        <f>-IF(WQS11=1900,0,Capex!WQS322)</f>
        <v>0</v>
      </c>
      <c r="WQT27" s="700">
        <f>-IF(WQT11=1900,0,Capex!WQT322)</f>
        <v>0</v>
      </c>
      <c r="WQU27" s="700">
        <f>-IF(WQU11=1900,0,Capex!WQU322)</f>
        <v>0</v>
      </c>
      <c r="WQV27" s="700">
        <f>-IF(WQV11=1900,0,Capex!WQV322)</f>
        <v>0</v>
      </c>
      <c r="WQW27" s="700">
        <f>-IF(WQW11=1900,0,Capex!WQW322)</f>
        <v>0</v>
      </c>
      <c r="WQX27" s="700">
        <f>-IF(WQX11=1900,0,Capex!WQX322)</f>
        <v>0</v>
      </c>
      <c r="WQY27" s="700">
        <f>-IF(WQY11=1900,0,Capex!WQY322)</f>
        <v>0</v>
      </c>
      <c r="WQZ27" s="700">
        <f>-IF(WQZ11=1900,0,Capex!WQZ322)</f>
        <v>0</v>
      </c>
      <c r="WRA27" s="700">
        <f>-IF(WRA11=1900,0,Capex!WRA322)</f>
        <v>0</v>
      </c>
      <c r="WRB27" s="700">
        <f>-IF(WRB11=1900,0,Capex!WRB322)</f>
        <v>0</v>
      </c>
      <c r="WRC27" s="700">
        <f>-IF(WRC11=1900,0,Capex!WRC322)</f>
        <v>0</v>
      </c>
      <c r="WRD27" s="700">
        <f>-IF(WRD11=1900,0,Capex!WRD322)</f>
        <v>0</v>
      </c>
      <c r="WRE27" s="700">
        <f>-IF(WRE11=1900,0,Capex!WRE322)</f>
        <v>0</v>
      </c>
      <c r="WRF27" s="700">
        <f>-IF(WRF11=1900,0,Capex!WRF322)</f>
        <v>0</v>
      </c>
      <c r="WRG27" s="700">
        <f>-IF(WRG11=1900,0,Capex!WRG322)</f>
        <v>0</v>
      </c>
      <c r="WRH27" s="700">
        <f>-IF(WRH11=1900,0,Capex!WRH322)</f>
        <v>0</v>
      </c>
      <c r="WRI27" s="700">
        <f>-IF(WRI11=1900,0,Capex!WRI322)</f>
        <v>0</v>
      </c>
      <c r="WRJ27" s="700">
        <f>-IF(WRJ11=1900,0,Capex!WRJ322)</f>
        <v>0</v>
      </c>
      <c r="WRK27" s="700">
        <f>-IF(WRK11=1900,0,Capex!WRK322)</f>
        <v>0</v>
      </c>
      <c r="WRL27" s="700">
        <f>-IF(WRL11=1900,0,Capex!WRL322)</f>
        <v>0</v>
      </c>
      <c r="WRM27" s="700">
        <f>-IF(WRM11=1900,0,Capex!WRM322)</f>
        <v>0</v>
      </c>
      <c r="WRN27" s="700">
        <f>-IF(WRN11=1900,0,Capex!WRN322)</f>
        <v>0</v>
      </c>
      <c r="WRO27" s="700">
        <f>-IF(WRO11=1900,0,Capex!WRO322)</f>
        <v>0</v>
      </c>
      <c r="WRP27" s="700">
        <f>-IF(WRP11=1900,0,Capex!WRP322)</f>
        <v>0</v>
      </c>
      <c r="WRQ27" s="700">
        <f>-IF(WRQ11=1900,0,Capex!WRQ322)</f>
        <v>0</v>
      </c>
      <c r="WRR27" s="700">
        <f>-IF(WRR11=1900,0,Capex!WRR322)</f>
        <v>0</v>
      </c>
      <c r="WRS27" s="700">
        <f>-IF(WRS11=1900,0,Capex!WRS322)</f>
        <v>0</v>
      </c>
      <c r="WRT27" s="700">
        <f>-IF(WRT11=1900,0,Capex!WRT322)</f>
        <v>0</v>
      </c>
      <c r="WRU27" s="700">
        <f>-IF(WRU11=1900,0,Capex!WRU322)</f>
        <v>0</v>
      </c>
      <c r="WRV27" s="700">
        <f>-IF(WRV11=1900,0,Capex!WRV322)</f>
        <v>0</v>
      </c>
      <c r="WRW27" s="700">
        <f>-IF(WRW11=1900,0,Capex!WRW322)</f>
        <v>0</v>
      </c>
      <c r="WRX27" s="700">
        <f>-IF(WRX11=1900,0,Capex!WRX322)</f>
        <v>0</v>
      </c>
      <c r="WRY27" s="700">
        <f>-IF(WRY11=1900,0,Capex!WRY322)</f>
        <v>0</v>
      </c>
      <c r="WRZ27" s="700">
        <f>-IF(WRZ11=1900,0,Capex!WRZ322)</f>
        <v>0</v>
      </c>
      <c r="WSA27" s="700">
        <f>-IF(WSA11=1900,0,Capex!WSA322)</f>
        <v>0</v>
      </c>
      <c r="WSB27" s="700">
        <f>-IF(WSB11=1900,0,Capex!WSB322)</f>
        <v>0</v>
      </c>
      <c r="WSC27" s="700">
        <f>-IF(WSC11=1900,0,Capex!WSC322)</f>
        <v>0</v>
      </c>
      <c r="WSD27" s="700">
        <f>-IF(WSD11=1900,0,Capex!WSD322)</f>
        <v>0</v>
      </c>
      <c r="WSE27" s="700">
        <f>-IF(WSE11=1900,0,Capex!WSE322)</f>
        <v>0</v>
      </c>
      <c r="WSF27" s="700">
        <f>-IF(WSF11=1900,0,Capex!WSF322)</f>
        <v>0</v>
      </c>
      <c r="WSG27" s="700">
        <f>-IF(WSG11=1900,0,Capex!WSG322)</f>
        <v>0</v>
      </c>
      <c r="WSH27" s="700">
        <f>-IF(WSH11=1900,0,Capex!WSH322)</f>
        <v>0</v>
      </c>
      <c r="WSI27" s="700">
        <f>-IF(WSI11=1900,0,Capex!WSI322)</f>
        <v>0</v>
      </c>
      <c r="WSJ27" s="700">
        <f>-IF(WSJ11=1900,0,Capex!WSJ322)</f>
        <v>0</v>
      </c>
      <c r="WSK27" s="700">
        <f>-IF(WSK11=1900,0,Capex!WSK322)</f>
        <v>0</v>
      </c>
      <c r="WSL27" s="700">
        <f>-IF(WSL11=1900,0,Capex!WSL322)</f>
        <v>0</v>
      </c>
      <c r="WSM27" s="700">
        <f>-IF(WSM11=1900,0,Capex!WSM322)</f>
        <v>0</v>
      </c>
      <c r="WSN27" s="700">
        <f>-IF(WSN11=1900,0,Capex!WSN322)</f>
        <v>0</v>
      </c>
      <c r="WSO27" s="700">
        <f>-IF(WSO11=1900,0,Capex!WSO322)</f>
        <v>0</v>
      </c>
      <c r="WSP27" s="700">
        <f>-IF(WSP11=1900,0,Capex!WSP322)</f>
        <v>0</v>
      </c>
      <c r="WSQ27" s="700">
        <f>-IF(WSQ11=1900,0,Capex!WSQ322)</f>
        <v>0</v>
      </c>
      <c r="WSR27" s="700">
        <f>-IF(WSR11=1900,0,Capex!WSR322)</f>
        <v>0</v>
      </c>
      <c r="WSS27" s="700">
        <f>-IF(WSS11=1900,0,Capex!WSS322)</f>
        <v>0</v>
      </c>
      <c r="WST27" s="700">
        <f>-IF(WST11=1900,0,Capex!WST322)</f>
        <v>0</v>
      </c>
      <c r="WSU27" s="700">
        <f>-IF(WSU11=1900,0,Capex!WSU322)</f>
        <v>0</v>
      </c>
      <c r="WSV27" s="700">
        <f>-IF(WSV11=1900,0,Capex!WSV322)</f>
        <v>0</v>
      </c>
      <c r="WSW27" s="700">
        <f>-IF(WSW11=1900,0,Capex!WSW322)</f>
        <v>0</v>
      </c>
      <c r="WSX27" s="700">
        <f>-IF(WSX11=1900,0,Capex!WSX322)</f>
        <v>0</v>
      </c>
      <c r="WSY27" s="700">
        <f>-IF(WSY11=1900,0,Capex!WSY322)</f>
        <v>0</v>
      </c>
      <c r="WSZ27" s="700">
        <f>-IF(WSZ11=1900,0,Capex!WSZ322)</f>
        <v>0</v>
      </c>
      <c r="WTA27" s="700">
        <f>-IF(WTA11=1900,0,Capex!WTA322)</f>
        <v>0</v>
      </c>
      <c r="WTB27" s="700">
        <f>-IF(WTB11=1900,0,Capex!WTB322)</f>
        <v>0</v>
      </c>
      <c r="WTC27" s="700">
        <f>-IF(WTC11=1900,0,Capex!WTC322)</f>
        <v>0</v>
      </c>
      <c r="WTD27" s="700">
        <f>-IF(WTD11=1900,0,Capex!WTD322)</f>
        <v>0</v>
      </c>
      <c r="WTE27" s="700">
        <f>-IF(WTE11=1900,0,Capex!WTE322)</f>
        <v>0</v>
      </c>
      <c r="WTF27" s="700">
        <f>-IF(WTF11=1900,0,Capex!WTF322)</f>
        <v>0</v>
      </c>
      <c r="WTG27" s="700">
        <f>-IF(WTG11=1900,0,Capex!WTG322)</f>
        <v>0</v>
      </c>
      <c r="WTH27" s="700">
        <f>-IF(WTH11=1900,0,Capex!WTH322)</f>
        <v>0</v>
      </c>
      <c r="WTI27" s="700">
        <f>-IF(WTI11=1900,0,Capex!WTI322)</f>
        <v>0</v>
      </c>
      <c r="WTJ27" s="700">
        <f>-IF(WTJ11=1900,0,Capex!WTJ322)</f>
        <v>0</v>
      </c>
      <c r="WTK27" s="700">
        <f>-IF(WTK11=1900,0,Capex!WTK322)</f>
        <v>0</v>
      </c>
      <c r="WTL27" s="700">
        <f>-IF(WTL11=1900,0,Capex!WTL322)</f>
        <v>0</v>
      </c>
      <c r="WTM27" s="700">
        <f>-IF(WTM11=1900,0,Capex!WTM322)</f>
        <v>0</v>
      </c>
      <c r="WTN27" s="700">
        <f>-IF(WTN11=1900,0,Capex!WTN322)</f>
        <v>0</v>
      </c>
      <c r="WTO27" s="700">
        <f>-IF(WTO11=1900,0,Capex!WTO322)</f>
        <v>0</v>
      </c>
      <c r="WTP27" s="700">
        <f>-IF(WTP11=1900,0,Capex!WTP322)</f>
        <v>0</v>
      </c>
      <c r="WTQ27" s="700">
        <f>-IF(WTQ11=1900,0,Capex!WTQ322)</f>
        <v>0</v>
      </c>
      <c r="WTR27" s="700">
        <f>-IF(WTR11=1900,0,Capex!WTR322)</f>
        <v>0</v>
      </c>
      <c r="WTS27" s="700">
        <f>-IF(WTS11=1900,0,Capex!WTS322)</f>
        <v>0</v>
      </c>
      <c r="WTT27" s="700">
        <f>-IF(WTT11=1900,0,Capex!WTT322)</f>
        <v>0</v>
      </c>
      <c r="WTU27" s="700">
        <f>-IF(WTU11=1900,0,Capex!WTU322)</f>
        <v>0</v>
      </c>
      <c r="WTV27" s="700">
        <f>-IF(WTV11=1900,0,Capex!WTV322)</f>
        <v>0</v>
      </c>
      <c r="WTW27" s="700">
        <f>-IF(WTW11=1900,0,Capex!WTW322)</f>
        <v>0</v>
      </c>
      <c r="WTX27" s="700">
        <f>-IF(WTX11=1900,0,Capex!WTX322)</f>
        <v>0</v>
      </c>
      <c r="WTY27" s="700">
        <f>-IF(WTY11=1900,0,Capex!WTY322)</f>
        <v>0</v>
      </c>
      <c r="WTZ27" s="700">
        <f>-IF(WTZ11=1900,0,Capex!WTZ322)</f>
        <v>0</v>
      </c>
      <c r="WUA27" s="700">
        <f>-IF(WUA11=1900,0,Capex!WUA322)</f>
        <v>0</v>
      </c>
      <c r="WUB27" s="700">
        <f>-IF(WUB11=1900,0,Capex!WUB322)</f>
        <v>0</v>
      </c>
      <c r="WUC27" s="700">
        <f>-IF(WUC11=1900,0,Capex!WUC322)</f>
        <v>0</v>
      </c>
      <c r="WUD27" s="700">
        <f>-IF(WUD11=1900,0,Capex!WUD322)</f>
        <v>0</v>
      </c>
      <c r="WUE27" s="700">
        <f>-IF(WUE11=1900,0,Capex!WUE322)</f>
        <v>0</v>
      </c>
      <c r="WUF27" s="700">
        <f>-IF(WUF11=1900,0,Capex!WUF322)</f>
        <v>0</v>
      </c>
      <c r="WUG27" s="700">
        <f>-IF(WUG11=1900,0,Capex!WUG322)</f>
        <v>0</v>
      </c>
      <c r="WUH27" s="700">
        <f>-IF(WUH11=1900,0,Capex!WUH322)</f>
        <v>0</v>
      </c>
      <c r="WUI27" s="700">
        <f>-IF(WUI11=1900,0,Capex!WUI322)</f>
        <v>0</v>
      </c>
      <c r="WUJ27" s="700">
        <f>-IF(WUJ11=1900,0,Capex!WUJ322)</f>
        <v>0</v>
      </c>
      <c r="WUK27" s="700">
        <f>-IF(WUK11=1900,0,Capex!WUK322)</f>
        <v>0</v>
      </c>
      <c r="WUL27" s="700">
        <f>-IF(WUL11=1900,0,Capex!WUL322)</f>
        <v>0</v>
      </c>
      <c r="WUM27" s="700">
        <f>-IF(WUM11=1900,0,Capex!WUM322)</f>
        <v>0</v>
      </c>
      <c r="WUN27" s="700">
        <f>-IF(WUN11=1900,0,Capex!WUN322)</f>
        <v>0</v>
      </c>
      <c r="WUO27" s="700">
        <f>-IF(WUO11=1900,0,Capex!WUO322)</f>
        <v>0</v>
      </c>
      <c r="WUP27" s="700">
        <f>-IF(WUP11=1900,0,Capex!WUP322)</f>
        <v>0</v>
      </c>
      <c r="WUQ27" s="700">
        <f>-IF(WUQ11=1900,0,Capex!WUQ322)</f>
        <v>0</v>
      </c>
      <c r="WUR27" s="700">
        <f>-IF(WUR11=1900,0,Capex!WUR322)</f>
        <v>0</v>
      </c>
      <c r="WUS27" s="700">
        <f>-IF(WUS11=1900,0,Capex!WUS322)</f>
        <v>0</v>
      </c>
      <c r="WUT27" s="700">
        <f>-IF(WUT11=1900,0,Capex!WUT322)</f>
        <v>0</v>
      </c>
      <c r="WUU27" s="700">
        <f>-IF(WUU11=1900,0,Capex!WUU322)</f>
        <v>0</v>
      </c>
      <c r="WUV27" s="700">
        <f>-IF(WUV11=1900,0,Capex!WUV322)</f>
        <v>0</v>
      </c>
      <c r="WUW27" s="700">
        <f>-IF(WUW11=1900,0,Capex!WUW322)</f>
        <v>0</v>
      </c>
      <c r="WUX27" s="700">
        <f>-IF(WUX11=1900,0,Capex!WUX322)</f>
        <v>0</v>
      </c>
      <c r="WUY27" s="700">
        <f>-IF(WUY11=1900,0,Capex!WUY322)</f>
        <v>0</v>
      </c>
      <c r="WUZ27" s="700">
        <f>-IF(WUZ11=1900,0,Capex!WUZ322)</f>
        <v>0</v>
      </c>
      <c r="WVA27" s="700">
        <f>-IF(WVA11=1900,0,Capex!WVA322)</f>
        <v>0</v>
      </c>
      <c r="WVB27" s="700">
        <f>-IF(WVB11=1900,0,Capex!WVB322)</f>
        <v>0</v>
      </c>
      <c r="WVC27" s="700">
        <f>-IF(WVC11=1900,0,Capex!WVC322)</f>
        <v>0</v>
      </c>
      <c r="WVD27" s="700">
        <f>-IF(WVD11=1900,0,Capex!WVD322)</f>
        <v>0</v>
      </c>
      <c r="WVE27" s="700">
        <f>-IF(WVE11=1900,0,Capex!WVE322)</f>
        <v>0</v>
      </c>
      <c r="WVF27" s="700">
        <f>-IF(WVF11=1900,0,Capex!WVF322)</f>
        <v>0</v>
      </c>
      <c r="WVG27" s="700">
        <f>-IF(WVG11=1900,0,Capex!WVG322)</f>
        <v>0</v>
      </c>
      <c r="WVH27" s="700">
        <f>-IF(WVH11=1900,0,Capex!WVH322)</f>
        <v>0</v>
      </c>
      <c r="WVI27" s="700">
        <f>-IF(WVI11=1900,0,Capex!WVI322)</f>
        <v>0</v>
      </c>
      <c r="WVJ27" s="700">
        <f>-IF(WVJ11=1900,0,Capex!WVJ322)</f>
        <v>0</v>
      </c>
      <c r="WVK27" s="700">
        <f>-IF(WVK11=1900,0,Capex!WVK322)</f>
        <v>0</v>
      </c>
      <c r="WVL27" s="700">
        <f>-IF(WVL11=1900,0,Capex!WVL322)</f>
        <v>0</v>
      </c>
      <c r="WVM27" s="700">
        <f>-IF(WVM11=1900,0,Capex!WVM322)</f>
        <v>0</v>
      </c>
      <c r="WVN27" s="700">
        <f>-IF(WVN11=1900,0,Capex!WVN322)</f>
        <v>0</v>
      </c>
      <c r="WVO27" s="700">
        <f>-IF(WVO11=1900,0,Capex!WVO322)</f>
        <v>0</v>
      </c>
      <c r="WVP27" s="700">
        <f>-IF(WVP11=1900,0,Capex!WVP322)</f>
        <v>0</v>
      </c>
      <c r="WVQ27" s="700">
        <f>-IF(WVQ11=1900,0,Capex!WVQ322)</f>
        <v>0</v>
      </c>
      <c r="WVR27" s="700">
        <f>-IF(WVR11=1900,0,Capex!WVR322)</f>
        <v>0</v>
      </c>
      <c r="WVS27" s="700">
        <f>-IF(WVS11=1900,0,Capex!WVS322)</f>
        <v>0</v>
      </c>
      <c r="WVT27" s="700">
        <f>-IF(WVT11=1900,0,Capex!WVT322)</f>
        <v>0</v>
      </c>
      <c r="WVU27" s="700">
        <f>-IF(WVU11=1900,0,Capex!WVU322)</f>
        <v>0</v>
      </c>
      <c r="WVV27" s="700">
        <f>-IF(WVV11=1900,0,Capex!WVV322)</f>
        <v>0</v>
      </c>
      <c r="WVW27" s="700">
        <f>-IF(WVW11=1900,0,Capex!WVW322)</f>
        <v>0</v>
      </c>
      <c r="WVX27" s="700">
        <f>-IF(WVX11=1900,0,Capex!WVX322)</f>
        <v>0</v>
      </c>
      <c r="WVY27" s="700">
        <f>-IF(WVY11=1900,0,Capex!WVY322)</f>
        <v>0</v>
      </c>
      <c r="WVZ27" s="700">
        <f>-IF(WVZ11=1900,0,Capex!WVZ322)</f>
        <v>0</v>
      </c>
      <c r="WWA27" s="700">
        <f>-IF(WWA11=1900,0,Capex!WWA322)</f>
        <v>0</v>
      </c>
      <c r="WWB27" s="700">
        <f>-IF(WWB11=1900,0,Capex!WWB322)</f>
        <v>0</v>
      </c>
      <c r="WWC27" s="700">
        <f>-IF(WWC11=1900,0,Capex!WWC322)</f>
        <v>0</v>
      </c>
      <c r="WWD27" s="700">
        <f>-IF(WWD11=1900,0,Capex!WWD322)</f>
        <v>0</v>
      </c>
      <c r="WWE27" s="700">
        <f>-IF(WWE11=1900,0,Capex!WWE322)</f>
        <v>0</v>
      </c>
      <c r="WWF27" s="700">
        <f>-IF(WWF11=1900,0,Capex!WWF322)</f>
        <v>0</v>
      </c>
      <c r="WWG27" s="700">
        <f>-IF(WWG11=1900,0,Capex!WWG322)</f>
        <v>0</v>
      </c>
      <c r="WWH27" s="700">
        <f>-IF(WWH11=1900,0,Capex!WWH322)</f>
        <v>0</v>
      </c>
      <c r="WWI27" s="700">
        <f>-IF(WWI11=1900,0,Capex!WWI322)</f>
        <v>0</v>
      </c>
      <c r="WWJ27" s="700">
        <f>-IF(WWJ11=1900,0,Capex!WWJ322)</f>
        <v>0</v>
      </c>
      <c r="WWK27" s="700">
        <f>-IF(WWK11=1900,0,Capex!WWK322)</f>
        <v>0</v>
      </c>
      <c r="WWL27" s="700">
        <f>-IF(WWL11=1900,0,Capex!WWL322)</f>
        <v>0</v>
      </c>
      <c r="WWM27" s="700">
        <f>-IF(WWM11=1900,0,Capex!WWM322)</f>
        <v>0</v>
      </c>
      <c r="WWN27" s="700">
        <f>-IF(WWN11=1900,0,Capex!WWN322)</f>
        <v>0</v>
      </c>
      <c r="WWO27" s="700">
        <f>-IF(WWO11=1900,0,Capex!WWO322)</f>
        <v>0</v>
      </c>
      <c r="WWP27" s="700">
        <f>-IF(WWP11=1900,0,Capex!WWP322)</f>
        <v>0</v>
      </c>
      <c r="WWQ27" s="700">
        <f>-IF(WWQ11=1900,0,Capex!WWQ322)</f>
        <v>0</v>
      </c>
      <c r="WWR27" s="700">
        <f>-IF(WWR11=1900,0,Capex!WWR322)</f>
        <v>0</v>
      </c>
      <c r="WWS27" s="700">
        <f>-IF(WWS11=1900,0,Capex!WWS322)</f>
        <v>0</v>
      </c>
      <c r="WWT27" s="700">
        <f>-IF(WWT11=1900,0,Capex!WWT322)</f>
        <v>0</v>
      </c>
      <c r="WWU27" s="700">
        <f>-IF(WWU11=1900,0,Capex!WWU322)</f>
        <v>0</v>
      </c>
      <c r="WWV27" s="700">
        <f>-IF(WWV11=1900,0,Capex!WWV322)</f>
        <v>0</v>
      </c>
      <c r="WWW27" s="700">
        <f>-IF(WWW11=1900,0,Capex!WWW322)</f>
        <v>0</v>
      </c>
      <c r="WWX27" s="700">
        <f>-IF(WWX11=1900,0,Capex!WWX322)</f>
        <v>0</v>
      </c>
      <c r="WWY27" s="700">
        <f>-IF(WWY11=1900,0,Capex!WWY322)</f>
        <v>0</v>
      </c>
      <c r="WWZ27" s="700">
        <f>-IF(WWZ11=1900,0,Capex!WWZ322)</f>
        <v>0</v>
      </c>
      <c r="WXA27" s="700">
        <f>-IF(WXA11=1900,0,Capex!WXA322)</f>
        <v>0</v>
      </c>
      <c r="WXB27" s="700">
        <f>-IF(WXB11=1900,0,Capex!WXB322)</f>
        <v>0</v>
      </c>
      <c r="WXC27" s="700">
        <f>-IF(WXC11=1900,0,Capex!WXC322)</f>
        <v>0</v>
      </c>
      <c r="WXD27" s="700">
        <f>-IF(WXD11=1900,0,Capex!WXD322)</f>
        <v>0</v>
      </c>
      <c r="WXE27" s="700">
        <f>-IF(WXE11=1900,0,Capex!WXE322)</f>
        <v>0</v>
      </c>
      <c r="WXF27" s="700">
        <f>-IF(WXF11=1900,0,Capex!WXF322)</f>
        <v>0</v>
      </c>
      <c r="WXG27" s="700">
        <f>-IF(WXG11=1900,0,Capex!WXG322)</f>
        <v>0</v>
      </c>
      <c r="WXH27" s="700">
        <f>-IF(WXH11=1900,0,Capex!WXH322)</f>
        <v>0</v>
      </c>
      <c r="WXI27" s="700">
        <f>-IF(WXI11=1900,0,Capex!WXI322)</f>
        <v>0</v>
      </c>
      <c r="WXJ27" s="700">
        <f>-IF(WXJ11=1900,0,Capex!WXJ322)</f>
        <v>0</v>
      </c>
      <c r="WXK27" s="700">
        <f>-IF(WXK11=1900,0,Capex!WXK322)</f>
        <v>0</v>
      </c>
      <c r="WXL27" s="700">
        <f>-IF(WXL11=1900,0,Capex!WXL322)</f>
        <v>0</v>
      </c>
      <c r="WXM27" s="700">
        <f>-IF(WXM11=1900,0,Capex!WXM322)</f>
        <v>0</v>
      </c>
      <c r="WXN27" s="700">
        <f>-IF(WXN11=1900,0,Capex!WXN322)</f>
        <v>0</v>
      </c>
      <c r="WXO27" s="700">
        <f>-IF(WXO11=1900,0,Capex!WXO322)</f>
        <v>0</v>
      </c>
      <c r="WXP27" s="700">
        <f>-IF(WXP11=1900,0,Capex!WXP322)</f>
        <v>0</v>
      </c>
      <c r="WXQ27" s="700">
        <f>-IF(WXQ11=1900,0,Capex!WXQ322)</f>
        <v>0</v>
      </c>
      <c r="WXR27" s="700">
        <f>-IF(WXR11=1900,0,Capex!WXR322)</f>
        <v>0</v>
      </c>
      <c r="WXS27" s="700">
        <f>-IF(WXS11=1900,0,Capex!WXS322)</f>
        <v>0</v>
      </c>
      <c r="WXT27" s="700">
        <f>-IF(WXT11=1900,0,Capex!WXT322)</f>
        <v>0</v>
      </c>
      <c r="WXU27" s="700">
        <f>-IF(WXU11=1900,0,Capex!WXU322)</f>
        <v>0</v>
      </c>
      <c r="WXV27" s="700">
        <f>-IF(WXV11=1900,0,Capex!WXV322)</f>
        <v>0</v>
      </c>
      <c r="WXW27" s="700">
        <f>-IF(WXW11=1900,0,Capex!WXW322)</f>
        <v>0</v>
      </c>
      <c r="WXX27" s="700">
        <f>-IF(WXX11=1900,0,Capex!WXX322)</f>
        <v>0</v>
      </c>
      <c r="WXY27" s="700">
        <f>-IF(WXY11=1900,0,Capex!WXY322)</f>
        <v>0</v>
      </c>
      <c r="WXZ27" s="700">
        <f>-IF(WXZ11=1900,0,Capex!WXZ322)</f>
        <v>0</v>
      </c>
      <c r="WYA27" s="700">
        <f>-IF(WYA11=1900,0,Capex!WYA322)</f>
        <v>0</v>
      </c>
      <c r="WYB27" s="700">
        <f>-IF(WYB11=1900,0,Capex!WYB322)</f>
        <v>0</v>
      </c>
      <c r="WYC27" s="700">
        <f>-IF(WYC11=1900,0,Capex!WYC322)</f>
        <v>0</v>
      </c>
      <c r="WYD27" s="700">
        <f>-IF(WYD11=1900,0,Capex!WYD322)</f>
        <v>0</v>
      </c>
      <c r="WYE27" s="700">
        <f>-IF(WYE11=1900,0,Capex!WYE322)</f>
        <v>0</v>
      </c>
      <c r="WYF27" s="700">
        <f>-IF(WYF11=1900,0,Capex!WYF322)</f>
        <v>0</v>
      </c>
      <c r="WYG27" s="700">
        <f>-IF(WYG11=1900,0,Capex!WYG322)</f>
        <v>0</v>
      </c>
      <c r="WYH27" s="700">
        <f>-IF(WYH11=1900,0,Capex!WYH322)</f>
        <v>0</v>
      </c>
      <c r="WYI27" s="700">
        <f>-IF(WYI11=1900,0,Capex!WYI322)</f>
        <v>0</v>
      </c>
      <c r="WYJ27" s="700">
        <f>-IF(WYJ11=1900,0,Capex!WYJ322)</f>
        <v>0</v>
      </c>
      <c r="WYK27" s="700">
        <f>-IF(WYK11=1900,0,Capex!WYK322)</f>
        <v>0</v>
      </c>
      <c r="WYL27" s="700">
        <f>-IF(WYL11=1900,0,Capex!WYL322)</f>
        <v>0</v>
      </c>
      <c r="WYM27" s="700">
        <f>-IF(WYM11=1900,0,Capex!WYM322)</f>
        <v>0</v>
      </c>
      <c r="WYN27" s="700">
        <f>-IF(WYN11=1900,0,Capex!WYN322)</f>
        <v>0</v>
      </c>
      <c r="WYO27" s="700">
        <f>-IF(WYO11=1900,0,Capex!WYO322)</f>
        <v>0</v>
      </c>
      <c r="WYP27" s="700">
        <f>-IF(WYP11=1900,0,Capex!WYP322)</f>
        <v>0</v>
      </c>
      <c r="WYQ27" s="700">
        <f>-IF(WYQ11=1900,0,Capex!WYQ322)</f>
        <v>0</v>
      </c>
      <c r="WYR27" s="700">
        <f>-IF(WYR11=1900,0,Capex!WYR322)</f>
        <v>0</v>
      </c>
      <c r="WYS27" s="700">
        <f>-IF(WYS11=1900,0,Capex!WYS322)</f>
        <v>0</v>
      </c>
      <c r="WYT27" s="700">
        <f>-IF(WYT11=1900,0,Capex!WYT322)</f>
        <v>0</v>
      </c>
      <c r="WYU27" s="700">
        <f>-IF(WYU11=1900,0,Capex!WYU322)</f>
        <v>0</v>
      </c>
      <c r="WYV27" s="700">
        <f>-IF(WYV11=1900,0,Capex!WYV322)</f>
        <v>0</v>
      </c>
      <c r="WYW27" s="700">
        <f>-IF(WYW11=1900,0,Capex!WYW322)</f>
        <v>0</v>
      </c>
      <c r="WYX27" s="700">
        <f>-IF(WYX11=1900,0,Capex!WYX322)</f>
        <v>0</v>
      </c>
      <c r="WYY27" s="700">
        <f>-IF(WYY11=1900,0,Capex!WYY322)</f>
        <v>0</v>
      </c>
      <c r="WYZ27" s="700">
        <f>-IF(WYZ11=1900,0,Capex!WYZ322)</f>
        <v>0</v>
      </c>
      <c r="WZA27" s="700">
        <f>-IF(WZA11=1900,0,Capex!WZA322)</f>
        <v>0</v>
      </c>
      <c r="WZB27" s="700">
        <f>-IF(WZB11=1900,0,Capex!WZB322)</f>
        <v>0</v>
      </c>
      <c r="WZC27" s="700">
        <f>-IF(WZC11=1900,0,Capex!WZC322)</f>
        <v>0</v>
      </c>
      <c r="WZD27" s="700">
        <f>-IF(WZD11=1900,0,Capex!WZD322)</f>
        <v>0</v>
      </c>
      <c r="WZE27" s="700">
        <f>-IF(WZE11=1900,0,Capex!WZE322)</f>
        <v>0</v>
      </c>
      <c r="WZF27" s="700">
        <f>-IF(WZF11=1900,0,Capex!WZF322)</f>
        <v>0</v>
      </c>
      <c r="WZG27" s="700">
        <f>-IF(WZG11=1900,0,Capex!WZG322)</f>
        <v>0</v>
      </c>
      <c r="WZH27" s="700">
        <f>-IF(WZH11=1900,0,Capex!WZH322)</f>
        <v>0</v>
      </c>
      <c r="WZI27" s="700">
        <f>-IF(WZI11=1900,0,Capex!WZI322)</f>
        <v>0</v>
      </c>
      <c r="WZJ27" s="700">
        <f>-IF(WZJ11=1900,0,Capex!WZJ322)</f>
        <v>0</v>
      </c>
      <c r="WZK27" s="700">
        <f>-IF(WZK11=1900,0,Capex!WZK322)</f>
        <v>0</v>
      </c>
      <c r="WZL27" s="700">
        <f>-IF(WZL11=1900,0,Capex!WZL322)</f>
        <v>0</v>
      </c>
      <c r="WZM27" s="700">
        <f>-IF(WZM11=1900,0,Capex!WZM322)</f>
        <v>0</v>
      </c>
      <c r="WZN27" s="700">
        <f>-IF(WZN11=1900,0,Capex!WZN322)</f>
        <v>0</v>
      </c>
      <c r="WZO27" s="700">
        <f>-IF(WZO11=1900,0,Capex!WZO322)</f>
        <v>0</v>
      </c>
      <c r="WZP27" s="700">
        <f>-IF(WZP11=1900,0,Capex!WZP322)</f>
        <v>0</v>
      </c>
      <c r="WZQ27" s="700">
        <f>-IF(WZQ11=1900,0,Capex!WZQ322)</f>
        <v>0</v>
      </c>
      <c r="WZR27" s="700">
        <f>-IF(WZR11=1900,0,Capex!WZR322)</f>
        <v>0</v>
      </c>
      <c r="WZS27" s="700">
        <f>-IF(WZS11=1900,0,Capex!WZS322)</f>
        <v>0</v>
      </c>
      <c r="WZT27" s="700">
        <f>-IF(WZT11=1900,0,Capex!WZT322)</f>
        <v>0</v>
      </c>
      <c r="WZU27" s="700">
        <f>-IF(WZU11=1900,0,Capex!WZU322)</f>
        <v>0</v>
      </c>
      <c r="WZV27" s="700">
        <f>-IF(WZV11=1900,0,Capex!WZV322)</f>
        <v>0</v>
      </c>
      <c r="WZW27" s="700">
        <f>-IF(WZW11=1900,0,Capex!WZW322)</f>
        <v>0</v>
      </c>
      <c r="WZX27" s="700">
        <f>-IF(WZX11=1900,0,Capex!WZX322)</f>
        <v>0</v>
      </c>
      <c r="WZY27" s="700">
        <f>-IF(WZY11=1900,0,Capex!WZY322)</f>
        <v>0</v>
      </c>
      <c r="WZZ27" s="700">
        <f>-IF(WZZ11=1900,0,Capex!WZZ322)</f>
        <v>0</v>
      </c>
      <c r="XAA27" s="700">
        <f>-IF(XAA11=1900,0,Capex!XAA322)</f>
        <v>0</v>
      </c>
      <c r="XAB27" s="700">
        <f>-IF(XAB11=1900,0,Capex!XAB322)</f>
        <v>0</v>
      </c>
      <c r="XAC27" s="700">
        <f>-IF(XAC11=1900,0,Capex!XAC322)</f>
        <v>0</v>
      </c>
      <c r="XAD27" s="700">
        <f>-IF(XAD11=1900,0,Capex!XAD322)</f>
        <v>0</v>
      </c>
      <c r="XAE27" s="700">
        <f>-IF(XAE11=1900,0,Capex!XAE322)</f>
        <v>0</v>
      </c>
      <c r="XAF27" s="700">
        <f>-IF(XAF11=1900,0,Capex!XAF322)</f>
        <v>0</v>
      </c>
      <c r="XAG27" s="700">
        <f>-IF(XAG11=1900,0,Capex!XAG322)</f>
        <v>0</v>
      </c>
      <c r="XAH27" s="700">
        <f>-IF(XAH11=1900,0,Capex!XAH322)</f>
        <v>0</v>
      </c>
      <c r="XAI27" s="700">
        <f>-IF(XAI11=1900,0,Capex!XAI322)</f>
        <v>0</v>
      </c>
      <c r="XAJ27" s="700">
        <f>-IF(XAJ11=1900,0,Capex!XAJ322)</f>
        <v>0</v>
      </c>
      <c r="XAK27" s="700">
        <f>-IF(XAK11=1900,0,Capex!XAK322)</f>
        <v>0</v>
      </c>
      <c r="XAL27" s="700">
        <f>-IF(XAL11=1900,0,Capex!XAL322)</f>
        <v>0</v>
      </c>
      <c r="XAM27" s="700">
        <f>-IF(XAM11=1900,0,Capex!XAM322)</f>
        <v>0</v>
      </c>
      <c r="XAN27" s="700">
        <f>-IF(XAN11=1900,0,Capex!XAN322)</f>
        <v>0</v>
      </c>
      <c r="XAO27" s="700">
        <f>-IF(XAO11=1900,0,Capex!XAO322)</f>
        <v>0</v>
      </c>
      <c r="XAP27" s="700">
        <f>-IF(XAP11=1900,0,Capex!XAP322)</f>
        <v>0</v>
      </c>
      <c r="XAQ27" s="700">
        <f>-IF(XAQ11=1900,0,Capex!XAQ322)</f>
        <v>0</v>
      </c>
      <c r="XAR27" s="700">
        <f>-IF(XAR11=1900,0,Capex!XAR322)</f>
        <v>0</v>
      </c>
      <c r="XAS27" s="700">
        <f>-IF(XAS11=1900,0,Capex!XAS322)</f>
        <v>0</v>
      </c>
      <c r="XAT27" s="700">
        <f>-IF(XAT11=1900,0,Capex!XAT322)</f>
        <v>0</v>
      </c>
      <c r="XAU27" s="700">
        <f>-IF(XAU11=1900,0,Capex!XAU322)</f>
        <v>0</v>
      </c>
      <c r="XAV27" s="700">
        <f>-IF(XAV11=1900,0,Capex!XAV322)</f>
        <v>0</v>
      </c>
      <c r="XAW27" s="700">
        <f>-IF(XAW11=1900,0,Capex!XAW322)</f>
        <v>0</v>
      </c>
      <c r="XAX27" s="700">
        <f>-IF(XAX11=1900,0,Capex!XAX322)</f>
        <v>0</v>
      </c>
      <c r="XAY27" s="700">
        <f>-IF(XAY11=1900,0,Capex!XAY322)</f>
        <v>0</v>
      </c>
      <c r="XAZ27" s="700">
        <f>-IF(XAZ11=1900,0,Capex!XAZ322)</f>
        <v>0</v>
      </c>
      <c r="XBA27" s="700">
        <f>-IF(XBA11=1900,0,Capex!XBA322)</f>
        <v>0</v>
      </c>
      <c r="XBB27" s="700">
        <f>-IF(XBB11=1900,0,Capex!XBB322)</f>
        <v>0</v>
      </c>
      <c r="XBC27" s="700">
        <f>-IF(XBC11=1900,0,Capex!XBC322)</f>
        <v>0</v>
      </c>
      <c r="XBD27" s="700">
        <f>-IF(XBD11=1900,0,Capex!XBD322)</f>
        <v>0</v>
      </c>
      <c r="XBE27" s="700">
        <f>-IF(XBE11=1900,0,Capex!XBE322)</f>
        <v>0</v>
      </c>
      <c r="XBF27" s="700">
        <f>-IF(XBF11=1900,0,Capex!XBF322)</f>
        <v>0</v>
      </c>
      <c r="XBG27" s="700">
        <f>-IF(XBG11=1900,0,Capex!XBG322)</f>
        <v>0</v>
      </c>
      <c r="XBH27" s="700">
        <f>-IF(XBH11=1900,0,Capex!XBH322)</f>
        <v>0</v>
      </c>
      <c r="XBI27" s="700">
        <f>-IF(XBI11=1900,0,Capex!XBI322)</f>
        <v>0</v>
      </c>
      <c r="XBJ27" s="700">
        <f>-IF(XBJ11=1900,0,Capex!XBJ322)</f>
        <v>0</v>
      </c>
      <c r="XBK27" s="700">
        <f>-IF(XBK11=1900,0,Capex!XBK322)</f>
        <v>0</v>
      </c>
      <c r="XBL27" s="700">
        <f>-IF(XBL11=1900,0,Capex!XBL322)</f>
        <v>0</v>
      </c>
      <c r="XBM27" s="700">
        <f>-IF(XBM11=1900,0,Capex!XBM322)</f>
        <v>0</v>
      </c>
      <c r="XBN27" s="700">
        <f>-IF(XBN11=1900,0,Capex!XBN322)</f>
        <v>0</v>
      </c>
      <c r="XBO27" s="700">
        <f>-IF(XBO11=1900,0,Capex!XBO322)</f>
        <v>0</v>
      </c>
      <c r="XBP27" s="700">
        <f>-IF(XBP11=1900,0,Capex!XBP322)</f>
        <v>0</v>
      </c>
      <c r="XBQ27" s="700">
        <f>-IF(XBQ11=1900,0,Capex!XBQ322)</f>
        <v>0</v>
      </c>
      <c r="XBR27" s="700">
        <f>-IF(XBR11=1900,0,Capex!XBR322)</f>
        <v>0</v>
      </c>
      <c r="XBS27" s="700">
        <f>-IF(XBS11=1900,0,Capex!XBS322)</f>
        <v>0</v>
      </c>
      <c r="XBT27" s="700">
        <f>-IF(XBT11=1900,0,Capex!XBT322)</f>
        <v>0</v>
      </c>
      <c r="XBU27" s="700">
        <f>-IF(XBU11=1900,0,Capex!XBU322)</f>
        <v>0</v>
      </c>
      <c r="XBV27" s="700">
        <f>-IF(XBV11=1900,0,Capex!XBV322)</f>
        <v>0</v>
      </c>
      <c r="XBW27" s="700">
        <f>-IF(XBW11=1900,0,Capex!XBW322)</f>
        <v>0</v>
      </c>
      <c r="XBX27" s="700">
        <f>-IF(XBX11=1900,0,Capex!XBX322)</f>
        <v>0</v>
      </c>
      <c r="XBY27" s="700">
        <f>-IF(XBY11=1900,0,Capex!XBY322)</f>
        <v>0</v>
      </c>
      <c r="XBZ27" s="700">
        <f>-IF(XBZ11=1900,0,Capex!XBZ322)</f>
        <v>0</v>
      </c>
      <c r="XCA27" s="700">
        <f>-IF(XCA11=1900,0,Capex!XCA322)</f>
        <v>0</v>
      </c>
      <c r="XCB27" s="700">
        <f>-IF(XCB11=1900,0,Capex!XCB322)</f>
        <v>0</v>
      </c>
      <c r="XCC27" s="700">
        <f>-IF(XCC11=1900,0,Capex!XCC322)</f>
        <v>0</v>
      </c>
      <c r="XCD27" s="700">
        <f>-IF(XCD11=1900,0,Capex!XCD322)</f>
        <v>0</v>
      </c>
      <c r="XCE27" s="700">
        <f>-IF(XCE11=1900,0,Capex!XCE322)</f>
        <v>0</v>
      </c>
      <c r="XCF27" s="700">
        <f>-IF(XCF11=1900,0,Capex!XCF322)</f>
        <v>0</v>
      </c>
      <c r="XCG27" s="700">
        <f>-IF(XCG11=1900,0,Capex!XCG322)</f>
        <v>0</v>
      </c>
      <c r="XCH27" s="700">
        <f>-IF(XCH11=1900,0,Capex!XCH322)</f>
        <v>0</v>
      </c>
      <c r="XCI27" s="700">
        <f>-IF(XCI11=1900,0,Capex!XCI322)</f>
        <v>0</v>
      </c>
      <c r="XCJ27" s="700">
        <f>-IF(XCJ11=1900,0,Capex!XCJ322)</f>
        <v>0</v>
      </c>
      <c r="XCK27" s="700">
        <f>-IF(XCK11=1900,0,Capex!XCK322)</f>
        <v>0</v>
      </c>
      <c r="XCL27" s="700">
        <f>-IF(XCL11=1900,0,Capex!XCL322)</f>
        <v>0</v>
      </c>
      <c r="XCM27" s="700">
        <f>-IF(XCM11=1900,0,Capex!XCM322)</f>
        <v>0</v>
      </c>
      <c r="XCN27" s="700">
        <f>-IF(XCN11=1900,0,Capex!XCN322)</f>
        <v>0</v>
      </c>
      <c r="XCO27" s="700">
        <f>-IF(XCO11=1900,0,Capex!XCO322)</f>
        <v>0</v>
      </c>
      <c r="XCP27" s="700">
        <f>-IF(XCP11=1900,0,Capex!XCP322)</f>
        <v>0</v>
      </c>
      <c r="XCQ27" s="700">
        <f>-IF(XCQ11=1900,0,Capex!XCQ322)</f>
        <v>0</v>
      </c>
      <c r="XCR27" s="700">
        <f>-IF(XCR11=1900,0,Capex!XCR322)</f>
        <v>0</v>
      </c>
      <c r="XCS27" s="700">
        <f>-IF(XCS11=1900,0,Capex!XCS322)</f>
        <v>0</v>
      </c>
      <c r="XCT27" s="700">
        <f>-IF(XCT11=1900,0,Capex!XCT322)</f>
        <v>0</v>
      </c>
      <c r="XCU27" s="700">
        <f>-IF(XCU11=1900,0,Capex!XCU322)</f>
        <v>0</v>
      </c>
      <c r="XCV27" s="700">
        <f>-IF(XCV11=1900,0,Capex!XCV322)</f>
        <v>0</v>
      </c>
      <c r="XCW27" s="700">
        <f>-IF(XCW11=1900,0,Capex!XCW322)</f>
        <v>0</v>
      </c>
      <c r="XCX27" s="700">
        <f>-IF(XCX11=1900,0,Capex!XCX322)</f>
        <v>0</v>
      </c>
      <c r="XCY27" s="700">
        <f>-IF(XCY11=1900,0,Capex!XCY322)</f>
        <v>0</v>
      </c>
      <c r="XCZ27" s="700">
        <f>-IF(XCZ11=1900,0,Capex!XCZ322)</f>
        <v>0</v>
      </c>
      <c r="XDA27" s="700">
        <f>-IF(XDA11=1900,0,Capex!XDA322)</f>
        <v>0</v>
      </c>
      <c r="XDB27" s="700">
        <f>-IF(XDB11=1900,0,Capex!XDB322)</f>
        <v>0</v>
      </c>
      <c r="XDC27" s="700">
        <f>-IF(XDC11=1900,0,Capex!XDC322)</f>
        <v>0</v>
      </c>
      <c r="XDD27" s="700">
        <f>-IF(XDD11=1900,0,Capex!XDD322)</f>
        <v>0</v>
      </c>
      <c r="XDE27" s="700">
        <f>-IF(XDE11=1900,0,Capex!XDE322)</f>
        <v>0</v>
      </c>
      <c r="XDF27" s="700">
        <f>-IF(XDF11=1900,0,Capex!XDF322)</f>
        <v>0</v>
      </c>
      <c r="XDG27" s="700">
        <f>-IF(XDG11=1900,0,Capex!XDG322)</f>
        <v>0</v>
      </c>
      <c r="XDH27" s="700">
        <f>-IF(XDH11=1900,0,Capex!XDH322)</f>
        <v>0</v>
      </c>
      <c r="XDI27" s="700">
        <f>-IF(XDI11=1900,0,Capex!XDI322)</f>
        <v>0</v>
      </c>
      <c r="XDJ27" s="700">
        <f>-IF(XDJ11=1900,0,Capex!XDJ322)</f>
        <v>0</v>
      </c>
      <c r="XDK27" s="700">
        <f>-IF(XDK11=1900,0,Capex!XDK322)</f>
        <v>0</v>
      </c>
      <c r="XDL27" s="700">
        <f>-IF(XDL11=1900,0,Capex!XDL322)</f>
        <v>0</v>
      </c>
      <c r="XDM27" s="700">
        <f>-IF(XDM11=1900,0,Capex!XDM322)</f>
        <v>0</v>
      </c>
      <c r="XDN27" s="700">
        <f>-IF(XDN11=1900,0,Capex!XDN322)</f>
        <v>0</v>
      </c>
      <c r="XDO27" s="700">
        <f>-IF(XDO11=1900,0,Capex!XDO322)</f>
        <v>0</v>
      </c>
      <c r="XDP27" s="700">
        <f>-IF(XDP11=1900,0,Capex!XDP322)</f>
        <v>0</v>
      </c>
      <c r="XDQ27" s="700">
        <f>-IF(XDQ11=1900,0,Capex!XDQ322)</f>
        <v>0</v>
      </c>
      <c r="XDR27" s="700">
        <f>-IF(XDR11=1900,0,Capex!XDR322)</f>
        <v>0</v>
      </c>
      <c r="XDS27" s="700">
        <f>-IF(XDS11=1900,0,Capex!XDS322)</f>
        <v>0</v>
      </c>
      <c r="XDT27" s="700">
        <f>-IF(XDT11=1900,0,Capex!XDT322)</f>
        <v>0</v>
      </c>
      <c r="XDU27" s="700">
        <f>-IF(XDU11=1900,0,Capex!XDU322)</f>
        <v>0</v>
      </c>
      <c r="XDV27" s="700">
        <f>-IF(XDV11=1900,0,Capex!XDV322)</f>
        <v>0</v>
      </c>
      <c r="XDW27" s="700">
        <f>-IF(XDW11=1900,0,Capex!XDW322)</f>
        <v>0</v>
      </c>
      <c r="XDX27" s="700">
        <f>-IF(XDX11=1900,0,Capex!XDX322)</f>
        <v>0</v>
      </c>
      <c r="XDY27" s="700">
        <f>-IF(XDY11=1900,0,Capex!XDY322)</f>
        <v>0</v>
      </c>
      <c r="XDZ27" s="700">
        <f>-IF(XDZ11=1900,0,Capex!XDZ322)</f>
        <v>0</v>
      </c>
      <c r="XEA27" s="700">
        <f>-IF(XEA11=1900,0,Capex!XEA322)</f>
        <v>0</v>
      </c>
      <c r="XEB27" s="700">
        <f>-IF(XEB11=1900,0,Capex!XEB322)</f>
        <v>0</v>
      </c>
      <c r="XEC27" s="700">
        <f>-IF(XEC11=1900,0,Capex!XEC322)</f>
        <v>0</v>
      </c>
      <c r="XED27" s="700">
        <f>-IF(XED11=1900,0,Capex!XED322)</f>
        <v>0</v>
      </c>
      <c r="XEE27" s="700">
        <f>-IF(XEE11=1900,0,Capex!XEE322)</f>
        <v>0</v>
      </c>
      <c r="XEF27" s="700">
        <f>-IF(XEF11=1900,0,Capex!XEF322)</f>
        <v>0</v>
      </c>
      <c r="XEG27" s="700">
        <f>-IF(XEG11=1900,0,Capex!XEG322)</f>
        <v>0</v>
      </c>
      <c r="XEH27" s="700">
        <f>-IF(XEH11=1900,0,Capex!XEH322)</f>
        <v>0</v>
      </c>
      <c r="XEI27" s="700">
        <f>-IF(XEI11=1900,0,Capex!XEI322)</f>
        <v>0</v>
      </c>
      <c r="XEJ27" s="700">
        <f>-IF(XEJ11=1900,0,Capex!XEJ322)</f>
        <v>0</v>
      </c>
      <c r="XEK27" s="700">
        <f>-IF(XEK11=1900,0,Capex!XEK322)</f>
        <v>0</v>
      </c>
      <c r="XEL27" s="700">
        <f>-IF(XEL11=1900,0,Capex!XEL322)</f>
        <v>0</v>
      </c>
      <c r="XEM27" s="700">
        <f>-IF(XEM11=1900,0,Capex!XEM322)</f>
        <v>0</v>
      </c>
      <c r="XEN27" s="700">
        <f>-IF(XEN11=1900,0,Capex!XEN322)</f>
        <v>0</v>
      </c>
      <c r="XEO27" s="700">
        <f>-IF(XEO11=1900,0,Capex!XEO322)</f>
        <v>0</v>
      </c>
      <c r="XEP27" s="700">
        <f>-IF(XEP11=1900,0,Capex!XEP322)</f>
        <v>0</v>
      </c>
      <c r="XEQ27" s="700">
        <f>-IF(XEQ11=1900,0,Capex!XEQ322)</f>
        <v>0</v>
      </c>
      <c r="XER27" s="700">
        <f>-IF(XER11=1900,0,Capex!XER322)</f>
        <v>0</v>
      </c>
      <c r="XES27" s="700">
        <f>-IF(XES11=1900,0,Capex!XES322)</f>
        <v>0</v>
      </c>
      <c r="XET27" s="700">
        <f>-IF(XET11=1900,0,Capex!XET322)</f>
        <v>0</v>
      </c>
      <c r="XEU27" s="700">
        <f>-IF(XEU11=1900,0,Capex!XEU322)</f>
        <v>0</v>
      </c>
      <c r="XEV27" s="700">
        <f>-IF(XEV11=1900,0,Capex!XEV322)</f>
        <v>0</v>
      </c>
      <c r="XEW27" s="700">
        <f>-IF(XEW11=1900,0,Capex!XEW322)</f>
        <v>0</v>
      </c>
      <c r="XEX27" s="700">
        <f>-IF(XEX11=1900,0,Capex!XEX322)</f>
        <v>0</v>
      </c>
      <c r="XEY27" s="700">
        <f>-IF(XEY11=1900,0,Capex!XEY322)</f>
        <v>0</v>
      </c>
      <c r="XEZ27" s="700">
        <f>-IF(XEZ11=1900,0,Capex!XEZ322)</f>
        <v>0</v>
      </c>
      <c r="XFA27" s="700">
        <f>-IF(XFA11=1900,0,Capex!XFA322)</f>
        <v>0</v>
      </c>
      <c r="XFB27" s="700">
        <f>-IF(XFB11=1900,0,Capex!XFB322)</f>
        <v>0</v>
      </c>
      <c r="XFC27" s="700">
        <f>-IF(XFC11=1900,0,Capex!XFC322)</f>
        <v>0</v>
      </c>
      <c r="XFD27" s="700">
        <f>-IF(XFD11=1900,0,Capex!XFD322)</f>
        <v>0</v>
      </c>
    </row>
    <row r="28" spans="1:16384">
      <c r="B28" s="12" t="s">
        <v>153</v>
      </c>
      <c r="C28" s="11"/>
      <c r="I28" s="5">
        <f t="shared" si="0"/>
        <v>3806885.8125260016</v>
      </c>
      <c r="J28" s="5">
        <f t="shared" ref="J28:BU28" si="3">J26+J27</f>
        <v>52571.825118660243</v>
      </c>
      <c r="K28" s="5">
        <f t="shared" si="3"/>
        <v>55551.310131142855</v>
      </c>
      <c r="L28" s="5">
        <f t="shared" si="3"/>
        <v>57677.960380381104</v>
      </c>
      <c r="M28" s="5">
        <f t="shared" si="3"/>
        <v>56996.804914586508</v>
      </c>
      <c r="N28" s="5">
        <f t="shared" si="3"/>
        <v>56288.984766326837</v>
      </c>
      <c r="O28" s="5">
        <f t="shared" si="3"/>
        <v>55690.766886388272</v>
      </c>
      <c r="P28" s="5">
        <f t="shared" si="3"/>
        <v>38321.196306867219</v>
      </c>
      <c r="Q28" s="5">
        <f t="shared" si="3"/>
        <v>25293.631471870598</v>
      </c>
      <c r="R28" s="5">
        <f t="shared" si="3"/>
        <v>23267.844739487373</v>
      </c>
      <c r="S28" s="5">
        <f t="shared" si="3"/>
        <v>22767.136465019503</v>
      </c>
      <c r="T28" s="5">
        <f t="shared" si="3"/>
        <v>25030.879802754826</v>
      </c>
      <c r="U28" s="5">
        <f t="shared" si="3"/>
        <v>24637.32122771092</v>
      </c>
      <c r="V28" s="5">
        <f t="shared" si="3"/>
        <v>23951.207372906072</v>
      </c>
      <c r="W28" s="5">
        <f t="shared" si="3"/>
        <v>23410.703462347192</v>
      </c>
      <c r="X28" s="5">
        <f t="shared" si="3"/>
        <v>25754.846501040003</v>
      </c>
      <c r="Y28" s="5">
        <f t="shared" si="3"/>
        <v>25195.530062892656</v>
      </c>
      <c r="Z28" s="5">
        <f t="shared" si="3"/>
        <v>24616.489639953281</v>
      </c>
      <c r="AA28" s="5">
        <f t="shared" si="3"/>
        <v>24027.691742357369</v>
      </c>
      <c r="AB28" s="5">
        <f t="shared" si="3"/>
        <v>26434.798167582041</v>
      </c>
      <c r="AC28" s="5">
        <f t="shared" si="3"/>
        <v>25826.155035373828</v>
      </c>
      <c r="AD28" s="5">
        <f t="shared" si="3"/>
        <v>25211.37286647813</v>
      </c>
      <c r="AE28" s="5">
        <f t="shared" si="3"/>
        <v>24586.466043991379</v>
      </c>
      <c r="AF28" s="5">
        <f t="shared" si="3"/>
        <v>27067.523509966188</v>
      </c>
      <c r="AG28" s="5">
        <f t="shared" si="3"/>
        <v>26422.026558116639</v>
      </c>
      <c r="AH28" s="5">
        <f t="shared" si="3"/>
        <v>25770.170165181262</v>
      </c>
      <c r="AI28" s="5">
        <f t="shared" si="3"/>
        <v>25107.809762324658</v>
      </c>
      <c r="AJ28" s="5">
        <f t="shared" si="3"/>
        <v>27665.119355168623</v>
      </c>
      <c r="AK28" s="5">
        <f t="shared" si="3"/>
        <v>26981.401773042278</v>
      </c>
      <c r="AL28" s="5">
        <f t="shared" si="3"/>
        <v>26289.674052399692</v>
      </c>
      <c r="AM28" s="5">
        <f t="shared" si="3"/>
        <v>25587.025256921872</v>
      </c>
      <c r="AN28" s="5">
        <f t="shared" si="3"/>
        <v>28224.913873926918</v>
      </c>
      <c r="AO28" s="5">
        <f t="shared" si="3"/>
        <v>27500.058981046728</v>
      </c>
      <c r="AP28" s="5">
        <f t="shared" si="3"/>
        <v>26765.397305068276</v>
      </c>
      <c r="AQ28" s="5">
        <f t="shared" si="3"/>
        <v>26019.353350591104</v>
      </c>
      <c r="AR28" s="5">
        <f t="shared" si="3"/>
        <v>28742.382955281377</v>
      </c>
      <c r="AS28" s="5">
        <f t="shared" si="3"/>
        <v>27973.196530606503</v>
      </c>
      <c r="AT28" s="5">
        <f t="shared" si="3"/>
        <v>27190.709751443945</v>
      </c>
      <c r="AU28" s="5">
        <f t="shared" si="3"/>
        <v>26396.301039008627</v>
      </c>
      <c r="AV28" s="5">
        <f t="shared" si="3"/>
        <v>29211.561774333211</v>
      </c>
      <c r="AW28" s="5">
        <f t="shared" si="3"/>
        <v>28392.916650842519</v>
      </c>
      <c r="AX28" s="5">
        <f t="shared" si="3"/>
        <v>27558.354576612444</v>
      </c>
      <c r="AY28" s="5">
        <f t="shared" si="3"/>
        <v>26711.269247991382</v>
      </c>
      <c r="AZ28" s="5">
        <f t="shared" si="3"/>
        <v>29625.11234539812</v>
      </c>
      <c r="BA28" s="5">
        <f t="shared" si="3"/>
        <v>28752.56589476818</v>
      </c>
      <c r="BB28" s="5">
        <f t="shared" si="3"/>
        <v>27864.585860097504</v>
      </c>
      <c r="BC28" s="5">
        <f t="shared" si="3"/>
        <v>26963.47543513649</v>
      </c>
      <c r="BD28" s="5">
        <f t="shared" si="3"/>
        <v>29978.151369713385</v>
      </c>
      <c r="BE28" s="5">
        <f t="shared" si="3"/>
        <v>29050.346064404985</v>
      </c>
      <c r="BF28" s="5">
        <f t="shared" si="3"/>
        <v>28103.789064481542</v>
      </c>
      <c r="BG28" s="5">
        <f t="shared" si="3"/>
        <v>27143.414582190868</v>
      </c>
      <c r="BH28" s="5">
        <f t="shared" si="3"/>
        <v>30266.497624628653</v>
      </c>
      <c r="BI28" s="5">
        <f t="shared" si="3"/>
        <v>29278.033902399555</v>
      </c>
      <c r="BJ28" s="5">
        <f t="shared" si="3"/>
        <v>28270.351816308954</v>
      </c>
      <c r="BK28" s="5">
        <f t="shared" si="3"/>
        <v>27248.140717377173</v>
      </c>
      <c r="BL28" s="5">
        <f t="shared" si="3"/>
        <v>30483.54958504565</v>
      </c>
      <c r="BM28" s="5">
        <f t="shared" si="3"/>
        <v>29431.800267123472</v>
      </c>
      <c r="BN28" s="5">
        <f t="shared" si="3"/>
        <v>28361.301957776399</v>
      </c>
      <c r="BO28" s="5">
        <f t="shared" si="3"/>
        <v>27275.554124879171</v>
      </c>
      <c r="BP28" s="5">
        <f t="shared" si="3"/>
        <v>30626.880893306865</v>
      </c>
      <c r="BQ28" s="5">
        <f t="shared" si="3"/>
        <v>29510.130400628215</v>
      </c>
      <c r="BR28" s="5">
        <f t="shared" si="3"/>
        <v>28377.62411982465</v>
      </c>
      <c r="BS28" s="5">
        <f t="shared" si="3"/>
        <v>27229.188964860477</v>
      </c>
      <c r="BT28" s="5">
        <f t="shared" si="3"/>
        <v>30695.314087314058</v>
      </c>
      <c r="BU28" s="5">
        <f t="shared" si="3"/>
        <v>29514.498902385298</v>
      </c>
      <c r="BV28" s="5">
        <f t="shared" ref="BV28:DJ28" si="4">BV26+BV27</f>
        <v>28317.227292220727</v>
      </c>
      <c r="BW28" s="5">
        <f t="shared" si="4"/>
        <v>27103.320581560569</v>
      </c>
      <c r="BX28" s="5">
        <f t="shared" si="4"/>
        <v>47355.226496330521</v>
      </c>
      <c r="BY28" s="5">
        <f t="shared" si="4"/>
        <v>54395.003000733836</v>
      </c>
      <c r="BZ28" s="5">
        <f t="shared" si="4"/>
        <v>53015.51108628753</v>
      </c>
      <c r="CA28" s="5">
        <f t="shared" si="4"/>
        <v>51595.730475206328</v>
      </c>
      <c r="CB28" s="5">
        <f t="shared" si="4"/>
        <v>55167.066177578527</v>
      </c>
      <c r="CC28" s="5">
        <f t="shared" si="4"/>
        <v>53711.972468547465</v>
      </c>
      <c r="CD28" s="5">
        <f t="shared" si="4"/>
        <v>52238.933861145204</v>
      </c>
      <c r="CE28" s="5">
        <f t="shared" si="4"/>
        <v>50747.755474749829</v>
      </c>
      <c r="CF28" s="5">
        <f t="shared" si="4"/>
        <v>54447.344466604525</v>
      </c>
      <c r="CG28" s="5">
        <f t="shared" si="4"/>
        <v>52919.293816870835</v>
      </c>
      <c r="CH28" s="5">
        <f t="shared" si="4"/>
        <v>51372.506600175017</v>
      </c>
      <c r="CI28" s="5">
        <f t="shared" si="4"/>
        <v>49806.779770255627</v>
      </c>
      <c r="CJ28" s="5">
        <f t="shared" si="4"/>
        <v>53639.459128838585</v>
      </c>
      <c r="CK28" s="5">
        <f t="shared" si="4"/>
        <v>52035.235540202011</v>
      </c>
      <c r="CL28" s="5">
        <f t="shared" si="4"/>
        <v>50411.450556397183</v>
      </c>
      <c r="CM28" s="5">
        <f t="shared" si="4"/>
        <v>48767.892631390721</v>
      </c>
      <c r="CN28" s="5">
        <f t="shared" si="4"/>
        <v>52738.687057649746</v>
      </c>
      <c r="CO28" s="5">
        <f t="shared" si="4"/>
        <v>51054.93987530443</v>
      </c>
      <c r="CP28" s="5">
        <f t="shared" si="4"/>
        <v>49350.771953330601</v>
      </c>
      <c r="CQ28" s="5">
        <f t="shared" si="4"/>
        <v>47625.962898272846</v>
      </c>
      <c r="CR28" s="5">
        <f t="shared" si="4"/>
        <v>51740.092105567397</v>
      </c>
      <c r="CS28" s="5">
        <f t="shared" si="4"/>
        <v>49973.330509900552</v>
      </c>
      <c r="CT28" s="5">
        <f t="shared" si="4"/>
        <v>48185.252902369852</v>
      </c>
      <c r="CU28" s="5">
        <f t="shared" si="4"/>
        <v>46375.6296803855</v>
      </c>
      <c r="CV28" s="5">
        <f t="shared" si="4"/>
        <v>50638.516076475396</v>
      </c>
      <c r="CW28" s="5">
        <f t="shared" si="4"/>
        <v>48785.103352051883</v>
      </c>
      <c r="CX28" s="5">
        <f t="shared" si="4"/>
        <v>46909.44194714335</v>
      </c>
      <c r="CY28" s="5">
        <f t="shared" si="4"/>
        <v>45011.292673685479</v>
      </c>
      <c r="CZ28" s="5">
        <f t="shared" si="4"/>
        <v>49428.56934768764</v>
      </c>
      <c r="DA28" s="5">
        <f t="shared" si="4"/>
        <v>47484.716920458661</v>
      </c>
      <c r="DB28" s="5">
        <f t="shared" si="4"/>
        <v>45517.644219739879</v>
      </c>
      <c r="DC28" s="5">
        <f t="shared" si="4"/>
        <v>43527.102080435994</v>
      </c>
      <c r="DD28" s="5">
        <f t="shared" si="4"/>
        <v>48104.62110690384</v>
      </c>
      <c r="DE28" s="5">
        <f t="shared" si="4"/>
        <v>46066.382340314558</v>
      </c>
      <c r="DF28" s="5">
        <f t="shared" si="4"/>
        <v>44003.911193074498</v>
      </c>
      <c r="DG28" s="5">
        <f t="shared" si="4"/>
        <v>41916.948115672785</v>
      </c>
      <c r="DH28" s="5">
        <f t="shared" si="4"/>
        <v>46660.789188438903</v>
      </c>
      <c r="DI28" s="5">
        <f t="shared" si="4"/>
        <v>0</v>
      </c>
      <c r="DJ28" s="5">
        <f t="shared" si="4"/>
        <v>0</v>
      </c>
    </row>
    <row r="29" spans="1:16384">
      <c r="B29" s="17" t="s">
        <v>154</v>
      </c>
      <c r="C29" s="11"/>
      <c r="I29" s="5">
        <f t="shared" ca="1" si="0"/>
        <v>-377834</v>
      </c>
      <c r="J29" s="5">
        <f ca="1">Финансирование!J107</f>
        <v>0</v>
      </c>
      <c r="K29" s="5">
        <f ca="1">Финансирование!K107</f>
        <v>0</v>
      </c>
      <c r="L29" s="5">
        <f ca="1">Финансирование!L107</f>
        <v>0</v>
      </c>
      <c r="M29" s="5">
        <f ca="1">Финансирование!M107</f>
        <v>-2345</v>
      </c>
      <c r="N29" s="5">
        <f ca="1">Финансирование!N107</f>
        <v>-4587</v>
      </c>
      <c r="O29" s="5">
        <f ca="1">Финансирование!O107</f>
        <v>-4638</v>
      </c>
      <c r="P29" s="5">
        <f ca="1">Финансирование!P107</f>
        <v>-4690</v>
      </c>
      <c r="Q29" s="5">
        <f ca="1">Финансирование!Q107</f>
        <v>-6638</v>
      </c>
      <c r="R29" s="5">
        <f ca="1">Финансирование!R107</f>
        <v>-8485</v>
      </c>
      <c r="S29" s="5">
        <f ca="1">Финансирование!S107</f>
        <v>-8473</v>
      </c>
      <c r="T29" s="5">
        <f ca="1">Финансирование!T107</f>
        <v>-10067</v>
      </c>
      <c r="U29" s="5">
        <f ca="1">Финансирование!U107</f>
        <v>-15078</v>
      </c>
      <c r="V29" s="5">
        <f ca="1">Финансирование!V107</f>
        <v>-17909</v>
      </c>
      <c r="W29" s="5">
        <f ca="1">Финансирование!W107</f>
        <v>-17570</v>
      </c>
      <c r="X29" s="5">
        <f ca="1">Финансирование!X107</f>
        <v>-15708</v>
      </c>
      <c r="Y29" s="5">
        <f ca="1">Финансирование!Y107</f>
        <v>-13641</v>
      </c>
      <c r="Z29" s="5">
        <f ca="1">Финансирование!Z107</f>
        <v>-12787</v>
      </c>
      <c r="AA29" s="5">
        <f ca="1">Финансирование!AA107</f>
        <v>-12371</v>
      </c>
      <c r="AB29" s="5">
        <f ca="1">Финансирование!AB107</f>
        <v>-11942</v>
      </c>
      <c r="AC29" s="5">
        <f ca="1">Финансирование!AC107</f>
        <v>-11376</v>
      </c>
      <c r="AD29" s="5">
        <f ca="1">Финансирование!AD107</f>
        <v>-10572</v>
      </c>
      <c r="AE29" s="5">
        <f ca="1">Финансирование!AE107</f>
        <v>-10131</v>
      </c>
      <c r="AF29" s="5">
        <f ca="1">Финансирование!AF107</f>
        <v>-9678</v>
      </c>
      <c r="AG29" s="5">
        <f ca="1">Финансирование!AG107</f>
        <v>-9111</v>
      </c>
      <c r="AH29" s="5">
        <f ca="1">Финансирование!AH107</f>
        <v>-8451</v>
      </c>
      <c r="AI29" s="5">
        <f ca="1">Финансирование!AI107</f>
        <v>-7891</v>
      </c>
      <c r="AJ29" s="5">
        <f ca="1">Финансирование!AJ107</f>
        <v>-7412</v>
      </c>
      <c r="AK29" s="5">
        <f ca="1">Финансирование!AK107</f>
        <v>-6846</v>
      </c>
      <c r="AL29" s="5">
        <f ca="1">Финансирование!AL107</f>
        <v>-6327</v>
      </c>
      <c r="AM29" s="5">
        <f ca="1">Финансирование!AM107</f>
        <v>-6212</v>
      </c>
      <c r="AN29" s="5">
        <f ca="1">Финансирование!AN107</f>
        <v>-6093</v>
      </c>
      <c r="AO29" s="5">
        <f ca="1">Финансирование!AO107</f>
        <v>-5905</v>
      </c>
      <c r="AP29" s="5">
        <f ca="1">Финансирование!AP107</f>
        <v>-5592</v>
      </c>
      <c r="AQ29" s="5">
        <f ca="1">Финансирование!AQ107</f>
        <v>-5469</v>
      </c>
      <c r="AR29" s="5">
        <f ca="1">Финансирование!AR107</f>
        <v>-5342</v>
      </c>
      <c r="AS29" s="5">
        <f ca="1">Финансирование!AS107</f>
        <v>-5154</v>
      </c>
      <c r="AT29" s="5">
        <f ca="1">Финансирование!AT107</f>
        <v>-4856</v>
      </c>
      <c r="AU29" s="5">
        <f ca="1">Финансирование!AU107</f>
        <v>-4725</v>
      </c>
      <c r="AV29" s="5">
        <f ca="1">Финансирование!AV107</f>
        <v>-4590</v>
      </c>
      <c r="AW29" s="5">
        <f ca="1">Финансирование!AW107</f>
        <v>-4401</v>
      </c>
      <c r="AX29" s="5">
        <f ca="1">Финансирование!AX107</f>
        <v>-4179</v>
      </c>
      <c r="AY29" s="5">
        <f ca="1">Финансирование!AY107</f>
        <v>-4017</v>
      </c>
      <c r="AZ29" s="5">
        <f ca="1">Финансирование!AZ107</f>
        <v>-3898</v>
      </c>
      <c r="BA29" s="5">
        <f ca="1">Финансирование!BA107</f>
        <v>-3735</v>
      </c>
      <c r="BB29" s="5">
        <f ca="1">Финансирование!BB107</f>
        <v>-3493</v>
      </c>
      <c r="BC29" s="5">
        <f ca="1">Финансирование!BC107</f>
        <v>-3370</v>
      </c>
      <c r="BD29" s="5">
        <f ca="1">Финансирование!BD107</f>
        <v>-3244</v>
      </c>
      <c r="BE29" s="5">
        <f ca="1">Финансирование!BE107</f>
        <v>-3080</v>
      </c>
      <c r="BF29" s="5">
        <f ca="1">Финансирование!BF107</f>
        <v>-2852</v>
      </c>
      <c r="BG29" s="5">
        <f ca="1">Финансирование!BG107</f>
        <v>-2722</v>
      </c>
      <c r="BH29" s="5">
        <f ca="1">Финансирование!BH107</f>
        <v>-2589</v>
      </c>
      <c r="BI29" s="5">
        <f ca="1">Финансирование!BI107</f>
        <v>-2425</v>
      </c>
      <c r="BJ29" s="5">
        <f ca="1">Финансирование!BJ107</f>
        <v>-2211</v>
      </c>
      <c r="BK29" s="5">
        <f ca="1">Финансирование!BK107</f>
        <v>-2074</v>
      </c>
      <c r="BL29" s="5">
        <f ca="1">Финансирование!BL107</f>
        <v>-1933</v>
      </c>
      <c r="BM29" s="5">
        <f ca="1">Финансирование!BM107</f>
        <v>-1769</v>
      </c>
      <c r="BN29" s="5">
        <f ca="1">Финансирование!BN107</f>
        <v>-1587</v>
      </c>
      <c r="BO29" s="5">
        <f ca="1">Финансирование!BO107</f>
        <v>-1425</v>
      </c>
      <c r="BP29" s="5">
        <f ca="1">Финансирование!BP107</f>
        <v>-1277</v>
      </c>
      <c r="BQ29" s="5">
        <f ca="1">Финансирование!BQ107</f>
        <v>-1113</v>
      </c>
      <c r="BR29" s="5">
        <f ca="1">Финансирование!BR107</f>
        <v>-986</v>
      </c>
      <c r="BS29" s="5">
        <f ca="1">Финансирование!BS107</f>
        <v>-953</v>
      </c>
      <c r="BT29" s="5">
        <f ca="1">Финансирование!BT107</f>
        <v>-919</v>
      </c>
      <c r="BU29" s="5">
        <f ca="1">Финансирование!BU107</f>
        <v>-875</v>
      </c>
      <c r="BV29" s="5">
        <f ca="1">Финансирование!BV107</f>
        <v>-812</v>
      </c>
      <c r="BW29" s="5">
        <f ca="1">Финансирование!BW107</f>
        <v>-777</v>
      </c>
      <c r="BX29" s="5">
        <f ca="1">Финансирование!BX107</f>
        <v>-741</v>
      </c>
      <c r="BY29" s="5">
        <f ca="1">Финансирование!BY107</f>
        <v>-696</v>
      </c>
      <c r="BZ29" s="5">
        <f ca="1">Финансирование!BZ107</f>
        <v>-637</v>
      </c>
      <c r="CA29" s="5">
        <f ca="1">Финансирование!CA107</f>
        <v>-600</v>
      </c>
      <c r="CB29" s="5">
        <f ca="1">Финансирование!CB107</f>
        <v>-562</v>
      </c>
      <c r="CC29" s="5">
        <f ca="1">Финансирование!CC107</f>
        <v>-517</v>
      </c>
      <c r="CD29" s="5">
        <f ca="1">Финансирование!CD107</f>
        <v>-467</v>
      </c>
      <c r="CE29" s="5">
        <f ca="1">Финансирование!CE107</f>
        <v>-423</v>
      </c>
      <c r="CF29" s="5">
        <f ca="1">Финансирование!CF107</f>
        <v>-383</v>
      </c>
      <c r="CG29" s="5">
        <f ca="1">Финансирование!CG107</f>
        <v>-338</v>
      </c>
      <c r="CH29" s="5">
        <f ca="1">Финансирование!CH107</f>
        <v>-286</v>
      </c>
      <c r="CI29" s="5">
        <f ca="1">Финансирование!CI107</f>
        <v>-245</v>
      </c>
      <c r="CJ29" s="5">
        <f ca="1">Финансирование!CJ107</f>
        <v>-203</v>
      </c>
      <c r="CK29" s="5">
        <f ca="1">Финансирование!CK107</f>
        <v>-158</v>
      </c>
      <c r="CL29" s="5">
        <f ca="1">Финансирование!CL107</f>
        <v>-110</v>
      </c>
      <c r="CM29" s="5">
        <f ca="1">Финансирование!CM107</f>
        <v>-67</v>
      </c>
      <c r="CN29" s="5">
        <f ca="1">Финансирование!CN107</f>
        <v>-23</v>
      </c>
      <c r="CO29" s="5">
        <f ca="1">Финансирование!CO107</f>
        <v>0</v>
      </c>
      <c r="CP29" s="5">
        <f ca="1">Финансирование!CP107</f>
        <v>0</v>
      </c>
      <c r="CQ29" s="5">
        <f ca="1">Финансирование!CQ107</f>
        <v>0</v>
      </c>
      <c r="CR29" s="5">
        <f ca="1">Финансирование!CR107</f>
        <v>0</v>
      </c>
      <c r="CS29" s="5">
        <f ca="1">Финансирование!CS107</f>
        <v>0</v>
      </c>
      <c r="CT29" s="5">
        <f ca="1">Финансирование!CT107</f>
        <v>0</v>
      </c>
      <c r="CU29" s="5">
        <f ca="1">Финансирование!CU107</f>
        <v>0</v>
      </c>
      <c r="CV29" s="5">
        <f ca="1">Финансирование!CV107</f>
        <v>0</v>
      </c>
      <c r="CW29" s="5">
        <f ca="1">Финансирование!CW107</f>
        <v>0</v>
      </c>
      <c r="CX29" s="5">
        <f ca="1">Финансирование!CX107</f>
        <v>0</v>
      </c>
      <c r="CY29" s="5">
        <f ca="1">Финансирование!CY107</f>
        <v>0</v>
      </c>
      <c r="CZ29" s="5">
        <f ca="1">Финансирование!CZ107</f>
        <v>0</v>
      </c>
      <c r="DA29" s="5">
        <f ca="1">Финансирование!DA107</f>
        <v>0</v>
      </c>
      <c r="DB29" s="5">
        <f ca="1">Финансирование!DB107</f>
        <v>0</v>
      </c>
      <c r="DC29" s="5">
        <f ca="1">Финансирование!DC107</f>
        <v>0</v>
      </c>
      <c r="DD29" s="5">
        <f ca="1">Финансирование!DD107</f>
        <v>0</v>
      </c>
      <c r="DE29" s="5">
        <f ca="1">Финансирование!DE107</f>
        <v>0</v>
      </c>
      <c r="DF29" s="5">
        <f ca="1">Финансирование!DF107</f>
        <v>0</v>
      </c>
      <c r="DG29" s="5">
        <f ca="1">Финансирование!DG107</f>
        <v>0</v>
      </c>
      <c r="DH29" s="5">
        <f ca="1">Финансирование!DH107</f>
        <v>0</v>
      </c>
      <c r="DI29" s="5">
        <f ca="1">Финансирование!DI107</f>
        <v>0</v>
      </c>
      <c r="DJ29" s="5">
        <f ca="1">Финансирование!DJ107</f>
        <v>0</v>
      </c>
    </row>
    <row r="30" spans="1:16384">
      <c r="B30" s="17" t="s">
        <v>596</v>
      </c>
      <c r="C30" s="11"/>
      <c r="I30" s="5">
        <f t="shared" si="0"/>
        <v>-5500</v>
      </c>
      <c r="J30" s="5">
        <f>-Ввод!I214</f>
        <v>-500</v>
      </c>
      <c r="K30" s="5">
        <f>-Ввод!J214</f>
        <v>-500</v>
      </c>
      <c r="L30" s="5">
        <f>-Ввод!K214</f>
        <v>-500</v>
      </c>
      <c r="M30" s="5">
        <f>-Ввод!L214</f>
        <v>-500</v>
      </c>
      <c r="N30" s="5">
        <f>-Ввод!M214</f>
        <v>-500</v>
      </c>
      <c r="O30" s="5">
        <f>-Ввод!N214</f>
        <v>-500</v>
      </c>
      <c r="P30" s="5">
        <f>-Ввод!O214</f>
        <v>-500</v>
      </c>
      <c r="Q30" s="5">
        <f>-Ввод!P214</f>
        <v>-500</v>
      </c>
      <c r="R30" s="5">
        <f>-Ввод!Q214</f>
        <v>-500</v>
      </c>
      <c r="S30" s="5">
        <f>-Ввод!R214</f>
        <v>-500</v>
      </c>
      <c r="T30" s="5">
        <f>-Ввод!S214</f>
        <v>-500</v>
      </c>
      <c r="U30" s="5">
        <f>-Ввод!T214</f>
        <v>0</v>
      </c>
      <c r="V30" s="5">
        <f>-Ввод!U214</f>
        <v>0</v>
      </c>
      <c r="W30" s="5">
        <f>-Ввод!V214</f>
        <v>0</v>
      </c>
      <c r="X30" s="5">
        <f>-Ввод!W214</f>
        <v>0</v>
      </c>
      <c r="Y30" s="5">
        <f>-Ввод!X214</f>
        <v>0</v>
      </c>
      <c r="Z30" s="5">
        <f>-Ввод!Y214</f>
        <v>0</v>
      </c>
      <c r="AA30" s="5">
        <f>-Ввод!Z214</f>
        <v>0</v>
      </c>
      <c r="AB30" s="5">
        <f>-Ввод!AA214</f>
        <v>0</v>
      </c>
      <c r="AC30" s="5">
        <f>-Ввод!AB214</f>
        <v>0</v>
      </c>
      <c r="AD30" s="5">
        <f>-Ввод!AC214</f>
        <v>0</v>
      </c>
      <c r="AE30" s="5">
        <f>-Ввод!AD214</f>
        <v>0</v>
      </c>
      <c r="AF30" s="5">
        <f>-Ввод!AE214</f>
        <v>0</v>
      </c>
      <c r="AG30" s="5">
        <f>-Ввод!AF214</f>
        <v>0</v>
      </c>
      <c r="AH30" s="5">
        <f>-Ввод!AG214</f>
        <v>0</v>
      </c>
      <c r="AI30" s="5">
        <f>-Ввод!AH214</f>
        <v>0</v>
      </c>
      <c r="AJ30" s="5">
        <f>-Ввод!AI214</f>
        <v>0</v>
      </c>
      <c r="AK30" s="5">
        <f>-Ввод!AJ214</f>
        <v>0</v>
      </c>
      <c r="AL30" s="5">
        <f>-Ввод!AK214</f>
        <v>0</v>
      </c>
      <c r="AM30" s="5">
        <f>-Ввод!AL214</f>
        <v>0</v>
      </c>
      <c r="AN30" s="5">
        <f>-Ввод!AM214</f>
        <v>0</v>
      </c>
      <c r="AO30" s="5">
        <f>-Ввод!AN214</f>
        <v>0</v>
      </c>
      <c r="AP30" s="5">
        <f>-Ввод!AO214</f>
        <v>0</v>
      </c>
      <c r="AQ30" s="5">
        <f>-Ввод!AP214</f>
        <v>0</v>
      </c>
      <c r="AR30" s="5">
        <f>-Ввод!AQ214</f>
        <v>0</v>
      </c>
      <c r="AS30" s="5">
        <f>-Ввод!AR214</f>
        <v>0</v>
      </c>
      <c r="AT30" s="5">
        <f>-Ввод!AS214</f>
        <v>0</v>
      </c>
      <c r="AU30" s="5">
        <f>-Ввод!AT214</f>
        <v>0</v>
      </c>
      <c r="AV30" s="5">
        <f>-Ввод!AU214</f>
        <v>0</v>
      </c>
      <c r="AW30" s="5">
        <f>-Ввод!AV214</f>
        <v>0</v>
      </c>
      <c r="AX30" s="5">
        <f>-Ввод!AW214</f>
        <v>0</v>
      </c>
      <c r="AY30" s="5">
        <f>-Ввод!AX214</f>
        <v>0</v>
      </c>
      <c r="AZ30" s="5">
        <f>-Ввод!AY214</f>
        <v>0</v>
      </c>
      <c r="BA30" s="5">
        <f>-Ввод!AZ214</f>
        <v>0</v>
      </c>
      <c r="BB30" s="5">
        <f>-Ввод!BA214</f>
        <v>0</v>
      </c>
      <c r="BC30" s="5">
        <f>-Ввод!BB214</f>
        <v>0</v>
      </c>
      <c r="BD30" s="5">
        <f>-Ввод!BC214</f>
        <v>0</v>
      </c>
      <c r="BE30" s="5">
        <f>-Ввод!BD214</f>
        <v>0</v>
      </c>
      <c r="BF30" s="5">
        <f>-Ввод!BE214</f>
        <v>0</v>
      </c>
      <c r="BG30" s="5">
        <f>-Ввод!BF214</f>
        <v>0</v>
      </c>
      <c r="BH30" s="5">
        <f>-Ввод!BG214</f>
        <v>0</v>
      </c>
      <c r="BI30" s="5">
        <f>-Ввод!BH214</f>
        <v>0</v>
      </c>
      <c r="BJ30" s="5">
        <f>-Ввод!BI214</f>
        <v>0</v>
      </c>
      <c r="BK30" s="5">
        <f>-Ввод!BJ214</f>
        <v>0</v>
      </c>
      <c r="BL30" s="5">
        <f>-Ввод!BK214</f>
        <v>0</v>
      </c>
      <c r="BM30" s="5">
        <f>-Ввод!BL214</f>
        <v>0</v>
      </c>
      <c r="BN30" s="5">
        <f>-Ввод!BM214</f>
        <v>0</v>
      </c>
      <c r="BO30" s="5">
        <f>-Ввод!BN214</f>
        <v>0</v>
      </c>
      <c r="BP30" s="5">
        <f>-Ввод!BO214</f>
        <v>0</v>
      </c>
      <c r="BQ30" s="5">
        <f>-Ввод!BP214</f>
        <v>0</v>
      </c>
      <c r="BR30" s="5">
        <f>-Ввод!BQ214</f>
        <v>0</v>
      </c>
      <c r="BS30" s="5">
        <f>-Ввод!BR214</f>
        <v>0</v>
      </c>
      <c r="BT30" s="5">
        <f>-Ввод!BS214</f>
        <v>0</v>
      </c>
      <c r="BU30" s="5">
        <f>-Ввод!BT214</f>
        <v>0</v>
      </c>
      <c r="BV30" s="5">
        <f>-Ввод!BU214</f>
        <v>0</v>
      </c>
      <c r="BW30" s="5">
        <f>-Ввод!BV214</f>
        <v>0</v>
      </c>
      <c r="BX30" s="5">
        <f>-Ввод!BW214</f>
        <v>0</v>
      </c>
      <c r="BY30" s="5">
        <f>-Ввод!BX214</f>
        <v>0</v>
      </c>
      <c r="BZ30" s="5">
        <f>-Ввод!BY214</f>
        <v>0</v>
      </c>
      <c r="CA30" s="5">
        <f>-Ввод!BZ214</f>
        <v>0</v>
      </c>
      <c r="CB30" s="5">
        <f>-Ввод!CA214</f>
        <v>0</v>
      </c>
      <c r="CC30" s="5">
        <f>-Ввод!CB214</f>
        <v>0</v>
      </c>
      <c r="CD30" s="5">
        <f>-Ввод!CC214</f>
        <v>0</v>
      </c>
      <c r="CE30" s="5">
        <f>-Ввод!CD214</f>
        <v>0</v>
      </c>
      <c r="CF30" s="5">
        <f>-Ввод!CE214</f>
        <v>0</v>
      </c>
      <c r="CG30" s="5">
        <f>-Ввод!CF214</f>
        <v>0</v>
      </c>
      <c r="CH30" s="5">
        <f>-Ввод!CG214</f>
        <v>0</v>
      </c>
      <c r="CI30" s="5">
        <f>-Ввод!CH214</f>
        <v>0</v>
      </c>
      <c r="CJ30" s="5">
        <f>-Ввод!CI214</f>
        <v>0</v>
      </c>
      <c r="CK30" s="5">
        <f>-Ввод!CJ214</f>
        <v>0</v>
      </c>
      <c r="CL30" s="5">
        <f>-Ввод!CK214</f>
        <v>0</v>
      </c>
      <c r="CM30" s="5">
        <f>-Ввод!CL214</f>
        <v>0</v>
      </c>
      <c r="CN30" s="5">
        <f>-Ввод!CM214</f>
        <v>0</v>
      </c>
      <c r="CO30" s="5">
        <f>-Ввод!CN214</f>
        <v>0</v>
      </c>
      <c r="CP30" s="5">
        <f>-Ввод!CO214</f>
        <v>0</v>
      </c>
      <c r="CQ30" s="5">
        <f>-Ввод!CP214</f>
        <v>0</v>
      </c>
      <c r="CR30" s="5">
        <f>-Ввод!CQ214</f>
        <v>0</v>
      </c>
      <c r="CS30" s="5">
        <f>-Ввод!CR214</f>
        <v>0</v>
      </c>
      <c r="CT30" s="5">
        <f>-Ввод!CS214</f>
        <v>0</v>
      </c>
      <c r="CU30" s="5">
        <f>-Ввод!CT214</f>
        <v>0</v>
      </c>
      <c r="CV30" s="5">
        <f>-Ввод!CU214</f>
        <v>0</v>
      </c>
      <c r="CW30" s="5">
        <f>-Ввод!CV214</f>
        <v>0</v>
      </c>
      <c r="CX30" s="5">
        <f>-Ввод!CW214</f>
        <v>0</v>
      </c>
      <c r="CY30" s="5">
        <f>-Ввод!CX214</f>
        <v>0</v>
      </c>
      <c r="CZ30" s="5">
        <f>-Ввод!CY214</f>
        <v>0</v>
      </c>
      <c r="DA30" s="5">
        <f>-Ввод!CZ214</f>
        <v>0</v>
      </c>
      <c r="DB30" s="5">
        <f>-Ввод!DA214</f>
        <v>0</v>
      </c>
      <c r="DC30" s="5">
        <f>-Ввод!DB214</f>
        <v>0</v>
      </c>
      <c r="DD30" s="5">
        <f>-Ввод!DC214</f>
        <v>0</v>
      </c>
      <c r="DE30" s="5">
        <f>-Ввод!DD214</f>
        <v>0</v>
      </c>
      <c r="DF30" s="5">
        <f>-Ввод!DE214</f>
        <v>0</v>
      </c>
      <c r="DG30" s="5">
        <f>-Ввод!DF214</f>
        <v>0</v>
      </c>
      <c r="DH30" s="5">
        <f>-Ввод!DG214</f>
        <v>0</v>
      </c>
      <c r="DI30" s="5">
        <f>-Ввод!DH214</f>
        <v>0</v>
      </c>
      <c r="DJ30" s="5">
        <f>-Ввод!DI214</f>
        <v>0</v>
      </c>
    </row>
    <row r="31" spans="1:16384">
      <c r="B31" s="12" t="s">
        <v>155</v>
      </c>
      <c r="C31" s="11"/>
      <c r="I31" s="5">
        <f t="shared" ca="1" si="0"/>
        <v>3423551.8125260011</v>
      </c>
      <c r="J31" s="5">
        <f ca="1">J28+J29+J30</f>
        <v>52071.825118660243</v>
      </c>
      <c r="K31" s="5">
        <f t="shared" ref="K31:BV31" ca="1" si="5">K28+K29+K30</f>
        <v>55051.310131142855</v>
      </c>
      <c r="L31" s="5">
        <f t="shared" ca="1" si="5"/>
        <v>57177.960380381104</v>
      </c>
      <c r="M31" s="5">
        <f t="shared" ca="1" si="5"/>
        <v>54151.804914586508</v>
      </c>
      <c r="N31" s="5">
        <f t="shared" ca="1" si="5"/>
        <v>51201.984766326837</v>
      </c>
      <c r="O31" s="5">
        <f t="shared" ca="1" si="5"/>
        <v>50552.766886388272</v>
      </c>
      <c r="P31" s="5">
        <f t="shared" ca="1" si="5"/>
        <v>33131.196306867219</v>
      </c>
      <c r="Q31" s="5">
        <f t="shared" ca="1" si="5"/>
        <v>18155.631471870598</v>
      </c>
      <c r="R31" s="5">
        <f t="shared" ca="1" si="5"/>
        <v>14282.844739487373</v>
      </c>
      <c r="S31" s="5">
        <f t="shared" ca="1" si="5"/>
        <v>13794.136465019503</v>
      </c>
      <c r="T31" s="5">
        <f t="shared" ca="1" si="5"/>
        <v>14463.879802754826</v>
      </c>
      <c r="U31" s="5">
        <f t="shared" ca="1" si="5"/>
        <v>9559.3212277109196</v>
      </c>
      <c r="V31" s="5">
        <f t="shared" ca="1" si="5"/>
        <v>6042.2073729060721</v>
      </c>
      <c r="W31" s="5">
        <f t="shared" ca="1" si="5"/>
        <v>5840.7034623471918</v>
      </c>
      <c r="X31" s="5">
        <f t="shared" ca="1" si="5"/>
        <v>10046.846501040003</v>
      </c>
      <c r="Y31" s="5">
        <f t="shared" ca="1" si="5"/>
        <v>11554.530062892656</v>
      </c>
      <c r="Z31" s="5">
        <f t="shared" ca="1" si="5"/>
        <v>11829.489639953281</v>
      </c>
      <c r="AA31" s="5">
        <f t="shared" ca="1" si="5"/>
        <v>11656.691742357369</v>
      </c>
      <c r="AB31" s="5">
        <f t="shared" ca="1" si="5"/>
        <v>14492.798167582041</v>
      </c>
      <c r="AC31" s="5">
        <f t="shared" ca="1" si="5"/>
        <v>14450.155035373828</v>
      </c>
      <c r="AD31" s="5">
        <f t="shared" ca="1" si="5"/>
        <v>14639.37286647813</v>
      </c>
      <c r="AE31" s="5">
        <f t="shared" ca="1" si="5"/>
        <v>14455.466043991379</v>
      </c>
      <c r="AF31" s="5">
        <f t="shared" ca="1" si="5"/>
        <v>17389.523509966188</v>
      </c>
      <c r="AG31" s="5">
        <f t="shared" ca="1" si="5"/>
        <v>17311.026558116639</v>
      </c>
      <c r="AH31" s="5">
        <f t="shared" ca="1" si="5"/>
        <v>17319.170165181262</v>
      </c>
      <c r="AI31" s="5">
        <f t="shared" ca="1" si="5"/>
        <v>17216.809762324658</v>
      </c>
      <c r="AJ31" s="5">
        <f t="shared" ca="1" si="5"/>
        <v>20253.119355168623</v>
      </c>
      <c r="AK31" s="5">
        <f t="shared" ca="1" si="5"/>
        <v>20135.401773042278</v>
      </c>
      <c r="AL31" s="5">
        <f t="shared" ca="1" si="5"/>
        <v>19962.674052399692</v>
      </c>
      <c r="AM31" s="5">
        <f t="shared" ca="1" si="5"/>
        <v>19375.025256921872</v>
      </c>
      <c r="AN31" s="5">
        <f t="shared" ca="1" si="5"/>
        <v>22131.913873926918</v>
      </c>
      <c r="AO31" s="5">
        <f t="shared" ca="1" si="5"/>
        <v>21595.058981046728</v>
      </c>
      <c r="AP31" s="5">
        <f t="shared" ca="1" si="5"/>
        <v>21173.397305068276</v>
      </c>
      <c r="AQ31" s="5">
        <f t="shared" ca="1" si="5"/>
        <v>20550.353350591104</v>
      </c>
      <c r="AR31" s="5">
        <f t="shared" ca="1" si="5"/>
        <v>23400.382955281377</v>
      </c>
      <c r="AS31" s="5">
        <f t="shared" ca="1" si="5"/>
        <v>22819.196530606503</v>
      </c>
      <c r="AT31" s="5">
        <f t="shared" ca="1" si="5"/>
        <v>22334.709751443945</v>
      </c>
      <c r="AU31" s="5">
        <f t="shared" ca="1" si="5"/>
        <v>21671.301039008627</v>
      </c>
      <c r="AV31" s="5">
        <f t="shared" ca="1" si="5"/>
        <v>24621.561774333211</v>
      </c>
      <c r="AW31" s="5">
        <f t="shared" ca="1" si="5"/>
        <v>23991.916650842519</v>
      </c>
      <c r="AX31" s="5">
        <f t="shared" ca="1" si="5"/>
        <v>23379.354576612444</v>
      </c>
      <c r="AY31" s="5">
        <f t="shared" ca="1" si="5"/>
        <v>22694.269247991382</v>
      </c>
      <c r="AZ31" s="5">
        <f t="shared" ca="1" si="5"/>
        <v>25727.11234539812</v>
      </c>
      <c r="BA31" s="5">
        <f t="shared" ca="1" si="5"/>
        <v>25017.56589476818</v>
      </c>
      <c r="BB31" s="5">
        <f t="shared" ca="1" si="5"/>
        <v>24371.585860097504</v>
      </c>
      <c r="BC31" s="5">
        <f t="shared" ca="1" si="5"/>
        <v>23593.47543513649</v>
      </c>
      <c r="BD31" s="5">
        <f t="shared" ca="1" si="5"/>
        <v>26734.151369713385</v>
      </c>
      <c r="BE31" s="5">
        <f t="shared" ca="1" si="5"/>
        <v>25970.346064404985</v>
      </c>
      <c r="BF31" s="5">
        <f t="shared" ca="1" si="5"/>
        <v>25251.789064481542</v>
      </c>
      <c r="BG31" s="5">
        <f t="shared" ca="1" si="5"/>
        <v>24421.414582190868</v>
      </c>
      <c r="BH31" s="5">
        <f t="shared" ca="1" si="5"/>
        <v>27677.497624628653</v>
      </c>
      <c r="BI31" s="5">
        <f t="shared" ca="1" si="5"/>
        <v>26853.033902399555</v>
      </c>
      <c r="BJ31" s="5">
        <f t="shared" ca="1" si="5"/>
        <v>26059.351816308954</v>
      </c>
      <c r="BK31" s="5">
        <f t="shared" ca="1" si="5"/>
        <v>25174.140717377173</v>
      </c>
      <c r="BL31" s="5">
        <f t="shared" ca="1" si="5"/>
        <v>28550.54958504565</v>
      </c>
      <c r="BM31" s="5">
        <f t="shared" ca="1" si="5"/>
        <v>27662.800267123472</v>
      </c>
      <c r="BN31" s="5">
        <f t="shared" ca="1" si="5"/>
        <v>26774.301957776399</v>
      </c>
      <c r="BO31" s="5">
        <f t="shared" ca="1" si="5"/>
        <v>25850.554124879171</v>
      </c>
      <c r="BP31" s="5">
        <f t="shared" ca="1" si="5"/>
        <v>29349.880893306865</v>
      </c>
      <c r="BQ31" s="5">
        <f t="shared" ca="1" si="5"/>
        <v>28397.130400628215</v>
      </c>
      <c r="BR31" s="5">
        <f t="shared" ca="1" si="5"/>
        <v>27391.62411982465</v>
      </c>
      <c r="BS31" s="5">
        <f t="shared" ca="1" si="5"/>
        <v>26276.188964860477</v>
      </c>
      <c r="BT31" s="5">
        <f t="shared" ca="1" si="5"/>
        <v>29776.314087314058</v>
      </c>
      <c r="BU31" s="5">
        <f t="shared" ca="1" si="5"/>
        <v>28639.498902385298</v>
      </c>
      <c r="BV31" s="5">
        <f t="shared" ca="1" si="5"/>
        <v>27505.227292220727</v>
      </c>
      <c r="BW31" s="5">
        <f t="shared" ref="BW31:DJ31" ca="1" si="6">BW28+BW29+BW30</f>
        <v>26326.320581560569</v>
      </c>
      <c r="BX31" s="5">
        <f t="shared" ca="1" si="6"/>
        <v>46614.226496330521</v>
      </c>
      <c r="BY31" s="5">
        <f t="shared" ca="1" si="6"/>
        <v>53699.003000733836</v>
      </c>
      <c r="BZ31" s="5">
        <f t="shared" ca="1" si="6"/>
        <v>52378.51108628753</v>
      </c>
      <c r="CA31" s="5">
        <f t="shared" ca="1" si="6"/>
        <v>50995.730475206328</v>
      </c>
      <c r="CB31" s="5">
        <f t="shared" ca="1" si="6"/>
        <v>54605.066177578527</v>
      </c>
      <c r="CC31" s="5">
        <f t="shared" ca="1" si="6"/>
        <v>53194.972468547465</v>
      </c>
      <c r="CD31" s="5">
        <f t="shared" ca="1" si="6"/>
        <v>51771.933861145204</v>
      </c>
      <c r="CE31" s="5">
        <f t="shared" ca="1" si="6"/>
        <v>50324.755474749829</v>
      </c>
      <c r="CF31" s="5">
        <f t="shared" ca="1" si="6"/>
        <v>54064.344466604525</v>
      </c>
      <c r="CG31" s="5">
        <f t="shared" ca="1" si="6"/>
        <v>52581.293816870835</v>
      </c>
      <c r="CH31" s="5">
        <f t="shared" ca="1" si="6"/>
        <v>51086.506600175017</v>
      </c>
      <c r="CI31" s="5">
        <f t="shared" ca="1" si="6"/>
        <v>49561.779770255627</v>
      </c>
      <c r="CJ31" s="5">
        <f t="shared" ca="1" si="6"/>
        <v>53436.459128838585</v>
      </c>
      <c r="CK31" s="5">
        <f t="shared" ca="1" si="6"/>
        <v>51877.235540202011</v>
      </c>
      <c r="CL31" s="5">
        <f t="shared" ca="1" si="6"/>
        <v>50301.450556397183</v>
      </c>
      <c r="CM31" s="5">
        <f t="shared" ca="1" si="6"/>
        <v>48700.892631390721</v>
      </c>
      <c r="CN31" s="5">
        <f t="shared" ca="1" si="6"/>
        <v>52715.687057649746</v>
      </c>
      <c r="CO31" s="5">
        <f t="shared" ca="1" si="6"/>
        <v>51054.93987530443</v>
      </c>
      <c r="CP31" s="5">
        <f t="shared" ca="1" si="6"/>
        <v>49350.771953330601</v>
      </c>
      <c r="CQ31" s="5">
        <f t="shared" ca="1" si="6"/>
        <v>47625.962898272846</v>
      </c>
      <c r="CR31" s="5">
        <f t="shared" ca="1" si="6"/>
        <v>51740.092105567397</v>
      </c>
      <c r="CS31" s="5">
        <f t="shared" ca="1" si="6"/>
        <v>49973.330509900552</v>
      </c>
      <c r="CT31" s="5">
        <f t="shared" ca="1" si="6"/>
        <v>48185.252902369852</v>
      </c>
      <c r="CU31" s="5">
        <f t="shared" ca="1" si="6"/>
        <v>46375.6296803855</v>
      </c>
      <c r="CV31" s="5">
        <f t="shared" ca="1" si="6"/>
        <v>50638.516076475396</v>
      </c>
      <c r="CW31" s="5">
        <f t="shared" ca="1" si="6"/>
        <v>48785.103352051883</v>
      </c>
      <c r="CX31" s="5">
        <f t="shared" ca="1" si="6"/>
        <v>46909.44194714335</v>
      </c>
      <c r="CY31" s="5">
        <f t="shared" ca="1" si="6"/>
        <v>45011.292673685479</v>
      </c>
      <c r="CZ31" s="5">
        <f t="shared" ca="1" si="6"/>
        <v>49428.56934768764</v>
      </c>
      <c r="DA31" s="5">
        <f t="shared" ca="1" si="6"/>
        <v>47484.716920458661</v>
      </c>
      <c r="DB31" s="5">
        <f t="shared" ca="1" si="6"/>
        <v>45517.644219739879</v>
      </c>
      <c r="DC31" s="5">
        <f t="shared" ca="1" si="6"/>
        <v>43527.102080435994</v>
      </c>
      <c r="DD31" s="5">
        <f t="shared" ca="1" si="6"/>
        <v>48104.62110690384</v>
      </c>
      <c r="DE31" s="5">
        <f t="shared" ca="1" si="6"/>
        <v>46066.382340314558</v>
      </c>
      <c r="DF31" s="5">
        <f t="shared" ca="1" si="6"/>
        <v>44003.911193074498</v>
      </c>
      <c r="DG31" s="5">
        <f t="shared" ca="1" si="6"/>
        <v>41916.948115672785</v>
      </c>
      <c r="DH31" s="5">
        <f t="shared" ca="1" si="6"/>
        <v>46660.789188438903</v>
      </c>
      <c r="DI31" s="5">
        <f t="shared" ca="1" si="6"/>
        <v>0</v>
      </c>
      <c r="DJ31" s="5">
        <f t="shared" ca="1" si="6"/>
        <v>0</v>
      </c>
    </row>
    <row r="32" spans="1:16384">
      <c r="B32" s="17" t="s">
        <v>6</v>
      </c>
      <c r="C32" s="11"/>
      <c r="I32" s="5">
        <f t="shared" ca="1" si="0"/>
        <v>-684710.36250519974</v>
      </c>
      <c r="J32" s="5">
        <f ca="1">Налоги!J97</f>
        <v>-10414.365023732049</v>
      </c>
      <c r="K32" s="5">
        <f ca="1">Налоги!K97</f>
        <v>-11010.262026228571</v>
      </c>
      <c r="L32" s="5">
        <f ca="1">Налоги!L97</f>
        <v>-11435.592076076222</v>
      </c>
      <c r="M32" s="5">
        <f ca="1">Налоги!M97</f>
        <v>-10830.360982917302</v>
      </c>
      <c r="N32" s="5">
        <f ca="1">Налоги!N97</f>
        <v>-10240.396953265368</v>
      </c>
      <c r="O32" s="5">
        <f ca="1">Налоги!O97</f>
        <v>-10110.553377277654</v>
      </c>
      <c r="P32" s="5">
        <f ca="1">Налоги!P97</f>
        <v>-6626.2392613734446</v>
      </c>
      <c r="Q32" s="5">
        <f ca="1">Налоги!Q97</f>
        <v>-3631.1262943741199</v>
      </c>
      <c r="R32" s="5">
        <f ca="1">Налоги!R97</f>
        <v>-2856.5689478974746</v>
      </c>
      <c r="S32" s="5">
        <f ca="1">Налоги!S97</f>
        <v>-2758.8272930039006</v>
      </c>
      <c r="T32" s="5">
        <f ca="1">Налоги!T97</f>
        <v>-2892.7759605509655</v>
      </c>
      <c r="U32" s="5">
        <f ca="1">Налоги!U97</f>
        <v>-1911.8642455421841</v>
      </c>
      <c r="V32" s="5">
        <f ca="1">Налоги!V97</f>
        <v>-1208.4414745812144</v>
      </c>
      <c r="W32" s="5">
        <f ca="1">Налоги!W97</f>
        <v>-1168.1406924694384</v>
      </c>
      <c r="X32" s="5">
        <f ca="1">Налоги!X97</f>
        <v>-2009.3693002080008</v>
      </c>
      <c r="Y32" s="5">
        <f ca="1">Налоги!Y97</f>
        <v>-2310.9060125785313</v>
      </c>
      <c r="Z32" s="5">
        <f ca="1">Налоги!Z97</f>
        <v>-2365.8979279906562</v>
      </c>
      <c r="AA32" s="5">
        <f ca="1">Налоги!AA97</f>
        <v>-2331.3383484714736</v>
      </c>
      <c r="AB32" s="5">
        <f ca="1">Налоги!AB97</f>
        <v>-2898.5596335164082</v>
      </c>
      <c r="AC32" s="5">
        <f ca="1">Налоги!AC97</f>
        <v>-2890.0310070747655</v>
      </c>
      <c r="AD32" s="5">
        <f ca="1">Налоги!AD97</f>
        <v>-2927.8745732956263</v>
      </c>
      <c r="AE32" s="5">
        <f ca="1">Налоги!AE97</f>
        <v>-2891.093208798276</v>
      </c>
      <c r="AF32" s="5">
        <f ca="1">Налоги!AF97</f>
        <v>-3477.9047019932377</v>
      </c>
      <c r="AG32" s="5">
        <f ca="1">Налоги!AG97</f>
        <v>-3462.2053116233278</v>
      </c>
      <c r="AH32" s="5">
        <f ca="1">Налоги!AH97</f>
        <v>-3463.8340330362525</v>
      </c>
      <c r="AI32" s="5">
        <f ca="1">Налоги!AI97</f>
        <v>-3443.3619524649316</v>
      </c>
      <c r="AJ32" s="5">
        <f ca="1">Налоги!AJ97</f>
        <v>-4050.6238710337248</v>
      </c>
      <c r="AK32" s="5">
        <f ca="1">Налоги!AK97</f>
        <v>-4027.0803546084558</v>
      </c>
      <c r="AL32" s="5">
        <f ca="1">Налоги!AL97</f>
        <v>-3992.5348104799386</v>
      </c>
      <c r="AM32" s="5">
        <f ca="1">Налоги!AM97</f>
        <v>-3875.0050513843744</v>
      </c>
      <c r="AN32" s="5">
        <f ca="1">Налоги!AN97</f>
        <v>-4426.3827747853838</v>
      </c>
      <c r="AO32" s="5">
        <f ca="1">Налоги!AO97</f>
        <v>-4319.0117962093454</v>
      </c>
      <c r="AP32" s="5">
        <f ca="1">Налоги!AP97</f>
        <v>-4234.6794610136558</v>
      </c>
      <c r="AQ32" s="5">
        <f ca="1">Налоги!AQ97</f>
        <v>-4110.0706701182207</v>
      </c>
      <c r="AR32" s="5">
        <f ca="1">Налоги!AR97</f>
        <v>-4680.0765910562759</v>
      </c>
      <c r="AS32" s="5">
        <f ca="1">Налоги!AS97</f>
        <v>-4563.839306121301</v>
      </c>
      <c r="AT32" s="5">
        <f ca="1">Налоги!AT97</f>
        <v>-4466.9419502887895</v>
      </c>
      <c r="AU32" s="5">
        <f ca="1">Налоги!AU97</f>
        <v>-4334.2602078017253</v>
      </c>
      <c r="AV32" s="5">
        <f ca="1">Налоги!AV97</f>
        <v>-4924.3123548666426</v>
      </c>
      <c r="AW32" s="5">
        <f ca="1">Налоги!AW97</f>
        <v>-4798.3833301685036</v>
      </c>
      <c r="AX32" s="5">
        <f ca="1">Налоги!AX97</f>
        <v>-4675.8709153224891</v>
      </c>
      <c r="AY32" s="5">
        <f ca="1">Налоги!AY97</f>
        <v>-4538.8538495982766</v>
      </c>
      <c r="AZ32" s="5">
        <f ca="1">Налоги!AZ97</f>
        <v>-5145.4224690796245</v>
      </c>
      <c r="BA32" s="5">
        <f ca="1">Налоги!BA97</f>
        <v>-5003.5131789536363</v>
      </c>
      <c r="BB32" s="5">
        <f ca="1">Налоги!BB97</f>
        <v>-4874.3171720195014</v>
      </c>
      <c r="BC32" s="5">
        <f ca="1">Налоги!BC97</f>
        <v>-4718.6950870272985</v>
      </c>
      <c r="BD32" s="5">
        <f ca="1">Налоги!BD97</f>
        <v>-5346.8302739426772</v>
      </c>
      <c r="BE32" s="5">
        <f ca="1">Налоги!BE97</f>
        <v>-5194.0692128809969</v>
      </c>
      <c r="BF32" s="5">
        <f ca="1">Налоги!BF97</f>
        <v>-5050.357812896309</v>
      </c>
      <c r="BG32" s="5">
        <f ca="1">Налоги!BG97</f>
        <v>-4884.2829164381737</v>
      </c>
      <c r="BH32" s="5">
        <f ca="1">Налоги!BH97</f>
        <v>-5535.4995249257308</v>
      </c>
      <c r="BI32" s="5">
        <f ca="1">Налоги!BI97</f>
        <v>-5370.6067804799113</v>
      </c>
      <c r="BJ32" s="5">
        <f ca="1">Налоги!BJ97</f>
        <v>-5211.8703632617908</v>
      </c>
      <c r="BK32" s="5">
        <f ca="1">Налоги!BK97</f>
        <v>-5034.8281434754354</v>
      </c>
      <c r="BL32" s="5">
        <f ca="1">Налоги!BL97</f>
        <v>-5710.1099170091302</v>
      </c>
      <c r="BM32" s="5">
        <f ca="1">Налоги!BM97</f>
        <v>-5532.5600534246951</v>
      </c>
      <c r="BN32" s="5">
        <f ca="1">Налоги!BN97</f>
        <v>-5354.8603915552803</v>
      </c>
      <c r="BO32" s="5">
        <f ca="1">Налоги!BO97</f>
        <v>-5170.1108249758345</v>
      </c>
      <c r="BP32" s="5">
        <f ca="1">Налоги!BP97</f>
        <v>-5869.9761786613735</v>
      </c>
      <c r="BQ32" s="5">
        <f ca="1">Налоги!BQ97</f>
        <v>-5679.4260801256432</v>
      </c>
      <c r="BR32" s="5">
        <f ca="1">Налоги!BR97</f>
        <v>-5478.3248239649301</v>
      </c>
      <c r="BS32" s="5">
        <f ca="1">Налоги!BS97</f>
        <v>-5255.237792972096</v>
      </c>
      <c r="BT32" s="5">
        <f ca="1">Налоги!BT97</f>
        <v>-5955.2628174628117</v>
      </c>
      <c r="BU32" s="5">
        <f ca="1">Налоги!BU97</f>
        <v>-5727.8997804770597</v>
      </c>
      <c r="BV32" s="5">
        <f ca="1">Налоги!BV97</f>
        <v>-5501.0454584441459</v>
      </c>
      <c r="BW32" s="5">
        <f ca="1">Налоги!BW97</f>
        <v>-5265.2641163121143</v>
      </c>
      <c r="BX32" s="5">
        <f ca="1">Налоги!BX97</f>
        <v>-9322.8452992661041</v>
      </c>
      <c r="BY32" s="5">
        <f ca="1">Налоги!BY97</f>
        <v>-10739.800600146767</v>
      </c>
      <c r="BZ32" s="5">
        <f ca="1">Налоги!BZ97</f>
        <v>-10475.702217257507</v>
      </c>
      <c r="CA32" s="5">
        <f ca="1">Налоги!CA97</f>
        <v>-10199.146095041266</v>
      </c>
      <c r="CB32" s="5">
        <f ca="1">Налоги!CB97</f>
        <v>-10921.013235515706</v>
      </c>
      <c r="CC32" s="5">
        <f ca="1">Налоги!CC97</f>
        <v>-10638.994493709493</v>
      </c>
      <c r="CD32" s="5">
        <f ca="1">Налоги!CD97</f>
        <v>-10354.386772229042</v>
      </c>
      <c r="CE32" s="5">
        <f ca="1">Налоги!CE97</f>
        <v>-10064.951094949967</v>
      </c>
      <c r="CF32" s="5">
        <f ca="1">Налоги!CF97</f>
        <v>-10812.868893320905</v>
      </c>
      <c r="CG32" s="5">
        <f ca="1">Налоги!CG97</f>
        <v>-10516.258763374168</v>
      </c>
      <c r="CH32" s="5">
        <f ca="1">Налоги!CH97</f>
        <v>-10217.301320035003</v>
      </c>
      <c r="CI32" s="5">
        <f ca="1">Налоги!CI97</f>
        <v>-9912.3559540511269</v>
      </c>
      <c r="CJ32" s="5">
        <f ca="1">Налоги!CJ97</f>
        <v>-10687.291825767717</v>
      </c>
      <c r="CK32" s="5">
        <f ca="1">Налоги!CK97</f>
        <v>-10375.447108040404</v>
      </c>
      <c r="CL32" s="5">
        <f ca="1">Налоги!CL97</f>
        <v>-10060.290111279437</v>
      </c>
      <c r="CM32" s="5">
        <f ca="1">Налоги!CM97</f>
        <v>-9740.178526278145</v>
      </c>
      <c r="CN32" s="5">
        <f ca="1">Налоги!CN97</f>
        <v>-10543.13741152995</v>
      </c>
      <c r="CO32" s="5">
        <f ca="1">Налоги!CO97</f>
        <v>-10210.987975060887</v>
      </c>
      <c r="CP32" s="5">
        <f ca="1">Налоги!CP97</f>
        <v>-9870.1543906661209</v>
      </c>
      <c r="CQ32" s="5">
        <f ca="1">Налоги!CQ97</f>
        <v>-9525.1925796545693</v>
      </c>
      <c r="CR32" s="5">
        <f ca="1">Налоги!CR97</f>
        <v>-10348.01842111348</v>
      </c>
      <c r="CS32" s="5">
        <f ca="1">Налоги!CS97</f>
        <v>-9994.6661019801104</v>
      </c>
      <c r="CT32" s="5">
        <f ca="1">Налоги!CT97</f>
        <v>-9637.0505804739714</v>
      </c>
      <c r="CU32" s="5">
        <f ca="1">Налоги!CU97</f>
        <v>-9275.1259360771001</v>
      </c>
      <c r="CV32" s="5">
        <f ca="1">Налоги!CV97</f>
        <v>-10127.70321529508</v>
      </c>
      <c r="CW32" s="5">
        <f ca="1">Налоги!CW97</f>
        <v>-9757.0206704103766</v>
      </c>
      <c r="CX32" s="5">
        <f ca="1">Налоги!CX97</f>
        <v>-9381.8883894286701</v>
      </c>
      <c r="CY32" s="5">
        <f ca="1">Налоги!CY97</f>
        <v>-9002.2585347370969</v>
      </c>
      <c r="CZ32" s="5">
        <f ca="1">Налоги!CZ97</f>
        <v>-9885.7138695375288</v>
      </c>
      <c r="DA32" s="5">
        <f ca="1">Налоги!DA97</f>
        <v>-9496.9433840917318</v>
      </c>
      <c r="DB32" s="5">
        <f ca="1">Налоги!DB97</f>
        <v>-9103.5288439479755</v>
      </c>
      <c r="DC32" s="5">
        <f ca="1">Налоги!DC97</f>
        <v>-8705.4204160871996</v>
      </c>
      <c r="DD32" s="5">
        <f ca="1">Налоги!DD97</f>
        <v>-9620.9242213807684</v>
      </c>
      <c r="DE32" s="5">
        <f ca="1">Налоги!DE97</f>
        <v>-9213.2764680629116</v>
      </c>
      <c r="DF32" s="5">
        <f ca="1">Налоги!DF97</f>
        <v>-8800.7822386149001</v>
      </c>
      <c r="DG32" s="5">
        <f ca="1">Налоги!DG97</f>
        <v>-8383.389623134557</v>
      </c>
      <c r="DH32" s="5">
        <f ca="1">Налоги!DH97</f>
        <v>-9332.1578376877806</v>
      </c>
      <c r="DI32" s="5">
        <f ca="1">Налоги!DI97</f>
        <v>0</v>
      </c>
      <c r="DJ32" s="5">
        <f ca="1">Налоги!DJ97</f>
        <v>0</v>
      </c>
    </row>
    <row r="33" spans="1:114">
      <c r="B33" s="17" t="s">
        <v>597</v>
      </c>
      <c r="C33" s="11"/>
      <c r="I33" s="5">
        <f t="shared" si="0"/>
        <v>0</v>
      </c>
      <c r="J33" s="5">
        <f>-Ввод!I215</f>
        <v>0</v>
      </c>
      <c r="K33" s="5">
        <f>-Ввод!J215</f>
        <v>0</v>
      </c>
      <c r="L33" s="5">
        <f>-Ввод!K215</f>
        <v>0</v>
      </c>
      <c r="M33" s="5">
        <f>-Ввод!L215</f>
        <v>0</v>
      </c>
      <c r="N33" s="5">
        <f>-Ввод!M215</f>
        <v>0</v>
      </c>
      <c r="O33" s="5">
        <f>-Ввод!N215</f>
        <v>0</v>
      </c>
      <c r="P33" s="5">
        <f>-Ввод!O215</f>
        <v>0</v>
      </c>
      <c r="Q33" s="5">
        <f>-Ввод!P215</f>
        <v>0</v>
      </c>
      <c r="R33" s="5">
        <f>-Ввод!Q215</f>
        <v>0</v>
      </c>
      <c r="S33" s="5">
        <f>-Ввод!R215</f>
        <v>0</v>
      </c>
      <c r="T33" s="5">
        <f>-Ввод!S215</f>
        <v>0</v>
      </c>
      <c r="U33" s="5">
        <f>-Ввод!T215</f>
        <v>0</v>
      </c>
      <c r="V33" s="5">
        <f>-Ввод!U215</f>
        <v>0</v>
      </c>
      <c r="W33" s="5">
        <f>-Ввод!V215</f>
        <v>0</v>
      </c>
      <c r="X33" s="5">
        <f>-Ввод!W215</f>
        <v>0</v>
      </c>
      <c r="Y33" s="5">
        <f>-Ввод!X215</f>
        <v>0</v>
      </c>
      <c r="Z33" s="5">
        <f>-Ввод!Y215</f>
        <v>0</v>
      </c>
      <c r="AA33" s="5">
        <f>-Ввод!Z215</f>
        <v>0</v>
      </c>
      <c r="AB33" s="5">
        <f>-Ввод!AA215</f>
        <v>0</v>
      </c>
      <c r="AC33" s="5">
        <f>-Ввод!AB215</f>
        <v>0</v>
      </c>
      <c r="AD33" s="5">
        <f>-Ввод!AC215</f>
        <v>0</v>
      </c>
      <c r="AE33" s="5">
        <f>-Ввод!AD215</f>
        <v>0</v>
      </c>
      <c r="AF33" s="5">
        <f>-Ввод!AE215</f>
        <v>0</v>
      </c>
      <c r="AG33" s="5">
        <f>-Ввод!AF215</f>
        <v>0</v>
      </c>
      <c r="AH33" s="5">
        <f>-Ввод!AG215</f>
        <v>0</v>
      </c>
      <c r="AI33" s="5">
        <f>-Ввод!AH215</f>
        <v>0</v>
      </c>
      <c r="AJ33" s="5">
        <f>-Ввод!AI215</f>
        <v>0</v>
      </c>
      <c r="AK33" s="5">
        <f>-Ввод!AJ215</f>
        <v>0</v>
      </c>
      <c r="AL33" s="5">
        <f>-Ввод!AK215</f>
        <v>0</v>
      </c>
      <c r="AM33" s="5">
        <f>-Ввод!AL215</f>
        <v>0</v>
      </c>
      <c r="AN33" s="5">
        <f>-Ввод!AM215</f>
        <v>0</v>
      </c>
      <c r="AO33" s="5">
        <f>-Ввод!AN215</f>
        <v>0</v>
      </c>
      <c r="AP33" s="5">
        <f>-Ввод!AO215</f>
        <v>0</v>
      </c>
      <c r="AQ33" s="5">
        <f>-Ввод!AP215</f>
        <v>0</v>
      </c>
      <c r="AR33" s="5">
        <f>-Ввод!AQ215</f>
        <v>0</v>
      </c>
      <c r="AS33" s="5">
        <f>-Ввод!AR215</f>
        <v>0</v>
      </c>
      <c r="AT33" s="5">
        <f>-Ввод!AS215</f>
        <v>0</v>
      </c>
      <c r="AU33" s="5">
        <f>-Ввод!AT215</f>
        <v>0</v>
      </c>
      <c r="AV33" s="5">
        <f>-Ввод!AU215</f>
        <v>0</v>
      </c>
      <c r="AW33" s="5">
        <f>-Ввод!AV215</f>
        <v>0</v>
      </c>
      <c r="AX33" s="5">
        <f>-Ввод!AW215</f>
        <v>0</v>
      </c>
      <c r="AY33" s="5">
        <f>-Ввод!AX215</f>
        <v>0</v>
      </c>
      <c r="AZ33" s="5">
        <f>-Ввод!AY215</f>
        <v>0</v>
      </c>
      <c r="BA33" s="5">
        <f>-Ввод!AZ215</f>
        <v>0</v>
      </c>
      <c r="BB33" s="5">
        <f>-Ввод!BA215</f>
        <v>0</v>
      </c>
      <c r="BC33" s="5">
        <f>-Ввод!BB215</f>
        <v>0</v>
      </c>
      <c r="BD33" s="5">
        <f>-Ввод!BC215</f>
        <v>0</v>
      </c>
      <c r="BE33" s="5">
        <f>-Ввод!BD215</f>
        <v>0</v>
      </c>
      <c r="BF33" s="5">
        <f>-Ввод!BE215</f>
        <v>0</v>
      </c>
      <c r="BG33" s="5">
        <f>-Ввод!BF215</f>
        <v>0</v>
      </c>
      <c r="BH33" s="5">
        <f>-Ввод!BG215</f>
        <v>0</v>
      </c>
      <c r="BI33" s="5">
        <f>-Ввод!BH215</f>
        <v>0</v>
      </c>
      <c r="BJ33" s="5">
        <f>-Ввод!BI215</f>
        <v>0</v>
      </c>
      <c r="BK33" s="5">
        <f>-Ввод!BJ215</f>
        <v>0</v>
      </c>
      <c r="BL33" s="5">
        <f>-Ввод!BK215</f>
        <v>0</v>
      </c>
      <c r="BM33" s="5">
        <f>-Ввод!BL215</f>
        <v>0</v>
      </c>
      <c r="BN33" s="5">
        <f>-Ввод!BM215</f>
        <v>0</v>
      </c>
      <c r="BO33" s="5">
        <f>-Ввод!BN215</f>
        <v>0</v>
      </c>
      <c r="BP33" s="5">
        <f>-Ввод!BO215</f>
        <v>0</v>
      </c>
      <c r="BQ33" s="5">
        <f>-Ввод!BP215</f>
        <v>0</v>
      </c>
      <c r="BR33" s="5">
        <f>-Ввод!BQ215</f>
        <v>0</v>
      </c>
      <c r="BS33" s="5">
        <f>-Ввод!BR215</f>
        <v>0</v>
      </c>
      <c r="BT33" s="5">
        <f>-Ввод!BS215</f>
        <v>0</v>
      </c>
      <c r="BU33" s="5">
        <f>-Ввод!BT215</f>
        <v>0</v>
      </c>
      <c r="BV33" s="5">
        <f>-Ввод!BU215</f>
        <v>0</v>
      </c>
      <c r="BW33" s="5">
        <f>-Ввод!BV215</f>
        <v>0</v>
      </c>
      <c r="BX33" s="5">
        <f>-Ввод!BW215</f>
        <v>0</v>
      </c>
      <c r="BY33" s="5">
        <f>-Ввод!BX215</f>
        <v>0</v>
      </c>
      <c r="BZ33" s="5">
        <f>-Ввод!BY215</f>
        <v>0</v>
      </c>
      <c r="CA33" s="5">
        <f>-Ввод!BZ215</f>
        <v>0</v>
      </c>
      <c r="CB33" s="5">
        <f>-Ввод!CA215</f>
        <v>0</v>
      </c>
      <c r="CC33" s="5">
        <f>-Ввод!CB215</f>
        <v>0</v>
      </c>
      <c r="CD33" s="5">
        <f>-Ввод!CC215</f>
        <v>0</v>
      </c>
      <c r="CE33" s="5">
        <f>-Ввод!CD215</f>
        <v>0</v>
      </c>
      <c r="CF33" s="5">
        <f>-Ввод!CE215</f>
        <v>0</v>
      </c>
      <c r="CG33" s="5">
        <f>-Ввод!CF215</f>
        <v>0</v>
      </c>
      <c r="CH33" s="5">
        <f>-Ввод!CG215</f>
        <v>0</v>
      </c>
      <c r="CI33" s="5">
        <f>-Ввод!CH215</f>
        <v>0</v>
      </c>
      <c r="CJ33" s="5">
        <f>-Ввод!CI215</f>
        <v>0</v>
      </c>
      <c r="CK33" s="5">
        <f>-Ввод!CJ215</f>
        <v>0</v>
      </c>
      <c r="CL33" s="5">
        <f>-Ввод!CK215</f>
        <v>0</v>
      </c>
      <c r="CM33" s="5">
        <f>-Ввод!CL215</f>
        <v>0</v>
      </c>
      <c r="CN33" s="5">
        <f>-Ввод!CM215</f>
        <v>0</v>
      </c>
      <c r="CO33" s="5">
        <f>-Ввод!CN215</f>
        <v>0</v>
      </c>
      <c r="CP33" s="5">
        <f>-Ввод!CO215</f>
        <v>0</v>
      </c>
      <c r="CQ33" s="5">
        <f>-Ввод!CP215</f>
        <v>0</v>
      </c>
      <c r="CR33" s="5">
        <f>-Ввод!CQ215</f>
        <v>0</v>
      </c>
      <c r="CS33" s="5">
        <f>-Ввод!CR215</f>
        <v>0</v>
      </c>
      <c r="CT33" s="5">
        <f>-Ввод!CS215</f>
        <v>0</v>
      </c>
      <c r="CU33" s="5">
        <f>-Ввод!CT215</f>
        <v>0</v>
      </c>
      <c r="CV33" s="5">
        <f>-Ввод!CU215</f>
        <v>0</v>
      </c>
      <c r="CW33" s="5">
        <f>-Ввод!CV215</f>
        <v>0</v>
      </c>
      <c r="CX33" s="5">
        <f>-Ввод!CW215</f>
        <v>0</v>
      </c>
      <c r="CY33" s="5">
        <f>-Ввод!CX215</f>
        <v>0</v>
      </c>
      <c r="CZ33" s="5">
        <f>-Ввод!CY215</f>
        <v>0</v>
      </c>
      <c r="DA33" s="5">
        <f>-Ввод!CZ215</f>
        <v>0</v>
      </c>
      <c r="DB33" s="5">
        <f>-Ввод!DA215</f>
        <v>0</v>
      </c>
      <c r="DC33" s="5">
        <f>-Ввод!DB215</f>
        <v>0</v>
      </c>
      <c r="DD33" s="5">
        <f>-Ввод!DC215</f>
        <v>0</v>
      </c>
      <c r="DE33" s="5">
        <f>-Ввод!DD215</f>
        <v>0</v>
      </c>
      <c r="DF33" s="5">
        <f>-Ввод!DE215</f>
        <v>0</v>
      </c>
      <c r="DG33" s="5">
        <f>-Ввод!DF215</f>
        <v>0</v>
      </c>
      <c r="DH33" s="5">
        <f>-Ввод!DG215</f>
        <v>0</v>
      </c>
      <c r="DI33" s="5">
        <f>-Ввод!DH215</f>
        <v>0</v>
      </c>
      <c r="DJ33" s="5">
        <f>-Ввод!DI215</f>
        <v>0</v>
      </c>
    </row>
    <row r="34" spans="1:114" s="100" customFormat="1">
      <c r="A34" s="18"/>
      <c r="B34" s="148" t="s">
        <v>204</v>
      </c>
      <c r="C34" s="110"/>
      <c r="I34" s="101">
        <f t="shared" ca="1" si="0"/>
        <v>3527152.6352310288</v>
      </c>
      <c r="J34" s="101">
        <f ca="1">N(AND(J$13&lt;=Ввод!$G$16,J$13&lt;&gt;0))*(J26+J29+J32+J33)</f>
        <v>42657.460094928196</v>
      </c>
      <c r="K34" s="101">
        <f ca="1">N(AND(K$13&lt;=Ввод!$G$16,K$13&lt;&gt;0))*(K26+K29+K32+K33)</f>
        <v>45041.048104914284</v>
      </c>
      <c r="L34" s="101">
        <f ca="1">N(AND(L$13&lt;=Ввод!$G$16,L$13&lt;&gt;0))*(L26+L29+L32+L33)</f>
        <v>46742.36830430488</v>
      </c>
      <c r="M34" s="101">
        <f ca="1">N(AND(M$13&lt;=Ввод!$G$16,M$13&lt;&gt;0))*(M26+M29+M32+M33)</f>
        <v>44321.443931669208</v>
      </c>
      <c r="N34" s="101">
        <f ca="1">N(AND(N$13&lt;=Ввод!$G$16,N$13&lt;&gt;0))*(N26+N29+N32+N33)</f>
        <v>41961.587813061473</v>
      </c>
      <c r="O34" s="101">
        <f ca="1">N(AND(O$13&lt;=Ввод!$G$16,O$13&lt;&gt;0))*(O26+O29+O32+O33)</f>
        <v>41442.213509110617</v>
      </c>
      <c r="P34" s="101">
        <f ca="1">N(AND(P$13&lt;=Ввод!$G$16,P$13&lt;&gt;0))*(P26+P29+P32+P33)</f>
        <v>44171.62371216045</v>
      </c>
      <c r="Q34" s="101">
        <f ca="1">N(AND(Q$13&lt;=Ввод!$G$16,Q$13&lt;&gt;0))*(Q26+Q29+Q32+Q33)</f>
        <v>40524.505177496481</v>
      </c>
      <c r="R34" s="101">
        <f ca="1">N(AND(R$13&lt;=Ввод!$G$16,R$13&lt;&gt;0))*(R26+R29+R32+R33)</f>
        <v>37426.275791589898</v>
      </c>
      <c r="S34" s="101">
        <f ca="1">N(AND(S$13&lt;=Ввод!$G$16,S$13&lt;&gt;0))*(S26+S29+S32+S33)</f>
        <v>37035.309172015601</v>
      </c>
      <c r="T34" s="101">
        <f ca="1">N(AND(T$13&lt;=Ввод!$G$16,T$13&lt;&gt;0))*(T26+T29+T32+T33)</f>
        <v>37571.103842203862</v>
      </c>
      <c r="U34" s="101">
        <f ca="1">N(AND(U$13&lt;=Ввод!$G$16,U$13&lt;&gt;0))*(U26+U29+U32+U33)</f>
        <v>33147.456982168733</v>
      </c>
      <c r="V34" s="101">
        <f ca="1">N(AND(V$13&lt;=Ввод!$G$16,V$13&lt;&gt;0))*(V26+V29+V32+V33)</f>
        <v>30333.765898324858</v>
      </c>
      <c r="W34" s="101">
        <f ca="1">N(AND(W$13&lt;=Ввод!$G$16,W$13&lt;&gt;0))*(W26+W29+W32+W33)</f>
        <v>30172.562769877753</v>
      </c>
      <c r="X34" s="101">
        <f ca="1">N(AND(X$13&lt;=Ввод!$G$16,X$13&lt;&gt;0))*(X26+X29+X32+X33)</f>
        <v>33537.477200832</v>
      </c>
      <c r="Y34" s="101">
        <f ca="1">N(AND(Y$13&lt;=Ввод!$G$16,Y$13&lt;&gt;0))*(Y26+Y29+Y32+Y33)</f>
        <v>34743.624050314123</v>
      </c>
      <c r="Z34" s="101">
        <f ca="1">N(AND(Z$13&lt;=Ввод!$G$16,Z$13&lt;&gt;0))*(Z26+Z29+Z32+Z33)</f>
        <v>34963.591711962625</v>
      </c>
      <c r="AA34" s="101">
        <f ca="1">N(AND(AA$13&lt;=Ввод!$G$16,AA$13&lt;&gt;0))*(AA26+AA29+AA32+AA33)</f>
        <v>34825.353393885896</v>
      </c>
      <c r="AB34" s="101">
        <f ca="1">N(AND(AB$13&lt;=Ввод!$G$16,AB$13&lt;&gt;0))*(AB26+AB29+AB32+AB33)</f>
        <v>37094.238534065633</v>
      </c>
      <c r="AC34" s="101">
        <f ca="1">N(AND(AC$13&lt;=Ввод!$G$16,AC$13&lt;&gt;0))*(AC26+AC29+AC32+AC33)</f>
        <v>37060.124028299062</v>
      </c>
      <c r="AD34" s="101">
        <f ca="1">N(AND(AD$13&lt;=Ввод!$G$16,AD$13&lt;&gt;0))*(AD26+AD29+AD32+AD33)</f>
        <v>37211.498293182507</v>
      </c>
      <c r="AE34" s="101">
        <f ca="1">N(AND(AE$13&lt;=Ввод!$G$16,AE$13&lt;&gt;0))*(AE26+AE29+AE32+AE33)</f>
        <v>37064.372835193106</v>
      </c>
      <c r="AF34" s="101">
        <f ca="1">N(AND(AF$13&lt;=Ввод!$G$16,AF$13&lt;&gt;0))*(AF26+AF29+AF32+AF33)</f>
        <v>39411.618807972947</v>
      </c>
      <c r="AG34" s="101">
        <f ca="1">N(AND(AG$13&lt;=Ввод!$G$16,AG$13&lt;&gt;0))*(AG26+AG29+AG32+AG33)</f>
        <v>39348.821246493309</v>
      </c>
      <c r="AH34" s="101">
        <f ca="1">N(AND(AH$13&lt;=Ввод!$G$16,AH$13&lt;&gt;0))*(AH26+AH29+AH32+AH33)</f>
        <v>39355.336132145007</v>
      </c>
      <c r="AI34" s="101">
        <f ca="1">N(AND(AI$13&lt;=Ввод!$G$16,AI$13&lt;&gt;0))*(AI26+AI29+AI32+AI33)</f>
        <v>39273.447809859725</v>
      </c>
      <c r="AJ34" s="101">
        <f ca="1">N(AND(AJ$13&lt;=Ввод!$G$16,AJ$13&lt;&gt;0))*(AJ26+AJ29+AJ32+AJ33)</f>
        <v>41702.495484134895</v>
      </c>
      <c r="AK34" s="101">
        <f ca="1">N(AND(AK$13&lt;=Ввод!$G$16,AK$13&lt;&gt;0))*(AK26+AK29+AK32+AK33)</f>
        <v>41608.321418433821</v>
      </c>
      <c r="AL34" s="101">
        <f ca="1">N(AND(AL$13&lt;=Ввод!$G$16,AL$13&lt;&gt;0))*(AL26+AL29+AL32+AL33)</f>
        <v>41470.139241919751</v>
      </c>
      <c r="AM34" s="101">
        <f ca="1">N(AND(AM$13&lt;=Ввод!$G$16,AM$13&lt;&gt;0))*(AM26+AM29+AM32+AM33)</f>
        <v>41000.020205537498</v>
      </c>
      <c r="AN34" s="101">
        <f ca="1">N(AND(AN$13&lt;=Ввод!$G$16,AN$13&lt;&gt;0))*(AN26+AN29+AN32+AN33)</f>
        <v>43205.531099141532</v>
      </c>
      <c r="AO34" s="101">
        <f ca="1">N(AND(AO$13&lt;=Ввод!$G$16,AO$13&lt;&gt;0))*(AO26+AO29+AO32+AO33)</f>
        <v>42776.047184837385</v>
      </c>
      <c r="AP34" s="101">
        <f ca="1">N(AND(AP$13&lt;=Ввод!$G$16,AP$13&lt;&gt;0))*(AP26+AP29+AP32+AP33)</f>
        <v>42438.717844054619</v>
      </c>
      <c r="AQ34" s="101">
        <f ca="1">N(AND(AQ$13&lt;=Ввод!$G$16,AQ$13&lt;&gt;0))*(AQ26+AQ29+AQ32+AQ33)</f>
        <v>41940.282680472883</v>
      </c>
      <c r="AR34" s="101">
        <f ca="1">N(AND(AR$13&lt;=Ввод!$G$16,AR$13&lt;&gt;0))*(AR26+AR29+AR32+AR33)</f>
        <v>44220.3063642251</v>
      </c>
      <c r="AS34" s="101">
        <f ca="1">N(AND(AS$13&lt;=Ввод!$G$16,AS$13&lt;&gt;0))*(AS26+AS29+AS32+AS33)</f>
        <v>43755.357224485204</v>
      </c>
      <c r="AT34" s="101">
        <f ca="1">N(AND(AT$13&lt;=Ввод!$G$16,AT$13&lt;&gt;0))*(AT26+AT29+AT32+AT33)</f>
        <v>43367.767801155154</v>
      </c>
      <c r="AU34" s="101">
        <f ca="1">N(AND(AU$13&lt;=Ввод!$G$16,AU$13&lt;&gt;0))*(AU26+AU29+AU32+AU33)</f>
        <v>42837.040831206905</v>
      </c>
      <c r="AV34" s="101">
        <f ca="1">N(AND(AV$13&lt;=Ввод!$G$16,AV$13&lt;&gt;0))*(AV26+AV29+AV32+AV33)</f>
        <v>45197.249419466571</v>
      </c>
      <c r="AW34" s="101">
        <f ca="1">N(AND(AW$13&lt;=Ввод!$G$16,AW$13&lt;&gt;0))*(AW26+AW29+AW32+AW33)</f>
        <v>44693.533320674018</v>
      </c>
      <c r="AX34" s="101">
        <f ca="1">N(AND(AX$13&lt;=Ввод!$G$16,AX$13&lt;&gt;0))*(AX26+AX29+AX32+AX33)</f>
        <v>44203.483661289953</v>
      </c>
      <c r="AY34" s="101">
        <f ca="1">N(AND(AY$13&lt;=Ввод!$G$16,AY$13&lt;&gt;0))*(AY26+AY29+AY32+AY33)</f>
        <v>43655.415398393103</v>
      </c>
      <c r="AZ34" s="101">
        <f ca="1">N(AND(AZ$13&lt;=Ввод!$G$16,AZ$13&lt;&gt;0))*(AZ26+AZ29+AZ32+AZ33)</f>
        <v>46081.689876318494</v>
      </c>
      <c r="BA34" s="101">
        <f ca="1">N(AND(BA$13&lt;=Ввод!$G$16,BA$13&lt;&gt;0))*(BA26+BA29+BA32+BA33)</f>
        <v>45514.052715814541</v>
      </c>
      <c r="BB34" s="101">
        <f ca="1">N(AND(BB$13&lt;=Ввод!$G$16,BB$13&lt;&gt;0))*(BB26+BB29+BB32+BB33)</f>
        <v>44997.268688078002</v>
      </c>
      <c r="BC34" s="101">
        <f ca="1">N(AND(BC$13&lt;=Ввод!$G$16,BC$13&lt;&gt;0))*(BC26+BC29+BC32+BC33)</f>
        <v>44374.780348109191</v>
      </c>
      <c r="BD34" s="101">
        <f ca="1">N(AND(BD$13&lt;=Ввод!$G$16,BD$13&lt;&gt;0))*(BD26+BD29+BD32+BD33)</f>
        <v>46887.321095770705</v>
      </c>
      <c r="BE34" s="101">
        <f ca="1">N(AND(BE$13&lt;=Ввод!$G$16,BE$13&lt;&gt;0))*(BE26+BE29+BE32+BE33)</f>
        <v>46276.276851523988</v>
      </c>
      <c r="BF34" s="101">
        <f ca="1">N(AND(BF$13&lt;=Ввод!$G$16,BF$13&lt;&gt;0))*(BF26+BF29+BF32+BF33)</f>
        <v>45701.431251585236</v>
      </c>
      <c r="BG34" s="101">
        <f ca="1">N(AND(BG$13&lt;=Ввод!$G$16,BG$13&lt;&gt;0))*(BG26+BG29+BG32+BG33)</f>
        <v>45037.131665752691</v>
      </c>
      <c r="BH34" s="101">
        <f ca="1">N(AND(BH$13&lt;=Ввод!$G$16,BH$13&lt;&gt;0))*(BH26+BH29+BH32+BH33)</f>
        <v>47641.99809970292</v>
      </c>
      <c r="BI34" s="101">
        <f ca="1">N(AND(BI$13&lt;=Ввод!$G$16,BI$13&lt;&gt;0))*(BI26+BI29+BI32+BI33)</f>
        <v>46982.427121919645</v>
      </c>
      <c r="BJ34" s="101">
        <f ca="1">N(AND(BJ$13&lt;=Ввод!$G$16,BJ$13&lt;&gt;0))*(BJ26+BJ29+BJ32+BJ33)</f>
        <v>46347.481453047163</v>
      </c>
      <c r="BK34" s="101">
        <f ca="1">N(AND(BK$13&lt;=Ввод!$G$16,BK$13&lt;&gt;0))*(BK26+BK29+BK32+BK33)</f>
        <v>45639.312573901741</v>
      </c>
      <c r="BL34" s="101">
        <f ca="1">N(AND(BL$13&lt;=Ввод!$G$16,BL$13&lt;&gt;0))*(BL26+BL29+BL32+BL33)</f>
        <v>48340.439668036517</v>
      </c>
      <c r="BM34" s="101">
        <f ca="1">N(AND(BM$13&lt;=Ввод!$G$16,BM$13&lt;&gt;0))*(BM26+BM29+BM32+BM33)</f>
        <v>47630.24021369878</v>
      </c>
      <c r="BN34" s="101">
        <f ca="1">N(AND(BN$13&lt;=Ввод!$G$16,BN$13&lt;&gt;0))*(BN26+BN29+BN32+BN33)</f>
        <v>46919.441566221118</v>
      </c>
      <c r="BO34" s="101">
        <f ca="1">N(AND(BO$13&lt;=Ввод!$G$16,BO$13&lt;&gt;0))*(BO26+BO29+BO32+BO33)</f>
        <v>46180.443299903338</v>
      </c>
      <c r="BP34" s="101">
        <f ca="1">N(AND(BP$13&lt;=Ввод!$G$16,BP$13&lt;&gt;0))*(BP26+BP29+BP32+BP33)</f>
        <v>48979.90471464549</v>
      </c>
      <c r="BQ34" s="101">
        <f ca="1">N(AND(BQ$13&lt;=Ввод!$G$16,BQ$13&lt;&gt;0))*(BQ26+BQ29+BQ32+BQ33)</f>
        <v>48217.704320502569</v>
      </c>
      <c r="BR34" s="101">
        <f ca="1">N(AND(BR$13&lt;=Ввод!$G$16,BR$13&lt;&gt;0))*(BR26+BR29+BR32+BR33)</f>
        <v>47413.299295859717</v>
      </c>
      <c r="BS34" s="101">
        <f ca="1">N(AND(BS$13&lt;=Ввод!$G$16,BS$13&lt;&gt;0))*(BS26+BS29+BS32+BS33)</f>
        <v>46520.95117188838</v>
      </c>
      <c r="BT34" s="101">
        <f ca="1">N(AND(BT$13&lt;=Ввод!$G$16,BT$13&lt;&gt;0))*(BT26+BT29+BT32+BT33)</f>
        <v>49321.051269851247</v>
      </c>
      <c r="BU34" s="101">
        <f ca="1">N(AND(BU$13&lt;=Ввод!$G$16,BU$13&lt;&gt;0))*(BU26+BU29+BU32+BU33)</f>
        <v>48411.599121908235</v>
      </c>
      <c r="BV34" s="101">
        <f ca="1">N(AND(BV$13&lt;=Ввод!$G$16,BV$13&lt;&gt;0))*(BV26+BV29+BV32+BV33)</f>
        <v>47504.18183377658</v>
      </c>
      <c r="BW34" s="101">
        <f ca="1">N(AND(BW$13&lt;=Ввод!$G$16,BW$13&lt;&gt;0))*(BW26+BW29+BW32+BW33)</f>
        <v>46561.056465248454</v>
      </c>
      <c r="BX34" s="101">
        <f ca="1">N(AND(BX$13&lt;=Ввод!$G$16,BX$13&lt;&gt;0))*(BX26+BX29+BX32+BX33)</f>
        <v>46124.714530397752</v>
      </c>
      <c r="BY34" s="101">
        <f ca="1">N(AND(BY$13&lt;=Ввод!$G$16,BY$13&lt;&gt;0))*(BY26+BY29+BY32+BY33)</f>
        <v>43459.20240058707</v>
      </c>
      <c r="BZ34" s="101">
        <f ca="1">N(AND(BZ$13&lt;=Ввод!$G$16,BZ$13&lt;&gt;0))*(BZ26+BZ29+BZ32+BZ33)</f>
        <v>42402.808869030021</v>
      </c>
      <c r="CA34" s="101">
        <f ca="1">N(AND(CA$13&lt;=Ввод!$G$16,CA$13&lt;&gt;0))*(CA26+CA29+CA32+CA33)</f>
        <v>41296.584380165063</v>
      </c>
      <c r="CB34" s="101">
        <f ca="1">N(AND(CB$13&lt;=Ввод!$G$16,CB$13&lt;&gt;0))*(CB26+CB29+CB32+CB33)</f>
        <v>44184.052942062823</v>
      </c>
      <c r="CC34" s="101">
        <f ca="1">N(AND(CC$13&lt;=Ввод!$G$16,CC$13&lt;&gt;0))*(CC26+CC29+CC32+CC33)</f>
        <v>43055.977974837973</v>
      </c>
      <c r="CD34" s="101">
        <f ca="1">N(AND(CD$13&lt;=Ввод!$G$16,CD$13&lt;&gt;0))*(CD26+CD29+CD32+CD33)</f>
        <v>41917.547088916166</v>
      </c>
      <c r="CE34" s="101">
        <f ca="1">N(AND(CE$13&lt;=Ввод!$G$16,CE$13&lt;&gt;0))*(CE26+CE29+CE32+CE33)</f>
        <v>40759.804379799862</v>
      </c>
      <c r="CF34" s="101">
        <f ca="1">N(AND(CF$13&lt;=Ввод!$G$16,CF$13&lt;&gt;0))*(CF26+CF29+CF32+CF33)</f>
        <v>43751.47557328362</v>
      </c>
      <c r="CG34" s="101">
        <f ca="1">N(AND(CG$13&lt;=Ввод!$G$16,CG$13&lt;&gt;0))*(CG26+CG29+CG32+CG33)</f>
        <v>42565.035053496671</v>
      </c>
      <c r="CH34" s="101">
        <f ca="1">N(AND(CH$13&lt;=Ввод!$G$16,CH$13&lt;&gt;0))*(CH26+CH29+CH32+CH33)</f>
        <v>41369.205280140013</v>
      </c>
      <c r="CI34" s="101">
        <f ca="1">N(AND(CI$13&lt;=Ввод!$G$16,CI$13&lt;&gt;0))*(CI26+CI29+CI32+CI33)</f>
        <v>40149.4238162045</v>
      </c>
      <c r="CJ34" s="101">
        <f ca="1">N(AND(CJ$13&lt;=Ввод!$G$16,CJ$13&lt;&gt;0))*(CJ26+CJ29+CJ32+CJ33)</f>
        <v>43249.16730307087</v>
      </c>
      <c r="CK34" s="101">
        <f ca="1">N(AND(CK$13&lt;=Ввод!$G$16,CK$13&lt;&gt;0))*(CK26+CK29+CK32+CK33)</f>
        <v>42001.788432161607</v>
      </c>
      <c r="CL34" s="101">
        <f ca="1">N(AND(CL$13&lt;=Ввод!$G$16,CL$13&lt;&gt;0))*(CL26+CL29+CL32+CL33)</f>
        <v>40741.160445117748</v>
      </c>
      <c r="CM34" s="101">
        <f ca="1">N(AND(CM$13&lt;=Ввод!$G$16,CM$13&lt;&gt;0))*(CM26+CM29+CM32+CM33)</f>
        <v>39460.71410511258</v>
      </c>
      <c r="CN34" s="101">
        <f ca="1">N(AND(CN$13&lt;=Ввод!$G$16,CN$13&lt;&gt;0))*(CN26+CN29+CN32+CN33)</f>
        <v>42672.549646119798</v>
      </c>
      <c r="CO34" s="101">
        <f ca="1">N(AND(CO$13&lt;=Ввод!$G$16,CO$13&lt;&gt;0))*(CO26+CO29+CO32+CO33)</f>
        <v>0</v>
      </c>
      <c r="CP34" s="101">
        <f ca="1">N(AND(CP$13&lt;=Ввод!$G$16,CP$13&lt;&gt;0))*(CP26+CP29+CP32+CP33)</f>
        <v>0</v>
      </c>
      <c r="CQ34" s="101">
        <f ca="1">N(AND(CQ$13&lt;=Ввод!$G$16,CQ$13&lt;&gt;0))*(CQ26+CQ29+CQ32+CQ33)</f>
        <v>0</v>
      </c>
      <c r="CR34" s="101">
        <f ca="1">N(AND(CR$13&lt;=Ввод!$G$16,CR$13&lt;&gt;0))*(CR26+CR29+CR32+CR33)</f>
        <v>0</v>
      </c>
      <c r="CS34" s="101">
        <f ca="1">N(AND(CS$13&lt;=Ввод!$G$16,CS$13&lt;&gt;0))*(CS26+CS29+CS32+CS33)</f>
        <v>0</v>
      </c>
      <c r="CT34" s="101">
        <f ca="1">N(AND(CT$13&lt;=Ввод!$G$16,CT$13&lt;&gt;0))*(CT26+CT29+CT32+CT33)</f>
        <v>0</v>
      </c>
      <c r="CU34" s="101">
        <f ca="1">N(AND(CU$13&lt;=Ввод!$G$16,CU$13&lt;&gt;0))*(CU26+CU29+CU32+CU33)</f>
        <v>0</v>
      </c>
      <c r="CV34" s="101">
        <f ca="1">N(AND(CV$13&lt;=Ввод!$G$16,CV$13&lt;&gt;0))*(CV26+CV29+CV32+CV33)</f>
        <v>0</v>
      </c>
      <c r="CW34" s="101">
        <f ca="1">N(AND(CW$13&lt;=Ввод!$G$16,CW$13&lt;&gt;0))*(CW26+CW29+CW32+CW33)</f>
        <v>0</v>
      </c>
      <c r="CX34" s="101">
        <f ca="1">N(AND(CX$13&lt;=Ввод!$G$16,CX$13&lt;&gt;0))*(CX26+CX29+CX32+CX33)</f>
        <v>0</v>
      </c>
      <c r="CY34" s="101">
        <f ca="1">N(AND(CY$13&lt;=Ввод!$G$16,CY$13&lt;&gt;0))*(CY26+CY29+CY32+CY33)</f>
        <v>0</v>
      </c>
      <c r="CZ34" s="101">
        <f ca="1">N(AND(CZ$13&lt;=Ввод!$G$16,CZ$13&lt;&gt;0))*(CZ26+CZ29+CZ32+CZ33)</f>
        <v>0</v>
      </c>
      <c r="DA34" s="101">
        <f ca="1">N(AND(DA$13&lt;=Ввод!$G$16,DA$13&lt;&gt;0))*(DA26+DA29+DA32+DA33)</f>
        <v>0</v>
      </c>
      <c r="DB34" s="101">
        <f ca="1">N(AND(DB$13&lt;=Ввод!$G$16,DB$13&lt;&gt;0))*(DB26+DB29+DB32+DB33)</f>
        <v>0</v>
      </c>
      <c r="DC34" s="101">
        <f ca="1">N(AND(DC$13&lt;=Ввод!$G$16,DC$13&lt;&gt;0))*(DC26+DC29+DC32+DC33)</f>
        <v>0</v>
      </c>
      <c r="DD34" s="101">
        <f ca="1">N(AND(DD$13&lt;=Ввод!$G$16,DD$13&lt;&gt;0))*(DD26+DD29+DD32+DD33)</f>
        <v>0</v>
      </c>
      <c r="DE34" s="101">
        <f ca="1">N(AND(DE$13&lt;=Ввод!$G$16,DE$13&lt;&gt;0))*(DE26+DE29+DE32+DE33)</f>
        <v>0</v>
      </c>
      <c r="DF34" s="101">
        <f ca="1">N(AND(DF$13&lt;=Ввод!$G$16,DF$13&lt;&gt;0))*(DF26+DF29+DF32+DF33)</f>
        <v>0</v>
      </c>
      <c r="DG34" s="101">
        <f ca="1">N(AND(DG$13&lt;=Ввод!$G$16,DG$13&lt;&gt;0))*(DG26+DG29+DG32+DG33)</f>
        <v>0</v>
      </c>
      <c r="DH34" s="101">
        <f ca="1">N(AND(DH$13&lt;=Ввод!$G$16,DH$13&lt;&gt;0))*(DH26+DH29+DH32+DH33)</f>
        <v>0</v>
      </c>
      <c r="DI34" s="101">
        <f ca="1">N(AND(DI$13&lt;=Ввод!$G$16,DI$13&lt;&gt;0))*(DI26+DI29+DI32+DI33)</f>
        <v>0</v>
      </c>
      <c r="DJ34" s="101">
        <f ca="1">N(AND(DJ$13&lt;=Ввод!$G$16,DJ$13&lt;&gt;0))*(DJ26+DJ29+DJ32+DJ33)</f>
        <v>0</v>
      </c>
    </row>
    <row r="35" spans="1:114">
      <c r="B35" s="11"/>
      <c r="C35" s="11"/>
      <c r="I35" s="5">
        <f t="shared" si="0"/>
        <v>0</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row>
    <row r="36" spans="1:114">
      <c r="B36" s="144" t="s">
        <v>188</v>
      </c>
      <c r="C36" s="11"/>
      <c r="I36" s="5">
        <f t="shared" si="0"/>
        <v>0</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row>
    <row r="37" spans="1:114">
      <c r="B37" s="12" t="s">
        <v>162</v>
      </c>
      <c r="C37" s="11"/>
      <c r="I37" s="5">
        <f t="shared" si="0"/>
        <v>-1500000</v>
      </c>
      <c r="J37" s="5">
        <f>-Финансирование!J18</f>
        <v>0</v>
      </c>
      <c r="K37" s="5">
        <f>-Финансирование!K18</f>
        <v>0</v>
      </c>
      <c r="L37" s="5">
        <f>-Финансирование!L18</f>
        <v>0</v>
      </c>
      <c r="M37" s="5">
        <f>-Финансирование!M18</f>
        <v>-300000</v>
      </c>
      <c r="N37" s="5">
        <f>-Финансирование!N18</f>
        <v>-125000</v>
      </c>
      <c r="O37" s="5">
        <f>-Финансирование!O18</f>
        <v>-125000</v>
      </c>
      <c r="P37" s="5">
        <f>-Финансирование!P18</f>
        <v>-125000</v>
      </c>
      <c r="Q37" s="5">
        <f>-Финансирование!Q18</f>
        <v>-375000</v>
      </c>
      <c r="R37" s="5">
        <f>-Финансирование!R18</f>
        <v>0</v>
      </c>
      <c r="S37" s="5">
        <f>-Финансирование!S18</f>
        <v>0</v>
      </c>
      <c r="T37" s="5">
        <f>-Финансирование!T18</f>
        <v>0</v>
      </c>
      <c r="U37" s="5">
        <f>-Финансирование!U18</f>
        <v>-450000</v>
      </c>
      <c r="V37" s="5">
        <f>-Финансирование!V18</f>
        <v>0</v>
      </c>
      <c r="W37" s="5">
        <f>-Финансирование!W18</f>
        <v>0</v>
      </c>
      <c r="X37" s="5">
        <f>-Финансирование!X18</f>
        <v>0</v>
      </c>
      <c r="Y37" s="5">
        <f>-Финансирование!Y18</f>
        <v>0</v>
      </c>
      <c r="Z37" s="5">
        <f>-Финансирование!Z18</f>
        <v>0</v>
      </c>
      <c r="AA37" s="5">
        <f>-Финансирование!AA18</f>
        <v>0</v>
      </c>
      <c r="AB37" s="5">
        <f>-Финансирование!AB18</f>
        <v>0</v>
      </c>
      <c r="AC37" s="5">
        <f>-Финансирование!AC18</f>
        <v>0</v>
      </c>
      <c r="AD37" s="5">
        <f>-Финансирование!AD18</f>
        <v>0</v>
      </c>
      <c r="AE37" s="5">
        <f>-Финансирование!AE18</f>
        <v>0</v>
      </c>
      <c r="AF37" s="5">
        <f>-Финансирование!AF18</f>
        <v>0</v>
      </c>
      <c r="AG37" s="5">
        <f>-Финансирование!AG18</f>
        <v>0</v>
      </c>
      <c r="AH37" s="5">
        <f>-Финансирование!AH18</f>
        <v>0</v>
      </c>
      <c r="AI37" s="5">
        <f>-Финансирование!AI18</f>
        <v>0</v>
      </c>
      <c r="AJ37" s="5">
        <f>-Финансирование!AJ18</f>
        <v>0</v>
      </c>
      <c r="AK37" s="5">
        <f>-Финансирование!AK18</f>
        <v>0</v>
      </c>
      <c r="AL37" s="5">
        <f>-Финансирование!AL18</f>
        <v>0</v>
      </c>
      <c r="AM37" s="5">
        <f>-Финансирование!AM18</f>
        <v>0</v>
      </c>
      <c r="AN37" s="5">
        <f>-Финансирование!AN18</f>
        <v>0</v>
      </c>
      <c r="AO37" s="5">
        <f>-Финансирование!AO18</f>
        <v>0</v>
      </c>
      <c r="AP37" s="5">
        <f>-Финансирование!AP18</f>
        <v>0</v>
      </c>
      <c r="AQ37" s="5">
        <f>-Финансирование!AQ18</f>
        <v>0</v>
      </c>
      <c r="AR37" s="5">
        <f>-Финансирование!AR18</f>
        <v>0</v>
      </c>
      <c r="AS37" s="5">
        <f>-Финансирование!AS18</f>
        <v>0</v>
      </c>
      <c r="AT37" s="5">
        <f>-Финансирование!AT18</f>
        <v>0</v>
      </c>
      <c r="AU37" s="5">
        <f>-Финансирование!AU18</f>
        <v>0</v>
      </c>
      <c r="AV37" s="5">
        <f>-Финансирование!AV18</f>
        <v>0</v>
      </c>
      <c r="AW37" s="5">
        <f>-Финансирование!AW18</f>
        <v>0</v>
      </c>
      <c r="AX37" s="5">
        <f>-Финансирование!AX18</f>
        <v>0</v>
      </c>
      <c r="AY37" s="5">
        <f>-Финансирование!AY18</f>
        <v>0</v>
      </c>
      <c r="AZ37" s="5">
        <f>-Финансирование!AZ18</f>
        <v>0</v>
      </c>
      <c r="BA37" s="5">
        <f>-Финансирование!BA18</f>
        <v>0</v>
      </c>
      <c r="BB37" s="5">
        <f>-Финансирование!BB18</f>
        <v>0</v>
      </c>
      <c r="BC37" s="5">
        <f>-Финансирование!BC18</f>
        <v>0</v>
      </c>
      <c r="BD37" s="5">
        <f>-Финансирование!BD18</f>
        <v>0</v>
      </c>
      <c r="BE37" s="5">
        <f>-Финансирование!BE18</f>
        <v>0</v>
      </c>
      <c r="BF37" s="5">
        <f>-Финансирование!BF18</f>
        <v>0</v>
      </c>
      <c r="BG37" s="5">
        <f>-Финансирование!BG18</f>
        <v>0</v>
      </c>
      <c r="BH37" s="5">
        <f>-Финансирование!BH18</f>
        <v>0</v>
      </c>
      <c r="BI37" s="5">
        <f>-Финансирование!BI18</f>
        <v>0</v>
      </c>
      <c r="BJ37" s="5">
        <f>-Финансирование!BJ18</f>
        <v>0</v>
      </c>
      <c r="BK37" s="5">
        <f>-Финансирование!BK18</f>
        <v>0</v>
      </c>
      <c r="BL37" s="5">
        <f>-Финансирование!BL18</f>
        <v>0</v>
      </c>
      <c r="BM37" s="5">
        <f>-Финансирование!BM18</f>
        <v>0</v>
      </c>
      <c r="BN37" s="5">
        <f>-Финансирование!BN18</f>
        <v>0</v>
      </c>
      <c r="BO37" s="5">
        <f>-Финансирование!BO18</f>
        <v>0</v>
      </c>
      <c r="BP37" s="5">
        <f>-Финансирование!BP18</f>
        <v>0</v>
      </c>
      <c r="BQ37" s="5">
        <f>-Финансирование!BQ18</f>
        <v>0</v>
      </c>
      <c r="BR37" s="5">
        <f>-Финансирование!BR18</f>
        <v>0</v>
      </c>
      <c r="BS37" s="5">
        <f>-Финансирование!BS18</f>
        <v>0</v>
      </c>
      <c r="BT37" s="5">
        <f>-Финансирование!BT18</f>
        <v>0</v>
      </c>
      <c r="BU37" s="5">
        <f>-Финансирование!BU18</f>
        <v>0</v>
      </c>
      <c r="BV37" s="5">
        <f>-Финансирование!BV18</f>
        <v>0</v>
      </c>
      <c r="BW37" s="5">
        <f>-Финансирование!BW18</f>
        <v>0</v>
      </c>
      <c r="BX37" s="5">
        <f>-Финансирование!BX18</f>
        <v>0</v>
      </c>
      <c r="BY37" s="5">
        <f>-Финансирование!BY18</f>
        <v>0</v>
      </c>
      <c r="BZ37" s="5">
        <f>-Финансирование!BZ18</f>
        <v>0</v>
      </c>
      <c r="CA37" s="5">
        <f>-Финансирование!CA18</f>
        <v>0</v>
      </c>
      <c r="CB37" s="5">
        <f>-Финансирование!CB18</f>
        <v>0</v>
      </c>
      <c r="CC37" s="5">
        <f>-Финансирование!CC18</f>
        <v>0</v>
      </c>
      <c r="CD37" s="5">
        <f>-Финансирование!CD18</f>
        <v>0</v>
      </c>
      <c r="CE37" s="5">
        <f>-Финансирование!CE18</f>
        <v>0</v>
      </c>
      <c r="CF37" s="5">
        <f>-Финансирование!CF18</f>
        <v>0</v>
      </c>
      <c r="CG37" s="5">
        <f>-Финансирование!CG18</f>
        <v>0</v>
      </c>
      <c r="CH37" s="5">
        <f>-Финансирование!CH18</f>
        <v>0</v>
      </c>
      <c r="CI37" s="5">
        <f>-Финансирование!CI18</f>
        <v>0</v>
      </c>
      <c r="CJ37" s="5">
        <f>-Финансирование!CJ18</f>
        <v>0</v>
      </c>
      <c r="CK37" s="5">
        <f>-Финансирование!CK18</f>
        <v>0</v>
      </c>
      <c r="CL37" s="5">
        <f>-Финансирование!CL18</f>
        <v>0</v>
      </c>
      <c r="CM37" s="5">
        <f>-Финансирование!CM18</f>
        <v>0</v>
      </c>
      <c r="CN37" s="5">
        <f>-Финансирование!CN18</f>
        <v>0</v>
      </c>
      <c r="CO37" s="5">
        <f>-Финансирование!CO18</f>
        <v>0</v>
      </c>
      <c r="CP37" s="5">
        <f>-Финансирование!CP18</f>
        <v>0</v>
      </c>
      <c r="CQ37" s="5">
        <f>-Финансирование!CQ18</f>
        <v>0</v>
      </c>
      <c r="CR37" s="5">
        <f>-Финансирование!CR18</f>
        <v>0</v>
      </c>
      <c r="CS37" s="5">
        <f>-Финансирование!CS18</f>
        <v>0</v>
      </c>
      <c r="CT37" s="5">
        <f>-Финансирование!CT18</f>
        <v>0</v>
      </c>
      <c r="CU37" s="5">
        <f>-Финансирование!CU18</f>
        <v>0</v>
      </c>
      <c r="CV37" s="5">
        <f>-Финансирование!CV18</f>
        <v>0</v>
      </c>
      <c r="CW37" s="5">
        <f>-Финансирование!CW18</f>
        <v>0</v>
      </c>
      <c r="CX37" s="5">
        <f>-Финансирование!CX18</f>
        <v>0</v>
      </c>
      <c r="CY37" s="5">
        <f>-Финансирование!CY18</f>
        <v>0</v>
      </c>
      <c r="CZ37" s="5">
        <f>-Финансирование!CZ18</f>
        <v>0</v>
      </c>
      <c r="DA37" s="5">
        <f>-Финансирование!DA18</f>
        <v>0</v>
      </c>
      <c r="DB37" s="5">
        <f>-Финансирование!DB18</f>
        <v>0</v>
      </c>
      <c r="DC37" s="5">
        <f>-Финансирование!DC18</f>
        <v>0</v>
      </c>
      <c r="DD37" s="5">
        <f>-Финансирование!DD18</f>
        <v>0</v>
      </c>
      <c r="DE37" s="5">
        <f>-Финансирование!DE18</f>
        <v>0</v>
      </c>
      <c r="DF37" s="5">
        <f>-Финансирование!DF18</f>
        <v>0</v>
      </c>
      <c r="DG37" s="5">
        <f>-Финансирование!DG18</f>
        <v>0</v>
      </c>
      <c r="DH37" s="5">
        <f>-Финансирование!DH18</f>
        <v>0</v>
      </c>
      <c r="DI37" s="5">
        <f>-Финансирование!DI18</f>
        <v>0</v>
      </c>
      <c r="DJ37" s="5">
        <f>-Финансирование!DJ18</f>
        <v>0</v>
      </c>
    </row>
    <row r="38" spans="1:114">
      <c r="B38" s="12" t="s">
        <v>163</v>
      </c>
      <c r="C38" s="11"/>
      <c r="I38" s="5">
        <f t="shared" si="0"/>
        <v>-300000</v>
      </c>
      <c r="J38" s="5">
        <f>-Финансирование!J19</f>
        <v>0</v>
      </c>
      <c r="K38" s="5">
        <f>-Финансирование!K19</f>
        <v>0</v>
      </c>
      <c r="L38" s="5">
        <f>-Финансирование!L19</f>
        <v>0</v>
      </c>
      <c r="M38" s="5">
        <f>-Финансирование!M19</f>
        <v>-60000</v>
      </c>
      <c r="N38" s="5">
        <f>-Финансирование!N19</f>
        <v>-25000</v>
      </c>
      <c r="O38" s="5">
        <f>-Финансирование!O19</f>
        <v>-25000</v>
      </c>
      <c r="P38" s="5">
        <f>-Финансирование!P19</f>
        <v>-25000</v>
      </c>
      <c r="Q38" s="5">
        <f>-Финансирование!Q19</f>
        <v>-75000</v>
      </c>
      <c r="R38" s="5">
        <f>-Финансирование!R19</f>
        <v>0</v>
      </c>
      <c r="S38" s="5">
        <f>-Финансирование!S19</f>
        <v>0</v>
      </c>
      <c r="T38" s="5">
        <f>-Финансирование!T19</f>
        <v>0</v>
      </c>
      <c r="U38" s="5">
        <f>-Финансирование!U19</f>
        <v>-90000</v>
      </c>
      <c r="V38" s="5">
        <f>-Финансирование!V19</f>
        <v>0</v>
      </c>
      <c r="W38" s="5">
        <f>-Финансирование!W19</f>
        <v>0</v>
      </c>
      <c r="X38" s="5">
        <f>-Финансирование!X19</f>
        <v>0</v>
      </c>
      <c r="Y38" s="5">
        <f>-Финансирование!Y19</f>
        <v>0</v>
      </c>
      <c r="Z38" s="5">
        <f>-Финансирование!Z19</f>
        <v>0</v>
      </c>
      <c r="AA38" s="5">
        <f>-Финансирование!AA19</f>
        <v>0</v>
      </c>
      <c r="AB38" s="5">
        <f>-Финансирование!AB19</f>
        <v>0</v>
      </c>
      <c r="AC38" s="5">
        <f>-Финансирование!AC19</f>
        <v>0</v>
      </c>
      <c r="AD38" s="5">
        <f>-Финансирование!AD19</f>
        <v>0</v>
      </c>
      <c r="AE38" s="5">
        <f>-Финансирование!AE19</f>
        <v>0</v>
      </c>
      <c r="AF38" s="5">
        <f>-Финансирование!AF19</f>
        <v>0</v>
      </c>
      <c r="AG38" s="5">
        <f>-Финансирование!AG19</f>
        <v>0</v>
      </c>
      <c r="AH38" s="5">
        <f>-Финансирование!AH19</f>
        <v>0</v>
      </c>
      <c r="AI38" s="5">
        <f>-Финансирование!AI19</f>
        <v>0</v>
      </c>
      <c r="AJ38" s="5">
        <f>-Финансирование!AJ19</f>
        <v>0</v>
      </c>
      <c r="AK38" s="5">
        <f>-Финансирование!AK19</f>
        <v>0</v>
      </c>
      <c r="AL38" s="5">
        <f>-Финансирование!AL19</f>
        <v>0</v>
      </c>
      <c r="AM38" s="5">
        <f>-Финансирование!AM19</f>
        <v>0</v>
      </c>
      <c r="AN38" s="5">
        <f>-Финансирование!AN19</f>
        <v>0</v>
      </c>
      <c r="AO38" s="5">
        <f>-Финансирование!AO19</f>
        <v>0</v>
      </c>
      <c r="AP38" s="5">
        <f>-Финансирование!AP19</f>
        <v>0</v>
      </c>
      <c r="AQ38" s="5">
        <f>-Финансирование!AQ19</f>
        <v>0</v>
      </c>
      <c r="AR38" s="5">
        <f>-Финансирование!AR19</f>
        <v>0</v>
      </c>
      <c r="AS38" s="5">
        <f>-Финансирование!AS19</f>
        <v>0</v>
      </c>
      <c r="AT38" s="5">
        <f>-Финансирование!AT19</f>
        <v>0</v>
      </c>
      <c r="AU38" s="5">
        <f>-Финансирование!AU19</f>
        <v>0</v>
      </c>
      <c r="AV38" s="5">
        <f>-Финансирование!AV19</f>
        <v>0</v>
      </c>
      <c r="AW38" s="5">
        <f>-Финансирование!AW19</f>
        <v>0</v>
      </c>
      <c r="AX38" s="5">
        <f>-Финансирование!AX19</f>
        <v>0</v>
      </c>
      <c r="AY38" s="5">
        <f>-Финансирование!AY19</f>
        <v>0</v>
      </c>
      <c r="AZ38" s="5">
        <f>-Финансирование!AZ19</f>
        <v>0</v>
      </c>
      <c r="BA38" s="5">
        <f>-Финансирование!BA19</f>
        <v>0</v>
      </c>
      <c r="BB38" s="5">
        <f>-Финансирование!BB19</f>
        <v>0</v>
      </c>
      <c r="BC38" s="5">
        <f>-Финансирование!BC19</f>
        <v>0</v>
      </c>
      <c r="BD38" s="5">
        <f>-Финансирование!BD19</f>
        <v>0</v>
      </c>
      <c r="BE38" s="5">
        <f>-Финансирование!BE19</f>
        <v>0</v>
      </c>
      <c r="BF38" s="5">
        <f>-Финансирование!BF19</f>
        <v>0</v>
      </c>
      <c r="BG38" s="5">
        <f>-Финансирование!BG19</f>
        <v>0</v>
      </c>
      <c r="BH38" s="5">
        <f>-Финансирование!BH19</f>
        <v>0</v>
      </c>
      <c r="BI38" s="5">
        <f>-Финансирование!BI19</f>
        <v>0</v>
      </c>
      <c r="BJ38" s="5">
        <f>-Финансирование!BJ19</f>
        <v>0</v>
      </c>
      <c r="BK38" s="5">
        <f>-Финансирование!BK19</f>
        <v>0</v>
      </c>
      <c r="BL38" s="5">
        <f>-Финансирование!BL19</f>
        <v>0</v>
      </c>
      <c r="BM38" s="5">
        <f>-Финансирование!BM19</f>
        <v>0</v>
      </c>
      <c r="BN38" s="5">
        <f>-Финансирование!BN19</f>
        <v>0</v>
      </c>
      <c r="BO38" s="5">
        <f>-Финансирование!BO19</f>
        <v>0</v>
      </c>
      <c r="BP38" s="5">
        <f>-Финансирование!BP19</f>
        <v>0</v>
      </c>
      <c r="BQ38" s="5">
        <f>-Финансирование!BQ19</f>
        <v>0</v>
      </c>
      <c r="BR38" s="5">
        <f>-Финансирование!BR19</f>
        <v>0</v>
      </c>
      <c r="BS38" s="5">
        <f>-Финансирование!BS19</f>
        <v>0</v>
      </c>
      <c r="BT38" s="5">
        <f>-Финансирование!BT19</f>
        <v>0</v>
      </c>
      <c r="BU38" s="5">
        <f>-Финансирование!BU19</f>
        <v>0</v>
      </c>
      <c r="BV38" s="5">
        <f>-Финансирование!BV19</f>
        <v>0</v>
      </c>
      <c r="BW38" s="5">
        <f>-Финансирование!BW19</f>
        <v>0</v>
      </c>
      <c r="BX38" s="5">
        <f>-Финансирование!BX19</f>
        <v>0</v>
      </c>
      <c r="BY38" s="5">
        <f>-Финансирование!BY19</f>
        <v>0</v>
      </c>
      <c r="BZ38" s="5">
        <f>-Финансирование!BZ19</f>
        <v>0</v>
      </c>
      <c r="CA38" s="5">
        <f>-Финансирование!CA19</f>
        <v>0</v>
      </c>
      <c r="CB38" s="5">
        <f>-Финансирование!CB19</f>
        <v>0</v>
      </c>
      <c r="CC38" s="5">
        <f>-Финансирование!CC19</f>
        <v>0</v>
      </c>
      <c r="CD38" s="5">
        <f>-Финансирование!CD19</f>
        <v>0</v>
      </c>
      <c r="CE38" s="5">
        <f>-Финансирование!CE19</f>
        <v>0</v>
      </c>
      <c r="CF38" s="5">
        <f>-Финансирование!CF19</f>
        <v>0</v>
      </c>
      <c r="CG38" s="5">
        <f>-Финансирование!CG19</f>
        <v>0</v>
      </c>
      <c r="CH38" s="5">
        <f>-Финансирование!CH19</f>
        <v>0</v>
      </c>
      <c r="CI38" s="5">
        <f>-Финансирование!CI19</f>
        <v>0</v>
      </c>
      <c r="CJ38" s="5">
        <f>-Финансирование!CJ19</f>
        <v>0</v>
      </c>
      <c r="CK38" s="5">
        <f>-Финансирование!CK19</f>
        <v>0</v>
      </c>
      <c r="CL38" s="5">
        <f>-Финансирование!CL19</f>
        <v>0</v>
      </c>
      <c r="CM38" s="5">
        <f>-Финансирование!CM19</f>
        <v>0</v>
      </c>
      <c r="CN38" s="5">
        <f>-Финансирование!CN19</f>
        <v>0</v>
      </c>
      <c r="CO38" s="5">
        <f>-Финансирование!CO19</f>
        <v>0</v>
      </c>
      <c r="CP38" s="5">
        <f>-Финансирование!CP19</f>
        <v>0</v>
      </c>
      <c r="CQ38" s="5">
        <f>-Финансирование!CQ19</f>
        <v>0</v>
      </c>
      <c r="CR38" s="5">
        <f>-Финансирование!CR19</f>
        <v>0</v>
      </c>
      <c r="CS38" s="5">
        <f>-Финансирование!CS19</f>
        <v>0</v>
      </c>
      <c r="CT38" s="5">
        <f>-Финансирование!CT19</f>
        <v>0</v>
      </c>
      <c r="CU38" s="5">
        <f>-Финансирование!CU19</f>
        <v>0</v>
      </c>
      <c r="CV38" s="5">
        <f>-Финансирование!CV19</f>
        <v>0</v>
      </c>
      <c r="CW38" s="5">
        <f>-Финансирование!CW19</f>
        <v>0</v>
      </c>
      <c r="CX38" s="5">
        <f>-Финансирование!CX19</f>
        <v>0</v>
      </c>
      <c r="CY38" s="5">
        <f>-Финансирование!CY19</f>
        <v>0</v>
      </c>
      <c r="CZ38" s="5">
        <f>-Финансирование!CZ19</f>
        <v>0</v>
      </c>
      <c r="DA38" s="5">
        <f>-Финансирование!DA19</f>
        <v>0</v>
      </c>
      <c r="DB38" s="5">
        <f>-Финансирование!DB19</f>
        <v>0</v>
      </c>
      <c r="DC38" s="5">
        <f>-Финансирование!DC19</f>
        <v>0</v>
      </c>
      <c r="DD38" s="5">
        <f>-Финансирование!DD19</f>
        <v>0</v>
      </c>
      <c r="DE38" s="5">
        <f>-Финансирование!DE19</f>
        <v>0</v>
      </c>
      <c r="DF38" s="5">
        <f>-Финансирование!DF19</f>
        <v>0</v>
      </c>
      <c r="DG38" s="5">
        <f>-Финансирование!DG19</f>
        <v>0</v>
      </c>
      <c r="DH38" s="5">
        <f>-Финансирование!DH19</f>
        <v>0</v>
      </c>
      <c r="DI38" s="5">
        <f>-Финансирование!DI19</f>
        <v>0</v>
      </c>
      <c r="DJ38" s="5">
        <f>-Финансирование!DJ19</f>
        <v>0</v>
      </c>
    </row>
    <row r="39" spans="1:114">
      <c r="B39" s="12" t="s">
        <v>600</v>
      </c>
      <c r="C39" s="11"/>
      <c r="I39" s="5">
        <f t="shared" si="0"/>
        <v>0</v>
      </c>
      <c r="J39" s="5">
        <f>-Ввод!I218</f>
        <v>0</v>
      </c>
      <c r="K39" s="5">
        <f>-Ввод!J218</f>
        <v>0</v>
      </c>
      <c r="L39" s="5">
        <f>-Ввод!K218</f>
        <v>0</v>
      </c>
      <c r="M39" s="5">
        <f>-Ввод!L218</f>
        <v>0</v>
      </c>
      <c r="N39" s="5">
        <f>-Ввод!M218</f>
        <v>0</v>
      </c>
      <c r="O39" s="5">
        <f>-Ввод!N218</f>
        <v>0</v>
      </c>
      <c r="P39" s="5">
        <f>-Ввод!O218</f>
        <v>0</v>
      </c>
      <c r="Q39" s="5">
        <f>-Ввод!P218</f>
        <v>0</v>
      </c>
      <c r="R39" s="5">
        <f>-Ввод!Q218</f>
        <v>0</v>
      </c>
      <c r="S39" s="5">
        <f>-Ввод!R218</f>
        <v>0</v>
      </c>
      <c r="T39" s="5">
        <f>-Ввод!S218</f>
        <v>0</v>
      </c>
      <c r="U39" s="5">
        <f>-Ввод!T218</f>
        <v>0</v>
      </c>
      <c r="V39" s="5">
        <f>-Ввод!U218</f>
        <v>0</v>
      </c>
      <c r="W39" s="5">
        <f>-Ввод!V218</f>
        <v>0</v>
      </c>
      <c r="X39" s="5">
        <f>-Ввод!W218</f>
        <v>0</v>
      </c>
      <c r="Y39" s="5">
        <f>-Ввод!X218</f>
        <v>0</v>
      </c>
      <c r="Z39" s="5">
        <f>-Ввод!Y218</f>
        <v>0</v>
      </c>
      <c r="AA39" s="5">
        <f>-Ввод!Z218</f>
        <v>0</v>
      </c>
      <c r="AB39" s="5">
        <f>-Ввод!AA218</f>
        <v>0</v>
      </c>
      <c r="AC39" s="5">
        <f>-Ввод!AB218</f>
        <v>0</v>
      </c>
      <c r="AD39" s="5">
        <f>-Ввод!AC218</f>
        <v>0</v>
      </c>
      <c r="AE39" s="5">
        <f>-Ввод!AD218</f>
        <v>0</v>
      </c>
      <c r="AF39" s="5">
        <f>-Ввод!AE218</f>
        <v>0</v>
      </c>
      <c r="AG39" s="5">
        <f>-Ввод!AF218</f>
        <v>0</v>
      </c>
      <c r="AH39" s="5">
        <f>-Ввод!AG218</f>
        <v>0</v>
      </c>
      <c r="AI39" s="5">
        <f>-Ввод!AH218</f>
        <v>0</v>
      </c>
      <c r="AJ39" s="5">
        <f>-Ввод!AI218</f>
        <v>0</v>
      </c>
      <c r="AK39" s="5">
        <f>-Ввод!AJ218</f>
        <v>0</v>
      </c>
      <c r="AL39" s="5">
        <f>-Ввод!AK218</f>
        <v>0</v>
      </c>
      <c r="AM39" s="5">
        <f>-Ввод!AL218</f>
        <v>0</v>
      </c>
      <c r="AN39" s="5">
        <f>-Ввод!AM218</f>
        <v>0</v>
      </c>
      <c r="AO39" s="5">
        <f>-Ввод!AN218</f>
        <v>0</v>
      </c>
      <c r="AP39" s="5">
        <f>-Ввод!AO218</f>
        <v>0</v>
      </c>
      <c r="AQ39" s="5">
        <f>-Ввод!AP218</f>
        <v>0</v>
      </c>
      <c r="AR39" s="5">
        <f>-Ввод!AQ218</f>
        <v>0</v>
      </c>
      <c r="AS39" s="5">
        <f>-Ввод!AR218</f>
        <v>0</v>
      </c>
      <c r="AT39" s="5">
        <f>-Ввод!AS218</f>
        <v>0</v>
      </c>
      <c r="AU39" s="5">
        <f>-Ввод!AT218</f>
        <v>0</v>
      </c>
      <c r="AV39" s="5">
        <f>-Ввод!AU218</f>
        <v>0</v>
      </c>
      <c r="AW39" s="5">
        <f>-Ввод!AV218</f>
        <v>0</v>
      </c>
      <c r="AX39" s="5">
        <f>-Ввод!AW218</f>
        <v>0</v>
      </c>
      <c r="AY39" s="5">
        <f>-Ввод!AX218</f>
        <v>0</v>
      </c>
      <c r="AZ39" s="5">
        <f>-Ввод!AY218</f>
        <v>0</v>
      </c>
      <c r="BA39" s="5">
        <f>-Ввод!AZ218</f>
        <v>0</v>
      </c>
      <c r="BB39" s="5">
        <f>-Ввод!BA218</f>
        <v>0</v>
      </c>
      <c r="BC39" s="5">
        <f>-Ввод!BB218</f>
        <v>0</v>
      </c>
      <c r="BD39" s="5">
        <f>-Ввод!BC218</f>
        <v>0</v>
      </c>
      <c r="BE39" s="5">
        <f>-Ввод!BD218</f>
        <v>0</v>
      </c>
      <c r="BF39" s="5">
        <f>-Ввод!BE218</f>
        <v>0</v>
      </c>
      <c r="BG39" s="5">
        <f>-Ввод!BF218</f>
        <v>0</v>
      </c>
      <c r="BH39" s="5">
        <f>-Ввод!BG218</f>
        <v>0</v>
      </c>
      <c r="BI39" s="5">
        <f>-Ввод!BH218</f>
        <v>0</v>
      </c>
      <c r="BJ39" s="5">
        <f>-Ввод!BI218</f>
        <v>0</v>
      </c>
      <c r="BK39" s="5">
        <f>-Ввод!BJ218</f>
        <v>0</v>
      </c>
      <c r="BL39" s="5">
        <f>-Ввод!BK218</f>
        <v>0</v>
      </c>
      <c r="BM39" s="5">
        <f>-Ввод!BL218</f>
        <v>0</v>
      </c>
      <c r="BN39" s="5">
        <f>-Ввод!BM218</f>
        <v>0</v>
      </c>
      <c r="BO39" s="5">
        <f>-Ввод!BN218</f>
        <v>0</v>
      </c>
      <c r="BP39" s="5">
        <f>-Ввод!BO218</f>
        <v>0</v>
      </c>
      <c r="BQ39" s="5">
        <f>-Ввод!BP218</f>
        <v>0</v>
      </c>
      <c r="BR39" s="5">
        <f>-Ввод!BQ218</f>
        <v>0</v>
      </c>
      <c r="BS39" s="5">
        <f>-Ввод!BR218</f>
        <v>0</v>
      </c>
      <c r="BT39" s="5">
        <f>-Ввод!BS218</f>
        <v>0</v>
      </c>
      <c r="BU39" s="5">
        <f>-Ввод!BT218</f>
        <v>0</v>
      </c>
      <c r="BV39" s="5">
        <f>-Ввод!BU218</f>
        <v>0</v>
      </c>
      <c r="BW39" s="5">
        <f>-Ввод!BV218</f>
        <v>0</v>
      </c>
      <c r="BX39" s="5">
        <f>-Ввод!BW218</f>
        <v>0</v>
      </c>
      <c r="BY39" s="5">
        <f>-Ввод!BX218</f>
        <v>0</v>
      </c>
      <c r="BZ39" s="5">
        <f>-Ввод!BY218</f>
        <v>0</v>
      </c>
      <c r="CA39" s="5">
        <f>-Ввод!BZ218</f>
        <v>0</v>
      </c>
      <c r="CB39" s="5">
        <f>-Ввод!CA218</f>
        <v>0</v>
      </c>
      <c r="CC39" s="5">
        <f>-Ввод!CB218</f>
        <v>0</v>
      </c>
      <c r="CD39" s="5">
        <f>-Ввод!CC218</f>
        <v>0</v>
      </c>
      <c r="CE39" s="5">
        <f>-Ввод!CD218</f>
        <v>0</v>
      </c>
      <c r="CF39" s="5">
        <f>-Ввод!CE218</f>
        <v>0</v>
      </c>
      <c r="CG39" s="5">
        <f>-Ввод!CF218</f>
        <v>0</v>
      </c>
      <c r="CH39" s="5">
        <f>-Ввод!CG218</f>
        <v>0</v>
      </c>
      <c r="CI39" s="5">
        <f>-Ввод!CH218</f>
        <v>0</v>
      </c>
      <c r="CJ39" s="5">
        <f>-Ввод!CI218</f>
        <v>0</v>
      </c>
      <c r="CK39" s="5">
        <f>-Ввод!CJ218</f>
        <v>0</v>
      </c>
      <c r="CL39" s="5">
        <f>-Ввод!CK218</f>
        <v>0</v>
      </c>
      <c r="CM39" s="5">
        <f>-Ввод!CL218</f>
        <v>0</v>
      </c>
      <c r="CN39" s="5">
        <f>-Ввод!CM218</f>
        <v>0</v>
      </c>
      <c r="CO39" s="5">
        <f>-Ввод!CN218</f>
        <v>0</v>
      </c>
      <c r="CP39" s="5">
        <f>-Ввод!CO218</f>
        <v>0</v>
      </c>
      <c r="CQ39" s="5">
        <f>-Ввод!CP218</f>
        <v>0</v>
      </c>
      <c r="CR39" s="5">
        <f>-Ввод!CQ218</f>
        <v>0</v>
      </c>
      <c r="CS39" s="5">
        <f>-Ввод!CR218</f>
        <v>0</v>
      </c>
      <c r="CT39" s="5">
        <f>-Ввод!CS218</f>
        <v>0</v>
      </c>
      <c r="CU39" s="5">
        <f>-Ввод!CT218</f>
        <v>0</v>
      </c>
      <c r="CV39" s="5">
        <f>-Ввод!CU218</f>
        <v>0</v>
      </c>
      <c r="CW39" s="5">
        <f>-Ввод!CV218</f>
        <v>0</v>
      </c>
      <c r="CX39" s="5">
        <f>-Ввод!CW218</f>
        <v>0</v>
      </c>
      <c r="CY39" s="5">
        <f>-Ввод!CX218</f>
        <v>0</v>
      </c>
      <c r="CZ39" s="5">
        <f>-Ввод!CY218</f>
        <v>0</v>
      </c>
      <c r="DA39" s="5">
        <f>-Ввод!CZ218</f>
        <v>0</v>
      </c>
      <c r="DB39" s="5">
        <f>-Ввод!DA218</f>
        <v>0</v>
      </c>
      <c r="DC39" s="5">
        <f>-Ввод!DB218</f>
        <v>0</v>
      </c>
      <c r="DD39" s="5">
        <f>-Ввод!DC218</f>
        <v>0</v>
      </c>
      <c r="DE39" s="5">
        <f>-Ввод!DD218</f>
        <v>0</v>
      </c>
      <c r="DF39" s="5">
        <f>-Ввод!DE218</f>
        <v>0</v>
      </c>
      <c r="DG39" s="5">
        <f>-Ввод!DF218</f>
        <v>0</v>
      </c>
      <c r="DH39" s="5">
        <f>-Ввод!DG218</f>
        <v>0</v>
      </c>
      <c r="DI39" s="5">
        <f>-Ввод!DH218</f>
        <v>0</v>
      </c>
      <c r="DJ39" s="5">
        <f>-Ввод!DI218</f>
        <v>0</v>
      </c>
    </row>
    <row r="40" spans="1:114">
      <c r="B40" s="12" t="s">
        <v>81</v>
      </c>
      <c r="C40" s="11"/>
      <c r="I40" s="5">
        <f t="shared" si="0"/>
        <v>120000</v>
      </c>
      <c r="J40" s="5">
        <f>Финансирование!J39</f>
        <v>0</v>
      </c>
      <c r="K40" s="5">
        <f>Финансирование!K39</f>
        <v>0</v>
      </c>
      <c r="L40" s="5">
        <f>Финансирование!L39</f>
        <v>0</v>
      </c>
      <c r="M40" s="5">
        <f>Финансирование!M39</f>
        <v>36000</v>
      </c>
      <c r="N40" s="5">
        <f>Финансирование!N39</f>
        <v>0</v>
      </c>
      <c r="O40" s="5">
        <f>Финансирование!O39</f>
        <v>0</v>
      </c>
      <c r="P40" s="5">
        <f>Финансирование!P39</f>
        <v>0</v>
      </c>
      <c r="Q40" s="5">
        <f>Финансирование!Q39</f>
        <v>30000</v>
      </c>
      <c r="R40" s="5">
        <f>Финансирование!R39</f>
        <v>0</v>
      </c>
      <c r="S40" s="5">
        <f>Финансирование!S39</f>
        <v>0</v>
      </c>
      <c r="T40" s="5">
        <f>Финансирование!T39</f>
        <v>0</v>
      </c>
      <c r="U40" s="5">
        <f>Финансирование!U39</f>
        <v>54000</v>
      </c>
      <c r="V40" s="5">
        <f>Финансирование!V39</f>
        <v>0</v>
      </c>
      <c r="W40" s="5">
        <f>Финансирование!W39</f>
        <v>0</v>
      </c>
      <c r="X40" s="5">
        <f>Финансирование!X39</f>
        <v>0</v>
      </c>
      <c r="Y40" s="5">
        <f>Финансирование!Y39</f>
        <v>0</v>
      </c>
      <c r="Z40" s="5">
        <f>Финансирование!Z39</f>
        <v>0</v>
      </c>
      <c r="AA40" s="5">
        <f>Финансирование!AA39</f>
        <v>0</v>
      </c>
      <c r="AB40" s="5">
        <f>Финансирование!AB39</f>
        <v>0</v>
      </c>
      <c r="AC40" s="5">
        <f>Финансирование!AC39</f>
        <v>0</v>
      </c>
      <c r="AD40" s="5">
        <f>Финансирование!AD39</f>
        <v>0</v>
      </c>
      <c r="AE40" s="5">
        <f>Финансирование!AE39</f>
        <v>0</v>
      </c>
      <c r="AF40" s="5">
        <f>Финансирование!AF39</f>
        <v>0</v>
      </c>
      <c r="AG40" s="5">
        <f>Финансирование!AG39</f>
        <v>0</v>
      </c>
      <c r="AH40" s="5">
        <f>Финансирование!AH39</f>
        <v>0</v>
      </c>
      <c r="AI40" s="5">
        <f>Финансирование!AI39</f>
        <v>0</v>
      </c>
      <c r="AJ40" s="5">
        <f>Финансирование!AJ39</f>
        <v>0</v>
      </c>
      <c r="AK40" s="5">
        <f>Финансирование!AK39</f>
        <v>0</v>
      </c>
      <c r="AL40" s="5">
        <f>Финансирование!AL39</f>
        <v>0</v>
      </c>
      <c r="AM40" s="5">
        <f>Финансирование!AM39</f>
        <v>0</v>
      </c>
      <c r="AN40" s="5">
        <f>Финансирование!AN39</f>
        <v>0</v>
      </c>
      <c r="AO40" s="5">
        <f>Финансирование!AO39</f>
        <v>0</v>
      </c>
      <c r="AP40" s="5">
        <f>Финансирование!AP39</f>
        <v>0</v>
      </c>
      <c r="AQ40" s="5">
        <f>Финансирование!AQ39</f>
        <v>0</v>
      </c>
      <c r="AR40" s="5">
        <f>Финансирование!AR39</f>
        <v>0</v>
      </c>
      <c r="AS40" s="5">
        <f>Финансирование!AS39</f>
        <v>0</v>
      </c>
      <c r="AT40" s="5">
        <f>Финансирование!AT39</f>
        <v>0</v>
      </c>
      <c r="AU40" s="5">
        <f>Финансирование!AU39</f>
        <v>0</v>
      </c>
      <c r="AV40" s="5">
        <f>Финансирование!AV39</f>
        <v>0</v>
      </c>
      <c r="AW40" s="5">
        <f>Финансирование!AW39</f>
        <v>0</v>
      </c>
      <c r="AX40" s="5">
        <f>Финансирование!AX39</f>
        <v>0</v>
      </c>
      <c r="AY40" s="5">
        <f>Финансирование!AY39</f>
        <v>0</v>
      </c>
      <c r="AZ40" s="5">
        <f>Финансирование!AZ39</f>
        <v>0</v>
      </c>
      <c r="BA40" s="5">
        <f>Финансирование!BA39</f>
        <v>0</v>
      </c>
      <c r="BB40" s="5">
        <f>Финансирование!BB39</f>
        <v>0</v>
      </c>
      <c r="BC40" s="5">
        <f>Финансирование!BC39</f>
        <v>0</v>
      </c>
      <c r="BD40" s="5">
        <f>Финансирование!BD39</f>
        <v>0</v>
      </c>
      <c r="BE40" s="5">
        <f>Финансирование!BE39</f>
        <v>0</v>
      </c>
      <c r="BF40" s="5">
        <f>Финансирование!BF39</f>
        <v>0</v>
      </c>
      <c r="BG40" s="5">
        <f>Финансирование!BG39</f>
        <v>0</v>
      </c>
      <c r="BH40" s="5">
        <f>Финансирование!BH39</f>
        <v>0</v>
      </c>
      <c r="BI40" s="5">
        <f>Финансирование!BI39</f>
        <v>0</v>
      </c>
      <c r="BJ40" s="5">
        <f>Финансирование!BJ39</f>
        <v>0</v>
      </c>
      <c r="BK40" s="5">
        <f>Финансирование!BK39</f>
        <v>0</v>
      </c>
      <c r="BL40" s="5">
        <f>Финансирование!BL39</f>
        <v>0</v>
      </c>
      <c r="BM40" s="5">
        <f>Финансирование!BM39</f>
        <v>0</v>
      </c>
      <c r="BN40" s="5">
        <f>Финансирование!BN39</f>
        <v>0</v>
      </c>
      <c r="BO40" s="5">
        <f>Финансирование!BO39</f>
        <v>0</v>
      </c>
      <c r="BP40" s="5">
        <f>Финансирование!BP39</f>
        <v>0</v>
      </c>
      <c r="BQ40" s="5">
        <f>Финансирование!BQ39</f>
        <v>0</v>
      </c>
      <c r="BR40" s="5">
        <f>Финансирование!BR39</f>
        <v>0</v>
      </c>
      <c r="BS40" s="5">
        <f>Финансирование!BS39</f>
        <v>0</v>
      </c>
      <c r="BT40" s="5">
        <f>Финансирование!BT39</f>
        <v>0</v>
      </c>
      <c r="BU40" s="5">
        <f>Финансирование!BU39</f>
        <v>0</v>
      </c>
      <c r="BV40" s="5">
        <f>Финансирование!BV39</f>
        <v>0</v>
      </c>
      <c r="BW40" s="5">
        <f>Финансирование!BW39</f>
        <v>0</v>
      </c>
      <c r="BX40" s="5">
        <f>Финансирование!BX39</f>
        <v>0</v>
      </c>
      <c r="BY40" s="5">
        <f>Финансирование!BY39</f>
        <v>0</v>
      </c>
      <c r="BZ40" s="5">
        <f>Финансирование!BZ39</f>
        <v>0</v>
      </c>
      <c r="CA40" s="5">
        <f>Финансирование!CA39</f>
        <v>0</v>
      </c>
      <c r="CB40" s="5">
        <f>Финансирование!CB39</f>
        <v>0</v>
      </c>
      <c r="CC40" s="5">
        <f>Финансирование!CC39</f>
        <v>0</v>
      </c>
      <c r="CD40" s="5">
        <f>Финансирование!CD39</f>
        <v>0</v>
      </c>
      <c r="CE40" s="5">
        <f>Финансирование!CE39</f>
        <v>0</v>
      </c>
      <c r="CF40" s="5">
        <f>Финансирование!CF39</f>
        <v>0</v>
      </c>
      <c r="CG40" s="5">
        <f>Финансирование!CG39</f>
        <v>0</v>
      </c>
      <c r="CH40" s="5">
        <f>Финансирование!CH39</f>
        <v>0</v>
      </c>
      <c r="CI40" s="5">
        <f>Финансирование!CI39</f>
        <v>0</v>
      </c>
      <c r="CJ40" s="5">
        <f>Финансирование!CJ39</f>
        <v>0</v>
      </c>
      <c r="CK40" s="5">
        <f>Финансирование!CK39</f>
        <v>0</v>
      </c>
      <c r="CL40" s="5">
        <f>Финансирование!CL39</f>
        <v>0</v>
      </c>
      <c r="CM40" s="5">
        <f>Финансирование!CM39</f>
        <v>0</v>
      </c>
      <c r="CN40" s="5">
        <f>Финансирование!CN39</f>
        <v>0</v>
      </c>
      <c r="CO40" s="5">
        <f>Финансирование!CO39</f>
        <v>0</v>
      </c>
      <c r="CP40" s="5">
        <f>Финансирование!CP39</f>
        <v>0</v>
      </c>
      <c r="CQ40" s="5">
        <f>Финансирование!CQ39</f>
        <v>0</v>
      </c>
      <c r="CR40" s="5">
        <f>Финансирование!CR39</f>
        <v>0</v>
      </c>
      <c r="CS40" s="5">
        <f>Финансирование!CS39</f>
        <v>0</v>
      </c>
      <c r="CT40" s="5">
        <f>Финансирование!CT39</f>
        <v>0</v>
      </c>
      <c r="CU40" s="5">
        <f>Финансирование!CU39</f>
        <v>0</v>
      </c>
      <c r="CV40" s="5">
        <f>Финансирование!CV39</f>
        <v>0</v>
      </c>
      <c r="CW40" s="5">
        <f>Финансирование!CW39</f>
        <v>0</v>
      </c>
      <c r="CX40" s="5">
        <f>Финансирование!CX39</f>
        <v>0</v>
      </c>
      <c r="CY40" s="5">
        <f>Финансирование!CY39</f>
        <v>0</v>
      </c>
      <c r="CZ40" s="5">
        <f>Финансирование!CZ39</f>
        <v>0</v>
      </c>
      <c r="DA40" s="5">
        <f>Финансирование!DA39</f>
        <v>0</v>
      </c>
      <c r="DB40" s="5">
        <f>Финансирование!DB39</f>
        <v>0</v>
      </c>
      <c r="DC40" s="5">
        <f>Финансирование!DC39</f>
        <v>0</v>
      </c>
      <c r="DD40" s="5">
        <f>Финансирование!DD39</f>
        <v>0</v>
      </c>
      <c r="DE40" s="5">
        <f>Финансирование!DE39</f>
        <v>0</v>
      </c>
      <c r="DF40" s="5">
        <f>Финансирование!DF39</f>
        <v>0</v>
      </c>
      <c r="DG40" s="5">
        <f>Финансирование!DG39</f>
        <v>0</v>
      </c>
      <c r="DH40" s="5">
        <f>Финансирование!DH39</f>
        <v>0</v>
      </c>
      <c r="DI40" s="5">
        <f>Финансирование!DI39</f>
        <v>0</v>
      </c>
      <c r="DJ40" s="5">
        <f>Финансирование!DJ39</f>
        <v>0</v>
      </c>
    </row>
    <row r="41" spans="1:114">
      <c r="B41" s="12" t="s">
        <v>158</v>
      </c>
      <c r="C41" s="11"/>
      <c r="I41" s="5">
        <f t="shared" ca="1" si="0"/>
        <v>280000</v>
      </c>
      <c r="J41" s="5">
        <f>Налоги!J35</f>
        <v>0</v>
      </c>
      <c r="K41" s="5">
        <f ca="1">Налоги!K35</f>
        <v>0</v>
      </c>
      <c r="L41" s="5">
        <f ca="1">Налоги!L35</f>
        <v>0</v>
      </c>
      <c r="M41" s="5">
        <f ca="1">Налоги!M35</f>
        <v>0</v>
      </c>
      <c r="N41" s="5">
        <f ca="1">Налоги!N35</f>
        <v>0</v>
      </c>
      <c r="O41" s="5">
        <f ca="1">Налоги!O35</f>
        <v>54000</v>
      </c>
      <c r="P41" s="5">
        <f ca="1">Налоги!P35</f>
        <v>25000</v>
      </c>
      <c r="Q41" s="5">
        <f ca="1">Налоги!Q35</f>
        <v>25000</v>
      </c>
      <c r="R41" s="5">
        <f ca="1">Налоги!R35</f>
        <v>25000</v>
      </c>
      <c r="S41" s="5">
        <f ca="1">Налоги!S35</f>
        <v>70000</v>
      </c>
      <c r="T41" s="5">
        <f ca="1">Налоги!T35</f>
        <v>0</v>
      </c>
      <c r="U41" s="5">
        <f ca="1">Налоги!U35</f>
        <v>0</v>
      </c>
      <c r="V41" s="5">
        <f ca="1">Налоги!V35</f>
        <v>0</v>
      </c>
      <c r="W41" s="5">
        <f ca="1">Налоги!W35</f>
        <v>81000</v>
      </c>
      <c r="X41" s="5">
        <f ca="1">Налоги!X35</f>
        <v>0</v>
      </c>
      <c r="Y41" s="5">
        <f ca="1">Налоги!Y35</f>
        <v>0</v>
      </c>
      <c r="Z41" s="5">
        <f ca="1">Налоги!Z35</f>
        <v>0</v>
      </c>
      <c r="AA41" s="5">
        <f ca="1">Налоги!AA35</f>
        <v>0</v>
      </c>
      <c r="AB41" s="5">
        <f ca="1">Налоги!AB35</f>
        <v>0</v>
      </c>
      <c r="AC41" s="5">
        <f ca="1">Налоги!AC35</f>
        <v>0</v>
      </c>
      <c r="AD41" s="5">
        <f ca="1">Налоги!AD35</f>
        <v>0</v>
      </c>
      <c r="AE41" s="5">
        <f ca="1">Налоги!AE35</f>
        <v>0</v>
      </c>
      <c r="AF41" s="5">
        <f ca="1">Налоги!AF35</f>
        <v>0</v>
      </c>
      <c r="AG41" s="5">
        <f ca="1">Налоги!AG35</f>
        <v>0</v>
      </c>
      <c r="AH41" s="5">
        <f ca="1">Налоги!AH35</f>
        <v>0</v>
      </c>
      <c r="AI41" s="5">
        <f ca="1">Налоги!AI35</f>
        <v>0</v>
      </c>
      <c r="AJ41" s="5">
        <f ca="1">Налоги!AJ35</f>
        <v>0</v>
      </c>
      <c r="AK41" s="5">
        <f ca="1">Налоги!AK35</f>
        <v>0</v>
      </c>
      <c r="AL41" s="5">
        <f ca="1">Налоги!AL35</f>
        <v>0</v>
      </c>
      <c r="AM41" s="5">
        <f ca="1">Налоги!AM35</f>
        <v>0</v>
      </c>
      <c r="AN41" s="5">
        <f ca="1">Налоги!AN35</f>
        <v>0</v>
      </c>
      <c r="AO41" s="5">
        <f ca="1">Налоги!AO35</f>
        <v>0</v>
      </c>
      <c r="AP41" s="5">
        <f ca="1">Налоги!AP35</f>
        <v>0</v>
      </c>
      <c r="AQ41" s="5">
        <f ca="1">Налоги!AQ35</f>
        <v>0</v>
      </c>
      <c r="AR41" s="5">
        <f ca="1">Налоги!AR35</f>
        <v>0</v>
      </c>
      <c r="AS41" s="5">
        <f ca="1">Налоги!AS35</f>
        <v>0</v>
      </c>
      <c r="AT41" s="5">
        <f ca="1">Налоги!AT35</f>
        <v>0</v>
      </c>
      <c r="AU41" s="5">
        <f ca="1">Налоги!AU35</f>
        <v>0</v>
      </c>
      <c r="AV41" s="5">
        <f ca="1">Налоги!AV35</f>
        <v>0</v>
      </c>
      <c r="AW41" s="5">
        <f ca="1">Налоги!AW35</f>
        <v>0</v>
      </c>
      <c r="AX41" s="5">
        <f ca="1">Налоги!AX35</f>
        <v>0</v>
      </c>
      <c r="AY41" s="5">
        <f ca="1">Налоги!AY35</f>
        <v>0</v>
      </c>
      <c r="AZ41" s="5">
        <f ca="1">Налоги!AZ35</f>
        <v>0</v>
      </c>
      <c r="BA41" s="5">
        <f ca="1">Налоги!BA35</f>
        <v>0</v>
      </c>
      <c r="BB41" s="5">
        <f ca="1">Налоги!BB35</f>
        <v>0</v>
      </c>
      <c r="BC41" s="5">
        <f ca="1">Налоги!BC35</f>
        <v>0</v>
      </c>
      <c r="BD41" s="5">
        <f ca="1">Налоги!BD35</f>
        <v>0</v>
      </c>
      <c r="BE41" s="5">
        <f ca="1">Налоги!BE35</f>
        <v>0</v>
      </c>
      <c r="BF41" s="5">
        <f ca="1">Налоги!BF35</f>
        <v>0</v>
      </c>
      <c r="BG41" s="5">
        <f ca="1">Налоги!BG35</f>
        <v>0</v>
      </c>
      <c r="BH41" s="5">
        <f ca="1">Налоги!BH35</f>
        <v>0</v>
      </c>
      <c r="BI41" s="5">
        <f ca="1">Налоги!BI35</f>
        <v>0</v>
      </c>
      <c r="BJ41" s="5">
        <f ca="1">Налоги!BJ35</f>
        <v>0</v>
      </c>
      <c r="BK41" s="5">
        <f ca="1">Налоги!BK35</f>
        <v>0</v>
      </c>
      <c r="BL41" s="5">
        <f ca="1">Налоги!BL35</f>
        <v>0</v>
      </c>
      <c r="BM41" s="5">
        <f ca="1">Налоги!BM35</f>
        <v>0</v>
      </c>
      <c r="BN41" s="5">
        <f ca="1">Налоги!BN35</f>
        <v>0</v>
      </c>
      <c r="BO41" s="5">
        <f ca="1">Налоги!BO35</f>
        <v>0</v>
      </c>
      <c r="BP41" s="5">
        <f ca="1">Налоги!BP35</f>
        <v>0</v>
      </c>
      <c r="BQ41" s="5">
        <f ca="1">Налоги!BQ35</f>
        <v>0</v>
      </c>
      <c r="BR41" s="5">
        <f ca="1">Налоги!BR35</f>
        <v>0</v>
      </c>
      <c r="BS41" s="5">
        <f ca="1">Налоги!BS35</f>
        <v>0</v>
      </c>
      <c r="BT41" s="5">
        <f ca="1">Налоги!BT35</f>
        <v>0</v>
      </c>
      <c r="BU41" s="5">
        <f ca="1">Налоги!BU35</f>
        <v>0</v>
      </c>
      <c r="BV41" s="5">
        <f ca="1">Налоги!BV35</f>
        <v>0</v>
      </c>
      <c r="BW41" s="5">
        <f ca="1">Налоги!BW35</f>
        <v>0</v>
      </c>
      <c r="BX41" s="5">
        <f ca="1">Налоги!BX35</f>
        <v>0</v>
      </c>
      <c r="BY41" s="5">
        <f ca="1">Налоги!BY35</f>
        <v>0</v>
      </c>
      <c r="BZ41" s="5">
        <f ca="1">Налоги!BZ35</f>
        <v>0</v>
      </c>
      <c r="CA41" s="5">
        <f ca="1">Налоги!CA35</f>
        <v>0</v>
      </c>
      <c r="CB41" s="5">
        <f ca="1">Налоги!CB35</f>
        <v>0</v>
      </c>
      <c r="CC41" s="5">
        <f ca="1">Налоги!CC35</f>
        <v>0</v>
      </c>
      <c r="CD41" s="5">
        <f ca="1">Налоги!CD35</f>
        <v>0</v>
      </c>
      <c r="CE41" s="5">
        <f ca="1">Налоги!CE35</f>
        <v>0</v>
      </c>
      <c r="CF41" s="5">
        <f ca="1">Налоги!CF35</f>
        <v>0</v>
      </c>
      <c r="CG41" s="5">
        <f ca="1">Налоги!CG35</f>
        <v>0</v>
      </c>
      <c r="CH41" s="5">
        <f ca="1">Налоги!CH35</f>
        <v>0</v>
      </c>
      <c r="CI41" s="5">
        <f ca="1">Налоги!CI35</f>
        <v>0</v>
      </c>
      <c r="CJ41" s="5">
        <f ca="1">Налоги!CJ35</f>
        <v>0</v>
      </c>
      <c r="CK41" s="5">
        <f ca="1">Налоги!CK35</f>
        <v>0</v>
      </c>
      <c r="CL41" s="5">
        <f ca="1">Налоги!CL35</f>
        <v>0</v>
      </c>
      <c r="CM41" s="5">
        <f ca="1">Налоги!CM35</f>
        <v>0</v>
      </c>
      <c r="CN41" s="5">
        <f ca="1">Налоги!CN35</f>
        <v>0</v>
      </c>
      <c r="CO41" s="5">
        <f ca="1">Налоги!CO35</f>
        <v>0</v>
      </c>
      <c r="CP41" s="5">
        <f ca="1">Налоги!CP35</f>
        <v>0</v>
      </c>
      <c r="CQ41" s="5">
        <f ca="1">Налоги!CQ35</f>
        <v>0</v>
      </c>
      <c r="CR41" s="5">
        <f ca="1">Налоги!CR35</f>
        <v>0</v>
      </c>
      <c r="CS41" s="5">
        <f ca="1">Налоги!CS35</f>
        <v>0</v>
      </c>
      <c r="CT41" s="5">
        <f ca="1">Налоги!CT35</f>
        <v>0</v>
      </c>
      <c r="CU41" s="5">
        <f ca="1">Налоги!CU35</f>
        <v>0</v>
      </c>
      <c r="CV41" s="5">
        <f ca="1">Налоги!CV35</f>
        <v>0</v>
      </c>
      <c r="CW41" s="5">
        <f ca="1">Налоги!CW35</f>
        <v>0</v>
      </c>
      <c r="CX41" s="5">
        <f ca="1">Налоги!CX35</f>
        <v>0</v>
      </c>
      <c r="CY41" s="5">
        <f ca="1">Налоги!CY35</f>
        <v>0</v>
      </c>
      <c r="CZ41" s="5">
        <f ca="1">Налоги!CZ35</f>
        <v>0</v>
      </c>
      <c r="DA41" s="5">
        <f ca="1">Налоги!DA35</f>
        <v>0</v>
      </c>
      <c r="DB41" s="5">
        <f ca="1">Налоги!DB35</f>
        <v>0</v>
      </c>
      <c r="DC41" s="5">
        <f ca="1">Налоги!DC35</f>
        <v>0</v>
      </c>
      <c r="DD41" s="5">
        <f ca="1">Налоги!DD35</f>
        <v>0</v>
      </c>
      <c r="DE41" s="5">
        <f ca="1">Налоги!DE35</f>
        <v>0</v>
      </c>
      <c r="DF41" s="5">
        <f ca="1">Налоги!DF35</f>
        <v>0</v>
      </c>
      <c r="DG41" s="5">
        <f ca="1">Налоги!DG35</f>
        <v>0</v>
      </c>
      <c r="DH41" s="5">
        <f ca="1">Налоги!DH35</f>
        <v>0</v>
      </c>
      <c r="DI41" s="5">
        <f ca="1">Налоги!DI35</f>
        <v>0</v>
      </c>
      <c r="DJ41" s="5">
        <f ca="1">Налоги!DJ35</f>
        <v>0</v>
      </c>
    </row>
    <row r="42" spans="1:114" s="100" customFormat="1">
      <c r="A42" s="18"/>
      <c r="B42" s="148" t="s">
        <v>189</v>
      </c>
      <c r="C42" s="110"/>
      <c r="I42" s="101">
        <f t="shared" ca="1" si="0"/>
        <v>-1400000</v>
      </c>
      <c r="J42" s="101">
        <f>N(J$13&lt;&gt;0)*(J37+J38+J39+J40+J41)</f>
        <v>0</v>
      </c>
      <c r="K42" s="101">
        <f t="shared" ref="K42:BV42" ca="1" si="7">N(K$13&lt;&gt;0)*(K37+K38+K39+K40+K41)</f>
        <v>0</v>
      </c>
      <c r="L42" s="101">
        <f t="shared" ca="1" si="7"/>
        <v>0</v>
      </c>
      <c r="M42" s="101">
        <f t="shared" ca="1" si="7"/>
        <v>-324000</v>
      </c>
      <c r="N42" s="101">
        <f t="shared" ca="1" si="7"/>
        <v>-150000</v>
      </c>
      <c r="O42" s="101">
        <f t="shared" ca="1" si="7"/>
        <v>-96000</v>
      </c>
      <c r="P42" s="101">
        <f t="shared" ca="1" si="7"/>
        <v>-125000</v>
      </c>
      <c r="Q42" s="101">
        <f t="shared" ca="1" si="7"/>
        <v>-395000</v>
      </c>
      <c r="R42" s="101">
        <f t="shared" ca="1" si="7"/>
        <v>25000</v>
      </c>
      <c r="S42" s="101">
        <f t="shared" ca="1" si="7"/>
        <v>70000</v>
      </c>
      <c r="T42" s="101">
        <f t="shared" ca="1" si="7"/>
        <v>0</v>
      </c>
      <c r="U42" s="101">
        <f t="shared" ca="1" si="7"/>
        <v>-486000</v>
      </c>
      <c r="V42" s="101">
        <f t="shared" ca="1" si="7"/>
        <v>0</v>
      </c>
      <c r="W42" s="101">
        <f t="shared" ca="1" si="7"/>
        <v>81000</v>
      </c>
      <c r="X42" s="101">
        <f t="shared" ca="1" si="7"/>
        <v>0</v>
      </c>
      <c r="Y42" s="101">
        <f t="shared" ca="1" si="7"/>
        <v>0</v>
      </c>
      <c r="Z42" s="101">
        <f t="shared" ca="1" si="7"/>
        <v>0</v>
      </c>
      <c r="AA42" s="101">
        <f t="shared" ca="1" si="7"/>
        <v>0</v>
      </c>
      <c r="AB42" s="101">
        <f t="shared" ca="1" si="7"/>
        <v>0</v>
      </c>
      <c r="AC42" s="101">
        <f t="shared" ca="1" si="7"/>
        <v>0</v>
      </c>
      <c r="AD42" s="101">
        <f t="shared" ca="1" si="7"/>
        <v>0</v>
      </c>
      <c r="AE42" s="101">
        <f t="shared" ca="1" si="7"/>
        <v>0</v>
      </c>
      <c r="AF42" s="101">
        <f t="shared" ca="1" si="7"/>
        <v>0</v>
      </c>
      <c r="AG42" s="101">
        <f t="shared" ca="1" si="7"/>
        <v>0</v>
      </c>
      <c r="AH42" s="101">
        <f t="shared" ca="1" si="7"/>
        <v>0</v>
      </c>
      <c r="AI42" s="101">
        <f t="shared" ca="1" si="7"/>
        <v>0</v>
      </c>
      <c r="AJ42" s="101">
        <f t="shared" ca="1" si="7"/>
        <v>0</v>
      </c>
      <c r="AK42" s="101">
        <f t="shared" ca="1" si="7"/>
        <v>0</v>
      </c>
      <c r="AL42" s="101">
        <f t="shared" ca="1" si="7"/>
        <v>0</v>
      </c>
      <c r="AM42" s="101">
        <f t="shared" ca="1" si="7"/>
        <v>0</v>
      </c>
      <c r="AN42" s="101">
        <f t="shared" ca="1" si="7"/>
        <v>0</v>
      </c>
      <c r="AO42" s="101">
        <f t="shared" ca="1" si="7"/>
        <v>0</v>
      </c>
      <c r="AP42" s="101">
        <f t="shared" ca="1" si="7"/>
        <v>0</v>
      </c>
      <c r="AQ42" s="101">
        <f t="shared" ca="1" si="7"/>
        <v>0</v>
      </c>
      <c r="AR42" s="101">
        <f t="shared" ca="1" si="7"/>
        <v>0</v>
      </c>
      <c r="AS42" s="101">
        <f t="shared" ca="1" si="7"/>
        <v>0</v>
      </c>
      <c r="AT42" s="101">
        <f t="shared" ca="1" si="7"/>
        <v>0</v>
      </c>
      <c r="AU42" s="101">
        <f t="shared" ca="1" si="7"/>
        <v>0</v>
      </c>
      <c r="AV42" s="101">
        <f t="shared" ca="1" si="7"/>
        <v>0</v>
      </c>
      <c r="AW42" s="101">
        <f t="shared" ca="1" si="7"/>
        <v>0</v>
      </c>
      <c r="AX42" s="101">
        <f t="shared" ca="1" si="7"/>
        <v>0</v>
      </c>
      <c r="AY42" s="101">
        <f t="shared" ca="1" si="7"/>
        <v>0</v>
      </c>
      <c r="AZ42" s="101">
        <f t="shared" ca="1" si="7"/>
        <v>0</v>
      </c>
      <c r="BA42" s="101">
        <f t="shared" ca="1" si="7"/>
        <v>0</v>
      </c>
      <c r="BB42" s="101">
        <f t="shared" ca="1" si="7"/>
        <v>0</v>
      </c>
      <c r="BC42" s="101">
        <f t="shared" ca="1" si="7"/>
        <v>0</v>
      </c>
      <c r="BD42" s="101">
        <f t="shared" ca="1" si="7"/>
        <v>0</v>
      </c>
      <c r="BE42" s="101">
        <f t="shared" ca="1" si="7"/>
        <v>0</v>
      </c>
      <c r="BF42" s="101">
        <f t="shared" ca="1" si="7"/>
        <v>0</v>
      </c>
      <c r="BG42" s="101">
        <f t="shared" ca="1" si="7"/>
        <v>0</v>
      </c>
      <c r="BH42" s="101">
        <f t="shared" ca="1" si="7"/>
        <v>0</v>
      </c>
      <c r="BI42" s="101">
        <f t="shared" ca="1" si="7"/>
        <v>0</v>
      </c>
      <c r="BJ42" s="101">
        <f t="shared" ca="1" si="7"/>
        <v>0</v>
      </c>
      <c r="BK42" s="101">
        <f t="shared" ca="1" si="7"/>
        <v>0</v>
      </c>
      <c r="BL42" s="101">
        <f t="shared" ca="1" si="7"/>
        <v>0</v>
      </c>
      <c r="BM42" s="101">
        <f t="shared" ca="1" si="7"/>
        <v>0</v>
      </c>
      <c r="BN42" s="101">
        <f t="shared" ca="1" si="7"/>
        <v>0</v>
      </c>
      <c r="BO42" s="101">
        <f t="shared" ca="1" si="7"/>
        <v>0</v>
      </c>
      <c r="BP42" s="101">
        <f t="shared" ca="1" si="7"/>
        <v>0</v>
      </c>
      <c r="BQ42" s="101">
        <f t="shared" ca="1" si="7"/>
        <v>0</v>
      </c>
      <c r="BR42" s="101">
        <f t="shared" ca="1" si="7"/>
        <v>0</v>
      </c>
      <c r="BS42" s="101">
        <f t="shared" ca="1" si="7"/>
        <v>0</v>
      </c>
      <c r="BT42" s="101">
        <f t="shared" ca="1" si="7"/>
        <v>0</v>
      </c>
      <c r="BU42" s="101">
        <f t="shared" ca="1" si="7"/>
        <v>0</v>
      </c>
      <c r="BV42" s="101">
        <f t="shared" ca="1" si="7"/>
        <v>0</v>
      </c>
      <c r="BW42" s="101">
        <f t="shared" ref="BW42:DJ42" ca="1" si="8">N(BW$13&lt;&gt;0)*(BW37+BW38+BW39+BW40+BW41)</f>
        <v>0</v>
      </c>
      <c r="BX42" s="101">
        <f t="shared" ca="1" si="8"/>
        <v>0</v>
      </c>
      <c r="BY42" s="101">
        <f t="shared" ca="1" si="8"/>
        <v>0</v>
      </c>
      <c r="BZ42" s="101">
        <f t="shared" ca="1" si="8"/>
        <v>0</v>
      </c>
      <c r="CA42" s="101">
        <f t="shared" ca="1" si="8"/>
        <v>0</v>
      </c>
      <c r="CB42" s="101">
        <f t="shared" ca="1" si="8"/>
        <v>0</v>
      </c>
      <c r="CC42" s="101">
        <f t="shared" ca="1" si="8"/>
        <v>0</v>
      </c>
      <c r="CD42" s="101">
        <f t="shared" ca="1" si="8"/>
        <v>0</v>
      </c>
      <c r="CE42" s="101">
        <f t="shared" ca="1" si="8"/>
        <v>0</v>
      </c>
      <c r="CF42" s="101">
        <f t="shared" ca="1" si="8"/>
        <v>0</v>
      </c>
      <c r="CG42" s="101">
        <f t="shared" ca="1" si="8"/>
        <v>0</v>
      </c>
      <c r="CH42" s="101">
        <f t="shared" ca="1" si="8"/>
        <v>0</v>
      </c>
      <c r="CI42" s="101">
        <f t="shared" ca="1" si="8"/>
        <v>0</v>
      </c>
      <c r="CJ42" s="101">
        <f t="shared" ca="1" si="8"/>
        <v>0</v>
      </c>
      <c r="CK42" s="101">
        <f t="shared" ca="1" si="8"/>
        <v>0</v>
      </c>
      <c r="CL42" s="101">
        <f t="shared" ca="1" si="8"/>
        <v>0</v>
      </c>
      <c r="CM42" s="101">
        <f t="shared" ca="1" si="8"/>
        <v>0</v>
      </c>
      <c r="CN42" s="101">
        <f t="shared" ca="1" si="8"/>
        <v>0</v>
      </c>
      <c r="CO42" s="101">
        <f t="shared" ca="1" si="8"/>
        <v>0</v>
      </c>
      <c r="CP42" s="101">
        <f t="shared" ca="1" si="8"/>
        <v>0</v>
      </c>
      <c r="CQ42" s="101">
        <f t="shared" ca="1" si="8"/>
        <v>0</v>
      </c>
      <c r="CR42" s="101">
        <f t="shared" ca="1" si="8"/>
        <v>0</v>
      </c>
      <c r="CS42" s="101">
        <f t="shared" ca="1" si="8"/>
        <v>0</v>
      </c>
      <c r="CT42" s="101">
        <f t="shared" ca="1" si="8"/>
        <v>0</v>
      </c>
      <c r="CU42" s="101">
        <f t="shared" ca="1" si="8"/>
        <v>0</v>
      </c>
      <c r="CV42" s="101">
        <f t="shared" ca="1" si="8"/>
        <v>0</v>
      </c>
      <c r="CW42" s="101">
        <f t="shared" ca="1" si="8"/>
        <v>0</v>
      </c>
      <c r="CX42" s="101">
        <f t="shared" ca="1" si="8"/>
        <v>0</v>
      </c>
      <c r="CY42" s="101">
        <f t="shared" ca="1" si="8"/>
        <v>0</v>
      </c>
      <c r="CZ42" s="101">
        <f t="shared" ca="1" si="8"/>
        <v>0</v>
      </c>
      <c r="DA42" s="101">
        <f t="shared" ca="1" si="8"/>
        <v>0</v>
      </c>
      <c r="DB42" s="101">
        <f t="shared" ca="1" si="8"/>
        <v>0</v>
      </c>
      <c r="DC42" s="101">
        <f t="shared" ca="1" si="8"/>
        <v>0</v>
      </c>
      <c r="DD42" s="101">
        <f t="shared" ca="1" si="8"/>
        <v>0</v>
      </c>
      <c r="DE42" s="101">
        <f t="shared" ca="1" si="8"/>
        <v>0</v>
      </c>
      <c r="DF42" s="101">
        <f t="shared" ca="1" si="8"/>
        <v>0</v>
      </c>
      <c r="DG42" s="101">
        <f t="shared" ca="1" si="8"/>
        <v>0</v>
      </c>
      <c r="DH42" s="101">
        <f t="shared" ca="1" si="8"/>
        <v>0</v>
      </c>
      <c r="DI42" s="101">
        <f t="shared" ca="1" si="8"/>
        <v>0</v>
      </c>
      <c r="DJ42" s="101">
        <f t="shared" ca="1" si="8"/>
        <v>0</v>
      </c>
    </row>
    <row r="43" spans="1:114">
      <c r="B43" s="11"/>
      <c r="C43" s="1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row>
    <row r="44" spans="1:114">
      <c r="B44" s="144" t="s">
        <v>190</v>
      </c>
      <c r="C44" s="1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row>
    <row r="45" spans="1:114">
      <c r="B45" s="12" t="s">
        <v>164</v>
      </c>
      <c r="C45" s="11"/>
      <c r="I45" s="5">
        <f>SUM(J45:DJ45)</f>
        <v>875000</v>
      </c>
      <c r="J45" s="5">
        <f>Финансирование!J37</f>
        <v>0</v>
      </c>
      <c r="K45" s="5">
        <f>Финансирование!K37</f>
        <v>0</v>
      </c>
      <c r="L45" s="5">
        <f>Финансирование!L37</f>
        <v>0</v>
      </c>
      <c r="M45" s="5">
        <f>Финансирование!M37</f>
        <v>72000</v>
      </c>
      <c r="N45" s="5">
        <f>Финансирование!N37</f>
        <v>150000</v>
      </c>
      <c r="O45" s="5">
        <f>Финансирование!O37</f>
        <v>150000</v>
      </c>
      <c r="P45" s="5">
        <f>Финансирование!P37</f>
        <v>150000</v>
      </c>
      <c r="Q45" s="5">
        <f>Финансирование!Q37</f>
        <v>210000</v>
      </c>
      <c r="R45" s="5">
        <f>Финансирование!R37</f>
        <v>0</v>
      </c>
      <c r="S45" s="5">
        <f>Финансирование!S37</f>
        <v>35000</v>
      </c>
      <c r="T45" s="5">
        <f>Финансирование!T37</f>
        <v>0</v>
      </c>
      <c r="U45" s="5">
        <f>Финансирование!U37</f>
        <v>108000</v>
      </c>
      <c r="V45" s="5">
        <f>Финансирование!V37</f>
        <v>0</v>
      </c>
      <c r="W45" s="5">
        <f>Финансирование!W37</f>
        <v>0</v>
      </c>
      <c r="X45" s="5">
        <f>Финансирование!X37</f>
        <v>0</v>
      </c>
      <c r="Y45" s="5">
        <f>Финансирование!Y37</f>
        <v>0</v>
      </c>
      <c r="Z45" s="5">
        <f>Финансирование!Z37</f>
        <v>0</v>
      </c>
      <c r="AA45" s="5">
        <f>Финансирование!AA37</f>
        <v>0</v>
      </c>
      <c r="AB45" s="5">
        <f>Финансирование!AB37</f>
        <v>0</v>
      </c>
      <c r="AC45" s="5">
        <f>Финансирование!AC37</f>
        <v>0</v>
      </c>
      <c r="AD45" s="5">
        <f>Финансирование!AD37</f>
        <v>0</v>
      </c>
      <c r="AE45" s="5">
        <f>Финансирование!AE37</f>
        <v>0</v>
      </c>
      <c r="AF45" s="5">
        <f>Финансирование!AF37</f>
        <v>0</v>
      </c>
      <c r="AG45" s="5">
        <f>Финансирование!AG37</f>
        <v>0</v>
      </c>
      <c r="AH45" s="5">
        <f>Финансирование!AH37</f>
        <v>0</v>
      </c>
      <c r="AI45" s="5">
        <f>Финансирование!AI37</f>
        <v>0</v>
      </c>
      <c r="AJ45" s="5">
        <f>Финансирование!AJ37</f>
        <v>0</v>
      </c>
      <c r="AK45" s="5">
        <f>Финансирование!AK37</f>
        <v>0</v>
      </c>
      <c r="AL45" s="5">
        <f>Финансирование!AL37</f>
        <v>0</v>
      </c>
      <c r="AM45" s="5">
        <f>Финансирование!AM37</f>
        <v>0</v>
      </c>
      <c r="AN45" s="5">
        <f>Финансирование!AN37</f>
        <v>0</v>
      </c>
      <c r="AO45" s="5">
        <f>Финансирование!AO37</f>
        <v>0</v>
      </c>
      <c r="AP45" s="5">
        <f>Финансирование!AP37</f>
        <v>0</v>
      </c>
      <c r="AQ45" s="5">
        <f>Финансирование!AQ37</f>
        <v>0</v>
      </c>
      <c r="AR45" s="5">
        <f>Финансирование!AR37</f>
        <v>0</v>
      </c>
      <c r="AS45" s="5">
        <f>Финансирование!AS37</f>
        <v>0</v>
      </c>
      <c r="AT45" s="5">
        <f>Финансирование!AT37</f>
        <v>0</v>
      </c>
      <c r="AU45" s="5">
        <f>Финансирование!AU37</f>
        <v>0</v>
      </c>
      <c r="AV45" s="5">
        <f>Финансирование!AV37</f>
        <v>0</v>
      </c>
      <c r="AW45" s="5">
        <f>Финансирование!AW37</f>
        <v>0</v>
      </c>
      <c r="AX45" s="5">
        <f>Финансирование!AX37</f>
        <v>0</v>
      </c>
      <c r="AY45" s="5">
        <f>Финансирование!AY37</f>
        <v>0</v>
      </c>
      <c r="AZ45" s="5">
        <f>Финансирование!AZ37</f>
        <v>0</v>
      </c>
      <c r="BA45" s="5">
        <f>Финансирование!BA37</f>
        <v>0</v>
      </c>
      <c r="BB45" s="5">
        <f>Финансирование!BB37</f>
        <v>0</v>
      </c>
      <c r="BC45" s="5">
        <f>Финансирование!BC37</f>
        <v>0</v>
      </c>
      <c r="BD45" s="5">
        <f>Финансирование!BD37</f>
        <v>0</v>
      </c>
      <c r="BE45" s="5">
        <f>Финансирование!BE37</f>
        <v>0</v>
      </c>
      <c r="BF45" s="5">
        <f>Финансирование!BF37</f>
        <v>0</v>
      </c>
      <c r="BG45" s="5">
        <f>Финансирование!BG37</f>
        <v>0</v>
      </c>
      <c r="BH45" s="5">
        <f>Финансирование!BH37</f>
        <v>0</v>
      </c>
      <c r="BI45" s="5">
        <f>Финансирование!BI37</f>
        <v>0</v>
      </c>
      <c r="BJ45" s="5">
        <f>Финансирование!BJ37</f>
        <v>0</v>
      </c>
      <c r="BK45" s="5">
        <f>Финансирование!BK37</f>
        <v>0</v>
      </c>
      <c r="BL45" s="5">
        <f>Финансирование!BL37</f>
        <v>0</v>
      </c>
      <c r="BM45" s="5">
        <f>Финансирование!BM37</f>
        <v>0</v>
      </c>
      <c r="BN45" s="5">
        <f>Финансирование!BN37</f>
        <v>0</v>
      </c>
      <c r="BO45" s="5">
        <f>Финансирование!BO37</f>
        <v>0</v>
      </c>
      <c r="BP45" s="5">
        <f>Финансирование!BP37</f>
        <v>0</v>
      </c>
      <c r="BQ45" s="5">
        <f>Финансирование!BQ37</f>
        <v>0</v>
      </c>
      <c r="BR45" s="5">
        <f>Финансирование!BR37</f>
        <v>0</v>
      </c>
      <c r="BS45" s="5">
        <f>Финансирование!BS37</f>
        <v>0</v>
      </c>
      <c r="BT45" s="5">
        <f>Финансирование!BT37</f>
        <v>0</v>
      </c>
      <c r="BU45" s="5">
        <f>Финансирование!BU37</f>
        <v>0</v>
      </c>
      <c r="BV45" s="5">
        <f>Финансирование!BV37</f>
        <v>0</v>
      </c>
      <c r="BW45" s="5">
        <f>Финансирование!BW37</f>
        <v>0</v>
      </c>
      <c r="BX45" s="5">
        <f>Финансирование!BX37</f>
        <v>0</v>
      </c>
      <c r="BY45" s="5">
        <f>Финансирование!BY37</f>
        <v>0</v>
      </c>
      <c r="BZ45" s="5">
        <f>Финансирование!BZ37</f>
        <v>0</v>
      </c>
      <c r="CA45" s="5">
        <f>Финансирование!CA37</f>
        <v>0</v>
      </c>
      <c r="CB45" s="5">
        <f>Финансирование!CB37</f>
        <v>0</v>
      </c>
      <c r="CC45" s="5">
        <f>Финансирование!CC37</f>
        <v>0</v>
      </c>
      <c r="CD45" s="5">
        <f>Финансирование!CD37</f>
        <v>0</v>
      </c>
      <c r="CE45" s="5">
        <f>Финансирование!CE37</f>
        <v>0</v>
      </c>
      <c r="CF45" s="5">
        <f>Финансирование!CF37</f>
        <v>0</v>
      </c>
      <c r="CG45" s="5">
        <f>Финансирование!CG37</f>
        <v>0</v>
      </c>
      <c r="CH45" s="5">
        <f>Финансирование!CH37</f>
        <v>0</v>
      </c>
      <c r="CI45" s="5">
        <f>Финансирование!CI37</f>
        <v>0</v>
      </c>
      <c r="CJ45" s="5">
        <f>Финансирование!CJ37</f>
        <v>0</v>
      </c>
      <c r="CK45" s="5">
        <f>Финансирование!CK37</f>
        <v>0</v>
      </c>
      <c r="CL45" s="5">
        <f>Финансирование!CL37</f>
        <v>0</v>
      </c>
      <c r="CM45" s="5">
        <f>Финансирование!CM37</f>
        <v>0</v>
      </c>
      <c r="CN45" s="5">
        <f>Финансирование!CN37</f>
        <v>0</v>
      </c>
      <c r="CO45" s="5">
        <f>Финансирование!CO37</f>
        <v>0</v>
      </c>
      <c r="CP45" s="5">
        <f>Финансирование!CP37</f>
        <v>0</v>
      </c>
      <c r="CQ45" s="5">
        <f>Финансирование!CQ37</f>
        <v>0</v>
      </c>
      <c r="CR45" s="5">
        <f>Финансирование!CR37</f>
        <v>0</v>
      </c>
      <c r="CS45" s="5">
        <f>Финансирование!CS37</f>
        <v>0</v>
      </c>
      <c r="CT45" s="5">
        <f>Финансирование!CT37</f>
        <v>0</v>
      </c>
      <c r="CU45" s="5">
        <f>Финансирование!CU37</f>
        <v>0</v>
      </c>
      <c r="CV45" s="5">
        <f>Финансирование!CV37</f>
        <v>0</v>
      </c>
      <c r="CW45" s="5">
        <f>Финансирование!CW37</f>
        <v>0</v>
      </c>
      <c r="CX45" s="5">
        <f>Финансирование!CX37</f>
        <v>0</v>
      </c>
      <c r="CY45" s="5">
        <f>Финансирование!CY37</f>
        <v>0</v>
      </c>
      <c r="CZ45" s="5">
        <f>Финансирование!CZ37</f>
        <v>0</v>
      </c>
      <c r="DA45" s="5">
        <f>Финансирование!DA37</f>
        <v>0</v>
      </c>
      <c r="DB45" s="5">
        <f>Финансирование!DB37</f>
        <v>0</v>
      </c>
      <c r="DC45" s="5">
        <f>Финансирование!DC37</f>
        <v>0</v>
      </c>
      <c r="DD45" s="5">
        <f>Финансирование!DD37</f>
        <v>0</v>
      </c>
      <c r="DE45" s="5">
        <f>Финансирование!DE37</f>
        <v>0</v>
      </c>
      <c r="DF45" s="5">
        <f>Финансирование!DF37</f>
        <v>0</v>
      </c>
      <c r="DG45" s="5">
        <f>Финансирование!DG37</f>
        <v>0</v>
      </c>
      <c r="DH45" s="5">
        <f>Финансирование!DH37</f>
        <v>0</v>
      </c>
      <c r="DI45" s="5">
        <f>Финансирование!DI37</f>
        <v>0</v>
      </c>
      <c r="DJ45" s="5">
        <f>Финансирование!DJ37</f>
        <v>0</v>
      </c>
    </row>
    <row r="46" spans="1:114">
      <c r="B46" s="12" t="s">
        <v>605</v>
      </c>
      <c r="C46" s="11"/>
      <c r="I46" s="5">
        <f>SUM(J46:DJ46)</f>
        <v>0</v>
      </c>
      <c r="J46" s="5">
        <f>-Ввод!I220</f>
        <v>0</v>
      </c>
      <c r="K46" s="5">
        <f>-Ввод!J220</f>
        <v>0</v>
      </c>
      <c r="L46" s="5">
        <f>-Ввод!K220</f>
        <v>0</v>
      </c>
      <c r="M46" s="5">
        <f>-Ввод!L220</f>
        <v>0</v>
      </c>
      <c r="N46" s="5">
        <f>-Ввод!M220</f>
        <v>0</v>
      </c>
      <c r="O46" s="5">
        <f>-Ввод!N220</f>
        <v>0</v>
      </c>
      <c r="P46" s="5">
        <f>-Ввод!O220</f>
        <v>0</v>
      </c>
      <c r="Q46" s="5">
        <f>-Ввод!P220</f>
        <v>0</v>
      </c>
      <c r="R46" s="5">
        <f>-Ввод!Q220</f>
        <v>0</v>
      </c>
      <c r="S46" s="5">
        <f>-Ввод!R220</f>
        <v>0</v>
      </c>
      <c r="T46" s="5">
        <f>-Ввод!S220</f>
        <v>0</v>
      </c>
      <c r="U46" s="5">
        <f>-Ввод!T220</f>
        <v>0</v>
      </c>
      <c r="V46" s="5">
        <f>-Ввод!U220</f>
        <v>0</v>
      </c>
      <c r="W46" s="5">
        <f>-Ввод!V220</f>
        <v>0</v>
      </c>
      <c r="X46" s="5">
        <f>-Ввод!W220</f>
        <v>0</v>
      </c>
      <c r="Y46" s="5">
        <f>-Ввод!X220</f>
        <v>0</v>
      </c>
      <c r="Z46" s="5">
        <f>-Ввод!Y220</f>
        <v>0</v>
      </c>
      <c r="AA46" s="5">
        <f>-Ввод!Z220</f>
        <v>0</v>
      </c>
      <c r="AB46" s="5">
        <f>-Ввод!AA220</f>
        <v>0</v>
      </c>
      <c r="AC46" s="5">
        <f>-Ввод!AB220</f>
        <v>0</v>
      </c>
      <c r="AD46" s="5">
        <f>-Ввод!AC220</f>
        <v>0</v>
      </c>
      <c r="AE46" s="5">
        <f>-Ввод!AD220</f>
        <v>0</v>
      </c>
      <c r="AF46" s="5">
        <f>-Ввод!AE220</f>
        <v>0</v>
      </c>
      <c r="AG46" s="5">
        <f>-Ввод!AF220</f>
        <v>0</v>
      </c>
      <c r="AH46" s="5">
        <f>-Ввод!AG220</f>
        <v>0</v>
      </c>
      <c r="AI46" s="5">
        <f>-Ввод!AH220</f>
        <v>0</v>
      </c>
      <c r="AJ46" s="5">
        <f>-Ввод!AI220</f>
        <v>0</v>
      </c>
      <c r="AK46" s="5">
        <f>-Ввод!AJ220</f>
        <v>0</v>
      </c>
      <c r="AL46" s="5">
        <f>-Ввод!AK220</f>
        <v>0</v>
      </c>
      <c r="AM46" s="5">
        <f>-Ввод!AL220</f>
        <v>0</v>
      </c>
      <c r="AN46" s="5">
        <f>-Ввод!AM220</f>
        <v>0</v>
      </c>
      <c r="AO46" s="5">
        <f>-Ввод!AN220</f>
        <v>0</v>
      </c>
      <c r="AP46" s="5">
        <f>-Ввод!AO220</f>
        <v>0</v>
      </c>
      <c r="AQ46" s="5">
        <f>-Ввод!AP220</f>
        <v>0</v>
      </c>
      <c r="AR46" s="5">
        <f>-Ввод!AQ220</f>
        <v>0</v>
      </c>
      <c r="AS46" s="5">
        <f>-Ввод!AR220</f>
        <v>0</v>
      </c>
      <c r="AT46" s="5">
        <f>-Ввод!AS220</f>
        <v>0</v>
      </c>
      <c r="AU46" s="5">
        <f>-Ввод!AT220</f>
        <v>0</v>
      </c>
      <c r="AV46" s="5">
        <f>-Ввод!AU220</f>
        <v>0</v>
      </c>
      <c r="AW46" s="5">
        <f>-Ввод!AV220</f>
        <v>0</v>
      </c>
      <c r="AX46" s="5">
        <f>-Ввод!AW220</f>
        <v>0</v>
      </c>
      <c r="AY46" s="5">
        <f>-Ввод!AX220</f>
        <v>0</v>
      </c>
      <c r="AZ46" s="5">
        <f>-Ввод!AY220</f>
        <v>0</v>
      </c>
      <c r="BA46" s="5">
        <f>-Ввод!AZ220</f>
        <v>0</v>
      </c>
      <c r="BB46" s="5">
        <f>-Ввод!BA220</f>
        <v>0</v>
      </c>
      <c r="BC46" s="5">
        <f>-Ввод!BB220</f>
        <v>0</v>
      </c>
      <c r="BD46" s="5">
        <f>-Ввод!BC220</f>
        <v>0</v>
      </c>
      <c r="BE46" s="5">
        <f>-Ввод!BD220</f>
        <v>0</v>
      </c>
      <c r="BF46" s="5">
        <f>-Ввод!BE220</f>
        <v>0</v>
      </c>
      <c r="BG46" s="5">
        <f>-Ввод!BF220</f>
        <v>0</v>
      </c>
      <c r="BH46" s="5">
        <f>-Ввод!BG220</f>
        <v>0</v>
      </c>
      <c r="BI46" s="5">
        <f>-Ввод!BH220</f>
        <v>0</v>
      </c>
      <c r="BJ46" s="5">
        <f>-Ввод!BI220</f>
        <v>0</v>
      </c>
      <c r="BK46" s="5">
        <f>-Ввод!BJ220</f>
        <v>0</v>
      </c>
      <c r="BL46" s="5">
        <f>-Ввод!BK220</f>
        <v>0</v>
      </c>
      <c r="BM46" s="5">
        <f>-Ввод!BL220</f>
        <v>0</v>
      </c>
      <c r="BN46" s="5">
        <f>-Ввод!BM220</f>
        <v>0</v>
      </c>
      <c r="BO46" s="5">
        <f>-Ввод!BN220</f>
        <v>0</v>
      </c>
      <c r="BP46" s="5">
        <f>-Ввод!BO220</f>
        <v>0</v>
      </c>
      <c r="BQ46" s="5">
        <f>-Ввод!BP220</f>
        <v>0</v>
      </c>
      <c r="BR46" s="5">
        <f>-Ввод!BQ220</f>
        <v>0</v>
      </c>
      <c r="BS46" s="5">
        <f>-Ввод!BR220</f>
        <v>0</v>
      </c>
      <c r="BT46" s="5">
        <f>-Ввод!BS220</f>
        <v>0</v>
      </c>
      <c r="BU46" s="5">
        <f>-Ввод!BT220</f>
        <v>0</v>
      </c>
      <c r="BV46" s="5">
        <f>-Ввод!BU220</f>
        <v>0</v>
      </c>
      <c r="BW46" s="5">
        <f>-Ввод!BV220</f>
        <v>0</v>
      </c>
      <c r="BX46" s="5">
        <f>-Ввод!BW220</f>
        <v>0</v>
      </c>
      <c r="BY46" s="5">
        <f>-Ввод!BX220</f>
        <v>0</v>
      </c>
      <c r="BZ46" s="5">
        <f>-Ввод!BY220</f>
        <v>0</v>
      </c>
      <c r="CA46" s="5">
        <f>-Ввод!BZ220</f>
        <v>0</v>
      </c>
      <c r="CB46" s="5">
        <f>-Ввод!CA220</f>
        <v>0</v>
      </c>
      <c r="CC46" s="5">
        <f>-Ввод!CB220</f>
        <v>0</v>
      </c>
      <c r="CD46" s="5">
        <f>-Ввод!CC220</f>
        <v>0</v>
      </c>
      <c r="CE46" s="5">
        <f>-Ввод!CD220</f>
        <v>0</v>
      </c>
      <c r="CF46" s="5">
        <f>-Ввод!CE220</f>
        <v>0</v>
      </c>
      <c r="CG46" s="5">
        <f>-Ввод!CF220</f>
        <v>0</v>
      </c>
      <c r="CH46" s="5">
        <f>-Ввод!CG220</f>
        <v>0</v>
      </c>
      <c r="CI46" s="5">
        <f>-Ввод!CH220</f>
        <v>0</v>
      </c>
      <c r="CJ46" s="5">
        <f>-Ввод!CI220</f>
        <v>0</v>
      </c>
      <c r="CK46" s="5">
        <f>-Ввод!CJ220</f>
        <v>0</v>
      </c>
      <c r="CL46" s="5">
        <f>-Ввод!CK220</f>
        <v>0</v>
      </c>
      <c r="CM46" s="5">
        <f>-Ввод!CL220</f>
        <v>0</v>
      </c>
      <c r="CN46" s="5">
        <f>-Ввод!CM220</f>
        <v>0</v>
      </c>
      <c r="CO46" s="5">
        <f>-Ввод!CN220</f>
        <v>0</v>
      </c>
      <c r="CP46" s="5">
        <f>-Ввод!CO220</f>
        <v>0</v>
      </c>
      <c r="CQ46" s="5">
        <f>-Ввод!CP220</f>
        <v>0</v>
      </c>
      <c r="CR46" s="5">
        <f>-Ввод!CQ220</f>
        <v>0</v>
      </c>
      <c r="CS46" s="5">
        <f>-Ввод!CR220</f>
        <v>0</v>
      </c>
      <c r="CT46" s="5">
        <f>-Ввод!CS220</f>
        <v>0</v>
      </c>
      <c r="CU46" s="5">
        <f>-Ввод!CT220</f>
        <v>0</v>
      </c>
      <c r="CV46" s="5">
        <f>-Ввод!CU220</f>
        <v>0</v>
      </c>
      <c r="CW46" s="5">
        <f>-Ввод!CV220</f>
        <v>0</v>
      </c>
      <c r="CX46" s="5">
        <f>-Ввод!CW220</f>
        <v>0</v>
      </c>
      <c r="CY46" s="5">
        <f>-Ввод!CX220</f>
        <v>0</v>
      </c>
      <c r="CZ46" s="5">
        <f>-Ввод!CY220</f>
        <v>0</v>
      </c>
      <c r="DA46" s="5">
        <f>-Ввод!CZ220</f>
        <v>0</v>
      </c>
      <c r="DB46" s="5">
        <f>-Ввод!DA220</f>
        <v>0</v>
      </c>
      <c r="DC46" s="5">
        <f>-Ввод!DB220</f>
        <v>0</v>
      </c>
      <c r="DD46" s="5">
        <f>-Ввод!DC220</f>
        <v>0</v>
      </c>
      <c r="DE46" s="5">
        <f>-Ввод!DD220</f>
        <v>0</v>
      </c>
      <c r="DF46" s="5">
        <f>-Ввод!DE220</f>
        <v>0</v>
      </c>
      <c r="DG46" s="5">
        <f>-Ввод!DF220</f>
        <v>0</v>
      </c>
      <c r="DH46" s="5">
        <f>-Ввод!DG220</f>
        <v>0</v>
      </c>
      <c r="DI46" s="5">
        <f>-Ввод!DH220</f>
        <v>0</v>
      </c>
      <c r="DJ46" s="5">
        <f>-Ввод!DI220</f>
        <v>0</v>
      </c>
    </row>
    <row r="47" spans="1:114">
      <c r="B47" s="12" t="s">
        <v>79</v>
      </c>
      <c r="C47" s="1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spans="1:114">
      <c r="B48" s="17" t="s">
        <v>87</v>
      </c>
      <c r="I48" s="5">
        <f>SUM(J48:DJ48)</f>
        <v>420000</v>
      </c>
      <c r="J48" s="5">
        <f>Финансирование!J51</f>
        <v>0</v>
      </c>
      <c r="K48" s="5">
        <f>Финансирование!K51</f>
        <v>0</v>
      </c>
      <c r="L48" s="5">
        <f>Финансирование!L51</f>
        <v>0</v>
      </c>
      <c r="M48" s="5">
        <f>Финансирование!M51</f>
        <v>125999.99999999999</v>
      </c>
      <c r="N48" s="5">
        <f>Финансирование!N51</f>
        <v>0</v>
      </c>
      <c r="O48" s="5">
        <f>Финансирование!O51</f>
        <v>0</v>
      </c>
      <c r="P48" s="5">
        <f>Финансирование!P51</f>
        <v>0</v>
      </c>
      <c r="Q48" s="5">
        <f>Финансирование!Q51</f>
        <v>105000</v>
      </c>
      <c r="R48" s="5">
        <f>Финансирование!R51</f>
        <v>0</v>
      </c>
      <c r="S48" s="5">
        <f>Финансирование!S51</f>
        <v>0</v>
      </c>
      <c r="T48" s="5">
        <f>Финансирование!T51</f>
        <v>0</v>
      </c>
      <c r="U48" s="5">
        <f>Финансирование!U51</f>
        <v>189000</v>
      </c>
      <c r="V48" s="5">
        <f>Финансирование!V51</f>
        <v>0</v>
      </c>
      <c r="W48" s="5">
        <f>Финансирование!W51</f>
        <v>0</v>
      </c>
      <c r="X48" s="5">
        <f>Финансирование!X51</f>
        <v>0</v>
      </c>
      <c r="Y48" s="5">
        <f>Финансирование!Y51</f>
        <v>0</v>
      </c>
      <c r="Z48" s="5">
        <f>Финансирование!Z51</f>
        <v>0</v>
      </c>
      <c r="AA48" s="5">
        <f>Финансирование!AA51</f>
        <v>0</v>
      </c>
      <c r="AB48" s="5">
        <f>Финансирование!AB51</f>
        <v>0</v>
      </c>
      <c r="AC48" s="5">
        <f>Финансирование!AC51</f>
        <v>0</v>
      </c>
      <c r="AD48" s="5">
        <f>Финансирование!AD51</f>
        <v>0</v>
      </c>
      <c r="AE48" s="5">
        <f>Финансирование!AE51</f>
        <v>0</v>
      </c>
      <c r="AF48" s="5">
        <f>Финансирование!AF51</f>
        <v>0</v>
      </c>
      <c r="AG48" s="5">
        <f>Финансирование!AG51</f>
        <v>0</v>
      </c>
      <c r="AH48" s="5">
        <f>Финансирование!AH51</f>
        <v>0</v>
      </c>
      <c r="AI48" s="5">
        <f>Финансирование!AI51</f>
        <v>0</v>
      </c>
      <c r="AJ48" s="5">
        <f>Финансирование!AJ51</f>
        <v>0</v>
      </c>
      <c r="AK48" s="5">
        <f>Финансирование!AK51</f>
        <v>0</v>
      </c>
      <c r="AL48" s="5">
        <f>Финансирование!AL51</f>
        <v>0</v>
      </c>
      <c r="AM48" s="5">
        <f>Финансирование!AM51</f>
        <v>0</v>
      </c>
      <c r="AN48" s="5">
        <f>Финансирование!AN51</f>
        <v>0</v>
      </c>
      <c r="AO48" s="5">
        <f>Финансирование!AO51</f>
        <v>0</v>
      </c>
      <c r="AP48" s="5">
        <f>Финансирование!AP51</f>
        <v>0</v>
      </c>
      <c r="AQ48" s="5">
        <f>Финансирование!AQ51</f>
        <v>0</v>
      </c>
      <c r="AR48" s="5">
        <f>Финансирование!AR51</f>
        <v>0</v>
      </c>
      <c r="AS48" s="5">
        <f>Финансирование!AS51</f>
        <v>0</v>
      </c>
      <c r="AT48" s="5">
        <f>Финансирование!AT51</f>
        <v>0</v>
      </c>
      <c r="AU48" s="5">
        <f>Финансирование!AU51</f>
        <v>0</v>
      </c>
      <c r="AV48" s="5">
        <f>Финансирование!AV51</f>
        <v>0</v>
      </c>
      <c r="AW48" s="5">
        <f>Финансирование!AW51</f>
        <v>0</v>
      </c>
      <c r="AX48" s="5">
        <f>Финансирование!AX51</f>
        <v>0</v>
      </c>
      <c r="AY48" s="5">
        <f>Финансирование!AY51</f>
        <v>0</v>
      </c>
      <c r="AZ48" s="5">
        <f>Финансирование!AZ51</f>
        <v>0</v>
      </c>
      <c r="BA48" s="5">
        <f>Финансирование!BA51</f>
        <v>0</v>
      </c>
      <c r="BB48" s="5">
        <f>Финансирование!BB51</f>
        <v>0</v>
      </c>
      <c r="BC48" s="5">
        <f>Финансирование!BC51</f>
        <v>0</v>
      </c>
      <c r="BD48" s="5">
        <f>Финансирование!BD51</f>
        <v>0</v>
      </c>
      <c r="BE48" s="5">
        <f>Финансирование!BE51</f>
        <v>0</v>
      </c>
      <c r="BF48" s="5">
        <f>Финансирование!BF51</f>
        <v>0</v>
      </c>
      <c r="BG48" s="5">
        <f>Финансирование!BG51</f>
        <v>0</v>
      </c>
      <c r="BH48" s="5">
        <f>Финансирование!BH51</f>
        <v>0</v>
      </c>
      <c r="BI48" s="5">
        <f>Финансирование!BI51</f>
        <v>0</v>
      </c>
      <c r="BJ48" s="5">
        <f>Финансирование!BJ51</f>
        <v>0</v>
      </c>
      <c r="BK48" s="5">
        <f>Финансирование!BK51</f>
        <v>0</v>
      </c>
      <c r="BL48" s="5">
        <f>Финансирование!BL51</f>
        <v>0</v>
      </c>
      <c r="BM48" s="5">
        <f>Финансирование!BM51</f>
        <v>0</v>
      </c>
      <c r="BN48" s="5">
        <f>Финансирование!BN51</f>
        <v>0</v>
      </c>
      <c r="BO48" s="5">
        <f>Финансирование!BO51</f>
        <v>0</v>
      </c>
      <c r="BP48" s="5">
        <f>Финансирование!BP51</f>
        <v>0</v>
      </c>
      <c r="BQ48" s="5">
        <f>Финансирование!BQ51</f>
        <v>0</v>
      </c>
      <c r="BR48" s="5">
        <f>Финансирование!BR51</f>
        <v>0</v>
      </c>
      <c r="BS48" s="5">
        <f>Финансирование!BS51</f>
        <v>0</v>
      </c>
      <c r="BT48" s="5">
        <f>Финансирование!BT51</f>
        <v>0</v>
      </c>
      <c r="BU48" s="5">
        <f>Финансирование!BU51</f>
        <v>0</v>
      </c>
      <c r="BV48" s="5">
        <f>Финансирование!BV51</f>
        <v>0</v>
      </c>
      <c r="BW48" s="5">
        <f>Финансирование!BW51</f>
        <v>0</v>
      </c>
      <c r="BX48" s="5">
        <f>Финансирование!BX51</f>
        <v>0</v>
      </c>
      <c r="BY48" s="5">
        <f>Финансирование!BY51</f>
        <v>0</v>
      </c>
      <c r="BZ48" s="5">
        <f>Финансирование!BZ51</f>
        <v>0</v>
      </c>
      <c r="CA48" s="5">
        <f>Финансирование!CA51</f>
        <v>0</v>
      </c>
      <c r="CB48" s="5">
        <f>Финансирование!CB51</f>
        <v>0</v>
      </c>
      <c r="CC48" s="5">
        <f>Финансирование!CC51</f>
        <v>0</v>
      </c>
      <c r="CD48" s="5">
        <f>Финансирование!CD51</f>
        <v>0</v>
      </c>
      <c r="CE48" s="5">
        <f>Финансирование!CE51</f>
        <v>0</v>
      </c>
      <c r="CF48" s="5">
        <f>Финансирование!CF51</f>
        <v>0</v>
      </c>
      <c r="CG48" s="5">
        <f>Финансирование!CG51</f>
        <v>0</v>
      </c>
      <c r="CH48" s="5">
        <f>Финансирование!CH51</f>
        <v>0</v>
      </c>
      <c r="CI48" s="5">
        <f>Финансирование!CI51</f>
        <v>0</v>
      </c>
      <c r="CJ48" s="5">
        <f>Финансирование!CJ51</f>
        <v>0</v>
      </c>
      <c r="CK48" s="5">
        <f>Финансирование!CK51</f>
        <v>0</v>
      </c>
      <c r="CL48" s="5">
        <f>Финансирование!CL51</f>
        <v>0</v>
      </c>
      <c r="CM48" s="5">
        <f>Финансирование!CM51</f>
        <v>0</v>
      </c>
      <c r="CN48" s="5">
        <f>Финансирование!CN51</f>
        <v>0</v>
      </c>
      <c r="CO48" s="5">
        <f>Финансирование!CO51</f>
        <v>0</v>
      </c>
      <c r="CP48" s="5">
        <f>Финансирование!CP51</f>
        <v>0</v>
      </c>
      <c r="CQ48" s="5">
        <f>Финансирование!CQ51</f>
        <v>0</v>
      </c>
      <c r="CR48" s="5">
        <f>Финансирование!CR51</f>
        <v>0</v>
      </c>
      <c r="CS48" s="5">
        <f>Финансирование!CS51</f>
        <v>0</v>
      </c>
      <c r="CT48" s="5">
        <f>Финансирование!CT51</f>
        <v>0</v>
      </c>
      <c r="CU48" s="5">
        <f>Финансирование!CU51</f>
        <v>0</v>
      </c>
      <c r="CV48" s="5">
        <f>Финансирование!CV51</f>
        <v>0</v>
      </c>
      <c r="CW48" s="5">
        <f>Финансирование!CW51</f>
        <v>0</v>
      </c>
      <c r="CX48" s="5">
        <f>Финансирование!CX51</f>
        <v>0</v>
      </c>
      <c r="CY48" s="5">
        <f>Финансирование!CY51</f>
        <v>0</v>
      </c>
      <c r="CZ48" s="5">
        <f>Финансирование!CZ51</f>
        <v>0</v>
      </c>
      <c r="DA48" s="5">
        <f>Финансирование!DA51</f>
        <v>0</v>
      </c>
      <c r="DB48" s="5">
        <f>Финансирование!DB51</f>
        <v>0</v>
      </c>
      <c r="DC48" s="5">
        <f>Финансирование!DC51</f>
        <v>0</v>
      </c>
      <c r="DD48" s="5">
        <f>Финансирование!DD51</f>
        <v>0</v>
      </c>
      <c r="DE48" s="5">
        <f>Финансирование!DE51</f>
        <v>0</v>
      </c>
      <c r="DF48" s="5">
        <f>Финансирование!DF51</f>
        <v>0</v>
      </c>
      <c r="DG48" s="5">
        <f>Финансирование!DG51</f>
        <v>0</v>
      </c>
      <c r="DH48" s="5">
        <f>Финансирование!DH51</f>
        <v>0</v>
      </c>
      <c r="DI48" s="5">
        <f>Финансирование!DI51</f>
        <v>0</v>
      </c>
      <c r="DJ48" s="5">
        <f>Финансирование!DJ51</f>
        <v>0</v>
      </c>
    </row>
    <row r="49" spans="1:114">
      <c r="B49" s="17" t="s">
        <v>88</v>
      </c>
      <c r="I49" s="5">
        <f ca="1">SUM(J49:DJ49)</f>
        <v>-420000</v>
      </c>
      <c r="J49" s="5">
        <f ca="1">Финансирование!J87</f>
        <v>0</v>
      </c>
      <c r="K49" s="5">
        <f ca="1">Финансирование!K87</f>
        <v>0</v>
      </c>
      <c r="L49" s="5">
        <f ca="1">Финансирование!L87</f>
        <v>0</v>
      </c>
      <c r="M49" s="5">
        <f ca="1">Финансирование!M87</f>
        <v>0</v>
      </c>
      <c r="N49" s="5">
        <f ca="1">Финансирование!N87</f>
        <v>0</v>
      </c>
      <c r="O49" s="5">
        <f ca="1">Финансирование!O87</f>
        <v>0</v>
      </c>
      <c r="P49" s="5">
        <f ca="1">Финансирование!P87</f>
        <v>0</v>
      </c>
      <c r="Q49" s="5">
        <f ca="1">Финансирование!Q87</f>
        <v>-1616.8018403765739</v>
      </c>
      <c r="R49" s="5">
        <f ca="1">Финансирование!R87</f>
        <v>-1617.8797082701583</v>
      </c>
      <c r="S49" s="5">
        <f ca="1">Финансирование!S87</f>
        <v>-1618.9582947423382</v>
      </c>
      <c r="T49" s="5">
        <f ca="1">Финансирование!T87</f>
        <v>-1620.0376002721664</v>
      </c>
      <c r="U49" s="5">
        <f ca="1">Финансирование!U87</f>
        <v>-3045.21691175657</v>
      </c>
      <c r="V49" s="5">
        <f ca="1">Финансирование!V87</f>
        <v>-3047.2470563644074</v>
      </c>
      <c r="W49" s="5">
        <f ca="1">Финансирование!W87</f>
        <v>-3049.2785544019835</v>
      </c>
      <c r="X49" s="5">
        <f ca="1">Финансирование!X87</f>
        <v>-3051.3114067715851</v>
      </c>
      <c r="Y49" s="5">
        <f ca="1">Финансирование!Y87</f>
        <v>-5771.1595718803628</v>
      </c>
      <c r="Z49" s="5">
        <f ca="1">Финансирование!Z87</f>
        <v>-5775.0070115949493</v>
      </c>
      <c r="AA49" s="5">
        <f ca="1">Финансирование!AA87</f>
        <v>-5778.8570162693468</v>
      </c>
      <c r="AB49" s="5">
        <f ca="1">Финансирование!AB87</f>
        <v>-5782.7095876135254</v>
      </c>
      <c r="AC49" s="5">
        <f ca="1">Финансирование!AC87</f>
        <v>-5786.5647273386012</v>
      </c>
      <c r="AD49" s="5">
        <f ca="1">Финансирование!AD87</f>
        <v>-5790.4224371568271</v>
      </c>
      <c r="AE49" s="5">
        <f ca="1">Финансирование!AE87</f>
        <v>-5794.2827187815983</v>
      </c>
      <c r="AF49" s="5">
        <f ca="1">Финансирование!AF87</f>
        <v>-5798.1455739274525</v>
      </c>
      <c r="AG49" s="5">
        <f ca="1">Финансирование!AG87</f>
        <v>-5802.0110043100703</v>
      </c>
      <c r="AH49" s="5">
        <f ca="1">Финансирование!AH87</f>
        <v>-5805.8790116462778</v>
      </c>
      <c r="AI49" s="5">
        <f ca="1">Финансирование!AI87</f>
        <v>-5809.7495976540413</v>
      </c>
      <c r="AJ49" s="5">
        <f ca="1">Финансирование!AJ87</f>
        <v>-5813.6227640524776</v>
      </c>
      <c r="AK49" s="5">
        <f ca="1">Финансирование!AK87</f>
        <v>-5817.4985125618459</v>
      </c>
      <c r="AL49" s="5">
        <f ca="1">Финансирование!AL87</f>
        <v>-5821.3768449035542</v>
      </c>
      <c r="AM49" s="5">
        <f ca="1">Финансирование!AM87</f>
        <v>-5825.2577628001563</v>
      </c>
      <c r="AN49" s="5">
        <f ca="1">Финансирование!AN87</f>
        <v>-5829.1412679753566</v>
      </c>
      <c r="AO49" s="5">
        <f ca="1">Финансирование!AO87</f>
        <v>-5833.0273621540073</v>
      </c>
      <c r="AP49" s="5">
        <f ca="1">Финансирование!AP87</f>
        <v>-5836.91604706211</v>
      </c>
      <c r="AQ49" s="5">
        <f ca="1">Финансирование!AQ87</f>
        <v>-5840.8073244268171</v>
      </c>
      <c r="AR49" s="5">
        <f ca="1">Финансирование!AR87</f>
        <v>-5844.701195976435</v>
      </c>
      <c r="AS49" s="5">
        <f ca="1">Финансирование!AS87</f>
        <v>-5848.5976634404196</v>
      </c>
      <c r="AT49" s="5">
        <f ca="1">Финансирование!AT87</f>
        <v>-5852.4967285493804</v>
      </c>
      <c r="AU49" s="5">
        <f ca="1">Финансирование!AU87</f>
        <v>-5856.3983930350805</v>
      </c>
      <c r="AV49" s="5">
        <f ca="1">Финансирование!AV87</f>
        <v>-5860.302658630435</v>
      </c>
      <c r="AW49" s="5">
        <f ca="1">Финансирование!AW87</f>
        <v>-5864.2095270695227</v>
      </c>
      <c r="AX49" s="5">
        <f ca="1">Финансирование!AX87</f>
        <v>-5868.1190000875704</v>
      </c>
      <c r="AY49" s="5">
        <f ca="1">Финансирование!AY87</f>
        <v>-5872.0310794209618</v>
      </c>
      <c r="AZ49" s="5">
        <f ca="1">Финансирование!AZ87</f>
        <v>-5875.9457668072409</v>
      </c>
      <c r="BA49" s="5">
        <f ca="1">Финансирование!BA87</f>
        <v>-5879.8630639851126</v>
      </c>
      <c r="BB49" s="5">
        <f ca="1">Финансирование!BB87</f>
        <v>-5883.7829726944374</v>
      </c>
      <c r="BC49" s="5">
        <f ca="1">Финансирование!BC87</f>
        <v>-5887.7054946762328</v>
      </c>
      <c r="BD49" s="5">
        <f ca="1">Финансирование!BD87</f>
        <v>-5891.6306316726841</v>
      </c>
      <c r="BE49" s="5">
        <f ca="1">Финансирование!BE87</f>
        <v>-5895.5583854271326</v>
      </c>
      <c r="BF49" s="5">
        <f ca="1">Финансирование!BF87</f>
        <v>-5899.4887576840829</v>
      </c>
      <c r="BG49" s="5">
        <f ca="1">Финансирование!BG87</f>
        <v>-5903.4217501892063</v>
      </c>
      <c r="BH49" s="5">
        <f ca="1">Финансирование!BH87</f>
        <v>-5907.3573646893328</v>
      </c>
      <c r="BI49" s="5">
        <f ca="1">Финансирование!BI87</f>
        <v>-5911.2956029324587</v>
      </c>
      <c r="BJ49" s="5">
        <f ca="1">Финансирование!BJ87</f>
        <v>-5915.2364666677468</v>
      </c>
      <c r="BK49" s="5">
        <f ca="1">Финансирование!BK87</f>
        <v>-5919.179957645526</v>
      </c>
      <c r="BL49" s="5">
        <f ca="1">Финансирование!BL87</f>
        <v>-5923.1260776172894</v>
      </c>
      <c r="BM49" s="5">
        <f ca="1">Финансирование!BM87</f>
        <v>-5927.0748283357007</v>
      </c>
      <c r="BN49" s="5">
        <f ca="1">Финансирование!BN87</f>
        <v>-5931.026211554592</v>
      </c>
      <c r="BO49" s="5">
        <f ca="1">Финансирование!BO87</f>
        <v>-5934.9802290289608</v>
      </c>
      <c r="BP49" s="5">
        <f ca="1">Финансирование!BP87</f>
        <v>-5938.9368825149813</v>
      </c>
      <c r="BQ49" s="5">
        <f ca="1">Финансирование!BQ87</f>
        <v>-5942.8961737699901</v>
      </c>
      <c r="BR49" s="5">
        <f ca="1">Финансирование!BR87</f>
        <v>-5946.8581045525043</v>
      </c>
      <c r="BS49" s="5">
        <f ca="1">Финансирование!BS87</f>
        <v>-5950.8226766222051</v>
      </c>
      <c r="BT49" s="5">
        <f ca="1">Финансирование!BT87</f>
        <v>-5954.7898917399543</v>
      </c>
      <c r="BU49" s="5">
        <f ca="1">Финансирование!BU87</f>
        <v>-5958.7597516677797</v>
      </c>
      <c r="BV49" s="5">
        <f ca="1">Финансирование!BV87</f>
        <v>-5962.7322581688913</v>
      </c>
      <c r="BW49" s="5">
        <f ca="1">Финансирование!BW87</f>
        <v>-5966.7074130076708</v>
      </c>
      <c r="BX49" s="5">
        <f ca="1">Финансирование!BX87</f>
        <v>-5970.6852179496764</v>
      </c>
      <c r="BY49" s="5">
        <f ca="1">Финансирование!BY87</f>
        <v>-5974.6656747616435</v>
      </c>
      <c r="BZ49" s="5">
        <f ca="1">Финансирование!BZ87</f>
        <v>-5978.6487852114842</v>
      </c>
      <c r="CA49" s="5">
        <f ca="1">Финансирование!CA87</f>
        <v>-5982.6345510682922</v>
      </c>
      <c r="CB49" s="5">
        <f ca="1">Финансирование!CB87</f>
        <v>-5986.6229741023362</v>
      </c>
      <c r="CC49" s="5">
        <f ca="1">Финансирование!CC87</f>
        <v>-5990.6140560850727</v>
      </c>
      <c r="CD49" s="5">
        <f ca="1">Финансирование!CD87</f>
        <v>-5994.6077987891276</v>
      </c>
      <c r="CE49" s="5">
        <f ca="1">Финансирование!CE87</f>
        <v>-5998.6042039883214</v>
      </c>
      <c r="CF49" s="5">
        <f ca="1">Финансирование!CF87</f>
        <v>-6002.6032734576474</v>
      </c>
      <c r="CG49" s="5">
        <f ca="1">Финансирование!CG87</f>
        <v>-6006.6050089732853</v>
      </c>
      <c r="CH49" s="5">
        <f ca="1">Финансирование!CH87</f>
        <v>-6010.6094123126004</v>
      </c>
      <c r="CI49" s="5">
        <f ca="1">Финансирование!CI87</f>
        <v>-6014.6164852541424</v>
      </c>
      <c r="CJ49" s="5">
        <f ca="1">Финансирование!CJ87</f>
        <v>-6018.6262295776451</v>
      </c>
      <c r="CK49" s="5">
        <f ca="1">Финансирование!CK87</f>
        <v>-6022.63864706403</v>
      </c>
      <c r="CL49" s="5">
        <f ca="1">Финансирование!CL87</f>
        <v>-6026.6537394954066</v>
      </c>
      <c r="CM49" s="5">
        <f ca="1">Финансирование!CM87</f>
        <v>-6030.6715086550703</v>
      </c>
      <c r="CN49" s="5">
        <f ca="1">Финансирование!CN87</f>
        <v>-6034.6919563275069</v>
      </c>
      <c r="CO49" s="5">
        <f ca="1">Финансирование!CO87</f>
        <v>0</v>
      </c>
      <c r="CP49" s="5">
        <f ca="1">Финансирование!CP87</f>
        <v>0</v>
      </c>
      <c r="CQ49" s="5">
        <f ca="1">Финансирование!CQ87</f>
        <v>0</v>
      </c>
      <c r="CR49" s="5">
        <f ca="1">Финансирование!CR87</f>
        <v>0</v>
      </c>
      <c r="CS49" s="5">
        <f ca="1">Финансирование!CS87</f>
        <v>0</v>
      </c>
      <c r="CT49" s="5">
        <f ca="1">Финансирование!CT87</f>
        <v>0</v>
      </c>
      <c r="CU49" s="5">
        <f ca="1">Финансирование!CU87</f>
        <v>0</v>
      </c>
      <c r="CV49" s="5">
        <f ca="1">Финансирование!CV87</f>
        <v>0</v>
      </c>
      <c r="CW49" s="5">
        <f ca="1">Финансирование!CW87</f>
        <v>0</v>
      </c>
      <c r="CX49" s="5">
        <f ca="1">Финансирование!CX87</f>
        <v>0</v>
      </c>
      <c r="CY49" s="5">
        <f ca="1">Финансирование!CY87</f>
        <v>0</v>
      </c>
      <c r="CZ49" s="5">
        <f ca="1">Финансирование!CZ87</f>
        <v>0</v>
      </c>
      <c r="DA49" s="5">
        <f ca="1">Финансирование!DA87</f>
        <v>0</v>
      </c>
      <c r="DB49" s="5">
        <f ca="1">Финансирование!DB87</f>
        <v>0</v>
      </c>
      <c r="DC49" s="5">
        <f ca="1">Финансирование!DC87</f>
        <v>0</v>
      </c>
      <c r="DD49" s="5">
        <f ca="1">Финансирование!DD87</f>
        <v>0</v>
      </c>
      <c r="DE49" s="5">
        <f ca="1">Финансирование!DE87</f>
        <v>0</v>
      </c>
      <c r="DF49" s="5">
        <f ca="1">Финансирование!DF87</f>
        <v>0</v>
      </c>
      <c r="DG49" s="5">
        <f ca="1">Финансирование!DG87</f>
        <v>0</v>
      </c>
      <c r="DH49" s="5">
        <f ca="1">Финансирование!DH87</f>
        <v>0</v>
      </c>
      <c r="DI49" s="5">
        <f ca="1">Финансирование!DI87</f>
        <v>0</v>
      </c>
      <c r="DJ49" s="5">
        <f ca="1">Финансирование!DJ87</f>
        <v>0</v>
      </c>
    </row>
    <row r="50" spans="1:114">
      <c r="B50" s="12" t="s">
        <v>165</v>
      </c>
      <c r="C50" s="1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row>
    <row r="51" spans="1:114">
      <c r="B51" s="17" t="s">
        <v>87</v>
      </c>
      <c r="I51" s="5">
        <f>SUM(J51:DJ51)</f>
        <v>520000</v>
      </c>
      <c r="J51" s="5">
        <f>Финансирование!J105-J48</f>
        <v>0</v>
      </c>
      <c r="K51" s="5">
        <f>Финансирование!K105-K48</f>
        <v>0</v>
      </c>
      <c r="L51" s="5">
        <f>Финансирование!L105-L48</f>
        <v>0</v>
      </c>
      <c r="M51" s="5">
        <f>Финансирование!M105-M48</f>
        <v>126000.00000000001</v>
      </c>
      <c r="N51" s="5">
        <f>Финансирование!N105-N48</f>
        <v>0</v>
      </c>
      <c r="O51" s="5">
        <f>Финансирование!O105-O48</f>
        <v>0</v>
      </c>
      <c r="P51" s="5">
        <f>Финансирование!P105-P48</f>
        <v>0</v>
      </c>
      <c r="Q51" s="5">
        <f>Финансирование!Q105-Q48</f>
        <v>105000</v>
      </c>
      <c r="R51" s="5">
        <f>Финансирование!R105-R48</f>
        <v>0</v>
      </c>
      <c r="S51" s="5">
        <f>Финансирование!S105-S48</f>
        <v>0</v>
      </c>
      <c r="T51" s="5">
        <f>Финансирование!T105-T48</f>
        <v>100000</v>
      </c>
      <c r="U51" s="5">
        <f>Финансирование!U105-U48</f>
        <v>189000</v>
      </c>
      <c r="V51" s="5">
        <f>Финансирование!V105-V48</f>
        <v>0</v>
      </c>
      <c r="W51" s="5">
        <f>Финансирование!W105-W48</f>
        <v>0</v>
      </c>
      <c r="X51" s="5">
        <f>Финансирование!X105-X48</f>
        <v>0</v>
      </c>
      <c r="Y51" s="5">
        <f>Финансирование!Y105-Y48</f>
        <v>0</v>
      </c>
      <c r="Z51" s="5">
        <f>Финансирование!Z105-Z48</f>
        <v>0</v>
      </c>
      <c r="AA51" s="5">
        <f>Финансирование!AA105-AA48</f>
        <v>0</v>
      </c>
      <c r="AB51" s="5">
        <f>Финансирование!AB105-AB48</f>
        <v>0</v>
      </c>
      <c r="AC51" s="5">
        <f>Финансирование!AC105-AC48</f>
        <v>0</v>
      </c>
      <c r="AD51" s="5">
        <f>Финансирование!AD105-AD48</f>
        <v>0</v>
      </c>
      <c r="AE51" s="5">
        <f>Финансирование!AE105-AE48</f>
        <v>0</v>
      </c>
      <c r="AF51" s="5">
        <f>Финансирование!AF105-AF48</f>
        <v>0</v>
      </c>
      <c r="AG51" s="5">
        <f>Финансирование!AG105-AG48</f>
        <v>0</v>
      </c>
      <c r="AH51" s="5">
        <f>Финансирование!AH105-AH48</f>
        <v>0</v>
      </c>
      <c r="AI51" s="5">
        <f>Финансирование!AI105-AI48</f>
        <v>0</v>
      </c>
      <c r="AJ51" s="5">
        <f>Финансирование!AJ105-AJ48</f>
        <v>0</v>
      </c>
      <c r="AK51" s="5">
        <f>Финансирование!AK105-AK48</f>
        <v>0</v>
      </c>
      <c r="AL51" s="5">
        <f>Финансирование!AL105-AL48</f>
        <v>0</v>
      </c>
      <c r="AM51" s="5">
        <f>Финансирование!AM105-AM48</f>
        <v>0</v>
      </c>
      <c r="AN51" s="5">
        <f>Финансирование!AN105-AN48</f>
        <v>0</v>
      </c>
      <c r="AO51" s="5">
        <f>Финансирование!AO105-AO48</f>
        <v>0</v>
      </c>
      <c r="AP51" s="5">
        <f>Финансирование!AP105-AP48</f>
        <v>0</v>
      </c>
      <c r="AQ51" s="5">
        <f>Финансирование!AQ105-AQ48</f>
        <v>0</v>
      </c>
      <c r="AR51" s="5">
        <f>Финансирование!AR105-AR48</f>
        <v>0</v>
      </c>
      <c r="AS51" s="5">
        <f>Финансирование!AS105-AS48</f>
        <v>0</v>
      </c>
      <c r="AT51" s="5">
        <f>Финансирование!AT105-AT48</f>
        <v>0</v>
      </c>
      <c r="AU51" s="5">
        <f>Финансирование!AU105-AU48</f>
        <v>0</v>
      </c>
      <c r="AV51" s="5">
        <f>Финансирование!AV105-AV48</f>
        <v>0</v>
      </c>
      <c r="AW51" s="5">
        <f>Финансирование!AW105-AW48</f>
        <v>0</v>
      </c>
      <c r="AX51" s="5">
        <f>Финансирование!AX105-AX48</f>
        <v>0</v>
      </c>
      <c r="AY51" s="5">
        <f>Финансирование!AY105-AY48</f>
        <v>0</v>
      </c>
      <c r="AZ51" s="5">
        <f>Финансирование!AZ105-AZ48</f>
        <v>0</v>
      </c>
      <c r="BA51" s="5">
        <f>Финансирование!BA105-BA48</f>
        <v>0</v>
      </c>
      <c r="BB51" s="5">
        <f>Финансирование!BB105-BB48</f>
        <v>0</v>
      </c>
      <c r="BC51" s="5">
        <f>Финансирование!BC105-BC48</f>
        <v>0</v>
      </c>
      <c r="BD51" s="5">
        <f>Финансирование!BD105-BD48</f>
        <v>0</v>
      </c>
      <c r="BE51" s="5">
        <f>Финансирование!BE105-BE48</f>
        <v>0</v>
      </c>
      <c r="BF51" s="5">
        <f>Финансирование!BF105-BF48</f>
        <v>0</v>
      </c>
      <c r="BG51" s="5">
        <f>Финансирование!BG105-BG48</f>
        <v>0</v>
      </c>
      <c r="BH51" s="5">
        <f>Финансирование!BH105-BH48</f>
        <v>0</v>
      </c>
      <c r="BI51" s="5">
        <f>Финансирование!BI105-BI48</f>
        <v>0</v>
      </c>
      <c r="BJ51" s="5">
        <f>Финансирование!BJ105-BJ48</f>
        <v>0</v>
      </c>
      <c r="BK51" s="5">
        <f>Финансирование!BK105-BK48</f>
        <v>0</v>
      </c>
      <c r="BL51" s="5">
        <f>Финансирование!BL105-BL48</f>
        <v>0</v>
      </c>
      <c r="BM51" s="5">
        <f>Финансирование!BM105-BM48</f>
        <v>0</v>
      </c>
      <c r="BN51" s="5">
        <f>Финансирование!BN105-BN48</f>
        <v>0</v>
      </c>
      <c r="BO51" s="5">
        <f>Финансирование!BO105-BO48</f>
        <v>0</v>
      </c>
      <c r="BP51" s="5">
        <f>Финансирование!BP105-BP48</f>
        <v>0</v>
      </c>
      <c r="BQ51" s="5">
        <f>Финансирование!BQ105-BQ48</f>
        <v>0</v>
      </c>
      <c r="BR51" s="5">
        <f>Финансирование!BR105-BR48</f>
        <v>0</v>
      </c>
      <c r="BS51" s="5">
        <f>Финансирование!BS105-BS48</f>
        <v>0</v>
      </c>
      <c r="BT51" s="5">
        <f>Финансирование!BT105-BT48</f>
        <v>0</v>
      </c>
      <c r="BU51" s="5">
        <f>Финансирование!BU105-BU48</f>
        <v>0</v>
      </c>
      <c r="BV51" s="5">
        <f>Финансирование!BV105-BV48</f>
        <v>0</v>
      </c>
      <c r="BW51" s="5">
        <f>Финансирование!BW105-BW48</f>
        <v>0</v>
      </c>
      <c r="BX51" s="5">
        <f>Финансирование!BX105-BX48</f>
        <v>0</v>
      </c>
      <c r="BY51" s="5">
        <f>Финансирование!BY105-BY48</f>
        <v>0</v>
      </c>
      <c r="BZ51" s="5">
        <f>Финансирование!BZ105-BZ48</f>
        <v>0</v>
      </c>
      <c r="CA51" s="5">
        <f>Финансирование!CA105-CA48</f>
        <v>0</v>
      </c>
      <c r="CB51" s="5">
        <f>Финансирование!CB105-CB48</f>
        <v>0</v>
      </c>
      <c r="CC51" s="5">
        <f>Финансирование!CC105-CC48</f>
        <v>0</v>
      </c>
      <c r="CD51" s="5">
        <f>Финансирование!CD105-CD48</f>
        <v>0</v>
      </c>
      <c r="CE51" s="5">
        <f>Финансирование!CE105-CE48</f>
        <v>0</v>
      </c>
      <c r="CF51" s="5">
        <f>Финансирование!CF105-CF48</f>
        <v>0</v>
      </c>
      <c r="CG51" s="5">
        <f>Финансирование!CG105-CG48</f>
        <v>0</v>
      </c>
      <c r="CH51" s="5">
        <f>Финансирование!CH105-CH48</f>
        <v>0</v>
      </c>
      <c r="CI51" s="5">
        <f>Финансирование!CI105-CI48</f>
        <v>0</v>
      </c>
      <c r="CJ51" s="5">
        <f>Финансирование!CJ105-CJ48</f>
        <v>0</v>
      </c>
      <c r="CK51" s="5">
        <f>Финансирование!CK105-CK48</f>
        <v>0</v>
      </c>
      <c r="CL51" s="5">
        <f>Финансирование!CL105-CL48</f>
        <v>0</v>
      </c>
      <c r="CM51" s="5">
        <f>Финансирование!CM105-CM48</f>
        <v>0</v>
      </c>
      <c r="CN51" s="5">
        <f>Финансирование!CN105-CN48</f>
        <v>0</v>
      </c>
      <c r="CO51" s="5">
        <f>Финансирование!CO105-CO48</f>
        <v>0</v>
      </c>
      <c r="CP51" s="5">
        <f>Финансирование!CP105-CP48</f>
        <v>0</v>
      </c>
      <c r="CQ51" s="5">
        <f>Финансирование!CQ105-CQ48</f>
        <v>0</v>
      </c>
      <c r="CR51" s="5">
        <f>Финансирование!CR105-CR48</f>
        <v>0</v>
      </c>
      <c r="CS51" s="5">
        <f>Финансирование!CS105-CS48</f>
        <v>0</v>
      </c>
      <c r="CT51" s="5">
        <f>Финансирование!CT105-CT48</f>
        <v>0</v>
      </c>
      <c r="CU51" s="5">
        <f>Финансирование!CU105-CU48</f>
        <v>0</v>
      </c>
      <c r="CV51" s="5">
        <f>Финансирование!CV105-CV48</f>
        <v>0</v>
      </c>
      <c r="CW51" s="5">
        <f>Финансирование!CW105-CW48</f>
        <v>0</v>
      </c>
      <c r="CX51" s="5">
        <f>Финансирование!CX105-CX48</f>
        <v>0</v>
      </c>
      <c r="CY51" s="5">
        <f>Финансирование!CY105-CY48</f>
        <v>0</v>
      </c>
      <c r="CZ51" s="5">
        <f>Финансирование!CZ105-CZ48</f>
        <v>0</v>
      </c>
      <c r="DA51" s="5">
        <f>Финансирование!DA105-DA48</f>
        <v>0</v>
      </c>
      <c r="DB51" s="5">
        <f>Финансирование!DB105-DB48</f>
        <v>0</v>
      </c>
      <c r="DC51" s="5">
        <f>Финансирование!DC105-DC48</f>
        <v>0</v>
      </c>
      <c r="DD51" s="5">
        <f>Финансирование!DD105-DD48</f>
        <v>0</v>
      </c>
      <c r="DE51" s="5">
        <f>Финансирование!DE105-DE48</f>
        <v>0</v>
      </c>
      <c r="DF51" s="5">
        <f>Финансирование!DF105-DF48</f>
        <v>0</v>
      </c>
      <c r="DG51" s="5">
        <f>Финансирование!DG105-DG48</f>
        <v>0</v>
      </c>
      <c r="DH51" s="5">
        <f>Финансирование!DH105-DH48</f>
        <v>0</v>
      </c>
      <c r="DI51" s="5">
        <f>Финансирование!DI105-DI48</f>
        <v>0</v>
      </c>
      <c r="DJ51" s="5">
        <f>Финансирование!DJ105-DJ48</f>
        <v>0</v>
      </c>
    </row>
    <row r="52" spans="1:114">
      <c r="B52" s="17" t="s">
        <v>88</v>
      </c>
      <c r="I52" s="5">
        <f ca="1">SUM(J52:DJ52)</f>
        <v>-519999.99999999959</v>
      </c>
      <c r="J52" s="5">
        <f ca="1">Финансирование!J106-J49</f>
        <v>0</v>
      </c>
      <c r="K52" s="5">
        <f ca="1">Финансирование!K106-K49</f>
        <v>0</v>
      </c>
      <c r="L52" s="5">
        <f ca="1">Финансирование!L106-L49</f>
        <v>0</v>
      </c>
      <c r="M52" s="5">
        <f ca="1">Финансирование!M106-M49</f>
        <v>0</v>
      </c>
      <c r="N52" s="5">
        <f ca="1">Финансирование!N106-N49</f>
        <v>0</v>
      </c>
      <c r="O52" s="5">
        <f ca="1">Финансирование!O106-O49</f>
        <v>0</v>
      </c>
      <c r="P52" s="5">
        <f ca="1">Финансирование!P106-P49</f>
        <v>0</v>
      </c>
      <c r="Q52" s="5">
        <f ca="1">Финансирование!Q106-Q49</f>
        <v>0</v>
      </c>
      <c r="R52" s="5">
        <f ca="1">Финансирование!R106-R49</f>
        <v>0</v>
      </c>
      <c r="S52" s="5">
        <f ca="1">Финансирование!S106-S49</f>
        <v>0</v>
      </c>
      <c r="T52" s="5">
        <f ca="1">Финансирование!T106-T49</f>
        <v>0</v>
      </c>
      <c r="U52" s="5">
        <f ca="1">Финансирование!U106-U49</f>
        <v>0</v>
      </c>
      <c r="V52" s="5">
        <f ca="1">Финансирование!V106-V49</f>
        <v>-15535.714285714284</v>
      </c>
      <c r="W52" s="5">
        <f ca="1">Финансирование!W106-W49</f>
        <v>-15535.714285714286</v>
      </c>
      <c r="X52" s="5">
        <f ca="1">Финансирование!X106-X49</f>
        <v>-115535.71428571429</v>
      </c>
      <c r="Y52" s="5">
        <f ca="1">Финансирование!Y106-Y49</f>
        <v>-15535.714285714286</v>
      </c>
      <c r="Z52" s="5">
        <f ca="1">Финансирование!Z106-Z49</f>
        <v>-15535.714285714286</v>
      </c>
      <c r="AA52" s="5">
        <f ca="1">Финансирование!AA106-AA49</f>
        <v>-15535.714285714286</v>
      </c>
      <c r="AB52" s="5">
        <f ca="1">Финансирование!AB106-AB49</f>
        <v>-15535.714285714286</v>
      </c>
      <c r="AC52" s="5">
        <f ca="1">Финансирование!AC106-AC49</f>
        <v>-15535.714285714286</v>
      </c>
      <c r="AD52" s="5">
        <f ca="1">Финансирование!AD106-AD49</f>
        <v>-15535.714285714286</v>
      </c>
      <c r="AE52" s="5">
        <f ca="1">Финансирование!AE106-AE49</f>
        <v>-15535.714285714284</v>
      </c>
      <c r="AF52" s="5">
        <f ca="1">Финансирование!AF106-AF49</f>
        <v>-15535.714285714283</v>
      </c>
      <c r="AG52" s="5">
        <f ca="1">Финансирование!AG106-AG49</f>
        <v>-15535.714285714284</v>
      </c>
      <c r="AH52" s="5">
        <f ca="1">Финансирование!AH106-AH49</f>
        <v>-15535.714285714286</v>
      </c>
      <c r="AI52" s="5">
        <f ca="1">Финансирование!AI106-AI49</f>
        <v>-15535.714285714286</v>
      </c>
      <c r="AJ52" s="5">
        <f ca="1">Финансирование!AJ106-AJ49</f>
        <v>-15535.714285714286</v>
      </c>
      <c r="AK52" s="5">
        <f ca="1">Финансирование!AK106-AK49</f>
        <v>-15535.714285714284</v>
      </c>
      <c r="AL52" s="5">
        <f ca="1">Финансирование!AL106-AL49</f>
        <v>-4285.7142857142844</v>
      </c>
      <c r="AM52" s="5">
        <f ca="1">Финансирование!AM106-AM49</f>
        <v>-4285.7142857142862</v>
      </c>
      <c r="AN52" s="5">
        <f ca="1">Финансирование!AN106-AN49</f>
        <v>-4285.7142857142853</v>
      </c>
      <c r="AO52" s="5">
        <f ca="1">Финансирование!AO106-AO49</f>
        <v>-4285.7142857142862</v>
      </c>
      <c r="AP52" s="5">
        <f ca="1">Финансирование!AP106-AP49</f>
        <v>-4285.7142857142862</v>
      </c>
      <c r="AQ52" s="5">
        <f ca="1">Финансирование!AQ106-AQ49</f>
        <v>-4285.7142857142853</v>
      </c>
      <c r="AR52" s="5">
        <f ca="1">Финансирование!AR106-AR49</f>
        <v>-4285.7142857142862</v>
      </c>
      <c r="AS52" s="5">
        <f ca="1">Финансирование!AS106-AS49</f>
        <v>-4285.7142857142844</v>
      </c>
      <c r="AT52" s="5">
        <f ca="1">Финансирование!AT106-AT49</f>
        <v>-4285.7142857142862</v>
      </c>
      <c r="AU52" s="5">
        <f ca="1">Финансирование!AU106-AU49</f>
        <v>-4285.7142857142862</v>
      </c>
      <c r="AV52" s="5">
        <f ca="1">Финансирование!AV106-AV49</f>
        <v>-4285.7142857142844</v>
      </c>
      <c r="AW52" s="5">
        <f ca="1">Финансирование!AW106-AW49</f>
        <v>-4285.7142857142844</v>
      </c>
      <c r="AX52" s="5">
        <f ca="1">Финансирование!AX106-AX49</f>
        <v>-6000</v>
      </c>
      <c r="AY52" s="5">
        <f ca="1">Финансирование!AY106-AY49</f>
        <v>-6000</v>
      </c>
      <c r="AZ52" s="5">
        <f ca="1">Финансирование!AZ106-AZ49</f>
        <v>-6000</v>
      </c>
      <c r="BA52" s="5">
        <f ca="1">Финансирование!BA106-BA49</f>
        <v>-6000</v>
      </c>
      <c r="BB52" s="5">
        <f ca="1">Финансирование!BB106-BB49</f>
        <v>-5999.9999999999991</v>
      </c>
      <c r="BC52" s="5">
        <f ca="1">Финансирование!BC106-BC49</f>
        <v>-6000</v>
      </c>
      <c r="BD52" s="5">
        <f ca="1">Финансирование!BD106-BD49</f>
        <v>-6000</v>
      </c>
      <c r="BE52" s="5">
        <f ca="1">Финансирование!BE106-BE49</f>
        <v>-5999.9999999999991</v>
      </c>
      <c r="BF52" s="5">
        <f ca="1">Финансирование!BF106-BF49</f>
        <v>-6000</v>
      </c>
      <c r="BG52" s="5">
        <f ca="1">Финансирование!BG106-BG49</f>
        <v>-5999.9999999999991</v>
      </c>
      <c r="BH52" s="5">
        <f ca="1">Финансирование!BH106-BH49</f>
        <v>-6000</v>
      </c>
      <c r="BI52" s="5">
        <f ca="1">Финансирование!BI106-BI49</f>
        <v>-6000.0000000000009</v>
      </c>
      <c r="BJ52" s="5">
        <f ca="1">Финансирование!BJ106-BJ49</f>
        <v>-5999.9999999999991</v>
      </c>
      <c r="BK52" s="5">
        <f ca="1">Финансирование!BK106-BK49</f>
        <v>-6000.0000000000009</v>
      </c>
      <c r="BL52" s="5">
        <f ca="1">Финансирование!BL106-BL49</f>
        <v>-6000</v>
      </c>
      <c r="BM52" s="5">
        <f ca="1">Финансирование!BM106-BM49</f>
        <v>-6000</v>
      </c>
      <c r="BN52" s="5">
        <f ca="1">Финансирование!BN106-BN49</f>
        <v>-6000</v>
      </c>
      <c r="BO52" s="5">
        <f ca="1">Финансирование!BO106-BO49</f>
        <v>-6000</v>
      </c>
      <c r="BP52" s="5">
        <f ca="1">Финансирование!BP106-BP49</f>
        <v>-6000</v>
      </c>
      <c r="BQ52" s="5">
        <f ca="1">Финансирование!BQ106-BQ49</f>
        <v>-6000</v>
      </c>
      <c r="BR52" s="5">
        <f ca="1">Финансирование!BR106-BR49</f>
        <v>0</v>
      </c>
      <c r="BS52" s="5">
        <f ca="1">Финансирование!BS106-BS49</f>
        <v>0</v>
      </c>
      <c r="BT52" s="5">
        <f ca="1">Финансирование!BT106-BT49</f>
        <v>0</v>
      </c>
      <c r="BU52" s="5">
        <f ca="1">Финансирование!BU106-BU49</f>
        <v>0</v>
      </c>
      <c r="BV52" s="5">
        <f ca="1">Финансирование!BV106-BV49</f>
        <v>0</v>
      </c>
      <c r="BW52" s="5">
        <f ca="1">Финансирование!BW106-BW49</f>
        <v>0</v>
      </c>
      <c r="BX52" s="5">
        <f ca="1">Финансирование!BX106-BX49</f>
        <v>0</v>
      </c>
      <c r="BY52" s="5">
        <f ca="1">Финансирование!BY106-BY49</f>
        <v>0</v>
      </c>
      <c r="BZ52" s="5">
        <f ca="1">Финансирование!BZ106-BZ49</f>
        <v>0</v>
      </c>
      <c r="CA52" s="5">
        <f ca="1">Финансирование!CA106-CA49</f>
        <v>0</v>
      </c>
      <c r="CB52" s="5">
        <f ca="1">Финансирование!CB106-CB49</f>
        <v>0</v>
      </c>
      <c r="CC52" s="5">
        <f ca="1">Финансирование!CC106-CC49</f>
        <v>0</v>
      </c>
      <c r="CD52" s="5">
        <f ca="1">Финансирование!CD106-CD49</f>
        <v>0</v>
      </c>
      <c r="CE52" s="5">
        <f ca="1">Финансирование!CE106-CE49</f>
        <v>0</v>
      </c>
      <c r="CF52" s="5">
        <f ca="1">Финансирование!CF106-CF49</f>
        <v>0</v>
      </c>
      <c r="CG52" s="5">
        <f ca="1">Финансирование!CG106-CG49</f>
        <v>0</v>
      </c>
      <c r="CH52" s="5">
        <f ca="1">Финансирование!CH106-CH49</f>
        <v>0</v>
      </c>
      <c r="CI52" s="5">
        <f ca="1">Финансирование!CI106-CI49</f>
        <v>0</v>
      </c>
      <c r="CJ52" s="5">
        <f ca="1">Финансирование!CJ106-CJ49</f>
        <v>0</v>
      </c>
      <c r="CK52" s="5">
        <f ca="1">Финансирование!CK106-CK49</f>
        <v>0</v>
      </c>
      <c r="CL52" s="5">
        <f ca="1">Финансирование!CL106-CL49</f>
        <v>0</v>
      </c>
      <c r="CM52" s="5">
        <f ca="1">Финансирование!CM106-CM49</f>
        <v>0</v>
      </c>
      <c r="CN52" s="5">
        <f ca="1">Финансирование!CN106-CN49</f>
        <v>0</v>
      </c>
      <c r="CO52" s="5">
        <f ca="1">Финансирование!CO106-CO49</f>
        <v>0</v>
      </c>
      <c r="CP52" s="5">
        <f ca="1">Финансирование!CP106-CP49</f>
        <v>0</v>
      </c>
      <c r="CQ52" s="5">
        <f ca="1">Финансирование!CQ106-CQ49</f>
        <v>0</v>
      </c>
      <c r="CR52" s="5">
        <f ca="1">Финансирование!CR106-CR49</f>
        <v>0</v>
      </c>
      <c r="CS52" s="5">
        <f ca="1">Финансирование!CS106-CS49</f>
        <v>0</v>
      </c>
      <c r="CT52" s="5">
        <f ca="1">Финансирование!CT106-CT49</f>
        <v>0</v>
      </c>
      <c r="CU52" s="5">
        <f ca="1">Финансирование!CU106-CU49</f>
        <v>0</v>
      </c>
      <c r="CV52" s="5">
        <f ca="1">Финансирование!CV106-CV49</f>
        <v>0</v>
      </c>
      <c r="CW52" s="5">
        <f ca="1">Финансирование!CW106-CW49</f>
        <v>0</v>
      </c>
      <c r="CX52" s="5">
        <f ca="1">Финансирование!CX106-CX49</f>
        <v>0</v>
      </c>
      <c r="CY52" s="5">
        <f ca="1">Финансирование!CY106-CY49</f>
        <v>0</v>
      </c>
      <c r="CZ52" s="5">
        <f ca="1">Финансирование!CZ106-CZ49</f>
        <v>0</v>
      </c>
      <c r="DA52" s="5">
        <f ca="1">Финансирование!DA106-DA49</f>
        <v>0</v>
      </c>
      <c r="DB52" s="5">
        <f ca="1">Финансирование!DB106-DB49</f>
        <v>0</v>
      </c>
      <c r="DC52" s="5">
        <f ca="1">Финансирование!DC106-DC49</f>
        <v>0</v>
      </c>
      <c r="DD52" s="5">
        <f ca="1">Финансирование!DD106-DD49</f>
        <v>0</v>
      </c>
      <c r="DE52" s="5">
        <f ca="1">Финансирование!DE106-DE49</f>
        <v>0</v>
      </c>
      <c r="DF52" s="5">
        <f ca="1">Финансирование!DF106-DF49</f>
        <v>0</v>
      </c>
      <c r="DG52" s="5">
        <f ca="1">Финансирование!DG106-DG49</f>
        <v>0</v>
      </c>
      <c r="DH52" s="5">
        <f ca="1">Финансирование!DH106-DH49</f>
        <v>0</v>
      </c>
      <c r="DI52" s="5">
        <f ca="1">Финансирование!DI106-DI49</f>
        <v>0</v>
      </c>
      <c r="DJ52" s="5">
        <f ca="1">Финансирование!DJ106-DJ49</f>
        <v>0</v>
      </c>
    </row>
    <row r="53" spans="1:114" s="100" customFormat="1">
      <c r="A53" s="18"/>
      <c r="B53" s="148" t="s">
        <v>191</v>
      </c>
      <c r="C53" s="110"/>
      <c r="I53" s="101">
        <f t="shared" ref="I53" ca="1" si="9">SUM(J53:DJ53)</f>
        <v>875000.00000000047</v>
      </c>
      <c r="J53" s="101">
        <f ca="1">N(J$13&lt;&gt;0)*SUM(J45:J52)</f>
        <v>0</v>
      </c>
      <c r="K53" s="101">
        <f t="shared" ref="K53:BV53" ca="1" si="10">N(K$13&lt;&gt;0)*SUM(K45:K52)</f>
        <v>0</v>
      </c>
      <c r="L53" s="101">
        <f t="shared" ca="1" si="10"/>
        <v>0</v>
      </c>
      <c r="M53" s="101">
        <f t="shared" ca="1" si="10"/>
        <v>324000</v>
      </c>
      <c r="N53" s="101">
        <f t="shared" ca="1" si="10"/>
        <v>150000</v>
      </c>
      <c r="O53" s="101">
        <f t="shared" ca="1" si="10"/>
        <v>150000</v>
      </c>
      <c r="P53" s="101">
        <f t="shared" ca="1" si="10"/>
        <v>150000</v>
      </c>
      <c r="Q53" s="101">
        <f t="shared" ca="1" si="10"/>
        <v>418383.19815962343</v>
      </c>
      <c r="R53" s="101">
        <f t="shared" ca="1" si="10"/>
        <v>-1617.8797082701583</v>
      </c>
      <c r="S53" s="101">
        <f t="shared" ca="1" si="10"/>
        <v>33381.041705257659</v>
      </c>
      <c r="T53" s="101">
        <f t="shared" ca="1" si="10"/>
        <v>98379.96239972784</v>
      </c>
      <c r="U53" s="101">
        <f t="shared" ca="1" si="10"/>
        <v>482954.78308824345</v>
      </c>
      <c r="V53" s="101">
        <f t="shared" ca="1" si="10"/>
        <v>-18582.961342078692</v>
      </c>
      <c r="W53" s="101">
        <f t="shared" ca="1" si="10"/>
        <v>-18584.992840116269</v>
      </c>
      <c r="X53" s="101">
        <f t="shared" ca="1" si="10"/>
        <v>-118587.02569248587</v>
      </c>
      <c r="Y53" s="101">
        <f t="shared" ca="1" si="10"/>
        <v>-21306.873857594648</v>
      </c>
      <c r="Z53" s="101">
        <f t="shared" ca="1" si="10"/>
        <v>-21310.721297309236</v>
      </c>
      <c r="AA53" s="101">
        <f t="shared" ca="1" si="10"/>
        <v>-21314.571301983633</v>
      </c>
      <c r="AB53" s="101">
        <f t="shared" ca="1" si="10"/>
        <v>-21318.423873327811</v>
      </c>
      <c r="AC53" s="101">
        <f t="shared" ca="1" si="10"/>
        <v>-21322.279013052888</v>
      </c>
      <c r="AD53" s="101">
        <f t="shared" ca="1" si="10"/>
        <v>-21326.136722871113</v>
      </c>
      <c r="AE53" s="101">
        <f t="shared" ca="1" si="10"/>
        <v>-21329.997004495883</v>
      </c>
      <c r="AF53" s="101">
        <f t="shared" ca="1" si="10"/>
        <v>-21333.859859641736</v>
      </c>
      <c r="AG53" s="101">
        <f t="shared" ca="1" si="10"/>
        <v>-21337.725290024355</v>
      </c>
      <c r="AH53" s="101">
        <f t="shared" ca="1" si="10"/>
        <v>-21341.593297360563</v>
      </c>
      <c r="AI53" s="101">
        <f t="shared" ca="1" si="10"/>
        <v>-21345.463883368328</v>
      </c>
      <c r="AJ53" s="101">
        <f t="shared" ca="1" si="10"/>
        <v>-21349.337049766764</v>
      </c>
      <c r="AK53" s="101">
        <f t="shared" ca="1" si="10"/>
        <v>-21353.21279827613</v>
      </c>
      <c r="AL53" s="101">
        <f t="shared" ca="1" si="10"/>
        <v>-10107.091130617839</v>
      </c>
      <c r="AM53" s="101">
        <f t="shared" ca="1" si="10"/>
        <v>-10110.972048514443</v>
      </c>
      <c r="AN53" s="101">
        <f t="shared" ca="1" si="10"/>
        <v>-10114.855553689642</v>
      </c>
      <c r="AO53" s="101">
        <f t="shared" ca="1" si="10"/>
        <v>-10118.741647868294</v>
      </c>
      <c r="AP53" s="101">
        <f t="shared" ca="1" si="10"/>
        <v>-10122.630332776396</v>
      </c>
      <c r="AQ53" s="101">
        <f t="shared" ca="1" si="10"/>
        <v>-10126.521610141102</v>
      </c>
      <c r="AR53" s="101">
        <f t="shared" ca="1" si="10"/>
        <v>-10130.415481690721</v>
      </c>
      <c r="AS53" s="101">
        <f t="shared" ca="1" si="10"/>
        <v>-10134.311949154704</v>
      </c>
      <c r="AT53" s="101">
        <f t="shared" ca="1" si="10"/>
        <v>-10138.211014263667</v>
      </c>
      <c r="AU53" s="101">
        <f t="shared" ca="1" si="10"/>
        <v>-10142.112678749367</v>
      </c>
      <c r="AV53" s="101">
        <f t="shared" ca="1" si="10"/>
        <v>-10146.016944344719</v>
      </c>
      <c r="AW53" s="101">
        <f t="shared" ca="1" si="10"/>
        <v>-10149.923812783807</v>
      </c>
      <c r="AX53" s="101">
        <f t="shared" ca="1" si="10"/>
        <v>-11868.11900008757</v>
      </c>
      <c r="AY53" s="101">
        <f t="shared" ca="1" si="10"/>
        <v>-11872.031079420962</v>
      </c>
      <c r="AZ53" s="101">
        <f t="shared" ca="1" si="10"/>
        <v>-11875.945766807241</v>
      </c>
      <c r="BA53" s="101">
        <f t="shared" ca="1" si="10"/>
        <v>-11879.863063985113</v>
      </c>
      <c r="BB53" s="101">
        <f t="shared" ca="1" si="10"/>
        <v>-11883.782972694436</v>
      </c>
      <c r="BC53" s="101">
        <f t="shared" ca="1" si="10"/>
        <v>-11887.705494676233</v>
      </c>
      <c r="BD53" s="101">
        <f t="shared" ca="1" si="10"/>
        <v>-11891.630631672684</v>
      </c>
      <c r="BE53" s="101">
        <f t="shared" ca="1" si="10"/>
        <v>-11895.558385427132</v>
      </c>
      <c r="BF53" s="101">
        <f t="shared" ca="1" si="10"/>
        <v>-11899.488757684083</v>
      </c>
      <c r="BG53" s="101">
        <f t="shared" ca="1" si="10"/>
        <v>-11903.421750189205</v>
      </c>
      <c r="BH53" s="101">
        <f t="shared" ca="1" si="10"/>
        <v>-11907.357364689333</v>
      </c>
      <c r="BI53" s="101">
        <f t="shared" ca="1" si="10"/>
        <v>-11911.29560293246</v>
      </c>
      <c r="BJ53" s="101">
        <f t="shared" ca="1" si="10"/>
        <v>-11915.236466667746</v>
      </c>
      <c r="BK53" s="101">
        <f t="shared" ca="1" si="10"/>
        <v>-11919.179957645527</v>
      </c>
      <c r="BL53" s="101">
        <f t="shared" ca="1" si="10"/>
        <v>-11923.126077617289</v>
      </c>
      <c r="BM53" s="101">
        <f t="shared" ca="1" si="10"/>
        <v>-11927.074828335701</v>
      </c>
      <c r="BN53" s="101">
        <f t="shared" ca="1" si="10"/>
        <v>-11931.026211554592</v>
      </c>
      <c r="BO53" s="101">
        <f t="shared" ca="1" si="10"/>
        <v>-11934.980229028961</v>
      </c>
      <c r="BP53" s="101">
        <f t="shared" ca="1" si="10"/>
        <v>-11938.936882514981</v>
      </c>
      <c r="BQ53" s="101">
        <f t="shared" ca="1" si="10"/>
        <v>-11942.89617376999</v>
      </c>
      <c r="BR53" s="101">
        <f t="shared" ca="1" si="10"/>
        <v>-5946.8581045525043</v>
      </c>
      <c r="BS53" s="101">
        <f t="shared" ca="1" si="10"/>
        <v>-5950.8226766222051</v>
      </c>
      <c r="BT53" s="101">
        <f t="shared" ca="1" si="10"/>
        <v>-5954.7898917399543</v>
      </c>
      <c r="BU53" s="101">
        <f t="shared" ca="1" si="10"/>
        <v>-5958.7597516677797</v>
      </c>
      <c r="BV53" s="101">
        <f t="shared" ca="1" si="10"/>
        <v>-5962.7322581688913</v>
      </c>
      <c r="BW53" s="101">
        <f t="shared" ref="BW53:DJ53" ca="1" si="11">N(BW$13&lt;&gt;0)*SUM(BW45:BW52)</f>
        <v>-5966.7074130076708</v>
      </c>
      <c r="BX53" s="101">
        <f t="shared" ca="1" si="11"/>
        <v>-5970.6852179496764</v>
      </c>
      <c r="BY53" s="101">
        <f t="shared" ca="1" si="11"/>
        <v>-5974.6656747616435</v>
      </c>
      <c r="BZ53" s="101">
        <f t="shared" ca="1" si="11"/>
        <v>-5978.6487852114842</v>
      </c>
      <c r="CA53" s="101">
        <f t="shared" ca="1" si="11"/>
        <v>-5982.6345510682922</v>
      </c>
      <c r="CB53" s="101">
        <f t="shared" ca="1" si="11"/>
        <v>-5986.6229741023362</v>
      </c>
      <c r="CC53" s="101">
        <f t="shared" ca="1" si="11"/>
        <v>-5990.6140560850727</v>
      </c>
      <c r="CD53" s="101">
        <f t="shared" ca="1" si="11"/>
        <v>-5994.6077987891276</v>
      </c>
      <c r="CE53" s="101">
        <f t="shared" ca="1" si="11"/>
        <v>-5998.6042039883214</v>
      </c>
      <c r="CF53" s="101">
        <f t="shared" ca="1" si="11"/>
        <v>-6002.6032734576474</v>
      </c>
      <c r="CG53" s="101">
        <f t="shared" ca="1" si="11"/>
        <v>-6006.6050089732853</v>
      </c>
      <c r="CH53" s="101">
        <f t="shared" ca="1" si="11"/>
        <v>-6010.6094123126004</v>
      </c>
      <c r="CI53" s="101">
        <f t="shared" ca="1" si="11"/>
        <v>-6014.6164852541424</v>
      </c>
      <c r="CJ53" s="101">
        <f t="shared" ca="1" si="11"/>
        <v>-6018.6262295776451</v>
      </c>
      <c r="CK53" s="101">
        <f t="shared" ca="1" si="11"/>
        <v>-6022.63864706403</v>
      </c>
      <c r="CL53" s="101">
        <f t="shared" ca="1" si="11"/>
        <v>-6026.6537394954066</v>
      </c>
      <c r="CM53" s="101">
        <f t="shared" ca="1" si="11"/>
        <v>-6030.6715086550703</v>
      </c>
      <c r="CN53" s="101">
        <f t="shared" ca="1" si="11"/>
        <v>-6034.6919563275069</v>
      </c>
      <c r="CO53" s="101">
        <f t="shared" ca="1" si="11"/>
        <v>0</v>
      </c>
      <c r="CP53" s="101">
        <f t="shared" ca="1" si="11"/>
        <v>0</v>
      </c>
      <c r="CQ53" s="101">
        <f t="shared" ca="1" si="11"/>
        <v>0</v>
      </c>
      <c r="CR53" s="101">
        <f t="shared" ca="1" si="11"/>
        <v>0</v>
      </c>
      <c r="CS53" s="101">
        <f t="shared" ca="1" si="11"/>
        <v>0</v>
      </c>
      <c r="CT53" s="101">
        <f t="shared" ca="1" si="11"/>
        <v>0</v>
      </c>
      <c r="CU53" s="101">
        <f t="shared" ca="1" si="11"/>
        <v>0</v>
      </c>
      <c r="CV53" s="101">
        <f t="shared" ca="1" si="11"/>
        <v>0</v>
      </c>
      <c r="CW53" s="101">
        <f t="shared" ca="1" si="11"/>
        <v>0</v>
      </c>
      <c r="CX53" s="101">
        <f t="shared" ca="1" si="11"/>
        <v>0</v>
      </c>
      <c r="CY53" s="101">
        <f t="shared" ca="1" si="11"/>
        <v>0</v>
      </c>
      <c r="CZ53" s="101">
        <f t="shared" ca="1" si="11"/>
        <v>0</v>
      </c>
      <c r="DA53" s="101">
        <f t="shared" ca="1" si="11"/>
        <v>0</v>
      </c>
      <c r="DB53" s="101">
        <f t="shared" ca="1" si="11"/>
        <v>0</v>
      </c>
      <c r="DC53" s="101">
        <f t="shared" ca="1" si="11"/>
        <v>0</v>
      </c>
      <c r="DD53" s="101">
        <f t="shared" ca="1" si="11"/>
        <v>0</v>
      </c>
      <c r="DE53" s="101">
        <f t="shared" ca="1" si="11"/>
        <v>0</v>
      </c>
      <c r="DF53" s="101">
        <f t="shared" ca="1" si="11"/>
        <v>0</v>
      </c>
      <c r="DG53" s="101">
        <f t="shared" ca="1" si="11"/>
        <v>0</v>
      </c>
      <c r="DH53" s="101">
        <f t="shared" ca="1" si="11"/>
        <v>0</v>
      </c>
      <c r="DI53" s="101">
        <f t="shared" ca="1" si="11"/>
        <v>0</v>
      </c>
      <c r="DJ53" s="101">
        <f t="shared" ca="1" si="11"/>
        <v>0</v>
      </c>
    </row>
    <row r="54" spans="1:114">
      <c r="B54" s="11"/>
      <c r="C54" s="1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row>
    <row r="55" spans="1:114">
      <c r="B55" s="11" t="s">
        <v>197</v>
      </c>
      <c r="C55" s="1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row>
    <row r="56" spans="1:114">
      <c r="B56" s="11" t="s">
        <v>169</v>
      </c>
      <c r="C56" s="11"/>
      <c r="J56" s="5">
        <f ca="1">(J34-J29*(1-SUMIF(Макро!$15:$15,J$11,Макро!$18:$18)*N(J32&lt;&gt;0))+J42)*N(J13&lt;&gt;0)</f>
        <v>42657.460094928196</v>
      </c>
      <c r="K56" s="5">
        <f ca="1">(K34-K29*(1-SUMIF(Макро!$15:$15,K$11,Макро!$18:$18)*N(K32&lt;&gt;0))+K42)*N(K13&lt;&gt;0)</f>
        <v>45041.048104914284</v>
      </c>
      <c r="L56" s="5">
        <f ca="1">(L34-L29*(1-SUMIF(Макро!$15:$15,L$11,Макро!$18:$18)*N(L32&lt;&gt;0))+L42)*N(L13&lt;&gt;0)</f>
        <v>46742.36830430488</v>
      </c>
      <c r="M56" s="5">
        <f ca="1">(M34-M29*(1-SUMIF(Макро!$15:$15,M$11,Макро!$18:$18)*N(M32&lt;&gt;0))+M42)*N(M13&lt;&gt;0)</f>
        <v>-277802.55606833077</v>
      </c>
      <c r="N56" s="5">
        <f ca="1">(N34-N29*(1-SUMIF(Макро!$15:$15,N$11,Макро!$18:$18)*N(N32&lt;&gt;0))+N42)*N(N13&lt;&gt;0)</f>
        <v>-104368.81218693854</v>
      </c>
      <c r="O56" s="5">
        <f ca="1">(O34-O29*(1-SUMIF(Макро!$15:$15,O$11,Макро!$18:$18)*N(O32&lt;&gt;0))+O42)*N(O13&lt;&gt;0)</f>
        <v>-50847.386490889381</v>
      </c>
      <c r="P56" s="5">
        <f ca="1">(P34-P29*(1-SUMIF(Макро!$15:$15,P$11,Макро!$18:$18)*N(P32&lt;&gt;0))+P42)*N(P13&lt;&gt;0)</f>
        <v>-77076.37628783955</v>
      </c>
      <c r="Q56" s="5">
        <f ca="1">(Q34-Q29*(1-SUMIF(Макро!$15:$15,Q$11,Макро!$18:$18)*N(Q32&lt;&gt;0))+Q42)*N(Q13&lt;&gt;0)</f>
        <v>-349165.09482250351</v>
      </c>
      <c r="R56" s="5">
        <f ca="1">(R34-R29*(1-SUMIF(Макро!$15:$15,R$11,Макро!$18:$18)*N(R32&lt;&gt;0))+R42)*N(R13&lt;&gt;0)</f>
        <v>69214.275791589898</v>
      </c>
      <c r="S56" s="5">
        <f ca="1">(S34-S29*(1-SUMIF(Макро!$15:$15,S$11,Макро!$18:$18)*N(S32&lt;&gt;0))+S42)*N(S13&lt;&gt;0)</f>
        <v>113813.7091720156</v>
      </c>
      <c r="T56" s="5">
        <f ca="1">(T34-T29*(1-SUMIF(Макро!$15:$15,T$11,Макро!$18:$18)*N(T32&lt;&gt;0))+T42)*N(T13&lt;&gt;0)</f>
        <v>45624.70384220386</v>
      </c>
      <c r="U56" s="5">
        <f ca="1">(U34-U29*(1-SUMIF(Макро!$15:$15,U$11,Макро!$18:$18)*N(U32&lt;&gt;0))+U42)*N(U13&lt;&gt;0)</f>
        <v>-440790.14301783126</v>
      </c>
      <c r="V56" s="5">
        <f ca="1">(V34-V29*(1-SUMIF(Макро!$15:$15,V$11,Макро!$18:$18)*N(V32&lt;&gt;0))+V42)*N(V13&lt;&gt;0)</f>
        <v>44660.965898324859</v>
      </c>
      <c r="W56" s="5">
        <f ca="1">(W34-W29*(1-SUMIF(Макро!$15:$15,W$11,Макро!$18:$18)*N(W32&lt;&gt;0))+W42)*N(W13&lt;&gt;0)</f>
        <v>125228.56276987775</v>
      </c>
      <c r="X56" s="5">
        <f ca="1">(X34-X29*(1-SUMIF(Макро!$15:$15,X$11,Макро!$18:$18)*N(X32&lt;&gt;0))+X42)*N(X13&lt;&gt;0)</f>
        <v>46103.877200832001</v>
      </c>
      <c r="Y56" s="5">
        <f ca="1">(Y34-Y29*(1-SUMIF(Макро!$15:$15,Y$11,Макро!$18:$18)*N(Y32&lt;&gt;0))+Y42)*N(Y13&lt;&gt;0)</f>
        <v>45656.424050314126</v>
      </c>
      <c r="Z56" s="5">
        <f ca="1">(Z34-Z29*(1-SUMIF(Макро!$15:$15,Z$11,Макро!$18:$18)*N(Z32&lt;&gt;0))+Z42)*N(Z13&lt;&gt;0)</f>
        <v>45193.191711962623</v>
      </c>
      <c r="AA56" s="5">
        <f ca="1">(AA34-AA29*(1-SUMIF(Макро!$15:$15,AA$11,Макро!$18:$18)*N(AA32&lt;&gt;0))+AA42)*N(AA13&lt;&gt;0)</f>
        <v>44722.153393885899</v>
      </c>
      <c r="AB56" s="5">
        <f ca="1">(AB34-AB29*(1-SUMIF(Макро!$15:$15,AB$11,Макро!$18:$18)*N(AB32&lt;&gt;0))+AB42)*N(AB13&lt;&gt;0)</f>
        <v>46647.838534065631</v>
      </c>
      <c r="AC56" s="5">
        <f ca="1">(AC34-AC29*(1-SUMIF(Макро!$15:$15,AC$11,Макро!$18:$18)*N(AC32&lt;&gt;0))+AC42)*N(AC13&lt;&gt;0)</f>
        <v>46160.924028299065</v>
      </c>
      <c r="AD56" s="5">
        <f ca="1">(AD34-AD29*(1-SUMIF(Макро!$15:$15,AD$11,Макро!$18:$18)*N(AD32&lt;&gt;0))+AD42)*N(AD13&lt;&gt;0)</f>
        <v>45669.098293182506</v>
      </c>
      <c r="AE56" s="5">
        <f ca="1">(AE34-AE29*(1-SUMIF(Макро!$15:$15,AE$11,Макро!$18:$18)*N(AE32&lt;&gt;0))+AE42)*N(AE13&lt;&gt;0)</f>
        <v>45169.172835193109</v>
      </c>
      <c r="AF56" s="5">
        <f ca="1">(AF34-AF29*(1-SUMIF(Макро!$15:$15,AF$11,Макро!$18:$18)*N(AF32&lt;&gt;0))+AF42)*N(AF13&lt;&gt;0)</f>
        <v>47154.018807972949</v>
      </c>
      <c r="AG56" s="5">
        <f ca="1">(AG34-AG29*(1-SUMIF(Макро!$15:$15,AG$11,Макро!$18:$18)*N(AG32&lt;&gt;0))+AG42)*N(AG13&lt;&gt;0)</f>
        <v>46637.621246493312</v>
      </c>
      <c r="AH56" s="5">
        <f ca="1">(AH34-AH29*(1-SUMIF(Макро!$15:$15,AH$11,Макро!$18:$18)*N(AH32&lt;&gt;0))+AH42)*N(AH13&lt;&gt;0)</f>
        <v>46116.136132145009</v>
      </c>
      <c r="AI56" s="5">
        <f ca="1">(AI34-AI29*(1-SUMIF(Макро!$15:$15,AI$11,Макро!$18:$18)*N(AI32&lt;&gt;0))+AI42)*N(AI13&lt;&gt;0)</f>
        <v>45586.247809859728</v>
      </c>
      <c r="AJ56" s="5">
        <f ca="1">(AJ34-AJ29*(1-SUMIF(Макро!$15:$15,AJ$11,Макро!$18:$18)*N(AJ32&lt;&gt;0))+AJ42)*N(AJ13&lt;&gt;0)</f>
        <v>47632.095484134894</v>
      </c>
      <c r="AK56" s="5">
        <f ca="1">(AK34-AK29*(1-SUMIF(Макро!$15:$15,AK$11,Макро!$18:$18)*N(AK32&lt;&gt;0))+AK42)*N(AK13&lt;&gt;0)</f>
        <v>47085.121418433824</v>
      </c>
      <c r="AL56" s="5">
        <f ca="1">(AL34-AL29*(1-SUMIF(Макро!$15:$15,AL$11,Макро!$18:$18)*N(AL32&lt;&gt;0))+AL42)*N(AL13&lt;&gt;0)</f>
        <v>46531.739241919749</v>
      </c>
      <c r="AM56" s="5">
        <f ca="1">(AM34-AM29*(1-SUMIF(Макро!$15:$15,AM$11,Макро!$18:$18)*N(AM32&lt;&gt;0))+AM42)*N(AM13&lt;&gt;0)</f>
        <v>45969.620205537496</v>
      </c>
      <c r="AN56" s="5">
        <f ca="1">(AN34-AN29*(1-SUMIF(Макро!$15:$15,AN$11,Макро!$18:$18)*N(AN32&lt;&gt;0))+AN42)*N(AN13&lt;&gt;0)</f>
        <v>48079.931099141533</v>
      </c>
      <c r="AO56" s="5">
        <f ca="1">(AO34-AO29*(1-SUMIF(Макро!$15:$15,AO$11,Макро!$18:$18)*N(AO32&lt;&gt;0))+AO42)*N(AO13&lt;&gt;0)</f>
        <v>47500.047184837385</v>
      </c>
      <c r="AP56" s="5">
        <f ca="1">(AP34-AP29*(1-SUMIF(Макро!$15:$15,AP$11,Макро!$18:$18)*N(AP32&lt;&gt;0))+AP42)*N(AP13&lt;&gt;0)</f>
        <v>46912.317844054618</v>
      </c>
      <c r="AQ56" s="5">
        <f ca="1">(AQ34-AQ29*(1-SUMIF(Макро!$15:$15,AQ$11,Макро!$18:$18)*N(AQ32&lt;&gt;0))+AQ42)*N(AQ13&lt;&gt;0)</f>
        <v>46315.48268047288</v>
      </c>
      <c r="AR56" s="5">
        <f ca="1">(AR34-AR29*(1-SUMIF(Макро!$15:$15,AR$11,Макро!$18:$18)*N(AR32&lt;&gt;0))+AR42)*N(AR13&lt;&gt;0)</f>
        <v>48493.906364225099</v>
      </c>
      <c r="AS56" s="5">
        <f ca="1">(AS34-AS29*(1-SUMIF(Макро!$15:$15,AS$11,Макро!$18:$18)*N(AS32&lt;&gt;0))+AS42)*N(AS13&lt;&gt;0)</f>
        <v>47878.557224485201</v>
      </c>
      <c r="AT56" s="5">
        <f ca="1">(AT34-AT29*(1-SUMIF(Макро!$15:$15,AT$11,Макро!$18:$18)*N(AT32&lt;&gt;0))+AT42)*N(AT13&lt;&gt;0)</f>
        <v>47252.567801155157</v>
      </c>
      <c r="AU56" s="5">
        <f ca="1">(AU34-AU29*(1-SUMIF(Макро!$15:$15,AU$11,Макро!$18:$18)*N(AU32&lt;&gt;0))+AU42)*N(AU13&lt;&gt;0)</f>
        <v>46617.040831206905</v>
      </c>
      <c r="AV56" s="5">
        <f ca="1">(AV34-AV29*(1-SUMIF(Макро!$15:$15,AV$11,Макро!$18:$18)*N(AV32&lt;&gt;0))+AV42)*N(AV13&lt;&gt;0)</f>
        <v>48869.249419466571</v>
      </c>
      <c r="AW56" s="5">
        <f ca="1">(AW34-AW29*(1-SUMIF(Макро!$15:$15,AW$11,Макро!$18:$18)*N(AW32&lt;&gt;0))+AW42)*N(AW13&lt;&gt;0)</f>
        <v>48214.333320674021</v>
      </c>
      <c r="AX56" s="5">
        <f ca="1">(AX34-AX29*(1-SUMIF(Макро!$15:$15,AX$11,Макро!$18:$18)*N(AX32&lt;&gt;0))+AX42)*N(AX13&lt;&gt;0)</f>
        <v>47546.68366128995</v>
      </c>
      <c r="AY56" s="5">
        <f ca="1">(AY34-AY29*(1-SUMIF(Макро!$15:$15,AY$11,Макро!$18:$18)*N(AY32&lt;&gt;0))+AY42)*N(AY13&lt;&gt;0)</f>
        <v>46869.015398393101</v>
      </c>
      <c r="AZ56" s="5">
        <f ca="1">(AZ34-AZ29*(1-SUMIF(Макро!$15:$15,AZ$11,Макро!$18:$18)*N(AZ32&lt;&gt;0))+AZ42)*N(AZ13&lt;&gt;0)</f>
        <v>49200.089876318496</v>
      </c>
      <c r="BA56" s="5">
        <f ca="1">(BA34-BA29*(1-SUMIF(Макро!$15:$15,BA$11,Макро!$18:$18)*N(BA32&lt;&gt;0))+BA42)*N(BA13&lt;&gt;0)</f>
        <v>48502.052715814541</v>
      </c>
      <c r="BB56" s="5">
        <f ca="1">(BB34-BB29*(1-SUMIF(Макро!$15:$15,BB$11,Макро!$18:$18)*N(BB32&lt;&gt;0))+BB42)*N(BB13&lt;&gt;0)</f>
        <v>47791.668688078003</v>
      </c>
      <c r="BC56" s="5">
        <f ca="1">(BC34-BC29*(1-SUMIF(Макро!$15:$15,BC$11,Макро!$18:$18)*N(BC32&lt;&gt;0))+BC42)*N(BC13&lt;&gt;0)</f>
        <v>47070.780348109191</v>
      </c>
      <c r="BD56" s="5">
        <f ca="1">(BD34-BD29*(1-SUMIF(Макро!$15:$15,BD$11,Макро!$18:$18)*N(BD32&lt;&gt;0))+BD42)*N(BD13&lt;&gt;0)</f>
        <v>49482.521095770702</v>
      </c>
      <c r="BE56" s="5">
        <f ca="1">(BE34-BE29*(1-SUMIF(Макро!$15:$15,BE$11,Макро!$18:$18)*N(BE32&lt;&gt;0))+BE42)*N(BE13&lt;&gt;0)</f>
        <v>48740.276851523988</v>
      </c>
      <c r="BF56" s="5">
        <f ca="1">(BF34-BF29*(1-SUMIF(Макро!$15:$15,BF$11,Макро!$18:$18)*N(BF32&lt;&gt;0))+BF42)*N(BF13&lt;&gt;0)</f>
        <v>47983.031251585235</v>
      </c>
      <c r="BG56" s="5">
        <f ca="1">(BG34-BG29*(1-SUMIF(Макро!$15:$15,BG$11,Макро!$18:$18)*N(BG32&lt;&gt;0))+BG42)*N(BG13&lt;&gt;0)</f>
        <v>47214.73166575269</v>
      </c>
      <c r="BH56" s="5">
        <f ca="1">(BH34-BH29*(1-SUMIF(Макро!$15:$15,BH$11,Макро!$18:$18)*N(BH32&lt;&gt;0))+BH42)*N(BH13&lt;&gt;0)</f>
        <v>49713.198099702917</v>
      </c>
      <c r="BI56" s="5">
        <f ca="1">(BI34-BI29*(1-SUMIF(Макро!$15:$15,BI$11,Макро!$18:$18)*N(BI32&lt;&gt;0))+BI42)*N(BI13&lt;&gt;0)</f>
        <v>48922.427121919645</v>
      </c>
      <c r="BJ56" s="5">
        <f ca="1">(BJ34-BJ29*(1-SUMIF(Макро!$15:$15,BJ$11,Макро!$18:$18)*N(BJ32&lt;&gt;0))+BJ42)*N(BJ13&lt;&gt;0)</f>
        <v>48116.281453047166</v>
      </c>
      <c r="BK56" s="5">
        <f ca="1">(BK34-BK29*(1-SUMIF(Макро!$15:$15,BK$11,Макро!$18:$18)*N(BK32&lt;&gt;0))+BK42)*N(BK13&lt;&gt;0)</f>
        <v>47298.512573901739</v>
      </c>
      <c r="BL56" s="5">
        <f ca="1">(BL34-BL29*(1-SUMIF(Макро!$15:$15,BL$11,Макро!$18:$18)*N(BL32&lt;&gt;0))+BL42)*N(BL13&lt;&gt;0)</f>
        <v>49886.839668036519</v>
      </c>
      <c r="BM56" s="5">
        <f ca="1">(BM34-BM29*(1-SUMIF(Макро!$15:$15,BM$11,Макро!$18:$18)*N(BM32&lt;&gt;0))+BM42)*N(BM13&lt;&gt;0)</f>
        <v>49045.440213698777</v>
      </c>
      <c r="BN56" s="5">
        <f ca="1">(BN34-BN29*(1-SUMIF(Макро!$15:$15,BN$11,Макро!$18:$18)*N(BN32&lt;&gt;0))+BN42)*N(BN13&lt;&gt;0)</f>
        <v>48189.041566221116</v>
      </c>
      <c r="BO56" s="5">
        <f ca="1">(BO34-BO29*(1-SUMIF(Макро!$15:$15,BO$11,Макро!$18:$18)*N(BO32&lt;&gt;0))+BO42)*N(BO13&lt;&gt;0)</f>
        <v>47320.443299903338</v>
      </c>
      <c r="BP56" s="5">
        <f ca="1">(BP34-BP29*(1-SUMIF(Макро!$15:$15,BP$11,Макро!$18:$18)*N(BP32&lt;&gt;0))+BP42)*N(BP13&lt;&gt;0)</f>
        <v>50001.504714645489</v>
      </c>
      <c r="BQ56" s="5">
        <f ca="1">(BQ34-BQ29*(1-SUMIF(Макро!$15:$15,BQ$11,Макро!$18:$18)*N(BQ32&lt;&gt;0))+BQ42)*N(BQ13&lt;&gt;0)</f>
        <v>49108.104320502571</v>
      </c>
      <c r="BR56" s="5">
        <f ca="1">(BR34-BR29*(1-SUMIF(Макро!$15:$15,BR$11,Макро!$18:$18)*N(BR32&lt;&gt;0))+BR42)*N(BR13&lt;&gt;0)</f>
        <v>48202.09929585972</v>
      </c>
      <c r="BS56" s="5">
        <f ca="1">(BS34-BS29*(1-SUMIF(Макро!$15:$15,BS$11,Макро!$18:$18)*N(BS32&lt;&gt;0))+BS42)*N(BS13&lt;&gt;0)</f>
        <v>47283.351171888382</v>
      </c>
      <c r="BT56" s="5">
        <f ca="1">(BT34-BT29*(1-SUMIF(Макро!$15:$15,BT$11,Макро!$18:$18)*N(BT32&lt;&gt;0))+BT42)*N(BT13&lt;&gt;0)</f>
        <v>50056.251269851244</v>
      </c>
      <c r="BU56" s="5">
        <f ca="1">(BU34-BU29*(1-SUMIF(Макро!$15:$15,BU$11,Макро!$18:$18)*N(BU32&lt;&gt;0))+BU42)*N(BU13&lt;&gt;0)</f>
        <v>49111.599121908235</v>
      </c>
      <c r="BV56" s="5">
        <f ca="1">(BV34-BV29*(1-SUMIF(Макро!$15:$15,BV$11,Макро!$18:$18)*N(BV32&lt;&gt;0))+BV42)*N(BV13&lt;&gt;0)</f>
        <v>48153.781833776578</v>
      </c>
      <c r="BW56" s="5">
        <f ca="1">(BW34-BW29*(1-SUMIF(Макро!$15:$15,BW$11,Макро!$18:$18)*N(BW32&lt;&gt;0))+BW42)*N(BW13&lt;&gt;0)</f>
        <v>47182.656465248452</v>
      </c>
      <c r="BX56" s="5">
        <f ca="1">(BX34-BX29*(1-SUMIF(Макро!$15:$15,BX$11,Макро!$18:$18)*N(BX32&lt;&gt;0))+BX42)*N(BX13&lt;&gt;0)</f>
        <v>46717.514530397755</v>
      </c>
      <c r="BY56" s="5">
        <f ca="1">(BY34-BY29*(1-SUMIF(Макро!$15:$15,BY$11,Макро!$18:$18)*N(BY32&lt;&gt;0))+BY42)*N(BY13&lt;&gt;0)</f>
        <v>44016.002400587073</v>
      </c>
      <c r="BZ56" s="5">
        <f ca="1">(BZ34-BZ29*(1-SUMIF(Макро!$15:$15,BZ$11,Макро!$18:$18)*N(BZ32&lt;&gt;0))+BZ42)*N(BZ13&lt;&gt;0)</f>
        <v>42912.40886903002</v>
      </c>
      <c r="CA56" s="5">
        <f ca="1">(CA34-CA29*(1-SUMIF(Макро!$15:$15,CA$11,Макро!$18:$18)*N(CA32&lt;&gt;0))+CA42)*N(CA13&lt;&gt;0)</f>
        <v>41776.584380165063</v>
      </c>
      <c r="CB56" s="5">
        <f ca="1">(CB34-CB29*(1-SUMIF(Макро!$15:$15,CB$11,Макро!$18:$18)*N(CB32&lt;&gt;0))+CB42)*N(CB13&lt;&gt;0)</f>
        <v>44633.652942062821</v>
      </c>
      <c r="CC56" s="5">
        <f ca="1">(CC34-CC29*(1-SUMIF(Макро!$15:$15,CC$11,Макро!$18:$18)*N(CC32&lt;&gt;0))+CC42)*N(CC13&lt;&gt;0)</f>
        <v>43469.577974837972</v>
      </c>
      <c r="CD56" s="5">
        <f ca="1">(CD34-CD29*(1-SUMIF(Макро!$15:$15,CD$11,Макро!$18:$18)*N(CD32&lt;&gt;0))+CD42)*N(CD13&lt;&gt;0)</f>
        <v>42291.147088916165</v>
      </c>
      <c r="CE56" s="5">
        <f ca="1">(CE34-CE29*(1-SUMIF(Макро!$15:$15,CE$11,Макро!$18:$18)*N(CE32&lt;&gt;0))+CE42)*N(CE13&lt;&gt;0)</f>
        <v>41098.204379799863</v>
      </c>
      <c r="CF56" s="5">
        <f ca="1">(CF34-CF29*(1-SUMIF(Макро!$15:$15,CF$11,Макро!$18:$18)*N(CF32&lt;&gt;0))+CF42)*N(CF13&lt;&gt;0)</f>
        <v>44057.875573283622</v>
      </c>
      <c r="CG56" s="5">
        <f ca="1">(CG34-CG29*(1-SUMIF(Макро!$15:$15,CG$11,Макро!$18:$18)*N(CG32&lt;&gt;0))+CG42)*N(CG13&lt;&gt;0)</f>
        <v>42835.435053496672</v>
      </c>
      <c r="CH56" s="5">
        <f ca="1">(CH34-CH29*(1-SUMIF(Макро!$15:$15,CH$11,Макро!$18:$18)*N(CH32&lt;&gt;0))+CH42)*N(CH13&lt;&gt;0)</f>
        <v>41598.005280140016</v>
      </c>
      <c r="CI56" s="5">
        <f ca="1">(CI34-CI29*(1-SUMIF(Макро!$15:$15,CI$11,Макро!$18:$18)*N(CI32&lt;&gt;0))+CI42)*N(CI13&lt;&gt;0)</f>
        <v>40345.4238162045</v>
      </c>
      <c r="CJ56" s="5">
        <f ca="1">(CJ34-CJ29*(1-SUMIF(Макро!$15:$15,CJ$11,Макро!$18:$18)*N(CJ32&lt;&gt;0))+CJ42)*N(CJ13&lt;&gt;0)</f>
        <v>43411.567303070871</v>
      </c>
      <c r="CK56" s="5">
        <f ca="1">(CK34-CK29*(1-SUMIF(Макро!$15:$15,CK$11,Макро!$18:$18)*N(CK32&lt;&gt;0))+CK42)*N(CK13&lt;&gt;0)</f>
        <v>42128.188432161609</v>
      </c>
      <c r="CL56" s="5">
        <f ca="1">(CL34-CL29*(1-SUMIF(Макро!$15:$15,CL$11,Макро!$18:$18)*N(CL32&lt;&gt;0))+CL42)*N(CL13&lt;&gt;0)</f>
        <v>40829.160445117748</v>
      </c>
      <c r="CM56" s="5">
        <f ca="1">(CM34-CM29*(1-SUMIF(Макро!$15:$15,CM$11,Макро!$18:$18)*N(CM32&lt;&gt;0))+CM42)*N(CM13&lt;&gt;0)</f>
        <v>39514.314105112579</v>
      </c>
      <c r="CN56" s="5">
        <f ca="1">(CN34-CN29*(1-SUMIF(Макро!$15:$15,CN$11,Макро!$18:$18)*N(CN32&lt;&gt;0))+CN42)*N(CN13&lt;&gt;0)</f>
        <v>42690.9496461198</v>
      </c>
      <c r="CO56" s="5">
        <f ca="1">(CO34-CO29*(1-SUMIF(Макро!$15:$15,CO$11,Макро!$18:$18)*N(CO32&lt;&gt;0))+CO42)*N(CO13&lt;&gt;0)</f>
        <v>0</v>
      </c>
      <c r="CP56" s="5">
        <f ca="1">(CP34-CP29*(1-SUMIF(Макро!$15:$15,CP$11,Макро!$18:$18)*N(CP32&lt;&gt;0))+CP42)*N(CP13&lt;&gt;0)</f>
        <v>0</v>
      </c>
      <c r="CQ56" s="5">
        <f ca="1">(CQ34-CQ29*(1-SUMIF(Макро!$15:$15,CQ$11,Макро!$18:$18)*N(CQ32&lt;&gt;0))+CQ42)*N(CQ13&lt;&gt;0)</f>
        <v>0</v>
      </c>
      <c r="CR56" s="5">
        <f ca="1">(CR34-CR29*(1-SUMIF(Макро!$15:$15,CR$11,Макро!$18:$18)*N(CR32&lt;&gt;0))+CR42)*N(CR13&lt;&gt;0)</f>
        <v>0</v>
      </c>
      <c r="CS56" s="5">
        <f ca="1">(CS34-CS29*(1-SUMIF(Макро!$15:$15,CS$11,Макро!$18:$18)*N(CS32&lt;&gt;0))+CS42)*N(CS13&lt;&gt;0)</f>
        <v>0</v>
      </c>
      <c r="CT56" s="5">
        <f ca="1">(CT34-CT29*(1-SUMIF(Макро!$15:$15,CT$11,Макро!$18:$18)*N(CT32&lt;&gt;0))+CT42)*N(CT13&lt;&gt;0)</f>
        <v>0</v>
      </c>
      <c r="CU56" s="5">
        <f ca="1">(CU34-CU29*(1-SUMIF(Макро!$15:$15,CU$11,Макро!$18:$18)*N(CU32&lt;&gt;0))+CU42)*N(CU13&lt;&gt;0)</f>
        <v>0</v>
      </c>
      <c r="CV56" s="5">
        <f ca="1">(CV34-CV29*(1-SUMIF(Макро!$15:$15,CV$11,Макро!$18:$18)*N(CV32&lt;&gt;0))+CV42)*N(CV13&lt;&gt;0)</f>
        <v>0</v>
      </c>
      <c r="CW56" s="5">
        <f ca="1">(CW34-CW29*(1-SUMIF(Макро!$15:$15,CW$11,Макро!$18:$18)*N(CW32&lt;&gt;0))+CW42)*N(CW13&lt;&gt;0)</f>
        <v>0</v>
      </c>
      <c r="CX56" s="5">
        <f ca="1">(CX34-CX29*(1-SUMIF(Макро!$15:$15,CX$11,Макро!$18:$18)*N(CX32&lt;&gt;0))+CX42)*N(CX13&lt;&gt;0)</f>
        <v>0</v>
      </c>
      <c r="CY56" s="5">
        <f ca="1">(CY34-CY29*(1-SUMIF(Макро!$15:$15,CY$11,Макро!$18:$18)*N(CY32&lt;&gt;0))+CY42)*N(CY13&lt;&gt;0)</f>
        <v>0</v>
      </c>
      <c r="CZ56" s="5">
        <f ca="1">(CZ34-CZ29*(1-SUMIF(Макро!$15:$15,CZ$11,Макро!$18:$18)*N(CZ32&lt;&gt;0))+CZ42)*N(CZ13&lt;&gt;0)</f>
        <v>0</v>
      </c>
      <c r="DA56" s="5">
        <f ca="1">(DA34-DA29*(1-SUMIF(Макро!$15:$15,DA$11,Макро!$18:$18)*N(DA32&lt;&gt;0))+DA42)*N(DA13&lt;&gt;0)</f>
        <v>0</v>
      </c>
      <c r="DB56" s="5">
        <f ca="1">(DB34-DB29*(1-SUMIF(Макро!$15:$15,DB$11,Макро!$18:$18)*N(DB32&lt;&gt;0))+DB42)*N(DB13&lt;&gt;0)</f>
        <v>0</v>
      </c>
      <c r="DC56" s="5">
        <f ca="1">(DC34-DC29*(1-SUMIF(Макро!$15:$15,DC$11,Макро!$18:$18)*N(DC32&lt;&gt;0))+DC42)*N(DC13&lt;&gt;0)</f>
        <v>0</v>
      </c>
      <c r="DD56" s="5">
        <f ca="1">(DD34-DD29*(1-SUMIF(Макро!$15:$15,DD$11,Макро!$18:$18)*N(DD32&lt;&gt;0))+DD42)*N(DD13&lt;&gt;0)</f>
        <v>0</v>
      </c>
      <c r="DE56" s="5">
        <f ca="1">(DE34-DE29*(1-SUMIF(Макро!$15:$15,DE$11,Макро!$18:$18)*N(DE32&lt;&gt;0))+DE42)*N(DE13&lt;&gt;0)</f>
        <v>0</v>
      </c>
      <c r="DF56" s="5">
        <f ca="1">(DF34-DF29*(1-SUMIF(Макро!$15:$15,DF$11,Макро!$18:$18)*N(DF32&lt;&gt;0))+DF42)*N(DF13&lt;&gt;0)</f>
        <v>0</v>
      </c>
      <c r="DG56" s="5">
        <f ca="1">(DG34-DG29*(1-SUMIF(Макро!$15:$15,DG$11,Макро!$18:$18)*N(DG32&lt;&gt;0))+DG42)*N(DG13&lt;&gt;0)</f>
        <v>0</v>
      </c>
      <c r="DH56" s="5">
        <f ca="1">(DH34-DH29*(1-SUMIF(Макро!$15:$15,DH$11,Макро!$18:$18)*N(DH32&lt;&gt;0))+DH42)*N(DH13&lt;&gt;0)</f>
        <v>0</v>
      </c>
      <c r="DI56" s="5">
        <f ca="1">(DI34-DI29*(1-SUMIF(Макро!$15:$15,DI$11,Макро!$18:$18)*N(DI32&lt;&gt;0))+DI42)*N(DI13&lt;&gt;0)</f>
        <v>0</v>
      </c>
      <c r="DJ56" s="5">
        <f ca="1">(DJ34-DJ29*(1-SUMIF(Макро!$15:$15,DJ$11,Макро!$18:$18)*N(DJ32&lt;&gt;0))+DJ42)*N(DJ13&lt;&gt;0)</f>
        <v>0</v>
      </c>
    </row>
    <row r="57" spans="1:114" s="8" customFormat="1">
      <c r="A57" s="175"/>
      <c r="B57" s="688" t="s">
        <v>198</v>
      </c>
      <c r="C57" s="89"/>
      <c r="J57" s="8">
        <f>Финансирование!J35</f>
        <v>0</v>
      </c>
      <c r="K57" s="8">
        <f>Финансирование!K35</f>
        <v>0</v>
      </c>
      <c r="L57" s="8">
        <f>Финансирование!L35</f>
        <v>0</v>
      </c>
      <c r="M57" s="8">
        <f>Финансирование!M35</f>
        <v>3.0899583265760363E-2</v>
      </c>
      <c r="N57" s="8">
        <f>Финансирование!N35</f>
        <v>3.0899583265760366E-2</v>
      </c>
      <c r="O57" s="8">
        <f>Финансирование!O35</f>
        <v>3.0899583265760366E-2</v>
      </c>
      <c r="P57" s="8">
        <f>Финансирование!P35</f>
        <v>3.0899583265760366E-2</v>
      </c>
      <c r="Q57" s="8">
        <f>Финансирование!Q35</f>
        <v>3.0899583265760366E-2</v>
      </c>
      <c r="R57" s="8">
        <f>Финансирование!R35</f>
        <v>3.0899583265760366E-2</v>
      </c>
      <c r="S57" s="8">
        <f>Финансирование!S35</f>
        <v>3.0899583265760366E-2</v>
      </c>
      <c r="T57" s="8">
        <f>Финансирование!T35</f>
        <v>3.0899583265760366E-2</v>
      </c>
      <c r="U57" s="8">
        <f>Финансирование!U35</f>
        <v>3.0899583265760366E-2</v>
      </c>
      <c r="V57" s="8">
        <f>Финансирование!V35</f>
        <v>3.0899583265760366E-2</v>
      </c>
      <c r="W57" s="8">
        <f>Финансирование!W35</f>
        <v>3.0899583265760366E-2</v>
      </c>
      <c r="X57" s="8">
        <f>Финансирование!X35</f>
        <v>3.0899583265760366E-2</v>
      </c>
      <c r="Y57" s="8">
        <f>Финансирование!Y35</f>
        <v>3.0899583265760366E-2</v>
      </c>
      <c r="Z57" s="8">
        <f>Финансирование!Z35</f>
        <v>3.0899583265760366E-2</v>
      </c>
      <c r="AA57" s="8">
        <f>Финансирование!AA35</f>
        <v>3.0899583265760366E-2</v>
      </c>
      <c r="AB57" s="8">
        <f>Финансирование!AB35</f>
        <v>3.0899583265760366E-2</v>
      </c>
      <c r="AC57" s="8">
        <f>Финансирование!AC35</f>
        <v>3.0899583265760366E-2</v>
      </c>
      <c r="AD57" s="8">
        <f>Финансирование!AD35</f>
        <v>3.0899583265760366E-2</v>
      </c>
      <c r="AE57" s="8">
        <f>Финансирование!AE35</f>
        <v>3.0899583265760366E-2</v>
      </c>
      <c r="AF57" s="8">
        <f>Финансирование!AF35</f>
        <v>3.0899583265760366E-2</v>
      </c>
      <c r="AG57" s="8">
        <f>Финансирование!AG35</f>
        <v>3.0899583265760366E-2</v>
      </c>
      <c r="AH57" s="8">
        <f>Финансирование!AH35</f>
        <v>3.0899583265760366E-2</v>
      </c>
      <c r="AI57" s="8">
        <f>Финансирование!AI35</f>
        <v>3.0899583265760366E-2</v>
      </c>
      <c r="AJ57" s="8">
        <f>Финансирование!AJ35</f>
        <v>3.0899583265760366E-2</v>
      </c>
      <c r="AK57" s="8">
        <f>Финансирование!AK35</f>
        <v>3.0899583265760366E-2</v>
      </c>
      <c r="AL57" s="8">
        <f>Финансирование!AL35</f>
        <v>3.0899583265760366E-2</v>
      </c>
      <c r="AM57" s="8">
        <f>Финансирование!AM35</f>
        <v>3.0899583265760366E-2</v>
      </c>
      <c r="AN57" s="8">
        <f>Финансирование!AN35</f>
        <v>3.0899583265760366E-2</v>
      </c>
      <c r="AO57" s="8">
        <f>Финансирование!AO35</f>
        <v>3.0899583265760366E-2</v>
      </c>
      <c r="AP57" s="8">
        <f>Финансирование!AP35</f>
        <v>3.0899583265760366E-2</v>
      </c>
      <c r="AQ57" s="8">
        <f>Финансирование!AQ35</f>
        <v>3.0899583265760366E-2</v>
      </c>
      <c r="AR57" s="8">
        <f>Финансирование!AR35</f>
        <v>3.0899583265760366E-2</v>
      </c>
      <c r="AS57" s="8">
        <f>Финансирование!AS35</f>
        <v>3.0899583265760366E-2</v>
      </c>
      <c r="AT57" s="8">
        <f>Финансирование!AT35</f>
        <v>3.0899583265760366E-2</v>
      </c>
      <c r="AU57" s="8">
        <f>Финансирование!AU35</f>
        <v>3.0899583265760366E-2</v>
      </c>
      <c r="AV57" s="8">
        <f>Финансирование!AV35</f>
        <v>3.0899583265760366E-2</v>
      </c>
      <c r="AW57" s="8">
        <f>Финансирование!AW35</f>
        <v>3.0899583265760366E-2</v>
      </c>
      <c r="AX57" s="8">
        <f>Финансирование!AX35</f>
        <v>3.0899583265760366E-2</v>
      </c>
      <c r="AY57" s="8">
        <f>Финансирование!AY35</f>
        <v>3.0899583265760366E-2</v>
      </c>
      <c r="AZ57" s="8">
        <f>Финансирование!AZ35</f>
        <v>3.0899583265760366E-2</v>
      </c>
      <c r="BA57" s="8">
        <f>Финансирование!BA35</f>
        <v>3.0899583265760366E-2</v>
      </c>
      <c r="BB57" s="8">
        <f>Финансирование!BB35</f>
        <v>3.0899583265760366E-2</v>
      </c>
      <c r="BC57" s="8">
        <f>Финансирование!BC35</f>
        <v>3.0899583265760366E-2</v>
      </c>
      <c r="BD57" s="8">
        <f>Финансирование!BD35</f>
        <v>3.0899583265760366E-2</v>
      </c>
      <c r="BE57" s="8">
        <f>Финансирование!BE35</f>
        <v>3.0899583265760366E-2</v>
      </c>
      <c r="BF57" s="8">
        <f>Финансирование!BF35</f>
        <v>3.0899583265760366E-2</v>
      </c>
      <c r="BG57" s="8">
        <f>Финансирование!BG35</f>
        <v>3.0899583265760366E-2</v>
      </c>
      <c r="BH57" s="8">
        <f>Финансирование!BH35</f>
        <v>3.0899583265760366E-2</v>
      </c>
      <c r="BI57" s="8">
        <f>Финансирование!BI35</f>
        <v>3.0899583265760366E-2</v>
      </c>
      <c r="BJ57" s="8">
        <f>Финансирование!BJ35</f>
        <v>3.0899583265760366E-2</v>
      </c>
      <c r="BK57" s="8">
        <f>Финансирование!BK35</f>
        <v>3.0899583265760366E-2</v>
      </c>
      <c r="BL57" s="8">
        <f>Финансирование!BL35</f>
        <v>3.0899583265760366E-2</v>
      </c>
      <c r="BM57" s="8">
        <f>Финансирование!BM35</f>
        <v>3.0899583265760366E-2</v>
      </c>
      <c r="BN57" s="8">
        <f>Финансирование!BN35</f>
        <v>3.0899583265760366E-2</v>
      </c>
      <c r="BO57" s="8">
        <f>Финансирование!BO35</f>
        <v>3.0899583265760366E-2</v>
      </c>
      <c r="BP57" s="8">
        <f>Финансирование!BP35</f>
        <v>3.0899583265760366E-2</v>
      </c>
      <c r="BQ57" s="8">
        <f>Финансирование!BQ35</f>
        <v>3.0899583265760366E-2</v>
      </c>
      <c r="BR57" s="8">
        <f>Финансирование!BR35</f>
        <v>3.0899583265760366E-2</v>
      </c>
      <c r="BS57" s="8">
        <f>Финансирование!BS35</f>
        <v>3.0899583265760366E-2</v>
      </c>
      <c r="BT57" s="8">
        <f>Финансирование!BT35</f>
        <v>3.0899583265760366E-2</v>
      </c>
      <c r="BU57" s="8">
        <f>Финансирование!BU35</f>
        <v>3.0899583265760366E-2</v>
      </c>
      <c r="BV57" s="8">
        <f>Финансирование!BV35</f>
        <v>3.0899583265760366E-2</v>
      </c>
      <c r="BW57" s="8">
        <f>Финансирование!BW35</f>
        <v>3.0899583265760366E-2</v>
      </c>
      <c r="BX57" s="8">
        <f>Финансирование!BX35</f>
        <v>3.0899583265760366E-2</v>
      </c>
      <c r="BY57" s="8">
        <f>Финансирование!BY35</f>
        <v>3.0899583265760366E-2</v>
      </c>
      <c r="BZ57" s="8">
        <f>Финансирование!BZ35</f>
        <v>3.0899583265760366E-2</v>
      </c>
      <c r="CA57" s="8">
        <f>Финансирование!CA35</f>
        <v>3.0899583265760366E-2</v>
      </c>
      <c r="CB57" s="8">
        <f>Финансирование!CB35</f>
        <v>3.0899583265760366E-2</v>
      </c>
      <c r="CC57" s="8">
        <f>Финансирование!CC35</f>
        <v>3.0899583265760366E-2</v>
      </c>
      <c r="CD57" s="8">
        <f>Финансирование!CD35</f>
        <v>3.0899583265760366E-2</v>
      </c>
      <c r="CE57" s="8">
        <f>Финансирование!CE35</f>
        <v>3.0899583265760366E-2</v>
      </c>
      <c r="CF57" s="8">
        <f>Финансирование!CF35</f>
        <v>3.0899583265760366E-2</v>
      </c>
      <c r="CG57" s="8">
        <f>Финансирование!CG35</f>
        <v>3.0899583265760366E-2</v>
      </c>
      <c r="CH57" s="8">
        <f>Финансирование!CH35</f>
        <v>3.0899583265760366E-2</v>
      </c>
      <c r="CI57" s="8">
        <f>Финансирование!CI35</f>
        <v>3.0899583265760366E-2</v>
      </c>
      <c r="CJ57" s="8">
        <f>Финансирование!CJ35</f>
        <v>3.0899583265760366E-2</v>
      </c>
      <c r="CK57" s="8">
        <f>Финансирование!CK35</f>
        <v>3.0899583265760366E-2</v>
      </c>
      <c r="CL57" s="8">
        <f>Финансирование!CL35</f>
        <v>3.0899583265760366E-2</v>
      </c>
      <c r="CM57" s="8">
        <f>Финансирование!CM35</f>
        <v>3.0899583265760366E-2</v>
      </c>
      <c r="CN57" s="8">
        <f>Финансирование!CN35</f>
        <v>3.0899583265760366E-2</v>
      </c>
      <c r="CO57" s="8">
        <f>Финансирование!CO35</f>
        <v>3.0899583265760366E-2</v>
      </c>
      <c r="CP57" s="8">
        <f>Финансирование!CP35</f>
        <v>3.0899583265760366E-2</v>
      </c>
      <c r="CQ57" s="8">
        <f>Финансирование!CQ35</f>
        <v>3.0899583265760366E-2</v>
      </c>
      <c r="CR57" s="8">
        <f>Финансирование!CR35</f>
        <v>3.0899583265760366E-2</v>
      </c>
      <c r="CS57" s="8">
        <f>Финансирование!CS35</f>
        <v>3.0899583265760366E-2</v>
      </c>
      <c r="CT57" s="8">
        <f>Финансирование!CT35</f>
        <v>3.0899583265760366E-2</v>
      </c>
      <c r="CU57" s="8">
        <f>Финансирование!CU35</f>
        <v>3.0899583265760366E-2</v>
      </c>
      <c r="CV57" s="8">
        <f>Финансирование!CV35</f>
        <v>3.0899583265760366E-2</v>
      </c>
      <c r="CW57" s="8">
        <f>Финансирование!CW35</f>
        <v>3.0899583265760366E-2</v>
      </c>
      <c r="CX57" s="8">
        <f>Финансирование!CX35</f>
        <v>3.0899583265760366E-2</v>
      </c>
      <c r="CY57" s="8">
        <f>Финансирование!CY35</f>
        <v>3.0899583265760366E-2</v>
      </c>
      <c r="CZ57" s="8">
        <f>Финансирование!CZ35</f>
        <v>3.0899583265760366E-2</v>
      </c>
      <c r="DA57" s="8">
        <f>Финансирование!DA35</f>
        <v>3.0899583265760366E-2</v>
      </c>
      <c r="DB57" s="8">
        <f>Финансирование!DB35</f>
        <v>3.0899583265760366E-2</v>
      </c>
      <c r="DC57" s="8">
        <f>Финансирование!DC35</f>
        <v>3.0899583265760366E-2</v>
      </c>
      <c r="DD57" s="8">
        <f>Финансирование!DD35</f>
        <v>3.0899583265760366E-2</v>
      </c>
      <c r="DE57" s="8">
        <f>Финансирование!DE35</f>
        <v>3.0899583265760366E-2</v>
      </c>
      <c r="DF57" s="8">
        <f>Финансирование!DF35</f>
        <v>3.0899583265760366E-2</v>
      </c>
      <c r="DG57" s="8">
        <f>Финансирование!DG35</f>
        <v>3.0899583265760366E-2</v>
      </c>
      <c r="DH57" s="8">
        <f>Финансирование!DH35</f>
        <v>3.0899583265760366E-2</v>
      </c>
      <c r="DI57" s="8">
        <f>Финансирование!DI35</f>
        <v>0</v>
      </c>
      <c r="DJ57" s="8">
        <f>Финансирование!DJ35</f>
        <v>0</v>
      </c>
    </row>
    <row r="58" spans="1:114" s="3" customFormat="1">
      <c r="A58" s="224"/>
      <c r="B58" s="12" t="s">
        <v>170</v>
      </c>
      <c r="C58" s="111"/>
      <c r="I58" s="150">
        <v>1</v>
      </c>
      <c r="J58" s="3">
        <f t="shared" ref="J58:BU58" si="12">I58/(1+J57)</f>
        <v>1</v>
      </c>
      <c r="K58" s="3">
        <f t="shared" si="12"/>
        <v>1</v>
      </c>
      <c r="L58" s="3">
        <f t="shared" si="12"/>
        <v>1</v>
      </c>
      <c r="M58" s="3">
        <f t="shared" si="12"/>
        <v>0.97002658283372822</v>
      </c>
      <c r="N58" s="3">
        <f t="shared" si="12"/>
        <v>0.94095157140407981</v>
      </c>
      <c r="O58" s="3">
        <f t="shared" si="12"/>
        <v>0.91274803742112631</v>
      </c>
      <c r="P58" s="3">
        <f t="shared" si="12"/>
        <v>0.88538985972780704</v>
      </c>
      <c r="Q58" s="3">
        <f t="shared" si="12"/>
        <v>0.85885170010739864</v>
      </c>
      <c r="R58" s="3">
        <f t="shared" si="12"/>
        <v>0.83310897981611787</v>
      </c>
      <c r="S58" s="3">
        <f t="shared" si="12"/>
        <v>0.80813785681912231</v>
      </c>
      <c r="T58" s="3">
        <f t="shared" si="12"/>
        <v>0.78391520370882595</v>
      </c>
      <c r="U58" s="3">
        <f t="shared" si="12"/>
        <v>0.76041858628507841</v>
      </c>
      <c r="V58" s="3">
        <f t="shared" si="12"/>
        <v>0.7376262427773691</v>
      </c>
      <c r="W58" s="3">
        <f t="shared" si="12"/>
        <v>0.71551706368981338</v>
      </c>
      <c r="X58" s="3">
        <f t="shared" si="12"/>
        <v>0.6940705722502527</v>
      </c>
      <c r="Y58" s="3">
        <f t="shared" si="12"/>
        <v>0.67326690544536294</v>
      </c>
      <c r="Z58" s="3">
        <f t="shared" si="12"/>
        <v>0.65308679562420424</v>
      </c>
      <c r="AA58" s="3">
        <f t="shared" si="12"/>
        <v>0.63351155265317627</v>
      </c>
      <c r="AB58" s="3">
        <f t="shared" si="12"/>
        <v>0.61452304660585011</v>
      </c>
      <c r="AC58" s="3">
        <f t="shared" si="12"/>
        <v>0.59610369097164473</v>
      </c>
      <c r="AD58" s="3">
        <f t="shared" si="12"/>
        <v>0.57823642636779726</v>
      </c>
      <c r="AE58" s="3">
        <f t="shared" si="12"/>
        <v>0.56090470473954113</v>
      </c>
      <c r="AF58" s="3">
        <f t="shared" si="12"/>
        <v>0.54409247403385841</v>
      </c>
      <c r="AG58" s="3">
        <f t="shared" si="12"/>
        <v>0.52778416333261269</v>
      </c>
      <c r="AH58" s="3">
        <f t="shared" si="12"/>
        <v>0.51196466843129251</v>
      </c>
      <c r="AI58" s="3">
        <f t="shared" si="12"/>
        <v>0.49661933785000939</v>
      </c>
      <c r="AJ58" s="3">
        <f t="shared" si="12"/>
        <v>0.48173395926379342</v>
      </c>
      <c r="AK58" s="3">
        <f t="shared" si="12"/>
        <v>0.46729474633961998</v>
      </c>
      <c r="AL58" s="3">
        <f t="shared" si="12"/>
        <v>0.45328832596797541</v>
      </c>
      <c r="AM58" s="3">
        <f t="shared" si="12"/>
        <v>0.4397017258771363</v>
      </c>
      <c r="AN58" s="3">
        <f t="shared" si="12"/>
        <v>0.4265223626186912</v>
      </c>
      <c r="AO58" s="3">
        <f t="shared" si="12"/>
        <v>0.41373802991317732</v>
      </c>
      <c r="AP58" s="3">
        <f t="shared" si="12"/>
        <v>0.4013368873450382</v>
      </c>
      <c r="AQ58" s="3">
        <f t="shared" si="12"/>
        <v>0.38930744939643236</v>
      </c>
      <c r="AR58" s="3">
        <f t="shared" si="12"/>
        <v>0.37763857480973584</v>
      </c>
      <c r="AS58" s="3">
        <f t="shared" si="12"/>
        <v>0.36631945626888729</v>
      </c>
      <c r="AT58" s="3">
        <f t="shared" si="12"/>
        <v>0.3553396103900181</v>
      </c>
      <c r="AU58" s="3">
        <f t="shared" si="12"/>
        <v>0.34468886801209758</v>
      </c>
      <c r="AV58" s="3">
        <f t="shared" si="12"/>
        <v>0.33435736477860101</v>
      </c>
      <c r="AW58" s="3">
        <f t="shared" si="12"/>
        <v>0.32433553200147669</v>
      </c>
      <c r="AX58" s="3">
        <f t="shared" si="12"/>
        <v>0.31461408779895172</v>
      </c>
      <c r="AY58" s="3">
        <f t="shared" si="12"/>
        <v>0.3051840284989677</v>
      </c>
      <c r="AZ58" s="3">
        <f t="shared" si="12"/>
        <v>0.29603662030028477</v>
      </c>
      <c r="BA58" s="3">
        <f t="shared" si="12"/>
        <v>0.28716339118353112</v>
      </c>
      <c r="BB58" s="3">
        <f t="shared" si="12"/>
        <v>0.27855612306470584</v>
      </c>
      <c r="BC58" s="3">
        <f t="shared" si="12"/>
        <v>0.27020684418386809</v>
      </c>
      <c r="BD58" s="3">
        <f t="shared" si="12"/>
        <v>0.26210782172196323</v>
      </c>
      <c r="BE58" s="3">
        <f t="shared" si="12"/>
        <v>0.25425155463894805</v>
      </c>
      <c r="BF58" s="3">
        <f t="shared" si="12"/>
        <v>0.24663076672658171</v>
      </c>
      <c r="BG58" s="3">
        <f t="shared" si="12"/>
        <v>0.23923839986944842</v>
      </c>
      <c r="BH58" s="3">
        <f t="shared" si="12"/>
        <v>0.23206760750797009</v>
      </c>
      <c r="BI58" s="3">
        <f t="shared" si="12"/>
        <v>0.22511174829735509</v>
      </c>
      <c r="BJ58" s="3">
        <f t="shared" si="12"/>
        <v>0.21836437995660968</v>
      </c>
      <c r="BK58" s="3">
        <f t="shared" si="12"/>
        <v>0.21181925330191595</v>
      </c>
      <c r="BL58" s="3">
        <f t="shared" si="12"/>
        <v>0.20547030645884942</v>
      </c>
      <c r="BM58" s="3">
        <f t="shared" si="12"/>
        <v>0.19931165924807662</v>
      </c>
      <c r="BN58" s="3">
        <f t="shared" si="12"/>
        <v>0.1933376077393322</v>
      </c>
      <c r="BO58" s="3">
        <f t="shared" si="12"/>
        <v>0.18754261896863217</v>
      </c>
      <c r="BP58" s="3">
        <f t="shared" si="12"/>
        <v>0.18192132581383019</v>
      </c>
      <c r="BQ58" s="3">
        <f t="shared" si="12"/>
        <v>0.176468522023771</v>
      </c>
      <c r="BR58" s="3">
        <f t="shared" si="12"/>
        <v>0.1711791573964371</v>
      </c>
      <c r="BS58" s="3">
        <f t="shared" si="12"/>
        <v>0.16604833310162279</v>
      </c>
      <c r="BT58" s="3">
        <f t="shared" si="12"/>
        <v>0.1610712971438038</v>
      </c>
      <c r="BU58" s="3">
        <f t="shared" si="12"/>
        <v>0.15624343996100004</v>
      </c>
      <c r="BV58" s="3">
        <f t="shared" ref="BV58:DJ58" si="13">BU58/(1+BV57)</f>
        <v>0.15156029015555564</v>
      </c>
      <c r="BW58" s="3">
        <f t="shared" si="13"/>
        <v>0.14701751035288196</v>
      </c>
      <c r="BX58" s="3">
        <f t="shared" si="13"/>
        <v>0.14261089318432835</v>
      </c>
      <c r="BY58" s="3">
        <f t="shared" si="13"/>
        <v>0.13833635739045985</v>
      </c>
      <c r="BZ58" s="3">
        <f t="shared" si="13"/>
        <v>0.13418994404113313</v>
      </c>
      <c r="CA58" s="3">
        <f t="shared" si="13"/>
        <v>0.13016781286886958</v>
      </c>
      <c r="CB58" s="3">
        <f t="shared" si="13"/>
        <v>0.12626623871212975</v>
      </c>
      <c r="CC58" s="3">
        <f t="shared" si="13"/>
        <v>0.12248160806519502</v>
      </c>
      <c r="CD58" s="3">
        <f t="shared" si="13"/>
        <v>0.11881041573146113</v>
      </c>
      <c r="CE58" s="3">
        <f t="shared" si="13"/>
        <v>0.11524926157704386</v>
      </c>
      <c r="CF58" s="3">
        <f t="shared" si="13"/>
        <v>0.11179484738169035</v>
      </c>
      <c r="CG58" s="3">
        <f t="shared" si="13"/>
        <v>0.10844397378407926</v>
      </c>
      <c r="CH58" s="3">
        <f t="shared" si="13"/>
        <v>0.10519353731868081</v>
      </c>
      <c r="CI58" s="3">
        <f t="shared" si="13"/>
        <v>0.10204052754143221</v>
      </c>
      <c r="CJ58" s="3">
        <f t="shared" si="13"/>
        <v>9.8982024241566421E-2</v>
      </c>
      <c r="CK58" s="3">
        <f t="shared" si="13"/>
        <v>9.6015194737011922E-2</v>
      </c>
      <c r="CL58" s="3">
        <f t="shared" si="13"/>
        <v>9.3137291250858636E-2</v>
      </c>
      <c r="CM58" s="3">
        <f t="shared" si="13"/>
        <v>9.0345648366460099E-2</v>
      </c>
      <c r="CN58" s="3">
        <f t="shared" si="13"/>
        <v>8.7637680558814893E-2</v>
      </c>
      <c r="CO58" s="3">
        <f t="shared" si="13"/>
        <v>8.5010879799941069E-2</v>
      </c>
      <c r="CP58" s="3">
        <f t="shared" si="13"/>
        <v>8.2462813236025653E-2</v>
      </c>
      <c r="CQ58" s="3">
        <f t="shared" si="13"/>
        <v>7.9991120934197898E-2</v>
      </c>
      <c r="CR58" s="3">
        <f t="shared" si="13"/>
        <v>7.7593513696839492E-2</v>
      </c>
      <c r="CS58" s="3">
        <f t="shared" si="13"/>
        <v>7.5267770941407297E-2</v>
      </c>
      <c r="CT58" s="3">
        <f t="shared" si="13"/>
        <v>7.3011738643805113E-2</v>
      </c>
      <c r="CU58" s="3">
        <f t="shared" si="13"/>
        <v>7.0823327343399536E-2</v>
      </c>
      <c r="CV58" s="3">
        <f t="shared" si="13"/>
        <v>6.8700510207832396E-2</v>
      </c>
      <c r="CW58" s="3">
        <f t="shared" si="13"/>
        <v>6.6641321155837319E-2</v>
      </c>
      <c r="CX58" s="3">
        <f t="shared" si="13"/>
        <v>6.4643853036321919E-2</v>
      </c>
      <c r="CY58" s="3">
        <f t="shared" si="13"/>
        <v>6.2706255862029076E-2</v>
      </c>
      <c r="CZ58" s="3">
        <f t="shared" si="13"/>
        <v>6.0826735096141504E-2</v>
      </c>
      <c r="DA58" s="3">
        <f t="shared" si="13"/>
        <v>5.900354999024255E-2</v>
      </c>
      <c r="DB58" s="3">
        <f t="shared" si="13"/>
        <v>5.723501197209404E-2</v>
      </c>
      <c r="DC58" s="3">
        <f t="shared" si="13"/>
        <v>5.5519483081737903E-2</v>
      </c>
      <c r="DD58" s="3">
        <f t="shared" si="13"/>
        <v>5.3855374454473207E-2</v>
      </c>
      <c r="DE58" s="3">
        <f t="shared" si="13"/>
        <v>5.2241144849303506E-2</v>
      </c>
      <c r="DF58" s="3">
        <f t="shared" si="13"/>
        <v>5.06752992214917E-2</v>
      </c>
      <c r="DG58" s="3">
        <f t="shared" si="13"/>
        <v>4.915638733790028E-2</v>
      </c>
      <c r="DH58" s="3">
        <f t="shared" si="13"/>
        <v>4.7683002433834554E-2</v>
      </c>
      <c r="DI58" s="3">
        <f t="shared" si="13"/>
        <v>4.7683002433834554E-2</v>
      </c>
      <c r="DJ58" s="3">
        <f t="shared" si="13"/>
        <v>4.7683002433834554E-2</v>
      </c>
    </row>
    <row r="59" spans="1:114">
      <c r="B59" s="11" t="s">
        <v>175</v>
      </c>
      <c r="C59" s="11"/>
      <c r="J59" s="5">
        <f t="shared" ref="J59:BU59" ca="1" si="14">J56*J58</f>
        <v>42657.460094928196</v>
      </c>
      <c r="K59" s="5">
        <f t="shared" ca="1" si="14"/>
        <v>45041.048104914284</v>
      </c>
      <c r="L59" s="5">
        <f t="shared" ca="1" si="14"/>
        <v>46742.36830430488</v>
      </c>
      <c r="M59" s="5">
        <f t="shared" ca="1" si="14"/>
        <v>-269475.86416543811</v>
      </c>
      <c r="N59" s="5">
        <f t="shared" ca="1" si="14"/>
        <v>-98205.997832877096</v>
      </c>
      <c r="O59" s="5">
        <f t="shared" ca="1" si="14"/>
        <v>-46410.852227552772</v>
      </c>
      <c r="P59" s="5">
        <f t="shared" ca="1" si="14"/>
        <v>-68242.64198981793</v>
      </c>
      <c r="Q59" s="5">
        <f t="shared" ca="1" si="14"/>
        <v>-299881.0353064682</v>
      </c>
      <c r="R59" s="5">
        <f t="shared" ca="1" si="14"/>
        <v>57663.034693442882</v>
      </c>
      <c r="S59" s="5">
        <f t="shared" ca="1" si="14"/>
        <v>91977.167006907577</v>
      </c>
      <c r="T59" s="5">
        <f t="shared" ca="1" si="14"/>
        <v>35765.899006616091</v>
      </c>
      <c r="U59" s="5">
        <f t="shared" ca="1" si="14"/>
        <v>-335185.01740201679</v>
      </c>
      <c r="V59" s="5">
        <f t="shared" ca="1" si="14"/>
        <v>32943.100474389576</v>
      </c>
      <c r="W59" s="5">
        <f t="shared" ca="1" si="14"/>
        <v>89603.17352319842</v>
      </c>
      <c r="X59" s="5">
        <f t="shared" ca="1" si="14"/>
        <v>31999.344431736845</v>
      </c>
      <c r="Y59" s="5">
        <f t="shared" ca="1" si="14"/>
        <v>30738.959334056235</v>
      </c>
      <c r="Z59" s="5">
        <f t="shared" ca="1" si="14"/>
        <v>29515.076759196014</v>
      </c>
      <c r="AA59" s="5">
        <f t="shared" ca="1" si="14"/>
        <v>28332.000834554172</v>
      </c>
      <c r="AB59" s="5">
        <f t="shared" ca="1" si="14"/>
        <v>28666.171853531785</v>
      </c>
      <c r="AC59" s="5">
        <f t="shared" ca="1" si="14"/>
        <v>27516.697191930754</v>
      </c>
      <c r="AD59" s="5">
        <f t="shared" ca="1" si="14"/>
        <v>26407.536192489522</v>
      </c>
      <c r="AE59" s="5">
        <f t="shared" ca="1" si="14"/>
        <v>25335.601552453292</v>
      </c>
      <c r="AF59" s="5">
        <f t="shared" ca="1" si="14"/>
        <v>25656.146753869092</v>
      </c>
      <c r="AG59" s="5">
        <f t="shared" ca="1" si="14"/>
        <v>24614.597909403754</v>
      </c>
      <c r="AH59" s="5">
        <f t="shared" ca="1" si="14"/>
        <v>23609.832344225968</v>
      </c>
      <c r="AI59" s="5">
        <f t="shared" ca="1" si="14"/>
        <v>22639.012202398979</v>
      </c>
      <c r="AJ59" s="5">
        <f t="shared" ca="1" si="14"/>
        <v>22945.997945603358</v>
      </c>
      <c r="AK59" s="5">
        <f t="shared" ca="1" si="14"/>
        <v>22002.62986959724</v>
      </c>
      <c r="AL59" s="5">
        <f t="shared" ca="1" si="14"/>
        <v>21092.294185348153</v>
      </c>
      <c r="AM59" s="5">
        <f t="shared" ca="1" si="14"/>
        <v>20212.921342291313</v>
      </c>
      <c r="AN59" s="5">
        <f t="shared" ca="1" si="14"/>
        <v>20507.165806949732</v>
      </c>
      <c r="AO59" s="5">
        <f t="shared" ca="1" si="14"/>
        <v>19652.575943037584</v>
      </c>
      <c r="AP59" s="5">
        <f t="shared" ca="1" si="14"/>
        <v>18827.643621673975</v>
      </c>
      <c r="AQ59" s="5">
        <f t="shared" ca="1" si="14"/>
        <v>18030.962429899537</v>
      </c>
      <c r="AR59" s="5">
        <f t="shared" ca="1" si="14"/>
        <v>18313.169686342746</v>
      </c>
      <c r="AS59" s="5">
        <f t="shared" ca="1" si="14"/>
        <v>17538.847049412223</v>
      </c>
      <c r="AT59" s="5">
        <f t="shared" ca="1" si="14"/>
        <v>16790.709032390387</v>
      </c>
      <c r="AU59" s="5">
        <f t="shared" ca="1" si="14"/>
        <v>16068.37503418244</v>
      </c>
      <c r="AV59" s="5">
        <f t="shared" ca="1" si="14"/>
        <v>16339.79345460102</v>
      </c>
      <c r="AW59" s="5">
        <f t="shared" ca="1" si="14"/>
        <v>15637.621447657333</v>
      </c>
      <c r="AX59" s="5">
        <f t="shared" ca="1" si="14"/>
        <v>14958.85650796206</v>
      </c>
      <c r="AY59" s="5">
        <f t="shared" ca="1" si="14"/>
        <v>14303.674931061756</v>
      </c>
      <c r="AZ59" s="5">
        <f t="shared" ca="1" si="14"/>
        <v>14565.028325455583</v>
      </c>
      <c r="BA59" s="5">
        <f t="shared" ca="1" si="14"/>
        <v>13928.013937235699</v>
      </c>
      <c r="BB59" s="5">
        <f t="shared" ca="1" si="14"/>
        <v>13312.661944543905</v>
      </c>
      <c r="BC59" s="5">
        <f t="shared" ca="1" si="14"/>
        <v>12718.84701113462</v>
      </c>
      <c r="BD59" s="5">
        <f t="shared" ca="1" si="14"/>
        <v>12969.755817723551</v>
      </c>
      <c r="BE59" s="5">
        <f t="shared" ca="1" si="14"/>
        <v>12392.291163032705</v>
      </c>
      <c r="BF59" s="5">
        <f t="shared" ca="1" si="14"/>
        <v>11834.091787443998</v>
      </c>
      <c r="BG59" s="5">
        <f t="shared" ca="1" si="14"/>
        <v>11295.57685398005</v>
      </c>
      <c r="BH59" s="5">
        <f t="shared" ca="1" si="14"/>
        <v>11536.822944567821</v>
      </c>
      <c r="BI59" s="5">
        <f t="shared" ca="1" si="14"/>
        <v>11013.013100365273</v>
      </c>
      <c r="BJ59" s="5">
        <f t="shared" ca="1" si="14"/>
        <v>10506.881965312363</v>
      </c>
      <c r="BK59" s="5">
        <f t="shared" ca="1" si="14"/>
        <v>10018.735615695148</v>
      </c>
      <c r="BL59" s="5">
        <f t="shared" ca="1" si="14"/>
        <v>10250.264234854949</v>
      </c>
      <c r="BM59" s="5">
        <f t="shared" ca="1" si="14"/>
        <v>9775.328067544644</v>
      </c>
      <c r="BN59" s="5">
        <f t="shared" ca="1" si="14"/>
        <v>9316.7540156644336</v>
      </c>
      <c r="BO59" s="5">
        <f t="shared" ca="1" si="14"/>
        <v>8874.5998672205351</v>
      </c>
      <c r="BP59" s="5">
        <f t="shared" ca="1" si="14"/>
        <v>9096.3400303747876</v>
      </c>
      <c r="BQ59" s="5">
        <f t="shared" ca="1" si="14"/>
        <v>8666.0345888282518</v>
      </c>
      <c r="BR59" s="5">
        <f t="shared" ca="1" si="14"/>
        <v>8251.1947422046615</v>
      </c>
      <c r="BS59" s="5">
        <f t="shared" ca="1" si="14"/>
        <v>7851.3216455507281</v>
      </c>
      <c r="BT59" s="5">
        <f t="shared" ca="1" si="14"/>
        <v>8062.6253221911165</v>
      </c>
      <c r="BU59" s="5">
        <f t="shared" ca="1" si="14"/>
        <v>7673.3651887925716</v>
      </c>
      <c r="BV59" s="5">
        <f t="shared" ref="BV59:DJ59" ca="1" si="15">BV56*BV58</f>
        <v>7298.201146814502</v>
      </c>
      <c r="BW59" s="5">
        <f t="shared" ca="1" si="15"/>
        <v>6936.6766853561376</v>
      </c>
      <c r="BX59" s="5">
        <f t="shared" ca="1" si="15"/>
        <v>6662.4264745318615</v>
      </c>
      <c r="BY59" s="5">
        <f t="shared" ca="1" si="15"/>
        <v>6089.0134389869518</v>
      </c>
      <c r="BZ59" s="5">
        <f t="shared" ca="1" si="15"/>
        <v>5758.4137448053634</v>
      </c>
      <c r="CA59" s="5">
        <f t="shared" ca="1" si="15"/>
        <v>5437.9666178978659</v>
      </c>
      <c r="CB59" s="5">
        <f t="shared" ca="1" si="15"/>
        <v>5635.7234769768565</v>
      </c>
      <c r="CC59" s="5">
        <f t="shared" ca="1" si="15"/>
        <v>5324.223812273538</v>
      </c>
      <c r="CD59" s="5">
        <f t="shared" ca="1" si="15"/>
        <v>5024.6287673945017</v>
      </c>
      <c r="CE59" s="5">
        <f t="shared" ca="1" si="15"/>
        <v>4736.5377069143642</v>
      </c>
      <c r="CF59" s="5">
        <f t="shared" ca="1" si="15"/>
        <v>4925.4434756767459</v>
      </c>
      <c r="CG59" s="5">
        <f t="shared" ca="1" si="15"/>
        <v>4645.2447959710225</v>
      </c>
      <c r="CH59" s="5">
        <f t="shared" ca="1" si="15"/>
        <v>4375.8413208190905</v>
      </c>
      <c r="CI59" s="5">
        <f t="shared" ca="1" si="15"/>
        <v>4116.8683300881703</v>
      </c>
      <c r="CJ59" s="5">
        <f t="shared" ca="1" si="15"/>
        <v>4296.9648071569536</v>
      </c>
      <c r="CK59" s="5">
        <f t="shared" ca="1" si="15"/>
        <v>4044.9462162315299</v>
      </c>
      <c r="CL59" s="5">
        <f t="shared" ca="1" si="15"/>
        <v>3802.7174079049687</v>
      </c>
      <c r="CM59" s="5">
        <f t="shared" ca="1" si="15"/>
        <v>3569.9463275823555</v>
      </c>
      <c r="CN59" s="5">
        <f t="shared" ca="1" si="15"/>
        <v>3741.3358078390988</v>
      </c>
      <c r="CO59" s="5">
        <f t="shared" ca="1" si="15"/>
        <v>0</v>
      </c>
      <c r="CP59" s="5">
        <f t="shared" ca="1" si="15"/>
        <v>0</v>
      </c>
      <c r="CQ59" s="5">
        <f t="shared" ca="1" si="15"/>
        <v>0</v>
      </c>
      <c r="CR59" s="5">
        <f t="shared" ca="1" si="15"/>
        <v>0</v>
      </c>
      <c r="CS59" s="5">
        <f t="shared" ca="1" si="15"/>
        <v>0</v>
      </c>
      <c r="CT59" s="5">
        <f t="shared" ca="1" si="15"/>
        <v>0</v>
      </c>
      <c r="CU59" s="5">
        <f t="shared" ca="1" si="15"/>
        <v>0</v>
      </c>
      <c r="CV59" s="5">
        <f t="shared" ca="1" si="15"/>
        <v>0</v>
      </c>
      <c r="CW59" s="5">
        <f t="shared" ca="1" si="15"/>
        <v>0</v>
      </c>
      <c r="CX59" s="5">
        <f t="shared" ca="1" si="15"/>
        <v>0</v>
      </c>
      <c r="CY59" s="5">
        <f t="shared" ca="1" si="15"/>
        <v>0</v>
      </c>
      <c r="CZ59" s="5">
        <f t="shared" ca="1" si="15"/>
        <v>0</v>
      </c>
      <c r="DA59" s="5">
        <f t="shared" ca="1" si="15"/>
        <v>0</v>
      </c>
      <c r="DB59" s="5">
        <f t="shared" ca="1" si="15"/>
        <v>0</v>
      </c>
      <c r="DC59" s="5">
        <f t="shared" ca="1" si="15"/>
        <v>0</v>
      </c>
      <c r="DD59" s="5">
        <f t="shared" ca="1" si="15"/>
        <v>0</v>
      </c>
      <c r="DE59" s="5">
        <f t="shared" ca="1" si="15"/>
        <v>0</v>
      </c>
      <c r="DF59" s="5">
        <f t="shared" ca="1" si="15"/>
        <v>0</v>
      </c>
      <c r="DG59" s="5">
        <f t="shared" ca="1" si="15"/>
        <v>0</v>
      </c>
      <c r="DH59" s="5">
        <f t="shared" ca="1" si="15"/>
        <v>0</v>
      </c>
      <c r="DI59" s="5">
        <f t="shared" ca="1" si="15"/>
        <v>0</v>
      </c>
      <c r="DJ59" s="5">
        <f t="shared" ca="1" si="15"/>
        <v>0</v>
      </c>
    </row>
    <row r="60" spans="1:114">
      <c r="B60" s="11"/>
      <c r="C60" s="1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row>
    <row r="61" spans="1:114">
      <c r="B61" s="11" t="s">
        <v>201</v>
      </c>
      <c r="C61" s="11"/>
      <c r="J61" s="5">
        <f ca="1">N(J$13&lt;&gt;0)*(I61+J56)</f>
        <v>42657.460094928196</v>
      </c>
      <c r="K61" s="5">
        <f t="shared" ref="K61:BV61" ca="1" si="16">N(K$13&lt;&gt;0)*(J61+K56)</f>
        <v>87698.508199842472</v>
      </c>
      <c r="L61" s="5">
        <f t="shared" ca="1" si="16"/>
        <v>134440.87650414737</v>
      </c>
      <c r="M61" s="5">
        <f t="shared" ca="1" si="16"/>
        <v>-143361.6795641834</v>
      </c>
      <c r="N61" s="5">
        <f t="shared" ca="1" si="16"/>
        <v>-247730.49175112194</v>
      </c>
      <c r="O61" s="5">
        <f t="shared" ca="1" si="16"/>
        <v>-298577.8782420113</v>
      </c>
      <c r="P61" s="5">
        <f t="shared" ca="1" si="16"/>
        <v>-375654.25452985085</v>
      </c>
      <c r="Q61" s="5">
        <f t="shared" ca="1" si="16"/>
        <v>-724819.34935235442</v>
      </c>
      <c r="R61" s="5">
        <f t="shared" ca="1" si="16"/>
        <v>-655605.07356076455</v>
      </c>
      <c r="S61" s="5">
        <f t="shared" ca="1" si="16"/>
        <v>-541791.364388749</v>
      </c>
      <c r="T61" s="5">
        <f t="shared" ca="1" si="16"/>
        <v>-496166.66054654517</v>
      </c>
      <c r="U61" s="5">
        <f t="shared" ca="1" si="16"/>
        <v>-936956.80356437643</v>
      </c>
      <c r="V61" s="5">
        <f t="shared" ca="1" si="16"/>
        <v>-892295.83766605158</v>
      </c>
      <c r="W61" s="5">
        <f t="shared" ca="1" si="16"/>
        <v>-767067.27489617385</v>
      </c>
      <c r="X61" s="5">
        <f t="shared" ca="1" si="16"/>
        <v>-720963.39769534185</v>
      </c>
      <c r="Y61" s="5">
        <f t="shared" ca="1" si="16"/>
        <v>-675306.97364502773</v>
      </c>
      <c r="Z61" s="5">
        <f t="shared" ca="1" si="16"/>
        <v>-630113.78193306515</v>
      </c>
      <c r="AA61" s="5">
        <f t="shared" ca="1" si="16"/>
        <v>-585391.62853917922</v>
      </c>
      <c r="AB61" s="5">
        <f t="shared" ca="1" si="16"/>
        <v>-538743.79000511358</v>
      </c>
      <c r="AC61" s="5">
        <f t="shared" ca="1" si="16"/>
        <v>-492582.86597681453</v>
      </c>
      <c r="AD61" s="5">
        <f t="shared" ca="1" si="16"/>
        <v>-446913.76768363203</v>
      </c>
      <c r="AE61" s="5">
        <f t="shared" ca="1" si="16"/>
        <v>-401744.59484843892</v>
      </c>
      <c r="AF61" s="5">
        <f t="shared" ca="1" si="16"/>
        <v>-354590.57604046597</v>
      </c>
      <c r="AG61" s="5">
        <f t="shared" ca="1" si="16"/>
        <v>-307952.95479397266</v>
      </c>
      <c r="AH61" s="5">
        <f t="shared" ca="1" si="16"/>
        <v>-261836.81866182765</v>
      </c>
      <c r="AI61" s="5">
        <f t="shared" ca="1" si="16"/>
        <v>-216250.57085196793</v>
      </c>
      <c r="AJ61" s="5">
        <f t="shared" ca="1" si="16"/>
        <v>-168618.47536783305</v>
      </c>
      <c r="AK61" s="5">
        <f t="shared" ca="1" si="16"/>
        <v>-121533.35394939923</v>
      </c>
      <c r="AL61" s="5">
        <f t="shared" ca="1" si="16"/>
        <v>-75001.614707479486</v>
      </c>
      <c r="AM61" s="5">
        <f t="shared" ca="1" si="16"/>
        <v>-29031.99450194199</v>
      </c>
      <c r="AN61" s="5">
        <f t="shared" ca="1" si="16"/>
        <v>19047.936597199543</v>
      </c>
      <c r="AO61" s="5">
        <f t="shared" ca="1" si="16"/>
        <v>66547.983782036928</v>
      </c>
      <c r="AP61" s="5">
        <f t="shared" ca="1" si="16"/>
        <v>113460.30162609155</v>
      </c>
      <c r="AQ61" s="5">
        <f t="shared" ca="1" si="16"/>
        <v>159775.78430656443</v>
      </c>
      <c r="AR61" s="5">
        <f t="shared" ca="1" si="16"/>
        <v>208269.69067078951</v>
      </c>
      <c r="AS61" s="5">
        <f t="shared" ca="1" si="16"/>
        <v>256148.24789527472</v>
      </c>
      <c r="AT61" s="5">
        <f t="shared" ca="1" si="16"/>
        <v>303400.81569642987</v>
      </c>
      <c r="AU61" s="5">
        <f t="shared" ca="1" si="16"/>
        <v>350017.85652763676</v>
      </c>
      <c r="AV61" s="5">
        <f t="shared" ca="1" si="16"/>
        <v>398887.10594710335</v>
      </c>
      <c r="AW61" s="5">
        <f t="shared" ca="1" si="16"/>
        <v>447101.43926777737</v>
      </c>
      <c r="AX61" s="5">
        <f t="shared" ca="1" si="16"/>
        <v>494648.12292906735</v>
      </c>
      <c r="AY61" s="5">
        <f t="shared" ca="1" si="16"/>
        <v>541517.1383274605</v>
      </c>
      <c r="AZ61" s="5">
        <f t="shared" ca="1" si="16"/>
        <v>590717.22820377897</v>
      </c>
      <c r="BA61" s="5">
        <f t="shared" ca="1" si="16"/>
        <v>639219.28091959353</v>
      </c>
      <c r="BB61" s="5">
        <f t="shared" ca="1" si="16"/>
        <v>687010.94960767147</v>
      </c>
      <c r="BC61" s="5">
        <f t="shared" ca="1" si="16"/>
        <v>734081.72995578067</v>
      </c>
      <c r="BD61" s="5">
        <f t="shared" ca="1" si="16"/>
        <v>783564.25105155143</v>
      </c>
      <c r="BE61" s="5">
        <f t="shared" ca="1" si="16"/>
        <v>832304.52790307545</v>
      </c>
      <c r="BF61" s="5">
        <f t="shared" ca="1" si="16"/>
        <v>880287.55915466067</v>
      </c>
      <c r="BG61" s="5">
        <f t="shared" ca="1" si="16"/>
        <v>927502.29082041339</v>
      </c>
      <c r="BH61" s="5">
        <f t="shared" ca="1" si="16"/>
        <v>977215.48892011633</v>
      </c>
      <c r="BI61" s="5">
        <f t="shared" ca="1" si="16"/>
        <v>1026137.916042036</v>
      </c>
      <c r="BJ61" s="5">
        <f t="shared" ca="1" si="16"/>
        <v>1074254.1974950831</v>
      </c>
      <c r="BK61" s="5">
        <f t="shared" ca="1" si="16"/>
        <v>1121552.7100689849</v>
      </c>
      <c r="BL61" s="5">
        <f t="shared" ca="1" si="16"/>
        <v>1171439.5497370213</v>
      </c>
      <c r="BM61" s="5">
        <f t="shared" ca="1" si="16"/>
        <v>1220484.9899507202</v>
      </c>
      <c r="BN61" s="5">
        <f t="shared" ca="1" si="16"/>
        <v>1268674.0315169413</v>
      </c>
      <c r="BO61" s="5">
        <f t="shared" ca="1" si="16"/>
        <v>1315994.4748168446</v>
      </c>
      <c r="BP61" s="5">
        <f t="shared" ca="1" si="16"/>
        <v>1365995.97953149</v>
      </c>
      <c r="BQ61" s="5">
        <f t="shared" ca="1" si="16"/>
        <v>1415104.0838519926</v>
      </c>
      <c r="BR61" s="5">
        <f t="shared" ca="1" si="16"/>
        <v>1463306.1831478523</v>
      </c>
      <c r="BS61" s="5">
        <f t="shared" ca="1" si="16"/>
        <v>1510589.5343197407</v>
      </c>
      <c r="BT61" s="5">
        <f t="shared" ca="1" si="16"/>
        <v>1560645.7855895921</v>
      </c>
      <c r="BU61" s="5">
        <f t="shared" ca="1" si="16"/>
        <v>1609757.3847115003</v>
      </c>
      <c r="BV61" s="5">
        <f t="shared" ca="1" si="16"/>
        <v>1657911.1665452768</v>
      </c>
      <c r="BW61" s="5">
        <f t="shared" ref="BW61:DJ61" ca="1" si="17">N(BW$13&lt;&gt;0)*(BV61+BW56)</f>
        <v>1705093.8230105252</v>
      </c>
      <c r="BX61" s="5">
        <f t="shared" ca="1" si="17"/>
        <v>1751811.3375409229</v>
      </c>
      <c r="BY61" s="5">
        <f t="shared" ca="1" si="17"/>
        <v>1795827.33994151</v>
      </c>
      <c r="BZ61" s="5">
        <f t="shared" ca="1" si="17"/>
        <v>1838739.74881054</v>
      </c>
      <c r="CA61" s="5">
        <f t="shared" ca="1" si="17"/>
        <v>1880516.3331907049</v>
      </c>
      <c r="CB61" s="5">
        <f t="shared" ca="1" si="17"/>
        <v>1925149.9861327677</v>
      </c>
      <c r="CC61" s="5">
        <f t="shared" ca="1" si="17"/>
        <v>1968619.5641076057</v>
      </c>
      <c r="CD61" s="5">
        <f t="shared" ca="1" si="17"/>
        <v>2010910.711196522</v>
      </c>
      <c r="CE61" s="5">
        <f t="shared" ca="1" si="17"/>
        <v>2052008.9155763218</v>
      </c>
      <c r="CF61" s="5">
        <f t="shared" ca="1" si="17"/>
        <v>2096066.7911496053</v>
      </c>
      <c r="CG61" s="5">
        <f t="shared" ca="1" si="17"/>
        <v>2138902.2262031022</v>
      </c>
      <c r="CH61" s="5">
        <f t="shared" ca="1" si="17"/>
        <v>2180500.231483242</v>
      </c>
      <c r="CI61" s="5">
        <f t="shared" ca="1" si="17"/>
        <v>2220845.6552994465</v>
      </c>
      <c r="CJ61" s="5">
        <f t="shared" ca="1" si="17"/>
        <v>2264257.2226025173</v>
      </c>
      <c r="CK61" s="5">
        <f t="shared" ca="1" si="17"/>
        <v>2306385.411034679</v>
      </c>
      <c r="CL61" s="5">
        <f t="shared" ca="1" si="17"/>
        <v>2347214.5714797969</v>
      </c>
      <c r="CM61" s="5">
        <f t="shared" ca="1" si="17"/>
        <v>2386728.8855849095</v>
      </c>
      <c r="CN61" s="5">
        <f t="shared" ca="1" si="17"/>
        <v>2429419.8352310294</v>
      </c>
      <c r="CO61" s="5">
        <f t="shared" ca="1" si="17"/>
        <v>2429419.8352310294</v>
      </c>
      <c r="CP61" s="5">
        <f t="shared" ca="1" si="17"/>
        <v>2429419.8352310294</v>
      </c>
      <c r="CQ61" s="5">
        <f t="shared" ca="1" si="17"/>
        <v>2429419.8352310294</v>
      </c>
      <c r="CR61" s="5">
        <f t="shared" ca="1" si="17"/>
        <v>2429419.8352310294</v>
      </c>
      <c r="CS61" s="5">
        <f t="shared" ca="1" si="17"/>
        <v>2429419.8352310294</v>
      </c>
      <c r="CT61" s="5">
        <f t="shared" ca="1" si="17"/>
        <v>2429419.8352310294</v>
      </c>
      <c r="CU61" s="5">
        <f t="shared" ca="1" si="17"/>
        <v>2429419.8352310294</v>
      </c>
      <c r="CV61" s="5">
        <f t="shared" ca="1" si="17"/>
        <v>2429419.8352310294</v>
      </c>
      <c r="CW61" s="5">
        <f t="shared" ca="1" si="17"/>
        <v>2429419.8352310294</v>
      </c>
      <c r="CX61" s="5">
        <f t="shared" ca="1" si="17"/>
        <v>2429419.8352310294</v>
      </c>
      <c r="CY61" s="5">
        <f t="shared" ca="1" si="17"/>
        <v>2429419.8352310294</v>
      </c>
      <c r="CZ61" s="5">
        <f t="shared" ca="1" si="17"/>
        <v>2429419.8352310294</v>
      </c>
      <c r="DA61" s="5">
        <f t="shared" ca="1" si="17"/>
        <v>2429419.8352310294</v>
      </c>
      <c r="DB61" s="5">
        <f t="shared" ca="1" si="17"/>
        <v>2429419.8352310294</v>
      </c>
      <c r="DC61" s="5">
        <f t="shared" ca="1" si="17"/>
        <v>2429419.8352310294</v>
      </c>
      <c r="DD61" s="5">
        <f t="shared" ca="1" si="17"/>
        <v>2429419.8352310294</v>
      </c>
      <c r="DE61" s="5">
        <f t="shared" ca="1" si="17"/>
        <v>2429419.8352310294</v>
      </c>
      <c r="DF61" s="5">
        <f t="shared" ca="1" si="17"/>
        <v>2429419.8352310294</v>
      </c>
      <c r="DG61" s="5">
        <f t="shared" ca="1" si="17"/>
        <v>2429419.8352310294</v>
      </c>
      <c r="DH61" s="5">
        <f t="shared" ca="1" si="17"/>
        <v>2429419.8352310294</v>
      </c>
      <c r="DI61" s="5">
        <f t="shared" ca="1" si="17"/>
        <v>0</v>
      </c>
      <c r="DJ61" s="5">
        <f t="shared" ca="1" si="17"/>
        <v>0</v>
      </c>
    </row>
    <row r="62" spans="1:114">
      <c r="B62" s="11" t="s">
        <v>203</v>
      </c>
      <c r="C62" s="11"/>
      <c r="J62" s="5">
        <f ca="1">N(J$13&gt;=Ввод!$G$95)*N(J61&lt;0)</f>
        <v>0</v>
      </c>
      <c r="K62" s="5">
        <f ca="1">N(K$13&gt;=Ввод!$G$95)*N(K61&lt;0)</f>
        <v>0</v>
      </c>
      <c r="L62" s="5">
        <f ca="1">N(L$13&gt;=Ввод!$G$95)*N(L61&lt;0)</f>
        <v>0</v>
      </c>
      <c r="M62" s="5">
        <f ca="1">N(M$13&gt;=Ввод!$G$95)*N(M61&lt;0)</f>
        <v>1</v>
      </c>
      <c r="N62" s="5">
        <f ca="1">N(N$13&gt;=Ввод!$G$95)*N(N61&lt;0)</f>
        <v>1</v>
      </c>
      <c r="O62" s="5">
        <f ca="1">N(O$13&gt;=Ввод!$G$95)*N(O61&lt;0)</f>
        <v>1</v>
      </c>
      <c r="P62" s="5">
        <f ca="1">N(P$13&gt;=Ввод!$G$95)*N(P61&lt;0)</f>
        <v>1</v>
      </c>
      <c r="Q62" s="5">
        <f ca="1">N(Q$13&gt;=Ввод!$G$95)*N(Q61&lt;0)</f>
        <v>1</v>
      </c>
      <c r="R62" s="5">
        <f ca="1">N(R$13&gt;=Ввод!$G$95)*N(R61&lt;0)</f>
        <v>1</v>
      </c>
      <c r="S62" s="5">
        <f ca="1">N(S$13&gt;=Ввод!$G$95)*N(S61&lt;0)</f>
        <v>1</v>
      </c>
      <c r="T62" s="5">
        <f ca="1">N(T$13&gt;=Ввод!$G$95)*N(T61&lt;0)</f>
        <v>1</v>
      </c>
      <c r="U62" s="5">
        <f ca="1">N(U$13&gt;=Ввод!$G$95)*N(U61&lt;0)</f>
        <v>1</v>
      </c>
      <c r="V62" s="5">
        <f ca="1">N(V$13&gt;=Ввод!$G$95)*N(V61&lt;0)</f>
        <v>1</v>
      </c>
      <c r="W62" s="5">
        <f ca="1">N(W$13&gt;=Ввод!$G$95)*N(W61&lt;0)</f>
        <v>1</v>
      </c>
      <c r="X62" s="5">
        <f ca="1">N(X$13&gt;=Ввод!$G$95)*N(X61&lt;0)</f>
        <v>1</v>
      </c>
      <c r="Y62" s="5">
        <f ca="1">N(Y$13&gt;=Ввод!$G$95)*N(Y61&lt;0)</f>
        <v>1</v>
      </c>
      <c r="Z62" s="5">
        <f ca="1">N(Z$13&gt;=Ввод!$G$95)*N(Z61&lt;0)</f>
        <v>1</v>
      </c>
      <c r="AA62" s="5">
        <f ca="1">N(AA$13&gt;=Ввод!$G$95)*N(AA61&lt;0)</f>
        <v>1</v>
      </c>
      <c r="AB62" s="5">
        <f ca="1">N(AB$13&gt;=Ввод!$G$95)*N(AB61&lt;0)</f>
        <v>1</v>
      </c>
      <c r="AC62" s="5">
        <f ca="1">N(AC$13&gt;=Ввод!$G$95)*N(AC61&lt;0)</f>
        <v>1</v>
      </c>
      <c r="AD62" s="5">
        <f ca="1">N(AD$13&gt;=Ввод!$G$95)*N(AD61&lt;0)</f>
        <v>1</v>
      </c>
      <c r="AE62" s="5">
        <f ca="1">N(AE$13&gt;=Ввод!$G$95)*N(AE61&lt;0)</f>
        <v>1</v>
      </c>
      <c r="AF62" s="5">
        <f ca="1">N(AF$13&gt;=Ввод!$G$95)*N(AF61&lt;0)</f>
        <v>1</v>
      </c>
      <c r="AG62" s="5">
        <f ca="1">N(AG$13&gt;=Ввод!$G$95)*N(AG61&lt;0)</f>
        <v>1</v>
      </c>
      <c r="AH62" s="5">
        <f ca="1">N(AH$13&gt;=Ввод!$G$95)*N(AH61&lt;0)</f>
        <v>1</v>
      </c>
      <c r="AI62" s="5">
        <f ca="1">N(AI$13&gt;=Ввод!$G$95)*N(AI61&lt;0)</f>
        <v>1</v>
      </c>
      <c r="AJ62" s="5">
        <f ca="1">N(AJ$13&gt;=Ввод!$G$95)*N(AJ61&lt;0)</f>
        <v>1</v>
      </c>
      <c r="AK62" s="5">
        <f ca="1">N(AK$13&gt;=Ввод!$G$95)*N(AK61&lt;0)</f>
        <v>1</v>
      </c>
      <c r="AL62" s="5">
        <f ca="1">N(AL$13&gt;=Ввод!$G$95)*N(AL61&lt;0)</f>
        <v>1</v>
      </c>
      <c r="AM62" s="5">
        <f ca="1">N(AM$13&gt;=Ввод!$G$95)*N(AM61&lt;0)</f>
        <v>1</v>
      </c>
      <c r="AN62" s="5">
        <f ca="1">N(AN$13&gt;=Ввод!$G$95)*N(AN61&lt;0)</f>
        <v>0</v>
      </c>
      <c r="AO62" s="5">
        <f ca="1">N(AO$13&gt;=Ввод!$G$95)*N(AO61&lt;0)</f>
        <v>0</v>
      </c>
      <c r="AP62" s="5">
        <f ca="1">N(AP$13&gt;=Ввод!$G$95)*N(AP61&lt;0)</f>
        <v>0</v>
      </c>
      <c r="AQ62" s="5">
        <f ca="1">N(AQ$13&gt;=Ввод!$G$95)*N(AQ61&lt;0)</f>
        <v>0</v>
      </c>
      <c r="AR62" s="5">
        <f ca="1">N(AR$13&gt;=Ввод!$G$95)*N(AR61&lt;0)</f>
        <v>0</v>
      </c>
      <c r="AS62" s="5">
        <f ca="1">N(AS$13&gt;=Ввод!$G$95)*N(AS61&lt;0)</f>
        <v>0</v>
      </c>
      <c r="AT62" s="5">
        <f ca="1">N(AT$13&gt;=Ввод!$G$95)*N(AT61&lt;0)</f>
        <v>0</v>
      </c>
      <c r="AU62" s="5">
        <f ca="1">N(AU$13&gt;=Ввод!$G$95)*N(AU61&lt;0)</f>
        <v>0</v>
      </c>
      <c r="AV62" s="5">
        <f ca="1">N(AV$13&gt;=Ввод!$G$95)*N(AV61&lt;0)</f>
        <v>0</v>
      </c>
      <c r="AW62" s="5">
        <f ca="1">N(AW$13&gt;=Ввод!$G$95)*N(AW61&lt;0)</f>
        <v>0</v>
      </c>
      <c r="AX62" s="5">
        <f ca="1">N(AX$13&gt;=Ввод!$G$95)*N(AX61&lt;0)</f>
        <v>0</v>
      </c>
      <c r="AY62" s="5">
        <f ca="1">N(AY$13&gt;=Ввод!$G$95)*N(AY61&lt;0)</f>
        <v>0</v>
      </c>
      <c r="AZ62" s="5">
        <f ca="1">N(AZ$13&gt;=Ввод!$G$95)*N(AZ61&lt;0)</f>
        <v>0</v>
      </c>
      <c r="BA62" s="5">
        <f ca="1">N(BA$13&gt;=Ввод!$G$95)*N(BA61&lt;0)</f>
        <v>0</v>
      </c>
      <c r="BB62" s="5">
        <f ca="1">N(BB$13&gt;=Ввод!$G$95)*N(BB61&lt;0)</f>
        <v>0</v>
      </c>
      <c r="BC62" s="5">
        <f ca="1">N(BC$13&gt;=Ввод!$G$95)*N(BC61&lt;0)</f>
        <v>0</v>
      </c>
      <c r="BD62" s="5">
        <f ca="1">N(BD$13&gt;=Ввод!$G$95)*N(BD61&lt;0)</f>
        <v>0</v>
      </c>
      <c r="BE62" s="5">
        <f ca="1">N(BE$13&gt;=Ввод!$G$95)*N(BE61&lt;0)</f>
        <v>0</v>
      </c>
      <c r="BF62" s="5">
        <f ca="1">N(BF$13&gt;=Ввод!$G$95)*N(BF61&lt;0)</f>
        <v>0</v>
      </c>
      <c r="BG62" s="5">
        <f ca="1">N(BG$13&gt;=Ввод!$G$95)*N(BG61&lt;0)</f>
        <v>0</v>
      </c>
      <c r="BH62" s="5">
        <f ca="1">N(BH$13&gt;=Ввод!$G$95)*N(BH61&lt;0)</f>
        <v>0</v>
      </c>
      <c r="BI62" s="5">
        <f ca="1">N(BI$13&gt;=Ввод!$G$95)*N(BI61&lt;0)</f>
        <v>0</v>
      </c>
      <c r="BJ62" s="5">
        <f ca="1">N(BJ$13&gt;=Ввод!$G$95)*N(BJ61&lt;0)</f>
        <v>0</v>
      </c>
      <c r="BK62" s="5">
        <f ca="1">N(BK$13&gt;=Ввод!$G$95)*N(BK61&lt;0)</f>
        <v>0</v>
      </c>
      <c r="BL62" s="5">
        <f ca="1">N(BL$13&gt;=Ввод!$G$95)*N(BL61&lt;0)</f>
        <v>0</v>
      </c>
      <c r="BM62" s="5">
        <f ca="1">N(BM$13&gt;=Ввод!$G$95)*N(BM61&lt;0)</f>
        <v>0</v>
      </c>
      <c r="BN62" s="5">
        <f ca="1">N(BN$13&gt;=Ввод!$G$95)*N(BN61&lt;0)</f>
        <v>0</v>
      </c>
      <c r="BO62" s="5">
        <f ca="1">N(BO$13&gt;=Ввод!$G$95)*N(BO61&lt;0)</f>
        <v>0</v>
      </c>
      <c r="BP62" s="5">
        <f ca="1">N(BP$13&gt;=Ввод!$G$95)*N(BP61&lt;0)</f>
        <v>0</v>
      </c>
      <c r="BQ62" s="5">
        <f ca="1">N(BQ$13&gt;=Ввод!$G$95)*N(BQ61&lt;0)</f>
        <v>0</v>
      </c>
      <c r="BR62" s="5">
        <f ca="1">N(BR$13&gt;=Ввод!$G$95)*N(BR61&lt;0)</f>
        <v>0</v>
      </c>
      <c r="BS62" s="5">
        <f ca="1">N(BS$13&gt;=Ввод!$G$95)*N(BS61&lt;0)</f>
        <v>0</v>
      </c>
      <c r="BT62" s="5">
        <f ca="1">N(BT$13&gt;=Ввод!$G$95)*N(BT61&lt;0)</f>
        <v>0</v>
      </c>
      <c r="BU62" s="5">
        <f ca="1">N(BU$13&gt;=Ввод!$G$95)*N(BU61&lt;0)</f>
        <v>0</v>
      </c>
      <c r="BV62" s="5">
        <f ca="1">N(BV$13&gt;=Ввод!$G$95)*N(BV61&lt;0)</f>
        <v>0</v>
      </c>
      <c r="BW62" s="5">
        <f ca="1">N(BW$13&gt;=Ввод!$G$95)*N(BW61&lt;0)</f>
        <v>0</v>
      </c>
      <c r="BX62" s="5">
        <f ca="1">N(BX$13&gt;=Ввод!$G$95)*N(BX61&lt;0)</f>
        <v>0</v>
      </c>
      <c r="BY62" s="5">
        <f ca="1">N(BY$13&gt;=Ввод!$G$95)*N(BY61&lt;0)</f>
        <v>0</v>
      </c>
      <c r="BZ62" s="5">
        <f ca="1">N(BZ$13&gt;=Ввод!$G$95)*N(BZ61&lt;0)</f>
        <v>0</v>
      </c>
      <c r="CA62" s="5">
        <f ca="1">N(CA$13&gt;=Ввод!$G$95)*N(CA61&lt;0)</f>
        <v>0</v>
      </c>
      <c r="CB62" s="5">
        <f ca="1">N(CB$13&gt;=Ввод!$G$95)*N(CB61&lt;0)</f>
        <v>0</v>
      </c>
      <c r="CC62" s="5">
        <f ca="1">N(CC$13&gt;=Ввод!$G$95)*N(CC61&lt;0)</f>
        <v>0</v>
      </c>
      <c r="CD62" s="5">
        <f ca="1">N(CD$13&gt;=Ввод!$G$95)*N(CD61&lt;0)</f>
        <v>0</v>
      </c>
      <c r="CE62" s="5">
        <f ca="1">N(CE$13&gt;=Ввод!$G$95)*N(CE61&lt;0)</f>
        <v>0</v>
      </c>
      <c r="CF62" s="5">
        <f ca="1">N(CF$13&gt;=Ввод!$G$95)*N(CF61&lt;0)</f>
        <v>0</v>
      </c>
      <c r="CG62" s="5">
        <f ca="1">N(CG$13&gt;=Ввод!$G$95)*N(CG61&lt;0)</f>
        <v>0</v>
      </c>
      <c r="CH62" s="5">
        <f ca="1">N(CH$13&gt;=Ввод!$G$95)*N(CH61&lt;0)</f>
        <v>0</v>
      </c>
      <c r="CI62" s="5">
        <f ca="1">N(CI$13&gt;=Ввод!$G$95)*N(CI61&lt;0)</f>
        <v>0</v>
      </c>
      <c r="CJ62" s="5">
        <f ca="1">N(CJ$13&gt;=Ввод!$G$95)*N(CJ61&lt;0)</f>
        <v>0</v>
      </c>
      <c r="CK62" s="5">
        <f ca="1">N(CK$13&gt;=Ввод!$G$95)*N(CK61&lt;0)</f>
        <v>0</v>
      </c>
      <c r="CL62" s="5">
        <f ca="1">N(CL$13&gt;=Ввод!$G$95)*N(CL61&lt;0)</f>
        <v>0</v>
      </c>
      <c r="CM62" s="5">
        <f ca="1">N(CM$13&gt;=Ввод!$G$95)*N(CM61&lt;0)</f>
        <v>0</v>
      </c>
      <c r="CN62" s="5">
        <f ca="1">N(CN$13&gt;=Ввод!$G$95)*N(CN61&lt;0)</f>
        <v>0</v>
      </c>
      <c r="CO62" s="5">
        <f ca="1">N(CO$13&gt;=Ввод!$G$95)*N(CO61&lt;0)</f>
        <v>0</v>
      </c>
      <c r="CP62" s="5">
        <f ca="1">N(CP$13&gt;=Ввод!$G$95)*N(CP61&lt;0)</f>
        <v>0</v>
      </c>
      <c r="CQ62" s="5">
        <f ca="1">N(CQ$13&gt;=Ввод!$G$95)*N(CQ61&lt;0)</f>
        <v>0</v>
      </c>
      <c r="CR62" s="5">
        <f ca="1">N(CR$13&gt;=Ввод!$G$95)*N(CR61&lt;0)</f>
        <v>0</v>
      </c>
      <c r="CS62" s="5">
        <f ca="1">N(CS$13&gt;=Ввод!$G$95)*N(CS61&lt;0)</f>
        <v>0</v>
      </c>
      <c r="CT62" s="5">
        <f ca="1">N(CT$13&gt;=Ввод!$G$95)*N(CT61&lt;0)</f>
        <v>0</v>
      </c>
      <c r="CU62" s="5">
        <f ca="1">N(CU$13&gt;=Ввод!$G$95)*N(CU61&lt;0)</f>
        <v>0</v>
      </c>
      <c r="CV62" s="5">
        <f ca="1">N(CV$13&gt;=Ввод!$G$95)*N(CV61&lt;0)</f>
        <v>0</v>
      </c>
      <c r="CW62" s="5">
        <f ca="1">N(CW$13&gt;=Ввод!$G$95)*N(CW61&lt;0)</f>
        <v>0</v>
      </c>
      <c r="CX62" s="5">
        <f ca="1">N(CX$13&gt;=Ввод!$G$95)*N(CX61&lt;0)</f>
        <v>0</v>
      </c>
      <c r="CY62" s="5">
        <f ca="1">N(CY$13&gt;=Ввод!$G$95)*N(CY61&lt;0)</f>
        <v>0</v>
      </c>
      <c r="CZ62" s="5">
        <f ca="1">N(CZ$13&gt;=Ввод!$G$95)*N(CZ61&lt;0)</f>
        <v>0</v>
      </c>
      <c r="DA62" s="5">
        <f ca="1">N(DA$13&gt;=Ввод!$G$95)*N(DA61&lt;0)</f>
        <v>0</v>
      </c>
      <c r="DB62" s="5">
        <f ca="1">N(DB$13&gt;=Ввод!$G$95)*N(DB61&lt;0)</f>
        <v>0</v>
      </c>
      <c r="DC62" s="5">
        <f ca="1">N(DC$13&gt;=Ввод!$G$95)*N(DC61&lt;0)</f>
        <v>0</v>
      </c>
      <c r="DD62" s="5">
        <f ca="1">N(DD$13&gt;=Ввод!$G$95)*N(DD61&lt;0)</f>
        <v>0</v>
      </c>
      <c r="DE62" s="5">
        <f ca="1">N(DE$13&gt;=Ввод!$G$95)*N(DE61&lt;0)</f>
        <v>0</v>
      </c>
      <c r="DF62" s="5">
        <f ca="1">N(DF$13&gt;=Ввод!$G$95)*N(DF61&lt;0)</f>
        <v>0</v>
      </c>
      <c r="DG62" s="5">
        <f ca="1">N(DG$13&gt;=Ввод!$G$95)*N(DG61&lt;0)</f>
        <v>0</v>
      </c>
      <c r="DH62" s="5">
        <f ca="1">N(DH$13&gt;=Ввод!$G$95)*N(DH61&lt;0)</f>
        <v>0</v>
      </c>
      <c r="DI62" s="5">
        <f ca="1">N(DI$13&gt;=Ввод!$G$95)*N(DI61&lt;0)</f>
        <v>0</v>
      </c>
      <c r="DJ62" s="5">
        <f ca="1">N(DJ$13&gt;=Ввод!$G$95)*N(DJ61&lt;0)</f>
        <v>0</v>
      </c>
    </row>
    <row r="63" spans="1:114">
      <c r="B63" s="11"/>
      <c r="C63" s="1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row>
    <row r="64" spans="1:114">
      <c r="B64" s="390" t="s">
        <v>199</v>
      </c>
      <c r="C64" s="149"/>
      <c r="D64" s="102"/>
      <c r="E64" s="102"/>
      <c r="F64" s="102"/>
      <c r="G64" s="102"/>
      <c r="H64" s="102"/>
      <c r="I64" s="103">
        <f ca="1">N(I37&lt;&gt;0)*SUM(J59:DJ59)</f>
        <v>273578.72646332742</v>
      </c>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row>
    <row r="65" spans="1:114">
      <c r="B65" s="187" t="s">
        <v>523</v>
      </c>
      <c r="C65" s="43"/>
      <c r="D65" s="37"/>
      <c r="E65" s="37"/>
      <c r="F65" s="37"/>
      <c r="G65" s="37"/>
      <c r="H65" s="37"/>
      <c r="I65" s="44">
        <f>Ввод!$Q$158</f>
        <v>0</v>
      </c>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row>
    <row r="66" spans="1:114" s="143" customFormat="1">
      <c r="A66" s="457"/>
      <c r="B66" s="456" t="s">
        <v>524</v>
      </c>
      <c r="C66" s="456"/>
      <c r="D66" s="458"/>
      <c r="E66" s="458"/>
      <c r="F66" s="458"/>
      <c r="G66" s="458"/>
      <c r="H66" s="458"/>
      <c r="I66" s="459">
        <f ca="1">I64+I65</f>
        <v>273578.72646332742</v>
      </c>
      <c r="J66" s="460"/>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row>
    <row r="67" spans="1:114" s="143" customFormat="1">
      <c r="A67" s="457"/>
      <c r="B67" s="456" t="s">
        <v>200</v>
      </c>
      <c r="C67" s="456"/>
      <c r="D67" s="458"/>
      <c r="E67" s="458"/>
      <c r="F67" s="458"/>
      <c r="G67" s="458"/>
      <c r="H67" s="458"/>
      <c r="I67" s="461">
        <f ca="1">IFERROR((1+IRR(J56:DJ56,0))^4-1,0)</f>
        <v>0.18567794208021526</v>
      </c>
      <c r="J67" s="460"/>
      <c r="K67" s="460"/>
      <c r="L67" s="460"/>
      <c r="M67" s="460"/>
      <c r="N67" s="460"/>
      <c r="O67" s="460"/>
      <c r="P67" s="460"/>
      <c r="Q67" s="460"/>
      <c r="R67" s="460"/>
      <c r="S67" s="460"/>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row>
    <row r="68" spans="1:114" s="143" customFormat="1">
      <c r="A68" s="457"/>
      <c r="B68" s="462" t="s">
        <v>202</v>
      </c>
      <c r="C68" s="462"/>
      <c r="D68" s="463"/>
      <c r="E68" s="463"/>
      <c r="F68" s="463"/>
      <c r="G68" s="463"/>
      <c r="H68" s="463"/>
      <c r="I68" s="464">
        <f ca="1">SUM(J62:DJ62)/4</f>
        <v>6.75</v>
      </c>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row>
    <row r="69" spans="1:114">
      <c r="B69" s="11"/>
      <c r="C69" s="1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row>
    <row r="70" spans="1:114">
      <c r="B70" s="11" t="s">
        <v>196</v>
      </c>
      <c r="C70" s="1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row>
    <row r="71" spans="1:114">
      <c r="B71" s="12" t="s">
        <v>166</v>
      </c>
      <c r="C71" s="11"/>
      <c r="J71" s="5">
        <f ca="1">J34-J29*(1-SUMIF(Макро!$15:$15,J$11,Макро!$18:$18)*N(J32&lt;&gt;0))+J42+J45+J48+J51</f>
        <v>42657.460094928196</v>
      </c>
      <c r="K71" s="5">
        <f ca="1">K34-K29*(1-SUMIF(Макро!$15:$15,K$11,Макро!$18:$18)*N(K32&lt;&gt;0))+K42+K45+K48+K51</f>
        <v>45041.048104914284</v>
      </c>
      <c r="L71" s="5">
        <f ca="1">L34-L29*(1-SUMIF(Макро!$15:$15,L$11,Макро!$18:$18)*N(L32&lt;&gt;0))+L42+L45+L48+L51</f>
        <v>46742.36830430488</v>
      </c>
      <c r="M71" s="5">
        <f ca="1">M34-M29*(1-SUMIF(Макро!$15:$15,M$11,Макро!$18:$18)*N(M32&lt;&gt;0))+M42+M45+M48+M51</f>
        <v>46197.44393166923</v>
      </c>
      <c r="N71" s="5">
        <f ca="1">N34-N29*(1-SUMIF(Макро!$15:$15,N$11,Макро!$18:$18)*N(N32&lt;&gt;0))+N42+N45+N48+N51</f>
        <v>45631.187813061464</v>
      </c>
      <c r="O71" s="5">
        <f ca="1">O34-O29*(1-SUMIF(Макро!$15:$15,O$11,Макро!$18:$18)*N(O32&lt;&gt;0))+O42+O45+O48+O51</f>
        <v>99152.613509110612</v>
      </c>
      <c r="P71" s="5">
        <f ca="1">P34-P29*(1-SUMIF(Макро!$15:$15,P$11,Макро!$18:$18)*N(P32&lt;&gt;0))+P42+P45+P48+P51</f>
        <v>72923.62371216045</v>
      </c>
      <c r="Q71" s="5">
        <f ca="1">Q34-Q29*(1-SUMIF(Макро!$15:$15,Q$11,Макро!$18:$18)*N(Q32&lt;&gt;0))+Q42+Q45+Q48+Q51</f>
        <v>70834.90517749649</v>
      </c>
      <c r="R71" s="5">
        <f ca="1">R34-R29*(1-SUMIF(Макро!$15:$15,R$11,Макро!$18:$18)*N(R32&lt;&gt;0))+R42+R45+R48+R51</f>
        <v>69214.275791589898</v>
      </c>
      <c r="S71" s="5">
        <f ca="1">S34-S29*(1-SUMIF(Макро!$15:$15,S$11,Макро!$18:$18)*N(S32&lt;&gt;0))+S42+S45+S48+S51</f>
        <v>148813.7091720156</v>
      </c>
      <c r="T71" s="5">
        <f ca="1">T34-T29*(1-SUMIF(Макро!$15:$15,T$11,Макро!$18:$18)*N(T32&lt;&gt;0))+T42+T45+T48+T51</f>
        <v>145624.70384220386</v>
      </c>
      <c r="U71" s="5">
        <f ca="1">U34-U29*(1-SUMIF(Макро!$15:$15,U$11,Макро!$18:$18)*N(U32&lt;&gt;0))+U42+U45+U48+U51</f>
        <v>45209.856982168742</v>
      </c>
      <c r="V71" s="5">
        <f ca="1">V34-V29*(1-SUMIF(Макро!$15:$15,V$11,Макро!$18:$18)*N(V32&lt;&gt;0))+V42+V45+V48+V51</f>
        <v>44660.965898324859</v>
      </c>
      <c r="W71" s="5">
        <f ca="1">W34-W29*(1-SUMIF(Макро!$15:$15,W$11,Макро!$18:$18)*N(W32&lt;&gt;0))+W42+W45+W48+W51</f>
        <v>125228.56276987775</v>
      </c>
      <c r="X71" s="5">
        <f ca="1">X34-X29*(1-SUMIF(Макро!$15:$15,X$11,Макро!$18:$18)*N(X32&lt;&gt;0))+X42+X45+X48+X51</f>
        <v>46103.877200832001</v>
      </c>
      <c r="Y71" s="5">
        <f ca="1">Y34-Y29*(1-SUMIF(Макро!$15:$15,Y$11,Макро!$18:$18)*N(Y32&lt;&gt;0))+Y42+Y45+Y48+Y51</f>
        <v>45656.424050314126</v>
      </c>
      <c r="Z71" s="5">
        <f ca="1">Z34-Z29*(1-SUMIF(Макро!$15:$15,Z$11,Макро!$18:$18)*N(Z32&lt;&gt;0))+Z42+Z45+Z48+Z51</f>
        <v>45193.191711962623</v>
      </c>
      <c r="AA71" s="5">
        <f ca="1">AA34-AA29*(1-SUMIF(Макро!$15:$15,AA$11,Макро!$18:$18)*N(AA32&lt;&gt;0))+AA42+AA45+AA48+AA51</f>
        <v>44722.153393885899</v>
      </c>
      <c r="AB71" s="5">
        <f ca="1">AB34-AB29*(1-SUMIF(Макро!$15:$15,AB$11,Макро!$18:$18)*N(AB32&lt;&gt;0))+AB42+AB45+AB48+AB51</f>
        <v>46647.838534065631</v>
      </c>
      <c r="AC71" s="5">
        <f ca="1">AC34-AC29*(1-SUMIF(Макро!$15:$15,AC$11,Макро!$18:$18)*N(AC32&lt;&gt;0))+AC42+AC45+AC48+AC51</f>
        <v>46160.924028299065</v>
      </c>
      <c r="AD71" s="5">
        <f ca="1">AD34-AD29*(1-SUMIF(Макро!$15:$15,AD$11,Макро!$18:$18)*N(AD32&lt;&gt;0))+AD42+AD45+AD48+AD51</f>
        <v>45669.098293182506</v>
      </c>
      <c r="AE71" s="5">
        <f ca="1">AE34-AE29*(1-SUMIF(Макро!$15:$15,AE$11,Макро!$18:$18)*N(AE32&lt;&gt;0))+AE42+AE45+AE48+AE51</f>
        <v>45169.172835193109</v>
      </c>
      <c r="AF71" s="5">
        <f ca="1">AF34-AF29*(1-SUMIF(Макро!$15:$15,AF$11,Макро!$18:$18)*N(AF32&lt;&gt;0))+AF42+AF45+AF48+AF51</f>
        <v>47154.018807972949</v>
      </c>
      <c r="AG71" s="5">
        <f ca="1">AG34-AG29*(1-SUMIF(Макро!$15:$15,AG$11,Макро!$18:$18)*N(AG32&lt;&gt;0))+AG42+AG45+AG48+AG51</f>
        <v>46637.621246493312</v>
      </c>
      <c r="AH71" s="5">
        <f ca="1">AH34-AH29*(1-SUMIF(Макро!$15:$15,AH$11,Макро!$18:$18)*N(AH32&lt;&gt;0))+AH42+AH45+AH48+AH51</f>
        <v>46116.136132145009</v>
      </c>
      <c r="AI71" s="5">
        <f ca="1">AI34-AI29*(1-SUMIF(Макро!$15:$15,AI$11,Макро!$18:$18)*N(AI32&lt;&gt;0))+AI42+AI45+AI48+AI51</f>
        <v>45586.247809859728</v>
      </c>
      <c r="AJ71" s="5">
        <f ca="1">AJ34-AJ29*(1-SUMIF(Макро!$15:$15,AJ$11,Макро!$18:$18)*N(AJ32&lt;&gt;0))+AJ42+AJ45+AJ48+AJ51</f>
        <v>47632.095484134894</v>
      </c>
      <c r="AK71" s="5">
        <f ca="1">AK34-AK29*(1-SUMIF(Макро!$15:$15,AK$11,Макро!$18:$18)*N(AK32&lt;&gt;0))+AK42+AK45+AK48+AK51</f>
        <v>47085.121418433824</v>
      </c>
      <c r="AL71" s="5">
        <f ca="1">AL34-AL29*(1-SUMIF(Макро!$15:$15,AL$11,Макро!$18:$18)*N(AL32&lt;&gt;0))+AL42+AL45+AL48+AL51</f>
        <v>46531.739241919749</v>
      </c>
      <c r="AM71" s="5">
        <f ca="1">AM34-AM29*(1-SUMIF(Макро!$15:$15,AM$11,Макро!$18:$18)*N(AM32&lt;&gt;0))+AM42+AM45+AM48+AM51</f>
        <v>45969.620205537496</v>
      </c>
      <c r="AN71" s="5">
        <f ca="1">AN34-AN29*(1-SUMIF(Макро!$15:$15,AN$11,Макро!$18:$18)*N(AN32&lt;&gt;0))+AN42+AN45+AN48+AN51</f>
        <v>48079.931099141533</v>
      </c>
      <c r="AO71" s="5">
        <f ca="1">AO34-AO29*(1-SUMIF(Макро!$15:$15,AO$11,Макро!$18:$18)*N(AO32&lt;&gt;0))+AO42+AO45+AO48+AO51</f>
        <v>47500.047184837385</v>
      </c>
      <c r="AP71" s="5">
        <f ca="1">AP34-AP29*(1-SUMIF(Макро!$15:$15,AP$11,Макро!$18:$18)*N(AP32&lt;&gt;0))+AP42+AP45+AP48+AP51</f>
        <v>46912.317844054618</v>
      </c>
      <c r="AQ71" s="5">
        <f ca="1">AQ34-AQ29*(1-SUMIF(Макро!$15:$15,AQ$11,Макро!$18:$18)*N(AQ32&lt;&gt;0))+AQ42+AQ45+AQ48+AQ51</f>
        <v>46315.48268047288</v>
      </c>
      <c r="AR71" s="5">
        <f ca="1">AR34-AR29*(1-SUMIF(Макро!$15:$15,AR$11,Макро!$18:$18)*N(AR32&lt;&gt;0))+AR42+AR45+AR48+AR51</f>
        <v>48493.906364225099</v>
      </c>
      <c r="AS71" s="5">
        <f ca="1">AS34-AS29*(1-SUMIF(Макро!$15:$15,AS$11,Макро!$18:$18)*N(AS32&lt;&gt;0))+AS42+AS45+AS48+AS51</f>
        <v>47878.557224485201</v>
      </c>
      <c r="AT71" s="5">
        <f ca="1">AT34-AT29*(1-SUMIF(Макро!$15:$15,AT$11,Макро!$18:$18)*N(AT32&lt;&gt;0))+AT42+AT45+AT48+AT51</f>
        <v>47252.567801155157</v>
      </c>
      <c r="AU71" s="5">
        <f ca="1">AU34-AU29*(1-SUMIF(Макро!$15:$15,AU$11,Макро!$18:$18)*N(AU32&lt;&gt;0))+AU42+AU45+AU48+AU51</f>
        <v>46617.040831206905</v>
      </c>
      <c r="AV71" s="5">
        <f ca="1">AV34-AV29*(1-SUMIF(Макро!$15:$15,AV$11,Макро!$18:$18)*N(AV32&lt;&gt;0))+AV42+AV45+AV48+AV51</f>
        <v>48869.249419466571</v>
      </c>
      <c r="AW71" s="5">
        <f ca="1">AW34-AW29*(1-SUMIF(Макро!$15:$15,AW$11,Макро!$18:$18)*N(AW32&lt;&gt;0))+AW42+AW45+AW48+AW51</f>
        <v>48214.333320674021</v>
      </c>
      <c r="AX71" s="5">
        <f ca="1">AX34-AX29*(1-SUMIF(Макро!$15:$15,AX$11,Макро!$18:$18)*N(AX32&lt;&gt;0))+AX42+AX45+AX48+AX51</f>
        <v>47546.68366128995</v>
      </c>
      <c r="AY71" s="5">
        <f ca="1">AY34-AY29*(1-SUMIF(Макро!$15:$15,AY$11,Макро!$18:$18)*N(AY32&lt;&gt;0))+AY42+AY45+AY48+AY51</f>
        <v>46869.015398393101</v>
      </c>
      <c r="AZ71" s="5">
        <f ca="1">AZ34-AZ29*(1-SUMIF(Макро!$15:$15,AZ$11,Макро!$18:$18)*N(AZ32&lt;&gt;0))+AZ42+AZ45+AZ48+AZ51</f>
        <v>49200.089876318496</v>
      </c>
      <c r="BA71" s="5">
        <f ca="1">BA34-BA29*(1-SUMIF(Макро!$15:$15,BA$11,Макро!$18:$18)*N(BA32&lt;&gt;0))+BA42+BA45+BA48+BA51</f>
        <v>48502.052715814541</v>
      </c>
      <c r="BB71" s="5">
        <f ca="1">BB34-BB29*(1-SUMIF(Макро!$15:$15,BB$11,Макро!$18:$18)*N(BB32&lt;&gt;0))+BB42+BB45+BB48+BB51</f>
        <v>47791.668688078003</v>
      </c>
      <c r="BC71" s="5">
        <f ca="1">BC34-BC29*(1-SUMIF(Макро!$15:$15,BC$11,Макро!$18:$18)*N(BC32&lt;&gt;0))+BC42+BC45+BC48+BC51</f>
        <v>47070.780348109191</v>
      </c>
      <c r="BD71" s="5">
        <f ca="1">BD34-BD29*(1-SUMIF(Макро!$15:$15,BD$11,Макро!$18:$18)*N(BD32&lt;&gt;0))+BD42+BD45+BD48+BD51</f>
        <v>49482.521095770702</v>
      </c>
      <c r="BE71" s="5">
        <f ca="1">BE34-BE29*(1-SUMIF(Макро!$15:$15,BE$11,Макро!$18:$18)*N(BE32&lt;&gt;0))+BE42+BE45+BE48+BE51</f>
        <v>48740.276851523988</v>
      </c>
      <c r="BF71" s="5">
        <f ca="1">BF34-BF29*(1-SUMIF(Макро!$15:$15,BF$11,Макро!$18:$18)*N(BF32&lt;&gt;0))+BF42+BF45+BF48+BF51</f>
        <v>47983.031251585235</v>
      </c>
      <c r="BG71" s="5">
        <f ca="1">BG34-BG29*(1-SUMIF(Макро!$15:$15,BG$11,Макро!$18:$18)*N(BG32&lt;&gt;0))+BG42+BG45+BG48+BG51</f>
        <v>47214.73166575269</v>
      </c>
      <c r="BH71" s="5">
        <f ca="1">BH34-BH29*(1-SUMIF(Макро!$15:$15,BH$11,Макро!$18:$18)*N(BH32&lt;&gt;0))+BH42+BH45+BH48+BH51</f>
        <v>49713.198099702917</v>
      </c>
      <c r="BI71" s="5">
        <f ca="1">BI34-BI29*(1-SUMIF(Макро!$15:$15,BI$11,Макро!$18:$18)*N(BI32&lt;&gt;0))+BI42+BI45+BI48+BI51</f>
        <v>48922.427121919645</v>
      </c>
      <c r="BJ71" s="5">
        <f ca="1">BJ34-BJ29*(1-SUMIF(Макро!$15:$15,BJ$11,Макро!$18:$18)*N(BJ32&lt;&gt;0))+BJ42+BJ45+BJ48+BJ51</f>
        <v>48116.281453047166</v>
      </c>
      <c r="BK71" s="5">
        <f ca="1">BK34-BK29*(1-SUMIF(Макро!$15:$15,BK$11,Макро!$18:$18)*N(BK32&lt;&gt;0))+BK42+BK45+BK48+BK51</f>
        <v>47298.512573901739</v>
      </c>
      <c r="BL71" s="5">
        <f ca="1">BL34-BL29*(1-SUMIF(Макро!$15:$15,BL$11,Макро!$18:$18)*N(BL32&lt;&gt;0))+BL42+BL45+BL48+BL51</f>
        <v>49886.839668036519</v>
      </c>
      <c r="BM71" s="5">
        <f ca="1">BM34-BM29*(1-SUMIF(Макро!$15:$15,BM$11,Макро!$18:$18)*N(BM32&lt;&gt;0))+BM42+BM45+BM48+BM51</f>
        <v>49045.440213698777</v>
      </c>
      <c r="BN71" s="5">
        <f ca="1">BN34-BN29*(1-SUMIF(Макро!$15:$15,BN$11,Макро!$18:$18)*N(BN32&lt;&gt;0))+BN42+BN45+BN48+BN51</f>
        <v>48189.041566221116</v>
      </c>
      <c r="BO71" s="5">
        <f ca="1">BO34-BO29*(1-SUMIF(Макро!$15:$15,BO$11,Макро!$18:$18)*N(BO32&lt;&gt;0))+BO42+BO45+BO48+BO51</f>
        <v>47320.443299903338</v>
      </c>
      <c r="BP71" s="5">
        <f ca="1">BP34-BP29*(1-SUMIF(Макро!$15:$15,BP$11,Макро!$18:$18)*N(BP32&lt;&gt;0))+BP42+BP45+BP48+BP51</f>
        <v>50001.504714645489</v>
      </c>
      <c r="BQ71" s="5">
        <f ca="1">BQ34-BQ29*(1-SUMIF(Макро!$15:$15,BQ$11,Макро!$18:$18)*N(BQ32&lt;&gt;0))+BQ42+BQ45+BQ48+BQ51</f>
        <v>49108.104320502571</v>
      </c>
      <c r="BR71" s="5">
        <f ca="1">BR34-BR29*(1-SUMIF(Макро!$15:$15,BR$11,Макро!$18:$18)*N(BR32&lt;&gt;0))+BR42+BR45+BR48+BR51</f>
        <v>48202.09929585972</v>
      </c>
      <c r="BS71" s="5">
        <f ca="1">BS34-BS29*(1-SUMIF(Макро!$15:$15,BS$11,Макро!$18:$18)*N(BS32&lt;&gt;0))+BS42+BS45+BS48+BS51</f>
        <v>47283.351171888382</v>
      </c>
      <c r="BT71" s="5">
        <f ca="1">BT34-BT29*(1-SUMIF(Макро!$15:$15,BT$11,Макро!$18:$18)*N(BT32&lt;&gt;0))+BT42+BT45+BT48+BT51</f>
        <v>50056.251269851244</v>
      </c>
      <c r="BU71" s="5">
        <f ca="1">BU34-BU29*(1-SUMIF(Макро!$15:$15,BU$11,Макро!$18:$18)*N(BU32&lt;&gt;0))+BU42+BU45+BU48+BU51</f>
        <v>49111.599121908235</v>
      </c>
      <c r="BV71" s="5">
        <f ca="1">BV34-BV29*(1-SUMIF(Макро!$15:$15,BV$11,Макро!$18:$18)*N(BV32&lt;&gt;0))+BV42+BV45+BV48+BV51</f>
        <v>48153.781833776578</v>
      </c>
      <c r="BW71" s="5">
        <f ca="1">BW34-BW29*(1-SUMIF(Макро!$15:$15,BW$11,Макро!$18:$18)*N(BW32&lt;&gt;0))+BW42+BW45+BW48+BW51</f>
        <v>47182.656465248452</v>
      </c>
      <c r="BX71" s="5">
        <f ca="1">BX34-BX29*(1-SUMIF(Макро!$15:$15,BX$11,Макро!$18:$18)*N(BX32&lt;&gt;0))+BX42+BX45+BX48+BX51</f>
        <v>46717.514530397755</v>
      </c>
      <c r="BY71" s="5">
        <f ca="1">BY34-BY29*(1-SUMIF(Макро!$15:$15,BY$11,Макро!$18:$18)*N(BY32&lt;&gt;0))+BY42+BY45+BY48+BY51</f>
        <v>44016.002400587073</v>
      </c>
      <c r="BZ71" s="5">
        <f ca="1">BZ34-BZ29*(1-SUMIF(Макро!$15:$15,BZ$11,Макро!$18:$18)*N(BZ32&lt;&gt;0))+BZ42+BZ45+BZ48+BZ51</f>
        <v>42912.40886903002</v>
      </c>
      <c r="CA71" s="5">
        <f ca="1">CA34-CA29*(1-SUMIF(Макро!$15:$15,CA$11,Макро!$18:$18)*N(CA32&lt;&gt;0))+CA42+CA45+CA48+CA51</f>
        <v>41776.584380165063</v>
      </c>
      <c r="CB71" s="5">
        <f ca="1">CB34-CB29*(1-SUMIF(Макро!$15:$15,CB$11,Макро!$18:$18)*N(CB32&lt;&gt;0))+CB42+CB45+CB48+CB51</f>
        <v>44633.652942062821</v>
      </c>
      <c r="CC71" s="5">
        <f ca="1">CC34-CC29*(1-SUMIF(Макро!$15:$15,CC$11,Макро!$18:$18)*N(CC32&lt;&gt;0))+CC42+CC45+CC48+CC51</f>
        <v>43469.577974837972</v>
      </c>
      <c r="CD71" s="5">
        <f ca="1">CD34-CD29*(1-SUMIF(Макро!$15:$15,CD$11,Макро!$18:$18)*N(CD32&lt;&gt;0))+CD42+CD45+CD48+CD51</f>
        <v>42291.147088916165</v>
      </c>
      <c r="CE71" s="5">
        <f ca="1">CE34-CE29*(1-SUMIF(Макро!$15:$15,CE$11,Макро!$18:$18)*N(CE32&lt;&gt;0))+CE42+CE45+CE48+CE51</f>
        <v>41098.204379799863</v>
      </c>
      <c r="CF71" s="5">
        <f ca="1">CF34-CF29*(1-SUMIF(Макро!$15:$15,CF$11,Макро!$18:$18)*N(CF32&lt;&gt;0))+CF42+CF45+CF48+CF51</f>
        <v>44057.875573283622</v>
      </c>
      <c r="CG71" s="5">
        <f ca="1">CG34-CG29*(1-SUMIF(Макро!$15:$15,CG$11,Макро!$18:$18)*N(CG32&lt;&gt;0))+CG42+CG45+CG48+CG51</f>
        <v>42835.435053496672</v>
      </c>
      <c r="CH71" s="5">
        <f ca="1">CH34-CH29*(1-SUMIF(Макро!$15:$15,CH$11,Макро!$18:$18)*N(CH32&lt;&gt;0))+CH42+CH45+CH48+CH51</f>
        <v>41598.005280140016</v>
      </c>
      <c r="CI71" s="5">
        <f ca="1">CI34-CI29*(1-SUMIF(Макро!$15:$15,CI$11,Макро!$18:$18)*N(CI32&lt;&gt;0))+CI42+CI45+CI48+CI51</f>
        <v>40345.4238162045</v>
      </c>
      <c r="CJ71" s="5">
        <f ca="1">CJ34-CJ29*(1-SUMIF(Макро!$15:$15,CJ$11,Макро!$18:$18)*N(CJ32&lt;&gt;0))+CJ42+CJ45+CJ48+CJ51</f>
        <v>43411.567303070871</v>
      </c>
      <c r="CK71" s="5">
        <f ca="1">CK34-CK29*(1-SUMIF(Макро!$15:$15,CK$11,Макро!$18:$18)*N(CK32&lt;&gt;0))+CK42+CK45+CK48+CK51</f>
        <v>42128.188432161609</v>
      </c>
      <c r="CL71" s="5">
        <f ca="1">CL34-CL29*(1-SUMIF(Макро!$15:$15,CL$11,Макро!$18:$18)*N(CL32&lt;&gt;0))+CL42+CL45+CL48+CL51</f>
        <v>40829.160445117748</v>
      </c>
      <c r="CM71" s="5">
        <f ca="1">CM34-CM29*(1-SUMIF(Макро!$15:$15,CM$11,Макро!$18:$18)*N(CM32&lt;&gt;0))+CM42+CM45+CM48+CM51</f>
        <v>39514.314105112579</v>
      </c>
      <c r="CN71" s="5">
        <f ca="1">CN34-CN29*(1-SUMIF(Макро!$15:$15,CN$11,Макро!$18:$18)*N(CN32&lt;&gt;0))+CN42+CN45+CN48+CN51</f>
        <v>42690.9496461198</v>
      </c>
      <c r="CO71" s="5">
        <f ca="1">CO34-CO29*(1-SUMIF(Макро!$15:$15,CO$11,Макро!$18:$18)*N(CO32&lt;&gt;0))+CO42+CO45+CO48+CO51</f>
        <v>0</v>
      </c>
      <c r="CP71" s="5">
        <f ca="1">CP34-CP29*(1-SUMIF(Макро!$15:$15,CP$11,Макро!$18:$18)*N(CP32&lt;&gt;0))+CP42+CP45+CP48+CP51</f>
        <v>0</v>
      </c>
      <c r="CQ71" s="5">
        <f ca="1">CQ34-CQ29*(1-SUMIF(Макро!$15:$15,CQ$11,Макро!$18:$18)*N(CQ32&lt;&gt;0))+CQ42+CQ45+CQ48+CQ51</f>
        <v>0</v>
      </c>
      <c r="CR71" s="5">
        <f ca="1">CR34-CR29*(1-SUMIF(Макро!$15:$15,CR$11,Макро!$18:$18)*N(CR32&lt;&gt;0))+CR42+CR45+CR48+CR51</f>
        <v>0</v>
      </c>
      <c r="CS71" s="5">
        <f ca="1">CS34-CS29*(1-SUMIF(Макро!$15:$15,CS$11,Макро!$18:$18)*N(CS32&lt;&gt;0))+CS42+CS45+CS48+CS51</f>
        <v>0</v>
      </c>
      <c r="CT71" s="5">
        <f ca="1">CT34-CT29*(1-SUMIF(Макро!$15:$15,CT$11,Макро!$18:$18)*N(CT32&lt;&gt;0))+CT42+CT45+CT48+CT51</f>
        <v>0</v>
      </c>
      <c r="CU71" s="5">
        <f ca="1">CU34-CU29*(1-SUMIF(Макро!$15:$15,CU$11,Макро!$18:$18)*N(CU32&lt;&gt;0))+CU42+CU45+CU48+CU51</f>
        <v>0</v>
      </c>
      <c r="CV71" s="5">
        <f ca="1">CV34-CV29*(1-SUMIF(Макро!$15:$15,CV$11,Макро!$18:$18)*N(CV32&lt;&gt;0))+CV42+CV45+CV48+CV51</f>
        <v>0</v>
      </c>
      <c r="CW71" s="5">
        <f ca="1">CW34-CW29*(1-SUMIF(Макро!$15:$15,CW$11,Макро!$18:$18)*N(CW32&lt;&gt;0))+CW42+CW45+CW48+CW51</f>
        <v>0</v>
      </c>
      <c r="CX71" s="5">
        <f ca="1">CX34-CX29*(1-SUMIF(Макро!$15:$15,CX$11,Макро!$18:$18)*N(CX32&lt;&gt;0))+CX42+CX45+CX48+CX51</f>
        <v>0</v>
      </c>
      <c r="CY71" s="5">
        <f ca="1">CY34-CY29*(1-SUMIF(Макро!$15:$15,CY$11,Макро!$18:$18)*N(CY32&lt;&gt;0))+CY42+CY45+CY48+CY51</f>
        <v>0</v>
      </c>
      <c r="CZ71" s="5">
        <f ca="1">CZ34-CZ29*(1-SUMIF(Макро!$15:$15,CZ$11,Макро!$18:$18)*N(CZ32&lt;&gt;0))+CZ42+CZ45+CZ48+CZ51</f>
        <v>0</v>
      </c>
      <c r="DA71" s="5">
        <f ca="1">DA34-DA29*(1-SUMIF(Макро!$15:$15,DA$11,Макро!$18:$18)*N(DA32&lt;&gt;0))+DA42+DA45+DA48+DA51</f>
        <v>0</v>
      </c>
      <c r="DB71" s="5">
        <f ca="1">DB34-DB29*(1-SUMIF(Макро!$15:$15,DB$11,Макро!$18:$18)*N(DB32&lt;&gt;0))+DB42+DB45+DB48+DB51</f>
        <v>0</v>
      </c>
      <c r="DC71" s="5">
        <f ca="1">DC34-DC29*(1-SUMIF(Макро!$15:$15,DC$11,Макро!$18:$18)*N(DC32&lt;&gt;0))+DC42+DC45+DC48+DC51</f>
        <v>0</v>
      </c>
      <c r="DD71" s="5">
        <f ca="1">DD34-DD29*(1-SUMIF(Макро!$15:$15,DD$11,Макро!$18:$18)*N(DD32&lt;&gt;0))+DD42+DD45+DD48+DD51</f>
        <v>0</v>
      </c>
      <c r="DE71" s="5">
        <f ca="1">DE34-DE29*(1-SUMIF(Макро!$15:$15,DE$11,Макро!$18:$18)*N(DE32&lt;&gt;0))+DE42+DE45+DE48+DE51</f>
        <v>0</v>
      </c>
      <c r="DF71" s="5">
        <f ca="1">DF34-DF29*(1-SUMIF(Макро!$15:$15,DF$11,Макро!$18:$18)*N(DF32&lt;&gt;0))+DF42+DF45+DF48+DF51</f>
        <v>0</v>
      </c>
      <c r="DG71" s="5">
        <f ca="1">DG34-DG29*(1-SUMIF(Макро!$15:$15,DG$11,Макро!$18:$18)*N(DG32&lt;&gt;0))+DG42+DG45+DG48+DG51</f>
        <v>0</v>
      </c>
      <c r="DH71" s="5">
        <f ca="1">DH34-DH29*(1-SUMIF(Макро!$15:$15,DH$11,Макро!$18:$18)*N(DH32&lt;&gt;0))+DH42+DH45+DH48+DH51</f>
        <v>0</v>
      </c>
      <c r="DI71" s="5">
        <f ca="1">DI34-DI29*(1-SUMIF(Макро!$15:$15,DI$11,Макро!$18:$18)*N(DI32&lt;&gt;0))+DI42+DI45+DI48+DI51</f>
        <v>0</v>
      </c>
      <c r="DJ71" s="5">
        <f ca="1">DJ34-DJ29*(1-SUMIF(Макро!$15:$15,DJ$11,Макро!$18:$18)*N(DJ32&lt;&gt;0))+DJ42+DJ45+DJ48+DJ51</f>
        <v>0</v>
      </c>
    </row>
    <row r="72" spans="1:114">
      <c r="B72" s="12" t="s">
        <v>167</v>
      </c>
      <c r="C72" s="11"/>
      <c r="J72" s="5">
        <f t="shared" ref="J72:BU72" ca="1" si="18">SUM(J29,J49,J52)</f>
        <v>0</v>
      </c>
      <c r="K72" s="5">
        <f t="shared" ca="1" si="18"/>
        <v>0</v>
      </c>
      <c r="L72" s="5">
        <f t="shared" ca="1" si="18"/>
        <v>0</v>
      </c>
      <c r="M72" s="5">
        <f t="shared" ca="1" si="18"/>
        <v>-2345</v>
      </c>
      <c r="N72" s="5">
        <f t="shared" ca="1" si="18"/>
        <v>-4587</v>
      </c>
      <c r="O72" s="5">
        <f t="shared" ca="1" si="18"/>
        <v>-4638</v>
      </c>
      <c r="P72" s="5">
        <f t="shared" ca="1" si="18"/>
        <v>-4690</v>
      </c>
      <c r="Q72" s="5">
        <f t="shared" ca="1" si="18"/>
        <v>-8254.8018403765745</v>
      </c>
      <c r="R72" s="5">
        <f t="shared" ca="1" si="18"/>
        <v>-10102.879708270159</v>
      </c>
      <c r="S72" s="5">
        <f t="shared" ca="1" si="18"/>
        <v>-10091.958294742339</v>
      </c>
      <c r="T72" s="5">
        <f t="shared" ca="1" si="18"/>
        <v>-11687.037600272166</v>
      </c>
      <c r="U72" s="5">
        <f t="shared" ca="1" si="18"/>
        <v>-18123.216911756572</v>
      </c>
      <c r="V72" s="5">
        <f t="shared" ca="1" si="18"/>
        <v>-36491.961342078692</v>
      </c>
      <c r="W72" s="5">
        <f t="shared" ca="1" si="18"/>
        <v>-36154.992840116269</v>
      </c>
      <c r="X72" s="5">
        <f t="shared" ca="1" si="18"/>
        <v>-134295.02569248588</v>
      </c>
      <c r="Y72" s="5">
        <f t="shared" ca="1" si="18"/>
        <v>-34947.873857594648</v>
      </c>
      <c r="Z72" s="5">
        <f t="shared" ca="1" si="18"/>
        <v>-34097.721297309239</v>
      </c>
      <c r="AA72" s="5">
        <f t="shared" ca="1" si="18"/>
        <v>-33685.571301983633</v>
      </c>
      <c r="AB72" s="5">
        <f t="shared" ca="1" si="18"/>
        <v>-33260.423873327811</v>
      </c>
      <c r="AC72" s="5">
        <f t="shared" ca="1" si="18"/>
        <v>-32698.279013052888</v>
      </c>
      <c r="AD72" s="5">
        <f t="shared" ca="1" si="18"/>
        <v>-31898.136722871113</v>
      </c>
      <c r="AE72" s="5">
        <f t="shared" ca="1" si="18"/>
        <v>-31460.997004495883</v>
      </c>
      <c r="AF72" s="5">
        <f t="shared" ca="1" si="18"/>
        <v>-31011.859859641736</v>
      </c>
      <c r="AG72" s="5">
        <f t="shared" ca="1" si="18"/>
        <v>-30448.725290024355</v>
      </c>
      <c r="AH72" s="5">
        <f t="shared" ca="1" si="18"/>
        <v>-29792.593297360563</v>
      </c>
      <c r="AI72" s="5">
        <f t="shared" ca="1" si="18"/>
        <v>-29236.463883368328</v>
      </c>
      <c r="AJ72" s="5">
        <f t="shared" ca="1" si="18"/>
        <v>-28761.337049766764</v>
      </c>
      <c r="AK72" s="5">
        <f t="shared" ca="1" si="18"/>
        <v>-28199.21279827613</v>
      </c>
      <c r="AL72" s="5">
        <f t="shared" ca="1" si="18"/>
        <v>-16434.091130617839</v>
      </c>
      <c r="AM72" s="5">
        <f t="shared" ca="1" si="18"/>
        <v>-16322.972048514443</v>
      </c>
      <c r="AN72" s="5">
        <f t="shared" ca="1" si="18"/>
        <v>-16207.855553689642</v>
      </c>
      <c r="AO72" s="5">
        <f t="shared" ca="1" si="18"/>
        <v>-16023.741647868294</v>
      </c>
      <c r="AP72" s="5">
        <f t="shared" ca="1" si="18"/>
        <v>-15714.630332776396</v>
      </c>
      <c r="AQ72" s="5">
        <f t="shared" ca="1" si="18"/>
        <v>-15595.521610141102</v>
      </c>
      <c r="AR72" s="5">
        <f t="shared" ca="1" si="18"/>
        <v>-15472.415481690721</v>
      </c>
      <c r="AS72" s="5">
        <f t="shared" ca="1" si="18"/>
        <v>-15288.311949154704</v>
      </c>
      <c r="AT72" s="5">
        <f t="shared" ca="1" si="18"/>
        <v>-14994.211014263667</v>
      </c>
      <c r="AU72" s="5">
        <f t="shared" ca="1" si="18"/>
        <v>-14867.112678749367</v>
      </c>
      <c r="AV72" s="5">
        <f t="shared" ca="1" si="18"/>
        <v>-14736.016944344719</v>
      </c>
      <c r="AW72" s="5">
        <f t="shared" ca="1" si="18"/>
        <v>-14550.923812783807</v>
      </c>
      <c r="AX72" s="5">
        <f t="shared" ca="1" si="18"/>
        <v>-16047.11900008757</v>
      </c>
      <c r="AY72" s="5">
        <f t="shared" ca="1" si="18"/>
        <v>-15889.031079420962</v>
      </c>
      <c r="AZ72" s="5">
        <f t="shared" ca="1" si="18"/>
        <v>-15773.945766807241</v>
      </c>
      <c r="BA72" s="5">
        <f t="shared" ca="1" si="18"/>
        <v>-15614.863063985113</v>
      </c>
      <c r="BB72" s="5">
        <f t="shared" ca="1" si="18"/>
        <v>-15376.782972694436</v>
      </c>
      <c r="BC72" s="5">
        <f t="shared" ca="1" si="18"/>
        <v>-15257.705494676233</v>
      </c>
      <c r="BD72" s="5">
        <f t="shared" ca="1" si="18"/>
        <v>-15135.630631672684</v>
      </c>
      <c r="BE72" s="5">
        <f t="shared" ca="1" si="18"/>
        <v>-14975.558385427132</v>
      </c>
      <c r="BF72" s="5">
        <f t="shared" ca="1" si="18"/>
        <v>-14751.488757684083</v>
      </c>
      <c r="BG72" s="5">
        <f t="shared" ca="1" si="18"/>
        <v>-14625.421750189205</v>
      </c>
      <c r="BH72" s="5">
        <f t="shared" ca="1" si="18"/>
        <v>-14496.357364689333</v>
      </c>
      <c r="BI72" s="5">
        <f t="shared" ca="1" si="18"/>
        <v>-14336.29560293246</v>
      </c>
      <c r="BJ72" s="5">
        <f t="shared" ca="1" si="18"/>
        <v>-14126.236466667746</v>
      </c>
      <c r="BK72" s="5">
        <f t="shared" ca="1" si="18"/>
        <v>-13993.179957645527</v>
      </c>
      <c r="BL72" s="5">
        <f t="shared" ca="1" si="18"/>
        <v>-13856.126077617289</v>
      </c>
      <c r="BM72" s="5">
        <f t="shared" ca="1" si="18"/>
        <v>-13696.074828335701</v>
      </c>
      <c r="BN72" s="5">
        <f t="shared" ca="1" si="18"/>
        <v>-13518.026211554592</v>
      </c>
      <c r="BO72" s="5">
        <f t="shared" ca="1" si="18"/>
        <v>-13359.980229028961</v>
      </c>
      <c r="BP72" s="5">
        <f t="shared" ca="1" si="18"/>
        <v>-13215.936882514981</v>
      </c>
      <c r="BQ72" s="5">
        <f t="shared" ca="1" si="18"/>
        <v>-13055.89617376999</v>
      </c>
      <c r="BR72" s="5">
        <f t="shared" ca="1" si="18"/>
        <v>-6932.8581045525043</v>
      </c>
      <c r="BS72" s="5">
        <f t="shared" ca="1" si="18"/>
        <v>-6903.8226766222051</v>
      </c>
      <c r="BT72" s="5">
        <f t="shared" ca="1" si="18"/>
        <v>-6873.7898917399543</v>
      </c>
      <c r="BU72" s="5">
        <f t="shared" ca="1" si="18"/>
        <v>-6833.7597516677797</v>
      </c>
      <c r="BV72" s="5">
        <f t="shared" ref="BV72:DJ72" ca="1" si="19">SUM(BV29,BV49,BV52)</f>
        <v>-6774.7322581688913</v>
      </c>
      <c r="BW72" s="5">
        <f t="shared" ca="1" si="19"/>
        <v>-6743.7074130076708</v>
      </c>
      <c r="BX72" s="5">
        <f t="shared" ca="1" si="19"/>
        <v>-6711.6852179496764</v>
      </c>
      <c r="BY72" s="5">
        <f t="shared" ca="1" si="19"/>
        <v>-6670.6656747616435</v>
      </c>
      <c r="BZ72" s="5">
        <f t="shared" ca="1" si="19"/>
        <v>-6615.6487852114842</v>
      </c>
      <c r="CA72" s="5">
        <f t="shared" ca="1" si="19"/>
        <v>-6582.6345510682922</v>
      </c>
      <c r="CB72" s="5">
        <f t="shared" ca="1" si="19"/>
        <v>-6548.6229741023362</v>
      </c>
      <c r="CC72" s="5">
        <f t="shared" ca="1" si="19"/>
        <v>-6507.6140560850727</v>
      </c>
      <c r="CD72" s="5">
        <f t="shared" ca="1" si="19"/>
        <v>-6461.6077987891276</v>
      </c>
      <c r="CE72" s="5">
        <f t="shared" ca="1" si="19"/>
        <v>-6421.6042039883214</v>
      </c>
      <c r="CF72" s="5">
        <f t="shared" ca="1" si="19"/>
        <v>-6385.6032734576474</v>
      </c>
      <c r="CG72" s="5">
        <f t="shared" ca="1" si="19"/>
        <v>-6344.6050089732853</v>
      </c>
      <c r="CH72" s="5">
        <f t="shared" ca="1" si="19"/>
        <v>-6296.6094123126004</v>
      </c>
      <c r="CI72" s="5">
        <f t="shared" ca="1" si="19"/>
        <v>-6259.6164852541424</v>
      </c>
      <c r="CJ72" s="5">
        <f t="shared" ca="1" si="19"/>
        <v>-6221.6262295776451</v>
      </c>
      <c r="CK72" s="5">
        <f t="shared" ca="1" si="19"/>
        <v>-6180.63864706403</v>
      </c>
      <c r="CL72" s="5">
        <f t="shared" ca="1" si="19"/>
        <v>-6136.6537394954066</v>
      </c>
      <c r="CM72" s="5">
        <f t="shared" ca="1" si="19"/>
        <v>-6097.6715086550703</v>
      </c>
      <c r="CN72" s="5">
        <f t="shared" ca="1" si="19"/>
        <v>-6057.6919563275069</v>
      </c>
      <c r="CO72" s="5">
        <f t="shared" ca="1" si="19"/>
        <v>0</v>
      </c>
      <c r="CP72" s="5">
        <f t="shared" ca="1" si="19"/>
        <v>0</v>
      </c>
      <c r="CQ72" s="5">
        <f t="shared" ca="1" si="19"/>
        <v>0</v>
      </c>
      <c r="CR72" s="5">
        <f t="shared" ca="1" si="19"/>
        <v>0</v>
      </c>
      <c r="CS72" s="5">
        <f t="shared" ca="1" si="19"/>
        <v>0</v>
      </c>
      <c r="CT72" s="5">
        <f t="shared" ca="1" si="19"/>
        <v>0</v>
      </c>
      <c r="CU72" s="5">
        <f t="shared" ca="1" si="19"/>
        <v>0</v>
      </c>
      <c r="CV72" s="5">
        <f t="shared" ca="1" si="19"/>
        <v>0</v>
      </c>
      <c r="CW72" s="5">
        <f t="shared" ca="1" si="19"/>
        <v>0</v>
      </c>
      <c r="CX72" s="5">
        <f t="shared" ca="1" si="19"/>
        <v>0</v>
      </c>
      <c r="CY72" s="5">
        <f t="shared" ca="1" si="19"/>
        <v>0</v>
      </c>
      <c r="CZ72" s="5">
        <f t="shared" ca="1" si="19"/>
        <v>0</v>
      </c>
      <c r="DA72" s="5">
        <f t="shared" ca="1" si="19"/>
        <v>0</v>
      </c>
      <c r="DB72" s="5">
        <f t="shared" ca="1" si="19"/>
        <v>0</v>
      </c>
      <c r="DC72" s="5">
        <f t="shared" ca="1" si="19"/>
        <v>0</v>
      </c>
      <c r="DD72" s="5">
        <f t="shared" ca="1" si="19"/>
        <v>0</v>
      </c>
      <c r="DE72" s="5">
        <f t="shared" ca="1" si="19"/>
        <v>0</v>
      </c>
      <c r="DF72" s="5">
        <f t="shared" ca="1" si="19"/>
        <v>0</v>
      </c>
      <c r="DG72" s="5">
        <f t="shared" ca="1" si="19"/>
        <v>0</v>
      </c>
      <c r="DH72" s="5">
        <f t="shared" ca="1" si="19"/>
        <v>0</v>
      </c>
      <c r="DI72" s="5">
        <f t="shared" ca="1" si="19"/>
        <v>0</v>
      </c>
      <c r="DJ72" s="5">
        <f t="shared" ca="1" si="19"/>
        <v>0</v>
      </c>
    </row>
    <row r="73" spans="1:114" s="651" customFormat="1" ht="16.5">
      <c r="A73" s="224"/>
      <c r="B73" s="649" t="s">
        <v>168</v>
      </c>
      <c r="C73" s="650"/>
      <c r="J73" s="651" t="str">
        <f t="shared" ref="J73:BU73" ca="1" si="20">IF(J72&lt;&gt;0,-J71/J72,"долга нет")</f>
        <v>долга нет</v>
      </c>
      <c r="K73" s="651" t="str">
        <f t="shared" ca="1" si="20"/>
        <v>долга нет</v>
      </c>
      <c r="L73" s="651" t="str">
        <f t="shared" ca="1" si="20"/>
        <v>долга нет</v>
      </c>
      <c r="M73" s="651">
        <f t="shared" ca="1" si="20"/>
        <v>19.700402529496472</v>
      </c>
      <c r="N73" s="651">
        <f t="shared" ca="1" si="20"/>
        <v>9.9479371731112849</v>
      </c>
      <c r="O73" s="651">
        <f t="shared" ca="1" si="20"/>
        <v>21.378312528915611</v>
      </c>
      <c r="P73" s="651">
        <f t="shared" ca="1" si="20"/>
        <v>15.548747060162142</v>
      </c>
      <c r="Q73" s="651">
        <f t="shared" ca="1" si="20"/>
        <v>8.5810545846204214</v>
      </c>
      <c r="R73" s="651">
        <f t="shared" ca="1" si="20"/>
        <v>6.8509452542458265</v>
      </c>
      <c r="S73" s="651">
        <f t="shared" ca="1" si="20"/>
        <v>14.745771318688849</v>
      </c>
      <c r="T73" s="651">
        <f t="shared" ca="1" si="20"/>
        <v>12.460360685312809</v>
      </c>
      <c r="U73" s="651">
        <f t="shared" ca="1" si="20"/>
        <v>2.4945823471792696</v>
      </c>
      <c r="V73" s="651">
        <f t="shared" ca="1" si="20"/>
        <v>1.2238576457885955</v>
      </c>
      <c r="W73" s="651">
        <f t="shared" ca="1" si="20"/>
        <v>3.4636589011000627</v>
      </c>
      <c r="X73" s="651">
        <f t="shared" ca="1" si="20"/>
        <v>0.3433029403963368</v>
      </c>
      <c r="Y73" s="651">
        <f t="shared" ca="1" si="20"/>
        <v>1.3064149263086677</v>
      </c>
      <c r="Z73" s="651">
        <f t="shared" ca="1" si="20"/>
        <v>1.3254021087775436</v>
      </c>
      <c r="AA73" s="651">
        <f t="shared" ca="1" si="20"/>
        <v>1.3276352950336443</v>
      </c>
      <c r="AB73" s="651">
        <f t="shared" ca="1" si="20"/>
        <v>1.4025028277367642</v>
      </c>
      <c r="AC73" s="651">
        <f t="shared" ca="1" si="20"/>
        <v>1.4117233512464678</v>
      </c>
      <c r="AD73" s="651">
        <f t="shared" ca="1" si="20"/>
        <v>1.4317168018292914</v>
      </c>
      <c r="AE73" s="651">
        <f t="shared" ca="1" si="20"/>
        <v>1.4357196890085295</v>
      </c>
      <c r="AF73" s="651">
        <f t="shared" ca="1" si="20"/>
        <v>1.5205156679215592</v>
      </c>
      <c r="AG73" s="651">
        <f t="shared" ca="1" si="20"/>
        <v>1.5316772969071641</v>
      </c>
      <c r="AH73" s="651">
        <f t="shared" ca="1" si="20"/>
        <v>1.5479060742332427</v>
      </c>
      <c r="AI73" s="651">
        <f t="shared" ca="1" si="20"/>
        <v>1.5592257665535352</v>
      </c>
      <c r="AJ73" s="651">
        <f t="shared" ca="1" si="20"/>
        <v>1.656115478974965</v>
      </c>
      <c r="AK73" s="651">
        <f t="shared" ca="1" si="20"/>
        <v>1.6697317671687708</v>
      </c>
      <c r="AL73" s="651">
        <f t="shared" ca="1" si="20"/>
        <v>2.831415432230866</v>
      </c>
      <c r="AM73" s="651">
        <f t="shared" ca="1" si="20"/>
        <v>2.8162530738218843</v>
      </c>
      <c r="AN73" s="651">
        <f t="shared" ca="1" si="20"/>
        <v>2.9664585138899739</v>
      </c>
      <c r="AO73" s="651">
        <f t="shared" ca="1" si="20"/>
        <v>2.9643542830807261</v>
      </c>
      <c r="AP73" s="651">
        <f t="shared" ca="1" si="20"/>
        <v>2.9852638497138826</v>
      </c>
      <c r="AQ73" s="651">
        <f t="shared" ca="1" si="20"/>
        <v>2.9697937547889324</v>
      </c>
      <c r="AR73" s="651">
        <f t="shared" ca="1" si="20"/>
        <v>3.1342169179473207</v>
      </c>
      <c r="AS73" s="651">
        <f t="shared" ca="1" si="20"/>
        <v>3.1317098567662613</v>
      </c>
      <c r="AT73" s="651">
        <f t="shared" ca="1" si="20"/>
        <v>3.1513874091944429</v>
      </c>
      <c r="AU73" s="651">
        <f t="shared" ca="1" si="20"/>
        <v>3.1355813222455757</v>
      </c>
      <c r="AV73" s="651">
        <f t="shared" ca="1" si="20"/>
        <v>3.3163133297170408</v>
      </c>
      <c r="AW73" s="651">
        <f t="shared" ca="1" si="20"/>
        <v>3.3134895035540639</v>
      </c>
      <c r="AX73" s="651">
        <f t="shared" ca="1" si="20"/>
        <v>2.9629420496620287</v>
      </c>
      <c r="AY73" s="651">
        <f t="shared" ca="1" si="20"/>
        <v>2.9497717742585681</v>
      </c>
      <c r="AZ73" s="651">
        <f t="shared" ca="1" si="20"/>
        <v>3.1190730970971852</v>
      </c>
      <c r="BA73" s="651">
        <f t="shared" ca="1" si="20"/>
        <v>3.1061465295640063</v>
      </c>
      <c r="BB73" s="651">
        <f t="shared" ca="1" si="20"/>
        <v>3.1080407893474735</v>
      </c>
      <c r="BC73" s="651">
        <f t="shared" ca="1" si="20"/>
        <v>3.0850497386080282</v>
      </c>
      <c r="BD73" s="651">
        <f t="shared" ca="1" si="20"/>
        <v>3.2692738280903888</v>
      </c>
      <c r="BE73" s="651">
        <f t="shared" ca="1" si="20"/>
        <v>3.2546550584019389</v>
      </c>
      <c r="BF73" s="651">
        <f t="shared" ca="1" si="20"/>
        <v>3.2527585547316891</v>
      </c>
      <c r="BG73" s="651">
        <f t="shared" ca="1" si="20"/>
        <v>3.228264625267431</v>
      </c>
      <c r="BH73" s="651">
        <f t="shared" ca="1" si="20"/>
        <v>3.4293579310341666</v>
      </c>
      <c r="BI73" s="651">
        <f t="shared" ca="1" si="20"/>
        <v>3.4124873312400634</v>
      </c>
      <c r="BJ73" s="651">
        <f t="shared" ca="1" si="20"/>
        <v>3.4061642367790101</v>
      </c>
      <c r="BK73" s="651">
        <f t="shared" ca="1" si="20"/>
        <v>3.3801117913915633</v>
      </c>
      <c r="BL73" s="651">
        <f t="shared" ca="1" si="20"/>
        <v>3.6003453915320538</v>
      </c>
      <c r="BM73" s="651">
        <f t="shared" ca="1" si="20"/>
        <v>3.5809851237253065</v>
      </c>
      <c r="BN73" s="651">
        <f t="shared" ca="1" si="20"/>
        <v>3.5647986482694729</v>
      </c>
      <c r="BO73" s="651">
        <f t="shared" ca="1" si="20"/>
        <v>3.5419545904030665</v>
      </c>
      <c r="BP73" s="651">
        <f t="shared" ca="1" si="20"/>
        <v>3.7834249027625688</v>
      </c>
      <c r="BQ73" s="651">
        <f t="shared" ca="1" si="20"/>
        <v>3.761373686408708</v>
      </c>
      <c r="BR73" s="651">
        <f t="shared" ca="1" si="20"/>
        <v>6.9527024163681519</v>
      </c>
      <c r="BS73" s="651">
        <f t="shared" ca="1" si="20"/>
        <v>6.8488652427299082</v>
      </c>
      <c r="BT73" s="651">
        <f t="shared" ca="1" si="20"/>
        <v>7.282191055912616</v>
      </c>
      <c r="BU73" s="651">
        <f t="shared" ca="1" si="20"/>
        <v>7.1866148220856818</v>
      </c>
      <c r="BV73" s="651">
        <f t="shared" ref="BV73:DJ73" ca="1" si="21">IF(BV72&lt;&gt;0,-BV71/BV72,"долга нет")</f>
        <v>7.1078501701249257</v>
      </c>
      <c r="BW73" s="651">
        <f t="shared" ca="1" si="21"/>
        <v>6.9965456054987927</v>
      </c>
      <c r="BX73" s="651">
        <f t="shared" ca="1" si="21"/>
        <v>6.960623600978308</v>
      </c>
      <c r="BY73" s="651">
        <f t="shared" ca="1" si="21"/>
        <v>6.5984422764763808</v>
      </c>
      <c r="BZ73" s="651">
        <f t="shared" ca="1" si="21"/>
        <v>6.4865004570611022</v>
      </c>
      <c r="CA73" s="651">
        <f t="shared" ca="1" si="21"/>
        <v>6.3464839276829004</v>
      </c>
      <c r="CB73" s="651">
        <f t="shared" ca="1" si="21"/>
        <v>6.8157310504169093</v>
      </c>
      <c r="CC73" s="651">
        <f t="shared" ca="1" si="21"/>
        <v>6.6798027049853834</v>
      </c>
      <c r="CD73" s="651">
        <f t="shared" ca="1" si="21"/>
        <v>6.5449882453158654</v>
      </c>
      <c r="CE73" s="651">
        <f t="shared" ca="1" si="21"/>
        <v>6.3999902632234242</v>
      </c>
      <c r="CF73" s="651">
        <f t="shared" ca="1" si="21"/>
        <v>6.8995635473337762</v>
      </c>
      <c r="CG73" s="651">
        <f t="shared" ca="1" si="21"/>
        <v>6.7514738889046315</v>
      </c>
      <c r="CH73" s="651">
        <f t="shared" ca="1" si="21"/>
        <v>6.6064134768781893</v>
      </c>
      <c r="CI73" s="651">
        <f t="shared" ca="1" si="21"/>
        <v>6.4453507513194657</v>
      </c>
      <c r="CJ73" s="651">
        <f t="shared" ca="1" si="21"/>
        <v>6.9775273700454781</v>
      </c>
      <c r="CK73" s="651">
        <f t="shared" ca="1" si="21"/>
        <v>6.8161545817233034</v>
      </c>
      <c r="CL73" s="651">
        <f t="shared" ca="1" si="21"/>
        <v>6.6533264183282688</v>
      </c>
      <c r="CM73" s="651">
        <f t="shared" ca="1" si="21"/>
        <v>6.4802300433904536</v>
      </c>
      <c r="CN73" s="651">
        <f t="shared" ca="1" si="21"/>
        <v>7.047395270987221</v>
      </c>
      <c r="CO73" s="651" t="str">
        <f t="shared" ca="1" si="21"/>
        <v>долга нет</v>
      </c>
      <c r="CP73" s="651" t="str">
        <f t="shared" ca="1" si="21"/>
        <v>долга нет</v>
      </c>
      <c r="CQ73" s="651" t="str">
        <f t="shared" ca="1" si="21"/>
        <v>долга нет</v>
      </c>
      <c r="CR73" s="651" t="str">
        <f t="shared" ca="1" si="21"/>
        <v>долга нет</v>
      </c>
      <c r="CS73" s="651" t="str">
        <f t="shared" ca="1" si="21"/>
        <v>долга нет</v>
      </c>
      <c r="CT73" s="651" t="str">
        <f t="shared" ca="1" si="21"/>
        <v>долга нет</v>
      </c>
      <c r="CU73" s="651" t="str">
        <f t="shared" ca="1" si="21"/>
        <v>долга нет</v>
      </c>
      <c r="CV73" s="651" t="str">
        <f t="shared" ca="1" si="21"/>
        <v>долга нет</v>
      </c>
      <c r="CW73" s="651" t="str">
        <f t="shared" ca="1" si="21"/>
        <v>долга нет</v>
      </c>
      <c r="CX73" s="651" t="str">
        <f t="shared" ca="1" si="21"/>
        <v>долга нет</v>
      </c>
      <c r="CY73" s="651" t="str">
        <f t="shared" ca="1" si="21"/>
        <v>долга нет</v>
      </c>
      <c r="CZ73" s="651" t="str">
        <f t="shared" ca="1" si="21"/>
        <v>долга нет</v>
      </c>
      <c r="DA73" s="651" t="str">
        <f t="shared" ca="1" si="21"/>
        <v>долга нет</v>
      </c>
      <c r="DB73" s="651" t="str">
        <f t="shared" ca="1" si="21"/>
        <v>долга нет</v>
      </c>
      <c r="DC73" s="651" t="str">
        <f t="shared" ca="1" si="21"/>
        <v>долга нет</v>
      </c>
      <c r="DD73" s="651" t="str">
        <f t="shared" ca="1" si="21"/>
        <v>долга нет</v>
      </c>
      <c r="DE73" s="651" t="str">
        <f t="shared" ca="1" si="21"/>
        <v>долга нет</v>
      </c>
      <c r="DF73" s="651" t="str">
        <f t="shared" ca="1" si="21"/>
        <v>долга нет</v>
      </c>
      <c r="DG73" s="651" t="str">
        <f t="shared" ca="1" si="21"/>
        <v>долга нет</v>
      </c>
      <c r="DH73" s="651" t="str">
        <f t="shared" ca="1" si="21"/>
        <v>долга нет</v>
      </c>
      <c r="DI73" s="651" t="str">
        <f t="shared" ca="1" si="21"/>
        <v>долга нет</v>
      </c>
      <c r="DJ73" s="651" t="str">
        <f t="shared" ca="1" si="21"/>
        <v>долга нет</v>
      </c>
    </row>
    <row r="74" spans="1:114">
      <c r="B74" s="11"/>
      <c r="C74" s="1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row>
    <row r="75" spans="1:114">
      <c r="B75" s="12" t="s">
        <v>531</v>
      </c>
      <c r="C75" s="11"/>
      <c r="J75" s="5">
        <f ca="1">MIN(J71+J72*1.05,0)</f>
        <v>0</v>
      </c>
      <c r="K75" s="5">
        <f t="shared" ref="K75:BV75" ca="1" si="22">MIN(K71+K72*1.05,0)</f>
        <v>0</v>
      </c>
      <c r="L75" s="5">
        <f t="shared" ca="1" si="22"/>
        <v>0</v>
      </c>
      <c r="M75" s="5">
        <f t="shared" ca="1" si="22"/>
        <v>0</v>
      </c>
      <c r="N75" s="5">
        <f t="shared" ca="1" si="22"/>
        <v>0</v>
      </c>
      <c r="O75" s="5">
        <f t="shared" ca="1" si="22"/>
        <v>0</v>
      </c>
      <c r="P75" s="5">
        <f t="shared" ca="1" si="22"/>
        <v>0</v>
      </c>
      <c r="Q75" s="5">
        <f t="shared" ca="1" si="22"/>
        <v>0</v>
      </c>
      <c r="R75" s="5">
        <f t="shared" ca="1" si="22"/>
        <v>0</v>
      </c>
      <c r="S75" s="5">
        <f t="shared" ca="1" si="22"/>
        <v>0</v>
      </c>
      <c r="T75" s="5">
        <f t="shared" ca="1" si="22"/>
        <v>0</v>
      </c>
      <c r="U75" s="5">
        <f t="shared" ca="1" si="22"/>
        <v>0</v>
      </c>
      <c r="V75" s="5">
        <f t="shared" ca="1" si="22"/>
        <v>0</v>
      </c>
      <c r="W75" s="5">
        <f t="shared" ca="1" si="22"/>
        <v>0</v>
      </c>
      <c r="X75" s="5">
        <f t="shared" ca="1" si="22"/>
        <v>-94905.89977627818</v>
      </c>
      <c r="Y75" s="5">
        <f t="shared" ca="1" si="22"/>
        <v>0</v>
      </c>
      <c r="Z75" s="5">
        <f t="shared" ca="1" si="22"/>
        <v>0</v>
      </c>
      <c r="AA75" s="5">
        <f t="shared" ca="1" si="22"/>
        <v>0</v>
      </c>
      <c r="AB75" s="5">
        <f t="shared" ca="1" si="22"/>
        <v>0</v>
      </c>
      <c r="AC75" s="5">
        <f t="shared" ca="1" si="22"/>
        <v>0</v>
      </c>
      <c r="AD75" s="5">
        <f t="shared" ca="1" si="22"/>
        <v>0</v>
      </c>
      <c r="AE75" s="5">
        <f t="shared" ca="1" si="22"/>
        <v>0</v>
      </c>
      <c r="AF75" s="5">
        <f t="shared" ca="1" si="22"/>
        <v>0</v>
      </c>
      <c r="AG75" s="5">
        <f t="shared" ca="1" si="22"/>
        <v>0</v>
      </c>
      <c r="AH75" s="5">
        <f t="shared" ca="1" si="22"/>
        <v>0</v>
      </c>
      <c r="AI75" s="5">
        <f t="shared" ca="1" si="22"/>
        <v>0</v>
      </c>
      <c r="AJ75" s="5">
        <f t="shared" ca="1" si="22"/>
        <v>0</v>
      </c>
      <c r="AK75" s="5">
        <f t="shared" ca="1" si="22"/>
        <v>0</v>
      </c>
      <c r="AL75" s="5">
        <f t="shared" ca="1" si="22"/>
        <v>0</v>
      </c>
      <c r="AM75" s="5">
        <f t="shared" ca="1" si="22"/>
        <v>0</v>
      </c>
      <c r="AN75" s="5">
        <f t="shared" ca="1" si="22"/>
        <v>0</v>
      </c>
      <c r="AO75" s="5">
        <f t="shared" ca="1" si="22"/>
        <v>0</v>
      </c>
      <c r="AP75" s="5">
        <f t="shared" ca="1" si="22"/>
        <v>0</v>
      </c>
      <c r="AQ75" s="5">
        <f t="shared" ca="1" si="22"/>
        <v>0</v>
      </c>
      <c r="AR75" s="5">
        <f t="shared" ca="1" si="22"/>
        <v>0</v>
      </c>
      <c r="AS75" s="5">
        <f t="shared" ca="1" si="22"/>
        <v>0</v>
      </c>
      <c r="AT75" s="5">
        <f t="shared" ca="1" si="22"/>
        <v>0</v>
      </c>
      <c r="AU75" s="5">
        <f t="shared" ca="1" si="22"/>
        <v>0</v>
      </c>
      <c r="AV75" s="5">
        <f t="shared" ca="1" si="22"/>
        <v>0</v>
      </c>
      <c r="AW75" s="5">
        <f t="shared" ca="1" si="22"/>
        <v>0</v>
      </c>
      <c r="AX75" s="5">
        <f t="shared" ca="1" si="22"/>
        <v>0</v>
      </c>
      <c r="AY75" s="5">
        <f t="shared" ca="1" si="22"/>
        <v>0</v>
      </c>
      <c r="AZ75" s="5">
        <f t="shared" ca="1" si="22"/>
        <v>0</v>
      </c>
      <c r="BA75" s="5">
        <f t="shared" ca="1" si="22"/>
        <v>0</v>
      </c>
      <c r="BB75" s="5">
        <f t="shared" ca="1" si="22"/>
        <v>0</v>
      </c>
      <c r="BC75" s="5">
        <f t="shared" ca="1" si="22"/>
        <v>0</v>
      </c>
      <c r="BD75" s="5">
        <f t="shared" ca="1" si="22"/>
        <v>0</v>
      </c>
      <c r="BE75" s="5">
        <f t="shared" ca="1" si="22"/>
        <v>0</v>
      </c>
      <c r="BF75" s="5">
        <f t="shared" ca="1" si="22"/>
        <v>0</v>
      </c>
      <c r="BG75" s="5">
        <f t="shared" ca="1" si="22"/>
        <v>0</v>
      </c>
      <c r="BH75" s="5">
        <f t="shared" ca="1" si="22"/>
        <v>0</v>
      </c>
      <c r="BI75" s="5">
        <f t="shared" ca="1" si="22"/>
        <v>0</v>
      </c>
      <c r="BJ75" s="5">
        <f t="shared" ca="1" si="22"/>
        <v>0</v>
      </c>
      <c r="BK75" s="5">
        <f t="shared" ca="1" si="22"/>
        <v>0</v>
      </c>
      <c r="BL75" s="5">
        <f t="shared" ca="1" si="22"/>
        <v>0</v>
      </c>
      <c r="BM75" s="5">
        <f t="shared" ca="1" si="22"/>
        <v>0</v>
      </c>
      <c r="BN75" s="5">
        <f t="shared" ca="1" si="22"/>
        <v>0</v>
      </c>
      <c r="BO75" s="5">
        <f t="shared" ca="1" si="22"/>
        <v>0</v>
      </c>
      <c r="BP75" s="5">
        <f t="shared" ca="1" si="22"/>
        <v>0</v>
      </c>
      <c r="BQ75" s="5">
        <f t="shared" ca="1" si="22"/>
        <v>0</v>
      </c>
      <c r="BR75" s="5">
        <f t="shared" ca="1" si="22"/>
        <v>0</v>
      </c>
      <c r="BS75" s="5">
        <f t="shared" ca="1" si="22"/>
        <v>0</v>
      </c>
      <c r="BT75" s="5">
        <f t="shared" ca="1" si="22"/>
        <v>0</v>
      </c>
      <c r="BU75" s="5">
        <f t="shared" ca="1" si="22"/>
        <v>0</v>
      </c>
      <c r="BV75" s="5">
        <f t="shared" ca="1" si="22"/>
        <v>0</v>
      </c>
      <c r="BW75" s="5">
        <f t="shared" ref="BW75:DJ75" ca="1" si="23">MIN(BW71+BW72*1.05,0)</f>
        <v>0</v>
      </c>
      <c r="BX75" s="5">
        <f t="shared" ca="1" si="23"/>
        <v>0</v>
      </c>
      <c r="BY75" s="5">
        <f t="shared" ca="1" si="23"/>
        <v>0</v>
      </c>
      <c r="BZ75" s="5">
        <f t="shared" ca="1" si="23"/>
        <v>0</v>
      </c>
      <c r="CA75" s="5">
        <f t="shared" ca="1" si="23"/>
        <v>0</v>
      </c>
      <c r="CB75" s="5">
        <f t="shared" ca="1" si="23"/>
        <v>0</v>
      </c>
      <c r="CC75" s="5">
        <f t="shared" ca="1" si="23"/>
        <v>0</v>
      </c>
      <c r="CD75" s="5">
        <f t="shared" ca="1" si="23"/>
        <v>0</v>
      </c>
      <c r="CE75" s="5">
        <f t="shared" ca="1" si="23"/>
        <v>0</v>
      </c>
      <c r="CF75" s="5">
        <f t="shared" ca="1" si="23"/>
        <v>0</v>
      </c>
      <c r="CG75" s="5">
        <f t="shared" ca="1" si="23"/>
        <v>0</v>
      </c>
      <c r="CH75" s="5">
        <f t="shared" ca="1" si="23"/>
        <v>0</v>
      </c>
      <c r="CI75" s="5">
        <f t="shared" ca="1" si="23"/>
        <v>0</v>
      </c>
      <c r="CJ75" s="5">
        <f t="shared" ca="1" si="23"/>
        <v>0</v>
      </c>
      <c r="CK75" s="5">
        <f t="shared" ca="1" si="23"/>
        <v>0</v>
      </c>
      <c r="CL75" s="5">
        <f t="shared" ca="1" si="23"/>
        <v>0</v>
      </c>
      <c r="CM75" s="5">
        <f t="shared" ca="1" si="23"/>
        <v>0</v>
      </c>
      <c r="CN75" s="5">
        <f t="shared" ca="1" si="23"/>
        <v>0</v>
      </c>
      <c r="CO75" s="5">
        <f t="shared" ca="1" si="23"/>
        <v>0</v>
      </c>
      <c r="CP75" s="5">
        <f t="shared" ca="1" si="23"/>
        <v>0</v>
      </c>
      <c r="CQ75" s="5">
        <f t="shared" ca="1" si="23"/>
        <v>0</v>
      </c>
      <c r="CR75" s="5">
        <f t="shared" ca="1" si="23"/>
        <v>0</v>
      </c>
      <c r="CS75" s="5">
        <f t="shared" ca="1" si="23"/>
        <v>0</v>
      </c>
      <c r="CT75" s="5">
        <f t="shared" ca="1" si="23"/>
        <v>0</v>
      </c>
      <c r="CU75" s="5">
        <f t="shared" ca="1" si="23"/>
        <v>0</v>
      </c>
      <c r="CV75" s="5">
        <f t="shared" ca="1" si="23"/>
        <v>0</v>
      </c>
      <c r="CW75" s="5">
        <f t="shared" ca="1" si="23"/>
        <v>0</v>
      </c>
      <c r="CX75" s="5">
        <f t="shared" ca="1" si="23"/>
        <v>0</v>
      </c>
      <c r="CY75" s="5">
        <f t="shared" ca="1" si="23"/>
        <v>0</v>
      </c>
      <c r="CZ75" s="5">
        <f t="shared" ca="1" si="23"/>
        <v>0</v>
      </c>
      <c r="DA75" s="5">
        <f t="shared" ca="1" si="23"/>
        <v>0</v>
      </c>
      <c r="DB75" s="5">
        <f t="shared" ca="1" si="23"/>
        <v>0</v>
      </c>
      <c r="DC75" s="5">
        <f t="shared" ca="1" si="23"/>
        <v>0</v>
      </c>
      <c r="DD75" s="5">
        <f t="shared" ca="1" si="23"/>
        <v>0</v>
      </c>
      <c r="DE75" s="5">
        <f t="shared" ca="1" si="23"/>
        <v>0</v>
      </c>
      <c r="DF75" s="5">
        <f t="shared" ca="1" si="23"/>
        <v>0</v>
      </c>
      <c r="DG75" s="5">
        <f t="shared" ca="1" si="23"/>
        <v>0</v>
      </c>
      <c r="DH75" s="5">
        <f t="shared" ca="1" si="23"/>
        <v>0</v>
      </c>
      <c r="DI75" s="5">
        <f t="shared" ca="1" si="23"/>
        <v>0</v>
      </c>
      <c r="DJ75" s="5">
        <f t="shared" ca="1" si="23"/>
        <v>0</v>
      </c>
    </row>
    <row r="76" spans="1:114">
      <c r="B76" s="12" t="s">
        <v>535</v>
      </c>
      <c r="C76" s="11"/>
      <c r="J76" s="5">
        <f t="shared" ref="J76:AO76" ca="1" si="24">K75+K76+K79</f>
        <v>0</v>
      </c>
      <c r="K76" s="5">
        <f t="shared" ca="1" si="24"/>
        <v>0</v>
      </c>
      <c r="L76" s="5">
        <f t="shared" ca="1" si="24"/>
        <v>0</v>
      </c>
      <c r="M76" s="5">
        <f t="shared" ca="1" si="24"/>
        <v>0</v>
      </c>
      <c r="N76" s="5">
        <f t="shared" ca="1" si="24"/>
        <v>0</v>
      </c>
      <c r="O76" s="5">
        <f t="shared" ca="1" si="24"/>
        <v>0</v>
      </c>
      <c r="P76" s="5">
        <f t="shared" ca="1" si="24"/>
        <v>0</v>
      </c>
      <c r="Q76" s="5">
        <f t="shared" ca="1" si="24"/>
        <v>0</v>
      </c>
      <c r="R76" s="5">
        <f t="shared" ca="1" si="24"/>
        <v>0</v>
      </c>
      <c r="S76" s="5">
        <f t="shared" ca="1" si="24"/>
        <v>0</v>
      </c>
      <c r="T76" s="5">
        <f t="shared" ca="1" si="24"/>
        <v>0</v>
      </c>
      <c r="U76" s="5">
        <f t="shared" ca="1" si="24"/>
        <v>-1295.6729993802874</v>
      </c>
      <c r="V76" s="5">
        <f t="shared" ca="1" si="24"/>
        <v>-7640.0794885225187</v>
      </c>
      <c r="W76" s="5">
        <f t="shared" ca="1" si="24"/>
        <v>-94905.89977627818</v>
      </c>
      <c r="X76" s="5">
        <f t="shared" ca="1" si="24"/>
        <v>0</v>
      </c>
      <c r="Y76" s="5">
        <f t="shared" ca="1" si="24"/>
        <v>0</v>
      </c>
      <c r="Z76" s="5">
        <f t="shared" ca="1" si="24"/>
        <v>0</v>
      </c>
      <c r="AA76" s="5">
        <f t="shared" ca="1" si="24"/>
        <v>0</v>
      </c>
      <c r="AB76" s="5">
        <f t="shared" ca="1" si="24"/>
        <v>0</v>
      </c>
      <c r="AC76" s="5">
        <f t="shared" ca="1" si="24"/>
        <v>0</v>
      </c>
      <c r="AD76" s="5">
        <f t="shared" ca="1" si="24"/>
        <v>0</v>
      </c>
      <c r="AE76" s="5">
        <f t="shared" ca="1" si="24"/>
        <v>0</v>
      </c>
      <c r="AF76" s="5">
        <f t="shared" ca="1" si="24"/>
        <v>0</v>
      </c>
      <c r="AG76" s="5">
        <f t="shared" ca="1" si="24"/>
        <v>0</v>
      </c>
      <c r="AH76" s="5">
        <f t="shared" ca="1" si="24"/>
        <v>0</v>
      </c>
      <c r="AI76" s="5">
        <f t="shared" ca="1" si="24"/>
        <v>0</v>
      </c>
      <c r="AJ76" s="5">
        <f t="shared" ca="1" si="24"/>
        <v>0</v>
      </c>
      <c r="AK76" s="5">
        <f t="shared" ca="1" si="24"/>
        <v>0</v>
      </c>
      <c r="AL76" s="5">
        <f t="shared" ca="1" si="24"/>
        <v>0</v>
      </c>
      <c r="AM76" s="5">
        <f t="shared" ca="1" si="24"/>
        <v>0</v>
      </c>
      <c r="AN76" s="5">
        <f t="shared" ca="1" si="24"/>
        <v>0</v>
      </c>
      <c r="AO76" s="5">
        <f t="shared" ca="1" si="24"/>
        <v>0</v>
      </c>
      <c r="AP76" s="5">
        <f t="shared" ref="AP76:BU76" ca="1" si="25">AQ75+AQ76+AQ79</f>
        <v>0</v>
      </c>
      <c r="AQ76" s="5">
        <f t="shared" ca="1" si="25"/>
        <v>0</v>
      </c>
      <c r="AR76" s="5">
        <f t="shared" ca="1" si="25"/>
        <v>0</v>
      </c>
      <c r="AS76" s="5">
        <f t="shared" ca="1" si="25"/>
        <v>0</v>
      </c>
      <c r="AT76" s="5">
        <f t="shared" ca="1" si="25"/>
        <v>0</v>
      </c>
      <c r="AU76" s="5">
        <f t="shared" ca="1" si="25"/>
        <v>0</v>
      </c>
      <c r="AV76" s="5">
        <f t="shared" ca="1" si="25"/>
        <v>0</v>
      </c>
      <c r="AW76" s="5">
        <f t="shared" ca="1" si="25"/>
        <v>0</v>
      </c>
      <c r="AX76" s="5">
        <f t="shared" ca="1" si="25"/>
        <v>0</v>
      </c>
      <c r="AY76" s="5">
        <f t="shared" ca="1" si="25"/>
        <v>0</v>
      </c>
      <c r="AZ76" s="5">
        <f t="shared" ca="1" si="25"/>
        <v>0</v>
      </c>
      <c r="BA76" s="5">
        <f t="shared" ca="1" si="25"/>
        <v>0</v>
      </c>
      <c r="BB76" s="5">
        <f t="shared" ca="1" si="25"/>
        <v>0</v>
      </c>
      <c r="BC76" s="5">
        <f t="shared" ca="1" si="25"/>
        <v>0</v>
      </c>
      <c r="BD76" s="5">
        <f t="shared" ca="1" si="25"/>
        <v>0</v>
      </c>
      <c r="BE76" s="5">
        <f t="shared" ca="1" si="25"/>
        <v>0</v>
      </c>
      <c r="BF76" s="5">
        <f t="shared" ca="1" si="25"/>
        <v>0</v>
      </c>
      <c r="BG76" s="5">
        <f t="shared" ca="1" si="25"/>
        <v>0</v>
      </c>
      <c r="BH76" s="5">
        <f t="shared" ca="1" si="25"/>
        <v>0</v>
      </c>
      <c r="BI76" s="5">
        <f t="shared" ca="1" si="25"/>
        <v>0</v>
      </c>
      <c r="BJ76" s="5">
        <f t="shared" ca="1" si="25"/>
        <v>0</v>
      </c>
      <c r="BK76" s="5">
        <f t="shared" ca="1" si="25"/>
        <v>0</v>
      </c>
      <c r="BL76" s="5">
        <f t="shared" ca="1" si="25"/>
        <v>0</v>
      </c>
      <c r="BM76" s="5">
        <f t="shared" ca="1" si="25"/>
        <v>0</v>
      </c>
      <c r="BN76" s="5">
        <f t="shared" ca="1" si="25"/>
        <v>0</v>
      </c>
      <c r="BO76" s="5">
        <f t="shared" ca="1" si="25"/>
        <v>0</v>
      </c>
      <c r="BP76" s="5">
        <f t="shared" ca="1" si="25"/>
        <v>0</v>
      </c>
      <c r="BQ76" s="5">
        <f t="shared" ca="1" si="25"/>
        <v>0</v>
      </c>
      <c r="BR76" s="5">
        <f t="shared" ca="1" si="25"/>
        <v>0</v>
      </c>
      <c r="BS76" s="5">
        <f t="shared" ca="1" si="25"/>
        <v>0</v>
      </c>
      <c r="BT76" s="5">
        <f t="shared" ca="1" si="25"/>
        <v>0</v>
      </c>
      <c r="BU76" s="5">
        <f t="shared" ca="1" si="25"/>
        <v>0</v>
      </c>
      <c r="BV76" s="5">
        <f t="shared" ref="BV76:DA76" ca="1" si="26">BW75+BW76+BW79</f>
        <v>0</v>
      </c>
      <c r="BW76" s="5">
        <f t="shared" ca="1" si="26"/>
        <v>0</v>
      </c>
      <c r="BX76" s="5">
        <f t="shared" ca="1" si="26"/>
        <v>0</v>
      </c>
      <c r="BY76" s="5">
        <f t="shared" ca="1" si="26"/>
        <v>0</v>
      </c>
      <c r="BZ76" s="5">
        <f t="shared" ca="1" si="26"/>
        <v>0</v>
      </c>
      <c r="CA76" s="5">
        <f t="shared" ca="1" si="26"/>
        <v>0</v>
      </c>
      <c r="CB76" s="5">
        <f t="shared" ca="1" si="26"/>
        <v>0</v>
      </c>
      <c r="CC76" s="5">
        <f t="shared" ca="1" si="26"/>
        <v>0</v>
      </c>
      <c r="CD76" s="5">
        <f t="shared" ca="1" si="26"/>
        <v>0</v>
      </c>
      <c r="CE76" s="5">
        <f t="shared" ca="1" si="26"/>
        <v>0</v>
      </c>
      <c r="CF76" s="5">
        <f t="shared" ca="1" si="26"/>
        <v>0</v>
      </c>
      <c r="CG76" s="5">
        <f t="shared" ca="1" si="26"/>
        <v>0</v>
      </c>
      <c r="CH76" s="5">
        <f t="shared" ca="1" si="26"/>
        <v>0</v>
      </c>
      <c r="CI76" s="5">
        <f t="shared" ca="1" si="26"/>
        <v>0</v>
      </c>
      <c r="CJ76" s="5">
        <f t="shared" ca="1" si="26"/>
        <v>0</v>
      </c>
      <c r="CK76" s="5">
        <f t="shared" ca="1" si="26"/>
        <v>0</v>
      </c>
      <c r="CL76" s="5">
        <f t="shared" ca="1" si="26"/>
        <v>0</v>
      </c>
      <c r="CM76" s="5">
        <f t="shared" ca="1" si="26"/>
        <v>0</v>
      </c>
      <c r="CN76" s="5">
        <f t="shared" ca="1" si="26"/>
        <v>0</v>
      </c>
      <c r="CO76" s="5">
        <f t="shared" ca="1" si="26"/>
        <v>0</v>
      </c>
      <c r="CP76" s="5">
        <f t="shared" ca="1" si="26"/>
        <v>0</v>
      </c>
      <c r="CQ76" s="5">
        <f t="shared" ca="1" si="26"/>
        <v>0</v>
      </c>
      <c r="CR76" s="5">
        <f t="shared" ca="1" si="26"/>
        <v>0</v>
      </c>
      <c r="CS76" s="5">
        <f t="shared" ca="1" si="26"/>
        <v>0</v>
      </c>
      <c r="CT76" s="5">
        <f t="shared" ca="1" si="26"/>
        <v>0</v>
      </c>
      <c r="CU76" s="5">
        <f t="shared" ca="1" si="26"/>
        <v>0</v>
      </c>
      <c r="CV76" s="5">
        <f t="shared" ca="1" si="26"/>
        <v>0</v>
      </c>
      <c r="CW76" s="5">
        <f t="shared" ca="1" si="26"/>
        <v>0</v>
      </c>
      <c r="CX76" s="5">
        <f t="shared" ca="1" si="26"/>
        <v>0</v>
      </c>
      <c r="CY76" s="5">
        <f t="shared" ca="1" si="26"/>
        <v>0</v>
      </c>
      <c r="CZ76" s="5">
        <f t="shared" ca="1" si="26"/>
        <v>0</v>
      </c>
      <c r="DA76" s="5">
        <f t="shared" ca="1" si="26"/>
        <v>0</v>
      </c>
      <c r="DB76" s="5">
        <f t="shared" ref="DB76:DJ76" ca="1" si="27">DC75+DC76+DC79</f>
        <v>0</v>
      </c>
      <c r="DC76" s="5">
        <f t="shared" ca="1" si="27"/>
        <v>0</v>
      </c>
      <c r="DD76" s="5">
        <f t="shared" ca="1" si="27"/>
        <v>0</v>
      </c>
      <c r="DE76" s="5">
        <f t="shared" ca="1" si="27"/>
        <v>0</v>
      </c>
      <c r="DF76" s="5">
        <f t="shared" ca="1" si="27"/>
        <v>0</v>
      </c>
      <c r="DG76" s="5">
        <f t="shared" ca="1" si="27"/>
        <v>0</v>
      </c>
      <c r="DH76" s="5">
        <f t="shared" ca="1" si="27"/>
        <v>0</v>
      </c>
      <c r="DI76" s="5">
        <f t="shared" ca="1" si="27"/>
        <v>0</v>
      </c>
      <c r="DJ76" s="5">
        <f t="shared" si="27"/>
        <v>0</v>
      </c>
    </row>
    <row r="77" spans="1:114">
      <c r="B77" s="11" t="s">
        <v>536</v>
      </c>
      <c r="C77" s="1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row>
    <row r="78" spans="1:114">
      <c r="B78" s="12" t="s">
        <v>156</v>
      </c>
      <c r="C78" s="11"/>
      <c r="J78" s="5">
        <f t="shared" ref="J78:BU78" si="28">I81</f>
        <v>0</v>
      </c>
      <c r="K78" s="5">
        <f t="shared" ca="1" si="28"/>
        <v>0</v>
      </c>
      <c r="L78" s="5">
        <f t="shared" ca="1" si="28"/>
        <v>0</v>
      </c>
      <c r="M78" s="5">
        <f t="shared" ca="1" si="28"/>
        <v>0</v>
      </c>
      <c r="N78" s="5">
        <f t="shared" ca="1" si="28"/>
        <v>0</v>
      </c>
      <c r="O78" s="5">
        <f t="shared" ca="1" si="28"/>
        <v>0</v>
      </c>
      <c r="P78" s="5">
        <f t="shared" ca="1" si="28"/>
        <v>0</v>
      </c>
      <c r="Q78" s="5">
        <f t="shared" ca="1" si="28"/>
        <v>0</v>
      </c>
      <c r="R78" s="5">
        <f t="shared" ca="1" si="28"/>
        <v>0</v>
      </c>
      <c r="S78" s="5">
        <f t="shared" ca="1" si="28"/>
        <v>0</v>
      </c>
      <c r="T78" s="5">
        <f t="shared" ca="1" si="28"/>
        <v>0</v>
      </c>
      <c r="U78" s="5">
        <f t="shared" ca="1" si="28"/>
        <v>0</v>
      </c>
      <c r="V78" s="5">
        <f t="shared" ca="1" si="28"/>
        <v>1295.6729993802874</v>
      </c>
      <c r="W78" s="5">
        <f t="shared" ca="1" si="28"/>
        <v>7640.0794885225187</v>
      </c>
      <c r="X78" s="5">
        <f t="shared" ca="1" si="28"/>
        <v>94905.89977627818</v>
      </c>
      <c r="Y78" s="5">
        <f t="shared" ca="1" si="28"/>
        <v>0</v>
      </c>
      <c r="Z78" s="5">
        <f t="shared" ca="1" si="28"/>
        <v>0</v>
      </c>
      <c r="AA78" s="5">
        <f t="shared" ca="1" si="28"/>
        <v>0</v>
      </c>
      <c r="AB78" s="5">
        <f t="shared" ca="1" si="28"/>
        <v>0</v>
      </c>
      <c r="AC78" s="5">
        <f t="shared" ca="1" si="28"/>
        <v>0</v>
      </c>
      <c r="AD78" s="5">
        <f t="shared" ca="1" si="28"/>
        <v>0</v>
      </c>
      <c r="AE78" s="5">
        <f t="shared" ca="1" si="28"/>
        <v>0</v>
      </c>
      <c r="AF78" s="5">
        <f t="shared" ca="1" si="28"/>
        <v>0</v>
      </c>
      <c r="AG78" s="5">
        <f t="shared" ca="1" si="28"/>
        <v>0</v>
      </c>
      <c r="AH78" s="5">
        <f t="shared" ca="1" si="28"/>
        <v>0</v>
      </c>
      <c r="AI78" s="5">
        <f t="shared" ca="1" si="28"/>
        <v>0</v>
      </c>
      <c r="AJ78" s="5">
        <f t="shared" ca="1" si="28"/>
        <v>0</v>
      </c>
      <c r="AK78" s="5">
        <f t="shared" ca="1" si="28"/>
        <v>0</v>
      </c>
      <c r="AL78" s="5">
        <f t="shared" ca="1" si="28"/>
        <v>0</v>
      </c>
      <c r="AM78" s="5">
        <f t="shared" ca="1" si="28"/>
        <v>0</v>
      </c>
      <c r="AN78" s="5">
        <f t="shared" ca="1" si="28"/>
        <v>0</v>
      </c>
      <c r="AO78" s="5">
        <f t="shared" ca="1" si="28"/>
        <v>0</v>
      </c>
      <c r="AP78" s="5">
        <f t="shared" ca="1" si="28"/>
        <v>0</v>
      </c>
      <c r="AQ78" s="5">
        <f t="shared" ca="1" si="28"/>
        <v>0</v>
      </c>
      <c r="AR78" s="5">
        <f t="shared" ca="1" si="28"/>
        <v>0</v>
      </c>
      <c r="AS78" s="5">
        <f t="shared" ca="1" si="28"/>
        <v>0</v>
      </c>
      <c r="AT78" s="5">
        <f t="shared" ca="1" si="28"/>
        <v>0</v>
      </c>
      <c r="AU78" s="5">
        <f t="shared" ca="1" si="28"/>
        <v>0</v>
      </c>
      <c r="AV78" s="5">
        <f t="shared" ca="1" si="28"/>
        <v>0</v>
      </c>
      <c r="AW78" s="5">
        <f t="shared" ca="1" si="28"/>
        <v>0</v>
      </c>
      <c r="AX78" s="5">
        <f t="shared" ca="1" si="28"/>
        <v>0</v>
      </c>
      <c r="AY78" s="5">
        <f t="shared" ca="1" si="28"/>
        <v>0</v>
      </c>
      <c r="AZ78" s="5">
        <f t="shared" ca="1" si="28"/>
        <v>0</v>
      </c>
      <c r="BA78" s="5">
        <f t="shared" ca="1" si="28"/>
        <v>0</v>
      </c>
      <c r="BB78" s="5">
        <f t="shared" ca="1" si="28"/>
        <v>0</v>
      </c>
      <c r="BC78" s="5">
        <f t="shared" ca="1" si="28"/>
        <v>0</v>
      </c>
      <c r="BD78" s="5">
        <f t="shared" ca="1" si="28"/>
        <v>0</v>
      </c>
      <c r="BE78" s="5">
        <f t="shared" ca="1" si="28"/>
        <v>0</v>
      </c>
      <c r="BF78" s="5">
        <f t="shared" ca="1" si="28"/>
        <v>0</v>
      </c>
      <c r="BG78" s="5">
        <f t="shared" ca="1" si="28"/>
        <v>0</v>
      </c>
      <c r="BH78" s="5">
        <f t="shared" ca="1" si="28"/>
        <v>0</v>
      </c>
      <c r="BI78" s="5">
        <f t="shared" ca="1" si="28"/>
        <v>0</v>
      </c>
      <c r="BJ78" s="5">
        <f t="shared" ca="1" si="28"/>
        <v>0</v>
      </c>
      <c r="BK78" s="5">
        <f t="shared" ca="1" si="28"/>
        <v>0</v>
      </c>
      <c r="BL78" s="5">
        <f t="shared" ca="1" si="28"/>
        <v>0</v>
      </c>
      <c r="BM78" s="5">
        <f t="shared" ca="1" si="28"/>
        <v>0</v>
      </c>
      <c r="BN78" s="5">
        <f t="shared" ca="1" si="28"/>
        <v>0</v>
      </c>
      <c r="BO78" s="5">
        <f t="shared" ca="1" si="28"/>
        <v>0</v>
      </c>
      <c r="BP78" s="5">
        <f t="shared" ca="1" si="28"/>
        <v>0</v>
      </c>
      <c r="BQ78" s="5">
        <f t="shared" ca="1" si="28"/>
        <v>0</v>
      </c>
      <c r="BR78" s="5">
        <f t="shared" ca="1" si="28"/>
        <v>0</v>
      </c>
      <c r="BS78" s="5">
        <f t="shared" ca="1" si="28"/>
        <v>0</v>
      </c>
      <c r="BT78" s="5">
        <f t="shared" ca="1" si="28"/>
        <v>0</v>
      </c>
      <c r="BU78" s="5">
        <f t="shared" ca="1" si="28"/>
        <v>0</v>
      </c>
      <c r="BV78" s="5">
        <f t="shared" ref="BV78:DJ78" ca="1" si="29">BU81</f>
        <v>0</v>
      </c>
      <c r="BW78" s="5">
        <f t="shared" ca="1" si="29"/>
        <v>0</v>
      </c>
      <c r="BX78" s="5">
        <f t="shared" ca="1" si="29"/>
        <v>0</v>
      </c>
      <c r="BY78" s="5">
        <f t="shared" ca="1" si="29"/>
        <v>0</v>
      </c>
      <c r="BZ78" s="5">
        <f t="shared" ca="1" si="29"/>
        <v>0</v>
      </c>
      <c r="CA78" s="5">
        <f t="shared" ca="1" si="29"/>
        <v>0</v>
      </c>
      <c r="CB78" s="5">
        <f t="shared" ca="1" si="29"/>
        <v>0</v>
      </c>
      <c r="CC78" s="5">
        <f t="shared" ca="1" si="29"/>
        <v>0</v>
      </c>
      <c r="CD78" s="5">
        <f t="shared" ca="1" si="29"/>
        <v>0</v>
      </c>
      <c r="CE78" s="5">
        <f t="shared" ca="1" si="29"/>
        <v>0</v>
      </c>
      <c r="CF78" s="5">
        <f t="shared" ca="1" si="29"/>
        <v>0</v>
      </c>
      <c r="CG78" s="5">
        <f t="shared" ca="1" si="29"/>
        <v>0</v>
      </c>
      <c r="CH78" s="5">
        <f t="shared" ca="1" si="29"/>
        <v>0</v>
      </c>
      <c r="CI78" s="5">
        <f t="shared" ca="1" si="29"/>
        <v>0</v>
      </c>
      <c r="CJ78" s="5">
        <f t="shared" ca="1" si="29"/>
        <v>0</v>
      </c>
      <c r="CK78" s="5">
        <f t="shared" ca="1" si="29"/>
        <v>0</v>
      </c>
      <c r="CL78" s="5">
        <f t="shared" ca="1" si="29"/>
        <v>0</v>
      </c>
      <c r="CM78" s="5">
        <f t="shared" ca="1" si="29"/>
        <v>0</v>
      </c>
      <c r="CN78" s="5">
        <f t="shared" ca="1" si="29"/>
        <v>0</v>
      </c>
      <c r="CO78" s="5">
        <f t="shared" ca="1" si="29"/>
        <v>0</v>
      </c>
      <c r="CP78" s="5">
        <f t="shared" ca="1" si="29"/>
        <v>0</v>
      </c>
      <c r="CQ78" s="5">
        <f t="shared" ca="1" si="29"/>
        <v>0</v>
      </c>
      <c r="CR78" s="5">
        <f t="shared" ca="1" si="29"/>
        <v>0</v>
      </c>
      <c r="CS78" s="5">
        <f t="shared" ca="1" si="29"/>
        <v>0</v>
      </c>
      <c r="CT78" s="5">
        <f t="shared" ca="1" si="29"/>
        <v>0</v>
      </c>
      <c r="CU78" s="5">
        <f t="shared" ca="1" si="29"/>
        <v>0</v>
      </c>
      <c r="CV78" s="5">
        <f t="shared" ca="1" si="29"/>
        <v>0</v>
      </c>
      <c r="CW78" s="5">
        <f t="shared" ca="1" si="29"/>
        <v>0</v>
      </c>
      <c r="CX78" s="5">
        <f t="shared" ca="1" si="29"/>
        <v>0</v>
      </c>
      <c r="CY78" s="5">
        <f t="shared" ca="1" si="29"/>
        <v>0</v>
      </c>
      <c r="CZ78" s="5">
        <f t="shared" ca="1" si="29"/>
        <v>0</v>
      </c>
      <c r="DA78" s="5">
        <f t="shared" ca="1" si="29"/>
        <v>0</v>
      </c>
      <c r="DB78" s="5">
        <f t="shared" ca="1" si="29"/>
        <v>0</v>
      </c>
      <c r="DC78" s="5">
        <f t="shared" ca="1" si="29"/>
        <v>0</v>
      </c>
      <c r="DD78" s="5">
        <f t="shared" ca="1" si="29"/>
        <v>0</v>
      </c>
      <c r="DE78" s="5">
        <f t="shared" ca="1" si="29"/>
        <v>0</v>
      </c>
      <c r="DF78" s="5">
        <f t="shared" ca="1" si="29"/>
        <v>0</v>
      </c>
      <c r="DG78" s="5">
        <f t="shared" ca="1" si="29"/>
        <v>0</v>
      </c>
      <c r="DH78" s="5">
        <f t="shared" ca="1" si="29"/>
        <v>0</v>
      </c>
      <c r="DI78" s="5">
        <f t="shared" ca="1" si="29"/>
        <v>0</v>
      </c>
      <c r="DJ78" s="5">
        <f t="shared" ca="1" si="29"/>
        <v>0</v>
      </c>
    </row>
    <row r="79" spans="1:114">
      <c r="B79" s="17" t="s">
        <v>532</v>
      </c>
      <c r="C79" s="11"/>
      <c r="J79" s="5">
        <f t="shared" ref="J79:Q79" ca="1" si="30">MAX(MIN(J71+J72*1.05,-J76),0)</f>
        <v>0</v>
      </c>
      <c r="K79" s="5">
        <f t="shared" ca="1" si="30"/>
        <v>0</v>
      </c>
      <c r="L79" s="5">
        <f t="shared" ca="1" si="30"/>
        <v>0</v>
      </c>
      <c r="M79" s="5">
        <f t="shared" ca="1" si="30"/>
        <v>0</v>
      </c>
      <c r="N79" s="5">
        <f t="shared" ca="1" si="30"/>
        <v>0</v>
      </c>
      <c r="O79" s="5">
        <f t="shared" ca="1" si="30"/>
        <v>0</v>
      </c>
      <c r="P79" s="5">
        <f t="shared" ca="1" si="30"/>
        <v>0</v>
      </c>
      <c r="Q79" s="5">
        <f t="shared" ca="1" si="30"/>
        <v>0</v>
      </c>
      <c r="R79" s="5">
        <f ca="1">MAX(MIN(R71+R72*1.05,-R76),0)</f>
        <v>0</v>
      </c>
      <c r="S79" s="5">
        <f t="shared" ref="S79:CD79" ca="1" si="31">MAX(MIN(S71+S72*1.05,-S76),0)</f>
        <v>0</v>
      </c>
      <c r="T79" s="5">
        <f t="shared" ca="1" si="31"/>
        <v>0</v>
      </c>
      <c r="U79" s="5">
        <f t="shared" ca="1" si="31"/>
        <v>1295.6729993802874</v>
      </c>
      <c r="V79" s="5">
        <f t="shared" ca="1" si="31"/>
        <v>6344.4064891422313</v>
      </c>
      <c r="W79" s="5">
        <f t="shared" ca="1" si="31"/>
        <v>87265.820287755661</v>
      </c>
      <c r="X79" s="5">
        <f t="shared" ca="1" si="31"/>
        <v>0</v>
      </c>
      <c r="Y79" s="5">
        <f t="shared" ca="1" si="31"/>
        <v>0</v>
      </c>
      <c r="Z79" s="5">
        <f t="shared" ca="1" si="31"/>
        <v>0</v>
      </c>
      <c r="AA79" s="5">
        <f t="shared" ca="1" si="31"/>
        <v>0</v>
      </c>
      <c r="AB79" s="5">
        <f t="shared" ca="1" si="31"/>
        <v>0</v>
      </c>
      <c r="AC79" s="5">
        <f t="shared" ca="1" si="31"/>
        <v>0</v>
      </c>
      <c r="AD79" s="5">
        <f t="shared" ca="1" si="31"/>
        <v>0</v>
      </c>
      <c r="AE79" s="5">
        <f t="shared" ca="1" si="31"/>
        <v>0</v>
      </c>
      <c r="AF79" s="5">
        <f t="shared" ca="1" si="31"/>
        <v>0</v>
      </c>
      <c r="AG79" s="5">
        <f t="shared" ca="1" si="31"/>
        <v>0</v>
      </c>
      <c r="AH79" s="5">
        <f t="shared" ca="1" si="31"/>
        <v>0</v>
      </c>
      <c r="AI79" s="5">
        <f t="shared" ca="1" si="31"/>
        <v>0</v>
      </c>
      <c r="AJ79" s="5">
        <f t="shared" ca="1" si="31"/>
        <v>0</v>
      </c>
      <c r="AK79" s="5">
        <f t="shared" ca="1" si="31"/>
        <v>0</v>
      </c>
      <c r="AL79" s="5">
        <f t="shared" ca="1" si="31"/>
        <v>0</v>
      </c>
      <c r="AM79" s="5">
        <f t="shared" ca="1" si="31"/>
        <v>0</v>
      </c>
      <c r="AN79" s="5">
        <f t="shared" ca="1" si="31"/>
        <v>0</v>
      </c>
      <c r="AO79" s="5">
        <f t="shared" ca="1" si="31"/>
        <v>0</v>
      </c>
      <c r="AP79" s="5">
        <f t="shared" ca="1" si="31"/>
        <v>0</v>
      </c>
      <c r="AQ79" s="5">
        <f t="shared" ca="1" si="31"/>
        <v>0</v>
      </c>
      <c r="AR79" s="5">
        <f t="shared" ca="1" si="31"/>
        <v>0</v>
      </c>
      <c r="AS79" s="5">
        <f t="shared" ca="1" si="31"/>
        <v>0</v>
      </c>
      <c r="AT79" s="5">
        <f t="shared" ca="1" si="31"/>
        <v>0</v>
      </c>
      <c r="AU79" s="5">
        <f t="shared" ca="1" si="31"/>
        <v>0</v>
      </c>
      <c r="AV79" s="5">
        <f t="shared" ca="1" si="31"/>
        <v>0</v>
      </c>
      <c r="AW79" s="5">
        <f t="shared" ca="1" si="31"/>
        <v>0</v>
      </c>
      <c r="AX79" s="5">
        <f t="shared" ca="1" si="31"/>
        <v>0</v>
      </c>
      <c r="AY79" s="5">
        <f t="shared" ca="1" si="31"/>
        <v>0</v>
      </c>
      <c r="AZ79" s="5">
        <f t="shared" ca="1" si="31"/>
        <v>0</v>
      </c>
      <c r="BA79" s="5">
        <f t="shared" ca="1" si="31"/>
        <v>0</v>
      </c>
      <c r="BB79" s="5">
        <f t="shared" ca="1" si="31"/>
        <v>0</v>
      </c>
      <c r="BC79" s="5">
        <f t="shared" ca="1" si="31"/>
        <v>0</v>
      </c>
      <c r="BD79" s="5">
        <f t="shared" ca="1" si="31"/>
        <v>0</v>
      </c>
      <c r="BE79" s="5">
        <f t="shared" ca="1" si="31"/>
        <v>0</v>
      </c>
      <c r="BF79" s="5">
        <f t="shared" ca="1" si="31"/>
        <v>0</v>
      </c>
      <c r="BG79" s="5">
        <f t="shared" ca="1" si="31"/>
        <v>0</v>
      </c>
      <c r="BH79" s="5">
        <f t="shared" ca="1" si="31"/>
        <v>0</v>
      </c>
      <c r="BI79" s="5">
        <f t="shared" ca="1" si="31"/>
        <v>0</v>
      </c>
      <c r="BJ79" s="5">
        <f t="shared" ca="1" si="31"/>
        <v>0</v>
      </c>
      <c r="BK79" s="5">
        <f t="shared" ca="1" si="31"/>
        <v>0</v>
      </c>
      <c r="BL79" s="5">
        <f t="shared" ca="1" si="31"/>
        <v>0</v>
      </c>
      <c r="BM79" s="5">
        <f t="shared" ca="1" si="31"/>
        <v>0</v>
      </c>
      <c r="BN79" s="5">
        <f t="shared" ca="1" si="31"/>
        <v>0</v>
      </c>
      <c r="BO79" s="5">
        <f t="shared" ca="1" si="31"/>
        <v>0</v>
      </c>
      <c r="BP79" s="5">
        <f t="shared" ca="1" si="31"/>
        <v>0</v>
      </c>
      <c r="BQ79" s="5">
        <f t="shared" ca="1" si="31"/>
        <v>0</v>
      </c>
      <c r="BR79" s="5">
        <f t="shared" ca="1" si="31"/>
        <v>0</v>
      </c>
      <c r="BS79" s="5">
        <f t="shared" ca="1" si="31"/>
        <v>0</v>
      </c>
      <c r="BT79" s="5">
        <f t="shared" ca="1" si="31"/>
        <v>0</v>
      </c>
      <c r="BU79" s="5">
        <f t="shared" ca="1" si="31"/>
        <v>0</v>
      </c>
      <c r="BV79" s="5">
        <f t="shared" ca="1" si="31"/>
        <v>0</v>
      </c>
      <c r="BW79" s="5">
        <f t="shared" ca="1" si="31"/>
        <v>0</v>
      </c>
      <c r="BX79" s="5">
        <f t="shared" ca="1" si="31"/>
        <v>0</v>
      </c>
      <c r="BY79" s="5">
        <f t="shared" ca="1" si="31"/>
        <v>0</v>
      </c>
      <c r="BZ79" s="5">
        <f t="shared" ca="1" si="31"/>
        <v>0</v>
      </c>
      <c r="CA79" s="5">
        <f t="shared" ca="1" si="31"/>
        <v>0</v>
      </c>
      <c r="CB79" s="5">
        <f t="shared" ca="1" si="31"/>
        <v>0</v>
      </c>
      <c r="CC79" s="5">
        <f t="shared" ca="1" si="31"/>
        <v>0</v>
      </c>
      <c r="CD79" s="5">
        <f t="shared" ca="1" si="31"/>
        <v>0</v>
      </c>
      <c r="CE79" s="5">
        <f t="shared" ref="CE79:DJ79" ca="1" si="32">MAX(MIN(CE71+CE72*1.05,-CE76),0)</f>
        <v>0</v>
      </c>
      <c r="CF79" s="5">
        <f t="shared" ca="1" si="32"/>
        <v>0</v>
      </c>
      <c r="CG79" s="5">
        <f t="shared" ca="1" si="32"/>
        <v>0</v>
      </c>
      <c r="CH79" s="5">
        <f t="shared" ca="1" si="32"/>
        <v>0</v>
      </c>
      <c r="CI79" s="5">
        <f t="shared" ca="1" si="32"/>
        <v>0</v>
      </c>
      <c r="CJ79" s="5">
        <f t="shared" ca="1" si="32"/>
        <v>0</v>
      </c>
      <c r="CK79" s="5">
        <f t="shared" ca="1" si="32"/>
        <v>0</v>
      </c>
      <c r="CL79" s="5">
        <f t="shared" ca="1" si="32"/>
        <v>0</v>
      </c>
      <c r="CM79" s="5">
        <f t="shared" ca="1" si="32"/>
        <v>0</v>
      </c>
      <c r="CN79" s="5">
        <f t="shared" ca="1" si="32"/>
        <v>0</v>
      </c>
      <c r="CO79" s="5">
        <f t="shared" ca="1" si="32"/>
        <v>0</v>
      </c>
      <c r="CP79" s="5">
        <f t="shared" ca="1" si="32"/>
        <v>0</v>
      </c>
      <c r="CQ79" s="5">
        <f t="shared" ca="1" si="32"/>
        <v>0</v>
      </c>
      <c r="CR79" s="5">
        <f t="shared" ca="1" si="32"/>
        <v>0</v>
      </c>
      <c r="CS79" s="5">
        <f t="shared" ca="1" si="32"/>
        <v>0</v>
      </c>
      <c r="CT79" s="5">
        <f t="shared" ca="1" si="32"/>
        <v>0</v>
      </c>
      <c r="CU79" s="5">
        <f t="shared" ca="1" si="32"/>
        <v>0</v>
      </c>
      <c r="CV79" s="5">
        <f t="shared" ca="1" si="32"/>
        <v>0</v>
      </c>
      <c r="CW79" s="5">
        <f t="shared" ca="1" si="32"/>
        <v>0</v>
      </c>
      <c r="CX79" s="5">
        <f t="shared" ca="1" si="32"/>
        <v>0</v>
      </c>
      <c r="CY79" s="5">
        <f t="shared" ca="1" si="32"/>
        <v>0</v>
      </c>
      <c r="CZ79" s="5">
        <f t="shared" ca="1" si="32"/>
        <v>0</v>
      </c>
      <c r="DA79" s="5">
        <f t="shared" ca="1" si="32"/>
        <v>0</v>
      </c>
      <c r="DB79" s="5">
        <f t="shared" ca="1" si="32"/>
        <v>0</v>
      </c>
      <c r="DC79" s="5">
        <f t="shared" ca="1" si="32"/>
        <v>0</v>
      </c>
      <c r="DD79" s="5">
        <f t="shared" ca="1" si="32"/>
        <v>0</v>
      </c>
      <c r="DE79" s="5">
        <f t="shared" ca="1" si="32"/>
        <v>0</v>
      </c>
      <c r="DF79" s="5">
        <f t="shared" ca="1" si="32"/>
        <v>0</v>
      </c>
      <c r="DG79" s="5">
        <f t="shared" ca="1" si="32"/>
        <v>0</v>
      </c>
      <c r="DH79" s="5">
        <f t="shared" ca="1" si="32"/>
        <v>0</v>
      </c>
      <c r="DI79" s="5">
        <f t="shared" ca="1" si="32"/>
        <v>0</v>
      </c>
      <c r="DJ79" s="5">
        <f t="shared" ca="1" si="32"/>
        <v>0</v>
      </c>
    </row>
    <row r="80" spans="1:114">
      <c r="B80" s="17" t="s">
        <v>533</v>
      </c>
      <c r="C80" s="11"/>
      <c r="J80" s="5">
        <f t="shared" ref="J80:AO80" ca="1" si="33">IF(J78+J75&gt;0,J75,-J78)</f>
        <v>0</v>
      </c>
      <c r="K80" s="5">
        <f t="shared" ca="1" si="33"/>
        <v>0</v>
      </c>
      <c r="L80" s="5">
        <f t="shared" ca="1" si="33"/>
        <v>0</v>
      </c>
      <c r="M80" s="5">
        <f t="shared" ca="1" si="33"/>
        <v>0</v>
      </c>
      <c r="N80" s="5">
        <f t="shared" ca="1" si="33"/>
        <v>0</v>
      </c>
      <c r="O80" s="5">
        <f t="shared" ca="1" si="33"/>
        <v>0</v>
      </c>
      <c r="P80" s="5">
        <f t="shared" ca="1" si="33"/>
        <v>0</v>
      </c>
      <c r="Q80" s="5">
        <f t="shared" ca="1" si="33"/>
        <v>0</v>
      </c>
      <c r="R80" s="5">
        <f t="shared" ca="1" si="33"/>
        <v>0</v>
      </c>
      <c r="S80" s="5">
        <f t="shared" ca="1" si="33"/>
        <v>0</v>
      </c>
      <c r="T80" s="5">
        <f t="shared" ca="1" si="33"/>
        <v>0</v>
      </c>
      <c r="U80" s="5">
        <f t="shared" ca="1" si="33"/>
        <v>0</v>
      </c>
      <c r="V80" s="5">
        <f t="shared" ca="1" si="33"/>
        <v>0</v>
      </c>
      <c r="W80" s="5">
        <f t="shared" ca="1" si="33"/>
        <v>0</v>
      </c>
      <c r="X80" s="5">
        <f t="shared" ca="1" si="33"/>
        <v>-94905.89977627818</v>
      </c>
      <c r="Y80" s="5">
        <f t="shared" ca="1" si="33"/>
        <v>0</v>
      </c>
      <c r="Z80" s="5">
        <f t="shared" ca="1" si="33"/>
        <v>0</v>
      </c>
      <c r="AA80" s="5">
        <f t="shared" ca="1" si="33"/>
        <v>0</v>
      </c>
      <c r="AB80" s="5">
        <f t="shared" ca="1" si="33"/>
        <v>0</v>
      </c>
      <c r="AC80" s="5">
        <f t="shared" ca="1" si="33"/>
        <v>0</v>
      </c>
      <c r="AD80" s="5">
        <f t="shared" ca="1" si="33"/>
        <v>0</v>
      </c>
      <c r="AE80" s="5">
        <f t="shared" ca="1" si="33"/>
        <v>0</v>
      </c>
      <c r="AF80" s="5">
        <f t="shared" ca="1" si="33"/>
        <v>0</v>
      </c>
      <c r="AG80" s="5">
        <f t="shared" ca="1" si="33"/>
        <v>0</v>
      </c>
      <c r="AH80" s="5">
        <f t="shared" ca="1" si="33"/>
        <v>0</v>
      </c>
      <c r="AI80" s="5">
        <f t="shared" ca="1" si="33"/>
        <v>0</v>
      </c>
      <c r="AJ80" s="5">
        <f t="shared" ca="1" si="33"/>
        <v>0</v>
      </c>
      <c r="AK80" s="5">
        <f t="shared" ca="1" si="33"/>
        <v>0</v>
      </c>
      <c r="AL80" s="5">
        <f t="shared" ca="1" si="33"/>
        <v>0</v>
      </c>
      <c r="AM80" s="5">
        <f t="shared" ca="1" si="33"/>
        <v>0</v>
      </c>
      <c r="AN80" s="5">
        <f t="shared" ca="1" si="33"/>
        <v>0</v>
      </c>
      <c r="AO80" s="5">
        <f t="shared" ca="1" si="33"/>
        <v>0</v>
      </c>
      <c r="AP80" s="5">
        <f t="shared" ref="AP80:BU80" ca="1" si="34">IF(AP78+AP75&gt;0,AP75,-AP78)</f>
        <v>0</v>
      </c>
      <c r="AQ80" s="5">
        <f t="shared" ca="1" si="34"/>
        <v>0</v>
      </c>
      <c r="AR80" s="5">
        <f t="shared" ca="1" si="34"/>
        <v>0</v>
      </c>
      <c r="AS80" s="5">
        <f t="shared" ca="1" si="34"/>
        <v>0</v>
      </c>
      <c r="AT80" s="5">
        <f t="shared" ca="1" si="34"/>
        <v>0</v>
      </c>
      <c r="AU80" s="5">
        <f t="shared" ca="1" si="34"/>
        <v>0</v>
      </c>
      <c r="AV80" s="5">
        <f t="shared" ca="1" si="34"/>
        <v>0</v>
      </c>
      <c r="AW80" s="5">
        <f t="shared" ca="1" si="34"/>
        <v>0</v>
      </c>
      <c r="AX80" s="5">
        <f t="shared" ca="1" si="34"/>
        <v>0</v>
      </c>
      <c r="AY80" s="5">
        <f t="shared" ca="1" si="34"/>
        <v>0</v>
      </c>
      <c r="AZ80" s="5">
        <f t="shared" ca="1" si="34"/>
        <v>0</v>
      </c>
      <c r="BA80" s="5">
        <f t="shared" ca="1" si="34"/>
        <v>0</v>
      </c>
      <c r="BB80" s="5">
        <f t="shared" ca="1" si="34"/>
        <v>0</v>
      </c>
      <c r="BC80" s="5">
        <f t="shared" ca="1" si="34"/>
        <v>0</v>
      </c>
      <c r="BD80" s="5">
        <f t="shared" ca="1" si="34"/>
        <v>0</v>
      </c>
      <c r="BE80" s="5">
        <f t="shared" ca="1" si="34"/>
        <v>0</v>
      </c>
      <c r="BF80" s="5">
        <f t="shared" ca="1" si="34"/>
        <v>0</v>
      </c>
      <c r="BG80" s="5">
        <f t="shared" ca="1" si="34"/>
        <v>0</v>
      </c>
      <c r="BH80" s="5">
        <f t="shared" ca="1" si="34"/>
        <v>0</v>
      </c>
      <c r="BI80" s="5">
        <f t="shared" ca="1" si="34"/>
        <v>0</v>
      </c>
      <c r="BJ80" s="5">
        <f t="shared" ca="1" si="34"/>
        <v>0</v>
      </c>
      <c r="BK80" s="5">
        <f t="shared" ca="1" si="34"/>
        <v>0</v>
      </c>
      <c r="BL80" s="5">
        <f t="shared" ca="1" si="34"/>
        <v>0</v>
      </c>
      <c r="BM80" s="5">
        <f t="shared" ca="1" si="34"/>
        <v>0</v>
      </c>
      <c r="BN80" s="5">
        <f t="shared" ca="1" si="34"/>
        <v>0</v>
      </c>
      <c r="BO80" s="5">
        <f t="shared" ca="1" si="34"/>
        <v>0</v>
      </c>
      <c r="BP80" s="5">
        <f t="shared" ca="1" si="34"/>
        <v>0</v>
      </c>
      <c r="BQ80" s="5">
        <f t="shared" ca="1" si="34"/>
        <v>0</v>
      </c>
      <c r="BR80" s="5">
        <f t="shared" ca="1" si="34"/>
        <v>0</v>
      </c>
      <c r="BS80" s="5">
        <f t="shared" ca="1" si="34"/>
        <v>0</v>
      </c>
      <c r="BT80" s="5">
        <f t="shared" ca="1" si="34"/>
        <v>0</v>
      </c>
      <c r="BU80" s="5">
        <f t="shared" ca="1" si="34"/>
        <v>0</v>
      </c>
      <c r="BV80" s="5">
        <f t="shared" ref="BV80:DA80" ca="1" si="35">IF(BV78+BV75&gt;0,BV75,-BV78)</f>
        <v>0</v>
      </c>
      <c r="BW80" s="5">
        <f t="shared" ca="1" si="35"/>
        <v>0</v>
      </c>
      <c r="BX80" s="5">
        <f t="shared" ca="1" si="35"/>
        <v>0</v>
      </c>
      <c r="BY80" s="5">
        <f t="shared" ca="1" si="35"/>
        <v>0</v>
      </c>
      <c r="BZ80" s="5">
        <f t="shared" ca="1" si="35"/>
        <v>0</v>
      </c>
      <c r="CA80" s="5">
        <f t="shared" ca="1" si="35"/>
        <v>0</v>
      </c>
      <c r="CB80" s="5">
        <f t="shared" ca="1" si="35"/>
        <v>0</v>
      </c>
      <c r="CC80" s="5">
        <f t="shared" ca="1" si="35"/>
        <v>0</v>
      </c>
      <c r="CD80" s="5">
        <f t="shared" ca="1" si="35"/>
        <v>0</v>
      </c>
      <c r="CE80" s="5">
        <f t="shared" ca="1" si="35"/>
        <v>0</v>
      </c>
      <c r="CF80" s="5">
        <f t="shared" ca="1" si="35"/>
        <v>0</v>
      </c>
      <c r="CG80" s="5">
        <f t="shared" ca="1" si="35"/>
        <v>0</v>
      </c>
      <c r="CH80" s="5">
        <f t="shared" ca="1" si="35"/>
        <v>0</v>
      </c>
      <c r="CI80" s="5">
        <f t="shared" ca="1" si="35"/>
        <v>0</v>
      </c>
      <c r="CJ80" s="5">
        <f t="shared" ca="1" si="35"/>
        <v>0</v>
      </c>
      <c r="CK80" s="5">
        <f t="shared" ca="1" si="35"/>
        <v>0</v>
      </c>
      <c r="CL80" s="5">
        <f t="shared" ca="1" si="35"/>
        <v>0</v>
      </c>
      <c r="CM80" s="5">
        <f t="shared" ca="1" si="35"/>
        <v>0</v>
      </c>
      <c r="CN80" s="5">
        <f t="shared" ca="1" si="35"/>
        <v>0</v>
      </c>
      <c r="CO80" s="5">
        <f t="shared" ca="1" si="35"/>
        <v>0</v>
      </c>
      <c r="CP80" s="5">
        <f t="shared" ca="1" si="35"/>
        <v>0</v>
      </c>
      <c r="CQ80" s="5">
        <f t="shared" ca="1" si="35"/>
        <v>0</v>
      </c>
      <c r="CR80" s="5">
        <f t="shared" ca="1" si="35"/>
        <v>0</v>
      </c>
      <c r="CS80" s="5">
        <f t="shared" ca="1" si="35"/>
        <v>0</v>
      </c>
      <c r="CT80" s="5">
        <f t="shared" ca="1" si="35"/>
        <v>0</v>
      </c>
      <c r="CU80" s="5">
        <f t="shared" ca="1" si="35"/>
        <v>0</v>
      </c>
      <c r="CV80" s="5">
        <f t="shared" ca="1" si="35"/>
        <v>0</v>
      </c>
      <c r="CW80" s="5">
        <f t="shared" ca="1" si="35"/>
        <v>0</v>
      </c>
      <c r="CX80" s="5">
        <f t="shared" ca="1" si="35"/>
        <v>0</v>
      </c>
      <c r="CY80" s="5">
        <f t="shared" ca="1" si="35"/>
        <v>0</v>
      </c>
      <c r="CZ80" s="5">
        <f t="shared" ca="1" si="35"/>
        <v>0</v>
      </c>
      <c r="DA80" s="5">
        <f t="shared" ca="1" si="35"/>
        <v>0</v>
      </c>
      <c r="DB80" s="5">
        <f t="shared" ref="DB80:DJ80" ca="1" si="36">IF(DB78+DB75&gt;0,DB75,-DB78)</f>
        <v>0</v>
      </c>
      <c r="DC80" s="5">
        <f t="shared" ca="1" si="36"/>
        <v>0</v>
      </c>
      <c r="DD80" s="5">
        <f t="shared" ca="1" si="36"/>
        <v>0</v>
      </c>
      <c r="DE80" s="5">
        <f t="shared" ca="1" si="36"/>
        <v>0</v>
      </c>
      <c r="DF80" s="5">
        <f t="shared" ca="1" si="36"/>
        <v>0</v>
      </c>
      <c r="DG80" s="5">
        <f t="shared" ca="1" si="36"/>
        <v>0</v>
      </c>
      <c r="DH80" s="5">
        <f t="shared" ca="1" si="36"/>
        <v>0</v>
      </c>
      <c r="DI80" s="5">
        <f t="shared" ca="1" si="36"/>
        <v>0</v>
      </c>
      <c r="DJ80" s="5">
        <f t="shared" ca="1" si="36"/>
        <v>0</v>
      </c>
    </row>
    <row r="81" spans="1:114">
      <c r="B81" s="12" t="s">
        <v>160</v>
      </c>
      <c r="C81" s="11"/>
      <c r="J81" s="5">
        <f t="shared" ref="J81:BU81" ca="1" si="37">J78+J79+J80</f>
        <v>0</v>
      </c>
      <c r="K81" s="5">
        <f t="shared" ca="1" si="37"/>
        <v>0</v>
      </c>
      <c r="L81" s="5">
        <f t="shared" ca="1" si="37"/>
        <v>0</v>
      </c>
      <c r="M81" s="5">
        <f t="shared" ca="1" si="37"/>
        <v>0</v>
      </c>
      <c r="N81" s="5">
        <f t="shared" ca="1" si="37"/>
        <v>0</v>
      </c>
      <c r="O81" s="5">
        <f t="shared" ca="1" si="37"/>
        <v>0</v>
      </c>
      <c r="P81" s="5">
        <f t="shared" ca="1" si="37"/>
        <v>0</v>
      </c>
      <c r="Q81" s="5">
        <f t="shared" ca="1" si="37"/>
        <v>0</v>
      </c>
      <c r="R81" s="5">
        <f t="shared" ca="1" si="37"/>
        <v>0</v>
      </c>
      <c r="S81" s="5">
        <f t="shared" ca="1" si="37"/>
        <v>0</v>
      </c>
      <c r="T81" s="5">
        <f t="shared" ca="1" si="37"/>
        <v>0</v>
      </c>
      <c r="U81" s="5">
        <f t="shared" ca="1" si="37"/>
        <v>1295.6729993802874</v>
      </c>
      <c r="V81" s="5">
        <f t="shared" ca="1" si="37"/>
        <v>7640.0794885225187</v>
      </c>
      <c r="W81" s="5">
        <f t="shared" ca="1" si="37"/>
        <v>94905.89977627818</v>
      </c>
      <c r="X81" s="5">
        <f t="shared" ca="1" si="37"/>
        <v>0</v>
      </c>
      <c r="Y81" s="5">
        <f t="shared" ca="1" si="37"/>
        <v>0</v>
      </c>
      <c r="Z81" s="5">
        <f t="shared" ca="1" si="37"/>
        <v>0</v>
      </c>
      <c r="AA81" s="5">
        <f t="shared" ca="1" si="37"/>
        <v>0</v>
      </c>
      <c r="AB81" s="5">
        <f t="shared" ca="1" si="37"/>
        <v>0</v>
      </c>
      <c r="AC81" s="5">
        <f t="shared" ca="1" si="37"/>
        <v>0</v>
      </c>
      <c r="AD81" s="5">
        <f t="shared" ca="1" si="37"/>
        <v>0</v>
      </c>
      <c r="AE81" s="5">
        <f t="shared" ca="1" si="37"/>
        <v>0</v>
      </c>
      <c r="AF81" s="5">
        <f t="shared" ca="1" si="37"/>
        <v>0</v>
      </c>
      <c r="AG81" s="5">
        <f t="shared" ca="1" si="37"/>
        <v>0</v>
      </c>
      <c r="AH81" s="5">
        <f t="shared" ca="1" si="37"/>
        <v>0</v>
      </c>
      <c r="AI81" s="5">
        <f t="shared" ca="1" si="37"/>
        <v>0</v>
      </c>
      <c r="AJ81" s="5">
        <f t="shared" ca="1" si="37"/>
        <v>0</v>
      </c>
      <c r="AK81" s="5">
        <f t="shared" ca="1" si="37"/>
        <v>0</v>
      </c>
      <c r="AL81" s="5">
        <f t="shared" ca="1" si="37"/>
        <v>0</v>
      </c>
      <c r="AM81" s="5">
        <f t="shared" ca="1" si="37"/>
        <v>0</v>
      </c>
      <c r="AN81" s="5">
        <f t="shared" ca="1" si="37"/>
        <v>0</v>
      </c>
      <c r="AO81" s="5">
        <f t="shared" ca="1" si="37"/>
        <v>0</v>
      </c>
      <c r="AP81" s="5">
        <f t="shared" ca="1" si="37"/>
        <v>0</v>
      </c>
      <c r="AQ81" s="5">
        <f t="shared" ca="1" si="37"/>
        <v>0</v>
      </c>
      <c r="AR81" s="5">
        <f t="shared" ca="1" si="37"/>
        <v>0</v>
      </c>
      <c r="AS81" s="5">
        <f t="shared" ca="1" si="37"/>
        <v>0</v>
      </c>
      <c r="AT81" s="5">
        <f t="shared" ca="1" si="37"/>
        <v>0</v>
      </c>
      <c r="AU81" s="5">
        <f t="shared" ca="1" si="37"/>
        <v>0</v>
      </c>
      <c r="AV81" s="5">
        <f t="shared" ca="1" si="37"/>
        <v>0</v>
      </c>
      <c r="AW81" s="5">
        <f t="shared" ca="1" si="37"/>
        <v>0</v>
      </c>
      <c r="AX81" s="5">
        <f t="shared" ca="1" si="37"/>
        <v>0</v>
      </c>
      <c r="AY81" s="5">
        <f t="shared" ca="1" si="37"/>
        <v>0</v>
      </c>
      <c r="AZ81" s="5">
        <f t="shared" ca="1" si="37"/>
        <v>0</v>
      </c>
      <c r="BA81" s="5">
        <f t="shared" ca="1" si="37"/>
        <v>0</v>
      </c>
      <c r="BB81" s="5">
        <f t="shared" ca="1" si="37"/>
        <v>0</v>
      </c>
      <c r="BC81" s="5">
        <f t="shared" ca="1" si="37"/>
        <v>0</v>
      </c>
      <c r="BD81" s="5">
        <f t="shared" ca="1" si="37"/>
        <v>0</v>
      </c>
      <c r="BE81" s="5">
        <f t="shared" ca="1" si="37"/>
        <v>0</v>
      </c>
      <c r="BF81" s="5">
        <f t="shared" ca="1" si="37"/>
        <v>0</v>
      </c>
      <c r="BG81" s="5">
        <f t="shared" ca="1" si="37"/>
        <v>0</v>
      </c>
      <c r="BH81" s="5">
        <f t="shared" ca="1" si="37"/>
        <v>0</v>
      </c>
      <c r="BI81" s="5">
        <f t="shared" ca="1" si="37"/>
        <v>0</v>
      </c>
      <c r="BJ81" s="5">
        <f t="shared" ca="1" si="37"/>
        <v>0</v>
      </c>
      <c r="BK81" s="5">
        <f t="shared" ca="1" si="37"/>
        <v>0</v>
      </c>
      <c r="BL81" s="5">
        <f t="shared" ca="1" si="37"/>
        <v>0</v>
      </c>
      <c r="BM81" s="5">
        <f t="shared" ca="1" si="37"/>
        <v>0</v>
      </c>
      <c r="BN81" s="5">
        <f t="shared" ca="1" si="37"/>
        <v>0</v>
      </c>
      <c r="BO81" s="5">
        <f t="shared" ca="1" si="37"/>
        <v>0</v>
      </c>
      <c r="BP81" s="5">
        <f t="shared" ca="1" si="37"/>
        <v>0</v>
      </c>
      <c r="BQ81" s="5">
        <f t="shared" ca="1" si="37"/>
        <v>0</v>
      </c>
      <c r="BR81" s="5">
        <f t="shared" ca="1" si="37"/>
        <v>0</v>
      </c>
      <c r="BS81" s="5">
        <f t="shared" ca="1" si="37"/>
        <v>0</v>
      </c>
      <c r="BT81" s="5">
        <f t="shared" ca="1" si="37"/>
        <v>0</v>
      </c>
      <c r="BU81" s="5">
        <f t="shared" ca="1" si="37"/>
        <v>0</v>
      </c>
      <c r="BV81" s="5">
        <f t="shared" ref="BV81:DJ81" ca="1" si="38">BV78+BV79+BV80</f>
        <v>0</v>
      </c>
      <c r="BW81" s="5">
        <f t="shared" ca="1" si="38"/>
        <v>0</v>
      </c>
      <c r="BX81" s="5">
        <f t="shared" ca="1" si="38"/>
        <v>0</v>
      </c>
      <c r="BY81" s="5">
        <f t="shared" ca="1" si="38"/>
        <v>0</v>
      </c>
      <c r="BZ81" s="5">
        <f t="shared" ca="1" si="38"/>
        <v>0</v>
      </c>
      <c r="CA81" s="5">
        <f t="shared" ca="1" si="38"/>
        <v>0</v>
      </c>
      <c r="CB81" s="5">
        <f t="shared" ca="1" si="38"/>
        <v>0</v>
      </c>
      <c r="CC81" s="5">
        <f t="shared" ca="1" si="38"/>
        <v>0</v>
      </c>
      <c r="CD81" s="5">
        <f t="shared" ca="1" si="38"/>
        <v>0</v>
      </c>
      <c r="CE81" s="5">
        <f t="shared" ca="1" si="38"/>
        <v>0</v>
      </c>
      <c r="CF81" s="5">
        <f t="shared" ca="1" si="38"/>
        <v>0</v>
      </c>
      <c r="CG81" s="5">
        <f t="shared" ca="1" si="38"/>
        <v>0</v>
      </c>
      <c r="CH81" s="5">
        <f t="shared" ca="1" si="38"/>
        <v>0</v>
      </c>
      <c r="CI81" s="5">
        <f t="shared" ca="1" si="38"/>
        <v>0</v>
      </c>
      <c r="CJ81" s="5">
        <f t="shared" ca="1" si="38"/>
        <v>0</v>
      </c>
      <c r="CK81" s="5">
        <f t="shared" ca="1" si="38"/>
        <v>0</v>
      </c>
      <c r="CL81" s="5">
        <f t="shared" ca="1" si="38"/>
        <v>0</v>
      </c>
      <c r="CM81" s="5">
        <f t="shared" ca="1" si="38"/>
        <v>0</v>
      </c>
      <c r="CN81" s="5">
        <f t="shared" ca="1" si="38"/>
        <v>0</v>
      </c>
      <c r="CO81" s="5">
        <f t="shared" ca="1" si="38"/>
        <v>0</v>
      </c>
      <c r="CP81" s="5">
        <f t="shared" ca="1" si="38"/>
        <v>0</v>
      </c>
      <c r="CQ81" s="5">
        <f t="shared" ca="1" si="38"/>
        <v>0</v>
      </c>
      <c r="CR81" s="5">
        <f t="shared" ca="1" si="38"/>
        <v>0</v>
      </c>
      <c r="CS81" s="5">
        <f t="shared" ca="1" si="38"/>
        <v>0</v>
      </c>
      <c r="CT81" s="5">
        <f t="shared" ca="1" si="38"/>
        <v>0</v>
      </c>
      <c r="CU81" s="5">
        <f t="shared" ca="1" si="38"/>
        <v>0</v>
      </c>
      <c r="CV81" s="5">
        <f t="shared" ca="1" si="38"/>
        <v>0</v>
      </c>
      <c r="CW81" s="5">
        <f t="shared" ca="1" si="38"/>
        <v>0</v>
      </c>
      <c r="CX81" s="5">
        <f t="shared" ca="1" si="38"/>
        <v>0</v>
      </c>
      <c r="CY81" s="5">
        <f t="shared" ca="1" si="38"/>
        <v>0</v>
      </c>
      <c r="CZ81" s="5">
        <f t="shared" ca="1" si="38"/>
        <v>0</v>
      </c>
      <c r="DA81" s="5">
        <f t="shared" ca="1" si="38"/>
        <v>0</v>
      </c>
      <c r="DB81" s="5">
        <f t="shared" ca="1" si="38"/>
        <v>0</v>
      </c>
      <c r="DC81" s="5">
        <f t="shared" ca="1" si="38"/>
        <v>0</v>
      </c>
      <c r="DD81" s="5">
        <f t="shared" ca="1" si="38"/>
        <v>0</v>
      </c>
      <c r="DE81" s="5">
        <f t="shared" ca="1" si="38"/>
        <v>0</v>
      </c>
      <c r="DF81" s="5">
        <f t="shared" ca="1" si="38"/>
        <v>0</v>
      </c>
      <c r="DG81" s="5">
        <f t="shared" ca="1" si="38"/>
        <v>0</v>
      </c>
      <c r="DH81" s="5">
        <f t="shared" ca="1" si="38"/>
        <v>0</v>
      </c>
      <c r="DI81" s="5">
        <f t="shared" ca="1" si="38"/>
        <v>0</v>
      </c>
      <c r="DJ81" s="5">
        <f t="shared" ca="1" si="38"/>
        <v>0</v>
      </c>
    </row>
    <row r="82" spans="1:114" s="651" customFormat="1" ht="16.5">
      <c r="A82" s="224"/>
      <c r="B82" s="649" t="s">
        <v>534</v>
      </c>
      <c r="C82" s="650"/>
      <c r="J82" s="651" t="str">
        <f t="shared" ref="J82:AO82" ca="1" si="39">IFERROR((J71-J79-J80)/-J72,"долга нет")</f>
        <v>долга нет</v>
      </c>
      <c r="K82" s="651" t="str">
        <f t="shared" ca="1" si="39"/>
        <v>долга нет</v>
      </c>
      <c r="L82" s="651" t="str">
        <f t="shared" ca="1" si="39"/>
        <v>долга нет</v>
      </c>
      <c r="M82" s="651">
        <f t="shared" ca="1" si="39"/>
        <v>19.700402529496472</v>
      </c>
      <c r="N82" s="651">
        <f t="shared" ca="1" si="39"/>
        <v>9.9479371731112849</v>
      </c>
      <c r="O82" s="651">
        <f t="shared" ca="1" si="39"/>
        <v>21.378312528915611</v>
      </c>
      <c r="P82" s="651">
        <f t="shared" ca="1" si="39"/>
        <v>15.548747060162142</v>
      </c>
      <c r="Q82" s="651">
        <f t="shared" ca="1" si="39"/>
        <v>8.5810545846204214</v>
      </c>
      <c r="R82" s="651">
        <f t="shared" ca="1" si="39"/>
        <v>6.8509452542458265</v>
      </c>
      <c r="S82" s="651">
        <f t="shared" ca="1" si="39"/>
        <v>14.745771318688849</v>
      </c>
      <c r="T82" s="651">
        <f t="shared" ca="1" si="39"/>
        <v>12.460360685312809</v>
      </c>
      <c r="U82" s="651">
        <f t="shared" ca="1" si="39"/>
        <v>2.4230899070849405</v>
      </c>
      <c r="V82" s="651">
        <f t="shared" ca="1" si="39"/>
        <v>1.05</v>
      </c>
      <c r="W82" s="651">
        <f t="shared" ca="1" si="39"/>
        <v>1.0500000000000003</v>
      </c>
      <c r="X82" s="651">
        <f t="shared" ca="1" si="39"/>
        <v>1.05</v>
      </c>
      <c r="Y82" s="651">
        <f t="shared" ca="1" si="39"/>
        <v>1.3064149263086677</v>
      </c>
      <c r="Z82" s="651">
        <f t="shared" ca="1" si="39"/>
        <v>1.3254021087775436</v>
      </c>
      <c r="AA82" s="651">
        <f t="shared" ca="1" si="39"/>
        <v>1.3276352950336443</v>
      </c>
      <c r="AB82" s="651">
        <f t="shared" ca="1" si="39"/>
        <v>1.4025028277367642</v>
      </c>
      <c r="AC82" s="651">
        <f t="shared" ca="1" si="39"/>
        <v>1.4117233512464678</v>
      </c>
      <c r="AD82" s="651">
        <f t="shared" ca="1" si="39"/>
        <v>1.4317168018292914</v>
      </c>
      <c r="AE82" s="651">
        <f t="shared" ca="1" si="39"/>
        <v>1.4357196890085295</v>
      </c>
      <c r="AF82" s="651">
        <f t="shared" ca="1" si="39"/>
        <v>1.5205156679215592</v>
      </c>
      <c r="AG82" s="651">
        <f t="shared" ca="1" si="39"/>
        <v>1.5316772969071641</v>
      </c>
      <c r="AH82" s="651">
        <f t="shared" ca="1" si="39"/>
        <v>1.5479060742332427</v>
      </c>
      <c r="AI82" s="651">
        <f t="shared" ca="1" si="39"/>
        <v>1.5592257665535352</v>
      </c>
      <c r="AJ82" s="651">
        <f t="shared" ca="1" si="39"/>
        <v>1.656115478974965</v>
      </c>
      <c r="AK82" s="651">
        <f t="shared" ca="1" si="39"/>
        <v>1.6697317671687708</v>
      </c>
      <c r="AL82" s="651">
        <f t="shared" ca="1" si="39"/>
        <v>2.831415432230866</v>
      </c>
      <c r="AM82" s="651">
        <f t="shared" ca="1" si="39"/>
        <v>2.8162530738218843</v>
      </c>
      <c r="AN82" s="651">
        <f t="shared" ca="1" si="39"/>
        <v>2.9664585138899739</v>
      </c>
      <c r="AO82" s="651">
        <f t="shared" ca="1" si="39"/>
        <v>2.9643542830807261</v>
      </c>
      <c r="AP82" s="651">
        <f t="shared" ref="AP82:BU82" ca="1" si="40">IFERROR((AP71-AP79-AP80)/-AP72,"долга нет")</f>
        <v>2.9852638497138826</v>
      </c>
      <c r="AQ82" s="651">
        <f t="shared" ca="1" si="40"/>
        <v>2.9697937547889324</v>
      </c>
      <c r="AR82" s="651">
        <f t="shared" ca="1" si="40"/>
        <v>3.1342169179473207</v>
      </c>
      <c r="AS82" s="651">
        <f t="shared" ca="1" si="40"/>
        <v>3.1317098567662613</v>
      </c>
      <c r="AT82" s="651">
        <f t="shared" ca="1" si="40"/>
        <v>3.1513874091944429</v>
      </c>
      <c r="AU82" s="651">
        <f t="shared" ca="1" si="40"/>
        <v>3.1355813222455757</v>
      </c>
      <c r="AV82" s="651">
        <f t="shared" ca="1" si="40"/>
        <v>3.3163133297170408</v>
      </c>
      <c r="AW82" s="651">
        <f t="shared" ca="1" si="40"/>
        <v>3.3134895035540639</v>
      </c>
      <c r="AX82" s="651">
        <f t="shared" ca="1" si="40"/>
        <v>2.9629420496620287</v>
      </c>
      <c r="AY82" s="651">
        <f t="shared" ca="1" si="40"/>
        <v>2.9497717742585681</v>
      </c>
      <c r="AZ82" s="651">
        <f t="shared" ca="1" si="40"/>
        <v>3.1190730970971852</v>
      </c>
      <c r="BA82" s="651">
        <f t="shared" ca="1" si="40"/>
        <v>3.1061465295640063</v>
      </c>
      <c r="BB82" s="651">
        <f t="shared" ca="1" si="40"/>
        <v>3.1080407893474735</v>
      </c>
      <c r="BC82" s="651">
        <f t="shared" ca="1" si="40"/>
        <v>3.0850497386080282</v>
      </c>
      <c r="BD82" s="651">
        <f t="shared" ca="1" si="40"/>
        <v>3.2692738280903888</v>
      </c>
      <c r="BE82" s="651">
        <f t="shared" ca="1" si="40"/>
        <v>3.2546550584019389</v>
      </c>
      <c r="BF82" s="651">
        <f t="shared" ca="1" si="40"/>
        <v>3.2527585547316891</v>
      </c>
      <c r="BG82" s="651">
        <f t="shared" ca="1" si="40"/>
        <v>3.228264625267431</v>
      </c>
      <c r="BH82" s="651">
        <f t="shared" ca="1" si="40"/>
        <v>3.4293579310341666</v>
      </c>
      <c r="BI82" s="651">
        <f t="shared" ca="1" si="40"/>
        <v>3.4124873312400634</v>
      </c>
      <c r="BJ82" s="651">
        <f t="shared" ca="1" si="40"/>
        <v>3.4061642367790101</v>
      </c>
      <c r="BK82" s="651">
        <f t="shared" ca="1" si="40"/>
        <v>3.3801117913915633</v>
      </c>
      <c r="BL82" s="651">
        <f t="shared" ca="1" si="40"/>
        <v>3.6003453915320538</v>
      </c>
      <c r="BM82" s="651">
        <f t="shared" ca="1" si="40"/>
        <v>3.5809851237253065</v>
      </c>
      <c r="BN82" s="651">
        <f t="shared" ca="1" si="40"/>
        <v>3.5647986482694729</v>
      </c>
      <c r="BO82" s="651">
        <f t="shared" ca="1" si="40"/>
        <v>3.5419545904030665</v>
      </c>
      <c r="BP82" s="651">
        <f t="shared" ca="1" si="40"/>
        <v>3.7834249027625688</v>
      </c>
      <c r="BQ82" s="651">
        <f t="shared" ca="1" si="40"/>
        <v>3.761373686408708</v>
      </c>
      <c r="BR82" s="651">
        <f t="shared" ca="1" si="40"/>
        <v>6.9527024163681519</v>
      </c>
      <c r="BS82" s="651">
        <f t="shared" ca="1" si="40"/>
        <v>6.8488652427299082</v>
      </c>
      <c r="BT82" s="651">
        <f t="shared" ca="1" si="40"/>
        <v>7.282191055912616</v>
      </c>
      <c r="BU82" s="651">
        <f t="shared" ca="1" si="40"/>
        <v>7.1866148220856818</v>
      </c>
      <c r="BV82" s="651">
        <f t="shared" ref="BV82:DA82" ca="1" si="41">IFERROR((BV71-BV79-BV80)/-BV72,"долга нет")</f>
        <v>7.1078501701249257</v>
      </c>
      <c r="BW82" s="651">
        <f t="shared" ca="1" si="41"/>
        <v>6.9965456054987927</v>
      </c>
      <c r="BX82" s="651">
        <f t="shared" ca="1" si="41"/>
        <v>6.960623600978308</v>
      </c>
      <c r="BY82" s="651">
        <f t="shared" ca="1" si="41"/>
        <v>6.5984422764763808</v>
      </c>
      <c r="BZ82" s="651">
        <f t="shared" ca="1" si="41"/>
        <v>6.4865004570611022</v>
      </c>
      <c r="CA82" s="651">
        <f t="shared" ca="1" si="41"/>
        <v>6.3464839276829004</v>
      </c>
      <c r="CB82" s="651">
        <f t="shared" ca="1" si="41"/>
        <v>6.8157310504169093</v>
      </c>
      <c r="CC82" s="651">
        <f t="shared" ca="1" si="41"/>
        <v>6.6798027049853834</v>
      </c>
      <c r="CD82" s="651">
        <f t="shared" ca="1" si="41"/>
        <v>6.5449882453158654</v>
      </c>
      <c r="CE82" s="651">
        <f t="shared" ca="1" si="41"/>
        <v>6.3999902632234242</v>
      </c>
      <c r="CF82" s="651">
        <f t="shared" ca="1" si="41"/>
        <v>6.8995635473337762</v>
      </c>
      <c r="CG82" s="651">
        <f t="shared" ca="1" si="41"/>
        <v>6.7514738889046315</v>
      </c>
      <c r="CH82" s="651">
        <f t="shared" ca="1" si="41"/>
        <v>6.6064134768781893</v>
      </c>
      <c r="CI82" s="651">
        <f t="shared" ca="1" si="41"/>
        <v>6.4453507513194657</v>
      </c>
      <c r="CJ82" s="651">
        <f t="shared" ca="1" si="41"/>
        <v>6.9775273700454781</v>
      </c>
      <c r="CK82" s="651">
        <f t="shared" ca="1" si="41"/>
        <v>6.8161545817233034</v>
      </c>
      <c r="CL82" s="651">
        <f t="shared" ca="1" si="41"/>
        <v>6.6533264183282688</v>
      </c>
      <c r="CM82" s="651">
        <f t="shared" ca="1" si="41"/>
        <v>6.4802300433904536</v>
      </c>
      <c r="CN82" s="651">
        <f t="shared" ca="1" si="41"/>
        <v>7.047395270987221</v>
      </c>
      <c r="CO82" s="651" t="str">
        <f t="shared" ca="1" si="41"/>
        <v>долга нет</v>
      </c>
      <c r="CP82" s="651" t="str">
        <f t="shared" ca="1" si="41"/>
        <v>долга нет</v>
      </c>
      <c r="CQ82" s="651" t="str">
        <f t="shared" ca="1" si="41"/>
        <v>долга нет</v>
      </c>
      <c r="CR82" s="651" t="str">
        <f t="shared" ca="1" si="41"/>
        <v>долга нет</v>
      </c>
      <c r="CS82" s="651" t="str">
        <f t="shared" ca="1" si="41"/>
        <v>долга нет</v>
      </c>
      <c r="CT82" s="651" t="str">
        <f t="shared" ca="1" si="41"/>
        <v>долга нет</v>
      </c>
      <c r="CU82" s="651" t="str">
        <f t="shared" ca="1" si="41"/>
        <v>долга нет</v>
      </c>
      <c r="CV82" s="651" t="str">
        <f t="shared" ca="1" si="41"/>
        <v>долга нет</v>
      </c>
      <c r="CW82" s="651" t="str">
        <f t="shared" ca="1" si="41"/>
        <v>долга нет</v>
      </c>
      <c r="CX82" s="651" t="str">
        <f t="shared" ca="1" si="41"/>
        <v>долга нет</v>
      </c>
      <c r="CY82" s="651" t="str">
        <f t="shared" ca="1" si="41"/>
        <v>долга нет</v>
      </c>
      <c r="CZ82" s="651" t="str">
        <f t="shared" ca="1" si="41"/>
        <v>долга нет</v>
      </c>
      <c r="DA82" s="651" t="str">
        <f t="shared" ca="1" si="41"/>
        <v>долга нет</v>
      </c>
      <c r="DB82" s="651" t="str">
        <f t="shared" ref="DB82:DJ82" ca="1" si="42">IFERROR((DB71-DB79-DB80)/-DB72,"долга нет")</f>
        <v>долга нет</v>
      </c>
      <c r="DC82" s="651" t="str">
        <f t="shared" ca="1" si="42"/>
        <v>долга нет</v>
      </c>
      <c r="DD82" s="651" t="str">
        <f t="shared" ca="1" si="42"/>
        <v>долга нет</v>
      </c>
      <c r="DE82" s="651" t="str">
        <f t="shared" ca="1" si="42"/>
        <v>долга нет</v>
      </c>
      <c r="DF82" s="651" t="str">
        <f t="shared" ca="1" si="42"/>
        <v>долга нет</v>
      </c>
      <c r="DG82" s="651" t="str">
        <f t="shared" ca="1" si="42"/>
        <v>долга нет</v>
      </c>
      <c r="DH82" s="651" t="str">
        <f t="shared" ca="1" si="42"/>
        <v>долга нет</v>
      </c>
      <c r="DI82" s="651" t="str">
        <f t="shared" ca="1" si="42"/>
        <v>долга нет</v>
      </c>
      <c r="DJ82" s="651" t="str">
        <f t="shared" ca="1" si="42"/>
        <v>долга нет</v>
      </c>
    </row>
    <row r="83" spans="1:114">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row>
    <row r="84" spans="1:114">
      <c r="B84" s="265" t="s">
        <v>514</v>
      </c>
      <c r="I84" s="6">
        <f>SUMPRODUCT(Финансирование!G30:G33,Финансирование!I30:I33)/(1-Макро!$C$18)/SUM(Финансирование!I30:I33)</f>
        <v>8.2916133501846762E-2</v>
      </c>
      <c r="J84" s="6">
        <f>(1+$I84)^(1/4)-1</f>
        <v>2.0113995648300298E-2</v>
      </c>
      <c r="K84" s="6">
        <f t="shared" ref="K84:BV84" si="43">(1+$I84)^(1/4)-1</f>
        <v>2.0113995648300298E-2</v>
      </c>
      <c r="L84" s="6">
        <f t="shared" si="43"/>
        <v>2.0113995648300298E-2</v>
      </c>
      <c r="M84" s="6">
        <f t="shared" si="43"/>
        <v>2.0113995648300298E-2</v>
      </c>
      <c r="N84" s="6">
        <f t="shared" si="43"/>
        <v>2.0113995648300298E-2</v>
      </c>
      <c r="O84" s="6">
        <f t="shared" si="43"/>
        <v>2.0113995648300298E-2</v>
      </c>
      <c r="P84" s="6">
        <f t="shared" si="43"/>
        <v>2.0113995648300298E-2</v>
      </c>
      <c r="Q84" s="6">
        <f t="shared" si="43"/>
        <v>2.0113995648300298E-2</v>
      </c>
      <c r="R84" s="6">
        <f t="shared" si="43"/>
        <v>2.0113995648300298E-2</v>
      </c>
      <c r="S84" s="6">
        <f t="shared" si="43"/>
        <v>2.0113995648300298E-2</v>
      </c>
      <c r="T84" s="6">
        <f t="shared" si="43"/>
        <v>2.0113995648300298E-2</v>
      </c>
      <c r="U84" s="6">
        <f t="shared" si="43"/>
        <v>2.0113995648300298E-2</v>
      </c>
      <c r="V84" s="6">
        <f t="shared" si="43"/>
        <v>2.0113995648300298E-2</v>
      </c>
      <c r="W84" s="6">
        <f t="shared" si="43"/>
        <v>2.0113995648300298E-2</v>
      </c>
      <c r="X84" s="6">
        <f t="shared" si="43"/>
        <v>2.0113995648300298E-2</v>
      </c>
      <c r="Y84" s="6">
        <f t="shared" si="43"/>
        <v>2.0113995648300298E-2</v>
      </c>
      <c r="Z84" s="6">
        <f t="shared" si="43"/>
        <v>2.0113995648300298E-2</v>
      </c>
      <c r="AA84" s="6">
        <f t="shared" si="43"/>
        <v>2.0113995648300298E-2</v>
      </c>
      <c r="AB84" s="6">
        <f t="shared" si="43"/>
        <v>2.0113995648300298E-2</v>
      </c>
      <c r="AC84" s="6">
        <f t="shared" si="43"/>
        <v>2.0113995648300298E-2</v>
      </c>
      <c r="AD84" s="6">
        <f t="shared" si="43"/>
        <v>2.0113995648300298E-2</v>
      </c>
      <c r="AE84" s="6">
        <f t="shared" si="43"/>
        <v>2.0113995648300298E-2</v>
      </c>
      <c r="AF84" s="6">
        <f t="shared" si="43"/>
        <v>2.0113995648300298E-2</v>
      </c>
      <c r="AG84" s="6">
        <f t="shared" si="43"/>
        <v>2.0113995648300298E-2</v>
      </c>
      <c r="AH84" s="6">
        <f t="shared" si="43"/>
        <v>2.0113995648300298E-2</v>
      </c>
      <c r="AI84" s="6">
        <f t="shared" si="43"/>
        <v>2.0113995648300298E-2</v>
      </c>
      <c r="AJ84" s="6">
        <f t="shared" si="43"/>
        <v>2.0113995648300298E-2</v>
      </c>
      <c r="AK84" s="6">
        <f t="shared" si="43"/>
        <v>2.0113995648300298E-2</v>
      </c>
      <c r="AL84" s="6">
        <f t="shared" si="43"/>
        <v>2.0113995648300298E-2</v>
      </c>
      <c r="AM84" s="6">
        <f t="shared" si="43"/>
        <v>2.0113995648300298E-2</v>
      </c>
      <c r="AN84" s="6">
        <f t="shared" si="43"/>
        <v>2.0113995648300298E-2</v>
      </c>
      <c r="AO84" s="6">
        <f t="shared" si="43"/>
        <v>2.0113995648300298E-2</v>
      </c>
      <c r="AP84" s="6">
        <f t="shared" si="43"/>
        <v>2.0113995648300298E-2</v>
      </c>
      <c r="AQ84" s="6">
        <f t="shared" si="43"/>
        <v>2.0113995648300298E-2</v>
      </c>
      <c r="AR84" s="6">
        <f t="shared" si="43"/>
        <v>2.0113995648300298E-2</v>
      </c>
      <c r="AS84" s="6">
        <f t="shared" si="43"/>
        <v>2.0113995648300298E-2</v>
      </c>
      <c r="AT84" s="6">
        <f t="shared" si="43"/>
        <v>2.0113995648300298E-2</v>
      </c>
      <c r="AU84" s="6">
        <f t="shared" si="43"/>
        <v>2.0113995648300298E-2</v>
      </c>
      <c r="AV84" s="6">
        <f t="shared" si="43"/>
        <v>2.0113995648300298E-2</v>
      </c>
      <c r="AW84" s="6">
        <f t="shared" si="43"/>
        <v>2.0113995648300298E-2</v>
      </c>
      <c r="AX84" s="6">
        <f t="shared" si="43"/>
        <v>2.0113995648300298E-2</v>
      </c>
      <c r="AY84" s="6">
        <f t="shared" si="43"/>
        <v>2.0113995648300298E-2</v>
      </c>
      <c r="AZ84" s="6">
        <f t="shared" si="43"/>
        <v>2.0113995648300298E-2</v>
      </c>
      <c r="BA84" s="6">
        <f t="shared" si="43"/>
        <v>2.0113995648300298E-2</v>
      </c>
      <c r="BB84" s="6">
        <f t="shared" si="43"/>
        <v>2.0113995648300298E-2</v>
      </c>
      <c r="BC84" s="6">
        <f t="shared" si="43"/>
        <v>2.0113995648300298E-2</v>
      </c>
      <c r="BD84" s="6">
        <f t="shared" si="43"/>
        <v>2.0113995648300298E-2</v>
      </c>
      <c r="BE84" s="6">
        <f t="shared" si="43"/>
        <v>2.0113995648300298E-2</v>
      </c>
      <c r="BF84" s="6">
        <f t="shared" si="43"/>
        <v>2.0113995648300298E-2</v>
      </c>
      <c r="BG84" s="6">
        <f t="shared" si="43"/>
        <v>2.0113995648300298E-2</v>
      </c>
      <c r="BH84" s="6">
        <f t="shared" si="43"/>
        <v>2.0113995648300298E-2</v>
      </c>
      <c r="BI84" s="6">
        <f t="shared" si="43"/>
        <v>2.0113995648300298E-2</v>
      </c>
      <c r="BJ84" s="6">
        <f t="shared" si="43"/>
        <v>2.0113995648300298E-2</v>
      </c>
      <c r="BK84" s="6">
        <f t="shared" si="43"/>
        <v>2.0113995648300298E-2</v>
      </c>
      <c r="BL84" s="6">
        <f t="shared" si="43"/>
        <v>2.0113995648300298E-2</v>
      </c>
      <c r="BM84" s="6">
        <f t="shared" si="43"/>
        <v>2.0113995648300298E-2</v>
      </c>
      <c r="BN84" s="6">
        <f t="shared" si="43"/>
        <v>2.0113995648300298E-2</v>
      </c>
      <c r="BO84" s="6">
        <f t="shared" si="43"/>
        <v>2.0113995648300298E-2</v>
      </c>
      <c r="BP84" s="6">
        <f t="shared" si="43"/>
        <v>2.0113995648300298E-2</v>
      </c>
      <c r="BQ84" s="6">
        <f t="shared" si="43"/>
        <v>2.0113995648300298E-2</v>
      </c>
      <c r="BR84" s="6">
        <f t="shared" si="43"/>
        <v>2.0113995648300298E-2</v>
      </c>
      <c r="BS84" s="6">
        <f t="shared" si="43"/>
        <v>2.0113995648300298E-2</v>
      </c>
      <c r="BT84" s="6">
        <f t="shared" si="43"/>
        <v>2.0113995648300298E-2</v>
      </c>
      <c r="BU84" s="6">
        <f t="shared" si="43"/>
        <v>2.0113995648300298E-2</v>
      </c>
      <c r="BV84" s="6">
        <f t="shared" si="43"/>
        <v>2.0113995648300298E-2</v>
      </c>
      <c r="BW84" s="6">
        <f t="shared" ref="BW84:DJ84" si="44">(1+$I84)^(1/4)-1</f>
        <v>2.0113995648300298E-2</v>
      </c>
      <c r="BX84" s="6">
        <f t="shared" si="44"/>
        <v>2.0113995648300298E-2</v>
      </c>
      <c r="BY84" s="6">
        <f t="shared" si="44"/>
        <v>2.0113995648300298E-2</v>
      </c>
      <c r="BZ84" s="6">
        <f t="shared" si="44"/>
        <v>2.0113995648300298E-2</v>
      </c>
      <c r="CA84" s="6">
        <f t="shared" si="44"/>
        <v>2.0113995648300298E-2</v>
      </c>
      <c r="CB84" s="6">
        <f t="shared" si="44"/>
        <v>2.0113995648300298E-2</v>
      </c>
      <c r="CC84" s="6">
        <f t="shared" si="44"/>
        <v>2.0113995648300298E-2</v>
      </c>
      <c r="CD84" s="6">
        <f t="shared" si="44"/>
        <v>2.0113995648300298E-2</v>
      </c>
      <c r="CE84" s="6">
        <f t="shared" si="44"/>
        <v>2.0113995648300298E-2</v>
      </c>
      <c r="CF84" s="6">
        <f t="shared" si="44"/>
        <v>2.0113995648300298E-2</v>
      </c>
      <c r="CG84" s="6">
        <f t="shared" si="44"/>
        <v>2.0113995648300298E-2</v>
      </c>
      <c r="CH84" s="6">
        <f t="shared" si="44"/>
        <v>2.0113995648300298E-2</v>
      </c>
      <c r="CI84" s="6">
        <f t="shared" si="44"/>
        <v>2.0113995648300298E-2</v>
      </c>
      <c r="CJ84" s="6">
        <f t="shared" si="44"/>
        <v>2.0113995648300298E-2</v>
      </c>
      <c r="CK84" s="6">
        <f t="shared" si="44"/>
        <v>2.0113995648300298E-2</v>
      </c>
      <c r="CL84" s="6">
        <f t="shared" si="44"/>
        <v>2.0113995648300298E-2</v>
      </c>
      <c r="CM84" s="6">
        <f t="shared" si="44"/>
        <v>2.0113995648300298E-2</v>
      </c>
      <c r="CN84" s="6">
        <f t="shared" si="44"/>
        <v>2.0113995648300298E-2</v>
      </c>
      <c r="CO84" s="6">
        <f t="shared" si="44"/>
        <v>2.0113995648300298E-2</v>
      </c>
      <c r="CP84" s="6">
        <f t="shared" si="44"/>
        <v>2.0113995648300298E-2</v>
      </c>
      <c r="CQ84" s="6">
        <f t="shared" si="44"/>
        <v>2.0113995648300298E-2</v>
      </c>
      <c r="CR84" s="6">
        <f t="shared" si="44"/>
        <v>2.0113995648300298E-2</v>
      </c>
      <c r="CS84" s="6">
        <f t="shared" si="44"/>
        <v>2.0113995648300298E-2</v>
      </c>
      <c r="CT84" s="6">
        <f t="shared" si="44"/>
        <v>2.0113995648300298E-2</v>
      </c>
      <c r="CU84" s="6">
        <f t="shared" si="44"/>
        <v>2.0113995648300298E-2</v>
      </c>
      <c r="CV84" s="6">
        <f t="shared" si="44"/>
        <v>2.0113995648300298E-2</v>
      </c>
      <c r="CW84" s="6">
        <f t="shared" si="44"/>
        <v>2.0113995648300298E-2</v>
      </c>
      <c r="CX84" s="6">
        <f t="shared" si="44"/>
        <v>2.0113995648300298E-2</v>
      </c>
      <c r="CY84" s="6">
        <f t="shared" si="44"/>
        <v>2.0113995648300298E-2</v>
      </c>
      <c r="CZ84" s="6">
        <f t="shared" si="44"/>
        <v>2.0113995648300298E-2</v>
      </c>
      <c r="DA84" s="6">
        <f t="shared" si="44"/>
        <v>2.0113995648300298E-2</v>
      </c>
      <c r="DB84" s="6">
        <f t="shared" si="44"/>
        <v>2.0113995648300298E-2</v>
      </c>
      <c r="DC84" s="6">
        <f t="shared" si="44"/>
        <v>2.0113995648300298E-2</v>
      </c>
      <c r="DD84" s="6">
        <f t="shared" si="44"/>
        <v>2.0113995648300298E-2</v>
      </c>
      <c r="DE84" s="6">
        <f t="shared" si="44"/>
        <v>2.0113995648300298E-2</v>
      </c>
      <c r="DF84" s="6">
        <f t="shared" si="44"/>
        <v>2.0113995648300298E-2</v>
      </c>
      <c r="DG84" s="6">
        <f t="shared" si="44"/>
        <v>2.0113995648300298E-2</v>
      </c>
      <c r="DH84" s="6">
        <f t="shared" si="44"/>
        <v>2.0113995648300298E-2</v>
      </c>
      <c r="DI84" s="6">
        <f t="shared" si="44"/>
        <v>2.0113995648300298E-2</v>
      </c>
      <c r="DJ84" s="6">
        <f t="shared" si="44"/>
        <v>2.0113995648300298E-2</v>
      </c>
    </row>
    <row r="85" spans="1:114">
      <c r="B85" s="265" t="s">
        <v>170</v>
      </c>
      <c r="I85" s="150">
        <v>1</v>
      </c>
      <c r="J85" s="3">
        <f t="shared" ref="J85:BU85" si="45">I85/(1+J84)</f>
        <v>0.98028260004851953</v>
      </c>
      <c r="K85" s="3">
        <f t="shared" si="45"/>
        <v>0.96095397595788579</v>
      </c>
      <c r="L85" s="3">
        <f t="shared" si="45"/>
        <v>0.94200646207895888</v>
      </c>
      <c r="M85" s="3">
        <f t="shared" si="45"/>
        <v>0.92343254390926899</v>
      </c>
      <c r="N85" s="3">
        <f t="shared" si="45"/>
        <v>0.90522485511279693</v>
      </c>
      <c r="O85" s="3">
        <f t="shared" si="45"/>
        <v>0.88737617459851703</v>
      </c>
      <c r="P85" s="3">
        <f t="shared" si="45"/>
        <v>0.86987942365654336</v>
      </c>
      <c r="Q85" s="3">
        <f t="shared" si="45"/>
        <v>0.852727663150744</v>
      </c>
      <c r="R85" s="3">
        <f t="shared" si="45"/>
        <v>0.83591409076670953</v>
      </c>
      <c r="S85" s="3">
        <f t="shared" si="45"/>
        <v>0.81943203831398426</v>
      </c>
      <c r="T85" s="3">
        <f t="shared" si="45"/>
        <v>0.80327496908149065</v>
      </c>
      <c r="U85" s="3">
        <f t="shared" si="45"/>
        <v>0.78743647524509786</v>
      </c>
      <c r="V85" s="3">
        <f t="shared" si="45"/>
        <v>0.77191027532630629</v>
      </c>
      <c r="W85" s="3">
        <f t="shared" si="45"/>
        <v>0.75669021170104012</v>
      </c>
      <c r="X85" s="3">
        <f t="shared" si="45"/>
        <v>0.74177024815756032</v>
      </c>
      <c r="Y85" s="3">
        <f t="shared" si="45"/>
        <v>0.72714446750252881</v>
      </c>
      <c r="Z85" s="3">
        <f t="shared" si="45"/>
        <v>0.71280706921427517</v>
      </c>
      <c r="AA85" s="3">
        <f t="shared" si="45"/>
        <v>0.69875236714233468</v>
      </c>
      <c r="AB85" s="3">
        <f t="shared" si="45"/>
        <v>0.68497478725234562</v>
      </c>
      <c r="AC85" s="3">
        <f t="shared" si="45"/>
        <v>0.67146886541541095</v>
      </c>
      <c r="AD85" s="3">
        <f t="shared" si="45"/>
        <v>0.65822924524104853</v>
      </c>
      <c r="AE85" s="3">
        <f t="shared" si="45"/>
        <v>0.64525067595286967</v>
      </c>
      <c r="AF85" s="3">
        <f t="shared" si="45"/>
        <v>0.63252801030614381</v>
      </c>
      <c r="AG85" s="3">
        <f t="shared" si="45"/>
        <v>0.62005620254642346</v>
      </c>
      <c r="AH85" s="3">
        <f t="shared" si="45"/>
        <v>0.60783030640841951</v>
      </c>
      <c r="AI85" s="3">
        <f t="shared" si="45"/>
        <v>0.59584547315433378</v>
      </c>
      <c r="AJ85" s="3">
        <f t="shared" si="45"/>
        <v>0.58409694965087067</v>
      </c>
      <c r="AK85" s="3">
        <f t="shared" si="45"/>
        <v>0.57258007648416476</v>
      </c>
      <c r="AL85" s="3">
        <f t="shared" si="45"/>
        <v>0.56129028611187726</v>
      </c>
      <c r="AM85" s="3">
        <f t="shared" si="45"/>
        <v>0.55022310105172845</v>
      </c>
      <c r="AN85" s="3">
        <f t="shared" si="45"/>
        <v>0.53937413210574769</v>
      </c>
      <c r="AO85" s="3">
        <f t="shared" si="45"/>
        <v>0.52873907661953601</v>
      </c>
      <c r="AP85" s="3">
        <f t="shared" si="45"/>
        <v>0.51831371677585214</v>
      </c>
      <c r="AQ85" s="3">
        <f t="shared" si="45"/>
        <v>0.50809391792184433</v>
      </c>
      <c r="AR85" s="3">
        <f t="shared" si="45"/>
        <v>0.49807562692926466</v>
      </c>
      <c r="AS85" s="3">
        <f t="shared" si="45"/>
        <v>0.488254870587016</v>
      </c>
      <c r="AT85" s="3">
        <f t="shared" si="45"/>
        <v>0.47862775402539348</v>
      </c>
      <c r="AU85" s="3">
        <f t="shared" si="45"/>
        <v>0.46919045917139601</v>
      </c>
      <c r="AV85" s="3">
        <f t="shared" si="45"/>
        <v>0.45993924323449487</v>
      </c>
      <c r="AW85" s="3">
        <f t="shared" si="45"/>
        <v>0.45087043722225911</v>
      </c>
      <c r="AX85" s="3">
        <f t="shared" si="45"/>
        <v>0.44198044448524898</v>
      </c>
      <c r="AY85" s="3">
        <f t="shared" si="45"/>
        <v>0.43326573929060025</v>
      </c>
      <c r="AZ85" s="3">
        <f t="shared" si="45"/>
        <v>0.42472286542373366</v>
      </c>
      <c r="BA85" s="3">
        <f t="shared" si="45"/>
        <v>0.41634843481763512</v>
      </c>
      <c r="BB85" s="3">
        <f t="shared" si="45"/>
        <v>0.40813912620916293</v>
      </c>
      <c r="BC85" s="3">
        <f t="shared" si="45"/>
        <v>0.40009168382184912</v>
      </c>
      <c r="BD85" s="3">
        <f t="shared" si="45"/>
        <v>0.39220291607467245</v>
      </c>
      <c r="BE85" s="3">
        <f t="shared" si="45"/>
        <v>0.38446969431629124</v>
      </c>
      <c r="BF85" s="3">
        <f t="shared" si="45"/>
        <v>0.37688895158423352</v>
      </c>
      <c r="BG85" s="3">
        <f t="shared" si="45"/>
        <v>0.36945768138855306</v>
      </c>
      <c r="BH85" s="3">
        <f t="shared" si="45"/>
        <v>0.36217293651946836</v>
      </c>
      <c r="BI85" s="3">
        <f t="shared" si="45"/>
        <v>0.3550318278785119</v>
      </c>
      <c r="BJ85" s="3">
        <f t="shared" si="45"/>
        <v>0.34803152333272613</v>
      </c>
      <c r="BK85" s="3">
        <f t="shared" si="45"/>
        <v>0.34116924659145176</v>
      </c>
      <c r="BL85" s="3">
        <f t="shared" si="45"/>
        <v>0.33444227610526284</v>
      </c>
      <c r="BM85" s="3">
        <f t="shared" si="45"/>
        <v>0.32784794398661193</v>
      </c>
      <c r="BN85" s="3">
        <f t="shared" si="45"/>
        <v>0.32138363495175737</v>
      </c>
      <c r="BO85" s="3">
        <f t="shared" si="45"/>
        <v>0.31504678528355301</v>
      </c>
      <c r="BP85" s="3">
        <f t="shared" si="45"/>
        <v>0.30883488181468904</v>
      </c>
      <c r="BQ85" s="3">
        <f t="shared" si="45"/>
        <v>0.30274546093098065</v>
      </c>
      <c r="BR85" s="3">
        <f t="shared" si="45"/>
        <v>0.29677610759430922</v>
      </c>
      <c r="BS85" s="3">
        <f t="shared" si="45"/>
        <v>0.29092445438482867</v>
      </c>
      <c r="BT85" s="3">
        <f t="shared" si="45"/>
        <v>0.2851881805620568</v>
      </c>
      <c r="BU85" s="3">
        <f t="shared" si="45"/>
        <v>0.27956501114447974</v>
      </c>
      <c r="BV85" s="3">
        <f t="shared" ref="BV85:DJ85" si="46">BU85/(1+BV84)</f>
        <v>0.27405271600730396</v>
      </c>
      <c r="BW85" s="3">
        <f t="shared" si="46"/>
        <v>0.26864910899799849</v>
      </c>
      <c r="BX85" s="3">
        <f t="shared" si="46"/>
        <v>0.26335204706927612</v>
      </c>
      <c r="BY85" s="3">
        <f t="shared" si="46"/>
        <v>0.25815942942917008</v>
      </c>
      <c r="BZ85" s="3">
        <f t="shared" si="46"/>
        <v>0.25306919670786915</v>
      </c>
      <c r="CA85" s="3">
        <f t="shared" si="46"/>
        <v>0.24807933014098021</v>
      </c>
      <c r="CB85" s="3">
        <f t="shared" si="46"/>
        <v>0.24318785076889515</v>
      </c>
      <c r="CC85" s="3">
        <f t="shared" si="46"/>
        <v>0.23839281865194392</v>
      </c>
      <c r="CD85" s="3">
        <f t="shared" si="46"/>
        <v>0.2336923321010228</v>
      </c>
      <c r="CE85" s="3">
        <f t="shared" si="46"/>
        <v>0.22908452692339276</v>
      </c>
      <c r="CF85" s="3">
        <f t="shared" si="46"/>
        <v>0.22456757568334854</v>
      </c>
      <c r="CG85" s="3">
        <f t="shared" si="46"/>
        <v>0.22013968697746561</v>
      </c>
      <c r="CH85" s="3">
        <f t="shared" si="46"/>
        <v>0.21579910472413721</v>
      </c>
      <c r="CI85" s="3">
        <f t="shared" si="46"/>
        <v>0.21154410746711999</v>
      </c>
      <c r="CJ85" s="3">
        <f t="shared" si="46"/>
        <v>0.20737300769281183</v>
      </c>
      <c r="CK85" s="3">
        <f t="shared" si="46"/>
        <v>0.20328415116099124</v>
      </c>
      <c r="CL85" s="3">
        <f t="shared" si="46"/>
        <v>0.19927591624875277</v>
      </c>
      <c r="CM85" s="3">
        <f t="shared" si="46"/>
        <v>0.19534671330737838</v>
      </c>
      <c r="CN85" s="3">
        <f t="shared" si="46"/>
        <v>0.19149498403188961</v>
      </c>
      <c r="CO85" s="3">
        <f t="shared" si="46"/>
        <v>0.18771920084303048</v>
      </c>
      <c r="CP85" s="3">
        <f t="shared" si="46"/>
        <v>0.18401786628143618</v>
      </c>
      <c r="CQ85" s="3">
        <f t="shared" si="46"/>
        <v>0.18038951241374707</v>
      </c>
      <c r="CR85" s="3">
        <f t="shared" si="46"/>
        <v>0.17683270025043268</v>
      </c>
      <c r="CS85" s="3">
        <f t="shared" si="46"/>
        <v>0.17334601917509465</v>
      </c>
      <c r="CT85" s="3">
        <f t="shared" si="46"/>
        <v>0.16992808638502233</v>
      </c>
      <c r="CU85" s="3">
        <f t="shared" si="46"/>
        <v>0.16657754634277913</v>
      </c>
      <c r="CV85" s="3">
        <f t="shared" si="46"/>
        <v>0.16329307023860229</v>
      </c>
      <c r="CW85" s="3">
        <f t="shared" si="46"/>
        <v>0.16007335546340259</v>
      </c>
      <c r="CX85" s="3">
        <f t="shared" si="46"/>
        <v>0.15691712509215519</v>
      </c>
      <c r="CY85" s="3">
        <f t="shared" si="46"/>
        <v>0.15382312737747669</v>
      </c>
      <c r="CZ85" s="3">
        <f t="shared" si="46"/>
        <v>0.15079013525318746</v>
      </c>
      <c r="DA85" s="3">
        <f t="shared" si="46"/>
        <v>0.14781694584766253</v>
      </c>
      <c r="DB85" s="3">
        <f t="shared" si="46"/>
        <v>0.14490238000677785</v>
      </c>
      <c r="DC85" s="3">
        <f t="shared" si="46"/>
        <v>0.1420452818262628</v>
      </c>
      <c r="DD85" s="3">
        <f t="shared" si="46"/>
        <v>0.13924451819327363</v>
      </c>
      <c r="DE85" s="3">
        <f t="shared" si="46"/>
        <v>0.13649897833700567</v>
      </c>
      <c r="DF85" s="3">
        <f t="shared" si="46"/>
        <v>0.13380757338816646</v>
      </c>
      <c r="DG85" s="3">
        <f t="shared" si="46"/>
        <v>0.13116923594713492</v>
      </c>
      <c r="DH85" s="3">
        <f t="shared" si="46"/>
        <v>0.12858291966063515</v>
      </c>
      <c r="DI85" s="3">
        <f t="shared" si="46"/>
        <v>0.12604759880675734</v>
      </c>
      <c r="DJ85" s="3">
        <f t="shared" si="46"/>
        <v>0.12356226788816076</v>
      </c>
    </row>
    <row r="86" spans="1:114">
      <c r="B86" s="11" t="s">
        <v>515</v>
      </c>
      <c r="C86" s="11"/>
      <c r="J86" s="5">
        <f t="shared" ref="J86:AO86" ca="1" si="47">J71*J85</f>
        <v>41816.365893322181</v>
      </c>
      <c r="K86" s="5">
        <f t="shared" ca="1" si="47"/>
        <v>43282.374257727781</v>
      </c>
      <c r="L86" s="5">
        <f t="shared" ca="1" si="47"/>
        <v>44031.612995529904</v>
      </c>
      <c r="M86" s="5">
        <f t="shared" ca="1" si="47"/>
        <v>42660.223171927137</v>
      </c>
      <c r="N86" s="5">
        <f t="shared" ca="1" si="47"/>
        <v>41306.485376703386</v>
      </c>
      <c r="O86" s="5">
        <f t="shared" ca="1" si="47"/>
        <v>87985.66687715982</v>
      </c>
      <c r="P86" s="5">
        <f t="shared" ca="1" si="47"/>
        <v>63434.75976568077</v>
      </c>
      <c r="Q86" s="5">
        <f t="shared" ca="1" si="47"/>
        <v>60402.883161511119</v>
      </c>
      <c r="R86" s="5">
        <f t="shared" ca="1" si="47"/>
        <v>57857.188416403143</v>
      </c>
      <c r="S86" s="5">
        <f t="shared" ca="1" si="47"/>
        <v>121942.7210358892</v>
      </c>
      <c r="T86" s="5">
        <f t="shared" ca="1" si="47"/>
        <v>116976.67947634753</v>
      </c>
      <c r="U86" s="5">
        <f t="shared" ca="1" si="47"/>
        <v>35599.890428373932</v>
      </c>
      <c r="V86" s="5">
        <f t="shared" ca="1" si="47"/>
        <v>34474.258482914716</v>
      </c>
      <c r="W86" s="5">
        <f t="shared" ca="1" si="47"/>
        <v>94759.227673355781</v>
      </c>
      <c r="X86" s="5">
        <f t="shared" ca="1" si="47"/>
        <v>34198.484432286838</v>
      </c>
      <c r="Y86" s="5">
        <f t="shared" ca="1" si="47"/>
        <v>33198.816154135318</v>
      </c>
      <c r="Z86" s="5">
        <f t="shared" ca="1" si="47"/>
        <v>32214.026532642947</v>
      </c>
      <c r="AA86" s="5">
        <f t="shared" ca="1" si="47"/>
        <v>31249.71054768037</v>
      </c>
      <c r="AB86" s="5">
        <f t="shared" ca="1" si="47"/>
        <v>31952.593275653377</v>
      </c>
      <c r="AC86" s="5">
        <f t="shared" ca="1" si="47"/>
        <v>30995.623283808953</v>
      </c>
      <c r="AD86" s="5">
        <f t="shared" ca="1" si="47"/>
        <v>30060.73610036078</v>
      </c>
      <c r="AE86" s="5">
        <f t="shared" ca="1" si="47"/>
        <v>29145.439304140353</v>
      </c>
      <c r="AF86" s="5">
        <f t="shared" ca="1" si="47"/>
        <v>29826.237694545613</v>
      </c>
      <c r="AG86" s="5">
        <f t="shared" ca="1" si="47"/>
        <v>28917.94632589904</v>
      </c>
      <c r="AH86" s="5">
        <f t="shared" ca="1" si="47"/>
        <v>28030.785155574085</v>
      </c>
      <c r="AI86" s="5">
        <f t="shared" ca="1" si="47"/>
        <v>27162.359395596581</v>
      </c>
      <c r="AJ86" s="5">
        <f t="shared" ca="1" si="47"/>
        <v>27821.761677762202</v>
      </c>
      <c r="AK86" s="5">
        <f t="shared" ca="1" si="47"/>
        <v>26960.002423033024</v>
      </c>
      <c r="AL86" s="5">
        <f t="shared" ca="1" si="47"/>
        <v>26117.813232380402</v>
      </c>
      <c r="AM86" s="5">
        <f t="shared" ca="1" si="47"/>
        <v>25293.546983661035</v>
      </c>
      <c r="AN86" s="5">
        <f t="shared" ca="1" si="47"/>
        <v>25933.071108303611</v>
      </c>
      <c r="AO86" s="5">
        <f t="shared" ca="1" si="47"/>
        <v>25115.131087895312</v>
      </c>
      <c r="AP86" s="5">
        <f t="shared" ref="AP86:BU86" ca="1" si="48">AP71*AP85</f>
        <v>24315.297824322079</v>
      </c>
      <c r="AQ86" s="5">
        <f t="shared" ca="1" si="48"/>
        <v>23532.61505556279</v>
      </c>
      <c r="AR86" s="5">
        <f t="shared" ca="1" si="48"/>
        <v>24153.632814610472</v>
      </c>
      <c r="AS86" s="5">
        <f t="shared" ca="1" si="48"/>
        <v>23376.93876153406</v>
      </c>
      <c r="AT86" s="5">
        <f t="shared" ca="1" si="48"/>
        <v>22616.39039859952</v>
      </c>
      <c r="AU86" s="5">
        <f t="shared" ca="1" si="48"/>
        <v>21872.270792805684</v>
      </c>
      <c r="AV86" s="5">
        <f t="shared" ca="1" si="48"/>
        <v>22476.885595427233</v>
      </c>
      <c r="AW86" s="5">
        <f t="shared" ca="1" si="48"/>
        <v>21738.417544672033</v>
      </c>
      <c r="AX86" s="5">
        <f t="shared" ca="1" si="48"/>
        <v>21014.704378416456</v>
      </c>
      <c r="AY86" s="5">
        <f t="shared" ca="1" si="48"/>
        <v>20306.738606407314</v>
      </c>
      <c r="AZ86" s="5">
        <f t="shared" ca="1" si="48"/>
        <v>20896.403151375223</v>
      </c>
      <c r="BA86" s="5">
        <f t="shared" ca="1" si="48"/>
        <v>20193.753733671812</v>
      </c>
      <c r="BB86" s="5">
        <f t="shared" ca="1" si="48"/>
        <v>19505.649898429969</v>
      </c>
      <c r="BC86" s="5">
        <f t="shared" ca="1" si="48"/>
        <v>18832.627768283412</v>
      </c>
      <c r="BD86" s="5">
        <f t="shared" ca="1" si="48"/>
        <v>19407.189068487765</v>
      </c>
      <c r="BE86" s="5">
        <f t="shared" ca="1" si="48"/>
        <v>18739.159341996834</v>
      </c>
      <c r="BF86" s="5">
        <f t="shared" ca="1" si="48"/>
        <v>18084.274342243472</v>
      </c>
      <c r="BG86" s="5">
        <f t="shared" ca="1" si="48"/>
        <v>17443.845288611683</v>
      </c>
      <c r="BH86" s="5">
        <f t="shared" ca="1" si="48"/>
        <v>18004.774939543458</v>
      </c>
      <c r="BI86" s="5">
        <f t="shared" ca="1" si="48"/>
        <v>17369.018725348418</v>
      </c>
      <c r="BJ86" s="5">
        <f t="shared" ca="1" si="48"/>
        <v>16745.982731210202</v>
      </c>
      <c r="BK86" s="5">
        <f t="shared" ca="1" si="48"/>
        <v>16136.797899734363</v>
      </c>
      <c r="BL86" s="5">
        <f t="shared" ca="1" si="48"/>
        <v>16684.268206276447</v>
      </c>
      <c r="BM86" s="5">
        <f t="shared" ca="1" si="48"/>
        <v>16079.446735979442</v>
      </c>
      <c r="BN86" s="5">
        <f t="shared" ca="1" si="48"/>
        <v>15487.169343393469</v>
      </c>
      <c r="BO86" s="5">
        <f t="shared" ca="1" si="48"/>
        <v>14908.153539827192</v>
      </c>
      <c r="BP86" s="5">
        <f t="shared" ca="1" si="48"/>
        <v>15442.208799104157</v>
      </c>
      <c r="BQ86" s="5">
        <f t="shared" ca="1" si="48"/>
        <v>14867.255677957233</v>
      </c>
      <c r="BR86" s="5">
        <f t="shared" ca="1" si="48"/>
        <v>14305.23140689964</v>
      </c>
      <c r="BS86" s="5">
        <f t="shared" ca="1" si="48"/>
        <v>13755.883141167877</v>
      </c>
      <c r="BT86" s="5">
        <f t="shared" ca="1" si="48"/>
        <v>14275.451225406021</v>
      </c>
      <c r="BU86" s="5">
        <f t="shared" ca="1" si="48"/>
        <v>13729.884755839497</v>
      </c>
      <c r="BV86" s="5">
        <f t="shared" ref="BV86:DA86" ca="1" si="49">BV71*BV85</f>
        <v>13196.674697569646</v>
      </c>
      <c r="BW86" s="5">
        <f t="shared" ca="1" si="49"/>
        <v>12675.57861954765</v>
      </c>
      <c r="BX86" s="5">
        <f t="shared" ca="1" si="49"/>
        <v>12303.1530855689</v>
      </c>
      <c r="BY86" s="5">
        <f t="shared" ca="1" si="49"/>
        <v>11363.14606548854</v>
      </c>
      <c r="BZ86" s="5">
        <f t="shared" ca="1" si="49"/>
        <v>10859.808841285067</v>
      </c>
      <c r="CA86" s="5">
        <f t="shared" ca="1" si="49"/>
        <v>10363.907068609486</v>
      </c>
      <c r="CB86" s="5">
        <f t="shared" ca="1" si="49"/>
        <v>10854.362130945032</v>
      </c>
      <c r="CC86" s="5">
        <f t="shared" ca="1" si="49"/>
        <v>10362.835219032084</v>
      </c>
      <c r="CD86" s="5">
        <f t="shared" ca="1" si="49"/>
        <v>9883.116790436201</v>
      </c>
      <c r="CE86" s="5">
        <f t="shared" ca="1" si="49"/>
        <v>9414.9627077473597</v>
      </c>
      <c r="CF86" s="5">
        <f t="shared" ca="1" si="49"/>
        <v>9893.9703072509219</v>
      </c>
      <c r="CG86" s="5">
        <f t="shared" ca="1" si="49"/>
        <v>9429.7792642203149</v>
      </c>
      <c r="CH86" s="5">
        <f t="shared" ca="1" si="49"/>
        <v>8976.8122977641488</v>
      </c>
      <c r="CI86" s="5">
        <f t="shared" ca="1" si="49"/>
        <v>8534.8366715816665</v>
      </c>
      <c r="CJ86" s="5">
        <f t="shared" ca="1" si="49"/>
        <v>9002.3872802967344</v>
      </c>
      <c r="CK86" s="5">
        <f t="shared" ca="1" si="49"/>
        <v>8563.993025382264</v>
      </c>
      <c r="CL86" s="5">
        <f t="shared" ca="1" si="49"/>
        <v>8136.2683573681734</v>
      </c>
      <c r="CM86" s="5">
        <f t="shared" ca="1" si="49"/>
        <v>7718.9913890291245</v>
      </c>
      <c r="CN86" s="5">
        <f t="shared" ca="1" si="49"/>
        <v>8175.1027207899142</v>
      </c>
      <c r="CO86" s="5">
        <f t="shared" ca="1" si="49"/>
        <v>0</v>
      </c>
      <c r="CP86" s="5">
        <f t="shared" ca="1" si="49"/>
        <v>0</v>
      </c>
      <c r="CQ86" s="5">
        <f t="shared" ca="1" si="49"/>
        <v>0</v>
      </c>
      <c r="CR86" s="5">
        <f t="shared" ca="1" si="49"/>
        <v>0</v>
      </c>
      <c r="CS86" s="5">
        <f t="shared" ca="1" si="49"/>
        <v>0</v>
      </c>
      <c r="CT86" s="5">
        <f t="shared" ca="1" si="49"/>
        <v>0</v>
      </c>
      <c r="CU86" s="5">
        <f t="shared" ca="1" si="49"/>
        <v>0</v>
      </c>
      <c r="CV86" s="5">
        <f t="shared" ca="1" si="49"/>
        <v>0</v>
      </c>
      <c r="CW86" s="5">
        <f t="shared" ca="1" si="49"/>
        <v>0</v>
      </c>
      <c r="CX86" s="5">
        <f t="shared" ca="1" si="49"/>
        <v>0</v>
      </c>
      <c r="CY86" s="5">
        <f t="shared" ca="1" si="49"/>
        <v>0</v>
      </c>
      <c r="CZ86" s="5">
        <f t="shared" ca="1" si="49"/>
        <v>0</v>
      </c>
      <c r="DA86" s="5">
        <f t="shared" ca="1" si="49"/>
        <v>0</v>
      </c>
      <c r="DB86" s="5">
        <f t="shared" ref="DB86:DJ86" ca="1" si="50">DB71*DB85</f>
        <v>0</v>
      </c>
      <c r="DC86" s="5">
        <f t="shared" ca="1" si="50"/>
        <v>0</v>
      </c>
      <c r="DD86" s="5">
        <f t="shared" ca="1" si="50"/>
        <v>0</v>
      </c>
      <c r="DE86" s="5">
        <f t="shared" ca="1" si="50"/>
        <v>0</v>
      </c>
      <c r="DF86" s="5">
        <f t="shared" ca="1" si="50"/>
        <v>0</v>
      </c>
      <c r="DG86" s="5">
        <f t="shared" ca="1" si="50"/>
        <v>0</v>
      </c>
      <c r="DH86" s="5">
        <f t="shared" ca="1" si="50"/>
        <v>0</v>
      </c>
      <c r="DI86" s="5">
        <f t="shared" ca="1" si="50"/>
        <v>0</v>
      </c>
      <c r="DJ86" s="5">
        <f t="shared" ca="1" si="50"/>
        <v>0</v>
      </c>
    </row>
    <row r="87" spans="1:114">
      <c r="B87" s="11" t="s">
        <v>516</v>
      </c>
      <c r="C87" s="11"/>
      <c r="I87" s="5">
        <f ca="1">ROUND(SUM(J86:$DJ86),0)</f>
        <v>2196732</v>
      </c>
      <c r="J87" s="5">
        <f ca="1">ROUND(SUM(K86:$DJ86),0)</f>
        <v>2154916</v>
      </c>
      <c r="K87" s="5">
        <f ca="1">ROUND(SUM(L86:$DJ86),0)</f>
        <v>2111634</v>
      </c>
      <c r="L87" s="5">
        <f ca="1">ROUND(SUM(M86:$DJ86),0)</f>
        <v>2067602</v>
      </c>
      <c r="M87" s="5">
        <f ca="1">ROUND(SUM(N86:$DJ86),0)</f>
        <v>2024942</v>
      </c>
      <c r="N87" s="5">
        <f ca="1">ROUND(SUM(O86:$DJ86),0)</f>
        <v>1983635</v>
      </c>
      <c r="O87" s="5">
        <f ca="1">ROUND(SUM(P86:$DJ86),0)</f>
        <v>1895650</v>
      </c>
      <c r="P87" s="5">
        <f ca="1">ROUND(SUM(Q86:$DJ86),0)</f>
        <v>1832215</v>
      </c>
      <c r="Q87" s="5">
        <f ca="1">ROUND(SUM(R86:$DJ86),0)</f>
        <v>1771812</v>
      </c>
      <c r="R87" s="5">
        <f ca="1">ROUND(SUM(S86:$DJ86),0)</f>
        <v>1713955</v>
      </c>
      <c r="S87" s="5">
        <f ca="1">ROUND(SUM(T86:$DJ86),0)</f>
        <v>1592012</v>
      </c>
      <c r="T87" s="5">
        <f ca="1">ROUND(SUM(U86:$DJ86),0)</f>
        <v>1475035</v>
      </c>
      <c r="U87" s="5">
        <f ca="1">ROUND(SUM(V86:$DJ86),0)</f>
        <v>1439436</v>
      </c>
      <c r="V87" s="5">
        <f ca="1">ROUND(SUM(W86:$DJ86),0)</f>
        <v>1404961</v>
      </c>
      <c r="W87" s="5">
        <f ca="1">ROUND(SUM(X86:$DJ86),0)</f>
        <v>1310202</v>
      </c>
      <c r="X87" s="5">
        <f ca="1">ROUND(SUM(Y86:$DJ86),0)</f>
        <v>1276004</v>
      </c>
      <c r="Y87" s="5">
        <f ca="1">ROUND(SUM(Z86:$DJ86),0)</f>
        <v>1242805</v>
      </c>
      <c r="Z87" s="5">
        <f ca="1">ROUND(SUM(AA86:$DJ86),0)</f>
        <v>1210591</v>
      </c>
      <c r="AA87" s="5">
        <f ca="1">ROUND(SUM(AB86:$DJ86),0)</f>
        <v>1179341</v>
      </c>
      <c r="AB87" s="5">
        <f ca="1">ROUND(SUM(AC86:$DJ86),0)</f>
        <v>1147388</v>
      </c>
      <c r="AC87" s="5">
        <f ca="1">ROUND(SUM(AD86:$DJ86),0)</f>
        <v>1116393</v>
      </c>
      <c r="AD87" s="5">
        <f ca="1">ROUND(SUM(AE86:$DJ86),0)</f>
        <v>1086332</v>
      </c>
      <c r="AE87" s="5">
        <f ca="1">ROUND(SUM(AF86:$DJ86),0)</f>
        <v>1057187</v>
      </c>
      <c r="AF87" s="5">
        <f ca="1">ROUND(SUM(AG86:$DJ86),0)</f>
        <v>1027360</v>
      </c>
      <c r="AG87" s="5">
        <f ca="1">ROUND(SUM(AH86:$DJ86),0)</f>
        <v>998442</v>
      </c>
      <c r="AH87" s="5">
        <f ca="1">ROUND(SUM(AI86:$DJ86),0)</f>
        <v>970412</v>
      </c>
      <c r="AI87" s="5">
        <f ca="1">ROUND(SUM(AJ86:$DJ86),0)</f>
        <v>943249</v>
      </c>
      <c r="AJ87" s="5">
        <f ca="1">ROUND(SUM(AK86:$DJ86),0)</f>
        <v>915428</v>
      </c>
      <c r="AK87" s="5">
        <f ca="1">ROUND(SUM(AL86:$DJ86),0)</f>
        <v>888468</v>
      </c>
      <c r="AL87" s="5">
        <f ca="1">ROUND(SUM(AM86:$DJ86),0)</f>
        <v>862350</v>
      </c>
      <c r="AM87" s="5">
        <f ca="1">ROUND(SUM(AN86:$DJ86),0)</f>
        <v>837056</v>
      </c>
      <c r="AN87" s="5">
        <f ca="1">ROUND(SUM(AO86:$DJ86),0)</f>
        <v>811123</v>
      </c>
      <c r="AO87" s="5">
        <f ca="1">ROUND(SUM(AP86:$DJ86),0)</f>
        <v>786008</v>
      </c>
      <c r="AP87" s="5">
        <f ca="1">ROUND(SUM(AQ86:$DJ86),0)</f>
        <v>761693</v>
      </c>
      <c r="AQ87" s="5">
        <f ca="1">ROUND(SUM(AR86:$DJ86),0)</f>
        <v>738160</v>
      </c>
      <c r="AR87" s="5">
        <f ca="1">ROUND(SUM(AS86:$DJ86),0)</f>
        <v>714006</v>
      </c>
      <c r="AS87" s="5">
        <f ca="1">ROUND(SUM(AT86:$DJ86),0)</f>
        <v>690630</v>
      </c>
      <c r="AT87" s="5">
        <f ca="1">ROUND(SUM(AU86:$DJ86),0)</f>
        <v>668013</v>
      </c>
      <c r="AU87" s="5">
        <f ca="1">ROUND(SUM(AV86:$DJ86),0)</f>
        <v>646141</v>
      </c>
      <c r="AV87" s="5">
        <f ca="1">ROUND(SUM(AW86:$DJ86),0)</f>
        <v>623664</v>
      </c>
      <c r="AW87" s="5">
        <f ca="1">ROUND(SUM(AX86:$DJ86),0)</f>
        <v>601926</v>
      </c>
      <c r="AX87" s="5">
        <f ca="1">ROUND(SUM(AY86:$DJ86),0)</f>
        <v>580911</v>
      </c>
      <c r="AY87" s="5">
        <f ca="1">ROUND(SUM(AZ86:$DJ86),0)</f>
        <v>560604</v>
      </c>
      <c r="AZ87" s="5">
        <f ca="1">ROUND(SUM(BA86:$DJ86),0)</f>
        <v>539708</v>
      </c>
      <c r="BA87" s="5">
        <f ca="1">ROUND(SUM(BB86:$DJ86),0)</f>
        <v>519514</v>
      </c>
      <c r="BB87" s="5">
        <f ca="1">ROUND(SUM(BC86:$DJ86),0)</f>
        <v>500008</v>
      </c>
      <c r="BC87" s="5">
        <f ca="1">ROUND(SUM(BD86:$DJ86),0)</f>
        <v>481176</v>
      </c>
      <c r="BD87" s="5">
        <f ca="1">ROUND(SUM(BE86:$DJ86),0)</f>
        <v>461768</v>
      </c>
      <c r="BE87" s="5">
        <f ca="1">ROUND(SUM(BF86:$DJ86),0)</f>
        <v>443029</v>
      </c>
      <c r="BF87" s="5">
        <f ca="1">ROUND(SUM(BG86:$DJ86),0)</f>
        <v>424945</v>
      </c>
      <c r="BG87" s="5">
        <f ca="1">ROUND(SUM(BH86:$DJ86),0)</f>
        <v>407501</v>
      </c>
      <c r="BH87" s="5">
        <f ca="1">ROUND(SUM(BI86:$DJ86),0)</f>
        <v>389496</v>
      </c>
      <c r="BI87" s="5">
        <f ca="1">ROUND(SUM(BJ86:$DJ86),0)</f>
        <v>372127</v>
      </c>
      <c r="BJ87" s="5">
        <f ca="1">ROUND(SUM(BK86:$DJ86),0)</f>
        <v>355381</v>
      </c>
      <c r="BK87" s="5">
        <f ca="1">ROUND(SUM(BL86:$DJ86),0)</f>
        <v>339245</v>
      </c>
      <c r="BL87" s="5">
        <f ca="1">ROUND(SUM(BM86:$DJ86),0)</f>
        <v>322560</v>
      </c>
      <c r="BM87" s="5">
        <f ca="1">ROUND(SUM(BN86:$DJ86),0)</f>
        <v>306481</v>
      </c>
      <c r="BN87" s="5">
        <f ca="1">ROUND(SUM(BO86:$DJ86),0)</f>
        <v>290994</v>
      </c>
      <c r="BO87" s="5">
        <f ca="1">ROUND(SUM(BP86:$DJ86),0)</f>
        <v>276086</v>
      </c>
      <c r="BP87" s="5">
        <f ca="1">ROUND(SUM(BQ86:$DJ86),0)</f>
        <v>260643</v>
      </c>
      <c r="BQ87" s="5">
        <f ca="1">ROUND(SUM(BR86:$DJ86),0)</f>
        <v>245776</v>
      </c>
      <c r="BR87" s="5">
        <f ca="1">ROUND(SUM(BS86:$DJ86),0)</f>
        <v>231471</v>
      </c>
      <c r="BS87" s="5">
        <f ca="1">ROUND(SUM(BT86:$DJ86),0)</f>
        <v>217715</v>
      </c>
      <c r="BT87" s="5">
        <f ca="1">ROUND(SUM(BU86:$DJ86),0)</f>
        <v>203440</v>
      </c>
      <c r="BU87" s="5">
        <f ca="1">ROUND(SUM(BV86:$DJ86),0)</f>
        <v>189710</v>
      </c>
      <c r="BV87" s="5">
        <f ca="1">ROUND(SUM(BW86:$DJ86),0)</f>
        <v>176513</v>
      </c>
      <c r="BW87" s="5">
        <f ca="1">ROUND(SUM(BX86:$DJ86),0)</f>
        <v>163837</v>
      </c>
      <c r="BX87" s="5">
        <f ca="1">ROUND(SUM(BY86:$DJ86),0)</f>
        <v>151534</v>
      </c>
      <c r="BY87" s="5">
        <f ca="1">ROUND(SUM(BZ86:$DJ86),0)</f>
        <v>140171</v>
      </c>
      <c r="BZ87" s="5">
        <f ca="1">ROUND(SUM(CA86:$DJ86),0)</f>
        <v>129311</v>
      </c>
      <c r="CA87" s="5">
        <f ca="1">ROUND(SUM(CB86:$DJ86),0)</f>
        <v>118947</v>
      </c>
      <c r="CB87" s="5">
        <f ca="1">ROUND(SUM(CC86:$DJ86),0)</f>
        <v>108093</v>
      </c>
      <c r="CC87" s="5">
        <f ca="1">ROUND(SUM(CD86:$DJ86),0)</f>
        <v>97730</v>
      </c>
      <c r="CD87" s="5">
        <f ca="1">ROUND(SUM(CE86:$DJ86),0)</f>
        <v>87847</v>
      </c>
      <c r="CE87" s="5">
        <f ca="1">ROUND(SUM(CF86:$DJ86),0)</f>
        <v>78432</v>
      </c>
      <c r="CF87" s="5">
        <f ca="1">ROUND(SUM(CG86:$DJ86),0)</f>
        <v>68538</v>
      </c>
      <c r="CG87" s="5">
        <f ca="1">ROUND(SUM(CH86:$DJ86),0)</f>
        <v>59108</v>
      </c>
      <c r="CH87" s="5">
        <f ca="1">ROUND(SUM(CI86:$DJ86),0)</f>
        <v>50132</v>
      </c>
      <c r="CI87" s="5">
        <f ca="1">ROUND(SUM(CJ86:$DJ86),0)</f>
        <v>41597</v>
      </c>
      <c r="CJ87" s="5">
        <f ca="1">ROUND(SUM(CK86:$DJ86),0)</f>
        <v>32594</v>
      </c>
      <c r="CK87" s="5">
        <f ca="1">ROUND(SUM(CL86:$DJ86),0)</f>
        <v>24030</v>
      </c>
      <c r="CL87" s="5">
        <f ca="1">ROUND(SUM(CM86:$DJ86),0)</f>
        <v>15894</v>
      </c>
      <c r="CM87" s="5">
        <f ca="1">ROUND(SUM(CN86:$DJ86),0)</f>
        <v>8175</v>
      </c>
      <c r="CN87" s="5">
        <f ca="1">ROUND(SUM(CO86:$DJ86),0)</f>
        <v>0</v>
      </c>
      <c r="CO87" s="5">
        <f ca="1">ROUND(SUM(CP86:$DJ86),0)</f>
        <v>0</v>
      </c>
      <c r="CP87" s="5">
        <f ca="1">ROUND(SUM(CQ86:$DJ86),0)</f>
        <v>0</v>
      </c>
      <c r="CQ87" s="5">
        <f ca="1">ROUND(SUM(CR86:$DJ86),0)</f>
        <v>0</v>
      </c>
      <c r="CR87" s="5">
        <f ca="1">ROUND(SUM(CS86:$DJ86),0)</f>
        <v>0</v>
      </c>
      <c r="CS87" s="5">
        <f ca="1">ROUND(SUM(CT86:$DJ86),0)</f>
        <v>0</v>
      </c>
      <c r="CT87" s="5">
        <f ca="1">ROUND(SUM(CU86:$DJ86),0)</f>
        <v>0</v>
      </c>
      <c r="CU87" s="5">
        <f ca="1">ROUND(SUM(CV86:$DJ86),0)</f>
        <v>0</v>
      </c>
      <c r="CV87" s="5">
        <f ca="1">ROUND(SUM(CW86:$DJ86),0)</f>
        <v>0</v>
      </c>
      <c r="CW87" s="5">
        <f ca="1">ROUND(SUM(CX86:$DJ86),0)</f>
        <v>0</v>
      </c>
      <c r="CX87" s="5">
        <f ca="1">ROUND(SUM(CY86:$DJ86),0)</f>
        <v>0</v>
      </c>
      <c r="CY87" s="5">
        <f ca="1">ROUND(SUM(CZ86:$DJ86),0)</f>
        <v>0</v>
      </c>
      <c r="CZ87" s="5">
        <f ca="1">ROUND(SUM(DA86:$DJ86),0)</f>
        <v>0</v>
      </c>
      <c r="DA87" s="5">
        <f ca="1">ROUND(SUM(DB86:$DJ86),0)</f>
        <v>0</v>
      </c>
      <c r="DB87" s="5">
        <f ca="1">ROUND(SUM(DC86:$DJ86),0)</f>
        <v>0</v>
      </c>
      <c r="DC87" s="5">
        <f ca="1">ROUND(SUM(DD86:$DJ86),0)</f>
        <v>0</v>
      </c>
      <c r="DD87" s="5">
        <f ca="1">ROUND(SUM(DE86:$DJ86),0)</f>
        <v>0</v>
      </c>
      <c r="DE87" s="5">
        <f ca="1">ROUND(SUM(DF86:$DJ86),0)</f>
        <v>0</v>
      </c>
      <c r="DF87" s="5">
        <f ca="1">ROUND(SUM(DG86:$DJ86),0)</f>
        <v>0</v>
      </c>
      <c r="DG87" s="5">
        <f ca="1">ROUND(SUM(DH86:$DJ86),0)</f>
        <v>0</v>
      </c>
      <c r="DH87" s="5">
        <f ca="1">ROUND(SUM(DI86:$DJ86),0)</f>
        <v>0</v>
      </c>
      <c r="DI87" s="5">
        <f ca="1">ROUND(SUM(DJ86:$DJ86),0)</f>
        <v>0</v>
      </c>
      <c r="DJ87" s="5">
        <f ca="1">ROUND(SUM($DJ86:DK86),0)</f>
        <v>0</v>
      </c>
    </row>
    <row r="88" spans="1:114">
      <c r="B88" s="11" t="s">
        <v>517</v>
      </c>
      <c r="I88" s="5">
        <f ca="1">-(I52+I49)</f>
        <v>939999.99999999953</v>
      </c>
      <c r="J88" s="5">
        <f ca="1">SUM(J48:J52)</f>
        <v>0</v>
      </c>
      <c r="K88" s="5">
        <f t="shared" ref="K88:AP88" ca="1" si="51">J88+K48+K49+K51+K52</f>
        <v>0</v>
      </c>
      <c r="L88" s="5">
        <f t="shared" ca="1" si="51"/>
        <v>0</v>
      </c>
      <c r="M88" s="5">
        <f t="shared" ca="1" si="51"/>
        <v>252000</v>
      </c>
      <c r="N88" s="5">
        <f t="shared" ca="1" si="51"/>
        <v>252000</v>
      </c>
      <c r="O88" s="5">
        <f t="shared" ca="1" si="51"/>
        <v>252000</v>
      </c>
      <c r="P88" s="5">
        <f t="shared" ca="1" si="51"/>
        <v>252000</v>
      </c>
      <c r="Q88" s="5">
        <f t="shared" ca="1" si="51"/>
        <v>460383.19815962343</v>
      </c>
      <c r="R88" s="5">
        <f t="shared" ca="1" si="51"/>
        <v>458765.31845135329</v>
      </c>
      <c r="S88" s="5">
        <f t="shared" ca="1" si="51"/>
        <v>457146.36015661096</v>
      </c>
      <c r="T88" s="5">
        <f t="shared" ca="1" si="51"/>
        <v>555526.32255633874</v>
      </c>
      <c r="U88" s="5">
        <f t="shared" ca="1" si="51"/>
        <v>930481.10564458219</v>
      </c>
      <c r="V88" s="5">
        <f t="shared" ca="1" si="51"/>
        <v>911898.14430250344</v>
      </c>
      <c r="W88" s="5">
        <f t="shared" ca="1" si="51"/>
        <v>893313.15146238718</v>
      </c>
      <c r="X88" s="5">
        <f t="shared" ca="1" si="51"/>
        <v>774726.12576990132</v>
      </c>
      <c r="Y88" s="5">
        <f t="shared" ca="1" si="51"/>
        <v>753419.25191230664</v>
      </c>
      <c r="Z88" s="5">
        <f t="shared" ca="1" si="51"/>
        <v>732108.53061499738</v>
      </c>
      <c r="AA88" s="5">
        <f t="shared" ca="1" si="51"/>
        <v>710793.95931301371</v>
      </c>
      <c r="AB88" s="5">
        <f t="shared" ca="1" si="51"/>
        <v>689475.53543968592</v>
      </c>
      <c r="AC88" s="5">
        <f t="shared" ca="1" si="51"/>
        <v>668153.25642663299</v>
      </c>
      <c r="AD88" s="5">
        <f t="shared" ca="1" si="51"/>
        <v>646827.11970376188</v>
      </c>
      <c r="AE88" s="5">
        <f t="shared" ca="1" si="51"/>
        <v>625497.12269926595</v>
      </c>
      <c r="AF88" s="5">
        <f t="shared" ca="1" si="51"/>
        <v>604163.26283962419</v>
      </c>
      <c r="AG88" s="5">
        <f t="shared" ca="1" si="51"/>
        <v>582825.53754959977</v>
      </c>
      <c r="AH88" s="5">
        <f t="shared" ca="1" si="51"/>
        <v>561483.94425223919</v>
      </c>
      <c r="AI88" s="5">
        <f t="shared" ca="1" si="51"/>
        <v>540138.48036887078</v>
      </c>
      <c r="AJ88" s="5">
        <f t="shared" ca="1" si="51"/>
        <v>518789.14331910404</v>
      </c>
      <c r="AK88" s="5">
        <f t="shared" ca="1" si="51"/>
        <v>497435.93052082794</v>
      </c>
      <c r="AL88" s="5">
        <f t="shared" ca="1" si="51"/>
        <v>487328.83939021011</v>
      </c>
      <c r="AM88" s="5">
        <f t="shared" ca="1" si="51"/>
        <v>477217.8673416957</v>
      </c>
      <c r="AN88" s="5">
        <f t="shared" ca="1" si="51"/>
        <v>467103.01178800606</v>
      </c>
      <c r="AO88" s="5">
        <f t="shared" ca="1" si="51"/>
        <v>456984.27014013781</v>
      </c>
      <c r="AP88" s="5">
        <f t="shared" ca="1" si="51"/>
        <v>446861.63980736147</v>
      </c>
      <c r="AQ88" s="5">
        <f t="shared" ref="AQ88:BV88" ca="1" si="52">AP88+AQ48+AQ49+AQ51+AQ52</f>
        <v>436735.11819722038</v>
      </c>
      <c r="AR88" s="5">
        <f t="shared" ca="1" si="52"/>
        <v>426604.70271552965</v>
      </c>
      <c r="AS88" s="5">
        <f t="shared" ca="1" si="52"/>
        <v>416470.390766375</v>
      </c>
      <c r="AT88" s="5">
        <f t="shared" ca="1" si="52"/>
        <v>406332.17975211138</v>
      </c>
      <c r="AU88" s="5">
        <f t="shared" ca="1" si="52"/>
        <v>396190.06707336201</v>
      </c>
      <c r="AV88" s="5">
        <f t="shared" ca="1" si="52"/>
        <v>386044.05012901733</v>
      </c>
      <c r="AW88" s="5">
        <f t="shared" ca="1" si="52"/>
        <v>375894.12631623354</v>
      </c>
      <c r="AX88" s="5">
        <f t="shared" ca="1" si="52"/>
        <v>364026.00731614599</v>
      </c>
      <c r="AY88" s="5">
        <f t="shared" ca="1" si="52"/>
        <v>352153.97623672505</v>
      </c>
      <c r="AZ88" s="5">
        <f t="shared" ca="1" si="52"/>
        <v>340278.03046991781</v>
      </c>
      <c r="BA88" s="5">
        <f t="shared" ca="1" si="52"/>
        <v>328398.16740593268</v>
      </c>
      <c r="BB88" s="5">
        <f t="shared" ca="1" si="52"/>
        <v>316514.38443323824</v>
      </c>
      <c r="BC88" s="5">
        <f t="shared" ca="1" si="52"/>
        <v>304626.67893856199</v>
      </c>
      <c r="BD88" s="5">
        <f t="shared" ca="1" si="52"/>
        <v>292735.04830688931</v>
      </c>
      <c r="BE88" s="5">
        <f t="shared" ca="1" si="52"/>
        <v>280839.4899214622</v>
      </c>
      <c r="BF88" s="5">
        <f t="shared" ca="1" si="52"/>
        <v>268940.00116377813</v>
      </c>
      <c r="BG88" s="5">
        <f t="shared" ca="1" si="52"/>
        <v>257036.57941358892</v>
      </c>
      <c r="BH88" s="5">
        <f t="shared" ca="1" si="52"/>
        <v>245129.2220488996</v>
      </c>
      <c r="BI88" s="5">
        <f t="shared" ca="1" si="52"/>
        <v>233217.92644596714</v>
      </c>
      <c r="BJ88" s="5">
        <f t="shared" ca="1" si="52"/>
        <v>221302.68997929938</v>
      </c>
      <c r="BK88" s="5">
        <f t="shared" ca="1" si="52"/>
        <v>209383.51002165384</v>
      </c>
      <c r="BL88" s="5">
        <f t="shared" ca="1" si="52"/>
        <v>197460.38394403656</v>
      </c>
      <c r="BM88" s="5">
        <f t="shared" ca="1" si="52"/>
        <v>185533.30911570086</v>
      </c>
      <c r="BN88" s="5">
        <f t="shared" ca="1" si="52"/>
        <v>173602.28290414627</v>
      </c>
      <c r="BO88" s="5">
        <f t="shared" ca="1" si="52"/>
        <v>161667.3026751173</v>
      </c>
      <c r="BP88" s="5">
        <f t="shared" ca="1" si="52"/>
        <v>149728.36579260233</v>
      </c>
      <c r="BQ88" s="5">
        <f t="shared" ca="1" si="52"/>
        <v>137785.46961883234</v>
      </c>
      <c r="BR88" s="5">
        <f t="shared" ca="1" si="52"/>
        <v>131838.61151427985</v>
      </c>
      <c r="BS88" s="5">
        <f t="shared" ca="1" si="52"/>
        <v>125887.78883765764</v>
      </c>
      <c r="BT88" s="5">
        <f t="shared" ca="1" si="52"/>
        <v>119932.99894591769</v>
      </c>
      <c r="BU88" s="5">
        <f t="shared" ca="1" si="52"/>
        <v>113974.23919424991</v>
      </c>
      <c r="BV88" s="5">
        <f t="shared" ca="1" si="52"/>
        <v>108011.50693608102</v>
      </c>
      <c r="BW88" s="5">
        <f t="shared" ref="BW88:DB88" ca="1" si="53">BV88+BW48+BW49+BW51+BW52</f>
        <v>102044.79952307335</v>
      </c>
      <c r="BX88" s="5">
        <f t="shared" ca="1" si="53"/>
        <v>96074.114305123672</v>
      </c>
      <c r="BY88" s="5">
        <f t="shared" ca="1" si="53"/>
        <v>90099.448630362022</v>
      </c>
      <c r="BZ88" s="5">
        <f t="shared" ca="1" si="53"/>
        <v>84120.799845150541</v>
      </c>
      <c r="CA88" s="5">
        <f t="shared" ca="1" si="53"/>
        <v>78138.165294082253</v>
      </c>
      <c r="CB88" s="5">
        <f t="shared" ca="1" si="53"/>
        <v>72151.542319979912</v>
      </c>
      <c r="CC88" s="5">
        <f t="shared" ca="1" si="53"/>
        <v>66160.928263894835</v>
      </c>
      <c r="CD88" s="5">
        <f t="shared" ca="1" si="53"/>
        <v>60166.320465105709</v>
      </c>
      <c r="CE88" s="5">
        <f t="shared" ca="1" si="53"/>
        <v>54167.716261117384</v>
      </c>
      <c r="CF88" s="5">
        <f t="shared" ca="1" si="53"/>
        <v>48165.112987659741</v>
      </c>
      <c r="CG88" s="5">
        <f t="shared" ca="1" si="53"/>
        <v>42158.507978686452</v>
      </c>
      <c r="CH88" s="5">
        <f t="shared" ca="1" si="53"/>
        <v>36147.898566373849</v>
      </c>
      <c r="CI88" s="5">
        <f t="shared" ca="1" si="53"/>
        <v>30133.282081119709</v>
      </c>
      <c r="CJ88" s="5">
        <f t="shared" ca="1" si="53"/>
        <v>24114.655851542062</v>
      </c>
      <c r="CK88" s="5">
        <f t="shared" ca="1" si="53"/>
        <v>18092.017204478034</v>
      </c>
      <c r="CL88" s="5">
        <f t="shared" ca="1" si="53"/>
        <v>12065.363464982627</v>
      </c>
      <c r="CM88" s="5">
        <f t="shared" ca="1" si="53"/>
        <v>6034.6919563275569</v>
      </c>
      <c r="CN88" s="5">
        <f t="shared" ca="1" si="53"/>
        <v>5.0022208597511053E-11</v>
      </c>
      <c r="CO88" s="5">
        <f t="shared" ca="1" si="53"/>
        <v>5.0022208597511053E-11</v>
      </c>
      <c r="CP88" s="5">
        <f t="shared" ca="1" si="53"/>
        <v>5.0022208597511053E-11</v>
      </c>
      <c r="CQ88" s="5">
        <f t="shared" ca="1" si="53"/>
        <v>5.0022208597511053E-11</v>
      </c>
      <c r="CR88" s="5">
        <f t="shared" ca="1" si="53"/>
        <v>5.0022208597511053E-11</v>
      </c>
      <c r="CS88" s="5">
        <f t="shared" ca="1" si="53"/>
        <v>5.0022208597511053E-11</v>
      </c>
      <c r="CT88" s="5">
        <f t="shared" ca="1" si="53"/>
        <v>5.0022208597511053E-11</v>
      </c>
      <c r="CU88" s="5">
        <f t="shared" ca="1" si="53"/>
        <v>5.0022208597511053E-11</v>
      </c>
      <c r="CV88" s="5">
        <f t="shared" ca="1" si="53"/>
        <v>5.0022208597511053E-11</v>
      </c>
      <c r="CW88" s="5">
        <f t="shared" ca="1" si="53"/>
        <v>5.0022208597511053E-11</v>
      </c>
      <c r="CX88" s="5">
        <f t="shared" ca="1" si="53"/>
        <v>5.0022208597511053E-11</v>
      </c>
      <c r="CY88" s="5">
        <f t="shared" ca="1" si="53"/>
        <v>5.0022208597511053E-11</v>
      </c>
      <c r="CZ88" s="5">
        <f t="shared" ca="1" si="53"/>
        <v>5.0022208597511053E-11</v>
      </c>
      <c r="DA88" s="5">
        <f t="shared" ca="1" si="53"/>
        <v>5.0022208597511053E-11</v>
      </c>
      <c r="DB88" s="5">
        <f t="shared" ca="1" si="53"/>
        <v>5.0022208597511053E-11</v>
      </c>
      <c r="DC88" s="5">
        <f t="shared" ref="DC88:DJ88" ca="1" si="54">DB88+DC48+DC49+DC51+DC52</f>
        <v>5.0022208597511053E-11</v>
      </c>
      <c r="DD88" s="5">
        <f t="shared" ca="1" si="54"/>
        <v>5.0022208597511053E-11</v>
      </c>
      <c r="DE88" s="5">
        <f t="shared" ca="1" si="54"/>
        <v>5.0022208597511053E-11</v>
      </c>
      <c r="DF88" s="5">
        <f t="shared" ca="1" si="54"/>
        <v>5.0022208597511053E-11</v>
      </c>
      <c r="DG88" s="5">
        <f t="shared" ca="1" si="54"/>
        <v>5.0022208597511053E-11</v>
      </c>
      <c r="DH88" s="5">
        <f t="shared" ca="1" si="54"/>
        <v>5.0022208597511053E-11</v>
      </c>
      <c r="DI88" s="5">
        <f t="shared" ca="1" si="54"/>
        <v>5.0022208597511053E-11</v>
      </c>
      <c r="DJ88" s="5">
        <f t="shared" ca="1" si="54"/>
        <v>5.0022208597511053E-11</v>
      </c>
    </row>
    <row r="89" spans="1:114" s="651" customFormat="1" ht="16.5">
      <c r="A89" s="224"/>
      <c r="B89" s="649" t="s">
        <v>518</v>
      </c>
      <c r="C89" s="650"/>
      <c r="I89" s="651">
        <f ca="1">IFERROR(I87/I88,0)</f>
        <v>2.3369489361702138</v>
      </c>
      <c r="J89" s="651" t="str">
        <f ca="1">IF(ABS(J88)&lt;=0.1,"долга нет",IF(ABS(IFERROR(J87/J88,1))&gt;500,1,IFERROR(J87/J88,1)))</f>
        <v>долга нет</v>
      </c>
      <c r="K89" s="651" t="str">
        <f t="shared" ref="K89:BV89" ca="1" si="55">IF(ABS(K88)&lt;=0.1,"долга нет",IF(ABS(IFERROR(K87/K88,1))&gt;500,1,IFERROR(K87/K88,1)))</f>
        <v>долга нет</v>
      </c>
      <c r="L89" s="651" t="str">
        <f t="shared" ca="1" si="55"/>
        <v>долга нет</v>
      </c>
      <c r="M89" s="651">
        <f t="shared" ca="1" si="55"/>
        <v>8.0354841269841266</v>
      </c>
      <c r="N89" s="651">
        <f t="shared" ca="1" si="55"/>
        <v>7.8715674603174604</v>
      </c>
      <c r="O89" s="651">
        <f t="shared" ca="1" si="55"/>
        <v>7.5224206349206346</v>
      </c>
      <c r="P89" s="651">
        <f t="shared" ca="1" si="55"/>
        <v>7.2706944444444446</v>
      </c>
      <c r="Q89" s="651">
        <f t="shared" ca="1" si="55"/>
        <v>3.8485592156334074</v>
      </c>
      <c r="R89" s="651">
        <f t="shared" ca="1" si="55"/>
        <v>3.736016937343412</v>
      </c>
      <c r="S89" s="651">
        <f t="shared" ca="1" si="55"/>
        <v>3.4824995641540326</v>
      </c>
      <c r="T89" s="651">
        <f t="shared" ca="1" si="55"/>
        <v>2.6552027151700073</v>
      </c>
      <c r="U89" s="651">
        <f t="shared" ca="1" si="55"/>
        <v>1.5469803645317914</v>
      </c>
      <c r="V89" s="651">
        <f t="shared" ca="1" si="55"/>
        <v>1.5406994835751449</v>
      </c>
      <c r="W89" s="651">
        <f t="shared" ca="1" si="55"/>
        <v>1.466677164502896</v>
      </c>
      <c r="X89" s="651">
        <f t="shared" ca="1" si="55"/>
        <v>1.6470388148223898</v>
      </c>
      <c r="Y89" s="651">
        <f t="shared" ca="1" si="55"/>
        <v>1.6495530169232453</v>
      </c>
      <c r="Z89" s="651">
        <f t="shared" ca="1" si="55"/>
        <v>1.6535676738844447</v>
      </c>
      <c r="AA89" s="651">
        <f t="shared" ca="1" si="55"/>
        <v>1.6591882704515941</v>
      </c>
      <c r="AB89" s="651">
        <f t="shared" ca="1" si="55"/>
        <v>1.6641460661375003</v>
      </c>
      <c r="AC89" s="651">
        <f t="shared" ca="1" si="55"/>
        <v>1.6708636667740109</v>
      </c>
      <c r="AD89" s="651">
        <f t="shared" ca="1" si="55"/>
        <v>1.6794781277840134</v>
      </c>
      <c r="AE89" s="651">
        <f t="shared" ca="1" si="55"/>
        <v>1.6901548570484586</v>
      </c>
      <c r="AF89" s="651">
        <f t="shared" ca="1" si="55"/>
        <v>1.700467511333462</v>
      </c>
      <c r="AG89" s="651">
        <f t="shared" ca="1" si="55"/>
        <v>1.7131061281181941</v>
      </c>
      <c r="AH89" s="651">
        <f t="shared" ca="1" si="55"/>
        <v>1.7282987517877364</v>
      </c>
      <c r="AI89" s="651">
        <f t="shared" ca="1" si="55"/>
        <v>1.7463095748257695</v>
      </c>
      <c r="AJ89" s="651">
        <f t="shared" ca="1" si="55"/>
        <v>1.7645473344782889</v>
      </c>
      <c r="AK89" s="651">
        <f t="shared" ca="1" si="55"/>
        <v>1.7860953451226405</v>
      </c>
      <c r="AL89" s="651">
        <f t="shared" ca="1" si="55"/>
        <v>1.7695443616245865</v>
      </c>
      <c r="AM89" s="651">
        <f t="shared" ca="1" si="55"/>
        <v>1.7540332357268056</v>
      </c>
      <c r="AN89" s="651">
        <f t="shared" ca="1" si="55"/>
        <v>1.7364970456840618</v>
      </c>
      <c r="AO89" s="651">
        <f t="shared" ca="1" si="55"/>
        <v>1.7199891798441214</v>
      </c>
      <c r="AP89" s="651">
        <f t="shared" ca="1" si="55"/>
        <v>1.7045387926525979</v>
      </c>
      <c r="AQ89" s="651">
        <f t="shared" ca="1" si="55"/>
        <v>1.6901777971210974</v>
      </c>
      <c r="AR89" s="651">
        <f t="shared" ca="1" si="55"/>
        <v>1.6736946298412385</v>
      </c>
      <c r="AS89" s="651">
        <f t="shared" ca="1" si="55"/>
        <v>1.6582931591586272</v>
      </c>
      <c r="AT89" s="651">
        <f t="shared" ca="1" si="55"/>
        <v>1.644007128373467</v>
      </c>
      <c r="AU89" s="651">
        <f t="shared" ca="1" si="55"/>
        <v>1.6308864196748145</v>
      </c>
      <c r="AV89" s="651">
        <f t="shared" ca="1" si="55"/>
        <v>1.6155254815909459</v>
      </c>
      <c r="AW89" s="651">
        <f t="shared" ca="1" si="55"/>
        <v>1.601317918688651</v>
      </c>
      <c r="AX89" s="651">
        <f t="shared" ca="1" si="55"/>
        <v>1.5957953232047393</v>
      </c>
      <c r="AY89" s="651">
        <f t="shared" ca="1" si="55"/>
        <v>1.5919286386905671</v>
      </c>
      <c r="AZ89" s="651">
        <f t="shared" ca="1" si="55"/>
        <v>1.5860794752299259</v>
      </c>
      <c r="BA89" s="651">
        <f t="shared" ca="1" si="55"/>
        <v>1.5819637609543333</v>
      </c>
      <c r="BB89" s="651">
        <f t="shared" ca="1" si="55"/>
        <v>1.579732311045932</v>
      </c>
      <c r="BC89" s="651">
        <f t="shared" ca="1" si="55"/>
        <v>1.5795596159752148</v>
      </c>
      <c r="BD89" s="651">
        <f t="shared" ca="1" si="55"/>
        <v>1.5774264225303991</v>
      </c>
      <c r="BE89" s="651">
        <f t="shared" ca="1" si="55"/>
        <v>1.5775167520917186</v>
      </c>
      <c r="BF89" s="651">
        <f t="shared" ca="1" si="55"/>
        <v>1.580073615531884</v>
      </c>
      <c r="BG89" s="651">
        <f t="shared" ca="1" si="55"/>
        <v>1.5853813528396823</v>
      </c>
      <c r="BH89" s="651">
        <f t="shared" ca="1" si="55"/>
        <v>1.5889415253898265</v>
      </c>
      <c r="BI89" s="651">
        <f t="shared" ca="1" si="55"/>
        <v>1.5956191947629543</v>
      </c>
      <c r="BJ89" s="651">
        <f t="shared" ca="1" si="55"/>
        <v>1.605859377639026</v>
      </c>
      <c r="BK89" s="651">
        <f t="shared" ca="1" si="55"/>
        <v>1.6202087736752349</v>
      </c>
      <c r="BL89" s="651">
        <f t="shared" ca="1" si="55"/>
        <v>1.6335428583559257</v>
      </c>
      <c r="BM89" s="651">
        <f t="shared" ca="1" si="55"/>
        <v>1.6518920589557031</v>
      </c>
      <c r="BN89" s="651">
        <f t="shared" ca="1" si="55"/>
        <v>1.6762106761042483</v>
      </c>
      <c r="BO89" s="651">
        <f t="shared" ca="1" si="55"/>
        <v>1.7077417352277828</v>
      </c>
      <c r="BP89" s="651">
        <f t="shared" ca="1" si="55"/>
        <v>1.7407723554602348</v>
      </c>
      <c r="BQ89" s="651">
        <f t="shared" ca="1" si="55"/>
        <v>1.7837584810641576</v>
      </c>
      <c r="BR89" s="651">
        <f t="shared" ca="1" si="55"/>
        <v>1.7557147890239169</v>
      </c>
      <c r="BS89" s="651">
        <f t="shared" ca="1" si="55"/>
        <v>1.7294370010800719</v>
      </c>
      <c r="BT89" s="651">
        <f t="shared" ca="1" si="55"/>
        <v>1.6962804381447909</v>
      </c>
      <c r="BU89" s="651">
        <f t="shared" ca="1" si="55"/>
        <v>1.6644989371385164</v>
      </c>
      <c r="BV89" s="651">
        <f t="shared" ca="1" si="55"/>
        <v>1.6342055120521257</v>
      </c>
      <c r="BW89" s="651">
        <f t="shared" ref="BW89:DJ89" ca="1" si="56">IF(ABS(BW88)&lt;=0.1,"долга нет",IF(ABS(IFERROR(BW87/BW88,1))&gt;500,1,IFERROR(BW87/BW88,1)))</f>
        <v>1.6055399272253439</v>
      </c>
      <c r="BX89" s="651">
        <f t="shared" ca="1" si="56"/>
        <v>1.5772614829291081</v>
      </c>
      <c r="BY89" s="651">
        <f t="shared" ca="1" si="56"/>
        <v>1.5557364904091622</v>
      </c>
      <c r="BZ89" s="651">
        <f t="shared" ca="1" si="56"/>
        <v>1.5372060208418787</v>
      </c>
      <c r="CA89" s="651">
        <f t="shared" ca="1" si="56"/>
        <v>1.5222650743376025</v>
      </c>
      <c r="CB89" s="651">
        <f t="shared" ca="1" si="56"/>
        <v>1.4981384530995303</v>
      </c>
      <c r="CC89" s="651">
        <f t="shared" ca="1" si="56"/>
        <v>1.4771558163480749</v>
      </c>
      <c r="CD89" s="651">
        <f t="shared" ca="1" si="56"/>
        <v>1.4600693431294021</v>
      </c>
      <c r="CE89" s="651">
        <f t="shared" ca="1" si="56"/>
        <v>1.4479473275542167</v>
      </c>
      <c r="CF89" s="651">
        <f t="shared" ca="1" si="56"/>
        <v>1.4229801561466273</v>
      </c>
      <c r="CG89" s="651">
        <f t="shared" ca="1" si="56"/>
        <v>1.4020420274332879</v>
      </c>
      <c r="CH89" s="651">
        <f t="shared" ca="1" si="56"/>
        <v>1.3868579360968634</v>
      </c>
      <c r="CI89" s="651">
        <f t="shared" ca="1" si="56"/>
        <v>1.38043376383693</v>
      </c>
      <c r="CJ89" s="651">
        <f t="shared" ca="1" si="56"/>
        <v>1.3516261729240358</v>
      </c>
      <c r="CK89" s="651">
        <f t="shared" ca="1" si="56"/>
        <v>1.3282101010854792</v>
      </c>
      <c r="CL89" s="651">
        <f t="shared" ca="1" si="56"/>
        <v>1.317324591681738</v>
      </c>
      <c r="CM89" s="651">
        <f t="shared" ca="1" si="56"/>
        <v>1.354667323396394</v>
      </c>
      <c r="CN89" s="651" t="str">
        <f t="shared" ca="1" si="56"/>
        <v>долга нет</v>
      </c>
      <c r="CO89" s="651" t="str">
        <f t="shared" ca="1" si="56"/>
        <v>долга нет</v>
      </c>
      <c r="CP89" s="651" t="str">
        <f t="shared" ca="1" si="56"/>
        <v>долга нет</v>
      </c>
      <c r="CQ89" s="651" t="str">
        <f t="shared" ca="1" si="56"/>
        <v>долга нет</v>
      </c>
      <c r="CR89" s="651" t="str">
        <f t="shared" ca="1" si="56"/>
        <v>долга нет</v>
      </c>
      <c r="CS89" s="651" t="str">
        <f t="shared" ca="1" si="56"/>
        <v>долга нет</v>
      </c>
      <c r="CT89" s="651" t="str">
        <f t="shared" ca="1" si="56"/>
        <v>долга нет</v>
      </c>
      <c r="CU89" s="651" t="str">
        <f t="shared" ca="1" si="56"/>
        <v>долга нет</v>
      </c>
      <c r="CV89" s="651" t="str">
        <f t="shared" ca="1" si="56"/>
        <v>долга нет</v>
      </c>
      <c r="CW89" s="651" t="str">
        <f t="shared" ca="1" si="56"/>
        <v>долга нет</v>
      </c>
      <c r="CX89" s="651" t="str">
        <f t="shared" ca="1" si="56"/>
        <v>долга нет</v>
      </c>
      <c r="CY89" s="651" t="str">
        <f t="shared" ca="1" si="56"/>
        <v>долга нет</v>
      </c>
      <c r="CZ89" s="651" t="str">
        <f t="shared" ca="1" si="56"/>
        <v>долга нет</v>
      </c>
      <c r="DA89" s="651" t="str">
        <f t="shared" ca="1" si="56"/>
        <v>долга нет</v>
      </c>
      <c r="DB89" s="651" t="str">
        <f t="shared" ca="1" si="56"/>
        <v>долга нет</v>
      </c>
      <c r="DC89" s="651" t="str">
        <f t="shared" ca="1" si="56"/>
        <v>долга нет</v>
      </c>
      <c r="DD89" s="651" t="str">
        <f t="shared" ca="1" si="56"/>
        <v>долга нет</v>
      </c>
      <c r="DE89" s="651" t="str">
        <f t="shared" ca="1" si="56"/>
        <v>долга нет</v>
      </c>
      <c r="DF89" s="651" t="str">
        <f t="shared" ca="1" si="56"/>
        <v>долга нет</v>
      </c>
      <c r="DG89" s="651" t="str">
        <f t="shared" ca="1" si="56"/>
        <v>долга нет</v>
      </c>
      <c r="DH89" s="651" t="str">
        <f t="shared" ca="1" si="56"/>
        <v>долга нет</v>
      </c>
      <c r="DI89" s="651" t="str">
        <f t="shared" ca="1" si="56"/>
        <v>долга нет</v>
      </c>
      <c r="DJ89" s="651" t="str">
        <f t="shared" ca="1" si="56"/>
        <v>долга нет</v>
      </c>
    </row>
    <row r="90" spans="1:114">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row>
    <row r="91" spans="1:114" s="81" customFormat="1">
      <c r="A91" s="256"/>
      <c r="B91" s="81" t="s">
        <v>11</v>
      </c>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row>
    <row r="92" spans="1:114">
      <c r="J92" s="5">
        <f>N($I$112&lt;&gt;0)</f>
        <v>1</v>
      </c>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row>
    <row r="93" spans="1:114">
      <c r="B93" s="144" t="s">
        <v>187</v>
      </c>
      <c r="C93" s="11"/>
    </row>
    <row r="94" spans="1:114">
      <c r="B94" s="17" t="s">
        <v>431</v>
      </c>
      <c r="C94" s="11"/>
      <c r="I94" s="5">
        <f t="shared" ref="I94:I117" si="57">SUM(J94:DJ94)</f>
        <v>52064595.670927607</v>
      </c>
      <c r="J94" s="5">
        <f>(Выручка!J52)*(N($I$112&lt;&gt;0))</f>
        <v>317437.5</v>
      </c>
      <c r="K94" s="5">
        <f>(Выручка!K52)*(N($I$112&lt;&gt;0))</f>
        <v>318065.625</v>
      </c>
      <c r="L94" s="5">
        <f>(Выручка!L52)*(N($I$112&lt;&gt;0))</f>
        <v>326737.90912499995</v>
      </c>
      <c r="M94" s="5">
        <f>(Выручка!M52)*(N($I$112&lt;&gt;0))</f>
        <v>327372.33107812493</v>
      </c>
      <c r="N94" s="5">
        <f>(Выручка!N52)*(N($I$112&lt;&gt;0))</f>
        <v>328009.92514101556</v>
      </c>
      <c r="O94" s="5">
        <f>(Выручка!O52)*(N($I$112&lt;&gt;0))</f>
        <v>328650.70717422059</v>
      </c>
      <c r="P94" s="5">
        <f>(Выручка!P52)*(N($I$112&lt;&gt;0))</f>
        <v>336977.23245019169</v>
      </c>
      <c r="Q94" s="5">
        <f>(Выручка!Q52)*(N($I$112&lt;&gt;0))</f>
        <v>337624.43832327961</v>
      </c>
      <c r="R94" s="5">
        <f>(Выручка!R52)*(N($I$112&lt;&gt;0))</f>
        <v>338274.88022573304</v>
      </c>
      <c r="S94" s="5">
        <f>(Выручка!S52)*(N($I$112&lt;&gt;0))</f>
        <v>338928.57433769864</v>
      </c>
      <c r="T94" s="5">
        <f>(Выручка!T52)*(N($I$112&lt;&gt;0))</f>
        <v>347612.64202196163</v>
      </c>
      <c r="U94" s="5">
        <f>(Выручка!U52)*(N($I$112&lt;&gt;0))</f>
        <v>348422.88941739971</v>
      </c>
      <c r="V94" s="5">
        <f>(Выручка!V52)*(N($I$112&lt;&gt;0))</f>
        <v>349086.43804981501</v>
      </c>
      <c r="W94" s="5">
        <f>(Выручка!W52)*(N($I$112&lt;&gt;0))</f>
        <v>349753.30442539242</v>
      </c>
      <c r="X94" s="5">
        <f>(Выручка!X52)*(N($I$112&lt;&gt;0))</f>
        <v>358795.25459718634</v>
      </c>
      <c r="Y94" s="5">
        <f>(Выручка!Y52)*(N($I$112&lt;&gt;0))</f>
        <v>359468.80630817893</v>
      </c>
      <c r="Z94" s="5">
        <f>(Выручка!Z52)*(N($I$112&lt;&gt;0))</f>
        <v>360145.72577772639</v>
      </c>
      <c r="AA94" s="5">
        <f>(Выручка!AA52)*(N($I$112&lt;&gt;0))</f>
        <v>360826.02984462166</v>
      </c>
      <c r="AB94" s="5">
        <f>(Выручка!AB52)*(N($I$112&lt;&gt;0))</f>
        <v>370204.78088918654</v>
      </c>
      <c r="AC94" s="5">
        <f>(Выручка!AC52)*(N($I$112&lt;&gt;0))</f>
        <v>370891.90500435239</v>
      </c>
      <c r="AD94" s="5">
        <f>(Выручка!AD52)*(N($I$112&lt;&gt;0))</f>
        <v>371582.46474009409</v>
      </c>
      <c r="AE94" s="5">
        <f>(Выручка!AE52)*(N($I$112&lt;&gt;0))</f>
        <v>372276.4772745145</v>
      </c>
      <c r="AF94" s="5">
        <f>(Выручка!AF52)*(N($I$112&lt;&gt;0))</f>
        <v>381988.46319638344</v>
      </c>
      <c r="AG94" s="5">
        <f>(Выручка!AG52)*(N($I$112&lt;&gt;0))</f>
        <v>382689.43320646137</v>
      </c>
      <c r="AH94" s="5">
        <f>(Выручка!AH52)*(N($I$112&lt;&gt;0))</f>
        <v>383393.90806658973</v>
      </c>
      <c r="AI94" s="5">
        <f>(Выручка!AI52)*(N($I$112&lt;&gt;0))</f>
        <v>384101.90530101873</v>
      </c>
      <c r="AJ94" s="5">
        <f>(Выручка!AJ52)*(N($I$112&lt;&gt;0))</f>
        <v>394157.97701821453</v>
      </c>
      <c r="AK94" s="5">
        <f>(Выручка!AK52)*(N($I$112&lt;&gt;0))</f>
        <v>394873.07192491868</v>
      </c>
      <c r="AL94" s="5">
        <f>(Выручка!AL52)*(N($I$112&lt;&gt;0))</f>
        <v>395591.74230615632</v>
      </c>
      <c r="AM94" s="5">
        <f>(Выручка!AM52)*(N($I$112&lt;&gt;0))</f>
        <v>396314.00603930018</v>
      </c>
      <c r="AN94" s="5">
        <f>(Выручка!AN52)*(N($I$112&lt;&gt;0))</f>
        <v>406735.12837015017</v>
      </c>
      <c r="AO94" s="5">
        <f>(Выручка!AO52)*(N($I$112&lt;&gt;0))</f>
        <v>407464.6327972188</v>
      </c>
      <c r="AP94" s="5">
        <f>(Выручка!AP52)*(N($I$112&lt;&gt;0))</f>
        <v>408197.78474642278</v>
      </c>
      <c r="AQ94" s="5">
        <f>(Выручка!AQ52)*(N($I$112&lt;&gt;0))</f>
        <v>408934.60245537275</v>
      </c>
      <c r="AR94" s="5">
        <f>(Выручка!AR52)*(N($I$112&lt;&gt;0))</f>
        <v>419743.60519207572</v>
      </c>
      <c r="AS94" s="5">
        <f>(Выручка!AS52)*(N($I$112&lt;&gt;0))</f>
        <v>420487.80949855794</v>
      </c>
      <c r="AT94" s="5">
        <f>(Выручка!AT52)*(N($I$112&lt;&gt;0))</f>
        <v>421235.73482657259</v>
      </c>
      <c r="AU94" s="5">
        <f>(Выручка!AU52)*(N($I$112&lt;&gt;0))</f>
        <v>421987.39978122723</v>
      </c>
      <c r="AV94" s="5">
        <f>(Выручка!AV52)*(N($I$112&lt;&gt;0))</f>
        <v>433219.72658172745</v>
      </c>
      <c r="AW94" s="5">
        <f>(Выручка!AW52)*(N($I$112&lt;&gt;0))</f>
        <v>433978.92697755259</v>
      </c>
      <c r="AX94" s="5">
        <f>(Выручка!AX52)*(N($I$112&lt;&gt;0))</f>
        <v>434741.92337535683</v>
      </c>
      <c r="AY94" s="5">
        <f>(Выручка!AY52)*(N($I$112&lt;&gt;0))</f>
        <v>435508.73475515004</v>
      </c>
      <c r="AZ94" s="5">
        <f>(Выручка!AZ52)*(N($I$112&lt;&gt;0))</f>
        <v>447195.4294154403</v>
      </c>
      <c r="BA94" s="5">
        <f>(Выручка!BA52)*(N($I$112&lt;&gt;0))</f>
        <v>447969.92807931599</v>
      </c>
      <c r="BB94" s="5">
        <f>(Выручка!BB52)*(N($I$112&lt;&gt;0))</f>
        <v>448748.29923651105</v>
      </c>
      <c r="BC94" s="5">
        <f>(Выручка!BC52)*(N($I$112&lt;&gt;0))</f>
        <v>449530.5622494921</v>
      </c>
      <c r="BD94" s="5">
        <f>(Выручка!BD52)*(N($I$112&lt;&gt;0))</f>
        <v>461682.67573415802</v>
      </c>
      <c r="BE94" s="5">
        <f>(Выручка!BE52)*(N($I$112&lt;&gt;0))</f>
        <v>462472.78093384422</v>
      </c>
      <c r="BF94" s="5">
        <f>(Выручка!BF52)*(N($I$112&lt;&gt;0))</f>
        <v>463266.83665952878</v>
      </c>
      <c r="BG94" s="5">
        <f>(Выручка!BG52)*(N($I$112&lt;&gt;0))</f>
        <v>464064.86266384181</v>
      </c>
      <c r="BH94" s="5">
        <f>(Выручка!BH52)*(N($I$112&lt;&gt;0))</f>
        <v>476719.76513560984</v>
      </c>
      <c r="BI94" s="5">
        <f>(Выручка!BI52)*(N($I$112&lt;&gt;0))</f>
        <v>477525.79135061608</v>
      </c>
      <c r="BJ94" s="5">
        <f>(Выручка!BJ52)*(N($I$112&lt;&gt;0))</f>
        <v>478335.84769669734</v>
      </c>
      <c r="BK94" s="5">
        <f>(Выручка!BK52)*(N($I$112&lt;&gt;0))</f>
        <v>479149.95432450908</v>
      </c>
      <c r="BL94" s="5">
        <f>(Выручка!BL52)*(N($I$112&lt;&gt;0))</f>
        <v>492327.04635428463</v>
      </c>
      <c r="BM94" s="5">
        <f>(Выручка!BM52)*(N($I$112&lt;&gt;0))</f>
        <v>493149.31440104009</v>
      </c>
      <c r="BN94" s="5">
        <f>(Выручка!BN52)*(N($I$112&lt;&gt;0))</f>
        <v>493975.69378802937</v>
      </c>
      <c r="BO94" s="5">
        <f>(Выручка!BO52)*(N($I$112&lt;&gt;0))</f>
        <v>494806.20507195359</v>
      </c>
      <c r="BP94" s="5">
        <f>(Выручка!BP52)*(N($I$112&lt;&gt;0))</f>
        <v>508519.0251267947</v>
      </c>
      <c r="BQ94" s="5">
        <f>(Выручка!BQ52)*(N($I$112&lt;&gt;0))</f>
        <v>509357.86228634027</v>
      </c>
      <c r="BR94" s="5">
        <f>(Выручка!BR52)*(N($I$112&lt;&gt;0))</f>
        <v>510200.89363168355</v>
      </c>
      <c r="BS94" s="5">
        <f>(Выручка!BS52)*(N($I$112&lt;&gt;0))</f>
        <v>511048.14013375359</v>
      </c>
      <c r="BT94" s="5">
        <f>(Выручка!BT52)*(N($I$112&lt;&gt;0))</f>
        <v>525293.03411297326</v>
      </c>
      <c r="BU94" s="5">
        <f>(Выручка!BU52)*(N($I$112&lt;&gt;0))</f>
        <v>526148.77426122653</v>
      </c>
      <c r="BV94" s="5">
        <f>(Выручка!BV52)*(N($I$112&lt;&gt;0))</f>
        <v>527008.79311022116</v>
      </c>
      <c r="BW94" s="5">
        <f>(Выручка!BW52)*(N($I$112&lt;&gt;0))</f>
        <v>527873.11205346067</v>
      </c>
      <c r="BX94" s="5">
        <f>(Выручка!BX52)*(N($I$112&lt;&gt;0))</f>
        <v>542671.03421995358</v>
      </c>
      <c r="BY94" s="5">
        <f>(Выручка!BY52)*(N($I$112&lt;&gt;0))</f>
        <v>543544.01796059916</v>
      </c>
      <c r="BZ94" s="5">
        <f>(Выручка!BZ52)*(N($I$112&lt;&gt;0))</f>
        <v>544421.36661994783</v>
      </c>
      <c r="CA94" s="5">
        <f>(Выручка!CA52)*(N($I$112&lt;&gt;0))</f>
        <v>545303.10202259326</v>
      </c>
      <c r="CB94" s="5">
        <f>(Выручка!CB52)*(N($I$112&lt;&gt;0))</f>
        <v>560675.83828874701</v>
      </c>
      <c r="CC94" s="5">
        <f>(Выручка!CC52)*(N($I$112&lt;&gt;0))</f>
        <v>561566.41308880388</v>
      </c>
      <c r="CD94" s="5">
        <f>(Выручка!CD52)*(N($I$112&lt;&gt;0))</f>
        <v>562461.44076286117</v>
      </c>
      <c r="CE94" s="5">
        <f>(Выручка!CE52)*(N($I$112&lt;&gt;0))</f>
        <v>563360.94357528875</v>
      </c>
      <c r="CF94" s="5">
        <f>(Выручка!CF52)*(N($I$112&lt;&gt;0))</f>
        <v>579331.14464165526</v>
      </c>
      <c r="CG94" s="5">
        <f>(Выручка!CG52)*(N($I$112&lt;&gt;0))</f>
        <v>580239.66496977746</v>
      </c>
      <c r="CH94" s="5">
        <f>(Выручка!CH52)*(N($I$112&lt;&gt;0))</f>
        <v>581152.7278995401</v>
      </c>
      <c r="CI94" s="5">
        <f>(Выручка!CI52)*(N($I$112&lt;&gt;0))</f>
        <v>582070.35614395165</v>
      </c>
      <c r="CJ94" s="5">
        <f>(Выручка!CJ52)*(N($I$112&lt;&gt;0))</f>
        <v>598661.57196106447</v>
      </c>
      <c r="CK94" s="5">
        <f>(Выручка!CK52)*(N($I$112&lt;&gt;0))</f>
        <v>599588.39942862629</v>
      </c>
      <c r="CL94" s="5">
        <f>(Выручка!CL52)*(N($I$112&lt;&gt;0))</f>
        <v>600519.8610335259</v>
      </c>
      <c r="CM94" s="5">
        <f>(Выручка!CM52)*(N($I$112&lt;&gt;0))</f>
        <v>601455.97994644998</v>
      </c>
      <c r="CN94" s="5">
        <f>(Выручка!CN52)*(N($I$112&lt;&gt;0))</f>
        <v>618692.69555267133</v>
      </c>
      <c r="CO94" s="5">
        <f>(Выручка!CO52)*(N($I$112&lt;&gt;0))</f>
        <v>619638.19905769755</v>
      </c>
      <c r="CP94" s="5">
        <f>(Выручка!CP52)*(N($I$112&lt;&gt;0))</f>
        <v>620588.43008024874</v>
      </c>
      <c r="CQ94" s="5">
        <f>(Выручка!CQ52)*(N($I$112&lt;&gt;0))</f>
        <v>621543.4122579128</v>
      </c>
      <c r="CR94" s="5">
        <f>(Выручка!CR52)*(N($I$112&lt;&gt;0))</f>
        <v>639451.08504830825</v>
      </c>
      <c r="CS94" s="5">
        <f>(Выручка!CS52)*(N($I$112&lt;&gt;0))</f>
        <v>640415.64092230331</v>
      </c>
      <c r="CT94" s="5">
        <f>(Выручка!CT52)*(N($I$112&lt;&gt;0))</f>
        <v>641385.0195756685</v>
      </c>
      <c r="CU94" s="5">
        <f>(Выручка!CU52)*(N($I$112&lt;&gt;0))</f>
        <v>642359.24512230046</v>
      </c>
      <c r="CV94" s="5">
        <f>(Выручка!CV52)*(N($I$112&lt;&gt;0))</f>
        <v>660964.34360573918</v>
      </c>
      <c r="CW94" s="5">
        <f>(Выручка!CW52)*(N($I$112&lt;&gt;0))</f>
        <v>661948.33576347609</v>
      </c>
      <c r="CX94" s="5">
        <f>(Выручка!CX52)*(N($I$112&lt;&gt;0))</f>
        <v>662937.24788200168</v>
      </c>
      <c r="CY94" s="5">
        <f>(Выручка!CY52)*(N($I$112&lt;&gt;0))</f>
        <v>663931.10456111981</v>
      </c>
      <c r="CZ94" s="5">
        <f>(Выручка!CZ52)*(N($I$112&lt;&gt;0))</f>
        <v>683261.14866508846</v>
      </c>
      <c r="DA94" s="5">
        <f>(Выручка!DA52)*(N($I$112&lt;&gt;0))</f>
        <v>684264.96875741484</v>
      </c>
      <c r="DB94" s="5">
        <f>(Выручка!DB52)*(N($I$112&lt;&gt;0))</f>
        <v>685273.80795020284</v>
      </c>
      <c r="DC94" s="5">
        <f>(Выручка!DC52)*(N($I$112&lt;&gt;0))</f>
        <v>686287.69133895473</v>
      </c>
      <c r="DD94" s="5">
        <f>(Выручка!DD52)*(N($I$112&lt;&gt;0))</f>
        <v>706371.29432394495</v>
      </c>
      <c r="DE94" s="5">
        <f>(Выручка!DE52)*(N($I$112&lt;&gt;0))</f>
        <v>707395.3418936691</v>
      </c>
      <c r="DF94" s="5">
        <f>(Выручка!DF52)*(N($I$112&lt;&gt;0))</f>
        <v>708424.50970124186</v>
      </c>
      <c r="DG94" s="5">
        <f>(Выручка!DG52)*(N($I$112&lt;&gt;0))</f>
        <v>709458.82334785257</v>
      </c>
      <c r="DH94" s="5">
        <f>(Выручка!DH52)*(N($I$112&lt;&gt;0))</f>
        <v>730325.73539566412</v>
      </c>
      <c r="DI94" s="5">
        <f>(Выручка!DI52)*(N($I$112&lt;&gt;0))</f>
        <v>731370.41803658206</v>
      </c>
      <c r="DJ94" s="5">
        <f>(Выручка!DJ52)*(N($I$112&lt;&gt;0))</f>
        <v>732420.32409070467</v>
      </c>
    </row>
    <row r="95" spans="1:114">
      <c r="B95" s="17" t="s">
        <v>151</v>
      </c>
      <c r="C95" s="11"/>
      <c r="I95" s="5">
        <f t="shared" si="57"/>
        <v>0</v>
      </c>
      <c r="J95" s="5">
        <f>(Выручка!J57)*(N($I$112&lt;&gt;0))</f>
        <v>0</v>
      </c>
      <c r="K95" s="5">
        <f>(Выручка!K57)*(N($I$112&lt;&gt;0))</f>
        <v>0</v>
      </c>
      <c r="L95" s="5">
        <f>(Выручка!L57)*(N($I$112&lt;&gt;0))</f>
        <v>0</v>
      </c>
      <c r="M95" s="5">
        <f>(Выручка!M57)*(N($I$112&lt;&gt;0))</f>
        <v>0</v>
      </c>
      <c r="N95" s="5">
        <f>(Выручка!N57)*(N($I$112&lt;&gt;0))</f>
        <v>0</v>
      </c>
      <c r="O95" s="5">
        <f>(Выручка!O57)*(N($I$112&lt;&gt;0))</f>
        <v>0</v>
      </c>
      <c r="P95" s="5">
        <f>(Выручка!P57)*(N($I$112&lt;&gt;0))</f>
        <v>0</v>
      </c>
      <c r="Q95" s="5">
        <f>(Выручка!Q57)*(N($I$112&lt;&gt;0))</f>
        <v>0</v>
      </c>
      <c r="R95" s="5">
        <f>(Выручка!R57)*(N($I$112&lt;&gt;0))</f>
        <v>0</v>
      </c>
      <c r="S95" s="5">
        <f>(Выручка!S57)*(N($I$112&lt;&gt;0))</f>
        <v>0</v>
      </c>
      <c r="T95" s="5">
        <f>(Выручка!T57)*(N($I$112&lt;&gt;0))</f>
        <v>0</v>
      </c>
      <c r="U95" s="5">
        <f>(Выручка!U57)*(N($I$112&lt;&gt;0))</f>
        <v>0</v>
      </c>
      <c r="V95" s="5">
        <f>(Выручка!V57)*(N($I$112&lt;&gt;0))</f>
        <v>0</v>
      </c>
      <c r="W95" s="5">
        <f>(Выручка!W57)*(N($I$112&lt;&gt;0))</f>
        <v>0</v>
      </c>
      <c r="X95" s="5">
        <f>(Выручка!X57)*(N($I$112&lt;&gt;0))</f>
        <v>0</v>
      </c>
      <c r="Y95" s="5">
        <f>(Выручка!Y57)*(N($I$112&lt;&gt;0))</f>
        <v>0</v>
      </c>
      <c r="Z95" s="5">
        <f>(Выручка!Z57)*(N($I$112&lt;&gt;0))</f>
        <v>0</v>
      </c>
      <c r="AA95" s="5">
        <f>(Выручка!AA57)*(N($I$112&lt;&gt;0))</f>
        <v>0</v>
      </c>
      <c r="AB95" s="5">
        <f>(Выручка!AB57)*(N($I$112&lt;&gt;0))</f>
        <v>0</v>
      </c>
      <c r="AC95" s="5">
        <f>(Выручка!AC57)*(N($I$112&lt;&gt;0))</f>
        <v>0</v>
      </c>
      <c r="AD95" s="5">
        <f>(Выручка!AD57)*(N($I$112&lt;&gt;0))</f>
        <v>0</v>
      </c>
      <c r="AE95" s="5">
        <f>(Выручка!AE57)*(N($I$112&lt;&gt;0))</f>
        <v>0</v>
      </c>
      <c r="AF95" s="5">
        <f>(Выручка!AF57)*(N($I$112&lt;&gt;0))</f>
        <v>0</v>
      </c>
      <c r="AG95" s="5">
        <f>(Выручка!AG57)*(N($I$112&lt;&gt;0))</f>
        <v>0</v>
      </c>
      <c r="AH95" s="5">
        <f>(Выручка!AH57)*(N($I$112&lt;&gt;0))</f>
        <v>0</v>
      </c>
      <c r="AI95" s="5">
        <f>(Выручка!AI57)*(N($I$112&lt;&gt;0))</f>
        <v>0</v>
      </c>
      <c r="AJ95" s="5">
        <f>(Выручка!AJ57)*(N($I$112&lt;&gt;0))</f>
        <v>0</v>
      </c>
      <c r="AK95" s="5">
        <f>(Выручка!AK57)*(N($I$112&lt;&gt;0))</f>
        <v>0</v>
      </c>
      <c r="AL95" s="5">
        <f>(Выручка!AL57)*(N($I$112&lt;&gt;0))</f>
        <v>0</v>
      </c>
      <c r="AM95" s="5">
        <f>(Выручка!AM57)*(N($I$112&lt;&gt;0))</f>
        <v>0</v>
      </c>
      <c r="AN95" s="5">
        <f>(Выручка!AN57)*(N($I$112&lt;&gt;0))</f>
        <v>0</v>
      </c>
      <c r="AO95" s="5">
        <f>(Выручка!AO57)*(N($I$112&lt;&gt;0))</f>
        <v>0</v>
      </c>
      <c r="AP95" s="5">
        <f>(Выручка!AP57)*(N($I$112&lt;&gt;0))</f>
        <v>0</v>
      </c>
      <c r="AQ95" s="5">
        <f>(Выручка!AQ57)*(N($I$112&lt;&gt;0))</f>
        <v>0</v>
      </c>
      <c r="AR95" s="5">
        <f>(Выручка!AR57)*(N($I$112&lt;&gt;0))</f>
        <v>0</v>
      </c>
      <c r="AS95" s="5">
        <f>(Выручка!AS57)*(N($I$112&lt;&gt;0))</f>
        <v>0</v>
      </c>
      <c r="AT95" s="5">
        <f>(Выручка!AT57)*(N($I$112&lt;&gt;0))</f>
        <v>0</v>
      </c>
      <c r="AU95" s="5">
        <f>(Выручка!AU57)*(N($I$112&lt;&gt;0))</f>
        <v>0</v>
      </c>
      <c r="AV95" s="5">
        <f>(Выручка!AV57)*(N($I$112&lt;&gt;0))</f>
        <v>0</v>
      </c>
      <c r="AW95" s="5">
        <f>(Выручка!AW57)*(N($I$112&lt;&gt;0))</f>
        <v>0</v>
      </c>
      <c r="AX95" s="5">
        <f>(Выручка!AX57)*(N($I$112&lt;&gt;0))</f>
        <v>0</v>
      </c>
      <c r="AY95" s="5">
        <f>(Выручка!AY57)*(N($I$112&lt;&gt;0))</f>
        <v>0</v>
      </c>
      <c r="AZ95" s="5">
        <f>(Выручка!AZ57)*(N($I$112&lt;&gt;0))</f>
        <v>0</v>
      </c>
      <c r="BA95" s="5">
        <f>(Выручка!BA57)*(N($I$112&lt;&gt;0))</f>
        <v>0</v>
      </c>
      <c r="BB95" s="5">
        <f>(Выручка!BB57)*(N($I$112&lt;&gt;0))</f>
        <v>0</v>
      </c>
      <c r="BC95" s="5">
        <f>(Выручка!BC57)*(N($I$112&lt;&gt;0))</f>
        <v>0</v>
      </c>
      <c r="BD95" s="5">
        <f>(Выручка!BD57)*(N($I$112&lt;&gt;0))</f>
        <v>0</v>
      </c>
      <c r="BE95" s="5">
        <f>(Выручка!BE57)*(N($I$112&lt;&gt;0))</f>
        <v>0</v>
      </c>
      <c r="BF95" s="5">
        <f>(Выручка!BF57)*(N($I$112&lt;&gt;0))</f>
        <v>0</v>
      </c>
      <c r="BG95" s="5">
        <f>(Выручка!BG57)*(N($I$112&lt;&gt;0))</f>
        <v>0</v>
      </c>
      <c r="BH95" s="5">
        <f>(Выручка!BH57)*(N($I$112&lt;&gt;0))</f>
        <v>0</v>
      </c>
      <c r="BI95" s="5">
        <f>(Выручка!BI57)*(N($I$112&lt;&gt;0))</f>
        <v>0</v>
      </c>
      <c r="BJ95" s="5">
        <f>(Выручка!BJ57)*(N($I$112&lt;&gt;0))</f>
        <v>0</v>
      </c>
      <c r="BK95" s="5">
        <f>(Выручка!BK57)*(N($I$112&lt;&gt;0))</f>
        <v>0</v>
      </c>
      <c r="BL95" s="5">
        <f>(Выручка!BL57)*(N($I$112&lt;&gt;0))</f>
        <v>0</v>
      </c>
      <c r="BM95" s="5">
        <f>(Выручка!BM57)*(N($I$112&lt;&gt;0))</f>
        <v>0</v>
      </c>
      <c r="BN95" s="5">
        <f>(Выручка!BN57)*(N($I$112&lt;&gt;0))</f>
        <v>0</v>
      </c>
      <c r="BO95" s="5">
        <f>(Выручка!BO57)*(N($I$112&lt;&gt;0))</f>
        <v>0</v>
      </c>
      <c r="BP95" s="5">
        <f>(Выручка!BP57)*(N($I$112&lt;&gt;0))</f>
        <v>0</v>
      </c>
      <c r="BQ95" s="5">
        <f>(Выручка!BQ57)*(N($I$112&lt;&gt;0))</f>
        <v>0</v>
      </c>
      <c r="BR95" s="5">
        <f>(Выручка!BR57)*(N($I$112&lt;&gt;0))</f>
        <v>0</v>
      </c>
      <c r="BS95" s="5">
        <f>(Выручка!BS57)*(N($I$112&lt;&gt;0))</f>
        <v>0</v>
      </c>
      <c r="BT95" s="5">
        <f>(Выручка!BT57)*(N($I$112&lt;&gt;0))</f>
        <v>0</v>
      </c>
      <c r="BU95" s="5">
        <f>(Выручка!BU57)*(N($I$112&lt;&gt;0))</f>
        <v>0</v>
      </c>
      <c r="BV95" s="5">
        <f>(Выручка!BV57)*(N($I$112&lt;&gt;0))</f>
        <v>0</v>
      </c>
      <c r="BW95" s="5">
        <f>(Выручка!BW57)*(N($I$112&lt;&gt;0))</f>
        <v>0</v>
      </c>
      <c r="BX95" s="5">
        <f>(Выручка!BX57)*(N($I$112&lt;&gt;0))</f>
        <v>0</v>
      </c>
      <c r="BY95" s="5">
        <f>(Выручка!BY57)*(N($I$112&lt;&gt;0))</f>
        <v>0</v>
      </c>
      <c r="BZ95" s="5">
        <f>(Выручка!BZ57)*(N($I$112&lt;&gt;0))</f>
        <v>0</v>
      </c>
      <c r="CA95" s="5">
        <f>(Выручка!CA57)*(N($I$112&lt;&gt;0))</f>
        <v>0</v>
      </c>
      <c r="CB95" s="5">
        <f>(Выручка!CB57)*(N($I$112&lt;&gt;0))</f>
        <v>0</v>
      </c>
      <c r="CC95" s="5">
        <f>(Выручка!CC57)*(N($I$112&lt;&gt;0))</f>
        <v>0</v>
      </c>
      <c r="CD95" s="5">
        <f>(Выручка!CD57)*(N($I$112&lt;&gt;0))</f>
        <v>0</v>
      </c>
      <c r="CE95" s="5">
        <f>(Выручка!CE57)*(N($I$112&lt;&gt;0))</f>
        <v>0</v>
      </c>
      <c r="CF95" s="5">
        <f>(Выручка!CF57)*(N($I$112&lt;&gt;0))</f>
        <v>0</v>
      </c>
      <c r="CG95" s="5">
        <f>(Выручка!CG57)*(N($I$112&lt;&gt;0))</f>
        <v>0</v>
      </c>
      <c r="CH95" s="5">
        <f>(Выручка!CH57)*(N($I$112&lt;&gt;0))</f>
        <v>0</v>
      </c>
      <c r="CI95" s="5">
        <f>(Выручка!CI57)*(N($I$112&lt;&gt;0))</f>
        <v>0</v>
      </c>
      <c r="CJ95" s="5">
        <f>(Выручка!CJ57)*(N($I$112&lt;&gt;0))</f>
        <v>0</v>
      </c>
      <c r="CK95" s="5">
        <f>(Выручка!CK57)*(N($I$112&lt;&gt;0))</f>
        <v>0</v>
      </c>
      <c r="CL95" s="5">
        <f>(Выручка!CL57)*(N($I$112&lt;&gt;0))</f>
        <v>0</v>
      </c>
      <c r="CM95" s="5">
        <f>(Выручка!CM57)*(N($I$112&lt;&gt;0))</f>
        <v>0</v>
      </c>
      <c r="CN95" s="5">
        <f>(Выручка!CN57)*(N($I$112&lt;&gt;0))</f>
        <v>0</v>
      </c>
      <c r="CO95" s="5">
        <f>(Выручка!CO57)*(N($I$112&lt;&gt;0))</f>
        <v>0</v>
      </c>
      <c r="CP95" s="5">
        <f>(Выручка!CP57)*(N($I$112&lt;&gt;0))</f>
        <v>0</v>
      </c>
      <c r="CQ95" s="5">
        <f>(Выручка!CQ57)*(N($I$112&lt;&gt;0))</f>
        <v>0</v>
      </c>
      <c r="CR95" s="5">
        <f>(Выручка!CR57)*(N($I$112&lt;&gt;0))</f>
        <v>0</v>
      </c>
      <c r="CS95" s="5">
        <f>(Выручка!CS57)*(N($I$112&lt;&gt;0))</f>
        <v>0</v>
      </c>
      <c r="CT95" s="5">
        <f>(Выручка!CT57)*(N($I$112&lt;&gt;0))</f>
        <v>0</v>
      </c>
      <c r="CU95" s="5">
        <f>(Выручка!CU57)*(N($I$112&lt;&gt;0))</f>
        <v>0</v>
      </c>
      <c r="CV95" s="5">
        <f>(Выручка!CV57)*(N($I$112&lt;&gt;0))</f>
        <v>0</v>
      </c>
      <c r="CW95" s="5">
        <f>(Выручка!CW57)*(N($I$112&lt;&gt;0))</f>
        <v>0</v>
      </c>
      <c r="CX95" s="5">
        <f>(Выручка!CX57)*(N($I$112&lt;&gt;0))</f>
        <v>0</v>
      </c>
      <c r="CY95" s="5">
        <f>(Выручка!CY57)*(N($I$112&lt;&gt;0))</f>
        <v>0</v>
      </c>
      <c r="CZ95" s="5">
        <f>(Выручка!CZ57)*(N($I$112&lt;&gt;0))</f>
        <v>0</v>
      </c>
      <c r="DA95" s="5">
        <f>(Выручка!DA57)*(N($I$112&lt;&gt;0))</f>
        <v>0</v>
      </c>
      <c r="DB95" s="5">
        <f>(Выручка!DB57)*(N($I$112&lt;&gt;0))</f>
        <v>0</v>
      </c>
      <c r="DC95" s="5">
        <f>(Выручка!DC57)*(N($I$112&lt;&gt;0))</f>
        <v>0</v>
      </c>
      <c r="DD95" s="5">
        <f>(Выручка!DD57)*(N($I$112&lt;&gt;0))</f>
        <v>0</v>
      </c>
      <c r="DE95" s="5">
        <f>(Выручка!DE57)*(N($I$112&lt;&gt;0))</f>
        <v>0</v>
      </c>
      <c r="DF95" s="5">
        <f>(Выручка!DF57)*(N($I$112&lt;&gt;0))</f>
        <v>0</v>
      </c>
      <c r="DG95" s="5">
        <f>(Выручка!DG57)*(N($I$112&lt;&gt;0))</f>
        <v>0</v>
      </c>
      <c r="DH95" s="5">
        <f>(Выручка!DH57)*(N($I$112&lt;&gt;0))</f>
        <v>0</v>
      </c>
      <c r="DI95" s="5">
        <f>(Выручка!DI57)*(N($I$112&lt;&gt;0))</f>
        <v>0</v>
      </c>
      <c r="DJ95" s="5">
        <f>(Выручка!DJ57)*(N($I$112&lt;&gt;0))</f>
        <v>0</v>
      </c>
    </row>
    <row r="96" spans="1:114">
      <c r="B96" s="17" t="s">
        <v>525</v>
      </c>
      <c r="C96" s="11"/>
      <c r="I96" s="5">
        <f t="shared" si="57"/>
        <v>0</v>
      </c>
      <c r="J96" s="5">
        <f>(Выручка!J56)*(N($I$112&lt;&gt;0))</f>
        <v>0</v>
      </c>
      <c r="K96" s="5">
        <f>(Выручка!K56)*(N($I$112&lt;&gt;0))</f>
        <v>0</v>
      </c>
      <c r="L96" s="5">
        <f>(Выручка!L56)*(N($I$112&lt;&gt;0))</f>
        <v>0</v>
      </c>
      <c r="M96" s="5">
        <f>(Выручка!M56)*(N($I$112&lt;&gt;0))</f>
        <v>0</v>
      </c>
      <c r="N96" s="5">
        <f>(Выручка!N56)*(N($I$112&lt;&gt;0))</f>
        <v>0</v>
      </c>
      <c r="O96" s="5">
        <f>(Выручка!O56)*(N($I$112&lt;&gt;0))</f>
        <v>0</v>
      </c>
      <c r="P96" s="5">
        <f>(Выручка!P56)*(N($I$112&lt;&gt;0))</f>
        <v>0</v>
      </c>
      <c r="Q96" s="5">
        <f>(Выручка!Q56)*(N($I$112&lt;&gt;0))</f>
        <v>0</v>
      </c>
      <c r="R96" s="5">
        <f>(Выручка!R56)*(N($I$112&lt;&gt;0))</f>
        <v>0</v>
      </c>
      <c r="S96" s="5">
        <f>(Выручка!S56)*(N($I$112&lt;&gt;0))</f>
        <v>0</v>
      </c>
      <c r="T96" s="5">
        <f>(Выручка!T56)*(N($I$112&lt;&gt;0))</f>
        <v>0</v>
      </c>
      <c r="U96" s="5">
        <f>(Выручка!U56)*(N($I$112&lt;&gt;0))</f>
        <v>0</v>
      </c>
      <c r="V96" s="5">
        <f>(Выручка!V56)*(N($I$112&lt;&gt;0))</f>
        <v>0</v>
      </c>
      <c r="W96" s="5">
        <f>(Выручка!W56)*(N($I$112&lt;&gt;0))</f>
        <v>0</v>
      </c>
      <c r="X96" s="5">
        <f>(Выручка!X56)*(N($I$112&lt;&gt;0))</f>
        <v>0</v>
      </c>
      <c r="Y96" s="5">
        <f>(Выручка!Y56)*(N($I$112&lt;&gt;0))</f>
        <v>0</v>
      </c>
      <c r="Z96" s="5">
        <f>(Выручка!Z56)*(N($I$112&lt;&gt;0))</f>
        <v>0</v>
      </c>
      <c r="AA96" s="5">
        <f>(Выручка!AA56)*(N($I$112&lt;&gt;0))</f>
        <v>0</v>
      </c>
      <c r="AB96" s="5">
        <f>(Выручка!AB56)*(N($I$112&lt;&gt;0))</f>
        <v>0</v>
      </c>
      <c r="AC96" s="5">
        <f>(Выручка!AC56)*(N($I$112&lt;&gt;0))</f>
        <v>0</v>
      </c>
      <c r="AD96" s="5">
        <f>(Выручка!AD56)*(N($I$112&lt;&gt;0))</f>
        <v>0</v>
      </c>
      <c r="AE96" s="5">
        <f>(Выручка!AE56)*(N($I$112&lt;&gt;0))</f>
        <v>0</v>
      </c>
      <c r="AF96" s="5">
        <f>(Выручка!AF56)*(N($I$112&lt;&gt;0))</f>
        <v>0</v>
      </c>
      <c r="AG96" s="5">
        <f>(Выручка!AG56)*(N($I$112&lt;&gt;0))</f>
        <v>0</v>
      </c>
      <c r="AH96" s="5">
        <f>(Выручка!AH56)*(N($I$112&lt;&gt;0))</f>
        <v>0</v>
      </c>
      <c r="AI96" s="5">
        <f>(Выручка!AI56)*(N($I$112&lt;&gt;0))</f>
        <v>0</v>
      </c>
      <c r="AJ96" s="5">
        <f>(Выручка!AJ56)*(N($I$112&lt;&gt;0))</f>
        <v>0</v>
      </c>
      <c r="AK96" s="5">
        <f>(Выручка!AK56)*(N($I$112&lt;&gt;0))</f>
        <v>0</v>
      </c>
      <c r="AL96" s="5">
        <f>(Выручка!AL56)*(N($I$112&lt;&gt;0))</f>
        <v>0</v>
      </c>
      <c r="AM96" s="5">
        <f>(Выручка!AM56)*(N($I$112&lt;&gt;0))</f>
        <v>0</v>
      </c>
      <c r="AN96" s="5">
        <f>(Выручка!AN56)*(N($I$112&lt;&gt;0))</f>
        <v>0</v>
      </c>
      <c r="AO96" s="5">
        <f>(Выручка!AO56)*(N($I$112&lt;&gt;0))</f>
        <v>0</v>
      </c>
      <c r="AP96" s="5">
        <f>(Выручка!AP56)*(N($I$112&lt;&gt;0))</f>
        <v>0</v>
      </c>
      <c r="AQ96" s="5">
        <f>(Выручка!AQ56)*(N($I$112&lt;&gt;0))</f>
        <v>0</v>
      </c>
      <c r="AR96" s="5">
        <f>(Выручка!AR56)*(N($I$112&lt;&gt;0))</f>
        <v>0</v>
      </c>
      <c r="AS96" s="5">
        <f>(Выручка!AS56)*(N($I$112&lt;&gt;0))</f>
        <v>0</v>
      </c>
      <c r="AT96" s="5">
        <f>(Выручка!AT56)*(N($I$112&lt;&gt;0))</f>
        <v>0</v>
      </c>
      <c r="AU96" s="5">
        <f>(Выручка!AU56)*(N($I$112&lt;&gt;0))</f>
        <v>0</v>
      </c>
      <c r="AV96" s="5">
        <f>(Выручка!AV56)*(N($I$112&lt;&gt;0))</f>
        <v>0</v>
      </c>
      <c r="AW96" s="5">
        <f>(Выручка!AW56)*(N($I$112&lt;&gt;0))</f>
        <v>0</v>
      </c>
      <c r="AX96" s="5">
        <f>(Выручка!AX56)*(N($I$112&lt;&gt;0))</f>
        <v>0</v>
      </c>
      <c r="AY96" s="5">
        <f>(Выручка!AY56)*(N($I$112&lt;&gt;0))</f>
        <v>0</v>
      </c>
      <c r="AZ96" s="5">
        <f>(Выручка!AZ56)*(N($I$112&lt;&gt;0))</f>
        <v>0</v>
      </c>
      <c r="BA96" s="5">
        <f>(Выручка!BA56)*(N($I$112&lt;&gt;0))</f>
        <v>0</v>
      </c>
      <c r="BB96" s="5">
        <f>(Выручка!BB56)*(N($I$112&lt;&gt;0))</f>
        <v>0</v>
      </c>
      <c r="BC96" s="5">
        <f>(Выручка!BC56)*(N($I$112&lt;&gt;0))</f>
        <v>0</v>
      </c>
      <c r="BD96" s="5">
        <f>(Выручка!BD56)*(N($I$112&lt;&gt;0))</f>
        <v>0</v>
      </c>
      <c r="BE96" s="5">
        <f>(Выручка!BE56)*(N($I$112&lt;&gt;0))</f>
        <v>0</v>
      </c>
      <c r="BF96" s="5">
        <f>(Выручка!BF56)*(N($I$112&lt;&gt;0))</f>
        <v>0</v>
      </c>
      <c r="BG96" s="5">
        <f>(Выручка!BG56)*(N($I$112&lt;&gt;0))</f>
        <v>0</v>
      </c>
      <c r="BH96" s="5">
        <f>(Выручка!BH56)*(N($I$112&lt;&gt;0))</f>
        <v>0</v>
      </c>
      <c r="BI96" s="5">
        <f>(Выручка!BI56)*(N($I$112&lt;&gt;0))</f>
        <v>0</v>
      </c>
      <c r="BJ96" s="5">
        <f>(Выручка!BJ56)*(N($I$112&lt;&gt;0))</f>
        <v>0</v>
      </c>
      <c r="BK96" s="5">
        <f>(Выручка!BK56)*(N($I$112&lt;&gt;0))</f>
        <v>0</v>
      </c>
      <c r="BL96" s="5">
        <f>(Выручка!BL56)*(N($I$112&lt;&gt;0))</f>
        <v>0</v>
      </c>
      <c r="BM96" s="5">
        <f>(Выручка!BM56)*(N($I$112&lt;&gt;0))</f>
        <v>0</v>
      </c>
      <c r="BN96" s="5">
        <f>(Выручка!BN56)*(N($I$112&lt;&gt;0))</f>
        <v>0</v>
      </c>
      <c r="BO96" s="5">
        <f>(Выручка!BO56)*(N($I$112&lt;&gt;0))</f>
        <v>0</v>
      </c>
      <c r="BP96" s="5">
        <f>(Выручка!BP56)*(N($I$112&lt;&gt;0))</f>
        <v>0</v>
      </c>
      <c r="BQ96" s="5">
        <f>(Выручка!BQ56)*(N($I$112&lt;&gt;0))</f>
        <v>0</v>
      </c>
      <c r="BR96" s="5">
        <f>(Выручка!BR56)*(N($I$112&lt;&gt;0))</f>
        <v>0</v>
      </c>
      <c r="BS96" s="5">
        <f>(Выручка!BS56)*(N($I$112&lt;&gt;0))</f>
        <v>0</v>
      </c>
      <c r="BT96" s="5">
        <f>(Выручка!BT56)*(N($I$112&lt;&gt;0))</f>
        <v>0</v>
      </c>
      <c r="BU96" s="5">
        <f>(Выручка!BU56)*(N($I$112&lt;&gt;0))</f>
        <v>0</v>
      </c>
      <c r="BV96" s="5">
        <f>(Выручка!BV56)*(N($I$112&lt;&gt;0))</f>
        <v>0</v>
      </c>
      <c r="BW96" s="5">
        <f>(Выручка!BW56)*(N($I$112&lt;&gt;0))</f>
        <v>0</v>
      </c>
      <c r="BX96" s="5">
        <f>(Выручка!BX56)*(N($I$112&lt;&gt;0))</f>
        <v>0</v>
      </c>
      <c r="BY96" s="5">
        <f>(Выручка!BY56)*(N($I$112&lt;&gt;0))</f>
        <v>0</v>
      </c>
      <c r="BZ96" s="5">
        <f>(Выручка!BZ56)*(N($I$112&lt;&gt;0))</f>
        <v>0</v>
      </c>
      <c r="CA96" s="5">
        <f>(Выручка!CA56)*(N($I$112&lt;&gt;0))</f>
        <v>0</v>
      </c>
      <c r="CB96" s="5">
        <f>(Выручка!CB56)*(N($I$112&lt;&gt;0))</f>
        <v>0</v>
      </c>
      <c r="CC96" s="5">
        <f>(Выручка!CC56)*(N($I$112&lt;&gt;0))</f>
        <v>0</v>
      </c>
      <c r="CD96" s="5">
        <f>(Выручка!CD56)*(N($I$112&lt;&gt;0))</f>
        <v>0</v>
      </c>
      <c r="CE96" s="5">
        <f>(Выручка!CE56)*(N($I$112&lt;&gt;0))</f>
        <v>0</v>
      </c>
      <c r="CF96" s="5">
        <f>(Выручка!CF56)*(N($I$112&lt;&gt;0))</f>
        <v>0</v>
      </c>
      <c r="CG96" s="5">
        <f>(Выручка!CG56)*(N($I$112&lt;&gt;0))</f>
        <v>0</v>
      </c>
      <c r="CH96" s="5">
        <f>(Выручка!CH56)*(N($I$112&lt;&gt;0))</f>
        <v>0</v>
      </c>
      <c r="CI96" s="5">
        <f>(Выручка!CI56)*(N($I$112&lt;&gt;0))</f>
        <v>0</v>
      </c>
      <c r="CJ96" s="5">
        <f>(Выручка!CJ56)*(N($I$112&lt;&gt;0))</f>
        <v>0</v>
      </c>
      <c r="CK96" s="5">
        <f>(Выручка!CK56)*(N($I$112&lt;&gt;0))</f>
        <v>0</v>
      </c>
      <c r="CL96" s="5">
        <f>(Выручка!CL56)*(N($I$112&lt;&gt;0))</f>
        <v>0</v>
      </c>
      <c r="CM96" s="5">
        <f>(Выручка!CM56)*(N($I$112&lt;&gt;0))</f>
        <v>0</v>
      </c>
      <c r="CN96" s="5">
        <f>(Выручка!CN56)*(N($I$112&lt;&gt;0))</f>
        <v>0</v>
      </c>
      <c r="CO96" s="5">
        <f>(Выручка!CO56)*(N($I$112&lt;&gt;0))</f>
        <v>0</v>
      </c>
      <c r="CP96" s="5">
        <f>(Выручка!CP56)*(N($I$112&lt;&gt;0))</f>
        <v>0</v>
      </c>
      <c r="CQ96" s="5">
        <f>(Выручка!CQ56)*(N($I$112&lt;&gt;0))</f>
        <v>0</v>
      </c>
      <c r="CR96" s="5">
        <f>(Выручка!CR56)*(N($I$112&lt;&gt;0))</f>
        <v>0</v>
      </c>
      <c r="CS96" s="5">
        <f>(Выручка!CS56)*(N($I$112&lt;&gt;0))</f>
        <v>0</v>
      </c>
      <c r="CT96" s="5">
        <f>(Выручка!CT56)*(N($I$112&lt;&gt;0))</f>
        <v>0</v>
      </c>
      <c r="CU96" s="5">
        <f>(Выручка!CU56)*(N($I$112&lt;&gt;0))</f>
        <v>0</v>
      </c>
      <c r="CV96" s="5">
        <f>(Выручка!CV56)*(N($I$112&lt;&gt;0))</f>
        <v>0</v>
      </c>
      <c r="CW96" s="5">
        <f>(Выручка!CW56)*(N($I$112&lt;&gt;0))</f>
        <v>0</v>
      </c>
      <c r="CX96" s="5">
        <f>(Выручка!CX56)*(N($I$112&lt;&gt;0))</f>
        <v>0</v>
      </c>
      <c r="CY96" s="5">
        <f>(Выручка!CY56)*(N($I$112&lt;&gt;0))</f>
        <v>0</v>
      </c>
      <c r="CZ96" s="5">
        <f>(Выручка!CZ56)*(N($I$112&lt;&gt;0))</f>
        <v>0</v>
      </c>
      <c r="DA96" s="5">
        <f>(Выручка!DA56)*(N($I$112&lt;&gt;0))</f>
        <v>0</v>
      </c>
      <c r="DB96" s="5">
        <f>(Выручка!DB56)*(N($I$112&lt;&gt;0))</f>
        <v>0</v>
      </c>
      <c r="DC96" s="5">
        <f>(Выручка!DC56)*(N($I$112&lt;&gt;0))</f>
        <v>0</v>
      </c>
      <c r="DD96" s="5">
        <f>(Выручка!DD56)*(N($I$112&lt;&gt;0))</f>
        <v>0</v>
      </c>
      <c r="DE96" s="5">
        <f>(Выручка!DE56)*(N($I$112&lt;&gt;0))</f>
        <v>0</v>
      </c>
      <c r="DF96" s="5">
        <f>(Выручка!DF56)*(N($I$112&lt;&gt;0))</f>
        <v>0</v>
      </c>
      <c r="DG96" s="5">
        <f>(Выручка!DG56)*(N($I$112&lt;&gt;0))</f>
        <v>0</v>
      </c>
      <c r="DH96" s="5">
        <f>(Выручка!DH56)*(N($I$112&lt;&gt;0))</f>
        <v>0</v>
      </c>
      <c r="DI96" s="5">
        <f>(Выручка!DI56)*(N($I$112&lt;&gt;0))</f>
        <v>0</v>
      </c>
      <c r="DJ96" s="5">
        <f>(Выручка!DJ56)*(N($I$112&lt;&gt;0))</f>
        <v>0</v>
      </c>
    </row>
    <row r="97" spans="1:16384">
      <c r="B97" s="17" t="s">
        <v>144</v>
      </c>
      <c r="C97" s="11"/>
      <c r="I97" s="5">
        <f t="shared" si="57"/>
        <v>0</v>
      </c>
      <c r="J97" s="5">
        <f>(Выручка!J55)*(N($I$112&lt;&gt;0))</f>
        <v>0</v>
      </c>
      <c r="K97" s="5">
        <f>(Выручка!K55)*(N($I$112&lt;&gt;0))</f>
        <v>0</v>
      </c>
      <c r="L97" s="5">
        <f>(Выручка!L55)*(N($I$112&lt;&gt;0))</f>
        <v>0</v>
      </c>
      <c r="M97" s="5">
        <f>(Выручка!M55)*(N($I$112&lt;&gt;0))</f>
        <v>0</v>
      </c>
      <c r="N97" s="5">
        <f>(Выручка!N55)*(N($I$112&lt;&gt;0))</f>
        <v>0</v>
      </c>
      <c r="O97" s="5">
        <f>(Выручка!O55)*(N($I$112&lt;&gt;0))</f>
        <v>0</v>
      </c>
      <c r="P97" s="5">
        <f>(Выручка!P55)*(N($I$112&lt;&gt;0))</f>
        <v>0</v>
      </c>
      <c r="Q97" s="5">
        <f>(Выручка!Q55)*(N($I$112&lt;&gt;0))</f>
        <v>0</v>
      </c>
      <c r="R97" s="5">
        <f>(Выручка!R55)*(N($I$112&lt;&gt;0))</f>
        <v>0</v>
      </c>
      <c r="S97" s="5">
        <f>(Выручка!S55)*(N($I$112&lt;&gt;0))</f>
        <v>0</v>
      </c>
      <c r="T97" s="5">
        <f>(Выручка!T55)*(N($I$112&lt;&gt;0))</f>
        <v>0</v>
      </c>
      <c r="U97" s="5">
        <f>(Выручка!U55)*(N($I$112&lt;&gt;0))</f>
        <v>0</v>
      </c>
      <c r="V97" s="5">
        <f>(Выручка!V55)*(N($I$112&lt;&gt;0))</f>
        <v>0</v>
      </c>
      <c r="W97" s="5">
        <f>(Выручка!W55)*(N($I$112&lt;&gt;0))</f>
        <v>0</v>
      </c>
      <c r="X97" s="5">
        <f>(Выручка!X55)*(N($I$112&lt;&gt;0))</f>
        <v>0</v>
      </c>
      <c r="Y97" s="5">
        <f>(Выручка!Y55)*(N($I$112&lt;&gt;0))</f>
        <v>0</v>
      </c>
      <c r="Z97" s="5">
        <f>(Выручка!Z55)*(N($I$112&lt;&gt;0))</f>
        <v>0</v>
      </c>
      <c r="AA97" s="5">
        <f>(Выручка!AA55)*(N($I$112&lt;&gt;0))</f>
        <v>0</v>
      </c>
      <c r="AB97" s="5">
        <f>(Выручка!AB55)*(N($I$112&lt;&gt;0))</f>
        <v>0</v>
      </c>
      <c r="AC97" s="5">
        <f>(Выручка!AC55)*(N($I$112&lt;&gt;0))</f>
        <v>0</v>
      </c>
      <c r="AD97" s="5">
        <f>(Выручка!AD55)*(N($I$112&lt;&gt;0))</f>
        <v>0</v>
      </c>
      <c r="AE97" s="5">
        <f>(Выручка!AE55)*(N($I$112&lt;&gt;0))</f>
        <v>0</v>
      </c>
      <c r="AF97" s="5">
        <f>(Выручка!AF55)*(N($I$112&lt;&gt;0))</f>
        <v>0</v>
      </c>
      <c r="AG97" s="5">
        <f>(Выручка!AG55)*(N($I$112&lt;&gt;0))</f>
        <v>0</v>
      </c>
      <c r="AH97" s="5">
        <f>(Выручка!AH55)*(N($I$112&lt;&gt;0))</f>
        <v>0</v>
      </c>
      <c r="AI97" s="5">
        <f>(Выручка!AI55)*(N($I$112&lt;&gt;0))</f>
        <v>0</v>
      </c>
      <c r="AJ97" s="5">
        <f>(Выручка!AJ55)*(N($I$112&lt;&gt;0))</f>
        <v>0</v>
      </c>
      <c r="AK97" s="5">
        <f>(Выручка!AK55)*(N($I$112&lt;&gt;0))</f>
        <v>0</v>
      </c>
      <c r="AL97" s="5">
        <f>(Выручка!AL55)*(N($I$112&lt;&gt;0))</f>
        <v>0</v>
      </c>
      <c r="AM97" s="5">
        <f>(Выручка!AM55)*(N($I$112&lt;&gt;0))</f>
        <v>0</v>
      </c>
      <c r="AN97" s="5">
        <f>(Выручка!AN55)*(N($I$112&lt;&gt;0))</f>
        <v>0</v>
      </c>
      <c r="AO97" s="5">
        <f>(Выручка!AO55)*(N($I$112&lt;&gt;0))</f>
        <v>0</v>
      </c>
      <c r="AP97" s="5">
        <f>(Выручка!AP55)*(N($I$112&lt;&gt;0))</f>
        <v>0</v>
      </c>
      <c r="AQ97" s="5">
        <f>(Выручка!AQ55)*(N($I$112&lt;&gt;0))</f>
        <v>0</v>
      </c>
      <c r="AR97" s="5">
        <f>(Выручка!AR55)*(N($I$112&lt;&gt;0))</f>
        <v>0</v>
      </c>
      <c r="AS97" s="5">
        <f>(Выручка!AS55)*(N($I$112&lt;&gt;0))</f>
        <v>0</v>
      </c>
      <c r="AT97" s="5">
        <f>(Выручка!AT55)*(N($I$112&lt;&gt;0))</f>
        <v>0</v>
      </c>
      <c r="AU97" s="5">
        <f>(Выручка!AU55)*(N($I$112&lt;&gt;0))</f>
        <v>0</v>
      </c>
      <c r="AV97" s="5">
        <f>(Выручка!AV55)*(N($I$112&lt;&gt;0))</f>
        <v>0</v>
      </c>
      <c r="AW97" s="5">
        <f>(Выручка!AW55)*(N($I$112&lt;&gt;0))</f>
        <v>0</v>
      </c>
      <c r="AX97" s="5">
        <f>(Выручка!AX55)*(N($I$112&lt;&gt;0))</f>
        <v>0</v>
      </c>
      <c r="AY97" s="5">
        <f>(Выручка!AY55)*(N($I$112&lt;&gt;0))</f>
        <v>0</v>
      </c>
      <c r="AZ97" s="5">
        <f>(Выручка!AZ55)*(N($I$112&lt;&gt;0))</f>
        <v>0</v>
      </c>
      <c r="BA97" s="5">
        <f>(Выручка!BA55)*(N($I$112&lt;&gt;0))</f>
        <v>0</v>
      </c>
      <c r="BB97" s="5">
        <f>(Выручка!BB55)*(N($I$112&lt;&gt;0))</f>
        <v>0</v>
      </c>
      <c r="BC97" s="5">
        <f>(Выручка!BC55)*(N($I$112&lt;&gt;0))</f>
        <v>0</v>
      </c>
      <c r="BD97" s="5">
        <f>(Выручка!BD55)*(N($I$112&lt;&gt;0))</f>
        <v>0</v>
      </c>
      <c r="BE97" s="5">
        <f>(Выручка!BE55)*(N($I$112&lt;&gt;0))</f>
        <v>0</v>
      </c>
      <c r="BF97" s="5">
        <f>(Выручка!BF55)*(N($I$112&lt;&gt;0))</f>
        <v>0</v>
      </c>
      <c r="BG97" s="5">
        <f>(Выручка!BG55)*(N($I$112&lt;&gt;0))</f>
        <v>0</v>
      </c>
      <c r="BH97" s="5">
        <f>(Выручка!BH55)*(N($I$112&lt;&gt;0))</f>
        <v>0</v>
      </c>
      <c r="BI97" s="5">
        <f>(Выручка!BI55)*(N($I$112&lt;&gt;0))</f>
        <v>0</v>
      </c>
      <c r="BJ97" s="5">
        <f>(Выручка!BJ55)*(N($I$112&lt;&gt;0))</f>
        <v>0</v>
      </c>
      <c r="BK97" s="5">
        <f>(Выручка!BK55)*(N($I$112&lt;&gt;0))</f>
        <v>0</v>
      </c>
      <c r="BL97" s="5">
        <f>(Выручка!BL55)*(N($I$112&lt;&gt;0))</f>
        <v>0</v>
      </c>
      <c r="BM97" s="5">
        <f>(Выручка!BM55)*(N($I$112&lt;&gt;0))</f>
        <v>0</v>
      </c>
      <c r="BN97" s="5">
        <f>(Выручка!BN55)*(N($I$112&lt;&gt;0))</f>
        <v>0</v>
      </c>
      <c r="BO97" s="5">
        <f>(Выручка!BO55)*(N($I$112&lt;&gt;0))</f>
        <v>0</v>
      </c>
      <c r="BP97" s="5">
        <f>(Выручка!BP55)*(N($I$112&lt;&gt;0))</f>
        <v>0</v>
      </c>
      <c r="BQ97" s="5">
        <f>(Выручка!BQ55)*(N($I$112&lt;&gt;0))</f>
        <v>0</v>
      </c>
      <c r="BR97" s="5">
        <f>(Выручка!BR55)*(N($I$112&lt;&gt;0))</f>
        <v>0</v>
      </c>
      <c r="BS97" s="5">
        <f>(Выручка!BS55)*(N($I$112&lt;&gt;0))</f>
        <v>0</v>
      </c>
      <c r="BT97" s="5">
        <f>(Выручка!BT55)*(N($I$112&lt;&gt;0))</f>
        <v>0</v>
      </c>
      <c r="BU97" s="5">
        <f>(Выручка!BU55)*(N($I$112&lt;&gt;0))</f>
        <v>0</v>
      </c>
      <c r="BV97" s="5">
        <f>(Выручка!BV55)*(N($I$112&lt;&gt;0))</f>
        <v>0</v>
      </c>
      <c r="BW97" s="5">
        <f>(Выручка!BW55)*(N($I$112&lt;&gt;0))</f>
        <v>0</v>
      </c>
      <c r="BX97" s="5">
        <f>(Выручка!BX55)*(N($I$112&lt;&gt;0))</f>
        <v>0</v>
      </c>
      <c r="BY97" s="5">
        <f>(Выручка!BY55)*(N($I$112&lt;&gt;0))</f>
        <v>0</v>
      </c>
      <c r="BZ97" s="5">
        <f>(Выручка!BZ55)*(N($I$112&lt;&gt;0))</f>
        <v>0</v>
      </c>
      <c r="CA97" s="5">
        <f>(Выручка!CA55)*(N($I$112&lt;&gt;0))</f>
        <v>0</v>
      </c>
      <c r="CB97" s="5">
        <f>(Выручка!CB55)*(N($I$112&lt;&gt;0))</f>
        <v>0</v>
      </c>
      <c r="CC97" s="5">
        <f>(Выручка!CC55)*(N($I$112&lt;&gt;0))</f>
        <v>0</v>
      </c>
      <c r="CD97" s="5">
        <f>(Выручка!CD55)*(N($I$112&lt;&gt;0))</f>
        <v>0</v>
      </c>
      <c r="CE97" s="5">
        <f>(Выручка!CE55)*(N($I$112&lt;&gt;0))</f>
        <v>0</v>
      </c>
      <c r="CF97" s="5">
        <f>(Выручка!CF55)*(N($I$112&lt;&gt;0))</f>
        <v>0</v>
      </c>
      <c r="CG97" s="5">
        <f>(Выручка!CG55)*(N($I$112&lt;&gt;0))</f>
        <v>0</v>
      </c>
      <c r="CH97" s="5">
        <f>(Выручка!CH55)*(N($I$112&lt;&gt;0))</f>
        <v>0</v>
      </c>
      <c r="CI97" s="5">
        <f>(Выручка!CI55)*(N($I$112&lt;&gt;0))</f>
        <v>0</v>
      </c>
      <c r="CJ97" s="5">
        <f>(Выручка!CJ55)*(N($I$112&lt;&gt;0))</f>
        <v>0</v>
      </c>
      <c r="CK97" s="5">
        <f>(Выручка!CK55)*(N($I$112&lt;&gt;0))</f>
        <v>0</v>
      </c>
      <c r="CL97" s="5">
        <f>(Выручка!CL55)*(N($I$112&lt;&gt;0))</f>
        <v>0</v>
      </c>
      <c r="CM97" s="5">
        <f>(Выручка!CM55)*(N($I$112&lt;&gt;0))</f>
        <v>0</v>
      </c>
      <c r="CN97" s="5">
        <f>(Выручка!CN55)*(N($I$112&lt;&gt;0))</f>
        <v>0</v>
      </c>
      <c r="CO97" s="5">
        <f>(Выручка!CO55)*(N($I$112&lt;&gt;0))</f>
        <v>0</v>
      </c>
      <c r="CP97" s="5">
        <f>(Выручка!CP55)*(N($I$112&lt;&gt;0))</f>
        <v>0</v>
      </c>
      <c r="CQ97" s="5">
        <f>(Выручка!CQ55)*(N($I$112&lt;&gt;0))</f>
        <v>0</v>
      </c>
      <c r="CR97" s="5">
        <f>(Выручка!CR55)*(N($I$112&lt;&gt;0))</f>
        <v>0</v>
      </c>
      <c r="CS97" s="5">
        <f>(Выручка!CS55)*(N($I$112&lt;&gt;0))</f>
        <v>0</v>
      </c>
      <c r="CT97" s="5">
        <f>(Выручка!CT55)*(N($I$112&lt;&gt;0))</f>
        <v>0</v>
      </c>
      <c r="CU97" s="5">
        <f>(Выручка!CU55)*(N($I$112&lt;&gt;0))</f>
        <v>0</v>
      </c>
      <c r="CV97" s="5">
        <f>(Выручка!CV55)*(N($I$112&lt;&gt;0))</f>
        <v>0</v>
      </c>
      <c r="CW97" s="5">
        <f>(Выручка!CW55)*(N($I$112&lt;&gt;0))</f>
        <v>0</v>
      </c>
      <c r="CX97" s="5">
        <f>(Выручка!CX55)*(N($I$112&lt;&gt;0))</f>
        <v>0</v>
      </c>
      <c r="CY97" s="5">
        <f>(Выручка!CY55)*(N($I$112&lt;&gt;0))</f>
        <v>0</v>
      </c>
      <c r="CZ97" s="5">
        <f>(Выручка!CZ55)*(N($I$112&lt;&gt;0))</f>
        <v>0</v>
      </c>
      <c r="DA97" s="5">
        <f>(Выручка!DA55)*(N($I$112&lt;&gt;0))</f>
        <v>0</v>
      </c>
      <c r="DB97" s="5">
        <f>(Выручка!DB55)*(N($I$112&lt;&gt;0))</f>
        <v>0</v>
      </c>
      <c r="DC97" s="5">
        <f>(Выручка!DC55)*(N($I$112&lt;&gt;0))</f>
        <v>0</v>
      </c>
      <c r="DD97" s="5">
        <f>(Выручка!DD55)*(N($I$112&lt;&gt;0))</f>
        <v>0</v>
      </c>
      <c r="DE97" s="5">
        <f>(Выручка!DE55)*(N($I$112&lt;&gt;0))</f>
        <v>0</v>
      </c>
      <c r="DF97" s="5">
        <f>(Выручка!DF55)*(N($I$112&lt;&gt;0))</f>
        <v>0</v>
      </c>
      <c r="DG97" s="5">
        <f>(Выручка!DG55)*(N($I$112&lt;&gt;0))</f>
        <v>0</v>
      </c>
      <c r="DH97" s="5">
        <f>(Выручка!DH55)*(N($I$112&lt;&gt;0))</f>
        <v>0</v>
      </c>
      <c r="DI97" s="5">
        <f>(Выручка!DI55)*(N($I$112&lt;&gt;0))</f>
        <v>0</v>
      </c>
      <c r="DJ97" s="5">
        <f>(Выручка!DJ55)*(N($I$112&lt;&gt;0))</f>
        <v>0</v>
      </c>
    </row>
    <row r="98" spans="1:16384">
      <c r="B98" s="17" t="s">
        <v>254</v>
      </c>
      <c r="C98" s="11"/>
      <c r="I98" s="5">
        <f t="shared" si="57"/>
        <v>-42749647.147795767</v>
      </c>
      <c r="J98" s="5">
        <f>(-Opex!J39-Opex!J41)*(N($I$112&lt;&gt;0))</f>
        <v>-237308.48622129078</v>
      </c>
      <c r="K98" s="5">
        <f>(-Opex!K39-Opex!K41)*(N($I$112&lt;&gt;0))</f>
        <v>-239471.61898520082</v>
      </c>
      <c r="L98" s="5">
        <f>(-Opex!L39-Opex!L41)*(N($I$112&lt;&gt;0))</f>
        <v>-242752.67413189905</v>
      </c>
      <c r="M98" s="5">
        <f>(-Opex!M39-Opex!M41)*(N($I$112&lt;&gt;0))</f>
        <v>-244961.20288061217</v>
      </c>
      <c r="N98" s="5">
        <f>(-Opex!N39-Opex!N41)*(N($I$112&lt;&gt;0))</f>
        <v>-271278.74084236531</v>
      </c>
      <c r="O98" s="5">
        <f>(-Opex!O39-Opex!O41)*(N($I$112&lt;&gt;0))</f>
        <v>-273358.31560059235</v>
      </c>
      <c r="P98" s="5">
        <f>(-Opex!P39-Opex!P41)*(N($I$112&lt;&gt;0))</f>
        <v>-277668.30799623718</v>
      </c>
      <c r="Q98" s="5">
        <f>(-Opex!Q39-Opex!Q41)*(N($I$112&lt;&gt;0))</f>
        <v>-279788.12792348774</v>
      </c>
      <c r="R98" s="5">
        <f>(-Opex!R39-Opex!R41)*(N($I$112&lt;&gt;0))</f>
        <v>-256756.44266068828</v>
      </c>
      <c r="S98" s="5">
        <f>(-Opex!S39-Opex!S41)*(N($I$112&lt;&gt;0))</f>
        <v>-258975.04533996506</v>
      </c>
      <c r="T98" s="5">
        <f>(-Opex!T39-Opex!T41)*(N($I$112&lt;&gt;0))</f>
        <v>-262505.29430227244</v>
      </c>
      <c r="U98" s="5">
        <f>(-Opex!U39-Opex!U41)*(N($I$112&lt;&gt;0))</f>
        <v>-264767.96210488729</v>
      </c>
      <c r="V98" s="5">
        <f>(-Opex!V39-Opex!V41)*(N($I$112&lt;&gt;0))</f>
        <v>-267122.78498052969</v>
      </c>
      <c r="W98" s="5">
        <f>(-Opex!W39-Opex!W41)*(N($I$112&lt;&gt;0))</f>
        <v>-269501.65347662708</v>
      </c>
      <c r="X98" s="5">
        <f>(-Opex!X39-Opex!X41)*(N($I$112&lt;&gt;0))</f>
        <v>-273228.25361333508</v>
      </c>
      <c r="Y98" s="5">
        <f>(-Opex!Y39-Opex!Y41)*(N($I$112&lt;&gt;0))</f>
        <v>-275655.95465085644</v>
      </c>
      <c r="Z98" s="5">
        <f>(-Opex!Z39-Opex!Z41)*(N($I$112&lt;&gt;0))</f>
        <v>-278098.87832487072</v>
      </c>
      <c r="AA98" s="5">
        <f>(-Opex!AA39-Opex!AA41)*(N($I$112&lt;&gt;0))</f>
        <v>-280566.64268211211</v>
      </c>
      <c r="AB98" s="5">
        <f>(-Opex!AB39-Opex!AB41)*(N($I$112&lt;&gt;0))</f>
        <v>-284436.00265851623</v>
      </c>
      <c r="AC98" s="5">
        <f>(-Opex!AC39-Opex!AC41)*(N($I$112&lt;&gt;0))</f>
        <v>-286954.21064515447</v>
      </c>
      <c r="AD98" s="5">
        <f>(-Opex!AD39-Opex!AD41)*(N($I$112&lt;&gt;0))</f>
        <v>-289496.49527481798</v>
      </c>
      <c r="AE98" s="5">
        <f>(-Opex!AE39-Opex!AE41)*(N($I$112&lt;&gt;0))</f>
        <v>-292064.62730054068</v>
      </c>
      <c r="AF98" s="5">
        <f>(-Opex!AF39-Opex!AF41)*(N($I$112&lt;&gt;0))</f>
        <v>-296088.53038738837</v>
      </c>
      <c r="AG98" s="5">
        <f>(-Opex!AG39-Opex!AG41)*(N($I$112&lt;&gt;0))</f>
        <v>-298709.15055437072</v>
      </c>
      <c r="AH98" s="5">
        <f>(-Opex!AH39-Opex!AH41)*(N($I$112&lt;&gt;0))</f>
        <v>-301375.74798534729</v>
      </c>
      <c r="AI98" s="5">
        <f>(-Opex!AI39-Opex!AI41)*(N($I$112&lt;&gt;0))</f>
        <v>-304069.70792564133</v>
      </c>
      <c r="AJ98" s="5">
        <f>(-Opex!AJ39-Opex!AJ41)*(N($I$112&lt;&gt;0))</f>
        <v>-308274.45365853549</v>
      </c>
      <c r="AK98" s="5">
        <f>(-Opex!AK39-Opex!AK41)*(N($I$112&lt;&gt;0))</f>
        <v>-311023.98793971702</v>
      </c>
      <c r="AL98" s="5">
        <f>(-Opex!AL39-Opex!AL41)*(N($I$112&lt;&gt;0))</f>
        <v>-313798.93185162923</v>
      </c>
      <c r="AM98" s="5">
        <f>(-Opex!AM39-Opex!AM41)*(N($I$112&lt;&gt;0))</f>
        <v>-316602.332474355</v>
      </c>
      <c r="AN98" s="5">
        <f>(-Opex!AN39-Opex!AN41)*(N($I$112&lt;&gt;0))</f>
        <v>-320972.98033224285</v>
      </c>
      <c r="AO98" s="5">
        <f>(-Opex!AO39-Opex!AO41)*(N($I$112&lt;&gt;0))</f>
        <v>-323834.17730933847</v>
      </c>
      <c r="AP98" s="5">
        <f>(-Opex!AP39-Opex!AP41)*(N($I$112&lt;&gt;0))</f>
        <v>-326725.2262105362</v>
      </c>
      <c r="AQ98" s="5">
        <f>(-Opex!AQ39-Opex!AQ41)*(N($I$112&lt;&gt;0))</f>
        <v>-329645.94089775742</v>
      </c>
      <c r="AR98" s="5">
        <f>(-Opex!AR39-Opex!AR41)*(N($I$112&lt;&gt;0))</f>
        <v>-334193.27455457684</v>
      </c>
      <c r="AS98" s="5">
        <f>(-Opex!AS39-Opex!AS41)*(N($I$112&lt;&gt;0))</f>
        <v>-337174.24208005925</v>
      </c>
      <c r="AT98" s="5">
        <f>(-Opex!AT39-Opex!AT41)*(N($I$112&lt;&gt;0))</f>
        <v>-340169.10767590383</v>
      </c>
      <c r="AU98" s="5">
        <f>(-Opex!AU39-Opex!AU41)*(N($I$112&lt;&gt;0))</f>
        <v>-343194.50174835464</v>
      </c>
      <c r="AV98" s="5">
        <f>(-Opex!AV39-Opex!AV41)*(N($I$112&lt;&gt;0))</f>
        <v>-347909.09589357936</v>
      </c>
      <c r="AW98" s="5">
        <f>(-Opex!AW39-Opex!AW41)*(N($I$112&lt;&gt;0))</f>
        <v>-350996.48743573052</v>
      </c>
      <c r="AX98" s="5">
        <f>(-Opex!AX39-Opex!AX41)*(N($I$112&lt;&gt;0))</f>
        <v>-354107.88793665566</v>
      </c>
      <c r="AY98" s="5">
        <f>(-Opex!AY39-Opex!AY41)*(N($I$112&lt;&gt;0))</f>
        <v>-357250.90891326056</v>
      </c>
      <c r="AZ98" s="5">
        <f>(-Opex!AZ39-Opex!AZ41)*(N($I$112&lt;&gt;0))</f>
        <v>-362150.64797364047</v>
      </c>
      <c r="BA98" s="5">
        <f>(-Opex!BA39-Opex!BA41)*(N($I$112&lt;&gt;0))</f>
        <v>-365357.88029282808</v>
      </c>
      <c r="BB98" s="5">
        <f>(-Opex!BB39-Opex!BB41)*(N($I$112&lt;&gt;0))</f>
        <v>-368589.0215872227</v>
      </c>
      <c r="BC98" s="5">
        <f>(-Opex!BC39-Opex!BC41)*(N($I$112&lt;&gt;0))</f>
        <v>-371852.89548752166</v>
      </c>
      <c r="BD98" s="5">
        <f>(-Opex!BD39-Opex!BD41)*(N($I$112&lt;&gt;0))</f>
        <v>-376944.8115340707</v>
      </c>
      <c r="BE98" s="5">
        <f>(-Opex!BE39-Opex!BE41)*(N($I$112&lt;&gt;0))</f>
        <v>-380275.15128121671</v>
      </c>
      <c r="BF98" s="5">
        <f>(-Opex!BF39-Opex!BF41)*(N($I$112&lt;&gt;0))</f>
        <v>-383635.65400815464</v>
      </c>
      <c r="BG98" s="5">
        <f>(-Opex!BG39-Opex!BG41)*(N($I$112&lt;&gt;0))</f>
        <v>-387030.14843138872</v>
      </c>
      <c r="BH98" s="5">
        <f>(-Opex!BH39-Opex!BH41)*(N($I$112&lt;&gt;0))</f>
        <v>-392326.64584750775</v>
      </c>
      <c r="BI98" s="5">
        <f>(-Opex!BI39-Opex!BI41)*(N($I$112&lt;&gt;0))</f>
        <v>-395790.16062118066</v>
      </c>
      <c r="BJ98" s="5">
        <f>(-Opex!BJ39-Opex!BJ41)*(N($I$112&lt;&gt;0))</f>
        <v>-399284.08891533857</v>
      </c>
      <c r="BK98" s="5">
        <f>(-Opex!BK39-Opex!BK41)*(N($I$112&lt;&gt;0))</f>
        <v>-402813.29767336411</v>
      </c>
      <c r="BL98" s="5">
        <f>(-Opex!BL39-Opex!BL41)*(N($I$112&lt;&gt;0))</f>
        <v>-408323.11709484004</v>
      </c>
      <c r="BM98" s="5">
        <f>(-Opex!BM39-Opex!BM41)*(N($I$112&lt;&gt;0))</f>
        <v>-411923.96065912693</v>
      </c>
      <c r="BN98" s="5">
        <f>(-Opex!BN39-Opex!BN41)*(N($I$112&lt;&gt;0))</f>
        <v>-415539.63042253396</v>
      </c>
      <c r="BO98" s="5">
        <f>(-Opex!BO39-Opex!BO41)*(N($I$112&lt;&gt;0))</f>
        <v>-419191.56923429895</v>
      </c>
      <c r="BP98" s="5">
        <f>(-Opex!BP39-Opex!BP41)*(N($I$112&lt;&gt;0))</f>
        <v>-424901.84987013065</v>
      </c>
      <c r="BQ98" s="5">
        <f>(-Opex!BQ39-Opex!BQ41)*(N($I$112&lt;&gt;0))</f>
        <v>-428627.42260942003</v>
      </c>
      <c r="BR98" s="5">
        <f>(-Opex!BR39-Opex!BR41)*(N($I$112&lt;&gt;0))</f>
        <v>-432390.3675781663</v>
      </c>
      <c r="BS98" s="5">
        <f>(-Opex!BS39-Opex!BS41)*(N($I$112&lt;&gt;0))</f>
        <v>-436191.05991532118</v>
      </c>
      <c r="BT98" s="5">
        <f>(-Opex!BT39-Opex!BT41)*(N($I$112&lt;&gt;0))</f>
        <v>-442131.34996510512</v>
      </c>
      <c r="BU98" s="5">
        <f>(-Opex!BU39-Opex!BU41)*(N($I$112&lt;&gt;0))</f>
        <v>-446008.67756639462</v>
      </c>
      <c r="BV98" s="5">
        <f>(-Opex!BV39-Opex!BV41)*(N($I$112&lt;&gt;0))</f>
        <v>-449924.90071371099</v>
      </c>
      <c r="BW98" s="5">
        <f>(-Opex!BW39-Opex!BW41)*(N($I$112&lt;&gt;0))</f>
        <v>-453880.40984737361</v>
      </c>
      <c r="BX98" s="5">
        <f>(-Opex!BX39-Opex!BX41)*(N($I$112&lt;&gt;0))</f>
        <v>-460059.98037445231</v>
      </c>
      <c r="BY98" s="5">
        <f>(-Opex!BY39-Opex!BY41)*(N($I$112&lt;&gt;0))</f>
        <v>-464095.2485289913</v>
      </c>
      <c r="BZ98" s="5">
        <f>(-Opex!BZ39-Opex!BZ41)*(N($I$112&lt;&gt;0))</f>
        <v>-468170.99768062611</v>
      </c>
      <c r="CA98" s="5">
        <f>(-Opex!CA39-Opex!CA41)*(N($I$112&lt;&gt;0))</f>
        <v>-472287.63419560506</v>
      </c>
      <c r="CB98" s="5">
        <f>(-Opex!CB39-Opex!CB41)*(N($I$112&lt;&gt;0))</f>
        <v>-478716.13021750544</v>
      </c>
      <c r="CC98" s="5">
        <f>(-Opex!CC39-Opex!CC41)*(N($I$112&lt;&gt;0))</f>
        <v>-482915.7769270984</v>
      </c>
      <c r="CD98" s="5">
        <f>(-Opex!CD39-Opex!CD41)*(N($I$112&lt;&gt;0))</f>
        <v>-487157.55475554685</v>
      </c>
      <c r="CE98" s="5">
        <f>(-Opex!CE39-Opex!CE41)*(N($I$112&lt;&gt;0))</f>
        <v>-491441.88664510037</v>
      </c>
      <c r="CF98" s="5">
        <f>(-Opex!CF39-Opex!CF41)*(N($I$112&lt;&gt;0))</f>
        <v>-498129.34222811932</v>
      </c>
      <c r="CG98" s="5">
        <f>(-Opex!CG39-Opex!CG41)*(N($I$112&lt;&gt;0))</f>
        <v>-502500.06810398994</v>
      </c>
      <c r="CH98" s="5">
        <f>(-Opex!CH39-Opex!CH41)*(N($I$112&lt;&gt;0))</f>
        <v>-506914.64253095444</v>
      </c>
      <c r="CI98" s="5">
        <f>(-Opex!CI39-Opex!CI41)*(N($I$112&lt;&gt;0))</f>
        <v>-511373.50570388959</v>
      </c>
      <c r="CJ98" s="5">
        <f>(-Opex!CJ39-Opex!CJ41)*(N($I$112&lt;&gt;0))</f>
        <v>-518330.35966742301</v>
      </c>
      <c r="CK98" s="5">
        <f>(-Opex!CK39-Opex!CK41)*(N($I$112&lt;&gt;0))</f>
        <v>-522879.13864976109</v>
      </c>
      <c r="CL98" s="5">
        <f>(-Opex!CL39-Opex!CL41)*(N($I$112&lt;&gt;0))</f>
        <v>-527473.55367352825</v>
      </c>
      <c r="CM98" s="5">
        <f>(-Opex!CM39-Opex!CM41)*(N($I$112&lt;&gt;0))</f>
        <v>-532114.06289049471</v>
      </c>
      <c r="CN98" s="5">
        <f>(-Opex!CN39-Opex!CN41)*(N($I$112&lt;&gt;0))</f>
        <v>-539351.17514575797</v>
      </c>
      <c r="CO98" s="5">
        <f>(-Opex!CO39-Opex!CO41)*(N($I$112&lt;&gt;0))</f>
        <v>-544085.26566114556</v>
      </c>
      <c r="CP98" s="5">
        <f>(-Opex!CP39-Opex!CP41)*(N($I$112&lt;&gt;0))</f>
        <v>-548866.85262625152</v>
      </c>
      <c r="CQ98" s="5">
        <f>(-Opex!CQ39-Opex!CQ41)*(N($I$112&lt;&gt;0))</f>
        <v>-553696.41288277414</v>
      </c>
      <c r="CR98" s="5">
        <f>(-Opex!CR39-Opex!CR41)*(N($I$112&lt;&gt;0))</f>
        <v>-561225.08143156208</v>
      </c>
      <c r="CS98" s="5">
        <f>(-Opex!CS39-Opex!CS41)*(N($I$112&lt;&gt;0))</f>
        <v>-566152.03800617892</v>
      </c>
      <c r="CT98" s="5">
        <f>(-Opex!CT39-Opex!CT41)*(N($I$112&lt;&gt;0))</f>
        <v>-571128.42733344052</v>
      </c>
      <c r="CU98" s="5">
        <f>(-Opex!CU39-Opex!CU41)*(N($I$112&lt;&gt;0))</f>
        <v>-576154.74570795428</v>
      </c>
      <c r="CV98" s="5">
        <f>(-Opex!CV39-Opex!CV41)*(N($I$112&lt;&gt;0))</f>
        <v>-583986.72432812408</v>
      </c>
      <c r="CW98" s="5">
        <f>(-Opex!CW39-Opex!CW41)*(N($I$112&lt;&gt;0))</f>
        <v>-589114.40967536299</v>
      </c>
      <c r="CX98" s="5">
        <f>(-Opex!CX39-Opex!CX41)*(N($I$112&lt;&gt;0))</f>
        <v>-594293.54307109746</v>
      </c>
      <c r="CY98" s="5">
        <f>(-Opex!CY39-Opex!CY41)*(N($I$112&lt;&gt;0))</f>
        <v>-599524.64105699351</v>
      </c>
      <c r="CZ98" s="5">
        <f>(-Opex!CZ39-Opex!CZ41)*(N($I$112&lt;&gt;0))</f>
        <v>-607672.15770243388</v>
      </c>
      <c r="DA98" s="5">
        <f>(-Opex!DA39-Opex!DA41)*(N($I$112&lt;&gt;0))</f>
        <v>-613008.75530432304</v>
      </c>
      <c r="DB98" s="5">
        <f>(-Opex!DB39-Opex!DB41)*(N($I$112&lt;&gt;0))</f>
        <v>-618398.89846834226</v>
      </c>
      <c r="DC98" s="5">
        <f>(-Opex!DC39-Opex!DC41)*(N($I$112&lt;&gt;0))</f>
        <v>-623843.12480981124</v>
      </c>
      <c r="DD98" s="5">
        <f>(-Opex!DD39-Opex!DD41)*(N($I$112&lt;&gt;0))</f>
        <v>-632318.90075378562</v>
      </c>
      <c r="DE98" s="5">
        <f>(-Opex!DE39-Opex!DE41)*(N($I$112&lt;&gt;0))</f>
        <v>-637872.92795640265</v>
      </c>
      <c r="DF98" s="5">
        <f>(-Opex!DF39-Opex!DF41)*(N($I$112&lt;&gt;0))</f>
        <v>-643482.68380917772</v>
      </c>
      <c r="DG98" s="5">
        <f>(-Opex!DG39-Opex!DG41)*(N($I$112&lt;&gt;0))</f>
        <v>-649148.72786144784</v>
      </c>
      <c r="DH98" s="5">
        <f>(-Opex!DH39-Opex!DH41)*(N($I$112&lt;&gt;0))</f>
        <v>-657965.99761336797</v>
      </c>
      <c r="DI98" s="5">
        <f>(-Opex!DI39-Opex!DI41)*(N($I$112&lt;&gt;0))</f>
        <v>-67938.329162630427</v>
      </c>
      <c r="DJ98" s="5">
        <f>(-Opex!DJ39-Opex!DJ41)*(N($I$112&lt;&gt;0))</f>
        <v>-67938.329162630427</v>
      </c>
    </row>
    <row r="99" spans="1:16384">
      <c r="B99" s="17" t="s">
        <v>159</v>
      </c>
      <c r="C99" s="11"/>
      <c r="I99" s="5">
        <f t="shared" si="57"/>
        <v>-3195273.7397971274</v>
      </c>
      <c r="J99" s="5">
        <f>(Налоги!J48)*(N($I$112&lt;&gt;0))</f>
        <v>-23883.841273604485</v>
      </c>
      <c r="K99" s="5">
        <f>(Налоги!K48)*(N($I$112&lt;&gt;0))</f>
        <v>-23740.02484040206</v>
      </c>
      <c r="L99" s="5">
        <f>(Налоги!L48)*(N($I$112&lt;&gt;0))</f>
        <v>-24751.772960232032</v>
      </c>
      <c r="M99" s="5">
        <f>(Налоги!M48)*(N($I$112&lt;&gt;0))</f>
        <v>-24603.836226252144</v>
      </c>
      <c r="N99" s="5">
        <f>(Налоги!N48)*(N($I$112&lt;&gt;0))</f>
        <v>-20429.883273728577</v>
      </c>
      <c r="O99" s="5">
        <f>(Налоги!O48)*(N($I$112&lt;&gt;0))</f>
        <v>-20297.156718170161</v>
      </c>
      <c r="P99" s="5">
        <f>(Налоги!P48)*(N($I$112&lt;&gt;0))</f>
        <v>-21074.695724716323</v>
      </c>
      <c r="Q99" s="5">
        <f>(Налоги!Q48)*(N($I$112&lt;&gt;0))</f>
        <v>-20938.431728421325</v>
      </c>
      <c r="R99" s="5">
        <f>(Налоги!R48)*(N($I$112&lt;&gt;0))</f>
        <v>-24996.238407441127</v>
      </c>
      <c r="S99" s="5">
        <f>(Налоги!S48)*(N($I$112&lt;&gt;0))</f>
        <v>-24847.292033027192</v>
      </c>
      <c r="T99" s="5">
        <f>(Налоги!T48)*(N($I$112&lt;&gt;0))</f>
        <v>-25819.230425861726</v>
      </c>
      <c r="U99" s="5">
        <f>(Налоги!U48)*(N($I$112&lt;&gt;0))</f>
        <v>-25691.236604347301</v>
      </c>
      <c r="V99" s="5">
        <f>(Налоги!V48)*(N($I$112&lt;&gt;0))</f>
        <v>-25524.89459106763</v>
      </c>
      <c r="W99" s="5">
        <f>(Налоги!W48)*(N($I$112&lt;&gt;0))</f>
        <v>-25356.234121049914</v>
      </c>
      <c r="X99" s="5">
        <f>(Налоги!X48)*(N($I$112&lt;&gt;0))</f>
        <v>-26359.94637304842</v>
      </c>
      <c r="Y99" s="5">
        <f>(Налоги!Y48)*(N($I$112&lt;&gt;0))</f>
        <v>-26186.56737734194</v>
      </c>
      <c r="Z99" s="5">
        <f>(Налоги!Z48)*(N($I$112&lt;&gt;0))</f>
        <v>-26012.234302404606</v>
      </c>
      <c r="AA99" s="5">
        <f>(Налоги!AA48)*(N($I$112&lt;&gt;0))</f>
        <v>-25835.503844232655</v>
      </c>
      <c r="AB99" s="5">
        <f>(Налоги!AB48)*(N($I$112&lt;&gt;0))</f>
        <v>-26876.105486558117</v>
      </c>
      <c r="AC99" s="5">
        <f>(Налоги!AC48)*(N($I$112&lt;&gt;0))</f>
        <v>-26694.496536392893</v>
      </c>
      <c r="AD99" s="5">
        <f>(Налоги!AD48)*(N($I$112&lt;&gt;0))</f>
        <v>-26510.290969310408</v>
      </c>
      <c r="AE99" s="5">
        <f>(Налоги!AE48)*(N($I$112&lt;&gt;0))</f>
        <v>-26323.571332124877</v>
      </c>
      <c r="AF99" s="5">
        <f>(Налоги!AF48)*(N($I$112&lt;&gt;0))</f>
        <v>-27398.449043197164</v>
      </c>
      <c r="AG99" s="5">
        <f>(Налоги!AG48)*(N($I$112&lt;&gt;0))</f>
        <v>-27206.613597400261</v>
      </c>
      <c r="AH99" s="5">
        <f>(Налоги!AH48)*(N($I$112&lt;&gt;0))</f>
        <v>-27008.569028087135</v>
      </c>
      <c r="AI99" s="5">
        <f>(Налоги!AI48)*(N($I$112&lt;&gt;0))</f>
        <v>-26807.810368524311</v>
      </c>
      <c r="AJ99" s="5">
        <f>(Налоги!AJ48)*(N($I$112&lt;&gt;0))</f>
        <v>-27914.5380511775</v>
      </c>
      <c r="AK99" s="5">
        <f>(Налоги!AK48)*(N($I$112&lt;&gt;0))</f>
        <v>-27708.255482866683</v>
      </c>
      <c r="AL99" s="5">
        <f>(Налоги!AL48)*(N($I$112&lt;&gt;0))</f>
        <v>-27499.36361500217</v>
      </c>
      <c r="AM99" s="5">
        <f>(Налоги!AM48)*(N($I$112&lt;&gt;0))</f>
        <v>-27287.631819895352</v>
      </c>
      <c r="AN99" s="5">
        <f>(Налоги!AN48)*(N($I$112&lt;&gt;0))</f>
        <v>-28432.485257160639</v>
      </c>
      <c r="AO99" s="5">
        <f>(Налоги!AO48)*(N($I$112&lt;&gt;0))</f>
        <v>-28214.973692391373</v>
      </c>
      <c r="AP99" s="5">
        <f>(Налоги!AP48)*(N($I$112&lt;&gt;0))</f>
        <v>-27994.298509669614</v>
      </c>
      <c r="AQ99" s="5">
        <f>(Налоги!AQ48)*(N($I$112&lt;&gt;0))</f>
        <v>-27770.64282581646</v>
      </c>
      <c r="AR99" s="5">
        <f>(Налоги!AR48)*(N($I$112&lt;&gt;0))</f>
        <v>-28955.947490672392</v>
      </c>
      <c r="AS99" s="5">
        <f>(Налоги!AS48)*(N($I$112&lt;&gt;0))</f>
        <v>-28726.22607535978</v>
      </c>
      <c r="AT99" s="5">
        <f>(Налоги!AT48)*(N($I$112&lt;&gt;0))</f>
        <v>-28496.345368265655</v>
      </c>
      <c r="AU99" s="5">
        <f>(Налоги!AU48)*(N($I$112&lt;&gt;0))</f>
        <v>-28263.408947901313</v>
      </c>
      <c r="AV99" s="5">
        <f>(Налоги!AV48)*(N($I$112&lt;&gt;0))</f>
        <v>-29497.138981873162</v>
      </c>
      <c r="AW99" s="5">
        <f>(Налоги!AW48)*(N($I$112&lt;&gt;0))</f>
        <v>-29257.98507196056</v>
      </c>
      <c r="AX99" s="5">
        <f>(Налоги!AX48)*(N($I$112&lt;&gt;0))</f>
        <v>-29017.250181924159</v>
      </c>
      <c r="AY99" s="5">
        <f>(Налоги!AY48)*(N($I$112&lt;&gt;0))</f>
        <v>-28773.352445690783</v>
      </c>
      <c r="AZ99" s="5">
        <f>(Налоги!AZ48)*(N($I$112&lt;&gt;0))</f>
        <v>-30058.134681387761</v>
      </c>
      <c r="BA99" s="5">
        <f>(Налоги!BA48)*(N($I$112&lt;&gt;0))</f>
        <v>-29807.802323751079</v>
      </c>
      <c r="BB99" s="5">
        <f>(Налоги!BB48)*(N($I$112&lt;&gt;0))</f>
        <v>-29555.879155375595</v>
      </c>
      <c r="BC99" s="5">
        <f>(Налоги!BC48)*(N($I$112&lt;&gt;0))</f>
        <v>-29300.683491891628</v>
      </c>
      <c r="BD99" s="5">
        <f>(Налоги!BD48)*(N($I$112&lt;&gt;0))</f>
        <v>-30637.338518857265</v>
      </c>
      <c r="BE99" s="5">
        <f>(Налоги!BE48)*(N($I$112&lt;&gt;0))</f>
        <v>-30375.486004173348</v>
      </c>
      <c r="BF99" s="5">
        <f>(Налоги!BF48)*(N($I$112&lt;&gt;0))</f>
        <v>-30111.330363370282</v>
      </c>
      <c r="BG99" s="5">
        <f>(Налоги!BG48)*(N($I$112&lt;&gt;0))</f>
        <v>-29843.775879221452</v>
      </c>
      <c r="BH99" s="5">
        <f>(Налоги!BH48)*(N($I$112&lt;&gt;0))</f>
        <v>-31236.98744232941</v>
      </c>
      <c r="BI99" s="5">
        <f>(Налоги!BI48)*(N($I$112&lt;&gt;0))</f>
        <v>-30962.519767532911</v>
      </c>
      <c r="BJ99" s="5">
        <f>(Налоги!BJ48)*(N($I$112&lt;&gt;0))</f>
        <v>-30685.770344869081</v>
      </c>
      <c r="BK99" s="5">
        <f>(Налоги!BK48)*(N($I$112&lt;&gt;0))</f>
        <v>-30405.49361578426</v>
      </c>
      <c r="BL99" s="5">
        <f>(Налоги!BL48)*(N($I$112&lt;&gt;0))</f>
        <v>-31857.306903173027</v>
      </c>
      <c r="BM99" s="5">
        <f>(Налоги!BM48)*(N($I$112&lt;&gt;0))</f>
        <v>-31569.856394759066</v>
      </c>
      <c r="BN99" s="5">
        <f>(Налоги!BN48)*(N($I$112&lt;&gt;0))</f>
        <v>-31282.697996847724</v>
      </c>
      <c r="BO99" s="5">
        <f>(Налоги!BO48)*(N($I$112&lt;&gt;0))</f>
        <v>-30991.935018698568</v>
      </c>
      <c r="BP99" s="5">
        <f>(Налоги!BP48)*(N($I$112&lt;&gt;0))</f>
        <v>-32506.935406951023</v>
      </c>
      <c r="BQ99" s="5">
        <f>(Налоги!BQ48)*(N($I$112&lt;&gt;0))</f>
        <v>-32208.842937745561</v>
      </c>
      <c r="BR99" s="5">
        <f>(Налоги!BR48)*(N($I$112&lt;&gt;0))</f>
        <v>-31907.024709163008</v>
      </c>
      <c r="BS99" s="5">
        <f>(Налоги!BS48)*(N($I$112&lt;&gt;0))</f>
        <v>-31601.439472282233</v>
      </c>
      <c r="BT99" s="5">
        <f>(Налоги!BT48)*(N($I$112&lt;&gt;0))</f>
        <v>-33174.035510780603</v>
      </c>
      <c r="BU99" s="5">
        <f>(Налоги!BU48)*(N($I$112&lt;&gt;0))</f>
        <v>-32860.790764757767</v>
      </c>
      <c r="BV99" s="5">
        <f>(Налоги!BV48)*(N($I$112&lt;&gt;0))</f>
        <v>-32543.652633708574</v>
      </c>
      <c r="BW99" s="5">
        <f>(Налоги!BW48)*(N($I$112&lt;&gt;0))</f>
        <v>-32222.578100254112</v>
      </c>
      <c r="BX99" s="5">
        <f>(Налоги!BX48)*(N($I$112&lt;&gt;0))</f>
        <v>-33855.007124046439</v>
      </c>
      <c r="BY99" s="5">
        <f>(Налоги!BY48)*(N($I$112&lt;&gt;0))</f>
        <v>-33525.928914591699</v>
      </c>
      <c r="BZ99" s="5">
        <f>(Налоги!BZ48)*(N($I$112&lt;&gt;0))</f>
        <v>-33192.782510254452</v>
      </c>
      <c r="CA99" s="5">
        <f>(Налоги!CA48)*(N($I$112&lt;&gt;0))</f>
        <v>-32855.523050984542</v>
      </c>
      <c r="CB99" s="5">
        <f>(Налоги!CB48)*(N($I$112&lt;&gt;0))</f>
        <v>-34550.110285976516</v>
      </c>
      <c r="CC99" s="5">
        <f>(Налоги!CC48)*(N($I$112&lt;&gt;0))</f>
        <v>-34204.488241321029</v>
      </c>
      <c r="CD99" s="5">
        <f>(Налоги!CD48)*(N($I$112&lt;&gt;0))</f>
        <v>-33854.615706278135</v>
      </c>
      <c r="CE99" s="5">
        <f>(Налоги!CE48)*(N($I$112&lt;&gt;0))</f>
        <v>-33500.445900828177</v>
      </c>
      <c r="CF99" s="5">
        <f>(Налоги!CF48)*(N($I$112&lt;&gt;0))</f>
        <v>-35259.607935579072</v>
      </c>
      <c r="CG99" s="5">
        <f>(Налоги!CG48)*(N($I$112&lt;&gt;0))</f>
        <v>-34896.701274398285</v>
      </c>
      <c r="CH99" s="5">
        <f>(Налоги!CH48)*(N($I$112&lt;&gt;0))</f>
        <v>-34529.354027706082</v>
      </c>
      <c r="CI99" s="5">
        <f>(Налоги!CI48)*(N($I$112&lt;&gt;0))</f>
        <v>-34157.51741500308</v>
      </c>
      <c r="CJ99" s="5">
        <f>(Налоги!CJ48)*(N($I$112&lt;&gt;0))</f>
        <v>-35983.765810004916</v>
      </c>
      <c r="CK99" s="5">
        <f>(Налоги!CK48)*(N($I$112&lt;&gt;0))</f>
        <v>-35602.802066133227</v>
      </c>
      <c r="CL99" s="5">
        <f>(Налоги!CL48)*(N($I$112&lt;&gt;0))</f>
        <v>-35217.199514990403</v>
      </c>
      <c r="CM99" s="5">
        <f>(Налоги!CM48)*(N($I$112&lt;&gt;0))</f>
        <v>-34826.907291741772</v>
      </c>
      <c r="CN99" s="5">
        <f>(Налоги!CN48)*(N($I$112&lt;&gt;0))</f>
        <v>-36722.852331630434</v>
      </c>
      <c r="CO99" s="5">
        <f>(Налоги!CO48)*(N($I$112&lt;&gt;0))</f>
        <v>-36323.026025786603</v>
      </c>
      <c r="CP99" s="5">
        <f>(Налоги!CP48)*(N($I$112&lt;&gt;0))</f>
        <v>-35918.354223672868</v>
      </c>
      <c r="CQ99" s="5">
        <f>(Налоги!CQ48)*(N($I$112&lt;&gt;0))</f>
        <v>-35508.783888780134</v>
      </c>
      <c r="CR99" s="5">
        <f>(Налоги!CR48)*(N($I$112&lt;&gt;0))</f>
        <v>-37477.138483144328</v>
      </c>
      <c r="CS99" s="5">
        <f>(Налоги!CS48)*(N($I$112&lt;&gt;0))</f>
        <v>-37057.609739474414</v>
      </c>
      <c r="CT99" s="5">
        <f>(Налоги!CT48)*(N($I$112&lt;&gt;0))</f>
        <v>-36633.019988544751</v>
      </c>
      <c r="CU99" s="5">
        <f>(Налоги!CU48)*(N($I$112&lt;&gt;0))</f>
        <v>-36203.313931204917</v>
      </c>
      <c r="CV99" s="5">
        <f>(Налоги!CV48)*(N($I$112&lt;&gt;0))</f>
        <v>-38246.897669882092</v>
      </c>
      <c r="CW99" s="5">
        <f>(Налоги!CW48)*(N($I$112&lt;&gt;0))</f>
        <v>-37806.790775036527</v>
      </c>
      <c r="CX99" s="5">
        <f>(Налоги!CX48)*(N($I$112&lt;&gt;0))</f>
        <v>-37361.398170463886</v>
      </c>
      <c r="CY99" s="5">
        <f>(Налоги!CY48)*(N($I$112&lt;&gt;0))</f>
        <v>-36910.662199627797</v>
      </c>
      <c r="CZ99" s="5">
        <f>(Налоги!CZ48)*(N($I$112&lt;&gt;0))</f>
        <v>-39032.40556861111</v>
      </c>
      <c r="DA99" s="5">
        <f>(Налоги!DA48)*(N($I$112&lt;&gt;0))</f>
        <v>-38570.807470977976</v>
      </c>
      <c r="DB99" s="5">
        <f>(Налоги!DB48)*(N($I$112&lt;&gt;0))</f>
        <v>-38103.689384842815</v>
      </c>
      <c r="DC99" s="5">
        <f>(Налоги!DC48)*(N($I$112&lt;&gt;0))</f>
        <v>-37630.991197604453</v>
      </c>
      <c r="DD99" s="5">
        <f>(Налоги!DD48)*(N($I$112&lt;&gt;0))</f>
        <v>-39833.93996192608</v>
      </c>
      <c r="DE99" s="5">
        <f>(Налоги!DE48)*(N($I$112&lt;&gt;0))</f>
        <v>-39349.898708544526</v>
      </c>
      <c r="DF99" s="5">
        <f>(Налоги!DF48)*(N($I$112&lt;&gt;0))</f>
        <v>-38860.09321076941</v>
      </c>
      <c r="DG99" s="5">
        <f>(Налоги!DG48)*(N($I$112&lt;&gt;0))</f>
        <v>-38364.460797158928</v>
      </c>
      <c r="DH99" s="5">
        <f>(Налоги!DH48)*(N($I$112&lt;&gt;0))</f>
        <v>-40651.780557368504</v>
      </c>
      <c r="DI99" s="5">
        <f>(Налоги!DI48)*(N($I$112&lt;&gt;0))</f>
        <v>0</v>
      </c>
      <c r="DJ99" s="5">
        <f>(Налоги!DJ48)*(N($I$112&lt;&gt;0))</f>
        <v>0</v>
      </c>
    </row>
    <row r="100" spans="1:16384">
      <c r="B100" s="17" t="s">
        <v>207</v>
      </c>
      <c r="C100" s="11"/>
      <c r="I100" s="5">
        <f t="shared" si="57"/>
        <v>-109037.49999999999</v>
      </c>
      <c r="J100" s="5">
        <f>(Налоги!J76)*(N($I$112&lt;&gt;0))</f>
        <v>0</v>
      </c>
      <c r="K100" s="5">
        <f>(Налоги!K76)*(N($I$112&lt;&gt;0))</f>
        <v>0</v>
      </c>
      <c r="L100" s="5">
        <f>(Налоги!L76)*(N($I$112&lt;&gt;0))</f>
        <v>0</v>
      </c>
      <c r="M100" s="5">
        <f>(Налоги!M76)*(N($I$112&lt;&gt;0))</f>
        <v>0</v>
      </c>
      <c r="N100" s="5">
        <f>(Налоги!N76)*(N($I$112&lt;&gt;0))</f>
        <v>0</v>
      </c>
      <c r="O100" s="5">
        <f>(Налоги!O76)*(N($I$112&lt;&gt;0))</f>
        <v>0</v>
      </c>
      <c r="P100" s="5">
        <f>(Налоги!P76)*(N($I$112&lt;&gt;0))</f>
        <v>-962.5</v>
      </c>
      <c r="Q100" s="5">
        <f>(Налоги!Q76)*(N($I$112&lt;&gt;0))</f>
        <v>-1908.9581499999999</v>
      </c>
      <c r="R100" s="5">
        <f>(Налоги!R76)*(N($I$112&lt;&gt;0))</f>
        <v>-1876.875</v>
      </c>
      <c r="S100" s="5">
        <f>(Налоги!S76)*(N($I$112&lt;&gt;0))</f>
        <v>-1844.7918500000001</v>
      </c>
      <c r="T100" s="5">
        <f>(Налоги!T76)*(N($I$112&lt;&gt;0))</f>
        <v>-1812.7081499999999</v>
      </c>
      <c r="U100" s="5">
        <f>(Налоги!U76)*(N($I$112&lt;&gt;0))</f>
        <v>-2605.6250000000005</v>
      </c>
      <c r="V100" s="5">
        <f>(Налоги!V76)*(N($I$112&lt;&gt;0))</f>
        <v>-3384.7918499999992</v>
      </c>
      <c r="W100" s="5">
        <f>(Налоги!W76)*(N($I$112&lt;&gt;0))</f>
        <v>-3325.2081499999999</v>
      </c>
      <c r="X100" s="5">
        <f>(Налоги!X76)*(N($I$112&lt;&gt;0))</f>
        <v>-3265.6250000000005</v>
      </c>
      <c r="Y100" s="5">
        <f>(Налоги!Y76)*(N($I$112&lt;&gt;0))</f>
        <v>-3206.0418499999992</v>
      </c>
      <c r="Z100" s="5">
        <f>(Налоги!Z76)*(N($I$112&lt;&gt;0))</f>
        <v>-3146.4581499999999</v>
      </c>
      <c r="AA100" s="5">
        <f>(Налоги!AA76)*(N($I$112&lt;&gt;0))</f>
        <v>-3086.8750000000005</v>
      </c>
      <c r="AB100" s="5">
        <f>(Налоги!AB76)*(N($I$112&lt;&gt;0))</f>
        <v>-3027.2918499999992</v>
      </c>
      <c r="AC100" s="5">
        <f>(Налоги!AC76)*(N($I$112&lt;&gt;0))</f>
        <v>-2967.7081499999999</v>
      </c>
      <c r="AD100" s="5">
        <f>(Налоги!AD76)*(N($I$112&lt;&gt;0))</f>
        <v>-2908.1250000000005</v>
      </c>
      <c r="AE100" s="5">
        <f>(Налоги!AE76)*(N($I$112&lt;&gt;0))</f>
        <v>-2848.5418500000001</v>
      </c>
      <c r="AF100" s="5">
        <f>(Налоги!AF76)*(N($I$112&lt;&gt;0))</f>
        <v>-2788.9581499999999</v>
      </c>
      <c r="AG100" s="5">
        <f>(Налоги!AG76)*(N($I$112&lt;&gt;0))</f>
        <v>-2729.3750000000005</v>
      </c>
      <c r="AH100" s="5">
        <f>(Налоги!AH76)*(N($I$112&lt;&gt;0))</f>
        <v>-2669.7918500000001</v>
      </c>
      <c r="AI100" s="5">
        <f>(Налоги!AI76)*(N($I$112&lt;&gt;0))</f>
        <v>-2610.2081499999999</v>
      </c>
      <c r="AJ100" s="5">
        <f>(Налоги!AJ76)*(N($I$112&lt;&gt;0))</f>
        <v>-2550.6250000000005</v>
      </c>
      <c r="AK100" s="5">
        <f>(Налоги!AK76)*(N($I$112&lt;&gt;0))</f>
        <v>-2491.0418500000001</v>
      </c>
      <c r="AL100" s="5">
        <f>(Налоги!AL76)*(N($I$112&lt;&gt;0))</f>
        <v>-2431.4581499999999</v>
      </c>
      <c r="AM100" s="5">
        <f>(Налоги!AM76)*(N($I$112&lt;&gt;0))</f>
        <v>-2371.8750000000005</v>
      </c>
      <c r="AN100" s="5">
        <f>(Налоги!AN76)*(N($I$112&lt;&gt;0))</f>
        <v>-2312.2918500000001</v>
      </c>
      <c r="AO100" s="5">
        <f>(Налоги!AO76)*(N($I$112&lt;&gt;0))</f>
        <v>-2252.7081499999999</v>
      </c>
      <c r="AP100" s="5">
        <f>(Налоги!AP76)*(N($I$112&lt;&gt;0))</f>
        <v>-2193.1250000000005</v>
      </c>
      <c r="AQ100" s="5">
        <f>(Налоги!AQ76)*(N($I$112&lt;&gt;0))</f>
        <v>-2133.5418500000001</v>
      </c>
      <c r="AR100" s="5">
        <f>(Налоги!AR76)*(N($I$112&lt;&gt;0))</f>
        <v>-2073.9581499999999</v>
      </c>
      <c r="AS100" s="5">
        <f>(Налоги!AS76)*(N($I$112&lt;&gt;0))</f>
        <v>-2014.3749999999995</v>
      </c>
      <c r="AT100" s="5">
        <f>(Налоги!AT76)*(N($I$112&lt;&gt;0))</f>
        <v>-1954.7918500000001</v>
      </c>
      <c r="AU100" s="5">
        <f>(Налоги!AU76)*(N($I$112&lt;&gt;0))</f>
        <v>-1895.2081499999999</v>
      </c>
      <c r="AV100" s="5">
        <f>(Налоги!AV76)*(N($I$112&lt;&gt;0))</f>
        <v>-1835.625</v>
      </c>
      <c r="AW100" s="5">
        <f>(Налоги!AW76)*(N($I$112&lt;&gt;0))</f>
        <v>-1776.0418500000001</v>
      </c>
      <c r="AX100" s="5">
        <f>(Налоги!AX76)*(N($I$112&lt;&gt;0))</f>
        <v>-1716.4581499999999</v>
      </c>
      <c r="AY100" s="5">
        <f>(Налоги!AY76)*(N($I$112&lt;&gt;0))</f>
        <v>-1656.875</v>
      </c>
      <c r="AZ100" s="5">
        <f>(Налоги!AZ76)*(N($I$112&lt;&gt;0))</f>
        <v>-1597.2918500000001</v>
      </c>
      <c r="BA100" s="5">
        <f>(Налоги!BA76)*(N($I$112&lt;&gt;0))</f>
        <v>-1537.7081499999999</v>
      </c>
      <c r="BB100" s="5">
        <f>(Налоги!BB76)*(N($I$112&lt;&gt;0))</f>
        <v>-1478.125</v>
      </c>
      <c r="BC100" s="5">
        <f>(Налоги!BC76)*(N($I$112&lt;&gt;0))</f>
        <v>-1418.5418500000001</v>
      </c>
      <c r="BD100" s="5">
        <f>(Налоги!BD76)*(N($I$112&lt;&gt;0))</f>
        <v>-1358.9581499999999</v>
      </c>
      <c r="BE100" s="5">
        <f>(Налоги!BE76)*(N($I$112&lt;&gt;0))</f>
        <v>-1299.375</v>
      </c>
      <c r="BF100" s="5">
        <f>(Налоги!BF76)*(N($I$112&lt;&gt;0))</f>
        <v>-1239.7918500000001</v>
      </c>
      <c r="BG100" s="5">
        <f>(Налоги!BG76)*(N($I$112&lt;&gt;0))</f>
        <v>-1180.2081499999999</v>
      </c>
      <c r="BH100" s="5">
        <f>(Налоги!BH76)*(N($I$112&lt;&gt;0))</f>
        <v>-1120.625</v>
      </c>
      <c r="BI100" s="5">
        <f>(Налоги!BI76)*(N($I$112&lt;&gt;0))</f>
        <v>-1061.0418500000001</v>
      </c>
      <c r="BJ100" s="5">
        <f>(Налоги!BJ76)*(N($I$112&lt;&gt;0))</f>
        <v>-1001.4581499999999</v>
      </c>
      <c r="BK100" s="5">
        <f>(Налоги!BK76)*(N($I$112&lt;&gt;0))</f>
        <v>-941.875</v>
      </c>
      <c r="BL100" s="5">
        <f>(Налоги!BL76)*(N($I$112&lt;&gt;0))</f>
        <v>-882.29185000000007</v>
      </c>
      <c r="BM100" s="5">
        <f>(Налоги!BM76)*(N($I$112&lt;&gt;0))</f>
        <v>-822.70814999999993</v>
      </c>
      <c r="BN100" s="5">
        <f>(Налоги!BN76)*(N($I$112&lt;&gt;0))</f>
        <v>-763.125</v>
      </c>
      <c r="BO100" s="5">
        <f>(Налоги!BO76)*(N($I$112&lt;&gt;0))</f>
        <v>-703.54185000000007</v>
      </c>
      <c r="BP100" s="5">
        <f>(Налоги!BP76)*(N($I$112&lt;&gt;0))</f>
        <v>-643.95814999999993</v>
      </c>
      <c r="BQ100" s="5">
        <f>(Налоги!BQ76)*(N($I$112&lt;&gt;0))</f>
        <v>-584.375</v>
      </c>
      <c r="BR100" s="5">
        <f>(Налоги!BR76)*(N($I$112&lt;&gt;0))</f>
        <v>-524.79185000000007</v>
      </c>
      <c r="BS100" s="5">
        <f>(Налоги!BS76)*(N($I$112&lt;&gt;0))</f>
        <v>-465.20814999999993</v>
      </c>
      <c r="BT100" s="5">
        <f>(Налоги!BT76)*(N($I$112&lt;&gt;0))</f>
        <v>-405.625</v>
      </c>
      <c r="BU100" s="5">
        <f>(Налоги!BU76)*(N($I$112&lt;&gt;0))</f>
        <v>-346.04184999999995</v>
      </c>
      <c r="BV100" s="5">
        <f>(Налоги!BV76)*(N($I$112&lt;&gt;0))</f>
        <v>-286.45815000000005</v>
      </c>
      <c r="BW100" s="5">
        <f>(Налоги!BW76)*(N($I$112&lt;&gt;0))</f>
        <v>-226.875</v>
      </c>
      <c r="BX100" s="5">
        <f>(Налоги!BX76)*(N($I$112&lt;&gt;0))</f>
        <v>-167.29184999999995</v>
      </c>
      <c r="BY100" s="5">
        <f>(Налоги!BY76)*(N($I$112&lt;&gt;0))</f>
        <v>-123.75</v>
      </c>
      <c r="BZ100" s="5">
        <f>(Налоги!BZ76)*(N($I$112&lt;&gt;0))</f>
        <v>-96.25</v>
      </c>
      <c r="CA100" s="5">
        <f>(Налоги!CA76)*(N($I$112&lt;&gt;0))</f>
        <v>-68.75</v>
      </c>
      <c r="CB100" s="5">
        <f>(Налоги!CB76)*(N($I$112&lt;&gt;0))</f>
        <v>-41.25</v>
      </c>
      <c r="CC100" s="5">
        <f>(Налоги!CC76)*(N($I$112&lt;&gt;0))</f>
        <v>-13.75</v>
      </c>
      <c r="CD100" s="5">
        <f>(Налоги!CD76)*(N($I$112&lt;&gt;0))</f>
        <v>0</v>
      </c>
      <c r="CE100" s="5">
        <f>(Налоги!CE76)*(N($I$112&lt;&gt;0))</f>
        <v>0</v>
      </c>
      <c r="CF100" s="5">
        <f>(Налоги!CF76)*(N($I$112&lt;&gt;0))</f>
        <v>0</v>
      </c>
      <c r="CG100" s="5">
        <f>(Налоги!CG76)*(N($I$112&lt;&gt;0))</f>
        <v>0</v>
      </c>
      <c r="CH100" s="5">
        <f>(Налоги!CH76)*(N($I$112&lt;&gt;0))</f>
        <v>0</v>
      </c>
      <c r="CI100" s="5">
        <f>(Налоги!CI76)*(N($I$112&lt;&gt;0))</f>
        <v>0</v>
      </c>
      <c r="CJ100" s="5">
        <f>(Налоги!CJ76)*(N($I$112&lt;&gt;0))</f>
        <v>0</v>
      </c>
      <c r="CK100" s="5">
        <f>(Налоги!CK76)*(N($I$112&lt;&gt;0))</f>
        <v>0</v>
      </c>
      <c r="CL100" s="5">
        <f>(Налоги!CL76)*(N($I$112&lt;&gt;0))</f>
        <v>0</v>
      </c>
      <c r="CM100" s="5">
        <f>(Налоги!CM76)*(N($I$112&lt;&gt;0))</f>
        <v>0</v>
      </c>
      <c r="CN100" s="5">
        <f>(Налоги!CN76)*(N($I$112&lt;&gt;0))</f>
        <v>0</v>
      </c>
      <c r="CO100" s="5">
        <f>(Налоги!CO76)*(N($I$112&lt;&gt;0))</f>
        <v>0</v>
      </c>
      <c r="CP100" s="5">
        <f>(Налоги!CP76)*(N($I$112&lt;&gt;0))</f>
        <v>0</v>
      </c>
      <c r="CQ100" s="5">
        <f>(Налоги!CQ76)*(N($I$112&lt;&gt;0))</f>
        <v>0</v>
      </c>
      <c r="CR100" s="5">
        <f>(Налоги!CR76)*(N($I$112&lt;&gt;0))</f>
        <v>0</v>
      </c>
      <c r="CS100" s="5">
        <f>(Налоги!CS76)*(N($I$112&lt;&gt;0))</f>
        <v>0</v>
      </c>
      <c r="CT100" s="5">
        <f>(Налоги!CT76)*(N($I$112&lt;&gt;0))</f>
        <v>0</v>
      </c>
      <c r="CU100" s="5">
        <f>(Налоги!CU76)*(N($I$112&lt;&gt;0))</f>
        <v>0</v>
      </c>
      <c r="CV100" s="5">
        <f>(Налоги!CV76)*(N($I$112&lt;&gt;0))</f>
        <v>0</v>
      </c>
      <c r="CW100" s="5">
        <f>(Налоги!CW76)*(N($I$112&lt;&gt;0))</f>
        <v>0</v>
      </c>
      <c r="CX100" s="5">
        <f>(Налоги!CX76)*(N($I$112&lt;&gt;0))</f>
        <v>0</v>
      </c>
      <c r="CY100" s="5">
        <f>(Налоги!CY76)*(N($I$112&lt;&gt;0))</f>
        <v>0</v>
      </c>
      <c r="CZ100" s="5">
        <f>(Налоги!CZ76)*(N($I$112&lt;&gt;0))</f>
        <v>0</v>
      </c>
      <c r="DA100" s="5">
        <f>(Налоги!DA76)*(N($I$112&lt;&gt;0))</f>
        <v>0</v>
      </c>
      <c r="DB100" s="5">
        <f>(Налоги!DB76)*(N($I$112&lt;&gt;0))</f>
        <v>0</v>
      </c>
      <c r="DC100" s="5">
        <f>(Налоги!DC76)*(N($I$112&lt;&gt;0))</f>
        <v>0</v>
      </c>
      <c r="DD100" s="5">
        <f>(Налоги!DD76)*(N($I$112&lt;&gt;0))</f>
        <v>0</v>
      </c>
      <c r="DE100" s="5">
        <f>(Налоги!DE76)*(N($I$112&lt;&gt;0))</f>
        <v>0</v>
      </c>
      <c r="DF100" s="5">
        <f>(Налоги!DF76)*(N($I$112&lt;&gt;0))</f>
        <v>0</v>
      </c>
      <c r="DG100" s="5">
        <f>(Налоги!DG76)*(N($I$112&lt;&gt;0))</f>
        <v>0</v>
      </c>
      <c r="DH100" s="5">
        <f>(Налоги!DH76)*(N($I$112&lt;&gt;0))</f>
        <v>0</v>
      </c>
      <c r="DI100" s="5">
        <f>(Налоги!DI76)*(N($I$112&lt;&gt;0))</f>
        <v>0</v>
      </c>
      <c r="DJ100" s="5">
        <f>(Налоги!DJ76)*(N($I$112&lt;&gt;0))</f>
        <v>0</v>
      </c>
    </row>
    <row r="101" spans="1:16384">
      <c r="B101" s="12" t="s">
        <v>152</v>
      </c>
      <c r="C101" s="11"/>
      <c r="I101" s="5">
        <f t="shared" si="57"/>
        <v>6010637.2833346948</v>
      </c>
      <c r="J101" s="5">
        <f>SUM(J94:J100)</f>
        <v>56245.17250510474</v>
      </c>
      <c r="K101" s="5">
        <f t="shared" ref="K101:BV101" si="58">SUM(K94:K100)</f>
        <v>54853.981174397115</v>
      </c>
      <c r="L101" s="5">
        <f t="shared" si="58"/>
        <v>59233.462032868862</v>
      </c>
      <c r="M101" s="5">
        <f t="shared" si="58"/>
        <v>57807.291971260624</v>
      </c>
      <c r="N101" s="5">
        <f t="shared" si="58"/>
        <v>36301.301024921668</v>
      </c>
      <c r="O101" s="5">
        <f t="shared" si="58"/>
        <v>34995.234855458075</v>
      </c>
      <c r="P101" s="5">
        <f t="shared" si="58"/>
        <v>37271.728729238181</v>
      </c>
      <c r="Q101" s="5">
        <f t="shared" si="58"/>
        <v>34988.920521370543</v>
      </c>
      <c r="R101" s="5">
        <f t="shared" si="58"/>
        <v>54645.324157603638</v>
      </c>
      <c r="S101" s="5">
        <f t="shared" si="58"/>
        <v>53261.445114706388</v>
      </c>
      <c r="T101" s="5">
        <f t="shared" si="58"/>
        <v>57475.40914382747</v>
      </c>
      <c r="U101" s="5">
        <f t="shared" si="58"/>
        <v>55358.065708165115</v>
      </c>
      <c r="V101" s="5">
        <f t="shared" si="58"/>
        <v>53053.966628217699</v>
      </c>
      <c r="W101" s="5">
        <f t="shared" si="58"/>
        <v>51570.208677715425</v>
      </c>
      <c r="X101" s="5">
        <f t="shared" si="58"/>
        <v>55941.429610802843</v>
      </c>
      <c r="Y101" s="5">
        <f t="shared" si="58"/>
        <v>54420.24242998055</v>
      </c>
      <c r="Z101" s="5">
        <f t="shared" si="58"/>
        <v>52888.155000451065</v>
      </c>
      <c r="AA101" s="5">
        <f t="shared" si="58"/>
        <v>51337.008318276894</v>
      </c>
      <c r="AB101" s="5">
        <f t="shared" si="58"/>
        <v>55865.380894112197</v>
      </c>
      <c r="AC101" s="5">
        <f t="shared" si="58"/>
        <v>54275.48967280503</v>
      </c>
      <c r="AD101" s="5">
        <f t="shared" si="58"/>
        <v>52667.553495965702</v>
      </c>
      <c r="AE101" s="5">
        <f t="shared" si="58"/>
        <v>51039.73679184894</v>
      </c>
      <c r="AF101" s="5">
        <f t="shared" si="58"/>
        <v>55712.525615797909</v>
      </c>
      <c r="AG101" s="5">
        <f t="shared" si="58"/>
        <v>54044.294054690392</v>
      </c>
      <c r="AH101" s="5">
        <f t="shared" si="58"/>
        <v>52339.799203155308</v>
      </c>
      <c r="AI101" s="5">
        <f t="shared" si="58"/>
        <v>50614.178856853097</v>
      </c>
      <c r="AJ101" s="5">
        <f t="shared" si="58"/>
        <v>55418.360308501535</v>
      </c>
      <c r="AK101" s="5">
        <f t="shared" si="58"/>
        <v>53649.78665233498</v>
      </c>
      <c r="AL101" s="5">
        <f t="shared" si="58"/>
        <v>51861.988689524922</v>
      </c>
      <c r="AM101" s="5">
        <f t="shared" si="58"/>
        <v>50052.166745049821</v>
      </c>
      <c r="AN101" s="5">
        <f t="shared" si="58"/>
        <v>55017.370930746678</v>
      </c>
      <c r="AO101" s="5">
        <f t="shared" si="58"/>
        <v>53162.77364548896</v>
      </c>
      <c r="AP101" s="5">
        <f t="shared" si="58"/>
        <v>51285.135026216965</v>
      </c>
      <c r="AQ101" s="5">
        <f t="shared" si="58"/>
        <v>49384.476881798866</v>
      </c>
      <c r="AR101" s="5">
        <f t="shared" si="58"/>
        <v>54520.424996826485</v>
      </c>
      <c r="AS101" s="5">
        <f t="shared" si="58"/>
        <v>52572.966343138905</v>
      </c>
      <c r="AT101" s="5">
        <f t="shared" si="58"/>
        <v>50615.489932403107</v>
      </c>
      <c r="AU101" s="5">
        <f t="shared" si="58"/>
        <v>48634.280934971277</v>
      </c>
      <c r="AV101" s="5">
        <f t="shared" si="58"/>
        <v>53977.866706274923</v>
      </c>
      <c r="AW101" s="5">
        <f t="shared" si="58"/>
        <v>51948.412619861505</v>
      </c>
      <c r="AX101" s="5">
        <f t="shared" si="58"/>
        <v>49900.327106777004</v>
      </c>
      <c r="AY101" s="5">
        <f t="shared" si="58"/>
        <v>47827.5983961987</v>
      </c>
      <c r="AZ101" s="5">
        <f t="shared" si="58"/>
        <v>53389.354910412068</v>
      </c>
      <c r="BA101" s="5">
        <f t="shared" si="58"/>
        <v>51266.537312736829</v>
      </c>
      <c r="BB101" s="5">
        <f t="shared" si="58"/>
        <v>49125.273493912762</v>
      </c>
      <c r="BC101" s="5">
        <f t="shared" si="58"/>
        <v>46958.441420078809</v>
      </c>
      <c r="BD101" s="5">
        <f t="shared" si="58"/>
        <v>52741.567531230059</v>
      </c>
      <c r="BE101" s="5">
        <f t="shared" si="58"/>
        <v>50522.768648454163</v>
      </c>
      <c r="BF101" s="5">
        <f t="shared" si="58"/>
        <v>48280.060438003857</v>
      </c>
      <c r="BG101" s="5">
        <f t="shared" si="58"/>
        <v>46010.730203231637</v>
      </c>
      <c r="BH101" s="5">
        <f t="shared" si="58"/>
        <v>52035.506845772674</v>
      </c>
      <c r="BI101" s="5">
        <f t="shared" si="58"/>
        <v>49712.069111902507</v>
      </c>
      <c r="BJ101" s="5">
        <f t="shared" si="58"/>
        <v>47364.530286489695</v>
      </c>
      <c r="BK101" s="5">
        <f t="shared" si="58"/>
        <v>44989.288035360703</v>
      </c>
      <c r="BL101" s="5">
        <f t="shared" si="58"/>
        <v>51264.330506271559</v>
      </c>
      <c r="BM101" s="5">
        <f t="shared" si="58"/>
        <v>48832.789197154096</v>
      </c>
      <c r="BN101" s="5">
        <f t="shared" si="58"/>
        <v>46390.24036864769</v>
      </c>
      <c r="BO101" s="5">
        <f t="shared" si="58"/>
        <v>43919.158968956071</v>
      </c>
      <c r="BP101" s="5">
        <f t="shared" si="58"/>
        <v>50466.281699713029</v>
      </c>
      <c r="BQ101" s="5">
        <f t="shared" si="58"/>
        <v>47937.221739174682</v>
      </c>
      <c r="BR101" s="5">
        <f t="shared" si="58"/>
        <v>45378.709494354232</v>
      </c>
      <c r="BS101" s="5">
        <f t="shared" si="58"/>
        <v>42790.432596150182</v>
      </c>
      <c r="BT101" s="5">
        <f t="shared" si="58"/>
        <v>49582.023637087528</v>
      </c>
      <c r="BU101" s="5">
        <f t="shared" si="58"/>
        <v>46933.264080074143</v>
      </c>
      <c r="BV101" s="5">
        <f t="shared" si="58"/>
        <v>44253.781612801598</v>
      </c>
      <c r="BW101" s="5">
        <f t="shared" ref="BW101:DJ101" si="59">SUM(BW94:BW100)</f>
        <v>41543.249105832954</v>
      </c>
      <c r="BX101" s="5">
        <f t="shared" si="59"/>
        <v>48588.754871454832</v>
      </c>
      <c r="BY101" s="5">
        <f t="shared" si="59"/>
        <v>45799.090517016157</v>
      </c>
      <c r="BZ101" s="5">
        <f t="shared" si="59"/>
        <v>42961.336429067269</v>
      </c>
      <c r="CA101" s="5">
        <f t="shared" si="59"/>
        <v>40091.194776003656</v>
      </c>
      <c r="CB101" s="5">
        <f t="shared" si="59"/>
        <v>47368.347785265047</v>
      </c>
      <c r="CC101" s="5">
        <f t="shared" si="59"/>
        <v>44432.39792038445</v>
      </c>
      <c r="CD101" s="5">
        <f t="shared" si="59"/>
        <v>41449.27030103618</v>
      </c>
      <c r="CE101" s="5">
        <f t="shared" si="59"/>
        <v>38418.611029360203</v>
      </c>
      <c r="CF101" s="5">
        <f t="shared" si="59"/>
        <v>45942.194477956873</v>
      </c>
      <c r="CG101" s="5">
        <f t="shared" si="59"/>
        <v>42842.895591389235</v>
      </c>
      <c r="CH101" s="5">
        <f t="shared" si="59"/>
        <v>39708.731340879574</v>
      </c>
      <c r="CI101" s="5">
        <f t="shared" si="59"/>
        <v>36539.333025058979</v>
      </c>
      <c r="CJ101" s="5">
        <f t="shared" si="59"/>
        <v>44347.446483636551</v>
      </c>
      <c r="CK101" s="5">
        <f t="shared" si="59"/>
        <v>41106.458712731968</v>
      </c>
      <c r="CL101" s="5">
        <f t="shared" si="59"/>
        <v>37829.107845007245</v>
      </c>
      <c r="CM101" s="5">
        <f t="shared" si="59"/>
        <v>34515.009764213501</v>
      </c>
      <c r="CN101" s="5">
        <f t="shared" si="59"/>
        <v>42618.668075282927</v>
      </c>
      <c r="CO101" s="5">
        <f t="shared" si="59"/>
        <v>39229.907370765388</v>
      </c>
      <c r="CP101" s="5">
        <f t="shared" si="59"/>
        <v>35803.223230324351</v>
      </c>
      <c r="CQ101" s="5">
        <f t="shared" si="59"/>
        <v>32338.215486358531</v>
      </c>
      <c r="CR101" s="5">
        <f t="shared" si="59"/>
        <v>40748.865133601837</v>
      </c>
      <c r="CS101" s="5">
        <f t="shared" si="59"/>
        <v>37205.993176649979</v>
      </c>
      <c r="CT101" s="5">
        <f t="shared" si="59"/>
        <v>33623.572253683233</v>
      </c>
      <c r="CU101" s="5">
        <f t="shared" si="59"/>
        <v>30001.185483141264</v>
      </c>
      <c r="CV101" s="5">
        <f t="shared" si="59"/>
        <v>38730.721607733009</v>
      </c>
      <c r="CW101" s="5">
        <f t="shared" si="59"/>
        <v>35027.135313076578</v>
      </c>
      <c r="CX101" s="5">
        <f t="shared" si="59"/>
        <v>31282.306640440336</v>
      </c>
      <c r="CY101" s="5">
        <f t="shared" si="59"/>
        <v>27495.801304498498</v>
      </c>
      <c r="CZ101" s="5">
        <f t="shared" si="59"/>
        <v>36556.585394043475</v>
      </c>
      <c r="DA101" s="5">
        <f t="shared" si="59"/>
        <v>32685.405982113822</v>
      </c>
      <c r="DB101" s="5">
        <f t="shared" si="59"/>
        <v>28771.220097017766</v>
      </c>
      <c r="DC101" s="5">
        <f t="shared" si="59"/>
        <v>24813.575331539032</v>
      </c>
      <c r="DD101" s="5">
        <f t="shared" si="59"/>
        <v>34218.453608233249</v>
      </c>
      <c r="DE101" s="5">
        <f t="shared" si="59"/>
        <v>30172.515228721924</v>
      </c>
      <c r="DF101" s="5">
        <f t="shared" si="59"/>
        <v>26081.732681294729</v>
      </c>
      <c r="DG101" s="5">
        <f t="shared" si="59"/>
        <v>21945.634689245795</v>
      </c>
      <c r="DH101" s="5">
        <f t="shared" si="59"/>
        <v>31707.957224927639</v>
      </c>
      <c r="DI101" s="5">
        <f t="shared" si="59"/>
        <v>663432.0888739517</v>
      </c>
      <c r="DJ101" s="5">
        <f t="shared" si="59"/>
        <v>664481.9949280743</v>
      </c>
    </row>
    <row r="102" spans="1:16384" s="699" customFormat="1">
      <c r="A102" s="696"/>
      <c r="B102" s="697" t="s">
        <v>4</v>
      </c>
      <c r="C102" s="698"/>
      <c r="I102" s="700">
        <f t="shared" si="57"/>
        <v>-701500.00000000012</v>
      </c>
      <c r="J102" s="700">
        <f>-IF(J11=1900,0,Capex!J349)</f>
        <v>-500</v>
      </c>
      <c r="K102" s="700">
        <f>-IF(K11=1900,0,Capex!K349)</f>
        <v>-500</v>
      </c>
      <c r="L102" s="700">
        <f>-IF(L11=1900,0,Capex!L349)</f>
        <v>-500</v>
      </c>
      <c r="M102" s="700">
        <f>-IF(M11=1900,0,Capex!M349)</f>
        <v>-500</v>
      </c>
      <c r="N102" s="700">
        <f>-IF(N11=1900,0,Capex!N349)</f>
        <v>-500</v>
      </c>
      <c r="O102" s="700">
        <f>-IF(O11=1900,0,Capex!O349)</f>
        <v>-500</v>
      </c>
      <c r="P102" s="700">
        <f>-IF(P11=1900,0,Capex!P349)</f>
        <v>-6333.3333333333339</v>
      </c>
      <c r="Q102" s="700">
        <f>-IF(Q11=1900,0,Capex!Q349)</f>
        <v>-6333.3333333333339</v>
      </c>
      <c r="R102" s="700">
        <f>-IF(R11=1900,0,Capex!R349)</f>
        <v>-6333.3333333333339</v>
      </c>
      <c r="S102" s="700">
        <f>-IF(S11=1900,0,Capex!S349)</f>
        <v>-6333.3333333333339</v>
      </c>
      <c r="T102" s="700">
        <f>-IF(T11=1900,0,Capex!T349)</f>
        <v>-6333.3333333333339</v>
      </c>
      <c r="U102" s="700">
        <f>-IF(U11=1900,0,Capex!U349)</f>
        <v>-11333.333333333334</v>
      </c>
      <c r="V102" s="700">
        <f>-IF(V11=1900,0,Capex!V349)</f>
        <v>-11333.333333333334</v>
      </c>
      <c r="W102" s="700">
        <f>-IF(W11=1900,0,Capex!W349)</f>
        <v>-11333.333333333334</v>
      </c>
      <c r="X102" s="700">
        <f>-IF(X11=1900,0,Capex!X349)</f>
        <v>-11333.333333333334</v>
      </c>
      <c r="Y102" s="700">
        <f>-IF(Y11=1900,0,Capex!Y349)</f>
        <v>-11333.333333333334</v>
      </c>
      <c r="Z102" s="700">
        <f>-IF(Z11=1900,0,Capex!Z349)</f>
        <v>-11333.333333333334</v>
      </c>
      <c r="AA102" s="700">
        <f>-IF(AA11=1900,0,Capex!AA349)</f>
        <v>-11333.333333333334</v>
      </c>
      <c r="AB102" s="700">
        <f>-IF(AB11=1900,0,Capex!AB349)</f>
        <v>-11333.333333333334</v>
      </c>
      <c r="AC102" s="700">
        <f>-IF(AC11=1900,0,Capex!AC349)</f>
        <v>-11333.333333333334</v>
      </c>
      <c r="AD102" s="700">
        <f>-IF(AD11=1900,0,Capex!AD349)</f>
        <v>-11333.333333333334</v>
      </c>
      <c r="AE102" s="700">
        <f>-IF(AE11=1900,0,Capex!AE349)</f>
        <v>-11333.333333333334</v>
      </c>
      <c r="AF102" s="700">
        <f>-IF(AF11=1900,0,Capex!AF349)</f>
        <v>-11333.333333333334</v>
      </c>
      <c r="AG102" s="700">
        <f>-IF(AG11=1900,0,Capex!AG349)</f>
        <v>-11333.333333333334</v>
      </c>
      <c r="AH102" s="700">
        <f>-IF(AH11=1900,0,Capex!AH349)</f>
        <v>-11333.333333333334</v>
      </c>
      <c r="AI102" s="700">
        <f>-IF(AI11=1900,0,Capex!AI349)</f>
        <v>-11333.333333333334</v>
      </c>
      <c r="AJ102" s="700">
        <f>-IF(AJ11=1900,0,Capex!AJ349)</f>
        <v>-11333.333333333334</v>
      </c>
      <c r="AK102" s="700">
        <f>-IF(AK11=1900,0,Capex!AK349)</f>
        <v>-11333.333333333334</v>
      </c>
      <c r="AL102" s="700">
        <f>-IF(AL11=1900,0,Capex!AL349)</f>
        <v>-11333.333333333334</v>
      </c>
      <c r="AM102" s="700">
        <f>-IF(AM11=1900,0,Capex!AM349)</f>
        <v>-11333.333333333334</v>
      </c>
      <c r="AN102" s="700">
        <f>-IF(AN11=1900,0,Capex!AN349)</f>
        <v>-11333.333333333334</v>
      </c>
      <c r="AO102" s="700">
        <f>-IF(AO11=1900,0,Capex!AO349)</f>
        <v>-11333.333333333334</v>
      </c>
      <c r="AP102" s="700">
        <f>-IF(AP11=1900,0,Capex!AP349)</f>
        <v>-11333.333333333334</v>
      </c>
      <c r="AQ102" s="700">
        <f>-IF(AQ11=1900,0,Capex!AQ349)</f>
        <v>-11333.333333333334</v>
      </c>
      <c r="AR102" s="700">
        <f>-IF(AR11=1900,0,Capex!AR349)</f>
        <v>-11333.333333333334</v>
      </c>
      <c r="AS102" s="700">
        <f>-IF(AS11=1900,0,Capex!AS349)</f>
        <v>-11333.333333333334</v>
      </c>
      <c r="AT102" s="700">
        <f>-IF(AT11=1900,0,Capex!AT349)</f>
        <v>-11333.333333333334</v>
      </c>
      <c r="AU102" s="700">
        <f>-IF(AU11=1900,0,Capex!AU349)</f>
        <v>-11333.333333333334</v>
      </c>
      <c r="AV102" s="700">
        <f>-IF(AV11=1900,0,Capex!AV349)</f>
        <v>-11333.333333333334</v>
      </c>
      <c r="AW102" s="700">
        <f>-IF(AW11=1900,0,Capex!AW349)</f>
        <v>-11333.333333333334</v>
      </c>
      <c r="AX102" s="700">
        <f>-IF(AX11=1900,0,Capex!AX349)</f>
        <v>-11333.333333333334</v>
      </c>
      <c r="AY102" s="700">
        <f>-IF(AY11=1900,0,Capex!AY349)</f>
        <v>-11333.333333333334</v>
      </c>
      <c r="AZ102" s="700">
        <f>-IF(AZ11=1900,0,Capex!AZ349)</f>
        <v>-11333.333333333334</v>
      </c>
      <c r="BA102" s="700">
        <f>-IF(BA11=1900,0,Capex!BA349)</f>
        <v>-11333.333333333334</v>
      </c>
      <c r="BB102" s="700">
        <f>-IF(BB11=1900,0,Capex!BB349)</f>
        <v>-11333.333333333334</v>
      </c>
      <c r="BC102" s="700">
        <f>-IF(BC11=1900,0,Capex!BC349)</f>
        <v>-11333.333333333334</v>
      </c>
      <c r="BD102" s="700">
        <f>-IF(BD11=1900,0,Capex!BD349)</f>
        <v>-11333.333333333334</v>
      </c>
      <c r="BE102" s="700">
        <f>-IF(BE11=1900,0,Capex!BE349)</f>
        <v>-11333.333333333334</v>
      </c>
      <c r="BF102" s="700">
        <f>-IF(BF11=1900,0,Capex!BF349)</f>
        <v>-11333.333333333334</v>
      </c>
      <c r="BG102" s="700">
        <f>-IF(BG11=1900,0,Capex!BG349)</f>
        <v>-11333.333333333334</v>
      </c>
      <c r="BH102" s="700">
        <f>-IF(BH11=1900,0,Capex!BH349)</f>
        <v>-11333.333333333334</v>
      </c>
      <c r="BI102" s="700">
        <f>-IF(BI11=1900,0,Capex!BI349)</f>
        <v>-11333.333333333334</v>
      </c>
      <c r="BJ102" s="700">
        <f>-IF(BJ11=1900,0,Capex!BJ349)</f>
        <v>-11333.333333333334</v>
      </c>
      <c r="BK102" s="700">
        <f>-IF(BK11=1900,0,Capex!BK349)</f>
        <v>-11333.333333333334</v>
      </c>
      <c r="BL102" s="700">
        <f>-IF(BL11=1900,0,Capex!BL349)</f>
        <v>-11333.333333333334</v>
      </c>
      <c r="BM102" s="700">
        <f>-IF(BM11=1900,0,Capex!BM349)</f>
        <v>-11333.333333333334</v>
      </c>
      <c r="BN102" s="700">
        <f>-IF(BN11=1900,0,Capex!BN349)</f>
        <v>-11333.333333333334</v>
      </c>
      <c r="BO102" s="700">
        <f>-IF(BO11=1900,0,Capex!BO349)</f>
        <v>-11333.333333333334</v>
      </c>
      <c r="BP102" s="700">
        <f>-IF(BP11=1900,0,Capex!BP349)</f>
        <v>-11333.333333333334</v>
      </c>
      <c r="BQ102" s="700">
        <f>-IF(BQ11=1900,0,Capex!BQ349)</f>
        <v>-11333.333333333334</v>
      </c>
      <c r="BR102" s="700">
        <f>-IF(BR11=1900,0,Capex!BR349)</f>
        <v>-11333.333333333334</v>
      </c>
      <c r="BS102" s="700">
        <f>-IF(BS11=1900,0,Capex!BS349)</f>
        <v>-11333.333333333334</v>
      </c>
      <c r="BT102" s="700">
        <f>-IF(BT11=1900,0,Capex!BT349)</f>
        <v>-11333.333333333334</v>
      </c>
      <c r="BU102" s="700">
        <f>-IF(BU11=1900,0,Capex!BU349)</f>
        <v>-11333.333333333334</v>
      </c>
      <c r="BV102" s="700">
        <f>-IF(BV11=1900,0,Capex!BV349)</f>
        <v>-11333.333333333334</v>
      </c>
      <c r="BW102" s="700">
        <f>-IF(BW11=1900,0,Capex!BW349)</f>
        <v>-11333.333333333334</v>
      </c>
      <c r="BX102" s="700">
        <f>-IF(BX11=1900,0,Capex!BX349)</f>
        <v>-5500</v>
      </c>
      <c r="BY102" s="700">
        <f>-IF(BY11=1900,0,Capex!BY349)</f>
        <v>-5500</v>
      </c>
      <c r="BZ102" s="700">
        <f>-IF(BZ11=1900,0,Capex!BZ349)</f>
        <v>-5500</v>
      </c>
      <c r="CA102" s="700">
        <f>-IF(CA11=1900,0,Capex!CA349)</f>
        <v>-5500</v>
      </c>
      <c r="CB102" s="700">
        <f>-IF(CB11=1900,0,Capex!CB349)</f>
        <v>-5500</v>
      </c>
      <c r="CC102" s="700">
        <f>-IF(CC11=1900,0,Capex!CC349)</f>
        <v>-500</v>
      </c>
      <c r="CD102" s="700">
        <f>-IF(CD11=1900,0,Capex!CD349)</f>
        <v>-500</v>
      </c>
      <c r="CE102" s="700">
        <f>-IF(CE11=1900,0,Capex!CE349)</f>
        <v>-500</v>
      </c>
      <c r="CF102" s="700">
        <f>-IF(CF11=1900,0,Capex!CF349)</f>
        <v>-500</v>
      </c>
      <c r="CG102" s="700">
        <f>-IF(CG11=1900,0,Capex!CG349)</f>
        <v>-500</v>
      </c>
      <c r="CH102" s="700">
        <f>-IF(CH11=1900,0,Capex!CH349)</f>
        <v>-500</v>
      </c>
      <c r="CI102" s="700">
        <f>-IF(CI11=1900,0,Capex!CI349)</f>
        <v>-500</v>
      </c>
      <c r="CJ102" s="700">
        <f>-IF(CJ11=1900,0,Capex!CJ349)</f>
        <v>-500</v>
      </c>
      <c r="CK102" s="700">
        <f>-IF(CK11=1900,0,Capex!CK349)</f>
        <v>-500</v>
      </c>
      <c r="CL102" s="700">
        <f>-IF(CL11=1900,0,Capex!CL349)</f>
        <v>-500</v>
      </c>
      <c r="CM102" s="700">
        <f>-IF(CM11=1900,0,Capex!CM349)</f>
        <v>-500</v>
      </c>
      <c r="CN102" s="700">
        <f>-IF(CN11=1900,0,Capex!CN349)</f>
        <v>-500</v>
      </c>
      <c r="CO102" s="700">
        <f>-IF(CO11=1900,0,Capex!CO349)</f>
        <v>-500</v>
      </c>
      <c r="CP102" s="700">
        <f>-IF(CP11=1900,0,Capex!CP349)</f>
        <v>-500</v>
      </c>
      <c r="CQ102" s="700">
        <f>-IF(CQ11=1900,0,Capex!CQ349)</f>
        <v>-500</v>
      </c>
      <c r="CR102" s="700">
        <f>-IF(CR11=1900,0,Capex!CR349)</f>
        <v>-500</v>
      </c>
      <c r="CS102" s="700">
        <f>-IF(CS11=1900,0,Capex!CS349)</f>
        <v>-500</v>
      </c>
      <c r="CT102" s="700">
        <f>-IF(CT11=1900,0,Capex!CT349)</f>
        <v>-500</v>
      </c>
      <c r="CU102" s="700">
        <f>-IF(CU11=1900,0,Capex!CU349)</f>
        <v>-500</v>
      </c>
      <c r="CV102" s="700">
        <f>-IF(CV11=1900,0,Capex!CV349)</f>
        <v>-500</v>
      </c>
      <c r="CW102" s="700">
        <f>-IF(CW11=1900,0,Capex!CW349)</f>
        <v>-500</v>
      </c>
      <c r="CX102" s="700">
        <f>-IF(CX11=1900,0,Capex!CX349)</f>
        <v>-500</v>
      </c>
      <c r="CY102" s="700">
        <f>-IF(CY11=1900,0,Capex!CY349)</f>
        <v>-500</v>
      </c>
      <c r="CZ102" s="700">
        <f>-IF(CZ11=1900,0,Capex!CZ349)</f>
        <v>-500</v>
      </c>
      <c r="DA102" s="700">
        <f>-IF(DA11=1900,0,Capex!DA349)</f>
        <v>-500</v>
      </c>
      <c r="DB102" s="700">
        <f>-IF(DB11=1900,0,Capex!DB349)</f>
        <v>-500</v>
      </c>
      <c r="DC102" s="700">
        <f>-IF(DC11=1900,0,Capex!DC349)</f>
        <v>-500</v>
      </c>
      <c r="DD102" s="700">
        <f>-IF(DD11=1900,0,Capex!DD349)</f>
        <v>-500</v>
      </c>
      <c r="DE102" s="700">
        <f>-IF(DE11=1900,0,Capex!DE349)</f>
        <v>-500</v>
      </c>
      <c r="DF102" s="700">
        <f>-IF(DF11=1900,0,Capex!DF349)</f>
        <v>-500</v>
      </c>
      <c r="DG102" s="700">
        <f>-IF(DG11=1900,0,Capex!DG349)</f>
        <v>-500</v>
      </c>
      <c r="DH102" s="700">
        <f>-IF(DH11=1900,0,Capex!DH349)</f>
        <v>-500</v>
      </c>
      <c r="DI102" s="700">
        <f>-IF(DI11=1900,0,Capex!DI349)</f>
        <v>0</v>
      </c>
      <c r="DJ102" s="700">
        <f>-IF(DJ11=1900,0,Capex!DJ349)</f>
        <v>0</v>
      </c>
      <c r="DK102" s="700">
        <f>-IF(DK11=1900,0,Capex!DK349)</f>
        <v>0</v>
      </c>
      <c r="DL102" s="700">
        <f>-IF(DL11=1900,0,Capex!DL349)</f>
        <v>0</v>
      </c>
      <c r="DM102" s="700">
        <f>-IF(DM11=1900,0,Capex!DM349)</f>
        <v>0</v>
      </c>
      <c r="DN102" s="700">
        <f>-IF(DN11=1900,0,Capex!DN349)</f>
        <v>0</v>
      </c>
      <c r="DO102" s="700">
        <f>-IF(DO11=1900,0,Capex!DO349)</f>
        <v>0</v>
      </c>
      <c r="DP102" s="700">
        <f>-IF(DP11=1900,0,Capex!DP349)</f>
        <v>0</v>
      </c>
      <c r="DQ102" s="700">
        <f>-IF(DQ11=1900,0,Capex!DQ349)</f>
        <v>0</v>
      </c>
      <c r="DR102" s="700">
        <f>-IF(DR11=1900,0,Capex!DR349)</f>
        <v>0</v>
      </c>
      <c r="DS102" s="700">
        <f>-IF(DS11=1900,0,Capex!DS349)</f>
        <v>0</v>
      </c>
      <c r="DT102" s="700">
        <f>-IF(DT11=1900,0,Capex!DT349)</f>
        <v>0</v>
      </c>
      <c r="DU102" s="700">
        <f>-IF(DU11=1900,0,Capex!DU349)</f>
        <v>0</v>
      </c>
      <c r="DV102" s="700">
        <f>-IF(DV11=1900,0,Capex!DV349)</f>
        <v>0</v>
      </c>
      <c r="DW102" s="700">
        <f>-IF(DW11=1900,0,Capex!DW349)</f>
        <v>0</v>
      </c>
      <c r="DX102" s="700">
        <f>-IF(DX11=1900,0,Capex!DX349)</f>
        <v>0</v>
      </c>
      <c r="DY102" s="700">
        <f>-IF(DY11=1900,0,Capex!DY349)</f>
        <v>0</v>
      </c>
      <c r="DZ102" s="700">
        <f>-IF(DZ11=1900,0,Capex!DZ349)</f>
        <v>0</v>
      </c>
      <c r="EA102" s="700">
        <f>-IF(EA11=1900,0,Capex!EA349)</f>
        <v>0</v>
      </c>
      <c r="EB102" s="700">
        <f>-IF(EB11=1900,0,Capex!EB349)</f>
        <v>0</v>
      </c>
      <c r="EC102" s="700">
        <f>-IF(EC11=1900,0,Capex!EC349)</f>
        <v>0</v>
      </c>
      <c r="ED102" s="700">
        <f>-IF(ED11=1900,0,Capex!ED349)</f>
        <v>0</v>
      </c>
      <c r="EE102" s="700">
        <f>-IF(EE11=1900,0,Capex!EE349)</f>
        <v>0</v>
      </c>
      <c r="EF102" s="700">
        <f>-IF(EF11=1900,0,Capex!EF349)</f>
        <v>0</v>
      </c>
      <c r="EG102" s="700">
        <f>-IF(EG11=1900,0,Capex!EG349)</f>
        <v>0</v>
      </c>
      <c r="EH102" s="700">
        <f>-IF(EH11=1900,0,Capex!EH349)</f>
        <v>0</v>
      </c>
      <c r="EI102" s="700">
        <f>-IF(EI11=1900,0,Capex!EI349)</f>
        <v>0</v>
      </c>
      <c r="EJ102" s="700">
        <f>-IF(EJ11=1900,0,Capex!EJ349)</f>
        <v>0</v>
      </c>
      <c r="EK102" s="700">
        <f>-IF(EK11=1900,0,Capex!EK349)</f>
        <v>0</v>
      </c>
      <c r="EL102" s="700">
        <f>-IF(EL11=1900,0,Capex!EL349)</f>
        <v>0</v>
      </c>
      <c r="EM102" s="700">
        <f>-IF(EM11=1900,0,Capex!EM349)</f>
        <v>0</v>
      </c>
      <c r="EN102" s="700">
        <f>-IF(EN11=1900,0,Capex!EN349)</f>
        <v>0</v>
      </c>
      <c r="EO102" s="700">
        <f>-IF(EO11=1900,0,Capex!EO349)</f>
        <v>0</v>
      </c>
      <c r="EP102" s="700">
        <f>-IF(EP11=1900,0,Capex!EP349)</f>
        <v>0</v>
      </c>
      <c r="EQ102" s="700">
        <f>-IF(EQ11=1900,0,Capex!EQ349)</f>
        <v>0</v>
      </c>
      <c r="ER102" s="700">
        <f>-IF(ER11=1900,0,Capex!ER349)</f>
        <v>0</v>
      </c>
      <c r="ES102" s="700">
        <f>-IF(ES11=1900,0,Capex!ES349)</f>
        <v>0</v>
      </c>
      <c r="ET102" s="700">
        <f>-IF(ET11=1900,0,Capex!ET349)</f>
        <v>0</v>
      </c>
      <c r="EU102" s="700">
        <f>-IF(EU11=1900,0,Capex!EU349)</f>
        <v>0</v>
      </c>
      <c r="EV102" s="700">
        <f>-IF(EV11=1900,0,Capex!EV349)</f>
        <v>0</v>
      </c>
      <c r="EW102" s="700">
        <f>-IF(EW11=1900,0,Capex!EW349)</f>
        <v>0</v>
      </c>
      <c r="EX102" s="700">
        <f>-IF(EX11=1900,0,Capex!EX349)</f>
        <v>0</v>
      </c>
      <c r="EY102" s="700">
        <f>-IF(EY11=1900,0,Capex!EY349)</f>
        <v>0</v>
      </c>
      <c r="EZ102" s="700">
        <f>-IF(EZ11=1900,0,Capex!EZ349)</f>
        <v>0</v>
      </c>
      <c r="FA102" s="700">
        <f>-IF(FA11=1900,0,Capex!FA349)</f>
        <v>0</v>
      </c>
      <c r="FB102" s="700">
        <f>-IF(FB11=1900,0,Capex!FB349)</f>
        <v>0</v>
      </c>
      <c r="FC102" s="700">
        <f>-IF(FC11=1900,0,Capex!FC349)</f>
        <v>0</v>
      </c>
      <c r="FD102" s="700">
        <f>-IF(FD11=1900,0,Capex!FD349)</f>
        <v>0</v>
      </c>
      <c r="FE102" s="700">
        <f>-IF(FE11=1900,0,Capex!FE349)</f>
        <v>0</v>
      </c>
      <c r="FF102" s="700">
        <f>-IF(FF11=1900,0,Capex!FF349)</f>
        <v>0</v>
      </c>
      <c r="FG102" s="700">
        <f>-IF(FG11=1900,0,Capex!FG349)</f>
        <v>0</v>
      </c>
      <c r="FH102" s="700">
        <f>-IF(FH11=1900,0,Capex!FH349)</f>
        <v>0</v>
      </c>
      <c r="FI102" s="700">
        <f>-IF(FI11=1900,0,Capex!FI349)</f>
        <v>0</v>
      </c>
      <c r="FJ102" s="700">
        <f>-IF(FJ11=1900,0,Capex!FJ349)</f>
        <v>0</v>
      </c>
      <c r="FK102" s="700">
        <f>-IF(FK11=1900,0,Capex!FK349)</f>
        <v>0</v>
      </c>
      <c r="FL102" s="700">
        <f>-IF(FL11=1900,0,Capex!FL349)</f>
        <v>0</v>
      </c>
      <c r="FM102" s="700">
        <f>-IF(FM11=1900,0,Capex!FM349)</f>
        <v>0</v>
      </c>
      <c r="FN102" s="700">
        <f>-IF(FN11=1900,0,Capex!FN349)</f>
        <v>0</v>
      </c>
      <c r="FO102" s="700">
        <f>-IF(FO11=1900,0,Capex!FO349)</f>
        <v>0</v>
      </c>
      <c r="FP102" s="700">
        <f>-IF(FP11=1900,0,Capex!FP349)</f>
        <v>0</v>
      </c>
      <c r="FQ102" s="700">
        <f>-IF(FQ11=1900,0,Capex!FQ349)</f>
        <v>0</v>
      </c>
      <c r="FR102" s="700">
        <f>-IF(FR11=1900,0,Capex!FR349)</f>
        <v>0</v>
      </c>
      <c r="FS102" s="700">
        <f>-IF(FS11=1900,0,Capex!FS349)</f>
        <v>0</v>
      </c>
      <c r="FT102" s="700">
        <f>-IF(FT11=1900,0,Capex!FT349)</f>
        <v>0</v>
      </c>
      <c r="FU102" s="700">
        <f>-IF(FU11=1900,0,Capex!FU349)</f>
        <v>0</v>
      </c>
      <c r="FV102" s="700">
        <f>-IF(FV11=1900,0,Capex!FV349)</f>
        <v>0</v>
      </c>
      <c r="FW102" s="700">
        <f>-IF(FW11=1900,0,Capex!FW349)</f>
        <v>0</v>
      </c>
      <c r="FX102" s="700">
        <f>-IF(FX11=1900,0,Capex!FX349)</f>
        <v>0</v>
      </c>
      <c r="FY102" s="700">
        <f>-IF(FY11=1900,0,Capex!FY349)</f>
        <v>0</v>
      </c>
      <c r="FZ102" s="700">
        <f>-IF(FZ11=1900,0,Capex!FZ349)</f>
        <v>0</v>
      </c>
      <c r="GA102" s="700">
        <f>-IF(GA11=1900,0,Capex!GA349)</f>
        <v>0</v>
      </c>
      <c r="GB102" s="700">
        <f>-IF(GB11=1900,0,Capex!GB349)</f>
        <v>0</v>
      </c>
      <c r="GC102" s="700">
        <f>-IF(GC11=1900,0,Capex!GC349)</f>
        <v>0</v>
      </c>
      <c r="GD102" s="700">
        <f>-IF(GD11=1900,0,Capex!GD349)</f>
        <v>0</v>
      </c>
      <c r="GE102" s="700">
        <f>-IF(GE11=1900,0,Capex!GE349)</f>
        <v>0</v>
      </c>
      <c r="GF102" s="700">
        <f>-IF(GF11=1900,0,Capex!GF349)</f>
        <v>0</v>
      </c>
      <c r="GG102" s="700">
        <f>-IF(GG11=1900,0,Capex!GG349)</f>
        <v>0</v>
      </c>
      <c r="GH102" s="700">
        <f>-IF(GH11=1900,0,Capex!GH349)</f>
        <v>0</v>
      </c>
      <c r="GI102" s="700">
        <f>-IF(GI11=1900,0,Capex!GI349)</f>
        <v>0</v>
      </c>
      <c r="GJ102" s="700">
        <f>-IF(GJ11=1900,0,Capex!GJ349)</f>
        <v>0</v>
      </c>
      <c r="GK102" s="700">
        <f>-IF(GK11=1900,0,Capex!GK349)</f>
        <v>0</v>
      </c>
      <c r="GL102" s="700">
        <f>-IF(GL11=1900,0,Capex!GL349)</f>
        <v>0</v>
      </c>
      <c r="GM102" s="700">
        <f>-IF(GM11=1900,0,Capex!GM349)</f>
        <v>0</v>
      </c>
      <c r="GN102" s="700">
        <f>-IF(GN11=1900,0,Capex!GN349)</f>
        <v>0</v>
      </c>
      <c r="GO102" s="700">
        <f>-IF(GO11=1900,0,Capex!GO349)</f>
        <v>0</v>
      </c>
      <c r="GP102" s="700">
        <f>-IF(GP11=1900,0,Capex!GP349)</f>
        <v>0</v>
      </c>
      <c r="GQ102" s="700">
        <f>-IF(GQ11=1900,0,Capex!GQ349)</f>
        <v>0</v>
      </c>
      <c r="GR102" s="700">
        <f>-IF(GR11=1900,0,Capex!GR349)</f>
        <v>0</v>
      </c>
      <c r="GS102" s="700">
        <f>-IF(GS11=1900,0,Capex!GS349)</f>
        <v>0</v>
      </c>
      <c r="GT102" s="700">
        <f>-IF(GT11=1900,0,Capex!GT349)</f>
        <v>0</v>
      </c>
      <c r="GU102" s="700">
        <f>-IF(GU11=1900,0,Capex!GU349)</f>
        <v>0</v>
      </c>
      <c r="GV102" s="700">
        <f>-IF(GV11=1900,0,Capex!GV349)</f>
        <v>0</v>
      </c>
      <c r="GW102" s="700">
        <f>-IF(GW11=1900,0,Capex!GW349)</f>
        <v>0</v>
      </c>
      <c r="GX102" s="700">
        <f>-IF(GX11=1900,0,Capex!GX349)</f>
        <v>0</v>
      </c>
      <c r="GY102" s="700">
        <f>-IF(GY11=1900,0,Capex!GY349)</f>
        <v>0</v>
      </c>
      <c r="GZ102" s="700">
        <f>-IF(GZ11=1900,0,Capex!GZ349)</f>
        <v>0</v>
      </c>
      <c r="HA102" s="700">
        <f>-IF(HA11=1900,0,Capex!HA349)</f>
        <v>0</v>
      </c>
      <c r="HB102" s="700">
        <f>-IF(HB11=1900,0,Capex!HB349)</f>
        <v>0</v>
      </c>
      <c r="HC102" s="700">
        <f>-IF(HC11=1900,0,Capex!HC349)</f>
        <v>0</v>
      </c>
      <c r="HD102" s="700">
        <f>-IF(HD11=1900,0,Capex!HD349)</f>
        <v>0</v>
      </c>
      <c r="HE102" s="700">
        <f>-IF(HE11=1900,0,Capex!HE349)</f>
        <v>0</v>
      </c>
      <c r="HF102" s="700">
        <f>-IF(HF11=1900,0,Capex!HF349)</f>
        <v>0</v>
      </c>
      <c r="HG102" s="700">
        <f>-IF(HG11=1900,0,Capex!HG349)</f>
        <v>0</v>
      </c>
      <c r="HH102" s="700">
        <f>-IF(HH11=1900,0,Capex!HH349)</f>
        <v>0</v>
      </c>
      <c r="HI102" s="700">
        <f>-IF(HI11=1900,0,Capex!HI349)</f>
        <v>0</v>
      </c>
      <c r="HJ102" s="700">
        <f>-IF(HJ11=1900,0,Capex!HJ349)</f>
        <v>0</v>
      </c>
      <c r="HK102" s="700">
        <f>-IF(HK11=1900,0,Capex!HK349)</f>
        <v>0</v>
      </c>
      <c r="HL102" s="700">
        <f>-IF(HL11=1900,0,Capex!HL349)</f>
        <v>0</v>
      </c>
      <c r="HM102" s="700">
        <f>-IF(HM11=1900,0,Capex!HM349)</f>
        <v>0</v>
      </c>
      <c r="HN102" s="700">
        <f>-IF(HN11=1900,0,Capex!HN349)</f>
        <v>0</v>
      </c>
      <c r="HO102" s="700">
        <f>-IF(HO11=1900,0,Capex!HO349)</f>
        <v>0</v>
      </c>
      <c r="HP102" s="700">
        <f>-IF(HP11=1900,0,Capex!HP349)</f>
        <v>0</v>
      </c>
      <c r="HQ102" s="700">
        <f>-IF(HQ11=1900,0,Capex!HQ349)</f>
        <v>0</v>
      </c>
      <c r="HR102" s="700">
        <f>-IF(HR11=1900,0,Capex!HR349)</f>
        <v>0</v>
      </c>
      <c r="HS102" s="700">
        <f>-IF(HS11=1900,0,Capex!HS349)</f>
        <v>0</v>
      </c>
      <c r="HT102" s="700">
        <f>-IF(HT11=1900,0,Capex!HT349)</f>
        <v>0</v>
      </c>
      <c r="HU102" s="700">
        <f>-IF(HU11=1900,0,Capex!HU349)</f>
        <v>0</v>
      </c>
      <c r="HV102" s="700">
        <f>-IF(HV11=1900,0,Capex!HV349)</f>
        <v>0</v>
      </c>
      <c r="HW102" s="700">
        <f>-IF(HW11=1900,0,Capex!HW349)</f>
        <v>0</v>
      </c>
      <c r="HX102" s="700">
        <f>-IF(HX11=1900,0,Capex!HX349)</f>
        <v>0</v>
      </c>
      <c r="HY102" s="700">
        <f>-IF(HY11=1900,0,Capex!HY349)</f>
        <v>0</v>
      </c>
      <c r="HZ102" s="700">
        <f>-IF(HZ11=1900,0,Capex!HZ349)</f>
        <v>0</v>
      </c>
      <c r="IA102" s="700">
        <f>-IF(IA11=1900,0,Capex!IA349)</f>
        <v>0</v>
      </c>
      <c r="IB102" s="700">
        <f>-IF(IB11=1900,0,Capex!IB349)</f>
        <v>0</v>
      </c>
      <c r="IC102" s="700">
        <f>-IF(IC11=1900,0,Capex!IC349)</f>
        <v>0</v>
      </c>
      <c r="ID102" s="700">
        <f>-IF(ID11=1900,0,Capex!ID349)</f>
        <v>0</v>
      </c>
      <c r="IE102" s="700">
        <f>-IF(IE11=1900,0,Capex!IE349)</f>
        <v>0</v>
      </c>
      <c r="IF102" s="700">
        <f>-IF(IF11=1900,0,Capex!IF349)</f>
        <v>0</v>
      </c>
      <c r="IG102" s="700">
        <f>-IF(IG11=1900,0,Capex!IG349)</f>
        <v>0</v>
      </c>
      <c r="IH102" s="700">
        <f>-IF(IH11=1900,0,Capex!IH349)</f>
        <v>0</v>
      </c>
      <c r="II102" s="700">
        <f>-IF(II11=1900,0,Capex!II349)</f>
        <v>0</v>
      </c>
      <c r="IJ102" s="700">
        <f>-IF(IJ11=1900,0,Capex!IJ349)</f>
        <v>0</v>
      </c>
      <c r="IK102" s="700">
        <f>-IF(IK11=1900,0,Capex!IK349)</f>
        <v>0</v>
      </c>
      <c r="IL102" s="700">
        <f>-IF(IL11=1900,0,Capex!IL349)</f>
        <v>0</v>
      </c>
      <c r="IM102" s="700">
        <f>-IF(IM11=1900,0,Capex!IM349)</f>
        <v>0</v>
      </c>
      <c r="IN102" s="700">
        <f>-IF(IN11=1900,0,Capex!IN349)</f>
        <v>0</v>
      </c>
      <c r="IO102" s="700">
        <f>-IF(IO11=1900,0,Capex!IO349)</f>
        <v>0</v>
      </c>
      <c r="IP102" s="700">
        <f>-IF(IP11=1900,0,Capex!IP349)</f>
        <v>0</v>
      </c>
      <c r="IQ102" s="700">
        <f>-IF(IQ11=1900,0,Capex!IQ349)</f>
        <v>0</v>
      </c>
      <c r="IR102" s="700">
        <f>-IF(IR11=1900,0,Capex!IR349)</f>
        <v>0</v>
      </c>
      <c r="IS102" s="700">
        <f>-IF(IS11=1900,0,Capex!IS349)</f>
        <v>0</v>
      </c>
      <c r="IT102" s="700">
        <f>-IF(IT11=1900,0,Capex!IT349)</f>
        <v>0</v>
      </c>
      <c r="IU102" s="700">
        <f>-IF(IU11=1900,0,Capex!IU349)</f>
        <v>0</v>
      </c>
      <c r="IV102" s="700">
        <f>-IF(IV11=1900,0,Capex!IV349)</f>
        <v>0</v>
      </c>
      <c r="IW102" s="700">
        <f>-IF(IW11=1900,0,Capex!IW349)</f>
        <v>0</v>
      </c>
      <c r="IX102" s="700">
        <f>-IF(IX11=1900,0,Capex!IX349)</f>
        <v>0</v>
      </c>
      <c r="IY102" s="700">
        <f>-IF(IY11=1900,0,Capex!IY349)</f>
        <v>0</v>
      </c>
      <c r="IZ102" s="700">
        <f>-IF(IZ11=1900,0,Capex!IZ349)</f>
        <v>0</v>
      </c>
      <c r="JA102" s="700">
        <f>-IF(JA11=1900,0,Capex!JA349)</f>
        <v>0</v>
      </c>
      <c r="JB102" s="700">
        <f>-IF(JB11=1900,0,Capex!JB349)</f>
        <v>0</v>
      </c>
      <c r="JC102" s="700">
        <f>-IF(JC11=1900,0,Capex!JC349)</f>
        <v>0</v>
      </c>
      <c r="JD102" s="700">
        <f>-IF(JD11=1900,0,Capex!JD349)</f>
        <v>0</v>
      </c>
      <c r="JE102" s="700">
        <f>-IF(JE11=1900,0,Capex!JE349)</f>
        <v>0</v>
      </c>
      <c r="JF102" s="700">
        <f>-IF(JF11=1900,0,Capex!JF349)</f>
        <v>0</v>
      </c>
      <c r="JG102" s="700">
        <f>-IF(JG11=1900,0,Capex!JG349)</f>
        <v>0</v>
      </c>
      <c r="JH102" s="700">
        <f>-IF(JH11=1900,0,Capex!JH349)</f>
        <v>0</v>
      </c>
      <c r="JI102" s="700">
        <f>-IF(JI11=1900,0,Capex!JI349)</f>
        <v>0</v>
      </c>
      <c r="JJ102" s="700">
        <f>-IF(JJ11=1900,0,Capex!JJ349)</f>
        <v>0</v>
      </c>
      <c r="JK102" s="700">
        <f>-IF(JK11=1900,0,Capex!JK349)</f>
        <v>0</v>
      </c>
      <c r="JL102" s="700">
        <f>-IF(JL11=1900,0,Capex!JL349)</f>
        <v>0</v>
      </c>
      <c r="JM102" s="700">
        <f>-IF(JM11=1900,0,Capex!JM349)</f>
        <v>0</v>
      </c>
      <c r="JN102" s="700">
        <f>-IF(JN11=1900,0,Capex!JN349)</f>
        <v>0</v>
      </c>
      <c r="JO102" s="700">
        <f>-IF(JO11=1900,0,Capex!JO349)</f>
        <v>0</v>
      </c>
      <c r="JP102" s="700">
        <f>-IF(JP11=1900,0,Capex!JP349)</f>
        <v>0</v>
      </c>
      <c r="JQ102" s="700">
        <f>-IF(JQ11=1900,0,Capex!JQ349)</f>
        <v>0</v>
      </c>
      <c r="JR102" s="700">
        <f>-IF(JR11=1900,0,Capex!JR349)</f>
        <v>0</v>
      </c>
      <c r="JS102" s="700">
        <f>-IF(JS11=1900,0,Capex!JS349)</f>
        <v>0</v>
      </c>
      <c r="JT102" s="700">
        <f>-IF(JT11=1900,0,Capex!JT349)</f>
        <v>0</v>
      </c>
      <c r="JU102" s="700">
        <f>-IF(JU11=1900,0,Capex!JU349)</f>
        <v>0</v>
      </c>
      <c r="JV102" s="700">
        <f>-IF(JV11=1900,0,Capex!JV349)</f>
        <v>0</v>
      </c>
      <c r="JW102" s="700">
        <f>-IF(JW11=1900,0,Capex!JW349)</f>
        <v>0</v>
      </c>
      <c r="JX102" s="700">
        <f>-IF(JX11=1900,0,Capex!JX349)</f>
        <v>0</v>
      </c>
      <c r="JY102" s="700">
        <f>-IF(JY11=1900,0,Capex!JY349)</f>
        <v>0</v>
      </c>
      <c r="JZ102" s="700">
        <f>-IF(JZ11=1900,0,Capex!JZ349)</f>
        <v>0</v>
      </c>
      <c r="KA102" s="700">
        <f>-IF(KA11=1900,0,Capex!KA349)</f>
        <v>0</v>
      </c>
      <c r="KB102" s="700">
        <f>-IF(KB11=1900,0,Capex!KB349)</f>
        <v>0</v>
      </c>
      <c r="KC102" s="700">
        <f>-IF(KC11=1900,0,Capex!KC349)</f>
        <v>0</v>
      </c>
      <c r="KD102" s="700">
        <f>-IF(KD11=1900,0,Capex!KD349)</f>
        <v>0</v>
      </c>
      <c r="KE102" s="700">
        <f>-IF(KE11=1900,0,Capex!KE349)</f>
        <v>0</v>
      </c>
      <c r="KF102" s="700">
        <f>-IF(KF11=1900,0,Capex!KF349)</f>
        <v>0</v>
      </c>
      <c r="KG102" s="700">
        <f>-IF(KG11=1900,0,Capex!KG349)</f>
        <v>0</v>
      </c>
      <c r="KH102" s="700">
        <f>-IF(KH11=1900,0,Capex!KH349)</f>
        <v>0</v>
      </c>
      <c r="KI102" s="700">
        <f>-IF(KI11=1900,0,Capex!KI349)</f>
        <v>0</v>
      </c>
      <c r="KJ102" s="700">
        <f>-IF(KJ11=1900,0,Capex!KJ349)</f>
        <v>0</v>
      </c>
      <c r="KK102" s="700">
        <f>-IF(KK11=1900,0,Capex!KK349)</f>
        <v>0</v>
      </c>
      <c r="KL102" s="700">
        <f>-IF(KL11=1900,0,Capex!KL349)</f>
        <v>0</v>
      </c>
      <c r="KM102" s="700">
        <f>-IF(KM11=1900,0,Capex!KM349)</f>
        <v>0</v>
      </c>
      <c r="KN102" s="700">
        <f>-IF(KN11=1900,0,Capex!KN349)</f>
        <v>0</v>
      </c>
      <c r="KO102" s="700">
        <f>-IF(KO11=1900,0,Capex!KO349)</f>
        <v>0</v>
      </c>
      <c r="KP102" s="700">
        <f>-IF(KP11=1900,0,Capex!KP349)</f>
        <v>0</v>
      </c>
      <c r="KQ102" s="700">
        <f>-IF(KQ11=1900,0,Capex!KQ349)</f>
        <v>0</v>
      </c>
      <c r="KR102" s="700">
        <f>-IF(KR11=1900,0,Capex!KR349)</f>
        <v>0</v>
      </c>
      <c r="KS102" s="700">
        <f>-IF(KS11=1900,0,Capex!KS349)</f>
        <v>0</v>
      </c>
      <c r="KT102" s="700">
        <f>-IF(KT11=1900,0,Capex!KT349)</f>
        <v>0</v>
      </c>
      <c r="KU102" s="700">
        <f>-IF(KU11=1900,0,Capex!KU349)</f>
        <v>0</v>
      </c>
      <c r="KV102" s="700">
        <f>-IF(KV11=1900,0,Capex!KV349)</f>
        <v>0</v>
      </c>
      <c r="KW102" s="700">
        <f>-IF(KW11=1900,0,Capex!KW349)</f>
        <v>0</v>
      </c>
      <c r="KX102" s="700">
        <f>-IF(KX11=1900,0,Capex!KX349)</f>
        <v>0</v>
      </c>
      <c r="KY102" s="700">
        <f>-IF(KY11=1900,0,Capex!KY349)</f>
        <v>0</v>
      </c>
      <c r="KZ102" s="700">
        <f>-IF(KZ11=1900,0,Capex!KZ349)</f>
        <v>0</v>
      </c>
      <c r="LA102" s="700">
        <f>-IF(LA11=1900,0,Capex!LA349)</f>
        <v>0</v>
      </c>
      <c r="LB102" s="700">
        <f>-IF(LB11=1900,0,Capex!LB349)</f>
        <v>0</v>
      </c>
      <c r="LC102" s="700">
        <f>-IF(LC11=1900,0,Capex!LC349)</f>
        <v>0</v>
      </c>
      <c r="LD102" s="700">
        <f>-IF(LD11=1900,0,Capex!LD349)</f>
        <v>0</v>
      </c>
      <c r="LE102" s="700">
        <f>-IF(LE11=1900,0,Capex!LE349)</f>
        <v>0</v>
      </c>
      <c r="LF102" s="700">
        <f>-IF(LF11=1900,0,Capex!LF349)</f>
        <v>0</v>
      </c>
      <c r="LG102" s="700">
        <f>-IF(LG11=1900,0,Capex!LG349)</f>
        <v>0</v>
      </c>
      <c r="LH102" s="700">
        <f>-IF(LH11=1900,0,Capex!LH349)</f>
        <v>0</v>
      </c>
      <c r="LI102" s="700">
        <f>-IF(LI11=1900,0,Capex!LI349)</f>
        <v>0</v>
      </c>
      <c r="LJ102" s="700">
        <f>-IF(LJ11=1900,0,Capex!LJ349)</f>
        <v>0</v>
      </c>
      <c r="LK102" s="700">
        <f>-IF(LK11=1900,0,Capex!LK349)</f>
        <v>0</v>
      </c>
      <c r="LL102" s="700">
        <f>-IF(LL11=1900,0,Capex!LL349)</f>
        <v>0</v>
      </c>
      <c r="LM102" s="700">
        <f>-IF(LM11=1900,0,Capex!LM349)</f>
        <v>0</v>
      </c>
      <c r="LN102" s="700">
        <f>-IF(LN11=1900,0,Capex!LN349)</f>
        <v>0</v>
      </c>
      <c r="LO102" s="700">
        <f>-IF(LO11=1900,0,Capex!LO349)</f>
        <v>0</v>
      </c>
      <c r="LP102" s="700">
        <f>-IF(LP11=1900,0,Capex!LP349)</f>
        <v>0</v>
      </c>
      <c r="LQ102" s="700">
        <f>-IF(LQ11=1900,0,Capex!LQ349)</f>
        <v>0</v>
      </c>
      <c r="LR102" s="700">
        <f>-IF(LR11=1900,0,Capex!LR349)</f>
        <v>0</v>
      </c>
      <c r="LS102" s="700">
        <f>-IF(LS11=1900,0,Capex!LS349)</f>
        <v>0</v>
      </c>
      <c r="LT102" s="700">
        <f>-IF(LT11=1900,0,Capex!LT349)</f>
        <v>0</v>
      </c>
      <c r="LU102" s="700">
        <f>-IF(LU11=1900,0,Capex!LU349)</f>
        <v>0</v>
      </c>
      <c r="LV102" s="700">
        <f>-IF(LV11=1900,0,Capex!LV349)</f>
        <v>0</v>
      </c>
      <c r="LW102" s="700">
        <f>-IF(LW11=1900,0,Capex!LW349)</f>
        <v>0</v>
      </c>
      <c r="LX102" s="700">
        <f>-IF(LX11=1900,0,Capex!LX349)</f>
        <v>0</v>
      </c>
      <c r="LY102" s="700">
        <f>-IF(LY11=1900,0,Capex!LY349)</f>
        <v>0</v>
      </c>
      <c r="LZ102" s="700">
        <f>-IF(LZ11=1900,0,Capex!LZ349)</f>
        <v>0</v>
      </c>
      <c r="MA102" s="700">
        <f>-IF(MA11=1900,0,Capex!MA349)</f>
        <v>0</v>
      </c>
      <c r="MB102" s="700">
        <f>-IF(MB11=1900,0,Capex!MB349)</f>
        <v>0</v>
      </c>
      <c r="MC102" s="700">
        <f>-IF(MC11=1900,0,Capex!MC349)</f>
        <v>0</v>
      </c>
      <c r="MD102" s="700">
        <f>-IF(MD11=1900,0,Capex!MD349)</f>
        <v>0</v>
      </c>
      <c r="ME102" s="700">
        <f>-IF(ME11=1900,0,Capex!ME349)</f>
        <v>0</v>
      </c>
      <c r="MF102" s="700">
        <f>-IF(MF11=1900,0,Capex!MF349)</f>
        <v>0</v>
      </c>
      <c r="MG102" s="700">
        <f>-IF(MG11=1900,0,Capex!MG349)</f>
        <v>0</v>
      </c>
      <c r="MH102" s="700">
        <f>-IF(MH11=1900,0,Capex!MH349)</f>
        <v>0</v>
      </c>
      <c r="MI102" s="700">
        <f>-IF(MI11=1900,0,Capex!MI349)</f>
        <v>0</v>
      </c>
      <c r="MJ102" s="700">
        <f>-IF(MJ11=1900,0,Capex!MJ349)</f>
        <v>0</v>
      </c>
      <c r="MK102" s="700">
        <f>-IF(MK11=1900,0,Capex!MK349)</f>
        <v>0</v>
      </c>
      <c r="ML102" s="700">
        <f>-IF(ML11=1900,0,Capex!ML349)</f>
        <v>0</v>
      </c>
      <c r="MM102" s="700">
        <f>-IF(MM11=1900,0,Capex!MM349)</f>
        <v>0</v>
      </c>
      <c r="MN102" s="700">
        <f>-IF(MN11=1900,0,Capex!MN349)</f>
        <v>0</v>
      </c>
      <c r="MO102" s="700">
        <f>-IF(MO11=1900,0,Capex!MO349)</f>
        <v>0</v>
      </c>
      <c r="MP102" s="700">
        <f>-IF(MP11=1900,0,Capex!MP349)</f>
        <v>0</v>
      </c>
      <c r="MQ102" s="700">
        <f>-IF(MQ11=1900,0,Capex!MQ349)</f>
        <v>0</v>
      </c>
      <c r="MR102" s="700">
        <f>-IF(MR11=1900,0,Capex!MR349)</f>
        <v>0</v>
      </c>
      <c r="MS102" s="700">
        <f>-IF(MS11=1900,0,Capex!MS349)</f>
        <v>0</v>
      </c>
      <c r="MT102" s="700">
        <f>-IF(MT11=1900,0,Capex!MT349)</f>
        <v>0</v>
      </c>
      <c r="MU102" s="700">
        <f>-IF(MU11=1900,0,Capex!MU349)</f>
        <v>0</v>
      </c>
      <c r="MV102" s="700">
        <f>-IF(MV11=1900,0,Capex!MV349)</f>
        <v>0</v>
      </c>
      <c r="MW102" s="700">
        <f>-IF(MW11=1900,0,Capex!MW349)</f>
        <v>0</v>
      </c>
      <c r="MX102" s="700">
        <f>-IF(MX11=1900,0,Capex!MX349)</f>
        <v>0</v>
      </c>
      <c r="MY102" s="700">
        <f>-IF(MY11=1900,0,Capex!MY349)</f>
        <v>0</v>
      </c>
      <c r="MZ102" s="700">
        <f>-IF(MZ11=1900,0,Capex!MZ349)</f>
        <v>0</v>
      </c>
      <c r="NA102" s="700">
        <f>-IF(NA11=1900,0,Capex!NA349)</f>
        <v>0</v>
      </c>
      <c r="NB102" s="700">
        <f>-IF(NB11=1900,0,Capex!NB349)</f>
        <v>0</v>
      </c>
      <c r="NC102" s="700">
        <f>-IF(NC11=1900,0,Capex!NC349)</f>
        <v>0</v>
      </c>
      <c r="ND102" s="700">
        <f>-IF(ND11=1900,0,Capex!ND349)</f>
        <v>0</v>
      </c>
      <c r="NE102" s="700">
        <f>-IF(NE11=1900,0,Capex!NE349)</f>
        <v>0</v>
      </c>
      <c r="NF102" s="700">
        <f>-IF(NF11=1900,0,Capex!NF349)</f>
        <v>0</v>
      </c>
      <c r="NG102" s="700">
        <f>-IF(NG11=1900,0,Capex!NG349)</f>
        <v>0</v>
      </c>
      <c r="NH102" s="700">
        <f>-IF(NH11=1900,0,Capex!NH349)</f>
        <v>0</v>
      </c>
      <c r="NI102" s="700">
        <f>-IF(NI11=1900,0,Capex!NI349)</f>
        <v>0</v>
      </c>
      <c r="NJ102" s="700">
        <f>-IF(NJ11=1900,0,Capex!NJ349)</f>
        <v>0</v>
      </c>
      <c r="NK102" s="700">
        <f>-IF(NK11=1900,0,Capex!NK349)</f>
        <v>0</v>
      </c>
      <c r="NL102" s="700">
        <f>-IF(NL11=1900,0,Capex!NL349)</f>
        <v>0</v>
      </c>
      <c r="NM102" s="700">
        <f>-IF(NM11=1900,0,Capex!NM349)</f>
        <v>0</v>
      </c>
      <c r="NN102" s="700">
        <f>-IF(NN11=1900,0,Capex!NN349)</f>
        <v>0</v>
      </c>
      <c r="NO102" s="700">
        <f>-IF(NO11=1900,0,Capex!NO349)</f>
        <v>0</v>
      </c>
      <c r="NP102" s="700">
        <f>-IF(NP11=1900,0,Capex!NP349)</f>
        <v>0</v>
      </c>
      <c r="NQ102" s="700">
        <f>-IF(NQ11=1900,0,Capex!NQ349)</f>
        <v>0</v>
      </c>
      <c r="NR102" s="700">
        <f>-IF(NR11=1900,0,Capex!NR349)</f>
        <v>0</v>
      </c>
      <c r="NS102" s="700">
        <f>-IF(NS11=1900,0,Capex!NS349)</f>
        <v>0</v>
      </c>
      <c r="NT102" s="700">
        <f>-IF(NT11=1900,0,Capex!NT349)</f>
        <v>0</v>
      </c>
      <c r="NU102" s="700">
        <f>-IF(NU11=1900,0,Capex!NU349)</f>
        <v>0</v>
      </c>
      <c r="NV102" s="700">
        <f>-IF(NV11=1900,0,Capex!NV349)</f>
        <v>0</v>
      </c>
      <c r="NW102" s="700">
        <f>-IF(NW11=1900,0,Capex!NW349)</f>
        <v>0</v>
      </c>
      <c r="NX102" s="700">
        <f>-IF(NX11=1900,0,Capex!NX349)</f>
        <v>0</v>
      </c>
      <c r="NY102" s="700">
        <f>-IF(NY11=1900,0,Capex!NY349)</f>
        <v>0</v>
      </c>
      <c r="NZ102" s="700">
        <f>-IF(NZ11=1900,0,Capex!NZ349)</f>
        <v>0</v>
      </c>
      <c r="OA102" s="700">
        <f>-IF(OA11=1900,0,Capex!OA349)</f>
        <v>0</v>
      </c>
      <c r="OB102" s="700">
        <f>-IF(OB11=1900,0,Capex!OB349)</f>
        <v>0</v>
      </c>
      <c r="OC102" s="700">
        <f>-IF(OC11=1900,0,Capex!OC349)</f>
        <v>0</v>
      </c>
      <c r="OD102" s="700">
        <f>-IF(OD11=1900,0,Capex!OD349)</f>
        <v>0</v>
      </c>
      <c r="OE102" s="700">
        <f>-IF(OE11=1900,0,Capex!OE349)</f>
        <v>0</v>
      </c>
      <c r="OF102" s="700">
        <f>-IF(OF11=1900,0,Capex!OF349)</f>
        <v>0</v>
      </c>
      <c r="OG102" s="700">
        <f>-IF(OG11=1900,0,Capex!OG349)</f>
        <v>0</v>
      </c>
      <c r="OH102" s="700">
        <f>-IF(OH11=1900,0,Capex!OH349)</f>
        <v>0</v>
      </c>
      <c r="OI102" s="700">
        <f>-IF(OI11=1900,0,Capex!OI349)</f>
        <v>0</v>
      </c>
      <c r="OJ102" s="700">
        <f>-IF(OJ11=1900,0,Capex!OJ349)</f>
        <v>0</v>
      </c>
      <c r="OK102" s="700">
        <f>-IF(OK11=1900,0,Capex!OK349)</f>
        <v>0</v>
      </c>
      <c r="OL102" s="700">
        <f>-IF(OL11=1900,0,Capex!OL349)</f>
        <v>0</v>
      </c>
      <c r="OM102" s="700">
        <f>-IF(OM11=1900,0,Capex!OM349)</f>
        <v>0</v>
      </c>
      <c r="ON102" s="700">
        <f>-IF(ON11=1900,0,Capex!ON349)</f>
        <v>0</v>
      </c>
      <c r="OO102" s="700">
        <f>-IF(OO11=1900,0,Capex!OO349)</f>
        <v>0</v>
      </c>
      <c r="OP102" s="700">
        <f>-IF(OP11=1900,0,Capex!OP349)</f>
        <v>0</v>
      </c>
      <c r="OQ102" s="700">
        <f>-IF(OQ11=1900,0,Capex!OQ349)</f>
        <v>0</v>
      </c>
      <c r="OR102" s="700">
        <f>-IF(OR11=1900,0,Capex!OR349)</f>
        <v>0</v>
      </c>
      <c r="OS102" s="700">
        <f>-IF(OS11=1900,0,Capex!OS349)</f>
        <v>0</v>
      </c>
      <c r="OT102" s="700">
        <f>-IF(OT11=1900,0,Capex!OT349)</f>
        <v>0</v>
      </c>
      <c r="OU102" s="700">
        <f>-IF(OU11=1900,0,Capex!OU349)</f>
        <v>0</v>
      </c>
      <c r="OV102" s="700">
        <f>-IF(OV11=1900,0,Capex!OV349)</f>
        <v>0</v>
      </c>
      <c r="OW102" s="700">
        <f>-IF(OW11=1900,0,Capex!OW349)</f>
        <v>0</v>
      </c>
      <c r="OX102" s="700">
        <f>-IF(OX11=1900,0,Capex!OX349)</f>
        <v>0</v>
      </c>
      <c r="OY102" s="700">
        <f>-IF(OY11=1900,0,Capex!OY349)</f>
        <v>0</v>
      </c>
      <c r="OZ102" s="700">
        <f>-IF(OZ11=1900,0,Capex!OZ349)</f>
        <v>0</v>
      </c>
      <c r="PA102" s="700">
        <f>-IF(PA11=1900,0,Capex!PA349)</f>
        <v>0</v>
      </c>
      <c r="PB102" s="700">
        <f>-IF(PB11=1900,0,Capex!PB349)</f>
        <v>0</v>
      </c>
      <c r="PC102" s="700">
        <f>-IF(PC11=1900,0,Capex!PC349)</f>
        <v>0</v>
      </c>
      <c r="PD102" s="700">
        <f>-IF(PD11=1900,0,Capex!PD349)</f>
        <v>0</v>
      </c>
      <c r="PE102" s="700">
        <f>-IF(PE11=1900,0,Capex!PE349)</f>
        <v>0</v>
      </c>
      <c r="PF102" s="700">
        <f>-IF(PF11=1900,0,Capex!PF349)</f>
        <v>0</v>
      </c>
      <c r="PG102" s="700">
        <f>-IF(PG11=1900,0,Capex!PG349)</f>
        <v>0</v>
      </c>
      <c r="PH102" s="700">
        <f>-IF(PH11=1900,0,Capex!PH349)</f>
        <v>0</v>
      </c>
      <c r="PI102" s="700">
        <f>-IF(PI11=1900,0,Capex!PI349)</f>
        <v>0</v>
      </c>
      <c r="PJ102" s="700">
        <f>-IF(PJ11=1900,0,Capex!PJ349)</f>
        <v>0</v>
      </c>
      <c r="PK102" s="700">
        <f>-IF(PK11=1900,0,Capex!PK349)</f>
        <v>0</v>
      </c>
      <c r="PL102" s="700">
        <f>-IF(PL11=1900,0,Capex!PL349)</f>
        <v>0</v>
      </c>
      <c r="PM102" s="700">
        <f>-IF(PM11=1900,0,Capex!PM349)</f>
        <v>0</v>
      </c>
      <c r="PN102" s="700">
        <f>-IF(PN11=1900,0,Capex!PN349)</f>
        <v>0</v>
      </c>
      <c r="PO102" s="700">
        <f>-IF(PO11=1900,0,Capex!PO349)</f>
        <v>0</v>
      </c>
      <c r="PP102" s="700">
        <f>-IF(PP11=1900,0,Capex!PP349)</f>
        <v>0</v>
      </c>
      <c r="PQ102" s="700">
        <f>-IF(PQ11=1900,0,Capex!PQ349)</f>
        <v>0</v>
      </c>
      <c r="PR102" s="700">
        <f>-IF(PR11=1900,0,Capex!PR349)</f>
        <v>0</v>
      </c>
      <c r="PS102" s="700">
        <f>-IF(PS11=1900,0,Capex!PS349)</f>
        <v>0</v>
      </c>
      <c r="PT102" s="700">
        <f>-IF(PT11=1900,0,Capex!PT349)</f>
        <v>0</v>
      </c>
      <c r="PU102" s="700">
        <f>-IF(PU11=1900,0,Capex!PU349)</f>
        <v>0</v>
      </c>
      <c r="PV102" s="700">
        <f>-IF(PV11=1900,0,Capex!PV349)</f>
        <v>0</v>
      </c>
      <c r="PW102" s="700">
        <f>-IF(PW11=1900,0,Capex!PW349)</f>
        <v>0</v>
      </c>
      <c r="PX102" s="700">
        <f>-IF(PX11=1900,0,Capex!PX349)</f>
        <v>0</v>
      </c>
      <c r="PY102" s="700">
        <f>-IF(PY11=1900,0,Capex!PY349)</f>
        <v>0</v>
      </c>
      <c r="PZ102" s="700">
        <f>-IF(PZ11=1900,0,Capex!PZ349)</f>
        <v>0</v>
      </c>
      <c r="QA102" s="700">
        <f>-IF(QA11=1900,0,Capex!QA349)</f>
        <v>0</v>
      </c>
      <c r="QB102" s="700">
        <f>-IF(QB11=1900,0,Capex!QB349)</f>
        <v>0</v>
      </c>
      <c r="QC102" s="700">
        <f>-IF(QC11=1900,0,Capex!QC349)</f>
        <v>0</v>
      </c>
      <c r="QD102" s="700">
        <f>-IF(QD11=1900,0,Capex!QD349)</f>
        <v>0</v>
      </c>
      <c r="QE102" s="700">
        <f>-IF(QE11=1900,0,Capex!QE349)</f>
        <v>0</v>
      </c>
      <c r="QF102" s="700">
        <f>-IF(QF11=1900,0,Capex!QF349)</f>
        <v>0</v>
      </c>
      <c r="QG102" s="700">
        <f>-IF(QG11=1900,0,Capex!QG349)</f>
        <v>0</v>
      </c>
      <c r="QH102" s="700">
        <f>-IF(QH11=1900,0,Capex!QH349)</f>
        <v>0</v>
      </c>
      <c r="QI102" s="700">
        <f>-IF(QI11=1900,0,Capex!QI349)</f>
        <v>0</v>
      </c>
      <c r="QJ102" s="700">
        <f>-IF(QJ11=1900,0,Capex!QJ349)</f>
        <v>0</v>
      </c>
      <c r="QK102" s="700">
        <f>-IF(QK11=1900,0,Capex!QK349)</f>
        <v>0</v>
      </c>
      <c r="QL102" s="700">
        <f>-IF(QL11=1900,0,Capex!QL349)</f>
        <v>0</v>
      </c>
      <c r="QM102" s="700">
        <f>-IF(QM11=1900,0,Capex!QM349)</f>
        <v>0</v>
      </c>
      <c r="QN102" s="700">
        <f>-IF(QN11=1900,0,Capex!QN349)</f>
        <v>0</v>
      </c>
      <c r="QO102" s="700">
        <f>-IF(QO11=1900,0,Capex!QO349)</f>
        <v>0</v>
      </c>
      <c r="QP102" s="700">
        <f>-IF(QP11=1900,0,Capex!QP349)</f>
        <v>0</v>
      </c>
      <c r="QQ102" s="700">
        <f>-IF(QQ11=1900,0,Capex!QQ349)</f>
        <v>0</v>
      </c>
      <c r="QR102" s="700">
        <f>-IF(QR11=1900,0,Capex!QR349)</f>
        <v>0</v>
      </c>
      <c r="QS102" s="700">
        <f>-IF(QS11=1900,0,Capex!QS349)</f>
        <v>0</v>
      </c>
      <c r="QT102" s="700">
        <f>-IF(QT11=1900,0,Capex!QT349)</f>
        <v>0</v>
      </c>
      <c r="QU102" s="700">
        <f>-IF(QU11=1900,0,Capex!QU349)</f>
        <v>0</v>
      </c>
      <c r="QV102" s="700">
        <f>-IF(QV11=1900,0,Capex!QV349)</f>
        <v>0</v>
      </c>
      <c r="QW102" s="700">
        <f>-IF(QW11=1900,0,Capex!QW349)</f>
        <v>0</v>
      </c>
      <c r="QX102" s="700">
        <f>-IF(QX11=1900,0,Capex!QX349)</f>
        <v>0</v>
      </c>
      <c r="QY102" s="700">
        <f>-IF(QY11=1900,0,Capex!QY349)</f>
        <v>0</v>
      </c>
      <c r="QZ102" s="700">
        <f>-IF(QZ11=1900,0,Capex!QZ349)</f>
        <v>0</v>
      </c>
      <c r="RA102" s="700">
        <f>-IF(RA11=1900,0,Capex!RA349)</f>
        <v>0</v>
      </c>
      <c r="RB102" s="700">
        <f>-IF(RB11=1900,0,Capex!RB349)</f>
        <v>0</v>
      </c>
      <c r="RC102" s="700">
        <f>-IF(RC11=1900,0,Capex!RC349)</f>
        <v>0</v>
      </c>
      <c r="RD102" s="700">
        <f>-IF(RD11=1900,0,Capex!RD349)</f>
        <v>0</v>
      </c>
      <c r="RE102" s="700">
        <f>-IF(RE11=1900,0,Capex!RE349)</f>
        <v>0</v>
      </c>
      <c r="RF102" s="700">
        <f>-IF(RF11=1900,0,Capex!RF349)</f>
        <v>0</v>
      </c>
      <c r="RG102" s="700">
        <f>-IF(RG11=1900,0,Capex!RG349)</f>
        <v>0</v>
      </c>
      <c r="RH102" s="700">
        <f>-IF(RH11=1900,0,Capex!RH349)</f>
        <v>0</v>
      </c>
      <c r="RI102" s="700">
        <f>-IF(RI11=1900,0,Capex!RI349)</f>
        <v>0</v>
      </c>
      <c r="RJ102" s="700">
        <f>-IF(RJ11=1900,0,Capex!RJ349)</f>
        <v>0</v>
      </c>
      <c r="RK102" s="700">
        <f>-IF(RK11=1900,0,Capex!RK349)</f>
        <v>0</v>
      </c>
      <c r="RL102" s="700">
        <f>-IF(RL11=1900,0,Capex!RL349)</f>
        <v>0</v>
      </c>
      <c r="RM102" s="700">
        <f>-IF(RM11=1900,0,Capex!RM349)</f>
        <v>0</v>
      </c>
      <c r="RN102" s="700">
        <f>-IF(RN11=1900,0,Capex!RN349)</f>
        <v>0</v>
      </c>
      <c r="RO102" s="700">
        <f>-IF(RO11=1900,0,Capex!RO349)</f>
        <v>0</v>
      </c>
      <c r="RP102" s="700">
        <f>-IF(RP11=1900,0,Capex!RP349)</f>
        <v>0</v>
      </c>
      <c r="RQ102" s="700">
        <f>-IF(RQ11=1900,0,Capex!RQ349)</f>
        <v>0</v>
      </c>
      <c r="RR102" s="700">
        <f>-IF(RR11=1900,0,Capex!RR349)</f>
        <v>0</v>
      </c>
      <c r="RS102" s="700">
        <f>-IF(RS11=1900,0,Capex!RS349)</f>
        <v>0</v>
      </c>
      <c r="RT102" s="700">
        <f>-IF(RT11=1900,0,Capex!RT349)</f>
        <v>0</v>
      </c>
      <c r="RU102" s="700">
        <f>-IF(RU11=1900,0,Capex!RU349)</f>
        <v>0</v>
      </c>
      <c r="RV102" s="700">
        <f>-IF(RV11=1900,0,Capex!RV349)</f>
        <v>0</v>
      </c>
      <c r="RW102" s="700">
        <f>-IF(RW11=1900,0,Capex!RW349)</f>
        <v>0</v>
      </c>
      <c r="RX102" s="700">
        <f>-IF(RX11=1900,0,Capex!RX349)</f>
        <v>0</v>
      </c>
      <c r="RY102" s="700">
        <f>-IF(RY11=1900,0,Capex!RY349)</f>
        <v>0</v>
      </c>
      <c r="RZ102" s="700">
        <f>-IF(RZ11=1900,0,Capex!RZ349)</f>
        <v>0</v>
      </c>
      <c r="SA102" s="700">
        <f>-IF(SA11=1900,0,Capex!SA349)</f>
        <v>0</v>
      </c>
      <c r="SB102" s="700">
        <f>-IF(SB11=1900,0,Capex!SB349)</f>
        <v>0</v>
      </c>
      <c r="SC102" s="700">
        <f>-IF(SC11=1900,0,Capex!SC349)</f>
        <v>0</v>
      </c>
      <c r="SD102" s="700">
        <f>-IF(SD11=1900,0,Capex!SD349)</f>
        <v>0</v>
      </c>
      <c r="SE102" s="700">
        <f>-IF(SE11=1900,0,Capex!SE349)</f>
        <v>0</v>
      </c>
      <c r="SF102" s="700">
        <f>-IF(SF11=1900,0,Capex!SF349)</f>
        <v>0</v>
      </c>
      <c r="SG102" s="700">
        <f>-IF(SG11=1900,0,Capex!SG349)</f>
        <v>0</v>
      </c>
      <c r="SH102" s="700">
        <f>-IF(SH11=1900,0,Capex!SH349)</f>
        <v>0</v>
      </c>
      <c r="SI102" s="700">
        <f>-IF(SI11=1900,0,Capex!SI349)</f>
        <v>0</v>
      </c>
      <c r="SJ102" s="700">
        <f>-IF(SJ11=1900,0,Capex!SJ349)</f>
        <v>0</v>
      </c>
      <c r="SK102" s="700">
        <f>-IF(SK11=1900,0,Capex!SK349)</f>
        <v>0</v>
      </c>
      <c r="SL102" s="700">
        <f>-IF(SL11=1900,0,Capex!SL349)</f>
        <v>0</v>
      </c>
      <c r="SM102" s="700">
        <f>-IF(SM11=1900,0,Capex!SM349)</f>
        <v>0</v>
      </c>
      <c r="SN102" s="700">
        <f>-IF(SN11=1900,0,Capex!SN349)</f>
        <v>0</v>
      </c>
      <c r="SO102" s="700">
        <f>-IF(SO11=1900,0,Capex!SO349)</f>
        <v>0</v>
      </c>
      <c r="SP102" s="700">
        <f>-IF(SP11=1900,0,Capex!SP349)</f>
        <v>0</v>
      </c>
      <c r="SQ102" s="700">
        <f>-IF(SQ11=1900,0,Capex!SQ349)</f>
        <v>0</v>
      </c>
      <c r="SR102" s="700">
        <f>-IF(SR11=1900,0,Capex!SR349)</f>
        <v>0</v>
      </c>
      <c r="SS102" s="700">
        <f>-IF(SS11=1900,0,Capex!SS349)</f>
        <v>0</v>
      </c>
      <c r="ST102" s="700">
        <f>-IF(ST11=1900,0,Capex!ST349)</f>
        <v>0</v>
      </c>
      <c r="SU102" s="700">
        <f>-IF(SU11=1900,0,Capex!SU349)</f>
        <v>0</v>
      </c>
      <c r="SV102" s="700">
        <f>-IF(SV11=1900,0,Capex!SV349)</f>
        <v>0</v>
      </c>
      <c r="SW102" s="700">
        <f>-IF(SW11=1900,0,Capex!SW349)</f>
        <v>0</v>
      </c>
      <c r="SX102" s="700">
        <f>-IF(SX11=1900,0,Capex!SX349)</f>
        <v>0</v>
      </c>
      <c r="SY102" s="700">
        <f>-IF(SY11=1900,0,Capex!SY349)</f>
        <v>0</v>
      </c>
      <c r="SZ102" s="700">
        <f>-IF(SZ11=1900,0,Capex!SZ349)</f>
        <v>0</v>
      </c>
      <c r="TA102" s="700">
        <f>-IF(TA11=1900,0,Capex!TA349)</f>
        <v>0</v>
      </c>
      <c r="TB102" s="700">
        <f>-IF(TB11=1900,0,Capex!TB349)</f>
        <v>0</v>
      </c>
      <c r="TC102" s="700">
        <f>-IF(TC11=1900,0,Capex!TC349)</f>
        <v>0</v>
      </c>
      <c r="TD102" s="700">
        <f>-IF(TD11=1900,0,Capex!TD349)</f>
        <v>0</v>
      </c>
      <c r="TE102" s="700">
        <f>-IF(TE11=1900,0,Capex!TE349)</f>
        <v>0</v>
      </c>
      <c r="TF102" s="700">
        <f>-IF(TF11=1900,0,Capex!TF349)</f>
        <v>0</v>
      </c>
      <c r="TG102" s="700">
        <f>-IF(TG11=1900,0,Capex!TG349)</f>
        <v>0</v>
      </c>
      <c r="TH102" s="700">
        <f>-IF(TH11=1900,0,Capex!TH349)</f>
        <v>0</v>
      </c>
      <c r="TI102" s="700">
        <f>-IF(TI11=1900,0,Capex!TI349)</f>
        <v>0</v>
      </c>
      <c r="TJ102" s="700">
        <f>-IF(TJ11=1900,0,Capex!TJ349)</f>
        <v>0</v>
      </c>
      <c r="TK102" s="700">
        <f>-IF(TK11=1900,0,Capex!TK349)</f>
        <v>0</v>
      </c>
      <c r="TL102" s="700">
        <f>-IF(TL11=1900,0,Capex!TL349)</f>
        <v>0</v>
      </c>
      <c r="TM102" s="700">
        <f>-IF(TM11=1900,0,Capex!TM349)</f>
        <v>0</v>
      </c>
      <c r="TN102" s="700">
        <f>-IF(TN11=1900,0,Capex!TN349)</f>
        <v>0</v>
      </c>
      <c r="TO102" s="700">
        <f>-IF(TO11=1900,0,Capex!TO349)</f>
        <v>0</v>
      </c>
      <c r="TP102" s="700">
        <f>-IF(TP11=1900,0,Capex!TP349)</f>
        <v>0</v>
      </c>
      <c r="TQ102" s="700">
        <f>-IF(TQ11=1900,0,Capex!TQ349)</f>
        <v>0</v>
      </c>
      <c r="TR102" s="700">
        <f>-IF(TR11=1900,0,Capex!TR349)</f>
        <v>0</v>
      </c>
      <c r="TS102" s="700">
        <f>-IF(TS11=1900,0,Capex!TS349)</f>
        <v>0</v>
      </c>
      <c r="TT102" s="700">
        <f>-IF(TT11=1900,0,Capex!TT349)</f>
        <v>0</v>
      </c>
      <c r="TU102" s="700">
        <f>-IF(TU11=1900,0,Capex!TU349)</f>
        <v>0</v>
      </c>
      <c r="TV102" s="700">
        <f>-IF(TV11=1900,0,Capex!TV349)</f>
        <v>0</v>
      </c>
      <c r="TW102" s="700">
        <f>-IF(TW11=1900,0,Capex!TW349)</f>
        <v>0</v>
      </c>
      <c r="TX102" s="700">
        <f>-IF(TX11=1900,0,Capex!TX349)</f>
        <v>0</v>
      </c>
      <c r="TY102" s="700">
        <f>-IF(TY11=1900,0,Capex!TY349)</f>
        <v>0</v>
      </c>
      <c r="TZ102" s="700">
        <f>-IF(TZ11=1900,0,Capex!TZ349)</f>
        <v>0</v>
      </c>
      <c r="UA102" s="700">
        <f>-IF(UA11=1900,0,Capex!UA349)</f>
        <v>0</v>
      </c>
      <c r="UB102" s="700">
        <f>-IF(UB11=1900,0,Capex!UB349)</f>
        <v>0</v>
      </c>
      <c r="UC102" s="700">
        <f>-IF(UC11=1900,0,Capex!UC349)</f>
        <v>0</v>
      </c>
      <c r="UD102" s="700">
        <f>-IF(UD11=1900,0,Capex!UD349)</f>
        <v>0</v>
      </c>
      <c r="UE102" s="700">
        <f>-IF(UE11=1900,0,Capex!UE349)</f>
        <v>0</v>
      </c>
      <c r="UF102" s="700">
        <f>-IF(UF11=1900,0,Capex!UF349)</f>
        <v>0</v>
      </c>
      <c r="UG102" s="700">
        <f>-IF(UG11=1900,0,Capex!UG349)</f>
        <v>0</v>
      </c>
      <c r="UH102" s="700">
        <f>-IF(UH11=1900,0,Capex!UH349)</f>
        <v>0</v>
      </c>
      <c r="UI102" s="700">
        <f>-IF(UI11=1900,0,Capex!UI349)</f>
        <v>0</v>
      </c>
      <c r="UJ102" s="700">
        <f>-IF(UJ11=1900,0,Capex!UJ349)</f>
        <v>0</v>
      </c>
      <c r="UK102" s="700">
        <f>-IF(UK11=1900,0,Capex!UK349)</f>
        <v>0</v>
      </c>
      <c r="UL102" s="700">
        <f>-IF(UL11=1900,0,Capex!UL349)</f>
        <v>0</v>
      </c>
      <c r="UM102" s="700">
        <f>-IF(UM11=1900,0,Capex!UM349)</f>
        <v>0</v>
      </c>
      <c r="UN102" s="700">
        <f>-IF(UN11=1900,0,Capex!UN349)</f>
        <v>0</v>
      </c>
      <c r="UO102" s="700">
        <f>-IF(UO11=1900,0,Capex!UO349)</f>
        <v>0</v>
      </c>
      <c r="UP102" s="700">
        <f>-IF(UP11=1900,0,Capex!UP349)</f>
        <v>0</v>
      </c>
      <c r="UQ102" s="700">
        <f>-IF(UQ11=1900,0,Capex!UQ349)</f>
        <v>0</v>
      </c>
      <c r="UR102" s="700">
        <f>-IF(UR11=1900,0,Capex!UR349)</f>
        <v>0</v>
      </c>
      <c r="US102" s="700">
        <f>-IF(US11=1900,0,Capex!US349)</f>
        <v>0</v>
      </c>
      <c r="UT102" s="700">
        <f>-IF(UT11=1900,0,Capex!UT349)</f>
        <v>0</v>
      </c>
      <c r="UU102" s="700">
        <f>-IF(UU11=1900,0,Capex!UU349)</f>
        <v>0</v>
      </c>
      <c r="UV102" s="700">
        <f>-IF(UV11=1900,0,Capex!UV349)</f>
        <v>0</v>
      </c>
      <c r="UW102" s="700">
        <f>-IF(UW11=1900,0,Capex!UW349)</f>
        <v>0</v>
      </c>
      <c r="UX102" s="700">
        <f>-IF(UX11=1900,0,Capex!UX349)</f>
        <v>0</v>
      </c>
      <c r="UY102" s="700">
        <f>-IF(UY11=1900,0,Capex!UY349)</f>
        <v>0</v>
      </c>
      <c r="UZ102" s="700">
        <f>-IF(UZ11=1900,0,Capex!UZ349)</f>
        <v>0</v>
      </c>
      <c r="VA102" s="700">
        <f>-IF(VA11=1900,0,Capex!VA349)</f>
        <v>0</v>
      </c>
      <c r="VB102" s="700">
        <f>-IF(VB11=1900,0,Capex!VB349)</f>
        <v>0</v>
      </c>
      <c r="VC102" s="700">
        <f>-IF(VC11=1900,0,Capex!VC349)</f>
        <v>0</v>
      </c>
      <c r="VD102" s="700">
        <f>-IF(VD11=1900,0,Capex!VD349)</f>
        <v>0</v>
      </c>
      <c r="VE102" s="700">
        <f>-IF(VE11=1900,0,Capex!VE349)</f>
        <v>0</v>
      </c>
      <c r="VF102" s="700">
        <f>-IF(VF11=1900,0,Capex!VF349)</f>
        <v>0</v>
      </c>
      <c r="VG102" s="700">
        <f>-IF(VG11=1900,0,Capex!VG349)</f>
        <v>0</v>
      </c>
      <c r="VH102" s="700">
        <f>-IF(VH11=1900,0,Capex!VH349)</f>
        <v>0</v>
      </c>
      <c r="VI102" s="700">
        <f>-IF(VI11=1900,0,Capex!VI349)</f>
        <v>0</v>
      </c>
      <c r="VJ102" s="700">
        <f>-IF(VJ11=1900,0,Capex!VJ349)</f>
        <v>0</v>
      </c>
      <c r="VK102" s="700">
        <f>-IF(VK11=1900,0,Capex!VK349)</f>
        <v>0</v>
      </c>
      <c r="VL102" s="700">
        <f>-IF(VL11=1900,0,Capex!VL349)</f>
        <v>0</v>
      </c>
      <c r="VM102" s="700">
        <f>-IF(VM11=1900,0,Capex!VM349)</f>
        <v>0</v>
      </c>
      <c r="VN102" s="700">
        <f>-IF(VN11=1900,0,Capex!VN349)</f>
        <v>0</v>
      </c>
      <c r="VO102" s="700">
        <f>-IF(VO11=1900,0,Capex!VO349)</f>
        <v>0</v>
      </c>
      <c r="VP102" s="700">
        <f>-IF(VP11=1900,0,Capex!VP349)</f>
        <v>0</v>
      </c>
      <c r="VQ102" s="700">
        <f>-IF(VQ11=1900,0,Capex!VQ349)</f>
        <v>0</v>
      </c>
      <c r="VR102" s="700">
        <f>-IF(VR11=1900,0,Capex!VR349)</f>
        <v>0</v>
      </c>
      <c r="VS102" s="700">
        <f>-IF(VS11=1900,0,Capex!VS349)</f>
        <v>0</v>
      </c>
      <c r="VT102" s="700">
        <f>-IF(VT11=1900,0,Capex!VT349)</f>
        <v>0</v>
      </c>
      <c r="VU102" s="700">
        <f>-IF(VU11=1900,0,Capex!VU349)</f>
        <v>0</v>
      </c>
      <c r="VV102" s="700">
        <f>-IF(VV11=1900,0,Capex!VV349)</f>
        <v>0</v>
      </c>
      <c r="VW102" s="700">
        <f>-IF(VW11=1900,0,Capex!VW349)</f>
        <v>0</v>
      </c>
      <c r="VX102" s="700">
        <f>-IF(VX11=1900,0,Capex!VX349)</f>
        <v>0</v>
      </c>
      <c r="VY102" s="700">
        <f>-IF(VY11=1900,0,Capex!VY349)</f>
        <v>0</v>
      </c>
      <c r="VZ102" s="700">
        <f>-IF(VZ11=1900,0,Capex!VZ349)</f>
        <v>0</v>
      </c>
      <c r="WA102" s="700">
        <f>-IF(WA11=1900,0,Capex!WA349)</f>
        <v>0</v>
      </c>
      <c r="WB102" s="700">
        <f>-IF(WB11=1900,0,Capex!WB349)</f>
        <v>0</v>
      </c>
      <c r="WC102" s="700">
        <f>-IF(WC11=1900,0,Capex!WC349)</f>
        <v>0</v>
      </c>
      <c r="WD102" s="700">
        <f>-IF(WD11=1900,0,Capex!WD349)</f>
        <v>0</v>
      </c>
      <c r="WE102" s="700">
        <f>-IF(WE11=1900,0,Capex!WE349)</f>
        <v>0</v>
      </c>
      <c r="WF102" s="700">
        <f>-IF(WF11=1900,0,Capex!WF349)</f>
        <v>0</v>
      </c>
      <c r="WG102" s="700">
        <f>-IF(WG11=1900,0,Capex!WG349)</f>
        <v>0</v>
      </c>
      <c r="WH102" s="700">
        <f>-IF(WH11=1900,0,Capex!WH349)</f>
        <v>0</v>
      </c>
      <c r="WI102" s="700">
        <f>-IF(WI11=1900,0,Capex!WI349)</f>
        <v>0</v>
      </c>
      <c r="WJ102" s="700">
        <f>-IF(WJ11=1900,0,Capex!WJ349)</f>
        <v>0</v>
      </c>
      <c r="WK102" s="700">
        <f>-IF(WK11=1900,0,Capex!WK349)</f>
        <v>0</v>
      </c>
      <c r="WL102" s="700">
        <f>-IF(WL11=1900,0,Capex!WL349)</f>
        <v>0</v>
      </c>
      <c r="WM102" s="700">
        <f>-IF(WM11=1900,0,Capex!WM349)</f>
        <v>0</v>
      </c>
      <c r="WN102" s="700">
        <f>-IF(WN11=1900,0,Capex!WN349)</f>
        <v>0</v>
      </c>
      <c r="WO102" s="700">
        <f>-IF(WO11=1900,0,Capex!WO349)</f>
        <v>0</v>
      </c>
      <c r="WP102" s="700">
        <f>-IF(WP11=1900,0,Capex!WP349)</f>
        <v>0</v>
      </c>
      <c r="WQ102" s="700">
        <f>-IF(WQ11=1900,0,Capex!WQ349)</f>
        <v>0</v>
      </c>
      <c r="WR102" s="700">
        <f>-IF(WR11=1900,0,Capex!WR349)</f>
        <v>0</v>
      </c>
      <c r="WS102" s="700">
        <f>-IF(WS11=1900,0,Capex!WS349)</f>
        <v>0</v>
      </c>
      <c r="WT102" s="700">
        <f>-IF(WT11=1900,0,Capex!WT349)</f>
        <v>0</v>
      </c>
      <c r="WU102" s="700">
        <f>-IF(WU11=1900,0,Capex!WU349)</f>
        <v>0</v>
      </c>
      <c r="WV102" s="700">
        <f>-IF(WV11=1900,0,Capex!WV349)</f>
        <v>0</v>
      </c>
      <c r="WW102" s="700">
        <f>-IF(WW11=1900,0,Capex!WW349)</f>
        <v>0</v>
      </c>
      <c r="WX102" s="700">
        <f>-IF(WX11=1900,0,Capex!WX349)</f>
        <v>0</v>
      </c>
      <c r="WY102" s="700">
        <f>-IF(WY11=1900,0,Capex!WY349)</f>
        <v>0</v>
      </c>
      <c r="WZ102" s="700">
        <f>-IF(WZ11=1900,0,Capex!WZ349)</f>
        <v>0</v>
      </c>
      <c r="XA102" s="700">
        <f>-IF(XA11=1900,0,Capex!XA349)</f>
        <v>0</v>
      </c>
      <c r="XB102" s="700">
        <f>-IF(XB11=1900,0,Capex!XB349)</f>
        <v>0</v>
      </c>
      <c r="XC102" s="700">
        <f>-IF(XC11=1900,0,Capex!XC349)</f>
        <v>0</v>
      </c>
      <c r="XD102" s="700">
        <f>-IF(XD11=1900,0,Capex!XD349)</f>
        <v>0</v>
      </c>
      <c r="XE102" s="700">
        <f>-IF(XE11=1900,0,Capex!XE349)</f>
        <v>0</v>
      </c>
      <c r="XF102" s="700">
        <f>-IF(XF11=1900,0,Capex!XF349)</f>
        <v>0</v>
      </c>
      <c r="XG102" s="700">
        <f>-IF(XG11=1900,0,Capex!XG349)</f>
        <v>0</v>
      </c>
      <c r="XH102" s="700">
        <f>-IF(XH11=1900,0,Capex!XH349)</f>
        <v>0</v>
      </c>
      <c r="XI102" s="700">
        <f>-IF(XI11=1900,0,Capex!XI349)</f>
        <v>0</v>
      </c>
      <c r="XJ102" s="700">
        <f>-IF(XJ11=1900,0,Capex!XJ349)</f>
        <v>0</v>
      </c>
      <c r="XK102" s="700">
        <f>-IF(XK11=1900,0,Capex!XK349)</f>
        <v>0</v>
      </c>
      <c r="XL102" s="700">
        <f>-IF(XL11=1900,0,Capex!XL349)</f>
        <v>0</v>
      </c>
      <c r="XM102" s="700">
        <f>-IF(XM11=1900,0,Capex!XM349)</f>
        <v>0</v>
      </c>
      <c r="XN102" s="700">
        <f>-IF(XN11=1900,0,Capex!XN349)</f>
        <v>0</v>
      </c>
      <c r="XO102" s="700">
        <f>-IF(XO11=1900,0,Capex!XO349)</f>
        <v>0</v>
      </c>
      <c r="XP102" s="700">
        <f>-IF(XP11=1900,0,Capex!XP349)</f>
        <v>0</v>
      </c>
      <c r="XQ102" s="700">
        <f>-IF(XQ11=1900,0,Capex!XQ349)</f>
        <v>0</v>
      </c>
      <c r="XR102" s="700">
        <f>-IF(XR11=1900,0,Capex!XR349)</f>
        <v>0</v>
      </c>
      <c r="XS102" s="700">
        <f>-IF(XS11=1900,0,Capex!XS349)</f>
        <v>0</v>
      </c>
      <c r="XT102" s="700">
        <f>-IF(XT11=1900,0,Capex!XT349)</f>
        <v>0</v>
      </c>
      <c r="XU102" s="700">
        <f>-IF(XU11=1900,0,Capex!XU349)</f>
        <v>0</v>
      </c>
      <c r="XV102" s="700">
        <f>-IF(XV11=1900,0,Capex!XV349)</f>
        <v>0</v>
      </c>
      <c r="XW102" s="700">
        <f>-IF(XW11=1900,0,Capex!XW349)</f>
        <v>0</v>
      </c>
      <c r="XX102" s="700">
        <f>-IF(XX11=1900,0,Capex!XX349)</f>
        <v>0</v>
      </c>
      <c r="XY102" s="700">
        <f>-IF(XY11=1900,0,Capex!XY349)</f>
        <v>0</v>
      </c>
      <c r="XZ102" s="700">
        <f>-IF(XZ11=1900,0,Capex!XZ349)</f>
        <v>0</v>
      </c>
      <c r="YA102" s="700">
        <f>-IF(YA11=1900,0,Capex!YA349)</f>
        <v>0</v>
      </c>
      <c r="YB102" s="700">
        <f>-IF(YB11=1900,0,Capex!YB349)</f>
        <v>0</v>
      </c>
      <c r="YC102" s="700">
        <f>-IF(YC11=1900,0,Capex!YC349)</f>
        <v>0</v>
      </c>
      <c r="YD102" s="700">
        <f>-IF(YD11=1900,0,Capex!YD349)</f>
        <v>0</v>
      </c>
      <c r="YE102" s="700">
        <f>-IF(YE11=1900,0,Capex!YE349)</f>
        <v>0</v>
      </c>
      <c r="YF102" s="700">
        <f>-IF(YF11=1900,0,Capex!YF349)</f>
        <v>0</v>
      </c>
      <c r="YG102" s="700">
        <f>-IF(YG11=1900,0,Capex!YG349)</f>
        <v>0</v>
      </c>
      <c r="YH102" s="700">
        <f>-IF(YH11=1900,0,Capex!YH349)</f>
        <v>0</v>
      </c>
      <c r="YI102" s="700">
        <f>-IF(YI11=1900,0,Capex!YI349)</f>
        <v>0</v>
      </c>
      <c r="YJ102" s="700">
        <f>-IF(YJ11=1900,0,Capex!YJ349)</f>
        <v>0</v>
      </c>
      <c r="YK102" s="700">
        <f>-IF(YK11=1900,0,Capex!YK349)</f>
        <v>0</v>
      </c>
      <c r="YL102" s="700">
        <f>-IF(YL11=1900,0,Capex!YL349)</f>
        <v>0</v>
      </c>
      <c r="YM102" s="700">
        <f>-IF(YM11=1900,0,Capex!YM349)</f>
        <v>0</v>
      </c>
      <c r="YN102" s="700">
        <f>-IF(YN11=1900,0,Capex!YN349)</f>
        <v>0</v>
      </c>
      <c r="YO102" s="700">
        <f>-IF(YO11=1900,0,Capex!YO349)</f>
        <v>0</v>
      </c>
      <c r="YP102" s="700">
        <f>-IF(YP11=1900,0,Capex!YP349)</f>
        <v>0</v>
      </c>
      <c r="YQ102" s="700">
        <f>-IF(YQ11=1900,0,Capex!YQ349)</f>
        <v>0</v>
      </c>
      <c r="YR102" s="700">
        <f>-IF(YR11=1900,0,Capex!YR349)</f>
        <v>0</v>
      </c>
      <c r="YS102" s="700">
        <f>-IF(YS11=1900,0,Capex!YS349)</f>
        <v>0</v>
      </c>
      <c r="YT102" s="700">
        <f>-IF(YT11=1900,0,Capex!YT349)</f>
        <v>0</v>
      </c>
      <c r="YU102" s="700">
        <f>-IF(YU11=1900,0,Capex!YU349)</f>
        <v>0</v>
      </c>
      <c r="YV102" s="700">
        <f>-IF(YV11=1900,0,Capex!YV349)</f>
        <v>0</v>
      </c>
      <c r="YW102" s="700">
        <f>-IF(YW11=1900,0,Capex!YW349)</f>
        <v>0</v>
      </c>
      <c r="YX102" s="700">
        <f>-IF(YX11=1900,0,Capex!YX349)</f>
        <v>0</v>
      </c>
      <c r="YY102" s="700">
        <f>-IF(YY11=1900,0,Capex!YY349)</f>
        <v>0</v>
      </c>
      <c r="YZ102" s="700">
        <f>-IF(YZ11=1900,0,Capex!YZ349)</f>
        <v>0</v>
      </c>
      <c r="ZA102" s="700">
        <f>-IF(ZA11=1900,0,Capex!ZA349)</f>
        <v>0</v>
      </c>
      <c r="ZB102" s="700">
        <f>-IF(ZB11=1900,0,Capex!ZB349)</f>
        <v>0</v>
      </c>
      <c r="ZC102" s="700">
        <f>-IF(ZC11=1900,0,Capex!ZC349)</f>
        <v>0</v>
      </c>
      <c r="ZD102" s="700">
        <f>-IF(ZD11=1900,0,Capex!ZD349)</f>
        <v>0</v>
      </c>
      <c r="ZE102" s="700">
        <f>-IF(ZE11=1900,0,Capex!ZE349)</f>
        <v>0</v>
      </c>
      <c r="ZF102" s="700">
        <f>-IF(ZF11=1900,0,Capex!ZF349)</f>
        <v>0</v>
      </c>
      <c r="ZG102" s="700">
        <f>-IF(ZG11=1900,0,Capex!ZG349)</f>
        <v>0</v>
      </c>
      <c r="ZH102" s="700">
        <f>-IF(ZH11=1900,0,Capex!ZH349)</f>
        <v>0</v>
      </c>
      <c r="ZI102" s="700">
        <f>-IF(ZI11=1900,0,Capex!ZI349)</f>
        <v>0</v>
      </c>
      <c r="ZJ102" s="700">
        <f>-IF(ZJ11=1900,0,Capex!ZJ349)</f>
        <v>0</v>
      </c>
      <c r="ZK102" s="700">
        <f>-IF(ZK11=1900,0,Capex!ZK349)</f>
        <v>0</v>
      </c>
      <c r="ZL102" s="700">
        <f>-IF(ZL11=1900,0,Capex!ZL349)</f>
        <v>0</v>
      </c>
      <c r="ZM102" s="700">
        <f>-IF(ZM11=1900,0,Capex!ZM349)</f>
        <v>0</v>
      </c>
      <c r="ZN102" s="700">
        <f>-IF(ZN11=1900,0,Capex!ZN349)</f>
        <v>0</v>
      </c>
      <c r="ZO102" s="700">
        <f>-IF(ZO11=1900,0,Capex!ZO349)</f>
        <v>0</v>
      </c>
      <c r="ZP102" s="700">
        <f>-IF(ZP11=1900,0,Capex!ZP349)</f>
        <v>0</v>
      </c>
      <c r="ZQ102" s="700">
        <f>-IF(ZQ11=1900,0,Capex!ZQ349)</f>
        <v>0</v>
      </c>
      <c r="ZR102" s="700">
        <f>-IF(ZR11=1900,0,Capex!ZR349)</f>
        <v>0</v>
      </c>
      <c r="ZS102" s="700">
        <f>-IF(ZS11=1900,0,Capex!ZS349)</f>
        <v>0</v>
      </c>
      <c r="ZT102" s="700">
        <f>-IF(ZT11=1900,0,Capex!ZT349)</f>
        <v>0</v>
      </c>
      <c r="ZU102" s="700">
        <f>-IF(ZU11=1900,0,Capex!ZU349)</f>
        <v>0</v>
      </c>
      <c r="ZV102" s="700">
        <f>-IF(ZV11=1900,0,Capex!ZV349)</f>
        <v>0</v>
      </c>
      <c r="ZW102" s="700">
        <f>-IF(ZW11=1900,0,Capex!ZW349)</f>
        <v>0</v>
      </c>
      <c r="ZX102" s="700">
        <f>-IF(ZX11=1900,0,Capex!ZX349)</f>
        <v>0</v>
      </c>
      <c r="ZY102" s="700">
        <f>-IF(ZY11=1900,0,Capex!ZY349)</f>
        <v>0</v>
      </c>
      <c r="ZZ102" s="700">
        <f>-IF(ZZ11=1900,0,Capex!ZZ349)</f>
        <v>0</v>
      </c>
      <c r="AAA102" s="700">
        <f>-IF(AAA11=1900,0,Capex!AAA349)</f>
        <v>0</v>
      </c>
      <c r="AAB102" s="700">
        <f>-IF(AAB11=1900,0,Capex!AAB349)</f>
        <v>0</v>
      </c>
      <c r="AAC102" s="700">
        <f>-IF(AAC11=1900,0,Capex!AAC349)</f>
        <v>0</v>
      </c>
      <c r="AAD102" s="700">
        <f>-IF(AAD11=1900,0,Capex!AAD349)</f>
        <v>0</v>
      </c>
      <c r="AAE102" s="700">
        <f>-IF(AAE11=1900,0,Capex!AAE349)</f>
        <v>0</v>
      </c>
      <c r="AAF102" s="700">
        <f>-IF(AAF11=1900,0,Capex!AAF349)</f>
        <v>0</v>
      </c>
      <c r="AAG102" s="700">
        <f>-IF(AAG11=1900,0,Capex!AAG349)</f>
        <v>0</v>
      </c>
      <c r="AAH102" s="700">
        <f>-IF(AAH11=1900,0,Capex!AAH349)</f>
        <v>0</v>
      </c>
      <c r="AAI102" s="700">
        <f>-IF(AAI11=1900,0,Capex!AAI349)</f>
        <v>0</v>
      </c>
      <c r="AAJ102" s="700">
        <f>-IF(AAJ11=1900,0,Capex!AAJ349)</f>
        <v>0</v>
      </c>
      <c r="AAK102" s="700">
        <f>-IF(AAK11=1900,0,Capex!AAK349)</f>
        <v>0</v>
      </c>
      <c r="AAL102" s="700">
        <f>-IF(AAL11=1900,0,Capex!AAL349)</f>
        <v>0</v>
      </c>
      <c r="AAM102" s="700">
        <f>-IF(AAM11=1900,0,Capex!AAM349)</f>
        <v>0</v>
      </c>
      <c r="AAN102" s="700">
        <f>-IF(AAN11=1900,0,Capex!AAN349)</f>
        <v>0</v>
      </c>
      <c r="AAO102" s="700">
        <f>-IF(AAO11=1900,0,Capex!AAO349)</f>
        <v>0</v>
      </c>
      <c r="AAP102" s="700">
        <f>-IF(AAP11=1900,0,Capex!AAP349)</f>
        <v>0</v>
      </c>
      <c r="AAQ102" s="700">
        <f>-IF(AAQ11=1900,0,Capex!AAQ349)</f>
        <v>0</v>
      </c>
      <c r="AAR102" s="700">
        <f>-IF(AAR11=1900,0,Capex!AAR349)</f>
        <v>0</v>
      </c>
      <c r="AAS102" s="700">
        <f>-IF(AAS11=1900,0,Capex!AAS349)</f>
        <v>0</v>
      </c>
      <c r="AAT102" s="700">
        <f>-IF(AAT11=1900,0,Capex!AAT349)</f>
        <v>0</v>
      </c>
      <c r="AAU102" s="700">
        <f>-IF(AAU11=1900,0,Capex!AAU349)</f>
        <v>0</v>
      </c>
      <c r="AAV102" s="700">
        <f>-IF(AAV11=1900,0,Capex!AAV349)</f>
        <v>0</v>
      </c>
      <c r="AAW102" s="700">
        <f>-IF(AAW11=1900,0,Capex!AAW349)</f>
        <v>0</v>
      </c>
      <c r="AAX102" s="700">
        <f>-IF(AAX11=1900,0,Capex!AAX349)</f>
        <v>0</v>
      </c>
      <c r="AAY102" s="700">
        <f>-IF(AAY11=1900,0,Capex!AAY349)</f>
        <v>0</v>
      </c>
      <c r="AAZ102" s="700">
        <f>-IF(AAZ11=1900,0,Capex!AAZ349)</f>
        <v>0</v>
      </c>
      <c r="ABA102" s="700">
        <f>-IF(ABA11=1900,0,Capex!ABA349)</f>
        <v>0</v>
      </c>
      <c r="ABB102" s="700">
        <f>-IF(ABB11=1900,0,Capex!ABB349)</f>
        <v>0</v>
      </c>
      <c r="ABC102" s="700">
        <f>-IF(ABC11=1900,0,Capex!ABC349)</f>
        <v>0</v>
      </c>
      <c r="ABD102" s="700">
        <f>-IF(ABD11=1900,0,Capex!ABD349)</f>
        <v>0</v>
      </c>
      <c r="ABE102" s="700">
        <f>-IF(ABE11=1900,0,Capex!ABE349)</f>
        <v>0</v>
      </c>
      <c r="ABF102" s="700">
        <f>-IF(ABF11=1900,0,Capex!ABF349)</f>
        <v>0</v>
      </c>
      <c r="ABG102" s="700">
        <f>-IF(ABG11=1900,0,Capex!ABG349)</f>
        <v>0</v>
      </c>
      <c r="ABH102" s="700">
        <f>-IF(ABH11=1900,0,Capex!ABH349)</f>
        <v>0</v>
      </c>
      <c r="ABI102" s="700">
        <f>-IF(ABI11=1900,0,Capex!ABI349)</f>
        <v>0</v>
      </c>
      <c r="ABJ102" s="700">
        <f>-IF(ABJ11=1900,0,Capex!ABJ349)</f>
        <v>0</v>
      </c>
      <c r="ABK102" s="700">
        <f>-IF(ABK11=1900,0,Capex!ABK349)</f>
        <v>0</v>
      </c>
      <c r="ABL102" s="700">
        <f>-IF(ABL11=1900,0,Capex!ABL349)</f>
        <v>0</v>
      </c>
      <c r="ABM102" s="700">
        <f>-IF(ABM11=1900,0,Capex!ABM349)</f>
        <v>0</v>
      </c>
      <c r="ABN102" s="700">
        <f>-IF(ABN11=1900,0,Capex!ABN349)</f>
        <v>0</v>
      </c>
      <c r="ABO102" s="700">
        <f>-IF(ABO11=1900,0,Capex!ABO349)</f>
        <v>0</v>
      </c>
      <c r="ABP102" s="700">
        <f>-IF(ABP11=1900,0,Capex!ABP349)</f>
        <v>0</v>
      </c>
      <c r="ABQ102" s="700">
        <f>-IF(ABQ11=1900,0,Capex!ABQ349)</f>
        <v>0</v>
      </c>
      <c r="ABR102" s="700">
        <f>-IF(ABR11=1900,0,Capex!ABR349)</f>
        <v>0</v>
      </c>
      <c r="ABS102" s="700">
        <f>-IF(ABS11=1900,0,Capex!ABS349)</f>
        <v>0</v>
      </c>
      <c r="ABT102" s="700">
        <f>-IF(ABT11=1900,0,Capex!ABT349)</f>
        <v>0</v>
      </c>
      <c r="ABU102" s="700">
        <f>-IF(ABU11=1900,0,Capex!ABU349)</f>
        <v>0</v>
      </c>
      <c r="ABV102" s="700">
        <f>-IF(ABV11=1900,0,Capex!ABV349)</f>
        <v>0</v>
      </c>
      <c r="ABW102" s="700">
        <f>-IF(ABW11=1900,0,Capex!ABW349)</f>
        <v>0</v>
      </c>
      <c r="ABX102" s="700">
        <f>-IF(ABX11=1900,0,Capex!ABX349)</f>
        <v>0</v>
      </c>
      <c r="ABY102" s="700">
        <f>-IF(ABY11=1900,0,Capex!ABY349)</f>
        <v>0</v>
      </c>
      <c r="ABZ102" s="700">
        <f>-IF(ABZ11=1900,0,Capex!ABZ349)</f>
        <v>0</v>
      </c>
      <c r="ACA102" s="700">
        <f>-IF(ACA11=1900,0,Capex!ACA349)</f>
        <v>0</v>
      </c>
      <c r="ACB102" s="700">
        <f>-IF(ACB11=1900,0,Capex!ACB349)</f>
        <v>0</v>
      </c>
      <c r="ACC102" s="700">
        <f>-IF(ACC11=1900,0,Capex!ACC349)</f>
        <v>0</v>
      </c>
      <c r="ACD102" s="700">
        <f>-IF(ACD11=1900,0,Capex!ACD349)</f>
        <v>0</v>
      </c>
      <c r="ACE102" s="700">
        <f>-IF(ACE11=1900,0,Capex!ACE349)</f>
        <v>0</v>
      </c>
      <c r="ACF102" s="700">
        <f>-IF(ACF11=1900,0,Capex!ACF349)</f>
        <v>0</v>
      </c>
      <c r="ACG102" s="700">
        <f>-IF(ACG11=1900,0,Capex!ACG349)</f>
        <v>0</v>
      </c>
      <c r="ACH102" s="700">
        <f>-IF(ACH11=1900,0,Capex!ACH349)</f>
        <v>0</v>
      </c>
      <c r="ACI102" s="700">
        <f>-IF(ACI11=1900,0,Capex!ACI349)</f>
        <v>0</v>
      </c>
      <c r="ACJ102" s="700">
        <f>-IF(ACJ11=1900,0,Capex!ACJ349)</f>
        <v>0</v>
      </c>
      <c r="ACK102" s="700">
        <f>-IF(ACK11=1900,0,Capex!ACK349)</f>
        <v>0</v>
      </c>
      <c r="ACL102" s="700">
        <f>-IF(ACL11=1900,0,Capex!ACL349)</f>
        <v>0</v>
      </c>
      <c r="ACM102" s="700">
        <f>-IF(ACM11=1900,0,Capex!ACM349)</f>
        <v>0</v>
      </c>
      <c r="ACN102" s="700">
        <f>-IF(ACN11=1900,0,Capex!ACN349)</f>
        <v>0</v>
      </c>
      <c r="ACO102" s="700">
        <f>-IF(ACO11=1900,0,Capex!ACO349)</f>
        <v>0</v>
      </c>
      <c r="ACP102" s="700">
        <f>-IF(ACP11=1900,0,Capex!ACP349)</f>
        <v>0</v>
      </c>
      <c r="ACQ102" s="700">
        <f>-IF(ACQ11=1900,0,Capex!ACQ349)</f>
        <v>0</v>
      </c>
      <c r="ACR102" s="700">
        <f>-IF(ACR11=1900,0,Capex!ACR349)</f>
        <v>0</v>
      </c>
      <c r="ACS102" s="700">
        <f>-IF(ACS11=1900,0,Capex!ACS349)</f>
        <v>0</v>
      </c>
      <c r="ACT102" s="700">
        <f>-IF(ACT11=1900,0,Capex!ACT349)</f>
        <v>0</v>
      </c>
      <c r="ACU102" s="700">
        <f>-IF(ACU11=1900,0,Capex!ACU349)</f>
        <v>0</v>
      </c>
      <c r="ACV102" s="700">
        <f>-IF(ACV11=1900,0,Capex!ACV349)</f>
        <v>0</v>
      </c>
      <c r="ACW102" s="700">
        <f>-IF(ACW11=1900,0,Capex!ACW349)</f>
        <v>0</v>
      </c>
      <c r="ACX102" s="700">
        <f>-IF(ACX11=1900,0,Capex!ACX349)</f>
        <v>0</v>
      </c>
      <c r="ACY102" s="700">
        <f>-IF(ACY11=1900,0,Capex!ACY349)</f>
        <v>0</v>
      </c>
      <c r="ACZ102" s="700">
        <f>-IF(ACZ11=1900,0,Capex!ACZ349)</f>
        <v>0</v>
      </c>
      <c r="ADA102" s="700">
        <f>-IF(ADA11=1900,0,Capex!ADA349)</f>
        <v>0</v>
      </c>
      <c r="ADB102" s="700">
        <f>-IF(ADB11=1900,0,Capex!ADB349)</f>
        <v>0</v>
      </c>
      <c r="ADC102" s="700">
        <f>-IF(ADC11=1900,0,Capex!ADC349)</f>
        <v>0</v>
      </c>
      <c r="ADD102" s="700">
        <f>-IF(ADD11=1900,0,Capex!ADD349)</f>
        <v>0</v>
      </c>
      <c r="ADE102" s="700">
        <f>-IF(ADE11=1900,0,Capex!ADE349)</f>
        <v>0</v>
      </c>
      <c r="ADF102" s="700">
        <f>-IF(ADF11=1900,0,Capex!ADF349)</f>
        <v>0</v>
      </c>
      <c r="ADG102" s="700">
        <f>-IF(ADG11=1900,0,Capex!ADG349)</f>
        <v>0</v>
      </c>
      <c r="ADH102" s="700">
        <f>-IF(ADH11=1900,0,Capex!ADH349)</f>
        <v>0</v>
      </c>
      <c r="ADI102" s="700">
        <f>-IF(ADI11=1900,0,Capex!ADI349)</f>
        <v>0</v>
      </c>
      <c r="ADJ102" s="700">
        <f>-IF(ADJ11=1900,0,Capex!ADJ349)</f>
        <v>0</v>
      </c>
      <c r="ADK102" s="700">
        <f>-IF(ADK11=1900,0,Capex!ADK349)</f>
        <v>0</v>
      </c>
      <c r="ADL102" s="700">
        <f>-IF(ADL11=1900,0,Capex!ADL349)</f>
        <v>0</v>
      </c>
      <c r="ADM102" s="700">
        <f>-IF(ADM11=1900,0,Capex!ADM349)</f>
        <v>0</v>
      </c>
      <c r="ADN102" s="700">
        <f>-IF(ADN11=1900,0,Capex!ADN349)</f>
        <v>0</v>
      </c>
      <c r="ADO102" s="700">
        <f>-IF(ADO11=1900,0,Capex!ADO349)</f>
        <v>0</v>
      </c>
      <c r="ADP102" s="700">
        <f>-IF(ADP11=1900,0,Capex!ADP349)</f>
        <v>0</v>
      </c>
      <c r="ADQ102" s="700">
        <f>-IF(ADQ11=1900,0,Capex!ADQ349)</f>
        <v>0</v>
      </c>
      <c r="ADR102" s="700">
        <f>-IF(ADR11=1900,0,Capex!ADR349)</f>
        <v>0</v>
      </c>
      <c r="ADS102" s="700">
        <f>-IF(ADS11=1900,0,Capex!ADS349)</f>
        <v>0</v>
      </c>
      <c r="ADT102" s="700">
        <f>-IF(ADT11=1900,0,Capex!ADT349)</f>
        <v>0</v>
      </c>
      <c r="ADU102" s="700">
        <f>-IF(ADU11=1900,0,Capex!ADU349)</f>
        <v>0</v>
      </c>
      <c r="ADV102" s="700">
        <f>-IF(ADV11=1900,0,Capex!ADV349)</f>
        <v>0</v>
      </c>
      <c r="ADW102" s="700">
        <f>-IF(ADW11=1900,0,Capex!ADW349)</f>
        <v>0</v>
      </c>
      <c r="ADX102" s="700">
        <f>-IF(ADX11=1900,0,Capex!ADX349)</f>
        <v>0</v>
      </c>
      <c r="ADY102" s="700">
        <f>-IF(ADY11=1900,0,Capex!ADY349)</f>
        <v>0</v>
      </c>
      <c r="ADZ102" s="700">
        <f>-IF(ADZ11=1900,0,Capex!ADZ349)</f>
        <v>0</v>
      </c>
      <c r="AEA102" s="700">
        <f>-IF(AEA11=1900,0,Capex!AEA349)</f>
        <v>0</v>
      </c>
      <c r="AEB102" s="700">
        <f>-IF(AEB11=1900,0,Capex!AEB349)</f>
        <v>0</v>
      </c>
      <c r="AEC102" s="700">
        <f>-IF(AEC11=1900,0,Capex!AEC349)</f>
        <v>0</v>
      </c>
      <c r="AED102" s="700">
        <f>-IF(AED11=1900,0,Capex!AED349)</f>
        <v>0</v>
      </c>
      <c r="AEE102" s="700">
        <f>-IF(AEE11=1900,0,Capex!AEE349)</f>
        <v>0</v>
      </c>
      <c r="AEF102" s="700">
        <f>-IF(AEF11=1900,0,Capex!AEF349)</f>
        <v>0</v>
      </c>
      <c r="AEG102" s="700">
        <f>-IF(AEG11=1900,0,Capex!AEG349)</f>
        <v>0</v>
      </c>
      <c r="AEH102" s="700">
        <f>-IF(AEH11=1900,0,Capex!AEH349)</f>
        <v>0</v>
      </c>
      <c r="AEI102" s="700">
        <f>-IF(AEI11=1900,0,Capex!AEI349)</f>
        <v>0</v>
      </c>
      <c r="AEJ102" s="700">
        <f>-IF(AEJ11=1900,0,Capex!AEJ349)</f>
        <v>0</v>
      </c>
      <c r="AEK102" s="700">
        <f>-IF(AEK11=1900,0,Capex!AEK349)</f>
        <v>0</v>
      </c>
      <c r="AEL102" s="700">
        <f>-IF(AEL11=1900,0,Capex!AEL349)</f>
        <v>0</v>
      </c>
      <c r="AEM102" s="700">
        <f>-IF(AEM11=1900,0,Capex!AEM349)</f>
        <v>0</v>
      </c>
      <c r="AEN102" s="700">
        <f>-IF(AEN11=1900,0,Capex!AEN349)</f>
        <v>0</v>
      </c>
      <c r="AEO102" s="700">
        <f>-IF(AEO11=1900,0,Capex!AEO349)</f>
        <v>0</v>
      </c>
      <c r="AEP102" s="700">
        <f>-IF(AEP11=1900,0,Capex!AEP349)</f>
        <v>0</v>
      </c>
      <c r="AEQ102" s="700">
        <f>-IF(AEQ11=1900,0,Capex!AEQ349)</f>
        <v>0</v>
      </c>
      <c r="AER102" s="700">
        <f>-IF(AER11=1900,0,Capex!AER349)</f>
        <v>0</v>
      </c>
      <c r="AES102" s="700">
        <f>-IF(AES11=1900,0,Capex!AES349)</f>
        <v>0</v>
      </c>
      <c r="AET102" s="700">
        <f>-IF(AET11=1900,0,Capex!AET349)</f>
        <v>0</v>
      </c>
      <c r="AEU102" s="700">
        <f>-IF(AEU11=1900,0,Capex!AEU349)</f>
        <v>0</v>
      </c>
      <c r="AEV102" s="700">
        <f>-IF(AEV11=1900,0,Capex!AEV349)</f>
        <v>0</v>
      </c>
      <c r="AEW102" s="700">
        <f>-IF(AEW11=1900,0,Capex!AEW349)</f>
        <v>0</v>
      </c>
      <c r="AEX102" s="700">
        <f>-IF(AEX11=1900,0,Capex!AEX349)</f>
        <v>0</v>
      </c>
      <c r="AEY102" s="700">
        <f>-IF(AEY11=1900,0,Capex!AEY349)</f>
        <v>0</v>
      </c>
      <c r="AEZ102" s="700">
        <f>-IF(AEZ11=1900,0,Capex!AEZ349)</f>
        <v>0</v>
      </c>
      <c r="AFA102" s="700">
        <f>-IF(AFA11=1900,0,Capex!AFA349)</f>
        <v>0</v>
      </c>
      <c r="AFB102" s="700">
        <f>-IF(AFB11=1900,0,Capex!AFB349)</f>
        <v>0</v>
      </c>
      <c r="AFC102" s="700">
        <f>-IF(AFC11=1900,0,Capex!AFC349)</f>
        <v>0</v>
      </c>
      <c r="AFD102" s="700">
        <f>-IF(AFD11=1900,0,Capex!AFD349)</f>
        <v>0</v>
      </c>
      <c r="AFE102" s="700">
        <f>-IF(AFE11=1900,0,Capex!AFE349)</f>
        <v>0</v>
      </c>
      <c r="AFF102" s="700">
        <f>-IF(AFF11=1900,0,Capex!AFF349)</f>
        <v>0</v>
      </c>
      <c r="AFG102" s="700">
        <f>-IF(AFG11=1900,0,Capex!AFG349)</f>
        <v>0</v>
      </c>
      <c r="AFH102" s="700">
        <f>-IF(AFH11=1900,0,Capex!AFH349)</f>
        <v>0</v>
      </c>
      <c r="AFI102" s="700">
        <f>-IF(AFI11=1900,0,Capex!AFI349)</f>
        <v>0</v>
      </c>
      <c r="AFJ102" s="700">
        <f>-IF(AFJ11=1900,0,Capex!AFJ349)</f>
        <v>0</v>
      </c>
      <c r="AFK102" s="700">
        <f>-IF(AFK11=1900,0,Capex!AFK349)</f>
        <v>0</v>
      </c>
      <c r="AFL102" s="700">
        <f>-IF(AFL11=1900,0,Capex!AFL349)</f>
        <v>0</v>
      </c>
      <c r="AFM102" s="700">
        <f>-IF(AFM11=1900,0,Capex!AFM349)</f>
        <v>0</v>
      </c>
      <c r="AFN102" s="700">
        <f>-IF(AFN11=1900,0,Capex!AFN349)</f>
        <v>0</v>
      </c>
      <c r="AFO102" s="700">
        <f>-IF(AFO11=1900,0,Capex!AFO349)</f>
        <v>0</v>
      </c>
      <c r="AFP102" s="700">
        <f>-IF(AFP11=1900,0,Capex!AFP349)</f>
        <v>0</v>
      </c>
      <c r="AFQ102" s="700">
        <f>-IF(AFQ11=1900,0,Capex!AFQ349)</f>
        <v>0</v>
      </c>
      <c r="AFR102" s="700">
        <f>-IF(AFR11=1900,0,Capex!AFR349)</f>
        <v>0</v>
      </c>
      <c r="AFS102" s="700">
        <f>-IF(AFS11=1900,0,Capex!AFS349)</f>
        <v>0</v>
      </c>
      <c r="AFT102" s="700">
        <f>-IF(AFT11=1900,0,Capex!AFT349)</f>
        <v>0</v>
      </c>
      <c r="AFU102" s="700">
        <f>-IF(AFU11=1900,0,Capex!AFU349)</f>
        <v>0</v>
      </c>
      <c r="AFV102" s="700">
        <f>-IF(AFV11=1900,0,Capex!AFV349)</f>
        <v>0</v>
      </c>
      <c r="AFW102" s="700">
        <f>-IF(AFW11=1900,0,Capex!AFW349)</f>
        <v>0</v>
      </c>
      <c r="AFX102" s="700">
        <f>-IF(AFX11=1900,0,Capex!AFX349)</f>
        <v>0</v>
      </c>
      <c r="AFY102" s="700">
        <f>-IF(AFY11=1900,0,Capex!AFY349)</f>
        <v>0</v>
      </c>
      <c r="AFZ102" s="700">
        <f>-IF(AFZ11=1900,0,Capex!AFZ349)</f>
        <v>0</v>
      </c>
      <c r="AGA102" s="700">
        <f>-IF(AGA11=1900,0,Capex!AGA349)</f>
        <v>0</v>
      </c>
      <c r="AGB102" s="700">
        <f>-IF(AGB11=1900,0,Capex!AGB349)</f>
        <v>0</v>
      </c>
      <c r="AGC102" s="700">
        <f>-IF(AGC11=1900,0,Capex!AGC349)</f>
        <v>0</v>
      </c>
      <c r="AGD102" s="700">
        <f>-IF(AGD11=1900,0,Capex!AGD349)</f>
        <v>0</v>
      </c>
      <c r="AGE102" s="700">
        <f>-IF(AGE11=1900,0,Capex!AGE349)</f>
        <v>0</v>
      </c>
      <c r="AGF102" s="700">
        <f>-IF(AGF11=1900,0,Capex!AGF349)</f>
        <v>0</v>
      </c>
      <c r="AGG102" s="700">
        <f>-IF(AGG11=1900,0,Capex!AGG349)</f>
        <v>0</v>
      </c>
      <c r="AGH102" s="700">
        <f>-IF(AGH11=1900,0,Capex!AGH349)</f>
        <v>0</v>
      </c>
      <c r="AGI102" s="700">
        <f>-IF(AGI11=1900,0,Capex!AGI349)</f>
        <v>0</v>
      </c>
      <c r="AGJ102" s="700">
        <f>-IF(AGJ11=1900,0,Capex!AGJ349)</f>
        <v>0</v>
      </c>
      <c r="AGK102" s="700">
        <f>-IF(AGK11=1900,0,Capex!AGK349)</f>
        <v>0</v>
      </c>
      <c r="AGL102" s="700">
        <f>-IF(AGL11=1900,0,Capex!AGL349)</f>
        <v>0</v>
      </c>
      <c r="AGM102" s="700">
        <f>-IF(AGM11=1900,0,Capex!AGM349)</f>
        <v>0</v>
      </c>
      <c r="AGN102" s="700">
        <f>-IF(AGN11=1900,0,Capex!AGN349)</f>
        <v>0</v>
      </c>
      <c r="AGO102" s="700">
        <f>-IF(AGO11=1900,0,Capex!AGO349)</f>
        <v>0</v>
      </c>
      <c r="AGP102" s="700">
        <f>-IF(AGP11=1900,0,Capex!AGP349)</f>
        <v>0</v>
      </c>
      <c r="AGQ102" s="700">
        <f>-IF(AGQ11=1900,0,Capex!AGQ349)</f>
        <v>0</v>
      </c>
      <c r="AGR102" s="700">
        <f>-IF(AGR11=1900,0,Capex!AGR349)</f>
        <v>0</v>
      </c>
      <c r="AGS102" s="700">
        <f>-IF(AGS11=1900,0,Capex!AGS349)</f>
        <v>0</v>
      </c>
      <c r="AGT102" s="700">
        <f>-IF(AGT11=1900,0,Capex!AGT349)</f>
        <v>0</v>
      </c>
      <c r="AGU102" s="700">
        <f>-IF(AGU11=1900,0,Capex!AGU349)</f>
        <v>0</v>
      </c>
      <c r="AGV102" s="700">
        <f>-IF(AGV11=1900,0,Capex!AGV349)</f>
        <v>0</v>
      </c>
      <c r="AGW102" s="700">
        <f>-IF(AGW11=1900,0,Capex!AGW349)</f>
        <v>0</v>
      </c>
      <c r="AGX102" s="700">
        <f>-IF(AGX11=1900,0,Capex!AGX349)</f>
        <v>0</v>
      </c>
      <c r="AGY102" s="700">
        <f>-IF(AGY11=1900,0,Capex!AGY349)</f>
        <v>0</v>
      </c>
      <c r="AGZ102" s="700">
        <f>-IF(AGZ11=1900,0,Capex!AGZ349)</f>
        <v>0</v>
      </c>
      <c r="AHA102" s="700">
        <f>-IF(AHA11=1900,0,Capex!AHA349)</f>
        <v>0</v>
      </c>
      <c r="AHB102" s="700">
        <f>-IF(AHB11=1900,0,Capex!AHB349)</f>
        <v>0</v>
      </c>
      <c r="AHC102" s="700">
        <f>-IF(AHC11=1900,0,Capex!AHC349)</f>
        <v>0</v>
      </c>
      <c r="AHD102" s="700">
        <f>-IF(AHD11=1900,0,Capex!AHD349)</f>
        <v>0</v>
      </c>
      <c r="AHE102" s="700">
        <f>-IF(AHE11=1900,0,Capex!AHE349)</f>
        <v>0</v>
      </c>
      <c r="AHF102" s="700">
        <f>-IF(AHF11=1900,0,Capex!AHF349)</f>
        <v>0</v>
      </c>
      <c r="AHG102" s="700">
        <f>-IF(AHG11=1900,0,Capex!AHG349)</f>
        <v>0</v>
      </c>
      <c r="AHH102" s="700">
        <f>-IF(AHH11=1900,0,Capex!AHH349)</f>
        <v>0</v>
      </c>
      <c r="AHI102" s="700">
        <f>-IF(AHI11=1900,0,Capex!AHI349)</f>
        <v>0</v>
      </c>
      <c r="AHJ102" s="700">
        <f>-IF(AHJ11=1900,0,Capex!AHJ349)</f>
        <v>0</v>
      </c>
      <c r="AHK102" s="700">
        <f>-IF(AHK11=1900,0,Capex!AHK349)</f>
        <v>0</v>
      </c>
      <c r="AHL102" s="700">
        <f>-IF(AHL11=1900,0,Capex!AHL349)</f>
        <v>0</v>
      </c>
      <c r="AHM102" s="700">
        <f>-IF(AHM11=1900,0,Capex!AHM349)</f>
        <v>0</v>
      </c>
      <c r="AHN102" s="700">
        <f>-IF(AHN11=1900,0,Capex!AHN349)</f>
        <v>0</v>
      </c>
      <c r="AHO102" s="700">
        <f>-IF(AHO11=1900,0,Capex!AHO349)</f>
        <v>0</v>
      </c>
      <c r="AHP102" s="700">
        <f>-IF(AHP11=1900,0,Capex!AHP349)</f>
        <v>0</v>
      </c>
      <c r="AHQ102" s="700">
        <f>-IF(AHQ11=1900,0,Capex!AHQ349)</f>
        <v>0</v>
      </c>
      <c r="AHR102" s="700">
        <f>-IF(AHR11=1900,0,Capex!AHR349)</f>
        <v>0</v>
      </c>
      <c r="AHS102" s="700">
        <f>-IF(AHS11=1900,0,Capex!AHS349)</f>
        <v>0</v>
      </c>
      <c r="AHT102" s="700">
        <f>-IF(AHT11=1900,0,Capex!AHT349)</f>
        <v>0</v>
      </c>
      <c r="AHU102" s="700">
        <f>-IF(AHU11=1900,0,Capex!AHU349)</f>
        <v>0</v>
      </c>
      <c r="AHV102" s="700">
        <f>-IF(AHV11=1900,0,Capex!AHV349)</f>
        <v>0</v>
      </c>
      <c r="AHW102" s="700">
        <f>-IF(AHW11=1900,0,Capex!AHW349)</f>
        <v>0</v>
      </c>
      <c r="AHX102" s="700">
        <f>-IF(AHX11=1900,0,Capex!AHX349)</f>
        <v>0</v>
      </c>
      <c r="AHY102" s="700">
        <f>-IF(AHY11=1900,0,Capex!AHY349)</f>
        <v>0</v>
      </c>
      <c r="AHZ102" s="700">
        <f>-IF(AHZ11=1900,0,Capex!AHZ349)</f>
        <v>0</v>
      </c>
      <c r="AIA102" s="700">
        <f>-IF(AIA11=1900,0,Capex!AIA349)</f>
        <v>0</v>
      </c>
      <c r="AIB102" s="700">
        <f>-IF(AIB11=1900,0,Capex!AIB349)</f>
        <v>0</v>
      </c>
      <c r="AIC102" s="700">
        <f>-IF(AIC11=1900,0,Capex!AIC349)</f>
        <v>0</v>
      </c>
      <c r="AID102" s="700">
        <f>-IF(AID11=1900,0,Capex!AID349)</f>
        <v>0</v>
      </c>
      <c r="AIE102" s="700">
        <f>-IF(AIE11=1900,0,Capex!AIE349)</f>
        <v>0</v>
      </c>
      <c r="AIF102" s="700">
        <f>-IF(AIF11=1900,0,Capex!AIF349)</f>
        <v>0</v>
      </c>
      <c r="AIG102" s="700">
        <f>-IF(AIG11=1900,0,Capex!AIG349)</f>
        <v>0</v>
      </c>
      <c r="AIH102" s="700">
        <f>-IF(AIH11=1900,0,Capex!AIH349)</f>
        <v>0</v>
      </c>
      <c r="AII102" s="700">
        <f>-IF(AII11=1900,0,Capex!AII349)</f>
        <v>0</v>
      </c>
      <c r="AIJ102" s="700">
        <f>-IF(AIJ11=1900,0,Capex!AIJ349)</f>
        <v>0</v>
      </c>
      <c r="AIK102" s="700">
        <f>-IF(AIK11=1900,0,Capex!AIK349)</f>
        <v>0</v>
      </c>
      <c r="AIL102" s="700">
        <f>-IF(AIL11=1900,0,Capex!AIL349)</f>
        <v>0</v>
      </c>
      <c r="AIM102" s="700">
        <f>-IF(AIM11=1900,0,Capex!AIM349)</f>
        <v>0</v>
      </c>
      <c r="AIN102" s="700">
        <f>-IF(AIN11=1900,0,Capex!AIN349)</f>
        <v>0</v>
      </c>
      <c r="AIO102" s="700">
        <f>-IF(AIO11=1900,0,Capex!AIO349)</f>
        <v>0</v>
      </c>
      <c r="AIP102" s="700">
        <f>-IF(AIP11=1900,0,Capex!AIP349)</f>
        <v>0</v>
      </c>
      <c r="AIQ102" s="700">
        <f>-IF(AIQ11=1900,0,Capex!AIQ349)</f>
        <v>0</v>
      </c>
      <c r="AIR102" s="700">
        <f>-IF(AIR11=1900,0,Capex!AIR349)</f>
        <v>0</v>
      </c>
      <c r="AIS102" s="700">
        <f>-IF(AIS11=1900,0,Capex!AIS349)</f>
        <v>0</v>
      </c>
      <c r="AIT102" s="700">
        <f>-IF(AIT11=1900,0,Capex!AIT349)</f>
        <v>0</v>
      </c>
      <c r="AIU102" s="700">
        <f>-IF(AIU11=1900,0,Capex!AIU349)</f>
        <v>0</v>
      </c>
      <c r="AIV102" s="700">
        <f>-IF(AIV11=1900,0,Capex!AIV349)</f>
        <v>0</v>
      </c>
      <c r="AIW102" s="700">
        <f>-IF(AIW11=1900,0,Capex!AIW349)</f>
        <v>0</v>
      </c>
      <c r="AIX102" s="700">
        <f>-IF(AIX11=1900,0,Capex!AIX349)</f>
        <v>0</v>
      </c>
      <c r="AIY102" s="700">
        <f>-IF(AIY11=1900,0,Capex!AIY349)</f>
        <v>0</v>
      </c>
      <c r="AIZ102" s="700">
        <f>-IF(AIZ11=1900,0,Capex!AIZ349)</f>
        <v>0</v>
      </c>
      <c r="AJA102" s="700">
        <f>-IF(AJA11=1900,0,Capex!AJA349)</f>
        <v>0</v>
      </c>
      <c r="AJB102" s="700">
        <f>-IF(AJB11=1900,0,Capex!AJB349)</f>
        <v>0</v>
      </c>
      <c r="AJC102" s="700">
        <f>-IF(AJC11=1900,0,Capex!AJC349)</f>
        <v>0</v>
      </c>
      <c r="AJD102" s="700">
        <f>-IF(AJD11=1900,0,Capex!AJD349)</f>
        <v>0</v>
      </c>
      <c r="AJE102" s="700">
        <f>-IF(AJE11=1900,0,Capex!AJE349)</f>
        <v>0</v>
      </c>
      <c r="AJF102" s="700">
        <f>-IF(AJF11=1900,0,Capex!AJF349)</f>
        <v>0</v>
      </c>
      <c r="AJG102" s="700">
        <f>-IF(AJG11=1900,0,Capex!AJG349)</f>
        <v>0</v>
      </c>
      <c r="AJH102" s="700">
        <f>-IF(AJH11=1900,0,Capex!AJH349)</f>
        <v>0</v>
      </c>
      <c r="AJI102" s="700">
        <f>-IF(AJI11=1900,0,Capex!AJI349)</f>
        <v>0</v>
      </c>
      <c r="AJJ102" s="700">
        <f>-IF(AJJ11=1900,0,Capex!AJJ349)</f>
        <v>0</v>
      </c>
      <c r="AJK102" s="700">
        <f>-IF(AJK11=1900,0,Capex!AJK349)</f>
        <v>0</v>
      </c>
      <c r="AJL102" s="700">
        <f>-IF(AJL11=1900,0,Capex!AJL349)</f>
        <v>0</v>
      </c>
      <c r="AJM102" s="700">
        <f>-IF(AJM11=1900,0,Capex!AJM349)</f>
        <v>0</v>
      </c>
      <c r="AJN102" s="700">
        <f>-IF(AJN11=1900,0,Capex!AJN349)</f>
        <v>0</v>
      </c>
      <c r="AJO102" s="700">
        <f>-IF(AJO11=1900,0,Capex!AJO349)</f>
        <v>0</v>
      </c>
      <c r="AJP102" s="700">
        <f>-IF(AJP11=1900,0,Capex!AJP349)</f>
        <v>0</v>
      </c>
      <c r="AJQ102" s="700">
        <f>-IF(AJQ11=1900,0,Capex!AJQ349)</f>
        <v>0</v>
      </c>
      <c r="AJR102" s="700">
        <f>-IF(AJR11=1900,0,Capex!AJR349)</f>
        <v>0</v>
      </c>
      <c r="AJS102" s="700">
        <f>-IF(AJS11=1900,0,Capex!AJS349)</f>
        <v>0</v>
      </c>
      <c r="AJT102" s="700">
        <f>-IF(AJT11=1900,0,Capex!AJT349)</f>
        <v>0</v>
      </c>
      <c r="AJU102" s="700">
        <f>-IF(AJU11=1900,0,Capex!AJU349)</f>
        <v>0</v>
      </c>
      <c r="AJV102" s="700">
        <f>-IF(AJV11=1900,0,Capex!AJV349)</f>
        <v>0</v>
      </c>
      <c r="AJW102" s="700">
        <f>-IF(AJW11=1900,0,Capex!AJW349)</f>
        <v>0</v>
      </c>
      <c r="AJX102" s="700">
        <f>-IF(AJX11=1900,0,Capex!AJX349)</f>
        <v>0</v>
      </c>
      <c r="AJY102" s="700">
        <f>-IF(AJY11=1900,0,Capex!AJY349)</f>
        <v>0</v>
      </c>
      <c r="AJZ102" s="700">
        <f>-IF(AJZ11=1900,0,Capex!AJZ349)</f>
        <v>0</v>
      </c>
      <c r="AKA102" s="700">
        <f>-IF(AKA11=1900,0,Capex!AKA349)</f>
        <v>0</v>
      </c>
      <c r="AKB102" s="700">
        <f>-IF(AKB11=1900,0,Capex!AKB349)</f>
        <v>0</v>
      </c>
      <c r="AKC102" s="700">
        <f>-IF(AKC11=1900,0,Capex!AKC349)</f>
        <v>0</v>
      </c>
      <c r="AKD102" s="700">
        <f>-IF(AKD11=1900,0,Capex!AKD349)</f>
        <v>0</v>
      </c>
      <c r="AKE102" s="700">
        <f>-IF(AKE11=1900,0,Capex!AKE349)</f>
        <v>0</v>
      </c>
      <c r="AKF102" s="700">
        <f>-IF(AKF11=1900,0,Capex!AKF349)</f>
        <v>0</v>
      </c>
      <c r="AKG102" s="700">
        <f>-IF(AKG11=1900,0,Capex!AKG349)</f>
        <v>0</v>
      </c>
      <c r="AKH102" s="700">
        <f>-IF(AKH11=1900,0,Capex!AKH349)</f>
        <v>0</v>
      </c>
      <c r="AKI102" s="700">
        <f>-IF(AKI11=1900,0,Capex!AKI349)</f>
        <v>0</v>
      </c>
      <c r="AKJ102" s="700">
        <f>-IF(AKJ11=1900,0,Capex!AKJ349)</f>
        <v>0</v>
      </c>
      <c r="AKK102" s="700">
        <f>-IF(AKK11=1900,0,Capex!AKK349)</f>
        <v>0</v>
      </c>
      <c r="AKL102" s="700">
        <f>-IF(AKL11=1900,0,Capex!AKL349)</f>
        <v>0</v>
      </c>
      <c r="AKM102" s="700">
        <f>-IF(AKM11=1900,0,Capex!AKM349)</f>
        <v>0</v>
      </c>
      <c r="AKN102" s="700">
        <f>-IF(AKN11=1900,0,Capex!AKN349)</f>
        <v>0</v>
      </c>
      <c r="AKO102" s="700">
        <f>-IF(AKO11=1900,0,Capex!AKO349)</f>
        <v>0</v>
      </c>
      <c r="AKP102" s="700">
        <f>-IF(AKP11=1900,0,Capex!AKP349)</f>
        <v>0</v>
      </c>
      <c r="AKQ102" s="700">
        <f>-IF(AKQ11=1900,0,Capex!AKQ349)</f>
        <v>0</v>
      </c>
      <c r="AKR102" s="700">
        <f>-IF(AKR11=1900,0,Capex!AKR349)</f>
        <v>0</v>
      </c>
      <c r="AKS102" s="700">
        <f>-IF(AKS11=1900,0,Capex!AKS349)</f>
        <v>0</v>
      </c>
      <c r="AKT102" s="700">
        <f>-IF(AKT11=1900,0,Capex!AKT349)</f>
        <v>0</v>
      </c>
      <c r="AKU102" s="700">
        <f>-IF(AKU11=1900,0,Capex!AKU349)</f>
        <v>0</v>
      </c>
      <c r="AKV102" s="700">
        <f>-IF(AKV11=1900,0,Capex!AKV349)</f>
        <v>0</v>
      </c>
      <c r="AKW102" s="700">
        <f>-IF(AKW11=1900,0,Capex!AKW349)</f>
        <v>0</v>
      </c>
      <c r="AKX102" s="700">
        <f>-IF(AKX11=1900,0,Capex!AKX349)</f>
        <v>0</v>
      </c>
      <c r="AKY102" s="700">
        <f>-IF(AKY11=1900,0,Capex!AKY349)</f>
        <v>0</v>
      </c>
      <c r="AKZ102" s="700">
        <f>-IF(AKZ11=1900,0,Capex!AKZ349)</f>
        <v>0</v>
      </c>
      <c r="ALA102" s="700">
        <f>-IF(ALA11=1900,0,Capex!ALA349)</f>
        <v>0</v>
      </c>
      <c r="ALB102" s="700">
        <f>-IF(ALB11=1900,0,Capex!ALB349)</f>
        <v>0</v>
      </c>
      <c r="ALC102" s="700">
        <f>-IF(ALC11=1900,0,Capex!ALC349)</f>
        <v>0</v>
      </c>
      <c r="ALD102" s="700">
        <f>-IF(ALD11=1900,0,Capex!ALD349)</f>
        <v>0</v>
      </c>
      <c r="ALE102" s="700">
        <f>-IF(ALE11=1900,0,Capex!ALE349)</f>
        <v>0</v>
      </c>
      <c r="ALF102" s="700">
        <f>-IF(ALF11=1900,0,Capex!ALF349)</f>
        <v>0</v>
      </c>
      <c r="ALG102" s="700">
        <f>-IF(ALG11=1900,0,Capex!ALG349)</f>
        <v>0</v>
      </c>
      <c r="ALH102" s="700">
        <f>-IF(ALH11=1900,0,Capex!ALH349)</f>
        <v>0</v>
      </c>
      <c r="ALI102" s="700">
        <f>-IF(ALI11=1900,0,Capex!ALI349)</f>
        <v>0</v>
      </c>
      <c r="ALJ102" s="700">
        <f>-IF(ALJ11=1900,0,Capex!ALJ349)</f>
        <v>0</v>
      </c>
      <c r="ALK102" s="700">
        <f>-IF(ALK11=1900,0,Capex!ALK349)</f>
        <v>0</v>
      </c>
      <c r="ALL102" s="700">
        <f>-IF(ALL11=1900,0,Capex!ALL349)</f>
        <v>0</v>
      </c>
      <c r="ALM102" s="700">
        <f>-IF(ALM11=1900,0,Capex!ALM349)</f>
        <v>0</v>
      </c>
      <c r="ALN102" s="700">
        <f>-IF(ALN11=1900,0,Capex!ALN349)</f>
        <v>0</v>
      </c>
      <c r="ALO102" s="700">
        <f>-IF(ALO11=1900,0,Capex!ALO349)</f>
        <v>0</v>
      </c>
      <c r="ALP102" s="700">
        <f>-IF(ALP11=1900,0,Capex!ALP349)</f>
        <v>0</v>
      </c>
      <c r="ALQ102" s="700">
        <f>-IF(ALQ11=1900,0,Capex!ALQ349)</f>
        <v>0</v>
      </c>
      <c r="ALR102" s="700">
        <f>-IF(ALR11=1900,0,Capex!ALR349)</f>
        <v>0</v>
      </c>
      <c r="ALS102" s="700">
        <f>-IF(ALS11=1900,0,Capex!ALS349)</f>
        <v>0</v>
      </c>
      <c r="ALT102" s="700">
        <f>-IF(ALT11=1900,0,Capex!ALT349)</f>
        <v>0</v>
      </c>
      <c r="ALU102" s="700">
        <f>-IF(ALU11=1900,0,Capex!ALU349)</f>
        <v>0</v>
      </c>
      <c r="ALV102" s="700">
        <f>-IF(ALV11=1900,0,Capex!ALV349)</f>
        <v>0</v>
      </c>
      <c r="ALW102" s="700">
        <f>-IF(ALW11=1900,0,Capex!ALW349)</f>
        <v>0</v>
      </c>
      <c r="ALX102" s="700">
        <f>-IF(ALX11=1900,0,Capex!ALX349)</f>
        <v>0</v>
      </c>
      <c r="ALY102" s="700">
        <f>-IF(ALY11=1900,0,Capex!ALY349)</f>
        <v>0</v>
      </c>
      <c r="ALZ102" s="700">
        <f>-IF(ALZ11=1900,0,Capex!ALZ349)</f>
        <v>0</v>
      </c>
      <c r="AMA102" s="700">
        <f>-IF(AMA11=1900,0,Capex!AMA349)</f>
        <v>0</v>
      </c>
      <c r="AMB102" s="700">
        <f>-IF(AMB11=1900,0,Capex!AMB349)</f>
        <v>0</v>
      </c>
      <c r="AMC102" s="700">
        <f>-IF(AMC11=1900,0,Capex!AMC349)</f>
        <v>0</v>
      </c>
      <c r="AMD102" s="700">
        <f>-IF(AMD11=1900,0,Capex!AMD349)</f>
        <v>0</v>
      </c>
      <c r="AME102" s="700">
        <f>-IF(AME11=1900,0,Capex!AME349)</f>
        <v>0</v>
      </c>
      <c r="AMF102" s="700">
        <f>-IF(AMF11=1900,0,Capex!AMF349)</f>
        <v>0</v>
      </c>
      <c r="AMG102" s="700">
        <f>-IF(AMG11=1900,0,Capex!AMG349)</f>
        <v>0</v>
      </c>
      <c r="AMH102" s="700">
        <f>-IF(AMH11=1900,0,Capex!AMH349)</f>
        <v>0</v>
      </c>
      <c r="AMI102" s="700">
        <f>-IF(AMI11=1900,0,Capex!AMI349)</f>
        <v>0</v>
      </c>
      <c r="AMJ102" s="700">
        <f>-IF(AMJ11=1900,0,Capex!AMJ349)</f>
        <v>0</v>
      </c>
      <c r="AMK102" s="700">
        <f>-IF(AMK11=1900,0,Capex!AMK349)</f>
        <v>0</v>
      </c>
      <c r="AML102" s="700">
        <f>-IF(AML11=1900,0,Capex!AML349)</f>
        <v>0</v>
      </c>
      <c r="AMM102" s="700">
        <f>-IF(AMM11=1900,0,Capex!AMM349)</f>
        <v>0</v>
      </c>
      <c r="AMN102" s="700">
        <f>-IF(AMN11=1900,0,Capex!AMN349)</f>
        <v>0</v>
      </c>
      <c r="AMO102" s="700">
        <f>-IF(AMO11=1900,0,Capex!AMO349)</f>
        <v>0</v>
      </c>
      <c r="AMP102" s="700">
        <f>-IF(AMP11=1900,0,Capex!AMP349)</f>
        <v>0</v>
      </c>
      <c r="AMQ102" s="700">
        <f>-IF(AMQ11=1900,0,Capex!AMQ349)</f>
        <v>0</v>
      </c>
      <c r="AMR102" s="700">
        <f>-IF(AMR11=1900,0,Capex!AMR349)</f>
        <v>0</v>
      </c>
      <c r="AMS102" s="700">
        <f>-IF(AMS11=1900,0,Capex!AMS349)</f>
        <v>0</v>
      </c>
      <c r="AMT102" s="700">
        <f>-IF(AMT11=1900,0,Capex!AMT349)</f>
        <v>0</v>
      </c>
      <c r="AMU102" s="700">
        <f>-IF(AMU11=1900,0,Capex!AMU349)</f>
        <v>0</v>
      </c>
      <c r="AMV102" s="700">
        <f>-IF(AMV11=1900,0,Capex!AMV349)</f>
        <v>0</v>
      </c>
      <c r="AMW102" s="700">
        <f>-IF(AMW11=1900,0,Capex!AMW349)</f>
        <v>0</v>
      </c>
      <c r="AMX102" s="700">
        <f>-IF(AMX11=1900,0,Capex!AMX349)</f>
        <v>0</v>
      </c>
      <c r="AMY102" s="700">
        <f>-IF(AMY11=1900,0,Capex!AMY349)</f>
        <v>0</v>
      </c>
      <c r="AMZ102" s="700">
        <f>-IF(AMZ11=1900,0,Capex!AMZ349)</f>
        <v>0</v>
      </c>
      <c r="ANA102" s="700">
        <f>-IF(ANA11=1900,0,Capex!ANA349)</f>
        <v>0</v>
      </c>
      <c r="ANB102" s="700">
        <f>-IF(ANB11=1900,0,Capex!ANB349)</f>
        <v>0</v>
      </c>
      <c r="ANC102" s="700">
        <f>-IF(ANC11=1900,0,Capex!ANC349)</f>
        <v>0</v>
      </c>
      <c r="AND102" s="700">
        <f>-IF(AND11=1900,0,Capex!AND349)</f>
        <v>0</v>
      </c>
      <c r="ANE102" s="700">
        <f>-IF(ANE11=1900,0,Capex!ANE349)</f>
        <v>0</v>
      </c>
      <c r="ANF102" s="700">
        <f>-IF(ANF11=1900,0,Capex!ANF349)</f>
        <v>0</v>
      </c>
      <c r="ANG102" s="700">
        <f>-IF(ANG11=1900,0,Capex!ANG349)</f>
        <v>0</v>
      </c>
      <c r="ANH102" s="700">
        <f>-IF(ANH11=1900,0,Capex!ANH349)</f>
        <v>0</v>
      </c>
      <c r="ANI102" s="700">
        <f>-IF(ANI11=1900,0,Capex!ANI349)</f>
        <v>0</v>
      </c>
      <c r="ANJ102" s="700">
        <f>-IF(ANJ11=1900,0,Capex!ANJ349)</f>
        <v>0</v>
      </c>
      <c r="ANK102" s="700">
        <f>-IF(ANK11=1900,0,Capex!ANK349)</f>
        <v>0</v>
      </c>
      <c r="ANL102" s="700">
        <f>-IF(ANL11=1900,0,Capex!ANL349)</f>
        <v>0</v>
      </c>
      <c r="ANM102" s="700">
        <f>-IF(ANM11=1900,0,Capex!ANM349)</f>
        <v>0</v>
      </c>
      <c r="ANN102" s="700">
        <f>-IF(ANN11=1900,0,Capex!ANN349)</f>
        <v>0</v>
      </c>
      <c r="ANO102" s="700">
        <f>-IF(ANO11=1900,0,Capex!ANO349)</f>
        <v>0</v>
      </c>
      <c r="ANP102" s="700">
        <f>-IF(ANP11=1900,0,Capex!ANP349)</f>
        <v>0</v>
      </c>
      <c r="ANQ102" s="700">
        <f>-IF(ANQ11=1900,0,Capex!ANQ349)</f>
        <v>0</v>
      </c>
      <c r="ANR102" s="700">
        <f>-IF(ANR11=1900,0,Capex!ANR349)</f>
        <v>0</v>
      </c>
      <c r="ANS102" s="700">
        <f>-IF(ANS11=1900,0,Capex!ANS349)</f>
        <v>0</v>
      </c>
      <c r="ANT102" s="700">
        <f>-IF(ANT11=1900,0,Capex!ANT349)</f>
        <v>0</v>
      </c>
      <c r="ANU102" s="700">
        <f>-IF(ANU11=1900,0,Capex!ANU349)</f>
        <v>0</v>
      </c>
      <c r="ANV102" s="700">
        <f>-IF(ANV11=1900,0,Capex!ANV349)</f>
        <v>0</v>
      </c>
      <c r="ANW102" s="700">
        <f>-IF(ANW11=1900,0,Capex!ANW349)</f>
        <v>0</v>
      </c>
      <c r="ANX102" s="700">
        <f>-IF(ANX11=1900,0,Capex!ANX349)</f>
        <v>0</v>
      </c>
      <c r="ANY102" s="700">
        <f>-IF(ANY11=1900,0,Capex!ANY349)</f>
        <v>0</v>
      </c>
      <c r="ANZ102" s="700">
        <f>-IF(ANZ11=1900,0,Capex!ANZ349)</f>
        <v>0</v>
      </c>
      <c r="AOA102" s="700">
        <f>-IF(AOA11=1900,0,Capex!AOA349)</f>
        <v>0</v>
      </c>
      <c r="AOB102" s="700">
        <f>-IF(AOB11=1900,0,Capex!AOB349)</f>
        <v>0</v>
      </c>
      <c r="AOC102" s="700">
        <f>-IF(AOC11=1900,0,Capex!AOC349)</f>
        <v>0</v>
      </c>
      <c r="AOD102" s="700">
        <f>-IF(AOD11=1900,0,Capex!AOD349)</f>
        <v>0</v>
      </c>
      <c r="AOE102" s="700">
        <f>-IF(AOE11=1900,0,Capex!AOE349)</f>
        <v>0</v>
      </c>
      <c r="AOF102" s="700">
        <f>-IF(AOF11=1900,0,Capex!AOF349)</f>
        <v>0</v>
      </c>
      <c r="AOG102" s="700">
        <f>-IF(AOG11=1900,0,Capex!AOG349)</f>
        <v>0</v>
      </c>
      <c r="AOH102" s="700">
        <f>-IF(AOH11=1900,0,Capex!AOH349)</f>
        <v>0</v>
      </c>
      <c r="AOI102" s="700">
        <f>-IF(AOI11=1900,0,Capex!AOI349)</f>
        <v>0</v>
      </c>
      <c r="AOJ102" s="700">
        <f>-IF(AOJ11=1900,0,Capex!AOJ349)</f>
        <v>0</v>
      </c>
      <c r="AOK102" s="700">
        <f>-IF(AOK11=1900,0,Capex!AOK349)</f>
        <v>0</v>
      </c>
      <c r="AOL102" s="700">
        <f>-IF(AOL11=1900,0,Capex!AOL349)</f>
        <v>0</v>
      </c>
      <c r="AOM102" s="700">
        <f>-IF(AOM11=1900,0,Capex!AOM349)</f>
        <v>0</v>
      </c>
      <c r="AON102" s="700">
        <f>-IF(AON11=1900,0,Capex!AON349)</f>
        <v>0</v>
      </c>
      <c r="AOO102" s="700">
        <f>-IF(AOO11=1900,0,Capex!AOO349)</f>
        <v>0</v>
      </c>
      <c r="AOP102" s="700">
        <f>-IF(AOP11=1900,0,Capex!AOP349)</f>
        <v>0</v>
      </c>
      <c r="AOQ102" s="700">
        <f>-IF(AOQ11=1900,0,Capex!AOQ349)</f>
        <v>0</v>
      </c>
      <c r="AOR102" s="700">
        <f>-IF(AOR11=1900,0,Capex!AOR349)</f>
        <v>0</v>
      </c>
      <c r="AOS102" s="700">
        <f>-IF(AOS11=1900,0,Capex!AOS349)</f>
        <v>0</v>
      </c>
      <c r="AOT102" s="700">
        <f>-IF(AOT11=1900,0,Capex!AOT349)</f>
        <v>0</v>
      </c>
      <c r="AOU102" s="700">
        <f>-IF(AOU11=1900,0,Capex!AOU349)</f>
        <v>0</v>
      </c>
      <c r="AOV102" s="700">
        <f>-IF(AOV11=1900,0,Capex!AOV349)</f>
        <v>0</v>
      </c>
      <c r="AOW102" s="700">
        <f>-IF(AOW11=1900,0,Capex!AOW349)</f>
        <v>0</v>
      </c>
      <c r="AOX102" s="700">
        <f>-IF(AOX11=1900,0,Capex!AOX349)</f>
        <v>0</v>
      </c>
      <c r="AOY102" s="700">
        <f>-IF(AOY11=1900,0,Capex!AOY349)</f>
        <v>0</v>
      </c>
      <c r="AOZ102" s="700">
        <f>-IF(AOZ11=1900,0,Capex!AOZ349)</f>
        <v>0</v>
      </c>
      <c r="APA102" s="700">
        <f>-IF(APA11=1900,0,Capex!APA349)</f>
        <v>0</v>
      </c>
      <c r="APB102" s="700">
        <f>-IF(APB11=1900,0,Capex!APB349)</f>
        <v>0</v>
      </c>
      <c r="APC102" s="700">
        <f>-IF(APC11=1900,0,Capex!APC349)</f>
        <v>0</v>
      </c>
      <c r="APD102" s="700">
        <f>-IF(APD11=1900,0,Capex!APD349)</f>
        <v>0</v>
      </c>
      <c r="APE102" s="700">
        <f>-IF(APE11=1900,0,Capex!APE349)</f>
        <v>0</v>
      </c>
      <c r="APF102" s="700">
        <f>-IF(APF11=1900,0,Capex!APF349)</f>
        <v>0</v>
      </c>
      <c r="APG102" s="700">
        <f>-IF(APG11=1900,0,Capex!APG349)</f>
        <v>0</v>
      </c>
      <c r="APH102" s="700">
        <f>-IF(APH11=1900,0,Capex!APH349)</f>
        <v>0</v>
      </c>
      <c r="API102" s="700">
        <f>-IF(API11=1900,0,Capex!API349)</f>
        <v>0</v>
      </c>
      <c r="APJ102" s="700">
        <f>-IF(APJ11=1900,0,Capex!APJ349)</f>
        <v>0</v>
      </c>
      <c r="APK102" s="700">
        <f>-IF(APK11=1900,0,Capex!APK349)</f>
        <v>0</v>
      </c>
      <c r="APL102" s="700">
        <f>-IF(APL11=1900,0,Capex!APL349)</f>
        <v>0</v>
      </c>
      <c r="APM102" s="700">
        <f>-IF(APM11=1900,0,Capex!APM349)</f>
        <v>0</v>
      </c>
      <c r="APN102" s="700">
        <f>-IF(APN11=1900,0,Capex!APN349)</f>
        <v>0</v>
      </c>
      <c r="APO102" s="700">
        <f>-IF(APO11=1900,0,Capex!APO349)</f>
        <v>0</v>
      </c>
      <c r="APP102" s="700">
        <f>-IF(APP11=1900,0,Capex!APP349)</f>
        <v>0</v>
      </c>
      <c r="APQ102" s="700">
        <f>-IF(APQ11=1900,0,Capex!APQ349)</f>
        <v>0</v>
      </c>
      <c r="APR102" s="700">
        <f>-IF(APR11=1900,0,Capex!APR349)</f>
        <v>0</v>
      </c>
      <c r="APS102" s="700">
        <f>-IF(APS11=1900,0,Capex!APS349)</f>
        <v>0</v>
      </c>
      <c r="APT102" s="700">
        <f>-IF(APT11=1900,0,Capex!APT349)</f>
        <v>0</v>
      </c>
      <c r="APU102" s="700">
        <f>-IF(APU11=1900,0,Capex!APU349)</f>
        <v>0</v>
      </c>
      <c r="APV102" s="700">
        <f>-IF(APV11=1900,0,Capex!APV349)</f>
        <v>0</v>
      </c>
      <c r="APW102" s="700">
        <f>-IF(APW11=1900,0,Capex!APW349)</f>
        <v>0</v>
      </c>
      <c r="APX102" s="700">
        <f>-IF(APX11=1900,0,Capex!APX349)</f>
        <v>0</v>
      </c>
      <c r="APY102" s="700">
        <f>-IF(APY11=1900,0,Capex!APY349)</f>
        <v>0</v>
      </c>
      <c r="APZ102" s="700">
        <f>-IF(APZ11=1900,0,Capex!APZ349)</f>
        <v>0</v>
      </c>
      <c r="AQA102" s="700">
        <f>-IF(AQA11=1900,0,Capex!AQA349)</f>
        <v>0</v>
      </c>
      <c r="AQB102" s="700">
        <f>-IF(AQB11=1900,0,Capex!AQB349)</f>
        <v>0</v>
      </c>
      <c r="AQC102" s="700">
        <f>-IF(AQC11=1900,0,Capex!AQC349)</f>
        <v>0</v>
      </c>
      <c r="AQD102" s="700">
        <f>-IF(AQD11=1900,0,Capex!AQD349)</f>
        <v>0</v>
      </c>
      <c r="AQE102" s="700">
        <f>-IF(AQE11=1900,0,Capex!AQE349)</f>
        <v>0</v>
      </c>
      <c r="AQF102" s="700">
        <f>-IF(AQF11=1900,0,Capex!AQF349)</f>
        <v>0</v>
      </c>
      <c r="AQG102" s="700">
        <f>-IF(AQG11=1900,0,Capex!AQG349)</f>
        <v>0</v>
      </c>
      <c r="AQH102" s="700">
        <f>-IF(AQH11=1900,0,Capex!AQH349)</f>
        <v>0</v>
      </c>
      <c r="AQI102" s="700">
        <f>-IF(AQI11=1900,0,Capex!AQI349)</f>
        <v>0</v>
      </c>
      <c r="AQJ102" s="700">
        <f>-IF(AQJ11=1900,0,Capex!AQJ349)</f>
        <v>0</v>
      </c>
      <c r="AQK102" s="700">
        <f>-IF(AQK11=1900,0,Capex!AQK349)</f>
        <v>0</v>
      </c>
      <c r="AQL102" s="700">
        <f>-IF(AQL11=1900,0,Capex!AQL349)</f>
        <v>0</v>
      </c>
      <c r="AQM102" s="700">
        <f>-IF(AQM11=1900,0,Capex!AQM349)</f>
        <v>0</v>
      </c>
      <c r="AQN102" s="700">
        <f>-IF(AQN11=1900,0,Capex!AQN349)</f>
        <v>0</v>
      </c>
      <c r="AQO102" s="700">
        <f>-IF(AQO11=1900,0,Capex!AQO349)</f>
        <v>0</v>
      </c>
      <c r="AQP102" s="700">
        <f>-IF(AQP11=1900,0,Capex!AQP349)</f>
        <v>0</v>
      </c>
      <c r="AQQ102" s="700">
        <f>-IF(AQQ11=1900,0,Capex!AQQ349)</f>
        <v>0</v>
      </c>
      <c r="AQR102" s="700">
        <f>-IF(AQR11=1900,0,Capex!AQR349)</f>
        <v>0</v>
      </c>
      <c r="AQS102" s="700">
        <f>-IF(AQS11=1900,0,Capex!AQS349)</f>
        <v>0</v>
      </c>
      <c r="AQT102" s="700">
        <f>-IF(AQT11=1900,0,Capex!AQT349)</f>
        <v>0</v>
      </c>
      <c r="AQU102" s="700">
        <f>-IF(AQU11=1900,0,Capex!AQU349)</f>
        <v>0</v>
      </c>
      <c r="AQV102" s="700">
        <f>-IF(AQV11=1900,0,Capex!AQV349)</f>
        <v>0</v>
      </c>
      <c r="AQW102" s="700">
        <f>-IF(AQW11=1900,0,Capex!AQW349)</f>
        <v>0</v>
      </c>
      <c r="AQX102" s="700">
        <f>-IF(AQX11=1900,0,Capex!AQX349)</f>
        <v>0</v>
      </c>
      <c r="AQY102" s="700">
        <f>-IF(AQY11=1900,0,Capex!AQY349)</f>
        <v>0</v>
      </c>
      <c r="AQZ102" s="700">
        <f>-IF(AQZ11=1900,0,Capex!AQZ349)</f>
        <v>0</v>
      </c>
      <c r="ARA102" s="700">
        <f>-IF(ARA11=1900,0,Capex!ARA349)</f>
        <v>0</v>
      </c>
      <c r="ARB102" s="700">
        <f>-IF(ARB11=1900,0,Capex!ARB349)</f>
        <v>0</v>
      </c>
      <c r="ARC102" s="700">
        <f>-IF(ARC11=1900,0,Capex!ARC349)</f>
        <v>0</v>
      </c>
      <c r="ARD102" s="700">
        <f>-IF(ARD11=1900,0,Capex!ARD349)</f>
        <v>0</v>
      </c>
      <c r="ARE102" s="700">
        <f>-IF(ARE11=1900,0,Capex!ARE349)</f>
        <v>0</v>
      </c>
      <c r="ARF102" s="700">
        <f>-IF(ARF11=1900,0,Capex!ARF349)</f>
        <v>0</v>
      </c>
      <c r="ARG102" s="700">
        <f>-IF(ARG11=1900,0,Capex!ARG349)</f>
        <v>0</v>
      </c>
      <c r="ARH102" s="700">
        <f>-IF(ARH11=1900,0,Capex!ARH349)</f>
        <v>0</v>
      </c>
      <c r="ARI102" s="700">
        <f>-IF(ARI11=1900,0,Capex!ARI349)</f>
        <v>0</v>
      </c>
      <c r="ARJ102" s="700">
        <f>-IF(ARJ11=1900,0,Capex!ARJ349)</f>
        <v>0</v>
      </c>
      <c r="ARK102" s="700">
        <f>-IF(ARK11=1900,0,Capex!ARK349)</f>
        <v>0</v>
      </c>
      <c r="ARL102" s="700">
        <f>-IF(ARL11=1900,0,Capex!ARL349)</f>
        <v>0</v>
      </c>
      <c r="ARM102" s="700">
        <f>-IF(ARM11=1900,0,Capex!ARM349)</f>
        <v>0</v>
      </c>
      <c r="ARN102" s="700">
        <f>-IF(ARN11=1900,0,Capex!ARN349)</f>
        <v>0</v>
      </c>
      <c r="ARO102" s="700">
        <f>-IF(ARO11=1900,0,Capex!ARO349)</f>
        <v>0</v>
      </c>
      <c r="ARP102" s="700">
        <f>-IF(ARP11=1900,0,Capex!ARP349)</f>
        <v>0</v>
      </c>
      <c r="ARQ102" s="700">
        <f>-IF(ARQ11=1900,0,Capex!ARQ349)</f>
        <v>0</v>
      </c>
      <c r="ARR102" s="700">
        <f>-IF(ARR11=1900,0,Capex!ARR349)</f>
        <v>0</v>
      </c>
      <c r="ARS102" s="700">
        <f>-IF(ARS11=1900,0,Capex!ARS349)</f>
        <v>0</v>
      </c>
      <c r="ART102" s="700">
        <f>-IF(ART11=1900,0,Capex!ART349)</f>
        <v>0</v>
      </c>
      <c r="ARU102" s="700">
        <f>-IF(ARU11=1900,0,Capex!ARU349)</f>
        <v>0</v>
      </c>
      <c r="ARV102" s="700">
        <f>-IF(ARV11=1900,0,Capex!ARV349)</f>
        <v>0</v>
      </c>
      <c r="ARW102" s="700">
        <f>-IF(ARW11=1900,0,Capex!ARW349)</f>
        <v>0</v>
      </c>
      <c r="ARX102" s="700">
        <f>-IF(ARX11=1900,0,Capex!ARX349)</f>
        <v>0</v>
      </c>
      <c r="ARY102" s="700">
        <f>-IF(ARY11=1900,0,Capex!ARY349)</f>
        <v>0</v>
      </c>
      <c r="ARZ102" s="700">
        <f>-IF(ARZ11=1900,0,Capex!ARZ349)</f>
        <v>0</v>
      </c>
      <c r="ASA102" s="700">
        <f>-IF(ASA11=1900,0,Capex!ASA349)</f>
        <v>0</v>
      </c>
      <c r="ASB102" s="700">
        <f>-IF(ASB11=1900,0,Capex!ASB349)</f>
        <v>0</v>
      </c>
      <c r="ASC102" s="700">
        <f>-IF(ASC11=1900,0,Capex!ASC349)</f>
        <v>0</v>
      </c>
      <c r="ASD102" s="700">
        <f>-IF(ASD11=1900,0,Capex!ASD349)</f>
        <v>0</v>
      </c>
      <c r="ASE102" s="700">
        <f>-IF(ASE11=1900,0,Capex!ASE349)</f>
        <v>0</v>
      </c>
      <c r="ASF102" s="700">
        <f>-IF(ASF11=1900,0,Capex!ASF349)</f>
        <v>0</v>
      </c>
      <c r="ASG102" s="700">
        <f>-IF(ASG11=1900,0,Capex!ASG349)</f>
        <v>0</v>
      </c>
      <c r="ASH102" s="700">
        <f>-IF(ASH11=1900,0,Capex!ASH349)</f>
        <v>0</v>
      </c>
      <c r="ASI102" s="700">
        <f>-IF(ASI11=1900,0,Capex!ASI349)</f>
        <v>0</v>
      </c>
      <c r="ASJ102" s="700">
        <f>-IF(ASJ11=1900,0,Capex!ASJ349)</f>
        <v>0</v>
      </c>
      <c r="ASK102" s="700">
        <f>-IF(ASK11=1900,0,Capex!ASK349)</f>
        <v>0</v>
      </c>
      <c r="ASL102" s="700">
        <f>-IF(ASL11=1900,0,Capex!ASL349)</f>
        <v>0</v>
      </c>
      <c r="ASM102" s="700">
        <f>-IF(ASM11=1900,0,Capex!ASM349)</f>
        <v>0</v>
      </c>
      <c r="ASN102" s="700">
        <f>-IF(ASN11=1900,0,Capex!ASN349)</f>
        <v>0</v>
      </c>
      <c r="ASO102" s="700">
        <f>-IF(ASO11=1900,0,Capex!ASO349)</f>
        <v>0</v>
      </c>
      <c r="ASP102" s="700">
        <f>-IF(ASP11=1900,0,Capex!ASP349)</f>
        <v>0</v>
      </c>
      <c r="ASQ102" s="700">
        <f>-IF(ASQ11=1900,0,Capex!ASQ349)</f>
        <v>0</v>
      </c>
      <c r="ASR102" s="700">
        <f>-IF(ASR11=1900,0,Capex!ASR349)</f>
        <v>0</v>
      </c>
      <c r="ASS102" s="700">
        <f>-IF(ASS11=1900,0,Capex!ASS349)</f>
        <v>0</v>
      </c>
      <c r="AST102" s="700">
        <f>-IF(AST11=1900,0,Capex!AST349)</f>
        <v>0</v>
      </c>
      <c r="ASU102" s="700">
        <f>-IF(ASU11=1900,0,Capex!ASU349)</f>
        <v>0</v>
      </c>
      <c r="ASV102" s="700">
        <f>-IF(ASV11=1900,0,Capex!ASV349)</f>
        <v>0</v>
      </c>
      <c r="ASW102" s="700">
        <f>-IF(ASW11=1900,0,Capex!ASW349)</f>
        <v>0</v>
      </c>
      <c r="ASX102" s="700">
        <f>-IF(ASX11=1900,0,Capex!ASX349)</f>
        <v>0</v>
      </c>
      <c r="ASY102" s="700">
        <f>-IF(ASY11=1900,0,Capex!ASY349)</f>
        <v>0</v>
      </c>
      <c r="ASZ102" s="700">
        <f>-IF(ASZ11=1900,0,Capex!ASZ349)</f>
        <v>0</v>
      </c>
      <c r="ATA102" s="700">
        <f>-IF(ATA11=1900,0,Capex!ATA349)</f>
        <v>0</v>
      </c>
      <c r="ATB102" s="700">
        <f>-IF(ATB11=1900,0,Capex!ATB349)</f>
        <v>0</v>
      </c>
      <c r="ATC102" s="700">
        <f>-IF(ATC11=1900,0,Capex!ATC349)</f>
        <v>0</v>
      </c>
      <c r="ATD102" s="700">
        <f>-IF(ATD11=1900,0,Capex!ATD349)</f>
        <v>0</v>
      </c>
      <c r="ATE102" s="700">
        <f>-IF(ATE11=1900,0,Capex!ATE349)</f>
        <v>0</v>
      </c>
      <c r="ATF102" s="700">
        <f>-IF(ATF11=1900,0,Capex!ATF349)</f>
        <v>0</v>
      </c>
      <c r="ATG102" s="700">
        <f>-IF(ATG11=1900,0,Capex!ATG349)</f>
        <v>0</v>
      </c>
      <c r="ATH102" s="700">
        <f>-IF(ATH11=1900,0,Capex!ATH349)</f>
        <v>0</v>
      </c>
      <c r="ATI102" s="700">
        <f>-IF(ATI11=1900,0,Capex!ATI349)</f>
        <v>0</v>
      </c>
      <c r="ATJ102" s="700">
        <f>-IF(ATJ11=1900,0,Capex!ATJ349)</f>
        <v>0</v>
      </c>
      <c r="ATK102" s="700">
        <f>-IF(ATK11=1900,0,Capex!ATK349)</f>
        <v>0</v>
      </c>
      <c r="ATL102" s="700">
        <f>-IF(ATL11=1900,0,Capex!ATL349)</f>
        <v>0</v>
      </c>
      <c r="ATM102" s="700">
        <f>-IF(ATM11=1900,0,Capex!ATM349)</f>
        <v>0</v>
      </c>
      <c r="ATN102" s="700">
        <f>-IF(ATN11=1900,0,Capex!ATN349)</f>
        <v>0</v>
      </c>
      <c r="ATO102" s="700">
        <f>-IF(ATO11=1900,0,Capex!ATO349)</f>
        <v>0</v>
      </c>
      <c r="ATP102" s="700">
        <f>-IF(ATP11=1900,0,Capex!ATP349)</f>
        <v>0</v>
      </c>
      <c r="ATQ102" s="700">
        <f>-IF(ATQ11=1900,0,Capex!ATQ349)</f>
        <v>0</v>
      </c>
      <c r="ATR102" s="700">
        <f>-IF(ATR11=1900,0,Capex!ATR349)</f>
        <v>0</v>
      </c>
      <c r="ATS102" s="700">
        <f>-IF(ATS11=1900,0,Capex!ATS349)</f>
        <v>0</v>
      </c>
      <c r="ATT102" s="700">
        <f>-IF(ATT11=1900,0,Capex!ATT349)</f>
        <v>0</v>
      </c>
      <c r="ATU102" s="700">
        <f>-IF(ATU11=1900,0,Capex!ATU349)</f>
        <v>0</v>
      </c>
      <c r="ATV102" s="700">
        <f>-IF(ATV11=1900,0,Capex!ATV349)</f>
        <v>0</v>
      </c>
      <c r="ATW102" s="700">
        <f>-IF(ATW11=1900,0,Capex!ATW349)</f>
        <v>0</v>
      </c>
      <c r="ATX102" s="700">
        <f>-IF(ATX11=1900,0,Capex!ATX349)</f>
        <v>0</v>
      </c>
      <c r="ATY102" s="700">
        <f>-IF(ATY11=1900,0,Capex!ATY349)</f>
        <v>0</v>
      </c>
      <c r="ATZ102" s="700">
        <f>-IF(ATZ11=1900,0,Capex!ATZ349)</f>
        <v>0</v>
      </c>
      <c r="AUA102" s="700">
        <f>-IF(AUA11=1900,0,Capex!AUA349)</f>
        <v>0</v>
      </c>
      <c r="AUB102" s="700">
        <f>-IF(AUB11=1900,0,Capex!AUB349)</f>
        <v>0</v>
      </c>
      <c r="AUC102" s="700">
        <f>-IF(AUC11=1900,0,Capex!AUC349)</f>
        <v>0</v>
      </c>
      <c r="AUD102" s="700">
        <f>-IF(AUD11=1900,0,Capex!AUD349)</f>
        <v>0</v>
      </c>
      <c r="AUE102" s="700">
        <f>-IF(AUE11=1900,0,Capex!AUE349)</f>
        <v>0</v>
      </c>
      <c r="AUF102" s="700">
        <f>-IF(AUF11=1900,0,Capex!AUF349)</f>
        <v>0</v>
      </c>
      <c r="AUG102" s="700">
        <f>-IF(AUG11=1900,0,Capex!AUG349)</f>
        <v>0</v>
      </c>
      <c r="AUH102" s="700">
        <f>-IF(AUH11=1900,0,Capex!AUH349)</f>
        <v>0</v>
      </c>
      <c r="AUI102" s="700">
        <f>-IF(AUI11=1900,0,Capex!AUI349)</f>
        <v>0</v>
      </c>
      <c r="AUJ102" s="700">
        <f>-IF(AUJ11=1900,0,Capex!AUJ349)</f>
        <v>0</v>
      </c>
      <c r="AUK102" s="700">
        <f>-IF(AUK11=1900,0,Capex!AUK349)</f>
        <v>0</v>
      </c>
      <c r="AUL102" s="700">
        <f>-IF(AUL11=1900,0,Capex!AUL349)</f>
        <v>0</v>
      </c>
      <c r="AUM102" s="700">
        <f>-IF(AUM11=1900,0,Capex!AUM349)</f>
        <v>0</v>
      </c>
      <c r="AUN102" s="700">
        <f>-IF(AUN11=1900,0,Capex!AUN349)</f>
        <v>0</v>
      </c>
      <c r="AUO102" s="700">
        <f>-IF(AUO11=1900,0,Capex!AUO349)</f>
        <v>0</v>
      </c>
      <c r="AUP102" s="700">
        <f>-IF(AUP11=1900,0,Capex!AUP349)</f>
        <v>0</v>
      </c>
      <c r="AUQ102" s="700">
        <f>-IF(AUQ11=1900,0,Capex!AUQ349)</f>
        <v>0</v>
      </c>
      <c r="AUR102" s="700">
        <f>-IF(AUR11=1900,0,Capex!AUR349)</f>
        <v>0</v>
      </c>
      <c r="AUS102" s="700">
        <f>-IF(AUS11=1900,0,Capex!AUS349)</f>
        <v>0</v>
      </c>
      <c r="AUT102" s="700">
        <f>-IF(AUT11=1900,0,Capex!AUT349)</f>
        <v>0</v>
      </c>
      <c r="AUU102" s="700">
        <f>-IF(AUU11=1900,0,Capex!AUU349)</f>
        <v>0</v>
      </c>
      <c r="AUV102" s="700">
        <f>-IF(AUV11=1900,0,Capex!AUV349)</f>
        <v>0</v>
      </c>
      <c r="AUW102" s="700">
        <f>-IF(AUW11=1900,0,Capex!AUW349)</f>
        <v>0</v>
      </c>
      <c r="AUX102" s="700">
        <f>-IF(AUX11=1900,0,Capex!AUX349)</f>
        <v>0</v>
      </c>
      <c r="AUY102" s="700">
        <f>-IF(AUY11=1900,0,Capex!AUY349)</f>
        <v>0</v>
      </c>
      <c r="AUZ102" s="700">
        <f>-IF(AUZ11=1900,0,Capex!AUZ349)</f>
        <v>0</v>
      </c>
      <c r="AVA102" s="700">
        <f>-IF(AVA11=1900,0,Capex!AVA349)</f>
        <v>0</v>
      </c>
      <c r="AVB102" s="700">
        <f>-IF(AVB11=1900,0,Capex!AVB349)</f>
        <v>0</v>
      </c>
      <c r="AVC102" s="700">
        <f>-IF(AVC11=1900,0,Capex!AVC349)</f>
        <v>0</v>
      </c>
      <c r="AVD102" s="700">
        <f>-IF(AVD11=1900,0,Capex!AVD349)</f>
        <v>0</v>
      </c>
      <c r="AVE102" s="700">
        <f>-IF(AVE11=1900,0,Capex!AVE349)</f>
        <v>0</v>
      </c>
      <c r="AVF102" s="700">
        <f>-IF(AVF11=1900,0,Capex!AVF349)</f>
        <v>0</v>
      </c>
      <c r="AVG102" s="700">
        <f>-IF(AVG11=1900,0,Capex!AVG349)</f>
        <v>0</v>
      </c>
      <c r="AVH102" s="700">
        <f>-IF(AVH11=1900,0,Capex!AVH349)</f>
        <v>0</v>
      </c>
      <c r="AVI102" s="700">
        <f>-IF(AVI11=1900,0,Capex!AVI349)</f>
        <v>0</v>
      </c>
      <c r="AVJ102" s="700">
        <f>-IF(AVJ11=1900,0,Capex!AVJ349)</f>
        <v>0</v>
      </c>
      <c r="AVK102" s="700">
        <f>-IF(AVK11=1900,0,Capex!AVK349)</f>
        <v>0</v>
      </c>
      <c r="AVL102" s="700">
        <f>-IF(AVL11=1900,0,Capex!AVL349)</f>
        <v>0</v>
      </c>
      <c r="AVM102" s="700">
        <f>-IF(AVM11=1900,0,Capex!AVM349)</f>
        <v>0</v>
      </c>
      <c r="AVN102" s="700">
        <f>-IF(AVN11=1900,0,Capex!AVN349)</f>
        <v>0</v>
      </c>
      <c r="AVO102" s="700">
        <f>-IF(AVO11=1900,0,Capex!AVO349)</f>
        <v>0</v>
      </c>
      <c r="AVP102" s="700">
        <f>-IF(AVP11=1900,0,Capex!AVP349)</f>
        <v>0</v>
      </c>
      <c r="AVQ102" s="700">
        <f>-IF(AVQ11=1900,0,Capex!AVQ349)</f>
        <v>0</v>
      </c>
      <c r="AVR102" s="700">
        <f>-IF(AVR11=1900,0,Capex!AVR349)</f>
        <v>0</v>
      </c>
      <c r="AVS102" s="700">
        <f>-IF(AVS11=1900,0,Capex!AVS349)</f>
        <v>0</v>
      </c>
      <c r="AVT102" s="700">
        <f>-IF(AVT11=1900,0,Capex!AVT349)</f>
        <v>0</v>
      </c>
      <c r="AVU102" s="700">
        <f>-IF(AVU11=1900,0,Capex!AVU349)</f>
        <v>0</v>
      </c>
      <c r="AVV102" s="700">
        <f>-IF(AVV11=1900,0,Capex!AVV349)</f>
        <v>0</v>
      </c>
      <c r="AVW102" s="700">
        <f>-IF(AVW11=1900,0,Capex!AVW349)</f>
        <v>0</v>
      </c>
      <c r="AVX102" s="700">
        <f>-IF(AVX11=1900,0,Capex!AVX349)</f>
        <v>0</v>
      </c>
      <c r="AVY102" s="700">
        <f>-IF(AVY11=1900,0,Capex!AVY349)</f>
        <v>0</v>
      </c>
      <c r="AVZ102" s="700">
        <f>-IF(AVZ11=1900,0,Capex!AVZ349)</f>
        <v>0</v>
      </c>
      <c r="AWA102" s="700">
        <f>-IF(AWA11=1900,0,Capex!AWA349)</f>
        <v>0</v>
      </c>
      <c r="AWB102" s="700">
        <f>-IF(AWB11=1900,0,Capex!AWB349)</f>
        <v>0</v>
      </c>
      <c r="AWC102" s="700">
        <f>-IF(AWC11=1900,0,Capex!AWC349)</f>
        <v>0</v>
      </c>
      <c r="AWD102" s="700">
        <f>-IF(AWD11=1900,0,Capex!AWD349)</f>
        <v>0</v>
      </c>
      <c r="AWE102" s="700">
        <f>-IF(AWE11=1900,0,Capex!AWE349)</f>
        <v>0</v>
      </c>
      <c r="AWF102" s="700">
        <f>-IF(AWF11=1900,0,Capex!AWF349)</f>
        <v>0</v>
      </c>
      <c r="AWG102" s="700">
        <f>-IF(AWG11=1900,0,Capex!AWG349)</f>
        <v>0</v>
      </c>
      <c r="AWH102" s="700">
        <f>-IF(AWH11=1900,0,Capex!AWH349)</f>
        <v>0</v>
      </c>
      <c r="AWI102" s="700">
        <f>-IF(AWI11=1900,0,Capex!AWI349)</f>
        <v>0</v>
      </c>
      <c r="AWJ102" s="700">
        <f>-IF(AWJ11=1900,0,Capex!AWJ349)</f>
        <v>0</v>
      </c>
      <c r="AWK102" s="700">
        <f>-IF(AWK11=1900,0,Capex!AWK349)</f>
        <v>0</v>
      </c>
      <c r="AWL102" s="700">
        <f>-IF(AWL11=1900,0,Capex!AWL349)</f>
        <v>0</v>
      </c>
      <c r="AWM102" s="700">
        <f>-IF(AWM11=1900,0,Capex!AWM349)</f>
        <v>0</v>
      </c>
      <c r="AWN102" s="700">
        <f>-IF(AWN11=1900,0,Capex!AWN349)</f>
        <v>0</v>
      </c>
      <c r="AWO102" s="700">
        <f>-IF(AWO11=1900,0,Capex!AWO349)</f>
        <v>0</v>
      </c>
      <c r="AWP102" s="700">
        <f>-IF(AWP11=1900,0,Capex!AWP349)</f>
        <v>0</v>
      </c>
      <c r="AWQ102" s="700">
        <f>-IF(AWQ11=1900,0,Capex!AWQ349)</f>
        <v>0</v>
      </c>
      <c r="AWR102" s="700">
        <f>-IF(AWR11=1900,0,Capex!AWR349)</f>
        <v>0</v>
      </c>
      <c r="AWS102" s="700">
        <f>-IF(AWS11=1900,0,Capex!AWS349)</f>
        <v>0</v>
      </c>
      <c r="AWT102" s="700">
        <f>-IF(AWT11=1900,0,Capex!AWT349)</f>
        <v>0</v>
      </c>
      <c r="AWU102" s="700">
        <f>-IF(AWU11=1900,0,Capex!AWU349)</f>
        <v>0</v>
      </c>
      <c r="AWV102" s="700">
        <f>-IF(AWV11=1900,0,Capex!AWV349)</f>
        <v>0</v>
      </c>
      <c r="AWW102" s="700">
        <f>-IF(AWW11=1900,0,Capex!AWW349)</f>
        <v>0</v>
      </c>
      <c r="AWX102" s="700">
        <f>-IF(AWX11=1900,0,Capex!AWX349)</f>
        <v>0</v>
      </c>
      <c r="AWY102" s="700">
        <f>-IF(AWY11=1900,0,Capex!AWY349)</f>
        <v>0</v>
      </c>
      <c r="AWZ102" s="700">
        <f>-IF(AWZ11=1900,0,Capex!AWZ349)</f>
        <v>0</v>
      </c>
      <c r="AXA102" s="700">
        <f>-IF(AXA11=1900,0,Capex!AXA349)</f>
        <v>0</v>
      </c>
      <c r="AXB102" s="700">
        <f>-IF(AXB11=1900,0,Capex!AXB349)</f>
        <v>0</v>
      </c>
      <c r="AXC102" s="700">
        <f>-IF(AXC11=1900,0,Capex!AXC349)</f>
        <v>0</v>
      </c>
      <c r="AXD102" s="700">
        <f>-IF(AXD11=1900,0,Capex!AXD349)</f>
        <v>0</v>
      </c>
      <c r="AXE102" s="700">
        <f>-IF(AXE11=1900,0,Capex!AXE349)</f>
        <v>0</v>
      </c>
      <c r="AXF102" s="700">
        <f>-IF(AXF11=1900,0,Capex!AXF349)</f>
        <v>0</v>
      </c>
      <c r="AXG102" s="700">
        <f>-IF(AXG11=1900,0,Capex!AXG349)</f>
        <v>0</v>
      </c>
      <c r="AXH102" s="700">
        <f>-IF(AXH11=1900,0,Capex!AXH349)</f>
        <v>0</v>
      </c>
      <c r="AXI102" s="700">
        <f>-IF(AXI11=1900,0,Capex!AXI349)</f>
        <v>0</v>
      </c>
      <c r="AXJ102" s="700">
        <f>-IF(AXJ11=1900,0,Capex!AXJ349)</f>
        <v>0</v>
      </c>
      <c r="AXK102" s="700">
        <f>-IF(AXK11=1900,0,Capex!AXK349)</f>
        <v>0</v>
      </c>
      <c r="AXL102" s="700">
        <f>-IF(AXL11=1900,0,Capex!AXL349)</f>
        <v>0</v>
      </c>
      <c r="AXM102" s="700">
        <f>-IF(AXM11=1900,0,Capex!AXM349)</f>
        <v>0</v>
      </c>
      <c r="AXN102" s="700">
        <f>-IF(AXN11=1900,0,Capex!AXN349)</f>
        <v>0</v>
      </c>
      <c r="AXO102" s="700">
        <f>-IF(AXO11=1900,0,Capex!AXO349)</f>
        <v>0</v>
      </c>
      <c r="AXP102" s="700">
        <f>-IF(AXP11=1900,0,Capex!AXP349)</f>
        <v>0</v>
      </c>
      <c r="AXQ102" s="700">
        <f>-IF(AXQ11=1900,0,Capex!AXQ349)</f>
        <v>0</v>
      </c>
      <c r="AXR102" s="700">
        <f>-IF(AXR11=1900,0,Capex!AXR349)</f>
        <v>0</v>
      </c>
      <c r="AXS102" s="700">
        <f>-IF(AXS11=1900,0,Capex!AXS349)</f>
        <v>0</v>
      </c>
      <c r="AXT102" s="700">
        <f>-IF(AXT11=1900,0,Capex!AXT349)</f>
        <v>0</v>
      </c>
      <c r="AXU102" s="700">
        <f>-IF(AXU11=1900,0,Capex!AXU349)</f>
        <v>0</v>
      </c>
      <c r="AXV102" s="700">
        <f>-IF(AXV11=1900,0,Capex!AXV349)</f>
        <v>0</v>
      </c>
      <c r="AXW102" s="700">
        <f>-IF(AXW11=1900,0,Capex!AXW349)</f>
        <v>0</v>
      </c>
      <c r="AXX102" s="700">
        <f>-IF(AXX11=1900,0,Capex!AXX349)</f>
        <v>0</v>
      </c>
      <c r="AXY102" s="700">
        <f>-IF(AXY11=1900,0,Capex!AXY349)</f>
        <v>0</v>
      </c>
      <c r="AXZ102" s="700">
        <f>-IF(AXZ11=1900,0,Capex!AXZ349)</f>
        <v>0</v>
      </c>
      <c r="AYA102" s="700">
        <f>-IF(AYA11=1900,0,Capex!AYA349)</f>
        <v>0</v>
      </c>
      <c r="AYB102" s="700">
        <f>-IF(AYB11=1900,0,Capex!AYB349)</f>
        <v>0</v>
      </c>
      <c r="AYC102" s="700">
        <f>-IF(AYC11=1900,0,Capex!AYC349)</f>
        <v>0</v>
      </c>
      <c r="AYD102" s="700">
        <f>-IF(AYD11=1900,0,Capex!AYD349)</f>
        <v>0</v>
      </c>
      <c r="AYE102" s="700">
        <f>-IF(AYE11=1900,0,Capex!AYE349)</f>
        <v>0</v>
      </c>
      <c r="AYF102" s="700">
        <f>-IF(AYF11=1900,0,Capex!AYF349)</f>
        <v>0</v>
      </c>
      <c r="AYG102" s="700">
        <f>-IF(AYG11=1900,0,Capex!AYG349)</f>
        <v>0</v>
      </c>
      <c r="AYH102" s="700">
        <f>-IF(AYH11=1900,0,Capex!AYH349)</f>
        <v>0</v>
      </c>
      <c r="AYI102" s="700">
        <f>-IF(AYI11=1900,0,Capex!AYI349)</f>
        <v>0</v>
      </c>
      <c r="AYJ102" s="700">
        <f>-IF(AYJ11=1900,0,Capex!AYJ349)</f>
        <v>0</v>
      </c>
      <c r="AYK102" s="700">
        <f>-IF(AYK11=1900,0,Capex!AYK349)</f>
        <v>0</v>
      </c>
      <c r="AYL102" s="700">
        <f>-IF(AYL11=1900,0,Capex!AYL349)</f>
        <v>0</v>
      </c>
      <c r="AYM102" s="700">
        <f>-IF(AYM11=1900,0,Capex!AYM349)</f>
        <v>0</v>
      </c>
      <c r="AYN102" s="700">
        <f>-IF(AYN11=1900,0,Capex!AYN349)</f>
        <v>0</v>
      </c>
      <c r="AYO102" s="700">
        <f>-IF(AYO11=1900,0,Capex!AYO349)</f>
        <v>0</v>
      </c>
      <c r="AYP102" s="700">
        <f>-IF(AYP11=1900,0,Capex!AYP349)</f>
        <v>0</v>
      </c>
      <c r="AYQ102" s="700">
        <f>-IF(AYQ11=1900,0,Capex!AYQ349)</f>
        <v>0</v>
      </c>
      <c r="AYR102" s="700">
        <f>-IF(AYR11=1900,0,Capex!AYR349)</f>
        <v>0</v>
      </c>
      <c r="AYS102" s="700">
        <f>-IF(AYS11=1900,0,Capex!AYS349)</f>
        <v>0</v>
      </c>
      <c r="AYT102" s="700">
        <f>-IF(AYT11=1900,0,Capex!AYT349)</f>
        <v>0</v>
      </c>
      <c r="AYU102" s="700">
        <f>-IF(AYU11=1900,0,Capex!AYU349)</f>
        <v>0</v>
      </c>
      <c r="AYV102" s="700">
        <f>-IF(AYV11=1900,0,Capex!AYV349)</f>
        <v>0</v>
      </c>
      <c r="AYW102" s="700">
        <f>-IF(AYW11=1900,0,Capex!AYW349)</f>
        <v>0</v>
      </c>
      <c r="AYX102" s="700">
        <f>-IF(AYX11=1900,0,Capex!AYX349)</f>
        <v>0</v>
      </c>
      <c r="AYY102" s="700">
        <f>-IF(AYY11=1900,0,Capex!AYY349)</f>
        <v>0</v>
      </c>
      <c r="AYZ102" s="700">
        <f>-IF(AYZ11=1900,0,Capex!AYZ349)</f>
        <v>0</v>
      </c>
      <c r="AZA102" s="700">
        <f>-IF(AZA11=1900,0,Capex!AZA349)</f>
        <v>0</v>
      </c>
      <c r="AZB102" s="700">
        <f>-IF(AZB11=1900,0,Capex!AZB349)</f>
        <v>0</v>
      </c>
      <c r="AZC102" s="700">
        <f>-IF(AZC11=1900,0,Capex!AZC349)</f>
        <v>0</v>
      </c>
      <c r="AZD102" s="700">
        <f>-IF(AZD11=1900,0,Capex!AZD349)</f>
        <v>0</v>
      </c>
      <c r="AZE102" s="700">
        <f>-IF(AZE11=1900,0,Capex!AZE349)</f>
        <v>0</v>
      </c>
      <c r="AZF102" s="700">
        <f>-IF(AZF11=1900,0,Capex!AZF349)</f>
        <v>0</v>
      </c>
      <c r="AZG102" s="700">
        <f>-IF(AZG11=1900,0,Capex!AZG349)</f>
        <v>0</v>
      </c>
      <c r="AZH102" s="700">
        <f>-IF(AZH11=1900,0,Capex!AZH349)</f>
        <v>0</v>
      </c>
      <c r="AZI102" s="700">
        <f>-IF(AZI11=1900,0,Capex!AZI349)</f>
        <v>0</v>
      </c>
      <c r="AZJ102" s="700">
        <f>-IF(AZJ11=1900,0,Capex!AZJ349)</f>
        <v>0</v>
      </c>
      <c r="AZK102" s="700">
        <f>-IF(AZK11=1900,0,Capex!AZK349)</f>
        <v>0</v>
      </c>
      <c r="AZL102" s="700">
        <f>-IF(AZL11=1900,0,Capex!AZL349)</f>
        <v>0</v>
      </c>
      <c r="AZM102" s="700">
        <f>-IF(AZM11=1900,0,Capex!AZM349)</f>
        <v>0</v>
      </c>
      <c r="AZN102" s="700">
        <f>-IF(AZN11=1900,0,Capex!AZN349)</f>
        <v>0</v>
      </c>
      <c r="AZO102" s="700">
        <f>-IF(AZO11=1900,0,Capex!AZO349)</f>
        <v>0</v>
      </c>
      <c r="AZP102" s="700">
        <f>-IF(AZP11=1900,0,Capex!AZP349)</f>
        <v>0</v>
      </c>
      <c r="AZQ102" s="700">
        <f>-IF(AZQ11=1900,0,Capex!AZQ349)</f>
        <v>0</v>
      </c>
      <c r="AZR102" s="700">
        <f>-IF(AZR11=1900,0,Capex!AZR349)</f>
        <v>0</v>
      </c>
      <c r="AZS102" s="700">
        <f>-IF(AZS11=1900,0,Capex!AZS349)</f>
        <v>0</v>
      </c>
      <c r="AZT102" s="700">
        <f>-IF(AZT11=1900,0,Capex!AZT349)</f>
        <v>0</v>
      </c>
      <c r="AZU102" s="700">
        <f>-IF(AZU11=1900,0,Capex!AZU349)</f>
        <v>0</v>
      </c>
      <c r="AZV102" s="700">
        <f>-IF(AZV11=1900,0,Capex!AZV349)</f>
        <v>0</v>
      </c>
      <c r="AZW102" s="700">
        <f>-IF(AZW11=1900,0,Capex!AZW349)</f>
        <v>0</v>
      </c>
      <c r="AZX102" s="700">
        <f>-IF(AZX11=1900,0,Capex!AZX349)</f>
        <v>0</v>
      </c>
      <c r="AZY102" s="700">
        <f>-IF(AZY11=1900,0,Capex!AZY349)</f>
        <v>0</v>
      </c>
      <c r="AZZ102" s="700">
        <f>-IF(AZZ11=1900,0,Capex!AZZ349)</f>
        <v>0</v>
      </c>
      <c r="BAA102" s="700">
        <f>-IF(BAA11=1900,0,Capex!BAA349)</f>
        <v>0</v>
      </c>
      <c r="BAB102" s="700">
        <f>-IF(BAB11=1900,0,Capex!BAB349)</f>
        <v>0</v>
      </c>
      <c r="BAC102" s="700">
        <f>-IF(BAC11=1900,0,Capex!BAC349)</f>
        <v>0</v>
      </c>
      <c r="BAD102" s="700">
        <f>-IF(BAD11=1900,0,Capex!BAD349)</f>
        <v>0</v>
      </c>
      <c r="BAE102" s="700">
        <f>-IF(BAE11=1900,0,Capex!BAE349)</f>
        <v>0</v>
      </c>
      <c r="BAF102" s="700">
        <f>-IF(BAF11=1900,0,Capex!BAF349)</f>
        <v>0</v>
      </c>
      <c r="BAG102" s="700">
        <f>-IF(BAG11=1900,0,Capex!BAG349)</f>
        <v>0</v>
      </c>
      <c r="BAH102" s="700">
        <f>-IF(BAH11=1900,0,Capex!BAH349)</f>
        <v>0</v>
      </c>
      <c r="BAI102" s="700">
        <f>-IF(BAI11=1900,0,Capex!BAI349)</f>
        <v>0</v>
      </c>
      <c r="BAJ102" s="700">
        <f>-IF(BAJ11=1900,0,Capex!BAJ349)</f>
        <v>0</v>
      </c>
      <c r="BAK102" s="700">
        <f>-IF(BAK11=1900,0,Capex!BAK349)</f>
        <v>0</v>
      </c>
      <c r="BAL102" s="700">
        <f>-IF(BAL11=1900,0,Capex!BAL349)</f>
        <v>0</v>
      </c>
      <c r="BAM102" s="700">
        <f>-IF(BAM11=1900,0,Capex!BAM349)</f>
        <v>0</v>
      </c>
      <c r="BAN102" s="700">
        <f>-IF(BAN11=1900,0,Capex!BAN349)</f>
        <v>0</v>
      </c>
      <c r="BAO102" s="700">
        <f>-IF(BAO11=1900,0,Capex!BAO349)</f>
        <v>0</v>
      </c>
      <c r="BAP102" s="700">
        <f>-IF(BAP11=1900,0,Capex!BAP349)</f>
        <v>0</v>
      </c>
      <c r="BAQ102" s="700">
        <f>-IF(BAQ11=1900,0,Capex!BAQ349)</f>
        <v>0</v>
      </c>
      <c r="BAR102" s="700">
        <f>-IF(BAR11=1900,0,Capex!BAR349)</f>
        <v>0</v>
      </c>
      <c r="BAS102" s="700">
        <f>-IF(BAS11=1900,0,Capex!BAS349)</f>
        <v>0</v>
      </c>
      <c r="BAT102" s="700">
        <f>-IF(BAT11=1900,0,Capex!BAT349)</f>
        <v>0</v>
      </c>
      <c r="BAU102" s="700">
        <f>-IF(BAU11=1900,0,Capex!BAU349)</f>
        <v>0</v>
      </c>
      <c r="BAV102" s="700">
        <f>-IF(BAV11=1900,0,Capex!BAV349)</f>
        <v>0</v>
      </c>
      <c r="BAW102" s="700">
        <f>-IF(BAW11=1900,0,Capex!BAW349)</f>
        <v>0</v>
      </c>
      <c r="BAX102" s="700">
        <f>-IF(BAX11=1900,0,Capex!BAX349)</f>
        <v>0</v>
      </c>
      <c r="BAY102" s="700">
        <f>-IF(BAY11=1900,0,Capex!BAY349)</f>
        <v>0</v>
      </c>
      <c r="BAZ102" s="700">
        <f>-IF(BAZ11=1900,0,Capex!BAZ349)</f>
        <v>0</v>
      </c>
      <c r="BBA102" s="700">
        <f>-IF(BBA11=1900,0,Capex!BBA349)</f>
        <v>0</v>
      </c>
      <c r="BBB102" s="700">
        <f>-IF(BBB11=1900,0,Capex!BBB349)</f>
        <v>0</v>
      </c>
      <c r="BBC102" s="700">
        <f>-IF(BBC11=1900,0,Capex!BBC349)</f>
        <v>0</v>
      </c>
      <c r="BBD102" s="700">
        <f>-IF(BBD11=1900,0,Capex!BBD349)</f>
        <v>0</v>
      </c>
      <c r="BBE102" s="700">
        <f>-IF(BBE11=1900,0,Capex!BBE349)</f>
        <v>0</v>
      </c>
      <c r="BBF102" s="700">
        <f>-IF(BBF11=1900,0,Capex!BBF349)</f>
        <v>0</v>
      </c>
      <c r="BBG102" s="700">
        <f>-IF(BBG11=1900,0,Capex!BBG349)</f>
        <v>0</v>
      </c>
      <c r="BBH102" s="700">
        <f>-IF(BBH11=1900,0,Capex!BBH349)</f>
        <v>0</v>
      </c>
      <c r="BBI102" s="700">
        <f>-IF(BBI11=1900,0,Capex!BBI349)</f>
        <v>0</v>
      </c>
      <c r="BBJ102" s="700">
        <f>-IF(BBJ11=1900,0,Capex!BBJ349)</f>
        <v>0</v>
      </c>
      <c r="BBK102" s="700">
        <f>-IF(BBK11=1900,0,Capex!BBK349)</f>
        <v>0</v>
      </c>
      <c r="BBL102" s="700">
        <f>-IF(BBL11=1900,0,Capex!BBL349)</f>
        <v>0</v>
      </c>
      <c r="BBM102" s="700">
        <f>-IF(BBM11=1900,0,Capex!BBM349)</f>
        <v>0</v>
      </c>
      <c r="BBN102" s="700">
        <f>-IF(BBN11=1900,0,Capex!BBN349)</f>
        <v>0</v>
      </c>
      <c r="BBO102" s="700">
        <f>-IF(BBO11=1900,0,Capex!BBO349)</f>
        <v>0</v>
      </c>
      <c r="BBP102" s="700">
        <f>-IF(BBP11=1900,0,Capex!BBP349)</f>
        <v>0</v>
      </c>
      <c r="BBQ102" s="700">
        <f>-IF(BBQ11=1900,0,Capex!BBQ349)</f>
        <v>0</v>
      </c>
      <c r="BBR102" s="700">
        <f>-IF(BBR11=1900,0,Capex!BBR349)</f>
        <v>0</v>
      </c>
      <c r="BBS102" s="700">
        <f>-IF(BBS11=1900,0,Capex!BBS349)</f>
        <v>0</v>
      </c>
      <c r="BBT102" s="700">
        <f>-IF(BBT11=1900,0,Capex!BBT349)</f>
        <v>0</v>
      </c>
      <c r="BBU102" s="700">
        <f>-IF(BBU11=1900,0,Capex!BBU349)</f>
        <v>0</v>
      </c>
      <c r="BBV102" s="700">
        <f>-IF(BBV11=1900,0,Capex!BBV349)</f>
        <v>0</v>
      </c>
      <c r="BBW102" s="700">
        <f>-IF(BBW11=1900,0,Capex!BBW349)</f>
        <v>0</v>
      </c>
      <c r="BBX102" s="700">
        <f>-IF(BBX11=1900,0,Capex!BBX349)</f>
        <v>0</v>
      </c>
      <c r="BBY102" s="700">
        <f>-IF(BBY11=1900,0,Capex!BBY349)</f>
        <v>0</v>
      </c>
      <c r="BBZ102" s="700">
        <f>-IF(BBZ11=1900,0,Capex!BBZ349)</f>
        <v>0</v>
      </c>
      <c r="BCA102" s="700">
        <f>-IF(BCA11=1900,0,Capex!BCA349)</f>
        <v>0</v>
      </c>
      <c r="BCB102" s="700">
        <f>-IF(BCB11=1900,0,Capex!BCB349)</f>
        <v>0</v>
      </c>
      <c r="BCC102" s="700">
        <f>-IF(BCC11=1900,0,Capex!BCC349)</f>
        <v>0</v>
      </c>
      <c r="BCD102" s="700">
        <f>-IF(BCD11=1900,0,Capex!BCD349)</f>
        <v>0</v>
      </c>
      <c r="BCE102" s="700">
        <f>-IF(BCE11=1900,0,Capex!BCE349)</f>
        <v>0</v>
      </c>
      <c r="BCF102" s="700">
        <f>-IF(BCF11=1900,0,Capex!BCF349)</f>
        <v>0</v>
      </c>
      <c r="BCG102" s="700">
        <f>-IF(BCG11=1900,0,Capex!BCG349)</f>
        <v>0</v>
      </c>
      <c r="BCH102" s="700">
        <f>-IF(BCH11=1900,0,Capex!BCH349)</f>
        <v>0</v>
      </c>
      <c r="BCI102" s="700">
        <f>-IF(BCI11=1900,0,Capex!BCI349)</f>
        <v>0</v>
      </c>
      <c r="BCJ102" s="700">
        <f>-IF(BCJ11=1900,0,Capex!BCJ349)</f>
        <v>0</v>
      </c>
      <c r="BCK102" s="700">
        <f>-IF(BCK11=1900,0,Capex!BCK349)</f>
        <v>0</v>
      </c>
      <c r="BCL102" s="700">
        <f>-IF(BCL11=1900,0,Capex!BCL349)</f>
        <v>0</v>
      </c>
      <c r="BCM102" s="700">
        <f>-IF(BCM11=1900,0,Capex!BCM349)</f>
        <v>0</v>
      </c>
      <c r="BCN102" s="700">
        <f>-IF(BCN11=1900,0,Capex!BCN349)</f>
        <v>0</v>
      </c>
      <c r="BCO102" s="700">
        <f>-IF(BCO11=1900,0,Capex!BCO349)</f>
        <v>0</v>
      </c>
      <c r="BCP102" s="700">
        <f>-IF(BCP11=1900,0,Capex!BCP349)</f>
        <v>0</v>
      </c>
      <c r="BCQ102" s="700">
        <f>-IF(BCQ11=1900,0,Capex!BCQ349)</f>
        <v>0</v>
      </c>
      <c r="BCR102" s="700">
        <f>-IF(BCR11=1900,0,Capex!BCR349)</f>
        <v>0</v>
      </c>
      <c r="BCS102" s="700">
        <f>-IF(BCS11=1900,0,Capex!BCS349)</f>
        <v>0</v>
      </c>
      <c r="BCT102" s="700">
        <f>-IF(BCT11=1900,0,Capex!BCT349)</f>
        <v>0</v>
      </c>
      <c r="BCU102" s="700">
        <f>-IF(BCU11=1900,0,Capex!BCU349)</f>
        <v>0</v>
      </c>
      <c r="BCV102" s="700">
        <f>-IF(BCV11=1900,0,Capex!BCV349)</f>
        <v>0</v>
      </c>
      <c r="BCW102" s="700">
        <f>-IF(BCW11=1900,0,Capex!BCW349)</f>
        <v>0</v>
      </c>
      <c r="BCX102" s="700">
        <f>-IF(BCX11=1900,0,Capex!BCX349)</f>
        <v>0</v>
      </c>
      <c r="BCY102" s="700">
        <f>-IF(BCY11=1900,0,Capex!BCY349)</f>
        <v>0</v>
      </c>
      <c r="BCZ102" s="700">
        <f>-IF(BCZ11=1900,0,Capex!BCZ349)</f>
        <v>0</v>
      </c>
      <c r="BDA102" s="700">
        <f>-IF(BDA11=1900,0,Capex!BDA349)</f>
        <v>0</v>
      </c>
      <c r="BDB102" s="700">
        <f>-IF(BDB11=1900,0,Capex!BDB349)</f>
        <v>0</v>
      </c>
      <c r="BDC102" s="700">
        <f>-IF(BDC11=1900,0,Capex!BDC349)</f>
        <v>0</v>
      </c>
      <c r="BDD102" s="700">
        <f>-IF(BDD11=1900,0,Capex!BDD349)</f>
        <v>0</v>
      </c>
      <c r="BDE102" s="700">
        <f>-IF(BDE11=1900,0,Capex!BDE349)</f>
        <v>0</v>
      </c>
      <c r="BDF102" s="700">
        <f>-IF(BDF11=1900,0,Capex!BDF349)</f>
        <v>0</v>
      </c>
      <c r="BDG102" s="700">
        <f>-IF(BDG11=1900,0,Capex!BDG349)</f>
        <v>0</v>
      </c>
      <c r="BDH102" s="700">
        <f>-IF(BDH11=1900,0,Capex!BDH349)</f>
        <v>0</v>
      </c>
      <c r="BDI102" s="700">
        <f>-IF(BDI11=1900,0,Capex!BDI349)</f>
        <v>0</v>
      </c>
      <c r="BDJ102" s="700">
        <f>-IF(BDJ11=1900,0,Capex!BDJ349)</f>
        <v>0</v>
      </c>
      <c r="BDK102" s="700">
        <f>-IF(BDK11=1900,0,Capex!BDK349)</f>
        <v>0</v>
      </c>
      <c r="BDL102" s="700">
        <f>-IF(BDL11=1900,0,Capex!BDL349)</f>
        <v>0</v>
      </c>
      <c r="BDM102" s="700">
        <f>-IF(BDM11=1900,0,Capex!BDM349)</f>
        <v>0</v>
      </c>
      <c r="BDN102" s="700">
        <f>-IF(BDN11=1900,0,Capex!BDN349)</f>
        <v>0</v>
      </c>
      <c r="BDO102" s="700">
        <f>-IF(BDO11=1900,0,Capex!BDO349)</f>
        <v>0</v>
      </c>
      <c r="BDP102" s="700">
        <f>-IF(BDP11=1900,0,Capex!BDP349)</f>
        <v>0</v>
      </c>
      <c r="BDQ102" s="700">
        <f>-IF(BDQ11=1900,0,Capex!BDQ349)</f>
        <v>0</v>
      </c>
      <c r="BDR102" s="700">
        <f>-IF(BDR11=1900,0,Capex!BDR349)</f>
        <v>0</v>
      </c>
      <c r="BDS102" s="700">
        <f>-IF(BDS11=1900,0,Capex!BDS349)</f>
        <v>0</v>
      </c>
      <c r="BDT102" s="700">
        <f>-IF(BDT11=1900,0,Capex!BDT349)</f>
        <v>0</v>
      </c>
      <c r="BDU102" s="700">
        <f>-IF(BDU11=1900,0,Capex!BDU349)</f>
        <v>0</v>
      </c>
      <c r="BDV102" s="700">
        <f>-IF(BDV11=1900,0,Capex!BDV349)</f>
        <v>0</v>
      </c>
      <c r="BDW102" s="700">
        <f>-IF(BDW11=1900,0,Capex!BDW349)</f>
        <v>0</v>
      </c>
      <c r="BDX102" s="700">
        <f>-IF(BDX11=1900,0,Capex!BDX349)</f>
        <v>0</v>
      </c>
      <c r="BDY102" s="700">
        <f>-IF(BDY11=1900,0,Capex!BDY349)</f>
        <v>0</v>
      </c>
      <c r="BDZ102" s="700">
        <f>-IF(BDZ11=1900,0,Capex!BDZ349)</f>
        <v>0</v>
      </c>
      <c r="BEA102" s="700">
        <f>-IF(BEA11=1900,0,Capex!BEA349)</f>
        <v>0</v>
      </c>
      <c r="BEB102" s="700">
        <f>-IF(BEB11=1900,0,Capex!BEB349)</f>
        <v>0</v>
      </c>
      <c r="BEC102" s="700">
        <f>-IF(BEC11=1900,0,Capex!BEC349)</f>
        <v>0</v>
      </c>
      <c r="BED102" s="700">
        <f>-IF(BED11=1900,0,Capex!BED349)</f>
        <v>0</v>
      </c>
      <c r="BEE102" s="700">
        <f>-IF(BEE11=1900,0,Capex!BEE349)</f>
        <v>0</v>
      </c>
      <c r="BEF102" s="700">
        <f>-IF(BEF11=1900,0,Capex!BEF349)</f>
        <v>0</v>
      </c>
      <c r="BEG102" s="700">
        <f>-IF(BEG11=1900,0,Capex!BEG349)</f>
        <v>0</v>
      </c>
      <c r="BEH102" s="700">
        <f>-IF(BEH11=1900,0,Capex!BEH349)</f>
        <v>0</v>
      </c>
      <c r="BEI102" s="700">
        <f>-IF(BEI11=1900,0,Capex!BEI349)</f>
        <v>0</v>
      </c>
      <c r="BEJ102" s="700">
        <f>-IF(BEJ11=1900,0,Capex!BEJ349)</f>
        <v>0</v>
      </c>
      <c r="BEK102" s="700">
        <f>-IF(BEK11=1900,0,Capex!BEK349)</f>
        <v>0</v>
      </c>
      <c r="BEL102" s="700">
        <f>-IF(BEL11=1900,0,Capex!BEL349)</f>
        <v>0</v>
      </c>
      <c r="BEM102" s="700">
        <f>-IF(BEM11=1900,0,Capex!BEM349)</f>
        <v>0</v>
      </c>
      <c r="BEN102" s="700">
        <f>-IF(BEN11=1900,0,Capex!BEN349)</f>
        <v>0</v>
      </c>
      <c r="BEO102" s="700">
        <f>-IF(BEO11=1900,0,Capex!BEO349)</f>
        <v>0</v>
      </c>
      <c r="BEP102" s="700">
        <f>-IF(BEP11=1900,0,Capex!BEP349)</f>
        <v>0</v>
      </c>
      <c r="BEQ102" s="700">
        <f>-IF(BEQ11=1900,0,Capex!BEQ349)</f>
        <v>0</v>
      </c>
      <c r="BER102" s="700">
        <f>-IF(BER11=1900,0,Capex!BER349)</f>
        <v>0</v>
      </c>
      <c r="BES102" s="700">
        <f>-IF(BES11=1900,0,Capex!BES349)</f>
        <v>0</v>
      </c>
      <c r="BET102" s="700">
        <f>-IF(BET11=1900,0,Capex!BET349)</f>
        <v>0</v>
      </c>
      <c r="BEU102" s="700">
        <f>-IF(BEU11=1900,0,Capex!BEU349)</f>
        <v>0</v>
      </c>
      <c r="BEV102" s="700">
        <f>-IF(BEV11=1900,0,Capex!BEV349)</f>
        <v>0</v>
      </c>
      <c r="BEW102" s="700">
        <f>-IF(BEW11=1900,0,Capex!BEW349)</f>
        <v>0</v>
      </c>
      <c r="BEX102" s="700">
        <f>-IF(BEX11=1900,0,Capex!BEX349)</f>
        <v>0</v>
      </c>
      <c r="BEY102" s="700">
        <f>-IF(BEY11=1900,0,Capex!BEY349)</f>
        <v>0</v>
      </c>
      <c r="BEZ102" s="700">
        <f>-IF(BEZ11=1900,0,Capex!BEZ349)</f>
        <v>0</v>
      </c>
      <c r="BFA102" s="700">
        <f>-IF(BFA11=1900,0,Capex!BFA349)</f>
        <v>0</v>
      </c>
      <c r="BFB102" s="700">
        <f>-IF(BFB11=1900,0,Capex!BFB349)</f>
        <v>0</v>
      </c>
      <c r="BFC102" s="700">
        <f>-IF(BFC11=1900,0,Capex!BFC349)</f>
        <v>0</v>
      </c>
      <c r="BFD102" s="700">
        <f>-IF(BFD11=1900,0,Capex!BFD349)</f>
        <v>0</v>
      </c>
      <c r="BFE102" s="700">
        <f>-IF(BFE11=1900,0,Capex!BFE349)</f>
        <v>0</v>
      </c>
      <c r="BFF102" s="700">
        <f>-IF(BFF11=1900,0,Capex!BFF349)</f>
        <v>0</v>
      </c>
      <c r="BFG102" s="700">
        <f>-IF(BFG11=1900,0,Capex!BFG349)</f>
        <v>0</v>
      </c>
      <c r="BFH102" s="700">
        <f>-IF(BFH11=1900,0,Capex!BFH349)</f>
        <v>0</v>
      </c>
      <c r="BFI102" s="700">
        <f>-IF(BFI11=1900,0,Capex!BFI349)</f>
        <v>0</v>
      </c>
      <c r="BFJ102" s="700">
        <f>-IF(BFJ11=1900,0,Capex!BFJ349)</f>
        <v>0</v>
      </c>
      <c r="BFK102" s="700">
        <f>-IF(BFK11=1900,0,Capex!BFK349)</f>
        <v>0</v>
      </c>
      <c r="BFL102" s="700">
        <f>-IF(BFL11=1900,0,Capex!BFL349)</f>
        <v>0</v>
      </c>
      <c r="BFM102" s="700">
        <f>-IF(BFM11=1900,0,Capex!BFM349)</f>
        <v>0</v>
      </c>
      <c r="BFN102" s="700">
        <f>-IF(BFN11=1900,0,Capex!BFN349)</f>
        <v>0</v>
      </c>
      <c r="BFO102" s="700">
        <f>-IF(BFO11=1900,0,Capex!BFO349)</f>
        <v>0</v>
      </c>
      <c r="BFP102" s="700">
        <f>-IF(BFP11=1900,0,Capex!BFP349)</f>
        <v>0</v>
      </c>
      <c r="BFQ102" s="700">
        <f>-IF(BFQ11=1900,0,Capex!BFQ349)</f>
        <v>0</v>
      </c>
      <c r="BFR102" s="700">
        <f>-IF(BFR11=1900,0,Capex!BFR349)</f>
        <v>0</v>
      </c>
      <c r="BFS102" s="700">
        <f>-IF(BFS11=1900,0,Capex!BFS349)</f>
        <v>0</v>
      </c>
      <c r="BFT102" s="700">
        <f>-IF(BFT11=1900,0,Capex!BFT349)</f>
        <v>0</v>
      </c>
      <c r="BFU102" s="700">
        <f>-IF(BFU11=1900,0,Capex!BFU349)</f>
        <v>0</v>
      </c>
      <c r="BFV102" s="700">
        <f>-IF(BFV11=1900,0,Capex!BFV349)</f>
        <v>0</v>
      </c>
      <c r="BFW102" s="700">
        <f>-IF(BFW11=1900,0,Capex!BFW349)</f>
        <v>0</v>
      </c>
      <c r="BFX102" s="700">
        <f>-IF(BFX11=1900,0,Capex!BFX349)</f>
        <v>0</v>
      </c>
      <c r="BFY102" s="700">
        <f>-IF(BFY11=1900,0,Capex!BFY349)</f>
        <v>0</v>
      </c>
      <c r="BFZ102" s="700">
        <f>-IF(BFZ11=1900,0,Capex!BFZ349)</f>
        <v>0</v>
      </c>
      <c r="BGA102" s="700">
        <f>-IF(BGA11=1900,0,Capex!BGA349)</f>
        <v>0</v>
      </c>
      <c r="BGB102" s="700">
        <f>-IF(BGB11=1900,0,Capex!BGB349)</f>
        <v>0</v>
      </c>
      <c r="BGC102" s="700">
        <f>-IF(BGC11=1900,0,Capex!BGC349)</f>
        <v>0</v>
      </c>
      <c r="BGD102" s="700">
        <f>-IF(BGD11=1900,0,Capex!BGD349)</f>
        <v>0</v>
      </c>
      <c r="BGE102" s="700">
        <f>-IF(BGE11=1900,0,Capex!BGE349)</f>
        <v>0</v>
      </c>
      <c r="BGF102" s="700">
        <f>-IF(BGF11=1900,0,Capex!BGF349)</f>
        <v>0</v>
      </c>
      <c r="BGG102" s="700">
        <f>-IF(BGG11=1900,0,Capex!BGG349)</f>
        <v>0</v>
      </c>
      <c r="BGH102" s="700">
        <f>-IF(BGH11=1900,0,Capex!BGH349)</f>
        <v>0</v>
      </c>
      <c r="BGI102" s="700">
        <f>-IF(BGI11=1900,0,Capex!BGI349)</f>
        <v>0</v>
      </c>
      <c r="BGJ102" s="700">
        <f>-IF(BGJ11=1900,0,Capex!BGJ349)</f>
        <v>0</v>
      </c>
      <c r="BGK102" s="700">
        <f>-IF(BGK11=1900,0,Capex!BGK349)</f>
        <v>0</v>
      </c>
      <c r="BGL102" s="700">
        <f>-IF(BGL11=1900,0,Capex!BGL349)</f>
        <v>0</v>
      </c>
      <c r="BGM102" s="700">
        <f>-IF(BGM11=1900,0,Capex!BGM349)</f>
        <v>0</v>
      </c>
      <c r="BGN102" s="700">
        <f>-IF(BGN11=1900,0,Capex!BGN349)</f>
        <v>0</v>
      </c>
      <c r="BGO102" s="700">
        <f>-IF(BGO11=1900,0,Capex!BGO349)</f>
        <v>0</v>
      </c>
      <c r="BGP102" s="700">
        <f>-IF(BGP11=1900,0,Capex!BGP349)</f>
        <v>0</v>
      </c>
      <c r="BGQ102" s="700">
        <f>-IF(BGQ11=1900,0,Capex!BGQ349)</f>
        <v>0</v>
      </c>
      <c r="BGR102" s="700">
        <f>-IF(BGR11=1900,0,Capex!BGR349)</f>
        <v>0</v>
      </c>
      <c r="BGS102" s="700">
        <f>-IF(BGS11=1900,0,Capex!BGS349)</f>
        <v>0</v>
      </c>
      <c r="BGT102" s="700">
        <f>-IF(BGT11=1900,0,Capex!BGT349)</f>
        <v>0</v>
      </c>
      <c r="BGU102" s="700">
        <f>-IF(BGU11=1900,0,Capex!BGU349)</f>
        <v>0</v>
      </c>
      <c r="BGV102" s="700">
        <f>-IF(BGV11=1900,0,Capex!BGV349)</f>
        <v>0</v>
      </c>
      <c r="BGW102" s="700">
        <f>-IF(BGW11=1900,0,Capex!BGW349)</f>
        <v>0</v>
      </c>
      <c r="BGX102" s="700">
        <f>-IF(BGX11=1900,0,Capex!BGX349)</f>
        <v>0</v>
      </c>
      <c r="BGY102" s="700">
        <f>-IF(BGY11=1900,0,Capex!BGY349)</f>
        <v>0</v>
      </c>
      <c r="BGZ102" s="700">
        <f>-IF(BGZ11=1900,0,Capex!BGZ349)</f>
        <v>0</v>
      </c>
      <c r="BHA102" s="700">
        <f>-IF(BHA11=1900,0,Capex!BHA349)</f>
        <v>0</v>
      </c>
      <c r="BHB102" s="700">
        <f>-IF(BHB11=1900,0,Capex!BHB349)</f>
        <v>0</v>
      </c>
      <c r="BHC102" s="700">
        <f>-IF(BHC11=1900,0,Capex!BHC349)</f>
        <v>0</v>
      </c>
      <c r="BHD102" s="700">
        <f>-IF(BHD11=1900,0,Capex!BHD349)</f>
        <v>0</v>
      </c>
      <c r="BHE102" s="700">
        <f>-IF(BHE11=1900,0,Capex!BHE349)</f>
        <v>0</v>
      </c>
      <c r="BHF102" s="700">
        <f>-IF(BHF11=1900,0,Capex!BHF349)</f>
        <v>0</v>
      </c>
      <c r="BHG102" s="700">
        <f>-IF(BHG11=1900,0,Capex!BHG349)</f>
        <v>0</v>
      </c>
      <c r="BHH102" s="700">
        <f>-IF(BHH11=1900,0,Capex!BHH349)</f>
        <v>0</v>
      </c>
      <c r="BHI102" s="700">
        <f>-IF(BHI11=1900,0,Capex!BHI349)</f>
        <v>0</v>
      </c>
      <c r="BHJ102" s="700">
        <f>-IF(BHJ11=1900,0,Capex!BHJ349)</f>
        <v>0</v>
      </c>
      <c r="BHK102" s="700">
        <f>-IF(BHK11=1900,0,Capex!BHK349)</f>
        <v>0</v>
      </c>
      <c r="BHL102" s="700">
        <f>-IF(BHL11=1900,0,Capex!BHL349)</f>
        <v>0</v>
      </c>
      <c r="BHM102" s="700">
        <f>-IF(BHM11=1900,0,Capex!BHM349)</f>
        <v>0</v>
      </c>
      <c r="BHN102" s="700">
        <f>-IF(BHN11=1900,0,Capex!BHN349)</f>
        <v>0</v>
      </c>
      <c r="BHO102" s="700">
        <f>-IF(BHO11=1900,0,Capex!BHO349)</f>
        <v>0</v>
      </c>
      <c r="BHP102" s="700">
        <f>-IF(BHP11=1900,0,Capex!BHP349)</f>
        <v>0</v>
      </c>
      <c r="BHQ102" s="700">
        <f>-IF(BHQ11=1900,0,Capex!BHQ349)</f>
        <v>0</v>
      </c>
      <c r="BHR102" s="700">
        <f>-IF(BHR11=1900,0,Capex!BHR349)</f>
        <v>0</v>
      </c>
      <c r="BHS102" s="700">
        <f>-IF(BHS11=1900,0,Capex!BHS349)</f>
        <v>0</v>
      </c>
      <c r="BHT102" s="700">
        <f>-IF(BHT11=1900,0,Capex!BHT349)</f>
        <v>0</v>
      </c>
      <c r="BHU102" s="700">
        <f>-IF(BHU11=1900,0,Capex!BHU349)</f>
        <v>0</v>
      </c>
      <c r="BHV102" s="700">
        <f>-IF(BHV11=1900,0,Capex!BHV349)</f>
        <v>0</v>
      </c>
      <c r="BHW102" s="700">
        <f>-IF(BHW11=1900,0,Capex!BHW349)</f>
        <v>0</v>
      </c>
      <c r="BHX102" s="700">
        <f>-IF(BHX11=1900,0,Capex!BHX349)</f>
        <v>0</v>
      </c>
      <c r="BHY102" s="700">
        <f>-IF(BHY11=1900,0,Capex!BHY349)</f>
        <v>0</v>
      </c>
      <c r="BHZ102" s="700">
        <f>-IF(BHZ11=1900,0,Capex!BHZ349)</f>
        <v>0</v>
      </c>
      <c r="BIA102" s="700">
        <f>-IF(BIA11=1900,0,Capex!BIA349)</f>
        <v>0</v>
      </c>
      <c r="BIB102" s="700">
        <f>-IF(BIB11=1900,0,Capex!BIB349)</f>
        <v>0</v>
      </c>
      <c r="BIC102" s="700">
        <f>-IF(BIC11=1900,0,Capex!BIC349)</f>
        <v>0</v>
      </c>
      <c r="BID102" s="700">
        <f>-IF(BID11=1900,0,Capex!BID349)</f>
        <v>0</v>
      </c>
      <c r="BIE102" s="700">
        <f>-IF(BIE11=1900,0,Capex!BIE349)</f>
        <v>0</v>
      </c>
      <c r="BIF102" s="700">
        <f>-IF(BIF11=1900,0,Capex!BIF349)</f>
        <v>0</v>
      </c>
      <c r="BIG102" s="700">
        <f>-IF(BIG11=1900,0,Capex!BIG349)</f>
        <v>0</v>
      </c>
      <c r="BIH102" s="700">
        <f>-IF(BIH11=1900,0,Capex!BIH349)</f>
        <v>0</v>
      </c>
      <c r="BII102" s="700">
        <f>-IF(BII11=1900,0,Capex!BII349)</f>
        <v>0</v>
      </c>
      <c r="BIJ102" s="700">
        <f>-IF(BIJ11=1900,0,Capex!BIJ349)</f>
        <v>0</v>
      </c>
      <c r="BIK102" s="700">
        <f>-IF(BIK11=1900,0,Capex!BIK349)</f>
        <v>0</v>
      </c>
      <c r="BIL102" s="700">
        <f>-IF(BIL11=1900,0,Capex!BIL349)</f>
        <v>0</v>
      </c>
      <c r="BIM102" s="700">
        <f>-IF(BIM11=1900,0,Capex!BIM349)</f>
        <v>0</v>
      </c>
      <c r="BIN102" s="700">
        <f>-IF(BIN11=1900,0,Capex!BIN349)</f>
        <v>0</v>
      </c>
      <c r="BIO102" s="700">
        <f>-IF(BIO11=1900,0,Capex!BIO349)</f>
        <v>0</v>
      </c>
      <c r="BIP102" s="700">
        <f>-IF(BIP11=1900,0,Capex!BIP349)</f>
        <v>0</v>
      </c>
      <c r="BIQ102" s="700">
        <f>-IF(BIQ11=1900,0,Capex!BIQ349)</f>
        <v>0</v>
      </c>
      <c r="BIR102" s="700">
        <f>-IF(BIR11=1900,0,Capex!BIR349)</f>
        <v>0</v>
      </c>
      <c r="BIS102" s="700">
        <f>-IF(BIS11=1900,0,Capex!BIS349)</f>
        <v>0</v>
      </c>
      <c r="BIT102" s="700">
        <f>-IF(BIT11=1900,0,Capex!BIT349)</f>
        <v>0</v>
      </c>
      <c r="BIU102" s="700">
        <f>-IF(BIU11=1900,0,Capex!BIU349)</f>
        <v>0</v>
      </c>
      <c r="BIV102" s="700">
        <f>-IF(BIV11=1900,0,Capex!BIV349)</f>
        <v>0</v>
      </c>
      <c r="BIW102" s="700">
        <f>-IF(BIW11=1900,0,Capex!BIW349)</f>
        <v>0</v>
      </c>
      <c r="BIX102" s="700">
        <f>-IF(BIX11=1900,0,Capex!BIX349)</f>
        <v>0</v>
      </c>
      <c r="BIY102" s="700">
        <f>-IF(BIY11=1900,0,Capex!BIY349)</f>
        <v>0</v>
      </c>
      <c r="BIZ102" s="700">
        <f>-IF(BIZ11=1900,0,Capex!BIZ349)</f>
        <v>0</v>
      </c>
      <c r="BJA102" s="700">
        <f>-IF(BJA11=1900,0,Capex!BJA349)</f>
        <v>0</v>
      </c>
      <c r="BJB102" s="700">
        <f>-IF(BJB11=1900,0,Capex!BJB349)</f>
        <v>0</v>
      </c>
      <c r="BJC102" s="700">
        <f>-IF(BJC11=1900,0,Capex!BJC349)</f>
        <v>0</v>
      </c>
      <c r="BJD102" s="700">
        <f>-IF(BJD11=1900,0,Capex!BJD349)</f>
        <v>0</v>
      </c>
      <c r="BJE102" s="700">
        <f>-IF(BJE11=1900,0,Capex!BJE349)</f>
        <v>0</v>
      </c>
      <c r="BJF102" s="700">
        <f>-IF(BJF11=1900,0,Capex!BJF349)</f>
        <v>0</v>
      </c>
      <c r="BJG102" s="700">
        <f>-IF(BJG11=1900,0,Capex!BJG349)</f>
        <v>0</v>
      </c>
      <c r="BJH102" s="700">
        <f>-IF(BJH11=1900,0,Capex!BJH349)</f>
        <v>0</v>
      </c>
      <c r="BJI102" s="700">
        <f>-IF(BJI11=1900,0,Capex!BJI349)</f>
        <v>0</v>
      </c>
      <c r="BJJ102" s="700">
        <f>-IF(BJJ11=1900,0,Capex!BJJ349)</f>
        <v>0</v>
      </c>
      <c r="BJK102" s="700">
        <f>-IF(BJK11=1900,0,Capex!BJK349)</f>
        <v>0</v>
      </c>
      <c r="BJL102" s="700">
        <f>-IF(BJL11=1900,0,Capex!BJL349)</f>
        <v>0</v>
      </c>
      <c r="BJM102" s="700">
        <f>-IF(BJM11=1900,0,Capex!BJM349)</f>
        <v>0</v>
      </c>
      <c r="BJN102" s="700">
        <f>-IF(BJN11=1900,0,Capex!BJN349)</f>
        <v>0</v>
      </c>
      <c r="BJO102" s="700">
        <f>-IF(BJO11=1900,0,Capex!BJO349)</f>
        <v>0</v>
      </c>
      <c r="BJP102" s="700">
        <f>-IF(BJP11=1900,0,Capex!BJP349)</f>
        <v>0</v>
      </c>
      <c r="BJQ102" s="700">
        <f>-IF(BJQ11=1900,0,Capex!BJQ349)</f>
        <v>0</v>
      </c>
      <c r="BJR102" s="700">
        <f>-IF(BJR11=1900,0,Capex!BJR349)</f>
        <v>0</v>
      </c>
      <c r="BJS102" s="700">
        <f>-IF(BJS11=1900,0,Capex!BJS349)</f>
        <v>0</v>
      </c>
      <c r="BJT102" s="700">
        <f>-IF(BJT11=1900,0,Capex!BJT349)</f>
        <v>0</v>
      </c>
      <c r="BJU102" s="700">
        <f>-IF(BJU11=1900,0,Capex!BJU349)</f>
        <v>0</v>
      </c>
      <c r="BJV102" s="700">
        <f>-IF(BJV11=1900,0,Capex!BJV349)</f>
        <v>0</v>
      </c>
      <c r="BJW102" s="700">
        <f>-IF(BJW11=1900,0,Capex!BJW349)</f>
        <v>0</v>
      </c>
      <c r="BJX102" s="700">
        <f>-IF(BJX11=1900,0,Capex!BJX349)</f>
        <v>0</v>
      </c>
      <c r="BJY102" s="700">
        <f>-IF(BJY11=1900,0,Capex!BJY349)</f>
        <v>0</v>
      </c>
      <c r="BJZ102" s="700">
        <f>-IF(BJZ11=1900,0,Capex!BJZ349)</f>
        <v>0</v>
      </c>
      <c r="BKA102" s="700">
        <f>-IF(BKA11=1900,0,Capex!BKA349)</f>
        <v>0</v>
      </c>
      <c r="BKB102" s="700">
        <f>-IF(BKB11=1900,0,Capex!BKB349)</f>
        <v>0</v>
      </c>
      <c r="BKC102" s="700">
        <f>-IF(BKC11=1900,0,Capex!BKC349)</f>
        <v>0</v>
      </c>
      <c r="BKD102" s="700">
        <f>-IF(BKD11=1900,0,Capex!BKD349)</f>
        <v>0</v>
      </c>
      <c r="BKE102" s="700">
        <f>-IF(BKE11=1900,0,Capex!BKE349)</f>
        <v>0</v>
      </c>
      <c r="BKF102" s="700">
        <f>-IF(BKF11=1900,0,Capex!BKF349)</f>
        <v>0</v>
      </c>
      <c r="BKG102" s="700">
        <f>-IF(BKG11=1900,0,Capex!BKG349)</f>
        <v>0</v>
      </c>
      <c r="BKH102" s="700">
        <f>-IF(BKH11=1900,0,Capex!BKH349)</f>
        <v>0</v>
      </c>
      <c r="BKI102" s="700">
        <f>-IF(BKI11=1900,0,Capex!BKI349)</f>
        <v>0</v>
      </c>
      <c r="BKJ102" s="700">
        <f>-IF(BKJ11=1900,0,Capex!BKJ349)</f>
        <v>0</v>
      </c>
      <c r="BKK102" s="700">
        <f>-IF(BKK11=1900,0,Capex!BKK349)</f>
        <v>0</v>
      </c>
      <c r="BKL102" s="700">
        <f>-IF(BKL11=1900,0,Capex!BKL349)</f>
        <v>0</v>
      </c>
      <c r="BKM102" s="700">
        <f>-IF(BKM11=1900,0,Capex!BKM349)</f>
        <v>0</v>
      </c>
      <c r="BKN102" s="700">
        <f>-IF(BKN11=1900,0,Capex!BKN349)</f>
        <v>0</v>
      </c>
      <c r="BKO102" s="700">
        <f>-IF(BKO11=1900,0,Capex!BKO349)</f>
        <v>0</v>
      </c>
      <c r="BKP102" s="700">
        <f>-IF(BKP11=1900,0,Capex!BKP349)</f>
        <v>0</v>
      </c>
      <c r="BKQ102" s="700">
        <f>-IF(BKQ11=1900,0,Capex!BKQ349)</f>
        <v>0</v>
      </c>
      <c r="BKR102" s="700">
        <f>-IF(BKR11=1900,0,Capex!BKR349)</f>
        <v>0</v>
      </c>
      <c r="BKS102" s="700">
        <f>-IF(BKS11=1900,0,Capex!BKS349)</f>
        <v>0</v>
      </c>
      <c r="BKT102" s="700">
        <f>-IF(BKT11=1900,0,Capex!BKT349)</f>
        <v>0</v>
      </c>
      <c r="BKU102" s="700">
        <f>-IF(BKU11=1900,0,Capex!BKU349)</f>
        <v>0</v>
      </c>
      <c r="BKV102" s="700">
        <f>-IF(BKV11=1900,0,Capex!BKV349)</f>
        <v>0</v>
      </c>
      <c r="BKW102" s="700">
        <f>-IF(BKW11=1900,0,Capex!BKW349)</f>
        <v>0</v>
      </c>
      <c r="BKX102" s="700">
        <f>-IF(BKX11=1900,0,Capex!BKX349)</f>
        <v>0</v>
      </c>
      <c r="BKY102" s="700">
        <f>-IF(BKY11=1900,0,Capex!BKY349)</f>
        <v>0</v>
      </c>
      <c r="BKZ102" s="700">
        <f>-IF(BKZ11=1900,0,Capex!BKZ349)</f>
        <v>0</v>
      </c>
      <c r="BLA102" s="700">
        <f>-IF(BLA11=1900,0,Capex!BLA349)</f>
        <v>0</v>
      </c>
      <c r="BLB102" s="700">
        <f>-IF(BLB11=1900,0,Capex!BLB349)</f>
        <v>0</v>
      </c>
      <c r="BLC102" s="700">
        <f>-IF(BLC11=1900,0,Capex!BLC349)</f>
        <v>0</v>
      </c>
      <c r="BLD102" s="700">
        <f>-IF(BLD11=1900,0,Capex!BLD349)</f>
        <v>0</v>
      </c>
      <c r="BLE102" s="700">
        <f>-IF(BLE11=1900,0,Capex!BLE349)</f>
        <v>0</v>
      </c>
      <c r="BLF102" s="700">
        <f>-IF(BLF11=1900,0,Capex!BLF349)</f>
        <v>0</v>
      </c>
      <c r="BLG102" s="700">
        <f>-IF(BLG11=1900,0,Capex!BLG349)</f>
        <v>0</v>
      </c>
      <c r="BLH102" s="700">
        <f>-IF(BLH11=1900,0,Capex!BLH349)</f>
        <v>0</v>
      </c>
      <c r="BLI102" s="700">
        <f>-IF(BLI11=1900,0,Capex!BLI349)</f>
        <v>0</v>
      </c>
      <c r="BLJ102" s="700">
        <f>-IF(BLJ11=1900,0,Capex!BLJ349)</f>
        <v>0</v>
      </c>
      <c r="BLK102" s="700">
        <f>-IF(BLK11=1900,0,Capex!BLK349)</f>
        <v>0</v>
      </c>
      <c r="BLL102" s="700">
        <f>-IF(BLL11=1900,0,Capex!BLL349)</f>
        <v>0</v>
      </c>
      <c r="BLM102" s="700">
        <f>-IF(BLM11=1900,0,Capex!BLM349)</f>
        <v>0</v>
      </c>
      <c r="BLN102" s="700">
        <f>-IF(BLN11=1900,0,Capex!BLN349)</f>
        <v>0</v>
      </c>
      <c r="BLO102" s="700">
        <f>-IF(BLO11=1900,0,Capex!BLO349)</f>
        <v>0</v>
      </c>
      <c r="BLP102" s="700">
        <f>-IF(BLP11=1900,0,Capex!BLP349)</f>
        <v>0</v>
      </c>
      <c r="BLQ102" s="700">
        <f>-IF(BLQ11=1900,0,Capex!BLQ349)</f>
        <v>0</v>
      </c>
      <c r="BLR102" s="700">
        <f>-IF(BLR11=1900,0,Capex!BLR349)</f>
        <v>0</v>
      </c>
      <c r="BLS102" s="700">
        <f>-IF(BLS11=1900,0,Capex!BLS349)</f>
        <v>0</v>
      </c>
      <c r="BLT102" s="700">
        <f>-IF(BLT11=1900,0,Capex!BLT349)</f>
        <v>0</v>
      </c>
      <c r="BLU102" s="700">
        <f>-IF(BLU11=1900,0,Capex!BLU349)</f>
        <v>0</v>
      </c>
      <c r="BLV102" s="700">
        <f>-IF(BLV11=1900,0,Capex!BLV349)</f>
        <v>0</v>
      </c>
      <c r="BLW102" s="700">
        <f>-IF(BLW11=1900,0,Capex!BLW349)</f>
        <v>0</v>
      </c>
      <c r="BLX102" s="700">
        <f>-IF(BLX11=1900,0,Capex!BLX349)</f>
        <v>0</v>
      </c>
      <c r="BLY102" s="700">
        <f>-IF(BLY11=1900,0,Capex!BLY349)</f>
        <v>0</v>
      </c>
      <c r="BLZ102" s="700">
        <f>-IF(BLZ11=1900,0,Capex!BLZ349)</f>
        <v>0</v>
      </c>
      <c r="BMA102" s="700">
        <f>-IF(BMA11=1900,0,Capex!BMA349)</f>
        <v>0</v>
      </c>
      <c r="BMB102" s="700">
        <f>-IF(BMB11=1900,0,Capex!BMB349)</f>
        <v>0</v>
      </c>
      <c r="BMC102" s="700">
        <f>-IF(BMC11=1900,0,Capex!BMC349)</f>
        <v>0</v>
      </c>
      <c r="BMD102" s="700">
        <f>-IF(BMD11=1900,0,Capex!BMD349)</f>
        <v>0</v>
      </c>
      <c r="BME102" s="700">
        <f>-IF(BME11=1900,0,Capex!BME349)</f>
        <v>0</v>
      </c>
      <c r="BMF102" s="700">
        <f>-IF(BMF11=1900,0,Capex!BMF349)</f>
        <v>0</v>
      </c>
      <c r="BMG102" s="700">
        <f>-IF(BMG11=1900,0,Capex!BMG349)</f>
        <v>0</v>
      </c>
      <c r="BMH102" s="700">
        <f>-IF(BMH11=1900,0,Capex!BMH349)</f>
        <v>0</v>
      </c>
      <c r="BMI102" s="700">
        <f>-IF(BMI11=1900,0,Capex!BMI349)</f>
        <v>0</v>
      </c>
      <c r="BMJ102" s="700">
        <f>-IF(BMJ11=1900,0,Capex!BMJ349)</f>
        <v>0</v>
      </c>
      <c r="BMK102" s="700">
        <f>-IF(BMK11=1900,0,Capex!BMK349)</f>
        <v>0</v>
      </c>
      <c r="BML102" s="700">
        <f>-IF(BML11=1900,0,Capex!BML349)</f>
        <v>0</v>
      </c>
      <c r="BMM102" s="700">
        <f>-IF(BMM11=1900,0,Capex!BMM349)</f>
        <v>0</v>
      </c>
      <c r="BMN102" s="700">
        <f>-IF(BMN11=1900,0,Capex!BMN349)</f>
        <v>0</v>
      </c>
      <c r="BMO102" s="700">
        <f>-IF(BMO11=1900,0,Capex!BMO349)</f>
        <v>0</v>
      </c>
      <c r="BMP102" s="700">
        <f>-IF(BMP11=1900,0,Capex!BMP349)</f>
        <v>0</v>
      </c>
      <c r="BMQ102" s="700">
        <f>-IF(BMQ11=1900,0,Capex!BMQ349)</f>
        <v>0</v>
      </c>
      <c r="BMR102" s="700">
        <f>-IF(BMR11=1900,0,Capex!BMR349)</f>
        <v>0</v>
      </c>
      <c r="BMS102" s="700">
        <f>-IF(BMS11=1900,0,Capex!BMS349)</f>
        <v>0</v>
      </c>
      <c r="BMT102" s="700">
        <f>-IF(BMT11=1900,0,Capex!BMT349)</f>
        <v>0</v>
      </c>
      <c r="BMU102" s="700">
        <f>-IF(BMU11=1900,0,Capex!BMU349)</f>
        <v>0</v>
      </c>
      <c r="BMV102" s="700">
        <f>-IF(BMV11=1900,0,Capex!BMV349)</f>
        <v>0</v>
      </c>
      <c r="BMW102" s="700">
        <f>-IF(BMW11=1900,0,Capex!BMW349)</f>
        <v>0</v>
      </c>
      <c r="BMX102" s="700">
        <f>-IF(BMX11=1900,0,Capex!BMX349)</f>
        <v>0</v>
      </c>
      <c r="BMY102" s="700">
        <f>-IF(BMY11=1900,0,Capex!BMY349)</f>
        <v>0</v>
      </c>
      <c r="BMZ102" s="700">
        <f>-IF(BMZ11=1900,0,Capex!BMZ349)</f>
        <v>0</v>
      </c>
      <c r="BNA102" s="700">
        <f>-IF(BNA11=1900,0,Capex!BNA349)</f>
        <v>0</v>
      </c>
      <c r="BNB102" s="700">
        <f>-IF(BNB11=1900,0,Capex!BNB349)</f>
        <v>0</v>
      </c>
      <c r="BNC102" s="700">
        <f>-IF(BNC11=1900,0,Capex!BNC349)</f>
        <v>0</v>
      </c>
      <c r="BND102" s="700">
        <f>-IF(BND11=1900,0,Capex!BND349)</f>
        <v>0</v>
      </c>
      <c r="BNE102" s="700">
        <f>-IF(BNE11=1900,0,Capex!BNE349)</f>
        <v>0</v>
      </c>
      <c r="BNF102" s="700">
        <f>-IF(BNF11=1900,0,Capex!BNF349)</f>
        <v>0</v>
      </c>
      <c r="BNG102" s="700">
        <f>-IF(BNG11=1900,0,Capex!BNG349)</f>
        <v>0</v>
      </c>
      <c r="BNH102" s="700">
        <f>-IF(BNH11=1900,0,Capex!BNH349)</f>
        <v>0</v>
      </c>
      <c r="BNI102" s="700">
        <f>-IF(BNI11=1900,0,Capex!BNI349)</f>
        <v>0</v>
      </c>
      <c r="BNJ102" s="700">
        <f>-IF(BNJ11=1900,0,Capex!BNJ349)</f>
        <v>0</v>
      </c>
      <c r="BNK102" s="700">
        <f>-IF(BNK11=1900,0,Capex!BNK349)</f>
        <v>0</v>
      </c>
      <c r="BNL102" s="700">
        <f>-IF(BNL11=1900,0,Capex!BNL349)</f>
        <v>0</v>
      </c>
      <c r="BNM102" s="700">
        <f>-IF(BNM11=1900,0,Capex!BNM349)</f>
        <v>0</v>
      </c>
      <c r="BNN102" s="700">
        <f>-IF(BNN11=1900,0,Capex!BNN349)</f>
        <v>0</v>
      </c>
      <c r="BNO102" s="700">
        <f>-IF(BNO11=1900,0,Capex!BNO349)</f>
        <v>0</v>
      </c>
      <c r="BNP102" s="700">
        <f>-IF(BNP11=1900,0,Capex!BNP349)</f>
        <v>0</v>
      </c>
      <c r="BNQ102" s="700">
        <f>-IF(BNQ11=1900,0,Capex!BNQ349)</f>
        <v>0</v>
      </c>
      <c r="BNR102" s="700">
        <f>-IF(BNR11=1900,0,Capex!BNR349)</f>
        <v>0</v>
      </c>
      <c r="BNS102" s="700">
        <f>-IF(BNS11=1900,0,Capex!BNS349)</f>
        <v>0</v>
      </c>
      <c r="BNT102" s="700">
        <f>-IF(BNT11=1900,0,Capex!BNT349)</f>
        <v>0</v>
      </c>
      <c r="BNU102" s="700">
        <f>-IF(BNU11=1900,0,Capex!BNU349)</f>
        <v>0</v>
      </c>
      <c r="BNV102" s="700">
        <f>-IF(BNV11=1900,0,Capex!BNV349)</f>
        <v>0</v>
      </c>
      <c r="BNW102" s="700">
        <f>-IF(BNW11=1900,0,Capex!BNW349)</f>
        <v>0</v>
      </c>
      <c r="BNX102" s="700">
        <f>-IF(BNX11=1900,0,Capex!BNX349)</f>
        <v>0</v>
      </c>
      <c r="BNY102" s="700">
        <f>-IF(BNY11=1900,0,Capex!BNY349)</f>
        <v>0</v>
      </c>
      <c r="BNZ102" s="700">
        <f>-IF(BNZ11=1900,0,Capex!BNZ349)</f>
        <v>0</v>
      </c>
      <c r="BOA102" s="700">
        <f>-IF(BOA11=1900,0,Capex!BOA349)</f>
        <v>0</v>
      </c>
      <c r="BOB102" s="700">
        <f>-IF(BOB11=1900,0,Capex!BOB349)</f>
        <v>0</v>
      </c>
      <c r="BOC102" s="700">
        <f>-IF(BOC11=1900,0,Capex!BOC349)</f>
        <v>0</v>
      </c>
      <c r="BOD102" s="700">
        <f>-IF(BOD11=1900,0,Capex!BOD349)</f>
        <v>0</v>
      </c>
      <c r="BOE102" s="700">
        <f>-IF(BOE11=1900,0,Capex!BOE349)</f>
        <v>0</v>
      </c>
      <c r="BOF102" s="700">
        <f>-IF(BOF11=1900,0,Capex!BOF349)</f>
        <v>0</v>
      </c>
      <c r="BOG102" s="700">
        <f>-IF(BOG11=1900,0,Capex!BOG349)</f>
        <v>0</v>
      </c>
      <c r="BOH102" s="700">
        <f>-IF(BOH11=1900,0,Capex!BOH349)</f>
        <v>0</v>
      </c>
      <c r="BOI102" s="700">
        <f>-IF(BOI11=1900,0,Capex!BOI349)</f>
        <v>0</v>
      </c>
      <c r="BOJ102" s="700">
        <f>-IF(BOJ11=1900,0,Capex!BOJ349)</f>
        <v>0</v>
      </c>
      <c r="BOK102" s="700">
        <f>-IF(BOK11=1900,0,Capex!BOK349)</f>
        <v>0</v>
      </c>
      <c r="BOL102" s="700">
        <f>-IF(BOL11=1900,0,Capex!BOL349)</f>
        <v>0</v>
      </c>
      <c r="BOM102" s="700">
        <f>-IF(BOM11=1900,0,Capex!BOM349)</f>
        <v>0</v>
      </c>
      <c r="BON102" s="700">
        <f>-IF(BON11=1900,0,Capex!BON349)</f>
        <v>0</v>
      </c>
      <c r="BOO102" s="700">
        <f>-IF(BOO11=1900,0,Capex!BOO349)</f>
        <v>0</v>
      </c>
      <c r="BOP102" s="700">
        <f>-IF(BOP11=1900,0,Capex!BOP349)</f>
        <v>0</v>
      </c>
      <c r="BOQ102" s="700">
        <f>-IF(BOQ11=1900,0,Capex!BOQ349)</f>
        <v>0</v>
      </c>
      <c r="BOR102" s="700">
        <f>-IF(BOR11=1900,0,Capex!BOR349)</f>
        <v>0</v>
      </c>
      <c r="BOS102" s="700">
        <f>-IF(BOS11=1900,0,Capex!BOS349)</f>
        <v>0</v>
      </c>
      <c r="BOT102" s="700">
        <f>-IF(BOT11=1900,0,Capex!BOT349)</f>
        <v>0</v>
      </c>
      <c r="BOU102" s="700">
        <f>-IF(BOU11=1900,0,Capex!BOU349)</f>
        <v>0</v>
      </c>
      <c r="BOV102" s="700">
        <f>-IF(BOV11=1900,0,Capex!BOV349)</f>
        <v>0</v>
      </c>
      <c r="BOW102" s="700">
        <f>-IF(BOW11=1900,0,Capex!BOW349)</f>
        <v>0</v>
      </c>
      <c r="BOX102" s="700">
        <f>-IF(BOX11=1900,0,Capex!BOX349)</f>
        <v>0</v>
      </c>
      <c r="BOY102" s="700">
        <f>-IF(BOY11=1900,0,Capex!BOY349)</f>
        <v>0</v>
      </c>
      <c r="BOZ102" s="700">
        <f>-IF(BOZ11=1900,0,Capex!BOZ349)</f>
        <v>0</v>
      </c>
      <c r="BPA102" s="700">
        <f>-IF(BPA11=1900,0,Capex!BPA349)</f>
        <v>0</v>
      </c>
      <c r="BPB102" s="700">
        <f>-IF(BPB11=1900,0,Capex!BPB349)</f>
        <v>0</v>
      </c>
      <c r="BPC102" s="700">
        <f>-IF(BPC11=1900,0,Capex!BPC349)</f>
        <v>0</v>
      </c>
      <c r="BPD102" s="700">
        <f>-IF(BPD11=1900,0,Capex!BPD349)</f>
        <v>0</v>
      </c>
      <c r="BPE102" s="700">
        <f>-IF(BPE11=1900,0,Capex!BPE349)</f>
        <v>0</v>
      </c>
      <c r="BPF102" s="700">
        <f>-IF(BPF11=1900,0,Capex!BPF349)</f>
        <v>0</v>
      </c>
      <c r="BPG102" s="700">
        <f>-IF(BPG11=1900,0,Capex!BPG349)</f>
        <v>0</v>
      </c>
      <c r="BPH102" s="700">
        <f>-IF(BPH11=1900,0,Capex!BPH349)</f>
        <v>0</v>
      </c>
      <c r="BPI102" s="700">
        <f>-IF(BPI11=1900,0,Capex!BPI349)</f>
        <v>0</v>
      </c>
      <c r="BPJ102" s="700">
        <f>-IF(BPJ11=1900,0,Capex!BPJ349)</f>
        <v>0</v>
      </c>
      <c r="BPK102" s="700">
        <f>-IF(BPK11=1900,0,Capex!BPK349)</f>
        <v>0</v>
      </c>
      <c r="BPL102" s="700">
        <f>-IF(BPL11=1900,0,Capex!BPL349)</f>
        <v>0</v>
      </c>
      <c r="BPM102" s="700">
        <f>-IF(BPM11=1900,0,Capex!BPM349)</f>
        <v>0</v>
      </c>
      <c r="BPN102" s="700">
        <f>-IF(BPN11=1900,0,Capex!BPN349)</f>
        <v>0</v>
      </c>
      <c r="BPO102" s="700">
        <f>-IF(BPO11=1900,0,Capex!BPO349)</f>
        <v>0</v>
      </c>
      <c r="BPP102" s="700">
        <f>-IF(BPP11=1900,0,Capex!BPP349)</f>
        <v>0</v>
      </c>
      <c r="BPQ102" s="700">
        <f>-IF(BPQ11=1900,0,Capex!BPQ349)</f>
        <v>0</v>
      </c>
      <c r="BPR102" s="700">
        <f>-IF(BPR11=1900,0,Capex!BPR349)</f>
        <v>0</v>
      </c>
      <c r="BPS102" s="700">
        <f>-IF(BPS11=1900,0,Capex!BPS349)</f>
        <v>0</v>
      </c>
      <c r="BPT102" s="700">
        <f>-IF(BPT11=1900,0,Capex!BPT349)</f>
        <v>0</v>
      </c>
      <c r="BPU102" s="700">
        <f>-IF(BPU11=1900,0,Capex!BPU349)</f>
        <v>0</v>
      </c>
      <c r="BPV102" s="700">
        <f>-IF(BPV11=1900,0,Capex!BPV349)</f>
        <v>0</v>
      </c>
      <c r="BPW102" s="700">
        <f>-IF(BPW11=1900,0,Capex!BPW349)</f>
        <v>0</v>
      </c>
      <c r="BPX102" s="700">
        <f>-IF(BPX11=1900,0,Capex!BPX349)</f>
        <v>0</v>
      </c>
      <c r="BPY102" s="700">
        <f>-IF(BPY11=1900,0,Capex!BPY349)</f>
        <v>0</v>
      </c>
      <c r="BPZ102" s="700">
        <f>-IF(BPZ11=1900,0,Capex!BPZ349)</f>
        <v>0</v>
      </c>
      <c r="BQA102" s="700">
        <f>-IF(BQA11=1900,0,Capex!BQA349)</f>
        <v>0</v>
      </c>
      <c r="BQB102" s="700">
        <f>-IF(BQB11=1900,0,Capex!BQB349)</f>
        <v>0</v>
      </c>
      <c r="BQC102" s="700">
        <f>-IF(BQC11=1900,0,Capex!BQC349)</f>
        <v>0</v>
      </c>
      <c r="BQD102" s="700">
        <f>-IF(BQD11=1900,0,Capex!BQD349)</f>
        <v>0</v>
      </c>
      <c r="BQE102" s="700">
        <f>-IF(BQE11=1900,0,Capex!BQE349)</f>
        <v>0</v>
      </c>
      <c r="BQF102" s="700">
        <f>-IF(BQF11=1900,0,Capex!BQF349)</f>
        <v>0</v>
      </c>
      <c r="BQG102" s="700">
        <f>-IF(BQG11=1900,0,Capex!BQG349)</f>
        <v>0</v>
      </c>
      <c r="BQH102" s="700">
        <f>-IF(BQH11=1900,0,Capex!BQH349)</f>
        <v>0</v>
      </c>
      <c r="BQI102" s="700">
        <f>-IF(BQI11=1900,0,Capex!BQI349)</f>
        <v>0</v>
      </c>
      <c r="BQJ102" s="700">
        <f>-IF(BQJ11=1900,0,Capex!BQJ349)</f>
        <v>0</v>
      </c>
      <c r="BQK102" s="700">
        <f>-IF(BQK11=1900,0,Capex!BQK349)</f>
        <v>0</v>
      </c>
      <c r="BQL102" s="700">
        <f>-IF(BQL11=1900,0,Capex!BQL349)</f>
        <v>0</v>
      </c>
      <c r="BQM102" s="700">
        <f>-IF(BQM11=1900,0,Capex!BQM349)</f>
        <v>0</v>
      </c>
      <c r="BQN102" s="700">
        <f>-IF(BQN11=1900,0,Capex!BQN349)</f>
        <v>0</v>
      </c>
      <c r="BQO102" s="700">
        <f>-IF(BQO11=1900,0,Capex!BQO349)</f>
        <v>0</v>
      </c>
      <c r="BQP102" s="700">
        <f>-IF(BQP11=1900,0,Capex!BQP349)</f>
        <v>0</v>
      </c>
      <c r="BQQ102" s="700">
        <f>-IF(BQQ11=1900,0,Capex!BQQ349)</f>
        <v>0</v>
      </c>
      <c r="BQR102" s="700">
        <f>-IF(BQR11=1900,0,Capex!BQR349)</f>
        <v>0</v>
      </c>
      <c r="BQS102" s="700">
        <f>-IF(BQS11=1900,0,Capex!BQS349)</f>
        <v>0</v>
      </c>
      <c r="BQT102" s="700">
        <f>-IF(BQT11=1900,0,Capex!BQT349)</f>
        <v>0</v>
      </c>
      <c r="BQU102" s="700">
        <f>-IF(BQU11=1900,0,Capex!BQU349)</f>
        <v>0</v>
      </c>
      <c r="BQV102" s="700">
        <f>-IF(BQV11=1900,0,Capex!BQV349)</f>
        <v>0</v>
      </c>
      <c r="BQW102" s="700">
        <f>-IF(BQW11=1900,0,Capex!BQW349)</f>
        <v>0</v>
      </c>
      <c r="BQX102" s="700">
        <f>-IF(BQX11=1900,0,Capex!BQX349)</f>
        <v>0</v>
      </c>
      <c r="BQY102" s="700">
        <f>-IF(BQY11=1900,0,Capex!BQY349)</f>
        <v>0</v>
      </c>
      <c r="BQZ102" s="700">
        <f>-IF(BQZ11=1900,0,Capex!BQZ349)</f>
        <v>0</v>
      </c>
      <c r="BRA102" s="700">
        <f>-IF(BRA11=1900,0,Capex!BRA349)</f>
        <v>0</v>
      </c>
      <c r="BRB102" s="700">
        <f>-IF(BRB11=1900,0,Capex!BRB349)</f>
        <v>0</v>
      </c>
      <c r="BRC102" s="700">
        <f>-IF(BRC11=1900,0,Capex!BRC349)</f>
        <v>0</v>
      </c>
      <c r="BRD102" s="700">
        <f>-IF(BRD11=1900,0,Capex!BRD349)</f>
        <v>0</v>
      </c>
      <c r="BRE102" s="700">
        <f>-IF(BRE11=1900,0,Capex!BRE349)</f>
        <v>0</v>
      </c>
      <c r="BRF102" s="700">
        <f>-IF(BRF11=1900,0,Capex!BRF349)</f>
        <v>0</v>
      </c>
      <c r="BRG102" s="700">
        <f>-IF(BRG11=1900,0,Capex!BRG349)</f>
        <v>0</v>
      </c>
      <c r="BRH102" s="700">
        <f>-IF(BRH11=1900,0,Capex!BRH349)</f>
        <v>0</v>
      </c>
      <c r="BRI102" s="700">
        <f>-IF(BRI11=1900,0,Capex!BRI349)</f>
        <v>0</v>
      </c>
      <c r="BRJ102" s="700">
        <f>-IF(BRJ11=1900,0,Capex!BRJ349)</f>
        <v>0</v>
      </c>
      <c r="BRK102" s="700">
        <f>-IF(BRK11=1900,0,Capex!BRK349)</f>
        <v>0</v>
      </c>
      <c r="BRL102" s="700">
        <f>-IF(BRL11=1900,0,Capex!BRL349)</f>
        <v>0</v>
      </c>
      <c r="BRM102" s="700">
        <f>-IF(BRM11=1900,0,Capex!BRM349)</f>
        <v>0</v>
      </c>
      <c r="BRN102" s="700">
        <f>-IF(BRN11=1900,0,Capex!BRN349)</f>
        <v>0</v>
      </c>
      <c r="BRO102" s="700">
        <f>-IF(BRO11=1900,0,Capex!BRO349)</f>
        <v>0</v>
      </c>
      <c r="BRP102" s="700">
        <f>-IF(BRP11=1900,0,Capex!BRP349)</f>
        <v>0</v>
      </c>
      <c r="BRQ102" s="700">
        <f>-IF(BRQ11=1900,0,Capex!BRQ349)</f>
        <v>0</v>
      </c>
      <c r="BRR102" s="700">
        <f>-IF(BRR11=1900,0,Capex!BRR349)</f>
        <v>0</v>
      </c>
      <c r="BRS102" s="700">
        <f>-IF(BRS11=1900,0,Capex!BRS349)</f>
        <v>0</v>
      </c>
      <c r="BRT102" s="700">
        <f>-IF(BRT11=1900,0,Capex!BRT349)</f>
        <v>0</v>
      </c>
      <c r="BRU102" s="700">
        <f>-IF(BRU11=1900,0,Capex!BRU349)</f>
        <v>0</v>
      </c>
      <c r="BRV102" s="700">
        <f>-IF(BRV11=1900,0,Capex!BRV349)</f>
        <v>0</v>
      </c>
      <c r="BRW102" s="700">
        <f>-IF(BRW11=1900,0,Capex!BRW349)</f>
        <v>0</v>
      </c>
      <c r="BRX102" s="700">
        <f>-IF(BRX11=1900,0,Capex!BRX349)</f>
        <v>0</v>
      </c>
      <c r="BRY102" s="700">
        <f>-IF(BRY11=1900,0,Capex!BRY349)</f>
        <v>0</v>
      </c>
      <c r="BRZ102" s="700">
        <f>-IF(BRZ11=1900,0,Capex!BRZ349)</f>
        <v>0</v>
      </c>
      <c r="BSA102" s="700">
        <f>-IF(BSA11=1900,0,Capex!BSA349)</f>
        <v>0</v>
      </c>
      <c r="BSB102" s="700">
        <f>-IF(BSB11=1900,0,Capex!BSB349)</f>
        <v>0</v>
      </c>
      <c r="BSC102" s="700">
        <f>-IF(BSC11=1900,0,Capex!BSC349)</f>
        <v>0</v>
      </c>
      <c r="BSD102" s="700">
        <f>-IF(BSD11=1900,0,Capex!BSD349)</f>
        <v>0</v>
      </c>
      <c r="BSE102" s="700">
        <f>-IF(BSE11=1900,0,Capex!BSE349)</f>
        <v>0</v>
      </c>
      <c r="BSF102" s="700">
        <f>-IF(BSF11=1900,0,Capex!BSF349)</f>
        <v>0</v>
      </c>
      <c r="BSG102" s="700">
        <f>-IF(BSG11=1900,0,Capex!BSG349)</f>
        <v>0</v>
      </c>
      <c r="BSH102" s="700">
        <f>-IF(BSH11=1900,0,Capex!BSH349)</f>
        <v>0</v>
      </c>
      <c r="BSI102" s="700">
        <f>-IF(BSI11=1900,0,Capex!BSI349)</f>
        <v>0</v>
      </c>
      <c r="BSJ102" s="700">
        <f>-IF(BSJ11=1900,0,Capex!BSJ349)</f>
        <v>0</v>
      </c>
      <c r="BSK102" s="700">
        <f>-IF(BSK11=1900,0,Capex!BSK349)</f>
        <v>0</v>
      </c>
      <c r="BSL102" s="700">
        <f>-IF(BSL11=1900,0,Capex!BSL349)</f>
        <v>0</v>
      </c>
      <c r="BSM102" s="700">
        <f>-IF(BSM11=1900,0,Capex!BSM349)</f>
        <v>0</v>
      </c>
      <c r="BSN102" s="700">
        <f>-IF(BSN11=1900,0,Capex!BSN349)</f>
        <v>0</v>
      </c>
      <c r="BSO102" s="700">
        <f>-IF(BSO11=1900,0,Capex!BSO349)</f>
        <v>0</v>
      </c>
      <c r="BSP102" s="700">
        <f>-IF(BSP11=1900,0,Capex!BSP349)</f>
        <v>0</v>
      </c>
      <c r="BSQ102" s="700">
        <f>-IF(BSQ11=1900,0,Capex!BSQ349)</f>
        <v>0</v>
      </c>
      <c r="BSR102" s="700">
        <f>-IF(BSR11=1900,0,Capex!BSR349)</f>
        <v>0</v>
      </c>
      <c r="BSS102" s="700">
        <f>-IF(BSS11=1900,0,Capex!BSS349)</f>
        <v>0</v>
      </c>
      <c r="BST102" s="700">
        <f>-IF(BST11=1900,0,Capex!BST349)</f>
        <v>0</v>
      </c>
      <c r="BSU102" s="700">
        <f>-IF(BSU11=1900,0,Capex!BSU349)</f>
        <v>0</v>
      </c>
      <c r="BSV102" s="700">
        <f>-IF(BSV11=1900,0,Capex!BSV349)</f>
        <v>0</v>
      </c>
      <c r="BSW102" s="700">
        <f>-IF(BSW11=1900,0,Capex!BSW349)</f>
        <v>0</v>
      </c>
      <c r="BSX102" s="700">
        <f>-IF(BSX11=1900,0,Capex!BSX349)</f>
        <v>0</v>
      </c>
      <c r="BSY102" s="700">
        <f>-IF(BSY11=1900,0,Capex!BSY349)</f>
        <v>0</v>
      </c>
      <c r="BSZ102" s="700">
        <f>-IF(BSZ11=1900,0,Capex!BSZ349)</f>
        <v>0</v>
      </c>
      <c r="BTA102" s="700">
        <f>-IF(BTA11=1900,0,Capex!BTA349)</f>
        <v>0</v>
      </c>
      <c r="BTB102" s="700">
        <f>-IF(BTB11=1900,0,Capex!BTB349)</f>
        <v>0</v>
      </c>
      <c r="BTC102" s="700">
        <f>-IF(BTC11=1900,0,Capex!BTC349)</f>
        <v>0</v>
      </c>
      <c r="BTD102" s="700">
        <f>-IF(BTD11=1900,0,Capex!BTD349)</f>
        <v>0</v>
      </c>
      <c r="BTE102" s="700">
        <f>-IF(BTE11=1900,0,Capex!BTE349)</f>
        <v>0</v>
      </c>
      <c r="BTF102" s="700">
        <f>-IF(BTF11=1900,0,Capex!BTF349)</f>
        <v>0</v>
      </c>
      <c r="BTG102" s="700">
        <f>-IF(BTG11=1900,0,Capex!BTG349)</f>
        <v>0</v>
      </c>
      <c r="BTH102" s="700">
        <f>-IF(BTH11=1900,0,Capex!BTH349)</f>
        <v>0</v>
      </c>
      <c r="BTI102" s="700">
        <f>-IF(BTI11=1900,0,Capex!BTI349)</f>
        <v>0</v>
      </c>
      <c r="BTJ102" s="700">
        <f>-IF(BTJ11=1900,0,Capex!BTJ349)</f>
        <v>0</v>
      </c>
      <c r="BTK102" s="700">
        <f>-IF(BTK11=1900,0,Capex!BTK349)</f>
        <v>0</v>
      </c>
      <c r="BTL102" s="700">
        <f>-IF(BTL11=1900,0,Capex!BTL349)</f>
        <v>0</v>
      </c>
      <c r="BTM102" s="700">
        <f>-IF(BTM11=1900,0,Capex!BTM349)</f>
        <v>0</v>
      </c>
      <c r="BTN102" s="700">
        <f>-IF(BTN11=1900,0,Capex!BTN349)</f>
        <v>0</v>
      </c>
      <c r="BTO102" s="700">
        <f>-IF(BTO11=1900,0,Capex!BTO349)</f>
        <v>0</v>
      </c>
      <c r="BTP102" s="700">
        <f>-IF(BTP11=1900,0,Capex!BTP349)</f>
        <v>0</v>
      </c>
      <c r="BTQ102" s="700">
        <f>-IF(BTQ11=1900,0,Capex!BTQ349)</f>
        <v>0</v>
      </c>
      <c r="BTR102" s="700">
        <f>-IF(BTR11=1900,0,Capex!BTR349)</f>
        <v>0</v>
      </c>
      <c r="BTS102" s="700">
        <f>-IF(BTS11=1900,0,Capex!BTS349)</f>
        <v>0</v>
      </c>
      <c r="BTT102" s="700">
        <f>-IF(BTT11=1900,0,Capex!BTT349)</f>
        <v>0</v>
      </c>
      <c r="BTU102" s="700">
        <f>-IF(BTU11=1900,0,Capex!BTU349)</f>
        <v>0</v>
      </c>
      <c r="BTV102" s="700">
        <f>-IF(BTV11=1900,0,Capex!BTV349)</f>
        <v>0</v>
      </c>
      <c r="BTW102" s="700">
        <f>-IF(BTW11=1900,0,Capex!BTW349)</f>
        <v>0</v>
      </c>
      <c r="BTX102" s="700">
        <f>-IF(BTX11=1900,0,Capex!BTX349)</f>
        <v>0</v>
      </c>
      <c r="BTY102" s="700">
        <f>-IF(BTY11=1900,0,Capex!BTY349)</f>
        <v>0</v>
      </c>
      <c r="BTZ102" s="700">
        <f>-IF(BTZ11=1900,0,Capex!BTZ349)</f>
        <v>0</v>
      </c>
      <c r="BUA102" s="700">
        <f>-IF(BUA11=1900,0,Capex!BUA349)</f>
        <v>0</v>
      </c>
      <c r="BUB102" s="700">
        <f>-IF(BUB11=1900,0,Capex!BUB349)</f>
        <v>0</v>
      </c>
      <c r="BUC102" s="700">
        <f>-IF(BUC11=1900,0,Capex!BUC349)</f>
        <v>0</v>
      </c>
      <c r="BUD102" s="700">
        <f>-IF(BUD11=1900,0,Capex!BUD349)</f>
        <v>0</v>
      </c>
      <c r="BUE102" s="700">
        <f>-IF(BUE11=1900,0,Capex!BUE349)</f>
        <v>0</v>
      </c>
      <c r="BUF102" s="700">
        <f>-IF(BUF11=1900,0,Capex!BUF349)</f>
        <v>0</v>
      </c>
      <c r="BUG102" s="700">
        <f>-IF(BUG11=1900,0,Capex!BUG349)</f>
        <v>0</v>
      </c>
      <c r="BUH102" s="700">
        <f>-IF(BUH11=1900,0,Capex!BUH349)</f>
        <v>0</v>
      </c>
      <c r="BUI102" s="700">
        <f>-IF(BUI11=1900,0,Capex!BUI349)</f>
        <v>0</v>
      </c>
      <c r="BUJ102" s="700">
        <f>-IF(BUJ11=1900,0,Capex!BUJ349)</f>
        <v>0</v>
      </c>
      <c r="BUK102" s="700">
        <f>-IF(BUK11=1900,0,Capex!BUK349)</f>
        <v>0</v>
      </c>
      <c r="BUL102" s="700">
        <f>-IF(BUL11=1900,0,Capex!BUL349)</f>
        <v>0</v>
      </c>
      <c r="BUM102" s="700">
        <f>-IF(BUM11=1900,0,Capex!BUM349)</f>
        <v>0</v>
      </c>
      <c r="BUN102" s="700">
        <f>-IF(BUN11=1900,0,Capex!BUN349)</f>
        <v>0</v>
      </c>
      <c r="BUO102" s="700">
        <f>-IF(BUO11=1900,0,Capex!BUO349)</f>
        <v>0</v>
      </c>
      <c r="BUP102" s="700">
        <f>-IF(BUP11=1900,0,Capex!BUP349)</f>
        <v>0</v>
      </c>
      <c r="BUQ102" s="700">
        <f>-IF(BUQ11=1900,0,Capex!BUQ349)</f>
        <v>0</v>
      </c>
      <c r="BUR102" s="700">
        <f>-IF(BUR11=1900,0,Capex!BUR349)</f>
        <v>0</v>
      </c>
      <c r="BUS102" s="700">
        <f>-IF(BUS11=1900,0,Capex!BUS349)</f>
        <v>0</v>
      </c>
      <c r="BUT102" s="700">
        <f>-IF(BUT11=1900,0,Capex!BUT349)</f>
        <v>0</v>
      </c>
      <c r="BUU102" s="700">
        <f>-IF(BUU11=1900,0,Capex!BUU349)</f>
        <v>0</v>
      </c>
      <c r="BUV102" s="700">
        <f>-IF(BUV11=1900,0,Capex!BUV349)</f>
        <v>0</v>
      </c>
      <c r="BUW102" s="700">
        <f>-IF(BUW11=1900,0,Capex!BUW349)</f>
        <v>0</v>
      </c>
      <c r="BUX102" s="700">
        <f>-IF(BUX11=1900,0,Capex!BUX349)</f>
        <v>0</v>
      </c>
      <c r="BUY102" s="700">
        <f>-IF(BUY11=1900,0,Capex!BUY349)</f>
        <v>0</v>
      </c>
      <c r="BUZ102" s="700">
        <f>-IF(BUZ11=1900,0,Capex!BUZ349)</f>
        <v>0</v>
      </c>
      <c r="BVA102" s="700">
        <f>-IF(BVA11=1900,0,Capex!BVA349)</f>
        <v>0</v>
      </c>
      <c r="BVB102" s="700">
        <f>-IF(BVB11=1900,0,Capex!BVB349)</f>
        <v>0</v>
      </c>
      <c r="BVC102" s="700">
        <f>-IF(BVC11=1900,0,Capex!BVC349)</f>
        <v>0</v>
      </c>
      <c r="BVD102" s="700">
        <f>-IF(BVD11=1900,0,Capex!BVD349)</f>
        <v>0</v>
      </c>
      <c r="BVE102" s="700">
        <f>-IF(BVE11=1900,0,Capex!BVE349)</f>
        <v>0</v>
      </c>
      <c r="BVF102" s="700">
        <f>-IF(BVF11=1900,0,Capex!BVF349)</f>
        <v>0</v>
      </c>
      <c r="BVG102" s="700">
        <f>-IF(BVG11=1900,0,Capex!BVG349)</f>
        <v>0</v>
      </c>
      <c r="BVH102" s="700">
        <f>-IF(BVH11=1900,0,Capex!BVH349)</f>
        <v>0</v>
      </c>
      <c r="BVI102" s="700">
        <f>-IF(BVI11=1900,0,Capex!BVI349)</f>
        <v>0</v>
      </c>
      <c r="BVJ102" s="700">
        <f>-IF(BVJ11=1900,0,Capex!BVJ349)</f>
        <v>0</v>
      </c>
      <c r="BVK102" s="700">
        <f>-IF(BVK11=1900,0,Capex!BVK349)</f>
        <v>0</v>
      </c>
      <c r="BVL102" s="700">
        <f>-IF(BVL11=1900,0,Capex!BVL349)</f>
        <v>0</v>
      </c>
      <c r="BVM102" s="700">
        <f>-IF(BVM11=1900,0,Capex!BVM349)</f>
        <v>0</v>
      </c>
      <c r="BVN102" s="700">
        <f>-IF(BVN11=1900,0,Capex!BVN349)</f>
        <v>0</v>
      </c>
      <c r="BVO102" s="700">
        <f>-IF(BVO11=1900,0,Capex!BVO349)</f>
        <v>0</v>
      </c>
      <c r="BVP102" s="700">
        <f>-IF(BVP11=1900,0,Capex!BVP349)</f>
        <v>0</v>
      </c>
      <c r="BVQ102" s="700">
        <f>-IF(BVQ11=1900,0,Capex!BVQ349)</f>
        <v>0</v>
      </c>
      <c r="BVR102" s="700">
        <f>-IF(BVR11=1900,0,Capex!BVR349)</f>
        <v>0</v>
      </c>
      <c r="BVS102" s="700">
        <f>-IF(BVS11=1900,0,Capex!BVS349)</f>
        <v>0</v>
      </c>
      <c r="BVT102" s="700">
        <f>-IF(BVT11=1900,0,Capex!BVT349)</f>
        <v>0</v>
      </c>
      <c r="BVU102" s="700">
        <f>-IF(BVU11=1900,0,Capex!BVU349)</f>
        <v>0</v>
      </c>
      <c r="BVV102" s="700">
        <f>-IF(BVV11=1900,0,Capex!BVV349)</f>
        <v>0</v>
      </c>
      <c r="BVW102" s="700">
        <f>-IF(BVW11=1900,0,Capex!BVW349)</f>
        <v>0</v>
      </c>
      <c r="BVX102" s="700">
        <f>-IF(BVX11=1900,0,Capex!BVX349)</f>
        <v>0</v>
      </c>
      <c r="BVY102" s="700">
        <f>-IF(BVY11=1900,0,Capex!BVY349)</f>
        <v>0</v>
      </c>
      <c r="BVZ102" s="700">
        <f>-IF(BVZ11=1900,0,Capex!BVZ349)</f>
        <v>0</v>
      </c>
      <c r="BWA102" s="700">
        <f>-IF(BWA11=1900,0,Capex!BWA349)</f>
        <v>0</v>
      </c>
      <c r="BWB102" s="700">
        <f>-IF(BWB11=1900,0,Capex!BWB349)</f>
        <v>0</v>
      </c>
      <c r="BWC102" s="700">
        <f>-IF(BWC11=1900,0,Capex!BWC349)</f>
        <v>0</v>
      </c>
      <c r="BWD102" s="700">
        <f>-IF(BWD11=1900,0,Capex!BWD349)</f>
        <v>0</v>
      </c>
      <c r="BWE102" s="700">
        <f>-IF(BWE11=1900,0,Capex!BWE349)</f>
        <v>0</v>
      </c>
      <c r="BWF102" s="700">
        <f>-IF(BWF11=1900,0,Capex!BWF349)</f>
        <v>0</v>
      </c>
      <c r="BWG102" s="700">
        <f>-IF(BWG11=1900,0,Capex!BWG349)</f>
        <v>0</v>
      </c>
      <c r="BWH102" s="700">
        <f>-IF(BWH11=1900,0,Capex!BWH349)</f>
        <v>0</v>
      </c>
      <c r="BWI102" s="700">
        <f>-IF(BWI11=1900,0,Capex!BWI349)</f>
        <v>0</v>
      </c>
      <c r="BWJ102" s="700">
        <f>-IF(BWJ11=1900,0,Capex!BWJ349)</f>
        <v>0</v>
      </c>
      <c r="BWK102" s="700">
        <f>-IF(BWK11=1900,0,Capex!BWK349)</f>
        <v>0</v>
      </c>
      <c r="BWL102" s="700">
        <f>-IF(BWL11=1900,0,Capex!BWL349)</f>
        <v>0</v>
      </c>
      <c r="BWM102" s="700">
        <f>-IF(BWM11=1900,0,Capex!BWM349)</f>
        <v>0</v>
      </c>
      <c r="BWN102" s="700">
        <f>-IF(BWN11=1900,0,Capex!BWN349)</f>
        <v>0</v>
      </c>
      <c r="BWO102" s="700">
        <f>-IF(BWO11=1900,0,Capex!BWO349)</f>
        <v>0</v>
      </c>
      <c r="BWP102" s="700">
        <f>-IF(BWP11=1900,0,Capex!BWP349)</f>
        <v>0</v>
      </c>
      <c r="BWQ102" s="700">
        <f>-IF(BWQ11=1900,0,Capex!BWQ349)</f>
        <v>0</v>
      </c>
      <c r="BWR102" s="700">
        <f>-IF(BWR11=1900,0,Capex!BWR349)</f>
        <v>0</v>
      </c>
      <c r="BWS102" s="700">
        <f>-IF(BWS11=1900,0,Capex!BWS349)</f>
        <v>0</v>
      </c>
      <c r="BWT102" s="700">
        <f>-IF(BWT11=1900,0,Capex!BWT349)</f>
        <v>0</v>
      </c>
      <c r="BWU102" s="700">
        <f>-IF(BWU11=1900,0,Capex!BWU349)</f>
        <v>0</v>
      </c>
      <c r="BWV102" s="700">
        <f>-IF(BWV11=1900,0,Capex!BWV349)</f>
        <v>0</v>
      </c>
      <c r="BWW102" s="700">
        <f>-IF(BWW11=1900,0,Capex!BWW349)</f>
        <v>0</v>
      </c>
      <c r="BWX102" s="700">
        <f>-IF(BWX11=1900,0,Capex!BWX349)</f>
        <v>0</v>
      </c>
      <c r="BWY102" s="700">
        <f>-IF(BWY11=1900,0,Capex!BWY349)</f>
        <v>0</v>
      </c>
      <c r="BWZ102" s="700">
        <f>-IF(BWZ11=1900,0,Capex!BWZ349)</f>
        <v>0</v>
      </c>
      <c r="BXA102" s="700">
        <f>-IF(BXA11=1900,0,Capex!BXA349)</f>
        <v>0</v>
      </c>
      <c r="BXB102" s="700">
        <f>-IF(BXB11=1900,0,Capex!BXB349)</f>
        <v>0</v>
      </c>
      <c r="BXC102" s="700">
        <f>-IF(BXC11=1900,0,Capex!BXC349)</f>
        <v>0</v>
      </c>
      <c r="BXD102" s="700">
        <f>-IF(BXD11=1900,0,Capex!BXD349)</f>
        <v>0</v>
      </c>
      <c r="BXE102" s="700">
        <f>-IF(BXE11=1900,0,Capex!BXE349)</f>
        <v>0</v>
      </c>
      <c r="BXF102" s="700">
        <f>-IF(BXF11=1900,0,Capex!BXF349)</f>
        <v>0</v>
      </c>
      <c r="BXG102" s="700">
        <f>-IF(BXG11=1900,0,Capex!BXG349)</f>
        <v>0</v>
      </c>
      <c r="BXH102" s="700">
        <f>-IF(BXH11=1900,0,Capex!BXH349)</f>
        <v>0</v>
      </c>
      <c r="BXI102" s="700">
        <f>-IF(BXI11=1900,0,Capex!BXI349)</f>
        <v>0</v>
      </c>
      <c r="BXJ102" s="700">
        <f>-IF(BXJ11=1900,0,Capex!BXJ349)</f>
        <v>0</v>
      </c>
      <c r="BXK102" s="700">
        <f>-IF(BXK11=1900,0,Capex!BXK349)</f>
        <v>0</v>
      </c>
      <c r="BXL102" s="700">
        <f>-IF(BXL11=1900,0,Capex!BXL349)</f>
        <v>0</v>
      </c>
      <c r="BXM102" s="700">
        <f>-IF(BXM11=1900,0,Capex!BXM349)</f>
        <v>0</v>
      </c>
      <c r="BXN102" s="700">
        <f>-IF(BXN11=1900,0,Capex!BXN349)</f>
        <v>0</v>
      </c>
      <c r="BXO102" s="700">
        <f>-IF(BXO11=1900,0,Capex!BXO349)</f>
        <v>0</v>
      </c>
      <c r="BXP102" s="700">
        <f>-IF(BXP11=1900,0,Capex!BXP349)</f>
        <v>0</v>
      </c>
      <c r="BXQ102" s="700">
        <f>-IF(BXQ11=1900,0,Capex!BXQ349)</f>
        <v>0</v>
      </c>
      <c r="BXR102" s="700">
        <f>-IF(BXR11=1900,0,Capex!BXR349)</f>
        <v>0</v>
      </c>
      <c r="BXS102" s="700">
        <f>-IF(BXS11=1900,0,Capex!BXS349)</f>
        <v>0</v>
      </c>
      <c r="BXT102" s="700">
        <f>-IF(BXT11=1900,0,Capex!BXT349)</f>
        <v>0</v>
      </c>
      <c r="BXU102" s="700">
        <f>-IF(BXU11=1900,0,Capex!BXU349)</f>
        <v>0</v>
      </c>
      <c r="BXV102" s="700">
        <f>-IF(BXV11=1900,0,Capex!BXV349)</f>
        <v>0</v>
      </c>
      <c r="BXW102" s="700">
        <f>-IF(BXW11=1900,0,Capex!BXW349)</f>
        <v>0</v>
      </c>
      <c r="BXX102" s="700">
        <f>-IF(BXX11=1900,0,Capex!BXX349)</f>
        <v>0</v>
      </c>
      <c r="BXY102" s="700">
        <f>-IF(BXY11=1900,0,Capex!BXY349)</f>
        <v>0</v>
      </c>
      <c r="BXZ102" s="700">
        <f>-IF(BXZ11=1900,0,Capex!BXZ349)</f>
        <v>0</v>
      </c>
      <c r="BYA102" s="700">
        <f>-IF(BYA11=1900,0,Capex!BYA349)</f>
        <v>0</v>
      </c>
      <c r="BYB102" s="700">
        <f>-IF(BYB11=1900,0,Capex!BYB349)</f>
        <v>0</v>
      </c>
      <c r="BYC102" s="700">
        <f>-IF(BYC11=1900,0,Capex!BYC349)</f>
        <v>0</v>
      </c>
      <c r="BYD102" s="700">
        <f>-IF(BYD11=1900,0,Capex!BYD349)</f>
        <v>0</v>
      </c>
      <c r="BYE102" s="700">
        <f>-IF(BYE11=1900,0,Capex!BYE349)</f>
        <v>0</v>
      </c>
      <c r="BYF102" s="700">
        <f>-IF(BYF11=1900,0,Capex!BYF349)</f>
        <v>0</v>
      </c>
      <c r="BYG102" s="700">
        <f>-IF(BYG11=1900,0,Capex!BYG349)</f>
        <v>0</v>
      </c>
      <c r="BYH102" s="700">
        <f>-IF(BYH11=1900,0,Capex!BYH349)</f>
        <v>0</v>
      </c>
      <c r="BYI102" s="700">
        <f>-IF(BYI11=1900,0,Capex!BYI349)</f>
        <v>0</v>
      </c>
      <c r="BYJ102" s="700">
        <f>-IF(BYJ11=1900,0,Capex!BYJ349)</f>
        <v>0</v>
      </c>
      <c r="BYK102" s="700">
        <f>-IF(BYK11=1900,0,Capex!BYK349)</f>
        <v>0</v>
      </c>
      <c r="BYL102" s="700">
        <f>-IF(BYL11=1900,0,Capex!BYL349)</f>
        <v>0</v>
      </c>
      <c r="BYM102" s="700">
        <f>-IF(BYM11=1900,0,Capex!BYM349)</f>
        <v>0</v>
      </c>
      <c r="BYN102" s="700">
        <f>-IF(BYN11=1900,0,Capex!BYN349)</f>
        <v>0</v>
      </c>
      <c r="BYO102" s="700">
        <f>-IF(BYO11=1900,0,Capex!BYO349)</f>
        <v>0</v>
      </c>
      <c r="BYP102" s="700">
        <f>-IF(BYP11=1900,0,Capex!BYP349)</f>
        <v>0</v>
      </c>
      <c r="BYQ102" s="700">
        <f>-IF(BYQ11=1900,0,Capex!BYQ349)</f>
        <v>0</v>
      </c>
      <c r="BYR102" s="700">
        <f>-IF(BYR11=1900,0,Capex!BYR349)</f>
        <v>0</v>
      </c>
      <c r="BYS102" s="700">
        <f>-IF(BYS11=1900,0,Capex!BYS349)</f>
        <v>0</v>
      </c>
      <c r="BYT102" s="700">
        <f>-IF(BYT11=1900,0,Capex!BYT349)</f>
        <v>0</v>
      </c>
      <c r="BYU102" s="700">
        <f>-IF(BYU11=1900,0,Capex!BYU349)</f>
        <v>0</v>
      </c>
      <c r="BYV102" s="700">
        <f>-IF(BYV11=1900,0,Capex!BYV349)</f>
        <v>0</v>
      </c>
      <c r="BYW102" s="700">
        <f>-IF(BYW11=1900,0,Capex!BYW349)</f>
        <v>0</v>
      </c>
      <c r="BYX102" s="700">
        <f>-IF(BYX11=1900,0,Capex!BYX349)</f>
        <v>0</v>
      </c>
      <c r="BYY102" s="700">
        <f>-IF(BYY11=1900,0,Capex!BYY349)</f>
        <v>0</v>
      </c>
      <c r="BYZ102" s="700">
        <f>-IF(BYZ11=1900,0,Capex!BYZ349)</f>
        <v>0</v>
      </c>
      <c r="BZA102" s="700">
        <f>-IF(BZA11=1900,0,Capex!BZA349)</f>
        <v>0</v>
      </c>
      <c r="BZB102" s="700">
        <f>-IF(BZB11=1900,0,Capex!BZB349)</f>
        <v>0</v>
      </c>
      <c r="BZC102" s="700">
        <f>-IF(BZC11=1900,0,Capex!BZC349)</f>
        <v>0</v>
      </c>
      <c r="BZD102" s="700">
        <f>-IF(BZD11=1900,0,Capex!BZD349)</f>
        <v>0</v>
      </c>
      <c r="BZE102" s="700">
        <f>-IF(BZE11=1900,0,Capex!BZE349)</f>
        <v>0</v>
      </c>
      <c r="BZF102" s="700">
        <f>-IF(BZF11=1900,0,Capex!BZF349)</f>
        <v>0</v>
      </c>
      <c r="BZG102" s="700">
        <f>-IF(BZG11=1900,0,Capex!BZG349)</f>
        <v>0</v>
      </c>
      <c r="BZH102" s="700">
        <f>-IF(BZH11=1900,0,Capex!BZH349)</f>
        <v>0</v>
      </c>
      <c r="BZI102" s="700">
        <f>-IF(BZI11=1900,0,Capex!BZI349)</f>
        <v>0</v>
      </c>
      <c r="BZJ102" s="700">
        <f>-IF(BZJ11=1900,0,Capex!BZJ349)</f>
        <v>0</v>
      </c>
      <c r="BZK102" s="700">
        <f>-IF(BZK11=1900,0,Capex!BZK349)</f>
        <v>0</v>
      </c>
      <c r="BZL102" s="700">
        <f>-IF(BZL11=1900,0,Capex!BZL349)</f>
        <v>0</v>
      </c>
      <c r="BZM102" s="700">
        <f>-IF(BZM11=1900,0,Capex!BZM349)</f>
        <v>0</v>
      </c>
      <c r="BZN102" s="700">
        <f>-IF(BZN11=1900,0,Capex!BZN349)</f>
        <v>0</v>
      </c>
      <c r="BZO102" s="700">
        <f>-IF(BZO11=1900,0,Capex!BZO349)</f>
        <v>0</v>
      </c>
      <c r="BZP102" s="700">
        <f>-IF(BZP11=1900,0,Capex!BZP349)</f>
        <v>0</v>
      </c>
      <c r="BZQ102" s="700">
        <f>-IF(BZQ11=1900,0,Capex!BZQ349)</f>
        <v>0</v>
      </c>
      <c r="BZR102" s="700">
        <f>-IF(BZR11=1900,0,Capex!BZR349)</f>
        <v>0</v>
      </c>
      <c r="BZS102" s="700">
        <f>-IF(BZS11=1900,0,Capex!BZS349)</f>
        <v>0</v>
      </c>
      <c r="BZT102" s="700">
        <f>-IF(BZT11=1900,0,Capex!BZT349)</f>
        <v>0</v>
      </c>
      <c r="BZU102" s="700">
        <f>-IF(BZU11=1900,0,Capex!BZU349)</f>
        <v>0</v>
      </c>
      <c r="BZV102" s="700">
        <f>-IF(BZV11=1900,0,Capex!BZV349)</f>
        <v>0</v>
      </c>
      <c r="BZW102" s="700">
        <f>-IF(BZW11=1900,0,Capex!BZW349)</f>
        <v>0</v>
      </c>
      <c r="BZX102" s="700">
        <f>-IF(BZX11=1900,0,Capex!BZX349)</f>
        <v>0</v>
      </c>
      <c r="BZY102" s="700">
        <f>-IF(BZY11=1900,0,Capex!BZY349)</f>
        <v>0</v>
      </c>
      <c r="BZZ102" s="700">
        <f>-IF(BZZ11=1900,0,Capex!BZZ349)</f>
        <v>0</v>
      </c>
      <c r="CAA102" s="700">
        <f>-IF(CAA11=1900,0,Capex!CAA349)</f>
        <v>0</v>
      </c>
      <c r="CAB102" s="700">
        <f>-IF(CAB11=1900,0,Capex!CAB349)</f>
        <v>0</v>
      </c>
      <c r="CAC102" s="700">
        <f>-IF(CAC11=1900,0,Capex!CAC349)</f>
        <v>0</v>
      </c>
      <c r="CAD102" s="700">
        <f>-IF(CAD11=1900,0,Capex!CAD349)</f>
        <v>0</v>
      </c>
      <c r="CAE102" s="700">
        <f>-IF(CAE11=1900,0,Capex!CAE349)</f>
        <v>0</v>
      </c>
      <c r="CAF102" s="700">
        <f>-IF(CAF11=1900,0,Capex!CAF349)</f>
        <v>0</v>
      </c>
      <c r="CAG102" s="700">
        <f>-IF(CAG11=1900,0,Capex!CAG349)</f>
        <v>0</v>
      </c>
      <c r="CAH102" s="700">
        <f>-IF(CAH11=1900,0,Capex!CAH349)</f>
        <v>0</v>
      </c>
      <c r="CAI102" s="700">
        <f>-IF(CAI11=1900,0,Capex!CAI349)</f>
        <v>0</v>
      </c>
      <c r="CAJ102" s="700">
        <f>-IF(CAJ11=1900,0,Capex!CAJ349)</f>
        <v>0</v>
      </c>
      <c r="CAK102" s="700">
        <f>-IF(CAK11=1900,0,Capex!CAK349)</f>
        <v>0</v>
      </c>
      <c r="CAL102" s="700">
        <f>-IF(CAL11=1900,0,Capex!CAL349)</f>
        <v>0</v>
      </c>
      <c r="CAM102" s="700">
        <f>-IF(CAM11=1900,0,Capex!CAM349)</f>
        <v>0</v>
      </c>
      <c r="CAN102" s="700">
        <f>-IF(CAN11=1900,0,Capex!CAN349)</f>
        <v>0</v>
      </c>
      <c r="CAO102" s="700">
        <f>-IF(CAO11=1900,0,Capex!CAO349)</f>
        <v>0</v>
      </c>
      <c r="CAP102" s="700">
        <f>-IF(CAP11=1900,0,Capex!CAP349)</f>
        <v>0</v>
      </c>
      <c r="CAQ102" s="700">
        <f>-IF(CAQ11=1900,0,Capex!CAQ349)</f>
        <v>0</v>
      </c>
      <c r="CAR102" s="700">
        <f>-IF(CAR11=1900,0,Capex!CAR349)</f>
        <v>0</v>
      </c>
      <c r="CAS102" s="700">
        <f>-IF(CAS11=1900,0,Capex!CAS349)</f>
        <v>0</v>
      </c>
      <c r="CAT102" s="700">
        <f>-IF(CAT11=1900,0,Capex!CAT349)</f>
        <v>0</v>
      </c>
      <c r="CAU102" s="700">
        <f>-IF(CAU11=1900,0,Capex!CAU349)</f>
        <v>0</v>
      </c>
      <c r="CAV102" s="700">
        <f>-IF(CAV11=1900,0,Capex!CAV349)</f>
        <v>0</v>
      </c>
      <c r="CAW102" s="700">
        <f>-IF(CAW11=1900,0,Capex!CAW349)</f>
        <v>0</v>
      </c>
      <c r="CAX102" s="700">
        <f>-IF(CAX11=1900,0,Capex!CAX349)</f>
        <v>0</v>
      </c>
      <c r="CAY102" s="700">
        <f>-IF(CAY11=1900,0,Capex!CAY349)</f>
        <v>0</v>
      </c>
      <c r="CAZ102" s="700">
        <f>-IF(CAZ11=1900,0,Capex!CAZ349)</f>
        <v>0</v>
      </c>
      <c r="CBA102" s="700">
        <f>-IF(CBA11=1900,0,Capex!CBA349)</f>
        <v>0</v>
      </c>
      <c r="CBB102" s="700">
        <f>-IF(CBB11=1900,0,Capex!CBB349)</f>
        <v>0</v>
      </c>
      <c r="CBC102" s="700">
        <f>-IF(CBC11=1900,0,Capex!CBC349)</f>
        <v>0</v>
      </c>
      <c r="CBD102" s="700">
        <f>-IF(CBD11=1900,0,Capex!CBD349)</f>
        <v>0</v>
      </c>
      <c r="CBE102" s="700">
        <f>-IF(CBE11=1900,0,Capex!CBE349)</f>
        <v>0</v>
      </c>
      <c r="CBF102" s="700">
        <f>-IF(CBF11=1900,0,Capex!CBF349)</f>
        <v>0</v>
      </c>
      <c r="CBG102" s="700">
        <f>-IF(CBG11=1900,0,Capex!CBG349)</f>
        <v>0</v>
      </c>
      <c r="CBH102" s="700">
        <f>-IF(CBH11=1900,0,Capex!CBH349)</f>
        <v>0</v>
      </c>
      <c r="CBI102" s="700">
        <f>-IF(CBI11=1900,0,Capex!CBI349)</f>
        <v>0</v>
      </c>
      <c r="CBJ102" s="700">
        <f>-IF(CBJ11=1900,0,Capex!CBJ349)</f>
        <v>0</v>
      </c>
      <c r="CBK102" s="700">
        <f>-IF(CBK11=1900,0,Capex!CBK349)</f>
        <v>0</v>
      </c>
      <c r="CBL102" s="700">
        <f>-IF(CBL11=1900,0,Capex!CBL349)</f>
        <v>0</v>
      </c>
      <c r="CBM102" s="700">
        <f>-IF(CBM11=1900,0,Capex!CBM349)</f>
        <v>0</v>
      </c>
      <c r="CBN102" s="700">
        <f>-IF(CBN11=1900,0,Capex!CBN349)</f>
        <v>0</v>
      </c>
      <c r="CBO102" s="700">
        <f>-IF(CBO11=1900,0,Capex!CBO349)</f>
        <v>0</v>
      </c>
      <c r="CBP102" s="700">
        <f>-IF(CBP11=1900,0,Capex!CBP349)</f>
        <v>0</v>
      </c>
      <c r="CBQ102" s="700">
        <f>-IF(CBQ11=1900,0,Capex!CBQ349)</f>
        <v>0</v>
      </c>
      <c r="CBR102" s="700">
        <f>-IF(CBR11=1900,0,Capex!CBR349)</f>
        <v>0</v>
      </c>
      <c r="CBS102" s="700">
        <f>-IF(CBS11=1900,0,Capex!CBS349)</f>
        <v>0</v>
      </c>
      <c r="CBT102" s="700">
        <f>-IF(CBT11=1900,0,Capex!CBT349)</f>
        <v>0</v>
      </c>
      <c r="CBU102" s="700">
        <f>-IF(CBU11=1900,0,Capex!CBU349)</f>
        <v>0</v>
      </c>
      <c r="CBV102" s="700">
        <f>-IF(CBV11=1900,0,Capex!CBV349)</f>
        <v>0</v>
      </c>
      <c r="CBW102" s="700">
        <f>-IF(CBW11=1900,0,Capex!CBW349)</f>
        <v>0</v>
      </c>
      <c r="CBX102" s="700">
        <f>-IF(CBX11=1900,0,Capex!CBX349)</f>
        <v>0</v>
      </c>
      <c r="CBY102" s="700">
        <f>-IF(CBY11=1900,0,Capex!CBY349)</f>
        <v>0</v>
      </c>
      <c r="CBZ102" s="700">
        <f>-IF(CBZ11=1900,0,Capex!CBZ349)</f>
        <v>0</v>
      </c>
      <c r="CCA102" s="700">
        <f>-IF(CCA11=1900,0,Capex!CCA349)</f>
        <v>0</v>
      </c>
      <c r="CCB102" s="700">
        <f>-IF(CCB11=1900,0,Capex!CCB349)</f>
        <v>0</v>
      </c>
      <c r="CCC102" s="700">
        <f>-IF(CCC11=1900,0,Capex!CCC349)</f>
        <v>0</v>
      </c>
      <c r="CCD102" s="700">
        <f>-IF(CCD11=1900,0,Capex!CCD349)</f>
        <v>0</v>
      </c>
      <c r="CCE102" s="700">
        <f>-IF(CCE11=1900,0,Capex!CCE349)</f>
        <v>0</v>
      </c>
      <c r="CCF102" s="700">
        <f>-IF(CCF11=1900,0,Capex!CCF349)</f>
        <v>0</v>
      </c>
      <c r="CCG102" s="700">
        <f>-IF(CCG11=1900,0,Capex!CCG349)</f>
        <v>0</v>
      </c>
      <c r="CCH102" s="700">
        <f>-IF(CCH11=1900,0,Capex!CCH349)</f>
        <v>0</v>
      </c>
      <c r="CCI102" s="700">
        <f>-IF(CCI11=1900,0,Capex!CCI349)</f>
        <v>0</v>
      </c>
      <c r="CCJ102" s="700">
        <f>-IF(CCJ11=1900,0,Capex!CCJ349)</f>
        <v>0</v>
      </c>
      <c r="CCK102" s="700">
        <f>-IF(CCK11=1900,0,Capex!CCK349)</f>
        <v>0</v>
      </c>
      <c r="CCL102" s="700">
        <f>-IF(CCL11=1900,0,Capex!CCL349)</f>
        <v>0</v>
      </c>
      <c r="CCM102" s="700">
        <f>-IF(CCM11=1900,0,Capex!CCM349)</f>
        <v>0</v>
      </c>
      <c r="CCN102" s="700">
        <f>-IF(CCN11=1900,0,Capex!CCN349)</f>
        <v>0</v>
      </c>
      <c r="CCO102" s="700">
        <f>-IF(CCO11=1900,0,Capex!CCO349)</f>
        <v>0</v>
      </c>
      <c r="CCP102" s="700">
        <f>-IF(CCP11=1900,0,Capex!CCP349)</f>
        <v>0</v>
      </c>
      <c r="CCQ102" s="700">
        <f>-IF(CCQ11=1900,0,Capex!CCQ349)</f>
        <v>0</v>
      </c>
      <c r="CCR102" s="700">
        <f>-IF(CCR11=1900,0,Capex!CCR349)</f>
        <v>0</v>
      </c>
      <c r="CCS102" s="700">
        <f>-IF(CCS11=1900,0,Capex!CCS349)</f>
        <v>0</v>
      </c>
      <c r="CCT102" s="700">
        <f>-IF(CCT11=1900,0,Capex!CCT349)</f>
        <v>0</v>
      </c>
      <c r="CCU102" s="700">
        <f>-IF(CCU11=1900,0,Capex!CCU349)</f>
        <v>0</v>
      </c>
      <c r="CCV102" s="700">
        <f>-IF(CCV11=1900,0,Capex!CCV349)</f>
        <v>0</v>
      </c>
      <c r="CCW102" s="700">
        <f>-IF(CCW11=1900,0,Capex!CCW349)</f>
        <v>0</v>
      </c>
      <c r="CCX102" s="700">
        <f>-IF(CCX11=1900,0,Capex!CCX349)</f>
        <v>0</v>
      </c>
      <c r="CCY102" s="700">
        <f>-IF(CCY11=1900,0,Capex!CCY349)</f>
        <v>0</v>
      </c>
      <c r="CCZ102" s="700">
        <f>-IF(CCZ11=1900,0,Capex!CCZ349)</f>
        <v>0</v>
      </c>
      <c r="CDA102" s="700">
        <f>-IF(CDA11=1900,0,Capex!CDA349)</f>
        <v>0</v>
      </c>
      <c r="CDB102" s="700">
        <f>-IF(CDB11=1900,0,Capex!CDB349)</f>
        <v>0</v>
      </c>
      <c r="CDC102" s="700">
        <f>-IF(CDC11=1900,0,Capex!CDC349)</f>
        <v>0</v>
      </c>
      <c r="CDD102" s="700">
        <f>-IF(CDD11=1900,0,Capex!CDD349)</f>
        <v>0</v>
      </c>
      <c r="CDE102" s="700">
        <f>-IF(CDE11=1900,0,Capex!CDE349)</f>
        <v>0</v>
      </c>
      <c r="CDF102" s="700">
        <f>-IF(CDF11=1900,0,Capex!CDF349)</f>
        <v>0</v>
      </c>
      <c r="CDG102" s="700">
        <f>-IF(CDG11=1900,0,Capex!CDG349)</f>
        <v>0</v>
      </c>
      <c r="CDH102" s="700">
        <f>-IF(CDH11=1900,0,Capex!CDH349)</f>
        <v>0</v>
      </c>
      <c r="CDI102" s="700">
        <f>-IF(CDI11=1900,0,Capex!CDI349)</f>
        <v>0</v>
      </c>
      <c r="CDJ102" s="700">
        <f>-IF(CDJ11=1900,0,Capex!CDJ349)</f>
        <v>0</v>
      </c>
      <c r="CDK102" s="700">
        <f>-IF(CDK11=1900,0,Capex!CDK349)</f>
        <v>0</v>
      </c>
      <c r="CDL102" s="700">
        <f>-IF(CDL11=1900,0,Capex!CDL349)</f>
        <v>0</v>
      </c>
      <c r="CDM102" s="700">
        <f>-IF(CDM11=1900,0,Capex!CDM349)</f>
        <v>0</v>
      </c>
      <c r="CDN102" s="700">
        <f>-IF(CDN11=1900,0,Capex!CDN349)</f>
        <v>0</v>
      </c>
      <c r="CDO102" s="700">
        <f>-IF(CDO11=1900,0,Capex!CDO349)</f>
        <v>0</v>
      </c>
      <c r="CDP102" s="700">
        <f>-IF(CDP11=1900,0,Capex!CDP349)</f>
        <v>0</v>
      </c>
      <c r="CDQ102" s="700">
        <f>-IF(CDQ11=1900,0,Capex!CDQ349)</f>
        <v>0</v>
      </c>
      <c r="CDR102" s="700">
        <f>-IF(CDR11=1900,0,Capex!CDR349)</f>
        <v>0</v>
      </c>
      <c r="CDS102" s="700">
        <f>-IF(CDS11=1900,0,Capex!CDS349)</f>
        <v>0</v>
      </c>
      <c r="CDT102" s="700">
        <f>-IF(CDT11=1900,0,Capex!CDT349)</f>
        <v>0</v>
      </c>
      <c r="CDU102" s="700">
        <f>-IF(CDU11=1900,0,Capex!CDU349)</f>
        <v>0</v>
      </c>
      <c r="CDV102" s="700">
        <f>-IF(CDV11=1900,0,Capex!CDV349)</f>
        <v>0</v>
      </c>
      <c r="CDW102" s="700">
        <f>-IF(CDW11=1900,0,Capex!CDW349)</f>
        <v>0</v>
      </c>
      <c r="CDX102" s="700">
        <f>-IF(CDX11=1900,0,Capex!CDX349)</f>
        <v>0</v>
      </c>
      <c r="CDY102" s="700">
        <f>-IF(CDY11=1900,0,Capex!CDY349)</f>
        <v>0</v>
      </c>
      <c r="CDZ102" s="700">
        <f>-IF(CDZ11=1900,0,Capex!CDZ349)</f>
        <v>0</v>
      </c>
      <c r="CEA102" s="700">
        <f>-IF(CEA11=1900,0,Capex!CEA349)</f>
        <v>0</v>
      </c>
      <c r="CEB102" s="700">
        <f>-IF(CEB11=1900,0,Capex!CEB349)</f>
        <v>0</v>
      </c>
      <c r="CEC102" s="700">
        <f>-IF(CEC11=1900,0,Capex!CEC349)</f>
        <v>0</v>
      </c>
      <c r="CED102" s="700">
        <f>-IF(CED11=1900,0,Capex!CED349)</f>
        <v>0</v>
      </c>
      <c r="CEE102" s="700">
        <f>-IF(CEE11=1900,0,Capex!CEE349)</f>
        <v>0</v>
      </c>
      <c r="CEF102" s="700">
        <f>-IF(CEF11=1900,0,Capex!CEF349)</f>
        <v>0</v>
      </c>
      <c r="CEG102" s="700">
        <f>-IF(CEG11=1900,0,Capex!CEG349)</f>
        <v>0</v>
      </c>
      <c r="CEH102" s="700">
        <f>-IF(CEH11=1900,0,Capex!CEH349)</f>
        <v>0</v>
      </c>
      <c r="CEI102" s="700">
        <f>-IF(CEI11=1900,0,Capex!CEI349)</f>
        <v>0</v>
      </c>
      <c r="CEJ102" s="700">
        <f>-IF(CEJ11=1900,0,Capex!CEJ349)</f>
        <v>0</v>
      </c>
      <c r="CEK102" s="700">
        <f>-IF(CEK11=1900,0,Capex!CEK349)</f>
        <v>0</v>
      </c>
      <c r="CEL102" s="700">
        <f>-IF(CEL11=1900,0,Capex!CEL349)</f>
        <v>0</v>
      </c>
      <c r="CEM102" s="700">
        <f>-IF(CEM11=1900,0,Capex!CEM349)</f>
        <v>0</v>
      </c>
      <c r="CEN102" s="700">
        <f>-IF(CEN11=1900,0,Capex!CEN349)</f>
        <v>0</v>
      </c>
      <c r="CEO102" s="700">
        <f>-IF(CEO11=1900,0,Capex!CEO349)</f>
        <v>0</v>
      </c>
      <c r="CEP102" s="700">
        <f>-IF(CEP11=1900,0,Capex!CEP349)</f>
        <v>0</v>
      </c>
      <c r="CEQ102" s="700">
        <f>-IF(CEQ11=1900,0,Capex!CEQ349)</f>
        <v>0</v>
      </c>
      <c r="CER102" s="700">
        <f>-IF(CER11=1900,0,Capex!CER349)</f>
        <v>0</v>
      </c>
      <c r="CES102" s="700">
        <f>-IF(CES11=1900,0,Capex!CES349)</f>
        <v>0</v>
      </c>
      <c r="CET102" s="700">
        <f>-IF(CET11=1900,0,Capex!CET349)</f>
        <v>0</v>
      </c>
      <c r="CEU102" s="700">
        <f>-IF(CEU11=1900,0,Capex!CEU349)</f>
        <v>0</v>
      </c>
      <c r="CEV102" s="700">
        <f>-IF(CEV11=1900,0,Capex!CEV349)</f>
        <v>0</v>
      </c>
      <c r="CEW102" s="700">
        <f>-IF(CEW11=1900,0,Capex!CEW349)</f>
        <v>0</v>
      </c>
      <c r="CEX102" s="700">
        <f>-IF(CEX11=1900,0,Capex!CEX349)</f>
        <v>0</v>
      </c>
      <c r="CEY102" s="700">
        <f>-IF(CEY11=1900,0,Capex!CEY349)</f>
        <v>0</v>
      </c>
      <c r="CEZ102" s="700">
        <f>-IF(CEZ11=1900,0,Capex!CEZ349)</f>
        <v>0</v>
      </c>
      <c r="CFA102" s="700">
        <f>-IF(CFA11=1900,0,Capex!CFA349)</f>
        <v>0</v>
      </c>
      <c r="CFB102" s="700">
        <f>-IF(CFB11=1900,0,Capex!CFB349)</f>
        <v>0</v>
      </c>
      <c r="CFC102" s="700">
        <f>-IF(CFC11=1900,0,Capex!CFC349)</f>
        <v>0</v>
      </c>
      <c r="CFD102" s="700">
        <f>-IF(CFD11=1900,0,Capex!CFD349)</f>
        <v>0</v>
      </c>
      <c r="CFE102" s="700">
        <f>-IF(CFE11=1900,0,Capex!CFE349)</f>
        <v>0</v>
      </c>
      <c r="CFF102" s="700">
        <f>-IF(CFF11=1900,0,Capex!CFF349)</f>
        <v>0</v>
      </c>
      <c r="CFG102" s="700">
        <f>-IF(CFG11=1900,0,Capex!CFG349)</f>
        <v>0</v>
      </c>
      <c r="CFH102" s="700">
        <f>-IF(CFH11=1900,0,Capex!CFH349)</f>
        <v>0</v>
      </c>
      <c r="CFI102" s="700">
        <f>-IF(CFI11=1900,0,Capex!CFI349)</f>
        <v>0</v>
      </c>
      <c r="CFJ102" s="700">
        <f>-IF(CFJ11=1900,0,Capex!CFJ349)</f>
        <v>0</v>
      </c>
      <c r="CFK102" s="700">
        <f>-IF(CFK11=1900,0,Capex!CFK349)</f>
        <v>0</v>
      </c>
      <c r="CFL102" s="700">
        <f>-IF(CFL11=1900,0,Capex!CFL349)</f>
        <v>0</v>
      </c>
      <c r="CFM102" s="700">
        <f>-IF(CFM11=1900,0,Capex!CFM349)</f>
        <v>0</v>
      </c>
      <c r="CFN102" s="700">
        <f>-IF(CFN11=1900,0,Capex!CFN349)</f>
        <v>0</v>
      </c>
      <c r="CFO102" s="700">
        <f>-IF(CFO11=1900,0,Capex!CFO349)</f>
        <v>0</v>
      </c>
      <c r="CFP102" s="700">
        <f>-IF(CFP11=1900,0,Capex!CFP349)</f>
        <v>0</v>
      </c>
      <c r="CFQ102" s="700">
        <f>-IF(CFQ11=1900,0,Capex!CFQ349)</f>
        <v>0</v>
      </c>
      <c r="CFR102" s="700">
        <f>-IF(CFR11=1900,0,Capex!CFR349)</f>
        <v>0</v>
      </c>
      <c r="CFS102" s="700">
        <f>-IF(CFS11=1900,0,Capex!CFS349)</f>
        <v>0</v>
      </c>
      <c r="CFT102" s="700">
        <f>-IF(CFT11=1900,0,Capex!CFT349)</f>
        <v>0</v>
      </c>
      <c r="CFU102" s="700">
        <f>-IF(CFU11=1900,0,Capex!CFU349)</f>
        <v>0</v>
      </c>
      <c r="CFV102" s="700">
        <f>-IF(CFV11=1900,0,Capex!CFV349)</f>
        <v>0</v>
      </c>
      <c r="CFW102" s="700">
        <f>-IF(CFW11=1900,0,Capex!CFW349)</f>
        <v>0</v>
      </c>
      <c r="CFX102" s="700">
        <f>-IF(CFX11=1900,0,Capex!CFX349)</f>
        <v>0</v>
      </c>
      <c r="CFY102" s="700">
        <f>-IF(CFY11=1900,0,Capex!CFY349)</f>
        <v>0</v>
      </c>
      <c r="CFZ102" s="700">
        <f>-IF(CFZ11=1900,0,Capex!CFZ349)</f>
        <v>0</v>
      </c>
      <c r="CGA102" s="700">
        <f>-IF(CGA11=1900,0,Capex!CGA349)</f>
        <v>0</v>
      </c>
      <c r="CGB102" s="700">
        <f>-IF(CGB11=1900,0,Capex!CGB349)</f>
        <v>0</v>
      </c>
      <c r="CGC102" s="700">
        <f>-IF(CGC11=1900,0,Capex!CGC349)</f>
        <v>0</v>
      </c>
      <c r="CGD102" s="700">
        <f>-IF(CGD11=1900,0,Capex!CGD349)</f>
        <v>0</v>
      </c>
      <c r="CGE102" s="700">
        <f>-IF(CGE11=1900,0,Capex!CGE349)</f>
        <v>0</v>
      </c>
      <c r="CGF102" s="700">
        <f>-IF(CGF11=1900,0,Capex!CGF349)</f>
        <v>0</v>
      </c>
      <c r="CGG102" s="700">
        <f>-IF(CGG11=1900,0,Capex!CGG349)</f>
        <v>0</v>
      </c>
      <c r="CGH102" s="700">
        <f>-IF(CGH11=1900,0,Capex!CGH349)</f>
        <v>0</v>
      </c>
      <c r="CGI102" s="700">
        <f>-IF(CGI11=1900,0,Capex!CGI349)</f>
        <v>0</v>
      </c>
      <c r="CGJ102" s="700">
        <f>-IF(CGJ11=1900,0,Capex!CGJ349)</f>
        <v>0</v>
      </c>
      <c r="CGK102" s="700">
        <f>-IF(CGK11=1900,0,Capex!CGK349)</f>
        <v>0</v>
      </c>
      <c r="CGL102" s="700">
        <f>-IF(CGL11=1900,0,Capex!CGL349)</f>
        <v>0</v>
      </c>
      <c r="CGM102" s="700">
        <f>-IF(CGM11=1900,0,Capex!CGM349)</f>
        <v>0</v>
      </c>
      <c r="CGN102" s="700">
        <f>-IF(CGN11=1900,0,Capex!CGN349)</f>
        <v>0</v>
      </c>
      <c r="CGO102" s="700">
        <f>-IF(CGO11=1900,0,Capex!CGO349)</f>
        <v>0</v>
      </c>
      <c r="CGP102" s="700">
        <f>-IF(CGP11=1900,0,Capex!CGP349)</f>
        <v>0</v>
      </c>
      <c r="CGQ102" s="700">
        <f>-IF(CGQ11=1900,0,Capex!CGQ349)</f>
        <v>0</v>
      </c>
      <c r="CGR102" s="700">
        <f>-IF(CGR11=1900,0,Capex!CGR349)</f>
        <v>0</v>
      </c>
      <c r="CGS102" s="700">
        <f>-IF(CGS11=1900,0,Capex!CGS349)</f>
        <v>0</v>
      </c>
      <c r="CGT102" s="700">
        <f>-IF(CGT11=1900,0,Capex!CGT349)</f>
        <v>0</v>
      </c>
      <c r="CGU102" s="700">
        <f>-IF(CGU11=1900,0,Capex!CGU349)</f>
        <v>0</v>
      </c>
      <c r="CGV102" s="700">
        <f>-IF(CGV11=1900,0,Capex!CGV349)</f>
        <v>0</v>
      </c>
      <c r="CGW102" s="700">
        <f>-IF(CGW11=1900,0,Capex!CGW349)</f>
        <v>0</v>
      </c>
      <c r="CGX102" s="700">
        <f>-IF(CGX11=1900,0,Capex!CGX349)</f>
        <v>0</v>
      </c>
      <c r="CGY102" s="700">
        <f>-IF(CGY11=1900,0,Capex!CGY349)</f>
        <v>0</v>
      </c>
      <c r="CGZ102" s="700">
        <f>-IF(CGZ11=1900,0,Capex!CGZ349)</f>
        <v>0</v>
      </c>
      <c r="CHA102" s="700">
        <f>-IF(CHA11=1900,0,Capex!CHA349)</f>
        <v>0</v>
      </c>
      <c r="CHB102" s="700">
        <f>-IF(CHB11=1900,0,Capex!CHB349)</f>
        <v>0</v>
      </c>
      <c r="CHC102" s="700">
        <f>-IF(CHC11=1900,0,Capex!CHC349)</f>
        <v>0</v>
      </c>
      <c r="CHD102" s="700">
        <f>-IF(CHD11=1900,0,Capex!CHD349)</f>
        <v>0</v>
      </c>
      <c r="CHE102" s="700">
        <f>-IF(CHE11=1900,0,Capex!CHE349)</f>
        <v>0</v>
      </c>
      <c r="CHF102" s="700">
        <f>-IF(CHF11=1900,0,Capex!CHF349)</f>
        <v>0</v>
      </c>
      <c r="CHG102" s="700">
        <f>-IF(CHG11=1900,0,Capex!CHG349)</f>
        <v>0</v>
      </c>
      <c r="CHH102" s="700">
        <f>-IF(CHH11=1900,0,Capex!CHH349)</f>
        <v>0</v>
      </c>
      <c r="CHI102" s="700">
        <f>-IF(CHI11=1900,0,Capex!CHI349)</f>
        <v>0</v>
      </c>
      <c r="CHJ102" s="700">
        <f>-IF(CHJ11=1900,0,Capex!CHJ349)</f>
        <v>0</v>
      </c>
      <c r="CHK102" s="700">
        <f>-IF(CHK11=1900,0,Capex!CHK349)</f>
        <v>0</v>
      </c>
      <c r="CHL102" s="700">
        <f>-IF(CHL11=1900,0,Capex!CHL349)</f>
        <v>0</v>
      </c>
      <c r="CHM102" s="700">
        <f>-IF(CHM11=1900,0,Capex!CHM349)</f>
        <v>0</v>
      </c>
      <c r="CHN102" s="700">
        <f>-IF(CHN11=1900,0,Capex!CHN349)</f>
        <v>0</v>
      </c>
      <c r="CHO102" s="700">
        <f>-IF(CHO11=1900,0,Capex!CHO349)</f>
        <v>0</v>
      </c>
      <c r="CHP102" s="700">
        <f>-IF(CHP11=1900,0,Capex!CHP349)</f>
        <v>0</v>
      </c>
      <c r="CHQ102" s="700">
        <f>-IF(CHQ11=1900,0,Capex!CHQ349)</f>
        <v>0</v>
      </c>
      <c r="CHR102" s="700">
        <f>-IF(CHR11=1900,0,Capex!CHR349)</f>
        <v>0</v>
      </c>
      <c r="CHS102" s="700">
        <f>-IF(CHS11=1900,0,Capex!CHS349)</f>
        <v>0</v>
      </c>
      <c r="CHT102" s="700">
        <f>-IF(CHT11=1900,0,Capex!CHT349)</f>
        <v>0</v>
      </c>
      <c r="CHU102" s="700">
        <f>-IF(CHU11=1900,0,Capex!CHU349)</f>
        <v>0</v>
      </c>
      <c r="CHV102" s="700">
        <f>-IF(CHV11=1900,0,Capex!CHV349)</f>
        <v>0</v>
      </c>
      <c r="CHW102" s="700">
        <f>-IF(CHW11=1900,0,Capex!CHW349)</f>
        <v>0</v>
      </c>
      <c r="CHX102" s="700">
        <f>-IF(CHX11=1900,0,Capex!CHX349)</f>
        <v>0</v>
      </c>
      <c r="CHY102" s="700">
        <f>-IF(CHY11=1900,0,Capex!CHY349)</f>
        <v>0</v>
      </c>
      <c r="CHZ102" s="700">
        <f>-IF(CHZ11=1900,0,Capex!CHZ349)</f>
        <v>0</v>
      </c>
      <c r="CIA102" s="700">
        <f>-IF(CIA11=1900,0,Capex!CIA349)</f>
        <v>0</v>
      </c>
      <c r="CIB102" s="700">
        <f>-IF(CIB11=1900,0,Capex!CIB349)</f>
        <v>0</v>
      </c>
      <c r="CIC102" s="700">
        <f>-IF(CIC11=1900,0,Capex!CIC349)</f>
        <v>0</v>
      </c>
      <c r="CID102" s="700">
        <f>-IF(CID11=1900,0,Capex!CID349)</f>
        <v>0</v>
      </c>
      <c r="CIE102" s="700">
        <f>-IF(CIE11=1900,0,Capex!CIE349)</f>
        <v>0</v>
      </c>
      <c r="CIF102" s="700">
        <f>-IF(CIF11=1900,0,Capex!CIF349)</f>
        <v>0</v>
      </c>
      <c r="CIG102" s="700">
        <f>-IF(CIG11=1900,0,Capex!CIG349)</f>
        <v>0</v>
      </c>
      <c r="CIH102" s="700">
        <f>-IF(CIH11=1900,0,Capex!CIH349)</f>
        <v>0</v>
      </c>
      <c r="CII102" s="700">
        <f>-IF(CII11=1900,0,Capex!CII349)</f>
        <v>0</v>
      </c>
      <c r="CIJ102" s="700">
        <f>-IF(CIJ11=1900,0,Capex!CIJ349)</f>
        <v>0</v>
      </c>
      <c r="CIK102" s="700">
        <f>-IF(CIK11=1900,0,Capex!CIK349)</f>
        <v>0</v>
      </c>
      <c r="CIL102" s="700">
        <f>-IF(CIL11=1900,0,Capex!CIL349)</f>
        <v>0</v>
      </c>
      <c r="CIM102" s="700">
        <f>-IF(CIM11=1900,0,Capex!CIM349)</f>
        <v>0</v>
      </c>
      <c r="CIN102" s="700">
        <f>-IF(CIN11=1900,0,Capex!CIN349)</f>
        <v>0</v>
      </c>
      <c r="CIO102" s="700">
        <f>-IF(CIO11=1900,0,Capex!CIO349)</f>
        <v>0</v>
      </c>
      <c r="CIP102" s="700">
        <f>-IF(CIP11=1900,0,Capex!CIP349)</f>
        <v>0</v>
      </c>
      <c r="CIQ102" s="700">
        <f>-IF(CIQ11=1900,0,Capex!CIQ349)</f>
        <v>0</v>
      </c>
      <c r="CIR102" s="700">
        <f>-IF(CIR11=1900,0,Capex!CIR349)</f>
        <v>0</v>
      </c>
      <c r="CIS102" s="700">
        <f>-IF(CIS11=1900,0,Capex!CIS349)</f>
        <v>0</v>
      </c>
      <c r="CIT102" s="700">
        <f>-IF(CIT11=1900,0,Capex!CIT349)</f>
        <v>0</v>
      </c>
      <c r="CIU102" s="700">
        <f>-IF(CIU11=1900,0,Capex!CIU349)</f>
        <v>0</v>
      </c>
      <c r="CIV102" s="700">
        <f>-IF(CIV11=1900,0,Capex!CIV349)</f>
        <v>0</v>
      </c>
      <c r="CIW102" s="700">
        <f>-IF(CIW11=1900,0,Capex!CIW349)</f>
        <v>0</v>
      </c>
      <c r="CIX102" s="700">
        <f>-IF(CIX11=1900,0,Capex!CIX349)</f>
        <v>0</v>
      </c>
      <c r="CIY102" s="700">
        <f>-IF(CIY11=1900,0,Capex!CIY349)</f>
        <v>0</v>
      </c>
      <c r="CIZ102" s="700">
        <f>-IF(CIZ11=1900,0,Capex!CIZ349)</f>
        <v>0</v>
      </c>
      <c r="CJA102" s="700">
        <f>-IF(CJA11=1900,0,Capex!CJA349)</f>
        <v>0</v>
      </c>
      <c r="CJB102" s="700">
        <f>-IF(CJB11=1900,0,Capex!CJB349)</f>
        <v>0</v>
      </c>
      <c r="CJC102" s="700">
        <f>-IF(CJC11=1900,0,Capex!CJC349)</f>
        <v>0</v>
      </c>
      <c r="CJD102" s="700">
        <f>-IF(CJD11=1900,0,Capex!CJD349)</f>
        <v>0</v>
      </c>
      <c r="CJE102" s="700">
        <f>-IF(CJE11=1900,0,Capex!CJE349)</f>
        <v>0</v>
      </c>
      <c r="CJF102" s="700">
        <f>-IF(CJF11=1900,0,Capex!CJF349)</f>
        <v>0</v>
      </c>
      <c r="CJG102" s="700">
        <f>-IF(CJG11=1900,0,Capex!CJG349)</f>
        <v>0</v>
      </c>
      <c r="CJH102" s="700">
        <f>-IF(CJH11=1900,0,Capex!CJH349)</f>
        <v>0</v>
      </c>
      <c r="CJI102" s="700">
        <f>-IF(CJI11=1900,0,Capex!CJI349)</f>
        <v>0</v>
      </c>
      <c r="CJJ102" s="700">
        <f>-IF(CJJ11=1900,0,Capex!CJJ349)</f>
        <v>0</v>
      </c>
      <c r="CJK102" s="700">
        <f>-IF(CJK11=1900,0,Capex!CJK349)</f>
        <v>0</v>
      </c>
      <c r="CJL102" s="700">
        <f>-IF(CJL11=1900,0,Capex!CJL349)</f>
        <v>0</v>
      </c>
      <c r="CJM102" s="700">
        <f>-IF(CJM11=1900,0,Capex!CJM349)</f>
        <v>0</v>
      </c>
      <c r="CJN102" s="700">
        <f>-IF(CJN11=1900,0,Capex!CJN349)</f>
        <v>0</v>
      </c>
      <c r="CJO102" s="700">
        <f>-IF(CJO11=1900,0,Capex!CJO349)</f>
        <v>0</v>
      </c>
      <c r="CJP102" s="700">
        <f>-IF(CJP11=1900,0,Capex!CJP349)</f>
        <v>0</v>
      </c>
      <c r="CJQ102" s="700">
        <f>-IF(CJQ11=1900,0,Capex!CJQ349)</f>
        <v>0</v>
      </c>
      <c r="CJR102" s="700">
        <f>-IF(CJR11=1900,0,Capex!CJR349)</f>
        <v>0</v>
      </c>
      <c r="CJS102" s="700">
        <f>-IF(CJS11=1900,0,Capex!CJS349)</f>
        <v>0</v>
      </c>
      <c r="CJT102" s="700">
        <f>-IF(CJT11=1900,0,Capex!CJT349)</f>
        <v>0</v>
      </c>
      <c r="CJU102" s="700">
        <f>-IF(CJU11=1900,0,Capex!CJU349)</f>
        <v>0</v>
      </c>
      <c r="CJV102" s="700">
        <f>-IF(CJV11=1900,0,Capex!CJV349)</f>
        <v>0</v>
      </c>
      <c r="CJW102" s="700">
        <f>-IF(CJW11=1900,0,Capex!CJW349)</f>
        <v>0</v>
      </c>
      <c r="CJX102" s="700">
        <f>-IF(CJX11=1900,0,Capex!CJX349)</f>
        <v>0</v>
      </c>
      <c r="CJY102" s="700">
        <f>-IF(CJY11=1900,0,Capex!CJY349)</f>
        <v>0</v>
      </c>
      <c r="CJZ102" s="700">
        <f>-IF(CJZ11=1900,0,Capex!CJZ349)</f>
        <v>0</v>
      </c>
      <c r="CKA102" s="700">
        <f>-IF(CKA11=1900,0,Capex!CKA349)</f>
        <v>0</v>
      </c>
      <c r="CKB102" s="700">
        <f>-IF(CKB11=1900,0,Capex!CKB349)</f>
        <v>0</v>
      </c>
      <c r="CKC102" s="700">
        <f>-IF(CKC11=1900,0,Capex!CKC349)</f>
        <v>0</v>
      </c>
      <c r="CKD102" s="700">
        <f>-IF(CKD11=1900,0,Capex!CKD349)</f>
        <v>0</v>
      </c>
      <c r="CKE102" s="700">
        <f>-IF(CKE11=1900,0,Capex!CKE349)</f>
        <v>0</v>
      </c>
      <c r="CKF102" s="700">
        <f>-IF(CKF11=1900,0,Capex!CKF349)</f>
        <v>0</v>
      </c>
      <c r="CKG102" s="700">
        <f>-IF(CKG11=1900,0,Capex!CKG349)</f>
        <v>0</v>
      </c>
      <c r="CKH102" s="700">
        <f>-IF(CKH11=1900,0,Capex!CKH349)</f>
        <v>0</v>
      </c>
      <c r="CKI102" s="700">
        <f>-IF(CKI11=1900,0,Capex!CKI349)</f>
        <v>0</v>
      </c>
      <c r="CKJ102" s="700">
        <f>-IF(CKJ11=1900,0,Capex!CKJ349)</f>
        <v>0</v>
      </c>
      <c r="CKK102" s="700">
        <f>-IF(CKK11=1900,0,Capex!CKK349)</f>
        <v>0</v>
      </c>
      <c r="CKL102" s="700">
        <f>-IF(CKL11=1900,0,Capex!CKL349)</f>
        <v>0</v>
      </c>
      <c r="CKM102" s="700">
        <f>-IF(CKM11=1900,0,Capex!CKM349)</f>
        <v>0</v>
      </c>
      <c r="CKN102" s="700">
        <f>-IF(CKN11=1900,0,Capex!CKN349)</f>
        <v>0</v>
      </c>
      <c r="CKO102" s="700">
        <f>-IF(CKO11=1900,0,Capex!CKO349)</f>
        <v>0</v>
      </c>
      <c r="CKP102" s="700">
        <f>-IF(CKP11=1900,0,Capex!CKP349)</f>
        <v>0</v>
      </c>
      <c r="CKQ102" s="700">
        <f>-IF(CKQ11=1900,0,Capex!CKQ349)</f>
        <v>0</v>
      </c>
      <c r="CKR102" s="700">
        <f>-IF(CKR11=1900,0,Capex!CKR349)</f>
        <v>0</v>
      </c>
      <c r="CKS102" s="700">
        <f>-IF(CKS11=1900,0,Capex!CKS349)</f>
        <v>0</v>
      </c>
      <c r="CKT102" s="700">
        <f>-IF(CKT11=1900,0,Capex!CKT349)</f>
        <v>0</v>
      </c>
      <c r="CKU102" s="700">
        <f>-IF(CKU11=1900,0,Capex!CKU349)</f>
        <v>0</v>
      </c>
      <c r="CKV102" s="700">
        <f>-IF(CKV11=1900,0,Capex!CKV349)</f>
        <v>0</v>
      </c>
      <c r="CKW102" s="700">
        <f>-IF(CKW11=1900,0,Capex!CKW349)</f>
        <v>0</v>
      </c>
      <c r="CKX102" s="700">
        <f>-IF(CKX11=1900,0,Capex!CKX349)</f>
        <v>0</v>
      </c>
      <c r="CKY102" s="700">
        <f>-IF(CKY11=1900,0,Capex!CKY349)</f>
        <v>0</v>
      </c>
      <c r="CKZ102" s="700">
        <f>-IF(CKZ11=1900,0,Capex!CKZ349)</f>
        <v>0</v>
      </c>
      <c r="CLA102" s="700">
        <f>-IF(CLA11=1900,0,Capex!CLA349)</f>
        <v>0</v>
      </c>
      <c r="CLB102" s="700">
        <f>-IF(CLB11=1900,0,Capex!CLB349)</f>
        <v>0</v>
      </c>
      <c r="CLC102" s="700">
        <f>-IF(CLC11=1900,0,Capex!CLC349)</f>
        <v>0</v>
      </c>
      <c r="CLD102" s="700">
        <f>-IF(CLD11=1900,0,Capex!CLD349)</f>
        <v>0</v>
      </c>
      <c r="CLE102" s="700">
        <f>-IF(CLE11=1900,0,Capex!CLE349)</f>
        <v>0</v>
      </c>
      <c r="CLF102" s="700">
        <f>-IF(CLF11=1900,0,Capex!CLF349)</f>
        <v>0</v>
      </c>
      <c r="CLG102" s="700">
        <f>-IF(CLG11=1900,0,Capex!CLG349)</f>
        <v>0</v>
      </c>
      <c r="CLH102" s="700">
        <f>-IF(CLH11=1900,0,Capex!CLH349)</f>
        <v>0</v>
      </c>
      <c r="CLI102" s="700">
        <f>-IF(CLI11=1900,0,Capex!CLI349)</f>
        <v>0</v>
      </c>
      <c r="CLJ102" s="700">
        <f>-IF(CLJ11=1900,0,Capex!CLJ349)</f>
        <v>0</v>
      </c>
      <c r="CLK102" s="700">
        <f>-IF(CLK11=1900,0,Capex!CLK349)</f>
        <v>0</v>
      </c>
      <c r="CLL102" s="700">
        <f>-IF(CLL11=1900,0,Capex!CLL349)</f>
        <v>0</v>
      </c>
      <c r="CLM102" s="700">
        <f>-IF(CLM11=1900,0,Capex!CLM349)</f>
        <v>0</v>
      </c>
      <c r="CLN102" s="700">
        <f>-IF(CLN11=1900,0,Capex!CLN349)</f>
        <v>0</v>
      </c>
      <c r="CLO102" s="700">
        <f>-IF(CLO11=1900,0,Capex!CLO349)</f>
        <v>0</v>
      </c>
      <c r="CLP102" s="700">
        <f>-IF(CLP11=1900,0,Capex!CLP349)</f>
        <v>0</v>
      </c>
      <c r="CLQ102" s="700">
        <f>-IF(CLQ11=1900,0,Capex!CLQ349)</f>
        <v>0</v>
      </c>
      <c r="CLR102" s="700">
        <f>-IF(CLR11=1900,0,Capex!CLR349)</f>
        <v>0</v>
      </c>
      <c r="CLS102" s="700">
        <f>-IF(CLS11=1900,0,Capex!CLS349)</f>
        <v>0</v>
      </c>
      <c r="CLT102" s="700">
        <f>-IF(CLT11=1900,0,Capex!CLT349)</f>
        <v>0</v>
      </c>
      <c r="CLU102" s="700">
        <f>-IF(CLU11=1900,0,Capex!CLU349)</f>
        <v>0</v>
      </c>
      <c r="CLV102" s="700">
        <f>-IF(CLV11=1900,0,Capex!CLV349)</f>
        <v>0</v>
      </c>
      <c r="CLW102" s="700">
        <f>-IF(CLW11=1900,0,Capex!CLW349)</f>
        <v>0</v>
      </c>
      <c r="CLX102" s="700">
        <f>-IF(CLX11=1900,0,Capex!CLX349)</f>
        <v>0</v>
      </c>
      <c r="CLY102" s="700">
        <f>-IF(CLY11=1900,0,Capex!CLY349)</f>
        <v>0</v>
      </c>
      <c r="CLZ102" s="700">
        <f>-IF(CLZ11=1900,0,Capex!CLZ349)</f>
        <v>0</v>
      </c>
      <c r="CMA102" s="700">
        <f>-IF(CMA11=1900,0,Capex!CMA349)</f>
        <v>0</v>
      </c>
      <c r="CMB102" s="700">
        <f>-IF(CMB11=1900,0,Capex!CMB349)</f>
        <v>0</v>
      </c>
      <c r="CMC102" s="700">
        <f>-IF(CMC11=1900,0,Capex!CMC349)</f>
        <v>0</v>
      </c>
      <c r="CMD102" s="700">
        <f>-IF(CMD11=1900,0,Capex!CMD349)</f>
        <v>0</v>
      </c>
      <c r="CME102" s="700">
        <f>-IF(CME11=1900,0,Capex!CME349)</f>
        <v>0</v>
      </c>
      <c r="CMF102" s="700">
        <f>-IF(CMF11=1900,0,Capex!CMF349)</f>
        <v>0</v>
      </c>
      <c r="CMG102" s="700">
        <f>-IF(CMG11=1900,0,Capex!CMG349)</f>
        <v>0</v>
      </c>
      <c r="CMH102" s="700">
        <f>-IF(CMH11=1900,0,Capex!CMH349)</f>
        <v>0</v>
      </c>
      <c r="CMI102" s="700">
        <f>-IF(CMI11=1900,0,Capex!CMI349)</f>
        <v>0</v>
      </c>
      <c r="CMJ102" s="700">
        <f>-IF(CMJ11=1900,0,Capex!CMJ349)</f>
        <v>0</v>
      </c>
      <c r="CMK102" s="700">
        <f>-IF(CMK11=1900,0,Capex!CMK349)</f>
        <v>0</v>
      </c>
      <c r="CML102" s="700">
        <f>-IF(CML11=1900,0,Capex!CML349)</f>
        <v>0</v>
      </c>
      <c r="CMM102" s="700">
        <f>-IF(CMM11=1900,0,Capex!CMM349)</f>
        <v>0</v>
      </c>
      <c r="CMN102" s="700">
        <f>-IF(CMN11=1900,0,Capex!CMN349)</f>
        <v>0</v>
      </c>
      <c r="CMO102" s="700">
        <f>-IF(CMO11=1900,0,Capex!CMO349)</f>
        <v>0</v>
      </c>
      <c r="CMP102" s="700">
        <f>-IF(CMP11=1900,0,Capex!CMP349)</f>
        <v>0</v>
      </c>
      <c r="CMQ102" s="700">
        <f>-IF(CMQ11=1900,0,Capex!CMQ349)</f>
        <v>0</v>
      </c>
      <c r="CMR102" s="700">
        <f>-IF(CMR11=1900,0,Capex!CMR349)</f>
        <v>0</v>
      </c>
      <c r="CMS102" s="700">
        <f>-IF(CMS11=1900,0,Capex!CMS349)</f>
        <v>0</v>
      </c>
      <c r="CMT102" s="700">
        <f>-IF(CMT11=1900,0,Capex!CMT349)</f>
        <v>0</v>
      </c>
      <c r="CMU102" s="700">
        <f>-IF(CMU11=1900,0,Capex!CMU349)</f>
        <v>0</v>
      </c>
      <c r="CMV102" s="700">
        <f>-IF(CMV11=1900,0,Capex!CMV349)</f>
        <v>0</v>
      </c>
      <c r="CMW102" s="700">
        <f>-IF(CMW11=1900,0,Capex!CMW349)</f>
        <v>0</v>
      </c>
      <c r="CMX102" s="700">
        <f>-IF(CMX11=1900,0,Capex!CMX349)</f>
        <v>0</v>
      </c>
      <c r="CMY102" s="700">
        <f>-IF(CMY11=1900,0,Capex!CMY349)</f>
        <v>0</v>
      </c>
      <c r="CMZ102" s="700">
        <f>-IF(CMZ11=1900,0,Capex!CMZ349)</f>
        <v>0</v>
      </c>
      <c r="CNA102" s="700">
        <f>-IF(CNA11=1900,0,Capex!CNA349)</f>
        <v>0</v>
      </c>
      <c r="CNB102" s="700">
        <f>-IF(CNB11=1900,0,Capex!CNB349)</f>
        <v>0</v>
      </c>
      <c r="CNC102" s="700">
        <f>-IF(CNC11=1900,0,Capex!CNC349)</f>
        <v>0</v>
      </c>
      <c r="CND102" s="700">
        <f>-IF(CND11=1900,0,Capex!CND349)</f>
        <v>0</v>
      </c>
      <c r="CNE102" s="700">
        <f>-IF(CNE11=1900,0,Capex!CNE349)</f>
        <v>0</v>
      </c>
      <c r="CNF102" s="700">
        <f>-IF(CNF11=1900,0,Capex!CNF349)</f>
        <v>0</v>
      </c>
      <c r="CNG102" s="700">
        <f>-IF(CNG11=1900,0,Capex!CNG349)</f>
        <v>0</v>
      </c>
      <c r="CNH102" s="700">
        <f>-IF(CNH11=1900,0,Capex!CNH349)</f>
        <v>0</v>
      </c>
      <c r="CNI102" s="700">
        <f>-IF(CNI11=1900,0,Capex!CNI349)</f>
        <v>0</v>
      </c>
      <c r="CNJ102" s="700">
        <f>-IF(CNJ11=1900,0,Capex!CNJ349)</f>
        <v>0</v>
      </c>
      <c r="CNK102" s="700">
        <f>-IF(CNK11=1900,0,Capex!CNK349)</f>
        <v>0</v>
      </c>
      <c r="CNL102" s="700">
        <f>-IF(CNL11=1900,0,Capex!CNL349)</f>
        <v>0</v>
      </c>
      <c r="CNM102" s="700">
        <f>-IF(CNM11=1900,0,Capex!CNM349)</f>
        <v>0</v>
      </c>
      <c r="CNN102" s="700">
        <f>-IF(CNN11=1900,0,Capex!CNN349)</f>
        <v>0</v>
      </c>
      <c r="CNO102" s="700">
        <f>-IF(CNO11=1900,0,Capex!CNO349)</f>
        <v>0</v>
      </c>
      <c r="CNP102" s="700">
        <f>-IF(CNP11=1900,0,Capex!CNP349)</f>
        <v>0</v>
      </c>
      <c r="CNQ102" s="700">
        <f>-IF(CNQ11=1900,0,Capex!CNQ349)</f>
        <v>0</v>
      </c>
      <c r="CNR102" s="700">
        <f>-IF(CNR11=1900,0,Capex!CNR349)</f>
        <v>0</v>
      </c>
      <c r="CNS102" s="700">
        <f>-IF(CNS11=1900,0,Capex!CNS349)</f>
        <v>0</v>
      </c>
      <c r="CNT102" s="700">
        <f>-IF(CNT11=1900,0,Capex!CNT349)</f>
        <v>0</v>
      </c>
      <c r="CNU102" s="700">
        <f>-IF(CNU11=1900,0,Capex!CNU349)</f>
        <v>0</v>
      </c>
      <c r="CNV102" s="700">
        <f>-IF(CNV11=1900,0,Capex!CNV349)</f>
        <v>0</v>
      </c>
      <c r="CNW102" s="700">
        <f>-IF(CNW11=1900,0,Capex!CNW349)</f>
        <v>0</v>
      </c>
      <c r="CNX102" s="700">
        <f>-IF(CNX11=1900,0,Capex!CNX349)</f>
        <v>0</v>
      </c>
      <c r="CNY102" s="700">
        <f>-IF(CNY11=1900,0,Capex!CNY349)</f>
        <v>0</v>
      </c>
      <c r="CNZ102" s="700">
        <f>-IF(CNZ11=1900,0,Capex!CNZ349)</f>
        <v>0</v>
      </c>
      <c r="COA102" s="700">
        <f>-IF(COA11=1900,0,Capex!COA349)</f>
        <v>0</v>
      </c>
      <c r="COB102" s="700">
        <f>-IF(COB11=1900,0,Capex!COB349)</f>
        <v>0</v>
      </c>
      <c r="COC102" s="700">
        <f>-IF(COC11=1900,0,Capex!COC349)</f>
        <v>0</v>
      </c>
      <c r="COD102" s="700">
        <f>-IF(COD11=1900,0,Capex!COD349)</f>
        <v>0</v>
      </c>
      <c r="COE102" s="700">
        <f>-IF(COE11=1900,0,Capex!COE349)</f>
        <v>0</v>
      </c>
      <c r="COF102" s="700">
        <f>-IF(COF11=1900,0,Capex!COF349)</f>
        <v>0</v>
      </c>
      <c r="COG102" s="700">
        <f>-IF(COG11=1900,0,Capex!COG349)</f>
        <v>0</v>
      </c>
      <c r="COH102" s="700">
        <f>-IF(COH11=1900,0,Capex!COH349)</f>
        <v>0</v>
      </c>
      <c r="COI102" s="700">
        <f>-IF(COI11=1900,0,Capex!COI349)</f>
        <v>0</v>
      </c>
      <c r="COJ102" s="700">
        <f>-IF(COJ11=1900,0,Capex!COJ349)</f>
        <v>0</v>
      </c>
      <c r="COK102" s="700">
        <f>-IF(COK11=1900,0,Capex!COK349)</f>
        <v>0</v>
      </c>
      <c r="COL102" s="700">
        <f>-IF(COL11=1900,0,Capex!COL349)</f>
        <v>0</v>
      </c>
      <c r="COM102" s="700">
        <f>-IF(COM11=1900,0,Capex!COM349)</f>
        <v>0</v>
      </c>
      <c r="CON102" s="700">
        <f>-IF(CON11=1900,0,Capex!CON349)</f>
        <v>0</v>
      </c>
      <c r="COO102" s="700">
        <f>-IF(COO11=1900,0,Capex!COO349)</f>
        <v>0</v>
      </c>
      <c r="COP102" s="700">
        <f>-IF(COP11=1900,0,Capex!COP349)</f>
        <v>0</v>
      </c>
      <c r="COQ102" s="700">
        <f>-IF(COQ11=1900,0,Capex!COQ349)</f>
        <v>0</v>
      </c>
      <c r="COR102" s="700">
        <f>-IF(COR11=1900,0,Capex!COR349)</f>
        <v>0</v>
      </c>
      <c r="COS102" s="700">
        <f>-IF(COS11=1900,0,Capex!COS349)</f>
        <v>0</v>
      </c>
      <c r="COT102" s="700">
        <f>-IF(COT11=1900,0,Capex!COT349)</f>
        <v>0</v>
      </c>
      <c r="COU102" s="700">
        <f>-IF(COU11=1900,0,Capex!COU349)</f>
        <v>0</v>
      </c>
      <c r="COV102" s="700">
        <f>-IF(COV11=1900,0,Capex!COV349)</f>
        <v>0</v>
      </c>
      <c r="COW102" s="700">
        <f>-IF(COW11=1900,0,Capex!COW349)</f>
        <v>0</v>
      </c>
      <c r="COX102" s="700">
        <f>-IF(COX11=1900,0,Capex!COX349)</f>
        <v>0</v>
      </c>
      <c r="COY102" s="700">
        <f>-IF(COY11=1900,0,Capex!COY349)</f>
        <v>0</v>
      </c>
      <c r="COZ102" s="700">
        <f>-IF(COZ11=1900,0,Capex!COZ349)</f>
        <v>0</v>
      </c>
      <c r="CPA102" s="700">
        <f>-IF(CPA11=1900,0,Capex!CPA349)</f>
        <v>0</v>
      </c>
      <c r="CPB102" s="700">
        <f>-IF(CPB11=1900,0,Capex!CPB349)</f>
        <v>0</v>
      </c>
      <c r="CPC102" s="700">
        <f>-IF(CPC11=1900,0,Capex!CPC349)</f>
        <v>0</v>
      </c>
      <c r="CPD102" s="700">
        <f>-IF(CPD11=1900,0,Capex!CPD349)</f>
        <v>0</v>
      </c>
      <c r="CPE102" s="700">
        <f>-IF(CPE11=1900,0,Capex!CPE349)</f>
        <v>0</v>
      </c>
      <c r="CPF102" s="700">
        <f>-IF(CPF11=1900,0,Capex!CPF349)</f>
        <v>0</v>
      </c>
      <c r="CPG102" s="700">
        <f>-IF(CPG11=1900,0,Capex!CPG349)</f>
        <v>0</v>
      </c>
      <c r="CPH102" s="700">
        <f>-IF(CPH11=1900,0,Capex!CPH349)</f>
        <v>0</v>
      </c>
      <c r="CPI102" s="700">
        <f>-IF(CPI11=1900,0,Capex!CPI349)</f>
        <v>0</v>
      </c>
      <c r="CPJ102" s="700">
        <f>-IF(CPJ11=1900,0,Capex!CPJ349)</f>
        <v>0</v>
      </c>
      <c r="CPK102" s="700">
        <f>-IF(CPK11=1900,0,Capex!CPK349)</f>
        <v>0</v>
      </c>
      <c r="CPL102" s="700">
        <f>-IF(CPL11=1900,0,Capex!CPL349)</f>
        <v>0</v>
      </c>
      <c r="CPM102" s="700">
        <f>-IF(CPM11=1900,0,Capex!CPM349)</f>
        <v>0</v>
      </c>
      <c r="CPN102" s="700">
        <f>-IF(CPN11=1900,0,Capex!CPN349)</f>
        <v>0</v>
      </c>
      <c r="CPO102" s="700">
        <f>-IF(CPO11=1900,0,Capex!CPO349)</f>
        <v>0</v>
      </c>
      <c r="CPP102" s="700">
        <f>-IF(CPP11=1900,0,Capex!CPP349)</f>
        <v>0</v>
      </c>
      <c r="CPQ102" s="700">
        <f>-IF(CPQ11=1900,0,Capex!CPQ349)</f>
        <v>0</v>
      </c>
      <c r="CPR102" s="700">
        <f>-IF(CPR11=1900,0,Capex!CPR349)</f>
        <v>0</v>
      </c>
      <c r="CPS102" s="700">
        <f>-IF(CPS11=1900,0,Capex!CPS349)</f>
        <v>0</v>
      </c>
      <c r="CPT102" s="700">
        <f>-IF(CPT11=1900,0,Capex!CPT349)</f>
        <v>0</v>
      </c>
      <c r="CPU102" s="700">
        <f>-IF(CPU11=1900,0,Capex!CPU349)</f>
        <v>0</v>
      </c>
      <c r="CPV102" s="700">
        <f>-IF(CPV11=1900,0,Capex!CPV349)</f>
        <v>0</v>
      </c>
      <c r="CPW102" s="700">
        <f>-IF(CPW11=1900,0,Capex!CPW349)</f>
        <v>0</v>
      </c>
      <c r="CPX102" s="700">
        <f>-IF(CPX11=1900,0,Capex!CPX349)</f>
        <v>0</v>
      </c>
      <c r="CPY102" s="700">
        <f>-IF(CPY11=1900,0,Capex!CPY349)</f>
        <v>0</v>
      </c>
      <c r="CPZ102" s="700">
        <f>-IF(CPZ11=1900,0,Capex!CPZ349)</f>
        <v>0</v>
      </c>
      <c r="CQA102" s="700">
        <f>-IF(CQA11=1900,0,Capex!CQA349)</f>
        <v>0</v>
      </c>
      <c r="CQB102" s="700">
        <f>-IF(CQB11=1900,0,Capex!CQB349)</f>
        <v>0</v>
      </c>
      <c r="CQC102" s="700">
        <f>-IF(CQC11=1900,0,Capex!CQC349)</f>
        <v>0</v>
      </c>
      <c r="CQD102" s="700">
        <f>-IF(CQD11=1900,0,Capex!CQD349)</f>
        <v>0</v>
      </c>
      <c r="CQE102" s="700">
        <f>-IF(CQE11=1900,0,Capex!CQE349)</f>
        <v>0</v>
      </c>
      <c r="CQF102" s="700">
        <f>-IF(CQF11=1900,0,Capex!CQF349)</f>
        <v>0</v>
      </c>
      <c r="CQG102" s="700">
        <f>-IF(CQG11=1900,0,Capex!CQG349)</f>
        <v>0</v>
      </c>
      <c r="CQH102" s="700">
        <f>-IF(CQH11=1900,0,Capex!CQH349)</f>
        <v>0</v>
      </c>
      <c r="CQI102" s="700">
        <f>-IF(CQI11=1900,0,Capex!CQI349)</f>
        <v>0</v>
      </c>
      <c r="CQJ102" s="700">
        <f>-IF(CQJ11=1900,0,Capex!CQJ349)</f>
        <v>0</v>
      </c>
      <c r="CQK102" s="700">
        <f>-IF(CQK11=1900,0,Capex!CQK349)</f>
        <v>0</v>
      </c>
      <c r="CQL102" s="700">
        <f>-IF(CQL11=1900,0,Capex!CQL349)</f>
        <v>0</v>
      </c>
      <c r="CQM102" s="700">
        <f>-IF(CQM11=1900,0,Capex!CQM349)</f>
        <v>0</v>
      </c>
      <c r="CQN102" s="700">
        <f>-IF(CQN11=1900,0,Capex!CQN349)</f>
        <v>0</v>
      </c>
      <c r="CQO102" s="700">
        <f>-IF(CQO11=1900,0,Capex!CQO349)</f>
        <v>0</v>
      </c>
      <c r="CQP102" s="700">
        <f>-IF(CQP11=1900,0,Capex!CQP349)</f>
        <v>0</v>
      </c>
      <c r="CQQ102" s="700">
        <f>-IF(CQQ11=1900,0,Capex!CQQ349)</f>
        <v>0</v>
      </c>
      <c r="CQR102" s="700">
        <f>-IF(CQR11=1900,0,Capex!CQR349)</f>
        <v>0</v>
      </c>
      <c r="CQS102" s="700">
        <f>-IF(CQS11=1900,0,Capex!CQS349)</f>
        <v>0</v>
      </c>
      <c r="CQT102" s="700">
        <f>-IF(CQT11=1900,0,Capex!CQT349)</f>
        <v>0</v>
      </c>
      <c r="CQU102" s="700">
        <f>-IF(CQU11=1900,0,Capex!CQU349)</f>
        <v>0</v>
      </c>
      <c r="CQV102" s="700">
        <f>-IF(CQV11=1900,0,Capex!CQV349)</f>
        <v>0</v>
      </c>
      <c r="CQW102" s="700">
        <f>-IF(CQW11=1900,0,Capex!CQW349)</f>
        <v>0</v>
      </c>
      <c r="CQX102" s="700">
        <f>-IF(CQX11=1900,0,Capex!CQX349)</f>
        <v>0</v>
      </c>
      <c r="CQY102" s="700">
        <f>-IF(CQY11=1900,0,Capex!CQY349)</f>
        <v>0</v>
      </c>
      <c r="CQZ102" s="700">
        <f>-IF(CQZ11=1900,0,Capex!CQZ349)</f>
        <v>0</v>
      </c>
      <c r="CRA102" s="700">
        <f>-IF(CRA11=1900,0,Capex!CRA349)</f>
        <v>0</v>
      </c>
      <c r="CRB102" s="700">
        <f>-IF(CRB11=1900,0,Capex!CRB349)</f>
        <v>0</v>
      </c>
      <c r="CRC102" s="700">
        <f>-IF(CRC11=1900,0,Capex!CRC349)</f>
        <v>0</v>
      </c>
      <c r="CRD102" s="700">
        <f>-IF(CRD11=1900,0,Capex!CRD349)</f>
        <v>0</v>
      </c>
      <c r="CRE102" s="700">
        <f>-IF(CRE11=1900,0,Capex!CRE349)</f>
        <v>0</v>
      </c>
      <c r="CRF102" s="700">
        <f>-IF(CRF11=1900,0,Capex!CRF349)</f>
        <v>0</v>
      </c>
      <c r="CRG102" s="700">
        <f>-IF(CRG11=1900,0,Capex!CRG349)</f>
        <v>0</v>
      </c>
      <c r="CRH102" s="700">
        <f>-IF(CRH11=1900,0,Capex!CRH349)</f>
        <v>0</v>
      </c>
      <c r="CRI102" s="700">
        <f>-IF(CRI11=1900,0,Capex!CRI349)</f>
        <v>0</v>
      </c>
      <c r="CRJ102" s="700">
        <f>-IF(CRJ11=1900,0,Capex!CRJ349)</f>
        <v>0</v>
      </c>
      <c r="CRK102" s="700">
        <f>-IF(CRK11=1900,0,Capex!CRK349)</f>
        <v>0</v>
      </c>
      <c r="CRL102" s="700">
        <f>-IF(CRL11=1900,0,Capex!CRL349)</f>
        <v>0</v>
      </c>
      <c r="CRM102" s="700">
        <f>-IF(CRM11=1900,0,Capex!CRM349)</f>
        <v>0</v>
      </c>
      <c r="CRN102" s="700">
        <f>-IF(CRN11=1900,0,Capex!CRN349)</f>
        <v>0</v>
      </c>
      <c r="CRO102" s="700">
        <f>-IF(CRO11=1900,0,Capex!CRO349)</f>
        <v>0</v>
      </c>
      <c r="CRP102" s="700">
        <f>-IF(CRP11=1900,0,Capex!CRP349)</f>
        <v>0</v>
      </c>
      <c r="CRQ102" s="700">
        <f>-IF(CRQ11=1900,0,Capex!CRQ349)</f>
        <v>0</v>
      </c>
      <c r="CRR102" s="700">
        <f>-IF(CRR11=1900,0,Capex!CRR349)</f>
        <v>0</v>
      </c>
      <c r="CRS102" s="700">
        <f>-IF(CRS11=1900,0,Capex!CRS349)</f>
        <v>0</v>
      </c>
      <c r="CRT102" s="700">
        <f>-IF(CRT11=1900,0,Capex!CRT349)</f>
        <v>0</v>
      </c>
      <c r="CRU102" s="700">
        <f>-IF(CRU11=1900,0,Capex!CRU349)</f>
        <v>0</v>
      </c>
      <c r="CRV102" s="700">
        <f>-IF(CRV11=1900,0,Capex!CRV349)</f>
        <v>0</v>
      </c>
      <c r="CRW102" s="700">
        <f>-IF(CRW11=1900,0,Capex!CRW349)</f>
        <v>0</v>
      </c>
      <c r="CRX102" s="700">
        <f>-IF(CRX11=1900,0,Capex!CRX349)</f>
        <v>0</v>
      </c>
      <c r="CRY102" s="700">
        <f>-IF(CRY11=1900,0,Capex!CRY349)</f>
        <v>0</v>
      </c>
      <c r="CRZ102" s="700">
        <f>-IF(CRZ11=1900,0,Capex!CRZ349)</f>
        <v>0</v>
      </c>
      <c r="CSA102" s="700">
        <f>-IF(CSA11=1900,0,Capex!CSA349)</f>
        <v>0</v>
      </c>
      <c r="CSB102" s="700">
        <f>-IF(CSB11=1900,0,Capex!CSB349)</f>
        <v>0</v>
      </c>
      <c r="CSC102" s="700">
        <f>-IF(CSC11=1900,0,Capex!CSC349)</f>
        <v>0</v>
      </c>
      <c r="CSD102" s="700">
        <f>-IF(CSD11=1900,0,Capex!CSD349)</f>
        <v>0</v>
      </c>
      <c r="CSE102" s="700">
        <f>-IF(CSE11=1900,0,Capex!CSE349)</f>
        <v>0</v>
      </c>
      <c r="CSF102" s="700">
        <f>-IF(CSF11=1900,0,Capex!CSF349)</f>
        <v>0</v>
      </c>
      <c r="CSG102" s="700">
        <f>-IF(CSG11=1900,0,Capex!CSG349)</f>
        <v>0</v>
      </c>
      <c r="CSH102" s="700">
        <f>-IF(CSH11=1900,0,Capex!CSH349)</f>
        <v>0</v>
      </c>
      <c r="CSI102" s="700">
        <f>-IF(CSI11=1900,0,Capex!CSI349)</f>
        <v>0</v>
      </c>
      <c r="CSJ102" s="700">
        <f>-IF(CSJ11=1900,0,Capex!CSJ349)</f>
        <v>0</v>
      </c>
      <c r="CSK102" s="700">
        <f>-IF(CSK11=1900,0,Capex!CSK349)</f>
        <v>0</v>
      </c>
      <c r="CSL102" s="700">
        <f>-IF(CSL11=1900,0,Capex!CSL349)</f>
        <v>0</v>
      </c>
      <c r="CSM102" s="700">
        <f>-IF(CSM11=1900,0,Capex!CSM349)</f>
        <v>0</v>
      </c>
      <c r="CSN102" s="700">
        <f>-IF(CSN11=1900,0,Capex!CSN349)</f>
        <v>0</v>
      </c>
      <c r="CSO102" s="700">
        <f>-IF(CSO11=1900,0,Capex!CSO349)</f>
        <v>0</v>
      </c>
      <c r="CSP102" s="700">
        <f>-IF(CSP11=1900,0,Capex!CSP349)</f>
        <v>0</v>
      </c>
      <c r="CSQ102" s="700">
        <f>-IF(CSQ11=1900,0,Capex!CSQ349)</f>
        <v>0</v>
      </c>
      <c r="CSR102" s="700">
        <f>-IF(CSR11=1900,0,Capex!CSR349)</f>
        <v>0</v>
      </c>
      <c r="CSS102" s="700">
        <f>-IF(CSS11=1900,0,Capex!CSS349)</f>
        <v>0</v>
      </c>
      <c r="CST102" s="700">
        <f>-IF(CST11=1900,0,Capex!CST349)</f>
        <v>0</v>
      </c>
      <c r="CSU102" s="700">
        <f>-IF(CSU11=1900,0,Capex!CSU349)</f>
        <v>0</v>
      </c>
      <c r="CSV102" s="700">
        <f>-IF(CSV11=1900,0,Capex!CSV349)</f>
        <v>0</v>
      </c>
      <c r="CSW102" s="700">
        <f>-IF(CSW11=1900,0,Capex!CSW349)</f>
        <v>0</v>
      </c>
      <c r="CSX102" s="700">
        <f>-IF(CSX11=1900,0,Capex!CSX349)</f>
        <v>0</v>
      </c>
      <c r="CSY102" s="700">
        <f>-IF(CSY11=1900,0,Capex!CSY349)</f>
        <v>0</v>
      </c>
      <c r="CSZ102" s="700">
        <f>-IF(CSZ11=1900,0,Capex!CSZ349)</f>
        <v>0</v>
      </c>
      <c r="CTA102" s="700">
        <f>-IF(CTA11=1900,0,Capex!CTA349)</f>
        <v>0</v>
      </c>
      <c r="CTB102" s="700">
        <f>-IF(CTB11=1900,0,Capex!CTB349)</f>
        <v>0</v>
      </c>
      <c r="CTC102" s="700">
        <f>-IF(CTC11=1900,0,Capex!CTC349)</f>
        <v>0</v>
      </c>
      <c r="CTD102" s="700">
        <f>-IF(CTD11=1900,0,Capex!CTD349)</f>
        <v>0</v>
      </c>
      <c r="CTE102" s="700">
        <f>-IF(CTE11=1900,0,Capex!CTE349)</f>
        <v>0</v>
      </c>
      <c r="CTF102" s="700">
        <f>-IF(CTF11=1900,0,Capex!CTF349)</f>
        <v>0</v>
      </c>
      <c r="CTG102" s="700">
        <f>-IF(CTG11=1900,0,Capex!CTG349)</f>
        <v>0</v>
      </c>
      <c r="CTH102" s="700">
        <f>-IF(CTH11=1900,0,Capex!CTH349)</f>
        <v>0</v>
      </c>
      <c r="CTI102" s="700">
        <f>-IF(CTI11=1900,0,Capex!CTI349)</f>
        <v>0</v>
      </c>
      <c r="CTJ102" s="700">
        <f>-IF(CTJ11=1900,0,Capex!CTJ349)</f>
        <v>0</v>
      </c>
      <c r="CTK102" s="700">
        <f>-IF(CTK11=1900,0,Capex!CTK349)</f>
        <v>0</v>
      </c>
      <c r="CTL102" s="700">
        <f>-IF(CTL11=1900,0,Capex!CTL349)</f>
        <v>0</v>
      </c>
      <c r="CTM102" s="700">
        <f>-IF(CTM11=1900,0,Capex!CTM349)</f>
        <v>0</v>
      </c>
      <c r="CTN102" s="700">
        <f>-IF(CTN11=1900,0,Capex!CTN349)</f>
        <v>0</v>
      </c>
      <c r="CTO102" s="700">
        <f>-IF(CTO11=1900,0,Capex!CTO349)</f>
        <v>0</v>
      </c>
      <c r="CTP102" s="700">
        <f>-IF(CTP11=1900,0,Capex!CTP349)</f>
        <v>0</v>
      </c>
      <c r="CTQ102" s="700">
        <f>-IF(CTQ11=1900,0,Capex!CTQ349)</f>
        <v>0</v>
      </c>
      <c r="CTR102" s="700">
        <f>-IF(CTR11=1900,0,Capex!CTR349)</f>
        <v>0</v>
      </c>
      <c r="CTS102" s="700">
        <f>-IF(CTS11=1900,0,Capex!CTS349)</f>
        <v>0</v>
      </c>
      <c r="CTT102" s="700">
        <f>-IF(CTT11=1900,0,Capex!CTT349)</f>
        <v>0</v>
      </c>
      <c r="CTU102" s="700">
        <f>-IF(CTU11=1900,0,Capex!CTU349)</f>
        <v>0</v>
      </c>
      <c r="CTV102" s="700">
        <f>-IF(CTV11=1900,0,Capex!CTV349)</f>
        <v>0</v>
      </c>
      <c r="CTW102" s="700">
        <f>-IF(CTW11=1900,0,Capex!CTW349)</f>
        <v>0</v>
      </c>
      <c r="CTX102" s="700">
        <f>-IF(CTX11=1900,0,Capex!CTX349)</f>
        <v>0</v>
      </c>
      <c r="CTY102" s="700">
        <f>-IF(CTY11=1900,0,Capex!CTY349)</f>
        <v>0</v>
      </c>
      <c r="CTZ102" s="700">
        <f>-IF(CTZ11=1900,0,Capex!CTZ349)</f>
        <v>0</v>
      </c>
      <c r="CUA102" s="700">
        <f>-IF(CUA11=1900,0,Capex!CUA349)</f>
        <v>0</v>
      </c>
      <c r="CUB102" s="700">
        <f>-IF(CUB11=1900,0,Capex!CUB349)</f>
        <v>0</v>
      </c>
      <c r="CUC102" s="700">
        <f>-IF(CUC11=1900,0,Capex!CUC349)</f>
        <v>0</v>
      </c>
      <c r="CUD102" s="700">
        <f>-IF(CUD11=1900,0,Capex!CUD349)</f>
        <v>0</v>
      </c>
      <c r="CUE102" s="700">
        <f>-IF(CUE11=1900,0,Capex!CUE349)</f>
        <v>0</v>
      </c>
      <c r="CUF102" s="700">
        <f>-IF(CUF11=1900,0,Capex!CUF349)</f>
        <v>0</v>
      </c>
      <c r="CUG102" s="700">
        <f>-IF(CUG11=1900,0,Capex!CUG349)</f>
        <v>0</v>
      </c>
      <c r="CUH102" s="700">
        <f>-IF(CUH11=1900,0,Capex!CUH349)</f>
        <v>0</v>
      </c>
      <c r="CUI102" s="700">
        <f>-IF(CUI11=1900,0,Capex!CUI349)</f>
        <v>0</v>
      </c>
      <c r="CUJ102" s="700">
        <f>-IF(CUJ11=1900,0,Capex!CUJ349)</f>
        <v>0</v>
      </c>
      <c r="CUK102" s="700">
        <f>-IF(CUK11=1900,0,Capex!CUK349)</f>
        <v>0</v>
      </c>
      <c r="CUL102" s="700">
        <f>-IF(CUL11=1900,0,Capex!CUL349)</f>
        <v>0</v>
      </c>
      <c r="CUM102" s="700">
        <f>-IF(CUM11=1900,0,Capex!CUM349)</f>
        <v>0</v>
      </c>
      <c r="CUN102" s="700">
        <f>-IF(CUN11=1900,0,Capex!CUN349)</f>
        <v>0</v>
      </c>
      <c r="CUO102" s="700">
        <f>-IF(CUO11=1900,0,Capex!CUO349)</f>
        <v>0</v>
      </c>
      <c r="CUP102" s="700">
        <f>-IF(CUP11=1900,0,Capex!CUP349)</f>
        <v>0</v>
      </c>
      <c r="CUQ102" s="700">
        <f>-IF(CUQ11=1900,0,Capex!CUQ349)</f>
        <v>0</v>
      </c>
      <c r="CUR102" s="700">
        <f>-IF(CUR11=1900,0,Capex!CUR349)</f>
        <v>0</v>
      </c>
      <c r="CUS102" s="700">
        <f>-IF(CUS11=1900,0,Capex!CUS349)</f>
        <v>0</v>
      </c>
      <c r="CUT102" s="700">
        <f>-IF(CUT11=1900,0,Capex!CUT349)</f>
        <v>0</v>
      </c>
      <c r="CUU102" s="700">
        <f>-IF(CUU11=1900,0,Capex!CUU349)</f>
        <v>0</v>
      </c>
      <c r="CUV102" s="700">
        <f>-IF(CUV11=1900,0,Capex!CUV349)</f>
        <v>0</v>
      </c>
      <c r="CUW102" s="700">
        <f>-IF(CUW11=1900,0,Capex!CUW349)</f>
        <v>0</v>
      </c>
      <c r="CUX102" s="700">
        <f>-IF(CUX11=1900,0,Capex!CUX349)</f>
        <v>0</v>
      </c>
      <c r="CUY102" s="700">
        <f>-IF(CUY11=1900,0,Capex!CUY349)</f>
        <v>0</v>
      </c>
      <c r="CUZ102" s="700">
        <f>-IF(CUZ11=1900,0,Capex!CUZ349)</f>
        <v>0</v>
      </c>
      <c r="CVA102" s="700">
        <f>-IF(CVA11=1900,0,Capex!CVA349)</f>
        <v>0</v>
      </c>
      <c r="CVB102" s="700">
        <f>-IF(CVB11=1900,0,Capex!CVB349)</f>
        <v>0</v>
      </c>
      <c r="CVC102" s="700">
        <f>-IF(CVC11=1900,0,Capex!CVC349)</f>
        <v>0</v>
      </c>
      <c r="CVD102" s="700">
        <f>-IF(CVD11=1900,0,Capex!CVD349)</f>
        <v>0</v>
      </c>
      <c r="CVE102" s="700">
        <f>-IF(CVE11=1900,0,Capex!CVE349)</f>
        <v>0</v>
      </c>
      <c r="CVF102" s="700">
        <f>-IF(CVF11=1900,0,Capex!CVF349)</f>
        <v>0</v>
      </c>
      <c r="CVG102" s="700">
        <f>-IF(CVG11=1900,0,Capex!CVG349)</f>
        <v>0</v>
      </c>
      <c r="CVH102" s="700">
        <f>-IF(CVH11=1900,0,Capex!CVH349)</f>
        <v>0</v>
      </c>
      <c r="CVI102" s="700">
        <f>-IF(CVI11=1900,0,Capex!CVI349)</f>
        <v>0</v>
      </c>
      <c r="CVJ102" s="700">
        <f>-IF(CVJ11=1900,0,Capex!CVJ349)</f>
        <v>0</v>
      </c>
      <c r="CVK102" s="700">
        <f>-IF(CVK11=1900,0,Capex!CVK349)</f>
        <v>0</v>
      </c>
      <c r="CVL102" s="700">
        <f>-IF(CVL11=1900,0,Capex!CVL349)</f>
        <v>0</v>
      </c>
      <c r="CVM102" s="700">
        <f>-IF(CVM11=1900,0,Capex!CVM349)</f>
        <v>0</v>
      </c>
      <c r="CVN102" s="700">
        <f>-IF(CVN11=1900,0,Capex!CVN349)</f>
        <v>0</v>
      </c>
      <c r="CVO102" s="700">
        <f>-IF(CVO11=1900,0,Capex!CVO349)</f>
        <v>0</v>
      </c>
      <c r="CVP102" s="700">
        <f>-IF(CVP11=1900,0,Capex!CVP349)</f>
        <v>0</v>
      </c>
      <c r="CVQ102" s="700">
        <f>-IF(CVQ11=1900,0,Capex!CVQ349)</f>
        <v>0</v>
      </c>
      <c r="CVR102" s="700">
        <f>-IF(CVR11=1900,0,Capex!CVR349)</f>
        <v>0</v>
      </c>
      <c r="CVS102" s="700">
        <f>-IF(CVS11=1900,0,Capex!CVS349)</f>
        <v>0</v>
      </c>
      <c r="CVT102" s="700">
        <f>-IF(CVT11=1900,0,Capex!CVT349)</f>
        <v>0</v>
      </c>
      <c r="CVU102" s="700">
        <f>-IF(CVU11=1900,0,Capex!CVU349)</f>
        <v>0</v>
      </c>
      <c r="CVV102" s="700">
        <f>-IF(CVV11=1900,0,Capex!CVV349)</f>
        <v>0</v>
      </c>
      <c r="CVW102" s="700">
        <f>-IF(CVW11=1900,0,Capex!CVW349)</f>
        <v>0</v>
      </c>
      <c r="CVX102" s="700">
        <f>-IF(CVX11=1900,0,Capex!CVX349)</f>
        <v>0</v>
      </c>
      <c r="CVY102" s="700">
        <f>-IF(CVY11=1900,0,Capex!CVY349)</f>
        <v>0</v>
      </c>
      <c r="CVZ102" s="700">
        <f>-IF(CVZ11=1900,0,Capex!CVZ349)</f>
        <v>0</v>
      </c>
      <c r="CWA102" s="700">
        <f>-IF(CWA11=1900,0,Capex!CWA349)</f>
        <v>0</v>
      </c>
      <c r="CWB102" s="700">
        <f>-IF(CWB11=1900,0,Capex!CWB349)</f>
        <v>0</v>
      </c>
      <c r="CWC102" s="700">
        <f>-IF(CWC11=1900,0,Capex!CWC349)</f>
        <v>0</v>
      </c>
      <c r="CWD102" s="700">
        <f>-IF(CWD11=1900,0,Capex!CWD349)</f>
        <v>0</v>
      </c>
      <c r="CWE102" s="700">
        <f>-IF(CWE11=1900,0,Capex!CWE349)</f>
        <v>0</v>
      </c>
      <c r="CWF102" s="700">
        <f>-IF(CWF11=1900,0,Capex!CWF349)</f>
        <v>0</v>
      </c>
      <c r="CWG102" s="700">
        <f>-IF(CWG11=1900,0,Capex!CWG349)</f>
        <v>0</v>
      </c>
      <c r="CWH102" s="700">
        <f>-IF(CWH11=1900,0,Capex!CWH349)</f>
        <v>0</v>
      </c>
      <c r="CWI102" s="700">
        <f>-IF(CWI11=1900,0,Capex!CWI349)</f>
        <v>0</v>
      </c>
      <c r="CWJ102" s="700">
        <f>-IF(CWJ11=1900,0,Capex!CWJ349)</f>
        <v>0</v>
      </c>
      <c r="CWK102" s="700">
        <f>-IF(CWK11=1900,0,Capex!CWK349)</f>
        <v>0</v>
      </c>
      <c r="CWL102" s="700">
        <f>-IF(CWL11=1900,0,Capex!CWL349)</f>
        <v>0</v>
      </c>
      <c r="CWM102" s="700">
        <f>-IF(CWM11=1900,0,Capex!CWM349)</f>
        <v>0</v>
      </c>
      <c r="CWN102" s="700">
        <f>-IF(CWN11=1900,0,Capex!CWN349)</f>
        <v>0</v>
      </c>
      <c r="CWO102" s="700">
        <f>-IF(CWO11=1900,0,Capex!CWO349)</f>
        <v>0</v>
      </c>
      <c r="CWP102" s="700">
        <f>-IF(CWP11=1900,0,Capex!CWP349)</f>
        <v>0</v>
      </c>
      <c r="CWQ102" s="700">
        <f>-IF(CWQ11=1900,0,Capex!CWQ349)</f>
        <v>0</v>
      </c>
      <c r="CWR102" s="700">
        <f>-IF(CWR11=1900,0,Capex!CWR349)</f>
        <v>0</v>
      </c>
      <c r="CWS102" s="700">
        <f>-IF(CWS11=1900,0,Capex!CWS349)</f>
        <v>0</v>
      </c>
      <c r="CWT102" s="700">
        <f>-IF(CWT11=1900,0,Capex!CWT349)</f>
        <v>0</v>
      </c>
      <c r="CWU102" s="700">
        <f>-IF(CWU11=1900,0,Capex!CWU349)</f>
        <v>0</v>
      </c>
      <c r="CWV102" s="700">
        <f>-IF(CWV11=1900,0,Capex!CWV349)</f>
        <v>0</v>
      </c>
      <c r="CWW102" s="700">
        <f>-IF(CWW11=1900,0,Capex!CWW349)</f>
        <v>0</v>
      </c>
      <c r="CWX102" s="700">
        <f>-IF(CWX11=1900,0,Capex!CWX349)</f>
        <v>0</v>
      </c>
      <c r="CWY102" s="700">
        <f>-IF(CWY11=1900,0,Capex!CWY349)</f>
        <v>0</v>
      </c>
      <c r="CWZ102" s="700">
        <f>-IF(CWZ11=1900,0,Capex!CWZ349)</f>
        <v>0</v>
      </c>
      <c r="CXA102" s="700">
        <f>-IF(CXA11=1900,0,Capex!CXA349)</f>
        <v>0</v>
      </c>
      <c r="CXB102" s="700">
        <f>-IF(CXB11=1900,0,Capex!CXB349)</f>
        <v>0</v>
      </c>
      <c r="CXC102" s="700">
        <f>-IF(CXC11=1900,0,Capex!CXC349)</f>
        <v>0</v>
      </c>
      <c r="CXD102" s="700">
        <f>-IF(CXD11=1900,0,Capex!CXD349)</f>
        <v>0</v>
      </c>
      <c r="CXE102" s="700">
        <f>-IF(CXE11=1900,0,Capex!CXE349)</f>
        <v>0</v>
      </c>
      <c r="CXF102" s="700">
        <f>-IF(CXF11=1900,0,Capex!CXF349)</f>
        <v>0</v>
      </c>
      <c r="CXG102" s="700">
        <f>-IF(CXG11=1900,0,Capex!CXG349)</f>
        <v>0</v>
      </c>
      <c r="CXH102" s="700">
        <f>-IF(CXH11=1900,0,Capex!CXH349)</f>
        <v>0</v>
      </c>
      <c r="CXI102" s="700">
        <f>-IF(CXI11=1900,0,Capex!CXI349)</f>
        <v>0</v>
      </c>
      <c r="CXJ102" s="700">
        <f>-IF(CXJ11=1900,0,Capex!CXJ349)</f>
        <v>0</v>
      </c>
      <c r="CXK102" s="700">
        <f>-IF(CXK11=1900,0,Capex!CXK349)</f>
        <v>0</v>
      </c>
      <c r="CXL102" s="700">
        <f>-IF(CXL11=1900,0,Capex!CXL349)</f>
        <v>0</v>
      </c>
      <c r="CXM102" s="700">
        <f>-IF(CXM11=1900,0,Capex!CXM349)</f>
        <v>0</v>
      </c>
      <c r="CXN102" s="700">
        <f>-IF(CXN11=1900,0,Capex!CXN349)</f>
        <v>0</v>
      </c>
      <c r="CXO102" s="700">
        <f>-IF(CXO11=1900,0,Capex!CXO349)</f>
        <v>0</v>
      </c>
      <c r="CXP102" s="700">
        <f>-IF(CXP11=1900,0,Capex!CXP349)</f>
        <v>0</v>
      </c>
      <c r="CXQ102" s="700">
        <f>-IF(CXQ11=1900,0,Capex!CXQ349)</f>
        <v>0</v>
      </c>
      <c r="CXR102" s="700">
        <f>-IF(CXR11=1900,0,Capex!CXR349)</f>
        <v>0</v>
      </c>
      <c r="CXS102" s="700">
        <f>-IF(CXS11=1900,0,Capex!CXS349)</f>
        <v>0</v>
      </c>
      <c r="CXT102" s="700">
        <f>-IF(CXT11=1900,0,Capex!CXT349)</f>
        <v>0</v>
      </c>
      <c r="CXU102" s="700">
        <f>-IF(CXU11=1900,0,Capex!CXU349)</f>
        <v>0</v>
      </c>
      <c r="CXV102" s="700">
        <f>-IF(CXV11=1900,0,Capex!CXV349)</f>
        <v>0</v>
      </c>
      <c r="CXW102" s="700">
        <f>-IF(CXW11=1900,0,Capex!CXW349)</f>
        <v>0</v>
      </c>
      <c r="CXX102" s="700">
        <f>-IF(CXX11=1900,0,Capex!CXX349)</f>
        <v>0</v>
      </c>
      <c r="CXY102" s="700">
        <f>-IF(CXY11=1900,0,Capex!CXY349)</f>
        <v>0</v>
      </c>
      <c r="CXZ102" s="700">
        <f>-IF(CXZ11=1900,0,Capex!CXZ349)</f>
        <v>0</v>
      </c>
      <c r="CYA102" s="700">
        <f>-IF(CYA11=1900,0,Capex!CYA349)</f>
        <v>0</v>
      </c>
      <c r="CYB102" s="700">
        <f>-IF(CYB11=1900,0,Capex!CYB349)</f>
        <v>0</v>
      </c>
      <c r="CYC102" s="700">
        <f>-IF(CYC11=1900,0,Capex!CYC349)</f>
        <v>0</v>
      </c>
      <c r="CYD102" s="700">
        <f>-IF(CYD11=1900,0,Capex!CYD349)</f>
        <v>0</v>
      </c>
      <c r="CYE102" s="700">
        <f>-IF(CYE11=1900,0,Capex!CYE349)</f>
        <v>0</v>
      </c>
      <c r="CYF102" s="700">
        <f>-IF(CYF11=1900,0,Capex!CYF349)</f>
        <v>0</v>
      </c>
      <c r="CYG102" s="700">
        <f>-IF(CYG11=1900,0,Capex!CYG349)</f>
        <v>0</v>
      </c>
      <c r="CYH102" s="700">
        <f>-IF(CYH11=1900,0,Capex!CYH349)</f>
        <v>0</v>
      </c>
      <c r="CYI102" s="700">
        <f>-IF(CYI11=1900,0,Capex!CYI349)</f>
        <v>0</v>
      </c>
      <c r="CYJ102" s="700">
        <f>-IF(CYJ11=1900,0,Capex!CYJ349)</f>
        <v>0</v>
      </c>
      <c r="CYK102" s="700">
        <f>-IF(CYK11=1900,0,Capex!CYK349)</f>
        <v>0</v>
      </c>
      <c r="CYL102" s="700">
        <f>-IF(CYL11=1900,0,Capex!CYL349)</f>
        <v>0</v>
      </c>
      <c r="CYM102" s="700">
        <f>-IF(CYM11=1900,0,Capex!CYM349)</f>
        <v>0</v>
      </c>
      <c r="CYN102" s="700">
        <f>-IF(CYN11=1900,0,Capex!CYN349)</f>
        <v>0</v>
      </c>
      <c r="CYO102" s="700">
        <f>-IF(CYO11=1900,0,Capex!CYO349)</f>
        <v>0</v>
      </c>
      <c r="CYP102" s="700">
        <f>-IF(CYP11=1900,0,Capex!CYP349)</f>
        <v>0</v>
      </c>
      <c r="CYQ102" s="700">
        <f>-IF(CYQ11=1900,0,Capex!CYQ349)</f>
        <v>0</v>
      </c>
      <c r="CYR102" s="700">
        <f>-IF(CYR11=1900,0,Capex!CYR349)</f>
        <v>0</v>
      </c>
      <c r="CYS102" s="700">
        <f>-IF(CYS11=1900,0,Capex!CYS349)</f>
        <v>0</v>
      </c>
      <c r="CYT102" s="700">
        <f>-IF(CYT11=1900,0,Capex!CYT349)</f>
        <v>0</v>
      </c>
      <c r="CYU102" s="700">
        <f>-IF(CYU11=1900,0,Capex!CYU349)</f>
        <v>0</v>
      </c>
      <c r="CYV102" s="700">
        <f>-IF(CYV11=1900,0,Capex!CYV349)</f>
        <v>0</v>
      </c>
      <c r="CYW102" s="700">
        <f>-IF(CYW11=1900,0,Capex!CYW349)</f>
        <v>0</v>
      </c>
      <c r="CYX102" s="700">
        <f>-IF(CYX11=1900,0,Capex!CYX349)</f>
        <v>0</v>
      </c>
      <c r="CYY102" s="700">
        <f>-IF(CYY11=1900,0,Capex!CYY349)</f>
        <v>0</v>
      </c>
      <c r="CYZ102" s="700">
        <f>-IF(CYZ11=1900,0,Capex!CYZ349)</f>
        <v>0</v>
      </c>
      <c r="CZA102" s="700">
        <f>-IF(CZA11=1900,0,Capex!CZA349)</f>
        <v>0</v>
      </c>
      <c r="CZB102" s="700">
        <f>-IF(CZB11=1900,0,Capex!CZB349)</f>
        <v>0</v>
      </c>
      <c r="CZC102" s="700">
        <f>-IF(CZC11=1900,0,Capex!CZC349)</f>
        <v>0</v>
      </c>
      <c r="CZD102" s="700">
        <f>-IF(CZD11=1900,0,Capex!CZD349)</f>
        <v>0</v>
      </c>
      <c r="CZE102" s="700">
        <f>-IF(CZE11=1900,0,Capex!CZE349)</f>
        <v>0</v>
      </c>
      <c r="CZF102" s="700">
        <f>-IF(CZF11=1900,0,Capex!CZF349)</f>
        <v>0</v>
      </c>
      <c r="CZG102" s="700">
        <f>-IF(CZG11=1900,0,Capex!CZG349)</f>
        <v>0</v>
      </c>
      <c r="CZH102" s="700">
        <f>-IF(CZH11=1900,0,Capex!CZH349)</f>
        <v>0</v>
      </c>
      <c r="CZI102" s="700">
        <f>-IF(CZI11=1900,0,Capex!CZI349)</f>
        <v>0</v>
      </c>
      <c r="CZJ102" s="700">
        <f>-IF(CZJ11=1900,0,Capex!CZJ349)</f>
        <v>0</v>
      </c>
      <c r="CZK102" s="700">
        <f>-IF(CZK11=1900,0,Capex!CZK349)</f>
        <v>0</v>
      </c>
      <c r="CZL102" s="700">
        <f>-IF(CZL11=1900,0,Capex!CZL349)</f>
        <v>0</v>
      </c>
      <c r="CZM102" s="700">
        <f>-IF(CZM11=1900,0,Capex!CZM349)</f>
        <v>0</v>
      </c>
      <c r="CZN102" s="700">
        <f>-IF(CZN11=1900,0,Capex!CZN349)</f>
        <v>0</v>
      </c>
      <c r="CZO102" s="700">
        <f>-IF(CZO11=1900,0,Capex!CZO349)</f>
        <v>0</v>
      </c>
      <c r="CZP102" s="700">
        <f>-IF(CZP11=1900,0,Capex!CZP349)</f>
        <v>0</v>
      </c>
      <c r="CZQ102" s="700">
        <f>-IF(CZQ11=1900,0,Capex!CZQ349)</f>
        <v>0</v>
      </c>
      <c r="CZR102" s="700">
        <f>-IF(CZR11=1900,0,Capex!CZR349)</f>
        <v>0</v>
      </c>
      <c r="CZS102" s="700">
        <f>-IF(CZS11=1900,0,Capex!CZS349)</f>
        <v>0</v>
      </c>
      <c r="CZT102" s="700">
        <f>-IF(CZT11=1900,0,Capex!CZT349)</f>
        <v>0</v>
      </c>
      <c r="CZU102" s="700">
        <f>-IF(CZU11=1900,0,Capex!CZU349)</f>
        <v>0</v>
      </c>
      <c r="CZV102" s="700">
        <f>-IF(CZV11=1900,0,Capex!CZV349)</f>
        <v>0</v>
      </c>
      <c r="CZW102" s="700">
        <f>-IF(CZW11=1900,0,Capex!CZW349)</f>
        <v>0</v>
      </c>
      <c r="CZX102" s="700">
        <f>-IF(CZX11=1900,0,Capex!CZX349)</f>
        <v>0</v>
      </c>
      <c r="CZY102" s="700">
        <f>-IF(CZY11=1900,0,Capex!CZY349)</f>
        <v>0</v>
      </c>
      <c r="CZZ102" s="700">
        <f>-IF(CZZ11=1900,0,Capex!CZZ349)</f>
        <v>0</v>
      </c>
      <c r="DAA102" s="700">
        <f>-IF(DAA11=1900,0,Capex!DAA349)</f>
        <v>0</v>
      </c>
      <c r="DAB102" s="700">
        <f>-IF(DAB11=1900,0,Capex!DAB349)</f>
        <v>0</v>
      </c>
      <c r="DAC102" s="700">
        <f>-IF(DAC11=1900,0,Capex!DAC349)</f>
        <v>0</v>
      </c>
      <c r="DAD102" s="700">
        <f>-IF(DAD11=1900,0,Capex!DAD349)</f>
        <v>0</v>
      </c>
      <c r="DAE102" s="700">
        <f>-IF(DAE11=1900,0,Capex!DAE349)</f>
        <v>0</v>
      </c>
      <c r="DAF102" s="700">
        <f>-IF(DAF11=1900,0,Capex!DAF349)</f>
        <v>0</v>
      </c>
      <c r="DAG102" s="700">
        <f>-IF(DAG11=1900,0,Capex!DAG349)</f>
        <v>0</v>
      </c>
      <c r="DAH102" s="700">
        <f>-IF(DAH11=1900,0,Capex!DAH349)</f>
        <v>0</v>
      </c>
      <c r="DAI102" s="700">
        <f>-IF(DAI11=1900,0,Capex!DAI349)</f>
        <v>0</v>
      </c>
      <c r="DAJ102" s="700">
        <f>-IF(DAJ11=1900,0,Capex!DAJ349)</f>
        <v>0</v>
      </c>
      <c r="DAK102" s="700">
        <f>-IF(DAK11=1900,0,Capex!DAK349)</f>
        <v>0</v>
      </c>
      <c r="DAL102" s="700">
        <f>-IF(DAL11=1900,0,Capex!DAL349)</f>
        <v>0</v>
      </c>
      <c r="DAM102" s="700">
        <f>-IF(DAM11=1900,0,Capex!DAM349)</f>
        <v>0</v>
      </c>
      <c r="DAN102" s="700">
        <f>-IF(DAN11=1900,0,Capex!DAN349)</f>
        <v>0</v>
      </c>
      <c r="DAO102" s="700">
        <f>-IF(DAO11=1900,0,Capex!DAO349)</f>
        <v>0</v>
      </c>
      <c r="DAP102" s="700">
        <f>-IF(DAP11=1900,0,Capex!DAP349)</f>
        <v>0</v>
      </c>
      <c r="DAQ102" s="700">
        <f>-IF(DAQ11=1900,0,Capex!DAQ349)</f>
        <v>0</v>
      </c>
      <c r="DAR102" s="700">
        <f>-IF(DAR11=1900,0,Capex!DAR349)</f>
        <v>0</v>
      </c>
      <c r="DAS102" s="700">
        <f>-IF(DAS11=1900,0,Capex!DAS349)</f>
        <v>0</v>
      </c>
      <c r="DAT102" s="700">
        <f>-IF(DAT11=1900,0,Capex!DAT349)</f>
        <v>0</v>
      </c>
      <c r="DAU102" s="700">
        <f>-IF(DAU11=1900,0,Capex!DAU349)</f>
        <v>0</v>
      </c>
      <c r="DAV102" s="700">
        <f>-IF(DAV11=1900,0,Capex!DAV349)</f>
        <v>0</v>
      </c>
      <c r="DAW102" s="700">
        <f>-IF(DAW11=1900,0,Capex!DAW349)</f>
        <v>0</v>
      </c>
      <c r="DAX102" s="700">
        <f>-IF(DAX11=1900,0,Capex!DAX349)</f>
        <v>0</v>
      </c>
      <c r="DAY102" s="700">
        <f>-IF(DAY11=1900,0,Capex!DAY349)</f>
        <v>0</v>
      </c>
      <c r="DAZ102" s="700">
        <f>-IF(DAZ11=1900,0,Capex!DAZ349)</f>
        <v>0</v>
      </c>
      <c r="DBA102" s="700">
        <f>-IF(DBA11=1900,0,Capex!DBA349)</f>
        <v>0</v>
      </c>
      <c r="DBB102" s="700">
        <f>-IF(DBB11=1900,0,Capex!DBB349)</f>
        <v>0</v>
      </c>
      <c r="DBC102" s="700">
        <f>-IF(DBC11=1900,0,Capex!DBC349)</f>
        <v>0</v>
      </c>
      <c r="DBD102" s="700">
        <f>-IF(DBD11=1900,0,Capex!DBD349)</f>
        <v>0</v>
      </c>
      <c r="DBE102" s="700">
        <f>-IF(DBE11=1900,0,Capex!DBE349)</f>
        <v>0</v>
      </c>
      <c r="DBF102" s="700">
        <f>-IF(DBF11=1900,0,Capex!DBF349)</f>
        <v>0</v>
      </c>
      <c r="DBG102" s="700">
        <f>-IF(DBG11=1900,0,Capex!DBG349)</f>
        <v>0</v>
      </c>
      <c r="DBH102" s="700">
        <f>-IF(DBH11=1900,0,Capex!DBH349)</f>
        <v>0</v>
      </c>
      <c r="DBI102" s="700">
        <f>-IF(DBI11=1900,0,Capex!DBI349)</f>
        <v>0</v>
      </c>
      <c r="DBJ102" s="700">
        <f>-IF(DBJ11=1900,0,Capex!DBJ349)</f>
        <v>0</v>
      </c>
      <c r="DBK102" s="700">
        <f>-IF(DBK11=1900,0,Capex!DBK349)</f>
        <v>0</v>
      </c>
      <c r="DBL102" s="700">
        <f>-IF(DBL11=1900,0,Capex!DBL349)</f>
        <v>0</v>
      </c>
      <c r="DBM102" s="700">
        <f>-IF(DBM11=1900,0,Capex!DBM349)</f>
        <v>0</v>
      </c>
      <c r="DBN102" s="700">
        <f>-IF(DBN11=1900,0,Capex!DBN349)</f>
        <v>0</v>
      </c>
      <c r="DBO102" s="700">
        <f>-IF(DBO11=1900,0,Capex!DBO349)</f>
        <v>0</v>
      </c>
      <c r="DBP102" s="700">
        <f>-IF(DBP11=1900,0,Capex!DBP349)</f>
        <v>0</v>
      </c>
      <c r="DBQ102" s="700">
        <f>-IF(DBQ11=1900,0,Capex!DBQ349)</f>
        <v>0</v>
      </c>
      <c r="DBR102" s="700">
        <f>-IF(DBR11=1900,0,Capex!DBR349)</f>
        <v>0</v>
      </c>
      <c r="DBS102" s="700">
        <f>-IF(DBS11=1900,0,Capex!DBS349)</f>
        <v>0</v>
      </c>
      <c r="DBT102" s="700">
        <f>-IF(DBT11=1900,0,Capex!DBT349)</f>
        <v>0</v>
      </c>
      <c r="DBU102" s="700">
        <f>-IF(DBU11=1900,0,Capex!DBU349)</f>
        <v>0</v>
      </c>
      <c r="DBV102" s="700">
        <f>-IF(DBV11=1900,0,Capex!DBV349)</f>
        <v>0</v>
      </c>
      <c r="DBW102" s="700">
        <f>-IF(DBW11=1900,0,Capex!DBW349)</f>
        <v>0</v>
      </c>
      <c r="DBX102" s="700">
        <f>-IF(DBX11=1900,0,Capex!DBX349)</f>
        <v>0</v>
      </c>
      <c r="DBY102" s="700">
        <f>-IF(DBY11=1900,0,Capex!DBY349)</f>
        <v>0</v>
      </c>
      <c r="DBZ102" s="700">
        <f>-IF(DBZ11=1900,0,Capex!DBZ349)</f>
        <v>0</v>
      </c>
      <c r="DCA102" s="700">
        <f>-IF(DCA11=1900,0,Capex!DCA349)</f>
        <v>0</v>
      </c>
      <c r="DCB102" s="700">
        <f>-IF(DCB11=1900,0,Capex!DCB349)</f>
        <v>0</v>
      </c>
      <c r="DCC102" s="700">
        <f>-IF(DCC11=1900,0,Capex!DCC349)</f>
        <v>0</v>
      </c>
      <c r="DCD102" s="700">
        <f>-IF(DCD11=1900,0,Capex!DCD349)</f>
        <v>0</v>
      </c>
      <c r="DCE102" s="700">
        <f>-IF(DCE11=1900,0,Capex!DCE349)</f>
        <v>0</v>
      </c>
      <c r="DCF102" s="700">
        <f>-IF(DCF11=1900,0,Capex!DCF349)</f>
        <v>0</v>
      </c>
      <c r="DCG102" s="700">
        <f>-IF(DCG11=1900,0,Capex!DCG349)</f>
        <v>0</v>
      </c>
      <c r="DCH102" s="700">
        <f>-IF(DCH11=1900,0,Capex!DCH349)</f>
        <v>0</v>
      </c>
      <c r="DCI102" s="700">
        <f>-IF(DCI11=1900,0,Capex!DCI349)</f>
        <v>0</v>
      </c>
      <c r="DCJ102" s="700">
        <f>-IF(DCJ11=1900,0,Capex!DCJ349)</f>
        <v>0</v>
      </c>
      <c r="DCK102" s="700">
        <f>-IF(DCK11=1900,0,Capex!DCK349)</f>
        <v>0</v>
      </c>
      <c r="DCL102" s="700">
        <f>-IF(DCL11=1900,0,Capex!DCL349)</f>
        <v>0</v>
      </c>
      <c r="DCM102" s="700">
        <f>-IF(DCM11=1900,0,Capex!DCM349)</f>
        <v>0</v>
      </c>
      <c r="DCN102" s="700">
        <f>-IF(DCN11=1900,0,Capex!DCN349)</f>
        <v>0</v>
      </c>
      <c r="DCO102" s="700">
        <f>-IF(DCO11=1900,0,Capex!DCO349)</f>
        <v>0</v>
      </c>
      <c r="DCP102" s="700">
        <f>-IF(DCP11=1900,0,Capex!DCP349)</f>
        <v>0</v>
      </c>
      <c r="DCQ102" s="700">
        <f>-IF(DCQ11=1900,0,Capex!DCQ349)</f>
        <v>0</v>
      </c>
      <c r="DCR102" s="700">
        <f>-IF(DCR11=1900,0,Capex!DCR349)</f>
        <v>0</v>
      </c>
      <c r="DCS102" s="700">
        <f>-IF(DCS11=1900,0,Capex!DCS349)</f>
        <v>0</v>
      </c>
      <c r="DCT102" s="700">
        <f>-IF(DCT11=1900,0,Capex!DCT349)</f>
        <v>0</v>
      </c>
      <c r="DCU102" s="700">
        <f>-IF(DCU11=1900,0,Capex!DCU349)</f>
        <v>0</v>
      </c>
      <c r="DCV102" s="700">
        <f>-IF(DCV11=1900,0,Capex!DCV349)</f>
        <v>0</v>
      </c>
      <c r="DCW102" s="700">
        <f>-IF(DCW11=1900,0,Capex!DCW349)</f>
        <v>0</v>
      </c>
      <c r="DCX102" s="700">
        <f>-IF(DCX11=1900,0,Capex!DCX349)</f>
        <v>0</v>
      </c>
      <c r="DCY102" s="700">
        <f>-IF(DCY11=1900,0,Capex!DCY349)</f>
        <v>0</v>
      </c>
      <c r="DCZ102" s="700">
        <f>-IF(DCZ11=1900,0,Capex!DCZ349)</f>
        <v>0</v>
      </c>
      <c r="DDA102" s="700">
        <f>-IF(DDA11=1900,0,Capex!DDA349)</f>
        <v>0</v>
      </c>
      <c r="DDB102" s="700">
        <f>-IF(DDB11=1900,0,Capex!DDB349)</f>
        <v>0</v>
      </c>
      <c r="DDC102" s="700">
        <f>-IF(DDC11=1900,0,Capex!DDC349)</f>
        <v>0</v>
      </c>
      <c r="DDD102" s="700">
        <f>-IF(DDD11=1900,0,Capex!DDD349)</f>
        <v>0</v>
      </c>
      <c r="DDE102" s="700">
        <f>-IF(DDE11=1900,0,Capex!DDE349)</f>
        <v>0</v>
      </c>
      <c r="DDF102" s="700">
        <f>-IF(DDF11=1900,0,Capex!DDF349)</f>
        <v>0</v>
      </c>
      <c r="DDG102" s="700">
        <f>-IF(DDG11=1900,0,Capex!DDG349)</f>
        <v>0</v>
      </c>
      <c r="DDH102" s="700">
        <f>-IF(DDH11=1900,0,Capex!DDH349)</f>
        <v>0</v>
      </c>
      <c r="DDI102" s="700">
        <f>-IF(DDI11=1900,0,Capex!DDI349)</f>
        <v>0</v>
      </c>
      <c r="DDJ102" s="700">
        <f>-IF(DDJ11=1900,0,Capex!DDJ349)</f>
        <v>0</v>
      </c>
      <c r="DDK102" s="700">
        <f>-IF(DDK11=1900,0,Capex!DDK349)</f>
        <v>0</v>
      </c>
      <c r="DDL102" s="700">
        <f>-IF(DDL11=1900,0,Capex!DDL349)</f>
        <v>0</v>
      </c>
      <c r="DDM102" s="700">
        <f>-IF(DDM11=1900,0,Capex!DDM349)</f>
        <v>0</v>
      </c>
      <c r="DDN102" s="700">
        <f>-IF(DDN11=1900,0,Capex!DDN349)</f>
        <v>0</v>
      </c>
      <c r="DDO102" s="700">
        <f>-IF(DDO11=1900,0,Capex!DDO349)</f>
        <v>0</v>
      </c>
      <c r="DDP102" s="700">
        <f>-IF(DDP11=1900,0,Capex!DDP349)</f>
        <v>0</v>
      </c>
      <c r="DDQ102" s="700">
        <f>-IF(DDQ11=1900,0,Capex!DDQ349)</f>
        <v>0</v>
      </c>
      <c r="DDR102" s="700">
        <f>-IF(DDR11=1900,0,Capex!DDR349)</f>
        <v>0</v>
      </c>
      <c r="DDS102" s="700">
        <f>-IF(DDS11=1900,0,Capex!DDS349)</f>
        <v>0</v>
      </c>
      <c r="DDT102" s="700">
        <f>-IF(DDT11=1900,0,Capex!DDT349)</f>
        <v>0</v>
      </c>
      <c r="DDU102" s="700">
        <f>-IF(DDU11=1900,0,Capex!DDU349)</f>
        <v>0</v>
      </c>
      <c r="DDV102" s="700">
        <f>-IF(DDV11=1900,0,Capex!DDV349)</f>
        <v>0</v>
      </c>
      <c r="DDW102" s="700">
        <f>-IF(DDW11=1900,0,Capex!DDW349)</f>
        <v>0</v>
      </c>
      <c r="DDX102" s="700">
        <f>-IF(DDX11=1900,0,Capex!DDX349)</f>
        <v>0</v>
      </c>
      <c r="DDY102" s="700">
        <f>-IF(DDY11=1900,0,Capex!DDY349)</f>
        <v>0</v>
      </c>
      <c r="DDZ102" s="700">
        <f>-IF(DDZ11=1900,0,Capex!DDZ349)</f>
        <v>0</v>
      </c>
      <c r="DEA102" s="700">
        <f>-IF(DEA11=1900,0,Capex!DEA349)</f>
        <v>0</v>
      </c>
      <c r="DEB102" s="700">
        <f>-IF(DEB11=1900,0,Capex!DEB349)</f>
        <v>0</v>
      </c>
      <c r="DEC102" s="700">
        <f>-IF(DEC11=1900,0,Capex!DEC349)</f>
        <v>0</v>
      </c>
      <c r="DED102" s="700">
        <f>-IF(DED11=1900,0,Capex!DED349)</f>
        <v>0</v>
      </c>
      <c r="DEE102" s="700">
        <f>-IF(DEE11=1900,0,Capex!DEE349)</f>
        <v>0</v>
      </c>
      <c r="DEF102" s="700">
        <f>-IF(DEF11=1900,0,Capex!DEF349)</f>
        <v>0</v>
      </c>
      <c r="DEG102" s="700">
        <f>-IF(DEG11=1900,0,Capex!DEG349)</f>
        <v>0</v>
      </c>
      <c r="DEH102" s="700">
        <f>-IF(DEH11=1900,0,Capex!DEH349)</f>
        <v>0</v>
      </c>
      <c r="DEI102" s="700">
        <f>-IF(DEI11=1900,0,Capex!DEI349)</f>
        <v>0</v>
      </c>
      <c r="DEJ102" s="700">
        <f>-IF(DEJ11=1900,0,Capex!DEJ349)</f>
        <v>0</v>
      </c>
      <c r="DEK102" s="700">
        <f>-IF(DEK11=1900,0,Capex!DEK349)</f>
        <v>0</v>
      </c>
      <c r="DEL102" s="700">
        <f>-IF(DEL11=1900,0,Capex!DEL349)</f>
        <v>0</v>
      </c>
      <c r="DEM102" s="700">
        <f>-IF(DEM11=1900,0,Capex!DEM349)</f>
        <v>0</v>
      </c>
      <c r="DEN102" s="700">
        <f>-IF(DEN11=1900,0,Capex!DEN349)</f>
        <v>0</v>
      </c>
      <c r="DEO102" s="700">
        <f>-IF(DEO11=1900,0,Capex!DEO349)</f>
        <v>0</v>
      </c>
      <c r="DEP102" s="700">
        <f>-IF(DEP11=1900,0,Capex!DEP349)</f>
        <v>0</v>
      </c>
      <c r="DEQ102" s="700">
        <f>-IF(DEQ11=1900,0,Capex!DEQ349)</f>
        <v>0</v>
      </c>
      <c r="DER102" s="700">
        <f>-IF(DER11=1900,0,Capex!DER349)</f>
        <v>0</v>
      </c>
      <c r="DES102" s="700">
        <f>-IF(DES11=1900,0,Capex!DES349)</f>
        <v>0</v>
      </c>
      <c r="DET102" s="700">
        <f>-IF(DET11=1900,0,Capex!DET349)</f>
        <v>0</v>
      </c>
      <c r="DEU102" s="700">
        <f>-IF(DEU11=1900,0,Capex!DEU349)</f>
        <v>0</v>
      </c>
      <c r="DEV102" s="700">
        <f>-IF(DEV11=1900,0,Capex!DEV349)</f>
        <v>0</v>
      </c>
      <c r="DEW102" s="700">
        <f>-IF(DEW11=1900,0,Capex!DEW349)</f>
        <v>0</v>
      </c>
      <c r="DEX102" s="700">
        <f>-IF(DEX11=1900,0,Capex!DEX349)</f>
        <v>0</v>
      </c>
      <c r="DEY102" s="700">
        <f>-IF(DEY11=1900,0,Capex!DEY349)</f>
        <v>0</v>
      </c>
      <c r="DEZ102" s="700">
        <f>-IF(DEZ11=1900,0,Capex!DEZ349)</f>
        <v>0</v>
      </c>
      <c r="DFA102" s="700">
        <f>-IF(DFA11=1900,0,Capex!DFA349)</f>
        <v>0</v>
      </c>
      <c r="DFB102" s="700">
        <f>-IF(DFB11=1900,0,Capex!DFB349)</f>
        <v>0</v>
      </c>
      <c r="DFC102" s="700">
        <f>-IF(DFC11=1900,0,Capex!DFC349)</f>
        <v>0</v>
      </c>
      <c r="DFD102" s="700">
        <f>-IF(DFD11=1900,0,Capex!DFD349)</f>
        <v>0</v>
      </c>
      <c r="DFE102" s="700">
        <f>-IF(DFE11=1900,0,Capex!DFE349)</f>
        <v>0</v>
      </c>
      <c r="DFF102" s="700">
        <f>-IF(DFF11=1900,0,Capex!DFF349)</f>
        <v>0</v>
      </c>
      <c r="DFG102" s="700">
        <f>-IF(DFG11=1900,0,Capex!DFG349)</f>
        <v>0</v>
      </c>
      <c r="DFH102" s="700">
        <f>-IF(DFH11=1900,0,Capex!DFH349)</f>
        <v>0</v>
      </c>
      <c r="DFI102" s="700">
        <f>-IF(DFI11=1900,0,Capex!DFI349)</f>
        <v>0</v>
      </c>
      <c r="DFJ102" s="700">
        <f>-IF(DFJ11=1900,0,Capex!DFJ349)</f>
        <v>0</v>
      </c>
      <c r="DFK102" s="700">
        <f>-IF(DFK11=1900,0,Capex!DFK349)</f>
        <v>0</v>
      </c>
      <c r="DFL102" s="700">
        <f>-IF(DFL11=1900,0,Capex!DFL349)</f>
        <v>0</v>
      </c>
      <c r="DFM102" s="700">
        <f>-IF(DFM11=1900,0,Capex!DFM349)</f>
        <v>0</v>
      </c>
      <c r="DFN102" s="700">
        <f>-IF(DFN11=1900,0,Capex!DFN349)</f>
        <v>0</v>
      </c>
      <c r="DFO102" s="700">
        <f>-IF(DFO11=1900,0,Capex!DFO349)</f>
        <v>0</v>
      </c>
      <c r="DFP102" s="700">
        <f>-IF(DFP11=1900,0,Capex!DFP349)</f>
        <v>0</v>
      </c>
      <c r="DFQ102" s="700">
        <f>-IF(DFQ11=1900,0,Capex!DFQ349)</f>
        <v>0</v>
      </c>
      <c r="DFR102" s="700">
        <f>-IF(DFR11=1900,0,Capex!DFR349)</f>
        <v>0</v>
      </c>
      <c r="DFS102" s="700">
        <f>-IF(DFS11=1900,0,Capex!DFS349)</f>
        <v>0</v>
      </c>
      <c r="DFT102" s="700">
        <f>-IF(DFT11=1900,0,Capex!DFT349)</f>
        <v>0</v>
      </c>
      <c r="DFU102" s="700">
        <f>-IF(DFU11=1900,0,Capex!DFU349)</f>
        <v>0</v>
      </c>
      <c r="DFV102" s="700">
        <f>-IF(DFV11=1900,0,Capex!DFV349)</f>
        <v>0</v>
      </c>
      <c r="DFW102" s="700">
        <f>-IF(DFW11=1900,0,Capex!DFW349)</f>
        <v>0</v>
      </c>
      <c r="DFX102" s="700">
        <f>-IF(DFX11=1900,0,Capex!DFX349)</f>
        <v>0</v>
      </c>
      <c r="DFY102" s="700">
        <f>-IF(DFY11=1900,0,Capex!DFY349)</f>
        <v>0</v>
      </c>
      <c r="DFZ102" s="700">
        <f>-IF(DFZ11=1900,0,Capex!DFZ349)</f>
        <v>0</v>
      </c>
      <c r="DGA102" s="700">
        <f>-IF(DGA11=1900,0,Capex!DGA349)</f>
        <v>0</v>
      </c>
      <c r="DGB102" s="700">
        <f>-IF(DGB11=1900,0,Capex!DGB349)</f>
        <v>0</v>
      </c>
      <c r="DGC102" s="700">
        <f>-IF(DGC11=1900,0,Capex!DGC349)</f>
        <v>0</v>
      </c>
      <c r="DGD102" s="700">
        <f>-IF(DGD11=1900,0,Capex!DGD349)</f>
        <v>0</v>
      </c>
      <c r="DGE102" s="700">
        <f>-IF(DGE11=1900,0,Capex!DGE349)</f>
        <v>0</v>
      </c>
      <c r="DGF102" s="700">
        <f>-IF(DGF11=1900,0,Capex!DGF349)</f>
        <v>0</v>
      </c>
      <c r="DGG102" s="700">
        <f>-IF(DGG11=1900,0,Capex!DGG349)</f>
        <v>0</v>
      </c>
      <c r="DGH102" s="700">
        <f>-IF(DGH11=1900,0,Capex!DGH349)</f>
        <v>0</v>
      </c>
      <c r="DGI102" s="700">
        <f>-IF(DGI11=1900,0,Capex!DGI349)</f>
        <v>0</v>
      </c>
      <c r="DGJ102" s="700">
        <f>-IF(DGJ11=1900,0,Capex!DGJ349)</f>
        <v>0</v>
      </c>
      <c r="DGK102" s="700">
        <f>-IF(DGK11=1900,0,Capex!DGK349)</f>
        <v>0</v>
      </c>
      <c r="DGL102" s="700">
        <f>-IF(DGL11=1900,0,Capex!DGL349)</f>
        <v>0</v>
      </c>
      <c r="DGM102" s="700">
        <f>-IF(DGM11=1900,0,Capex!DGM349)</f>
        <v>0</v>
      </c>
      <c r="DGN102" s="700">
        <f>-IF(DGN11=1900,0,Capex!DGN349)</f>
        <v>0</v>
      </c>
      <c r="DGO102" s="700">
        <f>-IF(DGO11=1900,0,Capex!DGO349)</f>
        <v>0</v>
      </c>
      <c r="DGP102" s="700">
        <f>-IF(DGP11=1900,0,Capex!DGP349)</f>
        <v>0</v>
      </c>
      <c r="DGQ102" s="700">
        <f>-IF(DGQ11=1900,0,Capex!DGQ349)</f>
        <v>0</v>
      </c>
      <c r="DGR102" s="700">
        <f>-IF(DGR11=1900,0,Capex!DGR349)</f>
        <v>0</v>
      </c>
      <c r="DGS102" s="700">
        <f>-IF(DGS11=1900,0,Capex!DGS349)</f>
        <v>0</v>
      </c>
      <c r="DGT102" s="700">
        <f>-IF(DGT11=1900,0,Capex!DGT349)</f>
        <v>0</v>
      </c>
      <c r="DGU102" s="700">
        <f>-IF(DGU11=1900,0,Capex!DGU349)</f>
        <v>0</v>
      </c>
      <c r="DGV102" s="700">
        <f>-IF(DGV11=1900,0,Capex!DGV349)</f>
        <v>0</v>
      </c>
      <c r="DGW102" s="700">
        <f>-IF(DGW11=1900,0,Capex!DGW349)</f>
        <v>0</v>
      </c>
      <c r="DGX102" s="700">
        <f>-IF(DGX11=1900,0,Capex!DGX349)</f>
        <v>0</v>
      </c>
      <c r="DGY102" s="700">
        <f>-IF(DGY11=1900,0,Capex!DGY349)</f>
        <v>0</v>
      </c>
      <c r="DGZ102" s="700">
        <f>-IF(DGZ11=1900,0,Capex!DGZ349)</f>
        <v>0</v>
      </c>
      <c r="DHA102" s="700">
        <f>-IF(DHA11=1900,0,Capex!DHA349)</f>
        <v>0</v>
      </c>
      <c r="DHB102" s="700">
        <f>-IF(DHB11=1900,0,Capex!DHB349)</f>
        <v>0</v>
      </c>
      <c r="DHC102" s="700">
        <f>-IF(DHC11=1900,0,Capex!DHC349)</f>
        <v>0</v>
      </c>
      <c r="DHD102" s="700">
        <f>-IF(DHD11=1900,0,Capex!DHD349)</f>
        <v>0</v>
      </c>
      <c r="DHE102" s="700">
        <f>-IF(DHE11=1900,0,Capex!DHE349)</f>
        <v>0</v>
      </c>
      <c r="DHF102" s="700">
        <f>-IF(DHF11=1900,0,Capex!DHF349)</f>
        <v>0</v>
      </c>
      <c r="DHG102" s="700">
        <f>-IF(DHG11=1900,0,Capex!DHG349)</f>
        <v>0</v>
      </c>
      <c r="DHH102" s="700">
        <f>-IF(DHH11=1900,0,Capex!DHH349)</f>
        <v>0</v>
      </c>
      <c r="DHI102" s="700">
        <f>-IF(DHI11=1900,0,Capex!DHI349)</f>
        <v>0</v>
      </c>
      <c r="DHJ102" s="700">
        <f>-IF(DHJ11=1900,0,Capex!DHJ349)</f>
        <v>0</v>
      </c>
      <c r="DHK102" s="700">
        <f>-IF(DHK11=1900,0,Capex!DHK349)</f>
        <v>0</v>
      </c>
      <c r="DHL102" s="700">
        <f>-IF(DHL11=1900,0,Capex!DHL349)</f>
        <v>0</v>
      </c>
      <c r="DHM102" s="700">
        <f>-IF(DHM11=1900,0,Capex!DHM349)</f>
        <v>0</v>
      </c>
      <c r="DHN102" s="700">
        <f>-IF(DHN11=1900,0,Capex!DHN349)</f>
        <v>0</v>
      </c>
      <c r="DHO102" s="700">
        <f>-IF(DHO11=1900,0,Capex!DHO349)</f>
        <v>0</v>
      </c>
      <c r="DHP102" s="700">
        <f>-IF(DHP11=1900,0,Capex!DHP349)</f>
        <v>0</v>
      </c>
      <c r="DHQ102" s="700">
        <f>-IF(DHQ11=1900,0,Capex!DHQ349)</f>
        <v>0</v>
      </c>
      <c r="DHR102" s="700">
        <f>-IF(DHR11=1900,0,Capex!DHR349)</f>
        <v>0</v>
      </c>
      <c r="DHS102" s="700">
        <f>-IF(DHS11=1900,0,Capex!DHS349)</f>
        <v>0</v>
      </c>
      <c r="DHT102" s="700">
        <f>-IF(DHT11=1900,0,Capex!DHT349)</f>
        <v>0</v>
      </c>
      <c r="DHU102" s="700">
        <f>-IF(DHU11=1900,0,Capex!DHU349)</f>
        <v>0</v>
      </c>
      <c r="DHV102" s="700">
        <f>-IF(DHV11=1900,0,Capex!DHV349)</f>
        <v>0</v>
      </c>
      <c r="DHW102" s="700">
        <f>-IF(DHW11=1900,0,Capex!DHW349)</f>
        <v>0</v>
      </c>
      <c r="DHX102" s="700">
        <f>-IF(DHX11=1900,0,Capex!DHX349)</f>
        <v>0</v>
      </c>
      <c r="DHY102" s="700">
        <f>-IF(DHY11=1900,0,Capex!DHY349)</f>
        <v>0</v>
      </c>
      <c r="DHZ102" s="700">
        <f>-IF(DHZ11=1900,0,Capex!DHZ349)</f>
        <v>0</v>
      </c>
      <c r="DIA102" s="700">
        <f>-IF(DIA11=1900,0,Capex!DIA349)</f>
        <v>0</v>
      </c>
      <c r="DIB102" s="700">
        <f>-IF(DIB11=1900,0,Capex!DIB349)</f>
        <v>0</v>
      </c>
      <c r="DIC102" s="700">
        <f>-IF(DIC11=1900,0,Capex!DIC349)</f>
        <v>0</v>
      </c>
      <c r="DID102" s="700">
        <f>-IF(DID11=1900,0,Capex!DID349)</f>
        <v>0</v>
      </c>
      <c r="DIE102" s="700">
        <f>-IF(DIE11=1900,0,Capex!DIE349)</f>
        <v>0</v>
      </c>
      <c r="DIF102" s="700">
        <f>-IF(DIF11=1900,0,Capex!DIF349)</f>
        <v>0</v>
      </c>
      <c r="DIG102" s="700">
        <f>-IF(DIG11=1900,0,Capex!DIG349)</f>
        <v>0</v>
      </c>
      <c r="DIH102" s="700">
        <f>-IF(DIH11=1900,0,Capex!DIH349)</f>
        <v>0</v>
      </c>
      <c r="DII102" s="700">
        <f>-IF(DII11=1900,0,Capex!DII349)</f>
        <v>0</v>
      </c>
      <c r="DIJ102" s="700">
        <f>-IF(DIJ11=1900,0,Capex!DIJ349)</f>
        <v>0</v>
      </c>
      <c r="DIK102" s="700">
        <f>-IF(DIK11=1900,0,Capex!DIK349)</f>
        <v>0</v>
      </c>
      <c r="DIL102" s="700">
        <f>-IF(DIL11=1900,0,Capex!DIL349)</f>
        <v>0</v>
      </c>
      <c r="DIM102" s="700">
        <f>-IF(DIM11=1900,0,Capex!DIM349)</f>
        <v>0</v>
      </c>
      <c r="DIN102" s="700">
        <f>-IF(DIN11=1900,0,Capex!DIN349)</f>
        <v>0</v>
      </c>
      <c r="DIO102" s="700">
        <f>-IF(DIO11=1900,0,Capex!DIO349)</f>
        <v>0</v>
      </c>
      <c r="DIP102" s="700">
        <f>-IF(DIP11=1900,0,Capex!DIP349)</f>
        <v>0</v>
      </c>
      <c r="DIQ102" s="700">
        <f>-IF(DIQ11=1900,0,Capex!DIQ349)</f>
        <v>0</v>
      </c>
      <c r="DIR102" s="700">
        <f>-IF(DIR11=1900,0,Capex!DIR349)</f>
        <v>0</v>
      </c>
      <c r="DIS102" s="700">
        <f>-IF(DIS11=1900,0,Capex!DIS349)</f>
        <v>0</v>
      </c>
      <c r="DIT102" s="700">
        <f>-IF(DIT11=1900,0,Capex!DIT349)</f>
        <v>0</v>
      </c>
      <c r="DIU102" s="700">
        <f>-IF(DIU11=1900,0,Capex!DIU349)</f>
        <v>0</v>
      </c>
      <c r="DIV102" s="700">
        <f>-IF(DIV11=1900,0,Capex!DIV349)</f>
        <v>0</v>
      </c>
      <c r="DIW102" s="700">
        <f>-IF(DIW11=1900,0,Capex!DIW349)</f>
        <v>0</v>
      </c>
      <c r="DIX102" s="700">
        <f>-IF(DIX11=1900,0,Capex!DIX349)</f>
        <v>0</v>
      </c>
      <c r="DIY102" s="700">
        <f>-IF(DIY11=1900,0,Capex!DIY349)</f>
        <v>0</v>
      </c>
      <c r="DIZ102" s="700">
        <f>-IF(DIZ11=1900,0,Capex!DIZ349)</f>
        <v>0</v>
      </c>
      <c r="DJA102" s="700">
        <f>-IF(DJA11=1900,0,Capex!DJA349)</f>
        <v>0</v>
      </c>
      <c r="DJB102" s="700">
        <f>-IF(DJB11=1900,0,Capex!DJB349)</f>
        <v>0</v>
      </c>
      <c r="DJC102" s="700">
        <f>-IF(DJC11=1900,0,Capex!DJC349)</f>
        <v>0</v>
      </c>
      <c r="DJD102" s="700">
        <f>-IF(DJD11=1900,0,Capex!DJD349)</f>
        <v>0</v>
      </c>
      <c r="DJE102" s="700">
        <f>-IF(DJE11=1900,0,Capex!DJE349)</f>
        <v>0</v>
      </c>
      <c r="DJF102" s="700">
        <f>-IF(DJF11=1900,0,Capex!DJF349)</f>
        <v>0</v>
      </c>
      <c r="DJG102" s="700">
        <f>-IF(DJG11=1900,0,Capex!DJG349)</f>
        <v>0</v>
      </c>
      <c r="DJH102" s="700">
        <f>-IF(DJH11=1900,0,Capex!DJH349)</f>
        <v>0</v>
      </c>
      <c r="DJI102" s="700">
        <f>-IF(DJI11=1900,0,Capex!DJI349)</f>
        <v>0</v>
      </c>
      <c r="DJJ102" s="700">
        <f>-IF(DJJ11=1900,0,Capex!DJJ349)</f>
        <v>0</v>
      </c>
      <c r="DJK102" s="700">
        <f>-IF(DJK11=1900,0,Capex!DJK349)</f>
        <v>0</v>
      </c>
      <c r="DJL102" s="700">
        <f>-IF(DJL11=1900,0,Capex!DJL349)</f>
        <v>0</v>
      </c>
      <c r="DJM102" s="700">
        <f>-IF(DJM11=1900,0,Capex!DJM349)</f>
        <v>0</v>
      </c>
      <c r="DJN102" s="700">
        <f>-IF(DJN11=1900,0,Capex!DJN349)</f>
        <v>0</v>
      </c>
      <c r="DJO102" s="700">
        <f>-IF(DJO11=1900,0,Capex!DJO349)</f>
        <v>0</v>
      </c>
      <c r="DJP102" s="700">
        <f>-IF(DJP11=1900,0,Capex!DJP349)</f>
        <v>0</v>
      </c>
      <c r="DJQ102" s="700">
        <f>-IF(DJQ11=1900,0,Capex!DJQ349)</f>
        <v>0</v>
      </c>
      <c r="DJR102" s="700">
        <f>-IF(DJR11=1900,0,Capex!DJR349)</f>
        <v>0</v>
      </c>
      <c r="DJS102" s="700">
        <f>-IF(DJS11=1900,0,Capex!DJS349)</f>
        <v>0</v>
      </c>
      <c r="DJT102" s="700">
        <f>-IF(DJT11=1900,0,Capex!DJT349)</f>
        <v>0</v>
      </c>
      <c r="DJU102" s="700">
        <f>-IF(DJU11=1900,0,Capex!DJU349)</f>
        <v>0</v>
      </c>
      <c r="DJV102" s="700">
        <f>-IF(DJV11=1900,0,Capex!DJV349)</f>
        <v>0</v>
      </c>
      <c r="DJW102" s="700">
        <f>-IF(DJW11=1900,0,Capex!DJW349)</f>
        <v>0</v>
      </c>
      <c r="DJX102" s="700">
        <f>-IF(DJX11=1900,0,Capex!DJX349)</f>
        <v>0</v>
      </c>
      <c r="DJY102" s="700">
        <f>-IF(DJY11=1900,0,Capex!DJY349)</f>
        <v>0</v>
      </c>
      <c r="DJZ102" s="700">
        <f>-IF(DJZ11=1900,0,Capex!DJZ349)</f>
        <v>0</v>
      </c>
      <c r="DKA102" s="700">
        <f>-IF(DKA11=1900,0,Capex!DKA349)</f>
        <v>0</v>
      </c>
      <c r="DKB102" s="700">
        <f>-IF(DKB11=1900,0,Capex!DKB349)</f>
        <v>0</v>
      </c>
      <c r="DKC102" s="700">
        <f>-IF(DKC11=1900,0,Capex!DKC349)</f>
        <v>0</v>
      </c>
      <c r="DKD102" s="700">
        <f>-IF(DKD11=1900,0,Capex!DKD349)</f>
        <v>0</v>
      </c>
      <c r="DKE102" s="700">
        <f>-IF(DKE11=1900,0,Capex!DKE349)</f>
        <v>0</v>
      </c>
      <c r="DKF102" s="700">
        <f>-IF(DKF11=1900,0,Capex!DKF349)</f>
        <v>0</v>
      </c>
      <c r="DKG102" s="700">
        <f>-IF(DKG11=1900,0,Capex!DKG349)</f>
        <v>0</v>
      </c>
      <c r="DKH102" s="700">
        <f>-IF(DKH11=1900,0,Capex!DKH349)</f>
        <v>0</v>
      </c>
      <c r="DKI102" s="700">
        <f>-IF(DKI11=1900,0,Capex!DKI349)</f>
        <v>0</v>
      </c>
      <c r="DKJ102" s="700">
        <f>-IF(DKJ11=1900,0,Capex!DKJ349)</f>
        <v>0</v>
      </c>
      <c r="DKK102" s="700">
        <f>-IF(DKK11=1900,0,Capex!DKK349)</f>
        <v>0</v>
      </c>
      <c r="DKL102" s="700">
        <f>-IF(DKL11=1900,0,Capex!DKL349)</f>
        <v>0</v>
      </c>
      <c r="DKM102" s="700">
        <f>-IF(DKM11=1900,0,Capex!DKM349)</f>
        <v>0</v>
      </c>
      <c r="DKN102" s="700">
        <f>-IF(DKN11=1900,0,Capex!DKN349)</f>
        <v>0</v>
      </c>
      <c r="DKO102" s="700">
        <f>-IF(DKO11=1900,0,Capex!DKO349)</f>
        <v>0</v>
      </c>
      <c r="DKP102" s="700">
        <f>-IF(DKP11=1900,0,Capex!DKP349)</f>
        <v>0</v>
      </c>
      <c r="DKQ102" s="700">
        <f>-IF(DKQ11=1900,0,Capex!DKQ349)</f>
        <v>0</v>
      </c>
      <c r="DKR102" s="700">
        <f>-IF(DKR11=1900,0,Capex!DKR349)</f>
        <v>0</v>
      </c>
      <c r="DKS102" s="700">
        <f>-IF(DKS11=1900,0,Capex!DKS349)</f>
        <v>0</v>
      </c>
      <c r="DKT102" s="700">
        <f>-IF(DKT11=1900,0,Capex!DKT349)</f>
        <v>0</v>
      </c>
      <c r="DKU102" s="700">
        <f>-IF(DKU11=1900,0,Capex!DKU349)</f>
        <v>0</v>
      </c>
      <c r="DKV102" s="700">
        <f>-IF(DKV11=1900,0,Capex!DKV349)</f>
        <v>0</v>
      </c>
      <c r="DKW102" s="700">
        <f>-IF(DKW11=1900,0,Capex!DKW349)</f>
        <v>0</v>
      </c>
      <c r="DKX102" s="700">
        <f>-IF(DKX11=1900,0,Capex!DKX349)</f>
        <v>0</v>
      </c>
      <c r="DKY102" s="700">
        <f>-IF(DKY11=1900,0,Capex!DKY349)</f>
        <v>0</v>
      </c>
      <c r="DKZ102" s="700">
        <f>-IF(DKZ11=1900,0,Capex!DKZ349)</f>
        <v>0</v>
      </c>
      <c r="DLA102" s="700">
        <f>-IF(DLA11=1900,0,Capex!DLA349)</f>
        <v>0</v>
      </c>
      <c r="DLB102" s="700">
        <f>-IF(DLB11=1900,0,Capex!DLB349)</f>
        <v>0</v>
      </c>
      <c r="DLC102" s="700">
        <f>-IF(DLC11=1900,0,Capex!DLC349)</f>
        <v>0</v>
      </c>
      <c r="DLD102" s="700">
        <f>-IF(DLD11=1900,0,Capex!DLD349)</f>
        <v>0</v>
      </c>
      <c r="DLE102" s="700">
        <f>-IF(DLE11=1900,0,Capex!DLE349)</f>
        <v>0</v>
      </c>
      <c r="DLF102" s="700">
        <f>-IF(DLF11=1900,0,Capex!DLF349)</f>
        <v>0</v>
      </c>
      <c r="DLG102" s="700">
        <f>-IF(DLG11=1900,0,Capex!DLG349)</f>
        <v>0</v>
      </c>
      <c r="DLH102" s="700">
        <f>-IF(DLH11=1900,0,Capex!DLH349)</f>
        <v>0</v>
      </c>
      <c r="DLI102" s="700">
        <f>-IF(DLI11=1900,0,Capex!DLI349)</f>
        <v>0</v>
      </c>
      <c r="DLJ102" s="700">
        <f>-IF(DLJ11=1900,0,Capex!DLJ349)</f>
        <v>0</v>
      </c>
      <c r="DLK102" s="700">
        <f>-IF(DLK11=1900,0,Capex!DLK349)</f>
        <v>0</v>
      </c>
      <c r="DLL102" s="700">
        <f>-IF(DLL11=1900,0,Capex!DLL349)</f>
        <v>0</v>
      </c>
      <c r="DLM102" s="700">
        <f>-IF(DLM11=1900,0,Capex!DLM349)</f>
        <v>0</v>
      </c>
      <c r="DLN102" s="700">
        <f>-IF(DLN11=1900,0,Capex!DLN349)</f>
        <v>0</v>
      </c>
      <c r="DLO102" s="700">
        <f>-IF(DLO11=1900,0,Capex!DLO349)</f>
        <v>0</v>
      </c>
      <c r="DLP102" s="700">
        <f>-IF(DLP11=1900,0,Capex!DLP349)</f>
        <v>0</v>
      </c>
      <c r="DLQ102" s="700">
        <f>-IF(DLQ11=1900,0,Capex!DLQ349)</f>
        <v>0</v>
      </c>
      <c r="DLR102" s="700">
        <f>-IF(DLR11=1900,0,Capex!DLR349)</f>
        <v>0</v>
      </c>
      <c r="DLS102" s="700">
        <f>-IF(DLS11=1900,0,Capex!DLS349)</f>
        <v>0</v>
      </c>
      <c r="DLT102" s="700">
        <f>-IF(DLT11=1900,0,Capex!DLT349)</f>
        <v>0</v>
      </c>
      <c r="DLU102" s="700">
        <f>-IF(DLU11=1900,0,Capex!DLU349)</f>
        <v>0</v>
      </c>
      <c r="DLV102" s="700">
        <f>-IF(DLV11=1900,0,Capex!DLV349)</f>
        <v>0</v>
      </c>
      <c r="DLW102" s="700">
        <f>-IF(DLW11=1900,0,Capex!DLW349)</f>
        <v>0</v>
      </c>
      <c r="DLX102" s="700">
        <f>-IF(DLX11=1900,0,Capex!DLX349)</f>
        <v>0</v>
      </c>
      <c r="DLY102" s="700">
        <f>-IF(DLY11=1900,0,Capex!DLY349)</f>
        <v>0</v>
      </c>
      <c r="DLZ102" s="700">
        <f>-IF(DLZ11=1900,0,Capex!DLZ349)</f>
        <v>0</v>
      </c>
      <c r="DMA102" s="700">
        <f>-IF(DMA11=1900,0,Capex!DMA349)</f>
        <v>0</v>
      </c>
      <c r="DMB102" s="700">
        <f>-IF(DMB11=1900,0,Capex!DMB349)</f>
        <v>0</v>
      </c>
      <c r="DMC102" s="700">
        <f>-IF(DMC11=1900,0,Capex!DMC349)</f>
        <v>0</v>
      </c>
      <c r="DMD102" s="700">
        <f>-IF(DMD11=1900,0,Capex!DMD349)</f>
        <v>0</v>
      </c>
      <c r="DME102" s="700">
        <f>-IF(DME11=1900,0,Capex!DME349)</f>
        <v>0</v>
      </c>
      <c r="DMF102" s="700">
        <f>-IF(DMF11=1900,0,Capex!DMF349)</f>
        <v>0</v>
      </c>
      <c r="DMG102" s="700">
        <f>-IF(DMG11=1900,0,Capex!DMG349)</f>
        <v>0</v>
      </c>
      <c r="DMH102" s="700">
        <f>-IF(DMH11=1900,0,Capex!DMH349)</f>
        <v>0</v>
      </c>
      <c r="DMI102" s="700">
        <f>-IF(DMI11=1900,0,Capex!DMI349)</f>
        <v>0</v>
      </c>
      <c r="DMJ102" s="700">
        <f>-IF(DMJ11=1900,0,Capex!DMJ349)</f>
        <v>0</v>
      </c>
      <c r="DMK102" s="700">
        <f>-IF(DMK11=1900,0,Capex!DMK349)</f>
        <v>0</v>
      </c>
      <c r="DML102" s="700">
        <f>-IF(DML11=1900,0,Capex!DML349)</f>
        <v>0</v>
      </c>
      <c r="DMM102" s="700">
        <f>-IF(DMM11=1900,0,Capex!DMM349)</f>
        <v>0</v>
      </c>
      <c r="DMN102" s="700">
        <f>-IF(DMN11=1900,0,Capex!DMN349)</f>
        <v>0</v>
      </c>
      <c r="DMO102" s="700">
        <f>-IF(DMO11=1900,0,Capex!DMO349)</f>
        <v>0</v>
      </c>
      <c r="DMP102" s="700">
        <f>-IF(DMP11=1900,0,Capex!DMP349)</f>
        <v>0</v>
      </c>
      <c r="DMQ102" s="700">
        <f>-IF(DMQ11=1900,0,Capex!DMQ349)</f>
        <v>0</v>
      </c>
      <c r="DMR102" s="700">
        <f>-IF(DMR11=1900,0,Capex!DMR349)</f>
        <v>0</v>
      </c>
      <c r="DMS102" s="700">
        <f>-IF(DMS11=1900,0,Capex!DMS349)</f>
        <v>0</v>
      </c>
      <c r="DMT102" s="700">
        <f>-IF(DMT11=1900,0,Capex!DMT349)</f>
        <v>0</v>
      </c>
      <c r="DMU102" s="700">
        <f>-IF(DMU11=1900,0,Capex!DMU349)</f>
        <v>0</v>
      </c>
      <c r="DMV102" s="700">
        <f>-IF(DMV11=1900,0,Capex!DMV349)</f>
        <v>0</v>
      </c>
      <c r="DMW102" s="700">
        <f>-IF(DMW11=1900,0,Capex!DMW349)</f>
        <v>0</v>
      </c>
      <c r="DMX102" s="700">
        <f>-IF(DMX11=1900,0,Capex!DMX349)</f>
        <v>0</v>
      </c>
      <c r="DMY102" s="700">
        <f>-IF(DMY11=1900,0,Capex!DMY349)</f>
        <v>0</v>
      </c>
      <c r="DMZ102" s="700">
        <f>-IF(DMZ11=1900,0,Capex!DMZ349)</f>
        <v>0</v>
      </c>
      <c r="DNA102" s="700">
        <f>-IF(DNA11=1900,0,Capex!DNA349)</f>
        <v>0</v>
      </c>
      <c r="DNB102" s="700">
        <f>-IF(DNB11=1900,0,Capex!DNB349)</f>
        <v>0</v>
      </c>
      <c r="DNC102" s="700">
        <f>-IF(DNC11=1900,0,Capex!DNC349)</f>
        <v>0</v>
      </c>
      <c r="DND102" s="700">
        <f>-IF(DND11=1900,0,Capex!DND349)</f>
        <v>0</v>
      </c>
      <c r="DNE102" s="700">
        <f>-IF(DNE11=1900,0,Capex!DNE349)</f>
        <v>0</v>
      </c>
      <c r="DNF102" s="700">
        <f>-IF(DNF11=1900,0,Capex!DNF349)</f>
        <v>0</v>
      </c>
      <c r="DNG102" s="700">
        <f>-IF(DNG11=1900,0,Capex!DNG349)</f>
        <v>0</v>
      </c>
      <c r="DNH102" s="700">
        <f>-IF(DNH11=1900,0,Capex!DNH349)</f>
        <v>0</v>
      </c>
      <c r="DNI102" s="700">
        <f>-IF(DNI11=1900,0,Capex!DNI349)</f>
        <v>0</v>
      </c>
      <c r="DNJ102" s="700">
        <f>-IF(DNJ11=1900,0,Capex!DNJ349)</f>
        <v>0</v>
      </c>
      <c r="DNK102" s="700">
        <f>-IF(DNK11=1900,0,Capex!DNK349)</f>
        <v>0</v>
      </c>
      <c r="DNL102" s="700">
        <f>-IF(DNL11=1900,0,Capex!DNL349)</f>
        <v>0</v>
      </c>
      <c r="DNM102" s="700">
        <f>-IF(DNM11=1900,0,Capex!DNM349)</f>
        <v>0</v>
      </c>
      <c r="DNN102" s="700">
        <f>-IF(DNN11=1900,0,Capex!DNN349)</f>
        <v>0</v>
      </c>
      <c r="DNO102" s="700">
        <f>-IF(DNO11=1900,0,Capex!DNO349)</f>
        <v>0</v>
      </c>
      <c r="DNP102" s="700">
        <f>-IF(DNP11=1900,0,Capex!DNP349)</f>
        <v>0</v>
      </c>
      <c r="DNQ102" s="700">
        <f>-IF(DNQ11=1900,0,Capex!DNQ349)</f>
        <v>0</v>
      </c>
      <c r="DNR102" s="700">
        <f>-IF(DNR11=1900,0,Capex!DNR349)</f>
        <v>0</v>
      </c>
      <c r="DNS102" s="700">
        <f>-IF(DNS11=1900,0,Capex!DNS349)</f>
        <v>0</v>
      </c>
      <c r="DNT102" s="700">
        <f>-IF(DNT11=1900,0,Capex!DNT349)</f>
        <v>0</v>
      </c>
      <c r="DNU102" s="700">
        <f>-IF(DNU11=1900,0,Capex!DNU349)</f>
        <v>0</v>
      </c>
      <c r="DNV102" s="700">
        <f>-IF(DNV11=1900,0,Capex!DNV349)</f>
        <v>0</v>
      </c>
      <c r="DNW102" s="700">
        <f>-IF(DNW11=1900,0,Capex!DNW349)</f>
        <v>0</v>
      </c>
      <c r="DNX102" s="700">
        <f>-IF(DNX11=1900,0,Capex!DNX349)</f>
        <v>0</v>
      </c>
      <c r="DNY102" s="700">
        <f>-IF(DNY11=1900,0,Capex!DNY349)</f>
        <v>0</v>
      </c>
      <c r="DNZ102" s="700">
        <f>-IF(DNZ11=1900,0,Capex!DNZ349)</f>
        <v>0</v>
      </c>
      <c r="DOA102" s="700">
        <f>-IF(DOA11=1900,0,Capex!DOA349)</f>
        <v>0</v>
      </c>
      <c r="DOB102" s="700">
        <f>-IF(DOB11=1900,0,Capex!DOB349)</f>
        <v>0</v>
      </c>
      <c r="DOC102" s="700">
        <f>-IF(DOC11=1900,0,Capex!DOC349)</f>
        <v>0</v>
      </c>
      <c r="DOD102" s="700">
        <f>-IF(DOD11=1900,0,Capex!DOD349)</f>
        <v>0</v>
      </c>
      <c r="DOE102" s="700">
        <f>-IF(DOE11=1900,0,Capex!DOE349)</f>
        <v>0</v>
      </c>
      <c r="DOF102" s="700">
        <f>-IF(DOF11=1900,0,Capex!DOF349)</f>
        <v>0</v>
      </c>
      <c r="DOG102" s="700">
        <f>-IF(DOG11=1900,0,Capex!DOG349)</f>
        <v>0</v>
      </c>
      <c r="DOH102" s="700">
        <f>-IF(DOH11=1900,0,Capex!DOH349)</f>
        <v>0</v>
      </c>
      <c r="DOI102" s="700">
        <f>-IF(DOI11=1900,0,Capex!DOI349)</f>
        <v>0</v>
      </c>
      <c r="DOJ102" s="700">
        <f>-IF(DOJ11=1900,0,Capex!DOJ349)</f>
        <v>0</v>
      </c>
      <c r="DOK102" s="700">
        <f>-IF(DOK11=1900,0,Capex!DOK349)</f>
        <v>0</v>
      </c>
      <c r="DOL102" s="700">
        <f>-IF(DOL11=1900,0,Capex!DOL349)</f>
        <v>0</v>
      </c>
      <c r="DOM102" s="700">
        <f>-IF(DOM11=1900,0,Capex!DOM349)</f>
        <v>0</v>
      </c>
      <c r="DON102" s="700">
        <f>-IF(DON11=1900,0,Capex!DON349)</f>
        <v>0</v>
      </c>
      <c r="DOO102" s="700">
        <f>-IF(DOO11=1900,0,Capex!DOO349)</f>
        <v>0</v>
      </c>
      <c r="DOP102" s="700">
        <f>-IF(DOP11=1900,0,Capex!DOP349)</f>
        <v>0</v>
      </c>
      <c r="DOQ102" s="700">
        <f>-IF(DOQ11=1900,0,Capex!DOQ349)</f>
        <v>0</v>
      </c>
      <c r="DOR102" s="700">
        <f>-IF(DOR11=1900,0,Capex!DOR349)</f>
        <v>0</v>
      </c>
      <c r="DOS102" s="700">
        <f>-IF(DOS11=1900,0,Capex!DOS349)</f>
        <v>0</v>
      </c>
      <c r="DOT102" s="700">
        <f>-IF(DOT11=1900,0,Capex!DOT349)</f>
        <v>0</v>
      </c>
      <c r="DOU102" s="700">
        <f>-IF(DOU11=1900,0,Capex!DOU349)</f>
        <v>0</v>
      </c>
      <c r="DOV102" s="700">
        <f>-IF(DOV11=1900,0,Capex!DOV349)</f>
        <v>0</v>
      </c>
      <c r="DOW102" s="700">
        <f>-IF(DOW11=1900,0,Capex!DOW349)</f>
        <v>0</v>
      </c>
      <c r="DOX102" s="700">
        <f>-IF(DOX11=1900,0,Capex!DOX349)</f>
        <v>0</v>
      </c>
      <c r="DOY102" s="700">
        <f>-IF(DOY11=1900,0,Capex!DOY349)</f>
        <v>0</v>
      </c>
      <c r="DOZ102" s="700">
        <f>-IF(DOZ11=1900,0,Capex!DOZ349)</f>
        <v>0</v>
      </c>
      <c r="DPA102" s="700">
        <f>-IF(DPA11=1900,0,Capex!DPA349)</f>
        <v>0</v>
      </c>
      <c r="DPB102" s="700">
        <f>-IF(DPB11=1900,0,Capex!DPB349)</f>
        <v>0</v>
      </c>
      <c r="DPC102" s="700">
        <f>-IF(DPC11=1900,0,Capex!DPC349)</f>
        <v>0</v>
      </c>
      <c r="DPD102" s="700">
        <f>-IF(DPD11=1900,0,Capex!DPD349)</f>
        <v>0</v>
      </c>
      <c r="DPE102" s="700">
        <f>-IF(DPE11=1900,0,Capex!DPE349)</f>
        <v>0</v>
      </c>
      <c r="DPF102" s="700">
        <f>-IF(DPF11=1900,0,Capex!DPF349)</f>
        <v>0</v>
      </c>
      <c r="DPG102" s="700">
        <f>-IF(DPG11=1900,0,Capex!DPG349)</f>
        <v>0</v>
      </c>
      <c r="DPH102" s="700">
        <f>-IF(DPH11=1900,0,Capex!DPH349)</f>
        <v>0</v>
      </c>
      <c r="DPI102" s="700">
        <f>-IF(DPI11=1900,0,Capex!DPI349)</f>
        <v>0</v>
      </c>
      <c r="DPJ102" s="700">
        <f>-IF(DPJ11=1900,0,Capex!DPJ349)</f>
        <v>0</v>
      </c>
      <c r="DPK102" s="700">
        <f>-IF(DPK11=1900,0,Capex!DPK349)</f>
        <v>0</v>
      </c>
      <c r="DPL102" s="700">
        <f>-IF(DPL11=1900,0,Capex!DPL349)</f>
        <v>0</v>
      </c>
      <c r="DPM102" s="700">
        <f>-IF(DPM11=1900,0,Capex!DPM349)</f>
        <v>0</v>
      </c>
      <c r="DPN102" s="700">
        <f>-IF(DPN11=1900,0,Capex!DPN349)</f>
        <v>0</v>
      </c>
      <c r="DPO102" s="700">
        <f>-IF(DPO11=1900,0,Capex!DPO349)</f>
        <v>0</v>
      </c>
      <c r="DPP102" s="700">
        <f>-IF(DPP11=1900,0,Capex!DPP349)</f>
        <v>0</v>
      </c>
      <c r="DPQ102" s="700">
        <f>-IF(DPQ11=1900,0,Capex!DPQ349)</f>
        <v>0</v>
      </c>
      <c r="DPR102" s="700">
        <f>-IF(DPR11=1900,0,Capex!DPR349)</f>
        <v>0</v>
      </c>
      <c r="DPS102" s="700">
        <f>-IF(DPS11=1900,0,Capex!DPS349)</f>
        <v>0</v>
      </c>
      <c r="DPT102" s="700">
        <f>-IF(DPT11=1900,0,Capex!DPT349)</f>
        <v>0</v>
      </c>
      <c r="DPU102" s="700">
        <f>-IF(DPU11=1900,0,Capex!DPU349)</f>
        <v>0</v>
      </c>
      <c r="DPV102" s="700">
        <f>-IF(DPV11=1900,0,Capex!DPV349)</f>
        <v>0</v>
      </c>
      <c r="DPW102" s="700">
        <f>-IF(DPW11=1900,0,Capex!DPW349)</f>
        <v>0</v>
      </c>
      <c r="DPX102" s="700">
        <f>-IF(DPX11=1900,0,Capex!DPX349)</f>
        <v>0</v>
      </c>
      <c r="DPY102" s="700">
        <f>-IF(DPY11=1900,0,Capex!DPY349)</f>
        <v>0</v>
      </c>
      <c r="DPZ102" s="700">
        <f>-IF(DPZ11=1900,0,Capex!DPZ349)</f>
        <v>0</v>
      </c>
      <c r="DQA102" s="700">
        <f>-IF(DQA11=1900,0,Capex!DQA349)</f>
        <v>0</v>
      </c>
      <c r="DQB102" s="700">
        <f>-IF(DQB11=1900,0,Capex!DQB349)</f>
        <v>0</v>
      </c>
      <c r="DQC102" s="700">
        <f>-IF(DQC11=1900,0,Capex!DQC349)</f>
        <v>0</v>
      </c>
      <c r="DQD102" s="700">
        <f>-IF(DQD11=1900,0,Capex!DQD349)</f>
        <v>0</v>
      </c>
      <c r="DQE102" s="700">
        <f>-IF(DQE11=1900,0,Capex!DQE349)</f>
        <v>0</v>
      </c>
      <c r="DQF102" s="700">
        <f>-IF(DQF11=1900,0,Capex!DQF349)</f>
        <v>0</v>
      </c>
      <c r="DQG102" s="700">
        <f>-IF(DQG11=1900,0,Capex!DQG349)</f>
        <v>0</v>
      </c>
      <c r="DQH102" s="700">
        <f>-IF(DQH11=1900,0,Capex!DQH349)</f>
        <v>0</v>
      </c>
      <c r="DQI102" s="700">
        <f>-IF(DQI11=1900,0,Capex!DQI349)</f>
        <v>0</v>
      </c>
      <c r="DQJ102" s="700">
        <f>-IF(DQJ11=1900,0,Capex!DQJ349)</f>
        <v>0</v>
      </c>
      <c r="DQK102" s="700">
        <f>-IF(DQK11=1900,0,Capex!DQK349)</f>
        <v>0</v>
      </c>
      <c r="DQL102" s="700">
        <f>-IF(DQL11=1900,0,Capex!DQL349)</f>
        <v>0</v>
      </c>
      <c r="DQM102" s="700">
        <f>-IF(DQM11=1900,0,Capex!DQM349)</f>
        <v>0</v>
      </c>
      <c r="DQN102" s="700">
        <f>-IF(DQN11=1900,0,Capex!DQN349)</f>
        <v>0</v>
      </c>
      <c r="DQO102" s="700">
        <f>-IF(DQO11=1900,0,Capex!DQO349)</f>
        <v>0</v>
      </c>
      <c r="DQP102" s="700">
        <f>-IF(DQP11=1900,0,Capex!DQP349)</f>
        <v>0</v>
      </c>
      <c r="DQQ102" s="700">
        <f>-IF(DQQ11=1900,0,Capex!DQQ349)</f>
        <v>0</v>
      </c>
      <c r="DQR102" s="700">
        <f>-IF(DQR11=1900,0,Capex!DQR349)</f>
        <v>0</v>
      </c>
      <c r="DQS102" s="700">
        <f>-IF(DQS11=1900,0,Capex!DQS349)</f>
        <v>0</v>
      </c>
      <c r="DQT102" s="700">
        <f>-IF(DQT11=1900,0,Capex!DQT349)</f>
        <v>0</v>
      </c>
      <c r="DQU102" s="700">
        <f>-IF(DQU11=1900,0,Capex!DQU349)</f>
        <v>0</v>
      </c>
      <c r="DQV102" s="700">
        <f>-IF(DQV11=1900,0,Capex!DQV349)</f>
        <v>0</v>
      </c>
      <c r="DQW102" s="700">
        <f>-IF(DQW11=1900,0,Capex!DQW349)</f>
        <v>0</v>
      </c>
      <c r="DQX102" s="700">
        <f>-IF(DQX11=1900,0,Capex!DQX349)</f>
        <v>0</v>
      </c>
      <c r="DQY102" s="700">
        <f>-IF(DQY11=1900,0,Capex!DQY349)</f>
        <v>0</v>
      </c>
      <c r="DQZ102" s="700">
        <f>-IF(DQZ11=1900,0,Capex!DQZ349)</f>
        <v>0</v>
      </c>
      <c r="DRA102" s="700">
        <f>-IF(DRA11=1900,0,Capex!DRA349)</f>
        <v>0</v>
      </c>
      <c r="DRB102" s="700">
        <f>-IF(DRB11=1900,0,Capex!DRB349)</f>
        <v>0</v>
      </c>
      <c r="DRC102" s="700">
        <f>-IF(DRC11=1900,0,Capex!DRC349)</f>
        <v>0</v>
      </c>
      <c r="DRD102" s="700">
        <f>-IF(DRD11=1900,0,Capex!DRD349)</f>
        <v>0</v>
      </c>
      <c r="DRE102" s="700">
        <f>-IF(DRE11=1900,0,Capex!DRE349)</f>
        <v>0</v>
      </c>
      <c r="DRF102" s="700">
        <f>-IF(DRF11=1900,0,Capex!DRF349)</f>
        <v>0</v>
      </c>
      <c r="DRG102" s="700">
        <f>-IF(DRG11=1900,0,Capex!DRG349)</f>
        <v>0</v>
      </c>
      <c r="DRH102" s="700">
        <f>-IF(DRH11=1900,0,Capex!DRH349)</f>
        <v>0</v>
      </c>
      <c r="DRI102" s="700">
        <f>-IF(DRI11=1900,0,Capex!DRI349)</f>
        <v>0</v>
      </c>
      <c r="DRJ102" s="700">
        <f>-IF(DRJ11=1900,0,Capex!DRJ349)</f>
        <v>0</v>
      </c>
      <c r="DRK102" s="700">
        <f>-IF(DRK11=1900,0,Capex!DRK349)</f>
        <v>0</v>
      </c>
      <c r="DRL102" s="700">
        <f>-IF(DRL11=1900,0,Capex!DRL349)</f>
        <v>0</v>
      </c>
      <c r="DRM102" s="700">
        <f>-IF(DRM11=1900,0,Capex!DRM349)</f>
        <v>0</v>
      </c>
      <c r="DRN102" s="700">
        <f>-IF(DRN11=1900,0,Capex!DRN349)</f>
        <v>0</v>
      </c>
      <c r="DRO102" s="700">
        <f>-IF(DRO11=1900,0,Capex!DRO349)</f>
        <v>0</v>
      </c>
      <c r="DRP102" s="700">
        <f>-IF(DRP11=1900,0,Capex!DRP349)</f>
        <v>0</v>
      </c>
      <c r="DRQ102" s="700">
        <f>-IF(DRQ11=1900,0,Capex!DRQ349)</f>
        <v>0</v>
      </c>
      <c r="DRR102" s="700">
        <f>-IF(DRR11=1900,0,Capex!DRR349)</f>
        <v>0</v>
      </c>
      <c r="DRS102" s="700">
        <f>-IF(DRS11=1900,0,Capex!DRS349)</f>
        <v>0</v>
      </c>
      <c r="DRT102" s="700">
        <f>-IF(DRT11=1900,0,Capex!DRT349)</f>
        <v>0</v>
      </c>
      <c r="DRU102" s="700">
        <f>-IF(DRU11=1900,0,Capex!DRU349)</f>
        <v>0</v>
      </c>
      <c r="DRV102" s="700">
        <f>-IF(DRV11=1900,0,Capex!DRV349)</f>
        <v>0</v>
      </c>
      <c r="DRW102" s="700">
        <f>-IF(DRW11=1900,0,Capex!DRW349)</f>
        <v>0</v>
      </c>
      <c r="DRX102" s="700">
        <f>-IF(DRX11=1900,0,Capex!DRX349)</f>
        <v>0</v>
      </c>
      <c r="DRY102" s="700">
        <f>-IF(DRY11=1900,0,Capex!DRY349)</f>
        <v>0</v>
      </c>
      <c r="DRZ102" s="700">
        <f>-IF(DRZ11=1900,0,Capex!DRZ349)</f>
        <v>0</v>
      </c>
      <c r="DSA102" s="700">
        <f>-IF(DSA11=1900,0,Capex!DSA349)</f>
        <v>0</v>
      </c>
      <c r="DSB102" s="700">
        <f>-IF(DSB11=1900,0,Capex!DSB349)</f>
        <v>0</v>
      </c>
      <c r="DSC102" s="700">
        <f>-IF(DSC11=1900,0,Capex!DSC349)</f>
        <v>0</v>
      </c>
      <c r="DSD102" s="700">
        <f>-IF(DSD11=1900,0,Capex!DSD349)</f>
        <v>0</v>
      </c>
      <c r="DSE102" s="700">
        <f>-IF(DSE11=1900,0,Capex!DSE349)</f>
        <v>0</v>
      </c>
      <c r="DSF102" s="700">
        <f>-IF(DSF11=1900,0,Capex!DSF349)</f>
        <v>0</v>
      </c>
      <c r="DSG102" s="700">
        <f>-IF(DSG11=1900,0,Capex!DSG349)</f>
        <v>0</v>
      </c>
      <c r="DSH102" s="700">
        <f>-IF(DSH11=1900,0,Capex!DSH349)</f>
        <v>0</v>
      </c>
      <c r="DSI102" s="700">
        <f>-IF(DSI11=1900,0,Capex!DSI349)</f>
        <v>0</v>
      </c>
      <c r="DSJ102" s="700">
        <f>-IF(DSJ11=1900,0,Capex!DSJ349)</f>
        <v>0</v>
      </c>
      <c r="DSK102" s="700">
        <f>-IF(DSK11=1900,0,Capex!DSK349)</f>
        <v>0</v>
      </c>
      <c r="DSL102" s="700">
        <f>-IF(DSL11=1900,0,Capex!DSL349)</f>
        <v>0</v>
      </c>
      <c r="DSM102" s="700">
        <f>-IF(DSM11=1900,0,Capex!DSM349)</f>
        <v>0</v>
      </c>
      <c r="DSN102" s="700">
        <f>-IF(DSN11=1900,0,Capex!DSN349)</f>
        <v>0</v>
      </c>
      <c r="DSO102" s="700">
        <f>-IF(DSO11=1900,0,Capex!DSO349)</f>
        <v>0</v>
      </c>
      <c r="DSP102" s="700">
        <f>-IF(DSP11=1900,0,Capex!DSP349)</f>
        <v>0</v>
      </c>
      <c r="DSQ102" s="700">
        <f>-IF(DSQ11=1900,0,Capex!DSQ349)</f>
        <v>0</v>
      </c>
      <c r="DSR102" s="700">
        <f>-IF(DSR11=1900,0,Capex!DSR349)</f>
        <v>0</v>
      </c>
      <c r="DSS102" s="700">
        <f>-IF(DSS11=1900,0,Capex!DSS349)</f>
        <v>0</v>
      </c>
      <c r="DST102" s="700">
        <f>-IF(DST11=1900,0,Capex!DST349)</f>
        <v>0</v>
      </c>
      <c r="DSU102" s="700">
        <f>-IF(DSU11=1900,0,Capex!DSU349)</f>
        <v>0</v>
      </c>
      <c r="DSV102" s="700">
        <f>-IF(DSV11=1900,0,Capex!DSV349)</f>
        <v>0</v>
      </c>
      <c r="DSW102" s="700">
        <f>-IF(DSW11=1900,0,Capex!DSW349)</f>
        <v>0</v>
      </c>
      <c r="DSX102" s="700">
        <f>-IF(DSX11=1900,0,Capex!DSX349)</f>
        <v>0</v>
      </c>
      <c r="DSY102" s="700">
        <f>-IF(DSY11=1900,0,Capex!DSY349)</f>
        <v>0</v>
      </c>
      <c r="DSZ102" s="700">
        <f>-IF(DSZ11=1900,0,Capex!DSZ349)</f>
        <v>0</v>
      </c>
      <c r="DTA102" s="700">
        <f>-IF(DTA11=1900,0,Capex!DTA349)</f>
        <v>0</v>
      </c>
      <c r="DTB102" s="700">
        <f>-IF(DTB11=1900,0,Capex!DTB349)</f>
        <v>0</v>
      </c>
      <c r="DTC102" s="700">
        <f>-IF(DTC11=1900,0,Capex!DTC349)</f>
        <v>0</v>
      </c>
      <c r="DTD102" s="700">
        <f>-IF(DTD11=1900,0,Capex!DTD349)</f>
        <v>0</v>
      </c>
      <c r="DTE102" s="700">
        <f>-IF(DTE11=1900,0,Capex!DTE349)</f>
        <v>0</v>
      </c>
      <c r="DTF102" s="700">
        <f>-IF(DTF11=1900,0,Capex!DTF349)</f>
        <v>0</v>
      </c>
      <c r="DTG102" s="700">
        <f>-IF(DTG11=1900,0,Capex!DTG349)</f>
        <v>0</v>
      </c>
      <c r="DTH102" s="700">
        <f>-IF(DTH11=1900,0,Capex!DTH349)</f>
        <v>0</v>
      </c>
      <c r="DTI102" s="700">
        <f>-IF(DTI11=1900,0,Capex!DTI349)</f>
        <v>0</v>
      </c>
      <c r="DTJ102" s="700">
        <f>-IF(DTJ11=1900,0,Capex!DTJ349)</f>
        <v>0</v>
      </c>
      <c r="DTK102" s="700">
        <f>-IF(DTK11=1900,0,Capex!DTK349)</f>
        <v>0</v>
      </c>
      <c r="DTL102" s="700">
        <f>-IF(DTL11=1900,0,Capex!DTL349)</f>
        <v>0</v>
      </c>
      <c r="DTM102" s="700">
        <f>-IF(DTM11=1900,0,Capex!DTM349)</f>
        <v>0</v>
      </c>
      <c r="DTN102" s="700">
        <f>-IF(DTN11=1900,0,Capex!DTN349)</f>
        <v>0</v>
      </c>
      <c r="DTO102" s="700">
        <f>-IF(DTO11=1900,0,Capex!DTO349)</f>
        <v>0</v>
      </c>
      <c r="DTP102" s="700">
        <f>-IF(DTP11=1900,0,Capex!DTP349)</f>
        <v>0</v>
      </c>
      <c r="DTQ102" s="700">
        <f>-IF(DTQ11=1900,0,Capex!DTQ349)</f>
        <v>0</v>
      </c>
      <c r="DTR102" s="700">
        <f>-IF(DTR11=1900,0,Capex!DTR349)</f>
        <v>0</v>
      </c>
      <c r="DTS102" s="700">
        <f>-IF(DTS11=1900,0,Capex!DTS349)</f>
        <v>0</v>
      </c>
      <c r="DTT102" s="700">
        <f>-IF(DTT11=1900,0,Capex!DTT349)</f>
        <v>0</v>
      </c>
      <c r="DTU102" s="700">
        <f>-IF(DTU11=1900,0,Capex!DTU349)</f>
        <v>0</v>
      </c>
      <c r="DTV102" s="700">
        <f>-IF(DTV11=1900,0,Capex!DTV349)</f>
        <v>0</v>
      </c>
      <c r="DTW102" s="700">
        <f>-IF(DTW11=1900,0,Capex!DTW349)</f>
        <v>0</v>
      </c>
      <c r="DTX102" s="700">
        <f>-IF(DTX11=1900,0,Capex!DTX349)</f>
        <v>0</v>
      </c>
      <c r="DTY102" s="700">
        <f>-IF(DTY11=1900,0,Capex!DTY349)</f>
        <v>0</v>
      </c>
      <c r="DTZ102" s="700">
        <f>-IF(DTZ11=1900,0,Capex!DTZ349)</f>
        <v>0</v>
      </c>
      <c r="DUA102" s="700">
        <f>-IF(DUA11=1900,0,Capex!DUA349)</f>
        <v>0</v>
      </c>
      <c r="DUB102" s="700">
        <f>-IF(DUB11=1900,0,Capex!DUB349)</f>
        <v>0</v>
      </c>
      <c r="DUC102" s="700">
        <f>-IF(DUC11=1900,0,Capex!DUC349)</f>
        <v>0</v>
      </c>
      <c r="DUD102" s="700">
        <f>-IF(DUD11=1900,0,Capex!DUD349)</f>
        <v>0</v>
      </c>
      <c r="DUE102" s="700">
        <f>-IF(DUE11=1900,0,Capex!DUE349)</f>
        <v>0</v>
      </c>
      <c r="DUF102" s="700">
        <f>-IF(DUF11=1900,0,Capex!DUF349)</f>
        <v>0</v>
      </c>
      <c r="DUG102" s="700">
        <f>-IF(DUG11=1900,0,Capex!DUG349)</f>
        <v>0</v>
      </c>
      <c r="DUH102" s="700">
        <f>-IF(DUH11=1900,0,Capex!DUH349)</f>
        <v>0</v>
      </c>
      <c r="DUI102" s="700">
        <f>-IF(DUI11=1900,0,Capex!DUI349)</f>
        <v>0</v>
      </c>
      <c r="DUJ102" s="700">
        <f>-IF(DUJ11=1900,0,Capex!DUJ349)</f>
        <v>0</v>
      </c>
      <c r="DUK102" s="700">
        <f>-IF(DUK11=1900,0,Capex!DUK349)</f>
        <v>0</v>
      </c>
      <c r="DUL102" s="700">
        <f>-IF(DUL11=1900,0,Capex!DUL349)</f>
        <v>0</v>
      </c>
      <c r="DUM102" s="700">
        <f>-IF(DUM11=1900,0,Capex!DUM349)</f>
        <v>0</v>
      </c>
      <c r="DUN102" s="700">
        <f>-IF(DUN11=1900,0,Capex!DUN349)</f>
        <v>0</v>
      </c>
      <c r="DUO102" s="700">
        <f>-IF(DUO11=1900,0,Capex!DUO349)</f>
        <v>0</v>
      </c>
      <c r="DUP102" s="700">
        <f>-IF(DUP11=1900,0,Capex!DUP349)</f>
        <v>0</v>
      </c>
      <c r="DUQ102" s="700">
        <f>-IF(DUQ11=1900,0,Capex!DUQ349)</f>
        <v>0</v>
      </c>
      <c r="DUR102" s="700">
        <f>-IF(DUR11=1900,0,Capex!DUR349)</f>
        <v>0</v>
      </c>
      <c r="DUS102" s="700">
        <f>-IF(DUS11=1900,0,Capex!DUS349)</f>
        <v>0</v>
      </c>
      <c r="DUT102" s="700">
        <f>-IF(DUT11=1900,0,Capex!DUT349)</f>
        <v>0</v>
      </c>
      <c r="DUU102" s="700">
        <f>-IF(DUU11=1900,0,Capex!DUU349)</f>
        <v>0</v>
      </c>
      <c r="DUV102" s="700">
        <f>-IF(DUV11=1900,0,Capex!DUV349)</f>
        <v>0</v>
      </c>
      <c r="DUW102" s="700">
        <f>-IF(DUW11=1900,0,Capex!DUW349)</f>
        <v>0</v>
      </c>
      <c r="DUX102" s="700">
        <f>-IF(DUX11=1900,0,Capex!DUX349)</f>
        <v>0</v>
      </c>
      <c r="DUY102" s="700">
        <f>-IF(DUY11=1900,0,Capex!DUY349)</f>
        <v>0</v>
      </c>
      <c r="DUZ102" s="700">
        <f>-IF(DUZ11=1900,0,Capex!DUZ349)</f>
        <v>0</v>
      </c>
      <c r="DVA102" s="700">
        <f>-IF(DVA11=1900,0,Capex!DVA349)</f>
        <v>0</v>
      </c>
      <c r="DVB102" s="700">
        <f>-IF(DVB11=1900,0,Capex!DVB349)</f>
        <v>0</v>
      </c>
      <c r="DVC102" s="700">
        <f>-IF(DVC11=1900,0,Capex!DVC349)</f>
        <v>0</v>
      </c>
      <c r="DVD102" s="700">
        <f>-IF(DVD11=1900,0,Capex!DVD349)</f>
        <v>0</v>
      </c>
      <c r="DVE102" s="700">
        <f>-IF(DVE11=1900,0,Capex!DVE349)</f>
        <v>0</v>
      </c>
      <c r="DVF102" s="700">
        <f>-IF(DVF11=1900,0,Capex!DVF349)</f>
        <v>0</v>
      </c>
      <c r="DVG102" s="700">
        <f>-IF(DVG11=1900,0,Capex!DVG349)</f>
        <v>0</v>
      </c>
      <c r="DVH102" s="700">
        <f>-IF(DVH11=1900,0,Capex!DVH349)</f>
        <v>0</v>
      </c>
      <c r="DVI102" s="700">
        <f>-IF(DVI11=1900,0,Capex!DVI349)</f>
        <v>0</v>
      </c>
      <c r="DVJ102" s="700">
        <f>-IF(DVJ11=1900,0,Capex!DVJ349)</f>
        <v>0</v>
      </c>
      <c r="DVK102" s="700">
        <f>-IF(DVK11=1900,0,Capex!DVK349)</f>
        <v>0</v>
      </c>
      <c r="DVL102" s="700">
        <f>-IF(DVL11=1900,0,Capex!DVL349)</f>
        <v>0</v>
      </c>
      <c r="DVM102" s="700">
        <f>-IF(DVM11=1900,0,Capex!DVM349)</f>
        <v>0</v>
      </c>
      <c r="DVN102" s="700">
        <f>-IF(DVN11=1900,0,Capex!DVN349)</f>
        <v>0</v>
      </c>
      <c r="DVO102" s="700">
        <f>-IF(DVO11=1900,0,Capex!DVO349)</f>
        <v>0</v>
      </c>
      <c r="DVP102" s="700">
        <f>-IF(DVP11=1900,0,Capex!DVP349)</f>
        <v>0</v>
      </c>
      <c r="DVQ102" s="700">
        <f>-IF(DVQ11=1900,0,Capex!DVQ349)</f>
        <v>0</v>
      </c>
      <c r="DVR102" s="700">
        <f>-IF(DVR11=1900,0,Capex!DVR349)</f>
        <v>0</v>
      </c>
      <c r="DVS102" s="700">
        <f>-IF(DVS11=1900,0,Capex!DVS349)</f>
        <v>0</v>
      </c>
      <c r="DVT102" s="700">
        <f>-IF(DVT11=1900,0,Capex!DVT349)</f>
        <v>0</v>
      </c>
      <c r="DVU102" s="700">
        <f>-IF(DVU11=1900,0,Capex!DVU349)</f>
        <v>0</v>
      </c>
      <c r="DVV102" s="700">
        <f>-IF(DVV11=1900,0,Capex!DVV349)</f>
        <v>0</v>
      </c>
      <c r="DVW102" s="700">
        <f>-IF(DVW11=1900,0,Capex!DVW349)</f>
        <v>0</v>
      </c>
      <c r="DVX102" s="700">
        <f>-IF(DVX11=1900,0,Capex!DVX349)</f>
        <v>0</v>
      </c>
      <c r="DVY102" s="700">
        <f>-IF(DVY11=1900,0,Capex!DVY349)</f>
        <v>0</v>
      </c>
      <c r="DVZ102" s="700">
        <f>-IF(DVZ11=1900,0,Capex!DVZ349)</f>
        <v>0</v>
      </c>
      <c r="DWA102" s="700">
        <f>-IF(DWA11=1900,0,Capex!DWA349)</f>
        <v>0</v>
      </c>
      <c r="DWB102" s="700">
        <f>-IF(DWB11=1900,0,Capex!DWB349)</f>
        <v>0</v>
      </c>
      <c r="DWC102" s="700">
        <f>-IF(DWC11=1900,0,Capex!DWC349)</f>
        <v>0</v>
      </c>
      <c r="DWD102" s="700">
        <f>-IF(DWD11=1900,0,Capex!DWD349)</f>
        <v>0</v>
      </c>
      <c r="DWE102" s="700">
        <f>-IF(DWE11=1900,0,Capex!DWE349)</f>
        <v>0</v>
      </c>
      <c r="DWF102" s="700">
        <f>-IF(DWF11=1900,0,Capex!DWF349)</f>
        <v>0</v>
      </c>
      <c r="DWG102" s="700">
        <f>-IF(DWG11=1900,0,Capex!DWG349)</f>
        <v>0</v>
      </c>
      <c r="DWH102" s="700">
        <f>-IF(DWH11=1900,0,Capex!DWH349)</f>
        <v>0</v>
      </c>
      <c r="DWI102" s="700">
        <f>-IF(DWI11=1900,0,Capex!DWI349)</f>
        <v>0</v>
      </c>
      <c r="DWJ102" s="700">
        <f>-IF(DWJ11=1900,0,Capex!DWJ349)</f>
        <v>0</v>
      </c>
      <c r="DWK102" s="700">
        <f>-IF(DWK11=1900,0,Capex!DWK349)</f>
        <v>0</v>
      </c>
      <c r="DWL102" s="700">
        <f>-IF(DWL11=1900,0,Capex!DWL349)</f>
        <v>0</v>
      </c>
      <c r="DWM102" s="700">
        <f>-IF(DWM11=1900,0,Capex!DWM349)</f>
        <v>0</v>
      </c>
      <c r="DWN102" s="700">
        <f>-IF(DWN11=1900,0,Capex!DWN349)</f>
        <v>0</v>
      </c>
      <c r="DWO102" s="700">
        <f>-IF(DWO11=1900,0,Capex!DWO349)</f>
        <v>0</v>
      </c>
      <c r="DWP102" s="700">
        <f>-IF(DWP11=1900,0,Capex!DWP349)</f>
        <v>0</v>
      </c>
      <c r="DWQ102" s="700">
        <f>-IF(DWQ11=1900,0,Capex!DWQ349)</f>
        <v>0</v>
      </c>
      <c r="DWR102" s="700">
        <f>-IF(DWR11=1900,0,Capex!DWR349)</f>
        <v>0</v>
      </c>
      <c r="DWS102" s="700">
        <f>-IF(DWS11=1900,0,Capex!DWS349)</f>
        <v>0</v>
      </c>
      <c r="DWT102" s="700">
        <f>-IF(DWT11=1900,0,Capex!DWT349)</f>
        <v>0</v>
      </c>
      <c r="DWU102" s="700">
        <f>-IF(DWU11=1900,0,Capex!DWU349)</f>
        <v>0</v>
      </c>
      <c r="DWV102" s="700">
        <f>-IF(DWV11=1900,0,Capex!DWV349)</f>
        <v>0</v>
      </c>
      <c r="DWW102" s="700">
        <f>-IF(DWW11=1900,0,Capex!DWW349)</f>
        <v>0</v>
      </c>
      <c r="DWX102" s="700">
        <f>-IF(DWX11=1900,0,Capex!DWX349)</f>
        <v>0</v>
      </c>
      <c r="DWY102" s="700">
        <f>-IF(DWY11=1900,0,Capex!DWY349)</f>
        <v>0</v>
      </c>
      <c r="DWZ102" s="700">
        <f>-IF(DWZ11=1900,0,Capex!DWZ349)</f>
        <v>0</v>
      </c>
      <c r="DXA102" s="700">
        <f>-IF(DXA11=1900,0,Capex!DXA349)</f>
        <v>0</v>
      </c>
      <c r="DXB102" s="700">
        <f>-IF(DXB11=1900,0,Capex!DXB349)</f>
        <v>0</v>
      </c>
      <c r="DXC102" s="700">
        <f>-IF(DXC11=1900,0,Capex!DXC349)</f>
        <v>0</v>
      </c>
      <c r="DXD102" s="700">
        <f>-IF(DXD11=1900,0,Capex!DXD349)</f>
        <v>0</v>
      </c>
      <c r="DXE102" s="700">
        <f>-IF(DXE11=1900,0,Capex!DXE349)</f>
        <v>0</v>
      </c>
      <c r="DXF102" s="700">
        <f>-IF(DXF11=1900,0,Capex!DXF349)</f>
        <v>0</v>
      </c>
      <c r="DXG102" s="700">
        <f>-IF(DXG11=1900,0,Capex!DXG349)</f>
        <v>0</v>
      </c>
      <c r="DXH102" s="700">
        <f>-IF(DXH11=1900,0,Capex!DXH349)</f>
        <v>0</v>
      </c>
      <c r="DXI102" s="700">
        <f>-IF(DXI11=1900,0,Capex!DXI349)</f>
        <v>0</v>
      </c>
      <c r="DXJ102" s="700">
        <f>-IF(DXJ11=1900,0,Capex!DXJ349)</f>
        <v>0</v>
      </c>
      <c r="DXK102" s="700">
        <f>-IF(DXK11=1900,0,Capex!DXK349)</f>
        <v>0</v>
      </c>
      <c r="DXL102" s="700">
        <f>-IF(DXL11=1900,0,Capex!DXL349)</f>
        <v>0</v>
      </c>
      <c r="DXM102" s="700">
        <f>-IF(DXM11=1900,0,Capex!DXM349)</f>
        <v>0</v>
      </c>
      <c r="DXN102" s="700">
        <f>-IF(DXN11=1900,0,Capex!DXN349)</f>
        <v>0</v>
      </c>
      <c r="DXO102" s="700">
        <f>-IF(DXO11=1900,0,Capex!DXO349)</f>
        <v>0</v>
      </c>
      <c r="DXP102" s="700">
        <f>-IF(DXP11=1900,0,Capex!DXP349)</f>
        <v>0</v>
      </c>
      <c r="DXQ102" s="700">
        <f>-IF(DXQ11=1900,0,Capex!DXQ349)</f>
        <v>0</v>
      </c>
      <c r="DXR102" s="700">
        <f>-IF(DXR11=1900,0,Capex!DXR349)</f>
        <v>0</v>
      </c>
      <c r="DXS102" s="700">
        <f>-IF(DXS11=1900,0,Capex!DXS349)</f>
        <v>0</v>
      </c>
      <c r="DXT102" s="700">
        <f>-IF(DXT11=1900,0,Capex!DXT349)</f>
        <v>0</v>
      </c>
      <c r="DXU102" s="700">
        <f>-IF(DXU11=1900,0,Capex!DXU349)</f>
        <v>0</v>
      </c>
      <c r="DXV102" s="700">
        <f>-IF(DXV11=1900,0,Capex!DXV349)</f>
        <v>0</v>
      </c>
      <c r="DXW102" s="700">
        <f>-IF(DXW11=1900,0,Capex!DXW349)</f>
        <v>0</v>
      </c>
      <c r="DXX102" s="700">
        <f>-IF(DXX11=1900,0,Capex!DXX349)</f>
        <v>0</v>
      </c>
      <c r="DXY102" s="700">
        <f>-IF(DXY11=1900,0,Capex!DXY349)</f>
        <v>0</v>
      </c>
      <c r="DXZ102" s="700">
        <f>-IF(DXZ11=1900,0,Capex!DXZ349)</f>
        <v>0</v>
      </c>
      <c r="DYA102" s="700">
        <f>-IF(DYA11=1900,0,Capex!DYA349)</f>
        <v>0</v>
      </c>
      <c r="DYB102" s="700">
        <f>-IF(DYB11=1900,0,Capex!DYB349)</f>
        <v>0</v>
      </c>
      <c r="DYC102" s="700">
        <f>-IF(DYC11=1900,0,Capex!DYC349)</f>
        <v>0</v>
      </c>
      <c r="DYD102" s="700">
        <f>-IF(DYD11=1900,0,Capex!DYD349)</f>
        <v>0</v>
      </c>
      <c r="DYE102" s="700">
        <f>-IF(DYE11=1900,0,Capex!DYE349)</f>
        <v>0</v>
      </c>
      <c r="DYF102" s="700">
        <f>-IF(DYF11=1900,0,Capex!DYF349)</f>
        <v>0</v>
      </c>
      <c r="DYG102" s="700">
        <f>-IF(DYG11=1900,0,Capex!DYG349)</f>
        <v>0</v>
      </c>
      <c r="DYH102" s="700">
        <f>-IF(DYH11=1900,0,Capex!DYH349)</f>
        <v>0</v>
      </c>
      <c r="DYI102" s="700">
        <f>-IF(DYI11=1900,0,Capex!DYI349)</f>
        <v>0</v>
      </c>
      <c r="DYJ102" s="700">
        <f>-IF(DYJ11=1900,0,Capex!DYJ349)</f>
        <v>0</v>
      </c>
      <c r="DYK102" s="700">
        <f>-IF(DYK11=1900,0,Capex!DYK349)</f>
        <v>0</v>
      </c>
      <c r="DYL102" s="700">
        <f>-IF(DYL11=1900,0,Capex!DYL349)</f>
        <v>0</v>
      </c>
      <c r="DYM102" s="700">
        <f>-IF(DYM11=1900,0,Capex!DYM349)</f>
        <v>0</v>
      </c>
      <c r="DYN102" s="700">
        <f>-IF(DYN11=1900,0,Capex!DYN349)</f>
        <v>0</v>
      </c>
      <c r="DYO102" s="700">
        <f>-IF(DYO11=1900,0,Capex!DYO349)</f>
        <v>0</v>
      </c>
      <c r="DYP102" s="700">
        <f>-IF(DYP11=1900,0,Capex!DYP349)</f>
        <v>0</v>
      </c>
      <c r="DYQ102" s="700">
        <f>-IF(DYQ11=1900,0,Capex!DYQ349)</f>
        <v>0</v>
      </c>
      <c r="DYR102" s="700">
        <f>-IF(DYR11=1900,0,Capex!DYR349)</f>
        <v>0</v>
      </c>
      <c r="DYS102" s="700">
        <f>-IF(DYS11=1900,0,Capex!DYS349)</f>
        <v>0</v>
      </c>
      <c r="DYT102" s="700">
        <f>-IF(DYT11=1900,0,Capex!DYT349)</f>
        <v>0</v>
      </c>
      <c r="DYU102" s="700">
        <f>-IF(DYU11=1900,0,Capex!DYU349)</f>
        <v>0</v>
      </c>
      <c r="DYV102" s="700">
        <f>-IF(DYV11=1900,0,Capex!DYV349)</f>
        <v>0</v>
      </c>
      <c r="DYW102" s="700">
        <f>-IF(DYW11=1900,0,Capex!DYW349)</f>
        <v>0</v>
      </c>
      <c r="DYX102" s="700">
        <f>-IF(DYX11=1900,0,Capex!DYX349)</f>
        <v>0</v>
      </c>
      <c r="DYY102" s="700">
        <f>-IF(DYY11=1900,0,Capex!DYY349)</f>
        <v>0</v>
      </c>
      <c r="DYZ102" s="700">
        <f>-IF(DYZ11=1900,0,Capex!DYZ349)</f>
        <v>0</v>
      </c>
      <c r="DZA102" s="700">
        <f>-IF(DZA11=1900,0,Capex!DZA349)</f>
        <v>0</v>
      </c>
      <c r="DZB102" s="700">
        <f>-IF(DZB11=1900,0,Capex!DZB349)</f>
        <v>0</v>
      </c>
      <c r="DZC102" s="700">
        <f>-IF(DZC11=1900,0,Capex!DZC349)</f>
        <v>0</v>
      </c>
      <c r="DZD102" s="700">
        <f>-IF(DZD11=1900,0,Capex!DZD349)</f>
        <v>0</v>
      </c>
      <c r="DZE102" s="700">
        <f>-IF(DZE11=1900,0,Capex!DZE349)</f>
        <v>0</v>
      </c>
      <c r="DZF102" s="700">
        <f>-IF(DZF11=1900,0,Capex!DZF349)</f>
        <v>0</v>
      </c>
      <c r="DZG102" s="700">
        <f>-IF(DZG11=1900,0,Capex!DZG349)</f>
        <v>0</v>
      </c>
      <c r="DZH102" s="700">
        <f>-IF(DZH11=1900,0,Capex!DZH349)</f>
        <v>0</v>
      </c>
      <c r="DZI102" s="700">
        <f>-IF(DZI11=1900,0,Capex!DZI349)</f>
        <v>0</v>
      </c>
      <c r="DZJ102" s="700">
        <f>-IF(DZJ11=1900,0,Capex!DZJ349)</f>
        <v>0</v>
      </c>
      <c r="DZK102" s="700">
        <f>-IF(DZK11=1900,0,Capex!DZK349)</f>
        <v>0</v>
      </c>
      <c r="DZL102" s="700">
        <f>-IF(DZL11=1900,0,Capex!DZL349)</f>
        <v>0</v>
      </c>
      <c r="DZM102" s="700">
        <f>-IF(DZM11=1900,0,Capex!DZM349)</f>
        <v>0</v>
      </c>
      <c r="DZN102" s="700">
        <f>-IF(DZN11=1900,0,Capex!DZN349)</f>
        <v>0</v>
      </c>
      <c r="DZO102" s="700">
        <f>-IF(DZO11=1900,0,Capex!DZO349)</f>
        <v>0</v>
      </c>
      <c r="DZP102" s="700">
        <f>-IF(DZP11=1900,0,Capex!DZP349)</f>
        <v>0</v>
      </c>
      <c r="DZQ102" s="700">
        <f>-IF(DZQ11=1900,0,Capex!DZQ349)</f>
        <v>0</v>
      </c>
      <c r="DZR102" s="700">
        <f>-IF(DZR11=1900,0,Capex!DZR349)</f>
        <v>0</v>
      </c>
      <c r="DZS102" s="700">
        <f>-IF(DZS11=1900,0,Capex!DZS349)</f>
        <v>0</v>
      </c>
      <c r="DZT102" s="700">
        <f>-IF(DZT11=1900,0,Capex!DZT349)</f>
        <v>0</v>
      </c>
      <c r="DZU102" s="700">
        <f>-IF(DZU11=1900,0,Capex!DZU349)</f>
        <v>0</v>
      </c>
      <c r="DZV102" s="700">
        <f>-IF(DZV11=1900,0,Capex!DZV349)</f>
        <v>0</v>
      </c>
      <c r="DZW102" s="700">
        <f>-IF(DZW11=1900,0,Capex!DZW349)</f>
        <v>0</v>
      </c>
      <c r="DZX102" s="700">
        <f>-IF(DZX11=1900,0,Capex!DZX349)</f>
        <v>0</v>
      </c>
      <c r="DZY102" s="700">
        <f>-IF(DZY11=1900,0,Capex!DZY349)</f>
        <v>0</v>
      </c>
      <c r="DZZ102" s="700">
        <f>-IF(DZZ11=1900,0,Capex!DZZ349)</f>
        <v>0</v>
      </c>
      <c r="EAA102" s="700">
        <f>-IF(EAA11=1900,0,Capex!EAA349)</f>
        <v>0</v>
      </c>
      <c r="EAB102" s="700">
        <f>-IF(EAB11=1900,0,Capex!EAB349)</f>
        <v>0</v>
      </c>
      <c r="EAC102" s="700">
        <f>-IF(EAC11=1900,0,Capex!EAC349)</f>
        <v>0</v>
      </c>
      <c r="EAD102" s="700">
        <f>-IF(EAD11=1900,0,Capex!EAD349)</f>
        <v>0</v>
      </c>
      <c r="EAE102" s="700">
        <f>-IF(EAE11=1900,0,Capex!EAE349)</f>
        <v>0</v>
      </c>
      <c r="EAF102" s="700">
        <f>-IF(EAF11=1900,0,Capex!EAF349)</f>
        <v>0</v>
      </c>
      <c r="EAG102" s="700">
        <f>-IF(EAG11=1900,0,Capex!EAG349)</f>
        <v>0</v>
      </c>
      <c r="EAH102" s="700">
        <f>-IF(EAH11=1900,0,Capex!EAH349)</f>
        <v>0</v>
      </c>
      <c r="EAI102" s="700">
        <f>-IF(EAI11=1900,0,Capex!EAI349)</f>
        <v>0</v>
      </c>
      <c r="EAJ102" s="700">
        <f>-IF(EAJ11=1900,0,Capex!EAJ349)</f>
        <v>0</v>
      </c>
      <c r="EAK102" s="700">
        <f>-IF(EAK11=1900,0,Capex!EAK349)</f>
        <v>0</v>
      </c>
      <c r="EAL102" s="700">
        <f>-IF(EAL11=1900,0,Capex!EAL349)</f>
        <v>0</v>
      </c>
      <c r="EAM102" s="700">
        <f>-IF(EAM11=1900,0,Capex!EAM349)</f>
        <v>0</v>
      </c>
      <c r="EAN102" s="700">
        <f>-IF(EAN11=1900,0,Capex!EAN349)</f>
        <v>0</v>
      </c>
      <c r="EAO102" s="700">
        <f>-IF(EAO11=1900,0,Capex!EAO349)</f>
        <v>0</v>
      </c>
      <c r="EAP102" s="700">
        <f>-IF(EAP11=1900,0,Capex!EAP349)</f>
        <v>0</v>
      </c>
      <c r="EAQ102" s="700">
        <f>-IF(EAQ11=1900,0,Capex!EAQ349)</f>
        <v>0</v>
      </c>
      <c r="EAR102" s="700">
        <f>-IF(EAR11=1900,0,Capex!EAR349)</f>
        <v>0</v>
      </c>
      <c r="EAS102" s="700">
        <f>-IF(EAS11=1900,0,Capex!EAS349)</f>
        <v>0</v>
      </c>
      <c r="EAT102" s="700">
        <f>-IF(EAT11=1900,0,Capex!EAT349)</f>
        <v>0</v>
      </c>
      <c r="EAU102" s="700">
        <f>-IF(EAU11=1900,0,Capex!EAU349)</f>
        <v>0</v>
      </c>
      <c r="EAV102" s="700">
        <f>-IF(EAV11=1900,0,Capex!EAV349)</f>
        <v>0</v>
      </c>
      <c r="EAW102" s="700">
        <f>-IF(EAW11=1900,0,Capex!EAW349)</f>
        <v>0</v>
      </c>
      <c r="EAX102" s="700">
        <f>-IF(EAX11=1900,0,Capex!EAX349)</f>
        <v>0</v>
      </c>
      <c r="EAY102" s="700">
        <f>-IF(EAY11=1900,0,Capex!EAY349)</f>
        <v>0</v>
      </c>
      <c r="EAZ102" s="700">
        <f>-IF(EAZ11=1900,0,Capex!EAZ349)</f>
        <v>0</v>
      </c>
      <c r="EBA102" s="700">
        <f>-IF(EBA11=1900,0,Capex!EBA349)</f>
        <v>0</v>
      </c>
      <c r="EBB102" s="700">
        <f>-IF(EBB11=1900,0,Capex!EBB349)</f>
        <v>0</v>
      </c>
      <c r="EBC102" s="700">
        <f>-IF(EBC11=1900,0,Capex!EBC349)</f>
        <v>0</v>
      </c>
      <c r="EBD102" s="700">
        <f>-IF(EBD11=1900,0,Capex!EBD349)</f>
        <v>0</v>
      </c>
      <c r="EBE102" s="700">
        <f>-IF(EBE11=1900,0,Capex!EBE349)</f>
        <v>0</v>
      </c>
      <c r="EBF102" s="700">
        <f>-IF(EBF11=1900,0,Capex!EBF349)</f>
        <v>0</v>
      </c>
      <c r="EBG102" s="700">
        <f>-IF(EBG11=1900,0,Capex!EBG349)</f>
        <v>0</v>
      </c>
      <c r="EBH102" s="700">
        <f>-IF(EBH11=1900,0,Capex!EBH349)</f>
        <v>0</v>
      </c>
      <c r="EBI102" s="700">
        <f>-IF(EBI11=1900,0,Capex!EBI349)</f>
        <v>0</v>
      </c>
      <c r="EBJ102" s="700">
        <f>-IF(EBJ11=1900,0,Capex!EBJ349)</f>
        <v>0</v>
      </c>
      <c r="EBK102" s="700">
        <f>-IF(EBK11=1900,0,Capex!EBK349)</f>
        <v>0</v>
      </c>
      <c r="EBL102" s="700">
        <f>-IF(EBL11=1900,0,Capex!EBL349)</f>
        <v>0</v>
      </c>
      <c r="EBM102" s="700">
        <f>-IF(EBM11=1900,0,Capex!EBM349)</f>
        <v>0</v>
      </c>
      <c r="EBN102" s="700">
        <f>-IF(EBN11=1900,0,Capex!EBN349)</f>
        <v>0</v>
      </c>
      <c r="EBO102" s="700">
        <f>-IF(EBO11=1900,0,Capex!EBO349)</f>
        <v>0</v>
      </c>
      <c r="EBP102" s="700">
        <f>-IF(EBP11=1900,0,Capex!EBP349)</f>
        <v>0</v>
      </c>
      <c r="EBQ102" s="700">
        <f>-IF(EBQ11=1900,0,Capex!EBQ349)</f>
        <v>0</v>
      </c>
      <c r="EBR102" s="700">
        <f>-IF(EBR11=1900,0,Capex!EBR349)</f>
        <v>0</v>
      </c>
      <c r="EBS102" s="700">
        <f>-IF(EBS11=1900,0,Capex!EBS349)</f>
        <v>0</v>
      </c>
      <c r="EBT102" s="700">
        <f>-IF(EBT11=1900,0,Capex!EBT349)</f>
        <v>0</v>
      </c>
      <c r="EBU102" s="700">
        <f>-IF(EBU11=1900,0,Capex!EBU349)</f>
        <v>0</v>
      </c>
      <c r="EBV102" s="700">
        <f>-IF(EBV11=1900,0,Capex!EBV349)</f>
        <v>0</v>
      </c>
      <c r="EBW102" s="700">
        <f>-IF(EBW11=1900,0,Capex!EBW349)</f>
        <v>0</v>
      </c>
      <c r="EBX102" s="700">
        <f>-IF(EBX11=1900,0,Capex!EBX349)</f>
        <v>0</v>
      </c>
      <c r="EBY102" s="700">
        <f>-IF(EBY11=1900,0,Capex!EBY349)</f>
        <v>0</v>
      </c>
      <c r="EBZ102" s="700">
        <f>-IF(EBZ11=1900,0,Capex!EBZ349)</f>
        <v>0</v>
      </c>
      <c r="ECA102" s="700">
        <f>-IF(ECA11=1900,0,Capex!ECA349)</f>
        <v>0</v>
      </c>
      <c r="ECB102" s="700">
        <f>-IF(ECB11=1900,0,Capex!ECB349)</f>
        <v>0</v>
      </c>
      <c r="ECC102" s="700">
        <f>-IF(ECC11=1900,0,Capex!ECC349)</f>
        <v>0</v>
      </c>
      <c r="ECD102" s="700">
        <f>-IF(ECD11=1900,0,Capex!ECD349)</f>
        <v>0</v>
      </c>
      <c r="ECE102" s="700">
        <f>-IF(ECE11=1900,0,Capex!ECE349)</f>
        <v>0</v>
      </c>
      <c r="ECF102" s="700">
        <f>-IF(ECF11=1900,0,Capex!ECF349)</f>
        <v>0</v>
      </c>
      <c r="ECG102" s="700">
        <f>-IF(ECG11=1900,0,Capex!ECG349)</f>
        <v>0</v>
      </c>
      <c r="ECH102" s="700">
        <f>-IF(ECH11=1900,0,Capex!ECH349)</f>
        <v>0</v>
      </c>
      <c r="ECI102" s="700">
        <f>-IF(ECI11=1900,0,Capex!ECI349)</f>
        <v>0</v>
      </c>
      <c r="ECJ102" s="700">
        <f>-IF(ECJ11=1900,0,Capex!ECJ349)</f>
        <v>0</v>
      </c>
      <c r="ECK102" s="700">
        <f>-IF(ECK11=1900,0,Capex!ECK349)</f>
        <v>0</v>
      </c>
      <c r="ECL102" s="700">
        <f>-IF(ECL11=1900,0,Capex!ECL349)</f>
        <v>0</v>
      </c>
      <c r="ECM102" s="700">
        <f>-IF(ECM11=1900,0,Capex!ECM349)</f>
        <v>0</v>
      </c>
      <c r="ECN102" s="700">
        <f>-IF(ECN11=1900,0,Capex!ECN349)</f>
        <v>0</v>
      </c>
      <c r="ECO102" s="700">
        <f>-IF(ECO11=1900,0,Capex!ECO349)</f>
        <v>0</v>
      </c>
      <c r="ECP102" s="700">
        <f>-IF(ECP11=1900,0,Capex!ECP349)</f>
        <v>0</v>
      </c>
      <c r="ECQ102" s="700">
        <f>-IF(ECQ11=1900,0,Capex!ECQ349)</f>
        <v>0</v>
      </c>
      <c r="ECR102" s="700">
        <f>-IF(ECR11=1900,0,Capex!ECR349)</f>
        <v>0</v>
      </c>
      <c r="ECS102" s="700">
        <f>-IF(ECS11=1900,0,Capex!ECS349)</f>
        <v>0</v>
      </c>
      <c r="ECT102" s="700">
        <f>-IF(ECT11=1900,0,Capex!ECT349)</f>
        <v>0</v>
      </c>
      <c r="ECU102" s="700">
        <f>-IF(ECU11=1900,0,Capex!ECU349)</f>
        <v>0</v>
      </c>
      <c r="ECV102" s="700">
        <f>-IF(ECV11=1900,0,Capex!ECV349)</f>
        <v>0</v>
      </c>
      <c r="ECW102" s="700">
        <f>-IF(ECW11=1900,0,Capex!ECW349)</f>
        <v>0</v>
      </c>
      <c r="ECX102" s="700">
        <f>-IF(ECX11=1900,0,Capex!ECX349)</f>
        <v>0</v>
      </c>
      <c r="ECY102" s="700">
        <f>-IF(ECY11=1900,0,Capex!ECY349)</f>
        <v>0</v>
      </c>
      <c r="ECZ102" s="700">
        <f>-IF(ECZ11=1900,0,Capex!ECZ349)</f>
        <v>0</v>
      </c>
      <c r="EDA102" s="700">
        <f>-IF(EDA11=1900,0,Capex!EDA349)</f>
        <v>0</v>
      </c>
      <c r="EDB102" s="700">
        <f>-IF(EDB11=1900,0,Capex!EDB349)</f>
        <v>0</v>
      </c>
      <c r="EDC102" s="700">
        <f>-IF(EDC11=1900,0,Capex!EDC349)</f>
        <v>0</v>
      </c>
      <c r="EDD102" s="700">
        <f>-IF(EDD11=1900,0,Capex!EDD349)</f>
        <v>0</v>
      </c>
      <c r="EDE102" s="700">
        <f>-IF(EDE11=1900,0,Capex!EDE349)</f>
        <v>0</v>
      </c>
      <c r="EDF102" s="700">
        <f>-IF(EDF11=1900,0,Capex!EDF349)</f>
        <v>0</v>
      </c>
      <c r="EDG102" s="700">
        <f>-IF(EDG11=1900,0,Capex!EDG349)</f>
        <v>0</v>
      </c>
      <c r="EDH102" s="700">
        <f>-IF(EDH11=1900,0,Capex!EDH349)</f>
        <v>0</v>
      </c>
      <c r="EDI102" s="700">
        <f>-IF(EDI11=1900,0,Capex!EDI349)</f>
        <v>0</v>
      </c>
      <c r="EDJ102" s="700">
        <f>-IF(EDJ11=1900,0,Capex!EDJ349)</f>
        <v>0</v>
      </c>
      <c r="EDK102" s="700">
        <f>-IF(EDK11=1900,0,Capex!EDK349)</f>
        <v>0</v>
      </c>
      <c r="EDL102" s="700">
        <f>-IF(EDL11=1900,0,Capex!EDL349)</f>
        <v>0</v>
      </c>
      <c r="EDM102" s="700">
        <f>-IF(EDM11=1900,0,Capex!EDM349)</f>
        <v>0</v>
      </c>
      <c r="EDN102" s="700">
        <f>-IF(EDN11=1900,0,Capex!EDN349)</f>
        <v>0</v>
      </c>
      <c r="EDO102" s="700">
        <f>-IF(EDO11=1900,0,Capex!EDO349)</f>
        <v>0</v>
      </c>
      <c r="EDP102" s="700">
        <f>-IF(EDP11=1900,0,Capex!EDP349)</f>
        <v>0</v>
      </c>
      <c r="EDQ102" s="700">
        <f>-IF(EDQ11=1900,0,Capex!EDQ349)</f>
        <v>0</v>
      </c>
      <c r="EDR102" s="700">
        <f>-IF(EDR11=1900,0,Capex!EDR349)</f>
        <v>0</v>
      </c>
      <c r="EDS102" s="700">
        <f>-IF(EDS11=1900,0,Capex!EDS349)</f>
        <v>0</v>
      </c>
      <c r="EDT102" s="700">
        <f>-IF(EDT11=1900,0,Capex!EDT349)</f>
        <v>0</v>
      </c>
      <c r="EDU102" s="700">
        <f>-IF(EDU11=1900,0,Capex!EDU349)</f>
        <v>0</v>
      </c>
      <c r="EDV102" s="700">
        <f>-IF(EDV11=1900,0,Capex!EDV349)</f>
        <v>0</v>
      </c>
      <c r="EDW102" s="700">
        <f>-IF(EDW11=1900,0,Capex!EDW349)</f>
        <v>0</v>
      </c>
      <c r="EDX102" s="700">
        <f>-IF(EDX11=1900,0,Capex!EDX349)</f>
        <v>0</v>
      </c>
      <c r="EDY102" s="700">
        <f>-IF(EDY11=1900,0,Capex!EDY349)</f>
        <v>0</v>
      </c>
      <c r="EDZ102" s="700">
        <f>-IF(EDZ11=1900,0,Capex!EDZ349)</f>
        <v>0</v>
      </c>
      <c r="EEA102" s="700">
        <f>-IF(EEA11=1900,0,Capex!EEA349)</f>
        <v>0</v>
      </c>
      <c r="EEB102" s="700">
        <f>-IF(EEB11=1900,0,Capex!EEB349)</f>
        <v>0</v>
      </c>
      <c r="EEC102" s="700">
        <f>-IF(EEC11=1900,0,Capex!EEC349)</f>
        <v>0</v>
      </c>
      <c r="EED102" s="700">
        <f>-IF(EED11=1900,0,Capex!EED349)</f>
        <v>0</v>
      </c>
      <c r="EEE102" s="700">
        <f>-IF(EEE11=1900,0,Capex!EEE349)</f>
        <v>0</v>
      </c>
      <c r="EEF102" s="700">
        <f>-IF(EEF11=1900,0,Capex!EEF349)</f>
        <v>0</v>
      </c>
      <c r="EEG102" s="700">
        <f>-IF(EEG11=1900,0,Capex!EEG349)</f>
        <v>0</v>
      </c>
      <c r="EEH102" s="700">
        <f>-IF(EEH11=1900,0,Capex!EEH349)</f>
        <v>0</v>
      </c>
      <c r="EEI102" s="700">
        <f>-IF(EEI11=1900,0,Capex!EEI349)</f>
        <v>0</v>
      </c>
      <c r="EEJ102" s="700">
        <f>-IF(EEJ11=1900,0,Capex!EEJ349)</f>
        <v>0</v>
      </c>
      <c r="EEK102" s="700">
        <f>-IF(EEK11=1900,0,Capex!EEK349)</f>
        <v>0</v>
      </c>
      <c r="EEL102" s="700">
        <f>-IF(EEL11=1900,0,Capex!EEL349)</f>
        <v>0</v>
      </c>
      <c r="EEM102" s="700">
        <f>-IF(EEM11=1900,0,Capex!EEM349)</f>
        <v>0</v>
      </c>
      <c r="EEN102" s="700">
        <f>-IF(EEN11=1900,0,Capex!EEN349)</f>
        <v>0</v>
      </c>
      <c r="EEO102" s="700">
        <f>-IF(EEO11=1900,0,Capex!EEO349)</f>
        <v>0</v>
      </c>
      <c r="EEP102" s="700">
        <f>-IF(EEP11=1900,0,Capex!EEP349)</f>
        <v>0</v>
      </c>
      <c r="EEQ102" s="700">
        <f>-IF(EEQ11=1900,0,Capex!EEQ349)</f>
        <v>0</v>
      </c>
      <c r="EER102" s="700">
        <f>-IF(EER11=1900,0,Capex!EER349)</f>
        <v>0</v>
      </c>
      <c r="EES102" s="700">
        <f>-IF(EES11=1900,0,Capex!EES349)</f>
        <v>0</v>
      </c>
      <c r="EET102" s="700">
        <f>-IF(EET11=1900,0,Capex!EET349)</f>
        <v>0</v>
      </c>
      <c r="EEU102" s="700">
        <f>-IF(EEU11=1900,0,Capex!EEU349)</f>
        <v>0</v>
      </c>
      <c r="EEV102" s="700">
        <f>-IF(EEV11=1900,0,Capex!EEV349)</f>
        <v>0</v>
      </c>
      <c r="EEW102" s="700">
        <f>-IF(EEW11=1900,0,Capex!EEW349)</f>
        <v>0</v>
      </c>
      <c r="EEX102" s="700">
        <f>-IF(EEX11=1900,0,Capex!EEX349)</f>
        <v>0</v>
      </c>
      <c r="EEY102" s="700">
        <f>-IF(EEY11=1900,0,Capex!EEY349)</f>
        <v>0</v>
      </c>
      <c r="EEZ102" s="700">
        <f>-IF(EEZ11=1900,0,Capex!EEZ349)</f>
        <v>0</v>
      </c>
      <c r="EFA102" s="700">
        <f>-IF(EFA11=1900,0,Capex!EFA349)</f>
        <v>0</v>
      </c>
      <c r="EFB102" s="700">
        <f>-IF(EFB11=1900,0,Capex!EFB349)</f>
        <v>0</v>
      </c>
      <c r="EFC102" s="700">
        <f>-IF(EFC11=1900,0,Capex!EFC349)</f>
        <v>0</v>
      </c>
      <c r="EFD102" s="700">
        <f>-IF(EFD11=1900,0,Capex!EFD349)</f>
        <v>0</v>
      </c>
      <c r="EFE102" s="700">
        <f>-IF(EFE11=1900,0,Capex!EFE349)</f>
        <v>0</v>
      </c>
      <c r="EFF102" s="700">
        <f>-IF(EFF11=1900,0,Capex!EFF349)</f>
        <v>0</v>
      </c>
      <c r="EFG102" s="700">
        <f>-IF(EFG11=1900,0,Capex!EFG349)</f>
        <v>0</v>
      </c>
      <c r="EFH102" s="700">
        <f>-IF(EFH11=1900,0,Capex!EFH349)</f>
        <v>0</v>
      </c>
      <c r="EFI102" s="700">
        <f>-IF(EFI11=1900,0,Capex!EFI349)</f>
        <v>0</v>
      </c>
      <c r="EFJ102" s="700">
        <f>-IF(EFJ11=1900,0,Capex!EFJ349)</f>
        <v>0</v>
      </c>
      <c r="EFK102" s="700">
        <f>-IF(EFK11=1900,0,Capex!EFK349)</f>
        <v>0</v>
      </c>
      <c r="EFL102" s="700">
        <f>-IF(EFL11=1900,0,Capex!EFL349)</f>
        <v>0</v>
      </c>
      <c r="EFM102" s="700">
        <f>-IF(EFM11=1900,0,Capex!EFM349)</f>
        <v>0</v>
      </c>
      <c r="EFN102" s="700">
        <f>-IF(EFN11=1900,0,Capex!EFN349)</f>
        <v>0</v>
      </c>
      <c r="EFO102" s="700">
        <f>-IF(EFO11=1900,0,Capex!EFO349)</f>
        <v>0</v>
      </c>
      <c r="EFP102" s="700">
        <f>-IF(EFP11=1900,0,Capex!EFP349)</f>
        <v>0</v>
      </c>
      <c r="EFQ102" s="700">
        <f>-IF(EFQ11=1900,0,Capex!EFQ349)</f>
        <v>0</v>
      </c>
      <c r="EFR102" s="700">
        <f>-IF(EFR11=1900,0,Capex!EFR349)</f>
        <v>0</v>
      </c>
      <c r="EFS102" s="700">
        <f>-IF(EFS11=1900,0,Capex!EFS349)</f>
        <v>0</v>
      </c>
      <c r="EFT102" s="700">
        <f>-IF(EFT11=1900,0,Capex!EFT349)</f>
        <v>0</v>
      </c>
      <c r="EFU102" s="700">
        <f>-IF(EFU11=1900,0,Capex!EFU349)</f>
        <v>0</v>
      </c>
      <c r="EFV102" s="700">
        <f>-IF(EFV11=1900,0,Capex!EFV349)</f>
        <v>0</v>
      </c>
      <c r="EFW102" s="700">
        <f>-IF(EFW11=1900,0,Capex!EFW349)</f>
        <v>0</v>
      </c>
      <c r="EFX102" s="700">
        <f>-IF(EFX11=1900,0,Capex!EFX349)</f>
        <v>0</v>
      </c>
      <c r="EFY102" s="700">
        <f>-IF(EFY11=1900,0,Capex!EFY349)</f>
        <v>0</v>
      </c>
      <c r="EFZ102" s="700">
        <f>-IF(EFZ11=1900,0,Capex!EFZ349)</f>
        <v>0</v>
      </c>
      <c r="EGA102" s="700">
        <f>-IF(EGA11=1900,0,Capex!EGA349)</f>
        <v>0</v>
      </c>
      <c r="EGB102" s="700">
        <f>-IF(EGB11=1900,0,Capex!EGB349)</f>
        <v>0</v>
      </c>
      <c r="EGC102" s="700">
        <f>-IF(EGC11=1900,0,Capex!EGC349)</f>
        <v>0</v>
      </c>
      <c r="EGD102" s="700">
        <f>-IF(EGD11=1900,0,Capex!EGD349)</f>
        <v>0</v>
      </c>
      <c r="EGE102" s="700">
        <f>-IF(EGE11=1900,0,Capex!EGE349)</f>
        <v>0</v>
      </c>
      <c r="EGF102" s="700">
        <f>-IF(EGF11=1900,0,Capex!EGF349)</f>
        <v>0</v>
      </c>
      <c r="EGG102" s="700">
        <f>-IF(EGG11=1900,0,Capex!EGG349)</f>
        <v>0</v>
      </c>
      <c r="EGH102" s="700">
        <f>-IF(EGH11=1900,0,Capex!EGH349)</f>
        <v>0</v>
      </c>
      <c r="EGI102" s="700">
        <f>-IF(EGI11=1900,0,Capex!EGI349)</f>
        <v>0</v>
      </c>
      <c r="EGJ102" s="700">
        <f>-IF(EGJ11=1900,0,Capex!EGJ349)</f>
        <v>0</v>
      </c>
      <c r="EGK102" s="700">
        <f>-IF(EGK11=1900,0,Capex!EGK349)</f>
        <v>0</v>
      </c>
      <c r="EGL102" s="700">
        <f>-IF(EGL11=1900,0,Capex!EGL349)</f>
        <v>0</v>
      </c>
      <c r="EGM102" s="700">
        <f>-IF(EGM11=1900,0,Capex!EGM349)</f>
        <v>0</v>
      </c>
      <c r="EGN102" s="700">
        <f>-IF(EGN11=1900,0,Capex!EGN349)</f>
        <v>0</v>
      </c>
      <c r="EGO102" s="700">
        <f>-IF(EGO11=1900,0,Capex!EGO349)</f>
        <v>0</v>
      </c>
      <c r="EGP102" s="700">
        <f>-IF(EGP11=1900,0,Capex!EGP349)</f>
        <v>0</v>
      </c>
      <c r="EGQ102" s="700">
        <f>-IF(EGQ11=1900,0,Capex!EGQ349)</f>
        <v>0</v>
      </c>
      <c r="EGR102" s="700">
        <f>-IF(EGR11=1900,0,Capex!EGR349)</f>
        <v>0</v>
      </c>
      <c r="EGS102" s="700">
        <f>-IF(EGS11=1900,0,Capex!EGS349)</f>
        <v>0</v>
      </c>
      <c r="EGT102" s="700">
        <f>-IF(EGT11=1900,0,Capex!EGT349)</f>
        <v>0</v>
      </c>
      <c r="EGU102" s="700">
        <f>-IF(EGU11=1900,0,Capex!EGU349)</f>
        <v>0</v>
      </c>
      <c r="EGV102" s="700">
        <f>-IF(EGV11=1900,0,Capex!EGV349)</f>
        <v>0</v>
      </c>
      <c r="EGW102" s="700">
        <f>-IF(EGW11=1900,0,Capex!EGW349)</f>
        <v>0</v>
      </c>
      <c r="EGX102" s="700">
        <f>-IF(EGX11=1900,0,Capex!EGX349)</f>
        <v>0</v>
      </c>
      <c r="EGY102" s="700">
        <f>-IF(EGY11=1900,0,Capex!EGY349)</f>
        <v>0</v>
      </c>
      <c r="EGZ102" s="700">
        <f>-IF(EGZ11=1900,0,Capex!EGZ349)</f>
        <v>0</v>
      </c>
      <c r="EHA102" s="700">
        <f>-IF(EHA11=1900,0,Capex!EHA349)</f>
        <v>0</v>
      </c>
      <c r="EHB102" s="700">
        <f>-IF(EHB11=1900,0,Capex!EHB349)</f>
        <v>0</v>
      </c>
      <c r="EHC102" s="700">
        <f>-IF(EHC11=1900,0,Capex!EHC349)</f>
        <v>0</v>
      </c>
      <c r="EHD102" s="700">
        <f>-IF(EHD11=1900,0,Capex!EHD349)</f>
        <v>0</v>
      </c>
      <c r="EHE102" s="700">
        <f>-IF(EHE11=1900,0,Capex!EHE349)</f>
        <v>0</v>
      </c>
      <c r="EHF102" s="700">
        <f>-IF(EHF11=1900,0,Capex!EHF349)</f>
        <v>0</v>
      </c>
      <c r="EHG102" s="700">
        <f>-IF(EHG11=1900,0,Capex!EHG349)</f>
        <v>0</v>
      </c>
      <c r="EHH102" s="700">
        <f>-IF(EHH11=1900,0,Capex!EHH349)</f>
        <v>0</v>
      </c>
      <c r="EHI102" s="700">
        <f>-IF(EHI11=1900,0,Capex!EHI349)</f>
        <v>0</v>
      </c>
      <c r="EHJ102" s="700">
        <f>-IF(EHJ11=1900,0,Capex!EHJ349)</f>
        <v>0</v>
      </c>
      <c r="EHK102" s="700">
        <f>-IF(EHK11=1900,0,Capex!EHK349)</f>
        <v>0</v>
      </c>
      <c r="EHL102" s="700">
        <f>-IF(EHL11=1900,0,Capex!EHL349)</f>
        <v>0</v>
      </c>
      <c r="EHM102" s="700">
        <f>-IF(EHM11=1900,0,Capex!EHM349)</f>
        <v>0</v>
      </c>
      <c r="EHN102" s="700">
        <f>-IF(EHN11=1900,0,Capex!EHN349)</f>
        <v>0</v>
      </c>
      <c r="EHO102" s="700">
        <f>-IF(EHO11=1900,0,Capex!EHO349)</f>
        <v>0</v>
      </c>
      <c r="EHP102" s="700">
        <f>-IF(EHP11=1900,0,Capex!EHP349)</f>
        <v>0</v>
      </c>
      <c r="EHQ102" s="700">
        <f>-IF(EHQ11=1900,0,Capex!EHQ349)</f>
        <v>0</v>
      </c>
      <c r="EHR102" s="700">
        <f>-IF(EHR11=1900,0,Capex!EHR349)</f>
        <v>0</v>
      </c>
      <c r="EHS102" s="700">
        <f>-IF(EHS11=1900,0,Capex!EHS349)</f>
        <v>0</v>
      </c>
      <c r="EHT102" s="700">
        <f>-IF(EHT11=1900,0,Capex!EHT349)</f>
        <v>0</v>
      </c>
      <c r="EHU102" s="700">
        <f>-IF(EHU11=1900,0,Capex!EHU349)</f>
        <v>0</v>
      </c>
      <c r="EHV102" s="700">
        <f>-IF(EHV11=1900,0,Capex!EHV349)</f>
        <v>0</v>
      </c>
      <c r="EHW102" s="700">
        <f>-IF(EHW11=1900,0,Capex!EHW349)</f>
        <v>0</v>
      </c>
      <c r="EHX102" s="700">
        <f>-IF(EHX11=1900,0,Capex!EHX349)</f>
        <v>0</v>
      </c>
      <c r="EHY102" s="700">
        <f>-IF(EHY11=1900,0,Capex!EHY349)</f>
        <v>0</v>
      </c>
      <c r="EHZ102" s="700">
        <f>-IF(EHZ11=1900,0,Capex!EHZ349)</f>
        <v>0</v>
      </c>
      <c r="EIA102" s="700">
        <f>-IF(EIA11=1900,0,Capex!EIA349)</f>
        <v>0</v>
      </c>
      <c r="EIB102" s="700">
        <f>-IF(EIB11=1900,0,Capex!EIB349)</f>
        <v>0</v>
      </c>
      <c r="EIC102" s="700">
        <f>-IF(EIC11=1900,0,Capex!EIC349)</f>
        <v>0</v>
      </c>
      <c r="EID102" s="700">
        <f>-IF(EID11=1900,0,Capex!EID349)</f>
        <v>0</v>
      </c>
      <c r="EIE102" s="700">
        <f>-IF(EIE11=1900,0,Capex!EIE349)</f>
        <v>0</v>
      </c>
      <c r="EIF102" s="700">
        <f>-IF(EIF11=1900,0,Capex!EIF349)</f>
        <v>0</v>
      </c>
      <c r="EIG102" s="700">
        <f>-IF(EIG11=1900,0,Capex!EIG349)</f>
        <v>0</v>
      </c>
      <c r="EIH102" s="700">
        <f>-IF(EIH11=1900,0,Capex!EIH349)</f>
        <v>0</v>
      </c>
      <c r="EII102" s="700">
        <f>-IF(EII11=1900,0,Capex!EII349)</f>
        <v>0</v>
      </c>
      <c r="EIJ102" s="700">
        <f>-IF(EIJ11=1900,0,Capex!EIJ349)</f>
        <v>0</v>
      </c>
      <c r="EIK102" s="700">
        <f>-IF(EIK11=1900,0,Capex!EIK349)</f>
        <v>0</v>
      </c>
      <c r="EIL102" s="700">
        <f>-IF(EIL11=1900,0,Capex!EIL349)</f>
        <v>0</v>
      </c>
      <c r="EIM102" s="700">
        <f>-IF(EIM11=1900,0,Capex!EIM349)</f>
        <v>0</v>
      </c>
      <c r="EIN102" s="700">
        <f>-IF(EIN11=1900,0,Capex!EIN349)</f>
        <v>0</v>
      </c>
      <c r="EIO102" s="700">
        <f>-IF(EIO11=1900,0,Capex!EIO349)</f>
        <v>0</v>
      </c>
      <c r="EIP102" s="700">
        <f>-IF(EIP11=1900,0,Capex!EIP349)</f>
        <v>0</v>
      </c>
      <c r="EIQ102" s="700">
        <f>-IF(EIQ11=1900,0,Capex!EIQ349)</f>
        <v>0</v>
      </c>
      <c r="EIR102" s="700">
        <f>-IF(EIR11=1900,0,Capex!EIR349)</f>
        <v>0</v>
      </c>
      <c r="EIS102" s="700">
        <f>-IF(EIS11=1900,0,Capex!EIS349)</f>
        <v>0</v>
      </c>
      <c r="EIT102" s="700">
        <f>-IF(EIT11=1900,0,Capex!EIT349)</f>
        <v>0</v>
      </c>
      <c r="EIU102" s="700">
        <f>-IF(EIU11=1900,0,Capex!EIU349)</f>
        <v>0</v>
      </c>
      <c r="EIV102" s="700">
        <f>-IF(EIV11=1900,0,Capex!EIV349)</f>
        <v>0</v>
      </c>
      <c r="EIW102" s="700">
        <f>-IF(EIW11=1900,0,Capex!EIW349)</f>
        <v>0</v>
      </c>
      <c r="EIX102" s="700">
        <f>-IF(EIX11=1900,0,Capex!EIX349)</f>
        <v>0</v>
      </c>
      <c r="EIY102" s="700">
        <f>-IF(EIY11=1900,0,Capex!EIY349)</f>
        <v>0</v>
      </c>
      <c r="EIZ102" s="700">
        <f>-IF(EIZ11=1900,0,Capex!EIZ349)</f>
        <v>0</v>
      </c>
      <c r="EJA102" s="700">
        <f>-IF(EJA11=1900,0,Capex!EJA349)</f>
        <v>0</v>
      </c>
      <c r="EJB102" s="700">
        <f>-IF(EJB11=1900,0,Capex!EJB349)</f>
        <v>0</v>
      </c>
      <c r="EJC102" s="700">
        <f>-IF(EJC11=1900,0,Capex!EJC349)</f>
        <v>0</v>
      </c>
      <c r="EJD102" s="700">
        <f>-IF(EJD11=1900,0,Capex!EJD349)</f>
        <v>0</v>
      </c>
      <c r="EJE102" s="700">
        <f>-IF(EJE11=1900,0,Capex!EJE349)</f>
        <v>0</v>
      </c>
      <c r="EJF102" s="700">
        <f>-IF(EJF11=1900,0,Capex!EJF349)</f>
        <v>0</v>
      </c>
      <c r="EJG102" s="700">
        <f>-IF(EJG11=1900,0,Capex!EJG349)</f>
        <v>0</v>
      </c>
      <c r="EJH102" s="700">
        <f>-IF(EJH11=1900,0,Capex!EJH349)</f>
        <v>0</v>
      </c>
      <c r="EJI102" s="700">
        <f>-IF(EJI11=1900,0,Capex!EJI349)</f>
        <v>0</v>
      </c>
      <c r="EJJ102" s="700">
        <f>-IF(EJJ11=1900,0,Capex!EJJ349)</f>
        <v>0</v>
      </c>
      <c r="EJK102" s="700">
        <f>-IF(EJK11=1900,0,Capex!EJK349)</f>
        <v>0</v>
      </c>
      <c r="EJL102" s="700">
        <f>-IF(EJL11=1900,0,Capex!EJL349)</f>
        <v>0</v>
      </c>
      <c r="EJM102" s="700">
        <f>-IF(EJM11=1900,0,Capex!EJM349)</f>
        <v>0</v>
      </c>
      <c r="EJN102" s="700">
        <f>-IF(EJN11=1900,0,Capex!EJN349)</f>
        <v>0</v>
      </c>
      <c r="EJO102" s="700">
        <f>-IF(EJO11=1900,0,Capex!EJO349)</f>
        <v>0</v>
      </c>
      <c r="EJP102" s="700">
        <f>-IF(EJP11=1900,0,Capex!EJP349)</f>
        <v>0</v>
      </c>
      <c r="EJQ102" s="700">
        <f>-IF(EJQ11=1900,0,Capex!EJQ349)</f>
        <v>0</v>
      </c>
      <c r="EJR102" s="700">
        <f>-IF(EJR11=1900,0,Capex!EJR349)</f>
        <v>0</v>
      </c>
      <c r="EJS102" s="700">
        <f>-IF(EJS11=1900,0,Capex!EJS349)</f>
        <v>0</v>
      </c>
      <c r="EJT102" s="700">
        <f>-IF(EJT11=1900,0,Capex!EJT349)</f>
        <v>0</v>
      </c>
      <c r="EJU102" s="700">
        <f>-IF(EJU11=1900,0,Capex!EJU349)</f>
        <v>0</v>
      </c>
      <c r="EJV102" s="700">
        <f>-IF(EJV11=1900,0,Capex!EJV349)</f>
        <v>0</v>
      </c>
      <c r="EJW102" s="700">
        <f>-IF(EJW11=1900,0,Capex!EJW349)</f>
        <v>0</v>
      </c>
      <c r="EJX102" s="700">
        <f>-IF(EJX11=1900,0,Capex!EJX349)</f>
        <v>0</v>
      </c>
      <c r="EJY102" s="700">
        <f>-IF(EJY11=1900,0,Capex!EJY349)</f>
        <v>0</v>
      </c>
      <c r="EJZ102" s="700">
        <f>-IF(EJZ11=1900,0,Capex!EJZ349)</f>
        <v>0</v>
      </c>
      <c r="EKA102" s="700">
        <f>-IF(EKA11=1900,0,Capex!EKA349)</f>
        <v>0</v>
      </c>
      <c r="EKB102" s="700">
        <f>-IF(EKB11=1900,0,Capex!EKB349)</f>
        <v>0</v>
      </c>
      <c r="EKC102" s="700">
        <f>-IF(EKC11=1900,0,Capex!EKC349)</f>
        <v>0</v>
      </c>
      <c r="EKD102" s="700">
        <f>-IF(EKD11=1900,0,Capex!EKD349)</f>
        <v>0</v>
      </c>
      <c r="EKE102" s="700">
        <f>-IF(EKE11=1900,0,Capex!EKE349)</f>
        <v>0</v>
      </c>
      <c r="EKF102" s="700">
        <f>-IF(EKF11=1900,0,Capex!EKF349)</f>
        <v>0</v>
      </c>
      <c r="EKG102" s="700">
        <f>-IF(EKG11=1900,0,Capex!EKG349)</f>
        <v>0</v>
      </c>
      <c r="EKH102" s="700">
        <f>-IF(EKH11=1900,0,Capex!EKH349)</f>
        <v>0</v>
      </c>
      <c r="EKI102" s="700">
        <f>-IF(EKI11=1900,0,Capex!EKI349)</f>
        <v>0</v>
      </c>
      <c r="EKJ102" s="700">
        <f>-IF(EKJ11=1900,0,Capex!EKJ349)</f>
        <v>0</v>
      </c>
      <c r="EKK102" s="700">
        <f>-IF(EKK11=1900,0,Capex!EKK349)</f>
        <v>0</v>
      </c>
      <c r="EKL102" s="700">
        <f>-IF(EKL11=1900,0,Capex!EKL349)</f>
        <v>0</v>
      </c>
      <c r="EKM102" s="700">
        <f>-IF(EKM11=1900,0,Capex!EKM349)</f>
        <v>0</v>
      </c>
      <c r="EKN102" s="700">
        <f>-IF(EKN11=1900,0,Capex!EKN349)</f>
        <v>0</v>
      </c>
      <c r="EKO102" s="700">
        <f>-IF(EKO11=1900,0,Capex!EKO349)</f>
        <v>0</v>
      </c>
      <c r="EKP102" s="700">
        <f>-IF(EKP11=1900,0,Capex!EKP349)</f>
        <v>0</v>
      </c>
      <c r="EKQ102" s="700">
        <f>-IF(EKQ11=1900,0,Capex!EKQ349)</f>
        <v>0</v>
      </c>
      <c r="EKR102" s="700">
        <f>-IF(EKR11=1900,0,Capex!EKR349)</f>
        <v>0</v>
      </c>
      <c r="EKS102" s="700">
        <f>-IF(EKS11=1900,0,Capex!EKS349)</f>
        <v>0</v>
      </c>
      <c r="EKT102" s="700">
        <f>-IF(EKT11=1900,0,Capex!EKT349)</f>
        <v>0</v>
      </c>
      <c r="EKU102" s="700">
        <f>-IF(EKU11=1900,0,Capex!EKU349)</f>
        <v>0</v>
      </c>
      <c r="EKV102" s="700">
        <f>-IF(EKV11=1900,0,Capex!EKV349)</f>
        <v>0</v>
      </c>
      <c r="EKW102" s="700">
        <f>-IF(EKW11=1900,0,Capex!EKW349)</f>
        <v>0</v>
      </c>
      <c r="EKX102" s="700">
        <f>-IF(EKX11=1900,0,Capex!EKX349)</f>
        <v>0</v>
      </c>
      <c r="EKY102" s="700">
        <f>-IF(EKY11=1900,0,Capex!EKY349)</f>
        <v>0</v>
      </c>
      <c r="EKZ102" s="700">
        <f>-IF(EKZ11=1900,0,Capex!EKZ349)</f>
        <v>0</v>
      </c>
      <c r="ELA102" s="700">
        <f>-IF(ELA11=1900,0,Capex!ELA349)</f>
        <v>0</v>
      </c>
      <c r="ELB102" s="700">
        <f>-IF(ELB11=1900,0,Capex!ELB349)</f>
        <v>0</v>
      </c>
      <c r="ELC102" s="700">
        <f>-IF(ELC11=1900,0,Capex!ELC349)</f>
        <v>0</v>
      </c>
      <c r="ELD102" s="700">
        <f>-IF(ELD11=1900,0,Capex!ELD349)</f>
        <v>0</v>
      </c>
      <c r="ELE102" s="700">
        <f>-IF(ELE11=1900,0,Capex!ELE349)</f>
        <v>0</v>
      </c>
      <c r="ELF102" s="700">
        <f>-IF(ELF11=1900,0,Capex!ELF349)</f>
        <v>0</v>
      </c>
      <c r="ELG102" s="700">
        <f>-IF(ELG11=1900,0,Capex!ELG349)</f>
        <v>0</v>
      </c>
      <c r="ELH102" s="700">
        <f>-IF(ELH11=1900,0,Capex!ELH349)</f>
        <v>0</v>
      </c>
      <c r="ELI102" s="700">
        <f>-IF(ELI11=1900,0,Capex!ELI349)</f>
        <v>0</v>
      </c>
      <c r="ELJ102" s="700">
        <f>-IF(ELJ11=1900,0,Capex!ELJ349)</f>
        <v>0</v>
      </c>
      <c r="ELK102" s="700">
        <f>-IF(ELK11=1900,0,Capex!ELK349)</f>
        <v>0</v>
      </c>
      <c r="ELL102" s="700">
        <f>-IF(ELL11=1900,0,Capex!ELL349)</f>
        <v>0</v>
      </c>
      <c r="ELM102" s="700">
        <f>-IF(ELM11=1900,0,Capex!ELM349)</f>
        <v>0</v>
      </c>
      <c r="ELN102" s="700">
        <f>-IF(ELN11=1900,0,Capex!ELN349)</f>
        <v>0</v>
      </c>
      <c r="ELO102" s="700">
        <f>-IF(ELO11=1900,0,Capex!ELO349)</f>
        <v>0</v>
      </c>
      <c r="ELP102" s="700">
        <f>-IF(ELP11=1900,0,Capex!ELP349)</f>
        <v>0</v>
      </c>
      <c r="ELQ102" s="700">
        <f>-IF(ELQ11=1900,0,Capex!ELQ349)</f>
        <v>0</v>
      </c>
      <c r="ELR102" s="700">
        <f>-IF(ELR11=1900,0,Capex!ELR349)</f>
        <v>0</v>
      </c>
      <c r="ELS102" s="700">
        <f>-IF(ELS11=1900,0,Capex!ELS349)</f>
        <v>0</v>
      </c>
      <c r="ELT102" s="700">
        <f>-IF(ELT11=1900,0,Capex!ELT349)</f>
        <v>0</v>
      </c>
      <c r="ELU102" s="700">
        <f>-IF(ELU11=1900,0,Capex!ELU349)</f>
        <v>0</v>
      </c>
      <c r="ELV102" s="700">
        <f>-IF(ELV11=1900,0,Capex!ELV349)</f>
        <v>0</v>
      </c>
      <c r="ELW102" s="700">
        <f>-IF(ELW11=1900,0,Capex!ELW349)</f>
        <v>0</v>
      </c>
      <c r="ELX102" s="700">
        <f>-IF(ELX11=1900,0,Capex!ELX349)</f>
        <v>0</v>
      </c>
      <c r="ELY102" s="700">
        <f>-IF(ELY11=1900,0,Capex!ELY349)</f>
        <v>0</v>
      </c>
      <c r="ELZ102" s="700">
        <f>-IF(ELZ11=1900,0,Capex!ELZ349)</f>
        <v>0</v>
      </c>
      <c r="EMA102" s="700">
        <f>-IF(EMA11=1900,0,Capex!EMA349)</f>
        <v>0</v>
      </c>
      <c r="EMB102" s="700">
        <f>-IF(EMB11=1900,0,Capex!EMB349)</f>
        <v>0</v>
      </c>
      <c r="EMC102" s="700">
        <f>-IF(EMC11=1900,0,Capex!EMC349)</f>
        <v>0</v>
      </c>
      <c r="EMD102" s="700">
        <f>-IF(EMD11=1900,0,Capex!EMD349)</f>
        <v>0</v>
      </c>
      <c r="EME102" s="700">
        <f>-IF(EME11=1900,0,Capex!EME349)</f>
        <v>0</v>
      </c>
      <c r="EMF102" s="700">
        <f>-IF(EMF11=1900,0,Capex!EMF349)</f>
        <v>0</v>
      </c>
      <c r="EMG102" s="700">
        <f>-IF(EMG11=1900,0,Capex!EMG349)</f>
        <v>0</v>
      </c>
      <c r="EMH102" s="700">
        <f>-IF(EMH11=1900,0,Capex!EMH349)</f>
        <v>0</v>
      </c>
      <c r="EMI102" s="700">
        <f>-IF(EMI11=1900,0,Capex!EMI349)</f>
        <v>0</v>
      </c>
      <c r="EMJ102" s="700">
        <f>-IF(EMJ11=1900,0,Capex!EMJ349)</f>
        <v>0</v>
      </c>
      <c r="EMK102" s="700">
        <f>-IF(EMK11=1900,0,Capex!EMK349)</f>
        <v>0</v>
      </c>
      <c r="EML102" s="700">
        <f>-IF(EML11=1900,0,Capex!EML349)</f>
        <v>0</v>
      </c>
      <c r="EMM102" s="700">
        <f>-IF(EMM11=1900,0,Capex!EMM349)</f>
        <v>0</v>
      </c>
      <c r="EMN102" s="700">
        <f>-IF(EMN11=1900,0,Capex!EMN349)</f>
        <v>0</v>
      </c>
      <c r="EMO102" s="700">
        <f>-IF(EMO11=1900,0,Capex!EMO349)</f>
        <v>0</v>
      </c>
      <c r="EMP102" s="700">
        <f>-IF(EMP11=1900,0,Capex!EMP349)</f>
        <v>0</v>
      </c>
      <c r="EMQ102" s="700">
        <f>-IF(EMQ11=1900,0,Capex!EMQ349)</f>
        <v>0</v>
      </c>
      <c r="EMR102" s="700">
        <f>-IF(EMR11=1900,0,Capex!EMR349)</f>
        <v>0</v>
      </c>
      <c r="EMS102" s="700">
        <f>-IF(EMS11=1900,0,Capex!EMS349)</f>
        <v>0</v>
      </c>
      <c r="EMT102" s="700">
        <f>-IF(EMT11=1900,0,Capex!EMT349)</f>
        <v>0</v>
      </c>
      <c r="EMU102" s="700">
        <f>-IF(EMU11=1900,0,Capex!EMU349)</f>
        <v>0</v>
      </c>
      <c r="EMV102" s="700">
        <f>-IF(EMV11=1900,0,Capex!EMV349)</f>
        <v>0</v>
      </c>
      <c r="EMW102" s="700">
        <f>-IF(EMW11=1900,0,Capex!EMW349)</f>
        <v>0</v>
      </c>
      <c r="EMX102" s="700">
        <f>-IF(EMX11=1900,0,Capex!EMX349)</f>
        <v>0</v>
      </c>
      <c r="EMY102" s="700">
        <f>-IF(EMY11=1900,0,Capex!EMY349)</f>
        <v>0</v>
      </c>
      <c r="EMZ102" s="700">
        <f>-IF(EMZ11=1900,0,Capex!EMZ349)</f>
        <v>0</v>
      </c>
      <c r="ENA102" s="700">
        <f>-IF(ENA11=1900,0,Capex!ENA349)</f>
        <v>0</v>
      </c>
      <c r="ENB102" s="700">
        <f>-IF(ENB11=1900,0,Capex!ENB349)</f>
        <v>0</v>
      </c>
      <c r="ENC102" s="700">
        <f>-IF(ENC11=1900,0,Capex!ENC349)</f>
        <v>0</v>
      </c>
      <c r="END102" s="700">
        <f>-IF(END11=1900,0,Capex!END349)</f>
        <v>0</v>
      </c>
      <c r="ENE102" s="700">
        <f>-IF(ENE11=1900,0,Capex!ENE349)</f>
        <v>0</v>
      </c>
      <c r="ENF102" s="700">
        <f>-IF(ENF11=1900,0,Capex!ENF349)</f>
        <v>0</v>
      </c>
      <c r="ENG102" s="700">
        <f>-IF(ENG11=1900,0,Capex!ENG349)</f>
        <v>0</v>
      </c>
      <c r="ENH102" s="700">
        <f>-IF(ENH11=1900,0,Capex!ENH349)</f>
        <v>0</v>
      </c>
      <c r="ENI102" s="700">
        <f>-IF(ENI11=1900,0,Capex!ENI349)</f>
        <v>0</v>
      </c>
      <c r="ENJ102" s="700">
        <f>-IF(ENJ11=1900,0,Capex!ENJ349)</f>
        <v>0</v>
      </c>
      <c r="ENK102" s="700">
        <f>-IF(ENK11=1900,0,Capex!ENK349)</f>
        <v>0</v>
      </c>
      <c r="ENL102" s="700">
        <f>-IF(ENL11=1900,0,Capex!ENL349)</f>
        <v>0</v>
      </c>
      <c r="ENM102" s="700">
        <f>-IF(ENM11=1900,0,Capex!ENM349)</f>
        <v>0</v>
      </c>
      <c r="ENN102" s="700">
        <f>-IF(ENN11=1900,0,Capex!ENN349)</f>
        <v>0</v>
      </c>
      <c r="ENO102" s="700">
        <f>-IF(ENO11=1900,0,Capex!ENO349)</f>
        <v>0</v>
      </c>
      <c r="ENP102" s="700">
        <f>-IF(ENP11=1900,0,Capex!ENP349)</f>
        <v>0</v>
      </c>
      <c r="ENQ102" s="700">
        <f>-IF(ENQ11=1900,0,Capex!ENQ349)</f>
        <v>0</v>
      </c>
      <c r="ENR102" s="700">
        <f>-IF(ENR11=1900,0,Capex!ENR349)</f>
        <v>0</v>
      </c>
      <c r="ENS102" s="700">
        <f>-IF(ENS11=1900,0,Capex!ENS349)</f>
        <v>0</v>
      </c>
      <c r="ENT102" s="700">
        <f>-IF(ENT11=1900,0,Capex!ENT349)</f>
        <v>0</v>
      </c>
      <c r="ENU102" s="700">
        <f>-IF(ENU11=1900,0,Capex!ENU349)</f>
        <v>0</v>
      </c>
      <c r="ENV102" s="700">
        <f>-IF(ENV11=1900,0,Capex!ENV349)</f>
        <v>0</v>
      </c>
      <c r="ENW102" s="700">
        <f>-IF(ENW11=1900,0,Capex!ENW349)</f>
        <v>0</v>
      </c>
      <c r="ENX102" s="700">
        <f>-IF(ENX11=1900,0,Capex!ENX349)</f>
        <v>0</v>
      </c>
      <c r="ENY102" s="700">
        <f>-IF(ENY11=1900,0,Capex!ENY349)</f>
        <v>0</v>
      </c>
      <c r="ENZ102" s="700">
        <f>-IF(ENZ11=1900,0,Capex!ENZ349)</f>
        <v>0</v>
      </c>
      <c r="EOA102" s="700">
        <f>-IF(EOA11=1900,0,Capex!EOA349)</f>
        <v>0</v>
      </c>
      <c r="EOB102" s="700">
        <f>-IF(EOB11=1900,0,Capex!EOB349)</f>
        <v>0</v>
      </c>
      <c r="EOC102" s="700">
        <f>-IF(EOC11=1900,0,Capex!EOC349)</f>
        <v>0</v>
      </c>
      <c r="EOD102" s="700">
        <f>-IF(EOD11=1900,0,Capex!EOD349)</f>
        <v>0</v>
      </c>
      <c r="EOE102" s="700">
        <f>-IF(EOE11=1900,0,Capex!EOE349)</f>
        <v>0</v>
      </c>
      <c r="EOF102" s="700">
        <f>-IF(EOF11=1900,0,Capex!EOF349)</f>
        <v>0</v>
      </c>
      <c r="EOG102" s="700">
        <f>-IF(EOG11=1900,0,Capex!EOG349)</f>
        <v>0</v>
      </c>
      <c r="EOH102" s="700">
        <f>-IF(EOH11=1900,0,Capex!EOH349)</f>
        <v>0</v>
      </c>
      <c r="EOI102" s="700">
        <f>-IF(EOI11=1900,0,Capex!EOI349)</f>
        <v>0</v>
      </c>
      <c r="EOJ102" s="700">
        <f>-IF(EOJ11=1900,0,Capex!EOJ349)</f>
        <v>0</v>
      </c>
      <c r="EOK102" s="700">
        <f>-IF(EOK11=1900,0,Capex!EOK349)</f>
        <v>0</v>
      </c>
      <c r="EOL102" s="700">
        <f>-IF(EOL11=1900,0,Capex!EOL349)</f>
        <v>0</v>
      </c>
      <c r="EOM102" s="700">
        <f>-IF(EOM11=1900,0,Capex!EOM349)</f>
        <v>0</v>
      </c>
      <c r="EON102" s="700">
        <f>-IF(EON11=1900,0,Capex!EON349)</f>
        <v>0</v>
      </c>
      <c r="EOO102" s="700">
        <f>-IF(EOO11=1900,0,Capex!EOO349)</f>
        <v>0</v>
      </c>
      <c r="EOP102" s="700">
        <f>-IF(EOP11=1900,0,Capex!EOP349)</f>
        <v>0</v>
      </c>
      <c r="EOQ102" s="700">
        <f>-IF(EOQ11=1900,0,Capex!EOQ349)</f>
        <v>0</v>
      </c>
      <c r="EOR102" s="700">
        <f>-IF(EOR11=1900,0,Capex!EOR349)</f>
        <v>0</v>
      </c>
      <c r="EOS102" s="700">
        <f>-IF(EOS11=1900,0,Capex!EOS349)</f>
        <v>0</v>
      </c>
      <c r="EOT102" s="700">
        <f>-IF(EOT11=1900,0,Capex!EOT349)</f>
        <v>0</v>
      </c>
      <c r="EOU102" s="700">
        <f>-IF(EOU11=1900,0,Capex!EOU349)</f>
        <v>0</v>
      </c>
      <c r="EOV102" s="700">
        <f>-IF(EOV11=1900,0,Capex!EOV349)</f>
        <v>0</v>
      </c>
      <c r="EOW102" s="700">
        <f>-IF(EOW11=1900,0,Capex!EOW349)</f>
        <v>0</v>
      </c>
      <c r="EOX102" s="700">
        <f>-IF(EOX11=1900,0,Capex!EOX349)</f>
        <v>0</v>
      </c>
      <c r="EOY102" s="700">
        <f>-IF(EOY11=1900,0,Capex!EOY349)</f>
        <v>0</v>
      </c>
      <c r="EOZ102" s="700">
        <f>-IF(EOZ11=1900,0,Capex!EOZ349)</f>
        <v>0</v>
      </c>
      <c r="EPA102" s="700">
        <f>-IF(EPA11=1900,0,Capex!EPA349)</f>
        <v>0</v>
      </c>
      <c r="EPB102" s="700">
        <f>-IF(EPB11=1900,0,Capex!EPB349)</f>
        <v>0</v>
      </c>
      <c r="EPC102" s="700">
        <f>-IF(EPC11=1900,0,Capex!EPC349)</f>
        <v>0</v>
      </c>
      <c r="EPD102" s="700">
        <f>-IF(EPD11=1900,0,Capex!EPD349)</f>
        <v>0</v>
      </c>
      <c r="EPE102" s="700">
        <f>-IF(EPE11=1900,0,Capex!EPE349)</f>
        <v>0</v>
      </c>
      <c r="EPF102" s="700">
        <f>-IF(EPF11=1900,0,Capex!EPF349)</f>
        <v>0</v>
      </c>
      <c r="EPG102" s="700">
        <f>-IF(EPG11=1900,0,Capex!EPG349)</f>
        <v>0</v>
      </c>
      <c r="EPH102" s="700">
        <f>-IF(EPH11=1900,0,Capex!EPH349)</f>
        <v>0</v>
      </c>
      <c r="EPI102" s="700">
        <f>-IF(EPI11=1900,0,Capex!EPI349)</f>
        <v>0</v>
      </c>
      <c r="EPJ102" s="700">
        <f>-IF(EPJ11=1900,0,Capex!EPJ349)</f>
        <v>0</v>
      </c>
      <c r="EPK102" s="700">
        <f>-IF(EPK11=1900,0,Capex!EPK349)</f>
        <v>0</v>
      </c>
      <c r="EPL102" s="700">
        <f>-IF(EPL11=1900,0,Capex!EPL349)</f>
        <v>0</v>
      </c>
      <c r="EPM102" s="700">
        <f>-IF(EPM11=1900,0,Capex!EPM349)</f>
        <v>0</v>
      </c>
      <c r="EPN102" s="700">
        <f>-IF(EPN11=1900,0,Capex!EPN349)</f>
        <v>0</v>
      </c>
      <c r="EPO102" s="700">
        <f>-IF(EPO11=1900,0,Capex!EPO349)</f>
        <v>0</v>
      </c>
      <c r="EPP102" s="700">
        <f>-IF(EPP11=1900,0,Capex!EPP349)</f>
        <v>0</v>
      </c>
      <c r="EPQ102" s="700">
        <f>-IF(EPQ11=1900,0,Capex!EPQ349)</f>
        <v>0</v>
      </c>
      <c r="EPR102" s="700">
        <f>-IF(EPR11=1900,0,Capex!EPR349)</f>
        <v>0</v>
      </c>
      <c r="EPS102" s="700">
        <f>-IF(EPS11=1900,0,Capex!EPS349)</f>
        <v>0</v>
      </c>
      <c r="EPT102" s="700">
        <f>-IF(EPT11=1900,0,Capex!EPT349)</f>
        <v>0</v>
      </c>
      <c r="EPU102" s="700">
        <f>-IF(EPU11=1900,0,Capex!EPU349)</f>
        <v>0</v>
      </c>
      <c r="EPV102" s="700">
        <f>-IF(EPV11=1900,0,Capex!EPV349)</f>
        <v>0</v>
      </c>
      <c r="EPW102" s="700">
        <f>-IF(EPW11=1900,0,Capex!EPW349)</f>
        <v>0</v>
      </c>
      <c r="EPX102" s="700">
        <f>-IF(EPX11=1900,0,Capex!EPX349)</f>
        <v>0</v>
      </c>
      <c r="EPY102" s="700">
        <f>-IF(EPY11=1900,0,Capex!EPY349)</f>
        <v>0</v>
      </c>
      <c r="EPZ102" s="700">
        <f>-IF(EPZ11=1900,0,Capex!EPZ349)</f>
        <v>0</v>
      </c>
      <c r="EQA102" s="700">
        <f>-IF(EQA11=1900,0,Capex!EQA349)</f>
        <v>0</v>
      </c>
      <c r="EQB102" s="700">
        <f>-IF(EQB11=1900,0,Capex!EQB349)</f>
        <v>0</v>
      </c>
      <c r="EQC102" s="700">
        <f>-IF(EQC11=1900,0,Capex!EQC349)</f>
        <v>0</v>
      </c>
      <c r="EQD102" s="700">
        <f>-IF(EQD11=1900,0,Capex!EQD349)</f>
        <v>0</v>
      </c>
      <c r="EQE102" s="700">
        <f>-IF(EQE11=1900,0,Capex!EQE349)</f>
        <v>0</v>
      </c>
      <c r="EQF102" s="700">
        <f>-IF(EQF11=1900,0,Capex!EQF349)</f>
        <v>0</v>
      </c>
      <c r="EQG102" s="700">
        <f>-IF(EQG11=1900,0,Capex!EQG349)</f>
        <v>0</v>
      </c>
      <c r="EQH102" s="700">
        <f>-IF(EQH11=1900,0,Capex!EQH349)</f>
        <v>0</v>
      </c>
      <c r="EQI102" s="700">
        <f>-IF(EQI11=1900,0,Capex!EQI349)</f>
        <v>0</v>
      </c>
      <c r="EQJ102" s="700">
        <f>-IF(EQJ11=1900,0,Capex!EQJ349)</f>
        <v>0</v>
      </c>
      <c r="EQK102" s="700">
        <f>-IF(EQK11=1900,0,Capex!EQK349)</f>
        <v>0</v>
      </c>
      <c r="EQL102" s="700">
        <f>-IF(EQL11=1900,0,Capex!EQL349)</f>
        <v>0</v>
      </c>
      <c r="EQM102" s="700">
        <f>-IF(EQM11=1900,0,Capex!EQM349)</f>
        <v>0</v>
      </c>
      <c r="EQN102" s="700">
        <f>-IF(EQN11=1900,0,Capex!EQN349)</f>
        <v>0</v>
      </c>
      <c r="EQO102" s="700">
        <f>-IF(EQO11=1900,0,Capex!EQO349)</f>
        <v>0</v>
      </c>
      <c r="EQP102" s="700">
        <f>-IF(EQP11=1900,0,Capex!EQP349)</f>
        <v>0</v>
      </c>
      <c r="EQQ102" s="700">
        <f>-IF(EQQ11=1900,0,Capex!EQQ349)</f>
        <v>0</v>
      </c>
      <c r="EQR102" s="700">
        <f>-IF(EQR11=1900,0,Capex!EQR349)</f>
        <v>0</v>
      </c>
      <c r="EQS102" s="700">
        <f>-IF(EQS11=1900,0,Capex!EQS349)</f>
        <v>0</v>
      </c>
      <c r="EQT102" s="700">
        <f>-IF(EQT11=1900,0,Capex!EQT349)</f>
        <v>0</v>
      </c>
      <c r="EQU102" s="700">
        <f>-IF(EQU11=1900,0,Capex!EQU349)</f>
        <v>0</v>
      </c>
      <c r="EQV102" s="700">
        <f>-IF(EQV11=1900,0,Capex!EQV349)</f>
        <v>0</v>
      </c>
      <c r="EQW102" s="700">
        <f>-IF(EQW11=1900,0,Capex!EQW349)</f>
        <v>0</v>
      </c>
      <c r="EQX102" s="700">
        <f>-IF(EQX11=1900,0,Capex!EQX349)</f>
        <v>0</v>
      </c>
      <c r="EQY102" s="700">
        <f>-IF(EQY11=1900,0,Capex!EQY349)</f>
        <v>0</v>
      </c>
      <c r="EQZ102" s="700">
        <f>-IF(EQZ11=1900,0,Capex!EQZ349)</f>
        <v>0</v>
      </c>
      <c r="ERA102" s="700">
        <f>-IF(ERA11=1900,0,Capex!ERA349)</f>
        <v>0</v>
      </c>
      <c r="ERB102" s="700">
        <f>-IF(ERB11=1900,0,Capex!ERB349)</f>
        <v>0</v>
      </c>
      <c r="ERC102" s="700">
        <f>-IF(ERC11=1900,0,Capex!ERC349)</f>
        <v>0</v>
      </c>
      <c r="ERD102" s="700">
        <f>-IF(ERD11=1900,0,Capex!ERD349)</f>
        <v>0</v>
      </c>
      <c r="ERE102" s="700">
        <f>-IF(ERE11=1900,0,Capex!ERE349)</f>
        <v>0</v>
      </c>
      <c r="ERF102" s="700">
        <f>-IF(ERF11=1900,0,Capex!ERF349)</f>
        <v>0</v>
      </c>
      <c r="ERG102" s="700">
        <f>-IF(ERG11=1900,0,Capex!ERG349)</f>
        <v>0</v>
      </c>
      <c r="ERH102" s="700">
        <f>-IF(ERH11=1900,0,Capex!ERH349)</f>
        <v>0</v>
      </c>
      <c r="ERI102" s="700">
        <f>-IF(ERI11=1900,0,Capex!ERI349)</f>
        <v>0</v>
      </c>
      <c r="ERJ102" s="700">
        <f>-IF(ERJ11=1900,0,Capex!ERJ349)</f>
        <v>0</v>
      </c>
      <c r="ERK102" s="700">
        <f>-IF(ERK11=1900,0,Capex!ERK349)</f>
        <v>0</v>
      </c>
      <c r="ERL102" s="700">
        <f>-IF(ERL11=1900,0,Capex!ERL349)</f>
        <v>0</v>
      </c>
      <c r="ERM102" s="700">
        <f>-IF(ERM11=1900,0,Capex!ERM349)</f>
        <v>0</v>
      </c>
      <c r="ERN102" s="700">
        <f>-IF(ERN11=1900,0,Capex!ERN349)</f>
        <v>0</v>
      </c>
      <c r="ERO102" s="700">
        <f>-IF(ERO11=1900,0,Capex!ERO349)</f>
        <v>0</v>
      </c>
      <c r="ERP102" s="700">
        <f>-IF(ERP11=1900,0,Capex!ERP349)</f>
        <v>0</v>
      </c>
      <c r="ERQ102" s="700">
        <f>-IF(ERQ11=1900,0,Capex!ERQ349)</f>
        <v>0</v>
      </c>
      <c r="ERR102" s="700">
        <f>-IF(ERR11=1900,0,Capex!ERR349)</f>
        <v>0</v>
      </c>
      <c r="ERS102" s="700">
        <f>-IF(ERS11=1900,0,Capex!ERS349)</f>
        <v>0</v>
      </c>
      <c r="ERT102" s="700">
        <f>-IF(ERT11=1900,0,Capex!ERT349)</f>
        <v>0</v>
      </c>
      <c r="ERU102" s="700">
        <f>-IF(ERU11=1900,0,Capex!ERU349)</f>
        <v>0</v>
      </c>
      <c r="ERV102" s="700">
        <f>-IF(ERV11=1900,0,Capex!ERV349)</f>
        <v>0</v>
      </c>
      <c r="ERW102" s="700">
        <f>-IF(ERW11=1900,0,Capex!ERW349)</f>
        <v>0</v>
      </c>
      <c r="ERX102" s="700">
        <f>-IF(ERX11=1900,0,Capex!ERX349)</f>
        <v>0</v>
      </c>
      <c r="ERY102" s="700">
        <f>-IF(ERY11=1900,0,Capex!ERY349)</f>
        <v>0</v>
      </c>
      <c r="ERZ102" s="700">
        <f>-IF(ERZ11=1900,0,Capex!ERZ349)</f>
        <v>0</v>
      </c>
      <c r="ESA102" s="700">
        <f>-IF(ESA11=1900,0,Capex!ESA349)</f>
        <v>0</v>
      </c>
      <c r="ESB102" s="700">
        <f>-IF(ESB11=1900,0,Capex!ESB349)</f>
        <v>0</v>
      </c>
      <c r="ESC102" s="700">
        <f>-IF(ESC11=1900,0,Capex!ESC349)</f>
        <v>0</v>
      </c>
      <c r="ESD102" s="700">
        <f>-IF(ESD11=1900,0,Capex!ESD349)</f>
        <v>0</v>
      </c>
      <c r="ESE102" s="700">
        <f>-IF(ESE11=1900,0,Capex!ESE349)</f>
        <v>0</v>
      </c>
      <c r="ESF102" s="700">
        <f>-IF(ESF11=1900,0,Capex!ESF349)</f>
        <v>0</v>
      </c>
      <c r="ESG102" s="700">
        <f>-IF(ESG11=1900,0,Capex!ESG349)</f>
        <v>0</v>
      </c>
      <c r="ESH102" s="700">
        <f>-IF(ESH11=1900,0,Capex!ESH349)</f>
        <v>0</v>
      </c>
      <c r="ESI102" s="700">
        <f>-IF(ESI11=1900,0,Capex!ESI349)</f>
        <v>0</v>
      </c>
      <c r="ESJ102" s="700">
        <f>-IF(ESJ11=1900,0,Capex!ESJ349)</f>
        <v>0</v>
      </c>
      <c r="ESK102" s="700">
        <f>-IF(ESK11=1900,0,Capex!ESK349)</f>
        <v>0</v>
      </c>
      <c r="ESL102" s="700">
        <f>-IF(ESL11=1900,0,Capex!ESL349)</f>
        <v>0</v>
      </c>
      <c r="ESM102" s="700">
        <f>-IF(ESM11=1900,0,Capex!ESM349)</f>
        <v>0</v>
      </c>
      <c r="ESN102" s="700">
        <f>-IF(ESN11=1900,0,Capex!ESN349)</f>
        <v>0</v>
      </c>
      <c r="ESO102" s="700">
        <f>-IF(ESO11=1900,0,Capex!ESO349)</f>
        <v>0</v>
      </c>
      <c r="ESP102" s="700">
        <f>-IF(ESP11=1900,0,Capex!ESP349)</f>
        <v>0</v>
      </c>
      <c r="ESQ102" s="700">
        <f>-IF(ESQ11=1900,0,Capex!ESQ349)</f>
        <v>0</v>
      </c>
      <c r="ESR102" s="700">
        <f>-IF(ESR11=1900,0,Capex!ESR349)</f>
        <v>0</v>
      </c>
      <c r="ESS102" s="700">
        <f>-IF(ESS11=1900,0,Capex!ESS349)</f>
        <v>0</v>
      </c>
      <c r="EST102" s="700">
        <f>-IF(EST11=1900,0,Capex!EST349)</f>
        <v>0</v>
      </c>
      <c r="ESU102" s="700">
        <f>-IF(ESU11=1900,0,Capex!ESU349)</f>
        <v>0</v>
      </c>
      <c r="ESV102" s="700">
        <f>-IF(ESV11=1900,0,Capex!ESV349)</f>
        <v>0</v>
      </c>
      <c r="ESW102" s="700">
        <f>-IF(ESW11=1900,0,Capex!ESW349)</f>
        <v>0</v>
      </c>
      <c r="ESX102" s="700">
        <f>-IF(ESX11=1900,0,Capex!ESX349)</f>
        <v>0</v>
      </c>
      <c r="ESY102" s="700">
        <f>-IF(ESY11=1900,0,Capex!ESY349)</f>
        <v>0</v>
      </c>
      <c r="ESZ102" s="700">
        <f>-IF(ESZ11=1900,0,Capex!ESZ349)</f>
        <v>0</v>
      </c>
      <c r="ETA102" s="700">
        <f>-IF(ETA11=1900,0,Capex!ETA349)</f>
        <v>0</v>
      </c>
      <c r="ETB102" s="700">
        <f>-IF(ETB11=1900,0,Capex!ETB349)</f>
        <v>0</v>
      </c>
      <c r="ETC102" s="700">
        <f>-IF(ETC11=1900,0,Capex!ETC349)</f>
        <v>0</v>
      </c>
      <c r="ETD102" s="700">
        <f>-IF(ETD11=1900,0,Capex!ETD349)</f>
        <v>0</v>
      </c>
      <c r="ETE102" s="700">
        <f>-IF(ETE11=1900,0,Capex!ETE349)</f>
        <v>0</v>
      </c>
      <c r="ETF102" s="700">
        <f>-IF(ETF11=1900,0,Capex!ETF349)</f>
        <v>0</v>
      </c>
      <c r="ETG102" s="700">
        <f>-IF(ETG11=1900,0,Capex!ETG349)</f>
        <v>0</v>
      </c>
      <c r="ETH102" s="700">
        <f>-IF(ETH11=1900,0,Capex!ETH349)</f>
        <v>0</v>
      </c>
      <c r="ETI102" s="700">
        <f>-IF(ETI11=1900,0,Capex!ETI349)</f>
        <v>0</v>
      </c>
      <c r="ETJ102" s="700">
        <f>-IF(ETJ11=1900,0,Capex!ETJ349)</f>
        <v>0</v>
      </c>
      <c r="ETK102" s="700">
        <f>-IF(ETK11=1900,0,Capex!ETK349)</f>
        <v>0</v>
      </c>
      <c r="ETL102" s="700">
        <f>-IF(ETL11=1900,0,Capex!ETL349)</f>
        <v>0</v>
      </c>
      <c r="ETM102" s="700">
        <f>-IF(ETM11=1900,0,Capex!ETM349)</f>
        <v>0</v>
      </c>
      <c r="ETN102" s="700">
        <f>-IF(ETN11=1900,0,Capex!ETN349)</f>
        <v>0</v>
      </c>
      <c r="ETO102" s="700">
        <f>-IF(ETO11=1900,0,Capex!ETO349)</f>
        <v>0</v>
      </c>
      <c r="ETP102" s="700">
        <f>-IF(ETP11=1900,0,Capex!ETP349)</f>
        <v>0</v>
      </c>
      <c r="ETQ102" s="700">
        <f>-IF(ETQ11=1900,0,Capex!ETQ349)</f>
        <v>0</v>
      </c>
      <c r="ETR102" s="700">
        <f>-IF(ETR11=1900,0,Capex!ETR349)</f>
        <v>0</v>
      </c>
      <c r="ETS102" s="700">
        <f>-IF(ETS11=1900,0,Capex!ETS349)</f>
        <v>0</v>
      </c>
      <c r="ETT102" s="700">
        <f>-IF(ETT11=1900,0,Capex!ETT349)</f>
        <v>0</v>
      </c>
      <c r="ETU102" s="700">
        <f>-IF(ETU11=1900,0,Capex!ETU349)</f>
        <v>0</v>
      </c>
      <c r="ETV102" s="700">
        <f>-IF(ETV11=1900,0,Capex!ETV349)</f>
        <v>0</v>
      </c>
      <c r="ETW102" s="700">
        <f>-IF(ETW11=1900,0,Capex!ETW349)</f>
        <v>0</v>
      </c>
      <c r="ETX102" s="700">
        <f>-IF(ETX11=1900,0,Capex!ETX349)</f>
        <v>0</v>
      </c>
      <c r="ETY102" s="700">
        <f>-IF(ETY11=1900,0,Capex!ETY349)</f>
        <v>0</v>
      </c>
      <c r="ETZ102" s="700">
        <f>-IF(ETZ11=1900,0,Capex!ETZ349)</f>
        <v>0</v>
      </c>
      <c r="EUA102" s="700">
        <f>-IF(EUA11=1900,0,Capex!EUA349)</f>
        <v>0</v>
      </c>
      <c r="EUB102" s="700">
        <f>-IF(EUB11=1900,0,Capex!EUB349)</f>
        <v>0</v>
      </c>
      <c r="EUC102" s="700">
        <f>-IF(EUC11=1900,0,Capex!EUC349)</f>
        <v>0</v>
      </c>
      <c r="EUD102" s="700">
        <f>-IF(EUD11=1900,0,Capex!EUD349)</f>
        <v>0</v>
      </c>
      <c r="EUE102" s="700">
        <f>-IF(EUE11=1900,0,Capex!EUE349)</f>
        <v>0</v>
      </c>
      <c r="EUF102" s="700">
        <f>-IF(EUF11=1900,0,Capex!EUF349)</f>
        <v>0</v>
      </c>
      <c r="EUG102" s="700">
        <f>-IF(EUG11=1900,0,Capex!EUG349)</f>
        <v>0</v>
      </c>
      <c r="EUH102" s="700">
        <f>-IF(EUH11=1900,0,Capex!EUH349)</f>
        <v>0</v>
      </c>
      <c r="EUI102" s="700">
        <f>-IF(EUI11=1900,0,Capex!EUI349)</f>
        <v>0</v>
      </c>
      <c r="EUJ102" s="700">
        <f>-IF(EUJ11=1900,0,Capex!EUJ349)</f>
        <v>0</v>
      </c>
      <c r="EUK102" s="700">
        <f>-IF(EUK11=1900,0,Capex!EUK349)</f>
        <v>0</v>
      </c>
      <c r="EUL102" s="700">
        <f>-IF(EUL11=1900,0,Capex!EUL349)</f>
        <v>0</v>
      </c>
      <c r="EUM102" s="700">
        <f>-IF(EUM11=1900,0,Capex!EUM349)</f>
        <v>0</v>
      </c>
      <c r="EUN102" s="700">
        <f>-IF(EUN11=1900,0,Capex!EUN349)</f>
        <v>0</v>
      </c>
      <c r="EUO102" s="700">
        <f>-IF(EUO11=1900,0,Capex!EUO349)</f>
        <v>0</v>
      </c>
      <c r="EUP102" s="700">
        <f>-IF(EUP11=1900,0,Capex!EUP349)</f>
        <v>0</v>
      </c>
      <c r="EUQ102" s="700">
        <f>-IF(EUQ11=1900,0,Capex!EUQ349)</f>
        <v>0</v>
      </c>
      <c r="EUR102" s="700">
        <f>-IF(EUR11=1900,0,Capex!EUR349)</f>
        <v>0</v>
      </c>
      <c r="EUS102" s="700">
        <f>-IF(EUS11=1900,0,Capex!EUS349)</f>
        <v>0</v>
      </c>
      <c r="EUT102" s="700">
        <f>-IF(EUT11=1900,0,Capex!EUT349)</f>
        <v>0</v>
      </c>
      <c r="EUU102" s="700">
        <f>-IF(EUU11=1900,0,Capex!EUU349)</f>
        <v>0</v>
      </c>
      <c r="EUV102" s="700">
        <f>-IF(EUV11=1900,0,Capex!EUV349)</f>
        <v>0</v>
      </c>
      <c r="EUW102" s="700">
        <f>-IF(EUW11=1900,0,Capex!EUW349)</f>
        <v>0</v>
      </c>
      <c r="EUX102" s="700">
        <f>-IF(EUX11=1900,0,Capex!EUX349)</f>
        <v>0</v>
      </c>
      <c r="EUY102" s="700">
        <f>-IF(EUY11=1900,0,Capex!EUY349)</f>
        <v>0</v>
      </c>
      <c r="EUZ102" s="700">
        <f>-IF(EUZ11=1900,0,Capex!EUZ349)</f>
        <v>0</v>
      </c>
      <c r="EVA102" s="700">
        <f>-IF(EVA11=1900,0,Capex!EVA349)</f>
        <v>0</v>
      </c>
      <c r="EVB102" s="700">
        <f>-IF(EVB11=1900,0,Capex!EVB349)</f>
        <v>0</v>
      </c>
      <c r="EVC102" s="700">
        <f>-IF(EVC11=1900,0,Capex!EVC349)</f>
        <v>0</v>
      </c>
      <c r="EVD102" s="700">
        <f>-IF(EVD11=1900,0,Capex!EVD349)</f>
        <v>0</v>
      </c>
      <c r="EVE102" s="700">
        <f>-IF(EVE11=1900,0,Capex!EVE349)</f>
        <v>0</v>
      </c>
      <c r="EVF102" s="700">
        <f>-IF(EVF11=1900,0,Capex!EVF349)</f>
        <v>0</v>
      </c>
      <c r="EVG102" s="700">
        <f>-IF(EVG11=1900,0,Capex!EVG349)</f>
        <v>0</v>
      </c>
      <c r="EVH102" s="700">
        <f>-IF(EVH11=1900,0,Capex!EVH349)</f>
        <v>0</v>
      </c>
      <c r="EVI102" s="700">
        <f>-IF(EVI11=1900,0,Capex!EVI349)</f>
        <v>0</v>
      </c>
      <c r="EVJ102" s="700">
        <f>-IF(EVJ11=1900,0,Capex!EVJ349)</f>
        <v>0</v>
      </c>
      <c r="EVK102" s="700">
        <f>-IF(EVK11=1900,0,Capex!EVK349)</f>
        <v>0</v>
      </c>
      <c r="EVL102" s="700">
        <f>-IF(EVL11=1900,0,Capex!EVL349)</f>
        <v>0</v>
      </c>
      <c r="EVM102" s="700">
        <f>-IF(EVM11=1900,0,Capex!EVM349)</f>
        <v>0</v>
      </c>
      <c r="EVN102" s="700">
        <f>-IF(EVN11=1900,0,Capex!EVN349)</f>
        <v>0</v>
      </c>
      <c r="EVO102" s="700">
        <f>-IF(EVO11=1900,0,Capex!EVO349)</f>
        <v>0</v>
      </c>
      <c r="EVP102" s="700">
        <f>-IF(EVP11=1900,0,Capex!EVP349)</f>
        <v>0</v>
      </c>
      <c r="EVQ102" s="700">
        <f>-IF(EVQ11=1900,0,Capex!EVQ349)</f>
        <v>0</v>
      </c>
      <c r="EVR102" s="700">
        <f>-IF(EVR11=1900,0,Capex!EVR349)</f>
        <v>0</v>
      </c>
      <c r="EVS102" s="700">
        <f>-IF(EVS11=1900,0,Capex!EVS349)</f>
        <v>0</v>
      </c>
      <c r="EVT102" s="700">
        <f>-IF(EVT11=1900,0,Capex!EVT349)</f>
        <v>0</v>
      </c>
      <c r="EVU102" s="700">
        <f>-IF(EVU11=1900,0,Capex!EVU349)</f>
        <v>0</v>
      </c>
      <c r="EVV102" s="700">
        <f>-IF(EVV11=1900,0,Capex!EVV349)</f>
        <v>0</v>
      </c>
      <c r="EVW102" s="700">
        <f>-IF(EVW11=1900,0,Capex!EVW349)</f>
        <v>0</v>
      </c>
      <c r="EVX102" s="700">
        <f>-IF(EVX11=1900,0,Capex!EVX349)</f>
        <v>0</v>
      </c>
      <c r="EVY102" s="700">
        <f>-IF(EVY11=1900,0,Capex!EVY349)</f>
        <v>0</v>
      </c>
      <c r="EVZ102" s="700">
        <f>-IF(EVZ11=1900,0,Capex!EVZ349)</f>
        <v>0</v>
      </c>
      <c r="EWA102" s="700">
        <f>-IF(EWA11=1900,0,Capex!EWA349)</f>
        <v>0</v>
      </c>
      <c r="EWB102" s="700">
        <f>-IF(EWB11=1900,0,Capex!EWB349)</f>
        <v>0</v>
      </c>
      <c r="EWC102" s="700">
        <f>-IF(EWC11=1900,0,Capex!EWC349)</f>
        <v>0</v>
      </c>
      <c r="EWD102" s="700">
        <f>-IF(EWD11=1900,0,Capex!EWD349)</f>
        <v>0</v>
      </c>
      <c r="EWE102" s="700">
        <f>-IF(EWE11=1900,0,Capex!EWE349)</f>
        <v>0</v>
      </c>
      <c r="EWF102" s="700">
        <f>-IF(EWF11=1900,0,Capex!EWF349)</f>
        <v>0</v>
      </c>
      <c r="EWG102" s="700">
        <f>-IF(EWG11=1900,0,Capex!EWG349)</f>
        <v>0</v>
      </c>
      <c r="EWH102" s="700">
        <f>-IF(EWH11=1900,0,Capex!EWH349)</f>
        <v>0</v>
      </c>
      <c r="EWI102" s="700">
        <f>-IF(EWI11=1900,0,Capex!EWI349)</f>
        <v>0</v>
      </c>
      <c r="EWJ102" s="700">
        <f>-IF(EWJ11=1900,0,Capex!EWJ349)</f>
        <v>0</v>
      </c>
      <c r="EWK102" s="700">
        <f>-IF(EWK11=1900,0,Capex!EWK349)</f>
        <v>0</v>
      </c>
      <c r="EWL102" s="700">
        <f>-IF(EWL11=1900,0,Capex!EWL349)</f>
        <v>0</v>
      </c>
      <c r="EWM102" s="700">
        <f>-IF(EWM11=1900,0,Capex!EWM349)</f>
        <v>0</v>
      </c>
      <c r="EWN102" s="700">
        <f>-IF(EWN11=1900,0,Capex!EWN349)</f>
        <v>0</v>
      </c>
      <c r="EWO102" s="700">
        <f>-IF(EWO11=1900,0,Capex!EWO349)</f>
        <v>0</v>
      </c>
      <c r="EWP102" s="700">
        <f>-IF(EWP11=1900,0,Capex!EWP349)</f>
        <v>0</v>
      </c>
      <c r="EWQ102" s="700">
        <f>-IF(EWQ11=1900,0,Capex!EWQ349)</f>
        <v>0</v>
      </c>
      <c r="EWR102" s="700">
        <f>-IF(EWR11=1900,0,Capex!EWR349)</f>
        <v>0</v>
      </c>
      <c r="EWS102" s="700">
        <f>-IF(EWS11=1900,0,Capex!EWS349)</f>
        <v>0</v>
      </c>
      <c r="EWT102" s="700">
        <f>-IF(EWT11=1900,0,Capex!EWT349)</f>
        <v>0</v>
      </c>
      <c r="EWU102" s="700">
        <f>-IF(EWU11=1900,0,Capex!EWU349)</f>
        <v>0</v>
      </c>
      <c r="EWV102" s="700">
        <f>-IF(EWV11=1900,0,Capex!EWV349)</f>
        <v>0</v>
      </c>
      <c r="EWW102" s="700">
        <f>-IF(EWW11=1900,0,Capex!EWW349)</f>
        <v>0</v>
      </c>
      <c r="EWX102" s="700">
        <f>-IF(EWX11=1900,0,Capex!EWX349)</f>
        <v>0</v>
      </c>
      <c r="EWY102" s="700">
        <f>-IF(EWY11=1900,0,Capex!EWY349)</f>
        <v>0</v>
      </c>
      <c r="EWZ102" s="700">
        <f>-IF(EWZ11=1900,0,Capex!EWZ349)</f>
        <v>0</v>
      </c>
      <c r="EXA102" s="700">
        <f>-IF(EXA11=1900,0,Capex!EXA349)</f>
        <v>0</v>
      </c>
      <c r="EXB102" s="700">
        <f>-IF(EXB11=1900,0,Capex!EXB349)</f>
        <v>0</v>
      </c>
      <c r="EXC102" s="700">
        <f>-IF(EXC11=1900,0,Capex!EXC349)</f>
        <v>0</v>
      </c>
      <c r="EXD102" s="700">
        <f>-IF(EXD11=1900,0,Capex!EXD349)</f>
        <v>0</v>
      </c>
      <c r="EXE102" s="700">
        <f>-IF(EXE11=1900,0,Capex!EXE349)</f>
        <v>0</v>
      </c>
      <c r="EXF102" s="700">
        <f>-IF(EXF11=1900,0,Capex!EXF349)</f>
        <v>0</v>
      </c>
      <c r="EXG102" s="700">
        <f>-IF(EXG11=1900,0,Capex!EXG349)</f>
        <v>0</v>
      </c>
      <c r="EXH102" s="700">
        <f>-IF(EXH11=1900,0,Capex!EXH349)</f>
        <v>0</v>
      </c>
      <c r="EXI102" s="700">
        <f>-IF(EXI11=1900,0,Capex!EXI349)</f>
        <v>0</v>
      </c>
      <c r="EXJ102" s="700">
        <f>-IF(EXJ11=1900,0,Capex!EXJ349)</f>
        <v>0</v>
      </c>
      <c r="EXK102" s="700">
        <f>-IF(EXK11=1900,0,Capex!EXK349)</f>
        <v>0</v>
      </c>
      <c r="EXL102" s="700">
        <f>-IF(EXL11=1900,0,Capex!EXL349)</f>
        <v>0</v>
      </c>
      <c r="EXM102" s="700">
        <f>-IF(EXM11=1900,0,Capex!EXM349)</f>
        <v>0</v>
      </c>
      <c r="EXN102" s="700">
        <f>-IF(EXN11=1900,0,Capex!EXN349)</f>
        <v>0</v>
      </c>
      <c r="EXO102" s="700">
        <f>-IF(EXO11=1900,0,Capex!EXO349)</f>
        <v>0</v>
      </c>
      <c r="EXP102" s="700">
        <f>-IF(EXP11=1900,0,Capex!EXP349)</f>
        <v>0</v>
      </c>
      <c r="EXQ102" s="700">
        <f>-IF(EXQ11=1900,0,Capex!EXQ349)</f>
        <v>0</v>
      </c>
      <c r="EXR102" s="700">
        <f>-IF(EXR11=1900,0,Capex!EXR349)</f>
        <v>0</v>
      </c>
      <c r="EXS102" s="700">
        <f>-IF(EXS11=1900,0,Capex!EXS349)</f>
        <v>0</v>
      </c>
      <c r="EXT102" s="700">
        <f>-IF(EXT11=1900,0,Capex!EXT349)</f>
        <v>0</v>
      </c>
      <c r="EXU102" s="700">
        <f>-IF(EXU11=1900,0,Capex!EXU349)</f>
        <v>0</v>
      </c>
      <c r="EXV102" s="700">
        <f>-IF(EXV11=1900,0,Capex!EXV349)</f>
        <v>0</v>
      </c>
      <c r="EXW102" s="700">
        <f>-IF(EXW11=1900,0,Capex!EXW349)</f>
        <v>0</v>
      </c>
      <c r="EXX102" s="700">
        <f>-IF(EXX11=1900,0,Capex!EXX349)</f>
        <v>0</v>
      </c>
      <c r="EXY102" s="700">
        <f>-IF(EXY11=1900,0,Capex!EXY349)</f>
        <v>0</v>
      </c>
      <c r="EXZ102" s="700">
        <f>-IF(EXZ11=1900,0,Capex!EXZ349)</f>
        <v>0</v>
      </c>
      <c r="EYA102" s="700">
        <f>-IF(EYA11=1900,0,Capex!EYA349)</f>
        <v>0</v>
      </c>
      <c r="EYB102" s="700">
        <f>-IF(EYB11=1900,0,Capex!EYB349)</f>
        <v>0</v>
      </c>
      <c r="EYC102" s="700">
        <f>-IF(EYC11=1900,0,Capex!EYC349)</f>
        <v>0</v>
      </c>
      <c r="EYD102" s="700">
        <f>-IF(EYD11=1900,0,Capex!EYD349)</f>
        <v>0</v>
      </c>
      <c r="EYE102" s="700">
        <f>-IF(EYE11=1900,0,Capex!EYE349)</f>
        <v>0</v>
      </c>
      <c r="EYF102" s="700">
        <f>-IF(EYF11=1900,0,Capex!EYF349)</f>
        <v>0</v>
      </c>
      <c r="EYG102" s="700">
        <f>-IF(EYG11=1900,0,Capex!EYG349)</f>
        <v>0</v>
      </c>
      <c r="EYH102" s="700">
        <f>-IF(EYH11=1900,0,Capex!EYH349)</f>
        <v>0</v>
      </c>
      <c r="EYI102" s="700">
        <f>-IF(EYI11=1900,0,Capex!EYI349)</f>
        <v>0</v>
      </c>
      <c r="EYJ102" s="700">
        <f>-IF(EYJ11=1900,0,Capex!EYJ349)</f>
        <v>0</v>
      </c>
      <c r="EYK102" s="700">
        <f>-IF(EYK11=1900,0,Capex!EYK349)</f>
        <v>0</v>
      </c>
      <c r="EYL102" s="700">
        <f>-IF(EYL11=1900,0,Capex!EYL349)</f>
        <v>0</v>
      </c>
      <c r="EYM102" s="700">
        <f>-IF(EYM11=1900,0,Capex!EYM349)</f>
        <v>0</v>
      </c>
      <c r="EYN102" s="700">
        <f>-IF(EYN11=1900,0,Capex!EYN349)</f>
        <v>0</v>
      </c>
      <c r="EYO102" s="700">
        <f>-IF(EYO11=1900,0,Capex!EYO349)</f>
        <v>0</v>
      </c>
      <c r="EYP102" s="700">
        <f>-IF(EYP11=1900,0,Capex!EYP349)</f>
        <v>0</v>
      </c>
      <c r="EYQ102" s="700">
        <f>-IF(EYQ11=1900,0,Capex!EYQ349)</f>
        <v>0</v>
      </c>
      <c r="EYR102" s="700">
        <f>-IF(EYR11=1900,0,Capex!EYR349)</f>
        <v>0</v>
      </c>
      <c r="EYS102" s="700">
        <f>-IF(EYS11=1900,0,Capex!EYS349)</f>
        <v>0</v>
      </c>
      <c r="EYT102" s="700">
        <f>-IF(EYT11=1900,0,Capex!EYT349)</f>
        <v>0</v>
      </c>
      <c r="EYU102" s="700">
        <f>-IF(EYU11=1900,0,Capex!EYU349)</f>
        <v>0</v>
      </c>
      <c r="EYV102" s="700">
        <f>-IF(EYV11=1900,0,Capex!EYV349)</f>
        <v>0</v>
      </c>
      <c r="EYW102" s="700">
        <f>-IF(EYW11=1900,0,Capex!EYW349)</f>
        <v>0</v>
      </c>
      <c r="EYX102" s="700">
        <f>-IF(EYX11=1900,0,Capex!EYX349)</f>
        <v>0</v>
      </c>
      <c r="EYY102" s="700">
        <f>-IF(EYY11=1900,0,Capex!EYY349)</f>
        <v>0</v>
      </c>
      <c r="EYZ102" s="700">
        <f>-IF(EYZ11=1900,0,Capex!EYZ349)</f>
        <v>0</v>
      </c>
      <c r="EZA102" s="700">
        <f>-IF(EZA11=1900,0,Capex!EZA349)</f>
        <v>0</v>
      </c>
      <c r="EZB102" s="700">
        <f>-IF(EZB11=1900,0,Capex!EZB349)</f>
        <v>0</v>
      </c>
      <c r="EZC102" s="700">
        <f>-IF(EZC11=1900,0,Capex!EZC349)</f>
        <v>0</v>
      </c>
      <c r="EZD102" s="700">
        <f>-IF(EZD11=1900,0,Capex!EZD349)</f>
        <v>0</v>
      </c>
      <c r="EZE102" s="700">
        <f>-IF(EZE11=1900,0,Capex!EZE349)</f>
        <v>0</v>
      </c>
      <c r="EZF102" s="700">
        <f>-IF(EZF11=1900,0,Capex!EZF349)</f>
        <v>0</v>
      </c>
      <c r="EZG102" s="700">
        <f>-IF(EZG11=1900,0,Capex!EZG349)</f>
        <v>0</v>
      </c>
      <c r="EZH102" s="700">
        <f>-IF(EZH11=1900,0,Capex!EZH349)</f>
        <v>0</v>
      </c>
      <c r="EZI102" s="700">
        <f>-IF(EZI11=1900,0,Capex!EZI349)</f>
        <v>0</v>
      </c>
      <c r="EZJ102" s="700">
        <f>-IF(EZJ11=1900,0,Capex!EZJ349)</f>
        <v>0</v>
      </c>
      <c r="EZK102" s="700">
        <f>-IF(EZK11=1900,0,Capex!EZK349)</f>
        <v>0</v>
      </c>
      <c r="EZL102" s="700">
        <f>-IF(EZL11=1900,0,Capex!EZL349)</f>
        <v>0</v>
      </c>
      <c r="EZM102" s="700">
        <f>-IF(EZM11=1900,0,Capex!EZM349)</f>
        <v>0</v>
      </c>
      <c r="EZN102" s="700">
        <f>-IF(EZN11=1900,0,Capex!EZN349)</f>
        <v>0</v>
      </c>
      <c r="EZO102" s="700">
        <f>-IF(EZO11=1900,0,Capex!EZO349)</f>
        <v>0</v>
      </c>
      <c r="EZP102" s="700">
        <f>-IF(EZP11=1900,0,Capex!EZP349)</f>
        <v>0</v>
      </c>
      <c r="EZQ102" s="700">
        <f>-IF(EZQ11=1900,0,Capex!EZQ349)</f>
        <v>0</v>
      </c>
      <c r="EZR102" s="700">
        <f>-IF(EZR11=1900,0,Capex!EZR349)</f>
        <v>0</v>
      </c>
      <c r="EZS102" s="700">
        <f>-IF(EZS11=1900,0,Capex!EZS349)</f>
        <v>0</v>
      </c>
      <c r="EZT102" s="700">
        <f>-IF(EZT11=1900,0,Capex!EZT349)</f>
        <v>0</v>
      </c>
      <c r="EZU102" s="700">
        <f>-IF(EZU11=1900,0,Capex!EZU349)</f>
        <v>0</v>
      </c>
      <c r="EZV102" s="700">
        <f>-IF(EZV11=1900,0,Capex!EZV349)</f>
        <v>0</v>
      </c>
      <c r="EZW102" s="700">
        <f>-IF(EZW11=1900,0,Capex!EZW349)</f>
        <v>0</v>
      </c>
      <c r="EZX102" s="700">
        <f>-IF(EZX11=1900,0,Capex!EZX349)</f>
        <v>0</v>
      </c>
      <c r="EZY102" s="700">
        <f>-IF(EZY11=1900,0,Capex!EZY349)</f>
        <v>0</v>
      </c>
      <c r="EZZ102" s="700">
        <f>-IF(EZZ11=1900,0,Capex!EZZ349)</f>
        <v>0</v>
      </c>
      <c r="FAA102" s="700">
        <f>-IF(FAA11=1900,0,Capex!FAA349)</f>
        <v>0</v>
      </c>
      <c r="FAB102" s="700">
        <f>-IF(FAB11=1900,0,Capex!FAB349)</f>
        <v>0</v>
      </c>
      <c r="FAC102" s="700">
        <f>-IF(FAC11=1900,0,Capex!FAC349)</f>
        <v>0</v>
      </c>
      <c r="FAD102" s="700">
        <f>-IF(FAD11=1900,0,Capex!FAD349)</f>
        <v>0</v>
      </c>
      <c r="FAE102" s="700">
        <f>-IF(FAE11=1900,0,Capex!FAE349)</f>
        <v>0</v>
      </c>
      <c r="FAF102" s="700">
        <f>-IF(FAF11=1900,0,Capex!FAF349)</f>
        <v>0</v>
      </c>
      <c r="FAG102" s="700">
        <f>-IF(FAG11=1900,0,Capex!FAG349)</f>
        <v>0</v>
      </c>
      <c r="FAH102" s="700">
        <f>-IF(FAH11=1900,0,Capex!FAH349)</f>
        <v>0</v>
      </c>
      <c r="FAI102" s="700">
        <f>-IF(FAI11=1900,0,Capex!FAI349)</f>
        <v>0</v>
      </c>
      <c r="FAJ102" s="700">
        <f>-IF(FAJ11=1900,0,Capex!FAJ349)</f>
        <v>0</v>
      </c>
      <c r="FAK102" s="700">
        <f>-IF(FAK11=1900,0,Capex!FAK349)</f>
        <v>0</v>
      </c>
      <c r="FAL102" s="700">
        <f>-IF(FAL11=1900,0,Capex!FAL349)</f>
        <v>0</v>
      </c>
      <c r="FAM102" s="700">
        <f>-IF(FAM11=1900,0,Capex!FAM349)</f>
        <v>0</v>
      </c>
      <c r="FAN102" s="700">
        <f>-IF(FAN11=1900,0,Capex!FAN349)</f>
        <v>0</v>
      </c>
      <c r="FAO102" s="700">
        <f>-IF(FAO11=1900,0,Capex!FAO349)</f>
        <v>0</v>
      </c>
      <c r="FAP102" s="700">
        <f>-IF(FAP11=1900,0,Capex!FAP349)</f>
        <v>0</v>
      </c>
      <c r="FAQ102" s="700">
        <f>-IF(FAQ11=1900,0,Capex!FAQ349)</f>
        <v>0</v>
      </c>
      <c r="FAR102" s="700">
        <f>-IF(FAR11=1900,0,Capex!FAR349)</f>
        <v>0</v>
      </c>
      <c r="FAS102" s="700">
        <f>-IF(FAS11=1900,0,Capex!FAS349)</f>
        <v>0</v>
      </c>
      <c r="FAT102" s="700">
        <f>-IF(FAT11=1900,0,Capex!FAT349)</f>
        <v>0</v>
      </c>
      <c r="FAU102" s="700">
        <f>-IF(FAU11=1900,0,Capex!FAU349)</f>
        <v>0</v>
      </c>
      <c r="FAV102" s="700">
        <f>-IF(FAV11=1900,0,Capex!FAV349)</f>
        <v>0</v>
      </c>
      <c r="FAW102" s="700">
        <f>-IF(FAW11=1900,0,Capex!FAW349)</f>
        <v>0</v>
      </c>
      <c r="FAX102" s="700">
        <f>-IF(FAX11=1900,0,Capex!FAX349)</f>
        <v>0</v>
      </c>
      <c r="FAY102" s="700">
        <f>-IF(FAY11=1900,0,Capex!FAY349)</f>
        <v>0</v>
      </c>
      <c r="FAZ102" s="700">
        <f>-IF(FAZ11=1900,0,Capex!FAZ349)</f>
        <v>0</v>
      </c>
      <c r="FBA102" s="700">
        <f>-IF(FBA11=1900,0,Capex!FBA349)</f>
        <v>0</v>
      </c>
      <c r="FBB102" s="700">
        <f>-IF(FBB11=1900,0,Capex!FBB349)</f>
        <v>0</v>
      </c>
      <c r="FBC102" s="700">
        <f>-IF(FBC11=1900,0,Capex!FBC349)</f>
        <v>0</v>
      </c>
      <c r="FBD102" s="700">
        <f>-IF(FBD11=1900,0,Capex!FBD349)</f>
        <v>0</v>
      </c>
      <c r="FBE102" s="700">
        <f>-IF(FBE11=1900,0,Capex!FBE349)</f>
        <v>0</v>
      </c>
      <c r="FBF102" s="700">
        <f>-IF(FBF11=1900,0,Capex!FBF349)</f>
        <v>0</v>
      </c>
      <c r="FBG102" s="700">
        <f>-IF(FBG11=1900,0,Capex!FBG349)</f>
        <v>0</v>
      </c>
      <c r="FBH102" s="700">
        <f>-IF(FBH11=1900,0,Capex!FBH349)</f>
        <v>0</v>
      </c>
      <c r="FBI102" s="700">
        <f>-IF(FBI11=1900,0,Capex!FBI349)</f>
        <v>0</v>
      </c>
      <c r="FBJ102" s="700">
        <f>-IF(FBJ11=1900,0,Capex!FBJ349)</f>
        <v>0</v>
      </c>
      <c r="FBK102" s="700">
        <f>-IF(FBK11=1900,0,Capex!FBK349)</f>
        <v>0</v>
      </c>
      <c r="FBL102" s="700">
        <f>-IF(FBL11=1900,0,Capex!FBL349)</f>
        <v>0</v>
      </c>
      <c r="FBM102" s="700">
        <f>-IF(FBM11=1900,0,Capex!FBM349)</f>
        <v>0</v>
      </c>
      <c r="FBN102" s="700">
        <f>-IF(FBN11=1900,0,Capex!FBN349)</f>
        <v>0</v>
      </c>
      <c r="FBO102" s="700">
        <f>-IF(FBO11=1900,0,Capex!FBO349)</f>
        <v>0</v>
      </c>
      <c r="FBP102" s="700">
        <f>-IF(FBP11=1900,0,Capex!FBP349)</f>
        <v>0</v>
      </c>
      <c r="FBQ102" s="700">
        <f>-IF(FBQ11=1900,0,Capex!FBQ349)</f>
        <v>0</v>
      </c>
      <c r="FBR102" s="700">
        <f>-IF(FBR11=1900,0,Capex!FBR349)</f>
        <v>0</v>
      </c>
      <c r="FBS102" s="700">
        <f>-IF(FBS11=1900,0,Capex!FBS349)</f>
        <v>0</v>
      </c>
      <c r="FBT102" s="700">
        <f>-IF(FBT11=1900,0,Capex!FBT349)</f>
        <v>0</v>
      </c>
      <c r="FBU102" s="700">
        <f>-IF(FBU11=1900,0,Capex!FBU349)</f>
        <v>0</v>
      </c>
      <c r="FBV102" s="700">
        <f>-IF(FBV11=1900,0,Capex!FBV349)</f>
        <v>0</v>
      </c>
      <c r="FBW102" s="700">
        <f>-IF(FBW11=1900,0,Capex!FBW349)</f>
        <v>0</v>
      </c>
      <c r="FBX102" s="700">
        <f>-IF(FBX11=1900,0,Capex!FBX349)</f>
        <v>0</v>
      </c>
      <c r="FBY102" s="700">
        <f>-IF(FBY11=1900,0,Capex!FBY349)</f>
        <v>0</v>
      </c>
      <c r="FBZ102" s="700">
        <f>-IF(FBZ11=1900,0,Capex!FBZ349)</f>
        <v>0</v>
      </c>
      <c r="FCA102" s="700">
        <f>-IF(FCA11=1900,0,Capex!FCA349)</f>
        <v>0</v>
      </c>
      <c r="FCB102" s="700">
        <f>-IF(FCB11=1900,0,Capex!FCB349)</f>
        <v>0</v>
      </c>
      <c r="FCC102" s="700">
        <f>-IF(FCC11=1900,0,Capex!FCC349)</f>
        <v>0</v>
      </c>
      <c r="FCD102" s="700">
        <f>-IF(FCD11=1900,0,Capex!FCD349)</f>
        <v>0</v>
      </c>
      <c r="FCE102" s="700">
        <f>-IF(FCE11=1900,0,Capex!FCE349)</f>
        <v>0</v>
      </c>
      <c r="FCF102" s="700">
        <f>-IF(FCF11=1900,0,Capex!FCF349)</f>
        <v>0</v>
      </c>
      <c r="FCG102" s="700">
        <f>-IF(FCG11=1900,0,Capex!FCG349)</f>
        <v>0</v>
      </c>
      <c r="FCH102" s="700">
        <f>-IF(FCH11=1900,0,Capex!FCH349)</f>
        <v>0</v>
      </c>
      <c r="FCI102" s="700">
        <f>-IF(FCI11=1900,0,Capex!FCI349)</f>
        <v>0</v>
      </c>
      <c r="FCJ102" s="700">
        <f>-IF(FCJ11=1900,0,Capex!FCJ349)</f>
        <v>0</v>
      </c>
      <c r="FCK102" s="700">
        <f>-IF(FCK11=1900,0,Capex!FCK349)</f>
        <v>0</v>
      </c>
      <c r="FCL102" s="700">
        <f>-IF(FCL11=1900,0,Capex!FCL349)</f>
        <v>0</v>
      </c>
      <c r="FCM102" s="700">
        <f>-IF(FCM11=1900,0,Capex!FCM349)</f>
        <v>0</v>
      </c>
      <c r="FCN102" s="700">
        <f>-IF(FCN11=1900,0,Capex!FCN349)</f>
        <v>0</v>
      </c>
      <c r="FCO102" s="700">
        <f>-IF(FCO11=1900,0,Capex!FCO349)</f>
        <v>0</v>
      </c>
      <c r="FCP102" s="700">
        <f>-IF(FCP11=1900,0,Capex!FCP349)</f>
        <v>0</v>
      </c>
      <c r="FCQ102" s="700">
        <f>-IF(FCQ11=1900,0,Capex!FCQ349)</f>
        <v>0</v>
      </c>
      <c r="FCR102" s="700">
        <f>-IF(FCR11=1900,0,Capex!FCR349)</f>
        <v>0</v>
      </c>
      <c r="FCS102" s="700">
        <f>-IF(FCS11=1900,0,Capex!FCS349)</f>
        <v>0</v>
      </c>
      <c r="FCT102" s="700">
        <f>-IF(FCT11=1900,0,Capex!FCT349)</f>
        <v>0</v>
      </c>
      <c r="FCU102" s="700">
        <f>-IF(FCU11=1900,0,Capex!FCU349)</f>
        <v>0</v>
      </c>
      <c r="FCV102" s="700">
        <f>-IF(FCV11=1900,0,Capex!FCV349)</f>
        <v>0</v>
      </c>
      <c r="FCW102" s="700">
        <f>-IF(FCW11=1900,0,Capex!FCW349)</f>
        <v>0</v>
      </c>
      <c r="FCX102" s="700">
        <f>-IF(FCX11=1900,0,Capex!FCX349)</f>
        <v>0</v>
      </c>
      <c r="FCY102" s="700">
        <f>-IF(FCY11=1900,0,Capex!FCY349)</f>
        <v>0</v>
      </c>
      <c r="FCZ102" s="700">
        <f>-IF(FCZ11=1900,0,Capex!FCZ349)</f>
        <v>0</v>
      </c>
      <c r="FDA102" s="700">
        <f>-IF(FDA11=1900,0,Capex!FDA349)</f>
        <v>0</v>
      </c>
      <c r="FDB102" s="700">
        <f>-IF(FDB11=1900,0,Capex!FDB349)</f>
        <v>0</v>
      </c>
      <c r="FDC102" s="700">
        <f>-IF(FDC11=1900,0,Capex!FDC349)</f>
        <v>0</v>
      </c>
      <c r="FDD102" s="700">
        <f>-IF(FDD11=1900,0,Capex!FDD349)</f>
        <v>0</v>
      </c>
      <c r="FDE102" s="700">
        <f>-IF(FDE11=1900,0,Capex!FDE349)</f>
        <v>0</v>
      </c>
      <c r="FDF102" s="700">
        <f>-IF(FDF11=1900,0,Capex!FDF349)</f>
        <v>0</v>
      </c>
      <c r="FDG102" s="700">
        <f>-IF(FDG11=1900,0,Capex!FDG349)</f>
        <v>0</v>
      </c>
      <c r="FDH102" s="700">
        <f>-IF(FDH11=1900,0,Capex!FDH349)</f>
        <v>0</v>
      </c>
      <c r="FDI102" s="700">
        <f>-IF(FDI11=1900,0,Capex!FDI349)</f>
        <v>0</v>
      </c>
      <c r="FDJ102" s="700">
        <f>-IF(FDJ11=1900,0,Capex!FDJ349)</f>
        <v>0</v>
      </c>
      <c r="FDK102" s="700">
        <f>-IF(FDK11=1900,0,Capex!FDK349)</f>
        <v>0</v>
      </c>
      <c r="FDL102" s="700">
        <f>-IF(FDL11=1900,0,Capex!FDL349)</f>
        <v>0</v>
      </c>
      <c r="FDM102" s="700">
        <f>-IF(FDM11=1900,0,Capex!FDM349)</f>
        <v>0</v>
      </c>
      <c r="FDN102" s="700">
        <f>-IF(FDN11=1900,0,Capex!FDN349)</f>
        <v>0</v>
      </c>
      <c r="FDO102" s="700">
        <f>-IF(FDO11=1900,0,Capex!FDO349)</f>
        <v>0</v>
      </c>
      <c r="FDP102" s="700">
        <f>-IF(FDP11=1900,0,Capex!FDP349)</f>
        <v>0</v>
      </c>
      <c r="FDQ102" s="700">
        <f>-IF(FDQ11=1900,0,Capex!FDQ349)</f>
        <v>0</v>
      </c>
      <c r="FDR102" s="700">
        <f>-IF(FDR11=1900,0,Capex!FDR349)</f>
        <v>0</v>
      </c>
      <c r="FDS102" s="700">
        <f>-IF(FDS11=1900,0,Capex!FDS349)</f>
        <v>0</v>
      </c>
      <c r="FDT102" s="700">
        <f>-IF(FDT11=1900,0,Capex!FDT349)</f>
        <v>0</v>
      </c>
      <c r="FDU102" s="700">
        <f>-IF(FDU11=1900,0,Capex!FDU349)</f>
        <v>0</v>
      </c>
      <c r="FDV102" s="700">
        <f>-IF(FDV11=1900,0,Capex!FDV349)</f>
        <v>0</v>
      </c>
      <c r="FDW102" s="700">
        <f>-IF(FDW11=1900,0,Capex!FDW349)</f>
        <v>0</v>
      </c>
      <c r="FDX102" s="700">
        <f>-IF(FDX11=1900,0,Capex!FDX349)</f>
        <v>0</v>
      </c>
      <c r="FDY102" s="700">
        <f>-IF(FDY11=1900,0,Capex!FDY349)</f>
        <v>0</v>
      </c>
      <c r="FDZ102" s="700">
        <f>-IF(FDZ11=1900,0,Capex!FDZ349)</f>
        <v>0</v>
      </c>
      <c r="FEA102" s="700">
        <f>-IF(FEA11=1900,0,Capex!FEA349)</f>
        <v>0</v>
      </c>
      <c r="FEB102" s="700">
        <f>-IF(FEB11=1900,0,Capex!FEB349)</f>
        <v>0</v>
      </c>
      <c r="FEC102" s="700">
        <f>-IF(FEC11=1900,0,Capex!FEC349)</f>
        <v>0</v>
      </c>
      <c r="FED102" s="700">
        <f>-IF(FED11=1900,0,Capex!FED349)</f>
        <v>0</v>
      </c>
      <c r="FEE102" s="700">
        <f>-IF(FEE11=1900,0,Capex!FEE349)</f>
        <v>0</v>
      </c>
      <c r="FEF102" s="700">
        <f>-IF(FEF11=1900,0,Capex!FEF349)</f>
        <v>0</v>
      </c>
      <c r="FEG102" s="700">
        <f>-IF(FEG11=1900,0,Capex!FEG349)</f>
        <v>0</v>
      </c>
      <c r="FEH102" s="700">
        <f>-IF(FEH11=1900,0,Capex!FEH349)</f>
        <v>0</v>
      </c>
      <c r="FEI102" s="700">
        <f>-IF(FEI11=1900,0,Capex!FEI349)</f>
        <v>0</v>
      </c>
      <c r="FEJ102" s="700">
        <f>-IF(FEJ11=1900,0,Capex!FEJ349)</f>
        <v>0</v>
      </c>
      <c r="FEK102" s="700">
        <f>-IF(FEK11=1900,0,Capex!FEK349)</f>
        <v>0</v>
      </c>
      <c r="FEL102" s="700">
        <f>-IF(FEL11=1900,0,Capex!FEL349)</f>
        <v>0</v>
      </c>
      <c r="FEM102" s="700">
        <f>-IF(FEM11=1900,0,Capex!FEM349)</f>
        <v>0</v>
      </c>
      <c r="FEN102" s="700">
        <f>-IF(FEN11=1900,0,Capex!FEN349)</f>
        <v>0</v>
      </c>
      <c r="FEO102" s="700">
        <f>-IF(FEO11=1900,0,Capex!FEO349)</f>
        <v>0</v>
      </c>
      <c r="FEP102" s="700">
        <f>-IF(FEP11=1900,0,Capex!FEP349)</f>
        <v>0</v>
      </c>
      <c r="FEQ102" s="700">
        <f>-IF(FEQ11=1900,0,Capex!FEQ349)</f>
        <v>0</v>
      </c>
      <c r="FER102" s="700">
        <f>-IF(FER11=1900,0,Capex!FER349)</f>
        <v>0</v>
      </c>
      <c r="FES102" s="700">
        <f>-IF(FES11=1900,0,Capex!FES349)</f>
        <v>0</v>
      </c>
      <c r="FET102" s="700">
        <f>-IF(FET11=1900,0,Capex!FET349)</f>
        <v>0</v>
      </c>
      <c r="FEU102" s="700">
        <f>-IF(FEU11=1900,0,Capex!FEU349)</f>
        <v>0</v>
      </c>
      <c r="FEV102" s="700">
        <f>-IF(FEV11=1900,0,Capex!FEV349)</f>
        <v>0</v>
      </c>
      <c r="FEW102" s="700">
        <f>-IF(FEW11=1900,0,Capex!FEW349)</f>
        <v>0</v>
      </c>
      <c r="FEX102" s="700">
        <f>-IF(FEX11=1900,0,Capex!FEX349)</f>
        <v>0</v>
      </c>
      <c r="FEY102" s="700">
        <f>-IF(FEY11=1900,0,Capex!FEY349)</f>
        <v>0</v>
      </c>
      <c r="FEZ102" s="700">
        <f>-IF(FEZ11=1900,0,Capex!FEZ349)</f>
        <v>0</v>
      </c>
      <c r="FFA102" s="700">
        <f>-IF(FFA11=1900,0,Capex!FFA349)</f>
        <v>0</v>
      </c>
      <c r="FFB102" s="700">
        <f>-IF(FFB11=1900,0,Capex!FFB349)</f>
        <v>0</v>
      </c>
      <c r="FFC102" s="700">
        <f>-IF(FFC11=1900,0,Capex!FFC349)</f>
        <v>0</v>
      </c>
      <c r="FFD102" s="700">
        <f>-IF(FFD11=1900,0,Capex!FFD349)</f>
        <v>0</v>
      </c>
      <c r="FFE102" s="700">
        <f>-IF(FFE11=1900,0,Capex!FFE349)</f>
        <v>0</v>
      </c>
      <c r="FFF102" s="700">
        <f>-IF(FFF11=1900,0,Capex!FFF349)</f>
        <v>0</v>
      </c>
      <c r="FFG102" s="700">
        <f>-IF(FFG11=1900,0,Capex!FFG349)</f>
        <v>0</v>
      </c>
      <c r="FFH102" s="700">
        <f>-IF(FFH11=1900,0,Capex!FFH349)</f>
        <v>0</v>
      </c>
      <c r="FFI102" s="700">
        <f>-IF(FFI11=1900,0,Capex!FFI349)</f>
        <v>0</v>
      </c>
      <c r="FFJ102" s="700">
        <f>-IF(FFJ11=1900,0,Capex!FFJ349)</f>
        <v>0</v>
      </c>
      <c r="FFK102" s="700">
        <f>-IF(FFK11=1900,0,Capex!FFK349)</f>
        <v>0</v>
      </c>
      <c r="FFL102" s="700">
        <f>-IF(FFL11=1900,0,Capex!FFL349)</f>
        <v>0</v>
      </c>
      <c r="FFM102" s="700">
        <f>-IF(FFM11=1900,0,Capex!FFM349)</f>
        <v>0</v>
      </c>
      <c r="FFN102" s="700">
        <f>-IF(FFN11=1900,0,Capex!FFN349)</f>
        <v>0</v>
      </c>
      <c r="FFO102" s="700">
        <f>-IF(FFO11=1900,0,Capex!FFO349)</f>
        <v>0</v>
      </c>
      <c r="FFP102" s="700">
        <f>-IF(FFP11=1900,0,Capex!FFP349)</f>
        <v>0</v>
      </c>
      <c r="FFQ102" s="700">
        <f>-IF(FFQ11=1900,0,Capex!FFQ349)</f>
        <v>0</v>
      </c>
      <c r="FFR102" s="700">
        <f>-IF(FFR11=1900,0,Capex!FFR349)</f>
        <v>0</v>
      </c>
      <c r="FFS102" s="700">
        <f>-IF(FFS11=1900,0,Capex!FFS349)</f>
        <v>0</v>
      </c>
      <c r="FFT102" s="700">
        <f>-IF(FFT11=1900,0,Capex!FFT349)</f>
        <v>0</v>
      </c>
      <c r="FFU102" s="700">
        <f>-IF(FFU11=1900,0,Capex!FFU349)</f>
        <v>0</v>
      </c>
      <c r="FFV102" s="700">
        <f>-IF(FFV11=1900,0,Capex!FFV349)</f>
        <v>0</v>
      </c>
      <c r="FFW102" s="700">
        <f>-IF(FFW11=1900,0,Capex!FFW349)</f>
        <v>0</v>
      </c>
      <c r="FFX102" s="700">
        <f>-IF(FFX11=1900,0,Capex!FFX349)</f>
        <v>0</v>
      </c>
      <c r="FFY102" s="700">
        <f>-IF(FFY11=1900,0,Capex!FFY349)</f>
        <v>0</v>
      </c>
      <c r="FFZ102" s="700">
        <f>-IF(FFZ11=1900,0,Capex!FFZ349)</f>
        <v>0</v>
      </c>
      <c r="FGA102" s="700">
        <f>-IF(FGA11=1900,0,Capex!FGA349)</f>
        <v>0</v>
      </c>
      <c r="FGB102" s="700">
        <f>-IF(FGB11=1900,0,Capex!FGB349)</f>
        <v>0</v>
      </c>
      <c r="FGC102" s="700">
        <f>-IF(FGC11=1900,0,Capex!FGC349)</f>
        <v>0</v>
      </c>
      <c r="FGD102" s="700">
        <f>-IF(FGD11=1900,0,Capex!FGD349)</f>
        <v>0</v>
      </c>
      <c r="FGE102" s="700">
        <f>-IF(FGE11=1900,0,Capex!FGE349)</f>
        <v>0</v>
      </c>
      <c r="FGF102" s="700">
        <f>-IF(FGF11=1900,0,Capex!FGF349)</f>
        <v>0</v>
      </c>
      <c r="FGG102" s="700">
        <f>-IF(FGG11=1900,0,Capex!FGG349)</f>
        <v>0</v>
      </c>
      <c r="FGH102" s="700">
        <f>-IF(FGH11=1900,0,Capex!FGH349)</f>
        <v>0</v>
      </c>
      <c r="FGI102" s="700">
        <f>-IF(FGI11=1900,0,Capex!FGI349)</f>
        <v>0</v>
      </c>
      <c r="FGJ102" s="700">
        <f>-IF(FGJ11=1900,0,Capex!FGJ349)</f>
        <v>0</v>
      </c>
      <c r="FGK102" s="700">
        <f>-IF(FGK11=1900,0,Capex!FGK349)</f>
        <v>0</v>
      </c>
      <c r="FGL102" s="700">
        <f>-IF(FGL11=1900,0,Capex!FGL349)</f>
        <v>0</v>
      </c>
      <c r="FGM102" s="700">
        <f>-IF(FGM11=1900,0,Capex!FGM349)</f>
        <v>0</v>
      </c>
      <c r="FGN102" s="700">
        <f>-IF(FGN11=1900,0,Capex!FGN349)</f>
        <v>0</v>
      </c>
      <c r="FGO102" s="700">
        <f>-IF(FGO11=1900,0,Capex!FGO349)</f>
        <v>0</v>
      </c>
      <c r="FGP102" s="700">
        <f>-IF(FGP11=1900,0,Capex!FGP349)</f>
        <v>0</v>
      </c>
      <c r="FGQ102" s="700">
        <f>-IF(FGQ11=1900,0,Capex!FGQ349)</f>
        <v>0</v>
      </c>
      <c r="FGR102" s="700">
        <f>-IF(FGR11=1900,0,Capex!FGR349)</f>
        <v>0</v>
      </c>
      <c r="FGS102" s="700">
        <f>-IF(FGS11=1900,0,Capex!FGS349)</f>
        <v>0</v>
      </c>
      <c r="FGT102" s="700">
        <f>-IF(FGT11=1900,0,Capex!FGT349)</f>
        <v>0</v>
      </c>
      <c r="FGU102" s="700">
        <f>-IF(FGU11=1900,0,Capex!FGU349)</f>
        <v>0</v>
      </c>
      <c r="FGV102" s="700">
        <f>-IF(FGV11=1900,0,Capex!FGV349)</f>
        <v>0</v>
      </c>
      <c r="FGW102" s="700">
        <f>-IF(FGW11=1900,0,Capex!FGW349)</f>
        <v>0</v>
      </c>
      <c r="FGX102" s="700">
        <f>-IF(FGX11=1900,0,Capex!FGX349)</f>
        <v>0</v>
      </c>
      <c r="FGY102" s="700">
        <f>-IF(FGY11=1900,0,Capex!FGY349)</f>
        <v>0</v>
      </c>
      <c r="FGZ102" s="700">
        <f>-IF(FGZ11=1900,0,Capex!FGZ349)</f>
        <v>0</v>
      </c>
      <c r="FHA102" s="700">
        <f>-IF(FHA11=1900,0,Capex!FHA349)</f>
        <v>0</v>
      </c>
      <c r="FHB102" s="700">
        <f>-IF(FHB11=1900,0,Capex!FHB349)</f>
        <v>0</v>
      </c>
      <c r="FHC102" s="700">
        <f>-IF(FHC11=1900,0,Capex!FHC349)</f>
        <v>0</v>
      </c>
      <c r="FHD102" s="700">
        <f>-IF(FHD11=1900,0,Capex!FHD349)</f>
        <v>0</v>
      </c>
      <c r="FHE102" s="700">
        <f>-IF(FHE11=1900,0,Capex!FHE349)</f>
        <v>0</v>
      </c>
      <c r="FHF102" s="700">
        <f>-IF(FHF11=1900,0,Capex!FHF349)</f>
        <v>0</v>
      </c>
      <c r="FHG102" s="700">
        <f>-IF(FHG11=1900,0,Capex!FHG349)</f>
        <v>0</v>
      </c>
      <c r="FHH102" s="700">
        <f>-IF(FHH11=1900,0,Capex!FHH349)</f>
        <v>0</v>
      </c>
      <c r="FHI102" s="700">
        <f>-IF(FHI11=1900,0,Capex!FHI349)</f>
        <v>0</v>
      </c>
      <c r="FHJ102" s="700">
        <f>-IF(FHJ11=1900,0,Capex!FHJ349)</f>
        <v>0</v>
      </c>
      <c r="FHK102" s="700">
        <f>-IF(FHK11=1900,0,Capex!FHK349)</f>
        <v>0</v>
      </c>
      <c r="FHL102" s="700">
        <f>-IF(FHL11=1900,0,Capex!FHL349)</f>
        <v>0</v>
      </c>
      <c r="FHM102" s="700">
        <f>-IF(FHM11=1900,0,Capex!FHM349)</f>
        <v>0</v>
      </c>
      <c r="FHN102" s="700">
        <f>-IF(FHN11=1900,0,Capex!FHN349)</f>
        <v>0</v>
      </c>
      <c r="FHO102" s="700">
        <f>-IF(FHO11=1900,0,Capex!FHO349)</f>
        <v>0</v>
      </c>
      <c r="FHP102" s="700">
        <f>-IF(FHP11=1900,0,Capex!FHP349)</f>
        <v>0</v>
      </c>
      <c r="FHQ102" s="700">
        <f>-IF(FHQ11=1900,0,Capex!FHQ349)</f>
        <v>0</v>
      </c>
      <c r="FHR102" s="700">
        <f>-IF(FHR11=1900,0,Capex!FHR349)</f>
        <v>0</v>
      </c>
      <c r="FHS102" s="700">
        <f>-IF(FHS11=1900,0,Capex!FHS349)</f>
        <v>0</v>
      </c>
      <c r="FHT102" s="700">
        <f>-IF(FHT11=1900,0,Capex!FHT349)</f>
        <v>0</v>
      </c>
      <c r="FHU102" s="700">
        <f>-IF(FHU11=1900,0,Capex!FHU349)</f>
        <v>0</v>
      </c>
      <c r="FHV102" s="700">
        <f>-IF(FHV11=1900,0,Capex!FHV349)</f>
        <v>0</v>
      </c>
      <c r="FHW102" s="700">
        <f>-IF(FHW11=1900,0,Capex!FHW349)</f>
        <v>0</v>
      </c>
      <c r="FHX102" s="700">
        <f>-IF(FHX11=1900,0,Capex!FHX349)</f>
        <v>0</v>
      </c>
      <c r="FHY102" s="700">
        <f>-IF(FHY11=1900,0,Capex!FHY349)</f>
        <v>0</v>
      </c>
      <c r="FHZ102" s="700">
        <f>-IF(FHZ11=1900,0,Capex!FHZ349)</f>
        <v>0</v>
      </c>
      <c r="FIA102" s="700">
        <f>-IF(FIA11=1900,0,Capex!FIA349)</f>
        <v>0</v>
      </c>
      <c r="FIB102" s="700">
        <f>-IF(FIB11=1900,0,Capex!FIB349)</f>
        <v>0</v>
      </c>
      <c r="FIC102" s="700">
        <f>-IF(FIC11=1900,0,Capex!FIC349)</f>
        <v>0</v>
      </c>
      <c r="FID102" s="700">
        <f>-IF(FID11=1900,0,Capex!FID349)</f>
        <v>0</v>
      </c>
      <c r="FIE102" s="700">
        <f>-IF(FIE11=1900,0,Capex!FIE349)</f>
        <v>0</v>
      </c>
      <c r="FIF102" s="700">
        <f>-IF(FIF11=1900,0,Capex!FIF349)</f>
        <v>0</v>
      </c>
      <c r="FIG102" s="700">
        <f>-IF(FIG11=1900,0,Capex!FIG349)</f>
        <v>0</v>
      </c>
      <c r="FIH102" s="700">
        <f>-IF(FIH11=1900,0,Capex!FIH349)</f>
        <v>0</v>
      </c>
      <c r="FII102" s="700">
        <f>-IF(FII11=1900,0,Capex!FII349)</f>
        <v>0</v>
      </c>
      <c r="FIJ102" s="700">
        <f>-IF(FIJ11=1900,0,Capex!FIJ349)</f>
        <v>0</v>
      </c>
      <c r="FIK102" s="700">
        <f>-IF(FIK11=1900,0,Capex!FIK349)</f>
        <v>0</v>
      </c>
      <c r="FIL102" s="700">
        <f>-IF(FIL11=1900,0,Capex!FIL349)</f>
        <v>0</v>
      </c>
      <c r="FIM102" s="700">
        <f>-IF(FIM11=1900,0,Capex!FIM349)</f>
        <v>0</v>
      </c>
      <c r="FIN102" s="700">
        <f>-IF(FIN11=1900,0,Capex!FIN349)</f>
        <v>0</v>
      </c>
      <c r="FIO102" s="700">
        <f>-IF(FIO11=1900,0,Capex!FIO349)</f>
        <v>0</v>
      </c>
      <c r="FIP102" s="700">
        <f>-IF(FIP11=1900,0,Capex!FIP349)</f>
        <v>0</v>
      </c>
      <c r="FIQ102" s="700">
        <f>-IF(FIQ11=1900,0,Capex!FIQ349)</f>
        <v>0</v>
      </c>
      <c r="FIR102" s="700">
        <f>-IF(FIR11=1900,0,Capex!FIR349)</f>
        <v>0</v>
      </c>
      <c r="FIS102" s="700">
        <f>-IF(FIS11=1900,0,Capex!FIS349)</f>
        <v>0</v>
      </c>
      <c r="FIT102" s="700">
        <f>-IF(FIT11=1900,0,Capex!FIT349)</f>
        <v>0</v>
      </c>
      <c r="FIU102" s="700">
        <f>-IF(FIU11=1900,0,Capex!FIU349)</f>
        <v>0</v>
      </c>
      <c r="FIV102" s="700">
        <f>-IF(FIV11=1900,0,Capex!FIV349)</f>
        <v>0</v>
      </c>
      <c r="FIW102" s="700">
        <f>-IF(FIW11=1900,0,Capex!FIW349)</f>
        <v>0</v>
      </c>
      <c r="FIX102" s="700">
        <f>-IF(FIX11=1900,0,Capex!FIX349)</f>
        <v>0</v>
      </c>
      <c r="FIY102" s="700">
        <f>-IF(FIY11=1900,0,Capex!FIY349)</f>
        <v>0</v>
      </c>
      <c r="FIZ102" s="700">
        <f>-IF(FIZ11=1900,0,Capex!FIZ349)</f>
        <v>0</v>
      </c>
      <c r="FJA102" s="700">
        <f>-IF(FJA11=1900,0,Capex!FJA349)</f>
        <v>0</v>
      </c>
      <c r="FJB102" s="700">
        <f>-IF(FJB11=1900,0,Capex!FJB349)</f>
        <v>0</v>
      </c>
      <c r="FJC102" s="700">
        <f>-IF(FJC11=1900,0,Capex!FJC349)</f>
        <v>0</v>
      </c>
      <c r="FJD102" s="700">
        <f>-IF(FJD11=1900,0,Capex!FJD349)</f>
        <v>0</v>
      </c>
      <c r="FJE102" s="700">
        <f>-IF(FJE11=1900,0,Capex!FJE349)</f>
        <v>0</v>
      </c>
      <c r="FJF102" s="700">
        <f>-IF(FJF11=1900,0,Capex!FJF349)</f>
        <v>0</v>
      </c>
      <c r="FJG102" s="700">
        <f>-IF(FJG11=1900,0,Capex!FJG349)</f>
        <v>0</v>
      </c>
      <c r="FJH102" s="700">
        <f>-IF(FJH11=1900,0,Capex!FJH349)</f>
        <v>0</v>
      </c>
      <c r="FJI102" s="700">
        <f>-IF(FJI11=1900,0,Capex!FJI349)</f>
        <v>0</v>
      </c>
      <c r="FJJ102" s="700">
        <f>-IF(FJJ11=1900,0,Capex!FJJ349)</f>
        <v>0</v>
      </c>
      <c r="FJK102" s="700">
        <f>-IF(FJK11=1900,0,Capex!FJK349)</f>
        <v>0</v>
      </c>
      <c r="FJL102" s="700">
        <f>-IF(FJL11=1900,0,Capex!FJL349)</f>
        <v>0</v>
      </c>
      <c r="FJM102" s="700">
        <f>-IF(FJM11=1900,0,Capex!FJM349)</f>
        <v>0</v>
      </c>
      <c r="FJN102" s="700">
        <f>-IF(FJN11=1900,0,Capex!FJN349)</f>
        <v>0</v>
      </c>
      <c r="FJO102" s="700">
        <f>-IF(FJO11=1900,0,Capex!FJO349)</f>
        <v>0</v>
      </c>
      <c r="FJP102" s="700">
        <f>-IF(FJP11=1900,0,Capex!FJP349)</f>
        <v>0</v>
      </c>
      <c r="FJQ102" s="700">
        <f>-IF(FJQ11=1900,0,Capex!FJQ349)</f>
        <v>0</v>
      </c>
      <c r="FJR102" s="700">
        <f>-IF(FJR11=1900,0,Capex!FJR349)</f>
        <v>0</v>
      </c>
      <c r="FJS102" s="700">
        <f>-IF(FJS11=1900,0,Capex!FJS349)</f>
        <v>0</v>
      </c>
      <c r="FJT102" s="700">
        <f>-IF(FJT11=1900,0,Capex!FJT349)</f>
        <v>0</v>
      </c>
      <c r="FJU102" s="700">
        <f>-IF(FJU11=1900,0,Capex!FJU349)</f>
        <v>0</v>
      </c>
      <c r="FJV102" s="700">
        <f>-IF(FJV11=1900,0,Capex!FJV349)</f>
        <v>0</v>
      </c>
      <c r="FJW102" s="700">
        <f>-IF(FJW11=1900,0,Capex!FJW349)</f>
        <v>0</v>
      </c>
      <c r="FJX102" s="700">
        <f>-IF(FJX11=1900,0,Capex!FJX349)</f>
        <v>0</v>
      </c>
      <c r="FJY102" s="700">
        <f>-IF(FJY11=1900,0,Capex!FJY349)</f>
        <v>0</v>
      </c>
      <c r="FJZ102" s="700">
        <f>-IF(FJZ11=1900,0,Capex!FJZ349)</f>
        <v>0</v>
      </c>
      <c r="FKA102" s="700">
        <f>-IF(FKA11=1900,0,Capex!FKA349)</f>
        <v>0</v>
      </c>
      <c r="FKB102" s="700">
        <f>-IF(FKB11=1900,0,Capex!FKB349)</f>
        <v>0</v>
      </c>
      <c r="FKC102" s="700">
        <f>-IF(FKC11=1900,0,Capex!FKC349)</f>
        <v>0</v>
      </c>
      <c r="FKD102" s="700">
        <f>-IF(FKD11=1900,0,Capex!FKD349)</f>
        <v>0</v>
      </c>
      <c r="FKE102" s="700">
        <f>-IF(FKE11=1900,0,Capex!FKE349)</f>
        <v>0</v>
      </c>
      <c r="FKF102" s="700">
        <f>-IF(FKF11=1900,0,Capex!FKF349)</f>
        <v>0</v>
      </c>
      <c r="FKG102" s="700">
        <f>-IF(FKG11=1900,0,Capex!FKG349)</f>
        <v>0</v>
      </c>
      <c r="FKH102" s="700">
        <f>-IF(FKH11=1900,0,Capex!FKH349)</f>
        <v>0</v>
      </c>
      <c r="FKI102" s="700">
        <f>-IF(FKI11=1900,0,Capex!FKI349)</f>
        <v>0</v>
      </c>
      <c r="FKJ102" s="700">
        <f>-IF(FKJ11=1900,0,Capex!FKJ349)</f>
        <v>0</v>
      </c>
      <c r="FKK102" s="700">
        <f>-IF(FKK11=1900,0,Capex!FKK349)</f>
        <v>0</v>
      </c>
      <c r="FKL102" s="700">
        <f>-IF(FKL11=1900,0,Capex!FKL349)</f>
        <v>0</v>
      </c>
      <c r="FKM102" s="700">
        <f>-IF(FKM11=1900,0,Capex!FKM349)</f>
        <v>0</v>
      </c>
      <c r="FKN102" s="700">
        <f>-IF(FKN11=1900,0,Capex!FKN349)</f>
        <v>0</v>
      </c>
      <c r="FKO102" s="700">
        <f>-IF(FKO11=1900,0,Capex!FKO349)</f>
        <v>0</v>
      </c>
      <c r="FKP102" s="700">
        <f>-IF(FKP11=1900,0,Capex!FKP349)</f>
        <v>0</v>
      </c>
      <c r="FKQ102" s="700">
        <f>-IF(FKQ11=1900,0,Capex!FKQ349)</f>
        <v>0</v>
      </c>
      <c r="FKR102" s="700">
        <f>-IF(FKR11=1900,0,Capex!FKR349)</f>
        <v>0</v>
      </c>
      <c r="FKS102" s="700">
        <f>-IF(FKS11=1900,0,Capex!FKS349)</f>
        <v>0</v>
      </c>
      <c r="FKT102" s="700">
        <f>-IF(FKT11=1900,0,Capex!FKT349)</f>
        <v>0</v>
      </c>
      <c r="FKU102" s="700">
        <f>-IF(FKU11=1900,0,Capex!FKU349)</f>
        <v>0</v>
      </c>
      <c r="FKV102" s="700">
        <f>-IF(FKV11=1900,0,Capex!FKV349)</f>
        <v>0</v>
      </c>
      <c r="FKW102" s="700">
        <f>-IF(FKW11=1900,0,Capex!FKW349)</f>
        <v>0</v>
      </c>
      <c r="FKX102" s="700">
        <f>-IF(FKX11=1900,0,Capex!FKX349)</f>
        <v>0</v>
      </c>
      <c r="FKY102" s="700">
        <f>-IF(FKY11=1900,0,Capex!FKY349)</f>
        <v>0</v>
      </c>
      <c r="FKZ102" s="700">
        <f>-IF(FKZ11=1900,0,Capex!FKZ349)</f>
        <v>0</v>
      </c>
      <c r="FLA102" s="700">
        <f>-IF(FLA11=1900,0,Capex!FLA349)</f>
        <v>0</v>
      </c>
      <c r="FLB102" s="700">
        <f>-IF(FLB11=1900,0,Capex!FLB349)</f>
        <v>0</v>
      </c>
      <c r="FLC102" s="700">
        <f>-IF(FLC11=1900,0,Capex!FLC349)</f>
        <v>0</v>
      </c>
      <c r="FLD102" s="700">
        <f>-IF(FLD11=1900,0,Capex!FLD349)</f>
        <v>0</v>
      </c>
      <c r="FLE102" s="700">
        <f>-IF(FLE11=1900,0,Capex!FLE349)</f>
        <v>0</v>
      </c>
      <c r="FLF102" s="700">
        <f>-IF(FLF11=1900,0,Capex!FLF349)</f>
        <v>0</v>
      </c>
      <c r="FLG102" s="700">
        <f>-IF(FLG11=1900,0,Capex!FLG349)</f>
        <v>0</v>
      </c>
      <c r="FLH102" s="700">
        <f>-IF(FLH11=1900,0,Capex!FLH349)</f>
        <v>0</v>
      </c>
      <c r="FLI102" s="700">
        <f>-IF(FLI11=1900,0,Capex!FLI349)</f>
        <v>0</v>
      </c>
      <c r="FLJ102" s="700">
        <f>-IF(FLJ11=1900,0,Capex!FLJ349)</f>
        <v>0</v>
      </c>
      <c r="FLK102" s="700">
        <f>-IF(FLK11=1900,0,Capex!FLK349)</f>
        <v>0</v>
      </c>
      <c r="FLL102" s="700">
        <f>-IF(FLL11=1900,0,Capex!FLL349)</f>
        <v>0</v>
      </c>
      <c r="FLM102" s="700">
        <f>-IF(FLM11=1900,0,Capex!FLM349)</f>
        <v>0</v>
      </c>
      <c r="FLN102" s="700">
        <f>-IF(FLN11=1900,0,Capex!FLN349)</f>
        <v>0</v>
      </c>
      <c r="FLO102" s="700">
        <f>-IF(FLO11=1900,0,Capex!FLO349)</f>
        <v>0</v>
      </c>
      <c r="FLP102" s="700">
        <f>-IF(FLP11=1900,0,Capex!FLP349)</f>
        <v>0</v>
      </c>
      <c r="FLQ102" s="700">
        <f>-IF(FLQ11=1900,0,Capex!FLQ349)</f>
        <v>0</v>
      </c>
      <c r="FLR102" s="700">
        <f>-IF(FLR11=1900,0,Capex!FLR349)</f>
        <v>0</v>
      </c>
      <c r="FLS102" s="700">
        <f>-IF(FLS11=1900,0,Capex!FLS349)</f>
        <v>0</v>
      </c>
      <c r="FLT102" s="700">
        <f>-IF(FLT11=1900,0,Capex!FLT349)</f>
        <v>0</v>
      </c>
      <c r="FLU102" s="700">
        <f>-IF(FLU11=1900,0,Capex!FLU349)</f>
        <v>0</v>
      </c>
      <c r="FLV102" s="700">
        <f>-IF(FLV11=1900,0,Capex!FLV349)</f>
        <v>0</v>
      </c>
      <c r="FLW102" s="700">
        <f>-IF(FLW11=1900,0,Capex!FLW349)</f>
        <v>0</v>
      </c>
      <c r="FLX102" s="700">
        <f>-IF(FLX11=1900,0,Capex!FLX349)</f>
        <v>0</v>
      </c>
      <c r="FLY102" s="700">
        <f>-IF(FLY11=1900,0,Capex!FLY349)</f>
        <v>0</v>
      </c>
      <c r="FLZ102" s="700">
        <f>-IF(FLZ11=1900,0,Capex!FLZ349)</f>
        <v>0</v>
      </c>
      <c r="FMA102" s="700">
        <f>-IF(FMA11=1900,0,Capex!FMA349)</f>
        <v>0</v>
      </c>
      <c r="FMB102" s="700">
        <f>-IF(FMB11=1900,0,Capex!FMB349)</f>
        <v>0</v>
      </c>
      <c r="FMC102" s="700">
        <f>-IF(FMC11=1900,0,Capex!FMC349)</f>
        <v>0</v>
      </c>
      <c r="FMD102" s="700">
        <f>-IF(FMD11=1900,0,Capex!FMD349)</f>
        <v>0</v>
      </c>
      <c r="FME102" s="700">
        <f>-IF(FME11=1900,0,Capex!FME349)</f>
        <v>0</v>
      </c>
      <c r="FMF102" s="700">
        <f>-IF(FMF11=1900,0,Capex!FMF349)</f>
        <v>0</v>
      </c>
      <c r="FMG102" s="700">
        <f>-IF(FMG11=1900,0,Capex!FMG349)</f>
        <v>0</v>
      </c>
      <c r="FMH102" s="700">
        <f>-IF(FMH11=1900,0,Capex!FMH349)</f>
        <v>0</v>
      </c>
      <c r="FMI102" s="700">
        <f>-IF(FMI11=1900,0,Capex!FMI349)</f>
        <v>0</v>
      </c>
      <c r="FMJ102" s="700">
        <f>-IF(FMJ11=1900,0,Capex!FMJ349)</f>
        <v>0</v>
      </c>
      <c r="FMK102" s="700">
        <f>-IF(FMK11=1900,0,Capex!FMK349)</f>
        <v>0</v>
      </c>
      <c r="FML102" s="700">
        <f>-IF(FML11=1900,0,Capex!FML349)</f>
        <v>0</v>
      </c>
      <c r="FMM102" s="700">
        <f>-IF(FMM11=1900,0,Capex!FMM349)</f>
        <v>0</v>
      </c>
      <c r="FMN102" s="700">
        <f>-IF(FMN11=1900,0,Capex!FMN349)</f>
        <v>0</v>
      </c>
      <c r="FMO102" s="700">
        <f>-IF(FMO11=1900,0,Capex!FMO349)</f>
        <v>0</v>
      </c>
      <c r="FMP102" s="700">
        <f>-IF(FMP11=1900,0,Capex!FMP349)</f>
        <v>0</v>
      </c>
      <c r="FMQ102" s="700">
        <f>-IF(FMQ11=1900,0,Capex!FMQ349)</f>
        <v>0</v>
      </c>
      <c r="FMR102" s="700">
        <f>-IF(FMR11=1900,0,Capex!FMR349)</f>
        <v>0</v>
      </c>
      <c r="FMS102" s="700">
        <f>-IF(FMS11=1900,0,Capex!FMS349)</f>
        <v>0</v>
      </c>
      <c r="FMT102" s="700">
        <f>-IF(FMT11=1900,0,Capex!FMT349)</f>
        <v>0</v>
      </c>
      <c r="FMU102" s="700">
        <f>-IF(FMU11=1900,0,Capex!FMU349)</f>
        <v>0</v>
      </c>
      <c r="FMV102" s="700">
        <f>-IF(FMV11=1900,0,Capex!FMV349)</f>
        <v>0</v>
      </c>
      <c r="FMW102" s="700">
        <f>-IF(FMW11=1900,0,Capex!FMW349)</f>
        <v>0</v>
      </c>
      <c r="FMX102" s="700">
        <f>-IF(FMX11=1900,0,Capex!FMX349)</f>
        <v>0</v>
      </c>
      <c r="FMY102" s="700">
        <f>-IF(FMY11=1900,0,Capex!FMY349)</f>
        <v>0</v>
      </c>
      <c r="FMZ102" s="700">
        <f>-IF(FMZ11=1900,0,Capex!FMZ349)</f>
        <v>0</v>
      </c>
      <c r="FNA102" s="700">
        <f>-IF(FNA11=1900,0,Capex!FNA349)</f>
        <v>0</v>
      </c>
      <c r="FNB102" s="700">
        <f>-IF(FNB11=1900,0,Capex!FNB349)</f>
        <v>0</v>
      </c>
      <c r="FNC102" s="700">
        <f>-IF(FNC11=1900,0,Capex!FNC349)</f>
        <v>0</v>
      </c>
      <c r="FND102" s="700">
        <f>-IF(FND11=1900,0,Capex!FND349)</f>
        <v>0</v>
      </c>
      <c r="FNE102" s="700">
        <f>-IF(FNE11=1900,0,Capex!FNE349)</f>
        <v>0</v>
      </c>
      <c r="FNF102" s="700">
        <f>-IF(FNF11=1900,0,Capex!FNF349)</f>
        <v>0</v>
      </c>
      <c r="FNG102" s="700">
        <f>-IF(FNG11=1900,0,Capex!FNG349)</f>
        <v>0</v>
      </c>
      <c r="FNH102" s="700">
        <f>-IF(FNH11=1900,0,Capex!FNH349)</f>
        <v>0</v>
      </c>
      <c r="FNI102" s="700">
        <f>-IF(FNI11=1900,0,Capex!FNI349)</f>
        <v>0</v>
      </c>
      <c r="FNJ102" s="700">
        <f>-IF(FNJ11=1900,0,Capex!FNJ349)</f>
        <v>0</v>
      </c>
      <c r="FNK102" s="700">
        <f>-IF(FNK11=1900,0,Capex!FNK349)</f>
        <v>0</v>
      </c>
      <c r="FNL102" s="700">
        <f>-IF(FNL11=1900,0,Capex!FNL349)</f>
        <v>0</v>
      </c>
      <c r="FNM102" s="700">
        <f>-IF(FNM11=1900,0,Capex!FNM349)</f>
        <v>0</v>
      </c>
      <c r="FNN102" s="700">
        <f>-IF(FNN11=1900,0,Capex!FNN349)</f>
        <v>0</v>
      </c>
      <c r="FNO102" s="700">
        <f>-IF(FNO11=1900,0,Capex!FNO349)</f>
        <v>0</v>
      </c>
      <c r="FNP102" s="700">
        <f>-IF(FNP11=1900,0,Capex!FNP349)</f>
        <v>0</v>
      </c>
      <c r="FNQ102" s="700">
        <f>-IF(FNQ11=1900,0,Capex!FNQ349)</f>
        <v>0</v>
      </c>
      <c r="FNR102" s="700">
        <f>-IF(FNR11=1900,0,Capex!FNR349)</f>
        <v>0</v>
      </c>
      <c r="FNS102" s="700">
        <f>-IF(FNS11=1900,0,Capex!FNS349)</f>
        <v>0</v>
      </c>
      <c r="FNT102" s="700">
        <f>-IF(FNT11=1900,0,Capex!FNT349)</f>
        <v>0</v>
      </c>
      <c r="FNU102" s="700">
        <f>-IF(FNU11=1900,0,Capex!FNU349)</f>
        <v>0</v>
      </c>
      <c r="FNV102" s="700">
        <f>-IF(FNV11=1900,0,Capex!FNV349)</f>
        <v>0</v>
      </c>
      <c r="FNW102" s="700">
        <f>-IF(FNW11=1900,0,Capex!FNW349)</f>
        <v>0</v>
      </c>
      <c r="FNX102" s="700">
        <f>-IF(FNX11=1900,0,Capex!FNX349)</f>
        <v>0</v>
      </c>
      <c r="FNY102" s="700">
        <f>-IF(FNY11=1900,0,Capex!FNY349)</f>
        <v>0</v>
      </c>
      <c r="FNZ102" s="700">
        <f>-IF(FNZ11=1900,0,Capex!FNZ349)</f>
        <v>0</v>
      </c>
      <c r="FOA102" s="700">
        <f>-IF(FOA11=1900,0,Capex!FOA349)</f>
        <v>0</v>
      </c>
      <c r="FOB102" s="700">
        <f>-IF(FOB11=1900,0,Capex!FOB349)</f>
        <v>0</v>
      </c>
      <c r="FOC102" s="700">
        <f>-IF(FOC11=1900,0,Capex!FOC349)</f>
        <v>0</v>
      </c>
      <c r="FOD102" s="700">
        <f>-IF(FOD11=1900,0,Capex!FOD349)</f>
        <v>0</v>
      </c>
      <c r="FOE102" s="700">
        <f>-IF(FOE11=1900,0,Capex!FOE349)</f>
        <v>0</v>
      </c>
      <c r="FOF102" s="700">
        <f>-IF(FOF11=1900,0,Capex!FOF349)</f>
        <v>0</v>
      </c>
      <c r="FOG102" s="700">
        <f>-IF(FOG11=1900,0,Capex!FOG349)</f>
        <v>0</v>
      </c>
      <c r="FOH102" s="700">
        <f>-IF(FOH11=1900,0,Capex!FOH349)</f>
        <v>0</v>
      </c>
      <c r="FOI102" s="700">
        <f>-IF(FOI11=1900,0,Capex!FOI349)</f>
        <v>0</v>
      </c>
      <c r="FOJ102" s="700">
        <f>-IF(FOJ11=1900,0,Capex!FOJ349)</f>
        <v>0</v>
      </c>
      <c r="FOK102" s="700">
        <f>-IF(FOK11=1900,0,Capex!FOK349)</f>
        <v>0</v>
      </c>
      <c r="FOL102" s="700">
        <f>-IF(FOL11=1900,0,Capex!FOL349)</f>
        <v>0</v>
      </c>
      <c r="FOM102" s="700">
        <f>-IF(FOM11=1900,0,Capex!FOM349)</f>
        <v>0</v>
      </c>
      <c r="FON102" s="700">
        <f>-IF(FON11=1900,0,Capex!FON349)</f>
        <v>0</v>
      </c>
      <c r="FOO102" s="700">
        <f>-IF(FOO11=1900,0,Capex!FOO349)</f>
        <v>0</v>
      </c>
      <c r="FOP102" s="700">
        <f>-IF(FOP11=1900,0,Capex!FOP349)</f>
        <v>0</v>
      </c>
      <c r="FOQ102" s="700">
        <f>-IF(FOQ11=1900,0,Capex!FOQ349)</f>
        <v>0</v>
      </c>
      <c r="FOR102" s="700">
        <f>-IF(FOR11=1900,0,Capex!FOR349)</f>
        <v>0</v>
      </c>
      <c r="FOS102" s="700">
        <f>-IF(FOS11=1900,0,Capex!FOS349)</f>
        <v>0</v>
      </c>
      <c r="FOT102" s="700">
        <f>-IF(FOT11=1900,0,Capex!FOT349)</f>
        <v>0</v>
      </c>
      <c r="FOU102" s="700">
        <f>-IF(FOU11=1900,0,Capex!FOU349)</f>
        <v>0</v>
      </c>
      <c r="FOV102" s="700">
        <f>-IF(FOV11=1900,0,Capex!FOV349)</f>
        <v>0</v>
      </c>
      <c r="FOW102" s="700">
        <f>-IF(FOW11=1900,0,Capex!FOW349)</f>
        <v>0</v>
      </c>
      <c r="FOX102" s="700">
        <f>-IF(FOX11=1900,0,Capex!FOX349)</f>
        <v>0</v>
      </c>
      <c r="FOY102" s="700">
        <f>-IF(FOY11=1900,0,Capex!FOY349)</f>
        <v>0</v>
      </c>
      <c r="FOZ102" s="700">
        <f>-IF(FOZ11=1900,0,Capex!FOZ349)</f>
        <v>0</v>
      </c>
      <c r="FPA102" s="700">
        <f>-IF(FPA11=1900,0,Capex!FPA349)</f>
        <v>0</v>
      </c>
      <c r="FPB102" s="700">
        <f>-IF(FPB11=1900,0,Capex!FPB349)</f>
        <v>0</v>
      </c>
      <c r="FPC102" s="700">
        <f>-IF(FPC11=1900,0,Capex!FPC349)</f>
        <v>0</v>
      </c>
      <c r="FPD102" s="700">
        <f>-IF(FPD11=1900,0,Capex!FPD349)</f>
        <v>0</v>
      </c>
      <c r="FPE102" s="700">
        <f>-IF(FPE11=1900,0,Capex!FPE349)</f>
        <v>0</v>
      </c>
      <c r="FPF102" s="700">
        <f>-IF(FPF11=1900,0,Capex!FPF349)</f>
        <v>0</v>
      </c>
      <c r="FPG102" s="700">
        <f>-IF(FPG11=1900,0,Capex!FPG349)</f>
        <v>0</v>
      </c>
      <c r="FPH102" s="700">
        <f>-IF(FPH11=1900,0,Capex!FPH349)</f>
        <v>0</v>
      </c>
      <c r="FPI102" s="700">
        <f>-IF(FPI11=1900,0,Capex!FPI349)</f>
        <v>0</v>
      </c>
      <c r="FPJ102" s="700">
        <f>-IF(FPJ11=1900,0,Capex!FPJ349)</f>
        <v>0</v>
      </c>
      <c r="FPK102" s="700">
        <f>-IF(FPK11=1900,0,Capex!FPK349)</f>
        <v>0</v>
      </c>
      <c r="FPL102" s="700">
        <f>-IF(FPL11=1900,0,Capex!FPL349)</f>
        <v>0</v>
      </c>
      <c r="FPM102" s="700">
        <f>-IF(FPM11=1900,0,Capex!FPM349)</f>
        <v>0</v>
      </c>
      <c r="FPN102" s="700">
        <f>-IF(FPN11=1900,0,Capex!FPN349)</f>
        <v>0</v>
      </c>
      <c r="FPO102" s="700">
        <f>-IF(FPO11=1900,0,Capex!FPO349)</f>
        <v>0</v>
      </c>
      <c r="FPP102" s="700">
        <f>-IF(FPP11=1900,0,Capex!FPP349)</f>
        <v>0</v>
      </c>
      <c r="FPQ102" s="700">
        <f>-IF(FPQ11=1900,0,Capex!FPQ349)</f>
        <v>0</v>
      </c>
      <c r="FPR102" s="700">
        <f>-IF(FPR11=1900,0,Capex!FPR349)</f>
        <v>0</v>
      </c>
      <c r="FPS102" s="700">
        <f>-IF(FPS11=1900,0,Capex!FPS349)</f>
        <v>0</v>
      </c>
      <c r="FPT102" s="700">
        <f>-IF(FPT11=1900,0,Capex!FPT349)</f>
        <v>0</v>
      </c>
      <c r="FPU102" s="700">
        <f>-IF(FPU11=1900,0,Capex!FPU349)</f>
        <v>0</v>
      </c>
      <c r="FPV102" s="700">
        <f>-IF(FPV11=1900,0,Capex!FPV349)</f>
        <v>0</v>
      </c>
      <c r="FPW102" s="700">
        <f>-IF(FPW11=1900,0,Capex!FPW349)</f>
        <v>0</v>
      </c>
      <c r="FPX102" s="700">
        <f>-IF(FPX11=1900,0,Capex!FPX349)</f>
        <v>0</v>
      </c>
      <c r="FPY102" s="700">
        <f>-IF(FPY11=1900,0,Capex!FPY349)</f>
        <v>0</v>
      </c>
      <c r="FPZ102" s="700">
        <f>-IF(FPZ11=1900,0,Capex!FPZ349)</f>
        <v>0</v>
      </c>
      <c r="FQA102" s="700">
        <f>-IF(FQA11=1900,0,Capex!FQA349)</f>
        <v>0</v>
      </c>
      <c r="FQB102" s="700">
        <f>-IF(FQB11=1900,0,Capex!FQB349)</f>
        <v>0</v>
      </c>
      <c r="FQC102" s="700">
        <f>-IF(FQC11=1900,0,Capex!FQC349)</f>
        <v>0</v>
      </c>
      <c r="FQD102" s="700">
        <f>-IF(FQD11=1900,0,Capex!FQD349)</f>
        <v>0</v>
      </c>
      <c r="FQE102" s="700">
        <f>-IF(FQE11=1900,0,Capex!FQE349)</f>
        <v>0</v>
      </c>
      <c r="FQF102" s="700">
        <f>-IF(FQF11=1900,0,Capex!FQF349)</f>
        <v>0</v>
      </c>
      <c r="FQG102" s="700">
        <f>-IF(FQG11=1900,0,Capex!FQG349)</f>
        <v>0</v>
      </c>
      <c r="FQH102" s="700">
        <f>-IF(FQH11=1900,0,Capex!FQH349)</f>
        <v>0</v>
      </c>
      <c r="FQI102" s="700">
        <f>-IF(FQI11=1900,0,Capex!FQI349)</f>
        <v>0</v>
      </c>
      <c r="FQJ102" s="700">
        <f>-IF(FQJ11=1900,0,Capex!FQJ349)</f>
        <v>0</v>
      </c>
      <c r="FQK102" s="700">
        <f>-IF(FQK11=1900,0,Capex!FQK349)</f>
        <v>0</v>
      </c>
      <c r="FQL102" s="700">
        <f>-IF(FQL11=1900,0,Capex!FQL349)</f>
        <v>0</v>
      </c>
      <c r="FQM102" s="700">
        <f>-IF(FQM11=1900,0,Capex!FQM349)</f>
        <v>0</v>
      </c>
      <c r="FQN102" s="700">
        <f>-IF(FQN11=1900,0,Capex!FQN349)</f>
        <v>0</v>
      </c>
      <c r="FQO102" s="700">
        <f>-IF(FQO11=1900,0,Capex!FQO349)</f>
        <v>0</v>
      </c>
      <c r="FQP102" s="700">
        <f>-IF(FQP11=1900,0,Capex!FQP349)</f>
        <v>0</v>
      </c>
      <c r="FQQ102" s="700">
        <f>-IF(FQQ11=1900,0,Capex!FQQ349)</f>
        <v>0</v>
      </c>
      <c r="FQR102" s="700">
        <f>-IF(FQR11=1900,0,Capex!FQR349)</f>
        <v>0</v>
      </c>
      <c r="FQS102" s="700">
        <f>-IF(FQS11=1900,0,Capex!FQS349)</f>
        <v>0</v>
      </c>
      <c r="FQT102" s="700">
        <f>-IF(FQT11=1900,0,Capex!FQT349)</f>
        <v>0</v>
      </c>
      <c r="FQU102" s="700">
        <f>-IF(FQU11=1900,0,Capex!FQU349)</f>
        <v>0</v>
      </c>
      <c r="FQV102" s="700">
        <f>-IF(FQV11=1900,0,Capex!FQV349)</f>
        <v>0</v>
      </c>
      <c r="FQW102" s="700">
        <f>-IF(FQW11=1900,0,Capex!FQW349)</f>
        <v>0</v>
      </c>
      <c r="FQX102" s="700">
        <f>-IF(FQX11=1900,0,Capex!FQX349)</f>
        <v>0</v>
      </c>
      <c r="FQY102" s="700">
        <f>-IF(FQY11=1900,0,Capex!FQY349)</f>
        <v>0</v>
      </c>
      <c r="FQZ102" s="700">
        <f>-IF(FQZ11=1900,0,Capex!FQZ349)</f>
        <v>0</v>
      </c>
      <c r="FRA102" s="700">
        <f>-IF(FRA11=1900,0,Capex!FRA349)</f>
        <v>0</v>
      </c>
      <c r="FRB102" s="700">
        <f>-IF(FRB11=1900,0,Capex!FRB349)</f>
        <v>0</v>
      </c>
      <c r="FRC102" s="700">
        <f>-IF(FRC11=1900,0,Capex!FRC349)</f>
        <v>0</v>
      </c>
      <c r="FRD102" s="700">
        <f>-IF(FRD11=1900,0,Capex!FRD349)</f>
        <v>0</v>
      </c>
      <c r="FRE102" s="700">
        <f>-IF(FRE11=1900,0,Capex!FRE349)</f>
        <v>0</v>
      </c>
      <c r="FRF102" s="700">
        <f>-IF(FRF11=1900,0,Capex!FRF349)</f>
        <v>0</v>
      </c>
      <c r="FRG102" s="700">
        <f>-IF(FRG11=1900,0,Capex!FRG349)</f>
        <v>0</v>
      </c>
      <c r="FRH102" s="700">
        <f>-IF(FRH11=1900,0,Capex!FRH349)</f>
        <v>0</v>
      </c>
      <c r="FRI102" s="700">
        <f>-IF(FRI11=1900,0,Capex!FRI349)</f>
        <v>0</v>
      </c>
      <c r="FRJ102" s="700">
        <f>-IF(FRJ11=1900,0,Capex!FRJ349)</f>
        <v>0</v>
      </c>
      <c r="FRK102" s="700">
        <f>-IF(FRK11=1900,0,Capex!FRK349)</f>
        <v>0</v>
      </c>
      <c r="FRL102" s="700">
        <f>-IF(FRL11=1900,0,Capex!FRL349)</f>
        <v>0</v>
      </c>
      <c r="FRM102" s="700">
        <f>-IF(FRM11=1900,0,Capex!FRM349)</f>
        <v>0</v>
      </c>
      <c r="FRN102" s="700">
        <f>-IF(FRN11=1900,0,Capex!FRN349)</f>
        <v>0</v>
      </c>
      <c r="FRO102" s="700">
        <f>-IF(FRO11=1900,0,Capex!FRO349)</f>
        <v>0</v>
      </c>
      <c r="FRP102" s="700">
        <f>-IF(FRP11=1900,0,Capex!FRP349)</f>
        <v>0</v>
      </c>
      <c r="FRQ102" s="700">
        <f>-IF(FRQ11=1900,0,Capex!FRQ349)</f>
        <v>0</v>
      </c>
      <c r="FRR102" s="700">
        <f>-IF(FRR11=1900,0,Capex!FRR349)</f>
        <v>0</v>
      </c>
      <c r="FRS102" s="700">
        <f>-IF(FRS11=1900,0,Capex!FRS349)</f>
        <v>0</v>
      </c>
      <c r="FRT102" s="700">
        <f>-IF(FRT11=1900,0,Capex!FRT349)</f>
        <v>0</v>
      </c>
      <c r="FRU102" s="700">
        <f>-IF(FRU11=1900,0,Capex!FRU349)</f>
        <v>0</v>
      </c>
      <c r="FRV102" s="700">
        <f>-IF(FRV11=1900,0,Capex!FRV349)</f>
        <v>0</v>
      </c>
      <c r="FRW102" s="700">
        <f>-IF(FRW11=1900,0,Capex!FRW349)</f>
        <v>0</v>
      </c>
      <c r="FRX102" s="700">
        <f>-IF(FRX11=1900,0,Capex!FRX349)</f>
        <v>0</v>
      </c>
      <c r="FRY102" s="700">
        <f>-IF(FRY11=1900,0,Capex!FRY349)</f>
        <v>0</v>
      </c>
      <c r="FRZ102" s="700">
        <f>-IF(FRZ11=1900,0,Capex!FRZ349)</f>
        <v>0</v>
      </c>
      <c r="FSA102" s="700">
        <f>-IF(FSA11=1900,0,Capex!FSA349)</f>
        <v>0</v>
      </c>
      <c r="FSB102" s="700">
        <f>-IF(FSB11=1900,0,Capex!FSB349)</f>
        <v>0</v>
      </c>
      <c r="FSC102" s="700">
        <f>-IF(FSC11=1900,0,Capex!FSC349)</f>
        <v>0</v>
      </c>
      <c r="FSD102" s="700">
        <f>-IF(FSD11=1900,0,Capex!FSD349)</f>
        <v>0</v>
      </c>
      <c r="FSE102" s="700">
        <f>-IF(FSE11=1900,0,Capex!FSE349)</f>
        <v>0</v>
      </c>
      <c r="FSF102" s="700">
        <f>-IF(FSF11=1900,0,Capex!FSF349)</f>
        <v>0</v>
      </c>
      <c r="FSG102" s="700">
        <f>-IF(FSG11=1900,0,Capex!FSG349)</f>
        <v>0</v>
      </c>
      <c r="FSH102" s="700">
        <f>-IF(FSH11=1900,0,Capex!FSH349)</f>
        <v>0</v>
      </c>
      <c r="FSI102" s="700">
        <f>-IF(FSI11=1900,0,Capex!FSI349)</f>
        <v>0</v>
      </c>
      <c r="FSJ102" s="700">
        <f>-IF(FSJ11=1900,0,Capex!FSJ349)</f>
        <v>0</v>
      </c>
      <c r="FSK102" s="700">
        <f>-IF(FSK11=1900,0,Capex!FSK349)</f>
        <v>0</v>
      </c>
      <c r="FSL102" s="700">
        <f>-IF(FSL11=1900,0,Capex!FSL349)</f>
        <v>0</v>
      </c>
      <c r="FSM102" s="700">
        <f>-IF(FSM11=1900,0,Capex!FSM349)</f>
        <v>0</v>
      </c>
      <c r="FSN102" s="700">
        <f>-IF(FSN11=1900,0,Capex!FSN349)</f>
        <v>0</v>
      </c>
      <c r="FSO102" s="700">
        <f>-IF(FSO11=1900,0,Capex!FSO349)</f>
        <v>0</v>
      </c>
      <c r="FSP102" s="700">
        <f>-IF(FSP11=1900,0,Capex!FSP349)</f>
        <v>0</v>
      </c>
      <c r="FSQ102" s="700">
        <f>-IF(FSQ11=1900,0,Capex!FSQ349)</f>
        <v>0</v>
      </c>
      <c r="FSR102" s="700">
        <f>-IF(FSR11=1900,0,Capex!FSR349)</f>
        <v>0</v>
      </c>
      <c r="FSS102" s="700">
        <f>-IF(FSS11=1900,0,Capex!FSS349)</f>
        <v>0</v>
      </c>
      <c r="FST102" s="700">
        <f>-IF(FST11=1900,0,Capex!FST349)</f>
        <v>0</v>
      </c>
      <c r="FSU102" s="700">
        <f>-IF(FSU11=1900,0,Capex!FSU349)</f>
        <v>0</v>
      </c>
      <c r="FSV102" s="700">
        <f>-IF(FSV11=1900,0,Capex!FSV349)</f>
        <v>0</v>
      </c>
      <c r="FSW102" s="700">
        <f>-IF(FSW11=1900,0,Capex!FSW349)</f>
        <v>0</v>
      </c>
      <c r="FSX102" s="700">
        <f>-IF(FSX11=1900,0,Capex!FSX349)</f>
        <v>0</v>
      </c>
      <c r="FSY102" s="700">
        <f>-IF(FSY11=1900,0,Capex!FSY349)</f>
        <v>0</v>
      </c>
      <c r="FSZ102" s="700">
        <f>-IF(FSZ11=1900,0,Capex!FSZ349)</f>
        <v>0</v>
      </c>
      <c r="FTA102" s="700">
        <f>-IF(FTA11=1900,0,Capex!FTA349)</f>
        <v>0</v>
      </c>
      <c r="FTB102" s="700">
        <f>-IF(FTB11=1900,0,Capex!FTB349)</f>
        <v>0</v>
      </c>
      <c r="FTC102" s="700">
        <f>-IF(FTC11=1900,0,Capex!FTC349)</f>
        <v>0</v>
      </c>
      <c r="FTD102" s="700">
        <f>-IF(FTD11=1900,0,Capex!FTD349)</f>
        <v>0</v>
      </c>
      <c r="FTE102" s="700">
        <f>-IF(FTE11=1900,0,Capex!FTE349)</f>
        <v>0</v>
      </c>
      <c r="FTF102" s="700">
        <f>-IF(FTF11=1900,0,Capex!FTF349)</f>
        <v>0</v>
      </c>
      <c r="FTG102" s="700">
        <f>-IF(FTG11=1900,0,Capex!FTG349)</f>
        <v>0</v>
      </c>
      <c r="FTH102" s="700">
        <f>-IF(FTH11=1900,0,Capex!FTH349)</f>
        <v>0</v>
      </c>
      <c r="FTI102" s="700">
        <f>-IF(FTI11=1900,0,Capex!FTI349)</f>
        <v>0</v>
      </c>
      <c r="FTJ102" s="700">
        <f>-IF(FTJ11=1900,0,Capex!FTJ349)</f>
        <v>0</v>
      </c>
      <c r="FTK102" s="700">
        <f>-IF(FTK11=1900,0,Capex!FTK349)</f>
        <v>0</v>
      </c>
      <c r="FTL102" s="700">
        <f>-IF(FTL11=1900,0,Capex!FTL349)</f>
        <v>0</v>
      </c>
      <c r="FTM102" s="700">
        <f>-IF(FTM11=1900,0,Capex!FTM349)</f>
        <v>0</v>
      </c>
      <c r="FTN102" s="700">
        <f>-IF(FTN11=1900,0,Capex!FTN349)</f>
        <v>0</v>
      </c>
      <c r="FTO102" s="700">
        <f>-IF(FTO11=1900,0,Capex!FTO349)</f>
        <v>0</v>
      </c>
      <c r="FTP102" s="700">
        <f>-IF(FTP11=1900,0,Capex!FTP349)</f>
        <v>0</v>
      </c>
      <c r="FTQ102" s="700">
        <f>-IF(FTQ11=1900,0,Capex!FTQ349)</f>
        <v>0</v>
      </c>
      <c r="FTR102" s="700">
        <f>-IF(FTR11=1900,0,Capex!FTR349)</f>
        <v>0</v>
      </c>
      <c r="FTS102" s="700">
        <f>-IF(FTS11=1900,0,Capex!FTS349)</f>
        <v>0</v>
      </c>
      <c r="FTT102" s="700">
        <f>-IF(FTT11=1900,0,Capex!FTT349)</f>
        <v>0</v>
      </c>
      <c r="FTU102" s="700">
        <f>-IF(FTU11=1900,0,Capex!FTU349)</f>
        <v>0</v>
      </c>
      <c r="FTV102" s="700">
        <f>-IF(FTV11=1900,0,Capex!FTV349)</f>
        <v>0</v>
      </c>
      <c r="FTW102" s="700">
        <f>-IF(FTW11=1900,0,Capex!FTW349)</f>
        <v>0</v>
      </c>
      <c r="FTX102" s="700">
        <f>-IF(FTX11=1900,0,Capex!FTX349)</f>
        <v>0</v>
      </c>
      <c r="FTY102" s="700">
        <f>-IF(FTY11=1900,0,Capex!FTY349)</f>
        <v>0</v>
      </c>
      <c r="FTZ102" s="700">
        <f>-IF(FTZ11=1900,0,Capex!FTZ349)</f>
        <v>0</v>
      </c>
      <c r="FUA102" s="700">
        <f>-IF(FUA11=1900,0,Capex!FUA349)</f>
        <v>0</v>
      </c>
      <c r="FUB102" s="700">
        <f>-IF(FUB11=1900,0,Capex!FUB349)</f>
        <v>0</v>
      </c>
      <c r="FUC102" s="700">
        <f>-IF(FUC11=1900,0,Capex!FUC349)</f>
        <v>0</v>
      </c>
      <c r="FUD102" s="700">
        <f>-IF(FUD11=1900,0,Capex!FUD349)</f>
        <v>0</v>
      </c>
      <c r="FUE102" s="700">
        <f>-IF(FUE11=1900,0,Capex!FUE349)</f>
        <v>0</v>
      </c>
      <c r="FUF102" s="700">
        <f>-IF(FUF11=1900,0,Capex!FUF349)</f>
        <v>0</v>
      </c>
      <c r="FUG102" s="700">
        <f>-IF(FUG11=1900,0,Capex!FUG349)</f>
        <v>0</v>
      </c>
      <c r="FUH102" s="700">
        <f>-IF(FUH11=1900,0,Capex!FUH349)</f>
        <v>0</v>
      </c>
      <c r="FUI102" s="700">
        <f>-IF(FUI11=1900,0,Capex!FUI349)</f>
        <v>0</v>
      </c>
      <c r="FUJ102" s="700">
        <f>-IF(FUJ11=1900,0,Capex!FUJ349)</f>
        <v>0</v>
      </c>
      <c r="FUK102" s="700">
        <f>-IF(FUK11=1900,0,Capex!FUK349)</f>
        <v>0</v>
      </c>
      <c r="FUL102" s="700">
        <f>-IF(FUL11=1900,0,Capex!FUL349)</f>
        <v>0</v>
      </c>
      <c r="FUM102" s="700">
        <f>-IF(FUM11=1900,0,Capex!FUM349)</f>
        <v>0</v>
      </c>
      <c r="FUN102" s="700">
        <f>-IF(FUN11=1900,0,Capex!FUN349)</f>
        <v>0</v>
      </c>
      <c r="FUO102" s="700">
        <f>-IF(FUO11=1900,0,Capex!FUO349)</f>
        <v>0</v>
      </c>
      <c r="FUP102" s="700">
        <f>-IF(FUP11=1900,0,Capex!FUP349)</f>
        <v>0</v>
      </c>
      <c r="FUQ102" s="700">
        <f>-IF(FUQ11=1900,0,Capex!FUQ349)</f>
        <v>0</v>
      </c>
      <c r="FUR102" s="700">
        <f>-IF(FUR11=1900,0,Capex!FUR349)</f>
        <v>0</v>
      </c>
      <c r="FUS102" s="700">
        <f>-IF(FUS11=1900,0,Capex!FUS349)</f>
        <v>0</v>
      </c>
      <c r="FUT102" s="700">
        <f>-IF(FUT11=1900,0,Capex!FUT349)</f>
        <v>0</v>
      </c>
      <c r="FUU102" s="700">
        <f>-IF(FUU11=1900,0,Capex!FUU349)</f>
        <v>0</v>
      </c>
      <c r="FUV102" s="700">
        <f>-IF(FUV11=1900,0,Capex!FUV349)</f>
        <v>0</v>
      </c>
      <c r="FUW102" s="700">
        <f>-IF(FUW11=1900,0,Capex!FUW349)</f>
        <v>0</v>
      </c>
      <c r="FUX102" s="700">
        <f>-IF(FUX11=1900,0,Capex!FUX349)</f>
        <v>0</v>
      </c>
      <c r="FUY102" s="700">
        <f>-IF(FUY11=1900,0,Capex!FUY349)</f>
        <v>0</v>
      </c>
      <c r="FUZ102" s="700">
        <f>-IF(FUZ11=1900,0,Capex!FUZ349)</f>
        <v>0</v>
      </c>
      <c r="FVA102" s="700">
        <f>-IF(FVA11=1900,0,Capex!FVA349)</f>
        <v>0</v>
      </c>
      <c r="FVB102" s="700">
        <f>-IF(FVB11=1900,0,Capex!FVB349)</f>
        <v>0</v>
      </c>
      <c r="FVC102" s="700">
        <f>-IF(FVC11=1900,0,Capex!FVC349)</f>
        <v>0</v>
      </c>
      <c r="FVD102" s="700">
        <f>-IF(FVD11=1900,0,Capex!FVD349)</f>
        <v>0</v>
      </c>
      <c r="FVE102" s="700">
        <f>-IF(FVE11=1900,0,Capex!FVE349)</f>
        <v>0</v>
      </c>
      <c r="FVF102" s="700">
        <f>-IF(FVF11=1900,0,Capex!FVF349)</f>
        <v>0</v>
      </c>
      <c r="FVG102" s="700">
        <f>-IF(FVG11=1900,0,Capex!FVG349)</f>
        <v>0</v>
      </c>
      <c r="FVH102" s="700">
        <f>-IF(FVH11=1900,0,Capex!FVH349)</f>
        <v>0</v>
      </c>
      <c r="FVI102" s="700">
        <f>-IF(FVI11=1900,0,Capex!FVI349)</f>
        <v>0</v>
      </c>
      <c r="FVJ102" s="700">
        <f>-IF(FVJ11=1900,0,Capex!FVJ349)</f>
        <v>0</v>
      </c>
      <c r="FVK102" s="700">
        <f>-IF(FVK11=1900,0,Capex!FVK349)</f>
        <v>0</v>
      </c>
      <c r="FVL102" s="700">
        <f>-IF(FVL11=1900,0,Capex!FVL349)</f>
        <v>0</v>
      </c>
      <c r="FVM102" s="700">
        <f>-IF(FVM11=1900,0,Capex!FVM349)</f>
        <v>0</v>
      </c>
      <c r="FVN102" s="700">
        <f>-IF(FVN11=1900,0,Capex!FVN349)</f>
        <v>0</v>
      </c>
      <c r="FVO102" s="700">
        <f>-IF(FVO11=1900,0,Capex!FVO349)</f>
        <v>0</v>
      </c>
      <c r="FVP102" s="700">
        <f>-IF(FVP11=1900,0,Capex!FVP349)</f>
        <v>0</v>
      </c>
      <c r="FVQ102" s="700">
        <f>-IF(FVQ11=1900,0,Capex!FVQ349)</f>
        <v>0</v>
      </c>
      <c r="FVR102" s="700">
        <f>-IF(FVR11=1900,0,Capex!FVR349)</f>
        <v>0</v>
      </c>
      <c r="FVS102" s="700">
        <f>-IF(FVS11=1900,0,Capex!FVS349)</f>
        <v>0</v>
      </c>
      <c r="FVT102" s="700">
        <f>-IF(FVT11=1900,0,Capex!FVT349)</f>
        <v>0</v>
      </c>
      <c r="FVU102" s="700">
        <f>-IF(FVU11=1900,0,Capex!FVU349)</f>
        <v>0</v>
      </c>
      <c r="FVV102" s="700">
        <f>-IF(FVV11=1900,0,Capex!FVV349)</f>
        <v>0</v>
      </c>
      <c r="FVW102" s="700">
        <f>-IF(FVW11=1900,0,Capex!FVW349)</f>
        <v>0</v>
      </c>
      <c r="FVX102" s="700">
        <f>-IF(FVX11=1900,0,Capex!FVX349)</f>
        <v>0</v>
      </c>
      <c r="FVY102" s="700">
        <f>-IF(FVY11=1900,0,Capex!FVY349)</f>
        <v>0</v>
      </c>
      <c r="FVZ102" s="700">
        <f>-IF(FVZ11=1900,0,Capex!FVZ349)</f>
        <v>0</v>
      </c>
      <c r="FWA102" s="700">
        <f>-IF(FWA11=1900,0,Capex!FWA349)</f>
        <v>0</v>
      </c>
      <c r="FWB102" s="700">
        <f>-IF(FWB11=1900,0,Capex!FWB349)</f>
        <v>0</v>
      </c>
      <c r="FWC102" s="700">
        <f>-IF(FWC11=1900,0,Capex!FWC349)</f>
        <v>0</v>
      </c>
      <c r="FWD102" s="700">
        <f>-IF(FWD11=1900,0,Capex!FWD349)</f>
        <v>0</v>
      </c>
      <c r="FWE102" s="700">
        <f>-IF(FWE11=1900,0,Capex!FWE349)</f>
        <v>0</v>
      </c>
      <c r="FWF102" s="700">
        <f>-IF(FWF11=1900,0,Capex!FWF349)</f>
        <v>0</v>
      </c>
      <c r="FWG102" s="700">
        <f>-IF(FWG11=1900,0,Capex!FWG349)</f>
        <v>0</v>
      </c>
      <c r="FWH102" s="700">
        <f>-IF(FWH11=1900,0,Capex!FWH349)</f>
        <v>0</v>
      </c>
      <c r="FWI102" s="700">
        <f>-IF(FWI11=1900,0,Capex!FWI349)</f>
        <v>0</v>
      </c>
      <c r="FWJ102" s="700">
        <f>-IF(FWJ11=1900,0,Capex!FWJ349)</f>
        <v>0</v>
      </c>
      <c r="FWK102" s="700">
        <f>-IF(FWK11=1900,0,Capex!FWK349)</f>
        <v>0</v>
      </c>
      <c r="FWL102" s="700">
        <f>-IF(FWL11=1900,0,Capex!FWL349)</f>
        <v>0</v>
      </c>
      <c r="FWM102" s="700">
        <f>-IF(FWM11=1900,0,Capex!FWM349)</f>
        <v>0</v>
      </c>
      <c r="FWN102" s="700">
        <f>-IF(FWN11=1900,0,Capex!FWN349)</f>
        <v>0</v>
      </c>
      <c r="FWO102" s="700">
        <f>-IF(FWO11=1900,0,Capex!FWO349)</f>
        <v>0</v>
      </c>
      <c r="FWP102" s="700">
        <f>-IF(FWP11=1900,0,Capex!FWP349)</f>
        <v>0</v>
      </c>
      <c r="FWQ102" s="700">
        <f>-IF(FWQ11=1900,0,Capex!FWQ349)</f>
        <v>0</v>
      </c>
      <c r="FWR102" s="700">
        <f>-IF(FWR11=1900,0,Capex!FWR349)</f>
        <v>0</v>
      </c>
      <c r="FWS102" s="700">
        <f>-IF(FWS11=1900,0,Capex!FWS349)</f>
        <v>0</v>
      </c>
      <c r="FWT102" s="700">
        <f>-IF(FWT11=1900,0,Capex!FWT349)</f>
        <v>0</v>
      </c>
      <c r="FWU102" s="700">
        <f>-IF(FWU11=1900,0,Capex!FWU349)</f>
        <v>0</v>
      </c>
      <c r="FWV102" s="700">
        <f>-IF(FWV11=1900,0,Capex!FWV349)</f>
        <v>0</v>
      </c>
      <c r="FWW102" s="700">
        <f>-IF(FWW11=1900,0,Capex!FWW349)</f>
        <v>0</v>
      </c>
      <c r="FWX102" s="700">
        <f>-IF(FWX11=1900,0,Capex!FWX349)</f>
        <v>0</v>
      </c>
      <c r="FWY102" s="700">
        <f>-IF(FWY11=1900,0,Capex!FWY349)</f>
        <v>0</v>
      </c>
      <c r="FWZ102" s="700">
        <f>-IF(FWZ11=1900,0,Capex!FWZ349)</f>
        <v>0</v>
      </c>
      <c r="FXA102" s="700">
        <f>-IF(FXA11=1900,0,Capex!FXA349)</f>
        <v>0</v>
      </c>
      <c r="FXB102" s="700">
        <f>-IF(FXB11=1900,0,Capex!FXB349)</f>
        <v>0</v>
      </c>
      <c r="FXC102" s="700">
        <f>-IF(FXC11=1900,0,Capex!FXC349)</f>
        <v>0</v>
      </c>
      <c r="FXD102" s="700">
        <f>-IF(FXD11=1900,0,Capex!FXD349)</f>
        <v>0</v>
      </c>
      <c r="FXE102" s="700">
        <f>-IF(FXE11=1900,0,Capex!FXE349)</f>
        <v>0</v>
      </c>
      <c r="FXF102" s="700">
        <f>-IF(FXF11=1900,0,Capex!FXF349)</f>
        <v>0</v>
      </c>
      <c r="FXG102" s="700">
        <f>-IF(FXG11=1900,0,Capex!FXG349)</f>
        <v>0</v>
      </c>
      <c r="FXH102" s="700">
        <f>-IF(FXH11=1900,0,Capex!FXH349)</f>
        <v>0</v>
      </c>
      <c r="FXI102" s="700">
        <f>-IF(FXI11=1900,0,Capex!FXI349)</f>
        <v>0</v>
      </c>
      <c r="FXJ102" s="700">
        <f>-IF(FXJ11=1900,0,Capex!FXJ349)</f>
        <v>0</v>
      </c>
      <c r="FXK102" s="700">
        <f>-IF(FXK11=1900,0,Capex!FXK349)</f>
        <v>0</v>
      </c>
      <c r="FXL102" s="700">
        <f>-IF(FXL11=1900,0,Capex!FXL349)</f>
        <v>0</v>
      </c>
      <c r="FXM102" s="700">
        <f>-IF(FXM11=1900,0,Capex!FXM349)</f>
        <v>0</v>
      </c>
      <c r="FXN102" s="700">
        <f>-IF(FXN11=1900,0,Capex!FXN349)</f>
        <v>0</v>
      </c>
      <c r="FXO102" s="700">
        <f>-IF(FXO11=1900,0,Capex!FXO349)</f>
        <v>0</v>
      </c>
      <c r="FXP102" s="700">
        <f>-IF(FXP11=1900,0,Capex!FXP349)</f>
        <v>0</v>
      </c>
      <c r="FXQ102" s="700">
        <f>-IF(FXQ11=1900,0,Capex!FXQ349)</f>
        <v>0</v>
      </c>
      <c r="FXR102" s="700">
        <f>-IF(FXR11=1900,0,Capex!FXR349)</f>
        <v>0</v>
      </c>
      <c r="FXS102" s="700">
        <f>-IF(FXS11=1900,0,Capex!FXS349)</f>
        <v>0</v>
      </c>
      <c r="FXT102" s="700">
        <f>-IF(FXT11=1900,0,Capex!FXT349)</f>
        <v>0</v>
      </c>
      <c r="FXU102" s="700">
        <f>-IF(FXU11=1900,0,Capex!FXU349)</f>
        <v>0</v>
      </c>
      <c r="FXV102" s="700">
        <f>-IF(FXV11=1900,0,Capex!FXV349)</f>
        <v>0</v>
      </c>
      <c r="FXW102" s="700">
        <f>-IF(FXW11=1900,0,Capex!FXW349)</f>
        <v>0</v>
      </c>
      <c r="FXX102" s="700">
        <f>-IF(FXX11=1900,0,Capex!FXX349)</f>
        <v>0</v>
      </c>
      <c r="FXY102" s="700">
        <f>-IF(FXY11=1900,0,Capex!FXY349)</f>
        <v>0</v>
      </c>
      <c r="FXZ102" s="700">
        <f>-IF(FXZ11=1900,0,Capex!FXZ349)</f>
        <v>0</v>
      </c>
      <c r="FYA102" s="700">
        <f>-IF(FYA11=1900,0,Capex!FYA349)</f>
        <v>0</v>
      </c>
      <c r="FYB102" s="700">
        <f>-IF(FYB11=1900,0,Capex!FYB349)</f>
        <v>0</v>
      </c>
      <c r="FYC102" s="700">
        <f>-IF(FYC11=1900,0,Capex!FYC349)</f>
        <v>0</v>
      </c>
      <c r="FYD102" s="700">
        <f>-IF(FYD11=1900,0,Capex!FYD349)</f>
        <v>0</v>
      </c>
      <c r="FYE102" s="700">
        <f>-IF(FYE11=1900,0,Capex!FYE349)</f>
        <v>0</v>
      </c>
      <c r="FYF102" s="700">
        <f>-IF(FYF11=1900,0,Capex!FYF349)</f>
        <v>0</v>
      </c>
      <c r="FYG102" s="700">
        <f>-IF(FYG11=1900,0,Capex!FYG349)</f>
        <v>0</v>
      </c>
      <c r="FYH102" s="700">
        <f>-IF(FYH11=1900,0,Capex!FYH349)</f>
        <v>0</v>
      </c>
      <c r="FYI102" s="700">
        <f>-IF(FYI11=1900,0,Capex!FYI349)</f>
        <v>0</v>
      </c>
      <c r="FYJ102" s="700">
        <f>-IF(FYJ11=1900,0,Capex!FYJ349)</f>
        <v>0</v>
      </c>
      <c r="FYK102" s="700">
        <f>-IF(FYK11=1900,0,Capex!FYK349)</f>
        <v>0</v>
      </c>
      <c r="FYL102" s="700">
        <f>-IF(FYL11=1900,0,Capex!FYL349)</f>
        <v>0</v>
      </c>
      <c r="FYM102" s="700">
        <f>-IF(FYM11=1900,0,Capex!FYM349)</f>
        <v>0</v>
      </c>
      <c r="FYN102" s="700">
        <f>-IF(FYN11=1900,0,Capex!FYN349)</f>
        <v>0</v>
      </c>
      <c r="FYO102" s="700">
        <f>-IF(FYO11=1900,0,Capex!FYO349)</f>
        <v>0</v>
      </c>
      <c r="FYP102" s="700">
        <f>-IF(FYP11=1900,0,Capex!FYP349)</f>
        <v>0</v>
      </c>
      <c r="FYQ102" s="700">
        <f>-IF(FYQ11=1900,0,Capex!FYQ349)</f>
        <v>0</v>
      </c>
      <c r="FYR102" s="700">
        <f>-IF(FYR11=1900,0,Capex!FYR349)</f>
        <v>0</v>
      </c>
      <c r="FYS102" s="700">
        <f>-IF(FYS11=1900,0,Capex!FYS349)</f>
        <v>0</v>
      </c>
      <c r="FYT102" s="700">
        <f>-IF(FYT11=1900,0,Capex!FYT349)</f>
        <v>0</v>
      </c>
      <c r="FYU102" s="700">
        <f>-IF(FYU11=1900,0,Capex!FYU349)</f>
        <v>0</v>
      </c>
      <c r="FYV102" s="700">
        <f>-IF(FYV11=1900,0,Capex!FYV349)</f>
        <v>0</v>
      </c>
      <c r="FYW102" s="700">
        <f>-IF(FYW11=1900,0,Capex!FYW349)</f>
        <v>0</v>
      </c>
      <c r="FYX102" s="700">
        <f>-IF(FYX11=1900,0,Capex!FYX349)</f>
        <v>0</v>
      </c>
      <c r="FYY102" s="700">
        <f>-IF(FYY11=1900,0,Capex!FYY349)</f>
        <v>0</v>
      </c>
      <c r="FYZ102" s="700">
        <f>-IF(FYZ11=1900,0,Capex!FYZ349)</f>
        <v>0</v>
      </c>
      <c r="FZA102" s="700">
        <f>-IF(FZA11=1900,0,Capex!FZA349)</f>
        <v>0</v>
      </c>
      <c r="FZB102" s="700">
        <f>-IF(FZB11=1900,0,Capex!FZB349)</f>
        <v>0</v>
      </c>
      <c r="FZC102" s="700">
        <f>-IF(FZC11=1900,0,Capex!FZC349)</f>
        <v>0</v>
      </c>
      <c r="FZD102" s="700">
        <f>-IF(FZD11=1900,0,Capex!FZD349)</f>
        <v>0</v>
      </c>
      <c r="FZE102" s="700">
        <f>-IF(FZE11=1900,0,Capex!FZE349)</f>
        <v>0</v>
      </c>
      <c r="FZF102" s="700">
        <f>-IF(FZF11=1900,0,Capex!FZF349)</f>
        <v>0</v>
      </c>
      <c r="FZG102" s="700">
        <f>-IF(FZG11=1900,0,Capex!FZG349)</f>
        <v>0</v>
      </c>
      <c r="FZH102" s="700">
        <f>-IF(FZH11=1900,0,Capex!FZH349)</f>
        <v>0</v>
      </c>
      <c r="FZI102" s="700">
        <f>-IF(FZI11=1900,0,Capex!FZI349)</f>
        <v>0</v>
      </c>
      <c r="FZJ102" s="700">
        <f>-IF(FZJ11=1900,0,Capex!FZJ349)</f>
        <v>0</v>
      </c>
      <c r="FZK102" s="700">
        <f>-IF(FZK11=1900,0,Capex!FZK349)</f>
        <v>0</v>
      </c>
      <c r="FZL102" s="700">
        <f>-IF(FZL11=1900,0,Capex!FZL349)</f>
        <v>0</v>
      </c>
      <c r="FZM102" s="700">
        <f>-IF(FZM11=1900,0,Capex!FZM349)</f>
        <v>0</v>
      </c>
      <c r="FZN102" s="700">
        <f>-IF(FZN11=1900,0,Capex!FZN349)</f>
        <v>0</v>
      </c>
      <c r="FZO102" s="700">
        <f>-IF(FZO11=1900,0,Capex!FZO349)</f>
        <v>0</v>
      </c>
      <c r="FZP102" s="700">
        <f>-IF(FZP11=1900,0,Capex!FZP349)</f>
        <v>0</v>
      </c>
      <c r="FZQ102" s="700">
        <f>-IF(FZQ11=1900,0,Capex!FZQ349)</f>
        <v>0</v>
      </c>
      <c r="FZR102" s="700">
        <f>-IF(FZR11=1900,0,Capex!FZR349)</f>
        <v>0</v>
      </c>
      <c r="FZS102" s="700">
        <f>-IF(FZS11=1900,0,Capex!FZS349)</f>
        <v>0</v>
      </c>
      <c r="FZT102" s="700">
        <f>-IF(FZT11=1900,0,Capex!FZT349)</f>
        <v>0</v>
      </c>
      <c r="FZU102" s="700">
        <f>-IF(FZU11=1900,0,Capex!FZU349)</f>
        <v>0</v>
      </c>
      <c r="FZV102" s="700">
        <f>-IF(FZV11=1900,0,Capex!FZV349)</f>
        <v>0</v>
      </c>
      <c r="FZW102" s="700">
        <f>-IF(FZW11=1900,0,Capex!FZW349)</f>
        <v>0</v>
      </c>
      <c r="FZX102" s="700">
        <f>-IF(FZX11=1900,0,Capex!FZX349)</f>
        <v>0</v>
      </c>
      <c r="FZY102" s="700">
        <f>-IF(FZY11=1900,0,Capex!FZY349)</f>
        <v>0</v>
      </c>
      <c r="FZZ102" s="700">
        <f>-IF(FZZ11=1900,0,Capex!FZZ349)</f>
        <v>0</v>
      </c>
      <c r="GAA102" s="700">
        <f>-IF(GAA11=1900,0,Capex!GAA349)</f>
        <v>0</v>
      </c>
      <c r="GAB102" s="700">
        <f>-IF(GAB11=1900,0,Capex!GAB349)</f>
        <v>0</v>
      </c>
      <c r="GAC102" s="700">
        <f>-IF(GAC11=1900,0,Capex!GAC349)</f>
        <v>0</v>
      </c>
      <c r="GAD102" s="700">
        <f>-IF(GAD11=1900,0,Capex!GAD349)</f>
        <v>0</v>
      </c>
      <c r="GAE102" s="700">
        <f>-IF(GAE11=1900,0,Capex!GAE349)</f>
        <v>0</v>
      </c>
      <c r="GAF102" s="700">
        <f>-IF(GAF11=1900,0,Capex!GAF349)</f>
        <v>0</v>
      </c>
      <c r="GAG102" s="700">
        <f>-IF(GAG11=1900,0,Capex!GAG349)</f>
        <v>0</v>
      </c>
      <c r="GAH102" s="700">
        <f>-IF(GAH11=1900,0,Capex!GAH349)</f>
        <v>0</v>
      </c>
      <c r="GAI102" s="700">
        <f>-IF(GAI11=1900,0,Capex!GAI349)</f>
        <v>0</v>
      </c>
      <c r="GAJ102" s="700">
        <f>-IF(GAJ11=1900,0,Capex!GAJ349)</f>
        <v>0</v>
      </c>
      <c r="GAK102" s="700">
        <f>-IF(GAK11=1900,0,Capex!GAK349)</f>
        <v>0</v>
      </c>
      <c r="GAL102" s="700">
        <f>-IF(GAL11=1900,0,Capex!GAL349)</f>
        <v>0</v>
      </c>
      <c r="GAM102" s="700">
        <f>-IF(GAM11=1900,0,Capex!GAM349)</f>
        <v>0</v>
      </c>
      <c r="GAN102" s="700">
        <f>-IF(GAN11=1900,0,Capex!GAN349)</f>
        <v>0</v>
      </c>
      <c r="GAO102" s="700">
        <f>-IF(GAO11=1900,0,Capex!GAO349)</f>
        <v>0</v>
      </c>
      <c r="GAP102" s="700">
        <f>-IF(GAP11=1900,0,Capex!GAP349)</f>
        <v>0</v>
      </c>
      <c r="GAQ102" s="700">
        <f>-IF(GAQ11=1900,0,Capex!GAQ349)</f>
        <v>0</v>
      </c>
      <c r="GAR102" s="700">
        <f>-IF(GAR11=1900,0,Capex!GAR349)</f>
        <v>0</v>
      </c>
      <c r="GAS102" s="700">
        <f>-IF(GAS11=1900,0,Capex!GAS349)</f>
        <v>0</v>
      </c>
      <c r="GAT102" s="700">
        <f>-IF(GAT11=1900,0,Capex!GAT349)</f>
        <v>0</v>
      </c>
      <c r="GAU102" s="700">
        <f>-IF(GAU11=1900,0,Capex!GAU349)</f>
        <v>0</v>
      </c>
      <c r="GAV102" s="700">
        <f>-IF(GAV11=1900,0,Capex!GAV349)</f>
        <v>0</v>
      </c>
      <c r="GAW102" s="700">
        <f>-IF(GAW11=1900,0,Capex!GAW349)</f>
        <v>0</v>
      </c>
      <c r="GAX102" s="700">
        <f>-IF(GAX11=1900,0,Capex!GAX349)</f>
        <v>0</v>
      </c>
      <c r="GAY102" s="700">
        <f>-IF(GAY11=1900,0,Capex!GAY349)</f>
        <v>0</v>
      </c>
      <c r="GAZ102" s="700">
        <f>-IF(GAZ11=1900,0,Capex!GAZ349)</f>
        <v>0</v>
      </c>
      <c r="GBA102" s="700">
        <f>-IF(GBA11=1900,0,Capex!GBA349)</f>
        <v>0</v>
      </c>
      <c r="GBB102" s="700">
        <f>-IF(GBB11=1900,0,Capex!GBB349)</f>
        <v>0</v>
      </c>
      <c r="GBC102" s="700">
        <f>-IF(GBC11=1900,0,Capex!GBC349)</f>
        <v>0</v>
      </c>
      <c r="GBD102" s="700">
        <f>-IF(GBD11=1900,0,Capex!GBD349)</f>
        <v>0</v>
      </c>
      <c r="GBE102" s="700">
        <f>-IF(GBE11=1900,0,Capex!GBE349)</f>
        <v>0</v>
      </c>
      <c r="GBF102" s="700">
        <f>-IF(GBF11=1900,0,Capex!GBF349)</f>
        <v>0</v>
      </c>
      <c r="GBG102" s="700">
        <f>-IF(GBG11=1900,0,Capex!GBG349)</f>
        <v>0</v>
      </c>
      <c r="GBH102" s="700">
        <f>-IF(GBH11=1900,0,Capex!GBH349)</f>
        <v>0</v>
      </c>
      <c r="GBI102" s="700">
        <f>-IF(GBI11=1900,0,Capex!GBI349)</f>
        <v>0</v>
      </c>
      <c r="GBJ102" s="700">
        <f>-IF(GBJ11=1900,0,Capex!GBJ349)</f>
        <v>0</v>
      </c>
      <c r="GBK102" s="700">
        <f>-IF(GBK11=1900,0,Capex!GBK349)</f>
        <v>0</v>
      </c>
      <c r="GBL102" s="700">
        <f>-IF(GBL11=1900,0,Capex!GBL349)</f>
        <v>0</v>
      </c>
      <c r="GBM102" s="700">
        <f>-IF(GBM11=1900,0,Capex!GBM349)</f>
        <v>0</v>
      </c>
      <c r="GBN102" s="700">
        <f>-IF(GBN11=1900,0,Capex!GBN349)</f>
        <v>0</v>
      </c>
      <c r="GBO102" s="700">
        <f>-IF(GBO11=1900,0,Capex!GBO349)</f>
        <v>0</v>
      </c>
      <c r="GBP102" s="700">
        <f>-IF(GBP11=1900,0,Capex!GBP349)</f>
        <v>0</v>
      </c>
      <c r="GBQ102" s="700">
        <f>-IF(GBQ11=1900,0,Capex!GBQ349)</f>
        <v>0</v>
      </c>
      <c r="GBR102" s="700">
        <f>-IF(GBR11=1900,0,Capex!GBR349)</f>
        <v>0</v>
      </c>
      <c r="GBS102" s="700">
        <f>-IF(GBS11=1900,0,Capex!GBS349)</f>
        <v>0</v>
      </c>
      <c r="GBT102" s="700">
        <f>-IF(GBT11=1900,0,Capex!GBT349)</f>
        <v>0</v>
      </c>
      <c r="GBU102" s="700">
        <f>-IF(GBU11=1900,0,Capex!GBU349)</f>
        <v>0</v>
      </c>
      <c r="GBV102" s="700">
        <f>-IF(GBV11=1900,0,Capex!GBV349)</f>
        <v>0</v>
      </c>
      <c r="GBW102" s="700">
        <f>-IF(GBW11=1900,0,Capex!GBW349)</f>
        <v>0</v>
      </c>
      <c r="GBX102" s="700">
        <f>-IF(GBX11=1900,0,Capex!GBX349)</f>
        <v>0</v>
      </c>
      <c r="GBY102" s="700">
        <f>-IF(GBY11=1900,0,Capex!GBY349)</f>
        <v>0</v>
      </c>
      <c r="GBZ102" s="700">
        <f>-IF(GBZ11=1900,0,Capex!GBZ349)</f>
        <v>0</v>
      </c>
      <c r="GCA102" s="700">
        <f>-IF(GCA11=1900,0,Capex!GCA349)</f>
        <v>0</v>
      </c>
      <c r="GCB102" s="700">
        <f>-IF(GCB11=1900,0,Capex!GCB349)</f>
        <v>0</v>
      </c>
      <c r="GCC102" s="700">
        <f>-IF(GCC11=1900,0,Capex!GCC349)</f>
        <v>0</v>
      </c>
      <c r="GCD102" s="700">
        <f>-IF(GCD11=1900,0,Capex!GCD349)</f>
        <v>0</v>
      </c>
      <c r="GCE102" s="700">
        <f>-IF(GCE11=1900,0,Capex!GCE349)</f>
        <v>0</v>
      </c>
      <c r="GCF102" s="700">
        <f>-IF(GCF11=1900,0,Capex!GCF349)</f>
        <v>0</v>
      </c>
      <c r="GCG102" s="700">
        <f>-IF(GCG11=1900,0,Capex!GCG349)</f>
        <v>0</v>
      </c>
      <c r="GCH102" s="700">
        <f>-IF(GCH11=1900,0,Capex!GCH349)</f>
        <v>0</v>
      </c>
      <c r="GCI102" s="700">
        <f>-IF(GCI11=1900,0,Capex!GCI349)</f>
        <v>0</v>
      </c>
      <c r="GCJ102" s="700">
        <f>-IF(GCJ11=1900,0,Capex!GCJ349)</f>
        <v>0</v>
      </c>
      <c r="GCK102" s="700">
        <f>-IF(GCK11=1900,0,Capex!GCK349)</f>
        <v>0</v>
      </c>
      <c r="GCL102" s="700">
        <f>-IF(GCL11=1900,0,Capex!GCL349)</f>
        <v>0</v>
      </c>
      <c r="GCM102" s="700">
        <f>-IF(GCM11=1900,0,Capex!GCM349)</f>
        <v>0</v>
      </c>
      <c r="GCN102" s="700">
        <f>-IF(GCN11=1900,0,Capex!GCN349)</f>
        <v>0</v>
      </c>
      <c r="GCO102" s="700">
        <f>-IF(GCO11=1900,0,Capex!GCO349)</f>
        <v>0</v>
      </c>
      <c r="GCP102" s="700">
        <f>-IF(GCP11=1900,0,Capex!GCP349)</f>
        <v>0</v>
      </c>
      <c r="GCQ102" s="700">
        <f>-IF(GCQ11=1900,0,Capex!GCQ349)</f>
        <v>0</v>
      </c>
      <c r="GCR102" s="700">
        <f>-IF(GCR11=1900,0,Capex!GCR349)</f>
        <v>0</v>
      </c>
      <c r="GCS102" s="700">
        <f>-IF(GCS11=1900,0,Capex!GCS349)</f>
        <v>0</v>
      </c>
      <c r="GCT102" s="700">
        <f>-IF(GCT11=1900,0,Capex!GCT349)</f>
        <v>0</v>
      </c>
      <c r="GCU102" s="700">
        <f>-IF(GCU11=1900,0,Capex!GCU349)</f>
        <v>0</v>
      </c>
      <c r="GCV102" s="700">
        <f>-IF(GCV11=1900,0,Capex!GCV349)</f>
        <v>0</v>
      </c>
      <c r="GCW102" s="700">
        <f>-IF(GCW11=1900,0,Capex!GCW349)</f>
        <v>0</v>
      </c>
      <c r="GCX102" s="700">
        <f>-IF(GCX11=1900,0,Capex!GCX349)</f>
        <v>0</v>
      </c>
      <c r="GCY102" s="700">
        <f>-IF(GCY11=1900,0,Capex!GCY349)</f>
        <v>0</v>
      </c>
      <c r="GCZ102" s="700">
        <f>-IF(GCZ11=1900,0,Capex!GCZ349)</f>
        <v>0</v>
      </c>
      <c r="GDA102" s="700">
        <f>-IF(GDA11=1900,0,Capex!GDA349)</f>
        <v>0</v>
      </c>
      <c r="GDB102" s="700">
        <f>-IF(GDB11=1900,0,Capex!GDB349)</f>
        <v>0</v>
      </c>
      <c r="GDC102" s="700">
        <f>-IF(GDC11=1900,0,Capex!GDC349)</f>
        <v>0</v>
      </c>
      <c r="GDD102" s="700">
        <f>-IF(GDD11=1900,0,Capex!GDD349)</f>
        <v>0</v>
      </c>
      <c r="GDE102" s="700">
        <f>-IF(GDE11=1900,0,Capex!GDE349)</f>
        <v>0</v>
      </c>
      <c r="GDF102" s="700">
        <f>-IF(GDF11=1900,0,Capex!GDF349)</f>
        <v>0</v>
      </c>
      <c r="GDG102" s="700">
        <f>-IF(GDG11=1900,0,Capex!GDG349)</f>
        <v>0</v>
      </c>
      <c r="GDH102" s="700">
        <f>-IF(GDH11=1900,0,Capex!GDH349)</f>
        <v>0</v>
      </c>
      <c r="GDI102" s="700">
        <f>-IF(GDI11=1900,0,Capex!GDI349)</f>
        <v>0</v>
      </c>
      <c r="GDJ102" s="700">
        <f>-IF(GDJ11=1900,0,Capex!GDJ349)</f>
        <v>0</v>
      </c>
      <c r="GDK102" s="700">
        <f>-IF(GDK11=1900,0,Capex!GDK349)</f>
        <v>0</v>
      </c>
      <c r="GDL102" s="700">
        <f>-IF(GDL11=1900,0,Capex!GDL349)</f>
        <v>0</v>
      </c>
      <c r="GDM102" s="700">
        <f>-IF(GDM11=1900,0,Capex!GDM349)</f>
        <v>0</v>
      </c>
      <c r="GDN102" s="700">
        <f>-IF(GDN11=1900,0,Capex!GDN349)</f>
        <v>0</v>
      </c>
      <c r="GDO102" s="700">
        <f>-IF(GDO11=1900,0,Capex!GDO349)</f>
        <v>0</v>
      </c>
      <c r="GDP102" s="700">
        <f>-IF(GDP11=1900,0,Capex!GDP349)</f>
        <v>0</v>
      </c>
      <c r="GDQ102" s="700">
        <f>-IF(GDQ11=1900,0,Capex!GDQ349)</f>
        <v>0</v>
      </c>
      <c r="GDR102" s="700">
        <f>-IF(GDR11=1900,0,Capex!GDR349)</f>
        <v>0</v>
      </c>
      <c r="GDS102" s="700">
        <f>-IF(GDS11=1900,0,Capex!GDS349)</f>
        <v>0</v>
      </c>
      <c r="GDT102" s="700">
        <f>-IF(GDT11=1900,0,Capex!GDT349)</f>
        <v>0</v>
      </c>
      <c r="GDU102" s="700">
        <f>-IF(GDU11=1900,0,Capex!GDU349)</f>
        <v>0</v>
      </c>
      <c r="GDV102" s="700">
        <f>-IF(GDV11=1900,0,Capex!GDV349)</f>
        <v>0</v>
      </c>
      <c r="GDW102" s="700">
        <f>-IF(GDW11=1900,0,Capex!GDW349)</f>
        <v>0</v>
      </c>
      <c r="GDX102" s="700">
        <f>-IF(GDX11=1900,0,Capex!GDX349)</f>
        <v>0</v>
      </c>
      <c r="GDY102" s="700">
        <f>-IF(GDY11=1900,0,Capex!GDY349)</f>
        <v>0</v>
      </c>
      <c r="GDZ102" s="700">
        <f>-IF(GDZ11=1900,0,Capex!GDZ349)</f>
        <v>0</v>
      </c>
      <c r="GEA102" s="700">
        <f>-IF(GEA11=1900,0,Capex!GEA349)</f>
        <v>0</v>
      </c>
      <c r="GEB102" s="700">
        <f>-IF(GEB11=1900,0,Capex!GEB349)</f>
        <v>0</v>
      </c>
      <c r="GEC102" s="700">
        <f>-IF(GEC11=1900,0,Capex!GEC349)</f>
        <v>0</v>
      </c>
      <c r="GED102" s="700">
        <f>-IF(GED11=1900,0,Capex!GED349)</f>
        <v>0</v>
      </c>
      <c r="GEE102" s="700">
        <f>-IF(GEE11=1900,0,Capex!GEE349)</f>
        <v>0</v>
      </c>
      <c r="GEF102" s="700">
        <f>-IF(GEF11=1900,0,Capex!GEF349)</f>
        <v>0</v>
      </c>
      <c r="GEG102" s="700">
        <f>-IF(GEG11=1900,0,Capex!GEG349)</f>
        <v>0</v>
      </c>
      <c r="GEH102" s="700">
        <f>-IF(GEH11=1900,0,Capex!GEH349)</f>
        <v>0</v>
      </c>
      <c r="GEI102" s="700">
        <f>-IF(GEI11=1900,0,Capex!GEI349)</f>
        <v>0</v>
      </c>
      <c r="GEJ102" s="700">
        <f>-IF(GEJ11=1900,0,Capex!GEJ349)</f>
        <v>0</v>
      </c>
      <c r="GEK102" s="700">
        <f>-IF(GEK11=1900,0,Capex!GEK349)</f>
        <v>0</v>
      </c>
      <c r="GEL102" s="700">
        <f>-IF(GEL11=1900,0,Capex!GEL349)</f>
        <v>0</v>
      </c>
      <c r="GEM102" s="700">
        <f>-IF(GEM11=1900,0,Capex!GEM349)</f>
        <v>0</v>
      </c>
      <c r="GEN102" s="700">
        <f>-IF(GEN11=1900,0,Capex!GEN349)</f>
        <v>0</v>
      </c>
      <c r="GEO102" s="700">
        <f>-IF(GEO11=1900,0,Capex!GEO349)</f>
        <v>0</v>
      </c>
      <c r="GEP102" s="700">
        <f>-IF(GEP11=1900,0,Capex!GEP349)</f>
        <v>0</v>
      </c>
      <c r="GEQ102" s="700">
        <f>-IF(GEQ11=1900,0,Capex!GEQ349)</f>
        <v>0</v>
      </c>
      <c r="GER102" s="700">
        <f>-IF(GER11=1900,0,Capex!GER349)</f>
        <v>0</v>
      </c>
      <c r="GES102" s="700">
        <f>-IF(GES11=1900,0,Capex!GES349)</f>
        <v>0</v>
      </c>
      <c r="GET102" s="700">
        <f>-IF(GET11=1900,0,Capex!GET349)</f>
        <v>0</v>
      </c>
      <c r="GEU102" s="700">
        <f>-IF(GEU11=1900,0,Capex!GEU349)</f>
        <v>0</v>
      </c>
      <c r="GEV102" s="700">
        <f>-IF(GEV11=1900,0,Capex!GEV349)</f>
        <v>0</v>
      </c>
      <c r="GEW102" s="700">
        <f>-IF(GEW11=1900,0,Capex!GEW349)</f>
        <v>0</v>
      </c>
      <c r="GEX102" s="700">
        <f>-IF(GEX11=1900,0,Capex!GEX349)</f>
        <v>0</v>
      </c>
      <c r="GEY102" s="700">
        <f>-IF(GEY11=1900,0,Capex!GEY349)</f>
        <v>0</v>
      </c>
      <c r="GEZ102" s="700">
        <f>-IF(GEZ11=1900,0,Capex!GEZ349)</f>
        <v>0</v>
      </c>
      <c r="GFA102" s="700">
        <f>-IF(GFA11=1900,0,Capex!GFA349)</f>
        <v>0</v>
      </c>
      <c r="GFB102" s="700">
        <f>-IF(GFB11=1900,0,Capex!GFB349)</f>
        <v>0</v>
      </c>
      <c r="GFC102" s="700">
        <f>-IF(GFC11=1900,0,Capex!GFC349)</f>
        <v>0</v>
      </c>
      <c r="GFD102" s="700">
        <f>-IF(GFD11=1900,0,Capex!GFD349)</f>
        <v>0</v>
      </c>
      <c r="GFE102" s="700">
        <f>-IF(GFE11=1900,0,Capex!GFE349)</f>
        <v>0</v>
      </c>
      <c r="GFF102" s="700">
        <f>-IF(GFF11=1900,0,Capex!GFF349)</f>
        <v>0</v>
      </c>
      <c r="GFG102" s="700">
        <f>-IF(GFG11=1900,0,Capex!GFG349)</f>
        <v>0</v>
      </c>
      <c r="GFH102" s="700">
        <f>-IF(GFH11=1900,0,Capex!GFH349)</f>
        <v>0</v>
      </c>
      <c r="GFI102" s="700">
        <f>-IF(GFI11=1900,0,Capex!GFI349)</f>
        <v>0</v>
      </c>
      <c r="GFJ102" s="700">
        <f>-IF(GFJ11=1900,0,Capex!GFJ349)</f>
        <v>0</v>
      </c>
      <c r="GFK102" s="700">
        <f>-IF(GFK11=1900,0,Capex!GFK349)</f>
        <v>0</v>
      </c>
      <c r="GFL102" s="700">
        <f>-IF(GFL11=1900,0,Capex!GFL349)</f>
        <v>0</v>
      </c>
      <c r="GFM102" s="700">
        <f>-IF(GFM11=1900,0,Capex!GFM349)</f>
        <v>0</v>
      </c>
      <c r="GFN102" s="700">
        <f>-IF(GFN11=1900,0,Capex!GFN349)</f>
        <v>0</v>
      </c>
      <c r="GFO102" s="700">
        <f>-IF(GFO11=1900,0,Capex!GFO349)</f>
        <v>0</v>
      </c>
      <c r="GFP102" s="700">
        <f>-IF(GFP11=1900,0,Capex!GFP349)</f>
        <v>0</v>
      </c>
      <c r="GFQ102" s="700">
        <f>-IF(GFQ11=1900,0,Capex!GFQ349)</f>
        <v>0</v>
      </c>
      <c r="GFR102" s="700">
        <f>-IF(GFR11=1900,0,Capex!GFR349)</f>
        <v>0</v>
      </c>
      <c r="GFS102" s="700">
        <f>-IF(GFS11=1900,0,Capex!GFS349)</f>
        <v>0</v>
      </c>
      <c r="GFT102" s="700">
        <f>-IF(GFT11=1900,0,Capex!GFT349)</f>
        <v>0</v>
      </c>
      <c r="GFU102" s="700">
        <f>-IF(GFU11=1900,0,Capex!GFU349)</f>
        <v>0</v>
      </c>
      <c r="GFV102" s="700">
        <f>-IF(GFV11=1900,0,Capex!GFV349)</f>
        <v>0</v>
      </c>
      <c r="GFW102" s="700">
        <f>-IF(GFW11=1900,0,Capex!GFW349)</f>
        <v>0</v>
      </c>
      <c r="GFX102" s="700">
        <f>-IF(GFX11=1900,0,Capex!GFX349)</f>
        <v>0</v>
      </c>
      <c r="GFY102" s="700">
        <f>-IF(GFY11=1900,0,Capex!GFY349)</f>
        <v>0</v>
      </c>
      <c r="GFZ102" s="700">
        <f>-IF(GFZ11=1900,0,Capex!GFZ349)</f>
        <v>0</v>
      </c>
      <c r="GGA102" s="700">
        <f>-IF(GGA11=1900,0,Capex!GGA349)</f>
        <v>0</v>
      </c>
      <c r="GGB102" s="700">
        <f>-IF(GGB11=1900,0,Capex!GGB349)</f>
        <v>0</v>
      </c>
      <c r="GGC102" s="700">
        <f>-IF(GGC11=1900,0,Capex!GGC349)</f>
        <v>0</v>
      </c>
      <c r="GGD102" s="700">
        <f>-IF(GGD11=1900,0,Capex!GGD349)</f>
        <v>0</v>
      </c>
      <c r="GGE102" s="700">
        <f>-IF(GGE11=1900,0,Capex!GGE349)</f>
        <v>0</v>
      </c>
      <c r="GGF102" s="700">
        <f>-IF(GGF11=1900,0,Capex!GGF349)</f>
        <v>0</v>
      </c>
      <c r="GGG102" s="700">
        <f>-IF(GGG11=1900,0,Capex!GGG349)</f>
        <v>0</v>
      </c>
      <c r="GGH102" s="700">
        <f>-IF(GGH11=1900,0,Capex!GGH349)</f>
        <v>0</v>
      </c>
      <c r="GGI102" s="700">
        <f>-IF(GGI11=1900,0,Capex!GGI349)</f>
        <v>0</v>
      </c>
      <c r="GGJ102" s="700">
        <f>-IF(GGJ11=1900,0,Capex!GGJ349)</f>
        <v>0</v>
      </c>
      <c r="GGK102" s="700">
        <f>-IF(GGK11=1900,0,Capex!GGK349)</f>
        <v>0</v>
      </c>
      <c r="GGL102" s="700">
        <f>-IF(GGL11=1900,0,Capex!GGL349)</f>
        <v>0</v>
      </c>
      <c r="GGM102" s="700">
        <f>-IF(GGM11=1900,0,Capex!GGM349)</f>
        <v>0</v>
      </c>
      <c r="GGN102" s="700">
        <f>-IF(GGN11=1900,0,Capex!GGN349)</f>
        <v>0</v>
      </c>
      <c r="GGO102" s="700">
        <f>-IF(GGO11=1900,0,Capex!GGO349)</f>
        <v>0</v>
      </c>
      <c r="GGP102" s="700">
        <f>-IF(GGP11=1900,0,Capex!GGP349)</f>
        <v>0</v>
      </c>
      <c r="GGQ102" s="700">
        <f>-IF(GGQ11=1900,0,Capex!GGQ349)</f>
        <v>0</v>
      </c>
      <c r="GGR102" s="700">
        <f>-IF(GGR11=1900,0,Capex!GGR349)</f>
        <v>0</v>
      </c>
      <c r="GGS102" s="700">
        <f>-IF(GGS11=1900,0,Capex!GGS349)</f>
        <v>0</v>
      </c>
      <c r="GGT102" s="700">
        <f>-IF(GGT11=1900,0,Capex!GGT349)</f>
        <v>0</v>
      </c>
      <c r="GGU102" s="700">
        <f>-IF(GGU11=1900,0,Capex!GGU349)</f>
        <v>0</v>
      </c>
      <c r="GGV102" s="700">
        <f>-IF(GGV11=1900,0,Capex!GGV349)</f>
        <v>0</v>
      </c>
      <c r="GGW102" s="700">
        <f>-IF(GGW11=1900,0,Capex!GGW349)</f>
        <v>0</v>
      </c>
      <c r="GGX102" s="700">
        <f>-IF(GGX11=1900,0,Capex!GGX349)</f>
        <v>0</v>
      </c>
      <c r="GGY102" s="700">
        <f>-IF(GGY11=1900,0,Capex!GGY349)</f>
        <v>0</v>
      </c>
      <c r="GGZ102" s="700">
        <f>-IF(GGZ11=1900,0,Capex!GGZ349)</f>
        <v>0</v>
      </c>
      <c r="GHA102" s="700">
        <f>-IF(GHA11=1900,0,Capex!GHA349)</f>
        <v>0</v>
      </c>
      <c r="GHB102" s="700">
        <f>-IF(GHB11=1900,0,Capex!GHB349)</f>
        <v>0</v>
      </c>
      <c r="GHC102" s="700">
        <f>-IF(GHC11=1900,0,Capex!GHC349)</f>
        <v>0</v>
      </c>
      <c r="GHD102" s="700">
        <f>-IF(GHD11=1900,0,Capex!GHD349)</f>
        <v>0</v>
      </c>
      <c r="GHE102" s="700">
        <f>-IF(GHE11=1900,0,Capex!GHE349)</f>
        <v>0</v>
      </c>
      <c r="GHF102" s="700">
        <f>-IF(GHF11=1900,0,Capex!GHF349)</f>
        <v>0</v>
      </c>
      <c r="GHG102" s="700">
        <f>-IF(GHG11=1900,0,Capex!GHG349)</f>
        <v>0</v>
      </c>
      <c r="GHH102" s="700">
        <f>-IF(GHH11=1900,0,Capex!GHH349)</f>
        <v>0</v>
      </c>
      <c r="GHI102" s="700">
        <f>-IF(GHI11=1900,0,Capex!GHI349)</f>
        <v>0</v>
      </c>
      <c r="GHJ102" s="700">
        <f>-IF(GHJ11=1900,0,Capex!GHJ349)</f>
        <v>0</v>
      </c>
      <c r="GHK102" s="700">
        <f>-IF(GHK11=1900,0,Capex!GHK349)</f>
        <v>0</v>
      </c>
      <c r="GHL102" s="700">
        <f>-IF(GHL11=1900,0,Capex!GHL349)</f>
        <v>0</v>
      </c>
      <c r="GHM102" s="700">
        <f>-IF(GHM11=1900,0,Capex!GHM349)</f>
        <v>0</v>
      </c>
      <c r="GHN102" s="700">
        <f>-IF(GHN11=1900,0,Capex!GHN349)</f>
        <v>0</v>
      </c>
      <c r="GHO102" s="700">
        <f>-IF(GHO11=1900,0,Capex!GHO349)</f>
        <v>0</v>
      </c>
      <c r="GHP102" s="700">
        <f>-IF(GHP11=1900,0,Capex!GHP349)</f>
        <v>0</v>
      </c>
      <c r="GHQ102" s="700">
        <f>-IF(GHQ11=1900,0,Capex!GHQ349)</f>
        <v>0</v>
      </c>
      <c r="GHR102" s="700">
        <f>-IF(GHR11=1900,0,Capex!GHR349)</f>
        <v>0</v>
      </c>
      <c r="GHS102" s="700">
        <f>-IF(GHS11=1900,0,Capex!GHS349)</f>
        <v>0</v>
      </c>
      <c r="GHT102" s="700">
        <f>-IF(GHT11=1900,0,Capex!GHT349)</f>
        <v>0</v>
      </c>
      <c r="GHU102" s="700">
        <f>-IF(GHU11=1900,0,Capex!GHU349)</f>
        <v>0</v>
      </c>
      <c r="GHV102" s="700">
        <f>-IF(GHV11=1900,0,Capex!GHV349)</f>
        <v>0</v>
      </c>
      <c r="GHW102" s="700">
        <f>-IF(GHW11=1900,0,Capex!GHW349)</f>
        <v>0</v>
      </c>
      <c r="GHX102" s="700">
        <f>-IF(GHX11=1900,0,Capex!GHX349)</f>
        <v>0</v>
      </c>
      <c r="GHY102" s="700">
        <f>-IF(GHY11=1900,0,Capex!GHY349)</f>
        <v>0</v>
      </c>
      <c r="GHZ102" s="700">
        <f>-IF(GHZ11=1900,0,Capex!GHZ349)</f>
        <v>0</v>
      </c>
      <c r="GIA102" s="700">
        <f>-IF(GIA11=1900,0,Capex!GIA349)</f>
        <v>0</v>
      </c>
      <c r="GIB102" s="700">
        <f>-IF(GIB11=1900,0,Capex!GIB349)</f>
        <v>0</v>
      </c>
      <c r="GIC102" s="700">
        <f>-IF(GIC11=1900,0,Capex!GIC349)</f>
        <v>0</v>
      </c>
      <c r="GID102" s="700">
        <f>-IF(GID11=1900,0,Capex!GID349)</f>
        <v>0</v>
      </c>
      <c r="GIE102" s="700">
        <f>-IF(GIE11=1900,0,Capex!GIE349)</f>
        <v>0</v>
      </c>
      <c r="GIF102" s="700">
        <f>-IF(GIF11=1900,0,Capex!GIF349)</f>
        <v>0</v>
      </c>
      <c r="GIG102" s="700">
        <f>-IF(GIG11=1900,0,Capex!GIG349)</f>
        <v>0</v>
      </c>
      <c r="GIH102" s="700">
        <f>-IF(GIH11=1900,0,Capex!GIH349)</f>
        <v>0</v>
      </c>
      <c r="GII102" s="700">
        <f>-IF(GII11=1900,0,Capex!GII349)</f>
        <v>0</v>
      </c>
      <c r="GIJ102" s="700">
        <f>-IF(GIJ11=1900,0,Capex!GIJ349)</f>
        <v>0</v>
      </c>
      <c r="GIK102" s="700">
        <f>-IF(GIK11=1900,0,Capex!GIK349)</f>
        <v>0</v>
      </c>
      <c r="GIL102" s="700">
        <f>-IF(GIL11=1900,0,Capex!GIL349)</f>
        <v>0</v>
      </c>
      <c r="GIM102" s="700">
        <f>-IF(GIM11=1900,0,Capex!GIM349)</f>
        <v>0</v>
      </c>
      <c r="GIN102" s="700">
        <f>-IF(GIN11=1900,0,Capex!GIN349)</f>
        <v>0</v>
      </c>
      <c r="GIO102" s="700">
        <f>-IF(GIO11=1900,0,Capex!GIO349)</f>
        <v>0</v>
      </c>
      <c r="GIP102" s="700">
        <f>-IF(GIP11=1900,0,Capex!GIP349)</f>
        <v>0</v>
      </c>
      <c r="GIQ102" s="700">
        <f>-IF(GIQ11=1900,0,Capex!GIQ349)</f>
        <v>0</v>
      </c>
      <c r="GIR102" s="700">
        <f>-IF(GIR11=1900,0,Capex!GIR349)</f>
        <v>0</v>
      </c>
      <c r="GIS102" s="700">
        <f>-IF(GIS11=1900,0,Capex!GIS349)</f>
        <v>0</v>
      </c>
      <c r="GIT102" s="700">
        <f>-IF(GIT11=1900,0,Capex!GIT349)</f>
        <v>0</v>
      </c>
      <c r="GIU102" s="700">
        <f>-IF(GIU11=1900,0,Capex!GIU349)</f>
        <v>0</v>
      </c>
      <c r="GIV102" s="700">
        <f>-IF(GIV11=1900,0,Capex!GIV349)</f>
        <v>0</v>
      </c>
      <c r="GIW102" s="700">
        <f>-IF(GIW11=1900,0,Capex!GIW349)</f>
        <v>0</v>
      </c>
      <c r="GIX102" s="700">
        <f>-IF(GIX11=1900,0,Capex!GIX349)</f>
        <v>0</v>
      </c>
      <c r="GIY102" s="700">
        <f>-IF(GIY11=1900,0,Capex!GIY349)</f>
        <v>0</v>
      </c>
      <c r="GIZ102" s="700">
        <f>-IF(GIZ11=1900,0,Capex!GIZ349)</f>
        <v>0</v>
      </c>
      <c r="GJA102" s="700">
        <f>-IF(GJA11=1900,0,Capex!GJA349)</f>
        <v>0</v>
      </c>
      <c r="GJB102" s="700">
        <f>-IF(GJB11=1900,0,Capex!GJB349)</f>
        <v>0</v>
      </c>
      <c r="GJC102" s="700">
        <f>-IF(GJC11=1900,0,Capex!GJC349)</f>
        <v>0</v>
      </c>
      <c r="GJD102" s="700">
        <f>-IF(GJD11=1900,0,Capex!GJD349)</f>
        <v>0</v>
      </c>
      <c r="GJE102" s="700">
        <f>-IF(GJE11=1900,0,Capex!GJE349)</f>
        <v>0</v>
      </c>
      <c r="GJF102" s="700">
        <f>-IF(GJF11=1900,0,Capex!GJF349)</f>
        <v>0</v>
      </c>
      <c r="GJG102" s="700">
        <f>-IF(GJG11=1900,0,Capex!GJG349)</f>
        <v>0</v>
      </c>
      <c r="GJH102" s="700">
        <f>-IF(GJH11=1900,0,Capex!GJH349)</f>
        <v>0</v>
      </c>
      <c r="GJI102" s="700">
        <f>-IF(GJI11=1900,0,Capex!GJI349)</f>
        <v>0</v>
      </c>
      <c r="GJJ102" s="700">
        <f>-IF(GJJ11=1900,0,Capex!GJJ349)</f>
        <v>0</v>
      </c>
      <c r="GJK102" s="700">
        <f>-IF(GJK11=1900,0,Capex!GJK349)</f>
        <v>0</v>
      </c>
      <c r="GJL102" s="700">
        <f>-IF(GJL11=1900,0,Capex!GJL349)</f>
        <v>0</v>
      </c>
      <c r="GJM102" s="700">
        <f>-IF(GJM11=1900,0,Capex!GJM349)</f>
        <v>0</v>
      </c>
      <c r="GJN102" s="700">
        <f>-IF(GJN11=1900,0,Capex!GJN349)</f>
        <v>0</v>
      </c>
      <c r="GJO102" s="700">
        <f>-IF(GJO11=1900,0,Capex!GJO349)</f>
        <v>0</v>
      </c>
      <c r="GJP102" s="700">
        <f>-IF(GJP11=1900,0,Capex!GJP349)</f>
        <v>0</v>
      </c>
      <c r="GJQ102" s="700">
        <f>-IF(GJQ11=1900,0,Capex!GJQ349)</f>
        <v>0</v>
      </c>
      <c r="GJR102" s="700">
        <f>-IF(GJR11=1900,0,Capex!GJR349)</f>
        <v>0</v>
      </c>
      <c r="GJS102" s="700">
        <f>-IF(GJS11=1900,0,Capex!GJS349)</f>
        <v>0</v>
      </c>
      <c r="GJT102" s="700">
        <f>-IF(GJT11=1900,0,Capex!GJT349)</f>
        <v>0</v>
      </c>
      <c r="GJU102" s="700">
        <f>-IF(GJU11=1900,0,Capex!GJU349)</f>
        <v>0</v>
      </c>
      <c r="GJV102" s="700">
        <f>-IF(GJV11=1900,0,Capex!GJV349)</f>
        <v>0</v>
      </c>
      <c r="GJW102" s="700">
        <f>-IF(GJW11=1900,0,Capex!GJW349)</f>
        <v>0</v>
      </c>
      <c r="GJX102" s="700">
        <f>-IF(GJX11=1900,0,Capex!GJX349)</f>
        <v>0</v>
      </c>
      <c r="GJY102" s="700">
        <f>-IF(GJY11=1900,0,Capex!GJY349)</f>
        <v>0</v>
      </c>
      <c r="GJZ102" s="700">
        <f>-IF(GJZ11=1900,0,Capex!GJZ349)</f>
        <v>0</v>
      </c>
      <c r="GKA102" s="700">
        <f>-IF(GKA11=1900,0,Capex!GKA349)</f>
        <v>0</v>
      </c>
      <c r="GKB102" s="700">
        <f>-IF(GKB11=1900,0,Capex!GKB349)</f>
        <v>0</v>
      </c>
      <c r="GKC102" s="700">
        <f>-IF(GKC11=1900,0,Capex!GKC349)</f>
        <v>0</v>
      </c>
      <c r="GKD102" s="700">
        <f>-IF(GKD11=1900,0,Capex!GKD349)</f>
        <v>0</v>
      </c>
      <c r="GKE102" s="700">
        <f>-IF(GKE11=1900,0,Capex!GKE349)</f>
        <v>0</v>
      </c>
      <c r="GKF102" s="700">
        <f>-IF(GKF11=1900,0,Capex!GKF349)</f>
        <v>0</v>
      </c>
      <c r="GKG102" s="700">
        <f>-IF(GKG11=1900,0,Capex!GKG349)</f>
        <v>0</v>
      </c>
      <c r="GKH102" s="700">
        <f>-IF(GKH11=1900,0,Capex!GKH349)</f>
        <v>0</v>
      </c>
      <c r="GKI102" s="700">
        <f>-IF(GKI11=1900,0,Capex!GKI349)</f>
        <v>0</v>
      </c>
      <c r="GKJ102" s="700">
        <f>-IF(GKJ11=1900,0,Capex!GKJ349)</f>
        <v>0</v>
      </c>
      <c r="GKK102" s="700">
        <f>-IF(GKK11=1900,0,Capex!GKK349)</f>
        <v>0</v>
      </c>
      <c r="GKL102" s="700">
        <f>-IF(GKL11=1900,0,Capex!GKL349)</f>
        <v>0</v>
      </c>
      <c r="GKM102" s="700">
        <f>-IF(GKM11=1900,0,Capex!GKM349)</f>
        <v>0</v>
      </c>
      <c r="GKN102" s="700">
        <f>-IF(GKN11=1900,0,Capex!GKN349)</f>
        <v>0</v>
      </c>
      <c r="GKO102" s="700">
        <f>-IF(GKO11=1900,0,Capex!GKO349)</f>
        <v>0</v>
      </c>
      <c r="GKP102" s="700">
        <f>-IF(GKP11=1900,0,Capex!GKP349)</f>
        <v>0</v>
      </c>
      <c r="GKQ102" s="700">
        <f>-IF(GKQ11=1900,0,Capex!GKQ349)</f>
        <v>0</v>
      </c>
      <c r="GKR102" s="700">
        <f>-IF(GKR11=1900,0,Capex!GKR349)</f>
        <v>0</v>
      </c>
      <c r="GKS102" s="700">
        <f>-IF(GKS11=1900,0,Capex!GKS349)</f>
        <v>0</v>
      </c>
      <c r="GKT102" s="700">
        <f>-IF(GKT11=1900,0,Capex!GKT349)</f>
        <v>0</v>
      </c>
      <c r="GKU102" s="700">
        <f>-IF(GKU11=1900,0,Capex!GKU349)</f>
        <v>0</v>
      </c>
      <c r="GKV102" s="700">
        <f>-IF(GKV11=1900,0,Capex!GKV349)</f>
        <v>0</v>
      </c>
      <c r="GKW102" s="700">
        <f>-IF(GKW11=1900,0,Capex!GKW349)</f>
        <v>0</v>
      </c>
      <c r="GKX102" s="700">
        <f>-IF(GKX11=1900,0,Capex!GKX349)</f>
        <v>0</v>
      </c>
      <c r="GKY102" s="700">
        <f>-IF(GKY11=1900,0,Capex!GKY349)</f>
        <v>0</v>
      </c>
      <c r="GKZ102" s="700">
        <f>-IF(GKZ11=1900,0,Capex!GKZ349)</f>
        <v>0</v>
      </c>
      <c r="GLA102" s="700">
        <f>-IF(GLA11=1900,0,Capex!GLA349)</f>
        <v>0</v>
      </c>
      <c r="GLB102" s="700">
        <f>-IF(GLB11=1900,0,Capex!GLB349)</f>
        <v>0</v>
      </c>
      <c r="GLC102" s="700">
        <f>-IF(GLC11=1900,0,Capex!GLC349)</f>
        <v>0</v>
      </c>
      <c r="GLD102" s="700">
        <f>-IF(GLD11=1900,0,Capex!GLD349)</f>
        <v>0</v>
      </c>
      <c r="GLE102" s="700">
        <f>-IF(GLE11=1900,0,Capex!GLE349)</f>
        <v>0</v>
      </c>
      <c r="GLF102" s="700">
        <f>-IF(GLF11=1900,0,Capex!GLF349)</f>
        <v>0</v>
      </c>
      <c r="GLG102" s="700">
        <f>-IF(GLG11=1900,0,Capex!GLG349)</f>
        <v>0</v>
      </c>
      <c r="GLH102" s="700">
        <f>-IF(GLH11=1900,0,Capex!GLH349)</f>
        <v>0</v>
      </c>
      <c r="GLI102" s="700">
        <f>-IF(GLI11=1900,0,Capex!GLI349)</f>
        <v>0</v>
      </c>
      <c r="GLJ102" s="700">
        <f>-IF(GLJ11=1900,0,Capex!GLJ349)</f>
        <v>0</v>
      </c>
      <c r="GLK102" s="700">
        <f>-IF(GLK11=1900,0,Capex!GLK349)</f>
        <v>0</v>
      </c>
      <c r="GLL102" s="700">
        <f>-IF(GLL11=1900,0,Capex!GLL349)</f>
        <v>0</v>
      </c>
      <c r="GLM102" s="700">
        <f>-IF(GLM11=1900,0,Capex!GLM349)</f>
        <v>0</v>
      </c>
      <c r="GLN102" s="700">
        <f>-IF(GLN11=1900,0,Capex!GLN349)</f>
        <v>0</v>
      </c>
      <c r="GLO102" s="700">
        <f>-IF(GLO11=1900,0,Capex!GLO349)</f>
        <v>0</v>
      </c>
      <c r="GLP102" s="700">
        <f>-IF(GLP11=1900,0,Capex!GLP349)</f>
        <v>0</v>
      </c>
      <c r="GLQ102" s="700">
        <f>-IF(GLQ11=1900,0,Capex!GLQ349)</f>
        <v>0</v>
      </c>
      <c r="GLR102" s="700">
        <f>-IF(GLR11=1900,0,Capex!GLR349)</f>
        <v>0</v>
      </c>
      <c r="GLS102" s="700">
        <f>-IF(GLS11=1900,0,Capex!GLS349)</f>
        <v>0</v>
      </c>
      <c r="GLT102" s="700">
        <f>-IF(GLT11=1900,0,Capex!GLT349)</f>
        <v>0</v>
      </c>
      <c r="GLU102" s="700">
        <f>-IF(GLU11=1900,0,Capex!GLU349)</f>
        <v>0</v>
      </c>
      <c r="GLV102" s="700">
        <f>-IF(GLV11=1900,0,Capex!GLV349)</f>
        <v>0</v>
      </c>
      <c r="GLW102" s="700">
        <f>-IF(GLW11=1900,0,Capex!GLW349)</f>
        <v>0</v>
      </c>
      <c r="GLX102" s="700">
        <f>-IF(GLX11=1900,0,Capex!GLX349)</f>
        <v>0</v>
      </c>
      <c r="GLY102" s="700">
        <f>-IF(GLY11=1900,0,Capex!GLY349)</f>
        <v>0</v>
      </c>
      <c r="GLZ102" s="700">
        <f>-IF(GLZ11=1900,0,Capex!GLZ349)</f>
        <v>0</v>
      </c>
      <c r="GMA102" s="700">
        <f>-IF(GMA11=1900,0,Capex!GMA349)</f>
        <v>0</v>
      </c>
      <c r="GMB102" s="700">
        <f>-IF(GMB11=1900,0,Capex!GMB349)</f>
        <v>0</v>
      </c>
      <c r="GMC102" s="700">
        <f>-IF(GMC11=1900,0,Capex!GMC349)</f>
        <v>0</v>
      </c>
      <c r="GMD102" s="700">
        <f>-IF(GMD11=1900,0,Capex!GMD349)</f>
        <v>0</v>
      </c>
      <c r="GME102" s="700">
        <f>-IF(GME11=1900,0,Capex!GME349)</f>
        <v>0</v>
      </c>
      <c r="GMF102" s="700">
        <f>-IF(GMF11=1900,0,Capex!GMF349)</f>
        <v>0</v>
      </c>
      <c r="GMG102" s="700">
        <f>-IF(GMG11=1900,0,Capex!GMG349)</f>
        <v>0</v>
      </c>
      <c r="GMH102" s="700">
        <f>-IF(GMH11=1900,0,Capex!GMH349)</f>
        <v>0</v>
      </c>
      <c r="GMI102" s="700">
        <f>-IF(GMI11=1900,0,Capex!GMI349)</f>
        <v>0</v>
      </c>
      <c r="GMJ102" s="700">
        <f>-IF(GMJ11=1900,0,Capex!GMJ349)</f>
        <v>0</v>
      </c>
      <c r="GMK102" s="700">
        <f>-IF(GMK11=1900,0,Capex!GMK349)</f>
        <v>0</v>
      </c>
      <c r="GML102" s="700">
        <f>-IF(GML11=1900,0,Capex!GML349)</f>
        <v>0</v>
      </c>
      <c r="GMM102" s="700">
        <f>-IF(GMM11=1900,0,Capex!GMM349)</f>
        <v>0</v>
      </c>
      <c r="GMN102" s="700">
        <f>-IF(GMN11=1900,0,Capex!GMN349)</f>
        <v>0</v>
      </c>
      <c r="GMO102" s="700">
        <f>-IF(GMO11=1900,0,Capex!GMO349)</f>
        <v>0</v>
      </c>
      <c r="GMP102" s="700">
        <f>-IF(GMP11=1900,0,Capex!GMP349)</f>
        <v>0</v>
      </c>
      <c r="GMQ102" s="700">
        <f>-IF(GMQ11=1900,0,Capex!GMQ349)</f>
        <v>0</v>
      </c>
      <c r="GMR102" s="700">
        <f>-IF(GMR11=1900,0,Capex!GMR349)</f>
        <v>0</v>
      </c>
      <c r="GMS102" s="700">
        <f>-IF(GMS11=1900,0,Capex!GMS349)</f>
        <v>0</v>
      </c>
      <c r="GMT102" s="700">
        <f>-IF(GMT11=1900,0,Capex!GMT349)</f>
        <v>0</v>
      </c>
      <c r="GMU102" s="700">
        <f>-IF(GMU11=1900,0,Capex!GMU349)</f>
        <v>0</v>
      </c>
      <c r="GMV102" s="700">
        <f>-IF(GMV11=1900,0,Capex!GMV349)</f>
        <v>0</v>
      </c>
      <c r="GMW102" s="700">
        <f>-IF(GMW11=1900,0,Capex!GMW349)</f>
        <v>0</v>
      </c>
      <c r="GMX102" s="700">
        <f>-IF(GMX11=1900,0,Capex!GMX349)</f>
        <v>0</v>
      </c>
      <c r="GMY102" s="700">
        <f>-IF(GMY11=1900,0,Capex!GMY349)</f>
        <v>0</v>
      </c>
      <c r="GMZ102" s="700">
        <f>-IF(GMZ11=1900,0,Capex!GMZ349)</f>
        <v>0</v>
      </c>
      <c r="GNA102" s="700">
        <f>-IF(GNA11=1900,0,Capex!GNA349)</f>
        <v>0</v>
      </c>
      <c r="GNB102" s="700">
        <f>-IF(GNB11=1900,0,Capex!GNB349)</f>
        <v>0</v>
      </c>
      <c r="GNC102" s="700">
        <f>-IF(GNC11=1900,0,Capex!GNC349)</f>
        <v>0</v>
      </c>
      <c r="GND102" s="700">
        <f>-IF(GND11=1900,0,Capex!GND349)</f>
        <v>0</v>
      </c>
      <c r="GNE102" s="700">
        <f>-IF(GNE11=1900,0,Capex!GNE349)</f>
        <v>0</v>
      </c>
      <c r="GNF102" s="700">
        <f>-IF(GNF11=1900,0,Capex!GNF349)</f>
        <v>0</v>
      </c>
      <c r="GNG102" s="700">
        <f>-IF(GNG11=1900,0,Capex!GNG349)</f>
        <v>0</v>
      </c>
      <c r="GNH102" s="700">
        <f>-IF(GNH11=1900,0,Capex!GNH349)</f>
        <v>0</v>
      </c>
      <c r="GNI102" s="700">
        <f>-IF(GNI11=1900,0,Capex!GNI349)</f>
        <v>0</v>
      </c>
      <c r="GNJ102" s="700">
        <f>-IF(GNJ11=1900,0,Capex!GNJ349)</f>
        <v>0</v>
      </c>
      <c r="GNK102" s="700">
        <f>-IF(GNK11=1900,0,Capex!GNK349)</f>
        <v>0</v>
      </c>
      <c r="GNL102" s="700">
        <f>-IF(GNL11=1900,0,Capex!GNL349)</f>
        <v>0</v>
      </c>
      <c r="GNM102" s="700">
        <f>-IF(GNM11=1900,0,Capex!GNM349)</f>
        <v>0</v>
      </c>
      <c r="GNN102" s="700">
        <f>-IF(GNN11=1900,0,Capex!GNN349)</f>
        <v>0</v>
      </c>
      <c r="GNO102" s="700">
        <f>-IF(GNO11=1900,0,Capex!GNO349)</f>
        <v>0</v>
      </c>
      <c r="GNP102" s="700">
        <f>-IF(GNP11=1900,0,Capex!GNP349)</f>
        <v>0</v>
      </c>
      <c r="GNQ102" s="700">
        <f>-IF(GNQ11=1900,0,Capex!GNQ349)</f>
        <v>0</v>
      </c>
      <c r="GNR102" s="700">
        <f>-IF(GNR11=1900,0,Capex!GNR349)</f>
        <v>0</v>
      </c>
      <c r="GNS102" s="700">
        <f>-IF(GNS11=1900,0,Capex!GNS349)</f>
        <v>0</v>
      </c>
      <c r="GNT102" s="700">
        <f>-IF(GNT11=1900,0,Capex!GNT349)</f>
        <v>0</v>
      </c>
      <c r="GNU102" s="700">
        <f>-IF(GNU11=1900,0,Capex!GNU349)</f>
        <v>0</v>
      </c>
      <c r="GNV102" s="700">
        <f>-IF(GNV11=1900,0,Capex!GNV349)</f>
        <v>0</v>
      </c>
      <c r="GNW102" s="700">
        <f>-IF(GNW11=1900,0,Capex!GNW349)</f>
        <v>0</v>
      </c>
      <c r="GNX102" s="700">
        <f>-IF(GNX11=1900,0,Capex!GNX349)</f>
        <v>0</v>
      </c>
      <c r="GNY102" s="700">
        <f>-IF(GNY11=1900,0,Capex!GNY349)</f>
        <v>0</v>
      </c>
      <c r="GNZ102" s="700">
        <f>-IF(GNZ11=1900,0,Capex!GNZ349)</f>
        <v>0</v>
      </c>
      <c r="GOA102" s="700">
        <f>-IF(GOA11=1900,0,Capex!GOA349)</f>
        <v>0</v>
      </c>
      <c r="GOB102" s="700">
        <f>-IF(GOB11=1900,0,Capex!GOB349)</f>
        <v>0</v>
      </c>
      <c r="GOC102" s="700">
        <f>-IF(GOC11=1900,0,Capex!GOC349)</f>
        <v>0</v>
      </c>
      <c r="GOD102" s="700">
        <f>-IF(GOD11=1900,0,Capex!GOD349)</f>
        <v>0</v>
      </c>
      <c r="GOE102" s="700">
        <f>-IF(GOE11=1900,0,Capex!GOE349)</f>
        <v>0</v>
      </c>
      <c r="GOF102" s="700">
        <f>-IF(GOF11=1900,0,Capex!GOF349)</f>
        <v>0</v>
      </c>
      <c r="GOG102" s="700">
        <f>-IF(GOG11=1900,0,Capex!GOG349)</f>
        <v>0</v>
      </c>
      <c r="GOH102" s="700">
        <f>-IF(GOH11=1900,0,Capex!GOH349)</f>
        <v>0</v>
      </c>
      <c r="GOI102" s="700">
        <f>-IF(GOI11=1900,0,Capex!GOI349)</f>
        <v>0</v>
      </c>
      <c r="GOJ102" s="700">
        <f>-IF(GOJ11=1900,0,Capex!GOJ349)</f>
        <v>0</v>
      </c>
      <c r="GOK102" s="700">
        <f>-IF(GOK11=1900,0,Capex!GOK349)</f>
        <v>0</v>
      </c>
      <c r="GOL102" s="700">
        <f>-IF(GOL11=1900,0,Capex!GOL349)</f>
        <v>0</v>
      </c>
      <c r="GOM102" s="700">
        <f>-IF(GOM11=1900,0,Capex!GOM349)</f>
        <v>0</v>
      </c>
      <c r="GON102" s="700">
        <f>-IF(GON11=1900,0,Capex!GON349)</f>
        <v>0</v>
      </c>
      <c r="GOO102" s="700">
        <f>-IF(GOO11=1900,0,Capex!GOO349)</f>
        <v>0</v>
      </c>
      <c r="GOP102" s="700">
        <f>-IF(GOP11=1900,0,Capex!GOP349)</f>
        <v>0</v>
      </c>
      <c r="GOQ102" s="700">
        <f>-IF(GOQ11=1900,0,Capex!GOQ349)</f>
        <v>0</v>
      </c>
      <c r="GOR102" s="700">
        <f>-IF(GOR11=1900,0,Capex!GOR349)</f>
        <v>0</v>
      </c>
      <c r="GOS102" s="700">
        <f>-IF(GOS11=1900,0,Capex!GOS349)</f>
        <v>0</v>
      </c>
      <c r="GOT102" s="700">
        <f>-IF(GOT11=1900,0,Capex!GOT349)</f>
        <v>0</v>
      </c>
      <c r="GOU102" s="700">
        <f>-IF(GOU11=1900,0,Capex!GOU349)</f>
        <v>0</v>
      </c>
      <c r="GOV102" s="700">
        <f>-IF(GOV11=1900,0,Capex!GOV349)</f>
        <v>0</v>
      </c>
      <c r="GOW102" s="700">
        <f>-IF(GOW11=1900,0,Capex!GOW349)</f>
        <v>0</v>
      </c>
      <c r="GOX102" s="700">
        <f>-IF(GOX11=1900,0,Capex!GOX349)</f>
        <v>0</v>
      </c>
      <c r="GOY102" s="700">
        <f>-IF(GOY11=1900,0,Capex!GOY349)</f>
        <v>0</v>
      </c>
      <c r="GOZ102" s="700">
        <f>-IF(GOZ11=1900,0,Capex!GOZ349)</f>
        <v>0</v>
      </c>
      <c r="GPA102" s="700">
        <f>-IF(GPA11=1900,0,Capex!GPA349)</f>
        <v>0</v>
      </c>
      <c r="GPB102" s="700">
        <f>-IF(GPB11=1900,0,Capex!GPB349)</f>
        <v>0</v>
      </c>
      <c r="GPC102" s="700">
        <f>-IF(GPC11=1900,0,Capex!GPC349)</f>
        <v>0</v>
      </c>
      <c r="GPD102" s="700">
        <f>-IF(GPD11=1900,0,Capex!GPD349)</f>
        <v>0</v>
      </c>
      <c r="GPE102" s="700">
        <f>-IF(GPE11=1900,0,Capex!GPE349)</f>
        <v>0</v>
      </c>
      <c r="GPF102" s="700">
        <f>-IF(GPF11=1900,0,Capex!GPF349)</f>
        <v>0</v>
      </c>
      <c r="GPG102" s="700">
        <f>-IF(GPG11=1900,0,Capex!GPG349)</f>
        <v>0</v>
      </c>
      <c r="GPH102" s="700">
        <f>-IF(GPH11=1900,0,Capex!GPH349)</f>
        <v>0</v>
      </c>
      <c r="GPI102" s="700">
        <f>-IF(GPI11=1900,0,Capex!GPI349)</f>
        <v>0</v>
      </c>
      <c r="GPJ102" s="700">
        <f>-IF(GPJ11=1900,0,Capex!GPJ349)</f>
        <v>0</v>
      </c>
      <c r="GPK102" s="700">
        <f>-IF(GPK11=1900,0,Capex!GPK349)</f>
        <v>0</v>
      </c>
      <c r="GPL102" s="700">
        <f>-IF(GPL11=1900,0,Capex!GPL349)</f>
        <v>0</v>
      </c>
      <c r="GPM102" s="700">
        <f>-IF(GPM11=1900,0,Capex!GPM349)</f>
        <v>0</v>
      </c>
      <c r="GPN102" s="700">
        <f>-IF(GPN11=1900,0,Capex!GPN349)</f>
        <v>0</v>
      </c>
      <c r="GPO102" s="700">
        <f>-IF(GPO11=1900,0,Capex!GPO349)</f>
        <v>0</v>
      </c>
      <c r="GPP102" s="700">
        <f>-IF(GPP11=1900,0,Capex!GPP349)</f>
        <v>0</v>
      </c>
      <c r="GPQ102" s="700">
        <f>-IF(GPQ11=1900,0,Capex!GPQ349)</f>
        <v>0</v>
      </c>
      <c r="GPR102" s="700">
        <f>-IF(GPR11=1900,0,Capex!GPR349)</f>
        <v>0</v>
      </c>
      <c r="GPS102" s="700">
        <f>-IF(GPS11=1900,0,Capex!GPS349)</f>
        <v>0</v>
      </c>
      <c r="GPT102" s="700">
        <f>-IF(GPT11=1900,0,Capex!GPT349)</f>
        <v>0</v>
      </c>
      <c r="GPU102" s="700">
        <f>-IF(GPU11=1900,0,Capex!GPU349)</f>
        <v>0</v>
      </c>
      <c r="GPV102" s="700">
        <f>-IF(GPV11=1900,0,Capex!GPV349)</f>
        <v>0</v>
      </c>
      <c r="GPW102" s="700">
        <f>-IF(GPW11=1900,0,Capex!GPW349)</f>
        <v>0</v>
      </c>
      <c r="GPX102" s="700">
        <f>-IF(GPX11=1900,0,Capex!GPX349)</f>
        <v>0</v>
      </c>
      <c r="GPY102" s="700">
        <f>-IF(GPY11=1900,0,Capex!GPY349)</f>
        <v>0</v>
      </c>
      <c r="GPZ102" s="700">
        <f>-IF(GPZ11=1900,0,Capex!GPZ349)</f>
        <v>0</v>
      </c>
      <c r="GQA102" s="700">
        <f>-IF(GQA11=1900,0,Capex!GQA349)</f>
        <v>0</v>
      </c>
      <c r="GQB102" s="700">
        <f>-IF(GQB11=1900,0,Capex!GQB349)</f>
        <v>0</v>
      </c>
      <c r="GQC102" s="700">
        <f>-IF(GQC11=1900,0,Capex!GQC349)</f>
        <v>0</v>
      </c>
      <c r="GQD102" s="700">
        <f>-IF(GQD11=1900,0,Capex!GQD349)</f>
        <v>0</v>
      </c>
      <c r="GQE102" s="700">
        <f>-IF(GQE11=1900,0,Capex!GQE349)</f>
        <v>0</v>
      </c>
      <c r="GQF102" s="700">
        <f>-IF(GQF11=1900,0,Capex!GQF349)</f>
        <v>0</v>
      </c>
      <c r="GQG102" s="700">
        <f>-IF(GQG11=1900,0,Capex!GQG349)</f>
        <v>0</v>
      </c>
      <c r="GQH102" s="700">
        <f>-IF(GQH11=1900,0,Capex!GQH349)</f>
        <v>0</v>
      </c>
      <c r="GQI102" s="700">
        <f>-IF(GQI11=1900,0,Capex!GQI349)</f>
        <v>0</v>
      </c>
      <c r="GQJ102" s="700">
        <f>-IF(GQJ11=1900,0,Capex!GQJ349)</f>
        <v>0</v>
      </c>
      <c r="GQK102" s="700">
        <f>-IF(GQK11=1900,0,Capex!GQK349)</f>
        <v>0</v>
      </c>
      <c r="GQL102" s="700">
        <f>-IF(GQL11=1900,0,Capex!GQL349)</f>
        <v>0</v>
      </c>
      <c r="GQM102" s="700">
        <f>-IF(GQM11=1900,0,Capex!GQM349)</f>
        <v>0</v>
      </c>
      <c r="GQN102" s="700">
        <f>-IF(GQN11=1900,0,Capex!GQN349)</f>
        <v>0</v>
      </c>
      <c r="GQO102" s="700">
        <f>-IF(GQO11=1900,0,Capex!GQO349)</f>
        <v>0</v>
      </c>
      <c r="GQP102" s="700">
        <f>-IF(GQP11=1900,0,Capex!GQP349)</f>
        <v>0</v>
      </c>
      <c r="GQQ102" s="700">
        <f>-IF(GQQ11=1900,0,Capex!GQQ349)</f>
        <v>0</v>
      </c>
      <c r="GQR102" s="700">
        <f>-IF(GQR11=1900,0,Capex!GQR349)</f>
        <v>0</v>
      </c>
      <c r="GQS102" s="700">
        <f>-IF(GQS11=1900,0,Capex!GQS349)</f>
        <v>0</v>
      </c>
      <c r="GQT102" s="700">
        <f>-IF(GQT11=1900,0,Capex!GQT349)</f>
        <v>0</v>
      </c>
      <c r="GQU102" s="700">
        <f>-IF(GQU11=1900,0,Capex!GQU349)</f>
        <v>0</v>
      </c>
      <c r="GQV102" s="700">
        <f>-IF(GQV11=1900,0,Capex!GQV349)</f>
        <v>0</v>
      </c>
      <c r="GQW102" s="700">
        <f>-IF(GQW11=1900,0,Capex!GQW349)</f>
        <v>0</v>
      </c>
      <c r="GQX102" s="700">
        <f>-IF(GQX11=1900,0,Capex!GQX349)</f>
        <v>0</v>
      </c>
      <c r="GQY102" s="700">
        <f>-IF(GQY11=1900,0,Capex!GQY349)</f>
        <v>0</v>
      </c>
      <c r="GQZ102" s="700">
        <f>-IF(GQZ11=1900,0,Capex!GQZ349)</f>
        <v>0</v>
      </c>
      <c r="GRA102" s="700">
        <f>-IF(GRA11=1900,0,Capex!GRA349)</f>
        <v>0</v>
      </c>
      <c r="GRB102" s="700">
        <f>-IF(GRB11=1900,0,Capex!GRB349)</f>
        <v>0</v>
      </c>
      <c r="GRC102" s="700">
        <f>-IF(GRC11=1900,0,Capex!GRC349)</f>
        <v>0</v>
      </c>
      <c r="GRD102" s="700">
        <f>-IF(GRD11=1900,0,Capex!GRD349)</f>
        <v>0</v>
      </c>
      <c r="GRE102" s="700">
        <f>-IF(GRE11=1900,0,Capex!GRE349)</f>
        <v>0</v>
      </c>
      <c r="GRF102" s="700">
        <f>-IF(GRF11=1900,0,Capex!GRF349)</f>
        <v>0</v>
      </c>
      <c r="GRG102" s="700">
        <f>-IF(GRG11=1900,0,Capex!GRG349)</f>
        <v>0</v>
      </c>
      <c r="GRH102" s="700">
        <f>-IF(GRH11=1900,0,Capex!GRH349)</f>
        <v>0</v>
      </c>
      <c r="GRI102" s="700">
        <f>-IF(GRI11=1900,0,Capex!GRI349)</f>
        <v>0</v>
      </c>
      <c r="GRJ102" s="700">
        <f>-IF(GRJ11=1900,0,Capex!GRJ349)</f>
        <v>0</v>
      </c>
      <c r="GRK102" s="700">
        <f>-IF(GRK11=1900,0,Capex!GRK349)</f>
        <v>0</v>
      </c>
      <c r="GRL102" s="700">
        <f>-IF(GRL11=1900,0,Capex!GRL349)</f>
        <v>0</v>
      </c>
      <c r="GRM102" s="700">
        <f>-IF(GRM11=1900,0,Capex!GRM349)</f>
        <v>0</v>
      </c>
      <c r="GRN102" s="700">
        <f>-IF(GRN11=1900,0,Capex!GRN349)</f>
        <v>0</v>
      </c>
      <c r="GRO102" s="700">
        <f>-IF(GRO11=1900,0,Capex!GRO349)</f>
        <v>0</v>
      </c>
      <c r="GRP102" s="700">
        <f>-IF(GRP11=1900,0,Capex!GRP349)</f>
        <v>0</v>
      </c>
      <c r="GRQ102" s="700">
        <f>-IF(GRQ11=1900,0,Capex!GRQ349)</f>
        <v>0</v>
      </c>
      <c r="GRR102" s="700">
        <f>-IF(GRR11=1900,0,Capex!GRR349)</f>
        <v>0</v>
      </c>
      <c r="GRS102" s="700">
        <f>-IF(GRS11=1900,0,Capex!GRS349)</f>
        <v>0</v>
      </c>
      <c r="GRT102" s="700">
        <f>-IF(GRT11=1900,0,Capex!GRT349)</f>
        <v>0</v>
      </c>
      <c r="GRU102" s="700">
        <f>-IF(GRU11=1900,0,Capex!GRU349)</f>
        <v>0</v>
      </c>
      <c r="GRV102" s="700">
        <f>-IF(GRV11=1900,0,Capex!GRV349)</f>
        <v>0</v>
      </c>
      <c r="GRW102" s="700">
        <f>-IF(GRW11=1900,0,Capex!GRW349)</f>
        <v>0</v>
      </c>
      <c r="GRX102" s="700">
        <f>-IF(GRX11=1900,0,Capex!GRX349)</f>
        <v>0</v>
      </c>
      <c r="GRY102" s="700">
        <f>-IF(GRY11=1900,0,Capex!GRY349)</f>
        <v>0</v>
      </c>
      <c r="GRZ102" s="700">
        <f>-IF(GRZ11=1900,0,Capex!GRZ349)</f>
        <v>0</v>
      </c>
      <c r="GSA102" s="700">
        <f>-IF(GSA11=1900,0,Capex!GSA349)</f>
        <v>0</v>
      </c>
      <c r="GSB102" s="700">
        <f>-IF(GSB11=1900,0,Capex!GSB349)</f>
        <v>0</v>
      </c>
      <c r="GSC102" s="700">
        <f>-IF(GSC11=1900,0,Capex!GSC349)</f>
        <v>0</v>
      </c>
      <c r="GSD102" s="700">
        <f>-IF(GSD11=1900,0,Capex!GSD349)</f>
        <v>0</v>
      </c>
      <c r="GSE102" s="700">
        <f>-IF(GSE11=1900,0,Capex!GSE349)</f>
        <v>0</v>
      </c>
      <c r="GSF102" s="700">
        <f>-IF(GSF11=1900,0,Capex!GSF349)</f>
        <v>0</v>
      </c>
      <c r="GSG102" s="700">
        <f>-IF(GSG11=1900,0,Capex!GSG349)</f>
        <v>0</v>
      </c>
      <c r="GSH102" s="700">
        <f>-IF(GSH11=1900,0,Capex!GSH349)</f>
        <v>0</v>
      </c>
      <c r="GSI102" s="700">
        <f>-IF(GSI11=1900,0,Capex!GSI349)</f>
        <v>0</v>
      </c>
      <c r="GSJ102" s="700">
        <f>-IF(GSJ11=1900,0,Capex!GSJ349)</f>
        <v>0</v>
      </c>
      <c r="GSK102" s="700">
        <f>-IF(GSK11=1900,0,Capex!GSK349)</f>
        <v>0</v>
      </c>
      <c r="GSL102" s="700">
        <f>-IF(GSL11=1900,0,Capex!GSL349)</f>
        <v>0</v>
      </c>
      <c r="GSM102" s="700">
        <f>-IF(GSM11=1900,0,Capex!GSM349)</f>
        <v>0</v>
      </c>
      <c r="GSN102" s="700">
        <f>-IF(GSN11=1900,0,Capex!GSN349)</f>
        <v>0</v>
      </c>
      <c r="GSO102" s="700">
        <f>-IF(GSO11=1900,0,Capex!GSO349)</f>
        <v>0</v>
      </c>
      <c r="GSP102" s="700">
        <f>-IF(GSP11=1900,0,Capex!GSP349)</f>
        <v>0</v>
      </c>
      <c r="GSQ102" s="700">
        <f>-IF(GSQ11=1900,0,Capex!GSQ349)</f>
        <v>0</v>
      </c>
      <c r="GSR102" s="700">
        <f>-IF(GSR11=1900,0,Capex!GSR349)</f>
        <v>0</v>
      </c>
      <c r="GSS102" s="700">
        <f>-IF(GSS11=1900,0,Capex!GSS349)</f>
        <v>0</v>
      </c>
      <c r="GST102" s="700">
        <f>-IF(GST11=1900,0,Capex!GST349)</f>
        <v>0</v>
      </c>
      <c r="GSU102" s="700">
        <f>-IF(GSU11=1900,0,Capex!GSU349)</f>
        <v>0</v>
      </c>
      <c r="GSV102" s="700">
        <f>-IF(GSV11=1900,0,Capex!GSV349)</f>
        <v>0</v>
      </c>
      <c r="GSW102" s="700">
        <f>-IF(GSW11=1900,0,Capex!GSW349)</f>
        <v>0</v>
      </c>
      <c r="GSX102" s="700">
        <f>-IF(GSX11=1900,0,Capex!GSX349)</f>
        <v>0</v>
      </c>
      <c r="GSY102" s="700">
        <f>-IF(GSY11=1900,0,Capex!GSY349)</f>
        <v>0</v>
      </c>
      <c r="GSZ102" s="700">
        <f>-IF(GSZ11=1900,0,Capex!GSZ349)</f>
        <v>0</v>
      </c>
      <c r="GTA102" s="700">
        <f>-IF(GTA11=1900,0,Capex!GTA349)</f>
        <v>0</v>
      </c>
      <c r="GTB102" s="700">
        <f>-IF(GTB11=1900,0,Capex!GTB349)</f>
        <v>0</v>
      </c>
      <c r="GTC102" s="700">
        <f>-IF(GTC11=1900,0,Capex!GTC349)</f>
        <v>0</v>
      </c>
      <c r="GTD102" s="700">
        <f>-IF(GTD11=1900,0,Capex!GTD349)</f>
        <v>0</v>
      </c>
      <c r="GTE102" s="700">
        <f>-IF(GTE11=1900,0,Capex!GTE349)</f>
        <v>0</v>
      </c>
      <c r="GTF102" s="700">
        <f>-IF(GTF11=1900,0,Capex!GTF349)</f>
        <v>0</v>
      </c>
      <c r="GTG102" s="700">
        <f>-IF(GTG11=1900,0,Capex!GTG349)</f>
        <v>0</v>
      </c>
      <c r="GTH102" s="700">
        <f>-IF(GTH11=1900,0,Capex!GTH349)</f>
        <v>0</v>
      </c>
      <c r="GTI102" s="700">
        <f>-IF(GTI11=1900,0,Capex!GTI349)</f>
        <v>0</v>
      </c>
      <c r="GTJ102" s="700">
        <f>-IF(GTJ11=1900,0,Capex!GTJ349)</f>
        <v>0</v>
      </c>
      <c r="GTK102" s="700">
        <f>-IF(GTK11=1900,0,Capex!GTK349)</f>
        <v>0</v>
      </c>
      <c r="GTL102" s="700">
        <f>-IF(GTL11=1900,0,Capex!GTL349)</f>
        <v>0</v>
      </c>
      <c r="GTM102" s="700">
        <f>-IF(GTM11=1900,0,Capex!GTM349)</f>
        <v>0</v>
      </c>
      <c r="GTN102" s="700">
        <f>-IF(GTN11=1900,0,Capex!GTN349)</f>
        <v>0</v>
      </c>
      <c r="GTO102" s="700">
        <f>-IF(GTO11=1900,0,Capex!GTO349)</f>
        <v>0</v>
      </c>
      <c r="GTP102" s="700">
        <f>-IF(GTP11=1900,0,Capex!GTP349)</f>
        <v>0</v>
      </c>
      <c r="GTQ102" s="700">
        <f>-IF(GTQ11=1900,0,Capex!GTQ349)</f>
        <v>0</v>
      </c>
      <c r="GTR102" s="700">
        <f>-IF(GTR11=1900,0,Capex!GTR349)</f>
        <v>0</v>
      </c>
      <c r="GTS102" s="700">
        <f>-IF(GTS11=1900,0,Capex!GTS349)</f>
        <v>0</v>
      </c>
      <c r="GTT102" s="700">
        <f>-IF(GTT11=1900,0,Capex!GTT349)</f>
        <v>0</v>
      </c>
      <c r="GTU102" s="700">
        <f>-IF(GTU11=1900,0,Capex!GTU349)</f>
        <v>0</v>
      </c>
      <c r="GTV102" s="700">
        <f>-IF(GTV11=1900,0,Capex!GTV349)</f>
        <v>0</v>
      </c>
      <c r="GTW102" s="700">
        <f>-IF(GTW11=1900,0,Capex!GTW349)</f>
        <v>0</v>
      </c>
      <c r="GTX102" s="700">
        <f>-IF(GTX11=1900,0,Capex!GTX349)</f>
        <v>0</v>
      </c>
      <c r="GTY102" s="700">
        <f>-IF(GTY11=1900,0,Capex!GTY349)</f>
        <v>0</v>
      </c>
      <c r="GTZ102" s="700">
        <f>-IF(GTZ11=1900,0,Capex!GTZ349)</f>
        <v>0</v>
      </c>
      <c r="GUA102" s="700">
        <f>-IF(GUA11=1900,0,Capex!GUA349)</f>
        <v>0</v>
      </c>
      <c r="GUB102" s="700">
        <f>-IF(GUB11=1900,0,Capex!GUB349)</f>
        <v>0</v>
      </c>
      <c r="GUC102" s="700">
        <f>-IF(GUC11=1900,0,Capex!GUC349)</f>
        <v>0</v>
      </c>
      <c r="GUD102" s="700">
        <f>-IF(GUD11=1900,0,Capex!GUD349)</f>
        <v>0</v>
      </c>
      <c r="GUE102" s="700">
        <f>-IF(GUE11=1900,0,Capex!GUE349)</f>
        <v>0</v>
      </c>
      <c r="GUF102" s="700">
        <f>-IF(GUF11=1900,0,Capex!GUF349)</f>
        <v>0</v>
      </c>
      <c r="GUG102" s="700">
        <f>-IF(GUG11=1900,0,Capex!GUG349)</f>
        <v>0</v>
      </c>
      <c r="GUH102" s="700">
        <f>-IF(GUH11=1900,0,Capex!GUH349)</f>
        <v>0</v>
      </c>
      <c r="GUI102" s="700">
        <f>-IF(GUI11=1900,0,Capex!GUI349)</f>
        <v>0</v>
      </c>
      <c r="GUJ102" s="700">
        <f>-IF(GUJ11=1900,0,Capex!GUJ349)</f>
        <v>0</v>
      </c>
      <c r="GUK102" s="700">
        <f>-IF(GUK11=1900,0,Capex!GUK349)</f>
        <v>0</v>
      </c>
      <c r="GUL102" s="700">
        <f>-IF(GUL11=1900,0,Capex!GUL349)</f>
        <v>0</v>
      </c>
      <c r="GUM102" s="700">
        <f>-IF(GUM11=1900,0,Capex!GUM349)</f>
        <v>0</v>
      </c>
      <c r="GUN102" s="700">
        <f>-IF(GUN11=1900,0,Capex!GUN349)</f>
        <v>0</v>
      </c>
      <c r="GUO102" s="700">
        <f>-IF(GUO11=1900,0,Capex!GUO349)</f>
        <v>0</v>
      </c>
      <c r="GUP102" s="700">
        <f>-IF(GUP11=1900,0,Capex!GUP349)</f>
        <v>0</v>
      </c>
      <c r="GUQ102" s="700">
        <f>-IF(GUQ11=1900,0,Capex!GUQ349)</f>
        <v>0</v>
      </c>
      <c r="GUR102" s="700">
        <f>-IF(GUR11=1900,0,Capex!GUR349)</f>
        <v>0</v>
      </c>
      <c r="GUS102" s="700">
        <f>-IF(GUS11=1900,0,Capex!GUS349)</f>
        <v>0</v>
      </c>
      <c r="GUT102" s="700">
        <f>-IF(GUT11=1900,0,Capex!GUT349)</f>
        <v>0</v>
      </c>
      <c r="GUU102" s="700">
        <f>-IF(GUU11=1900,0,Capex!GUU349)</f>
        <v>0</v>
      </c>
      <c r="GUV102" s="700">
        <f>-IF(GUV11=1900,0,Capex!GUV349)</f>
        <v>0</v>
      </c>
      <c r="GUW102" s="700">
        <f>-IF(GUW11=1900,0,Capex!GUW349)</f>
        <v>0</v>
      </c>
      <c r="GUX102" s="700">
        <f>-IF(GUX11=1900,0,Capex!GUX349)</f>
        <v>0</v>
      </c>
      <c r="GUY102" s="700">
        <f>-IF(GUY11=1900,0,Capex!GUY349)</f>
        <v>0</v>
      </c>
      <c r="GUZ102" s="700">
        <f>-IF(GUZ11=1900,0,Capex!GUZ349)</f>
        <v>0</v>
      </c>
      <c r="GVA102" s="700">
        <f>-IF(GVA11=1900,0,Capex!GVA349)</f>
        <v>0</v>
      </c>
      <c r="GVB102" s="700">
        <f>-IF(GVB11=1900,0,Capex!GVB349)</f>
        <v>0</v>
      </c>
      <c r="GVC102" s="700">
        <f>-IF(GVC11=1900,0,Capex!GVC349)</f>
        <v>0</v>
      </c>
      <c r="GVD102" s="700">
        <f>-IF(GVD11=1900,0,Capex!GVD349)</f>
        <v>0</v>
      </c>
      <c r="GVE102" s="700">
        <f>-IF(GVE11=1900,0,Capex!GVE349)</f>
        <v>0</v>
      </c>
      <c r="GVF102" s="700">
        <f>-IF(GVF11=1900,0,Capex!GVF349)</f>
        <v>0</v>
      </c>
      <c r="GVG102" s="700">
        <f>-IF(GVG11=1900,0,Capex!GVG349)</f>
        <v>0</v>
      </c>
      <c r="GVH102" s="700">
        <f>-IF(GVH11=1900,0,Capex!GVH349)</f>
        <v>0</v>
      </c>
      <c r="GVI102" s="700">
        <f>-IF(GVI11=1900,0,Capex!GVI349)</f>
        <v>0</v>
      </c>
      <c r="GVJ102" s="700">
        <f>-IF(GVJ11=1900,0,Capex!GVJ349)</f>
        <v>0</v>
      </c>
      <c r="GVK102" s="700">
        <f>-IF(GVK11=1900,0,Capex!GVK349)</f>
        <v>0</v>
      </c>
      <c r="GVL102" s="700">
        <f>-IF(GVL11=1900,0,Capex!GVL349)</f>
        <v>0</v>
      </c>
      <c r="GVM102" s="700">
        <f>-IF(GVM11=1900,0,Capex!GVM349)</f>
        <v>0</v>
      </c>
      <c r="GVN102" s="700">
        <f>-IF(GVN11=1900,0,Capex!GVN349)</f>
        <v>0</v>
      </c>
      <c r="GVO102" s="700">
        <f>-IF(GVO11=1900,0,Capex!GVO349)</f>
        <v>0</v>
      </c>
      <c r="GVP102" s="700">
        <f>-IF(GVP11=1900,0,Capex!GVP349)</f>
        <v>0</v>
      </c>
      <c r="GVQ102" s="700">
        <f>-IF(GVQ11=1900,0,Capex!GVQ349)</f>
        <v>0</v>
      </c>
      <c r="GVR102" s="700">
        <f>-IF(GVR11=1900,0,Capex!GVR349)</f>
        <v>0</v>
      </c>
      <c r="GVS102" s="700">
        <f>-IF(GVS11=1900,0,Capex!GVS349)</f>
        <v>0</v>
      </c>
      <c r="GVT102" s="700">
        <f>-IF(GVT11=1900,0,Capex!GVT349)</f>
        <v>0</v>
      </c>
      <c r="GVU102" s="700">
        <f>-IF(GVU11=1900,0,Capex!GVU349)</f>
        <v>0</v>
      </c>
      <c r="GVV102" s="700">
        <f>-IF(GVV11=1900,0,Capex!GVV349)</f>
        <v>0</v>
      </c>
      <c r="GVW102" s="700">
        <f>-IF(GVW11=1900,0,Capex!GVW349)</f>
        <v>0</v>
      </c>
      <c r="GVX102" s="700">
        <f>-IF(GVX11=1900,0,Capex!GVX349)</f>
        <v>0</v>
      </c>
      <c r="GVY102" s="700">
        <f>-IF(GVY11=1900,0,Capex!GVY349)</f>
        <v>0</v>
      </c>
      <c r="GVZ102" s="700">
        <f>-IF(GVZ11=1900,0,Capex!GVZ349)</f>
        <v>0</v>
      </c>
      <c r="GWA102" s="700">
        <f>-IF(GWA11=1900,0,Capex!GWA349)</f>
        <v>0</v>
      </c>
      <c r="GWB102" s="700">
        <f>-IF(GWB11=1900,0,Capex!GWB349)</f>
        <v>0</v>
      </c>
      <c r="GWC102" s="700">
        <f>-IF(GWC11=1900,0,Capex!GWC349)</f>
        <v>0</v>
      </c>
      <c r="GWD102" s="700">
        <f>-IF(GWD11=1900,0,Capex!GWD349)</f>
        <v>0</v>
      </c>
      <c r="GWE102" s="700">
        <f>-IF(GWE11=1900,0,Capex!GWE349)</f>
        <v>0</v>
      </c>
      <c r="GWF102" s="700">
        <f>-IF(GWF11=1900,0,Capex!GWF349)</f>
        <v>0</v>
      </c>
      <c r="GWG102" s="700">
        <f>-IF(GWG11=1900,0,Capex!GWG349)</f>
        <v>0</v>
      </c>
      <c r="GWH102" s="700">
        <f>-IF(GWH11=1900,0,Capex!GWH349)</f>
        <v>0</v>
      </c>
      <c r="GWI102" s="700">
        <f>-IF(GWI11=1900,0,Capex!GWI349)</f>
        <v>0</v>
      </c>
      <c r="GWJ102" s="700">
        <f>-IF(GWJ11=1900,0,Capex!GWJ349)</f>
        <v>0</v>
      </c>
      <c r="GWK102" s="700">
        <f>-IF(GWK11=1900,0,Capex!GWK349)</f>
        <v>0</v>
      </c>
      <c r="GWL102" s="700">
        <f>-IF(GWL11=1900,0,Capex!GWL349)</f>
        <v>0</v>
      </c>
      <c r="GWM102" s="700">
        <f>-IF(GWM11=1900,0,Capex!GWM349)</f>
        <v>0</v>
      </c>
      <c r="GWN102" s="700">
        <f>-IF(GWN11=1900,0,Capex!GWN349)</f>
        <v>0</v>
      </c>
      <c r="GWO102" s="700">
        <f>-IF(GWO11=1900,0,Capex!GWO349)</f>
        <v>0</v>
      </c>
      <c r="GWP102" s="700">
        <f>-IF(GWP11=1900,0,Capex!GWP349)</f>
        <v>0</v>
      </c>
      <c r="GWQ102" s="700">
        <f>-IF(GWQ11=1900,0,Capex!GWQ349)</f>
        <v>0</v>
      </c>
      <c r="GWR102" s="700">
        <f>-IF(GWR11=1900,0,Capex!GWR349)</f>
        <v>0</v>
      </c>
      <c r="GWS102" s="700">
        <f>-IF(GWS11=1900,0,Capex!GWS349)</f>
        <v>0</v>
      </c>
      <c r="GWT102" s="700">
        <f>-IF(GWT11=1900,0,Capex!GWT349)</f>
        <v>0</v>
      </c>
      <c r="GWU102" s="700">
        <f>-IF(GWU11=1900,0,Capex!GWU349)</f>
        <v>0</v>
      </c>
      <c r="GWV102" s="700">
        <f>-IF(GWV11=1900,0,Capex!GWV349)</f>
        <v>0</v>
      </c>
      <c r="GWW102" s="700">
        <f>-IF(GWW11=1900,0,Capex!GWW349)</f>
        <v>0</v>
      </c>
      <c r="GWX102" s="700">
        <f>-IF(GWX11=1900,0,Capex!GWX349)</f>
        <v>0</v>
      </c>
      <c r="GWY102" s="700">
        <f>-IF(GWY11=1900,0,Capex!GWY349)</f>
        <v>0</v>
      </c>
      <c r="GWZ102" s="700">
        <f>-IF(GWZ11=1900,0,Capex!GWZ349)</f>
        <v>0</v>
      </c>
      <c r="GXA102" s="700">
        <f>-IF(GXA11=1900,0,Capex!GXA349)</f>
        <v>0</v>
      </c>
      <c r="GXB102" s="700">
        <f>-IF(GXB11=1900,0,Capex!GXB349)</f>
        <v>0</v>
      </c>
      <c r="GXC102" s="700">
        <f>-IF(GXC11=1900,0,Capex!GXC349)</f>
        <v>0</v>
      </c>
      <c r="GXD102" s="700">
        <f>-IF(GXD11=1900,0,Capex!GXD349)</f>
        <v>0</v>
      </c>
      <c r="GXE102" s="700">
        <f>-IF(GXE11=1900,0,Capex!GXE349)</f>
        <v>0</v>
      </c>
      <c r="GXF102" s="700">
        <f>-IF(GXF11=1900,0,Capex!GXF349)</f>
        <v>0</v>
      </c>
      <c r="GXG102" s="700">
        <f>-IF(GXG11=1900,0,Capex!GXG349)</f>
        <v>0</v>
      </c>
      <c r="GXH102" s="700">
        <f>-IF(GXH11=1900,0,Capex!GXH349)</f>
        <v>0</v>
      </c>
      <c r="GXI102" s="700">
        <f>-IF(GXI11=1900,0,Capex!GXI349)</f>
        <v>0</v>
      </c>
      <c r="GXJ102" s="700">
        <f>-IF(GXJ11=1900,0,Capex!GXJ349)</f>
        <v>0</v>
      </c>
      <c r="GXK102" s="700">
        <f>-IF(GXK11=1900,0,Capex!GXK349)</f>
        <v>0</v>
      </c>
      <c r="GXL102" s="700">
        <f>-IF(GXL11=1900,0,Capex!GXL349)</f>
        <v>0</v>
      </c>
      <c r="GXM102" s="700">
        <f>-IF(GXM11=1900,0,Capex!GXM349)</f>
        <v>0</v>
      </c>
      <c r="GXN102" s="700">
        <f>-IF(GXN11=1900,0,Capex!GXN349)</f>
        <v>0</v>
      </c>
      <c r="GXO102" s="700">
        <f>-IF(GXO11=1900,0,Capex!GXO349)</f>
        <v>0</v>
      </c>
      <c r="GXP102" s="700">
        <f>-IF(GXP11=1900,0,Capex!GXP349)</f>
        <v>0</v>
      </c>
      <c r="GXQ102" s="700">
        <f>-IF(GXQ11=1900,0,Capex!GXQ349)</f>
        <v>0</v>
      </c>
      <c r="GXR102" s="700">
        <f>-IF(GXR11=1900,0,Capex!GXR349)</f>
        <v>0</v>
      </c>
      <c r="GXS102" s="700">
        <f>-IF(GXS11=1900,0,Capex!GXS349)</f>
        <v>0</v>
      </c>
      <c r="GXT102" s="700">
        <f>-IF(GXT11=1900,0,Capex!GXT349)</f>
        <v>0</v>
      </c>
      <c r="GXU102" s="700">
        <f>-IF(GXU11=1900,0,Capex!GXU349)</f>
        <v>0</v>
      </c>
      <c r="GXV102" s="700">
        <f>-IF(GXV11=1900,0,Capex!GXV349)</f>
        <v>0</v>
      </c>
      <c r="GXW102" s="700">
        <f>-IF(GXW11=1900,0,Capex!GXW349)</f>
        <v>0</v>
      </c>
      <c r="GXX102" s="700">
        <f>-IF(GXX11=1900,0,Capex!GXX349)</f>
        <v>0</v>
      </c>
      <c r="GXY102" s="700">
        <f>-IF(GXY11=1900,0,Capex!GXY349)</f>
        <v>0</v>
      </c>
      <c r="GXZ102" s="700">
        <f>-IF(GXZ11=1900,0,Capex!GXZ349)</f>
        <v>0</v>
      </c>
      <c r="GYA102" s="700">
        <f>-IF(GYA11=1900,0,Capex!GYA349)</f>
        <v>0</v>
      </c>
      <c r="GYB102" s="700">
        <f>-IF(GYB11=1900,0,Capex!GYB349)</f>
        <v>0</v>
      </c>
      <c r="GYC102" s="700">
        <f>-IF(GYC11=1900,0,Capex!GYC349)</f>
        <v>0</v>
      </c>
      <c r="GYD102" s="700">
        <f>-IF(GYD11=1900,0,Capex!GYD349)</f>
        <v>0</v>
      </c>
      <c r="GYE102" s="700">
        <f>-IF(GYE11=1900,0,Capex!GYE349)</f>
        <v>0</v>
      </c>
      <c r="GYF102" s="700">
        <f>-IF(GYF11=1900,0,Capex!GYF349)</f>
        <v>0</v>
      </c>
      <c r="GYG102" s="700">
        <f>-IF(GYG11=1900,0,Capex!GYG349)</f>
        <v>0</v>
      </c>
      <c r="GYH102" s="700">
        <f>-IF(GYH11=1900,0,Capex!GYH349)</f>
        <v>0</v>
      </c>
      <c r="GYI102" s="700">
        <f>-IF(GYI11=1900,0,Capex!GYI349)</f>
        <v>0</v>
      </c>
      <c r="GYJ102" s="700">
        <f>-IF(GYJ11=1900,0,Capex!GYJ349)</f>
        <v>0</v>
      </c>
      <c r="GYK102" s="700">
        <f>-IF(GYK11=1900,0,Capex!GYK349)</f>
        <v>0</v>
      </c>
      <c r="GYL102" s="700">
        <f>-IF(GYL11=1900,0,Capex!GYL349)</f>
        <v>0</v>
      </c>
      <c r="GYM102" s="700">
        <f>-IF(GYM11=1900,0,Capex!GYM349)</f>
        <v>0</v>
      </c>
      <c r="GYN102" s="700">
        <f>-IF(GYN11=1900,0,Capex!GYN349)</f>
        <v>0</v>
      </c>
      <c r="GYO102" s="700">
        <f>-IF(GYO11=1900,0,Capex!GYO349)</f>
        <v>0</v>
      </c>
      <c r="GYP102" s="700">
        <f>-IF(GYP11=1900,0,Capex!GYP349)</f>
        <v>0</v>
      </c>
      <c r="GYQ102" s="700">
        <f>-IF(GYQ11=1900,0,Capex!GYQ349)</f>
        <v>0</v>
      </c>
      <c r="GYR102" s="700">
        <f>-IF(GYR11=1900,0,Capex!GYR349)</f>
        <v>0</v>
      </c>
      <c r="GYS102" s="700">
        <f>-IF(GYS11=1900,0,Capex!GYS349)</f>
        <v>0</v>
      </c>
      <c r="GYT102" s="700">
        <f>-IF(GYT11=1900,0,Capex!GYT349)</f>
        <v>0</v>
      </c>
      <c r="GYU102" s="700">
        <f>-IF(GYU11=1900,0,Capex!GYU349)</f>
        <v>0</v>
      </c>
      <c r="GYV102" s="700">
        <f>-IF(GYV11=1900,0,Capex!GYV349)</f>
        <v>0</v>
      </c>
      <c r="GYW102" s="700">
        <f>-IF(GYW11=1900,0,Capex!GYW349)</f>
        <v>0</v>
      </c>
      <c r="GYX102" s="700">
        <f>-IF(GYX11=1900,0,Capex!GYX349)</f>
        <v>0</v>
      </c>
      <c r="GYY102" s="700">
        <f>-IF(GYY11=1900,0,Capex!GYY349)</f>
        <v>0</v>
      </c>
      <c r="GYZ102" s="700">
        <f>-IF(GYZ11=1900,0,Capex!GYZ349)</f>
        <v>0</v>
      </c>
      <c r="GZA102" s="700">
        <f>-IF(GZA11=1900,0,Capex!GZA349)</f>
        <v>0</v>
      </c>
      <c r="GZB102" s="700">
        <f>-IF(GZB11=1900,0,Capex!GZB349)</f>
        <v>0</v>
      </c>
      <c r="GZC102" s="700">
        <f>-IF(GZC11=1900,0,Capex!GZC349)</f>
        <v>0</v>
      </c>
      <c r="GZD102" s="700">
        <f>-IF(GZD11=1900,0,Capex!GZD349)</f>
        <v>0</v>
      </c>
      <c r="GZE102" s="700">
        <f>-IF(GZE11=1900,0,Capex!GZE349)</f>
        <v>0</v>
      </c>
      <c r="GZF102" s="700">
        <f>-IF(GZF11=1900,0,Capex!GZF349)</f>
        <v>0</v>
      </c>
      <c r="GZG102" s="700">
        <f>-IF(GZG11=1900,0,Capex!GZG349)</f>
        <v>0</v>
      </c>
      <c r="GZH102" s="700">
        <f>-IF(GZH11=1900,0,Capex!GZH349)</f>
        <v>0</v>
      </c>
      <c r="GZI102" s="700">
        <f>-IF(GZI11=1900,0,Capex!GZI349)</f>
        <v>0</v>
      </c>
      <c r="GZJ102" s="700">
        <f>-IF(GZJ11=1900,0,Capex!GZJ349)</f>
        <v>0</v>
      </c>
      <c r="GZK102" s="700">
        <f>-IF(GZK11=1900,0,Capex!GZK349)</f>
        <v>0</v>
      </c>
      <c r="GZL102" s="700">
        <f>-IF(GZL11=1900,0,Capex!GZL349)</f>
        <v>0</v>
      </c>
      <c r="GZM102" s="700">
        <f>-IF(GZM11=1900,0,Capex!GZM349)</f>
        <v>0</v>
      </c>
      <c r="GZN102" s="700">
        <f>-IF(GZN11=1900,0,Capex!GZN349)</f>
        <v>0</v>
      </c>
      <c r="GZO102" s="700">
        <f>-IF(GZO11=1900,0,Capex!GZO349)</f>
        <v>0</v>
      </c>
      <c r="GZP102" s="700">
        <f>-IF(GZP11=1900,0,Capex!GZP349)</f>
        <v>0</v>
      </c>
      <c r="GZQ102" s="700">
        <f>-IF(GZQ11=1900,0,Capex!GZQ349)</f>
        <v>0</v>
      </c>
      <c r="GZR102" s="700">
        <f>-IF(GZR11=1900,0,Capex!GZR349)</f>
        <v>0</v>
      </c>
      <c r="GZS102" s="700">
        <f>-IF(GZS11=1900,0,Capex!GZS349)</f>
        <v>0</v>
      </c>
      <c r="GZT102" s="700">
        <f>-IF(GZT11=1900,0,Capex!GZT349)</f>
        <v>0</v>
      </c>
      <c r="GZU102" s="700">
        <f>-IF(GZU11=1900,0,Capex!GZU349)</f>
        <v>0</v>
      </c>
      <c r="GZV102" s="700">
        <f>-IF(GZV11=1900,0,Capex!GZV349)</f>
        <v>0</v>
      </c>
      <c r="GZW102" s="700">
        <f>-IF(GZW11=1900,0,Capex!GZW349)</f>
        <v>0</v>
      </c>
      <c r="GZX102" s="700">
        <f>-IF(GZX11=1900,0,Capex!GZX349)</f>
        <v>0</v>
      </c>
      <c r="GZY102" s="700">
        <f>-IF(GZY11=1900,0,Capex!GZY349)</f>
        <v>0</v>
      </c>
      <c r="GZZ102" s="700">
        <f>-IF(GZZ11=1900,0,Capex!GZZ349)</f>
        <v>0</v>
      </c>
      <c r="HAA102" s="700">
        <f>-IF(HAA11=1900,0,Capex!HAA349)</f>
        <v>0</v>
      </c>
      <c r="HAB102" s="700">
        <f>-IF(HAB11=1900,0,Capex!HAB349)</f>
        <v>0</v>
      </c>
      <c r="HAC102" s="700">
        <f>-IF(HAC11=1900,0,Capex!HAC349)</f>
        <v>0</v>
      </c>
      <c r="HAD102" s="700">
        <f>-IF(HAD11=1900,0,Capex!HAD349)</f>
        <v>0</v>
      </c>
      <c r="HAE102" s="700">
        <f>-IF(HAE11=1900,0,Capex!HAE349)</f>
        <v>0</v>
      </c>
      <c r="HAF102" s="700">
        <f>-IF(HAF11=1900,0,Capex!HAF349)</f>
        <v>0</v>
      </c>
      <c r="HAG102" s="700">
        <f>-IF(HAG11=1900,0,Capex!HAG349)</f>
        <v>0</v>
      </c>
      <c r="HAH102" s="700">
        <f>-IF(HAH11=1900,0,Capex!HAH349)</f>
        <v>0</v>
      </c>
      <c r="HAI102" s="700">
        <f>-IF(HAI11=1900,0,Capex!HAI349)</f>
        <v>0</v>
      </c>
      <c r="HAJ102" s="700">
        <f>-IF(HAJ11=1900,0,Capex!HAJ349)</f>
        <v>0</v>
      </c>
      <c r="HAK102" s="700">
        <f>-IF(HAK11=1900,0,Capex!HAK349)</f>
        <v>0</v>
      </c>
      <c r="HAL102" s="700">
        <f>-IF(HAL11=1900,0,Capex!HAL349)</f>
        <v>0</v>
      </c>
      <c r="HAM102" s="700">
        <f>-IF(HAM11=1900,0,Capex!HAM349)</f>
        <v>0</v>
      </c>
      <c r="HAN102" s="700">
        <f>-IF(HAN11=1900,0,Capex!HAN349)</f>
        <v>0</v>
      </c>
      <c r="HAO102" s="700">
        <f>-IF(HAO11=1900,0,Capex!HAO349)</f>
        <v>0</v>
      </c>
      <c r="HAP102" s="700">
        <f>-IF(HAP11=1900,0,Capex!HAP349)</f>
        <v>0</v>
      </c>
      <c r="HAQ102" s="700">
        <f>-IF(HAQ11=1900,0,Capex!HAQ349)</f>
        <v>0</v>
      </c>
      <c r="HAR102" s="700">
        <f>-IF(HAR11=1900,0,Capex!HAR349)</f>
        <v>0</v>
      </c>
      <c r="HAS102" s="700">
        <f>-IF(HAS11=1900,0,Capex!HAS349)</f>
        <v>0</v>
      </c>
      <c r="HAT102" s="700">
        <f>-IF(HAT11=1900,0,Capex!HAT349)</f>
        <v>0</v>
      </c>
      <c r="HAU102" s="700">
        <f>-IF(HAU11=1900,0,Capex!HAU349)</f>
        <v>0</v>
      </c>
      <c r="HAV102" s="700">
        <f>-IF(HAV11=1900,0,Capex!HAV349)</f>
        <v>0</v>
      </c>
      <c r="HAW102" s="700">
        <f>-IF(HAW11=1900,0,Capex!HAW349)</f>
        <v>0</v>
      </c>
      <c r="HAX102" s="700">
        <f>-IF(HAX11=1900,0,Capex!HAX349)</f>
        <v>0</v>
      </c>
      <c r="HAY102" s="700">
        <f>-IF(HAY11=1900,0,Capex!HAY349)</f>
        <v>0</v>
      </c>
      <c r="HAZ102" s="700">
        <f>-IF(HAZ11=1900,0,Capex!HAZ349)</f>
        <v>0</v>
      </c>
      <c r="HBA102" s="700">
        <f>-IF(HBA11=1900,0,Capex!HBA349)</f>
        <v>0</v>
      </c>
      <c r="HBB102" s="700">
        <f>-IF(HBB11=1900,0,Capex!HBB349)</f>
        <v>0</v>
      </c>
      <c r="HBC102" s="700">
        <f>-IF(HBC11=1900,0,Capex!HBC349)</f>
        <v>0</v>
      </c>
      <c r="HBD102" s="700">
        <f>-IF(HBD11=1900,0,Capex!HBD349)</f>
        <v>0</v>
      </c>
      <c r="HBE102" s="700">
        <f>-IF(HBE11=1900,0,Capex!HBE349)</f>
        <v>0</v>
      </c>
      <c r="HBF102" s="700">
        <f>-IF(HBF11=1900,0,Capex!HBF349)</f>
        <v>0</v>
      </c>
      <c r="HBG102" s="700">
        <f>-IF(HBG11=1900,0,Capex!HBG349)</f>
        <v>0</v>
      </c>
      <c r="HBH102" s="700">
        <f>-IF(HBH11=1900,0,Capex!HBH349)</f>
        <v>0</v>
      </c>
      <c r="HBI102" s="700">
        <f>-IF(HBI11=1900,0,Capex!HBI349)</f>
        <v>0</v>
      </c>
      <c r="HBJ102" s="700">
        <f>-IF(HBJ11=1900,0,Capex!HBJ349)</f>
        <v>0</v>
      </c>
      <c r="HBK102" s="700">
        <f>-IF(HBK11=1900,0,Capex!HBK349)</f>
        <v>0</v>
      </c>
      <c r="HBL102" s="700">
        <f>-IF(HBL11=1900,0,Capex!HBL349)</f>
        <v>0</v>
      </c>
      <c r="HBM102" s="700">
        <f>-IF(HBM11=1900,0,Capex!HBM349)</f>
        <v>0</v>
      </c>
      <c r="HBN102" s="700">
        <f>-IF(HBN11=1900,0,Capex!HBN349)</f>
        <v>0</v>
      </c>
      <c r="HBO102" s="700">
        <f>-IF(HBO11=1900,0,Capex!HBO349)</f>
        <v>0</v>
      </c>
      <c r="HBP102" s="700">
        <f>-IF(HBP11=1900,0,Capex!HBP349)</f>
        <v>0</v>
      </c>
      <c r="HBQ102" s="700">
        <f>-IF(HBQ11=1900,0,Capex!HBQ349)</f>
        <v>0</v>
      </c>
      <c r="HBR102" s="700">
        <f>-IF(HBR11=1900,0,Capex!HBR349)</f>
        <v>0</v>
      </c>
      <c r="HBS102" s="700">
        <f>-IF(HBS11=1900,0,Capex!HBS349)</f>
        <v>0</v>
      </c>
      <c r="HBT102" s="700">
        <f>-IF(HBT11=1900,0,Capex!HBT349)</f>
        <v>0</v>
      </c>
      <c r="HBU102" s="700">
        <f>-IF(HBU11=1900,0,Capex!HBU349)</f>
        <v>0</v>
      </c>
      <c r="HBV102" s="700">
        <f>-IF(HBV11=1900,0,Capex!HBV349)</f>
        <v>0</v>
      </c>
      <c r="HBW102" s="700">
        <f>-IF(HBW11=1900,0,Capex!HBW349)</f>
        <v>0</v>
      </c>
      <c r="HBX102" s="700">
        <f>-IF(HBX11=1900,0,Capex!HBX349)</f>
        <v>0</v>
      </c>
      <c r="HBY102" s="700">
        <f>-IF(HBY11=1900,0,Capex!HBY349)</f>
        <v>0</v>
      </c>
      <c r="HBZ102" s="700">
        <f>-IF(HBZ11=1900,0,Capex!HBZ349)</f>
        <v>0</v>
      </c>
      <c r="HCA102" s="700">
        <f>-IF(HCA11=1900,0,Capex!HCA349)</f>
        <v>0</v>
      </c>
      <c r="HCB102" s="700">
        <f>-IF(HCB11=1900,0,Capex!HCB349)</f>
        <v>0</v>
      </c>
      <c r="HCC102" s="700">
        <f>-IF(HCC11=1900,0,Capex!HCC349)</f>
        <v>0</v>
      </c>
      <c r="HCD102" s="700">
        <f>-IF(HCD11=1900,0,Capex!HCD349)</f>
        <v>0</v>
      </c>
      <c r="HCE102" s="700">
        <f>-IF(HCE11=1900,0,Capex!HCE349)</f>
        <v>0</v>
      </c>
      <c r="HCF102" s="700">
        <f>-IF(HCF11=1900,0,Capex!HCF349)</f>
        <v>0</v>
      </c>
      <c r="HCG102" s="700">
        <f>-IF(HCG11=1900,0,Capex!HCG349)</f>
        <v>0</v>
      </c>
      <c r="HCH102" s="700">
        <f>-IF(HCH11=1900,0,Capex!HCH349)</f>
        <v>0</v>
      </c>
      <c r="HCI102" s="700">
        <f>-IF(HCI11=1900,0,Capex!HCI349)</f>
        <v>0</v>
      </c>
      <c r="HCJ102" s="700">
        <f>-IF(HCJ11=1900,0,Capex!HCJ349)</f>
        <v>0</v>
      </c>
      <c r="HCK102" s="700">
        <f>-IF(HCK11=1900,0,Capex!HCK349)</f>
        <v>0</v>
      </c>
      <c r="HCL102" s="700">
        <f>-IF(HCL11=1900,0,Capex!HCL349)</f>
        <v>0</v>
      </c>
      <c r="HCM102" s="700">
        <f>-IF(HCM11=1900,0,Capex!HCM349)</f>
        <v>0</v>
      </c>
      <c r="HCN102" s="700">
        <f>-IF(HCN11=1900,0,Capex!HCN349)</f>
        <v>0</v>
      </c>
      <c r="HCO102" s="700">
        <f>-IF(HCO11=1900,0,Capex!HCO349)</f>
        <v>0</v>
      </c>
      <c r="HCP102" s="700">
        <f>-IF(HCP11=1900,0,Capex!HCP349)</f>
        <v>0</v>
      </c>
      <c r="HCQ102" s="700">
        <f>-IF(HCQ11=1900,0,Capex!HCQ349)</f>
        <v>0</v>
      </c>
      <c r="HCR102" s="700">
        <f>-IF(HCR11=1900,0,Capex!HCR349)</f>
        <v>0</v>
      </c>
      <c r="HCS102" s="700">
        <f>-IF(HCS11=1900,0,Capex!HCS349)</f>
        <v>0</v>
      </c>
      <c r="HCT102" s="700">
        <f>-IF(HCT11=1900,0,Capex!HCT349)</f>
        <v>0</v>
      </c>
      <c r="HCU102" s="700">
        <f>-IF(HCU11=1900,0,Capex!HCU349)</f>
        <v>0</v>
      </c>
      <c r="HCV102" s="700">
        <f>-IF(HCV11=1900,0,Capex!HCV349)</f>
        <v>0</v>
      </c>
      <c r="HCW102" s="700">
        <f>-IF(HCW11=1900,0,Capex!HCW349)</f>
        <v>0</v>
      </c>
      <c r="HCX102" s="700">
        <f>-IF(HCX11=1900,0,Capex!HCX349)</f>
        <v>0</v>
      </c>
      <c r="HCY102" s="700">
        <f>-IF(HCY11=1900,0,Capex!HCY349)</f>
        <v>0</v>
      </c>
      <c r="HCZ102" s="700">
        <f>-IF(HCZ11=1900,0,Capex!HCZ349)</f>
        <v>0</v>
      </c>
      <c r="HDA102" s="700">
        <f>-IF(HDA11=1900,0,Capex!HDA349)</f>
        <v>0</v>
      </c>
      <c r="HDB102" s="700">
        <f>-IF(HDB11=1900,0,Capex!HDB349)</f>
        <v>0</v>
      </c>
      <c r="HDC102" s="700">
        <f>-IF(HDC11=1900,0,Capex!HDC349)</f>
        <v>0</v>
      </c>
      <c r="HDD102" s="700">
        <f>-IF(HDD11=1900,0,Capex!HDD349)</f>
        <v>0</v>
      </c>
      <c r="HDE102" s="700">
        <f>-IF(HDE11=1900,0,Capex!HDE349)</f>
        <v>0</v>
      </c>
      <c r="HDF102" s="700">
        <f>-IF(HDF11=1900,0,Capex!HDF349)</f>
        <v>0</v>
      </c>
      <c r="HDG102" s="700">
        <f>-IF(HDG11=1900,0,Capex!HDG349)</f>
        <v>0</v>
      </c>
      <c r="HDH102" s="700">
        <f>-IF(HDH11=1900,0,Capex!HDH349)</f>
        <v>0</v>
      </c>
      <c r="HDI102" s="700">
        <f>-IF(HDI11=1900,0,Capex!HDI349)</f>
        <v>0</v>
      </c>
      <c r="HDJ102" s="700">
        <f>-IF(HDJ11=1900,0,Capex!HDJ349)</f>
        <v>0</v>
      </c>
      <c r="HDK102" s="700">
        <f>-IF(HDK11=1900,0,Capex!HDK349)</f>
        <v>0</v>
      </c>
      <c r="HDL102" s="700">
        <f>-IF(HDL11=1900,0,Capex!HDL349)</f>
        <v>0</v>
      </c>
      <c r="HDM102" s="700">
        <f>-IF(HDM11=1900,0,Capex!HDM349)</f>
        <v>0</v>
      </c>
      <c r="HDN102" s="700">
        <f>-IF(HDN11=1900,0,Capex!HDN349)</f>
        <v>0</v>
      </c>
      <c r="HDO102" s="700">
        <f>-IF(HDO11=1900,0,Capex!HDO349)</f>
        <v>0</v>
      </c>
      <c r="HDP102" s="700">
        <f>-IF(HDP11=1900,0,Capex!HDP349)</f>
        <v>0</v>
      </c>
      <c r="HDQ102" s="700">
        <f>-IF(HDQ11=1900,0,Capex!HDQ349)</f>
        <v>0</v>
      </c>
      <c r="HDR102" s="700">
        <f>-IF(HDR11=1900,0,Capex!HDR349)</f>
        <v>0</v>
      </c>
      <c r="HDS102" s="700">
        <f>-IF(HDS11=1900,0,Capex!HDS349)</f>
        <v>0</v>
      </c>
      <c r="HDT102" s="700">
        <f>-IF(HDT11=1900,0,Capex!HDT349)</f>
        <v>0</v>
      </c>
      <c r="HDU102" s="700">
        <f>-IF(HDU11=1900,0,Capex!HDU349)</f>
        <v>0</v>
      </c>
      <c r="HDV102" s="700">
        <f>-IF(HDV11=1900,0,Capex!HDV349)</f>
        <v>0</v>
      </c>
      <c r="HDW102" s="700">
        <f>-IF(HDW11=1900,0,Capex!HDW349)</f>
        <v>0</v>
      </c>
      <c r="HDX102" s="700">
        <f>-IF(HDX11=1900,0,Capex!HDX349)</f>
        <v>0</v>
      </c>
      <c r="HDY102" s="700">
        <f>-IF(HDY11=1900,0,Capex!HDY349)</f>
        <v>0</v>
      </c>
      <c r="HDZ102" s="700">
        <f>-IF(HDZ11=1900,0,Capex!HDZ349)</f>
        <v>0</v>
      </c>
      <c r="HEA102" s="700">
        <f>-IF(HEA11=1900,0,Capex!HEA349)</f>
        <v>0</v>
      </c>
      <c r="HEB102" s="700">
        <f>-IF(HEB11=1900,0,Capex!HEB349)</f>
        <v>0</v>
      </c>
      <c r="HEC102" s="700">
        <f>-IF(HEC11=1900,0,Capex!HEC349)</f>
        <v>0</v>
      </c>
      <c r="HED102" s="700">
        <f>-IF(HED11=1900,0,Capex!HED349)</f>
        <v>0</v>
      </c>
      <c r="HEE102" s="700">
        <f>-IF(HEE11=1900,0,Capex!HEE349)</f>
        <v>0</v>
      </c>
      <c r="HEF102" s="700">
        <f>-IF(HEF11=1900,0,Capex!HEF349)</f>
        <v>0</v>
      </c>
      <c r="HEG102" s="700">
        <f>-IF(HEG11=1900,0,Capex!HEG349)</f>
        <v>0</v>
      </c>
      <c r="HEH102" s="700">
        <f>-IF(HEH11=1900,0,Capex!HEH349)</f>
        <v>0</v>
      </c>
      <c r="HEI102" s="700">
        <f>-IF(HEI11=1900,0,Capex!HEI349)</f>
        <v>0</v>
      </c>
      <c r="HEJ102" s="700">
        <f>-IF(HEJ11=1900,0,Capex!HEJ349)</f>
        <v>0</v>
      </c>
      <c r="HEK102" s="700">
        <f>-IF(HEK11=1900,0,Capex!HEK349)</f>
        <v>0</v>
      </c>
      <c r="HEL102" s="700">
        <f>-IF(HEL11=1900,0,Capex!HEL349)</f>
        <v>0</v>
      </c>
      <c r="HEM102" s="700">
        <f>-IF(HEM11=1900,0,Capex!HEM349)</f>
        <v>0</v>
      </c>
      <c r="HEN102" s="700">
        <f>-IF(HEN11=1900,0,Capex!HEN349)</f>
        <v>0</v>
      </c>
      <c r="HEO102" s="700">
        <f>-IF(HEO11=1900,0,Capex!HEO349)</f>
        <v>0</v>
      </c>
      <c r="HEP102" s="700">
        <f>-IF(HEP11=1900,0,Capex!HEP349)</f>
        <v>0</v>
      </c>
      <c r="HEQ102" s="700">
        <f>-IF(HEQ11=1900,0,Capex!HEQ349)</f>
        <v>0</v>
      </c>
      <c r="HER102" s="700">
        <f>-IF(HER11=1900,0,Capex!HER349)</f>
        <v>0</v>
      </c>
      <c r="HES102" s="700">
        <f>-IF(HES11=1900,0,Capex!HES349)</f>
        <v>0</v>
      </c>
      <c r="HET102" s="700">
        <f>-IF(HET11=1900,0,Capex!HET349)</f>
        <v>0</v>
      </c>
      <c r="HEU102" s="700">
        <f>-IF(HEU11=1900,0,Capex!HEU349)</f>
        <v>0</v>
      </c>
      <c r="HEV102" s="700">
        <f>-IF(HEV11=1900,0,Capex!HEV349)</f>
        <v>0</v>
      </c>
      <c r="HEW102" s="700">
        <f>-IF(HEW11=1900,0,Capex!HEW349)</f>
        <v>0</v>
      </c>
      <c r="HEX102" s="700">
        <f>-IF(HEX11=1900,0,Capex!HEX349)</f>
        <v>0</v>
      </c>
      <c r="HEY102" s="700">
        <f>-IF(HEY11=1900,0,Capex!HEY349)</f>
        <v>0</v>
      </c>
      <c r="HEZ102" s="700">
        <f>-IF(HEZ11=1900,0,Capex!HEZ349)</f>
        <v>0</v>
      </c>
      <c r="HFA102" s="700">
        <f>-IF(HFA11=1900,0,Capex!HFA349)</f>
        <v>0</v>
      </c>
      <c r="HFB102" s="700">
        <f>-IF(HFB11=1900,0,Capex!HFB349)</f>
        <v>0</v>
      </c>
      <c r="HFC102" s="700">
        <f>-IF(HFC11=1900,0,Capex!HFC349)</f>
        <v>0</v>
      </c>
      <c r="HFD102" s="700">
        <f>-IF(HFD11=1900,0,Capex!HFD349)</f>
        <v>0</v>
      </c>
      <c r="HFE102" s="700">
        <f>-IF(HFE11=1900,0,Capex!HFE349)</f>
        <v>0</v>
      </c>
      <c r="HFF102" s="700">
        <f>-IF(HFF11=1900,0,Capex!HFF349)</f>
        <v>0</v>
      </c>
      <c r="HFG102" s="700">
        <f>-IF(HFG11=1900,0,Capex!HFG349)</f>
        <v>0</v>
      </c>
      <c r="HFH102" s="700">
        <f>-IF(HFH11=1900,0,Capex!HFH349)</f>
        <v>0</v>
      </c>
      <c r="HFI102" s="700">
        <f>-IF(HFI11=1900,0,Capex!HFI349)</f>
        <v>0</v>
      </c>
      <c r="HFJ102" s="700">
        <f>-IF(HFJ11=1900,0,Capex!HFJ349)</f>
        <v>0</v>
      </c>
      <c r="HFK102" s="700">
        <f>-IF(HFK11=1900,0,Capex!HFK349)</f>
        <v>0</v>
      </c>
      <c r="HFL102" s="700">
        <f>-IF(HFL11=1900,0,Capex!HFL349)</f>
        <v>0</v>
      </c>
      <c r="HFM102" s="700">
        <f>-IF(HFM11=1900,0,Capex!HFM349)</f>
        <v>0</v>
      </c>
      <c r="HFN102" s="700">
        <f>-IF(HFN11=1900,0,Capex!HFN349)</f>
        <v>0</v>
      </c>
      <c r="HFO102" s="700">
        <f>-IF(HFO11=1900,0,Capex!HFO349)</f>
        <v>0</v>
      </c>
      <c r="HFP102" s="700">
        <f>-IF(HFP11=1900,0,Capex!HFP349)</f>
        <v>0</v>
      </c>
      <c r="HFQ102" s="700">
        <f>-IF(HFQ11=1900,0,Capex!HFQ349)</f>
        <v>0</v>
      </c>
      <c r="HFR102" s="700">
        <f>-IF(HFR11=1900,0,Capex!HFR349)</f>
        <v>0</v>
      </c>
      <c r="HFS102" s="700">
        <f>-IF(HFS11=1900,0,Capex!HFS349)</f>
        <v>0</v>
      </c>
      <c r="HFT102" s="700">
        <f>-IF(HFT11=1900,0,Capex!HFT349)</f>
        <v>0</v>
      </c>
      <c r="HFU102" s="700">
        <f>-IF(HFU11=1900,0,Capex!HFU349)</f>
        <v>0</v>
      </c>
      <c r="HFV102" s="700">
        <f>-IF(HFV11=1900,0,Capex!HFV349)</f>
        <v>0</v>
      </c>
      <c r="HFW102" s="700">
        <f>-IF(HFW11=1900,0,Capex!HFW349)</f>
        <v>0</v>
      </c>
      <c r="HFX102" s="700">
        <f>-IF(HFX11=1900,0,Capex!HFX349)</f>
        <v>0</v>
      </c>
      <c r="HFY102" s="700">
        <f>-IF(HFY11=1900,0,Capex!HFY349)</f>
        <v>0</v>
      </c>
      <c r="HFZ102" s="700">
        <f>-IF(HFZ11=1900,0,Capex!HFZ349)</f>
        <v>0</v>
      </c>
      <c r="HGA102" s="700">
        <f>-IF(HGA11=1900,0,Capex!HGA349)</f>
        <v>0</v>
      </c>
      <c r="HGB102" s="700">
        <f>-IF(HGB11=1900,0,Capex!HGB349)</f>
        <v>0</v>
      </c>
      <c r="HGC102" s="700">
        <f>-IF(HGC11=1900,0,Capex!HGC349)</f>
        <v>0</v>
      </c>
      <c r="HGD102" s="700">
        <f>-IF(HGD11=1900,0,Capex!HGD349)</f>
        <v>0</v>
      </c>
      <c r="HGE102" s="700">
        <f>-IF(HGE11=1900,0,Capex!HGE349)</f>
        <v>0</v>
      </c>
      <c r="HGF102" s="700">
        <f>-IF(HGF11=1900,0,Capex!HGF349)</f>
        <v>0</v>
      </c>
      <c r="HGG102" s="700">
        <f>-IF(HGG11=1900,0,Capex!HGG349)</f>
        <v>0</v>
      </c>
      <c r="HGH102" s="700">
        <f>-IF(HGH11=1900,0,Capex!HGH349)</f>
        <v>0</v>
      </c>
      <c r="HGI102" s="700">
        <f>-IF(HGI11=1900,0,Capex!HGI349)</f>
        <v>0</v>
      </c>
      <c r="HGJ102" s="700">
        <f>-IF(HGJ11=1900,0,Capex!HGJ349)</f>
        <v>0</v>
      </c>
      <c r="HGK102" s="700">
        <f>-IF(HGK11=1900,0,Capex!HGK349)</f>
        <v>0</v>
      </c>
      <c r="HGL102" s="700">
        <f>-IF(HGL11=1900,0,Capex!HGL349)</f>
        <v>0</v>
      </c>
      <c r="HGM102" s="700">
        <f>-IF(HGM11=1900,0,Capex!HGM349)</f>
        <v>0</v>
      </c>
      <c r="HGN102" s="700">
        <f>-IF(HGN11=1900,0,Capex!HGN349)</f>
        <v>0</v>
      </c>
      <c r="HGO102" s="700">
        <f>-IF(HGO11=1900,0,Capex!HGO349)</f>
        <v>0</v>
      </c>
      <c r="HGP102" s="700">
        <f>-IF(HGP11=1900,0,Capex!HGP349)</f>
        <v>0</v>
      </c>
      <c r="HGQ102" s="700">
        <f>-IF(HGQ11=1900,0,Capex!HGQ349)</f>
        <v>0</v>
      </c>
      <c r="HGR102" s="700">
        <f>-IF(HGR11=1900,0,Capex!HGR349)</f>
        <v>0</v>
      </c>
      <c r="HGS102" s="700">
        <f>-IF(HGS11=1900,0,Capex!HGS349)</f>
        <v>0</v>
      </c>
      <c r="HGT102" s="700">
        <f>-IF(HGT11=1900,0,Capex!HGT349)</f>
        <v>0</v>
      </c>
      <c r="HGU102" s="700">
        <f>-IF(HGU11=1900,0,Capex!HGU349)</f>
        <v>0</v>
      </c>
      <c r="HGV102" s="700">
        <f>-IF(HGV11=1900,0,Capex!HGV349)</f>
        <v>0</v>
      </c>
      <c r="HGW102" s="700">
        <f>-IF(HGW11=1900,0,Capex!HGW349)</f>
        <v>0</v>
      </c>
      <c r="HGX102" s="700">
        <f>-IF(HGX11=1900,0,Capex!HGX349)</f>
        <v>0</v>
      </c>
      <c r="HGY102" s="700">
        <f>-IF(HGY11=1900,0,Capex!HGY349)</f>
        <v>0</v>
      </c>
      <c r="HGZ102" s="700">
        <f>-IF(HGZ11=1900,0,Capex!HGZ349)</f>
        <v>0</v>
      </c>
      <c r="HHA102" s="700">
        <f>-IF(HHA11=1900,0,Capex!HHA349)</f>
        <v>0</v>
      </c>
      <c r="HHB102" s="700">
        <f>-IF(HHB11=1900,0,Capex!HHB349)</f>
        <v>0</v>
      </c>
      <c r="HHC102" s="700">
        <f>-IF(HHC11=1900,0,Capex!HHC349)</f>
        <v>0</v>
      </c>
      <c r="HHD102" s="700">
        <f>-IF(HHD11=1900,0,Capex!HHD349)</f>
        <v>0</v>
      </c>
      <c r="HHE102" s="700">
        <f>-IF(HHE11=1900,0,Capex!HHE349)</f>
        <v>0</v>
      </c>
      <c r="HHF102" s="700">
        <f>-IF(HHF11=1900,0,Capex!HHF349)</f>
        <v>0</v>
      </c>
      <c r="HHG102" s="700">
        <f>-IF(HHG11=1900,0,Capex!HHG349)</f>
        <v>0</v>
      </c>
      <c r="HHH102" s="700">
        <f>-IF(HHH11=1900,0,Capex!HHH349)</f>
        <v>0</v>
      </c>
      <c r="HHI102" s="700">
        <f>-IF(HHI11=1900,0,Capex!HHI349)</f>
        <v>0</v>
      </c>
      <c r="HHJ102" s="700">
        <f>-IF(HHJ11=1900,0,Capex!HHJ349)</f>
        <v>0</v>
      </c>
      <c r="HHK102" s="700">
        <f>-IF(HHK11=1900,0,Capex!HHK349)</f>
        <v>0</v>
      </c>
      <c r="HHL102" s="700">
        <f>-IF(HHL11=1900,0,Capex!HHL349)</f>
        <v>0</v>
      </c>
      <c r="HHM102" s="700">
        <f>-IF(HHM11=1900,0,Capex!HHM349)</f>
        <v>0</v>
      </c>
      <c r="HHN102" s="700">
        <f>-IF(HHN11=1900,0,Capex!HHN349)</f>
        <v>0</v>
      </c>
      <c r="HHO102" s="700">
        <f>-IF(HHO11=1900,0,Capex!HHO349)</f>
        <v>0</v>
      </c>
      <c r="HHP102" s="700">
        <f>-IF(HHP11=1900,0,Capex!HHP349)</f>
        <v>0</v>
      </c>
      <c r="HHQ102" s="700">
        <f>-IF(HHQ11=1900,0,Capex!HHQ349)</f>
        <v>0</v>
      </c>
      <c r="HHR102" s="700">
        <f>-IF(HHR11=1900,0,Capex!HHR349)</f>
        <v>0</v>
      </c>
      <c r="HHS102" s="700">
        <f>-IF(HHS11=1900,0,Capex!HHS349)</f>
        <v>0</v>
      </c>
      <c r="HHT102" s="700">
        <f>-IF(HHT11=1900,0,Capex!HHT349)</f>
        <v>0</v>
      </c>
      <c r="HHU102" s="700">
        <f>-IF(HHU11=1900,0,Capex!HHU349)</f>
        <v>0</v>
      </c>
      <c r="HHV102" s="700">
        <f>-IF(HHV11=1900,0,Capex!HHV349)</f>
        <v>0</v>
      </c>
      <c r="HHW102" s="700">
        <f>-IF(HHW11=1900,0,Capex!HHW349)</f>
        <v>0</v>
      </c>
      <c r="HHX102" s="700">
        <f>-IF(HHX11=1900,0,Capex!HHX349)</f>
        <v>0</v>
      </c>
      <c r="HHY102" s="700">
        <f>-IF(HHY11=1900,0,Capex!HHY349)</f>
        <v>0</v>
      </c>
      <c r="HHZ102" s="700">
        <f>-IF(HHZ11=1900,0,Capex!HHZ349)</f>
        <v>0</v>
      </c>
      <c r="HIA102" s="700">
        <f>-IF(HIA11=1900,0,Capex!HIA349)</f>
        <v>0</v>
      </c>
      <c r="HIB102" s="700">
        <f>-IF(HIB11=1900,0,Capex!HIB349)</f>
        <v>0</v>
      </c>
      <c r="HIC102" s="700">
        <f>-IF(HIC11=1900,0,Capex!HIC349)</f>
        <v>0</v>
      </c>
      <c r="HID102" s="700">
        <f>-IF(HID11=1900,0,Capex!HID349)</f>
        <v>0</v>
      </c>
      <c r="HIE102" s="700">
        <f>-IF(HIE11=1900,0,Capex!HIE349)</f>
        <v>0</v>
      </c>
      <c r="HIF102" s="700">
        <f>-IF(HIF11=1900,0,Capex!HIF349)</f>
        <v>0</v>
      </c>
      <c r="HIG102" s="700">
        <f>-IF(HIG11=1900,0,Capex!HIG349)</f>
        <v>0</v>
      </c>
      <c r="HIH102" s="700">
        <f>-IF(HIH11=1900,0,Capex!HIH349)</f>
        <v>0</v>
      </c>
      <c r="HII102" s="700">
        <f>-IF(HII11=1900,0,Capex!HII349)</f>
        <v>0</v>
      </c>
      <c r="HIJ102" s="700">
        <f>-IF(HIJ11=1900,0,Capex!HIJ349)</f>
        <v>0</v>
      </c>
      <c r="HIK102" s="700">
        <f>-IF(HIK11=1900,0,Capex!HIK349)</f>
        <v>0</v>
      </c>
      <c r="HIL102" s="700">
        <f>-IF(HIL11=1900,0,Capex!HIL349)</f>
        <v>0</v>
      </c>
      <c r="HIM102" s="700">
        <f>-IF(HIM11=1900,0,Capex!HIM349)</f>
        <v>0</v>
      </c>
      <c r="HIN102" s="700">
        <f>-IF(HIN11=1900,0,Capex!HIN349)</f>
        <v>0</v>
      </c>
      <c r="HIO102" s="700">
        <f>-IF(HIO11=1900,0,Capex!HIO349)</f>
        <v>0</v>
      </c>
      <c r="HIP102" s="700">
        <f>-IF(HIP11=1900,0,Capex!HIP349)</f>
        <v>0</v>
      </c>
      <c r="HIQ102" s="700">
        <f>-IF(HIQ11=1900,0,Capex!HIQ349)</f>
        <v>0</v>
      </c>
      <c r="HIR102" s="700">
        <f>-IF(HIR11=1900,0,Capex!HIR349)</f>
        <v>0</v>
      </c>
      <c r="HIS102" s="700">
        <f>-IF(HIS11=1900,0,Capex!HIS349)</f>
        <v>0</v>
      </c>
      <c r="HIT102" s="700">
        <f>-IF(HIT11=1900,0,Capex!HIT349)</f>
        <v>0</v>
      </c>
      <c r="HIU102" s="700">
        <f>-IF(HIU11=1900,0,Capex!HIU349)</f>
        <v>0</v>
      </c>
      <c r="HIV102" s="700">
        <f>-IF(HIV11=1900,0,Capex!HIV349)</f>
        <v>0</v>
      </c>
      <c r="HIW102" s="700">
        <f>-IF(HIW11=1900,0,Capex!HIW349)</f>
        <v>0</v>
      </c>
      <c r="HIX102" s="700">
        <f>-IF(HIX11=1900,0,Capex!HIX349)</f>
        <v>0</v>
      </c>
      <c r="HIY102" s="700">
        <f>-IF(HIY11=1900,0,Capex!HIY349)</f>
        <v>0</v>
      </c>
      <c r="HIZ102" s="700">
        <f>-IF(HIZ11=1900,0,Capex!HIZ349)</f>
        <v>0</v>
      </c>
      <c r="HJA102" s="700">
        <f>-IF(HJA11=1900,0,Capex!HJA349)</f>
        <v>0</v>
      </c>
      <c r="HJB102" s="700">
        <f>-IF(HJB11=1900,0,Capex!HJB349)</f>
        <v>0</v>
      </c>
      <c r="HJC102" s="700">
        <f>-IF(HJC11=1900,0,Capex!HJC349)</f>
        <v>0</v>
      </c>
      <c r="HJD102" s="700">
        <f>-IF(HJD11=1900,0,Capex!HJD349)</f>
        <v>0</v>
      </c>
      <c r="HJE102" s="700">
        <f>-IF(HJE11=1900,0,Capex!HJE349)</f>
        <v>0</v>
      </c>
      <c r="HJF102" s="700">
        <f>-IF(HJF11=1900,0,Capex!HJF349)</f>
        <v>0</v>
      </c>
      <c r="HJG102" s="700">
        <f>-IF(HJG11=1900,0,Capex!HJG349)</f>
        <v>0</v>
      </c>
      <c r="HJH102" s="700">
        <f>-IF(HJH11=1900,0,Capex!HJH349)</f>
        <v>0</v>
      </c>
      <c r="HJI102" s="700">
        <f>-IF(HJI11=1900,0,Capex!HJI349)</f>
        <v>0</v>
      </c>
      <c r="HJJ102" s="700">
        <f>-IF(HJJ11=1900,0,Capex!HJJ349)</f>
        <v>0</v>
      </c>
      <c r="HJK102" s="700">
        <f>-IF(HJK11=1900,0,Capex!HJK349)</f>
        <v>0</v>
      </c>
      <c r="HJL102" s="700">
        <f>-IF(HJL11=1900,0,Capex!HJL349)</f>
        <v>0</v>
      </c>
      <c r="HJM102" s="700">
        <f>-IF(HJM11=1900,0,Capex!HJM349)</f>
        <v>0</v>
      </c>
      <c r="HJN102" s="700">
        <f>-IF(HJN11=1900,0,Capex!HJN349)</f>
        <v>0</v>
      </c>
      <c r="HJO102" s="700">
        <f>-IF(HJO11=1900,0,Capex!HJO349)</f>
        <v>0</v>
      </c>
      <c r="HJP102" s="700">
        <f>-IF(HJP11=1900,0,Capex!HJP349)</f>
        <v>0</v>
      </c>
      <c r="HJQ102" s="700">
        <f>-IF(HJQ11=1900,0,Capex!HJQ349)</f>
        <v>0</v>
      </c>
      <c r="HJR102" s="700">
        <f>-IF(HJR11=1900,0,Capex!HJR349)</f>
        <v>0</v>
      </c>
      <c r="HJS102" s="700">
        <f>-IF(HJS11=1900,0,Capex!HJS349)</f>
        <v>0</v>
      </c>
      <c r="HJT102" s="700">
        <f>-IF(HJT11=1900,0,Capex!HJT349)</f>
        <v>0</v>
      </c>
      <c r="HJU102" s="700">
        <f>-IF(HJU11=1900,0,Capex!HJU349)</f>
        <v>0</v>
      </c>
      <c r="HJV102" s="700">
        <f>-IF(HJV11=1900,0,Capex!HJV349)</f>
        <v>0</v>
      </c>
      <c r="HJW102" s="700">
        <f>-IF(HJW11=1900,0,Capex!HJW349)</f>
        <v>0</v>
      </c>
      <c r="HJX102" s="700">
        <f>-IF(HJX11=1900,0,Capex!HJX349)</f>
        <v>0</v>
      </c>
      <c r="HJY102" s="700">
        <f>-IF(HJY11=1900,0,Capex!HJY349)</f>
        <v>0</v>
      </c>
      <c r="HJZ102" s="700">
        <f>-IF(HJZ11=1900,0,Capex!HJZ349)</f>
        <v>0</v>
      </c>
      <c r="HKA102" s="700">
        <f>-IF(HKA11=1900,0,Capex!HKA349)</f>
        <v>0</v>
      </c>
      <c r="HKB102" s="700">
        <f>-IF(HKB11=1900,0,Capex!HKB349)</f>
        <v>0</v>
      </c>
      <c r="HKC102" s="700">
        <f>-IF(HKC11=1900,0,Capex!HKC349)</f>
        <v>0</v>
      </c>
      <c r="HKD102" s="700">
        <f>-IF(HKD11=1900,0,Capex!HKD349)</f>
        <v>0</v>
      </c>
      <c r="HKE102" s="700">
        <f>-IF(HKE11=1900,0,Capex!HKE349)</f>
        <v>0</v>
      </c>
      <c r="HKF102" s="700">
        <f>-IF(HKF11=1900,0,Capex!HKF349)</f>
        <v>0</v>
      </c>
      <c r="HKG102" s="700">
        <f>-IF(HKG11=1900,0,Capex!HKG349)</f>
        <v>0</v>
      </c>
      <c r="HKH102" s="700">
        <f>-IF(HKH11=1900,0,Capex!HKH349)</f>
        <v>0</v>
      </c>
      <c r="HKI102" s="700">
        <f>-IF(HKI11=1900,0,Capex!HKI349)</f>
        <v>0</v>
      </c>
      <c r="HKJ102" s="700">
        <f>-IF(HKJ11=1900,0,Capex!HKJ349)</f>
        <v>0</v>
      </c>
      <c r="HKK102" s="700">
        <f>-IF(HKK11=1900,0,Capex!HKK349)</f>
        <v>0</v>
      </c>
      <c r="HKL102" s="700">
        <f>-IF(HKL11=1900,0,Capex!HKL349)</f>
        <v>0</v>
      </c>
      <c r="HKM102" s="700">
        <f>-IF(HKM11=1900,0,Capex!HKM349)</f>
        <v>0</v>
      </c>
      <c r="HKN102" s="700">
        <f>-IF(HKN11=1900,0,Capex!HKN349)</f>
        <v>0</v>
      </c>
      <c r="HKO102" s="700">
        <f>-IF(HKO11=1900,0,Capex!HKO349)</f>
        <v>0</v>
      </c>
      <c r="HKP102" s="700">
        <f>-IF(HKP11=1900,0,Capex!HKP349)</f>
        <v>0</v>
      </c>
      <c r="HKQ102" s="700">
        <f>-IF(HKQ11=1900,0,Capex!HKQ349)</f>
        <v>0</v>
      </c>
      <c r="HKR102" s="700">
        <f>-IF(HKR11=1900,0,Capex!HKR349)</f>
        <v>0</v>
      </c>
      <c r="HKS102" s="700">
        <f>-IF(HKS11=1900,0,Capex!HKS349)</f>
        <v>0</v>
      </c>
      <c r="HKT102" s="700">
        <f>-IF(HKT11=1900,0,Capex!HKT349)</f>
        <v>0</v>
      </c>
      <c r="HKU102" s="700">
        <f>-IF(HKU11=1900,0,Capex!HKU349)</f>
        <v>0</v>
      </c>
      <c r="HKV102" s="700">
        <f>-IF(HKV11=1900,0,Capex!HKV349)</f>
        <v>0</v>
      </c>
      <c r="HKW102" s="700">
        <f>-IF(HKW11=1900,0,Capex!HKW349)</f>
        <v>0</v>
      </c>
      <c r="HKX102" s="700">
        <f>-IF(HKX11=1900,0,Capex!HKX349)</f>
        <v>0</v>
      </c>
      <c r="HKY102" s="700">
        <f>-IF(HKY11=1900,0,Capex!HKY349)</f>
        <v>0</v>
      </c>
      <c r="HKZ102" s="700">
        <f>-IF(HKZ11=1900,0,Capex!HKZ349)</f>
        <v>0</v>
      </c>
      <c r="HLA102" s="700">
        <f>-IF(HLA11=1900,0,Capex!HLA349)</f>
        <v>0</v>
      </c>
      <c r="HLB102" s="700">
        <f>-IF(HLB11=1900,0,Capex!HLB349)</f>
        <v>0</v>
      </c>
      <c r="HLC102" s="700">
        <f>-IF(HLC11=1900,0,Capex!HLC349)</f>
        <v>0</v>
      </c>
      <c r="HLD102" s="700">
        <f>-IF(HLD11=1900,0,Capex!HLD349)</f>
        <v>0</v>
      </c>
      <c r="HLE102" s="700">
        <f>-IF(HLE11=1900,0,Capex!HLE349)</f>
        <v>0</v>
      </c>
      <c r="HLF102" s="700">
        <f>-IF(HLF11=1900,0,Capex!HLF349)</f>
        <v>0</v>
      </c>
      <c r="HLG102" s="700">
        <f>-IF(HLG11=1900,0,Capex!HLG349)</f>
        <v>0</v>
      </c>
      <c r="HLH102" s="700">
        <f>-IF(HLH11=1900,0,Capex!HLH349)</f>
        <v>0</v>
      </c>
      <c r="HLI102" s="700">
        <f>-IF(HLI11=1900,0,Capex!HLI349)</f>
        <v>0</v>
      </c>
      <c r="HLJ102" s="700">
        <f>-IF(HLJ11=1900,0,Capex!HLJ349)</f>
        <v>0</v>
      </c>
      <c r="HLK102" s="700">
        <f>-IF(HLK11=1900,0,Capex!HLK349)</f>
        <v>0</v>
      </c>
      <c r="HLL102" s="700">
        <f>-IF(HLL11=1900,0,Capex!HLL349)</f>
        <v>0</v>
      </c>
      <c r="HLM102" s="700">
        <f>-IF(HLM11=1900,0,Capex!HLM349)</f>
        <v>0</v>
      </c>
      <c r="HLN102" s="700">
        <f>-IF(HLN11=1900,0,Capex!HLN349)</f>
        <v>0</v>
      </c>
      <c r="HLO102" s="700">
        <f>-IF(HLO11=1900,0,Capex!HLO349)</f>
        <v>0</v>
      </c>
      <c r="HLP102" s="700">
        <f>-IF(HLP11=1900,0,Capex!HLP349)</f>
        <v>0</v>
      </c>
      <c r="HLQ102" s="700">
        <f>-IF(HLQ11=1900,0,Capex!HLQ349)</f>
        <v>0</v>
      </c>
      <c r="HLR102" s="700">
        <f>-IF(HLR11=1900,0,Capex!HLR349)</f>
        <v>0</v>
      </c>
      <c r="HLS102" s="700">
        <f>-IF(HLS11=1900,0,Capex!HLS349)</f>
        <v>0</v>
      </c>
      <c r="HLT102" s="700">
        <f>-IF(HLT11=1900,0,Capex!HLT349)</f>
        <v>0</v>
      </c>
      <c r="HLU102" s="700">
        <f>-IF(HLU11=1900,0,Capex!HLU349)</f>
        <v>0</v>
      </c>
      <c r="HLV102" s="700">
        <f>-IF(HLV11=1900,0,Capex!HLV349)</f>
        <v>0</v>
      </c>
      <c r="HLW102" s="700">
        <f>-IF(HLW11=1900,0,Capex!HLW349)</f>
        <v>0</v>
      </c>
      <c r="HLX102" s="700">
        <f>-IF(HLX11=1900,0,Capex!HLX349)</f>
        <v>0</v>
      </c>
      <c r="HLY102" s="700">
        <f>-IF(HLY11=1900,0,Capex!HLY349)</f>
        <v>0</v>
      </c>
      <c r="HLZ102" s="700">
        <f>-IF(HLZ11=1900,0,Capex!HLZ349)</f>
        <v>0</v>
      </c>
      <c r="HMA102" s="700">
        <f>-IF(HMA11=1900,0,Capex!HMA349)</f>
        <v>0</v>
      </c>
      <c r="HMB102" s="700">
        <f>-IF(HMB11=1900,0,Capex!HMB349)</f>
        <v>0</v>
      </c>
      <c r="HMC102" s="700">
        <f>-IF(HMC11=1900,0,Capex!HMC349)</f>
        <v>0</v>
      </c>
      <c r="HMD102" s="700">
        <f>-IF(HMD11=1900,0,Capex!HMD349)</f>
        <v>0</v>
      </c>
      <c r="HME102" s="700">
        <f>-IF(HME11=1900,0,Capex!HME349)</f>
        <v>0</v>
      </c>
      <c r="HMF102" s="700">
        <f>-IF(HMF11=1900,0,Capex!HMF349)</f>
        <v>0</v>
      </c>
      <c r="HMG102" s="700">
        <f>-IF(HMG11=1900,0,Capex!HMG349)</f>
        <v>0</v>
      </c>
      <c r="HMH102" s="700">
        <f>-IF(HMH11=1900,0,Capex!HMH349)</f>
        <v>0</v>
      </c>
      <c r="HMI102" s="700">
        <f>-IF(HMI11=1900,0,Capex!HMI349)</f>
        <v>0</v>
      </c>
      <c r="HMJ102" s="700">
        <f>-IF(HMJ11=1900,0,Capex!HMJ349)</f>
        <v>0</v>
      </c>
      <c r="HMK102" s="700">
        <f>-IF(HMK11=1900,0,Capex!HMK349)</f>
        <v>0</v>
      </c>
      <c r="HML102" s="700">
        <f>-IF(HML11=1900,0,Capex!HML349)</f>
        <v>0</v>
      </c>
      <c r="HMM102" s="700">
        <f>-IF(HMM11=1900,0,Capex!HMM349)</f>
        <v>0</v>
      </c>
      <c r="HMN102" s="700">
        <f>-IF(HMN11=1900,0,Capex!HMN349)</f>
        <v>0</v>
      </c>
      <c r="HMO102" s="700">
        <f>-IF(HMO11=1900,0,Capex!HMO349)</f>
        <v>0</v>
      </c>
      <c r="HMP102" s="700">
        <f>-IF(HMP11=1900,0,Capex!HMP349)</f>
        <v>0</v>
      </c>
      <c r="HMQ102" s="700">
        <f>-IF(HMQ11=1900,0,Capex!HMQ349)</f>
        <v>0</v>
      </c>
      <c r="HMR102" s="700">
        <f>-IF(HMR11=1900,0,Capex!HMR349)</f>
        <v>0</v>
      </c>
      <c r="HMS102" s="700">
        <f>-IF(HMS11=1900,0,Capex!HMS349)</f>
        <v>0</v>
      </c>
      <c r="HMT102" s="700">
        <f>-IF(HMT11=1900,0,Capex!HMT349)</f>
        <v>0</v>
      </c>
      <c r="HMU102" s="700">
        <f>-IF(HMU11=1900,0,Capex!HMU349)</f>
        <v>0</v>
      </c>
      <c r="HMV102" s="700">
        <f>-IF(HMV11=1900,0,Capex!HMV349)</f>
        <v>0</v>
      </c>
      <c r="HMW102" s="700">
        <f>-IF(HMW11=1900,0,Capex!HMW349)</f>
        <v>0</v>
      </c>
      <c r="HMX102" s="700">
        <f>-IF(HMX11=1900,0,Capex!HMX349)</f>
        <v>0</v>
      </c>
      <c r="HMY102" s="700">
        <f>-IF(HMY11=1900,0,Capex!HMY349)</f>
        <v>0</v>
      </c>
      <c r="HMZ102" s="700">
        <f>-IF(HMZ11=1900,0,Capex!HMZ349)</f>
        <v>0</v>
      </c>
      <c r="HNA102" s="700">
        <f>-IF(HNA11=1900,0,Capex!HNA349)</f>
        <v>0</v>
      </c>
      <c r="HNB102" s="700">
        <f>-IF(HNB11=1900,0,Capex!HNB349)</f>
        <v>0</v>
      </c>
      <c r="HNC102" s="700">
        <f>-IF(HNC11=1900,0,Capex!HNC349)</f>
        <v>0</v>
      </c>
      <c r="HND102" s="700">
        <f>-IF(HND11=1900,0,Capex!HND349)</f>
        <v>0</v>
      </c>
      <c r="HNE102" s="700">
        <f>-IF(HNE11=1900,0,Capex!HNE349)</f>
        <v>0</v>
      </c>
      <c r="HNF102" s="700">
        <f>-IF(HNF11=1900,0,Capex!HNF349)</f>
        <v>0</v>
      </c>
      <c r="HNG102" s="700">
        <f>-IF(HNG11=1900,0,Capex!HNG349)</f>
        <v>0</v>
      </c>
      <c r="HNH102" s="700">
        <f>-IF(HNH11=1900,0,Capex!HNH349)</f>
        <v>0</v>
      </c>
      <c r="HNI102" s="700">
        <f>-IF(HNI11=1900,0,Capex!HNI349)</f>
        <v>0</v>
      </c>
      <c r="HNJ102" s="700">
        <f>-IF(HNJ11=1900,0,Capex!HNJ349)</f>
        <v>0</v>
      </c>
      <c r="HNK102" s="700">
        <f>-IF(HNK11=1900,0,Capex!HNK349)</f>
        <v>0</v>
      </c>
      <c r="HNL102" s="700">
        <f>-IF(HNL11=1900,0,Capex!HNL349)</f>
        <v>0</v>
      </c>
      <c r="HNM102" s="700">
        <f>-IF(HNM11=1900,0,Capex!HNM349)</f>
        <v>0</v>
      </c>
      <c r="HNN102" s="700">
        <f>-IF(HNN11=1900,0,Capex!HNN349)</f>
        <v>0</v>
      </c>
      <c r="HNO102" s="700">
        <f>-IF(HNO11=1900,0,Capex!HNO349)</f>
        <v>0</v>
      </c>
      <c r="HNP102" s="700">
        <f>-IF(HNP11=1900,0,Capex!HNP349)</f>
        <v>0</v>
      </c>
      <c r="HNQ102" s="700">
        <f>-IF(HNQ11=1900,0,Capex!HNQ349)</f>
        <v>0</v>
      </c>
      <c r="HNR102" s="700">
        <f>-IF(HNR11=1900,0,Capex!HNR349)</f>
        <v>0</v>
      </c>
      <c r="HNS102" s="700">
        <f>-IF(HNS11=1900,0,Capex!HNS349)</f>
        <v>0</v>
      </c>
      <c r="HNT102" s="700">
        <f>-IF(HNT11=1900,0,Capex!HNT349)</f>
        <v>0</v>
      </c>
      <c r="HNU102" s="700">
        <f>-IF(HNU11=1900,0,Capex!HNU349)</f>
        <v>0</v>
      </c>
      <c r="HNV102" s="700">
        <f>-IF(HNV11=1900,0,Capex!HNV349)</f>
        <v>0</v>
      </c>
      <c r="HNW102" s="700">
        <f>-IF(HNW11=1900,0,Capex!HNW349)</f>
        <v>0</v>
      </c>
      <c r="HNX102" s="700">
        <f>-IF(HNX11=1900,0,Capex!HNX349)</f>
        <v>0</v>
      </c>
      <c r="HNY102" s="700">
        <f>-IF(HNY11=1900,0,Capex!HNY349)</f>
        <v>0</v>
      </c>
      <c r="HNZ102" s="700">
        <f>-IF(HNZ11=1900,0,Capex!HNZ349)</f>
        <v>0</v>
      </c>
      <c r="HOA102" s="700">
        <f>-IF(HOA11=1900,0,Capex!HOA349)</f>
        <v>0</v>
      </c>
      <c r="HOB102" s="700">
        <f>-IF(HOB11=1900,0,Capex!HOB349)</f>
        <v>0</v>
      </c>
      <c r="HOC102" s="700">
        <f>-IF(HOC11=1900,0,Capex!HOC349)</f>
        <v>0</v>
      </c>
      <c r="HOD102" s="700">
        <f>-IF(HOD11=1900,0,Capex!HOD349)</f>
        <v>0</v>
      </c>
      <c r="HOE102" s="700">
        <f>-IF(HOE11=1900,0,Capex!HOE349)</f>
        <v>0</v>
      </c>
      <c r="HOF102" s="700">
        <f>-IF(HOF11=1900,0,Capex!HOF349)</f>
        <v>0</v>
      </c>
      <c r="HOG102" s="700">
        <f>-IF(HOG11=1900,0,Capex!HOG349)</f>
        <v>0</v>
      </c>
      <c r="HOH102" s="700">
        <f>-IF(HOH11=1900,0,Capex!HOH349)</f>
        <v>0</v>
      </c>
      <c r="HOI102" s="700">
        <f>-IF(HOI11=1900,0,Capex!HOI349)</f>
        <v>0</v>
      </c>
      <c r="HOJ102" s="700">
        <f>-IF(HOJ11=1900,0,Capex!HOJ349)</f>
        <v>0</v>
      </c>
      <c r="HOK102" s="700">
        <f>-IF(HOK11=1900,0,Capex!HOK349)</f>
        <v>0</v>
      </c>
      <c r="HOL102" s="700">
        <f>-IF(HOL11=1900,0,Capex!HOL349)</f>
        <v>0</v>
      </c>
      <c r="HOM102" s="700">
        <f>-IF(HOM11=1900,0,Capex!HOM349)</f>
        <v>0</v>
      </c>
      <c r="HON102" s="700">
        <f>-IF(HON11=1900,0,Capex!HON349)</f>
        <v>0</v>
      </c>
      <c r="HOO102" s="700">
        <f>-IF(HOO11=1900,0,Capex!HOO349)</f>
        <v>0</v>
      </c>
      <c r="HOP102" s="700">
        <f>-IF(HOP11=1900,0,Capex!HOP349)</f>
        <v>0</v>
      </c>
      <c r="HOQ102" s="700">
        <f>-IF(HOQ11=1900,0,Capex!HOQ349)</f>
        <v>0</v>
      </c>
      <c r="HOR102" s="700">
        <f>-IF(HOR11=1900,0,Capex!HOR349)</f>
        <v>0</v>
      </c>
      <c r="HOS102" s="700">
        <f>-IF(HOS11=1900,0,Capex!HOS349)</f>
        <v>0</v>
      </c>
      <c r="HOT102" s="700">
        <f>-IF(HOT11=1900,0,Capex!HOT349)</f>
        <v>0</v>
      </c>
      <c r="HOU102" s="700">
        <f>-IF(HOU11=1900,0,Capex!HOU349)</f>
        <v>0</v>
      </c>
      <c r="HOV102" s="700">
        <f>-IF(HOV11=1900,0,Capex!HOV349)</f>
        <v>0</v>
      </c>
      <c r="HOW102" s="700">
        <f>-IF(HOW11=1900,0,Capex!HOW349)</f>
        <v>0</v>
      </c>
      <c r="HOX102" s="700">
        <f>-IF(HOX11=1900,0,Capex!HOX349)</f>
        <v>0</v>
      </c>
      <c r="HOY102" s="700">
        <f>-IF(HOY11=1900,0,Capex!HOY349)</f>
        <v>0</v>
      </c>
      <c r="HOZ102" s="700">
        <f>-IF(HOZ11=1900,0,Capex!HOZ349)</f>
        <v>0</v>
      </c>
      <c r="HPA102" s="700">
        <f>-IF(HPA11=1900,0,Capex!HPA349)</f>
        <v>0</v>
      </c>
      <c r="HPB102" s="700">
        <f>-IF(HPB11=1900,0,Capex!HPB349)</f>
        <v>0</v>
      </c>
      <c r="HPC102" s="700">
        <f>-IF(HPC11=1900,0,Capex!HPC349)</f>
        <v>0</v>
      </c>
      <c r="HPD102" s="700">
        <f>-IF(HPD11=1900,0,Capex!HPD349)</f>
        <v>0</v>
      </c>
      <c r="HPE102" s="700">
        <f>-IF(HPE11=1900,0,Capex!HPE349)</f>
        <v>0</v>
      </c>
      <c r="HPF102" s="700">
        <f>-IF(HPF11=1900,0,Capex!HPF349)</f>
        <v>0</v>
      </c>
      <c r="HPG102" s="700">
        <f>-IF(HPG11=1900,0,Capex!HPG349)</f>
        <v>0</v>
      </c>
      <c r="HPH102" s="700">
        <f>-IF(HPH11=1900,0,Capex!HPH349)</f>
        <v>0</v>
      </c>
      <c r="HPI102" s="700">
        <f>-IF(HPI11=1900,0,Capex!HPI349)</f>
        <v>0</v>
      </c>
      <c r="HPJ102" s="700">
        <f>-IF(HPJ11=1900,0,Capex!HPJ349)</f>
        <v>0</v>
      </c>
      <c r="HPK102" s="700">
        <f>-IF(HPK11=1900,0,Capex!HPK349)</f>
        <v>0</v>
      </c>
      <c r="HPL102" s="700">
        <f>-IF(HPL11=1900,0,Capex!HPL349)</f>
        <v>0</v>
      </c>
      <c r="HPM102" s="700">
        <f>-IF(HPM11=1900,0,Capex!HPM349)</f>
        <v>0</v>
      </c>
      <c r="HPN102" s="700">
        <f>-IF(HPN11=1900,0,Capex!HPN349)</f>
        <v>0</v>
      </c>
      <c r="HPO102" s="700">
        <f>-IF(HPO11=1900,0,Capex!HPO349)</f>
        <v>0</v>
      </c>
      <c r="HPP102" s="700">
        <f>-IF(HPP11=1900,0,Capex!HPP349)</f>
        <v>0</v>
      </c>
      <c r="HPQ102" s="700">
        <f>-IF(HPQ11=1900,0,Capex!HPQ349)</f>
        <v>0</v>
      </c>
      <c r="HPR102" s="700">
        <f>-IF(HPR11=1900,0,Capex!HPR349)</f>
        <v>0</v>
      </c>
      <c r="HPS102" s="700">
        <f>-IF(HPS11=1900,0,Capex!HPS349)</f>
        <v>0</v>
      </c>
      <c r="HPT102" s="700">
        <f>-IF(HPT11=1900,0,Capex!HPT349)</f>
        <v>0</v>
      </c>
      <c r="HPU102" s="700">
        <f>-IF(HPU11=1900,0,Capex!HPU349)</f>
        <v>0</v>
      </c>
      <c r="HPV102" s="700">
        <f>-IF(HPV11=1900,0,Capex!HPV349)</f>
        <v>0</v>
      </c>
      <c r="HPW102" s="700">
        <f>-IF(HPW11=1900,0,Capex!HPW349)</f>
        <v>0</v>
      </c>
      <c r="HPX102" s="700">
        <f>-IF(HPX11=1900,0,Capex!HPX349)</f>
        <v>0</v>
      </c>
      <c r="HPY102" s="700">
        <f>-IF(HPY11=1900,0,Capex!HPY349)</f>
        <v>0</v>
      </c>
      <c r="HPZ102" s="700">
        <f>-IF(HPZ11=1900,0,Capex!HPZ349)</f>
        <v>0</v>
      </c>
      <c r="HQA102" s="700">
        <f>-IF(HQA11=1900,0,Capex!HQA349)</f>
        <v>0</v>
      </c>
      <c r="HQB102" s="700">
        <f>-IF(HQB11=1900,0,Capex!HQB349)</f>
        <v>0</v>
      </c>
      <c r="HQC102" s="700">
        <f>-IF(HQC11=1900,0,Capex!HQC349)</f>
        <v>0</v>
      </c>
      <c r="HQD102" s="700">
        <f>-IF(HQD11=1900,0,Capex!HQD349)</f>
        <v>0</v>
      </c>
      <c r="HQE102" s="700">
        <f>-IF(HQE11=1900,0,Capex!HQE349)</f>
        <v>0</v>
      </c>
      <c r="HQF102" s="700">
        <f>-IF(HQF11=1900,0,Capex!HQF349)</f>
        <v>0</v>
      </c>
      <c r="HQG102" s="700">
        <f>-IF(HQG11=1900,0,Capex!HQG349)</f>
        <v>0</v>
      </c>
      <c r="HQH102" s="700">
        <f>-IF(HQH11=1900,0,Capex!HQH349)</f>
        <v>0</v>
      </c>
      <c r="HQI102" s="700">
        <f>-IF(HQI11=1900,0,Capex!HQI349)</f>
        <v>0</v>
      </c>
      <c r="HQJ102" s="700">
        <f>-IF(HQJ11=1900,0,Capex!HQJ349)</f>
        <v>0</v>
      </c>
      <c r="HQK102" s="700">
        <f>-IF(HQK11=1900,0,Capex!HQK349)</f>
        <v>0</v>
      </c>
      <c r="HQL102" s="700">
        <f>-IF(HQL11=1900,0,Capex!HQL349)</f>
        <v>0</v>
      </c>
      <c r="HQM102" s="700">
        <f>-IF(HQM11=1900,0,Capex!HQM349)</f>
        <v>0</v>
      </c>
      <c r="HQN102" s="700">
        <f>-IF(HQN11=1900,0,Capex!HQN349)</f>
        <v>0</v>
      </c>
      <c r="HQO102" s="700">
        <f>-IF(HQO11=1900,0,Capex!HQO349)</f>
        <v>0</v>
      </c>
      <c r="HQP102" s="700">
        <f>-IF(HQP11=1900,0,Capex!HQP349)</f>
        <v>0</v>
      </c>
      <c r="HQQ102" s="700">
        <f>-IF(HQQ11=1900,0,Capex!HQQ349)</f>
        <v>0</v>
      </c>
      <c r="HQR102" s="700">
        <f>-IF(HQR11=1900,0,Capex!HQR349)</f>
        <v>0</v>
      </c>
      <c r="HQS102" s="700">
        <f>-IF(HQS11=1900,0,Capex!HQS349)</f>
        <v>0</v>
      </c>
      <c r="HQT102" s="700">
        <f>-IF(HQT11=1900,0,Capex!HQT349)</f>
        <v>0</v>
      </c>
      <c r="HQU102" s="700">
        <f>-IF(HQU11=1900,0,Capex!HQU349)</f>
        <v>0</v>
      </c>
      <c r="HQV102" s="700">
        <f>-IF(HQV11=1900,0,Capex!HQV349)</f>
        <v>0</v>
      </c>
      <c r="HQW102" s="700">
        <f>-IF(HQW11=1900,0,Capex!HQW349)</f>
        <v>0</v>
      </c>
      <c r="HQX102" s="700">
        <f>-IF(HQX11=1900,0,Capex!HQX349)</f>
        <v>0</v>
      </c>
      <c r="HQY102" s="700">
        <f>-IF(HQY11=1900,0,Capex!HQY349)</f>
        <v>0</v>
      </c>
      <c r="HQZ102" s="700">
        <f>-IF(HQZ11=1900,0,Capex!HQZ349)</f>
        <v>0</v>
      </c>
      <c r="HRA102" s="700">
        <f>-IF(HRA11=1900,0,Capex!HRA349)</f>
        <v>0</v>
      </c>
      <c r="HRB102" s="700">
        <f>-IF(HRB11=1900,0,Capex!HRB349)</f>
        <v>0</v>
      </c>
      <c r="HRC102" s="700">
        <f>-IF(HRC11=1900,0,Capex!HRC349)</f>
        <v>0</v>
      </c>
      <c r="HRD102" s="700">
        <f>-IF(HRD11=1900,0,Capex!HRD349)</f>
        <v>0</v>
      </c>
      <c r="HRE102" s="700">
        <f>-IF(HRE11=1900,0,Capex!HRE349)</f>
        <v>0</v>
      </c>
      <c r="HRF102" s="700">
        <f>-IF(HRF11=1900,0,Capex!HRF349)</f>
        <v>0</v>
      </c>
      <c r="HRG102" s="700">
        <f>-IF(HRG11=1900,0,Capex!HRG349)</f>
        <v>0</v>
      </c>
      <c r="HRH102" s="700">
        <f>-IF(HRH11=1900,0,Capex!HRH349)</f>
        <v>0</v>
      </c>
      <c r="HRI102" s="700">
        <f>-IF(HRI11=1900,0,Capex!HRI349)</f>
        <v>0</v>
      </c>
      <c r="HRJ102" s="700">
        <f>-IF(HRJ11=1900,0,Capex!HRJ349)</f>
        <v>0</v>
      </c>
      <c r="HRK102" s="700">
        <f>-IF(HRK11=1900,0,Capex!HRK349)</f>
        <v>0</v>
      </c>
      <c r="HRL102" s="700">
        <f>-IF(HRL11=1900,0,Capex!HRL349)</f>
        <v>0</v>
      </c>
      <c r="HRM102" s="700">
        <f>-IF(HRM11=1900,0,Capex!HRM349)</f>
        <v>0</v>
      </c>
      <c r="HRN102" s="700">
        <f>-IF(HRN11=1900,0,Capex!HRN349)</f>
        <v>0</v>
      </c>
      <c r="HRO102" s="700">
        <f>-IF(HRO11=1900,0,Capex!HRO349)</f>
        <v>0</v>
      </c>
      <c r="HRP102" s="700">
        <f>-IF(HRP11=1900,0,Capex!HRP349)</f>
        <v>0</v>
      </c>
      <c r="HRQ102" s="700">
        <f>-IF(HRQ11=1900,0,Capex!HRQ349)</f>
        <v>0</v>
      </c>
      <c r="HRR102" s="700">
        <f>-IF(HRR11=1900,0,Capex!HRR349)</f>
        <v>0</v>
      </c>
      <c r="HRS102" s="700">
        <f>-IF(HRS11=1900,0,Capex!HRS349)</f>
        <v>0</v>
      </c>
      <c r="HRT102" s="700">
        <f>-IF(HRT11=1900,0,Capex!HRT349)</f>
        <v>0</v>
      </c>
      <c r="HRU102" s="700">
        <f>-IF(HRU11=1900,0,Capex!HRU349)</f>
        <v>0</v>
      </c>
      <c r="HRV102" s="700">
        <f>-IF(HRV11=1900,0,Capex!HRV349)</f>
        <v>0</v>
      </c>
      <c r="HRW102" s="700">
        <f>-IF(HRW11=1900,0,Capex!HRW349)</f>
        <v>0</v>
      </c>
      <c r="HRX102" s="700">
        <f>-IF(HRX11=1900,0,Capex!HRX349)</f>
        <v>0</v>
      </c>
      <c r="HRY102" s="700">
        <f>-IF(HRY11=1900,0,Capex!HRY349)</f>
        <v>0</v>
      </c>
      <c r="HRZ102" s="700">
        <f>-IF(HRZ11=1900,0,Capex!HRZ349)</f>
        <v>0</v>
      </c>
      <c r="HSA102" s="700">
        <f>-IF(HSA11=1900,0,Capex!HSA349)</f>
        <v>0</v>
      </c>
      <c r="HSB102" s="700">
        <f>-IF(HSB11=1900,0,Capex!HSB349)</f>
        <v>0</v>
      </c>
      <c r="HSC102" s="700">
        <f>-IF(HSC11=1900,0,Capex!HSC349)</f>
        <v>0</v>
      </c>
      <c r="HSD102" s="700">
        <f>-IF(HSD11=1900,0,Capex!HSD349)</f>
        <v>0</v>
      </c>
      <c r="HSE102" s="700">
        <f>-IF(HSE11=1900,0,Capex!HSE349)</f>
        <v>0</v>
      </c>
      <c r="HSF102" s="700">
        <f>-IF(HSF11=1900,0,Capex!HSF349)</f>
        <v>0</v>
      </c>
      <c r="HSG102" s="700">
        <f>-IF(HSG11=1900,0,Capex!HSG349)</f>
        <v>0</v>
      </c>
      <c r="HSH102" s="700">
        <f>-IF(HSH11=1900,0,Capex!HSH349)</f>
        <v>0</v>
      </c>
      <c r="HSI102" s="700">
        <f>-IF(HSI11=1900,0,Capex!HSI349)</f>
        <v>0</v>
      </c>
      <c r="HSJ102" s="700">
        <f>-IF(HSJ11=1900,0,Capex!HSJ349)</f>
        <v>0</v>
      </c>
      <c r="HSK102" s="700">
        <f>-IF(HSK11=1900,0,Capex!HSK349)</f>
        <v>0</v>
      </c>
      <c r="HSL102" s="700">
        <f>-IF(HSL11=1900,0,Capex!HSL349)</f>
        <v>0</v>
      </c>
      <c r="HSM102" s="700">
        <f>-IF(HSM11=1900,0,Capex!HSM349)</f>
        <v>0</v>
      </c>
      <c r="HSN102" s="700">
        <f>-IF(HSN11=1900,0,Capex!HSN349)</f>
        <v>0</v>
      </c>
      <c r="HSO102" s="700">
        <f>-IF(HSO11=1900,0,Capex!HSO349)</f>
        <v>0</v>
      </c>
      <c r="HSP102" s="700">
        <f>-IF(HSP11=1900,0,Capex!HSP349)</f>
        <v>0</v>
      </c>
      <c r="HSQ102" s="700">
        <f>-IF(HSQ11=1900,0,Capex!HSQ349)</f>
        <v>0</v>
      </c>
      <c r="HSR102" s="700">
        <f>-IF(HSR11=1900,0,Capex!HSR349)</f>
        <v>0</v>
      </c>
      <c r="HSS102" s="700">
        <f>-IF(HSS11=1900,0,Capex!HSS349)</f>
        <v>0</v>
      </c>
      <c r="HST102" s="700">
        <f>-IF(HST11=1900,0,Capex!HST349)</f>
        <v>0</v>
      </c>
      <c r="HSU102" s="700">
        <f>-IF(HSU11=1900,0,Capex!HSU349)</f>
        <v>0</v>
      </c>
      <c r="HSV102" s="700">
        <f>-IF(HSV11=1900,0,Capex!HSV349)</f>
        <v>0</v>
      </c>
      <c r="HSW102" s="700">
        <f>-IF(HSW11=1900,0,Capex!HSW349)</f>
        <v>0</v>
      </c>
      <c r="HSX102" s="700">
        <f>-IF(HSX11=1900,0,Capex!HSX349)</f>
        <v>0</v>
      </c>
      <c r="HSY102" s="700">
        <f>-IF(HSY11=1900,0,Capex!HSY349)</f>
        <v>0</v>
      </c>
      <c r="HSZ102" s="700">
        <f>-IF(HSZ11=1900,0,Capex!HSZ349)</f>
        <v>0</v>
      </c>
      <c r="HTA102" s="700">
        <f>-IF(HTA11=1900,0,Capex!HTA349)</f>
        <v>0</v>
      </c>
      <c r="HTB102" s="700">
        <f>-IF(HTB11=1900,0,Capex!HTB349)</f>
        <v>0</v>
      </c>
      <c r="HTC102" s="700">
        <f>-IF(HTC11=1900,0,Capex!HTC349)</f>
        <v>0</v>
      </c>
      <c r="HTD102" s="700">
        <f>-IF(HTD11=1900,0,Capex!HTD349)</f>
        <v>0</v>
      </c>
      <c r="HTE102" s="700">
        <f>-IF(HTE11=1900,0,Capex!HTE349)</f>
        <v>0</v>
      </c>
      <c r="HTF102" s="700">
        <f>-IF(HTF11=1900,0,Capex!HTF349)</f>
        <v>0</v>
      </c>
      <c r="HTG102" s="700">
        <f>-IF(HTG11=1900,0,Capex!HTG349)</f>
        <v>0</v>
      </c>
      <c r="HTH102" s="700">
        <f>-IF(HTH11=1900,0,Capex!HTH349)</f>
        <v>0</v>
      </c>
      <c r="HTI102" s="700">
        <f>-IF(HTI11=1900,0,Capex!HTI349)</f>
        <v>0</v>
      </c>
      <c r="HTJ102" s="700">
        <f>-IF(HTJ11=1900,0,Capex!HTJ349)</f>
        <v>0</v>
      </c>
      <c r="HTK102" s="700">
        <f>-IF(HTK11=1900,0,Capex!HTK349)</f>
        <v>0</v>
      </c>
      <c r="HTL102" s="700">
        <f>-IF(HTL11=1900,0,Capex!HTL349)</f>
        <v>0</v>
      </c>
      <c r="HTM102" s="700">
        <f>-IF(HTM11=1900,0,Capex!HTM349)</f>
        <v>0</v>
      </c>
      <c r="HTN102" s="700">
        <f>-IF(HTN11=1900,0,Capex!HTN349)</f>
        <v>0</v>
      </c>
      <c r="HTO102" s="700">
        <f>-IF(HTO11=1900,0,Capex!HTO349)</f>
        <v>0</v>
      </c>
      <c r="HTP102" s="700">
        <f>-IF(HTP11=1900,0,Capex!HTP349)</f>
        <v>0</v>
      </c>
      <c r="HTQ102" s="700">
        <f>-IF(HTQ11=1900,0,Capex!HTQ349)</f>
        <v>0</v>
      </c>
      <c r="HTR102" s="700">
        <f>-IF(HTR11=1900,0,Capex!HTR349)</f>
        <v>0</v>
      </c>
      <c r="HTS102" s="700">
        <f>-IF(HTS11=1900,0,Capex!HTS349)</f>
        <v>0</v>
      </c>
      <c r="HTT102" s="700">
        <f>-IF(HTT11=1900,0,Capex!HTT349)</f>
        <v>0</v>
      </c>
      <c r="HTU102" s="700">
        <f>-IF(HTU11=1900,0,Capex!HTU349)</f>
        <v>0</v>
      </c>
      <c r="HTV102" s="700">
        <f>-IF(HTV11=1900,0,Capex!HTV349)</f>
        <v>0</v>
      </c>
      <c r="HTW102" s="700">
        <f>-IF(HTW11=1900,0,Capex!HTW349)</f>
        <v>0</v>
      </c>
      <c r="HTX102" s="700">
        <f>-IF(HTX11=1900,0,Capex!HTX349)</f>
        <v>0</v>
      </c>
      <c r="HTY102" s="700">
        <f>-IF(HTY11=1900,0,Capex!HTY349)</f>
        <v>0</v>
      </c>
      <c r="HTZ102" s="700">
        <f>-IF(HTZ11=1900,0,Capex!HTZ349)</f>
        <v>0</v>
      </c>
      <c r="HUA102" s="700">
        <f>-IF(HUA11=1900,0,Capex!HUA349)</f>
        <v>0</v>
      </c>
      <c r="HUB102" s="700">
        <f>-IF(HUB11=1900,0,Capex!HUB349)</f>
        <v>0</v>
      </c>
      <c r="HUC102" s="700">
        <f>-IF(HUC11=1900,0,Capex!HUC349)</f>
        <v>0</v>
      </c>
      <c r="HUD102" s="700">
        <f>-IF(HUD11=1900,0,Capex!HUD349)</f>
        <v>0</v>
      </c>
      <c r="HUE102" s="700">
        <f>-IF(HUE11=1900,0,Capex!HUE349)</f>
        <v>0</v>
      </c>
      <c r="HUF102" s="700">
        <f>-IF(HUF11=1900,0,Capex!HUF349)</f>
        <v>0</v>
      </c>
      <c r="HUG102" s="700">
        <f>-IF(HUG11=1900,0,Capex!HUG349)</f>
        <v>0</v>
      </c>
      <c r="HUH102" s="700">
        <f>-IF(HUH11=1900,0,Capex!HUH349)</f>
        <v>0</v>
      </c>
      <c r="HUI102" s="700">
        <f>-IF(HUI11=1900,0,Capex!HUI349)</f>
        <v>0</v>
      </c>
      <c r="HUJ102" s="700">
        <f>-IF(HUJ11=1900,0,Capex!HUJ349)</f>
        <v>0</v>
      </c>
      <c r="HUK102" s="700">
        <f>-IF(HUK11=1900,0,Capex!HUK349)</f>
        <v>0</v>
      </c>
      <c r="HUL102" s="700">
        <f>-IF(HUL11=1900,0,Capex!HUL349)</f>
        <v>0</v>
      </c>
      <c r="HUM102" s="700">
        <f>-IF(HUM11=1900,0,Capex!HUM349)</f>
        <v>0</v>
      </c>
      <c r="HUN102" s="700">
        <f>-IF(HUN11=1900,0,Capex!HUN349)</f>
        <v>0</v>
      </c>
      <c r="HUO102" s="700">
        <f>-IF(HUO11=1900,0,Capex!HUO349)</f>
        <v>0</v>
      </c>
      <c r="HUP102" s="700">
        <f>-IF(HUP11=1900,0,Capex!HUP349)</f>
        <v>0</v>
      </c>
      <c r="HUQ102" s="700">
        <f>-IF(HUQ11=1900,0,Capex!HUQ349)</f>
        <v>0</v>
      </c>
      <c r="HUR102" s="700">
        <f>-IF(HUR11=1900,0,Capex!HUR349)</f>
        <v>0</v>
      </c>
      <c r="HUS102" s="700">
        <f>-IF(HUS11=1900,0,Capex!HUS349)</f>
        <v>0</v>
      </c>
      <c r="HUT102" s="700">
        <f>-IF(HUT11=1900,0,Capex!HUT349)</f>
        <v>0</v>
      </c>
      <c r="HUU102" s="700">
        <f>-IF(HUU11=1900,0,Capex!HUU349)</f>
        <v>0</v>
      </c>
      <c r="HUV102" s="700">
        <f>-IF(HUV11=1900,0,Capex!HUV349)</f>
        <v>0</v>
      </c>
      <c r="HUW102" s="700">
        <f>-IF(HUW11=1900,0,Capex!HUW349)</f>
        <v>0</v>
      </c>
      <c r="HUX102" s="700">
        <f>-IF(HUX11=1900,0,Capex!HUX349)</f>
        <v>0</v>
      </c>
      <c r="HUY102" s="700">
        <f>-IF(HUY11=1900,0,Capex!HUY349)</f>
        <v>0</v>
      </c>
      <c r="HUZ102" s="700">
        <f>-IF(HUZ11=1900,0,Capex!HUZ349)</f>
        <v>0</v>
      </c>
      <c r="HVA102" s="700">
        <f>-IF(HVA11=1900,0,Capex!HVA349)</f>
        <v>0</v>
      </c>
      <c r="HVB102" s="700">
        <f>-IF(HVB11=1900,0,Capex!HVB349)</f>
        <v>0</v>
      </c>
      <c r="HVC102" s="700">
        <f>-IF(HVC11=1900,0,Capex!HVC349)</f>
        <v>0</v>
      </c>
      <c r="HVD102" s="700">
        <f>-IF(HVD11=1900,0,Capex!HVD349)</f>
        <v>0</v>
      </c>
      <c r="HVE102" s="700">
        <f>-IF(HVE11=1900,0,Capex!HVE349)</f>
        <v>0</v>
      </c>
      <c r="HVF102" s="700">
        <f>-IF(HVF11=1900,0,Capex!HVF349)</f>
        <v>0</v>
      </c>
      <c r="HVG102" s="700">
        <f>-IF(HVG11=1900,0,Capex!HVG349)</f>
        <v>0</v>
      </c>
      <c r="HVH102" s="700">
        <f>-IF(HVH11=1900,0,Capex!HVH349)</f>
        <v>0</v>
      </c>
      <c r="HVI102" s="700">
        <f>-IF(HVI11=1900,0,Capex!HVI349)</f>
        <v>0</v>
      </c>
      <c r="HVJ102" s="700">
        <f>-IF(HVJ11=1900,0,Capex!HVJ349)</f>
        <v>0</v>
      </c>
      <c r="HVK102" s="700">
        <f>-IF(HVK11=1900,0,Capex!HVK349)</f>
        <v>0</v>
      </c>
      <c r="HVL102" s="700">
        <f>-IF(HVL11=1900,0,Capex!HVL349)</f>
        <v>0</v>
      </c>
      <c r="HVM102" s="700">
        <f>-IF(HVM11=1900,0,Capex!HVM349)</f>
        <v>0</v>
      </c>
      <c r="HVN102" s="700">
        <f>-IF(HVN11=1900,0,Capex!HVN349)</f>
        <v>0</v>
      </c>
      <c r="HVO102" s="700">
        <f>-IF(HVO11=1900,0,Capex!HVO349)</f>
        <v>0</v>
      </c>
      <c r="HVP102" s="700">
        <f>-IF(HVP11=1900,0,Capex!HVP349)</f>
        <v>0</v>
      </c>
      <c r="HVQ102" s="700">
        <f>-IF(HVQ11=1900,0,Capex!HVQ349)</f>
        <v>0</v>
      </c>
      <c r="HVR102" s="700">
        <f>-IF(HVR11=1900,0,Capex!HVR349)</f>
        <v>0</v>
      </c>
      <c r="HVS102" s="700">
        <f>-IF(HVS11=1900,0,Capex!HVS349)</f>
        <v>0</v>
      </c>
      <c r="HVT102" s="700">
        <f>-IF(HVT11=1900,0,Capex!HVT349)</f>
        <v>0</v>
      </c>
      <c r="HVU102" s="700">
        <f>-IF(HVU11=1900,0,Capex!HVU349)</f>
        <v>0</v>
      </c>
      <c r="HVV102" s="700">
        <f>-IF(HVV11=1900,0,Capex!HVV349)</f>
        <v>0</v>
      </c>
      <c r="HVW102" s="700">
        <f>-IF(HVW11=1900,0,Capex!HVW349)</f>
        <v>0</v>
      </c>
      <c r="HVX102" s="700">
        <f>-IF(HVX11=1900,0,Capex!HVX349)</f>
        <v>0</v>
      </c>
      <c r="HVY102" s="700">
        <f>-IF(HVY11=1900,0,Capex!HVY349)</f>
        <v>0</v>
      </c>
      <c r="HVZ102" s="700">
        <f>-IF(HVZ11=1900,0,Capex!HVZ349)</f>
        <v>0</v>
      </c>
      <c r="HWA102" s="700">
        <f>-IF(HWA11=1900,0,Capex!HWA349)</f>
        <v>0</v>
      </c>
      <c r="HWB102" s="700">
        <f>-IF(HWB11=1900,0,Capex!HWB349)</f>
        <v>0</v>
      </c>
      <c r="HWC102" s="700">
        <f>-IF(HWC11=1900,0,Capex!HWC349)</f>
        <v>0</v>
      </c>
      <c r="HWD102" s="700">
        <f>-IF(HWD11=1900,0,Capex!HWD349)</f>
        <v>0</v>
      </c>
      <c r="HWE102" s="700">
        <f>-IF(HWE11=1900,0,Capex!HWE349)</f>
        <v>0</v>
      </c>
      <c r="HWF102" s="700">
        <f>-IF(HWF11=1900,0,Capex!HWF349)</f>
        <v>0</v>
      </c>
      <c r="HWG102" s="700">
        <f>-IF(HWG11=1900,0,Capex!HWG349)</f>
        <v>0</v>
      </c>
      <c r="HWH102" s="700">
        <f>-IF(HWH11=1900,0,Capex!HWH349)</f>
        <v>0</v>
      </c>
      <c r="HWI102" s="700">
        <f>-IF(HWI11=1900,0,Capex!HWI349)</f>
        <v>0</v>
      </c>
      <c r="HWJ102" s="700">
        <f>-IF(HWJ11=1900,0,Capex!HWJ349)</f>
        <v>0</v>
      </c>
      <c r="HWK102" s="700">
        <f>-IF(HWK11=1900,0,Capex!HWK349)</f>
        <v>0</v>
      </c>
      <c r="HWL102" s="700">
        <f>-IF(HWL11=1900,0,Capex!HWL349)</f>
        <v>0</v>
      </c>
      <c r="HWM102" s="700">
        <f>-IF(HWM11=1900,0,Capex!HWM349)</f>
        <v>0</v>
      </c>
      <c r="HWN102" s="700">
        <f>-IF(HWN11=1900,0,Capex!HWN349)</f>
        <v>0</v>
      </c>
      <c r="HWO102" s="700">
        <f>-IF(HWO11=1900,0,Capex!HWO349)</f>
        <v>0</v>
      </c>
      <c r="HWP102" s="700">
        <f>-IF(HWP11=1900,0,Capex!HWP349)</f>
        <v>0</v>
      </c>
      <c r="HWQ102" s="700">
        <f>-IF(HWQ11=1900,0,Capex!HWQ349)</f>
        <v>0</v>
      </c>
      <c r="HWR102" s="700">
        <f>-IF(HWR11=1900,0,Capex!HWR349)</f>
        <v>0</v>
      </c>
      <c r="HWS102" s="700">
        <f>-IF(HWS11=1900,0,Capex!HWS349)</f>
        <v>0</v>
      </c>
      <c r="HWT102" s="700">
        <f>-IF(HWT11=1900,0,Capex!HWT349)</f>
        <v>0</v>
      </c>
      <c r="HWU102" s="700">
        <f>-IF(HWU11=1900,0,Capex!HWU349)</f>
        <v>0</v>
      </c>
      <c r="HWV102" s="700">
        <f>-IF(HWV11=1900,0,Capex!HWV349)</f>
        <v>0</v>
      </c>
      <c r="HWW102" s="700">
        <f>-IF(HWW11=1900,0,Capex!HWW349)</f>
        <v>0</v>
      </c>
      <c r="HWX102" s="700">
        <f>-IF(HWX11=1900,0,Capex!HWX349)</f>
        <v>0</v>
      </c>
      <c r="HWY102" s="700">
        <f>-IF(HWY11=1900,0,Capex!HWY349)</f>
        <v>0</v>
      </c>
      <c r="HWZ102" s="700">
        <f>-IF(HWZ11=1900,0,Capex!HWZ349)</f>
        <v>0</v>
      </c>
      <c r="HXA102" s="700">
        <f>-IF(HXA11=1900,0,Capex!HXA349)</f>
        <v>0</v>
      </c>
      <c r="HXB102" s="700">
        <f>-IF(HXB11=1900,0,Capex!HXB349)</f>
        <v>0</v>
      </c>
      <c r="HXC102" s="700">
        <f>-IF(HXC11=1900,0,Capex!HXC349)</f>
        <v>0</v>
      </c>
      <c r="HXD102" s="700">
        <f>-IF(HXD11=1900,0,Capex!HXD349)</f>
        <v>0</v>
      </c>
      <c r="HXE102" s="700">
        <f>-IF(HXE11=1900,0,Capex!HXE349)</f>
        <v>0</v>
      </c>
      <c r="HXF102" s="700">
        <f>-IF(HXF11=1900,0,Capex!HXF349)</f>
        <v>0</v>
      </c>
      <c r="HXG102" s="700">
        <f>-IF(HXG11=1900,0,Capex!HXG349)</f>
        <v>0</v>
      </c>
      <c r="HXH102" s="700">
        <f>-IF(HXH11=1900,0,Capex!HXH349)</f>
        <v>0</v>
      </c>
      <c r="HXI102" s="700">
        <f>-IF(HXI11=1900,0,Capex!HXI349)</f>
        <v>0</v>
      </c>
      <c r="HXJ102" s="700">
        <f>-IF(HXJ11=1900,0,Capex!HXJ349)</f>
        <v>0</v>
      </c>
      <c r="HXK102" s="700">
        <f>-IF(HXK11=1900,0,Capex!HXK349)</f>
        <v>0</v>
      </c>
      <c r="HXL102" s="700">
        <f>-IF(HXL11=1900,0,Capex!HXL349)</f>
        <v>0</v>
      </c>
      <c r="HXM102" s="700">
        <f>-IF(HXM11=1900,0,Capex!HXM349)</f>
        <v>0</v>
      </c>
      <c r="HXN102" s="700">
        <f>-IF(HXN11=1900,0,Capex!HXN349)</f>
        <v>0</v>
      </c>
      <c r="HXO102" s="700">
        <f>-IF(HXO11=1900,0,Capex!HXO349)</f>
        <v>0</v>
      </c>
      <c r="HXP102" s="700">
        <f>-IF(HXP11=1900,0,Capex!HXP349)</f>
        <v>0</v>
      </c>
      <c r="HXQ102" s="700">
        <f>-IF(HXQ11=1900,0,Capex!HXQ349)</f>
        <v>0</v>
      </c>
      <c r="HXR102" s="700">
        <f>-IF(HXR11=1900,0,Capex!HXR349)</f>
        <v>0</v>
      </c>
      <c r="HXS102" s="700">
        <f>-IF(HXS11=1900,0,Capex!HXS349)</f>
        <v>0</v>
      </c>
      <c r="HXT102" s="700">
        <f>-IF(HXT11=1900,0,Capex!HXT349)</f>
        <v>0</v>
      </c>
      <c r="HXU102" s="700">
        <f>-IF(HXU11=1900,0,Capex!HXU349)</f>
        <v>0</v>
      </c>
      <c r="HXV102" s="700">
        <f>-IF(HXV11=1900,0,Capex!HXV349)</f>
        <v>0</v>
      </c>
      <c r="HXW102" s="700">
        <f>-IF(HXW11=1900,0,Capex!HXW349)</f>
        <v>0</v>
      </c>
      <c r="HXX102" s="700">
        <f>-IF(HXX11=1900,0,Capex!HXX349)</f>
        <v>0</v>
      </c>
      <c r="HXY102" s="700">
        <f>-IF(HXY11=1900,0,Capex!HXY349)</f>
        <v>0</v>
      </c>
      <c r="HXZ102" s="700">
        <f>-IF(HXZ11=1900,0,Capex!HXZ349)</f>
        <v>0</v>
      </c>
      <c r="HYA102" s="700">
        <f>-IF(HYA11=1900,0,Capex!HYA349)</f>
        <v>0</v>
      </c>
      <c r="HYB102" s="700">
        <f>-IF(HYB11=1900,0,Capex!HYB349)</f>
        <v>0</v>
      </c>
      <c r="HYC102" s="700">
        <f>-IF(HYC11=1900,0,Capex!HYC349)</f>
        <v>0</v>
      </c>
      <c r="HYD102" s="700">
        <f>-IF(HYD11=1900,0,Capex!HYD349)</f>
        <v>0</v>
      </c>
      <c r="HYE102" s="700">
        <f>-IF(HYE11=1900,0,Capex!HYE349)</f>
        <v>0</v>
      </c>
      <c r="HYF102" s="700">
        <f>-IF(HYF11=1900,0,Capex!HYF349)</f>
        <v>0</v>
      </c>
      <c r="HYG102" s="700">
        <f>-IF(HYG11=1900,0,Capex!HYG349)</f>
        <v>0</v>
      </c>
      <c r="HYH102" s="700">
        <f>-IF(HYH11=1900,0,Capex!HYH349)</f>
        <v>0</v>
      </c>
      <c r="HYI102" s="700">
        <f>-IF(HYI11=1900,0,Capex!HYI349)</f>
        <v>0</v>
      </c>
      <c r="HYJ102" s="700">
        <f>-IF(HYJ11=1900,0,Capex!HYJ349)</f>
        <v>0</v>
      </c>
      <c r="HYK102" s="700">
        <f>-IF(HYK11=1900,0,Capex!HYK349)</f>
        <v>0</v>
      </c>
      <c r="HYL102" s="700">
        <f>-IF(HYL11=1900,0,Capex!HYL349)</f>
        <v>0</v>
      </c>
      <c r="HYM102" s="700">
        <f>-IF(HYM11=1900,0,Capex!HYM349)</f>
        <v>0</v>
      </c>
      <c r="HYN102" s="700">
        <f>-IF(HYN11=1900,0,Capex!HYN349)</f>
        <v>0</v>
      </c>
      <c r="HYO102" s="700">
        <f>-IF(HYO11=1900,0,Capex!HYO349)</f>
        <v>0</v>
      </c>
      <c r="HYP102" s="700">
        <f>-IF(HYP11=1900,0,Capex!HYP349)</f>
        <v>0</v>
      </c>
      <c r="HYQ102" s="700">
        <f>-IF(HYQ11=1900,0,Capex!HYQ349)</f>
        <v>0</v>
      </c>
      <c r="HYR102" s="700">
        <f>-IF(HYR11=1900,0,Capex!HYR349)</f>
        <v>0</v>
      </c>
      <c r="HYS102" s="700">
        <f>-IF(HYS11=1900,0,Capex!HYS349)</f>
        <v>0</v>
      </c>
      <c r="HYT102" s="700">
        <f>-IF(HYT11=1900,0,Capex!HYT349)</f>
        <v>0</v>
      </c>
      <c r="HYU102" s="700">
        <f>-IF(HYU11=1900,0,Capex!HYU349)</f>
        <v>0</v>
      </c>
      <c r="HYV102" s="700">
        <f>-IF(HYV11=1900,0,Capex!HYV349)</f>
        <v>0</v>
      </c>
      <c r="HYW102" s="700">
        <f>-IF(HYW11=1900,0,Capex!HYW349)</f>
        <v>0</v>
      </c>
      <c r="HYX102" s="700">
        <f>-IF(HYX11=1900,0,Capex!HYX349)</f>
        <v>0</v>
      </c>
      <c r="HYY102" s="700">
        <f>-IF(HYY11=1900,0,Capex!HYY349)</f>
        <v>0</v>
      </c>
      <c r="HYZ102" s="700">
        <f>-IF(HYZ11=1900,0,Capex!HYZ349)</f>
        <v>0</v>
      </c>
      <c r="HZA102" s="700">
        <f>-IF(HZA11=1900,0,Capex!HZA349)</f>
        <v>0</v>
      </c>
      <c r="HZB102" s="700">
        <f>-IF(HZB11=1900,0,Capex!HZB349)</f>
        <v>0</v>
      </c>
      <c r="HZC102" s="700">
        <f>-IF(HZC11=1900,0,Capex!HZC349)</f>
        <v>0</v>
      </c>
      <c r="HZD102" s="700">
        <f>-IF(HZD11=1900,0,Capex!HZD349)</f>
        <v>0</v>
      </c>
      <c r="HZE102" s="700">
        <f>-IF(HZE11=1900,0,Capex!HZE349)</f>
        <v>0</v>
      </c>
      <c r="HZF102" s="700">
        <f>-IF(HZF11=1900,0,Capex!HZF349)</f>
        <v>0</v>
      </c>
      <c r="HZG102" s="700">
        <f>-IF(HZG11=1900,0,Capex!HZG349)</f>
        <v>0</v>
      </c>
      <c r="HZH102" s="700">
        <f>-IF(HZH11=1900,0,Capex!HZH349)</f>
        <v>0</v>
      </c>
      <c r="HZI102" s="700">
        <f>-IF(HZI11=1900,0,Capex!HZI349)</f>
        <v>0</v>
      </c>
      <c r="HZJ102" s="700">
        <f>-IF(HZJ11=1900,0,Capex!HZJ349)</f>
        <v>0</v>
      </c>
      <c r="HZK102" s="700">
        <f>-IF(HZK11=1900,0,Capex!HZK349)</f>
        <v>0</v>
      </c>
      <c r="HZL102" s="700">
        <f>-IF(HZL11=1900,0,Capex!HZL349)</f>
        <v>0</v>
      </c>
      <c r="HZM102" s="700">
        <f>-IF(HZM11=1900,0,Capex!HZM349)</f>
        <v>0</v>
      </c>
      <c r="HZN102" s="700">
        <f>-IF(HZN11=1900,0,Capex!HZN349)</f>
        <v>0</v>
      </c>
      <c r="HZO102" s="700">
        <f>-IF(HZO11=1900,0,Capex!HZO349)</f>
        <v>0</v>
      </c>
      <c r="HZP102" s="700">
        <f>-IF(HZP11=1900,0,Capex!HZP349)</f>
        <v>0</v>
      </c>
      <c r="HZQ102" s="700">
        <f>-IF(HZQ11=1900,0,Capex!HZQ349)</f>
        <v>0</v>
      </c>
      <c r="HZR102" s="700">
        <f>-IF(HZR11=1900,0,Capex!HZR349)</f>
        <v>0</v>
      </c>
      <c r="HZS102" s="700">
        <f>-IF(HZS11=1900,0,Capex!HZS349)</f>
        <v>0</v>
      </c>
      <c r="HZT102" s="700">
        <f>-IF(HZT11=1900,0,Capex!HZT349)</f>
        <v>0</v>
      </c>
      <c r="HZU102" s="700">
        <f>-IF(HZU11=1900,0,Capex!HZU349)</f>
        <v>0</v>
      </c>
      <c r="HZV102" s="700">
        <f>-IF(HZV11=1900,0,Capex!HZV349)</f>
        <v>0</v>
      </c>
      <c r="HZW102" s="700">
        <f>-IF(HZW11=1900,0,Capex!HZW349)</f>
        <v>0</v>
      </c>
      <c r="HZX102" s="700">
        <f>-IF(HZX11=1900,0,Capex!HZX349)</f>
        <v>0</v>
      </c>
      <c r="HZY102" s="700">
        <f>-IF(HZY11=1900,0,Capex!HZY349)</f>
        <v>0</v>
      </c>
      <c r="HZZ102" s="700">
        <f>-IF(HZZ11=1900,0,Capex!HZZ349)</f>
        <v>0</v>
      </c>
      <c r="IAA102" s="700">
        <f>-IF(IAA11=1900,0,Capex!IAA349)</f>
        <v>0</v>
      </c>
      <c r="IAB102" s="700">
        <f>-IF(IAB11=1900,0,Capex!IAB349)</f>
        <v>0</v>
      </c>
      <c r="IAC102" s="700">
        <f>-IF(IAC11=1900,0,Capex!IAC349)</f>
        <v>0</v>
      </c>
      <c r="IAD102" s="700">
        <f>-IF(IAD11=1900,0,Capex!IAD349)</f>
        <v>0</v>
      </c>
      <c r="IAE102" s="700">
        <f>-IF(IAE11=1900,0,Capex!IAE349)</f>
        <v>0</v>
      </c>
      <c r="IAF102" s="700">
        <f>-IF(IAF11=1900,0,Capex!IAF349)</f>
        <v>0</v>
      </c>
      <c r="IAG102" s="700">
        <f>-IF(IAG11=1900,0,Capex!IAG349)</f>
        <v>0</v>
      </c>
      <c r="IAH102" s="700">
        <f>-IF(IAH11=1900,0,Capex!IAH349)</f>
        <v>0</v>
      </c>
      <c r="IAI102" s="700">
        <f>-IF(IAI11=1900,0,Capex!IAI349)</f>
        <v>0</v>
      </c>
      <c r="IAJ102" s="700">
        <f>-IF(IAJ11=1900,0,Capex!IAJ349)</f>
        <v>0</v>
      </c>
      <c r="IAK102" s="700">
        <f>-IF(IAK11=1900,0,Capex!IAK349)</f>
        <v>0</v>
      </c>
      <c r="IAL102" s="700">
        <f>-IF(IAL11=1900,0,Capex!IAL349)</f>
        <v>0</v>
      </c>
      <c r="IAM102" s="700">
        <f>-IF(IAM11=1900,0,Capex!IAM349)</f>
        <v>0</v>
      </c>
      <c r="IAN102" s="700">
        <f>-IF(IAN11=1900,0,Capex!IAN349)</f>
        <v>0</v>
      </c>
      <c r="IAO102" s="700">
        <f>-IF(IAO11=1900,0,Capex!IAO349)</f>
        <v>0</v>
      </c>
      <c r="IAP102" s="700">
        <f>-IF(IAP11=1900,0,Capex!IAP349)</f>
        <v>0</v>
      </c>
      <c r="IAQ102" s="700">
        <f>-IF(IAQ11=1900,0,Capex!IAQ349)</f>
        <v>0</v>
      </c>
      <c r="IAR102" s="700">
        <f>-IF(IAR11=1900,0,Capex!IAR349)</f>
        <v>0</v>
      </c>
      <c r="IAS102" s="700">
        <f>-IF(IAS11=1900,0,Capex!IAS349)</f>
        <v>0</v>
      </c>
      <c r="IAT102" s="700">
        <f>-IF(IAT11=1900,0,Capex!IAT349)</f>
        <v>0</v>
      </c>
      <c r="IAU102" s="700">
        <f>-IF(IAU11=1900,0,Capex!IAU349)</f>
        <v>0</v>
      </c>
      <c r="IAV102" s="700">
        <f>-IF(IAV11=1900,0,Capex!IAV349)</f>
        <v>0</v>
      </c>
      <c r="IAW102" s="700">
        <f>-IF(IAW11=1900,0,Capex!IAW349)</f>
        <v>0</v>
      </c>
      <c r="IAX102" s="700">
        <f>-IF(IAX11=1900,0,Capex!IAX349)</f>
        <v>0</v>
      </c>
      <c r="IAY102" s="700">
        <f>-IF(IAY11=1900,0,Capex!IAY349)</f>
        <v>0</v>
      </c>
      <c r="IAZ102" s="700">
        <f>-IF(IAZ11=1900,0,Capex!IAZ349)</f>
        <v>0</v>
      </c>
      <c r="IBA102" s="700">
        <f>-IF(IBA11=1900,0,Capex!IBA349)</f>
        <v>0</v>
      </c>
      <c r="IBB102" s="700">
        <f>-IF(IBB11=1900,0,Capex!IBB349)</f>
        <v>0</v>
      </c>
      <c r="IBC102" s="700">
        <f>-IF(IBC11=1900,0,Capex!IBC349)</f>
        <v>0</v>
      </c>
      <c r="IBD102" s="700">
        <f>-IF(IBD11=1900,0,Capex!IBD349)</f>
        <v>0</v>
      </c>
      <c r="IBE102" s="700">
        <f>-IF(IBE11=1900,0,Capex!IBE349)</f>
        <v>0</v>
      </c>
      <c r="IBF102" s="700">
        <f>-IF(IBF11=1900,0,Capex!IBF349)</f>
        <v>0</v>
      </c>
      <c r="IBG102" s="700">
        <f>-IF(IBG11=1900,0,Capex!IBG349)</f>
        <v>0</v>
      </c>
      <c r="IBH102" s="700">
        <f>-IF(IBH11=1900,0,Capex!IBH349)</f>
        <v>0</v>
      </c>
      <c r="IBI102" s="700">
        <f>-IF(IBI11=1900,0,Capex!IBI349)</f>
        <v>0</v>
      </c>
      <c r="IBJ102" s="700">
        <f>-IF(IBJ11=1900,0,Capex!IBJ349)</f>
        <v>0</v>
      </c>
      <c r="IBK102" s="700">
        <f>-IF(IBK11=1900,0,Capex!IBK349)</f>
        <v>0</v>
      </c>
      <c r="IBL102" s="700">
        <f>-IF(IBL11=1900,0,Capex!IBL349)</f>
        <v>0</v>
      </c>
      <c r="IBM102" s="700">
        <f>-IF(IBM11=1900,0,Capex!IBM349)</f>
        <v>0</v>
      </c>
      <c r="IBN102" s="700">
        <f>-IF(IBN11=1900,0,Capex!IBN349)</f>
        <v>0</v>
      </c>
      <c r="IBO102" s="700">
        <f>-IF(IBO11=1900,0,Capex!IBO349)</f>
        <v>0</v>
      </c>
      <c r="IBP102" s="700">
        <f>-IF(IBP11=1900,0,Capex!IBP349)</f>
        <v>0</v>
      </c>
      <c r="IBQ102" s="700">
        <f>-IF(IBQ11=1900,0,Capex!IBQ349)</f>
        <v>0</v>
      </c>
      <c r="IBR102" s="700">
        <f>-IF(IBR11=1900,0,Capex!IBR349)</f>
        <v>0</v>
      </c>
      <c r="IBS102" s="700">
        <f>-IF(IBS11=1900,0,Capex!IBS349)</f>
        <v>0</v>
      </c>
      <c r="IBT102" s="700">
        <f>-IF(IBT11=1900,0,Capex!IBT349)</f>
        <v>0</v>
      </c>
      <c r="IBU102" s="700">
        <f>-IF(IBU11=1900,0,Capex!IBU349)</f>
        <v>0</v>
      </c>
      <c r="IBV102" s="700">
        <f>-IF(IBV11=1900,0,Capex!IBV349)</f>
        <v>0</v>
      </c>
      <c r="IBW102" s="700">
        <f>-IF(IBW11=1900,0,Capex!IBW349)</f>
        <v>0</v>
      </c>
      <c r="IBX102" s="700">
        <f>-IF(IBX11=1900,0,Capex!IBX349)</f>
        <v>0</v>
      </c>
      <c r="IBY102" s="700">
        <f>-IF(IBY11=1900,0,Capex!IBY349)</f>
        <v>0</v>
      </c>
      <c r="IBZ102" s="700">
        <f>-IF(IBZ11=1900,0,Capex!IBZ349)</f>
        <v>0</v>
      </c>
      <c r="ICA102" s="700">
        <f>-IF(ICA11=1900,0,Capex!ICA349)</f>
        <v>0</v>
      </c>
      <c r="ICB102" s="700">
        <f>-IF(ICB11=1900,0,Capex!ICB349)</f>
        <v>0</v>
      </c>
      <c r="ICC102" s="700">
        <f>-IF(ICC11=1900,0,Capex!ICC349)</f>
        <v>0</v>
      </c>
      <c r="ICD102" s="700">
        <f>-IF(ICD11=1900,0,Capex!ICD349)</f>
        <v>0</v>
      </c>
      <c r="ICE102" s="700">
        <f>-IF(ICE11=1900,0,Capex!ICE349)</f>
        <v>0</v>
      </c>
      <c r="ICF102" s="700">
        <f>-IF(ICF11=1900,0,Capex!ICF349)</f>
        <v>0</v>
      </c>
      <c r="ICG102" s="700">
        <f>-IF(ICG11=1900,0,Capex!ICG349)</f>
        <v>0</v>
      </c>
      <c r="ICH102" s="700">
        <f>-IF(ICH11=1900,0,Capex!ICH349)</f>
        <v>0</v>
      </c>
      <c r="ICI102" s="700">
        <f>-IF(ICI11=1900,0,Capex!ICI349)</f>
        <v>0</v>
      </c>
      <c r="ICJ102" s="700">
        <f>-IF(ICJ11=1900,0,Capex!ICJ349)</f>
        <v>0</v>
      </c>
      <c r="ICK102" s="700">
        <f>-IF(ICK11=1900,0,Capex!ICK349)</f>
        <v>0</v>
      </c>
      <c r="ICL102" s="700">
        <f>-IF(ICL11=1900,0,Capex!ICL349)</f>
        <v>0</v>
      </c>
      <c r="ICM102" s="700">
        <f>-IF(ICM11=1900,0,Capex!ICM349)</f>
        <v>0</v>
      </c>
      <c r="ICN102" s="700">
        <f>-IF(ICN11=1900,0,Capex!ICN349)</f>
        <v>0</v>
      </c>
      <c r="ICO102" s="700">
        <f>-IF(ICO11=1900,0,Capex!ICO349)</f>
        <v>0</v>
      </c>
      <c r="ICP102" s="700">
        <f>-IF(ICP11=1900,0,Capex!ICP349)</f>
        <v>0</v>
      </c>
      <c r="ICQ102" s="700">
        <f>-IF(ICQ11=1900,0,Capex!ICQ349)</f>
        <v>0</v>
      </c>
      <c r="ICR102" s="700">
        <f>-IF(ICR11=1900,0,Capex!ICR349)</f>
        <v>0</v>
      </c>
      <c r="ICS102" s="700">
        <f>-IF(ICS11=1900,0,Capex!ICS349)</f>
        <v>0</v>
      </c>
      <c r="ICT102" s="700">
        <f>-IF(ICT11=1900,0,Capex!ICT349)</f>
        <v>0</v>
      </c>
      <c r="ICU102" s="700">
        <f>-IF(ICU11=1900,0,Capex!ICU349)</f>
        <v>0</v>
      </c>
      <c r="ICV102" s="700">
        <f>-IF(ICV11=1900,0,Capex!ICV349)</f>
        <v>0</v>
      </c>
      <c r="ICW102" s="700">
        <f>-IF(ICW11=1900,0,Capex!ICW349)</f>
        <v>0</v>
      </c>
      <c r="ICX102" s="700">
        <f>-IF(ICX11=1900,0,Capex!ICX349)</f>
        <v>0</v>
      </c>
      <c r="ICY102" s="700">
        <f>-IF(ICY11=1900,0,Capex!ICY349)</f>
        <v>0</v>
      </c>
      <c r="ICZ102" s="700">
        <f>-IF(ICZ11=1900,0,Capex!ICZ349)</f>
        <v>0</v>
      </c>
      <c r="IDA102" s="700">
        <f>-IF(IDA11=1900,0,Capex!IDA349)</f>
        <v>0</v>
      </c>
      <c r="IDB102" s="700">
        <f>-IF(IDB11=1900,0,Capex!IDB349)</f>
        <v>0</v>
      </c>
      <c r="IDC102" s="700">
        <f>-IF(IDC11=1900,0,Capex!IDC349)</f>
        <v>0</v>
      </c>
      <c r="IDD102" s="700">
        <f>-IF(IDD11=1900,0,Capex!IDD349)</f>
        <v>0</v>
      </c>
      <c r="IDE102" s="700">
        <f>-IF(IDE11=1900,0,Capex!IDE349)</f>
        <v>0</v>
      </c>
      <c r="IDF102" s="700">
        <f>-IF(IDF11=1900,0,Capex!IDF349)</f>
        <v>0</v>
      </c>
      <c r="IDG102" s="700">
        <f>-IF(IDG11=1900,0,Capex!IDG349)</f>
        <v>0</v>
      </c>
      <c r="IDH102" s="700">
        <f>-IF(IDH11=1900,0,Capex!IDH349)</f>
        <v>0</v>
      </c>
      <c r="IDI102" s="700">
        <f>-IF(IDI11=1900,0,Capex!IDI349)</f>
        <v>0</v>
      </c>
      <c r="IDJ102" s="700">
        <f>-IF(IDJ11=1900,0,Capex!IDJ349)</f>
        <v>0</v>
      </c>
      <c r="IDK102" s="700">
        <f>-IF(IDK11=1900,0,Capex!IDK349)</f>
        <v>0</v>
      </c>
      <c r="IDL102" s="700">
        <f>-IF(IDL11=1900,0,Capex!IDL349)</f>
        <v>0</v>
      </c>
      <c r="IDM102" s="700">
        <f>-IF(IDM11=1900,0,Capex!IDM349)</f>
        <v>0</v>
      </c>
      <c r="IDN102" s="700">
        <f>-IF(IDN11=1900,0,Capex!IDN349)</f>
        <v>0</v>
      </c>
      <c r="IDO102" s="700">
        <f>-IF(IDO11=1900,0,Capex!IDO349)</f>
        <v>0</v>
      </c>
      <c r="IDP102" s="700">
        <f>-IF(IDP11=1900,0,Capex!IDP349)</f>
        <v>0</v>
      </c>
      <c r="IDQ102" s="700">
        <f>-IF(IDQ11=1900,0,Capex!IDQ349)</f>
        <v>0</v>
      </c>
      <c r="IDR102" s="700">
        <f>-IF(IDR11=1900,0,Capex!IDR349)</f>
        <v>0</v>
      </c>
      <c r="IDS102" s="700">
        <f>-IF(IDS11=1900,0,Capex!IDS349)</f>
        <v>0</v>
      </c>
      <c r="IDT102" s="700">
        <f>-IF(IDT11=1900,0,Capex!IDT349)</f>
        <v>0</v>
      </c>
      <c r="IDU102" s="700">
        <f>-IF(IDU11=1900,0,Capex!IDU349)</f>
        <v>0</v>
      </c>
      <c r="IDV102" s="700">
        <f>-IF(IDV11=1900,0,Capex!IDV349)</f>
        <v>0</v>
      </c>
      <c r="IDW102" s="700">
        <f>-IF(IDW11=1900,0,Capex!IDW349)</f>
        <v>0</v>
      </c>
      <c r="IDX102" s="700">
        <f>-IF(IDX11=1900,0,Capex!IDX349)</f>
        <v>0</v>
      </c>
      <c r="IDY102" s="700">
        <f>-IF(IDY11=1900,0,Capex!IDY349)</f>
        <v>0</v>
      </c>
      <c r="IDZ102" s="700">
        <f>-IF(IDZ11=1900,0,Capex!IDZ349)</f>
        <v>0</v>
      </c>
      <c r="IEA102" s="700">
        <f>-IF(IEA11=1900,0,Capex!IEA349)</f>
        <v>0</v>
      </c>
      <c r="IEB102" s="700">
        <f>-IF(IEB11=1900,0,Capex!IEB349)</f>
        <v>0</v>
      </c>
      <c r="IEC102" s="700">
        <f>-IF(IEC11=1900,0,Capex!IEC349)</f>
        <v>0</v>
      </c>
      <c r="IED102" s="700">
        <f>-IF(IED11=1900,0,Capex!IED349)</f>
        <v>0</v>
      </c>
      <c r="IEE102" s="700">
        <f>-IF(IEE11=1900,0,Capex!IEE349)</f>
        <v>0</v>
      </c>
      <c r="IEF102" s="700">
        <f>-IF(IEF11=1900,0,Capex!IEF349)</f>
        <v>0</v>
      </c>
      <c r="IEG102" s="700">
        <f>-IF(IEG11=1900,0,Capex!IEG349)</f>
        <v>0</v>
      </c>
      <c r="IEH102" s="700">
        <f>-IF(IEH11=1900,0,Capex!IEH349)</f>
        <v>0</v>
      </c>
      <c r="IEI102" s="700">
        <f>-IF(IEI11=1900,0,Capex!IEI349)</f>
        <v>0</v>
      </c>
      <c r="IEJ102" s="700">
        <f>-IF(IEJ11=1900,0,Capex!IEJ349)</f>
        <v>0</v>
      </c>
      <c r="IEK102" s="700">
        <f>-IF(IEK11=1900,0,Capex!IEK349)</f>
        <v>0</v>
      </c>
      <c r="IEL102" s="700">
        <f>-IF(IEL11=1900,0,Capex!IEL349)</f>
        <v>0</v>
      </c>
      <c r="IEM102" s="700">
        <f>-IF(IEM11=1900,0,Capex!IEM349)</f>
        <v>0</v>
      </c>
      <c r="IEN102" s="700">
        <f>-IF(IEN11=1900,0,Capex!IEN349)</f>
        <v>0</v>
      </c>
      <c r="IEO102" s="700">
        <f>-IF(IEO11=1900,0,Capex!IEO349)</f>
        <v>0</v>
      </c>
      <c r="IEP102" s="700">
        <f>-IF(IEP11=1900,0,Capex!IEP349)</f>
        <v>0</v>
      </c>
      <c r="IEQ102" s="700">
        <f>-IF(IEQ11=1900,0,Capex!IEQ349)</f>
        <v>0</v>
      </c>
      <c r="IER102" s="700">
        <f>-IF(IER11=1900,0,Capex!IER349)</f>
        <v>0</v>
      </c>
      <c r="IES102" s="700">
        <f>-IF(IES11=1900,0,Capex!IES349)</f>
        <v>0</v>
      </c>
      <c r="IET102" s="700">
        <f>-IF(IET11=1900,0,Capex!IET349)</f>
        <v>0</v>
      </c>
      <c r="IEU102" s="700">
        <f>-IF(IEU11=1900,0,Capex!IEU349)</f>
        <v>0</v>
      </c>
      <c r="IEV102" s="700">
        <f>-IF(IEV11=1900,0,Capex!IEV349)</f>
        <v>0</v>
      </c>
      <c r="IEW102" s="700">
        <f>-IF(IEW11=1900,0,Capex!IEW349)</f>
        <v>0</v>
      </c>
      <c r="IEX102" s="700">
        <f>-IF(IEX11=1900,0,Capex!IEX349)</f>
        <v>0</v>
      </c>
      <c r="IEY102" s="700">
        <f>-IF(IEY11=1900,0,Capex!IEY349)</f>
        <v>0</v>
      </c>
      <c r="IEZ102" s="700">
        <f>-IF(IEZ11=1900,0,Capex!IEZ349)</f>
        <v>0</v>
      </c>
      <c r="IFA102" s="700">
        <f>-IF(IFA11=1900,0,Capex!IFA349)</f>
        <v>0</v>
      </c>
      <c r="IFB102" s="700">
        <f>-IF(IFB11=1900,0,Capex!IFB349)</f>
        <v>0</v>
      </c>
      <c r="IFC102" s="700">
        <f>-IF(IFC11=1900,0,Capex!IFC349)</f>
        <v>0</v>
      </c>
      <c r="IFD102" s="700">
        <f>-IF(IFD11=1900,0,Capex!IFD349)</f>
        <v>0</v>
      </c>
      <c r="IFE102" s="700">
        <f>-IF(IFE11=1900,0,Capex!IFE349)</f>
        <v>0</v>
      </c>
      <c r="IFF102" s="700">
        <f>-IF(IFF11=1900,0,Capex!IFF349)</f>
        <v>0</v>
      </c>
      <c r="IFG102" s="700">
        <f>-IF(IFG11=1900,0,Capex!IFG349)</f>
        <v>0</v>
      </c>
      <c r="IFH102" s="700">
        <f>-IF(IFH11=1900,0,Capex!IFH349)</f>
        <v>0</v>
      </c>
      <c r="IFI102" s="700">
        <f>-IF(IFI11=1900,0,Capex!IFI349)</f>
        <v>0</v>
      </c>
      <c r="IFJ102" s="700">
        <f>-IF(IFJ11=1900,0,Capex!IFJ349)</f>
        <v>0</v>
      </c>
      <c r="IFK102" s="700">
        <f>-IF(IFK11=1900,0,Capex!IFK349)</f>
        <v>0</v>
      </c>
      <c r="IFL102" s="700">
        <f>-IF(IFL11=1900,0,Capex!IFL349)</f>
        <v>0</v>
      </c>
      <c r="IFM102" s="700">
        <f>-IF(IFM11=1900,0,Capex!IFM349)</f>
        <v>0</v>
      </c>
      <c r="IFN102" s="700">
        <f>-IF(IFN11=1900,0,Capex!IFN349)</f>
        <v>0</v>
      </c>
      <c r="IFO102" s="700">
        <f>-IF(IFO11=1900,0,Capex!IFO349)</f>
        <v>0</v>
      </c>
      <c r="IFP102" s="700">
        <f>-IF(IFP11=1900,0,Capex!IFP349)</f>
        <v>0</v>
      </c>
      <c r="IFQ102" s="700">
        <f>-IF(IFQ11=1900,0,Capex!IFQ349)</f>
        <v>0</v>
      </c>
      <c r="IFR102" s="700">
        <f>-IF(IFR11=1900,0,Capex!IFR349)</f>
        <v>0</v>
      </c>
      <c r="IFS102" s="700">
        <f>-IF(IFS11=1900,0,Capex!IFS349)</f>
        <v>0</v>
      </c>
      <c r="IFT102" s="700">
        <f>-IF(IFT11=1900,0,Capex!IFT349)</f>
        <v>0</v>
      </c>
      <c r="IFU102" s="700">
        <f>-IF(IFU11=1900,0,Capex!IFU349)</f>
        <v>0</v>
      </c>
      <c r="IFV102" s="700">
        <f>-IF(IFV11=1900,0,Capex!IFV349)</f>
        <v>0</v>
      </c>
      <c r="IFW102" s="700">
        <f>-IF(IFW11=1900,0,Capex!IFW349)</f>
        <v>0</v>
      </c>
      <c r="IFX102" s="700">
        <f>-IF(IFX11=1900,0,Capex!IFX349)</f>
        <v>0</v>
      </c>
      <c r="IFY102" s="700">
        <f>-IF(IFY11=1900,0,Capex!IFY349)</f>
        <v>0</v>
      </c>
      <c r="IFZ102" s="700">
        <f>-IF(IFZ11=1900,0,Capex!IFZ349)</f>
        <v>0</v>
      </c>
      <c r="IGA102" s="700">
        <f>-IF(IGA11=1900,0,Capex!IGA349)</f>
        <v>0</v>
      </c>
      <c r="IGB102" s="700">
        <f>-IF(IGB11=1900,0,Capex!IGB349)</f>
        <v>0</v>
      </c>
      <c r="IGC102" s="700">
        <f>-IF(IGC11=1900,0,Capex!IGC349)</f>
        <v>0</v>
      </c>
      <c r="IGD102" s="700">
        <f>-IF(IGD11=1900,0,Capex!IGD349)</f>
        <v>0</v>
      </c>
      <c r="IGE102" s="700">
        <f>-IF(IGE11=1900,0,Capex!IGE349)</f>
        <v>0</v>
      </c>
      <c r="IGF102" s="700">
        <f>-IF(IGF11=1900,0,Capex!IGF349)</f>
        <v>0</v>
      </c>
      <c r="IGG102" s="700">
        <f>-IF(IGG11=1900,0,Capex!IGG349)</f>
        <v>0</v>
      </c>
      <c r="IGH102" s="700">
        <f>-IF(IGH11=1900,0,Capex!IGH349)</f>
        <v>0</v>
      </c>
      <c r="IGI102" s="700">
        <f>-IF(IGI11=1900,0,Capex!IGI349)</f>
        <v>0</v>
      </c>
      <c r="IGJ102" s="700">
        <f>-IF(IGJ11=1900,0,Capex!IGJ349)</f>
        <v>0</v>
      </c>
      <c r="IGK102" s="700">
        <f>-IF(IGK11=1900,0,Capex!IGK349)</f>
        <v>0</v>
      </c>
      <c r="IGL102" s="700">
        <f>-IF(IGL11=1900,0,Capex!IGL349)</f>
        <v>0</v>
      </c>
      <c r="IGM102" s="700">
        <f>-IF(IGM11=1900,0,Capex!IGM349)</f>
        <v>0</v>
      </c>
      <c r="IGN102" s="700">
        <f>-IF(IGN11=1900,0,Capex!IGN349)</f>
        <v>0</v>
      </c>
      <c r="IGO102" s="700">
        <f>-IF(IGO11=1900,0,Capex!IGO349)</f>
        <v>0</v>
      </c>
      <c r="IGP102" s="700">
        <f>-IF(IGP11=1900,0,Capex!IGP349)</f>
        <v>0</v>
      </c>
      <c r="IGQ102" s="700">
        <f>-IF(IGQ11=1900,0,Capex!IGQ349)</f>
        <v>0</v>
      </c>
      <c r="IGR102" s="700">
        <f>-IF(IGR11=1900,0,Capex!IGR349)</f>
        <v>0</v>
      </c>
      <c r="IGS102" s="700">
        <f>-IF(IGS11=1900,0,Capex!IGS349)</f>
        <v>0</v>
      </c>
      <c r="IGT102" s="700">
        <f>-IF(IGT11=1900,0,Capex!IGT349)</f>
        <v>0</v>
      </c>
      <c r="IGU102" s="700">
        <f>-IF(IGU11=1900,0,Capex!IGU349)</f>
        <v>0</v>
      </c>
      <c r="IGV102" s="700">
        <f>-IF(IGV11=1900,0,Capex!IGV349)</f>
        <v>0</v>
      </c>
      <c r="IGW102" s="700">
        <f>-IF(IGW11=1900,0,Capex!IGW349)</f>
        <v>0</v>
      </c>
      <c r="IGX102" s="700">
        <f>-IF(IGX11=1900,0,Capex!IGX349)</f>
        <v>0</v>
      </c>
      <c r="IGY102" s="700">
        <f>-IF(IGY11=1900,0,Capex!IGY349)</f>
        <v>0</v>
      </c>
      <c r="IGZ102" s="700">
        <f>-IF(IGZ11=1900,0,Capex!IGZ349)</f>
        <v>0</v>
      </c>
      <c r="IHA102" s="700">
        <f>-IF(IHA11=1900,0,Capex!IHA349)</f>
        <v>0</v>
      </c>
      <c r="IHB102" s="700">
        <f>-IF(IHB11=1900,0,Capex!IHB349)</f>
        <v>0</v>
      </c>
      <c r="IHC102" s="700">
        <f>-IF(IHC11=1900,0,Capex!IHC349)</f>
        <v>0</v>
      </c>
      <c r="IHD102" s="700">
        <f>-IF(IHD11=1900,0,Capex!IHD349)</f>
        <v>0</v>
      </c>
      <c r="IHE102" s="700">
        <f>-IF(IHE11=1900,0,Capex!IHE349)</f>
        <v>0</v>
      </c>
      <c r="IHF102" s="700">
        <f>-IF(IHF11=1900,0,Capex!IHF349)</f>
        <v>0</v>
      </c>
      <c r="IHG102" s="700">
        <f>-IF(IHG11=1900,0,Capex!IHG349)</f>
        <v>0</v>
      </c>
      <c r="IHH102" s="700">
        <f>-IF(IHH11=1900,0,Capex!IHH349)</f>
        <v>0</v>
      </c>
      <c r="IHI102" s="700">
        <f>-IF(IHI11=1900,0,Capex!IHI349)</f>
        <v>0</v>
      </c>
      <c r="IHJ102" s="700">
        <f>-IF(IHJ11=1900,0,Capex!IHJ349)</f>
        <v>0</v>
      </c>
      <c r="IHK102" s="700">
        <f>-IF(IHK11=1900,0,Capex!IHK349)</f>
        <v>0</v>
      </c>
      <c r="IHL102" s="700">
        <f>-IF(IHL11=1900,0,Capex!IHL349)</f>
        <v>0</v>
      </c>
      <c r="IHM102" s="700">
        <f>-IF(IHM11=1900,0,Capex!IHM349)</f>
        <v>0</v>
      </c>
      <c r="IHN102" s="700">
        <f>-IF(IHN11=1900,0,Capex!IHN349)</f>
        <v>0</v>
      </c>
      <c r="IHO102" s="700">
        <f>-IF(IHO11=1900,0,Capex!IHO349)</f>
        <v>0</v>
      </c>
      <c r="IHP102" s="700">
        <f>-IF(IHP11=1900,0,Capex!IHP349)</f>
        <v>0</v>
      </c>
      <c r="IHQ102" s="700">
        <f>-IF(IHQ11=1900,0,Capex!IHQ349)</f>
        <v>0</v>
      </c>
      <c r="IHR102" s="700">
        <f>-IF(IHR11=1900,0,Capex!IHR349)</f>
        <v>0</v>
      </c>
      <c r="IHS102" s="700">
        <f>-IF(IHS11=1900,0,Capex!IHS349)</f>
        <v>0</v>
      </c>
      <c r="IHT102" s="700">
        <f>-IF(IHT11=1900,0,Capex!IHT349)</f>
        <v>0</v>
      </c>
      <c r="IHU102" s="700">
        <f>-IF(IHU11=1900,0,Capex!IHU349)</f>
        <v>0</v>
      </c>
      <c r="IHV102" s="700">
        <f>-IF(IHV11=1900,0,Capex!IHV349)</f>
        <v>0</v>
      </c>
      <c r="IHW102" s="700">
        <f>-IF(IHW11=1900,0,Capex!IHW349)</f>
        <v>0</v>
      </c>
      <c r="IHX102" s="700">
        <f>-IF(IHX11=1900,0,Capex!IHX349)</f>
        <v>0</v>
      </c>
      <c r="IHY102" s="700">
        <f>-IF(IHY11=1900,0,Capex!IHY349)</f>
        <v>0</v>
      </c>
      <c r="IHZ102" s="700">
        <f>-IF(IHZ11=1900,0,Capex!IHZ349)</f>
        <v>0</v>
      </c>
      <c r="IIA102" s="700">
        <f>-IF(IIA11=1900,0,Capex!IIA349)</f>
        <v>0</v>
      </c>
      <c r="IIB102" s="700">
        <f>-IF(IIB11=1900,0,Capex!IIB349)</f>
        <v>0</v>
      </c>
      <c r="IIC102" s="700">
        <f>-IF(IIC11=1900,0,Capex!IIC349)</f>
        <v>0</v>
      </c>
      <c r="IID102" s="700">
        <f>-IF(IID11=1900,0,Capex!IID349)</f>
        <v>0</v>
      </c>
      <c r="IIE102" s="700">
        <f>-IF(IIE11=1900,0,Capex!IIE349)</f>
        <v>0</v>
      </c>
      <c r="IIF102" s="700">
        <f>-IF(IIF11=1900,0,Capex!IIF349)</f>
        <v>0</v>
      </c>
      <c r="IIG102" s="700">
        <f>-IF(IIG11=1900,0,Capex!IIG349)</f>
        <v>0</v>
      </c>
      <c r="IIH102" s="700">
        <f>-IF(IIH11=1900,0,Capex!IIH349)</f>
        <v>0</v>
      </c>
      <c r="III102" s="700">
        <f>-IF(III11=1900,0,Capex!III349)</f>
        <v>0</v>
      </c>
      <c r="IIJ102" s="700">
        <f>-IF(IIJ11=1900,0,Capex!IIJ349)</f>
        <v>0</v>
      </c>
      <c r="IIK102" s="700">
        <f>-IF(IIK11=1900,0,Capex!IIK349)</f>
        <v>0</v>
      </c>
      <c r="IIL102" s="700">
        <f>-IF(IIL11=1900,0,Capex!IIL349)</f>
        <v>0</v>
      </c>
      <c r="IIM102" s="700">
        <f>-IF(IIM11=1900,0,Capex!IIM349)</f>
        <v>0</v>
      </c>
      <c r="IIN102" s="700">
        <f>-IF(IIN11=1900,0,Capex!IIN349)</f>
        <v>0</v>
      </c>
      <c r="IIO102" s="700">
        <f>-IF(IIO11=1900,0,Capex!IIO349)</f>
        <v>0</v>
      </c>
      <c r="IIP102" s="700">
        <f>-IF(IIP11=1900,0,Capex!IIP349)</f>
        <v>0</v>
      </c>
      <c r="IIQ102" s="700">
        <f>-IF(IIQ11=1900,0,Capex!IIQ349)</f>
        <v>0</v>
      </c>
      <c r="IIR102" s="700">
        <f>-IF(IIR11=1900,0,Capex!IIR349)</f>
        <v>0</v>
      </c>
      <c r="IIS102" s="700">
        <f>-IF(IIS11=1900,0,Capex!IIS349)</f>
        <v>0</v>
      </c>
      <c r="IIT102" s="700">
        <f>-IF(IIT11=1900,0,Capex!IIT349)</f>
        <v>0</v>
      </c>
      <c r="IIU102" s="700">
        <f>-IF(IIU11=1900,0,Capex!IIU349)</f>
        <v>0</v>
      </c>
      <c r="IIV102" s="700">
        <f>-IF(IIV11=1900,0,Capex!IIV349)</f>
        <v>0</v>
      </c>
      <c r="IIW102" s="700">
        <f>-IF(IIW11=1900,0,Capex!IIW349)</f>
        <v>0</v>
      </c>
      <c r="IIX102" s="700">
        <f>-IF(IIX11=1900,0,Capex!IIX349)</f>
        <v>0</v>
      </c>
      <c r="IIY102" s="700">
        <f>-IF(IIY11=1900,0,Capex!IIY349)</f>
        <v>0</v>
      </c>
      <c r="IIZ102" s="700">
        <f>-IF(IIZ11=1900,0,Capex!IIZ349)</f>
        <v>0</v>
      </c>
      <c r="IJA102" s="700">
        <f>-IF(IJA11=1900,0,Capex!IJA349)</f>
        <v>0</v>
      </c>
      <c r="IJB102" s="700">
        <f>-IF(IJB11=1900,0,Capex!IJB349)</f>
        <v>0</v>
      </c>
      <c r="IJC102" s="700">
        <f>-IF(IJC11=1900,0,Capex!IJC349)</f>
        <v>0</v>
      </c>
      <c r="IJD102" s="700">
        <f>-IF(IJD11=1900,0,Capex!IJD349)</f>
        <v>0</v>
      </c>
      <c r="IJE102" s="700">
        <f>-IF(IJE11=1900,0,Capex!IJE349)</f>
        <v>0</v>
      </c>
      <c r="IJF102" s="700">
        <f>-IF(IJF11=1900,0,Capex!IJF349)</f>
        <v>0</v>
      </c>
      <c r="IJG102" s="700">
        <f>-IF(IJG11=1900,0,Capex!IJG349)</f>
        <v>0</v>
      </c>
      <c r="IJH102" s="700">
        <f>-IF(IJH11=1900,0,Capex!IJH349)</f>
        <v>0</v>
      </c>
      <c r="IJI102" s="700">
        <f>-IF(IJI11=1900,0,Capex!IJI349)</f>
        <v>0</v>
      </c>
      <c r="IJJ102" s="700">
        <f>-IF(IJJ11=1900,0,Capex!IJJ349)</f>
        <v>0</v>
      </c>
      <c r="IJK102" s="700">
        <f>-IF(IJK11=1900,0,Capex!IJK349)</f>
        <v>0</v>
      </c>
      <c r="IJL102" s="700">
        <f>-IF(IJL11=1900,0,Capex!IJL349)</f>
        <v>0</v>
      </c>
      <c r="IJM102" s="700">
        <f>-IF(IJM11=1900,0,Capex!IJM349)</f>
        <v>0</v>
      </c>
      <c r="IJN102" s="700">
        <f>-IF(IJN11=1900,0,Capex!IJN349)</f>
        <v>0</v>
      </c>
      <c r="IJO102" s="700">
        <f>-IF(IJO11=1900,0,Capex!IJO349)</f>
        <v>0</v>
      </c>
      <c r="IJP102" s="700">
        <f>-IF(IJP11=1900,0,Capex!IJP349)</f>
        <v>0</v>
      </c>
      <c r="IJQ102" s="700">
        <f>-IF(IJQ11=1900,0,Capex!IJQ349)</f>
        <v>0</v>
      </c>
      <c r="IJR102" s="700">
        <f>-IF(IJR11=1900,0,Capex!IJR349)</f>
        <v>0</v>
      </c>
      <c r="IJS102" s="700">
        <f>-IF(IJS11=1900,0,Capex!IJS349)</f>
        <v>0</v>
      </c>
      <c r="IJT102" s="700">
        <f>-IF(IJT11=1900,0,Capex!IJT349)</f>
        <v>0</v>
      </c>
      <c r="IJU102" s="700">
        <f>-IF(IJU11=1900,0,Capex!IJU349)</f>
        <v>0</v>
      </c>
      <c r="IJV102" s="700">
        <f>-IF(IJV11=1900,0,Capex!IJV349)</f>
        <v>0</v>
      </c>
      <c r="IJW102" s="700">
        <f>-IF(IJW11=1900,0,Capex!IJW349)</f>
        <v>0</v>
      </c>
      <c r="IJX102" s="700">
        <f>-IF(IJX11=1900,0,Capex!IJX349)</f>
        <v>0</v>
      </c>
      <c r="IJY102" s="700">
        <f>-IF(IJY11=1900,0,Capex!IJY349)</f>
        <v>0</v>
      </c>
      <c r="IJZ102" s="700">
        <f>-IF(IJZ11=1900,0,Capex!IJZ349)</f>
        <v>0</v>
      </c>
      <c r="IKA102" s="700">
        <f>-IF(IKA11=1900,0,Capex!IKA349)</f>
        <v>0</v>
      </c>
      <c r="IKB102" s="700">
        <f>-IF(IKB11=1900,0,Capex!IKB349)</f>
        <v>0</v>
      </c>
      <c r="IKC102" s="700">
        <f>-IF(IKC11=1900,0,Capex!IKC349)</f>
        <v>0</v>
      </c>
      <c r="IKD102" s="700">
        <f>-IF(IKD11=1900,0,Capex!IKD349)</f>
        <v>0</v>
      </c>
      <c r="IKE102" s="700">
        <f>-IF(IKE11=1900,0,Capex!IKE349)</f>
        <v>0</v>
      </c>
      <c r="IKF102" s="700">
        <f>-IF(IKF11=1900,0,Capex!IKF349)</f>
        <v>0</v>
      </c>
      <c r="IKG102" s="700">
        <f>-IF(IKG11=1900,0,Capex!IKG349)</f>
        <v>0</v>
      </c>
      <c r="IKH102" s="700">
        <f>-IF(IKH11=1900,0,Capex!IKH349)</f>
        <v>0</v>
      </c>
      <c r="IKI102" s="700">
        <f>-IF(IKI11=1900,0,Capex!IKI349)</f>
        <v>0</v>
      </c>
      <c r="IKJ102" s="700">
        <f>-IF(IKJ11=1900,0,Capex!IKJ349)</f>
        <v>0</v>
      </c>
      <c r="IKK102" s="700">
        <f>-IF(IKK11=1900,0,Capex!IKK349)</f>
        <v>0</v>
      </c>
      <c r="IKL102" s="700">
        <f>-IF(IKL11=1900,0,Capex!IKL349)</f>
        <v>0</v>
      </c>
      <c r="IKM102" s="700">
        <f>-IF(IKM11=1900,0,Capex!IKM349)</f>
        <v>0</v>
      </c>
      <c r="IKN102" s="700">
        <f>-IF(IKN11=1900,0,Capex!IKN349)</f>
        <v>0</v>
      </c>
      <c r="IKO102" s="700">
        <f>-IF(IKO11=1900,0,Capex!IKO349)</f>
        <v>0</v>
      </c>
      <c r="IKP102" s="700">
        <f>-IF(IKP11=1900,0,Capex!IKP349)</f>
        <v>0</v>
      </c>
      <c r="IKQ102" s="700">
        <f>-IF(IKQ11=1900,0,Capex!IKQ349)</f>
        <v>0</v>
      </c>
      <c r="IKR102" s="700">
        <f>-IF(IKR11=1900,0,Capex!IKR349)</f>
        <v>0</v>
      </c>
      <c r="IKS102" s="700">
        <f>-IF(IKS11=1900,0,Capex!IKS349)</f>
        <v>0</v>
      </c>
      <c r="IKT102" s="700">
        <f>-IF(IKT11=1900,0,Capex!IKT349)</f>
        <v>0</v>
      </c>
      <c r="IKU102" s="700">
        <f>-IF(IKU11=1900,0,Capex!IKU349)</f>
        <v>0</v>
      </c>
      <c r="IKV102" s="700">
        <f>-IF(IKV11=1900,0,Capex!IKV349)</f>
        <v>0</v>
      </c>
      <c r="IKW102" s="700">
        <f>-IF(IKW11=1900,0,Capex!IKW349)</f>
        <v>0</v>
      </c>
      <c r="IKX102" s="700">
        <f>-IF(IKX11=1900,0,Capex!IKX349)</f>
        <v>0</v>
      </c>
      <c r="IKY102" s="700">
        <f>-IF(IKY11=1900,0,Capex!IKY349)</f>
        <v>0</v>
      </c>
      <c r="IKZ102" s="700">
        <f>-IF(IKZ11=1900,0,Capex!IKZ349)</f>
        <v>0</v>
      </c>
      <c r="ILA102" s="700">
        <f>-IF(ILA11=1900,0,Capex!ILA349)</f>
        <v>0</v>
      </c>
      <c r="ILB102" s="700">
        <f>-IF(ILB11=1900,0,Capex!ILB349)</f>
        <v>0</v>
      </c>
      <c r="ILC102" s="700">
        <f>-IF(ILC11=1900,0,Capex!ILC349)</f>
        <v>0</v>
      </c>
      <c r="ILD102" s="700">
        <f>-IF(ILD11=1900,0,Capex!ILD349)</f>
        <v>0</v>
      </c>
      <c r="ILE102" s="700">
        <f>-IF(ILE11=1900,0,Capex!ILE349)</f>
        <v>0</v>
      </c>
      <c r="ILF102" s="700">
        <f>-IF(ILF11=1900,0,Capex!ILF349)</f>
        <v>0</v>
      </c>
      <c r="ILG102" s="700">
        <f>-IF(ILG11=1900,0,Capex!ILG349)</f>
        <v>0</v>
      </c>
      <c r="ILH102" s="700">
        <f>-IF(ILH11=1900,0,Capex!ILH349)</f>
        <v>0</v>
      </c>
      <c r="ILI102" s="700">
        <f>-IF(ILI11=1900,0,Capex!ILI349)</f>
        <v>0</v>
      </c>
      <c r="ILJ102" s="700">
        <f>-IF(ILJ11=1900,0,Capex!ILJ349)</f>
        <v>0</v>
      </c>
      <c r="ILK102" s="700">
        <f>-IF(ILK11=1900,0,Capex!ILK349)</f>
        <v>0</v>
      </c>
      <c r="ILL102" s="700">
        <f>-IF(ILL11=1900,0,Capex!ILL349)</f>
        <v>0</v>
      </c>
      <c r="ILM102" s="700">
        <f>-IF(ILM11=1900,0,Capex!ILM349)</f>
        <v>0</v>
      </c>
      <c r="ILN102" s="700">
        <f>-IF(ILN11=1900,0,Capex!ILN349)</f>
        <v>0</v>
      </c>
      <c r="ILO102" s="700">
        <f>-IF(ILO11=1900,0,Capex!ILO349)</f>
        <v>0</v>
      </c>
      <c r="ILP102" s="700">
        <f>-IF(ILP11=1900,0,Capex!ILP349)</f>
        <v>0</v>
      </c>
      <c r="ILQ102" s="700">
        <f>-IF(ILQ11=1900,0,Capex!ILQ349)</f>
        <v>0</v>
      </c>
      <c r="ILR102" s="700">
        <f>-IF(ILR11=1900,0,Capex!ILR349)</f>
        <v>0</v>
      </c>
      <c r="ILS102" s="700">
        <f>-IF(ILS11=1900,0,Capex!ILS349)</f>
        <v>0</v>
      </c>
      <c r="ILT102" s="700">
        <f>-IF(ILT11=1900,0,Capex!ILT349)</f>
        <v>0</v>
      </c>
      <c r="ILU102" s="700">
        <f>-IF(ILU11=1900,0,Capex!ILU349)</f>
        <v>0</v>
      </c>
      <c r="ILV102" s="700">
        <f>-IF(ILV11=1900,0,Capex!ILV349)</f>
        <v>0</v>
      </c>
      <c r="ILW102" s="700">
        <f>-IF(ILW11=1900,0,Capex!ILW349)</f>
        <v>0</v>
      </c>
      <c r="ILX102" s="700">
        <f>-IF(ILX11=1900,0,Capex!ILX349)</f>
        <v>0</v>
      </c>
      <c r="ILY102" s="700">
        <f>-IF(ILY11=1900,0,Capex!ILY349)</f>
        <v>0</v>
      </c>
      <c r="ILZ102" s="700">
        <f>-IF(ILZ11=1900,0,Capex!ILZ349)</f>
        <v>0</v>
      </c>
      <c r="IMA102" s="700">
        <f>-IF(IMA11=1900,0,Capex!IMA349)</f>
        <v>0</v>
      </c>
      <c r="IMB102" s="700">
        <f>-IF(IMB11=1900,0,Capex!IMB349)</f>
        <v>0</v>
      </c>
      <c r="IMC102" s="700">
        <f>-IF(IMC11=1900,0,Capex!IMC349)</f>
        <v>0</v>
      </c>
      <c r="IMD102" s="700">
        <f>-IF(IMD11=1900,0,Capex!IMD349)</f>
        <v>0</v>
      </c>
      <c r="IME102" s="700">
        <f>-IF(IME11=1900,0,Capex!IME349)</f>
        <v>0</v>
      </c>
      <c r="IMF102" s="700">
        <f>-IF(IMF11=1900,0,Capex!IMF349)</f>
        <v>0</v>
      </c>
      <c r="IMG102" s="700">
        <f>-IF(IMG11=1900,0,Capex!IMG349)</f>
        <v>0</v>
      </c>
      <c r="IMH102" s="700">
        <f>-IF(IMH11=1900,0,Capex!IMH349)</f>
        <v>0</v>
      </c>
      <c r="IMI102" s="700">
        <f>-IF(IMI11=1900,0,Capex!IMI349)</f>
        <v>0</v>
      </c>
      <c r="IMJ102" s="700">
        <f>-IF(IMJ11=1900,0,Capex!IMJ349)</f>
        <v>0</v>
      </c>
      <c r="IMK102" s="700">
        <f>-IF(IMK11=1900,0,Capex!IMK349)</f>
        <v>0</v>
      </c>
      <c r="IML102" s="700">
        <f>-IF(IML11=1900,0,Capex!IML349)</f>
        <v>0</v>
      </c>
      <c r="IMM102" s="700">
        <f>-IF(IMM11=1900,0,Capex!IMM349)</f>
        <v>0</v>
      </c>
      <c r="IMN102" s="700">
        <f>-IF(IMN11=1900,0,Capex!IMN349)</f>
        <v>0</v>
      </c>
      <c r="IMO102" s="700">
        <f>-IF(IMO11=1900,0,Capex!IMO349)</f>
        <v>0</v>
      </c>
      <c r="IMP102" s="700">
        <f>-IF(IMP11=1900,0,Capex!IMP349)</f>
        <v>0</v>
      </c>
      <c r="IMQ102" s="700">
        <f>-IF(IMQ11=1900,0,Capex!IMQ349)</f>
        <v>0</v>
      </c>
      <c r="IMR102" s="700">
        <f>-IF(IMR11=1900,0,Capex!IMR349)</f>
        <v>0</v>
      </c>
      <c r="IMS102" s="700">
        <f>-IF(IMS11=1900,0,Capex!IMS349)</f>
        <v>0</v>
      </c>
      <c r="IMT102" s="700">
        <f>-IF(IMT11=1900,0,Capex!IMT349)</f>
        <v>0</v>
      </c>
      <c r="IMU102" s="700">
        <f>-IF(IMU11=1900,0,Capex!IMU349)</f>
        <v>0</v>
      </c>
      <c r="IMV102" s="700">
        <f>-IF(IMV11=1900,0,Capex!IMV349)</f>
        <v>0</v>
      </c>
      <c r="IMW102" s="700">
        <f>-IF(IMW11=1900,0,Capex!IMW349)</f>
        <v>0</v>
      </c>
      <c r="IMX102" s="700">
        <f>-IF(IMX11=1900,0,Capex!IMX349)</f>
        <v>0</v>
      </c>
      <c r="IMY102" s="700">
        <f>-IF(IMY11=1900,0,Capex!IMY349)</f>
        <v>0</v>
      </c>
      <c r="IMZ102" s="700">
        <f>-IF(IMZ11=1900,0,Capex!IMZ349)</f>
        <v>0</v>
      </c>
      <c r="INA102" s="700">
        <f>-IF(INA11=1900,0,Capex!INA349)</f>
        <v>0</v>
      </c>
      <c r="INB102" s="700">
        <f>-IF(INB11=1900,0,Capex!INB349)</f>
        <v>0</v>
      </c>
      <c r="INC102" s="700">
        <f>-IF(INC11=1900,0,Capex!INC349)</f>
        <v>0</v>
      </c>
      <c r="IND102" s="700">
        <f>-IF(IND11=1900,0,Capex!IND349)</f>
        <v>0</v>
      </c>
      <c r="INE102" s="700">
        <f>-IF(INE11=1900,0,Capex!INE349)</f>
        <v>0</v>
      </c>
      <c r="INF102" s="700">
        <f>-IF(INF11=1900,0,Capex!INF349)</f>
        <v>0</v>
      </c>
      <c r="ING102" s="700">
        <f>-IF(ING11=1900,0,Capex!ING349)</f>
        <v>0</v>
      </c>
      <c r="INH102" s="700">
        <f>-IF(INH11=1900,0,Capex!INH349)</f>
        <v>0</v>
      </c>
      <c r="INI102" s="700">
        <f>-IF(INI11=1900,0,Capex!INI349)</f>
        <v>0</v>
      </c>
      <c r="INJ102" s="700">
        <f>-IF(INJ11=1900,0,Capex!INJ349)</f>
        <v>0</v>
      </c>
      <c r="INK102" s="700">
        <f>-IF(INK11=1900,0,Capex!INK349)</f>
        <v>0</v>
      </c>
      <c r="INL102" s="700">
        <f>-IF(INL11=1900,0,Capex!INL349)</f>
        <v>0</v>
      </c>
      <c r="INM102" s="700">
        <f>-IF(INM11=1900,0,Capex!INM349)</f>
        <v>0</v>
      </c>
      <c r="INN102" s="700">
        <f>-IF(INN11=1900,0,Capex!INN349)</f>
        <v>0</v>
      </c>
      <c r="INO102" s="700">
        <f>-IF(INO11=1900,0,Capex!INO349)</f>
        <v>0</v>
      </c>
      <c r="INP102" s="700">
        <f>-IF(INP11=1900,0,Capex!INP349)</f>
        <v>0</v>
      </c>
      <c r="INQ102" s="700">
        <f>-IF(INQ11=1900,0,Capex!INQ349)</f>
        <v>0</v>
      </c>
      <c r="INR102" s="700">
        <f>-IF(INR11=1900,0,Capex!INR349)</f>
        <v>0</v>
      </c>
      <c r="INS102" s="700">
        <f>-IF(INS11=1900,0,Capex!INS349)</f>
        <v>0</v>
      </c>
      <c r="INT102" s="700">
        <f>-IF(INT11=1900,0,Capex!INT349)</f>
        <v>0</v>
      </c>
      <c r="INU102" s="700">
        <f>-IF(INU11=1900,0,Capex!INU349)</f>
        <v>0</v>
      </c>
      <c r="INV102" s="700">
        <f>-IF(INV11=1900,0,Capex!INV349)</f>
        <v>0</v>
      </c>
      <c r="INW102" s="700">
        <f>-IF(INW11=1900,0,Capex!INW349)</f>
        <v>0</v>
      </c>
      <c r="INX102" s="700">
        <f>-IF(INX11=1900,0,Capex!INX349)</f>
        <v>0</v>
      </c>
      <c r="INY102" s="700">
        <f>-IF(INY11=1900,0,Capex!INY349)</f>
        <v>0</v>
      </c>
      <c r="INZ102" s="700">
        <f>-IF(INZ11=1900,0,Capex!INZ349)</f>
        <v>0</v>
      </c>
      <c r="IOA102" s="700">
        <f>-IF(IOA11=1900,0,Capex!IOA349)</f>
        <v>0</v>
      </c>
      <c r="IOB102" s="700">
        <f>-IF(IOB11=1900,0,Capex!IOB349)</f>
        <v>0</v>
      </c>
      <c r="IOC102" s="700">
        <f>-IF(IOC11=1900,0,Capex!IOC349)</f>
        <v>0</v>
      </c>
      <c r="IOD102" s="700">
        <f>-IF(IOD11=1900,0,Capex!IOD349)</f>
        <v>0</v>
      </c>
      <c r="IOE102" s="700">
        <f>-IF(IOE11=1900,0,Capex!IOE349)</f>
        <v>0</v>
      </c>
      <c r="IOF102" s="700">
        <f>-IF(IOF11=1900,0,Capex!IOF349)</f>
        <v>0</v>
      </c>
      <c r="IOG102" s="700">
        <f>-IF(IOG11=1900,0,Capex!IOG349)</f>
        <v>0</v>
      </c>
      <c r="IOH102" s="700">
        <f>-IF(IOH11=1900,0,Capex!IOH349)</f>
        <v>0</v>
      </c>
      <c r="IOI102" s="700">
        <f>-IF(IOI11=1900,0,Capex!IOI349)</f>
        <v>0</v>
      </c>
      <c r="IOJ102" s="700">
        <f>-IF(IOJ11=1900,0,Capex!IOJ349)</f>
        <v>0</v>
      </c>
      <c r="IOK102" s="700">
        <f>-IF(IOK11=1900,0,Capex!IOK349)</f>
        <v>0</v>
      </c>
      <c r="IOL102" s="700">
        <f>-IF(IOL11=1900,0,Capex!IOL349)</f>
        <v>0</v>
      </c>
      <c r="IOM102" s="700">
        <f>-IF(IOM11=1900,0,Capex!IOM349)</f>
        <v>0</v>
      </c>
      <c r="ION102" s="700">
        <f>-IF(ION11=1900,0,Capex!ION349)</f>
        <v>0</v>
      </c>
      <c r="IOO102" s="700">
        <f>-IF(IOO11=1900,0,Capex!IOO349)</f>
        <v>0</v>
      </c>
      <c r="IOP102" s="700">
        <f>-IF(IOP11=1900,0,Capex!IOP349)</f>
        <v>0</v>
      </c>
      <c r="IOQ102" s="700">
        <f>-IF(IOQ11=1900,0,Capex!IOQ349)</f>
        <v>0</v>
      </c>
      <c r="IOR102" s="700">
        <f>-IF(IOR11=1900,0,Capex!IOR349)</f>
        <v>0</v>
      </c>
      <c r="IOS102" s="700">
        <f>-IF(IOS11=1900,0,Capex!IOS349)</f>
        <v>0</v>
      </c>
      <c r="IOT102" s="700">
        <f>-IF(IOT11=1900,0,Capex!IOT349)</f>
        <v>0</v>
      </c>
      <c r="IOU102" s="700">
        <f>-IF(IOU11=1900,0,Capex!IOU349)</f>
        <v>0</v>
      </c>
      <c r="IOV102" s="700">
        <f>-IF(IOV11=1900,0,Capex!IOV349)</f>
        <v>0</v>
      </c>
      <c r="IOW102" s="700">
        <f>-IF(IOW11=1900,0,Capex!IOW349)</f>
        <v>0</v>
      </c>
      <c r="IOX102" s="700">
        <f>-IF(IOX11=1900,0,Capex!IOX349)</f>
        <v>0</v>
      </c>
      <c r="IOY102" s="700">
        <f>-IF(IOY11=1900,0,Capex!IOY349)</f>
        <v>0</v>
      </c>
      <c r="IOZ102" s="700">
        <f>-IF(IOZ11=1900,0,Capex!IOZ349)</f>
        <v>0</v>
      </c>
      <c r="IPA102" s="700">
        <f>-IF(IPA11=1900,0,Capex!IPA349)</f>
        <v>0</v>
      </c>
      <c r="IPB102" s="700">
        <f>-IF(IPB11=1900,0,Capex!IPB349)</f>
        <v>0</v>
      </c>
      <c r="IPC102" s="700">
        <f>-IF(IPC11=1900,0,Capex!IPC349)</f>
        <v>0</v>
      </c>
      <c r="IPD102" s="700">
        <f>-IF(IPD11=1900,0,Capex!IPD349)</f>
        <v>0</v>
      </c>
      <c r="IPE102" s="700">
        <f>-IF(IPE11=1900,0,Capex!IPE349)</f>
        <v>0</v>
      </c>
      <c r="IPF102" s="700">
        <f>-IF(IPF11=1900,0,Capex!IPF349)</f>
        <v>0</v>
      </c>
      <c r="IPG102" s="700">
        <f>-IF(IPG11=1900,0,Capex!IPG349)</f>
        <v>0</v>
      </c>
      <c r="IPH102" s="700">
        <f>-IF(IPH11=1900,0,Capex!IPH349)</f>
        <v>0</v>
      </c>
      <c r="IPI102" s="700">
        <f>-IF(IPI11=1900,0,Capex!IPI349)</f>
        <v>0</v>
      </c>
      <c r="IPJ102" s="700">
        <f>-IF(IPJ11=1900,0,Capex!IPJ349)</f>
        <v>0</v>
      </c>
      <c r="IPK102" s="700">
        <f>-IF(IPK11=1900,0,Capex!IPK349)</f>
        <v>0</v>
      </c>
      <c r="IPL102" s="700">
        <f>-IF(IPL11=1900,0,Capex!IPL349)</f>
        <v>0</v>
      </c>
      <c r="IPM102" s="700">
        <f>-IF(IPM11=1900,0,Capex!IPM349)</f>
        <v>0</v>
      </c>
      <c r="IPN102" s="700">
        <f>-IF(IPN11=1900,0,Capex!IPN349)</f>
        <v>0</v>
      </c>
      <c r="IPO102" s="700">
        <f>-IF(IPO11=1900,0,Capex!IPO349)</f>
        <v>0</v>
      </c>
      <c r="IPP102" s="700">
        <f>-IF(IPP11=1900,0,Capex!IPP349)</f>
        <v>0</v>
      </c>
      <c r="IPQ102" s="700">
        <f>-IF(IPQ11=1900,0,Capex!IPQ349)</f>
        <v>0</v>
      </c>
      <c r="IPR102" s="700">
        <f>-IF(IPR11=1900,0,Capex!IPR349)</f>
        <v>0</v>
      </c>
      <c r="IPS102" s="700">
        <f>-IF(IPS11=1900,0,Capex!IPS349)</f>
        <v>0</v>
      </c>
      <c r="IPT102" s="700">
        <f>-IF(IPT11=1900,0,Capex!IPT349)</f>
        <v>0</v>
      </c>
      <c r="IPU102" s="700">
        <f>-IF(IPU11=1900,0,Capex!IPU349)</f>
        <v>0</v>
      </c>
      <c r="IPV102" s="700">
        <f>-IF(IPV11=1900,0,Capex!IPV349)</f>
        <v>0</v>
      </c>
      <c r="IPW102" s="700">
        <f>-IF(IPW11=1900,0,Capex!IPW349)</f>
        <v>0</v>
      </c>
      <c r="IPX102" s="700">
        <f>-IF(IPX11=1900,0,Capex!IPX349)</f>
        <v>0</v>
      </c>
      <c r="IPY102" s="700">
        <f>-IF(IPY11=1900,0,Capex!IPY349)</f>
        <v>0</v>
      </c>
      <c r="IPZ102" s="700">
        <f>-IF(IPZ11=1900,0,Capex!IPZ349)</f>
        <v>0</v>
      </c>
      <c r="IQA102" s="700">
        <f>-IF(IQA11=1900,0,Capex!IQA349)</f>
        <v>0</v>
      </c>
      <c r="IQB102" s="700">
        <f>-IF(IQB11=1900,0,Capex!IQB349)</f>
        <v>0</v>
      </c>
      <c r="IQC102" s="700">
        <f>-IF(IQC11=1900,0,Capex!IQC349)</f>
        <v>0</v>
      </c>
      <c r="IQD102" s="700">
        <f>-IF(IQD11=1900,0,Capex!IQD349)</f>
        <v>0</v>
      </c>
      <c r="IQE102" s="700">
        <f>-IF(IQE11=1900,0,Capex!IQE349)</f>
        <v>0</v>
      </c>
      <c r="IQF102" s="700">
        <f>-IF(IQF11=1900,0,Capex!IQF349)</f>
        <v>0</v>
      </c>
      <c r="IQG102" s="700">
        <f>-IF(IQG11=1900,0,Capex!IQG349)</f>
        <v>0</v>
      </c>
      <c r="IQH102" s="700">
        <f>-IF(IQH11=1900,0,Capex!IQH349)</f>
        <v>0</v>
      </c>
      <c r="IQI102" s="700">
        <f>-IF(IQI11=1900,0,Capex!IQI349)</f>
        <v>0</v>
      </c>
      <c r="IQJ102" s="700">
        <f>-IF(IQJ11=1900,0,Capex!IQJ349)</f>
        <v>0</v>
      </c>
      <c r="IQK102" s="700">
        <f>-IF(IQK11=1900,0,Capex!IQK349)</f>
        <v>0</v>
      </c>
      <c r="IQL102" s="700">
        <f>-IF(IQL11=1900,0,Capex!IQL349)</f>
        <v>0</v>
      </c>
      <c r="IQM102" s="700">
        <f>-IF(IQM11=1900,0,Capex!IQM349)</f>
        <v>0</v>
      </c>
      <c r="IQN102" s="700">
        <f>-IF(IQN11=1900,0,Capex!IQN349)</f>
        <v>0</v>
      </c>
      <c r="IQO102" s="700">
        <f>-IF(IQO11=1900,0,Capex!IQO349)</f>
        <v>0</v>
      </c>
      <c r="IQP102" s="700">
        <f>-IF(IQP11=1900,0,Capex!IQP349)</f>
        <v>0</v>
      </c>
      <c r="IQQ102" s="700">
        <f>-IF(IQQ11=1900,0,Capex!IQQ349)</f>
        <v>0</v>
      </c>
      <c r="IQR102" s="700">
        <f>-IF(IQR11=1900,0,Capex!IQR349)</f>
        <v>0</v>
      </c>
      <c r="IQS102" s="700">
        <f>-IF(IQS11=1900,0,Capex!IQS349)</f>
        <v>0</v>
      </c>
      <c r="IQT102" s="700">
        <f>-IF(IQT11=1900,0,Capex!IQT349)</f>
        <v>0</v>
      </c>
      <c r="IQU102" s="700">
        <f>-IF(IQU11=1900,0,Capex!IQU349)</f>
        <v>0</v>
      </c>
      <c r="IQV102" s="700">
        <f>-IF(IQV11=1900,0,Capex!IQV349)</f>
        <v>0</v>
      </c>
      <c r="IQW102" s="700">
        <f>-IF(IQW11=1900,0,Capex!IQW349)</f>
        <v>0</v>
      </c>
      <c r="IQX102" s="700">
        <f>-IF(IQX11=1900,0,Capex!IQX349)</f>
        <v>0</v>
      </c>
      <c r="IQY102" s="700">
        <f>-IF(IQY11=1900,0,Capex!IQY349)</f>
        <v>0</v>
      </c>
      <c r="IQZ102" s="700">
        <f>-IF(IQZ11=1900,0,Capex!IQZ349)</f>
        <v>0</v>
      </c>
      <c r="IRA102" s="700">
        <f>-IF(IRA11=1900,0,Capex!IRA349)</f>
        <v>0</v>
      </c>
      <c r="IRB102" s="700">
        <f>-IF(IRB11=1900,0,Capex!IRB349)</f>
        <v>0</v>
      </c>
      <c r="IRC102" s="700">
        <f>-IF(IRC11=1900,0,Capex!IRC349)</f>
        <v>0</v>
      </c>
      <c r="IRD102" s="700">
        <f>-IF(IRD11=1900,0,Capex!IRD349)</f>
        <v>0</v>
      </c>
      <c r="IRE102" s="700">
        <f>-IF(IRE11=1900,0,Capex!IRE349)</f>
        <v>0</v>
      </c>
      <c r="IRF102" s="700">
        <f>-IF(IRF11=1900,0,Capex!IRF349)</f>
        <v>0</v>
      </c>
      <c r="IRG102" s="700">
        <f>-IF(IRG11=1900,0,Capex!IRG349)</f>
        <v>0</v>
      </c>
      <c r="IRH102" s="700">
        <f>-IF(IRH11=1900,0,Capex!IRH349)</f>
        <v>0</v>
      </c>
      <c r="IRI102" s="700">
        <f>-IF(IRI11=1900,0,Capex!IRI349)</f>
        <v>0</v>
      </c>
      <c r="IRJ102" s="700">
        <f>-IF(IRJ11=1900,0,Capex!IRJ349)</f>
        <v>0</v>
      </c>
      <c r="IRK102" s="700">
        <f>-IF(IRK11=1900,0,Capex!IRK349)</f>
        <v>0</v>
      </c>
      <c r="IRL102" s="700">
        <f>-IF(IRL11=1900,0,Capex!IRL349)</f>
        <v>0</v>
      </c>
      <c r="IRM102" s="700">
        <f>-IF(IRM11=1900,0,Capex!IRM349)</f>
        <v>0</v>
      </c>
      <c r="IRN102" s="700">
        <f>-IF(IRN11=1900,0,Capex!IRN349)</f>
        <v>0</v>
      </c>
      <c r="IRO102" s="700">
        <f>-IF(IRO11=1900,0,Capex!IRO349)</f>
        <v>0</v>
      </c>
      <c r="IRP102" s="700">
        <f>-IF(IRP11=1900,0,Capex!IRP349)</f>
        <v>0</v>
      </c>
      <c r="IRQ102" s="700">
        <f>-IF(IRQ11=1900,0,Capex!IRQ349)</f>
        <v>0</v>
      </c>
      <c r="IRR102" s="700">
        <f>-IF(IRR11=1900,0,Capex!IRR349)</f>
        <v>0</v>
      </c>
      <c r="IRS102" s="700">
        <f>-IF(IRS11=1900,0,Capex!IRS349)</f>
        <v>0</v>
      </c>
      <c r="IRT102" s="700">
        <f>-IF(IRT11=1900,0,Capex!IRT349)</f>
        <v>0</v>
      </c>
      <c r="IRU102" s="700">
        <f>-IF(IRU11=1900,0,Capex!IRU349)</f>
        <v>0</v>
      </c>
      <c r="IRV102" s="700">
        <f>-IF(IRV11=1900,0,Capex!IRV349)</f>
        <v>0</v>
      </c>
      <c r="IRW102" s="700">
        <f>-IF(IRW11=1900,0,Capex!IRW349)</f>
        <v>0</v>
      </c>
      <c r="IRX102" s="700">
        <f>-IF(IRX11=1900,0,Capex!IRX349)</f>
        <v>0</v>
      </c>
      <c r="IRY102" s="700">
        <f>-IF(IRY11=1900,0,Capex!IRY349)</f>
        <v>0</v>
      </c>
      <c r="IRZ102" s="700">
        <f>-IF(IRZ11=1900,0,Capex!IRZ349)</f>
        <v>0</v>
      </c>
      <c r="ISA102" s="700">
        <f>-IF(ISA11=1900,0,Capex!ISA349)</f>
        <v>0</v>
      </c>
      <c r="ISB102" s="700">
        <f>-IF(ISB11=1900,0,Capex!ISB349)</f>
        <v>0</v>
      </c>
      <c r="ISC102" s="700">
        <f>-IF(ISC11=1900,0,Capex!ISC349)</f>
        <v>0</v>
      </c>
      <c r="ISD102" s="700">
        <f>-IF(ISD11=1900,0,Capex!ISD349)</f>
        <v>0</v>
      </c>
      <c r="ISE102" s="700">
        <f>-IF(ISE11=1900,0,Capex!ISE349)</f>
        <v>0</v>
      </c>
      <c r="ISF102" s="700">
        <f>-IF(ISF11=1900,0,Capex!ISF349)</f>
        <v>0</v>
      </c>
      <c r="ISG102" s="700">
        <f>-IF(ISG11=1900,0,Capex!ISG349)</f>
        <v>0</v>
      </c>
      <c r="ISH102" s="700">
        <f>-IF(ISH11=1900,0,Capex!ISH349)</f>
        <v>0</v>
      </c>
      <c r="ISI102" s="700">
        <f>-IF(ISI11=1900,0,Capex!ISI349)</f>
        <v>0</v>
      </c>
      <c r="ISJ102" s="700">
        <f>-IF(ISJ11=1900,0,Capex!ISJ349)</f>
        <v>0</v>
      </c>
      <c r="ISK102" s="700">
        <f>-IF(ISK11=1900,0,Capex!ISK349)</f>
        <v>0</v>
      </c>
      <c r="ISL102" s="700">
        <f>-IF(ISL11=1900,0,Capex!ISL349)</f>
        <v>0</v>
      </c>
      <c r="ISM102" s="700">
        <f>-IF(ISM11=1900,0,Capex!ISM349)</f>
        <v>0</v>
      </c>
      <c r="ISN102" s="700">
        <f>-IF(ISN11=1900,0,Capex!ISN349)</f>
        <v>0</v>
      </c>
      <c r="ISO102" s="700">
        <f>-IF(ISO11=1900,0,Capex!ISO349)</f>
        <v>0</v>
      </c>
      <c r="ISP102" s="700">
        <f>-IF(ISP11=1900,0,Capex!ISP349)</f>
        <v>0</v>
      </c>
      <c r="ISQ102" s="700">
        <f>-IF(ISQ11=1900,0,Capex!ISQ349)</f>
        <v>0</v>
      </c>
      <c r="ISR102" s="700">
        <f>-IF(ISR11=1900,0,Capex!ISR349)</f>
        <v>0</v>
      </c>
      <c r="ISS102" s="700">
        <f>-IF(ISS11=1900,0,Capex!ISS349)</f>
        <v>0</v>
      </c>
      <c r="IST102" s="700">
        <f>-IF(IST11=1900,0,Capex!IST349)</f>
        <v>0</v>
      </c>
      <c r="ISU102" s="700">
        <f>-IF(ISU11=1900,0,Capex!ISU349)</f>
        <v>0</v>
      </c>
      <c r="ISV102" s="700">
        <f>-IF(ISV11=1900,0,Capex!ISV349)</f>
        <v>0</v>
      </c>
      <c r="ISW102" s="700">
        <f>-IF(ISW11=1900,0,Capex!ISW349)</f>
        <v>0</v>
      </c>
      <c r="ISX102" s="700">
        <f>-IF(ISX11=1900,0,Capex!ISX349)</f>
        <v>0</v>
      </c>
      <c r="ISY102" s="700">
        <f>-IF(ISY11=1900,0,Capex!ISY349)</f>
        <v>0</v>
      </c>
      <c r="ISZ102" s="700">
        <f>-IF(ISZ11=1900,0,Capex!ISZ349)</f>
        <v>0</v>
      </c>
      <c r="ITA102" s="700">
        <f>-IF(ITA11=1900,0,Capex!ITA349)</f>
        <v>0</v>
      </c>
      <c r="ITB102" s="700">
        <f>-IF(ITB11=1900,0,Capex!ITB349)</f>
        <v>0</v>
      </c>
      <c r="ITC102" s="700">
        <f>-IF(ITC11=1900,0,Capex!ITC349)</f>
        <v>0</v>
      </c>
      <c r="ITD102" s="700">
        <f>-IF(ITD11=1900,0,Capex!ITD349)</f>
        <v>0</v>
      </c>
      <c r="ITE102" s="700">
        <f>-IF(ITE11=1900,0,Capex!ITE349)</f>
        <v>0</v>
      </c>
      <c r="ITF102" s="700">
        <f>-IF(ITF11=1900,0,Capex!ITF349)</f>
        <v>0</v>
      </c>
      <c r="ITG102" s="700">
        <f>-IF(ITG11=1900,0,Capex!ITG349)</f>
        <v>0</v>
      </c>
      <c r="ITH102" s="700">
        <f>-IF(ITH11=1900,0,Capex!ITH349)</f>
        <v>0</v>
      </c>
      <c r="ITI102" s="700">
        <f>-IF(ITI11=1900,0,Capex!ITI349)</f>
        <v>0</v>
      </c>
      <c r="ITJ102" s="700">
        <f>-IF(ITJ11=1900,0,Capex!ITJ349)</f>
        <v>0</v>
      </c>
      <c r="ITK102" s="700">
        <f>-IF(ITK11=1900,0,Capex!ITK349)</f>
        <v>0</v>
      </c>
      <c r="ITL102" s="700">
        <f>-IF(ITL11=1900,0,Capex!ITL349)</f>
        <v>0</v>
      </c>
      <c r="ITM102" s="700">
        <f>-IF(ITM11=1900,0,Capex!ITM349)</f>
        <v>0</v>
      </c>
      <c r="ITN102" s="700">
        <f>-IF(ITN11=1900,0,Capex!ITN349)</f>
        <v>0</v>
      </c>
      <c r="ITO102" s="700">
        <f>-IF(ITO11=1900,0,Capex!ITO349)</f>
        <v>0</v>
      </c>
      <c r="ITP102" s="700">
        <f>-IF(ITP11=1900,0,Capex!ITP349)</f>
        <v>0</v>
      </c>
      <c r="ITQ102" s="700">
        <f>-IF(ITQ11=1900,0,Capex!ITQ349)</f>
        <v>0</v>
      </c>
      <c r="ITR102" s="700">
        <f>-IF(ITR11=1900,0,Capex!ITR349)</f>
        <v>0</v>
      </c>
      <c r="ITS102" s="700">
        <f>-IF(ITS11=1900,0,Capex!ITS349)</f>
        <v>0</v>
      </c>
      <c r="ITT102" s="700">
        <f>-IF(ITT11=1900,0,Capex!ITT349)</f>
        <v>0</v>
      </c>
      <c r="ITU102" s="700">
        <f>-IF(ITU11=1900,0,Capex!ITU349)</f>
        <v>0</v>
      </c>
      <c r="ITV102" s="700">
        <f>-IF(ITV11=1900,0,Capex!ITV349)</f>
        <v>0</v>
      </c>
      <c r="ITW102" s="700">
        <f>-IF(ITW11=1900,0,Capex!ITW349)</f>
        <v>0</v>
      </c>
      <c r="ITX102" s="700">
        <f>-IF(ITX11=1900,0,Capex!ITX349)</f>
        <v>0</v>
      </c>
      <c r="ITY102" s="700">
        <f>-IF(ITY11=1900,0,Capex!ITY349)</f>
        <v>0</v>
      </c>
      <c r="ITZ102" s="700">
        <f>-IF(ITZ11=1900,0,Capex!ITZ349)</f>
        <v>0</v>
      </c>
      <c r="IUA102" s="700">
        <f>-IF(IUA11=1900,0,Capex!IUA349)</f>
        <v>0</v>
      </c>
      <c r="IUB102" s="700">
        <f>-IF(IUB11=1900,0,Capex!IUB349)</f>
        <v>0</v>
      </c>
      <c r="IUC102" s="700">
        <f>-IF(IUC11=1900,0,Capex!IUC349)</f>
        <v>0</v>
      </c>
      <c r="IUD102" s="700">
        <f>-IF(IUD11=1900,0,Capex!IUD349)</f>
        <v>0</v>
      </c>
      <c r="IUE102" s="700">
        <f>-IF(IUE11=1900,0,Capex!IUE349)</f>
        <v>0</v>
      </c>
      <c r="IUF102" s="700">
        <f>-IF(IUF11=1900,0,Capex!IUF349)</f>
        <v>0</v>
      </c>
      <c r="IUG102" s="700">
        <f>-IF(IUG11=1900,0,Capex!IUG349)</f>
        <v>0</v>
      </c>
      <c r="IUH102" s="700">
        <f>-IF(IUH11=1900,0,Capex!IUH349)</f>
        <v>0</v>
      </c>
      <c r="IUI102" s="700">
        <f>-IF(IUI11=1900,0,Capex!IUI349)</f>
        <v>0</v>
      </c>
      <c r="IUJ102" s="700">
        <f>-IF(IUJ11=1900,0,Capex!IUJ349)</f>
        <v>0</v>
      </c>
      <c r="IUK102" s="700">
        <f>-IF(IUK11=1900,0,Capex!IUK349)</f>
        <v>0</v>
      </c>
      <c r="IUL102" s="700">
        <f>-IF(IUL11=1900,0,Capex!IUL349)</f>
        <v>0</v>
      </c>
      <c r="IUM102" s="700">
        <f>-IF(IUM11=1900,0,Capex!IUM349)</f>
        <v>0</v>
      </c>
      <c r="IUN102" s="700">
        <f>-IF(IUN11=1900,0,Capex!IUN349)</f>
        <v>0</v>
      </c>
      <c r="IUO102" s="700">
        <f>-IF(IUO11=1900,0,Capex!IUO349)</f>
        <v>0</v>
      </c>
      <c r="IUP102" s="700">
        <f>-IF(IUP11=1900,0,Capex!IUP349)</f>
        <v>0</v>
      </c>
      <c r="IUQ102" s="700">
        <f>-IF(IUQ11=1900,0,Capex!IUQ349)</f>
        <v>0</v>
      </c>
      <c r="IUR102" s="700">
        <f>-IF(IUR11=1900,0,Capex!IUR349)</f>
        <v>0</v>
      </c>
      <c r="IUS102" s="700">
        <f>-IF(IUS11=1900,0,Capex!IUS349)</f>
        <v>0</v>
      </c>
      <c r="IUT102" s="700">
        <f>-IF(IUT11=1900,0,Capex!IUT349)</f>
        <v>0</v>
      </c>
      <c r="IUU102" s="700">
        <f>-IF(IUU11=1900,0,Capex!IUU349)</f>
        <v>0</v>
      </c>
      <c r="IUV102" s="700">
        <f>-IF(IUV11=1900,0,Capex!IUV349)</f>
        <v>0</v>
      </c>
      <c r="IUW102" s="700">
        <f>-IF(IUW11=1900,0,Capex!IUW349)</f>
        <v>0</v>
      </c>
      <c r="IUX102" s="700">
        <f>-IF(IUX11=1900,0,Capex!IUX349)</f>
        <v>0</v>
      </c>
      <c r="IUY102" s="700">
        <f>-IF(IUY11=1900,0,Capex!IUY349)</f>
        <v>0</v>
      </c>
      <c r="IUZ102" s="700">
        <f>-IF(IUZ11=1900,0,Capex!IUZ349)</f>
        <v>0</v>
      </c>
      <c r="IVA102" s="700">
        <f>-IF(IVA11=1900,0,Capex!IVA349)</f>
        <v>0</v>
      </c>
      <c r="IVB102" s="700">
        <f>-IF(IVB11=1900,0,Capex!IVB349)</f>
        <v>0</v>
      </c>
      <c r="IVC102" s="700">
        <f>-IF(IVC11=1900,0,Capex!IVC349)</f>
        <v>0</v>
      </c>
      <c r="IVD102" s="700">
        <f>-IF(IVD11=1900,0,Capex!IVD349)</f>
        <v>0</v>
      </c>
      <c r="IVE102" s="700">
        <f>-IF(IVE11=1900,0,Capex!IVE349)</f>
        <v>0</v>
      </c>
      <c r="IVF102" s="700">
        <f>-IF(IVF11=1900,0,Capex!IVF349)</f>
        <v>0</v>
      </c>
      <c r="IVG102" s="700">
        <f>-IF(IVG11=1900,0,Capex!IVG349)</f>
        <v>0</v>
      </c>
      <c r="IVH102" s="700">
        <f>-IF(IVH11=1900,0,Capex!IVH349)</f>
        <v>0</v>
      </c>
      <c r="IVI102" s="700">
        <f>-IF(IVI11=1900,0,Capex!IVI349)</f>
        <v>0</v>
      </c>
      <c r="IVJ102" s="700">
        <f>-IF(IVJ11=1900,0,Capex!IVJ349)</f>
        <v>0</v>
      </c>
      <c r="IVK102" s="700">
        <f>-IF(IVK11=1900,0,Capex!IVK349)</f>
        <v>0</v>
      </c>
      <c r="IVL102" s="700">
        <f>-IF(IVL11=1900,0,Capex!IVL349)</f>
        <v>0</v>
      </c>
      <c r="IVM102" s="700">
        <f>-IF(IVM11=1900,0,Capex!IVM349)</f>
        <v>0</v>
      </c>
      <c r="IVN102" s="700">
        <f>-IF(IVN11=1900,0,Capex!IVN349)</f>
        <v>0</v>
      </c>
      <c r="IVO102" s="700">
        <f>-IF(IVO11=1900,0,Capex!IVO349)</f>
        <v>0</v>
      </c>
      <c r="IVP102" s="700">
        <f>-IF(IVP11=1900,0,Capex!IVP349)</f>
        <v>0</v>
      </c>
      <c r="IVQ102" s="700">
        <f>-IF(IVQ11=1900,0,Capex!IVQ349)</f>
        <v>0</v>
      </c>
      <c r="IVR102" s="700">
        <f>-IF(IVR11=1900,0,Capex!IVR349)</f>
        <v>0</v>
      </c>
      <c r="IVS102" s="700">
        <f>-IF(IVS11=1900,0,Capex!IVS349)</f>
        <v>0</v>
      </c>
      <c r="IVT102" s="700">
        <f>-IF(IVT11=1900,0,Capex!IVT349)</f>
        <v>0</v>
      </c>
      <c r="IVU102" s="700">
        <f>-IF(IVU11=1900,0,Capex!IVU349)</f>
        <v>0</v>
      </c>
      <c r="IVV102" s="700">
        <f>-IF(IVV11=1900,0,Capex!IVV349)</f>
        <v>0</v>
      </c>
      <c r="IVW102" s="700">
        <f>-IF(IVW11=1900,0,Capex!IVW349)</f>
        <v>0</v>
      </c>
      <c r="IVX102" s="700">
        <f>-IF(IVX11=1900,0,Capex!IVX349)</f>
        <v>0</v>
      </c>
      <c r="IVY102" s="700">
        <f>-IF(IVY11=1900,0,Capex!IVY349)</f>
        <v>0</v>
      </c>
      <c r="IVZ102" s="700">
        <f>-IF(IVZ11=1900,0,Capex!IVZ349)</f>
        <v>0</v>
      </c>
      <c r="IWA102" s="700">
        <f>-IF(IWA11=1900,0,Capex!IWA349)</f>
        <v>0</v>
      </c>
      <c r="IWB102" s="700">
        <f>-IF(IWB11=1900,0,Capex!IWB349)</f>
        <v>0</v>
      </c>
      <c r="IWC102" s="700">
        <f>-IF(IWC11=1900,0,Capex!IWC349)</f>
        <v>0</v>
      </c>
      <c r="IWD102" s="700">
        <f>-IF(IWD11=1900,0,Capex!IWD349)</f>
        <v>0</v>
      </c>
      <c r="IWE102" s="700">
        <f>-IF(IWE11=1900,0,Capex!IWE349)</f>
        <v>0</v>
      </c>
      <c r="IWF102" s="700">
        <f>-IF(IWF11=1900,0,Capex!IWF349)</f>
        <v>0</v>
      </c>
      <c r="IWG102" s="700">
        <f>-IF(IWG11=1900,0,Capex!IWG349)</f>
        <v>0</v>
      </c>
      <c r="IWH102" s="700">
        <f>-IF(IWH11=1900,0,Capex!IWH349)</f>
        <v>0</v>
      </c>
      <c r="IWI102" s="700">
        <f>-IF(IWI11=1900,0,Capex!IWI349)</f>
        <v>0</v>
      </c>
      <c r="IWJ102" s="700">
        <f>-IF(IWJ11=1900,0,Capex!IWJ349)</f>
        <v>0</v>
      </c>
      <c r="IWK102" s="700">
        <f>-IF(IWK11=1900,0,Capex!IWK349)</f>
        <v>0</v>
      </c>
      <c r="IWL102" s="700">
        <f>-IF(IWL11=1900,0,Capex!IWL349)</f>
        <v>0</v>
      </c>
      <c r="IWM102" s="700">
        <f>-IF(IWM11=1900,0,Capex!IWM349)</f>
        <v>0</v>
      </c>
      <c r="IWN102" s="700">
        <f>-IF(IWN11=1900,0,Capex!IWN349)</f>
        <v>0</v>
      </c>
      <c r="IWO102" s="700">
        <f>-IF(IWO11=1900,0,Capex!IWO349)</f>
        <v>0</v>
      </c>
      <c r="IWP102" s="700">
        <f>-IF(IWP11=1900,0,Capex!IWP349)</f>
        <v>0</v>
      </c>
      <c r="IWQ102" s="700">
        <f>-IF(IWQ11=1900,0,Capex!IWQ349)</f>
        <v>0</v>
      </c>
      <c r="IWR102" s="700">
        <f>-IF(IWR11=1900,0,Capex!IWR349)</f>
        <v>0</v>
      </c>
      <c r="IWS102" s="700">
        <f>-IF(IWS11=1900,0,Capex!IWS349)</f>
        <v>0</v>
      </c>
      <c r="IWT102" s="700">
        <f>-IF(IWT11=1900,0,Capex!IWT349)</f>
        <v>0</v>
      </c>
      <c r="IWU102" s="700">
        <f>-IF(IWU11=1900,0,Capex!IWU349)</f>
        <v>0</v>
      </c>
      <c r="IWV102" s="700">
        <f>-IF(IWV11=1900,0,Capex!IWV349)</f>
        <v>0</v>
      </c>
      <c r="IWW102" s="700">
        <f>-IF(IWW11=1900,0,Capex!IWW349)</f>
        <v>0</v>
      </c>
      <c r="IWX102" s="700">
        <f>-IF(IWX11=1900,0,Capex!IWX349)</f>
        <v>0</v>
      </c>
      <c r="IWY102" s="700">
        <f>-IF(IWY11=1900,0,Capex!IWY349)</f>
        <v>0</v>
      </c>
      <c r="IWZ102" s="700">
        <f>-IF(IWZ11=1900,0,Capex!IWZ349)</f>
        <v>0</v>
      </c>
      <c r="IXA102" s="700">
        <f>-IF(IXA11=1900,0,Capex!IXA349)</f>
        <v>0</v>
      </c>
      <c r="IXB102" s="700">
        <f>-IF(IXB11=1900,0,Capex!IXB349)</f>
        <v>0</v>
      </c>
      <c r="IXC102" s="700">
        <f>-IF(IXC11=1900,0,Capex!IXC349)</f>
        <v>0</v>
      </c>
      <c r="IXD102" s="700">
        <f>-IF(IXD11=1900,0,Capex!IXD349)</f>
        <v>0</v>
      </c>
      <c r="IXE102" s="700">
        <f>-IF(IXE11=1900,0,Capex!IXE349)</f>
        <v>0</v>
      </c>
      <c r="IXF102" s="700">
        <f>-IF(IXF11=1900,0,Capex!IXF349)</f>
        <v>0</v>
      </c>
      <c r="IXG102" s="700">
        <f>-IF(IXG11=1900,0,Capex!IXG349)</f>
        <v>0</v>
      </c>
      <c r="IXH102" s="700">
        <f>-IF(IXH11=1900,0,Capex!IXH349)</f>
        <v>0</v>
      </c>
      <c r="IXI102" s="700">
        <f>-IF(IXI11=1900,0,Capex!IXI349)</f>
        <v>0</v>
      </c>
      <c r="IXJ102" s="700">
        <f>-IF(IXJ11=1900,0,Capex!IXJ349)</f>
        <v>0</v>
      </c>
      <c r="IXK102" s="700">
        <f>-IF(IXK11=1900,0,Capex!IXK349)</f>
        <v>0</v>
      </c>
      <c r="IXL102" s="700">
        <f>-IF(IXL11=1900,0,Capex!IXL349)</f>
        <v>0</v>
      </c>
      <c r="IXM102" s="700">
        <f>-IF(IXM11=1900,0,Capex!IXM349)</f>
        <v>0</v>
      </c>
      <c r="IXN102" s="700">
        <f>-IF(IXN11=1900,0,Capex!IXN349)</f>
        <v>0</v>
      </c>
      <c r="IXO102" s="700">
        <f>-IF(IXO11=1900,0,Capex!IXO349)</f>
        <v>0</v>
      </c>
      <c r="IXP102" s="700">
        <f>-IF(IXP11=1900,0,Capex!IXP349)</f>
        <v>0</v>
      </c>
      <c r="IXQ102" s="700">
        <f>-IF(IXQ11=1900,0,Capex!IXQ349)</f>
        <v>0</v>
      </c>
      <c r="IXR102" s="700">
        <f>-IF(IXR11=1900,0,Capex!IXR349)</f>
        <v>0</v>
      </c>
      <c r="IXS102" s="700">
        <f>-IF(IXS11=1900,0,Capex!IXS349)</f>
        <v>0</v>
      </c>
      <c r="IXT102" s="700">
        <f>-IF(IXT11=1900,0,Capex!IXT349)</f>
        <v>0</v>
      </c>
      <c r="IXU102" s="700">
        <f>-IF(IXU11=1900,0,Capex!IXU349)</f>
        <v>0</v>
      </c>
      <c r="IXV102" s="700">
        <f>-IF(IXV11=1900,0,Capex!IXV349)</f>
        <v>0</v>
      </c>
      <c r="IXW102" s="700">
        <f>-IF(IXW11=1900,0,Capex!IXW349)</f>
        <v>0</v>
      </c>
      <c r="IXX102" s="700">
        <f>-IF(IXX11=1900,0,Capex!IXX349)</f>
        <v>0</v>
      </c>
      <c r="IXY102" s="700">
        <f>-IF(IXY11=1900,0,Capex!IXY349)</f>
        <v>0</v>
      </c>
      <c r="IXZ102" s="700">
        <f>-IF(IXZ11=1900,0,Capex!IXZ349)</f>
        <v>0</v>
      </c>
      <c r="IYA102" s="700">
        <f>-IF(IYA11=1900,0,Capex!IYA349)</f>
        <v>0</v>
      </c>
      <c r="IYB102" s="700">
        <f>-IF(IYB11=1900,0,Capex!IYB349)</f>
        <v>0</v>
      </c>
      <c r="IYC102" s="700">
        <f>-IF(IYC11=1900,0,Capex!IYC349)</f>
        <v>0</v>
      </c>
      <c r="IYD102" s="700">
        <f>-IF(IYD11=1900,0,Capex!IYD349)</f>
        <v>0</v>
      </c>
      <c r="IYE102" s="700">
        <f>-IF(IYE11=1900,0,Capex!IYE349)</f>
        <v>0</v>
      </c>
      <c r="IYF102" s="700">
        <f>-IF(IYF11=1900,0,Capex!IYF349)</f>
        <v>0</v>
      </c>
      <c r="IYG102" s="700">
        <f>-IF(IYG11=1900,0,Capex!IYG349)</f>
        <v>0</v>
      </c>
      <c r="IYH102" s="700">
        <f>-IF(IYH11=1900,0,Capex!IYH349)</f>
        <v>0</v>
      </c>
      <c r="IYI102" s="700">
        <f>-IF(IYI11=1900,0,Capex!IYI349)</f>
        <v>0</v>
      </c>
      <c r="IYJ102" s="700">
        <f>-IF(IYJ11=1900,0,Capex!IYJ349)</f>
        <v>0</v>
      </c>
      <c r="IYK102" s="700">
        <f>-IF(IYK11=1900,0,Capex!IYK349)</f>
        <v>0</v>
      </c>
      <c r="IYL102" s="700">
        <f>-IF(IYL11=1900,0,Capex!IYL349)</f>
        <v>0</v>
      </c>
      <c r="IYM102" s="700">
        <f>-IF(IYM11=1900,0,Capex!IYM349)</f>
        <v>0</v>
      </c>
      <c r="IYN102" s="700">
        <f>-IF(IYN11=1900,0,Capex!IYN349)</f>
        <v>0</v>
      </c>
      <c r="IYO102" s="700">
        <f>-IF(IYO11=1900,0,Capex!IYO349)</f>
        <v>0</v>
      </c>
      <c r="IYP102" s="700">
        <f>-IF(IYP11=1900,0,Capex!IYP349)</f>
        <v>0</v>
      </c>
      <c r="IYQ102" s="700">
        <f>-IF(IYQ11=1900,0,Capex!IYQ349)</f>
        <v>0</v>
      </c>
      <c r="IYR102" s="700">
        <f>-IF(IYR11=1900,0,Capex!IYR349)</f>
        <v>0</v>
      </c>
      <c r="IYS102" s="700">
        <f>-IF(IYS11=1900,0,Capex!IYS349)</f>
        <v>0</v>
      </c>
      <c r="IYT102" s="700">
        <f>-IF(IYT11=1900,0,Capex!IYT349)</f>
        <v>0</v>
      </c>
      <c r="IYU102" s="700">
        <f>-IF(IYU11=1900,0,Capex!IYU349)</f>
        <v>0</v>
      </c>
      <c r="IYV102" s="700">
        <f>-IF(IYV11=1900,0,Capex!IYV349)</f>
        <v>0</v>
      </c>
      <c r="IYW102" s="700">
        <f>-IF(IYW11=1900,0,Capex!IYW349)</f>
        <v>0</v>
      </c>
      <c r="IYX102" s="700">
        <f>-IF(IYX11=1900,0,Capex!IYX349)</f>
        <v>0</v>
      </c>
      <c r="IYY102" s="700">
        <f>-IF(IYY11=1900,0,Capex!IYY349)</f>
        <v>0</v>
      </c>
      <c r="IYZ102" s="700">
        <f>-IF(IYZ11=1900,0,Capex!IYZ349)</f>
        <v>0</v>
      </c>
      <c r="IZA102" s="700">
        <f>-IF(IZA11=1900,0,Capex!IZA349)</f>
        <v>0</v>
      </c>
      <c r="IZB102" s="700">
        <f>-IF(IZB11=1900,0,Capex!IZB349)</f>
        <v>0</v>
      </c>
      <c r="IZC102" s="700">
        <f>-IF(IZC11=1900,0,Capex!IZC349)</f>
        <v>0</v>
      </c>
      <c r="IZD102" s="700">
        <f>-IF(IZD11=1900,0,Capex!IZD349)</f>
        <v>0</v>
      </c>
      <c r="IZE102" s="700">
        <f>-IF(IZE11=1900,0,Capex!IZE349)</f>
        <v>0</v>
      </c>
      <c r="IZF102" s="700">
        <f>-IF(IZF11=1900,0,Capex!IZF349)</f>
        <v>0</v>
      </c>
      <c r="IZG102" s="700">
        <f>-IF(IZG11=1900,0,Capex!IZG349)</f>
        <v>0</v>
      </c>
      <c r="IZH102" s="700">
        <f>-IF(IZH11=1900,0,Capex!IZH349)</f>
        <v>0</v>
      </c>
      <c r="IZI102" s="700">
        <f>-IF(IZI11=1900,0,Capex!IZI349)</f>
        <v>0</v>
      </c>
      <c r="IZJ102" s="700">
        <f>-IF(IZJ11=1900,0,Capex!IZJ349)</f>
        <v>0</v>
      </c>
      <c r="IZK102" s="700">
        <f>-IF(IZK11=1900,0,Capex!IZK349)</f>
        <v>0</v>
      </c>
      <c r="IZL102" s="700">
        <f>-IF(IZL11=1900,0,Capex!IZL349)</f>
        <v>0</v>
      </c>
      <c r="IZM102" s="700">
        <f>-IF(IZM11=1900,0,Capex!IZM349)</f>
        <v>0</v>
      </c>
      <c r="IZN102" s="700">
        <f>-IF(IZN11=1900,0,Capex!IZN349)</f>
        <v>0</v>
      </c>
      <c r="IZO102" s="700">
        <f>-IF(IZO11=1900,0,Capex!IZO349)</f>
        <v>0</v>
      </c>
      <c r="IZP102" s="700">
        <f>-IF(IZP11=1900,0,Capex!IZP349)</f>
        <v>0</v>
      </c>
      <c r="IZQ102" s="700">
        <f>-IF(IZQ11=1900,0,Capex!IZQ349)</f>
        <v>0</v>
      </c>
      <c r="IZR102" s="700">
        <f>-IF(IZR11=1900,0,Capex!IZR349)</f>
        <v>0</v>
      </c>
      <c r="IZS102" s="700">
        <f>-IF(IZS11=1900,0,Capex!IZS349)</f>
        <v>0</v>
      </c>
      <c r="IZT102" s="700">
        <f>-IF(IZT11=1900,0,Capex!IZT349)</f>
        <v>0</v>
      </c>
      <c r="IZU102" s="700">
        <f>-IF(IZU11=1900,0,Capex!IZU349)</f>
        <v>0</v>
      </c>
      <c r="IZV102" s="700">
        <f>-IF(IZV11=1900,0,Capex!IZV349)</f>
        <v>0</v>
      </c>
      <c r="IZW102" s="700">
        <f>-IF(IZW11=1900,0,Capex!IZW349)</f>
        <v>0</v>
      </c>
      <c r="IZX102" s="700">
        <f>-IF(IZX11=1900,0,Capex!IZX349)</f>
        <v>0</v>
      </c>
      <c r="IZY102" s="700">
        <f>-IF(IZY11=1900,0,Capex!IZY349)</f>
        <v>0</v>
      </c>
      <c r="IZZ102" s="700">
        <f>-IF(IZZ11=1900,0,Capex!IZZ349)</f>
        <v>0</v>
      </c>
      <c r="JAA102" s="700">
        <f>-IF(JAA11=1900,0,Capex!JAA349)</f>
        <v>0</v>
      </c>
      <c r="JAB102" s="700">
        <f>-IF(JAB11=1900,0,Capex!JAB349)</f>
        <v>0</v>
      </c>
      <c r="JAC102" s="700">
        <f>-IF(JAC11=1900,0,Capex!JAC349)</f>
        <v>0</v>
      </c>
      <c r="JAD102" s="700">
        <f>-IF(JAD11=1900,0,Capex!JAD349)</f>
        <v>0</v>
      </c>
      <c r="JAE102" s="700">
        <f>-IF(JAE11=1900,0,Capex!JAE349)</f>
        <v>0</v>
      </c>
      <c r="JAF102" s="700">
        <f>-IF(JAF11=1900,0,Capex!JAF349)</f>
        <v>0</v>
      </c>
      <c r="JAG102" s="700">
        <f>-IF(JAG11=1900,0,Capex!JAG349)</f>
        <v>0</v>
      </c>
      <c r="JAH102" s="700">
        <f>-IF(JAH11=1900,0,Capex!JAH349)</f>
        <v>0</v>
      </c>
      <c r="JAI102" s="700">
        <f>-IF(JAI11=1900,0,Capex!JAI349)</f>
        <v>0</v>
      </c>
      <c r="JAJ102" s="700">
        <f>-IF(JAJ11=1900,0,Capex!JAJ349)</f>
        <v>0</v>
      </c>
      <c r="JAK102" s="700">
        <f>-IF(JAK11=1900,0,Capex!JAK349)</f>
        <v>0</v>
      </c>
      <c r="JAL102" s="700">
        <f>-IF(JAL11=1900,0,Capex!JAL349)</f>
        <v>0</v>
      </c>
      <c r="JAM102" s="700">
        <f>-IF(JAM11=1900,0,Capex!JAM349)</f>
        <v>0</v>
      </c>
      <c r="JAN102" s="700">
        <f>-IF(JAN11=1900,0,Capex!JAN349)</f>
        <v>0</v>
      </c>
      <c r="JAO102" s="700">
        <f>-IF(JAO11=1900,0,Capex!JAO349)</f>
        <v>0</v>
      </c>
      <c r="JAP102" s="700">
        <f>-IF(JAP11=1900,0,Capex!JAP349)</f>
        <v>0</v>
      </c>
      <c r="JAQ102" s="700">
        <f>-IF(JAQ11=1900,0,Capex!JAQ349)</f>
        <v>0</v>
      </c>
      <c r="JAR102" s="700">
        <f>-IF(JAR11=1900,0,Capex!JAR349)</f>
        <v>0</v>
      </c>
      <c r="JAS102" s="700">
        <f>-IF(JAS11=1900,0,Capex!JAS349)</f>
        <v>0</v>
      </c>
      <c r="JAT102" s="700">
        <f>-IF(JAT11=1900,0,Capex!JAT349)</f>
        <v>0</v>
      </c>
      <c r="JAU102" s="700">
        <f>-IF(JAU11=1900,0,Capex!JAU349)</f>
        <v>0</v>
      </c>
      <c r="JAV102" s="700">
        <f>-IF(JAV11=1900,0,Capex!JAV349)</f>
        <v>0</v>
      </c>
      <c r="JAW102" s="700">
        <f>-IF(JAW11=1900,0,Capex!JAW349)</f>
        <v>0</v>
      </c>
      <c r="JAX102" s="700">
        <f>-IF(JAX11=1900,0,Capex!JAX349)</f>
        <v>0</v>
      </c>
      <c r="JAY102" s="700">
        <f>-IF(JAY11=1900,0,Capex!JAY349)</f>
        <v>0</v>
      </c>
      <c r="JAZ102" s="700">
        <f>-IF(JAZ11=1900,0,Capex!JAZ349)</f>
        <v>0</v>
      </c>
      <c r="JBA102" s="700">
        <f>-IF(JBA11=1900,0,Capex!JBA349)</f>
        <v>0</v>
      </c>
      <c r="JBB102" s="700">
        <f>-IF(JBB11=1900,0,Capex!JBB349)</f>
        <v>0</v>
      </c>
      <c r="JBC102" s="700">
        <f>-IF(JBC11=1900,0,Capex!JBC349)</f>
        <v>0</v>
      </c>
      <c r="JBD102" s="700">
        <f>-IF(JBD11=1900,0,Capex!JBD349)</f>
        <v>0</v>
      </c>
      <c r="JBE102" s="700">
        <f>-IF(JBE11=1900,0,Capex!JBE349)</f>
        <v>0</v>
      </c>
      <c r="JBF102" s="700">
        <f>-IF(JBF11=1900,0,Capex!JBF349)</f>
        <v>0</v>
      </c>
      <c r="JBG102" s="700">
        <f>-IF(JBG11=1900,0,Capex!JBG349)</f>
        <v>0</v>
      </c>
      <c r="JBH102" s="700">
        <f>-IF(JBH11=1900,0,Capex!JBH349)</f>
        <v>0</v>
      </c>
      <c r="JBI102" s="700">
        <f>-IF(JBI11=1900,0,Capex!JBI349)</f>
        <v>0</v>
      </c>
      <c r="JBJ102" s="700">
        <f>-IF(JBJ11=1900,0,Capex!JBJ349)</f>
        <v>0</v>
      </c>
      <c r="JBK102" s="700">
        <f>-IF(JBK11=1900,0,Capex!JBK349)</f>
        <v>0</v>
      </c>
      <c r="JBL102" s="700">
        <f>-IF(JBL11=1900,0,Capex!JBL349)</f>
        <v>0</v>
      </c>
      <c r="JBM102" s="700">
        <f>-IF(JBM11=1900,0,Capex!JBM349)</f>
        <v>0</v>
      </c>
      <c r="JBN102" s="700">
        <f>-IF(JBN11=1900,0,Capex!JBN349)</f>
        <v>0</v>
      </c>
      <c r="JBO102" s="700">
        <f>-IF(JBO11=1900,0,Capex!JBO349)</f>
        <v>0</v>
      </c>
      <c r="JBP102" s="700">
        <f>-IF(JBP11=1900,0,Capex!JBP349)</f>
        <v>0</v>
      </c>
      <c r="JBQ102" s="700">
        <f>-IF(JBQ11=1900,0,Capex!JBQ349)</f>
        <v>0</v>
      </c>
      <c r="JBR102" s="700">
        <f>-IF(JBR11=1900,0,Capex!JBR349)</f>
        <v>0</v>
      </c>
      <c r="JBS102" s="700">
        <f>-IF(JBS11=1900,0,Capex!JBS349)</f>
        <v>0</v>
      </c>
      <c r="JBT102" s="700">
        <f>-IF(JBT11=1900,0,Capex!JBT349)</f>
        <v>0</v>
      </c>
      <c r="JBU102" s="700">
        <f>-IF(JBU11=1900,0,Capex!JBU349)</f>
        <v>0</v>
      </c>
      <c r="JBV102" s="700">
        <f>-IF(JBV11=1900,0,Capex!JBV349)</f>
        <v>0</v>
      </c>
      <c r="JBW102" s="700">
        <f>-IF(JBW11=1900,0,Capex!JBW349)</f>
        <v>0</v>
      </c>
      <c r="JBX102" s="700">
        <f>-IF(JBX11=1900,0,Capex!JBX349)</f>
        <v>0</v>
      </c>
      <c r="JBY102" s="700">
        <f>-IF(JBY11=1900,0,Capex!JBY349)</f>
        <v>0</v>
      </c>
      <c r="JBZ102" s="700">
        <f>-IF(JBZ11=1900,0,Capex!JBZ349)</f>
        <v>0</v>
      </c>
      <c r="JCA102" s="700">
        <f>-IF(JCA11=1900,0,Capex!JCA349)</f>
        <v>0</v>
      </c>
      <c r="JCB102" s="700">
        <f>-IF(JCB11=1900,0,Capex!JCB349)</f>
        <v>0</v>
      </c>
      <c r="JCC102" s="700">
        <f>-IF(JCC11=1900,0,Capex!JCC349)</f>
        <v>0</v>
      </c>
      <c r="JCD102" s="700">
        <f>-IF(JCD11=1900,0,Capex!JCD349)</f>
        <v>0</v>
      </c>
      <c r="JCE102" s="700">
        <f>-IF(JCE11=1900,0,Capex!JCE349)</f>
        <v>0</v>
      </c>
      <c r="JCF102" s="700">
        <f>-IF(JCF11=1900,0,Capex!JCF349)</f>
        <v>0</v>
      </c>
      <c r="JCG102" s="700">
        <f>-IF(JCG11=1900,0,Capex!JCG349)</f>
        <v>0</v>
      </c>
      <c r="JCH102" s="700">
        <f>-IF(JCH11=1900,0,Capex!JCH349)</f>
        <v>0</v>
      </c>
      <c r="JCI102" s="700">
        <f>-IF(JCI11=1900,0,Capex!JCI349)</f>
        <v>0</v>
      </c>
      <c r="JCJ102" s="700">
        <f>-IF(JCJ11=1900,0,Capex!JCJ349)</f>
        <v>0</v>
      </c>
      <c r="JCK102" s="700">
        <f>-IF(JCK11=1900,0,Capex!JCK349)</f>
        <v>0</v>
      </c>
      <c r="JCL102" s="700">
        <f>-IF(JCL11=1900,0,Capex!JCL349)</f>
        <v>0</v>
      </c>
      <c r="JCM102" s="700">
        <f>-IF(JCM11=1900,0,Capex!JCM349)</f>
        <v>0</v>
      </c>
      <c r="JCN102" s="700">
        <f>-IF(JCN11=1900,0,Capex!JCN349)</f>
        <v>0</v>
      </c>
      <c r="JCO102" s="700">
        <f>-IF(JCO11=1900,0,Capex!JCO349)</f>
        <v>0</v>
      </c>
      <c r="JCP102" s="700">
        <f>-IF(JCP11=1900,0,Capex!JCP349)</f>
        <v>0</v>
      </c>
      <c r="JCQ102" s="700">
        <f>-IF(JCQ11=1900,0,Capex!JCQ349)</f>
        <v>0</v>
      </c>
      <c r="JCR102" s="700">
        <f>-IF(JCR11=1900,0,Capex!JCR349)</f>
        <v>0</v>
      </c>
      <c r="JCS102" s="700">
        <f>-IF(JCS11=1900,0,Capex!JCS349)</f>
        <v>0</v>
      </c>
      <c r="JCT102" s="700">
        <f>-IF(JCT11=1900,0,Capex!JCT349)</f>
        <v>0</v>
      </c>
      <c r="JCU102" s="700">
        <f>-IF(JCU11=1900,0,Capex!JCU349)</f>
        <v>0</v>
      </c>
      <c r="JCV102" s="700">
        <f>-IF(JCV11=1900,0,Capex!JCV349)</f>
        <v>0</v>
      </c>
      <c r="JCW102" s="700">
        <f>-IF(JCW11=1900,0,Capex!JCW349)</f>
        <v>0</v>
      </c>
      <c r="JCX102" s="700">
        <f>-IF(JCX11=1900,0,Capex!JCX349)</f>
        <v>0</v>
      </c>
      <c r="JCY102" s="700">
        <f>-IF(JCY11=1900,0,Capex!JCY349)</f>
        <v>0</v>
      </c>
      <c r="JCZ102" s="700">
        <f>-IF(JCZ11=1900,0,Capex!JCZ349)</f>
        <v>0</v>
      </c>
      <c r="JDA102" s="700">
        <f>-IF(JDA11=1900,0,Capex!JDA349)</f>
        <v>0</v>
      </c>
      <c r="JDB102" s="700">
        <f>-IF(JDB11=1900,0,Capex!JDB349)</f>
        <v>0</v>
      </c>
      <c r="JDC102" s="700">
        <f>-IF(JDC11=1900,0,Capex!JDC349)</f>
        <v>0</v>
      </c>
      <c r="JDD102" s="700">
        <f>-IF(JDD11=1900,0,Capex!JDD349)</f>
        <v>0</v>
      </c>
      <c r="JDE102" s="700">
        <f>-IF(JDE11=1900,0,Capex!JDE349)</f>
        <v>0</v>
      </c>
      <c r="JDF102" s="700">
        <f>-IF(JDF11=1900,0,Capex!JDF349)</f>
        <v>0</v>
      </c>
      <c r="JDG102" s="700">
        <f>-IF(JDG11=1900,0,Capex!JDG349)</f>
        <v>0</v>
      </c>
      <c r="JDH102" s="700">
        <f>-IF(JDH11=1900,0,Capex!JDH349)</f>
        <v>0</v>
      </c>
      <c r="JDI102" s="700">
        <f>-IF(JDI11=1900,0,Capex!JDI349)</f>
        <v>0</v>
      </c>
      <c r="JDJ102" s="700">
        <f>-IF(JDJ11=1900,0,Capex!JDJ349)</f>
        <v>0</v>
      </c>
      <c r="JDK102" s="700">
        <f>-IF(JDK11=1900,0,Capex!JDK349)</f>
        <v>0</v>
      </c>
      <c r="JDL102" s="700">
        <f>-IF(JDL11=1900,0,Capex!JDL349)</f>
        <v>0</v>
      </c>
      <c r="JDM102" s="700">
        <f>-IF(JDM11=1900,0,Capex!JDM349)</f>
        <v>0</v>
      </c>
      <c r="JDN102" s="700">
        <f>-IF(JDN11=1900,0,Capex!JDN349)</f>
        <v>0</v>
      </c>
      <c r="JDO102" s="700">
        <f>-IF(JDO11=1900,0,Capex!JDO349)</f>
        <v>0</v>
      </c>
      <c r="JDP102" s="700">
        <f>-IF(JDP11=1900,0,Capex!JDP349)</f>
        <v>0</v>
      </c>
      <c r="JDQ102" s="700">
        <f>-IF(JDQ11=1900,0,Capex!JDQ349)</f>
        <v>0</v>
      </c>
      <c r="JDR102" s="700">
        <f>-IF(JDR11=1900,0,Capex!JDR349)</f>
        <v>0</v>
      </c>
      <c r="JDS102" s="700">
        <f>-IF(JDS11=1900,0,Capex!JDS349)</f>
        <v>0</v>
      </c>
      <c r="JDT102" s="700">
        <f>-IF(JDT11=1900,0,Capex!JDT349)</f>
        <v>0</v>
      </c>
      <c r="JDU102" s="700">
        <f>-IF(JDU11=1900,0,Capex!JDU349)</f>
        <v>0</v>
      </c>
      <c r="JDV102" s="700">
        <f>-IF(JDV11=1900,0,Capex!JDV349)</f>
        <v>0</v>
      </c>
      <c r="JDW102" s="700">
        <f>-IF(JDW11=1900,0,Capex!JDW349)</f>
        <v>0</v>
      </c>
      <c r="JDX102" s="700">
        <f>-IF(JDX11=1900,0,Capex!JDX349)</f>
        <v>0</v>
      </c>
      <c r="JDY102" s="700">
        <f>-IF(JDY11=1900,0,Capex!JDY349)</f>
        <v>0</v>
      </c>
      <c r="JDZ102" s="700">
        <f>-IF(JDZ11=1900,0,Capex!JDZ349)</f>
        <v>0</v>
      </c>
      <c r="JEA102" s="700">
        <f>-IF(JEA11=1900,0,Capex!JEA349)</f>
        <v>0</v>
      </c>
      <c r="JEB102" s="700">
        <f>-IF(JEB11=1900,0,Capex!JEB349)</f>
        <v>0</v>
      </c>
      <c r="JEC102" s="700">
        <f>-IF(JEC11=1900,0,Capex!JEC349)</f>
        <v>0</v>
      </c>
      <c r="JED102" s="700">
        <f>-IF(JED11=1900,0,Capex!JED349)</f>
        <v>0</v>
      </c>
      <c r="JEE102" s="700">
        <f>-IF(JEE11=1900,0,Capex!JEE349)</f>
        <v>0</v>
      </c>
      <c r="JEF102" s="700">
        <f>-IF(JEF11=1900,0,Capex!JEF349)</f>
        <v>0</v>
      </c>
      <c r="JEG102" s="700">
        <f>-IF(JEG11=1900,0,Capex!JEG349)</f>
        <v>0</v>
      </c>
      <c r="JEH102" s="700">
        <f>-IF(JEH11=1900,0,Capex!JEH349)</f>
        <v>0</v>
      </c>
      <c r="JEI102" s="700">
        <f>-IF(JEI11=1900,0,Capex!JEI349)</f>
        <v>0</v>
      </c>
      <c r="JEJ102" s="700">
        <f>-IF(JEJ11=1900,0,Capex!JEJ349)</f>
        <v>0</v>
      </c>
      <c r="JEK102" s="700">
        <f>-IF(JEK11=1900,0,Capex!JEK349)</f>
        <v>0</v>
      </c>
      <c r="JEL102" s="700">
        <f>-IF(JEL11=1900,0,Capex!JEL349)</f>
        <v>0</v>
      </c>
      <c r="JEM102" s="700">
        <f>-IF(JEM11=1900,0,Capex!JEM349)</f>
        <v>0</v>
      </c>
      <c r="JEN102" s="700">
        <f>-IF(JEN11=1900,0,Capex!JEN349)</f>
        <v>0</v>
      </c>
      <c r="JEO102" s="700">
        <f>-IF(JEO11=1900,0,Capex!JEO349)</f>
        <v>0</v>
      </c>
      <c r="JEP102" s="700">
        <f>-IF(JEP11=1900,0,Capex!JEP349)</f>
        <v>0</v>
      </c>
      <c r="JEQ102" s="700">
        <f>-IF(JEQ11=1900,0,Capex!JEQ349)</f>
        <v>0</v>
      </c>
      <c r="JER102" s="700">
        <f>-IF(JER11=1900,0,Capex!JER349)</f>
        <v>0</v>
      </c>
      <c r="JES102" s="700">
        <f>-IF(JES11=1900,0,Capex!JES349)</f>
        <v>0</v>
      </c>
      <c r="JET102" s="700">
        <f>-IF(JET11=1900,0,Capex!JET349)</f>
        <v>0</v>
      </c>
      <c r="JEU102" s="700">
        <f>-IF(JEU11=1900,0,Capex!JEU349)</f>
        <v>0</v>
      </c>
      <c r="JEV102" s="700">
        <f>-IF(JEV11=1900,0,Capex!JEV349)</f>
        <v>0</v>
      </c>
      <c r="JEW102" s="700">
        <f>-IF(JEW11=1900,0,Capex!JEW349)</f>
        <v>0</v>
      </c>
      <c r="JEX102" s="700">
        <f>-IF(JEX11=1900,0,Capex!JEX349)</f>
        <v>0</v>
      </c>
      <c r="JEY102" s="700">
        <f>-IF(JEY11=1900,0,Capex!JEY349)</f>
        <v>0</v>
      </c>
      <c r="JEZ102" s="700">
        <f>-IF(JEZ11=1900,0,Capex!JEZ349)</f>
        <v>0</v>
      </c>
      <c r="JFA102" s="700">
        <f>-IF(JFA11=1900,0,Capex!JFA349)</f>
        <v>0</v>
      </c>
      <c r="JFB102" s="700">
        <f>-IF(JFB11=1900,0,Capex!JFB349)</f>
        <v>0</v>
      </c>
      <c r="JFC102" s="700">
        <f>-IF(JFC11=1900,0,Capex!JFC349)</f>
        <v>0</v>
      </c>
      <c r="JFD102" s="700">
        <f>-IF(JFD11=1900,0,Capex!JFD349)</f>
        <v>0</v>
      </c>
      <c r="JFE102" s="700">
        <f>-IF(JFE11=1900,0,Capex!JFE349)</f>
        <v>0</v>
      </c>
      <c r="JFF102" s="700">
        <f>-IF(JFF11=1900,0,Capex!JFF349)</f>
        <v>0</v>
      </c>
      <c r="JFG102" s="700">
        <f>-IF(JFG11=1900,0,Capex!JFG349)</f>
        <v>0</v>
      </c>
      <c r="JFH102" s="700">
        <f>-IF(JFH11=1900,0,Capex!JFH349)</f>
        <v>0</v>
      </c>
      <c r="JFI102" s="700">
        <f>-IF(JFI11=1900,0,Capex!JFI349)</f>
        <v>0</v>
      </c>
      <c r="JFJ102" s="700">
        <f>-IF(JFJ11=1900,0,Capex!JFJ349)</f>
        <v>0</v>
      </c>
      <c r="JFK102" s="700">
        <f>-IF(JFK11=1900,0,Capex!JFK349)</f>
        <v>0</v>
      </c>
      <c r="JFL102" s="700">
        <f>-IF(JFL11=1900,0,Capex!JFL349)</f>
        <v>0</v>
      </c>
      <c r="JFM102" s="700">
        <f>-IF(JFM11=1900,0,Capex!JFM349)</f>
        <v>0</v>
      </c>
      <c r="JFN102" s="700">
        <f>-IF(JFN11=1900,0,Capex!JFN349)</f>
        <v>0</v>
      </c>
      <c r="JFO102" s="700">
        <f>-IF(JFO11=1900,0,Capex!JFO349)</f>
        <v>0</v>
      </c>
      <c r="JFP102" s="700">
        <f>-IF(JFP11=1900,0,Capex!JFP349)</f>
        <v>0</v>
      </c>
      <c r="JFQ102" s="700">
        <f>-IF(JFQ11=1900,0,Capex!JFQ349)</f>
        <v>0</v>
      </c>
      <c r="JFR102" s="700">
        <f>-IF(JFR11=1900,0,Capex!JFR349)</f>
        <v>0</v>
      </c>
      <c r="JFS102" s="700">
        <f>-IF(JFS11=1900,0,Capex!JFS349)</f>
        <v>0</v>
      </c>
      <c r="JFT102" s="700">
        <f>-IF(JFT11=1900,0,Capex!JFT349)</f>
        <v>0</v>
      </c>
      <c r="JFU102" s="700">
        <f>-IF(JFU11=1900,0,Capex!JFU349)</f>
        <v>0</v>
      </c>
      <c r="JFV102" s="700">
        <f>-IF(JFV11=1900,0,Capex!JFV349)</f>
        <v>0</v>
      </c>
      <c r="JFW102" s="700">
        <f>-IF(JFW11=1900,0,Capex!JFW349)</f>
        <v>0</v>
      </c>
      <c r="JFX102" s="700">
        <f>-IF(JFX11=1900,0,Capex!JFX349)</f>
        <v>0</v>
      </c>
      <c r="JFY102" s="700">
        <f>-IF(JFY11=1900,0,Capex!JFY349)</f>
        <v>0</v>
      </c>
      <c r="JFZ102" s="700">
        <f>-IF(JFZ11=1900,0,Capex!JFZ349)</f>
        <v>0</v>
      </c>
      <c r="JGA102" s="700">
        <f>-IF(JGA11=1900,0,Capex!JGA349)</f>
        <v>0</v>
      </c>
      <c r="JGB102" s="700">
        <f>-IF(JGB11=1900,0,Capex!JGB349)</f>
        <v>0</v>
      </c>
      <c r="JGC102" s="700">
        <f>-IF(JGC11=1900,0,Capex!JGC349)</f>
        <v>0</v>
      </c>
      <c r="JGD102" s="700">
        <f>-IF(JGD11=1900,0,Capex!JGD349)</f>
        <v>0</v>
      </c>
      <c r="JGE102" s="700">
        <f>-IF(JGE11=1900,0,Capex!JGE349)</f>
        <v>0</v>
      </c>
      <c r="JGF102" s="700">
        <f>-IF(JGF11=1900,0,Capex!JGF349)</f>
        <v>0</v>
      </c>
      <c r="JGG102" s="700">
        <f>-IF(JGG11=1900,0,Capex!JGG349)</f>
        <v>0</v>
      </c>
      <c r="JGH102" s="700">
        <f>-IF(JGH11=1900,0,Capex!JGH349)</f>
        <v>0</v>
      </c>
      <c r="JGI102" s="700">
        <f>-IF(JGI11=1900,0,Capex!JGI349)</f>
        <v>0</v>
      </c>
      <c r="JGJ102" s="700">
        <f>-IF(JGJ11=1900,0,Capex!JGJ349)</f>
        <v>0</v>
      </c>
      <c r="JGK102" s="700">
        <f>-IF(JGK11=1900,0,Capex!JGK349)</f>
        <v>0</v>
      </c>
      <c r="JGL102" s="700">
        <f>-IF(JGL11=1900,0,Capex!JGL349)</f>
        <v>0</v>
      </c>
      <c r="JGM102" s="700">
        <f>-IF(JGM11=1900,0,Capex!JGM349)</f>
        <v>0</v>
      </c>
      <c r="JGN102" s="700">
        <f>-IF(JGN11=1900,0,Capex!JGN349)</f>
        <v>0</v>
      </c>
      <c r="JGO102" s="700">
        <f>-IF(JGO11=1900,0,Capex!JGO349)</f>
        <v>0</v>
      </c>
      <c r="JGP102" s="700">
        <f>-IF(JGP11=1900,0,Capex!JGP349)</f>
        <v>0</v>
      </c>
      <c r="JGQ102" s="700">
        <f>-IF(JGQ11=1900,0,Capex!JGQ349)</f>
        <v>0</v>
      </c>
      <c r="JGR102" s="700">
        <f>-IF(JGR11=1900,0,Capex!JGR349)</f>
        <v>0</v>
      </c>
      <c r="JGS102" s="700">
        <f>-IF(JGS11=1900,0,Capex!JGS349)</f>
        <v>0</v>
      </c>
      <c r="JGT102" s="700">
        <f>-IF(JGT11=1900,0,Capex!JGT349)</f>
        <v>0</v>
      </c>
      <c r="JGU102" s="700">
        <f>-IF(JGU11=1900,0,Capex!JGU349)</f>
        <v>0</v>
      </c>
      <c r="JGV102" s="700">
        <f>-IF(JGV11=1900,0,Capex!JGV349)</f>
        <v>0</v>
      </c>
      <c r="JGW102" s="700">
        <f>-IF(JGW11=1900,0,Capex!JGW349)</f>
        <v>0</v>
      </c>
      <c r="JGX102" s="700">
        <f>-IF(JGX11=1900,0,Capex!JGX349)</f>
        <v>0</v>
      </c>
      <c r="JGY102" s="700">
        <f>-IF(JGY11=1900,0,Capex!JGY349)</f>
        <v>0</v>
      </c>
      <c r="JGZ102" s="700">
        <f>-IF(JGZ11=1900,0,Capex!JGZ349)</f>
        <v>0</v>
      </c>
      <c r="JHA102" s="700">
        <f>-IF(JHA11=1900,0,Capex!JHA349)</f>
        <v>0</v>
      </c>
      <c r="JHB102" s="700">
        <f>-IF(JHB11=1900,0,Capex!JHB349)</f>
        <v>0</v>
      </c>
      <c r="JHC102" s="700">
        <f>-IF(JHC11=1900,0,Capex!JHC349)</f>
        <v>0</v>
      </c>
      <c r="JHD102" s="700">
        <f>-IF(JHD11=1900,0,Capex!JHD349)</f>
        <v>0</v>
      </c>
      <c r="JHE102" s="700">
        <f>-IF(JHE11=1900,0,Capex!JHE349)</f>
        <v>0</v>
      </c>
      <c r="JHF102" s="700">
        <f>-IF(JHF11=1900,0,Capex!JHF349)</f>
        <v>0</v>
      </c>
      <c r="JHG102" s="700">
        <f>-IF(JHG11=1900,0,Capex!JHG349)</f>
        <v>0</v>
      </c>
      <c r="JHH102" s="700">
        <f>-IF(JHH11=1900,0,Capex!JHH349)</f>
        <v>0</v>
      </c>
      <c r="JHI102" s="700">
        <f>-IF(JHI11=1900,0,Capex!JHI349)</f>
        <v>0</v>
      </c>
      <c r="JHJ102" s="700">
        <f>-IF(JHJ11=1900,0,Capex!JHJ349)</f>
        <v>0</v>
      </c>
      <c r="JHK102" s="700">
        <f>-IF(JHK11=1900,0,Capex!JHK349)</f>
        <v>0</v>
      </c>
      <c r="JHL102" s="700">
        <f>-IF(JHL11=1900,0,Capex!JHL349)</f>
        <v>0</v>
      </c>
      <c r="JHM102" s="700">
        <f>-IF(JHM11=1900,0,Capex!JHM349)</f>
        <v>0</v>
      </c>
      <c r="JHN102" s="700">
        <f>-IF(JHN11=1900,0,Capex!JHN349)</f>
        <v>0</v>
      </c>
      <c r="JHO102" s="700">
        <f>-IF(JHO11=1900,0,Capex!JHO349)</f>
        <v>0</v>
      </c>
      <c r="JHP102" s="700">
        <f>-IF(JHP11=1900,0,Capex!JHP349)</f>
        <v>0</v>
      </c>
      <c r="JHQ102" s="700">
        <f>-IF(JHQ11=1900,0,Capex!JHQ349)</f>
        <v>0</v>
      </c>
      <c r="JHR102" s="700">
        <f>-IF(JHR11=1900,0,Capex!JHR349)</f>
        <v>0</v>
      </c>
      <c r="JHS102" s="700">
        <f>-IF(JHS11=1900,0,Capex!JHS349)</f>
        <v>0</v>
      </c>
      <c r="JHT102" s="700">
        <f>-IF(JHT11=1900,0,Capex!JHT349)</f>
        <v>0</v>
      </c>
      <c r="JHU102" s="700">
        <f>-IF(JHU11=1900,0,Capex!JHU349)</f>
        <v>0</v>
      </c>
      <c r="JHV102" s="700">
        <f>-IF(JHV11=1900,0,Capex!JHV349)</f>
        <v>0</v>
      </c>
      <c r="JHW102" s="700">
        <f>-IF(JHW11=1900,0,Capex!JHW349)</f>
        <v>0</v>
      </c>
      <c r="JHX102" s="700">
        <f>-IF(JHX11=1900,0,Capex!JHX349)</f>
        <v>0</v>
      </c>
      <c r="JHY102" s="700">
        <f>-IF(JHY11=1900,0,Capex!JHY349)</f>
        <v>0</v>
      </c>
      <c r="JHZ102" s="700">
        <f>-IF(JHZ11=1900,0,Capex!JHZ349)</f>
        <v>0</v>
      </c>
      <c r="JIA102" s="700">
        <f>-IF(JIA11=1900,0,Capex!JIA349)</f>
        <v>0</v>
      </c>
      <c r="JIB102" s="700">
        <f>-IF(JIB11=1900,0,Capex!JIB349)</f>
        <v>0</v>
      </c>
      <c r="JIC102" s="700">
        <f>-IF(JIC11=1900,0,Capex!JIC349)</f>
        <v>0</v>
      </c>
      <c r="JID102" s="700">
        <f>-IF(JID11=1900,0,Capex!JID349)</f>
        <v>0</v>
      </c>
      <c r="JIE102" s="700">
        <f>-IF(JIE11=1900,0,Capex!JIE349)</f>
        <v>0</v>
      </c>
      <c r="JIF102" s="700">
        <f>-IF(JIF11=1900,0,Capex!JIF349)</f>
        <v>0</v>
      </c>
      <c r="JIG102" s="700">
        <f>-IF(JIG11=1900,0,Capex!JIG349)</f>
        <v>0</v>
      </c>
      <c r="JIH102" s="700">
        <f>-IF(JIH11=1900,0,Capex!JIH349)</f>
        <v>0</v>
      </c>
      <c r="JII102" s="700">
        <f>-IF(JII11=1900,0,Capex!JII349)</f>
        <v>0</v>
      </c>
      <c r="JIJ102" s="700">
        <f>-IF(JIJ11=1900,0,Capex!JIJ349)</f>
        <v>0</v>
      </c>
      <c r="JIK102" s="700">
        <f>-IF(JIK11=1900,0,Capex!JIK349)</f>
        <v>0</v>
      </c>
      <c r="JIL102" s="700">
        <f>-IF(JIL11=1900,0,Capex!JIL349)</f>
        <v>0</v>
      </c>
      <c r="JIM102" s="700">
        <f>-IF(JIM11=1900,0,Capex!JIM349)</f>
        <v>0</v>
      </c>
      <c r="JIN102" s="700">
        <f>-IF(JIN11=1900,0,Capex!JIN349)</f>
        <v>0</v>
      </c>
      <c r="JIO102" s="700">
        <f>-IF(JIO11=1900,0,Capex!JIO349)</f>
        <v>0</v>
      </c>
      <c r="JIP102" s="700">
        <f>-IF(JIP11=1900,0,Capex!JIP349)</f>
        <v>0</v>
      </c>
      <c r="JIQ102" s="700">
        <f>-IF(JIQ11=1900,0,Capex!JIQ349)</f>
        <v>0</v>
      </c>
      <c r="JIR102" s="700">
        <f>-IF(JIR11=1900,0,Capex!JIR349)</f>
        <v>0</v>
      </c>
      <c r="JIS102" s="700">
        <f>-IF(JIS11=1900,0,Capex!JIS349)</f>
        <v>0</v>
      </c>
      <c r="JIT102" s="700">
        <f>-IF(JIT11=1900,0,Capex!JIT349)</f>
        <v>0</v>
      </c>
      <c r="JIU102" s="700">
        <f>-IF(JIU11=1900,0,Capex!JIU349)</f>
        <v>0</v>
      </c>
      <c r="JIV102" s="700">
        <f>-IF(JIV11=1900,0,Capex!JIV349)</f>
        <v>0</v>
      </c>
      <c r="JIW102" s="700">
        <f>-IF(JIW11=1900,0,Capex!JIW349)</f>
        <v>0</v>
      </c>
      <c r="JIX102" s="700">
        <f>-IF(JIX11=1900,0,Capex!JIX349)</f>
        <v>0</v>
      </c>
      <c r="JIY102" s="700">
        <f>-IF(JIY11=1900,0,Capex!JIY349)</f>
        <v>0</v>
      </c>
      <c r="JIZ102" s="700">
        <f>-IF(JIZ11=1900,0,Capex!JIZ349)</f>
        <v>0</v>
      </c>
      <c r="JJA102" s="700">
        <f>-IF(JJA11=1900,0,Capex!JJA349)</f>
        <v>0</v>
      </c>
      <c r="JJB102" s="700">
        <f>-IF(JJB11=1900,0,Capex!JJB349)</f>
        <v>0</v>
      </c>
      <c r="JJC102" s="700">
        <f>-IF(JJC11=1900,0,Capex!JJC349)</f>
        <v>0</v>
      </c>
      <c r="JJD102" s="700">
        <f>-IF(JJD11=1900,0,Capex!JJD349)</f>
        <v>0</v>
      </c>
      <c r="JJE102" s="700">
        <f>-IF(JJE11=1900,0,Capex!JJE349)</f>
        <v>0</v>
      </c>
      <c r="JJF102" s="700">
        <f>-IF(JJF11=1900,0,Capex!JJF349)</f>
        <v>0</v>
      </c>
      <c r="JJG102" s="700">
        <f>-IF(JJG11=1900,0,Capex!JJG349)</f>
        <v>0</v>
      </c>
      <c r="JJH102" s="700">
        <f>-IF(JJH11=1900,0,Capex!JJH349)</f>
        <v>0</v>
      </c>
      <c r="JJI102" s="700">
        <f>-IF(JJI11=1900,0,Capex!JJI349)</f>
        <v>0</v>
      </c>
      <c r="JJJ102" s="700">
        <f>-IF(JJJ11=1900,0,Capex!JJJ349)</f>
        <v>0</v>
      </c>
      <c r="JJK102" s="700">
        <f>-IF(JJK11=1900,0,Capex!JJK349)</f>
        <v>0</v>
      </c>
      <c r="JJL102" s="700">
        <f>-IF(JJL11=1900,0,Capex!JJL349)</f>
        <v>0</v>
      </c>
      <c r="JJM102" s="700">
        <f>-IF(JJM11=1900,0,Capex!JJM349)</f>
        <v>0</v>
      </c>
      <c r="JJN102" s="700">
        <f>-IF(JJN11=1900,0,Capex!JJN349)</f>
        <v>0</v>
      </c>
      <c r="JJO102" s="700">
        <f>-IF(JJO11=1900,0,Capex!JJO349)</f>
        <v>0</v>
      </c>
      <c r="JJP102" s="700">
        <f>-IF(JJP11=1900,0,Capex!JJP349)</f>
        <v>0</v>
      </c>
      <c r="JJQ102" s="700">
        <f>-IF(JJQ11=1900,0,Capex!JJQ349)</f>
        <v>0</v>
      </c>
      <c r="JJR102" s="700">
        <f>-IF(JJR11=1900,0,Capex!JJR349)</f>
        <v>0</v>
      </c>
      <c r="JJS102" s="700">
        <f>-IF(JJS11=1900,0,Capex!JJS349)</f>
        <v>0</v>
      </c>
      <c r="JJT102" s="700">
        <f>-IF(JJT11=1900,0,Capex!JJT349)</f>
        <v>0</v>
      </c>
      <c r="JJU102" s="700">
        <f>-IF(JJU11=1900,0,Capex!JJU349)</f>
        <v>0</v>
      </c>
      <c r="JJV102" s="700">
        <f>-IF(JJV11=1900,0,Capex!JJV349)</f>
        <v>0</v>
      </c>
      <c r="JJW102" s="700">
        <f>-IF(JJW11=1900,0,Capex!JJW349)</f>
        <v>0</v>
      </c>
      <c r="JJX102" s="700">
        <f>-IF(JJX11=1900,0,Capex!JJX349)</f>
        <v>0</v>
      </c>
      <c r="JJY102" s="700">
        <f>-IF(JJY11=1900,0,Capex!JJY349)</f>
        <v>0</v>
      </c>
      <c r="JJZ102" s="700">
        <f>-IF(JJZ11=1900,0,Capex!JJZ349)</f>
        <v>0</v>
      </c>
      <c r="JKA102" s="700">
        <f>-IF(JKA11=1900,0,Capex!JKA349)</f>
        <v>0</v>
      </c>
      <c r="JKB102" s="700">
        <f>-IF(JKB11=1900,0,Capex!JKB349)</f>
        <v>0</v>
      </c>
      <c r="JKC102" s="700">
        <f>-IF(JKC11=1900,0,Capex!JKC349)</f>
        <v>0</v>
      </c>
      <c r="JKD102" s="700">
        <f>-IF(JKD11=1900,0,Capex!JKD349)</f>
        <v>0</v>
      </c>
      <c r="JKE102" s="700">
        <f>-IF(JKE11=1900,0,Capex!JKE349)</f>
        <v>0</v>
      </c>
      <c r="JKF102" s="700">
        <f>-IF(JKF11=1900,0,Capex!JKF349)</f>
        <v>0</v>
      </c>
      <c r="JKG102" s="700">
        <f>-IF(JKG11=1900,0,Capex!JKG349)</f>
        <v>0</v>
      </c>
      <c r="JKH102" s="700">
        <f>-IF(JKH11=1900,0,Capex!JKH349)</f>
        <v>0</v>
      </c>
      <c r="JKI102" s="700">
        <f>-IF(JKI11=1900,0,Capex!JKI349)</f>
        <v>0</v>
      </c>
      <c r="JKJ102" s="700">
        <f>-IF(JKJ11=1900,0,Capex!JKJ349)</f>
        <v>0</v>
      </c>
      <c r="JKK102" s="700">
        <f>-IF(JKK11=1900,0,Capex!JKK349)</f>
        <v>0</v>
      </c>
      <c r="JKL102" s="700">
        <f>-IF(JKL11=1900,0,Capex!JKL349)</f>
        <v>0</v>
      </c>
      <c r="JKM102" s="700">
        <f>-IF(JKM11=1900,0,Capex!JKM349)</f>
        <v>0</v>
      </c>
      <c r="JKN102" s="700">
        <f>-IF(JKN11=1900,0,Capex!JKN349)</f>
        <v>0</v>
      </c>
      <c r="JKO102" s="700">
        <f>-IF(JKO11=1900,0,Capex!JKO349)</f>
        <v>0</v>
      </c>
      <c r="JKP102" s="700">
        <f>-IF(JKP11=1900,0,Capex!JKP349)</f>
        <v>0</v>
      </c>
      <c r="JKQ102" s="700">
        <f>-IF(JKQ11=1900,0,Capex!JKQ349)</f>
        <v>0</v>
      </c>
      <c r="JKR102" s="700">
        <f>-IF(JKR11=1900,0,Capex!JKR349)</f>
        <v>0</v>
      </c>
      <c r="JKS102" s="700">
        <f>-IF(JKS11=1900,0,Capex!JKS349)</f>
        <v>0</v>
      </c>
      <c r="JKT102" s="700">
        <f>-IF(JKT11=1900,0,Capex!JKT349)</f>
        <v>0</v>
      </c>
      <c r="JKU102" s="700">
        <f>-IF(JKU11=1900,0,Capex!JKU349)</f>
        <v>0</v>
      </c>
      <c r="JKV102" s="700">
        <f>-IF(JKV11=1900,0,Capex!JKV349)</f>
        <v>0</v>
      </c>
      <c r="JKW102" s="700">
        <f>-IF(JKW11=1900,0,Capex!JKW349)</f>
        <v>0</v>
      </c>
      <c r="JKX102" s="700">
        <f>-IF(JKX11=1900,0,Capex!JKX349)</f>
        <v>0</v>
      </c>
      <c r="JKY102" s="700">
        <f>-IF(JKY11=1900,0,Capex!JKY349)</f>
        <v>0</v>
      </c>
      <c r="JKZ102" s="700">
        <f>-IF(JKZ11=1900,0,Capex!JKZ349)</f>
        <v>0</v>
      </c>
      <c r="JLA102" s="700">
        <f>-IF(JLA11=1900,0,Capex!JLA349)</f>
        <v>0</v>
      </c>
      <c r="JLB102" s="700">
        <f>-IF(JLB11=1900,0,Capex!JLB349)</f>
        <v>0</v>
      </c>
      <c r="JLC102" s="700">
        <f>-IF(JLC11=1900,0,Capex!JLC349)</f>
        <v>0</v>
      </c>
      <c r="JLD102" s="700">
        <f>-IF(JLD11=1900,0,Capex!JLD349)</f>
        <v>0</v>
      </c>
      <c r="JLE102" s="700">
        <f>-IF(JLE11=1900,0,Capex!JLE349)</f>
        <v>0</v>
      </c>
      <c r="JLF102" s="700">
        <f>-IF(JLF11=1900,0,Capex!JLF349)</f>
        <v>0</v>
      </c>
      <c r="JLG102" s="700">
        <f>-IF(JLG11=1900,0,Capex!JLG349)</f>
        <v>0</v>
      </c>
      <c r="JLH102" s="700">
        <f>-IF(JLH11=1900,0,Capex!JLH349)</f>
        <v>0</v>
      </c>
      <c r="JLI102" s="700">
        <f>-IF(JLI11=1900,0,Capex!JLI349)</f>
        <v>0</v>
      </c>
      <c r="JLJ102" s="700">
        <f>-IF(JLJ11=1900,0,Capex!JLJ349)</f>
        <v>0</v>
      </c>
      <c r="JLK102" s="700">
        <f>-IF(JLK11=1900,0,Capex!JLK349)</f>
        <v>0</v>
      </c>
      <c r="JLL102" s="700">
        <f>-IF(JLL11=1900,0,Capex!JLL349)</f>
        <v>0</v>
      </c>
      <c r="JLM102" s="700">
        <f>-IF(JLM11=1900,0,Capex!JLM349)</f>
        <v>0</v>
      </c>
      <c r="JLN102" s="700">
        <f>-IF(JLN11=1900,0,Capex!JLN349)</f>
        <v>0</v>
      </c>
      <c r="JLO102" s="700">
        <f>-IF(JLO11=1900,0,Capex!JLO349)</f>
        <v>0</v>
      </c>
      <c r="JLP102" s="700">
        <f>-IF(JLP11=1900,0,Capex!JLP349)</f>
        <v>0</v>
      </c>
      <c r="JLQ102" s="700">
        <f>-IF(JLQ11=1900,0,Capex!JLQ349)</f>
        <v>0</v>
      </c>
      <c r="JLR102" s="700">
        <f>-IF(JLR11=1900,0,Capex!JLR349)</f>
        <v>0</v>
      </c>
      <c r="JLS102" s="700">
        <f>-IF(JLS11=1900,0,Capex!JLS349)</f>
        <v>0</v>
      </c>
      <c r="JLT102" s="700">
        <f>-IF(JLT11=1900,0,Capex!JLT349)</f>
        <v>0</v>
      </c>
      <c r="JLU102" s="700">
        <f>-IF(JLU11=1900,0,Capex!JLU349)</f>
        <v>0</v>
      </c>
      <c r="JLV102" s="700">
        <f>-IF(JLV11=1900,0,Capex!JLV349)</f>
        <v>0</v>
      </c>
      <c r="JLW102" s="700">
        <f>-IF(JLW11=1900,0,Capex!JLW349)</f>
        <v>0</v>
      </c>
      <c r="JLX102" s="700">
        <f>-IF(JLX11=1900,0,Capex!JLX349)</f>
        <v>0</v>
      </c>
      <c r="JLY102" s="700">
        <f>-IF(JLY11=1900,0,Capex!JLY349)</f>
        <v>0</v>
      </c>
      <c r="JLZ102" s="700">
        <f>-IF(JLZ11=1900,0,Capex!JLZ349)</f>
        <v>0</v>
      </c>
      <c r="JMA102" s="700">
        <f>-IF(JMA11=1900,0,Capex!JMA349)</f>
        <v>0</v>
      </c>
      <c r="JMB102" s="700">
        <f>-IF(JMB11=1900,0,Capex!JMB349)</f>
        <v>0</v>
      </c>
      <c r="JMC102" s="700">
        <f>-IF(JMC11=1900,0,Capex!JMC349)</f>
        <v>0</v>
      </c>
      <c r="JMD102" s="700">
        <f>-IF(JMD11=1900,0,Capex!JMD349)</f>
        <v>0</v>
      </c>
      <c r="JME102" s="700">
        <f>-IF(JME11=1900,0,Capex!JME349)</f>
        <v>0</v>
      </c>
      <c r="JMF102" s="700">
        <f>-IF(JMF11=1900,0,Capex!JMF349)</f>
        <v>0</v>
      </c>
      <c r="JMG102" s="700">
        <f>-IF(JMG11=1900,0,Capex!JMG349)</f>
        <v>0</v>
      </c>
      <c r="JMH102" s="700">
        <f>-IF(JMH11=1900,0,Capex!JMH349)</f>
        <v>0</v>
      </c>
      <c r="JMI102" s="700">
        <f>-IF(JMI11=1900,0,Capex!JMI349)</f>
        <v>0</v>
      </c>
      <c r="JMJ102" s="700">
        <f>-IF(JMJ11=1900,0,Capex!JMJ349)</f>
        <v>0</v>
      </c>
      <c r="JMK102" s="700">
        <f>-IF(JMK11=1900,0,Capex!JMK349)</f>
        <v>0</v>
      </c>
      <c r="JML102" s="700">
        <f>-IF(JML11=1900,0,Capex!JML349)</f>
        <v>0</v>
      </c>
      <c r="JMM102" s="700">
        <f>-IF(JMM11=1900,0,Capex!JMM349)</f>
        <v>0</v>
      </c>
      <c r="JMN102" s="700">
        <f>-IF(JMN11=1900,0,Capex!JMN349)</f>
        <v>0</v>
      </c>
      <c r="JMO102" s="700">
        <f>-IF(JMO11=1900,0,Capex!JMO349)</f>
        <v>0</v>
      </c>
      <c r="JMP102" s="700">
        <f>-IF(JMP11=1900,0,Capex!JMP349)</f>
        <v>0</v>
      </c>
      <c r="JMQ102" s="700">
        <f>-IF(JMQ11=1900,0,Capex!JMQ349)</f>
        <v>0</v>
      </c>
      <c r="JMR102" s="700">
        <f>-IF(JMR11=1900,0,Capex!JMR349)</f>
        <v>0</v>
      </c>
      <c r="JMS102" s="700">
        <f>-IF(JMS11=1900,0,Capex!JMS349)</f>
        <v>0</v>
      </c>
      <c r="JMT102" s="700">
        <f>-IF(JMT11=1900,0,Capex!JMT349)</f>
        <v>0</v>
      </c>
      <c r="JMU102" s="700">
        <f>-IF(JMU11=1900,0,Capex!JMU349)</f>
        <v>0</v>
      </c>
      <c r="JMV102" s="700">
        <f>-IF(JMV11=1900,0,Capex!JMV349)</f>
        <v>0</v>
      </c>
      <c r="JMW102" s="700">
        <f>-IF(JMW11=1900,0,Capex!JMW349)</f>
        <v>0</v>
      </c>
      <c r="JMX102" s="700">
        <f>-IF(JMX11=1900,0,Capex!JMX349)</f>
        <v>0</v>
      </c>
      <c r="JMY102" s="700">
        <f>-IF(JMY11=1900,0,Capex!JMY349)</f>
        <v>0</v>
      </c>
      <c r="JMZ102" s="700">
        <f>-IF(JMZ11=1900,0,Capex!JMZ349)</f>
        <v>0</v>
      </c>
      <c r="JNA102" s="700">
        <f>-IF(JNA11=1900,0,Capex!JNA349)</f>
        <v>0</v>
      </c>
      <c r="JNB102" s="700">
        <f>-IF(JNB11=1900,0,Capex!JNB349)</f>
        <v>0</v>
      </c>
      <c r="JNC102" s="700">
        <f>-IF(JNC11=1900,0,Capex!JNC349)</f>
        <v>0</v>
      </c>
      <c r="JND102" s="700">
        <f>-IF(JND11=1900,0,Capex!JND349)</f>
        <v>0</v>
      </c>
      <c r="JNE102" s="700">
        <f>-IF(JNE11=1900,0,Capex!JNE349)</f>
        <v>0</v>
      </c>
      <c r="JNF102" s="700">
        <f>-IF(JNF11=1900,0,Capex!JNF349)</f>
        <v>0</v>
      </c>
      <c r="JNG102" s="700">
        <f>-IF(JNG11=1900,0,Capex!JNG349)</f>
        <v>0</v>
      </c>
      <c r="JNH102" s="700">
        <f>-IF(JNH11=1900,0,Capex!JNH349)</f>
        <v>0</v>
      </c>
      <c r="JNI102" s="700">
        <f>-IF(JNI11=1900,0,Capex!JNI349)</f>
        <v>0</v>
      </c>
      <c r="JNJ102" s="700">
        <f>-IF(JNJ11=1900,0,Capex!JNJ349)</f>
        <v>0</v>
      </c>
      <c r="JNK102" s="700">
        <f>-IF(JNK11=1900,0,Capex!JNK349)</f>
        <v>0</v>
      </c>
      <c r="JNL102" s="700">
        <f>-IF(JNL11=1900,0,Capex!JNL349)</f>
        <v>0</v>
      </c>
      <c r="JNM102" s="700">
        <f>-IF(JNM11=1900,0,Capex!JNM349)</f>
        <v>0</v>
      </c>
      <c r="JNN102" s="700">
        <f>-IF(JNN11=1900,0,Capex!JNN349)</f>
        <v>0</v>
      </c>
      <c r="JNO102" s="700">
        <f>-IF(JNO11=1900,0,Capex!JNO349)</f>
        <v>0</v>
      </c>
      <c r="JNP102" s="700">
        <f>-IF(JNP11=1900,0,Capex!JNP349)</f>
        <v>0</v>
      </c>
      <c r="JNQ102" s="700">
        <f>-IF(JNQ11=1900,0,Capex!JNQ349)</f>
        <v>0</v>
      </c>
      <c r="JNR102" s="700">
        <f>-IF(JNR11=1900,0,Capex!JNR349)</f>
        <v>0</v>
      </c>
      <c r="JNS102" s="700">
        <f>-IF(JNS11=1900,0,Capex!JNS349)</f>
        <v>0</v>
      </c>
      <c r="JNT102" s="700">
        <f>-IF(JNT11=1900,0,Capex!JNT349)</f>
        <v>0</v>
      </c>
      <c r="JNU102" s="700">
        <f>-IF(JNU11=1900,0,Capex!JNU349)</f>
        <v>0</v>
      </c>
      <c r="JNV102" s="700">
        <f>-IF(JNV11=1900,0,Capex!JNV349)</f>
        <v>0</v>
      </c>
      <c r="JNW102" s="700">
        <f>-IF(JNW11=1900,0,Capex!JNW349)</f>
        <v>0</v>
      </c>
      <c r="JNX102" s="700">
        <f>-IF(JNX11=1900,0,Capex!JNX349)</f>
        <v>0</v>
      </c>
      <c r="JNY102" s="700">
        <f>-IF(JNY11=1900,0,Capex!JNY349)</f>
        <v>0</v>
      </c>
      <c r="JNZ102" s="700">
        <f>-IF(JNZ11=1900,0,Capex!JNZ349)</f>
        <v>0</v>
      </c>
      <c r="JOA102" s="700">
        <f>-IF(JOA11=1900,0,Capex!JOA349)</f>
        <v>0</v>
      </c>
      <c r="JOB102" s="700">
        <f>-IF(JOB11=1900,0,Capex!JOB349)</f>
        <v>0</v>
      </c>
      <c r="JOC102" s="700">
        <f>-IF(JOC11=1900,0,Capex!JOC349)</f>
        <v>0</v>
      </c>
      <c r="JOD102" s="700">
        <f>-IF(JOD11=1900,0,Capex!JOD349)</f>
        <v>0</v>
      </c>
      <c r="JOE102" s="700">
        <f>-IF(JOE11=1900,0,Capex!JOE349)</f>
        <v>0</v>
      </c>
      <c r="JOF102" s="700">
        <f>-IF(JOF11=1900,0,Capex!JOF349)</f>
        <v>0</v>
      </c>
      <c r="JOG102" s="700">
        <f>-IF(JOG11=1900,0,Capex!JOG349)</f>
        <v>0</v>
      </c>
      <c r="JOH102" s="700">
        <f>-IF(JOH11=1900,0,Capex!JOH349)</f>
        <v>0</v>
      </c>
      <c r="JOI102" s="700">
        <f>-IF(JOI11=1900,0,Capex!JOI349)</f>
        <v>0</v>
      </c>
      <c r="JOJ102" s="700">
        <f>-IF(JOJ11=1900,0,Capex!JOJ349)</f>
        <v>0</v>
      </c>
      <c r="JOK102" s="700">
        <f>-IF(JOK11=1900,0,Capex!JOK349)</f>
        <v>0</v>
      </c>
      <c r="JOL102" s="700">
        <f>-IF(JOL11=1900,0,Capex!JOL349)</f>
        <v>0</v>
      </c>
      <c r="JOM102" s="700">
        <f>-IF(JOM11=1900,0,Capex!JOM349)</f>
        <v>0</v>
      </c>
      <c r="JON102" s="700">
        <f>-IF(JON11=1900,0,Capex!JON349)</f>
        <v>0</v>
      </c>
      <c r="JOO102" s="700">
        <f>-IF(JOO11=1900,0,Capex!JOO349)</f>
        <v>0</v>
      </c>
      <c r="JOP102" s="700">
        <f>-IF(JOP11=1900,0,Capex!JOP349)</f>
        <v>0</v>
      </c>
      <c r="JOQ102" s="700">
        <f>-IF(JOQ11=1900,0,Capex!JOQ349)</f>
        <v>0</v>
      </c>
      <c r="JOR102" s="700">
        <f>-IF(JOR11=1900,0,Capex!JOR349)</f>
        <v>0</v>
      </c>
      <c r="JOS102" s="700">
        <f>-IF(JOS11=1900,0,Capex!JOS349)</f>
        <v>0</v>
      </c>
      <c r="JOT102" s="700">
        <f>-IF(JOT11=1900,0,Capex!JOT349)</f>
        <v>0</v>
      </c>
      <c r="JOU102" s="700">
        <f>-IF(JOU11=1900,0,Capex!JOU349)</f>
        <v>0</v>
      </c>
      <c r="JOV102" s="700">
        <f>-IF(JOV11=1900,0,Capex!JOV349)</f>
        <v>0</v>
      </c>
      <c r="JOW102" s="700">
        <f>-IF(JOW11=1900,0,Capex!JOW349)</f>
        <v>0</v>
      </c>
      <c r="JOX102" s="700">
        <f>-IF(JOX11=1900,0,Capex!JOX349)</f>
        <v>0</v>
      </c>
      <c r="JOY102" s="700">
        <f>-IF(JOY11=1900,0,Capex!JOY349)</f>
        <v>0</v>
      </c>
      <c r="JOZ102" s="700">
        <f>-IF(JOZ11=1900,0,Capex!JOZ349)</f>
        <v>0</v>
      </c>
      <c r="JPA102" s="700">
        <f>-IF(JPA11=1900,0,Capex!JPA349)</f>
        <v>0</v>
      </c>
      <c r="JPB102" s="700">
        <f>-IF(JPB11=1900,0,Capex!JPB349)</f>
        <v>0</v>
      </c>
      <c r="JPC102" s="700">
        <f>-IF(JPC11=1900,0,Capex!JPC349)</f>
        <v>0</v>
      </c>
      <c r="JPD102" s="700">
        <f>-IF(JPD11=1900,0,Capex!JPD349)</f>
        <v>0</v>
      </c>
      <c r="JPE102" s="700">
        <f>-IF(JPE11=1900,0,Capex!JPE349)</f>
        <v>0</v>
      </c>
      <c r="JPF102" s="700">
        <f>-IF(JPF11=1900,0,Capex!JPF349)</f>
        <v>0</v>
      </c>
      <c r="JPG102" s="700">
        <f>-IF(JPG11=1900,0,Capex!JPG349)</f>
        <v>0</v>
      </c>
      <c r="JPH102" s="700">
        <f>-IF(JPH11=1900,0,Capex!JPH349)</f>
        <v>0</v>
      </c>
      <c r="JPI102" s="700">
        <f>-IF(JPI11=1900,0,Capex!JPI349)</f>
        <v>0</v>
      </c>
      <c r="JPJ102" s="700">
        <f>-IF(JPJ11=1900,0,Capex!JPJ349)</f>
        <v>0</v>
      </c>
      <c r="JPK102" s="700">
        <f>-IF(JPK11=1900,0,Capex!JPK349)</f>
        <v>0</v>
      </c>
      <c r="JPL102" s="700">
        <f>-IF(JPL11=1900,0,Capex!JPL349)</f>
        <v>0</v>
      </c>
      <c r="JPM102" s="700">
        <f>-IF(JPM11=1900,0,Capex!JPM349)</f>
        <v>0</v>
      </c>
      <c r="JPN102" s="700">
        <f>-IF(JPN11=1900,0,Capex!JPN349)</f>
        <v>0</v>
      </c>
      <c r="JPO102" s="700">
        <f>-IF(JPO11=1900,0,Capex!JPO349)</f>
        <v>0</v>
      </c>
      <c r="JPP102" s="700">
        <f>-IF(JPP11=1900,0,Capex!JPP349)</f>
        <v>0</v>
      </c>
      <c r="JPQ102" s="700">
        <f>-IF(JPQ11=1900,0,Capex!JPQ349)</f>
        <v>0</v>
      </c>
      <c r="JPR102" s="700">
        <f>-IF(JPR11=1900,0,Capex!JPR349)</f>
        <v>0</v>
      </c>
      <c r="JPS102" s="700">
        <f>-IF(JPS11=1900,0,Capex!JPS349)</f>
        <v>0</v>
      </c>
      <c r="JPT102" s="700">
        <f>-IF(JPT11=1900,0,Capex!JPT349)</f>
        <v>0</v>
      </c>
      <c r="JPU102" s="700">
        <f>-IF(JPU11=1900,0,Capex!JPU349)</f>
        <v>0</v>
      </c>
      <c r="JPV102" s="700">
        <f>-IF(JPV11=1900,0,Capex!JPV349)</f>
        <v>0</v>
      </c>
      <c r="JPW102" s="700">
        <f>-IF(JPW11=1900,0,Capex!JPW349)</f>
        <v>0</v>
      </c>
      <c r="JPX102" s="700">
        <f>-IF(JPX11=1900,0,Capex!JPX349)</f>
        <v>0</v>
      </c>
      <c r="JPY102" s="700">
        <f>-IF(JPY11=1900,0,Capex!JPY349)</f>
        <v>0</v>
      </c>
      <c r="JPZ102" s="700">
        <f>-IF(JPZ11=1900,0,Capex!JPZ349)</f>
        <v>0</v>
      </c>
      <c r="JQA102" s="700">
        <f>-IF(JQA11=1900,0,Capex!JQA349)</f>
        <v>0</v>
      </c>
      <c r="JQB102" s="700">
        <f>-IF(JQB11=1900,0,Capex!JQB349)</f>
        <v>0</v>
      </c>
      <c r="JQC102" s="700">
        <f>-IF(JQC11=1900,0,Capex!JQC349)</f>
        <v>0</v>
      </c>
      <c r="JQD102" s="700">
        <f>-IF(JQD11=1900,0,Capex!JQD349)</f>
        <v>0</v>
      </c>
      <c r="JQE102" s="700">
        <f>-IF(JQE11=1900,0,Capex!JQE349)</f>
        <v>0</v>
      </c>
      <c r="JQF102" s="700">
        <f>-IF(JQF11=1900,0,Capex!JQF349)</f>
        <v>0</v>
      </c>
      <c r="JQG102" s="700">
        <f>-IF(JQG11=1900,0,Capex!JQG349)</f>
        <v>0</v>
      </c>
      <c r="JQH102" s="700">
        <f>-IF(JQH11=1900,0,Capex!JQH349)</f>
        <v>0</v>
      </c>
      <c r="JQI102" s="700">
        <f>-IF(JQI11=1900,0,Capex!JQI349)</f>
        <v>0</v>
      </c>
      <c r="JQJ102" s="700">
        <f>-IF(JQJ11=1900,0,Capex!JQJ349)</f>
        <v>0</v>
      </c>
      <c r="JQK102" s="700">
        <f>-IF(JQK11=1900,0,Capex!JQK349)</f>
        <v>0</v>
      </c>
      <c r="JQL102" s="700">
        <f>-IF(JQL11=1900,0,Capex!JQL349)</f>
        <v>0</v>
      </c>
      <c r="JQM102" s="700">
        <f>-IF(JQM11=1900,0,Capex!JQM349)</f>
        <v>0</v>
      </c>
      <c r="JQN102" s="700">
        <f>-IF(JQN11=1900,0,Capex!JQN349)</f>
        <v>0</v>
      </c>
      <c r="JQO102" s="700">
        <f>-IF(JQO11=1900,0,Capex!JQO349)</f>
        <v>0</v>
      </c>
      <c r="JQP102" s="700">
        <f>-IF(JQP11=1900,0,Capex!JQP349)</f>
        <v>0</v>
      </c>
      <c r="JQQ102" s="700">
        <f>-IF(JQQ11=1900,0,Capex!JQQ349)</f>
        <v>0</v>
      </c>
      <c r="JQR102" s="700">
        <f>-IF(JQR11=1900,0,Capex!JQR349)</f>
        <v>0</v>
      </c>
      <c r="JQS102" s="700">
        <f>-IF(JQS11=1900,0,Capex!JQS349)</f>
        <v>0</v>
      </c>
      <c r="JQT102" s="700">
        <f>-IF(JQT11=1900,0,Capex!JQT349)</f>
        <v>0</v>
      </c>
      <c r="JQU102" s="700">
        <f>-IF(JQU11=1900,0,Capex!JQU349)</f>
        <v>0</v>
      </c>
      <c r="JQV102" s="700">
        <f>-IF(JQV11=1900,0,Capex!JQV349)</f>
        <v>0</v>
      </c>
      <c r="JQW102" s="700">
        <f>-IF(JQW11=1900,0,Capex!JQW349)</f>
        <v>0</v>
      </c>
      <c r="JQX102" s="700">
        <f>-IF(JQX11=1900,0,Capex!JQX349)</f>
        <v>0</v>
      </c>
      <c r="JQY102" s="700">
        <f>-IF(JQY11=1900,0,Capex!JQY349)</f>
        <v>0</v>
      </c>
      <c r="JQZ102" s="700">
        <f>-IF(JQZ11=1900,0,Capex!JQZ349)</f>
        <v>0</v>
      </c>
      <c r="JRA102" s="700">
        <f>-IF(JRA11=1900,0,Capex!JRA349)</f>
        <v>0</v>
      </c>
      <c r="JRB102" s="700">
        <f>-IF(JRB11=1900,0,Capex!JRB349)</f>
        <v>0</v>
      </c>
      <c r="JRC102" s="700">
        <f>-IF(JRC11=1900,0,Capex!JRC349)</f>
        <v>0</v>
      </c>
      <c r="JRD102" s="700">
        <f>-IF(JRD11=1900,0,Capex!JRD349)</f>
        <v>0</v>
      </c>
      <c r="JRE102" s="700">
        <f>-IF(JRE11=1900,0,Capex!JRE349)</f>
        <v>0</v>
      </c>
      <c r="JRF102" s="700">
        <f>-IF(JRF11=1900,0,Capex!JRF349)</f>
        <v>0</v>
      </c>
      <c r="JRG102" s="700">
        <f>-IF(JRG11=1900,0,Capex!JRG349)</f>
        <v>0</v>
      </c>
      <c r="JRH102" s="700">
        <f>-IF(JRH11=1900,0,Capex!JRH349)</f>
        <v>0</v>
      </c>
      <c r="JRI102" s="700">
        <f>-IF(JRI11=1900,0,Capex!JRI349)</f>
        <v>0</v>
      </c>
      <c r="JRJ102" s="700">
        <f>-IF(JRJ11=1900,0,Capex!JRJ349)</f>
        <v>0</v>
      </c>
      <c r="JRK102" s="700">
        <f>-IF(JRK11=1900,0,Capex!JRK349)</f>
        <v>0</v>
      </c>
      <c r="JRL102" s="700">
        <f>-IF(JRL11=1900,0,Capex!JRL349)</f>
        <v>0</v>
      </c>
      <c r="JRM102" s="700">
        <f>-IF(JRM11=1900,0,Capex!JRM349)</f>
        <v>0</v>
      </c>
      <c r="JRN102" s="700">
        <f>-IF(JRN11=1900,0,Capex!JRN349)</f>
        <v>0</v>
      </c>
      <c r="JRO102" s="700">
        <f>-IF(JRO11=1900,0,Capex!JRO349)</f>
        <v>0</v>
      </c>
      <c r="JRP102" s="700">
        <f>-IF(JRP11=1900,0,Capex!JRP349)</f>
        <v>0</v>
      </c>
      <c r="JRQ102" s="700">
        <f>-IF(JRQ11=1900,0,Capex!JRQ349)</f>
        <v>0</v>
      </c>
      <c r="JRR102" s="700">
        <f>-IF(JRR11=1900,0,Capex!JRR349)</f>
        <v>0</v>
      </c>
      <c r="JRS102" s="700">
        <f>-IF(JRS11=1900,0,Capex!JRS349)</f>
        <v>0</v>
      </c>
      <c r="JRT102" s="700">
        <f>-IF(JRT11=1900,0,Capex!JRT349)</f>
        <v>0</v>
      </c>
      <c r="JRU102" s="700">
        <f>-IF(JRU11=1900,0,Capex!JRU349)</f>
        <v>0</v>
      </c>
      <c r="JRV102" s="700">
        <f>-IF(JRV11=1900,0,Capex!JRV349)</f>
        <v>0</v>
      </c>
      <c r="JRW102" s="700">
        <f>-IF(JRW11=1900,0,Capex!JRW349)</f>
        <v>0</v>
      </c>
      <c r="JRX102" s="700">
        <f>-IF(JRX11=1900,0,Capex!JRX349)</f>
        <v>0</v>
      </c>
      <c r="JRY102" s="700">
        <f>-IF(JRY11=1900,0,Capex!JRY349)</f>
        <v>0</v>
      </c>
      <c r="JRZ102" s="700">
        <f>-IF(JRZ11=1900,0,Capex!JRZ349)</f>
        <v>0</v>
      </c>
      <c r="JSA102" s="700">
        <f>-IF(JSA11=1900,0,Capex!JSA349)</f>
        <v>0</v>
      </c>
      <c r="JSB102" s="700">
        <f>-IF(JSB11=1900,0,Capex!JSB349)</f>
        <v>0</v>
      </c>
      <c r="JSC102" s="700">
        <f>-IF(JSC11=1900,0,Capex!JSC349)</f>
        <v>0</v>
      </c>
      <c r="JSD102" s="700">
        <f>-IF(JSD11=1900,0,Capex!JSD349)</f>
        <v>0</v>
      </c>
      <c r="JSE102" s="700">
        <f>-IF(JSE11=1900,0,Capex!JSE349)</f>
        <v>0</v>
      </c>
      <c r="JSF102" s="700">
        <f>-IF(JSF11=1900,0,Capex!JSF349)</f>
        <v>0</v>
      </c>
      <c r="JSG102" s="700">
        <f>-IF(JSG11=1900,0,Capex!JSG349)</f>
        <v>0</v>
      </c>
      <c r="JSH102" s="700">
        <f>-IF(JSH11=1900,0,Capex!JSH349)</f>
        <v>0</v>
      </c>
      <c r="JSI102" s="700">
        <f>-IF(JSI11=1900,0,Capex!JSI349)</f>
        <v>0</v>
      </c>
      <c r="JSJ102" s="700">
        <f>-IF(JSJ11=1900,0,Capex!JSJ349)</f>
        <v>0</v>
      </c>
      <c r="JSK102" s="700">
        <f>-IF(JSK11=1900,0,Capex!JSK349)</f>
        <v>0</v>
      </c>
      <c r="JSL102" s="700">
        <f>-IF(JSL11=1900,0,Capex!JSL349)</f>
        <v>0</v>
      </c>
      <c r="JSM102" s="700">
        <f>-IF(JSM11=1900,0,Capex!JSM349)</f>
        <v>0</v>
      </c>
      <c r="JSN102" s="700">
        <f>-IF(JSN11=1900,0,Capex!JSN349)</f>
        <v>0</v>
      </c>
      <c r="JSO102" s="700">
        <f>-IF(JSO11=1900,0,Capex!JSO349)</f>
        <v>0</v>
      </c>
      <c r="JSP102" s="700">
        <f>-IF(JSP11=1900,0,Capex!JSP349)</f>
        <v>0</v>
      </c>
      <c r="JSQ102" s="700">
        <f>-IF(JSQ11=1900,0,Capex!JSQ349)</f>
        <v>0</v>
      </c>
      <c r="JSR102" s="700">
        <f>-IF(JSR11=1900,0,Capex!JSR349)</f>
        <v>0</v>
      </c>
      <c r="JSS102" s="700">
        <f>-IF(JSS11=1900,0,Capex!JSS349)</f>
        <v>0</v>
      </c>
      <c r="JST102" s="700">
        <f>-IF(JST11=1900,0,Capex!JST349)</f>
        <v>0</v>
      </c>
      <c r="JSU102" s="700">
        <f>-IF(JSU11=1900,0,Capex!JSU349)</f>
        <v>0</v>
      </c>
      <c r="JSV102" s="700">
        <f>-IF(JSV11=1900,0,Capex!JSV349)</f>
        <v>0</v>
      </c>
      <c r="JSW102" s="700">
        <f>-IF(JSW11=1900,0,Capex!JSW349)</f>
        <v>0</v>
      </c>
      <c r="JSX102" s="700">
        <f>-IF(JSX11=1900,0,Capex!JSX349)</f>
        <v>0</v>
      </c>
      <c r="JSY102" s="700">
        <f>-IF(JSY11=1900,0,Capex!JSY349)</f>
        <v>0</v>
      </c>
      <c r="JSZ102" s="700">
        <f>-IF(JSZ11=1900,0,Capex!JSZ349)</f>
        <v>0</v>
      </c>
      <c r="JTA102" s="700">
        <f>-IF(JTA11=1900,0,Capex!JTA349)</f>
        <v>0</v>
      </c>
      <c r="JTB102" s="700">
        <f>-IF(JTB11=1900,0,Capex!JTB349)</f>
        <v>0</v>
      </c>
      <c r="JTC102" s="700">
        <f>-IF(JTC11=1900,0,Capex!JTC349)</f>
        <v>0</v>
      </c>
      <c r="JTD102" s="700">
        <f>-IF(JTD11=1900,0,Capex!JTD349)</f>
        <v>0</v>
      </c>
      <c r="JTE102" s="700">
        <f>-IF(JTE11=1900,0,Capex!JTE349)</f>
        <v>0</v>
      </c>
      <c r="JTF102" s="700">
        <f>-IF(JTF11=1900,0,Capex!JTF349)</f>
        <v>0</v>
      </c>
      <c r="JTG102" s="700">
        <f>-IF(JTG11=1900,0,Capex!JTG349)</f>
        <v>0</v>
      </c>
      <c r="JTH102" s="700">
        <f>-IF(JTH11=1900,0,Capex!JTH349)</f>
        <v>0</v>
      </c>
      <c r="JTI102" s="700">
        <f>-IF(JTI11=1900,0,Capex!JTI349)</f>
        <v>0</v>
      </c>
      <c r="JTJ102" s="700">
        <f>-IF(JTJ11=1900,0,Capex!JTJ349)</f>
        <v>0</v>
      </c>
      <c r="JTK102" s="700">
        <f>-IF(JTK11=1900,0,Capex!JTK349)</f>
        <v>0</v>
      </c>
      <c r="JTL102" s="700">
        <f>-IF(JTL11=1900,0,Capex!JTL349)</f>
        <v>0</v>
      </c>
      <c r="JTM102" s="700">
        <f>-IF(JTM11=1900,0,Capex!JTM349)</f>
        <v>0</v>
      </c>
      <c r="JTN102" s="700">
        <f>-IF(JTN11=1900,0,Capex!JTN349)</f>
        <v>0</v>
      </c>
      <c r="JTO102" s="700">
        <f>-IF(JTO11=1900,0,Capex!JTO349)</f>
        <v>0</v>
      </c>
      <c r="JTP102" s="700">
        <f>-IF(JTP11=1900,0,Capex!JTP349)</f>
        <v>0</v>
      </c>
      <c r="JTQ102" s="700">
        <f>-IF(JTQ11=1900,0,Capex!JTQ349)</f>
        <v>0</v>
      </c>
      <c r="JTR102" s="700">
        <f>-IF(JTR11=1900,0,Capex!JTR349)</f>
        <v>0</v>
      </c>
      <c r="JTS102" s="700">
        <f>-IF(JTS11=1900,0,Capex!JTS349)</f>
        <v>0</v>
      </c>
      <c r="JTT102" s="700">
        <f>-IF(JTT11=1900,0,Capex!JTT349)</f>
        <v>0</v>
      </c>
      <c r="JTU102" s="700">
        <f>-IF(JTU11=1900,0,Capex!JTU349)</f>
        <v>0</v>
      </c>
      <c r="JTV102" s="700">
        <f>-IF(JTV11=1900,0,Capex!JTV349)</f>
        <v>0</v>
      </c>
      <c r="JTW102" s="700">
        <f>-IF(JTW11=1900,0,Capex!JTW349)</f>
        <v>0</v>
      </c>
      <c r="JTX102" s="700">
        <f>-IF(JTX11=1900,0,Capex!JTX349)</f>
        <v>0</v>
      </c>
      <c r="JTY102" s="700">
        <f>-IF(JTY11=1900,0,Capex!JTY349)</f>
        <v>0</v>
      </c>
      <c r="JTZ102" s="700">
        <f>-IF(JTZ11=1900,0,Capex!JTZ349)</f>
        <v>0</v>
      </c>
      <c r="JUA102" s="700">
        <f>-IF(JUA11=1900,0,Capex!JUA349)</f>
        <v>0</v>
      </c>
      <c r="JUB102" s="700">
        <f>-IF(JUB11=1900,0,Capex!JUB349)</f>
        <v>0</v>
      </c>
      <c r="JUC102" s="700">
        <f>-IF(JUC11=1900,0,Capex!JUC349)</f>
        <v>0</v>
      </c>
      <c r="JUD102" s="700">
        <f>-IF(JUD11=1900,0,Capex!JUD349)</f>
        <v>0</v>
      </c>
      <c r="JUE102" s="700">
        <f>-IF(JUE11=1900,0,Capex!JUE349)</f>
        <v>0</v>
      </c>
      <c r="JUF102" s="700">
        <f>-IF(JUF11=1900,0,Capex!JUF349)</f>
        <v>0</v>
      </c>
      <c r="JUG102" s="700">
        <f>-IF(JUG11=1900,0,Capex!JUG349)</f>
        <v>0</v>
      </c>
      <c r="JUH102" s="700">
        <f>-IF(JUH11=1900,0,Capex!JUH349)</f>
        <v>0</v>
      </c>
      <c r="JUI102" s="700">
        <f>-IF(JUI11=1900,0,Capex!JUI349)</f>
        <v>0</v>
      </c>
      <c r="JUJ102" s="700">
        <f>-IF(JUJ11=1900,0,Capex!JUJ349)</f>
        <v>0</v>
      </c>
      <c r="JUK102" s="700">
        <f>-IF(JUK11=1900,0,Capex!JUK349)</f>
        <v>0</v>
      </c>
      <c r="JUL102" s="700">
        <f>-IF(JUL11=1900,0,Capex!JUL349)</f>
        <v>0</v>
      </c>
      <c r="JUM102" s="700">
        <f>-IF(JUM11=1900,0,Capex!JUM349)</f>
        <v>0</v>
      </c>
      <c r="JUN102" s="700">
        <f>-IF(JUN11=1900,0,Capex!JUN349)</f>
        <v>0</v>
      </c>
      <c r="JUO102" s="700">
        <f>-IF(JUO11=1900,0,Capex!JUO349)</f>
        <v>0</v>
      </c>
      <c r="JUP102" s="700">
        <f>-IF(JUP11=1900,0,Capex!JUP349)</f>
        <v>0</v>
      </c>
      <c r="JUQ102" s="700">
        <f>-IF(JUQ11=1900,0,Capex!JUQ349)</f>
        <v>0</v>
      </c>
      <c r="JUR102" s="700">
        <f>-IF(JUR11=1900,0,Capex!JUR349)</f>
        <v>0</v>
      </c>
      <c r="JUS102" s="700">
        <f>-IF(JUS11=1900,0,Capex!JUS349)</f>
        <v>0</v>
      </c>
      <c r="JUT102" s="700">
        <f>-IF(JUT11=1900,0,Capex!JUT349)</f>
        <v>0</v>
      </c>
      <c r="JUU102" s="700">
        <f>-IF(JUU11=1900,0,Capex!JUU349)</f>
        <v>0</v>
      </c>
      <c r="JUV102" s="700">
        <f>-IF(JUV11=1900,0,Capex!JUV349)</f>
        <v>0</v>
      </c>
      <c r="JUW102" s="700">
        <f>-IF(JUW11=1900,0,Capex!JUW349)</f>
        <v>0</v>
      </c>
      <c r="JUX102" s="700">
        <f>-IF(JUX11=1900,0,Capex!JUX349)</f>
        <v>0</v>
      </c>
      <c r="JUY102" s="700">
        <f>-IF(JUY11=1900,0,Capex!JUY349)</f>
        <v>0</v>
      </c>
      <c r="JUZ102" s="700">
        <f>-IF(JUZ11=1900,0,Capex!JUZ349)</f>
        <v>0</v>
      </c>
      <c r="JVA102" s="700">
        <f>-IF(JVA11=1900,0,Capex!JVA349)</f>
        <v>0</v>
      </c>
      <c r="JVB102" s="700">
        <f>-IF(JVB11=1900,0,Capex!JVB349)</f>
        <v>0</v>
      </c>
      <c r="JVC102" s="700">
        <f>-IF(JVC11=1900,0,Capex!JVC349)</f>
        <v>0</v>
      </c>
      <c r="JVD102" s="700">
        <f>-IF(JVD11=1900,0,Capex!JVD349)</f>
        <v>0</v>
      </c>
      <c r="JVE102" s="700">
        <f>-IF(JVE11=1900,0,Capex!JVE349)</f>
        <v>0</v>
      </c>
      <c r="JVF102" s="700">
        <f>-IF(JVF11=1900,0,Capex!JVF349)</f>
        <v>0</v>
      </c>
      <c r="JVG102" s="700">
        <f>-IF(JVG11=1900,0,Capex!JVG349)</f>
        <v>0</v>
      </c>
      <c r="JVH102" s="700">
        <f>-IF(JVH11=1900,0,Capex!JVH349)</f>
        <v>0</v>
      </c>
      <c r="JVI102" s="700">
        <f>-IF(JVI11=1900,0,Capex!JVI349)</f>
        <v>0</v>
      </c>
      <c r="JVJ102" s="700">
        <f>-IF(JVJ11=1900,0,Capex!JVJ349)</f>
        <v>0</v>
      </c>
      <c r="JVK102" s="700">
        <f>-IF(JVK11=1900,0,Capex!JVK349)</f>
        <v>0</v>
      </c>
      <c r="JVL102" s="700">
        <f>-IF(JVL11=1900,0,Capex!JVL349)</f>
        <v>0</v>
      </c>
      <c r="JVM102" s="700">
        <f>-IF(JVM11=1900,0,Capex!JVM349)</f>
        <v>0</v>
      </c>
      <c r="JVN102" s="700">
        <f>-IF(JVN11=1900,0,Capex!JVN349)</f>
        <v>0</v>
      </c>
      <c r="JVO102" s="700">
        <f>-IF(JVO11=1900,0,Capex!JVO349)</f>
        <v>0</v>
      </c>
      <c r="JVP102" s="700">
        <f>-IF(JVP11=1900,0,Capex!JVP349)</f>
        <v>0</v>
      </c>
      <c r="JVQ102" s="700">
        <f>-IF(JVQ11=1900,0,Capex!JVQ349)</f>
        <v>0</v>
      </c>
      <c r="JVR102" s="700">
        <f>-IF(JVR11=1900,0,Capex!JVR349)</f>
        <v>0</v>
      </c>
      <c r="JVS102" s="700">
        <f>-IF(JVS11=1900,0,Capex!JVS349)</f>
        <v>0</v>
      </c>
      <c r="JVT102" s="700">
        <f>-IF(JVT11=1900,0,Capex!JVT349)</f>
        <v>0</v>
      </c>
      <c r="JVU102" s="700">
        <f>-IF(JVU11=1900,0,Capex!JVU349)</f>
        <v>0</v>
      </c>
      <c r="JVV102" s="700">
        <f>-IF(JVV11=1900,0,Capex!JVV349)</f>
        <v>0</v>
      </c>
      <c r="JVW102" s="700">
        <f>-IF(JVW11=1900,0,Capex!JVW349)</f>
        <v>0</v>
      </c>
      <c r="JVX102" s="700">
        <f>-IF(JVX11=1900,0,Capex!JVX349)</f>
        <v>0</v>
      </c>
      <c r="JVY102" s="700">
        <f>-IF(JVY11=1900,0,Capex!JVY349)</f>
        <v>0</v>
      </c>
      <c r="JVZ102" s="700">
        <f>-IF(JVZ11=1900,0,Capex!JVZ349)</f>
        <v>0</v>
      </c>
      <c r="JWA102" s="700">
        <f>-IF(JWA11=1900,0,Capex!JWA349)</f>
        <v>0</v>
      </c>
      <c r="JWB102" s="700">
        <f>-IF(JWB11=1900,0,Capex!JWB349)</f>
        <v>0</v>
      </c>
      <c r="JWC102" s="700">
        <f>-IF(JWC11=1900,0,Capex!JWC349)</f>
        <v>0</v>
      </c>
      <c r="JWD102" s="700">
        <f>-IF(JWD11=1900,0,Capex!JWD349)</f>
        <v>0</v>
      </c>
      <c r="JWE102" s="700">
        <f>-IF(JWE11=1900,0,Capex!JWE349)</f>
        <v>0</v>
      </c>
      <c r="JWF102" s="700">
        <f>-IF(JWF11=1900,0,Capex!JWF349)</f>
        <v>0</v>
      </c>
      <c r="JWG102" s="700">
        <f>-IF(JWG11=1900,0,Capex!JWG349)</f>
        <v>0</v>
      </c>
      <c r="JWH102" s="700">
        <f>-IF(JWH11=1900,0,Capex!JWH349)</f>
        <v>0</v>
      </c>
      <c r="JWI102" s="700">
        <f>-IF(JWI11=1900,0,Capex!JWI349)</f>
        <v>0</v>
      </c>
      <c r="JWJ102" s="700">
        <f>-IF(JWJ11=1900,0,Capex!JWJ349)</f>
        <v>0</v>
      </c>
      <c r="JWK102" s="700">
        <f>-IF(JWK11=1900,0,Capex!JWK349)</f>
        <v>0</v>
      </c>
      <c r="JWL102" s="700">
        <f>-IF(JWL11=1900,0,Capex!JWL349)</f>
        <v>0</v>
      </c>
      <c r="JWM102" s="700">
        <f>-IF(JWM11=1900,0,Capex!JWM349)</f>
        <v>0</v>
      </c>
      <c r="JWN102" s="700">
        <f>-IF(JWN11=1900,0,Capex!JWN349)</f>
        <v>0</v>
      </c>
      <c r="JWO102" s="700">
        <f>-IF(JWO11=1900,0,Capex!JWO349)</f>
        <v>0</v>
      </c>
      <c r="JWP102" s="700">
        <f>-IF(JWP11=1900,0,Capex!JWP349)</f>
        <v>0</v>
      </c>
      <c r="JWQ102" s="700">
        <f>-IF(JWQ11=1900,0,Capex!JWQ349)</f>
        <v>0</v>
      </c>
      <c r="JWR102" s="700">
        <f>-IF(JWR11=1900,0,Capex!JWR349)</f>
        <v>0</v>
      </c>
      <c r="JWS102" s="700">
        <f>-IF(JWS11=1900,0,Capex!JWS349)</f>
        <v>0</v>
      </c>
      <c r="JWT102" s="700">
        <f>-IF(JWT11=1900,0,Capex!JWT349)</f>
        <v>0</v>
      </c>
      <c r="JWU102" s="700">
        <f>-IF(JWU11=1900,0,Capex!JWU349)</f>
        <v>0</v>
      </c>
      <c r="JWV102" s="700">
        <f>-IF(JWV11=1900,0,Capex!JWV349)</f>
        <v>0</v>
      </c>
      <c r="JWW102" s="700">
        <f>-IF(JWW11=1900,0,Capex!JWW349)</f>
        <v>0</v>
      </c>
      <c r="JWX102" s="700">
        <f>-IF(JWX11=1900,0,Capex!JWX349)</f>
        <v>0</v>
      </c>
      <c r="JWY102" s="700">
        <f>-IF(JWY11=1900,0,Capex!JWY349)</f>
        <v>0</v>
      </c>
      <c r="JWZ102" s="700">
        <f>-IF(JWZ11=1900,0,Capex!JWZ349)</f>
        <v>0</v>
      </c>
      <c r="JXA102" s="700">
        <f>-IF(JXA11=1900,0,Capex!JXA349)</f>
        <v>0</v>
      </c>
      <c r="JXB102" s="700">
        <f>-IF(JXB11=1900,0,Capex!JXB349)</f>
        <v>0</v>
      </c>
      <c r="JXC102" s="700">
        <f>-IF(JXC11=1900,0,Capex!JXC349)</f>
        <v>0</v>
      </c>
      <c r="JXD102" s="700">
        <f>-IF(JXD11=1900,0,Capex!JXD349)</f>
        <v>0</v>
      </c>
      <c r="JXE102" s="700">
        <f>-IF(JXE11=1900,0,Capex!JXE349)</f>
        <v>0</v>
      </c>
      <c r="JXF102" s="700">
        <f>-IF(JXF11=1900,0,Capex!JXF349)</f>
        <v>0</v>
      </c>
      <c r="JXG102" s="700">
        <f>-IF(JXG11=1900,0,Capex!JXG349)</f>
        <v>0</v>
      </c>
      <c r="JXH102" s="700">
        <f>-IF(JXH11=1900,0,Capex!JXH349)</f>
        <v>0</v>
      </c>
      <c r="JXI102" s="700">
        <f>-IF(JXI11=1900,0,Capex!JXI349)</f>
        <v>0</v>
      </c>
      <c r="JXJ102" s="700">
        <f>-IF(JXJ11=1900,0,Capex!JXJ349)</f>
        <v>0</v>
      </c>
      <c r="JXK102" s="700">
        <f>-IF(JXK11=1900,0,Capex!JXK349)</f>
        <v>0</v>
      </c>
      <c r="JXL102" s="700">
        <f>-IF(JXL11=1900,0,Capex!JXL349)</f>
        <v>0</v>
      </c>
      <c r="JXM102" s="700">
        <f>-IF(JXM11=1900,0,Capex!JXM349)</f>
        <v>0</v>
      </c>
      <c r="JXN102" s="700">
        <f>-IF(JXN11=1900,0,Capex!JXN349)</f>
        <v>0</v>
      </c>
      <c r="JXO102" s="700">
        <f>-IF(JXO11=1900,0,Capex!JXO349)</f>
        <v>0</v>
      </c>
      <c r="JXP102" s="700">
        <f>-IF(JXP11=1900,0,Capex!JXP349)</f>
        <v>0</v>
      </c>
      <c r="JXQ102" s="700">
        <f>-IF(JXQ11=1900,0,Capex!JXQ349)</f>
        <v>0</v>
      </c>
      <c r="JXR102" s="700">
        <f>-IF(JXR11=1900,0,Capex!JXR349)</f>
        <v>0</v>
      </c>
      <c r="JXS102" s="700">
        <f>-IF(JXS11=1900,0,Capex!JXS349)</f>
        <v>0</v>
      </c>
      <c r="JXT102" s="700">
        <f>-IF(JXT11=1900,0,Capex!JXT349)</f>
        <v>0</v>
      </c>
      <c r="JXU102" s="700">
        <f>-IF(JXU11=1900,0,Capex!JXU349)</f>
        <v>0</v>
      </c>
      <c r="JXV102" s="700">
        <f>-IF(JXV11=1900,0,Capex!JXV349)</f>
        <v>0</v>
      </c>
      <c r="JXW102" s="700">
        <f>-IF(JXW11=1900,0,Capex!JXW349)</f>
        <v>0</v>
      </c>
      <c r="JXX102" s="700">
        <f>-IF(JXX11=1900,0,Capex!JXX349)</f>
        <v>0</v>
      </c>
      <c r="JXY102" s="700">
        <f>-IF(JXY11=1900,0,Capex!JXY349)</f>
        <v>0</v>
      </c>
      <c r="JXZ102" s="700">
        <f>-IF(JXZ11=1900,0,Capex!JXZ349)</f>
        <v>0</v>
      </c>
      <c r="JYA102" s="700">
        <f>-IF(JYA11=1900,0,Capex!JYA349)</f>
        <v>0</v>
      </c>
      <c r="JYB102" s="700">
        <f>-IF(JYB11=1900,0,Capex!JYB349)</f>
        <v>0</v>
      </c>
      <c r="JYC102" s="700">
        <f>-IF(JYC11=1900,0,Capex!JYC349)</f>
        <v>0</v>
      </c>
      <c r="JYD102" s="700">
        <f>-IF(JYD11=1900,0,Capex!JYD349)</f>
        <v>0</v>
      </c>
      <c r="JYE102" s="700">
        <f>-IF(JYE11=1900,0,Capex!JYE349)</f>
        <v>0</v>
      </c>
      <c r="JYF102" s="700">
        <f>-IF(JYF11=1900,0,Capex!JYF349)</f>
        <v>0</v>
      </c>
      <c r="JYG102" s="700">
        <f>-IF(JYG11=1900,0,Capex!JYG349)</f>
        <v>0</v>
      </c>
      <c r="JYH102" s="700">
        <f>-IF(JYH11=1900,0,Capex!JYH349)</f>
        <v>0</v>
      </c>
      <c r="JYI102" s="700">
        <f>-IF(JYI11=1900,0,Capex!JYI349)</f>
        <v>0</v>
      </c>
      <c r="JYJ102" s="700">
        <f>-IF(JYJ11=1900,0,Capex!JYJ349)</f>
        <v>0</v>
      </c>
      <c r="JYK102" s="700">
        <f>-IF(JYK11=1900,0,Capex!JYK349)</f>
        <v>0</v>
      </c>
      <c r="JYL102" s="700">
        <f>-IF(JYL11=1900,0,Capex!JYL349)</f>
        <v>0</v>
      </c>
      <c r="JYM102" s="700">
        <f>-IF(JYM11=1900,0,Capex!JYM349)</f>
        <v>0</v>
      </c>
      <c r="JYN102" s="700">
        <f>-IF(JYN11=1900,0,Capex!JYN349)</f>
        <v>0</v>
      </c>
      <c r="JYO102" s="700">
        <f>-IF(JYO11=1900,0,Capex!JYO349)</f>
        <v>0</v>
      </c>
      <c r="JYP102" s="700">
        <f>-IF(JYP11=1900,0,Capex!JYP349)</f>
        <v>0</v>
      </c>
      <c r="JYQ102" s="700">
        <f>-IF(JYQ11=1900,0,Capex!JYQ349)</f>
        <v>0</v>
      </c>
      <c r="JYR102" s="700">
        <f>-IF(JYR11=1900,0,Capex!JYR349)</f>
        <v>0</v>
      </c>
      <c r="JYS102" s="700">
        <f>-IF(JYS11=1900,0,Capex!JYS349)</f>
        <v>0</v>
      </c>
      <c r="JYT102" s="700">
        <f>-IF(JYT11=1900,0,Capex!JYT349)</f>
        <v>0</v>
      </c>
      <c r="JYU102" s="700">
        <f>-IF(JYU11=1900,0,Capex!JYU349)</f>
        <v>0</v>
      </c>
      <c r="JYV102" s="700">
        <f>-IF(JYV11=1900,0,Capex!JYV349)</f>
        <v>0</v>
      </c>
      <c r="JYW102" s="700">
        <f>-IF(JYW11=1900,0,Capex!JYW349)</f>
        <v>0</v>
      </c>
      <c r="JYX102" s="700">
        <f>-IF(JYX11=1900,0,Capex!JYX349)</f>
        <v>0</v>
      </c>
      <c r="JYY102" s="700">
        <f>-IF(JYY11=1900,0,Capex!JYY349)</f>
        <v>0</v>
      </c>
      <c r="JYZ102" s="700">
        <f>-IF(JYZ11=1900,0,Capex!JYZ349)</f>
        <v>0</v>
      </c>
      <c r="JZA102" s="700">
        <f>-IF(JZA11=1900,0,Capex!JZA349)</f>
        <v>0</v>
      </c>
      <c r="JZB102" s="700">
        <f>-IF(JZB11=1900,0,Capex!JZB349)</f>
        <v>0</v>
      </c>
      <c r="JZC102" s="700">
        <f>-IF(JZC11=1900,0,Capex!JZC349)</f>
        <v>0</v>
      </c>
      <c r="JZD102" s="700">
        <f>-IF(JZD11=1900,0,Capex!JZD349)</f>
        <v>0</v>
      </c>
      <c r="JZE102" s="700">
        <f>-IF(JZE11=1900,0,Capex!JZE349)</f>
        <v>0</v>
      </c>
      <c r="JZF102" s="700">
        <f>-IF(JZF11=1900,0,Capex!JZF349)</f>
        <v>0</v>
      </c>
      <c r="JZG102" s="700">
        <f>-IF(JZG11=1900,0,Capex!JZG349)</f>
        <v>0</v>
      </c>
      <c r="JZH102" s="700">
        <f>-IF(JZH11=1900,0,Capex!JZH349)</f>
        <v>0</v>
      </c>
      <c r="JZI102" s="700">
        <f>-IF(JZI11=1900,0,Capex!JZI349)</f>
        <v>0</v>
      </c>
      <c r="JZJ102" s="700">
        <f>-IF(JZJ11=1900,0,Capex!JZJ349)</f>
        <v>0</v>
      </c>
      <c r="JZK102" s="700">
        <f>-IF(JZK11=1900,0,Capex!JZK349)</f>
        <v>0</v>
      </c>
      <c r="JZL102" s="700">
        <f>-IF(JZL11=1900,0,Capex!JZL349)</f>
        <v>0</v>
      </c>
      <c r="JZM102" s="700">
        <f>-IF(JZM11=1900,0,Capex!JZM349)</f>
        <v>0</v>
      </c>
      <c r="JZN102" s="700">
        <f>-IF(JZN11=1900,0,Capex!JZN349)</f>
        <v>0</v>
      </c>
      <c r="JZO102" s="700">
        <f>-IF(JZO11=1900,0,Capex!JZO349)</f>
        <v>0</v>
      </c>
      <c r="JZP102" s="700">
        <f>-IF(JZP11=1900,0,Capex!JZP349)</f>
        <v>0</v>
      </c>
      <c r="JZQ102" s="700">
        <f>-IF(JZQ11=1900,0,Capex!JZQ349)</f>
        <v>0</v>
      </c>
      <c r="JZR102" s="700">
        <f>-IF(JZR11=1900,0,Capex!JZR349)</f>
        <v>0</v>
      </c>
      <c r="JZS102" s="700">
        <f>-IF(JZS11=1900,0,Capex!JZS349)</f>
        <v>0</v>
      </c>
      <c r="JZT102" s="700">
        <f>-IF(JZT11=1900,0,Capex!JZT349)</f>
        <v>0</v>
      </c>
      <c r="JZU102" s="700">
        <f>-IF(JZU11=1900,0,Capex!JZU349)</f>
        <v>0</v>
      </c>
      <c r="JZV102" s="700">
        <f>-IF(JZV11=1900,0,Capex!JZV349)</f>
        <v>0</v>
      </c>
      <c r="JZW102" s="700">
        <f>-IF(JZW11=1900,0,Capex!JZW349)</f>
        <v>0</v>
      </c>
      <c r="JZX102" s="700">
        <f>-IF(JZX11=1900,0,Capex!JZX349)</f>
        <v>0</v>
      </c>
      <c r="JZY102" s="700">
        <f>-IF(JZY11=1900,0,Capex!JZY349)</f>
        <v>0</v>
      </c>
      <c r="JZZ102" s="700">
        <f>-IF(JZZ11=1900,0,Capex!JZZ349)</f>
        <v>0</v>
      </c>
      <c r="KAA102" s="700">
        <f>-IF(KAA11=1900,0,Capex!KAA349)</f>
        <v>0</v>
      </c>
      <c r="KAB102" s="700">
        <f>-IF(KAB11=1900,0,Capex!KAB349)</f>
        <v>0</v>
      </c>
      <c r="KAC102" s="700">
        <f>-IF(KAC11=1900,0,Capex!KAC349)</f>
        <v>0</v>
      </c>
      <c r="KAD102" s="700">
        <f>-IF(KAD11=1900,0,Capex!KAD349)</f>
        <v>0</v>
      </c>
      <c r="KAE102" s="700">
        <f>-IF(KAE11=1900,0,Capex!KAE349)</f>
        <v>0</v>
      </c>
      <c r="KAF102" s="700">
        <f>-IF(KAF11=1900,0,Capex!KAF349)</f>
        <v>0</v>
      </c>
      <c r="KAG102" s="700">
        <f>-IF(KAG11=1900,0,Capex!KAG349)</f>
        <v>0</v>
      </c>
      <c r="KAH102" s="700">
        <f>-IF(KAH11=1900,0,Capex!KAH349)</f>
        <v>0</v>
      </c>
      <c r="KAI102" s="700">
        <f>-IF(KAI11=1900,0,Capex!KAI349)</f>
        <v>0</v>
      </c>
      <c r="KAJ102" s="700">
        <f>-IF(KAJ11=1900,0,Capex!KAJ349)</f>
        <v>0</v>
      </c>
      <c r="KAK102" s="700">
        <f>-IF(KAK11=1900,0,Capex!KAK349)</f>
        <v>0</v>
      </c>
      <c r="KAL102" s="700">
        <f>-IF(KAL11=1900,0,Capex!KAL349)</f>
        <v>0</v>
      </c>
      <c r="KAM102" s="700">
        <f>-IF(KAM11=1900,0,Capex!KAM349)</f>
        <v>0</v>
      </c>
      <c r="KAN102" s="700">
        <f>-IF(KAN11=1900,0,Capex!KAN349)</f>
        <v>0</v>
      </c>
      <c r="KAO102" s="700">
        <f>-IF(KAO11=1900,0,Capex!KAO349)</f>
        <v>0</v>
      </c>
      <c r="KAP102" s="700">
        <f>-IF(KAP11=1900,0,Capex!KAP349)</f>
        <v>0</v>
      </c>
      <c r="KAQ102" s="700">
        <f>-IF(KAQ11=1900,0,Capex!KAQ349)</f>
        <v>0</v>
      </c>
      <c r="KAR102" s="700">
        <f>-IF(KAR11=1900,0,Capex!KAR349)</f>
        <v>0</v>
      </c>
      <c r="KAS102" s="700">
        <f>-IF(KAS11=1900,0,Capex!KAS349)</f>
        <v>0</v>
      </c>
      <c r="KAT102" s="700">
        <f>-IF(KAT11=1900,0,Capex!KAT349)</f>
        <v>0</v>
      </c>
      <c r="KAU102" s="700">
        <f>-IF(KAU11=1900,0,Capex!KAU349)</f>
        <v>0</v>
      </c>
      <c r="KAV102" s="700">
        <f>-IF(KAV11=1900,0,Capex!KAV349)</f>
        <v>0</v>
      </c>
      <c r="KAW102" s="700">
        <f>-IF(KAW11=1900,0,Capex!KAW349)</f>
        <v>0</v>
      </c>
      <c r="KAX102" s="700">
        <f>-IF(KAX11=1900,0,Capex!KAX349)</f>
        <v>0</v>
      </c>
      <c r="KAY102" s="700">
        <f>-IF(KAY11=1900,0,Capex!KAY349)</f>
        <v>0</v>
      </c>
      <c r="KAZ102" s="700">
        <f>-IF(KAZ11=1900,0,Capex!KAZ349)</f>
        <v>0</v>
      </c>
      <c r="KBA102" s="700">
        <f>-IF(KBA11=1900,0,Capex!KBA349)</f>
        <v>0</v>
      </c>
      <c r="KBB102" s="700">
        <f>-IF(KBB11=1900,0,Capex!KBB349)</f>
        <v>0</v>
      </c>
      <c r="KBC102" s="700">
        <f>-IF(KBC11=1900,0,Capex!KBC349)</f>
        <v>0</v>
      </c>
      <c r="KBD102" s="700">
        <f>-IF(KBD11=1900,0,Capex!KBD349)</f>
        <v>0</v>
      </c>
      <c r="KBE102" s="700">
        <f>-IF(KBE11=1900,0,Capex!KBE349)</f>
        <v>0</v>
      </c>
      <c r="KBF102" s="700">
        <f>-IF(KBF11=1900,0,Capex!KBF349)</f>
        <v>0</v>
      </c>
      <c r="KBG102" s="700">
        <f>-IF(KBG11=1900,0,Capex!KBG349)</f>
        <v>0</v>
      </c>
      <c r="KBH102" s="700">
        <f>-IF(KBH11=1900,0,Capex!KBH349)</f>
        <v>0</v>
      </c>
      <c r="KBI102" s="700">
        <f>-IF(KBI11=1900,0,Capex!KBI349)</f>
        <v>0</v>
      </c>
      <c r="KBJ102" s="700">
        <f>-IF(KBJ11=1900,0,Capex!KBJ349)</f>
        <v>0</v>
      </c>
      <c r="KBK102" s="700">
        <f>-IF(KBK11=1900,0,Capex!KBK349)</f>
        <v>0</v>
      </c>
      <c r="KBL102" s="700">
        <f>-IF(KBL11=1900,0,Capex!KBL349)</f>
        <v>0</v>
      </c>
      <c r="KBM102" s="700">
        <f>-IF(KBM11=1900,0,Capex!KBM349)</f>
        <v>0</v>
      </c>
      <c r="KBN102" s="700">
        <f>-IF(KBN11=1900,0,Capex!KBN349)</f>
        <v>0</v>
      </c>
      <c r="KBO102" s="700">
        <f>-IF(KBO11=1900,0,Capex!KBO349)</f>
        <v>0</v>
      </c>
      <c r="KBP102" s="700">
        <f>-IF(KBP11=1900,0,Capex!KBP349)</f>
        <v>0</v>
      </c>
      <c r="KBQ102" s="700">
        <f>-IF(KBQ11=1900,0,Capex!KBQ349)</f>
        <v>0</v>
      </c>
      <c r="KBR102" s="700">
        <f>-IF(KBR11=1900,0,Capex!KBR349)</f>
        <v>0</v>
      </c>
      <c r="KBS102" s="700">
        <f>-IF(KBS11=1900,0,Capex!KBS349)</f>
        <v>0</v>
      </c>
      <c r="KBT102" s="700">
        <f>-IF(KBT11=1900,0,Capex!KBT349)</f>
        <v>0</v>
      </c>
      <c r="KBU102" s="700">
        <f>-IF(KBU11=1900,0,Capex!KBU349)</f>
        <v>0</v>
      </c>
      <c r="KBV102" s="700">
        <f>-IF(KBV11=1900,0,Capex!KBV349)</f>
        <v>0</v>
      </c>
      <c r="KBW102" s="700">
        <f>-IF(KBW11=1900,0,Capex!KBW349)</f>
        <v>0</v>
      </c>
      <c r="KBX102" s="700">
        <f>-IF(KBX11=1900,0,Capex!KBX349)</f>
        <v>0</v>
      </c>
      <c r="KBY102" s="700">
        <f>-IF(KBY11=1900,0,Capex!KBY349)</f>
        <v>0</v>
      </c>
      <c r="KBZ102" s="700">
        <f>-IF(KBZ11=1900,0,Capex!KBZ349)</f>
        <v>0</v>
      </c>
      <c r="KCA102" s="700">
        <f>-IF(KCA11=1900,0,Capex!KCA349)</f>
        <v>0</v>
      </c>
      <c r="KCB102" s="700">
        <f>-IF(KCB11=1900,0,Capex!KCB349)</f>
        <v>0</v>
      </c>
      <c r="KCC102" s="700">
        <f>-IF(KCC11=1900,0,Capex!KCC349)</f>
        <v>0</v>
      </c>
      <c r="KCD102" s="700">
        <f>-IF(KCD11=1900,0,Capex!KCD349)</f>
        <v>0</v>
      </c>
      <c r="KCE102" s="700">
        <f>-IF(KCE11=1900,0,Capex!KCE349)</f>
        <v>0</v>
      </c>
      <c r="KCF102" s="700">
        <f>-IF(KCF11=1900,0,Capex!KCF349)</f>
        <v>0</v>
      </c>
      <c r="KCG102" s="700">
        <f>-IF(KCG11=1900,0,Capex!KCG349)</f>
        <v>0</v>
      </c>
      <c r="KCH102" s="700">
        <f>-IF(KCH11=1900,0,Capex!KCH349)</f>
        <v>0</v>
      </c>
      <c r="KCI102" s="700">
        <f>-IF(KCI11=1900,0,Capex!KCI349)</f>
        <v>0</v>
      </c>
      <c r="KCJ102" s="700">
        <f>-IF(KCJ11=1900,0,Capex!KCJ349)</f>
        <v>0</v>
      </c>
      <c r="KCK102" s="700">
        <f>-IF(KCK11=1900,0,Capex!KCK349)</f>
        <v>0</v>
      </c>
      <c r="KCL102" s="700">
        <f>-IF(KCL11=1900,0,Capex!KCL349)</f>
        <v>0</v>
      </c>
      <c r="KCM102" s="700">
        <f>-IF(KCM11=1900,0,Capex!KCM349)</f>
        <v>0</v>
      </c>
      <c r="KCN102" s="700">
        <f>-IF(KCN11=1900,0,Capex!KCN349)</f>
        <v>0</v>
      </c>
      <c r="KCO102" s="700">
        <f>-IF(KCO11=1900,0,Capex!KCO349)</f>
        <v>0</v>
      </c>
      <c r="KCP102" s="700">
        <f>-IF(KCP11=1900,0,Capex!KCP349)</f>
        <v>0</v>
      </c>
      <c r="KCQ102" s="700">
        <f>-IF(KCQ11=1900,0,Capex!KCQ349)</f>
        <v>0</v>
      </c>
      <c r="KCR102" s="700">
        <f>-IF(KCR11=1900,0,Capex!KCR349)</f>
        <v>0</v>
      </c>
      <c r="KCS102" s="700">
        <f>-IF(KCS11=1900,0,Capex!KCS349)</f>
        <v>0</v>
      </c>
      <c r="KCT102" s="700">
        <f>-IF(KCT11=1900,0,Capex!KCT349)</f>
        <v>0</v>
      </c>
      <c r="KCU102" s="700">
        <f>-IF(KCU11=1900,0,Capex!KCU349)</f>
        <v>0</v>
      </c>
      <c r="KCV102" s="700">
        <f>-IF(KCV11=1900,0,Capex!KCV349)</f>
        <v>0</v>
      </c>
      <c r="KCW102" s="700">
        <f>-IF(KCW11=1900,0,Capex!KCW349)</f>
        <v>0</v>
      </c>
      <c r="KCX102" s="700">
        <f>-IF(KCX11=1900,0,Capex!KCX349)</f>
        <v>0</v>
      </c>
      <c r="KCY102" s="700">
        <f>-IF(KCY11=1900,0,Capex!KCY349)</f>
        <v>0</v>
      </c>
      <c r="KCZ102" s="700">
        <f>-IF(KCZ11=1900,0,Capex!KCZ349)</f>
        <v>0</v>
      </c>
      <c r="KDA102" s="700">
        <f>-IF(KDA11=1900,0,Capex!KDA349)</f>
        <v>0</v>
      </c>
      <c r="KDB102" s="700">
        <f>-IF(KDB11=1900,0,Capex!KDB349)</f>
        <v>0</v>
      </c>
      <c r="KDC102" s="700">
        <f>-IF(KDC11=1900,0,Capex!KDC349)</f>
        <v>0</v>
      </c>
      <c r="KDD102" s="700">
        <f>-IF(KDD11=1900,0,Capex!KDD349)</f>
        <v>0</v>
      </c>
      <c r="KDE102" s="700">
        <f>-IF(KDE11=1900,0,Capex!KDE349)</f>
        <v>0</v>
      </c>
      <c r="KDF102" s="700">
        <f>-IF(KDF11=1900,0,Capex!KDF349)</f>
        <v>0</v>
      </c>
      <c r="KDG102" s="700">
        <f>-IF(KDG11=1900,0,Capex!KDG349)</f>
        <v>0</v>
      </c>
      <c r="KDH102" s="700">
        <f>-IF(KDH11=1900,0,Capex!KDH349)</f>
        <v>0</v>
      </c>
      <c r="KDI102" s="700">
        <f>-IF(KDI11=1900,0,Capex!KDI349)</f>
        <v>0</v>
      </c>
      <c r="KDJ102" s="700">
        <f>-IF(KDJ11=1900,0,Capex!KDJ349)</f>
        <v>0</v>
      </c>
      <c r="KDK102" s="700">
        <f>-IF(KDK11=1900,0,Capex!KDK349)</f>
        <v>0</v>
      </c>
      <c r="KDL102" s="700">
        <f>-IF(KDL11=1900,0,Capex!KDL349)</f>
        <v>0</v>
      </c>
      <c r="KDM102" s="700">
        <f>-IF(KDM11=1900,0,Capex!KDM349)</f>
        <v>0</v>
      </c>
      <c r="KDN102" s="700">
        <f>-IF(KDN11=1900,0,Capex!KDN349)</f>
        <v>0</v>
      </c>
      <c r="KDO102" s="700">
        <f>-IF(KDO11=1900,0,Capex!KDO349)</f>
        <v>0</v>
      </c>
      <c r="KDP102" s="700">
        <f>-IF(KDP11=1900,0,Capex!KDP349)</f>
        <v>0</v>
      </c>
      <c r="KDQ102" s="700">
        <f>-IF(KDQ11=1900,0,Capex!KDQ349)</f>
        <v>0</v>
      </c>
      <c r="KDR102" s="700">
        <f>-IF(KDR11=1900,0,Capex!KDR349)</f>
        <v>0</v>
      </c>
      <c r="KDS102" s="700">
        <f>-IF(KDS11=1900,0,Capex!KDS349)</f>
        <v>0</v>
      </c>
      <c r="KDT102" s="700">
        <f>-IF(KDT11=1900,0,Capex!KDT349)</f>
        <v>0</v>
      </c>
      <c r="KDU102" s="700">
        <f>-IF(KDU11=1900,0,Capex!KDU349)</f>
        <v>0</v>
      </c>
      <c r="KDV102" s="700">
        <f>-IF(KDV11=1900,0,Capex!KDV349)</f>
        <v>0</v>
      </c>
      <c r="KDW102" s="700">
        <f>-IF(KDW11=1900,0,Capex!KDW349)</f>
        <v>0</v>
      </c>
      <c r="KDX102" s="700">
        <f>-IF(KDX11=1900,0,Capex!KDX349)</f>
        <v>0</v>
      </c>
      <c r="KDY102" s="700">
        <f>-IF(KDY11=1900,0,Capex!KDY349)</f>
        <v>0</v>
      </c>
      <c r="KDZ102" s="700">
        <f>-IF(KDZ11=1900,0,Capex!KDZ349)</f>
        <v>0</v>
      </c>
      <c r="KEA102" s="700">
        <f>-IF(KEA11=1900,0,Capex!KEA349)</f>
        <v>0</v>
      </c>
      <c r="KEB102" s="700">
        <f>-IF(KEB11=1900,0,Capex!KEB349)</f>
        <v>0</v>
      </c>
      <c r="KEC102" s="700">
        <f>-IF(KEC11=1900,0,Capex!KEC349)</f>
        <v>0</v>
      </c>
      <c r="KED102" s="700">
        <f>-IF(KED11=1900,0,Capex!KED349)</f>
        <v>0</v>
      </c>
      <c r="KEE102" s="700">
        <f>-IF(KEE11=1900,0,Capex!KEE349)</f>
        <v>0</v>
      </c>
      <c r="KEF102" s="700">
        <f>-IF(KEF11=1900,0,Capex!KEF349)</f>
        <v>0</v>
      </c>
      <c r="KEG102" s="700">
        <f>-IF(KEG11=1900,0,Capex!KEG349)</f>
        <v>0</v>
      </c>
      <c r="KEH102" s="700">
        <f>-IF(KEH11=1900,0,Capex!KEH349)</f>
        <v>0</v>
      </c>
      <c r="KEI102" s="700">
        <f>-IF(KEI11=1900,0,Capex!KEI349)</f>
        <v>0</v>
      </c>
      <c r="KEJ102" s="700">
        <f>-IF(KEJ11=1900,0,Capex!KEJ349)</f>
        <v>0</v>
      </c>
      <c r="KEK102" s="700">
        <f>-IF(KEK11=1900,0,Capex!KEK349)</f>
        <v>0</v>
      </c>
      <c r="KEL102" s="700">
        <f>-IF(KEL11=1900,0,Capex!KEL349)</f>
        <v>0</v>
      </c>
      <c r="KEM102" s="700">
        <f>-IF(KEM11=1900,0,Capex!KEM349)</f>
        <v>0</v>
      </c>
      <c r="KEN102" s="700">
        <f>-IF(KEN11=1900,0,Capex!KEN349)</f>
        <v>0</v>
      </c>
      <c r="KEO102" s="700">
        <f>-IF(KEO11=1900,0,Capex!KEO349)</f>
        <v>0</v>
      </c>
      <c r="KEP102" s="700">
        <f>-IF(KEP11=1900,0,Capex!KEP349)</f>
        <v>0</v>
      </c>
      <c r="KEQ102" s="700">
        <f>-IF(KEQ11=1900,0,Capex!KEQ349)</f>
        <v>0</v>
      </c>
      <c r="KER102" s="700">
        <f>-IF(KER11=1900,0,Capex!KER349)</f>
        <v>0</v>
      </c>
      <c r="KES102" s="700">
        <f>-IF(KES11=1900,0,Capex!KES349)</f>
        <v>0</v>
      </c>
      <c r="KET102" s="700">
        <f>-IF(KET11=1900,0,Capex!KET349)</f>
        <v>0</v>
      </c>
      <c r="KEU102" s="700">
        <f>-IF(KEU11=1900,0,Capex!KEU349)</f>
        <v>0</v>
      </c>
      <c r="KEV102" s="700">
        <f>-IF(KEV11=1900,0,Capex!KEV349)</f>
        <v>0</v>
      </c>
      <c r="KEW102" s="700">
        <f>-IF(KEW11=1900,0,Capex!KEW349)</f>
        <v>0</v>
      </c>
      <c r="KEX102" s="700">
        <f>-IF(KEX11=1900,0,Capex!KEX349)</f>
        <v>0</v>
      </c>
      <c r="KEY102" s="700">
        <f>-IF(KEY11=1900,0,Capex!KEY349)</f>
        <v>0</v>
      </c>
      <c r="KEZ102" s="700">
        <f>-IF(KEZ11=1900,0,Capex!KEZ349)</f>
        <v>0</v>
      </c>
      <c r="KFA102" s="700">
        <f>-IF(KFA11=1900,0,Capex!KFA349)</f>
        <v>0</v>
      </c>
      <c r="KFB102" s="700">
        <f>-IF(KFB11=1900,0,Capex!KFB349)</f>
        <v>0</v>
      </c>
      <c r="KFC102" s="700">
        <f>-IF(KFC11=1900,0,Capex!KFC349)</f>
        <v>0</v>
      </c>
      <c r="KFD102" s="700">
        <f>-IF(KFD11=1900,0,Capex!KFD349)</f>
        <v>0</v>
      </c>
      <c r="KFE102" s="700">
        <f>-IF(KFE11=1900,0,Capex!KFE349)</f>
        <v>0</v>
      </c>
      <c r="KFF102" s="700">
        <f>-IF(KFF11=1900,0,Capex!KFF349)</f>
        <v>0</v>
      </c>
      <c r="KFG102" s="700">
        <f>-IF(KFG11=1900,0,Capex!KFG349)</f>
        <v>0</v>
      </c>
      <c r="KFH102" s="700">
        <f>-IF(KFH11=1900,0,Capex!KFH349)</f>
        <v>0</v>
      </c>
      <c r="KFI102" s="700">
        <f>-IF(KFI11=1900,0,Capex!KFI349)</f>
        <v>0</v>
      </c>
      <c r="KFJ102" s="700">
        <f>-IF(KFJ11=1900,0,Capex!KFJ349)</f>
        <v>0</v>
      </c>
      <c r="KFK102" s="700">
        <f>-IF(KFK11=1900,0,Capex!KFK349)</f>
        <v>0</v>
      </c>
      <c r="KFL102" s="700">
        <f>-IF(KFL11=1900,0,Capex!KFL349)</f>
        <v>0</v>
      </c>
      <c r="KFM102" s="700">
        <f>-IF(KFM11=1900,0,Capex!KFM349)</f>
        <v>0</v>
      </c>
      <c r="KFN102" s="700">
        <f>-IF(KFN11=1900,0,Capex!KFN349)</f>
        <v>0</v>
      </c>
      <c r="KFO102" s="700">
        <f>-IF(KFO11=1900,0,Capex!KFO349)</f>
        <v>0</v>
      </c>
      <c r="KFP102" s="700">
        <f>-IF(KFP11=1900,0,Capex!KFP349)</f>
        <v>0</v>
      </c>
      <c r="KFQ102" s="700">
        <f>-IF(KFQ11=1900,0,Capex!KFQ349)</f>
        <v>0</v>
      </c>
      <c r="KFR102" s="700">
        <f>-IF(KFR11=1900,0,Capex!KFR349)</f>
        <v>0</v>
      </c>
      <c r="KFS102" s="700">
        <f>-IF(KFS11=1900,0,Capex!KFS349)</f>
        <v>0</v>
      </c>
      <c r="KFT102" s="700">
        <f>-IF(KFT11=1900,0,Capex!KFT349)</f>
        <v>0</v>
      </c>
      <c r="KFU102" s="700">
        <f>-IF(KFU11=1900,0,Capex!KFU349)</f>
        <v>0</v>
      </c>
      <c r="KFV102" s="700">
        <f>-IF(KFV11=1900,0,Capex!KFV349)</f>
        <v>0</v>
      </c>
      <c r="KFW102" s="700">
        <f>-IF(KFW11=1900,0,Capex!KFW349)</f>
        <v>0</v>
      </c>
      <c r="KFX102" s="700">
        <f>-IF(KFX11=1900,0,Capex!KFX349)</f>
        <v>0</v>
      </c>
      <c r="KFY102" s="700">
        <f>-IF(KFY11=1900,0,Capex!KFY349)</f>
        <v>0</v>
      </c>
      <c r="KFZ102" s="700">
        <f>-IF(KFZ11=1900,0,Capex!KFZ349)</f>
        <v>0</v>
      </c>
      <c r="KGA102" s="700">
        <f>-IF(KGA11=1900,0,Capex!KGA349)</f>
        <v>0</v>
      </c>
      <c r="KGB102" s="700">
        <f>-IF(KGB11=1900,0,Capex!KGB349)</f>
        <v>0</v>
      </c>
      <c r="KGC102" s="700">
        <f>-IF(KGC11=1900,0,Capex!KGC349)</f>
        <v>0</v>
      </c>
      <c r="KGD102" s="700">
        <f>-IF(KGD11=1900,0,Capex!KGD349)</f>
        <v>0</v>
      </c>
      <c r="KGE102" s="700">
        <f>-IF(KGE11=1900,0,Capex!KGE349)</f>
        <v>0</v>
      </c>
      <c r="KGF102" s="700">
        <f>-IF(KGF11=1900,0,Capex!KGF349)</f>
        <v>0</v>
      </c>
      <c r="KGG102" s="700">
        <f>-IF(KGG11=1900,0,Capex!KGG349)</f>
        <v>0</v>
      </c>
      <c r="KGH102" s="700">
        <f>-IF(KGH11=1900,0,Capex!KGH349)</f>
        <v>0</v>
      </c>
      <c r="KGI102" s="700">
        <f>-IF(KGI11=1900,0,Capex!KGI349)</f>
        <v>0</v>
      </c>
      <c r="KGJ102" s="700">
        <f>-IF(KGJ11=1900,0,Capex!KGJ349)</f>
        <v>0</v>
      </c>
      <c r="KGK102" s="700">
        <f>-IF(KGK11=1900,0,Capex!KGK349)</f>
        <v>0</v>
      </c>
      <c r="KGL102" s="700">
        <f>-IF(KGL11=1900,0,Capex!KGL349)</f>
        <v>0</v>
      </c>
      <c r="KGM102" s="700">
        <f>-IF(KGM11=1900,0,Capex!KGM349)</f>
        <v>0</v>
      </c>
      <c r="KGN102" s="700">
        <f>-IF(KGN11=1900,0,Capex!KGN349)</f>
        <v>0</v>
      </c>
      <c r="KGO102" s="700">
        <f>-IF(KGO11=1900,0,Capex!KGO349)</f>
        <v>0</v>
      </c>
      <c r="KGP102" s="700">
        <f>-IF(KGP11=1900,0,Capex!KGP349)</f>
        <v>0</v>
      </c>
      <c r="KGQ102" s="700">
        <f>-IF(KGQ11=1900,0,Capex!KGQ349)</f>
        <v>0</v>
      </c>
      <c r="KGR102" s="700">
        <f>-IF(KGR11=1900,0,Capex!KGR349)</f>
        <v>0</v>
      </c>
      <c r="KGS102" s="700">
        <f>-IF(KGS11=1900,0,Capex!KGS349)</f>
        <v>0</v>
      </c>
      <c r="KGT102" s="700">
        <f>-IF(KGT11=1900,0,Capex!KGT349)</f>
        <v>0</v>
      </c>
      <c r="KGU102" s="700">
        <f>-IF(KGU11=1900,0,Capex!KGU349)</f>
        <v>0</v>
      </c>
      <c r="KGV102" s="700">
        <f>-IF(KGV11=1900,0,Capex!KGV349)</f>
        <v>0</v>
      </c>
      <c r="KGW102" s="700">
        <f>-IF(KGW11=1900,0,Capex!KGW349)</f>
        <v>0</v>
      </c>
      <c r="KGX102" s="700">
        <f>-IF(KGX11=1900,0,Capex!KGX349)</f>
        <v>0</v>
      </c>
      <c r="KGY102" s="700">
        <f>-IF(KGY11=1900,0,Capex!KGY349)</f>
        <v>0</v>
      </c>
      <c r="KGZ102" s="700">
        <f>-IF(KGZ11=1900,0,Capex!KGZ349)</f>
        <v>0</v>
      </c>
      <c r="KHA102" s="700">
        <f>-IF(KHA11=1900,0,Capex!KHA349)</f>
        <v>0</v>
      </c>
      <c r="KHB102" s="700">
        <f>-IF(KHB11=1900,0,Capex!KHB349)</f>
        <v>0</v>
      </c>
      <c r="KHC102" s="700">
        <f>-IF(KHC11=1900,0,Capex!KHC349)</f>
        <v>0</v>
      </c>
      <c r="KHD102" s="700">
        <f>-IF(KHD11=1900,0,Capex!KHD349)</f>
        <v>0</v>
      </c>
      <c r="KHE102" s="700">
        <f>-IF(KHE11=1900,0,Capex!KHE349)</f>
        <v>0</v>
      </c>
      <c r="KHF102" s="700">
        <f>-IF(KHF11=1900,0,Capex!KHF349)</f>
        <v>0</v>
      </c>
      <c r="KHG102" s="700">
        <f>-IF(KHG11=1900,0,Capex!KHG349)</f>
        <v>0</v>
      </c>
      <c r="KHH102" s="700">
        <f>-IF(KHH11=1900,0,Capex!KHH349)</f>
        <v>0</v>
      </c>
      <c r="KHI102" s="700">
        <f>-IF(KHI11=1900,0,Capex!KHI349)</f>
        <v>0</v>
      </c>
      <c r="KHJ102" s="700">
        <f>-IF(KHJ11=1900,0,Capex!KHJ349)</f>
        <v>0</v>
      </c>
      <c r="KHK102" s="700">
        <f>-IF(KHK11=1900,0,Capex!KHK349)</f>
        <v>0</v>
      </c>
      <c r="KHL102" s="700">
        <f>-IF(KHL11=1900,0,Capex!KHL349)</f>
        <v>0</v>
      </c>
      <c r="KHM102" s="700">
        <f>-IF(KHM11=1900,0,Capex!KHM349)</f>
        <v>0</v>
      </c>
      <c r="KHN102" s="700">
        <f>-IF(KHN11=1900,0,Capex!KHN349)</f>
        <v>0</v>
      </c>
      <c r="KHO102" s="700">
        <f>-IF(KHO11=1900,0,Capex!KHO349)</f>
        <v>0</v>
      </c>
      <c r="KHP102" s="700">
        <f>-IF(KHP11=1900,0,Capex!KHP349)</f>
        <v>0</v>
      </c>
      <c r="KHQ102" s="700">
        <f>-IF(KHQ11=1900,0,Capex!KHQ349)</f>
        <v>0</v>
      </c>
      <c r="KHR102" s="700">
        <f>-IF(KHR11=1900,0,Capex!KHR349)</f>
        <v>0</v>
      </c>
      <c r="KHS102" s="700">
        <f>-IF(KHS11=1900,0,Capex!KHS349)</f>
        <v>0</v>
      </c>
      <c r="KHT102" s="700">
        <f>-IF(KHT11=1900,0,Capex!KHT349)</f>
        <v>0</v>
      </c>
      <c r="KHU102" s="700">
        <f>-IF(KHU11=1900,0,Capex!KHU349)</f>
        <v>0</v>
      </c>
      <c r="KHV102" s="700">
        <f>-IF(KHV11=1900,0,Capex!KHV349)</f>
        <v>0</v>
      </c>
      <c r="KHW102" s="700">
        <f>-IF(KHW11=1900,0,Capex!KHW349)</f>
        <v>0</v>
      </c>
      <c r="KHX102" s="700">
        <f>-IF(KHX11=1900,0,Capex!KHX349)</f>
        <v>0</v>
      </c>
      <c r="KHY102" s="700">
        <f>-IF(KHY11=1900,0,Capex!KHY349)</f>
        <v>0</v>
      </c>
      <c r="KHZ102" s="700">
        <f>-IF(KHZ11=1900,0,Capex!KHZ349)</f>
        <v>0</v>
      </c>
      <c r="KIA102" s="700">
        <f>-IF(KIA11=1900,0,Capex!KIA349)</f>
        <v>0</v>
      </c>
      <c r="KIB102" s="700">
        <f>-IF(KIB11=1900,0,Capex!KIB349)</f>
        <v>0</v>
      </c>
      <c r="KIC102" s="700">
        <f>-IF(KIC11=1900,0,Capex!KIC349)</f>
        <v>0</v>
      </c>
      <c r="KID102" s="700">
        <f>-IF(KID11=1900,0,Capex!KID349)</f>
        <v>0</v>
      </c>
      <c r="KIE102" s="700">
        <f>-IF(KIE11=1900,0,Capex!KIE349)</f>
        <v>0</v>
      </c>
      <c r="KIF102" s="700">
        <f>-IF(KIF11=1900,0,Capex!KIF349)</f>
        <v>0</v>
      </c>
      <c r="KIG102" s="700">
        <f>-IF(KIG11=1900,0,Capex!KIG349)</f>
        <v>0</v>
      </c>
      <c r="KIH102" s="700">
        <f>-IF(KIH11=1900,0,Capex!KIH349)</f>
        <v>0</v>
      </c>
      <c r="KII102" s="700">
        <f>-IF(KII11=1900,0,Capex!KII349)</f>
        <v>0</v>
      </c>
      <c r="KIJ102" s="700">
        <f>-IF(KIJ11=1900,0,Capex!KIJ349)</f>
        <v>0</v>
      </c>
      <c r="KIK102" s="700">
        <f>-IF(KIK11=1900,0,Capex!KIK349)</f>
        <v>0</v>
      </c>
      <c r="KIL102" s="700">
        <f>-IF(KIL11=1900,0,Capex!KIL349)</f>
        <v>0</v>
      </c>
      <c r="KIM102" s="700">
        <f>-IF(KIM11=1900,0,Capex!KIM349)</f>
        <v>0</v>
      </c>
      <c r="KIN102" s="700">
        <f>-IF(KIN11=1900,0,Capex!KIN349)</f>
        <v>0</v>
      </c>
      <c r="KIO102" s="700">
        <f>-IF(KIO11=1900,0,Capex!KIO349)</f>
        <v>0</v>
      </c>
      <c r="KIP102" s="700">
        <f>-IF(KIP11=1900,0,Capex!KIP349)</f>
        <v>0</v>
      </c>
      <c r="KIQ102" s="700">
        <f>-IF(KIQ11=1900,0,Capex!KIQ349)</f>
        <v>0</v>
      </c>
      <c r="KIR102" s="700">
        <f>-IF(KIR11=1900,0,Capex!KIR349)</f>
        <v>0</v>
      </c>
      <c r="KIS102" s="700">
        <f>-IF(KIS11=1900,0,Capex!KIS349)</f>
        <v>0</v>
      </c>
      <c r="KIT102" s="700">
        <f>-IF(KIT11=1900,0,Capex!KIT349)</f>
        <v>0</v>
      </c>
      <c r="KIU102" s="700">
        <f>-IF(KIU11=1900,0,Capex!KIU349)</f>
        <v>0</v>
      </c>
      <c r="KIV102" s="700">
        <f>-IF(KIV11=1900,0,Capex!KIV349)</f>
        <v>0</v>
      </c>
      <c r="KIW102" s="700">
        <f>-IF(KIW11=1900,0,Capex!KIW349)</f>
        <v>0</v>
      </c>
      <c r="KIX102" s="700">
        <f>-IF(KIX11=1900,0,Capex!KIX349)</f>
        <v>0</v>
      </c>
      <c r="KIY102" s="700">
        <f>-IF(KIY11=1900,0,Capex!KIY349)</f>
        <v>0</v>
      </c>
      <c r="KIZ102" s="700">
        <f>-IF(KIZ11=1900,0,Capex!KIZ349)</f>
        <v>0</v>
      </c>
      <c r="KJA102" s="700">
        <f>-IF(KJA11=1900,0,Capex!KJA349)</f>
        <v>0</v>
      </c>
      <c r="KJB102" s="700">
        <f>-IF(KJB11=1900,0,Capex!KJB349)</f>
        <v>0</v>
      </c>
      <c r="KJC102" s="700">
        <f>-IF(KJC11=1900,0,Capex!KJC349)</f>
        <v>0</v>
      </c>
      <c r="KJD102" s="700">
        <f>-IF(KJD11=1900,0,Capex!KJD349)</f>
        <v>0</v>
      </c>
      <c r="KJE102" s="700">
        <f>-IF(KJE11=1900,0,Capex!KJE349)</f>
        <v>0</v>
      </c>
      <c r="KJF102" s="700">
        <f>-IF(KJF11=1900,0,Capex!KJF349)</f>
        <v>0</v>
      </c>
      <c r="KJG102" s="700">
        <f>-IF(KJG11=1900,0,Capex!KJG349)</f>
        <v>0</v>
      </c>
      <c r="KJH102" s="700">
        <f>-IF(KJH11=1900,0,Capex!KJH349)</f>
        <v>0</v>
      </c>
      <c r="KJI102" s="700">
        <f>-IF(KJI11=1900,0,Capex!KJI349)</f>
        <v>0</v>
      </c>
      <c r="KJJ102" s="700">
        <f>-IF(KJJ11=1900,0,Capex!KJJ349)</f>
        <v>0</v>
      </c>
      <c r="KJK102" s="700">
        <f>-IF(KJK11=1900,0,Capex!KJK349)</f>
        <v>0</v>
      </c>
      <c r="KJL102" s="700">
        <f>-IF(KJL11=1900,0,Capex!KJL349)</f>
        <v>0</v>
      </c>
      <c r="KJM102" s="700">
        <f>-IF(KJM11=1900,0,Capex!KJM349)</f>
        <v>0</v>
      </c>
      <c r="KJN102" s="700">
        <f>-IF(KJN11=1900,0,Capex!KJN349)</f>
        <v>0</v>
      </c>
      <c r="KJO102" s="700">
        <f>-IF(KJO11=1900,0,Capex!KJO349)</f>
        <v>0</v>
      </c>
      <c r="KJP102" s="700">
        <f>-IF(KJP11=1900,0,Capex!KJP349)</f>
        <v>0</v>
      </c>
      <c r="KJQ102" s="700">
        <f>-IF(KJQ11=1900,0,Capex!KJQ349)</f>
        <v>0</v>
      </c>
      <c r="KJR102" s="700">
        <f>-IF(KJR11=1900,0,Capex!KJR349)</f>
        <v>0</v>
      </c>
      <c r="KJS102" s="700">
        <f>-IF(KJS11=1900,0,Capex!KJS349)</f>
        <v>0</v>
      </c>
      <c r="KJT102" s="700">
        <f>-IF(KJT11=1900,0,Capex!KJT349)</f>
        <v>0</v>
      </c>
      <c r="KJU102" s="700">
        <f>-IF(KJU11=1900,0,Capex!KJU349)</f>
        <v>0</v>
      </c>
      <c r="KJV102" s="700">
        <f>-IF(KJV11=1900,0,Capex!KJV349)</f>
        <v>0</v>
      </c>
      <c r="KJW102" s="700">
        <f>-IF(KJW11=1900,0,Capex!KJW349)</f>
        <v>0</v>
      </c>
      <c r="KJX102" s="700">
        <f>-IF(KJX11=1900,0,Capex!KJX349)</f>
        <v>0</v>
      </c>
      <c r="KJY102" s="700">
        <f>-IF(KJY11=1900,0,Capex!KJY349)</f>
        <v>0</v>
      </c>
      <c r="KJZ102" s="700">
        <f>-IF(KJZ11=1900,0,Capex!KJZ349)</f>
        <v>0</v>
      </c>
      <c r="KKA102" s="700">
        <f>-IF(KKA11=1900,0,Capex!KKA349)</f>
        <v>0</v>
      </c>
      <c r="KKB102" s="700">
        <f>-IF(KKB11=1900,0,Capex!KKB349)</f>
        <v>0</v>
      </c>
      <c r="KKC102" s="700">
        <f>-IF(KKC11=1900,0,Capex!KKC349)</f>
        <v>0</v>
      </c>
      <c r="KKD102" s="700">
        <f>-IF(KKD11=1900,0,Capex!KKD349)</f>
        <v>0</v>
      </c>
      <c r="KKE102" s="700">
        <f>-IF(KKE11=1900,0,Capex!KKE349)</f>
        <v>0</v>
      </c>
      <c r="KKF102" s="700">
        <f>-IF(KKF11=1900,0,Capex!KKF349)</f>
        <v>0</v>
      </c>
      <c r="KKG102" s="700">
        <f>-IF(KKG11=1900,0,Capex!KKG349)</f>
        <v>0</v>
      </c>
      <c r="KKH102" s="700">
        <f>-IF(KKH11=1900,0,Capex!KKH349)</f>
        <v>0</v>
      </c>
      <c r="KKI102" s="700">
        <f>-IF(KKI11=1900,0,Capex!KKI349)</f>
        <v>0</v>
      </c>
      <c r="KKJ102" s="700">
        <f>-IF(KKJ11=1900,0,Capex!KKJ349)</f>
        <v>0</v>
      </c>
      <c r="KKK102" s="700">
        <f>-IF(KKK11=1900,0,Capex!KKK349)</f>
        <v>0</v>
      </c>
      <c r="KKL102" s="700">
        <f>-IF(KKL11=1900,0,Capex!KKL349)</f>
        <v>0</v>
      </c>
      <c r="KKM102" s="700">
        <f>-IF(KKM11=1900,0,Capex!KKM349)</f>
        <v>0</v>
      </c>
      <c r="KKN102" s="700">
        <f>-IF(KKN11=1900,0,Capex!KKN349)</f>
        <v>0</v>
      </c>
      <c r="KKO102" s="700">
        <f>-IF(KKO11=1900,0,Capex!KKO349)</f>
        <v>0</v>
      </c>
      <c r="KKP102" s="700">
        <f>-IF(KKP11=1900,0,Capex!KKP349)</f>
        <v>0</v>
      </c>
      <c r="KKQ102" s="700">
        <f>-IF(KKQ11=1900,0,Capex!KKQ349)</f>
        <v>0</v>
      </c>
      <c r="KKR102" s="700">
        <f>-IF(KKR11=1900,0,Capex!KKR349)</f>
        <v>0</v>
      </c>
      <c r="KKS102" s="700">
        <f>-IF(KKS11=1900,0,Capex!KKS349)</f>
        <v>0</v>
      </c>
      <c r="KKT102" s="700">
        <f>-IF(KKT11=1900,0,Capex!KKT349)</f>
        <v>0</v>
      </c>
      <c r="KKU102" s="700">
        <f>-IF(KKU11=1900,0,Capex!KKU349)</f>
        <v>0</v>
      </c>
      <c r="KKV102" s="700">
        <f>-IF(KKV11=1900,0,Capex!KKV349)</f>
        <v>0</v>
      </c>
      <c r="KKW102" s="700">
        <f>-IF(KKW11=1900,0,Capex!KKW349)</f>
        <v>0</v>
      </c>
      <c r="KKX102" s="700">
        <f>-IF(KKX11=1900,0,Capex!KKX349)</f>
        <v>0</v>
      </c>
      <c r="KKY102" s="700">
        <f>-IF(KKY11=1900,0,Capex!KKY349)</f>
        <v>0</v>
      </c>
      <c r="KKZ102" s="700">
        <f>-IF(KKZ11=1900,0,Capex!KKZ349)</f>
        <v>0</v>
      </c>
      <c r="KLA102" s="700">
        <f>-IF(KLA11=1900,0,Capex!KLA349)</f>
        <v>0</v>
      </c>
      <c r="KLB102" s="700">
        <f>-IF(KLB11=1900,0,Capex!KLB349)</f>
        <v>0</v>
      </c>
      <c r="KLC102" s="700">
        <f>-IF(KLC11=1900,0,Capex!KLC349)</f>
        <v>0</v>
      </c>
      <c r="KLD102" s="700">
        <f>-IF(KLD11=1900,0,Capex!KLD349)</f>
        <v>0</v>
      </c>
      <c r="KLE102" s="700">
        <f>-IF(KLE11=1900,0,Capex!KLE349)</f>
        <v>0</v>
      </c>
      <c r="KLF102" s="700">
        <f>-IF(KLF11=1900,0,Capex!KLF349)</f>
        <v>0</v>
      </c>
      <c r="KLG102" s="700">
        <f>-IF(KLG11=1900,0,Capex!KLG349)</f>
        <v>0</v>
      </c>
      <c r="KLH102" s="700">
        <f>-IF(KLH11=1900,0,Capex!KLH349)</f>
        <v>0</v>
      </c>
      <c r="KLI102" s="700">
        <f>-IF(KLI11=1900,0,Capex!KLI349)</f>
        <v>0</v>
      </c>
      <c r="KLJ102" s="700">
        <f>-IF(KLJ11=1900,0,Capex!KLJ349)</f>
        <v>0</v>
      </c>
      <c r="KLK102" s="700">
        <f>-IF(KLK11=1900,0,Capex!KLK349)</f>
        <v>0</v>
      </c>
      <c r="KLL102" s="700">
        <f>-IF(KLL11=1900,0,Capex!KLL349)</f>
        <v>0</v>
      </c>
      <c r="KLM102" s="700">
        <f>-IF(KLM11=1900,0,Capex!KLM349)</f>
        <v>0</v>
      </c>
      <c r="KLN102" s="700">
        <f>-IF(KLN11=1900,0,Capex!KLN349)</f>
        <v>0</v>
      </c>
      <c r="KLO102" s="700">
        <f>-IF(KLO11=1900,0,Capex!KLO349)</f>
        <v>0</v>
      </c>
      <c r="KLP102" s="700">
        <f>-IF(KLP11=1900,0,Capex!KLP349)</f>
        <v>0</v>
      </c>
      <c r="KLQ102" s="700">
        <f>-IF(KLQ11=1900,0,Capex!KLQ349)</f>
        <v>0</v>
      </c>
      <c r="KLR102" s="700">
        <f>-IF(KLR11=1900,0,Capex!KLR349)</f>
        <v>0</v>
      </c>
      <c r="KLS102" s="700">
        <f>-IF(KLS11=1900,0,Capex!KLS349)</f>
        <v>0</v>
      </c>
      <c r="KLT102" s="700">
        <f>-IF(KLT11=1900,0,Capex!KLT349)</f>
        <v>0</v>
      </c>
      <c r="KLU102" s="700">
        <f>-IF(KLU11=1900,0,Capex!KLU349)</f>
        <v>0</v>
      </c>
      <c r="KLV102" s="700">
        <f>-IF(KLV11=1900,0,Capex!KLV349)</f>
        <v>0</v>
      </c>
      <c r="KLW102" s="700">
        <f>-IF(KLW11=1900,0,Capex!KLW349)</f>
        <v>0</v>
      </c>
      <c r="KLX102" s="700">
        <f>-IF(KLX11=1900,0,Capex!KLX349)</f>
        <v>0</v>
      </c>
      <c r="KLY102" s="700">
        <f>-IF(KLY11=1900,0,Capex!KLY349)</f>
        <v>0</v>
      </c>
      <c r="KLZ102" s="700">
        <f>-IF(KLZ11=1900,0,Capex!KLZ349)</f>
        <v>0</v>
      </c>
      <c r="KMA102" s="700">
        <f>-IF(KMA11=1900,0,Capex!KMA349)</f>
        <v>0</v>
      </c>
      <c r="KMB102" s="700">
        <f>-IF(KMB11=1900,0,Capex!KMB349)</f>
        <v>0</v>
      </c>
      <c r="KMC102" s="700">
        <f>-IF(KMC11=1900,0,Capex!KMC349)</f>
        <v>0</v>
      </c>
      <c r="KMD102" s="700">
        <f>-IF(KMD11=1900,0,Capex!KMD349)</f>
        <v>0</v>
      </c>
      <c r="KME102" s="700">
        <f>-IF(KME11=1900,0,Capex!KME349)</f>
        <v>0</v>
      </c>
      <c r="KMF102" s="700">
        <f>-IF(KMF11=1900,0,Capex!KMF349)</f>
        <v>0</v>
      </c>
      <c r="KMG102" s="700">
        <f>-IF(KMG11=1900,0,Capex!KMG349)</f>
        <v>0</v>
      </c>
      <c r="KMH102" s="700">
        <f>-IF(KMH11=1900,0,Capex!KMH349)</f>
        <v>0</v>
      </c>
      <c r="KMI102" s="700">
        <f>-IF(KMI11=1900,0,Capex!KMI349)</f>
        <v>0</v>
      </c>
      <c r="KMJ102" s="700">
        <f>-IF(KMJ11=1900,0,Capex!KMJ349)</f>
        <v>0</v>
      </c>
      <c r="KMK102" s="700">
        <f>-IF(KMK11=1900,0,Capex!KMK349)</f>
        <v>0</v>
      </c>
      <c r="KML102" s="700">
        <f>-IF(KML11=1900,0,Capex!KML349)</f>
        <v>0</v>
      </c>
      <c r="KMM102" s="700">
        <f>-IF(KMM11=1900,0,Capex!KMM349)</f>
        <v>0</v>
      </c>
      <c r="KMN102" s="700">
        <f>-IF(KMN11=1900,0,Capex!KMN349)</f>
        <v>0</v>
      </c>
      <c r="KMO102" s="700">
        <f>-IF(KMO11=1900,0,Capex!KMO349)</f>
        <v>0</v>
      </c>
      <c r="KMP102" s="700">
        <f>-IF(KMP11=1900,0,Capex!KMP349)</f>
        <v>0</v>
      </c>
      <c r="KMQ102" s="700">
        <f>-IF(KMQ11=1900,0,Capex!KMQ349)</f>
        <v>0</v>
      </c>
      <c r="KMR102" s="700">
        <f>-IF(KMR11=1900,0,Capex!KMR349)</f>
        <v>0</v>
      </c>
      <c r="KMS102" s="700">
        <f>-IF(KMS11=1900,0,Capex!KMS349)</f>
        <v>0</v>
      </c>
      <c r="KMT102" s="700">
        <f>-IF(KMT11=1900,0,Capex!KMT349)</f>
        <v>0</v>
      </c>
      <c r="KMU102" s="700">
        <f>-IF(KMU11=1900,0,Capex!KMU349)</f>
        <v>0</v>
      </c>
      <c r="KMV102" s="700">
        <f>-IF(KMV11=1900,0,Capex!KMV349)</f>
        <v>0</v>
      </c>
      <c r="KMW102" s="700">
        <f>-IF(KMW11=1900,0,Capex!KMW349)</f>
        <v>0</v>
      </c>
      <c r="KMX102" s="700">
        <f>-IF(KMX11=1900,0,Capex!KMX349)</f>
        <v>0</v>
      </c>
      <c r="KMY102" s="700">
        <f>-IF(KMY11=1900,0,Capex!KMY349)</f>
        <v>0</v>
      </c>
      <c r="KMZ102" s="700">
        <f>-IF(KMZ11=1900,0,Capex!KMZ349)</f>
        <v>0</v>
      </c>
      <c r="KNA102" s="700">
        <f>-IF(KNA11=1900,0,Capex!KNA349)</f>
        <v>0</v>
      </c>
      <c r="KNB102" s="700">
        <f>-IF(KNB11=1900,0,Capex!KNB349)</f>
        <v>0</v>
      </c>
      <c r="KNC102" s="700">
        <f>-IF(KNC11=1900,0,Capex!KNC349)</f>
        <v>0</v>
      </c>
      <c r="KND102" s="700">
        <f>-IF(KND11=1900,0,Capex!KND349)</f>
        <v>0</v>
      </c>
      <c r="KNE102" s="700">
        <f>-IF(KNE11=1900,0,Capex!KNE349)</f>
        <v>0</v>
      </c>
      <c r="KNF102" s="700">
        <f>-IF(KNF11=1900,0,Capex!KNF349)</f>
        <v>0</v>
      </c>
      <c r="KNG102" s="700">
        <f>-IF(KNG11=1900,0,Capex!KNG349)</f>
        <v>0</v>
      </c>
      <c r="KNH102" s="700">
        <f>-IF(KNH11=1900,0,Capex!KNH349)</f>
        <v>0</v>
      </c>
      <c r="KNI102" s="700">
        <f>-IF(KNI11=1900,0,Capex!KNI349)</f>
        <v>0</v>
      </c>
      <c r="KNJ102" s="700">
        <f>-IF(KNJ11=1900,0,Capex!KNJ349)</f>
        <v>0</v>
      </c>
      <c r="KNK102" s="700">
        <f>-IF(KNK11=1900,0,Capex!KNK349)</f>
        <v>0</v>
      </c>
      <c r="KNL102" s="700">
        <f>-IF(KNL11=1900,0,Capex!KNL349)</f>
        <v>0</v>
      </c>
      <c r="KNM102" s="700">
        <f>-IF(KNM11=1900,0,Capex!KNM349)</f>
        <v>0</v>
      </c>
      <c r="KNN102" s="700">
        <f>-IF(KNN11=1900,0,Capex!KNN349)</f>
        <v>0</v>
      </c>
      <c r="KNO102" s="700">
        <f>-IF(KNO11=1900,0,Capex!KNO349)</f>
        <v>0</v>
      </c>
      <c r="KNP102" s="700">
        <f>-IF(KNP11=1900,0,Capex!KNP349)</f>
        <v>0</v>
      </c>
      <c r="KNQ102" s="700">
        <f>-IF(KNQ11=1900,0,Capex!KNQ349)</f>
        <v>0</v>
      </c>
      <c r="KNR102" s="700">
        <f>-IF(KNR11=1900,0,Capex!KNR349)</f>
        <v>0</v>
      </c>
      <c r="KNS102" s="700">
        <f>-IF(KNS11=1900,0,Capex!KNS349)</f>
        <v>0</v>
      </c>
      <c r="KNT102" s="700">
        <f>-IF(KNT11=1900,0,Capex!KNT349)</f>
        <v>0</v>
      </c>
      <c r="KNU102" s="700">
        <f>-IF(KNU11=1900,0,Capex!KNU349)</f>
        <v>0</v>
      </c>
      <c r="KNV102" s="700">
        <f>-IF(KNV11=1900,0,Capex!KNV349)</f>
        <v>0</v>
      </c>
      <c r="KNW102" s="700">
        <f>-IF(KNW11=1900,0,Capex!KNW349)</f>
        <v>0</v>
      </c>
      <c r="KNX102" s="700">
        <f>-IF(KNX11=1900,0,Capex!KNX349)</f>
        <v>0</v>
      </c>
      <c r="KNY102" s="700">
        <f>-IF(KNY11=1900,0,Capex!KNY349)</f>
        <v>0</v>
      </c>
      <c r="KNZ102" s="700">
        <f>-IF(KNZ11=1900,0,Capex!KNZ349)</f>
        <v>0</v>
      </c>
      <c r="KOA102" s="700">
        <f>-IF(KOA11=1900,0,Capex!KOA349)</f>
        <v>0</v>
      </c>
      <c r="KOB102" s="700">
        <f>-IF(KOB11=1900,0,Capex!KOB349)</f>
        <v>0</v>
      </c>
      <c r="KOC102" s="700">
        <f>-IF(KOC11=1900,0,Capex!KOC349)</f>
        <v>0</v>
      </c>
      <c r="KOD102" s="700">
        <f>-IF(KOD11=1900,0,Capex!KOD349)</f>
        <v>0</v>
      </c>
      <c r="KOE102" s="700">
        <f>-IF(KOE11=1900,0,Capex!KOE349)</f>
        <v>0</v>
      </c>
      <c r="KOF102" s="700">
        <f>-IF(KOF11=1900,0,Capex!KOF349)</f>
        <v>0</v>
      </c>
      <c r="KOG102" s="700">
        <f>-IF(KOG11=1900,0,Capex!KOG349)</f>
        <v>0</v>
      </c>
      <c r="KOH102" s="700">
        <f>-IF(KOH11=1900,0,Capex!KOH349)</f>
        <v>0</v>
      </c>
      <c r="KOI102" s="700">
        <f>-IF(KOI11=1900,0,Capex!KOI349)</f>
        <v>0</v>
      </c>
      <c r="KOJ102" s="700">
        <f>-IF(KOJ11=1900,0,Capex!KOJ349)</f>
        <v>0</v>
      </c>
      <c r="KOK102" s="700">
        <f>-IF(KOK11=1900,0,Capex!KOK349)</f>
        <v>0</v>
      </c>
      <c r="KOL102" s="700">
        <f>-IF(KOL11=1900,0,Capex!KOL349)</f>
        <v>0</v>
      </c>
      <c r="KOM102" s="700">
        <f>-IF(KOM11=1900,0,Capex!KOM349)</f>
        <v>0</v>
      </c>
      <c r="KON102" s="700">
        <f>-IF(KON11=1900,0,Capex!KON349)</f>
        <v>0</v>
      </c>
      <c r="KOO102" s="700">
        <f>-IF(KOO11=1900,0,Capex!KOO349)</f>
        <v>0</v>
      </c>
      <c r="KOP102" s="700">
        <f>-IF(KOP11=1900,0,Capex!KOP349)</f>
        <v>0</v>
      </c>
      <c r="KOQ102" s="700">
        <f>-IF(KOQ11=1900,0,Capex!KOQ349)</f>
        <v>0</v>
      </c>
      <c r="KOR102" s="700">
        <f>-IF(KOR11=1900,0,Capex!KOR349)</f>
        <v>0</v>
      </c>
      <c r="KOS102" s="700">
        <f>-IF(KOS11=1900,0,Capex!KOS349)</f>
        <v>0</v>
      </c>
      <c r="KOT102" s="700">
        <f>-IF(KOT11=1900,0,Capex!KOT349)</f>
        <v>0</v>
      </c>
      <c r="KOU102" s="700">
        <f>-IF(KOU11=1900,0,Capex!KOU349)</f>
        <v>0</v>
      </c>
      <c r="KOV102" s="700">
        <f>-IF(KOV11=1900,0,Capex!KOV349)</f>
        <v>0</v>
      </c>
      <c r="KOW102" s="700">
        <f>-IF(KOW11=1900,0,Capex!KOW349)</f>
        <v>0</v>
      </c>
      <c r="KOX102" s="700">
        <f>-IF(KOX11=1900,0,Capex!KOX349)</f>
        <v>0</v>
      </c>
      <c r="KOY102" s="700">
        <f>-IF(KOY11=1900,0,Capex!KOY349)</f>
        <v>0</v>
      </c>
      <c r="KOZ102" s="700">
        <f>-IF(KOZ11=1900,0,Capex!KOZ349)</f>
        <v>0</v>
      </c>
      <c r="KPA102" s="700">
        <f>-IF(KPA11=1900,0,Capex!KPA349)</f>
        <v>0</v>
      </c>
      <c r="KPB102" s="700">
        <f>-IF(KPB11=1900,0,Capex!KPB349)</f>
        <v>0</v>
      </c>
      <c r="KPC102" s="700">
        <f>-IF(KPC11=1900,0,Capex!KPC349)</f>
        <v>0</v>
      </c>
      <c r="KPD102" s="700">
        <f>-IF(KPD11=1900,0,Capex!KPD349)</f>
        <v>0</v>
      </c>
      <c r="KPE102" s="700">
        <f>-IF(KPE11=1900,0,Capex!KPE349)</f>
        <v>0</v>
      </c>
      <c r="KPF102" s="700">
        <f>-IF(KPF11=1900,0,Capex!KPF349)</f>
        <v>0</v>
      </c>
      <c r="KPG102" s="700">
        <f>-IF(KPG11=1900,0,Capex!KPG349)</f>
        <v>0</v>
      </c>
      <c r="KPH102" s="700">
        <f>-IF(KPH11=1900,0,Capex!KPH349)</f>
        <v>0</v>
      </c>
      <c r="KPI102" s="700">
        <f>-IF(KPI11=1900,0,Capex!KPI349)</f>
        <v>0</v>
      </c>
      <c r="KPJ102" s="700">
        <f>-IF(KPJ11=1900,0,Capex!KPJ349)</f>
        <v>0</v>
      </c>
      <c r="KPK102" s="700">
        <f>-IF(KPK11=1900,0,Capex!KPK349)</f>
        <v>0</v>
      </c>
      <c r="KPL102" s="700">
        <f>-IF(KPL11=1900,0,Capex!KPL349)</f>
        <v>0</v>
      </c>
      <c r="KPM102" s="700">
        <f>-IF(KPM11=1900,0,Capex!KPM349)</f>
        <v>0</v>
      </c>
      <c r="KPN102" s="700">
        <f>-IF(KPN11=1900,0,Capex!KPN349)</f>
        <v>0</v>
      </c>
      <c r="KPO102" s="700">
        <f>-IF(KPO11=1900,0,Capex!KPO349)</f>
        <v>0</v>
      </c>
      <c r="KPP102" s="700">
        <f>-IF(KPP11=1900,0,Capex!KPP349)</f>
        <v>0</v>
      </c>
      <c r="KPQ102" s="700">
        <f>-IF(KPQ11=1900,0,Capex!KPQ349)</f>
        <v>0</v>
      </c>
      <c r="KPR102" s="700">
        <f>-IF(KPR11=1900,0,Capex!KPR349)</f>
        <v>0</v>
      </c>
      <c r="KPS102" s="700">
        <f>-IF(KPS11=1900,0,Capex!KPS349)</f>
        <v>0</v>
      </c>
      <c r="KPT102" s="700">
        <f>-IF(KPT11=1900,0,Capex!KPT349)</f>
        <v>0</v>
      </c>
      <c r="KPU102" s="700">
        <f>-IF(KPU11=1900,0,Capex!KPU349)</f>
        <v>0</v>
      </c>
      <c r="KPV102" s="700">
        <f>-IF(KPV11=1900,0,Capex!KPV349)</f>
        <v>0</v>
      </c>
      <c r="KPW102" s="700">
        <f>-IF(KPW11=1900,0,Capex!KPW349)</f>
        <v>0</v>
      </c>
      <c r="KPX102" s="700">
        <f>-IF(KPX11=1900,0,Capex!KPX349)</f>
        <v>0</v>
      </c>
      <c r="KPY102" s="700">
        <f>-IF(KPY11=1900,0,Capex!KPY349)</f>
        <v>0</v>
      </c>
      <c r="KPZ102" s="700">
        <f>-IF(KPZ11=1900,0,Capex!KPZ349)</f>
        <v>0</v>
      </c>
      <c r="KQA102" s="700">
        <f>-IF(KQA11=1900,0,Capex!KQA349)</f>
        <v>0</v>
      </c>
      <c r="KQB102" s="700">
        <f>-IF(KQB11=1900,0,Capex!KQB349)</f>
        <v>0</v>
      </c>
      <c r="KQC102" s="700">
        <f>-IF(KQC11=1900,0,Capex!KQC349)</f>
        <v>0</v>
      </c>
      <c r="KQD102" s="700">
        <f>-IF(KQD11=1900,0,Capex!KQD349)</f>
        <v>0</v>
      </c>
      <c r="KQE102" s="700">
        <f>-IF(KQE11=1900,0,Capex!KQE349)</f>
        <v>0</v>
      </c>
      <c r="KQF102" s="700">
        <f>-IF(KQF11=1900,0,Capex!KQF349)</f>
        <v>0</v>
      </c>
      <c r="KQG102" s="700">
        <f>-IF(KQG11=1900,0,Capex!KQG349)</f>
        <v>0</v>
      </c>
      <c r="KQH102" s="700">
        <f>-IF(KQH11=1900,0,Capex!KQH349)</f>
        <v>0</v>
      </c>
      <c r="KQI102" s="700">
        <f>-IF(KQI11=1900,0,Capex!KQI349)</f>
        <v>0</v>
      </c>
      <c r="KQJ102" s="700">
        <f>-IF(KQJ11=1900,0,Capex!KQJ349)</f>
        <v>0</v>
      </c>
      <c r="KQK102" s="700">
        <f>-IF(KQK11=1900,0,Capex!KQK349)</f>
        <v>0</v>
      </c>
      <c r="KQL102" s="700">
        <f>-IF(KQL11=1900,0,Capex!KQL349)</f>
        <v>0</v>
      </c>
      <c r="KQM102" s="700">
        <f>-IF(KQM11=1900,0,Capex!KQM349)</f>
        <v>0</v>
      </c>
      <c r="KQN102" s="700">
        <f>-IF(KQN11=1900,0,Capex!KQN349)</f>
        <v>0</v>
      </c>
      <c r="KQO102" s="700">
        <f>-IF(KQO11=1900,0,Capex!KQO349)</f>
        <v>0</v>
      </c>
      <c r="KQP102" s="700">
        <f>-IF(KQP11=1900,0,Capex!KQP349)</f>
        <v>0</v>
      </c>
      <c r="KQQ102" s="700">
        <f>-IF(KQQ11=1900,0,Capex!KQQ349)</f>
        <v>0</v>
      </c>
      <c r="KQR102" s="700">
        <f>-IF(KQR11=1900,0,Capex!KQR349)</f>
        <v>0</v>
      </c>
      <c r="KQS102" s="700">
        <f>-IF(KQS11=1900,0,Capex!KQS349)</f>
        <v>0</v>
      </c>
      <c r="KQT102" s="700">
        <f>-IF(KQT11=1900,0,Capex!KQT349)</f>
        <v>0</v>
      </c>
      <c r="KQU102" s="700">
        <f>-IF(KQU11=1900,0,Capex!KQU349)</f>
        <v>0</v>
      </c>
      <c r="KQV102" s="700">
        <f>-IF(KQV11=1900,0,Capex!KQV349)</f>
        <v>0</v>
      </c>
      <c r="KQW102" s="700">
        <f>-IF(KQW11=1900,0,Capex!KQW349)</f>
        <v>0</v>
      </c>
      <c r="KQX102" s="700">
        <f>-IF(KQX11=1900,0,Capex!KQX349)</f>
        <v>0</v>
      </c>
      <c r="KQY102" s="700">
        <f>-IF(KQY11=1900,0,Capex!KQY349)</f>
        <v>0</v>
      </c>
      <c r="KQZ102" s="700">
        <f>-IF(KQZ11=1900,0,Capex!KQZ349)</f>
        <v>0</v>
      </c>
      <c r="KRA102" s="700">
        <f>-IF(KRA11=1900,0,Capex!KRA349)</f>
        <v>0</v>
      </c>
      <c r="KRB102" s="700">
        <f>-IF(KRB11=1900,0,Capex!KRB349)</f>
        <v>0</v>
      </c>
      <c r="KRC102" s="700">
        <f>-IF(KRC11=1900,0,Capex!KRC349)</f>
        <v>0</v>
      </c>
      <c r="KRD102" s="700">
        <f>-IF(KRD11=1900,0,Capex!KRD349)</f>
        <v>0</v>
      </c>
      <c r="KRE102" s="700">
        <f>-IF(KRE11=1900,0,Capex!KRE349)</f>
        <v>0</v>
      </c>
      <c r="KRF102" s="700">
        <f>-IF(KRF11=1900,0,Capex!KRF349)</f>
        <v>0</v>
      </c>
      <c r="KRG102" s="700">
        <f>-IF(KRG11=1900,0,Capex!KRG349)</f>
        <v>0</v>
      </c>
      <c r="KRH102" s="700">
        <f>-IF(KRH11=1900,0,Capex!KRH349)</f>
        <v>0</v>
      </c>
      <c r="KRI102" s="700">
        <f>-IF(KRI11=1900,0,Capex!KRI349)</f>
        <v>0</v>
      </c>
      <c r="KRJ102" s="700">
        <f>-IF(KRJ11=1900,0,Capex!KRJ349)</f>
        <v>0</v>
      </c>
      <c r="KRK102" s="700">
        <f>-IF(KRK11=1900,0,Capex!KRK349)</f>
        <v>0</v>
      </c>
      <c r="KRL102" s="700">
        <f>-IF(KRL11=1900,0,Capex!KRL349)</f>
        <v>0</v>
      </c>
      <c r="KRM102" s="700">
        <f>-IF(KRM11=1900,0,Capex!KRM349)</f>
        <v>0</v>
      </c>
      <c r="KRN102" s="700">
        <f>-IF(KRN11=1900,0,Capex!KRN349)</f>
        <v>0</v>
      </c>
      <c r="KRO102" s="700">
        <f>-IF(KRO11=1900,0,Capex!KRO349)</f>
        <v>0</v>
      </c>
      <c r="KRP102" s="700">
        <f>-IF(KRP11=1900,0,Capex!KRP349)</f>
        <v>0</v>
      </c>
      <c r="KRQ102" s="700">
        <f>-IF(KRQ11=1900,0,Capex!KRQ349)</f>
        <v>0</v>
      </c>
      <c r="KRR102" s="700">
        <f>-IF(KRR11=1900,0,Capex!KRR349)</f>
        <v>0</v>
      </c>
      <c r="KRS102" s="700">
        <f>-IF(KRS11=1900,0,Capex!KRS349)</f>
        <v>0</v>
      </c>
      <c r="KRT102" s="700">
        <f>-IF(KRT11=1900,0,Capex!KRT349)</f>
        <v>0</v>
      </c>
      <c r="KRU102" s="700">
        <f>-IF(KRU11=1900,0,Capex!KRU349)</f>
        <v>0</v>
      </c>
      <c r="KRV102" s="700">
        <f>-IF(KRV11=1900,0,Capex!KRV349)</f>
        <v>0</v>
      </c>
      <c r="KRW102" s="700">
        <f>-IF(KRW11=1900,0,Capex!KRW349)</f>
        <v>0</v>
      </c>
      <c r="KRX102" s="700">
        <f>-IF(KRX11=1900,0,Capex!KRX349)</f>
        <v>0</v>
      </c>
      <c r="KRY102" s="700">
        <f>-IF(KRY11=1900,0,Capex!KRY349)</f>
        <v>0</v>
      </c>
      <c r="KRZ102" s="700">
        <f>-IF(KRZ11=1900,0,Capex!KRZ349)</f>
        <v>0</v>
      </c>
      <c r="KSA102" s="700">
        <f>-IF(KSA11=1900,0,Capex!KSA349)</f>
        <v>0</v>
      </c>
      <c r="KSB102" s="700">
        <f>-IF(KSB11=1900,0,Capex!KSB349)</f>
        <v>0</v>
      </c>
      <c r="KSC102" s="700">
        <f>-IF(KSC11=1900,0,Capex!KSC349)</f>
        <v>0</v>
      </c>
      <c r="KSD102" s="700">
        <f>-IF(KSD11=1900,0,Capex!KSD349)</f>
        <v>0</v>
      </c>
      <c r="KSE102" s="700">
        <f>-IF(KSE11=1900,0,Capex!KSE349)</f>
        <v>0</v>
      </c>
      <c r="KSF102" s="700">
        <f>-IF(KSF11=1900,0,Capex!KSF349)</f>
        <v>0</v>
      </c>
      <c r="KSG102" s="700">
        <f>-IF(KSG11=1900,0,Capex!KSG349)</f>
        <v>0</v>
      </c>
      <c r="KSH102" s="700">
        <f>-IF(KSH11=1900,0,Capex!KSH349)</f>
        <v>0</v>
      </c>
      <c r="KSI102" s="700">
        <f>-IF(KSI11=1900,0,Capex!KSI349)</f>
        <v>0</v>
      </c>
      <c r="KSJ102" s="700">
        <f>-IF(KSJ11=1900,0,Capex!KSJ349)</f>
        <v>0</v>
      </c>
      <c r="KSK102" s="700">
        <f>-IF(KSK11=1900,0,Capex!KSK349)</f>
        <v>0</v>
      </c>
      <c r="KSL102" s="700">
        <f>-IF(KSL11=1900,0,Capex!KSL349)</f>
        <v>0</v>
      </c>
      <c r="KSM102" s="700">
        <f>-IF(KSM11=1900,0,Capex!KSM349)</f>
        <v>0</v>
      </c>
      <c r="KSN102" s="700">
        <f>-IF(KSN11=1900,0,Capex!KSN349)</f>
        <v>0</v>
      </c>
      <c r="KSO102" s="700">
        <f>-IF(KSO11=1900,0,Capex!KSO349)</f>
        <v>0</v>
      </c>
      <c r="KSP102" s="700">
        <f>-IF(KSP11=1900,0,Capex!KSP349)</f>
        <v>0</v>
      </c>
      <c r="KSQ102" s="700">
        <f>-IF(KSQ11=1900,0,Capex!KSQ349)</f>
        <v>0</v>
      </c>
      <c r="KSR102" s="700">
        <f>-IF(KSR11=1900,0,Capex!KSR349)</f>
        <v>0</v>
      </c>
      <c r="KSS102" s="700">
        <f>-IF(KSS11=1900,0,Capex!KSS349)</f>
        <v>0</v>
      </c>
      <c r="KST102" s="700">
        <f>-IF(KST11=1900,0,Capex!KST349)</f>
        <v>0</v>
      </c>
      <c r="KSU102" s="700">
        <f>-IF(KSU11=1900,0,Capex!KSU349)</f>
        <v>0</v>
      </c>
      <c r="KSV102" s="700">
        <f>-IF(KSV11=1900,0,Capex!KSV349)</f>
        <v>0</v>
      </c>
      <c r="KSW102" s="700">
        <f>-IF(KSW11=1900,0,Capex!KSW349)</f>
        <v>0</v>
      </c>
      <c r="KSX102" s="700">
        <f>-IF(KSX11=1900,0,Capex!KSX349)</f>
        <v>0</v>
      </c>
      <c r="KSY102" s="700">
        <f>-IF(KSY11=1900,0,Capex!KSY349)</f>
        <v>0</v>
      </c>
      <c r="KSZ102" s="700">
        <f>-IF(KSZ11=1900,0,Capex!KSZ349)</f>
        <v>0</v>
      </c>
      <c r="KTA102" s="700">
        <f>-IF(KTA11=1900,0,Capex!KTA349)</f>
        <v>0</v>
      </c>
      <c r="KTB102" s="700">
        <f>-IF(KTB11=1900,0,Capex!KTB349)</f>
        <v>0</v>
      </c>
      <c r="KTC102" s="700">
        <f>-IF(KTC11=1900,0,Capex!KTC349)</f>
        <v>0</v>
      </c>
      <c r="KTD102" s="700">
        <f>-IF(KTD11=1900,0,Capex!KTD349)</f>
        <v>0</v>
      </c>
      <c r="KTE102" s="700">
        <f>-IF(KTE11=1900,0,Capex!KTE349)</f>
        <v>0</v>
      </c>
      <c r="KTF102" s="700">
        <f>-IF(KTF11=1900,0,Capex!KTF349)</f>
        <v>0</v>
      </c>
      <c r="KTG102" s="700">
        <f>-IF(KTG11=1900,0,Capex!KTG349)</f>
        <v>0</v>
      </c>
      <c r="KTH102" s="700">
        <f>-IF(KTH11=1900,0,Capex!KTH349)</f>
        <v>0</v>
      </c>
      <c r="KTI102" s="700">
        <f>-IF(KTI11=1900,0,Capex!KTI349)</f>
        <v>0</v>
      </c>
      <c r="KTJ102" s="700">
        <f>-IF(KTJ11=1900,0,Capex!KTJ349)</f>
        <v>0</v>
      </c>
      <c r="KTK102" s="700">
        <f>-IF(KTK11=1900,0,Capex!KTK349)</f>
        <v>0</v>
      </c>
      <c r="KTL102" s="700">
        <f>-IF(KTL11=1900,0,Capex!KTL349)</f>
        <v>0</v>
      </c>
      <c r="KTM102" s="700">
        <f>-IF(KTM11=1900,0,Capex!KTM349)</f>
        <v>0</v>
      </c>
      <c r="KTN102" s="700">
        <f>-IF(KTN11=1900,0,Capex!KTN349)</f>
        <v>0</v>
      </c>
      <c r="KTO102" s="700">
        <f>-IF(KTO11=1900,0,Capex!KTO349)</f>
        <v>0</v>
      </c>
      <c r="KTP102" s="700">
        <f>-IF(KTP11=1900,0,Capex!KTP349)</f>
        <v>0</v>
      </c>
      <c r="KTQ102" s="700">
        <f>-IF(KTQ11=1900,0,Capex!KTQ349)</f>
        <v>0</v>
      </c>
      <c r="KTR102" s="700">
        <f>-IF(KTR11=1900,0,Capex!KTR349)</f>
        <v>0</v>
      </c>
      <c r="KTS102" s="700">
        <f>-IF(KTS11=1900,0,Capex!KTS349)</f>
        <v>0</v>
      </c>
      <c r="KTT102" s="700">
        <f>-IF(KTT11=1900,0,Capex!KTT349)</f>
        <v>0</v>
      </c>
      <c r="KTU102" s="700">
        <f>-IF(KTU11=1900,0,Capex!KTU349)</f>
        <v>0</v>
      </c>
      <c r="KTV102" s="700">
        <f>-IF(KTV11=1900,0,Capex!KTV349)</f>
        <v>0</v>
      </c>
      <c r="KTW102" s="700">
        <f>-IF(KTW11=1900,0,Capex!KTW349)</f>
        <v>0</v>
      </c>
      <c r="KTX102" s="700">
        <f>-IF(KTX11=1900,0,Capex!KTX349)</f>
        <v>0</v>
      </c>
      <c r="KTY102" s="700">
        <f>-IF(KTY11=1900,0,Capex!KTY349)</f>
        <v>0</v>
      </c>
      <c r="KTZ102" s="700">
        <f>-IF(KTZ11=1900,0,Capex!KTZ349)</f>
        <v>0</v>
      </c>
      <c r="KUA102" s="700">
        <f>-IF(KUA11=1900,0,Capex!KUA349)</f>
        <v>0</v>
      </c>
      <c r="KUB102" s="700">
        <f>-IF(KUB11=1900,0,Capex!KUB349)</f>
        <v>0</v>
      </c>
      <c r="KUC102" s="700">
        <f>-IF(KUC11=1900,0,Capex!KUC349)</f>
        <v>0</v>
      </c>
      <c r="KUD102" s="700">
        <f>-IF(KUD11=1900,0,Capex!KUD349)</f>
        <v>0</v>
      </c>
      <c r="KUE102" s="700">
        <f>-IF(KUE11=1900,0,Capex!KUE349)</f>
        <v>0</v>
      </c>
      <c r="KUF102" s="700">
        <f>-IF(KUF11=1900,0,Capex!KUF349)</f>
        <v>0</v>
      </c>
      <c r="KUG102" s="700">
        <f>-IF(KUG11=1900,0,Capex!KUG349)</f>
        <v>0</v>
      </c>
      <c r="KUH102" s="700">
        <f>-IF(KUH11=1900,0,Capex!KUH349)</f>
        <v>0</v>
      </c>
      <c r="KUI102" s="700">
        <f>-IF(KUI11=1900,0,Capex!KUI349)</f>
        <v>0</v>
      </c>
      <c r="KUJ102" s="700">
        <f>-IF(KUJ11=1900,0,Capex!KUJ349)</f>
        <v>0</v>
      </c>
      <c r="KUK102" s="700">
        <f>-IF(KUK11=1900,0,Capex!KUK349)</f>
        <v>0</v>
      </c>
      <c r="KUL102" s="700">
        <f>-IF(KUL11=1900,0,Capex!KUL349)</f>
        <v>0</v>
      </c>
      <c r="KUM102" s="700">
        <f>-IF(KUM11=1900,0,Capex!KUM349)</f>
        <v>0</v>
      </c>
      <c r="KUN102" s="700">
        <f>-IF(KUN11=1900,0,Capex!KUN349)</f>
        <v>0</v>
      </c>
      <c r="KUO102" s="700">
        <f>-IF(KUO11=1900,0,Capex!KUO349)</f>
        <v>0</v>
      </c>
      <c r="KUP102" s="700">
        <f>-IF(KUP11=1900,0,Capex!KUP349)</f>
        <v>0</v>
      </c>
      <c r="KUQ102" s="700">
        <f>-IF(KUQ11=1900,0,Capex!KUQ349)</f>
        <v>0</v>
      </c>
      <c r="KUR102" s="700">
        <f>-IF(KUR11=1900,0,Capex!KUR349)</f>
        <v>0</v>
      </c>
      <c r="KUS102" s="700">
        <f>-IF(KUS11=1900,0,Capex!KUS349)</f>
        <v>0</v>
      </c>
      <c r="KUT102" s="700">
        <f>-IF(KUT11=1900,0,Capex!KUT349)</f>
        <v>0</v>
      </c>
      <c r="KUU102" s="700">
        <f>-IF(KUU11=1900,0,Capex!KUU349)</f>
        <v>0</v>
      </c>
      <c r="KUV102" s="700">
        <f>-IF(KUV11=1900,0,Capex!KUV349)</f>
        <v>0</v>
      </c>
      <c r="KUW102" s="700">
        <f>-IF(KUW11=1900,0,Capex!KUW349)</f>
        <v>0</v>
      </c>
      <c r="KUX102" s="700">
        <f>-IF(KUX11=1900,0,Capex!KUX349)</f>
        <v>0</v>
      </c>
      <c r="KUY102" s="700">
        <f>-IF(KUY11=1900,0,Capex!KUY349)</f>
        <v>0</v>
      </c>
      <c r="KUZ102" s="700">
        <f>-IF(KUZ11=1900,0,Capex!KUZ349)</f>
        <v>0</v>
      </c>
      <c r="KVA102" s="700">
        <f>-IF(KVA11=1900,0,Capex!KVA349)</f>
        <v>0</v>
      </c>
      <c r="KVB102" s="700">
        <f>-IF(KVB11=1900,0,Capex!KVB349)</f>
        <v>0</v>
      </c>
      <c r="KVC102" s="700">
        <f>-IF(KVC11=1900,0,Capex!KVC349)</f>
        <v>0</v>
      </c>
      <c r="KVD102" s="700">
        <f>-IF(KVD11=1900,0,Capex!KVD349)</f>
        <v>0</v>
      </c>
      <c r="KVE102" s="700">
        <f>-IF(KVE11=1900,0,Capex!KVE349)</f>
        <v>0</v>
      </c>
      <c r="KVF102" s="700">
        <f>-IF(KVF11=1900,0,Capex!KVF349)</f>
        <v>0</v>
      </c>
      <c r="KVG102" s="700">
        <f>-IF(KVG11=1900,0,Capex!KVG349)</f>
        <v>0</v>
      </c>
      <c r="KVH102" s="700">
        <f>-IF(KVH11=1900,0,Capex!KVH349)</f>
        <v>0</v>
      </c>
      <c r="KVI102" s="700">
        <f>-IF(KVI11=1900,0,Capex!KVI349)</f>
        <v>0</v>
      </c>
      <c r="KVJ102" s="700">
        <f>-IF(KVJ11=1900,0,Capex!KVJ349)</f>
        <v>0</v>
      </c>
      <c r="KVK102" s="700">
        <f>-IF(KVK11=1900,0,Capex!KVK349)</f>
        <v>0</v>
      </c>
      <c r="KVL102" s="700">
        <f>-IF(KVL11=1900,0,Capex!KVL349)</f>
        <v>0</v>
      </c>
      <c r="KVM102" s="700">
        <f>-IF(KVM11=1900,0,Capex!KVM349)</f>
        <v>0</v>
      </c>
      <c r="KVN102" s="700">
        <f>-IF(KVN11=1900,0,Capex!KVN349)</f>
        <v>0</v>
      </c>
      <c r="KVO102" s="700">
        <f>-IF(KVO11=1900,0,Capex!KVO349)</f>
        <v>0</v>
      </c>
      <c r="KVP102" s="700">
        <f>-IF(KVP11=1900,0,Capex!KVP349)</f>
        <v>0</v>
      </c>
      <c r="KVQ102" s="700">
        <f>-IF(KVQ11=1900,0,Capex!KVQ349)</f>
        <v>0</v>
      </c>
      <c r="KVR102" s="700">
        <f>-IF(KVR11=1900,0,Capex!KVR349)</f>
        <v>0</v>
      </c>
      <c r="KVS102" s="700">
        <f>-IF(KVS11=1900,0,Capex!KVS349)</f>
        <v>0</v>
      </c>
      <c r="KVT102" s="700">
        <f>-IF(KVT11=1900,0,Capex!KVT349)</f>
        <v>0</v>
      </c>
      <c r="KVU102" s="700">
        <f>-IF(KVU11=1900,0,Capex!KVU349)</f>
        <v>0</v>
      </c>
      <c r="KVV102" s="700">
        <f>-IF(KVV11=1900,0,Capex!KVV349)</f>
        <v>0</v>
      </c>
      <c r="KVW102" s="700">
        <f>-IF(KVW11=1900,0,Capex!KVW349)</f>
        <v>0</v>
      </c>
      <c r="KVX102" s="700">
        <f>-IF(KVX11=1900,0,Capex!KVX349)</f>
        <v>0</v>
      </c>
      <c r="KVY102" s="700">
        <f>-IF(KVY11=1900,0,Capex!KVY349)</f>
        <v>0</v>
      </c>
      <c r="KVZ102" s="700">
        <f>-IF(KVZ11=1900,0,Capex!KVZ349)</f>
        <v>0</v>
      </c>
      <c r="KWA102" s="700">
        <f>-IF(KWA11=1900,0,Capex!KWA349)</f>
        <v>0</v>
      </c>
      <c r="KWB102" s="700">
        <f>-IF(KWB11=1900,0,Capex!KWB349)</f>
        <v>0</v>
      </c>
      <c r="KWC102" s="700">
        <f>-IF(KWC11=1900,0,Capex!KWC349)</f>
        <v>0</v>
      </c>
      <c r="KWD102" s="700">
        <f>-IF(KWD11=1900,0,Capex!KWD349)</f>
        <v>0</v>
      </c>
      <c r="KWE102" s="700">
        <f>-IF(KWE11=1900,0,Capex!KWE349)</f>
        <v>0</v>
      </c>
      <c r="KWF102" s="700">
        <f>-IF(KWF11=1900,0,Capex!KWF349)</f>
        <v>0</v>
      </c>
      <c r="KWG102" s="700">
        <f>-IF(KWG11=1900,0,Capex!KWG349)</f>
        <v>0</v>
      </c>
      <c r="KWH102" s="700">
        <f>-IF(KWH11=1900,0,Capex!KWH349)</f>
        <v>0</v>
      </c>
      <c r="KWI102" s="700">
        <f>-IF(KWI11=1900,0,Capex!KWI349)</f>
        <v>0</v>
      </c>
      <c r="KWJ102" s="700">
        <f>-IF(KWJ11=1900,0,Capex!KWJ349)</f>
        <v>0</v>
      </c>
      <c r="KWK102" s="700">
        <f>-IF(KWK11=1900,0,Capex!KWK349)</f>
        <v>0</v>
      </c>
      <c r="KWL102" s="700">
        <f>-IF(KWL11=1900,0,Capex!KWL349)</f>
        <v>0</v>
      </c>
      <c r="KWM102" s="700">
        <f>-IF(KWM11=1900,0,Capex!KWM349)</f>
        <v>0</v>
      </c>
      <c r="KWN102" s="700">
        <f>-IF(KWN11=1900,0,Capex!KWN349)</f>
        <v>0</v>
      </c>
      <c r="KWO102" s="700">
        <f>-IF(KWO11=1900,0,Capex!KWO349)</f>
        <v>0</v>
      </c>
      <c r="KWP102" s="700">
        <f>-IF(KWP11=1900,0,Capex!KWP349)</f>
        <v>0</v>
      </c>
      <c r="KWQ102" s="700">
        <f>-IF(KWQ11=1900,0,Capex!KWQ349)</f>
        <v>0</v>
      </c>
      <c r="KWR102" s="700">
        <f>-IF(KWR11=1900,0,Capex!KWR349)</f>
        <v>0</v>
      </c>
      <c r="KWS102" s="700">
        <f>-IF(KWS11=1900,0,Capex!KWS349)</f>
        <v>0</v>
      </c>
      <c r="KWT102" s="700">
        <f>-IF(KWT11=1900,0,Capex!KWT349)</f>
        <v>0</v>
      </c>
      <c r="KWU102" s="700">
        <f>-IF(KWU11=1900,0,Capex!KWU349)</f>
        <v>0</v>
      </c>
      <c r="KWV102" s="700">
        <f>-IF(KWV11=1900,0,Capex!KWV349)</f>
        <v>0</v>
      </c>
      <c r="KWW102" s="700">
        <f>-IF(KWW11=1900,0,Capex!KWW349)</f>
        <v>0</v>
      </c>
      <c r="KWX102" s="700">
        <f>-IF(KWX11=1900,0,Capex!KWX349)</f>
        <v>0</v>
      </c>
      <c r="KWY102" s="700">
        <f>-IF(KWY11=1900,0,Capex!KWY349)</f>
        <v>0</v>
      </c>
      <c r="KWZ102" s="700">
        <f>-IF(KWZ11=1900,0,Capex!KWZ349)</f>
        <v>0</v>
      </c>
      <c r="KXA102" s="700">
        <f>-IF(KXA11=1900,0,Capex!KXA349)</f>
        <v>0</v>
      </c>
      <c r="KXB102" s="700">
        <f>-IF(KXB11=1900,0,Capex!KXB349)</f>
        <v>0</v>
      </c>
      <c r="KXC102" s="700">
        <f>-IF(KXC11=1900,0,Capex!KXC349)</f>
        <v>0</v>
      </c>
      <c r="KXD102" s="700">
        <f>-IF(KXD11=1900,0,Capex!KXD349)</f>
        <v>0</v>
      </c>
      <c r="KXE102" s="700">
        <f>-IF(KXE11=1900,0,Capex!KXE349)</f>
        <v>0</v>
      </c>
      <c r="KXF102" s="700">
        <f>-IF(KXF11=1900,0,Capex!KXF349)</f>
        <v>0</v>
      </c>
      <c r="KXG102" s="700">
        <f>-IF(KXG11=1900,0,Capex!KXG349)</f>
        <v>0</v>
      </c>
      <c r="KXH102" s="700">
        <f>-IF(KXH11=1900,0,Capex!KXH349)</f>
        <v>0</v>
      </c>
      <c r="KXI102" s="700">
        <f>-IF(KXI11=1900,0,Capex!KXI349)</f>
        <v>0</v>
      </c>
      <c r="KXJ102" s="700">
        <f>-IF(KXJ11=1900,0,Capex!KXJ349)</f>
        <v>0</v>
      </c>
      <c r="KXK102" s="700">
        <f>-IF(KXK11=1900,0,Capex!KXK349)</f>
        <v>0</v>
      </c>
      <c r="KXL102" s="700">
        <f>-IF(KXL11=1900,0,Capex!KXL349)</f>
        <v>0</v>
      </c>
      <c r="KXM102" s="700">
        <f>-IF(KXM11=1900,0,Capex!KXM349)</f>
        <v>0</v>
      </c>
      <c r="KXN102" s="700">
        <f>-IF(KXN11=1900,0,Capex!KXN349)</f>
        <v>0</v>
      </c>
      <c r="KXO102" s="700">
        <f>-IF(KXO11=1900,0,Capex!KXO349)</f>
        <v>0</v>
      </c>
      <c r="KXP102" s="700">
        <f>-IF(KXP11=1900,0,Capex!KXP349)</f>
        <v>0</v>
      </c>
      <c r="KXQ102" s="700">
        <f>-IF(KXQ11=1900,0,Capex!KXQ349)</f>
        <v>0</v>
      </c>
      <c r="KXR102" s="700">
        <f>-IF(KXR11=1900,0,Capex!KXR349)</f>
        <v>0</v>
      </c>
      <c r="KXS102" s="700">
        <f>-IF(KXS11=1900,0,Capex!KXS349)</f>
        <v>0</v>
      </c>
      <c r="KXT102" s="700">
        <f>-IF(KXT11=1900,0,Capex!KXT349)</f>
        <v>0</v>
      </c>
      <c r="KXU102" s="700">
        <f>-IF(KXU11=1900,0,Capex!KXU349)</f>
        <v>0</v>
      </c>
      <c r="KXV102" s="700">
        <f>-IF(KXV11=1900,0,Capex!KXV349)</f>
        <v>0</v>
      </c>
      <c r="KXW102" s="700">
        <f>-IF(KXW11=1900,0,Capex!KXW349)</f>
        <v>0</v>
      </c>
      <c r="KXX102" s="700">
        <f>-IF(KXX11=1900,0,Capex!KXX349)</f>
        <v>0</v>
      </c>
      <c r="KXY102" s="700">
        <f>-IF(KXY11=1900,0,Capex!KXY349)</f>
        <v>0</v>
      </c>
      <c r="KXZ102" s="700">
        <f>-IF(KXZ11=1900,0,Capex!KXZ349)</f>
        <v>0</v>
      </c>
      <c r="KYA102" s="700">
        <f>-IF(KYA11=1900,0,Capex!KYA349)</f>
        <v>0</v>
      </c>
      <c r="KYB102" s="700">
        <f>-IF(KYB11=1900,0,Capex!KYB349)</f>
        <v>0</v>
      </c>
      <c r="KYC102" s="700">
        <f>-IF(KYC11=1900,0,Capex!KYC349)</f>
        <v>0</v>
      </c>
      <c r="KYD102" s="700">
        <f>-IF(KYD11=1900,0,Capex!KYD349)</f>
        <v>0</v>
      </c>
      <c r="KYE102" s="700">
        <f>-IF(KYE11=1900,0,Capex!KYE349)</f>
        <v>0</v>
      </c>
      <c r="KYF102" s="700">
        <f>-IF(KYF11=1900,0,Capex!KYF349)</f>
        <v>0</v>
      </c>
      <c r="KYG102" s="700">
        <f>-IF(KYG11=1900,0,Capex!KYG349)</f>
        <v>0</v>
      </c>
      <c r="KYH102" s="700">
        <f>-IF(KYH11=1900,0,Capex!KYH349)</f>
        <v>0</v>
      </c>
      <c r="KYI102" s="700">
        <f>-IF(KYI11=1900,0,Capex!KYI349)</f>
        <v>0</v>
      </c>
      <c r="KYJ102" s="700">
        <f>-IF(KYJ11=1900,0,Capex!KYJ349)</f>
        <v>0</v>
      </c>
      <c r="KYK102" s="700">
        <f>-IF(KYK11=1900,0,Capex!KYK349)</f>
        <v>0</v>
      </c>
      <c r="KYL102" s="700">
        <f>-IF(KYL11=1900,0,Capex!KYL349)</f>
        <v>0</v>
      </c>
      <c r="KYM102" s="700">
        <f>-IF(KYM11=1900,0,Capex!KYM349)</f>
        <v>0</v>
      </c>
      <c r="KYN102" s="700">
        <f>-IF(KYN11=1900,0,Capex!KYN349)</f>
        <v>0</v>
      </c>
      <c r="KYO102" s="700">
        <f>-IF(KYO11=1900,0,Capex!KYO349)</f>
        <v>0</v>
      </c>
      <c r="KYP102" s="700">
        <f>-IF(KYP11=1900,0,Capex!KYP349)</f>
        <v>0</v>
      </c>
      <c r="KYQ102" s="700">
        <f>-IF(KYQ11=1900,0,Capex!KYQ349)</f>
        <v>0</v>
      </c>
      <c r="KYR102" s="700">
        <f>-IF(KYR11=1900,0,Capex!KYR349)</f>
        <v>0</v>
      </c>
      <c r="KYS102" s="700">
        <f>-IF(KYS11=1900,0,Capex!KYS349)</f>
        <v>0</v>
      </c>
      <c r="KYT102" s="700">
        <f>-IF(KYT11=1900,0,Capex!KYT349)</f>
        <v>0</v>
      </c>
      <c r="KYU102" s="700">
        <f>-IF(KYU11=1900,0,Capex!KYU349)</f>
        <v>0</v>
      </c>
      <c r="KYV102" s="700">
        <f>-IF(KYV11=1900,0,Capex!KYV349)</f>
        <v>0</v>
      </c>
      <c r="KYW102" s="700">
        <f>-IF(KYW11=1900,0,Capex!KYW349)</f>
        <v>0</v>
      </c>
      <c r="KYX102" s="700">
        <f>-IF(KYX11=1900,0,Capex!KYX349)</f>
        <v>0</v>
      </c>
      <c r="KYY102" s="700">
        <f>-IF(KYY11=1900,0,Capex!KYY349)</f>
        <v>0</v>
      </c>
      <c r="KYZ102" s="700">
        <f>-IF(KYZ11=1900,0,Capex!KYZ349)</f>
        <v>0</v>
      </c>
      <c r="KZA102" s="700">
        <f>-IF(KZA11=1900,0,Capex!KZA349)</f>
        <v>0</v>
      </c>
      <c r="KZB102" s="700">
        <f>-IF(KZB11=1900,0,Capex!KZB349)</f>
        <v>0</v>
      </c>
      <c r="KZC102" s="700">
        <f>-IF(KZC11=1900,0,Capex!KZC349)</f>
        <v>0</v>
      </c>
      <c r="KZD102" s="700">
        <f>-IF(KZD11=1900,0,Capex!KZD349)</f>
        <v>0</v>
      </c>
      <c r="KZE102" s="700">
        <f>-IF(KZE11=1900,0,Capex!KZE349)</f>
        <v>0</v>
      </c>
      <c r="KZF102" s="700">
        <f>-IF(KZF11=1900,0,Capex!KZF349)</f>
        <v>0</v>
      </c>
      <c r="KZG102" s="700">
        <f>-IF(KZG11=1900,0,Capex!KZG349)</f>
        <v>0</v>
      </c>
      <c r="KZH102" s="700">
        <f>-IF(KZH11=1900,0,Capex!KZH349)</f>
        <v>0</v>
      </c>
      <c r="KZI102" s="700">
        <f>-IF(KZI11=1900,0,Capex!KZI349)</f>
        <v>0</v>
      </c>
      <c r="KZJ102" s="700">
        <f>-IF(KZJ11=1900,0,Capex!KZJ349)</f>
        <v>0</v>
      </c>
      <c r="KZK102" s="700">
        <f>-IF(KZK11=1900,0,Capex!KZK349)</f>
        <v>0</v>
      </c>
      <c r="KZL102" s="700">
        <f>-IF(KZL11=1900,0,Capex!KZL349)</f>
        <v>0</v>
      </c>
      <c r="KZM102" s="700">
        <f>-IF(KZM11=1900,0,Capex!KZM349)</f>
        <v>0</v>
      </c>
      <c r="KZN102" s="700">
        <f>-IF(KZN11=1900,0,Capex!KZN349)</f>
        <v>0</v>
      </c>
      <c r="KZO102" s="700">
        <f>-IF(KZO11=1900,0,Capex!KZO349)</f>
        <v>0</v>
      </c>
      <c r="KZP102" s="700">
        <f>-IF(KZP11=1900,0,Capex!KZP349)</f>
        <v>0</v>
      </c>
      <c r="KZQ102" s="700">
        <f>-IF(KZQ11=1900,0,Capex!KZQ349)</f>
        <v>0</v>
      </c>
      <c r="KZR102" s="700">
        <f>-IF(KZR11=1900,0,Capex!KZR349)</f>
        <v>0</v>
      </c>
      <c r="KZS102" s="700">
        <f>-IF(KZS11=1900,0,Capex!KZS349)</f>
        <v>0</v>
      </c>
      <c r="KZT102" s="700">
        <f>-IF(KZT11=1900,0,Capex!KZT349)</f>
        <v>0</v>
      </c>
      <c r="KZU102" s="700">
        <f>-IF(KZU11=1900,0,Capex!KZU349)</f>
        <v>0</v>
      </c>
      <c r="KZV102" s="700">
        <f>-IF(KZV11=1900,0,Capex!KZV349)</f>
        <v>0</v>
      </c>
      <c r="KZW102" s="700">
        <f>-IF(KZW11=1900,0,Capex!KZW349)</f>
        <v>0</v>
      </c>
      <c r="KZX102" s="700">
        <f>-IF(KZX11=1900,0,Capex!KZX349)</f>
        <v>0</v>
      </c>
      <c r="KZY102" s="700">
        <f>-IF(KZY11=1900,0,Capex!KZY349)</f>
        <v>0</v>
      </c>
      <c r="KZZ102" s="700">
        <f>-IF(KZZ11=1900,0,Capex!KZZ349)</f>
        <v>0</v>
      </c>
      <c r="LAA102" s="700">
        <f>-IF(LAA11=1900,0,Capex!LAA349)</f>
        <v>0</v>
      </c>
      <c r="LAB102" s="700">
        <f>-IF(LAB11=1900,0,Capex!LAB349)</f>
        <v>0</v>
      </c>
      <c r="LAC102" s="700">
        <f>-IF(LAC11=1900,0,Capex!LAC349)</f>
        <v>0</v>
      </c>
      <c r="LAD102" s="700">
        <f>-IF(LAD11=1900,0,Capex!LAD349)</f>
        <v>0</v>
      </c>
      <c r="LAE102" s="700">
        <f>-IF(LAE11=1900,0,Capex!LAE349)</f>
        <v>0</v>
      </c>
      <c r="LAF102" s="700">
        <f>-IF(LAF11=1900,0,Capex!LAF349)</f>
        <v>0</v>
      </c>
      <c r="LAG102" s="700">
        <f>-IF(LAG11=1900,0,Capex!LAG349)</f>
        <v>0</v>
      </c>
      <c r="LAH102" s="700">
        <f>-IF(LAH11=1900,0,Capex!LAH349)</f>
        <v>0</v>
      </c>
      <c r="LAI102" s="700">
        <f>-IF(LAI11=1900,0,Capex!LAI349)</f>
        <v>0</v>
      </c>
      <c r="LAJ102" s="700">
        <f>-IF(LAJ11=1900,0,Capex!LAJ349)</f>
        <v>0</v>
      </c>
      <c r="LAK102" s="700">
        <f>-IF(LAK11=1900,0,Capex!LAK349)</f>
        <v>0</v>
      </c>
      <c r="LAL102" s="700">
        <f>-IF(LAL11=1900,0,Capex!LAL349)</f>
        <v>0</v>
      </c>
      <c r="LAM102" s="700">
        <f>-IF(LAM11=1900,0,Capex!LAM349)</f>
        <v>0</v>
      </c>
      <c r="LAN102" s="700">
        <f>-IF(LAN11=1900,0,Capex!LAN349)</f>
        <v>0</v>
      </c>
      <c r="LAO102" s="700">
        <f>-IF(LAO11=1900,0,Capex!LAO349)</f>
        <v>0</v>
      </c>
      <c r="LAP102" s="700">
        <f>-IF(LAP11=1900,0,Capex!LAP349)</f>
        <v>0</v>
      </c>
      <c r="LAQ102" s="700">
        <f>-IF(LAQ11=1900,0,Capex!LAQ349)</f>
        <v>0</v>
      </c>
      <c r="LAR102" s="700">
        <f>-IF(LAR11=1900,0,Capex!LAR349)</f>
        <v>0</v>
      </c>
      <c r="LAS102" s="700">
        <f>-IF(LAS11=1900,0,Capex!LAS349)</f>
        <v>0</v>
      </c>
      <c r="LAT102" s="700">
        <f>-IF(LAT11=1900,0,Capex!LAT349)</f>
        <v>0</v>
      </c>
      <c r="LAU102" s="700">
        <f>-IF(LAU11=1900,0,Capex!LAU349)</f>
        <v>0</v>
      </c>
      <c r="LAV102" s="700">
        <f>-IF(LAV11=1900,0,Capex!LAV349)</f>
        <v>0</v>
      </c>
      <c r="LAW102" s="700">
        <f>-IF(LAW11=1900,0,Capex!LAW349)</f>
        <v>0</v>
      </c>
      <c r="LAX102" s="700">
        <f>-IF(LAX11=1900,0,Capex!LAX349)</f>
        <v>0</v>
      </c>
      <c r="LAY102" s="700">
        <f>-IF(LAY11=1900,0,Capex!LAY349)</f>
        <v>0</v>
      </c>
      <c r="LAZ102" s="700">
        <f>-IF(LAZ11=1900,0,Capex!LAZ349)</f>
        <v>0</v>
      </c>
      <c r="LBA102" s="700">
        <f>-IF(LBA11=1900,0,Capex!LBA349)</f>
        <v>0</v>
      </c>
      <c r="LBB102" s="700">
        <f>-IF(LBB11=1900,0,Capex!LBB349)</f>
        <v>0</v>
      </c>
      <c r="LBC102" s="700">
        <f>-IF(LBC11=1900,0,Capex!LBC349)</f>
        <v>0</v>
      </c>
      <c r="LBD102" s="700">
        <f>-IF(LBD11=1900,0,Capex!LBD349)</f>
        <v>0</v>
      </c>
      <c r="LBE102" s="700">
        <f>-IF(LBE11=1900,0,Capex!LBE349)</f>
        <v>0</v>
      </c>
      <c r="LBF102" s="700">
        <f>-IF(LBF11=1900,0,Capex!LBF349)</f>
        <v>0</v>
      </c>
      <c r="LBG102" s="700">
        <f>-IF(LBG11=1900,0,Capex!LBG349)</f>
        <v>0</v>
      </c>
      <c r="LBH102" s="700">
        <f>-IF(LBH11=1900,0,Capex!LBH349)</f>
        <v>0</v>
      </c>
      <c r="LBI102" s="700">
        <f>-IF(LBI11=1900,0,Capex!LBI349)</f>
        <v>0</v>
      </c>
      <c r="LBJ102" s="700">
        <f>-IF(LBJ11=1900,0,Capex!LBJ349)</f>
        <v>0</v>
      </c>
      <c r="LBK102" s="700">
        <f>-IF(LBK11=1900,0,Capex!LBK349)</f>
        <v>0</v>
      </c>
      <c r="LBL102" s="700">
        <f>-IF(LBL11=1900,0,Capex!LBL349)</f>
        <v>0</v>
      </c>
      <c r="LBM102" s="700">
        <f>-IF(LBM11=1900,0,Capex!LBM349)</f>
        <v>0</v>
      </c>
      <c r="LBN102" s="700">
        <f>-IF(LBN11=1900,0,Capex!LBN349)</f>
        <v>0</v>
      </c>
      <c r="LBO102" s="700">
        <f>-IF(LBO11=1900,0,Capex!LBO349)</f>
        <v>0</v>
      </c>
      <c r="LBP102" s="700">
        <f>-IF(LBP11=1900,0,Capex!LBP349)</f>
        <v>0</v>
      </c>
      <c r="LBQ102" s="700">
        <f>-IF(LBQ11=1900,0,Capex!LBQ349)</f>
        <v>0</v>
      </c>
      <c r="LBR102" s="700">
        <f>-IF(LBR11=1900,0,Capex!LBR349)</f>
        <v>0</v>
      </c>
      <c r="LBS102" s="700">
        <f>-IF(LBS11=1900,0,Capex!LBS349)</f>
        <v>0</v>
      </c>
      <c r="LBT102" s="700">
        <f>-IF(LBT11=1900,0,Capex!LBT349)</f>
        <v>0</v>
      </c>
      <c r="LBU102" s="700">
        <f>-IF(LBU11=1900,0,Capex!LBU349)</f>
        <v>0</v>
      </c>
      <c r="LBV102" s="700">
        <f>-IF(LBV11=1900,0,Capex!LBV349)</f>
        <v>0</v>
      </c>
      <c r="LBW102" s="700">
        <f>-IF(LBW11=1900,0,Capex!LBW349)</f>
        <v>0</v>
      </c>
      <c r="LBX102" s="700">
        <f>-IF(LBX11=1900,0,Capex!LBX349)</f>
        <v>0</v>
      </c>
      <c r="LBY102" s="700">
        <f>-IF(LBY11=1900,0,Capex!LBY349)</f>
        <v>0</v>
      </c>
      <c r="LBZ102" s="700">
        <f>-IF(LBZ11=1900,0,Capex!LBZ349)</f>
        <v>0</v>
      </c>
      <c r="LCA102" s="700">
        <f>-IF(LCA11=1900,0,Capex!LCA349)</f>
        <v>0</v>
      </c>
      <c r="LCB102" s="700">
        <f>-IF(LCB11=1900,0,Capex!LCB349)</f>
        <v>0</v>
      </c>
      <c r="LCC102" s="700">
        <f>-IF(LCC11=1900,0,Capex!LCC349)</f>
        <v>0</v>
      </c>
      <c r="LCD102" s="700">
        <f>-IF(LCD11=1900,0,Capex!LCD349)</f>
        <v>0</v>
      </c>
      <c r="LCE102" s="700">
        <f>-IF(LCE11=1900,0,Capex!LCE349)</f>
        <v>0</v>
      </c>
      <c r="LCF102" s="700">
        <f>-IF(LCF11=1900,0,Capex!LCF349)</f>
        <v>0</v>
      </c>
      <c r="LCG102" s="700">
        <f>-IF(LCG11=1900,0,Capex!LCG349)</f>
        <v>0</v>
      </c>
      <c r="LCH102" s="700">
        <f>-IF(LCH11=1900,0,Capex!LCH349)</f>
        <v>0</v>
      </c>
      <c r="LCI102" s="700">
        <f>-IF(LCI11=1900,0,Capex!LCI349)</f>
        <v>0</v>
      </c>
      <c r="LCJ102" s="700">
        <f>-IF(LCJ11=1900,0,Capex!LCJ349)</f>
        <v>0</v>
      </c>
      <c r="LCK102" s="700">
        <f>-IF(LCK11=1900,0,Capex!LCK349)</f>
        <v>0</v>
      </c>
      <c r="LCL102" s="700">
        <f>-IF(LCL11=1900,0,Capex!LCL349)</f>
        <v>0</v>
      </c>
      <c r="LCM102" s="700">
        <f>-IF(LCM11=1900,0,Capex!LCM349)</f>
        <v>0</v>
      </c>
      <c r="LCN102" s="700">
        <f>-IF(LCN11=1900,0,Capex!LCN349)</f>
        <v>0</v>
      </c>
      <c r="LCO102" s="700">
        <f>-IF(LCO11=1900,0,Capex!LCO349)</f>
        <v>0</v>
      </c>
      <c r="LCP102" s="700">
        <f>-IF(LCP11=1900,0,Capex!LCP349)</f>
        <v>0</v>
      </c>
      <c r="LCQ102" s="700">
        <f>-IF(LCQ11=1900,0,Capex!LCQ349)</f>
        <v>0</v>
      </c>
      <c r="LCR102" s="700">
        <f>-IF(LCR11=1900,0,Capex!LCR349)</f>
        <v>0</v>
      </c>
      <c r="LCS102" s="700">
        <f>-IF(LCS11=1900,0,Capex!LCS349)</f>
        <v>0</v>
      </c>
      <c r="LCT102" s="700">
        <f>-IF(LCT11=1900,0,Capex!LCT349)</f>
        <v>0</v>
      </c>
      <c r="LCU102" s="700">
        <f>-IF(LCU11=1900,0,Capex!LCU349)</f>
        <v>0</v>
      </c>
      <c r="LCV102" s="700">
        <f>-IF(LCV11=1900,0,Capex!LCV349)</f>
        <v>0</v>
      </c>
      <c r="LCW102" s="700">
        <f>-IF(LCW11=1900,0,Capex!LCW349)</f>
        <v>0</v>
      </c>
      <c r="LCX102" s="700">
        <f>-IF(LCX11=1900,0,Capex!LCX349)</f>
        <v>0</v>
      </c>
      <c r="LCY102" s="700">
        <f>-IF(LCY11=1900,0,Capex!LCY349)</f>
        <v>0</v>
      </c>
      <c r="LCZ102" s="700">
        <f>-IF(LCZ11=1900,0,Capex!LCZ349)</f>
        <v>0</v>
      </c>
      <c r="LDA102" s="700">
        <f>-IF(LDA11=1900,0,Capex!LDA349)</f>
        <v>0</v>
      </c>
      <c r="LDB102" s="700">
        <f>-IF(LDB11=1900,0,Capex!LDB349)</f>
        <v>0</v>
      </c>
      <c r="LDC102" s="700">
        <f>-IF(LDC11=1900,0,Capex!LDC349)</f>
        <v>0</v>
      </c>
      <c r="LDD102" s="700">
        <f>-IF(LDD11=1900,0,Capex!LDD349)</f>
        <v>0</v>
      </c>
      <c r="LDE102" s="700">
        <f>-IF(LDE11=1900,0,Capex!LDE349)</f>
        <v>0</v>
      </c>
      <c r="LDF102" s="700">
        <f>-IF(LDF11=1900,0,Capex!LDF349)</f>
        <v>0</v>
      </c>
      <c r="LDG102" s="700">
        <f>-IF(LDG11=1900,0,Capex!LDG349)</f>
        <v>0</v>
      </c>
      <c r="LDH102" s="700">
        <f>-IF(LDH11=1900,0,Capex!LDH349)</f>
        <v>0</v>
      </c>
      <c r="LDI102" s="700">
        <f>-IF(LDI11=1900,0,Capex!LDI349)</f>
        <v>0</v>
      </c>
      <c r="LDJ102" s="700">
        <f>-IF(LDJ11=1900,0,Capex!LDJ349)</f>
        <v>0</v>
      </c>
      <c r="LDK102" s="700">
        <f>-IF(LDK11=1900,0,Capex!LDK349)</f>
        <v>0</v>
      </c>
      <c r="LDL102" s="700">
        <f>-IF(LDL11=1900,0,Capex!LDL349)</f>
        <v>0</v>
      </c>
      <c r="LDM102" s="700">
        <f>-IF(LDM11=1900,0,Capex!LDM349)</f>
        <v>0</v>
      </c>
      <c r="LDN102" s="700">
        <f>-IF(LDN11=1900,0,Capex!LDN349)</f>
        <v>0</v>
      </c>
      <c r="LDO102" s="700">
        <f>-IF(LDO11=1900,0,Capex!LDO349)</f>
        <v>0</v>
      </c>
      <c r="LDP102" s="700">
        <f>-IF(LDP11=1900,0,Capex!LDP349)</f>
        <v>0</v>
      </c>
      <c r="LDQ102" s="700">
        <f>-IF(LDQ11=1900,0,Capex!LDQ349)</f>
        <v>0</v>
      </c>
      <c r="LDR102" s="700">
        <f>-IF(LDR11=1900,0,Capex!LDR349)</f>
        <v>0</v>
      </c>
      <c r="LDS102" s="700">
        <f>-IF(LDS11=1900,0,Capex!LDS349)</f>
        <v>0</v>
      </c>
      <c r="LDT102" s="700">
        <f>-IF(LDT11=1900,0,Capex!LDT349)</f>
        <v>0</v>
      </c>
      <c r="LDU102" s="700">
        <f>-IF(LDU11=1900,0,Capex!LDU349)</f>
        <v>0</v>
      </c>
      <c r="LDV102" s="700">
        <f>-IF(LDV11=1900,0,Capex!LDV349)</f>
        <v>0</v>
      </c>
      <c r="LDW102" s="700">
        <f>-IF(LDW11=1900,0,Capex!LDW349)</f>
        <v>0</v>
      </c>
      <c r="LDX102" s="700">
        <f>-IF(LDX11=1900,0,Capex!LDX349)</f>
        <v>0</v>
      </c>
      <c r="LDY102" s="700">
        <f>-IF(LDY11=1900,0,Capex!LDY349)</f>
        <v>0</v>
      </c>
      <c r="LDZ102" s="700">
        <f>-IF(LDZ11=1900,0,Capex!LDZ349)</f>
        <v>0</v>
      </c>
      <c r="LEA102" s="700">
        <f>-IF(LEA11=1900,0,Capex!LEA349)</f>
        <v>0</v>
      </c>
      <c r="LEB102" s="700">
        <f>-IF(LEB11=1900,0,Capex!LEB349)</f>
        <v>0</v>
      </c>
      <c r="LEC102" s="700">
        <f>-IF(LEC11=1900,0,Capex!LEC349)</f>
        <v>0</v>
      </c>
      <c r="LED102" s="700">
        <f>-IF(LED11=1900,0,Capex!LED349)</f>
        <v>0</v>
      </c>
      <c r="LEE102" s="700">
        <f>-IF(LEE11=1900,0,Capex!LEE349)</f>
        <v>0</v>
      </c>
      <c r="LEF102" s="700">
        <f>-IF(LEF11=1900,0,Capex!LEF349)</f>
        <v>0</v>
      </c>
      <c r="LEG102" s="700">
        <f>-IF(LEG11=1900,0,Capex!LEG349)</f>
        <v>0</v>
      </c>
      <c r="LEH102" s="700">
        <f>-IF(LEH11=1900,0,Capex!LEH349)</f>
        <v>0</v>
      </c>
      <c r="LEI102" s="700">
        <f>-IF(LEI11=1900,0,Capex!LEI349)</f>
        <v>0</v>
      </c>
      <c r="LEJ102" s="700">
        <f>-IF(LEJ11=1900,0,Capex!LEJ349)</f>
        <v>0</v>
      </c>
      <c r="LEK102" s="700">
        <f>-IF(LEK11=1900,0,Capex!LEK349)</f>
        <v>0</v>
      </c>
      <c r="LEL102" s="700">
        <f>-IF(LEL11=1900,0,Capex!LEL349)</f>
        <v>0</v>
      </c>
      <c r="LEM102" s="700">
        <f>-IF(LEM11=1900,0,Capex!LEM349)</f>
        <v>0</v>
      </c>
      <c r="LEN102" s="700">
        <f>-IF(LEN11=1900,0,Capex!LEN349)</f>
        <v>0</v>
      </c>
      <c r="LEO102" s="700">
        <f>-IF(LEO11=1900,0,Capex!LEO349)</f>
        <v>0</v>
      </c>
      <c r="LEP102" s="700">
        <f>-IF(LEP11=1900,0,Capex!LEP349)</f>
        <v>0</v>
      </c>
      <c r="LEQ102" s="700">
        <f>-IF(LEQ11=1900,0,Capex!LEQ349)</f>
        <v>0</v>
      </c>
      <c r="LER102" s="700">
        <f>-IF(LER11=1900,0,Capex!LER349)</f>
        <v>0</v>
      </c>
      <c r="LES102" s="700">
        <f>-IF(LES11=1900,0,Capex!LES349)</f>
        <v>0</v>
      </c>
      <c r="LET102" s="700">
        <f>-IF(LET11=1900,0,Capex!LET349)</f>
        <v>0</v>
      </c>
      <c r="LEU102" s="700">
        <f>-IF(LEU11=1900,0,Capex!LEU349)</f>
        <v>0</v>
      </c>
      <c r="LEV102" s="700">
        <f>-IF(LEV11=1900,0,Capex!LEV349)</f>
        <v>0</v>
      </c>
      <c r="LEW102" s="700">
        <f>-IF(LEW11=1900,0,Capex!LEW349)</f>
        <v>0</v>
      </c>
      <c r="LEX102" s="700">
        <f>-IF(LEX11=1900,0,Capex!LEX349)</f>
        <v>0</v>
      </c>
      <c r="LEY102" s="700">
        <f>-IF(LEY11=1900,0,Capex!LEY349)</f>
        <v>0</v>
      </c>
      <c r="LEZ102" s="700">
        <f>-IF(LEZ11=1900,0,Capex!LEZ349)</f>
        <v>0</v>
      </c>
      <c r="LFA102" s="700">
        <f>-IF(LFA11=1900,0,Capex!LFA349)</f>
        <v>0</v>
      </c>
      <c r="LFB102" s="700">
        <f>-IF(LFB11=1900,0,Capex!LFB349)</f>
        <v>0</v>
      </c>
      <c r="LFC102" s="700">
        <f>-IF(LFC11=1900,0,Capex!LFC349)</f>
        <v>0</v>
      </c>
      <c r="LFD102" s="700">
        <f>-IF(LFD11=1900,0,Capex!LFD349)</f>
        <v>0</v>
      </c>
      <c r="LFE102" s="700">
        <f>-IF(LFE11=1900,0,Capex!LFE349)</f>
        <v>0</v>
      </c>
      <c r="LFF102" s="700">
        <f>-IF(LFF11=1900,0,Capex!LFF349)</f>
        <v>0</v>
      </c>
      <c r="LFG102" s="700">
        <f>-IF(LFG11=1900,0,Capex!LFG349)</f>
        <v>0</v>
      </c>
      <c r="LFH102" s="700">
        <f>-IF(LFH11=1900,0,Capex!LFH349)</f>
        <v>0</v>
      </c>
      <c r="LFI102" s="700">
        <f>-IF(LFI11=1900,0,Capex!LFI349)</f>
        <v>0</v>
      </c>
      <c r="LFJ102" s="700">
        <f>-IF(LFJ11=1900,0,Capex!LFJ349)</f>
        <v>0</v>
      </c>
      <c r="LFK102" s="700">
        <f>-IF(LFK11=1900,0,Capex!LFK349)</f>
        <v>0</v>
      </c>
      <c r="LFL102" s="700">
        <f>-IF(LFL11=1900,0,Capex!LFL349)</f>
        <v>0</v>
      </c>
      <c r="LFM102" s="700">
        <f>-IF(LFM11=1900,0,Capex!LFM349)</f>
        <v>0</v>
      </c>
      <c r="LFN102" s="700">
        <f>-IF(LFN11=1900,0,Capex!LFN349)</f>
        <v>0</v>
      </c>
      <c r="LFO102" s="700">
        <f>-IF(LFO11=1900,0,Capex!LFO349)</f>
        <v>0</v>
      </c>
      <c r="LFP102" s="700">
        <f>-IF(LFP11=1900,0,Capex!LFP349)</f>
        <v>0</v>
      </c>
      <c r="LFQ102" s="700">
        <f>-IF(LFQ11=1900,0,Capex!LFQ349)</f>
        <v>0</v>
      </c>
      <c r="LFR102" s="700">
        <f>-IF(LFR11=1900,0,Capex!LFR349)</f>
        <v>0</v>
      </c>
      <c r="LFS102" s="700">
        <f>-IF(LFS11=1900,0,Capex!LFS349)</f>
        <v>0</v>
      </c>
      <c r="LFT102" s="700">
        <f>-IF(LFT11=1900,0,Capex!LFT349)</f>
        <v>0</v>
      </c>
      <c r="LFU102" s="700">
        <f>-IF(LFU11=1900,0,Capex!LFU349)</f>
        <v>0</v>
      </c>
      <c r="LFV102" s="700">
        <f>-IF(LFV11=1900,0,Capex!LFV349)</f>
        <v>0</v>
      </c>
      <c r="LFW102" s="700">
        <f>-IF(LFW11=1900,0,Capex!LFW349)</f>
        <v>0</v>
      </c>
      <c r="LFX102" s="700">
        <f>-IF(LFX11=1900,0,Capex!LFX349)</f>
        <v>0</v>
      </c>
      <c r="LFY102" s="700">
        <f>-IF(LFY11=1900,0,Capex!LFY349)</f>
        <v>0</v>
      </c>
      <c r="LFZ102" s="700">
        <f>-IF(LFZ11=1900,0,Capex!LFZ349)</f>
        <v>0</v>
      </c>
      <c r="LGA102" s="700">
        <f>-IF(LGA11=1900,0,Capex!LGA349)</f>
        <v>0</v>
      </c>
      <c r="LGB102" s="700">
        <f>-IF(LGB11=1900,0,Capex!LGB349)</f>
        <v>0</v>
      </c>
      <c r="LGC102" s="700">
        <f>-IF(LGC11=1900,0,Capex!LGC349)</f>
        <v>0</v>
      </c>
      <c r="LGD102" s="700">
        <f>-IF(LGD11=1900,0,Capex!LGD349)</f>
        <v>0</v>
      </c>
      <c r="LGE102" s="700">
        <f>-IF(LGE11=1900,0,Capex!LGE349)</f>
        <v>0</v>
      </c>
      <c r="LGF102" s="700">
        <f>-IF(LGF11=1900,0,Capex!LGF349)</f>
        <v>0</v>
      </c>
      <c r="LGG102" s="700">
        <f>-IF(LGG11=1900,0,Capex!LGG349)</f>
        <v>0</v>
      </c>
      <c r="LGH102" s="700">
        <f>-IF(LGH11=1900,0,Capex!LGH349)</f>
        <v>0</v>
      </c>
      <c r="LGI102" s="700">
        <f>-IF(LGI11=1900,0,Capex!LGI349)</f>
        <v>0</v>
      </c>
      <c r="LGJ102" s="700">
        <f>-IF(LGJ11=1900,0,Capex!LGJ349)</f>
        <v>0</v>
      </c>
      <c r="LGK102" s="700">
        <f>-IF(LGK11=1900,0,Capex!LGK349)</f>
        <v>0</v>
      </c>
      <c r="LGL102" s="700">
        <f>-IF(LGL11=1900,0,Capex!LGL349)</f>
        <v>0</v>
      </c>
      <c r="LGM102" s="700">
        <f>-IF(LGM11=1900,0,Capex!LGM349)</f>
        <v>0</v>
      </c>
      <c r="LGN102" s="700">
        <f>-IF(LGN11=1900,0,Capex!LGN349)</f>
        <v>0</v>
      </c>
      <c r="LGO102" s="700">
        <f>-IF(LGO11=1900,0,Capex!LGO349)</f>
        <v>0</v>
      </c>
      <c r="LGP102" s="700">
        <f>-IF(LGP11=1900,0,Capex!LGP349)</f>
        <v>0</v>
      </c>
      <c r="LGQ102" s="700">
        <f>-IF(LGQ11=1900,0,Capex!LGQ349)</f>
        <v>0</v>
      </c>
      <c r="LGR102" s="700">
        <f>-IF(LGR11=1900,0,Capex!LGR349)</f>
        <v>0</v>
      </c>
      <c r="LGS102" s="700">
        <f>-IF(LGS11=1900,0,Capex!LGS349)</f>
        <v>0</v>
      </c>
      <c r="LGT102" s="700">
        <f>-IF(LGT11=1900,0,Capex!LGT349)</f>
        <v>0</v>
      </c>
      <c r="LGU102" s="700">
        <f>-IF(LGU11=1900,0,Capex!LGU349)</f>
        <v>0</v>
      </c>
      <c r="LGV102" s="700">
        <f>-IF(LGV11=1900,0,Capex!LGV349)</f>
        <v>0</v>
      </c>
      <c r="LGW102" s="700">
        <f>-IF(LGW11=1900,0,Capex!LGW349)</f>
        <v>0</v>
      </c>
      <c r="LGX102" s="700">
        <f>-IF(LGX11=1900,0,Capex!LGX349)</f>
        <v>0</v>
      </c>
      <c r="LGY102" s="700">
        <f>-IF(LGY11=1900,0,Capex!LGY349)</f>
        <v>0</v>
      </c>
      <c r="LGZ102" s="700">
        <f>-IF(LGZ11=1900,0,Capex!LGZ349)</f>
        <v>0</v>
      </c>
      <c r="LHA102" s="700">
        <f>-IF(LHA11=1900,0,Capex!LHA349)</f>
        <v>0</v>
      </c>
      <c r="LHB102" s="700">
        <f>-IF(LHB11=1900,0,Capex!LHB349)</f>
        <v>0</v>
      </c>
      <c r="LHC102" s="700">
        <f>-IF(LHC11=1900,0,Capex!LHC349)</f>
        <v>0</v>
      </c>
      <c r="LHD102" s="700">
        <f>-IF(LHD11=1900,0,Capex!LHD349)</f>
        <v>0</v>
      </c>
      <c r="LHE102" s="700">
        <f>-IF(LHE11=1900,0,Capex!LHE349)</f>
        <v>0</v>
      </c>
      <c r="LHF102" s="700">
        <f>-IF(LHF11=1900,0,Capex!LHF349)</f>
        <v>0</v>
      </c>
      <c r="LHG102" s="700">
        <f>-IF(LHG11=1900,0,Capex!LHG349)</f>
        <v>0</v>
      </c>
      <c r="LHH102" s="700">
        <f>-IF(LHH11=1900,0,Capex!LHH349)</f>
        <v>0</v>
      </c>
      <c r="LHI102" s="700">
        <f>-IF(LHI11=1900,0,Capex!LHI349)</f>
        <v>0</v>
      </c>
      <c r="LHJ102" s="700">
        <f>-IF(LHJ11=1900,0,Capex!LHJ349)</f>
        <v>0</v>
      </c>
      <c r="LHK102" s="700">
        <f>-IF(LHK11=1900,0,Capex!LHK349)</f>
        <v>0</v>
      </c>
      <c r="LHL102" s="700">
        <f>-IF(LHL11=1900,0,Capex!LHL349)</f>
        <v>0</v>
      </c>
      <c r="LHM102" s="700">
        <f>-IF(LHM11=1900,0,Capex!LHM349)</f>
        <v>0</v>
      </c>
      <c r="LHN102" s="700">
        <f>-IF(LHN11=1900,0,Capex!LHN349)</f>
        <v>0</v>
      </c>
      <c r="LHO102" s="700">
        <f>-IF(LHO11=1900,0,Capex!LHO349)</f>
        <v>0</v>
      </c>
      <c r="LHP102" s="700">
        <f>-IF(LHP11=1900,0,Capex!LHP349)</f>
        <v>0</v>
      </c>
      <c r="LHQ102" s="700">
        <f>-IF(LHQ11=1900,0,Capex!LHQ349)</f>
        <v>0</v>
      </c>
      <c r="LHR102" s="700">
        <f>-IF(LHR11=1900,0,Capex!LHR349)</f>
        <v>0</v>
      </c>
      <c r="LHS102" s="700">
        <f>-IF(LHS11=1900,0,Capex!LHS349)</f>
        <v>0</v>
      </c>
      <c r="LHT102" s="700">
        <f>-IF(LHT11=1900,0,Capex!LHT349)</f>
        <v>0</v>
      </c>
      <c r="LHU102" s="700">
        <f>-IF(LHU11=1900,0,Capex!LHU349)</f>
        <v>0</v>
      </c>
      <c r="LHV102" s="700">
        <f>-IF(LHV11=1900,0,Capex!LHV349)</f>
        <v>0</v>
      </c>
      <c r="LHW102" s="700">
        <f>-IF(LHW11=1900,0,Capex!LHW349)</f>
        <v>0</v>
      </c>
      <c r="LHX102" s="700">
        <f>-IF(LHX11=1900,0,Capex!LHX349)</f>
        <v>0</v>
      </c>
      <c r="LHY102" s="700">
        <f>-IF(LHY11=1900,0,Capex!LHY349)</f>
        <v>0</v>
      </c>
      <c r="LHZ102" s="700">
        <f>-IF(LHZ11=1900,0,Capex!LHZ349)</f>
        <v>0</v>
      </c>
      <c r="LIA102" s="700">
        <f>-IF(LIA11=1900,0,Capex!LIA349)</f>
        <v>0</v>
      </c>
      <c r="LIB102" s="700">
        <f>-IF(LIB11=1900,0,Capex!LIB349)</f>
        <v>0</v>
      </c>
      <c r="LIC102" s="700">
        <f>-IF(LIC11=1900,0,Capex!LIC349)</f>
        <v>0</v>
      </c>
      <c r="LID102" s="700">
        <f>-IF(LID11=1900,0,Capex!LID349)</f>
        <v>0</v>
      </c>
      <c r="LIE102" s="700">
        <f>-IF(LIE11=1900,0,Capex!LIE349)</f>
        <v>0</v>
      </c>
      <c r="LIF102" s="700">
        <f>-IF(LIF11=1900,0,Capex!LIF349)</f>
        <v>0</v>
      </c>
      <c r="LIG102" s="700">
        <f>-IF(LIG11=1900,0,Capex!LIG349)</f>
        <v>0</v>
      </c>
      <c r="LIH102" s="700">
        <f>-IF(LIH11=1900,0,Capex!LIH349)</f>
        <v>0</v>
      </c>
      <c r="LII102" s="700">
        <f>-IF(LII11=1900,0,Capex!LII349)</f>
        <v>0</v>
      </c>
      <c r="LIJ102" s="700">
        <f>-IF(LIJ11=1900,0,Capex!LIJ349)</f>
        <v>0</v>
      </c>
      <c r="LIK102" s="700">
        <f>-IF(LIK11=1900,0,Capex!LIK349)</f>
        <v>0</v>
      </c>
      <c r="LIL102" s="700">
        <f>-IF(LIL11=1900,0,Capex!LIL349)</f>
        <v>0</v>
      </c>
      <c r="LIM102" s="700">
        <f>-IF(LIM11=1900,0,Capex!LIM349)</f>
        <v>0</v>
      </c>
      <c r="LIN102" s="700">
        <f>-IF(LIN11=1900,0,Capex!LIN349)</f>
        <v>0</v>
      </c>
      <c r="LIO102" s="700">
        <f>-IF(LIO11=1900,0,Capex!LIO349)</f>
        <v>0</v>
      </c>
      <c r="LIP102" s="700">
        <f>-IF(LIP11=1900,0,Capex!LIP349)</f>
        <v>0</v>
      </c>
      <c r="LIQ102" s="700">
        <f>-IF(LIQ11=1900,0,Capex!LIQ349)</f>
        <v>0</v>
      </c>
      <c r="LIR102" s="700">
        <f>-IF(LIR11=1900,0,Capex!LIR349)</f>
        <v>0</v>
      </c>
      <c r="LIS102" s="700">
        <f>-IF(LIS11=1900,0,Capex!LIS349)</f>
        <v>0</v>
      </c>
      <c r="LIT102" s="700">
        <f>-IF(LIT11=1900,0,Capex!LIT349)</f>
        <v>0</v>
      </c>
      <c r="LIU102" s="700">
        <f>-IF(LIU11=1900,0,Capex!LIU349)</f>
        <v>0</v>
      </c>
      <c r="LIV102" s="700">
        <f>-IF(LIV11=1900,0,Capex!LIV349)</f>
        <v>0</v>
      </c>
      <c r="LIW102" s="700">
        <f>-IF(LIW11=1900,0,Capex!LIW349)</f>
        <v>0</v>
      </c>
      <c r="LIX102" s="700">
        <f>-IF(LIX11=1900,0,Capex!LIX349)</f>
        <v>0</v>
      </c>
      <c r="LIY102" s="700">
        <f>-IF(LIY11=1900,0,Capex!LIY349)</f>
        <v>0</v>
      </c>
      <c r="LIZ102" s="700">
        <f>-IF(LIZ11=1900,0,Capex!LIZ349)</f>
        <v>0</v>
      </c>
      <c r="LJA102" s="700">
        <f>-IF(LJA11=1900,0,Capex!LJA349)</f>
        <v>0</v>
      </c>
      <c r="LJB102" s="700">
        <f>-IF(LJB11=1900,0,Capex!LJB349)</f>
        <v>0</v>
      </c>
      <c r="LJC102" s="700">
        <f>-IF(LJC11=1900,0,Capex!LJC349)</f>
        <v>0</v>
      </c>
      <c r="LJD102" s="700">
        <f>-IF(LJD11=1900,0,Capex!LJD349)</f>
        <v>0</v>
      </c>
      <c r="LJE102" s="700">
        <f>-IF(LJE11=1900,0,Capex!LJE349)</f>
        <v>0</v>
      </c>
      <c r="LJF102" s="700">
        <f>-IF(LJF11=1900,0,Capex!LJF349)</f>
        <v>0</v>
      </c>
      <c r="LJG102" s="700">
        <f>-IF(LJG11=1900,0,Capex!LJG349)</f>
        <v>0</v>
      </c>
      <c r="LJH102" s="700">
        <f>-IF(LJH11=1900,0,Capex!LJH349)</f>
        <v>0</v>
      </c>
      <c r="LJI102" s="700">
        <f>-IF(LJI11=1900,0,Capex!LJI349)</f>
        <v>0</v>
      </c>
      <c r="LJJ102" s="700">
        <f>-IF(LJJ11=1900,0,Capex!LJJ349)</f>
        <v>0</v>
      </c>
      <c r="LJK102" s="700">
        <f>-IF(LJK11=1900,0,Capex!LJK349)</f>
        <v>0</v>
      </c>
      <c r="LJL102" s="700">
        <f>-IF(LJL11=1900,0,Capex!LJL349)</f>
        <v>0</v>
      </c>
      <c r="LJM102" s="700">
        <f>-IF(LJM11=1900,0,Capex!LJM349)</f>
        <v>0</v>
      </c>
      <c r="LJN102" s="700">
        <f>-IF(LJN11=1900,0,Capex!LJN349)</f>
        <v>0</v>
      </c>
      <c r="LJO102" s="700">
        <f>-IF(LJO11=1900,0,Capex!LJO349)</f>
        <v>0</v>
      </c>
      <c r="LJP102" s="700">
        <f>-IF(LJP11=1900,0,Capex!LJP349)</f>
        <v>0</v>
      </c>
      <c r="LJQ102" s="700">
        <f>-IF(LJQ11=1900,0,Capex!LJQ349)</f>
        <v>0</v>
      </c>
      <c r="LJR102" s="700">
        <f>-IF(LJR11=1900,0,Capex!LJR349)</f>
        <v>0</v>
      </c>
      <c r="LJS102" s="700">
        <f>-IF(LJS11=1900,0,Capex!LJS349)</f>
        <v>0</v>
      </c>
      <c r="LJT102" s="700">
        <f>-IF(LJT11=1900,0,Capex!LJT349)</f>
        <v>0</v>
      </c>
      <c r="LJU102" s="700">
        <f>-IF(LJU11=1900,0,Capex!LJU349)</f>
        <v>0</v>
      </c>
      <c r="LJV102" s="700">
        <f>-IF(LJV11=1900,0,Capex!LJV349)</f>
        <v>0</v>
      </c>
      <c r="LJW102" s="700">
        <f>-IF(LJW11=1900,0,Capex!LJW349)</f>
        <v>0</v>
      </c>
      <c r="LJX102" s="700">
        <f>-IF(LJX11=1900,0,Capex!LJX349)</f>
        <v>0</v>
      </c>
      <c r="LJY102" s="700">
        <f>-IF(LJY11=1900,0,Capex!LJY349)</f>
        <v>0</v>
      </c>
      <c r="LJZ102" s="700">
        <f>-IF(LJZ11=1900,0,Capex!LJZ349)</f>
        <v>0</v>
      </c>
      <c r="LKA102" s="700">
        <f>-IF(LKA11=1900,0,Capex!LKA349)</f>
        <v>0</v>
      </c>
      <c r="LKB102" s="700">
        <f>-IF(LKB11=1900,0,Capex!LKB349)</f>
        <v>0</v>
      </c>
      <c r="LKC102" s="700">
        <f>-IF(LKC11=1900,0,Capex!LKC349)</f>
        <v>0</v>
      </c>
      <c r="LKD102" s="700">
        <f>-IF(LKD11=1900,0,Capex!LKD349)</f>
        <v>0</v>
      </c>
      <c r="LKE102" s="700">
        <f>-IF(LKE11=1900,0,Capex!LKE349)</f>
        <v>0</v>
      </c>
      <c r="LKF102" s="700">
        <f>-IF(LKF11=1900,0,Capex!LKF349)</f>
        <v>0</v>
      </c>
      <c r="LKG102" s="700">
        <f>-IF(LKG11=1900,0,Capex!LKG349)</f>
        <v>0</v>
      </c>
      <c r="LKH102" s="700">
        <f>-IF(LKH11=1900,0,Capex!LKH349)</f>
        <v>0</v>
      </c>
      <c r="LKI102" s="700">
        <f>-IF(LKI11=1900,0,Capex!LKI349)</f>
        <v>0</v>
      </c>
      <c r="LKJ102" s="700">
        <f>-IF(LKJ11=1900,0,Capex!LKJ349)</f>
        <v>0</v>
      </c>
      <c r="LKK102" s="700">
        <f>-IF(LKK11=1900,0,Capex!LKK349)</f>
        <v>0</v>
      </c>
      <c r="LKL102" s="700">
        <f>-IF(LKL11=1900,0,Capex!LKL349)</f>
        <v>0</v>
      </c>
      <c r="LKM102" s="700">
        <f>-IF(LKM11=1900,0,Capex!LKM349)</f>
        <v>0</v>
      </c>
      <c r="LKN102" s="700">
        <f>-IF(LKN11=1900,0,Capex!LKN349)</f>
        <v>0</v>
      </c>
      <c r="LKO102" s="700">
        <f>-IF(LKO11=1900,0,Capex!LKO349)</f>
        <v>0</v>
      </c>
      <c r="LKP102" s="700">
        <f>-IF(LKP11=1900,0,Capex!LKP349)</f>
        <v>0</v>
      </c>
      <c r="LKQ102" s="700">
        <f>-IF(LKQ11=1900,0,Capex!LKQ349)</f>
        <v>0</v>
      </c>
      <c r="LKR102" s="700">
        <f>-IF(LKR11=1900,0,Capex!LKR349)</f>
        <v>0</v>
      </c>
      <c r="LKS102" s="700">
        <f>-IF(LKS11=1900,0,Capex!LKS349)</f>
        <v>0</v>
      </c>
      <c r="LKT102" s="700">
        <f>-IF(LKT11=1900,0,Capex!LKT349)</f>
        <v>0</v>
      </c>
      <c r="LKU102" s="700">
        <f>-IF(LKU11=1900,0,Capex!LKU349)</f>
        <v>0</v>
      </c>
      <c r="LKV102" s="700">
        <f>-IF(LKV11=1900,0,Capex!LKV349)</f>
        <v>0</v>
      </c>
      <c r="LKW102" s="700">
        <f>-IF(LKW11=1900,0,Capex!LKW349)</f>
        <v>0</v>
      </c>
      <c r="LKX102" s="700">
        <f>-IF(LKX11=1900,0,Capex!LKX349)</f>
        <v>0</v>
      </c>
      <c r="LKY102" s="700">
        <f>-IF(LKY11=1900,0,Capex!LKY349)</f>
        <v>0</v>
      </c>
      <c r="LKZ102" s="700">
        <f>-IF(LKZ11=1900,0,Capex!LKZ349)</f>
        <v>0</v>
      </c>
      <c r="LLA102" s="700">
        <f>-IF(LLA11=1900,0,Capex!LLA349)</f>
        <v>0</v>
      </c>
      <c r="LLB102" s="700">
        <f>-IF(LLB11=1900,0,Capex!LLB349)</f>
        <v>0</v>
      </c>
      <c r="LLC102" s="700">
        <f>-IF(LLC11=1900,0,Capex!LLC349)</f>
        <v>0</v>
      </c>
      <c r="LLD102" s="700">
        <f>-IF(LLD11=1900,0,Capex!LLD349)</f>
        <v>0</v>
      </c>
      <c r="LLE102" s="700">
        <f>-IF(LLE11=1900,0,Capex!LLE349)</f>
        <v>0</v>
      </c>
      <c r="LLF102" s="700">
        <f>-IF(LLF11=1900,0,Capex!LLF349)</f>
        <v>0</v>
      </c>
      <c r="LLG102" s="700">
        <f>-IF(LLG11=1900,0,Capex!LLG349)</f>
        <v>0</v>
      </c>
      <c r="LLH102" s="700">
        <f>-IF(LLH11=1900,0,Capex!LLH349)</f>
        <v>0</v>
      </c>
      <c r="LLI102" s="700">
        <f>-IF(LLI11=1900,0,Capex!LLI349)</f>
        <v>0</v>
      </c>
      <c r="LLJ102" s="700">
        <f>-IF(LLJ11=1900,0,Capex!LLJ349)</f>
        <v>0</v>
      </c>
      <c r="LLK102" s="700">
        <f>-IF(LLK11=1900,0,Capex!LLK349)</f>
        <v>0</v>
      </c>
      <c r="LLL102" s="700">
        <f>-IF(LLL11=1900,0,Capex!LLL349)</f>
        <v>0</v>
      </c>
      <c r="LLM102" s="700">
        <f>-IF(LLM11=1900,0,Capex!LLM349)</f>
        <v>0</v>
      </c>
      <c r="LLN102" s="700">
        <f>-IF(LLN11=1900,0,Capex!LLN349)</f>
        <v>0</v>
      </c>
      <c r="LLO102" s="700">
        <f>-IF(LLO11=1900,0,Capex!LLO349)</f>
        <v>0</v>
      </c>
      <c r="LLP102" s="700">
        <f>-IF(LLP11=1900,0,Capex!LLP349)</f>
        <v>0</v>
      </c>
      <c r="LLQ102" s="700">
        <f>-IF(LLQ11=1900,0,Capex!LLQ349)</f>
        <v>0</v>
      </c>
      <c r="LLR102" s="700">
        <f>-IF(LLR11=1900,0,Capex!LLR349)</f>
        <v>0</v>
      </c>
      <c r="LLS102" s="700">
        <f>-IF(LLS11=1900,0,Capex!LLS349)</f>
        <v>0</v>
      </c>
      <c r="LLT102" s="700">
        <f>-IF(LLT11=1900,0,Capex!LLT349)</f>
        <v>0</v>
      </c>
      <c r="LLU102" s="700">
        <f>-IF(LLU11=1900,0,Capex!LLU349)</f>
        <v>0</v>
      </c>
      <c r="LLV102" s="700">
        <f>-IF(LLV11=1900,0,Capex!LLV349)</f>
        <v>0</v>
      </c>
      <c r="LLW102" s="700">
        <f>-IF(LLW11=1900,0,Capex!LLW349)</f>
        <v>0</v>
      </c>
      <c r="LLX102" s="700">
        <f>-IF(LLX11=1900,0,Capex!LLX349)</f>
        <v>0</v>
      </c>
      <c r="LLY102" s="700">
        <f>-IF(LLY11=1900,0,Capex!LLY349)</f>
        <v>0</v>
      </c>
      <c r="LLZ102" s="700">
        <f>-IF(LLZ11=1900,0,Capex!LLZ349)</f>
        <v>0</v>
      </c>
      <c r="LMA102" s="700">
        <f>-IF(LMA11=1900,0,Capex!LMA349)</f>
        <v>0</v>
      </c>
      <c r="LMB102" s="700">
        <f>-IF(LMB11=1900,0,Capex!LMB349)</f>
        <v>0</v>
      </c>
      <c r="LMC102" s="700">
        <f>-IF(LMC11=1900,0,Capex!LMC349)</f>
        <v>0</v>
      </c>
      <c r="LMD102" s="700">
        <f>-IF(LMD11=1900,0,Capex!LMD349)</f>
        <v>0</v>
      </c>
      <c r="LME102" s="700">
        <f>-IF(LME11=1900,0,Capex!LME349)</f>
        <v>0</v>
      </c>
      <c r="LMF102" s="700">
        <f>-IF(LMF11=1900,0,Capex!LMF349)</f>
        <v>0</v>
      </c>
      <c r="LMG102" s="700">
        <f>-IF(LMG11=1900,0,Capex!LMG349)</f>
        <v>0</v>
      </c>
      <c r="LMH102" s="700">
        <f>-IF(LMH11=1900,0,Capex!LMH349)</f>
        <v>0</v>
      </c>
      <c r="LMI102" s="700">
        <f>-IF(LMI11=1900,0,Capex!LMI349)</f>
        <v>0</v>
      </c>
      <c r="LMJ102" s="700">
        <f>-IF(LMJ11=1900,0,Capex!LMJ349)</f>
        <v>0</v>
      </c>
      <c r="LMK102" s="700">
        <f>-IF(LMK11=1900,0,Capex!LMK349)</f>
        <v>0</v>
      </c>
      <c r="LML102" s="700">
        <f>-IF(LML11=1900,0,Capex!LML349)</f>
        <v>0</v>
      </c>
      <c r="LMM102" s="700">
        <f>-IF(LMM11=1900,0,Capex!LMM349)</f>
        <v>0</v>
      </c>
      <c r="LMN102" s="700">
        <f>-IF(LMN11=1900,0,Capex!LMN349)</f>
        <v>0</v>
      </c>
      <c r="LMO102" s="700">
        <f>-IF(LMO11=1900,0,Capex!LMO349)</f>
        <v>0</v>
      </c>
      <c r="LMP102" s="700">
        <f>-IF(LMP11=1900,0,Capex!LMP349)</f>
        <v>0</v>
      </c>
      <c r="LMQ102" s="700">
        <f>-IF(LMQ11=1900,0,Capex!LMQ349)</f>
        <v>0</v>
      </c>
      <c r="LMR102" s="700">
        <f>-IF(LMR11=1900,0,Capex!LMR349)</f>
        <v>0</v>
      </c>
      <c r="LMS102" s="700">
        <f>-IF(LMS11=1900,0,Capex!LMS349)</f>
        <v>0</v>
      </c>
      <c r="LMT102" s="700">
        <f>-IF(LMT11=1900,0,Capex!LMT349)</f>
        <v>0</v>
      </c>
      <c r="LMU102" s="700">
        <f>-IF(LMU11=1900,0,Capex!LMU349)</f>
        <v>0</v>
      </c>
      <c r="LMV102" s="700">
        <f>-IF(LMV11=1900,0,Capex!LMV349)</f>
        <v>0</v>
      </c>
      <c r="LMW102" s="700">
        <f>-IF(LMW11=1900,0,Capex!LMW349)</f>
        <v>0</v>
      </c>
      <c r="LMX102" s="700">
        <f>-IF(LMX11=1900,0,Capex!LMX349)</f>
        <v>0</v>
      </c>
      <c r="LMY102" s="700">
        <f>-IF(LMY11=1900,0,Capex!LMY349)</f>
        <v>0</v>
      </c>
      <c r="LMZ102" s="700">
        <f>-IF(LMZ11=1900,0,Capex!LMZ349)</f>
        <v>0</v>
      </c>
      <c r="LNA102" s="700">
        <f>-IF(LNA11=1900,0,Capex!LNA349)</f>
        <v>0</v>
      </c>
      <c r="LNB102" s="700">
        <f>-IF(LNB11=1900,0,Capex!LNB349)</f>
        <v>0</v>
      </c>
      <c r="LNC102" s="700">
        <f>-IF(LNC11=1900,0,Capex!LNC349)</f>
        <v>0</v>
      </c>
      <c r="LND102" s="700">
        <f>-IF(LND11=1900,0,Capex!LND349)</f>
        <v>0</v>
      </c>
      <c r="LNE102" s="700">
        <f>-IF(LNE11=1900,0,Capex!LNE349)</f>
        <v>0</v>
      </c>
      <c r="LNF102" s="700">
        <f>-IF(LNF11=1900,0,Capex!LNF349)</f>
        <v>0</v>
      </c>
      <c r="LNG102" s="700">
        <f>-IF(LNG11=1900,0,Capex!LNG349)</f>
        <v>0</v>
      </c>
      <c r="LNH102" s="700">
        <f>-IF(LNH11=1900,0,Capex!LNH349)</f>
        <v>0</v>
      </c>
      <c r="LNI102" s="700">
        <f>-IF(LNI11=1900,0,Capex!LNI349)</f>
        <v>0</v>
      </c>
      <c r="LNJ102" s="700">
        <f>-IF(LNJ11=1900,0,Capex!LNJ349)</f>
        <v>0</v>
      </c>
      <c r="LNK102" s="700">
        <f>-IF(LNK11=1900,0,Capex!LNK349)</f>
        <v>0</v>
      </c>
      <c r="LNL102" s="700">
        <f>-IF(LNL11=1900,0,Capex!LNL349)</f>
        <v>0</v>
      </c>
      <c r="LNM102" s="700">
        <f>-IF(LNM11=1900,0,Capex!LNM349)</f>
        <v>0</v>
      </c>
      <c r="LNN102" s="700">
        <f>-IF(LNN11=1900,0,Capex!LNN349)</f>
        <v>0</v>
      </c>
      <c r="LNO102" s="700">
        <f>-IF(LNO11=1900,0,Capex!LNO349)</f>
        <v>0</v>
      </c>
      <c r="LNP102" s="700">
        <f>-IF(LNP11=1900,0,Capex!LNP349)</f>
        <v>0</v>
      </c>
      <c r="LNQ102" s="700">
        <f>-IF(LNQ11=1900,0,Capex!LNQ349)</f>
        <v>0</v>
      </c>
      <c r="LNR102" s="700">
        <f>-IF(LNR11=1900,0,Capex!LNR349)</f>
        <v>0</v>
      </c>
      <c r="LNS102" s="700">
        <f>-IF(LNS11=1900,0,Capex!LNS349)</f>
        <v>0</v>
      </c>
      <c r="LNT102" s="700">
        <f>-IF(LNT11=1900,0,Capex!LNT349)</f>
        <v>0</v>
      </c>
      <c r="LNU102" s="700">
        <f>-IF(LNU11=1900,0,Capex!LNU349)</f>
        <v>0</v>
      </c>
      <c r="LNV102" s="700">
        <f>-IF(LNV11=1900,0,Capex!LNV349)</f>
        <v>0</v>
      </c>
      <c r="LNW102" s="700">
        <f>-IF(LNW11=1900,0,Capex!LNW349)</f>
        <v>0</v>
      </c>
      <c r="LNX102" s="700">
        <f>-IF(LNX11=1900,0,Capex!LNX349)</f>
        <v>0</v>
      </c>
      <c r="LNY102" s="700">
        <f>-IF(LNY11=1900,0,Capex!LNY349)</f>
        <v>0</v>
      </c>
      <c r="LNZ102" s="700">
        <f>-IF(LNZ11=1900,0,Capex!LNZ349)</f>
        <v>0</v>
      </c>
      <c r="LOA102" s="700">
        <f>-IF(LOA11=1900,0,Capex!LOA349)</f>
        <v>0</v>
      </c>
      <c r="LOB102" s="700">
        <f>-IF(LOB11=1900,0,Capex!LOB349)</f>
        <v>0</v>
      </c>
      <c r="LOC102" s="700">
        <f>-IF(LOC11=1900,0,Capex!LOC349)</f>
        <v>0</v>
      </c>
      <c r="LOD102" s="700">
        <f>-IF(LOD11=1900,0,Capex!LOD349)</f>
        <v>0</v>
      </c>
      <c r="LOE102" s="700">
        <f>-IF(LOE11=1900,0,Capex!LOE349)</f>
        <v>0</v>
      </c>
      <c r="LOF102" s="700">
        <f>-IF(LOF11=1900,0,Capex!LOF349)</f>
        <v>0</v>
      </c>
      <c r="LOG102" s="700">
        <f>-IF(LOG11=1900,0,Capex!LOG349)</f>
        <v>0</v>
      </c>
      <c r="LOH102" s="700">
        <f>-IF(LOH11=1900,0,Capex!LOH349)</f>
        <v>0</v>
      </c>
      <c r="LOI102" s="700">
        <f>-IF(LOI11=1900,0,Capex!LOI349)</f>
        <v>0</v>
      </c>
      <c r="LOJ102" s="700">
        <f>-IF(LOJ11=1900,0,Capex!LOJ349)</f>
        <v>0</v>
      </c>
      <c r="LOK102" s="700">
        <f>-IF(LOK11=1900,0,Capex!LOK349)</f>
        <v>0</v>
      </c>
      <c r="LOL102" s="700">
        <f>-IF(LOL11=1900,0,Capex!LOL349)</f>
        <v>0</v>
      </c>
      <c r="LOM102" s="700">
        <f>-IF(LOM11=1900,0,Capex!LOM349)</f>
        <v>0</v>
      </c>
      <c r="LON102" s="700">
        <f>-IF(LON11=1900,0,Capex!LON349)</f>
        <v>0</v>
      </c>
      <c r="LOO102" s="700">
        <f>-IF(LOO11=1900,0,Capex!LOO349)</f>
        <v>0</v>
      </c>
      <c r="LOP102" s="700">
        <f>-IF(LOP11=1900,0,Capex!LOP349)</f>
        <v>0</v>
      </c>
      <c r="LOQ102" s="700">
        <f>-IF(LOQ11=1900,0,Capex!LOQ349)</f>
        <v>0</v>
      </c>
      <c r="LOR102" s="700">
        <f>-IF(LOR11=1900,0,Capex!LOR349)</f>
        <v>0</v>
      </c>
      <c r="LOS102" s="700">
        <f>-IF(LOS11=1900,0,Capex!LOS349)</f>
        <v>0</v>
      </c>
      <c r="LOT102" s="700">
        <f>-IF(LOT11=1900,0,Capex!LOT349)</f>
        <v>0</v>
      </c>
      <c r="LOU102" s="700">
        <f>-IF(LOU11=1900,0,Capex!LOU349)</f>
        <v>0</v>
      </c>
      <c r="LOV102" s="700">
        <f>-IF(LOV11=1900,0,Capex!LOV349)</f>
        <v>0</v>
      </c>
      <c r="LOW102" s="700">
        <f>-IF(LOW11=1900,0,Capex!LOW349)</f>
        <v>0</v>
      </c>
      <c r="LOX102" s="700">
        <f>-IF(LOX11=1900,0,Capex!LOX349)</f>
        <v>0</v>
      </c>
      <c r="LOY102" s="700">
        <f>-IF(LOY11=1900,0,Capex!LOY349)</f>
        <v>0</v>
      </c>
      <c r="LOZ102" s="700">
        <f>-IF(LOZ11=1900,0,Capex!LOZ349)</f>
        <v>0</v>
      </c>
      <c r="LPA102" s="700">
        <f>-IF(LPA11=1900,0,Capex!LPA349)</f>
        <v>0</v>
      </c>
      <c r="LPB102" s="700">
        <f>-IF(LPB11=1900,0,Capex!LPB349)</f>
        <v>0</v>
      </c>
      <c r="LPC102" s="700">
        <f>-IF(LPC11=1900,0,Capex!LPC349)</f>
        <v>0</v>
      </c>
      <c r="LPD102" s="700">
        <f>-IF(LPD11=1900,0,Capex!LPD349)</f>
        <v>0</v>
      </c>
      <c r="LPE102" s="700">
        <f>-IF(LPE11=1900,0,Capex!LPE349)</f>
        <v>0</v>
      </c>
      <c r="LPF102" s="700">
        <f>-IF(LPF11=1900,0,Capex!LPF349)</f>
        <v>0</v>
      </c>
      <c r="LPG102" s="700">
        <f>-IF(LPG11=1900,0,Capex!LPG349)</f>
        <v>0</v>
      </c>
      <c r="LPH102" s="700">
        <f>-IF(LPH11=1900,0,Capex!LPH349)</f>
        <v>0</v>
      </c>
      <c r="LPI102" s="700">
        <f>-IF(LPI11=1900,0,Capex!LPI349)</f>
        <v>0</v>
      </c>
      <c r="LPJ102" s="700">
        <f>-IF(LPJ11=1900,0,Capex!LPJ349)</f>
        <v>0</v>
      </c>
      <c r="LPK102" s="700">
        <f>-IF(LPK11=1900,0,Capex!LPK349)</f>
        <v>0</v>
      </c>
      <c r="LPL102" s="700">
        <f>-IF(LPL11=1900,0,Capex!LPL349)</f>
        <v>0</v>
      </c>
      <c r="LPM102" s="700">
        <f>-IF(LPM11=1900,0,Capex!LPM349)</f>
        <v>0</v>
      </c>
      <c r="LPN102" s="700">
        <f>-IF(LPN11=1900,0,Capex!LPN349)</f>
        <v>0</v>
      </c>
      <c r="LPO102" s="700">
        <f>-IF(LPO11=1900,0,Capex!LPO349)</f>
        <v>0</v>
      </c>
      <c r="LPP102" s="700">
        <f>-IF(LPP11=1900,0,Capex!LPP349)</f>
        <v>0</v>
      </c>
      <c r="LPQ102" s="700">
        <f>-IF(LPQ11=1900,0,Capex!LPQ349)</f>
        <v>0</v>
      </c>
      <c r="LPR102" s="700">
        <f>-IF(LPR11=1900,0,Capex!LPR349)</f>
        <v>0</v>
      </c>
      <c r="LPS102" s="700">
        <f>-IF(LPS11=1900,0,Capex!LPS349)</f>
        <v>0</v>
      </c>
      <c r="LPT102" s="700">
        <f>-IF(LPT11=1900,0,Capex!LPT349)</f>
        <v>0</v>
      </c>
      <c r="LPU102" s="700">
        <f>-IF(LPU11=1900,0,Capex!LPU349)</f>
        <v>0</v>
      </c>
      <c r="LPV102" s="700">
        <f>-IF(LPV11=1900,0,Capex!LPV349)</f>
        <v>0</v>
      </c>
      <c r="LPW102" s="700">
        <f>-IF(LPW11=1900,0,Capex!LPW349)</f>
        <v>0</v>
      </c>
      <c r="LPX102" s="700">
        <f>-IF(LPX11=1900,0,Capex!LPX349)</f>
        <v>0</v>
      </c>
      <c r="LPY102" s="700">
        <f>-IF(LPY11=1900,0,Capex!LPY349)</f>
        <v>0</v>
      </c>
      <c r="LPZ102" s="700">
        <f>-IF(LPZ11=1900,0,Capex!LPZ349)</f>
        <v>0</v>
      </c>
      <c r="LQA102" s="700">
        <f>-IF(LQA11=1900,0,Capex!LQA349)</f>
        <v>0</v>
      </c>
      <c r="LQB102" s="700">
        <f>-IF(LQB11=1900,0,Capex!LQB349)</f>
        <v>0</v>
      </c>
      <c r="LQC102" s="700">
        <f>-IF(LQC11=1900,0,Capex!LQC349)</f>
        <v>0</v>
      </c>
      <c r="LQD102" s="700">
        <f>-IF(LQD11=1900,0,Capex!LQD349)</f>
        <v>0</v>
      </c>
      <c r="LQE102" s="700">
        <f>-IF(LQE11=1900,0,Capex!LQE349)</f>
        <v>0</v>
      </c>
      <c r="LQF102" s="700">
        <f>-IF(LQF11=1900,0,Capex!LQF349)</f>
        <v>0</v>
      </c>
      <c r="LQG102" s="700">
        <f>-IF(LQG11=1900,0,Capex!LQG349)</f>
        <v>0</v>
      </c>
      <c r="LQH102" s="700">
        <f>-IF(LQH11=1900,0,Capex!LQH349)</f>
        <v>0</v>
      </c>
      <c r="LQI102" s="700">
        <f>-IF(LQI11=1900,0,Capex!LQI349)</f>
        <v>0</v>
      </c>
      <c r="LQJ102" s="700">
        <f>-IF(LQJ11=1900,0,Capex!LQJ349)</f>
        <v>0</v>
      </c>
      <c r="LQK102" s="700">
        <f>-IF(LQK11=1900,0,Capex!LQK349)</f>
        <v>0</v>
      </c>
      <c r="LQL102" s="700">
        <f>-IF(LQL11=1900,0,Capex!LQL349)</f>
        <v>0</v>
      </c>
      <c r="LQM102" s="700">
        <f>-IF(LQM11=1900,0,Capex!LQM349)</f>
        <v>0</v>
      </c>
      <c r="LQN102" s="700">
        <f>-IF(LQN11=1900,0,Capex!LQN349)</f>
        <v>0</v>
      </c>
      <c r="LQO102" s="700">
        <f>-IF(LQO11=1900,0,Capex!LQO349)</f>
        <v>0</v>
      </c>
      <c r="LQP102" s="700">
        <f>-IF(LQP11=1900,0,Capex!LQP349)</f>
        <v>0</v>
      </c>
      <c r="LQQ102" s="700">
        <f>-IF(LQQ11=1900,0,Capex!LQQ349)</f>
        <v>0</v>
      </c>
      <c r="LQR102" s="700">
        <f>-IF(LQR11=1900,0,Capex!LQR349)</f>
        <v>0</v>
      </c>
      <c r="LQS102" s="700">
        <f>-IF(LQS11=1900,0,Capex!LQS349)</f>
        <v>0</v>
      </c>
      <c r="LQT102" s="700">
        <f>-IF(LQT11=1900,0,Capex!LQT349)</f>
        <v>0</v>
      </c>
      <c r="LQU102" s="700">
        <f>-IF(LQU11=1900,0,Capex!LQU349)</f>
        <v>0</v>
      </c>
      <c r="LQV102" s="700">
        <f>-IF(LQV11=1900,0,Capex!LQV349)</f>
        <v>0</v>
      </c>
      <c r="LQW102" s="700">
        <f>-IF(LQW11=1900,0,Capex!LQW349)</f>
        <v>0</v>
      </c>
      <c r="LQX102" s="700">
        <f>-IF(LQX11=1900,0,Capex!LQX349)</f>
        <v>0</v>
      </c>
      <c r="LQY102" s="700">
        <f>-IF(LQY11=1900,0,Capex!LQY349)</f>
        <v>0</v>
      </c>
      <c r="LQZ102" s="700">
        <f>-IF(LQZ11=1900,0,Capex!LQZ349)</f>
        <v>0</v>
      </c>
      <c r="LRA102" s="700">
        <f>-IF(LRA11=1900,0,Capex!LRA349)</f>
        <v>0</v>
      </c>
      <c r="LRB102" s="700">
        <f>-IF(LRB11=1900,0,Capex!LRB349)</f>
        <v>0</v>
      </c>
      <c r="LRC102" s="700">
        <f>-IF(LRC11=1900,0,Capex!LRC349)</f>
        <v>0</v>
      </c>
      <c r="LRD102" s="700">
        <f>-IF(LRD11=1900,0,Capex!LRD349)</f>
        <v>0</v>
      </c>
      <c r="LRE102" s="700">
        <f>-IF(LRE11=1900,0,Capex!LRE349)</f>
        <v>0</v>
      </c>
      <c r="LRF102" s="700">
        <f>-IF(LRF11=1900,0,Capex!LRF349)</f>
        <v>0</v>
      </c>
      <c r="LRG102" s="700">
        <f>-IF(LRG11=1900,0,Capex!LRG349)</f>
        <v>0</v>
      </c>
      <c r="LRH102" s="700">
        <f>-IF(LRH11=1900,0,Capex!LRH349)</f>
        <v>0</v>
      </c>
      <c r="LRI102" s="700">
        <f>-IF(LRI11=1900,0,Capex!LRI349)</f>
        <v>0</v>
      </c>
      <c r="LRJ102" s="700">
        <f>-IF(LRJ11=1900,0,Capex!LRJ349)</f>
        <v>0</v>
      </c>
      <c r="LRK102" s="700">
        <f>-IF(LRK11=1900,0,Capex!LRK349)</f>
        <v>0</v>
      </c>
      <c r="LRL102" s="700">
        <f>-IF(LRL11=1900,0,Capex!LRL349)</f>
        <v>0</v>
      </c>
      <c r="LRM102" s="700">
        <f>-IF(LRM11=1900,0,Capex!LRM349)</f>
        <v>0</v>
      </c>
      <c r="LRN102" s="700">
        <f>-IF(LRN11=1900,0,Capex!LRN349)</f>
        <v>0</v>
      </c>
      <c r="LRO102" s="700">
        <f>-IF(LRO11=1900,0,Capex!LRO349)</f>
        <v>0</v>
      </c>
      <c r="LRP102" s="700">
        <f>-IF(LRP11=1900,0,Capex!LRP349)</f>
        <v>0</v>
      </c>
      <c r="LRQ102" s="700">
        <f>-IF(LRQ11=1900,0,Capex!LRQ349)</f>
        <v>0</v>
      </c>
      <c r="LRR102" s="700">
        <f>-IF(LRR11=1900,0,Capex!LRR349)</f>
        <v>0</v>
      </c>
      <c r="LRS102" s="700">
        <f>-IF(LRS11=1900,0,Capex!LRS349)</f>
        <v>0</v>
      </c>
      <c r="LRT102" s="700">
        <f>-IF(LRT11=1900,0,Capex!LRT349)</f>
        <v>0</v>
      </c>
      <c r="LRU102" s="700">
        <f>-IF(LRU11=1900,0,Capex!LRU349)</f>
        <v>0</v>
      </c>
      <c r="LRV102" s="700">
        <f>-IF(LRV11=1900,0,Capex!LRV349)</f>
        <v>0</v>
      </c>
      <c r="LRW102" s="700">
        <f>-IF(LRW11=1900,0,Capex!LRW349)</f>
        <v>0</v>
      </c>
      <c r="LRX102" s="700">
        <f>-IF(LRX11=1900,0,Capex!LRX349)</f>
        <v>0</v>
      </c>
      <c r="LRY102" s="700">
        <f>-IF(LRY11=1900,0,Capex!LRY349)</f>
        <v>0</v>
      </c>
      <c r="LRZ102" s="700">
        <f>-IF(LRZ11=1900,0,Capex!LRZ349)</f>
        <v>0</v>
      </c>
      <c r="LSA102" s="700">
        <f>-IF(LSA11=1900,0,Capex!LSA349)</f>
        <v>0</v>
      </c>
      <c r="LSB102" s="700">
        <f>-IF(LSB11=1900,0,Capex!LSB349)</f>
        <v>0</v>
      </c>
      <c r="LSC102" s="700">
        <f>-IF(LSC11=1900,0,Capex!LSC349)</f>
        <v>0</v>
      </c>
      <c r="LSD102" s="700">
        <f>-IF(LSD11=1900,0,Capex!LSD349)</f>
        <v>0</v>
      </c>
      <c r="LSE102" s="700">
        <f>-IF(LSE11=1900,0,Capex!LSE349)</f>
        <v>0</v>
      </c>
      <c r="LSF102" s="700">
        <f>-IF(LSF11=1900,0,Capex!LSF349)</f>
        <v>0</v>
      </c>
      <c r="LSG102" s="700">
        <f>-IF(LSG11=1900,0,Capex!LSG349)</f>
        <v>0</v>
      </c>
      <c r="LSH102" s="700">
        <f>-IF(LSH11=1900,0,Capex!LSH349)</f>
        <v>0</v>
      </c>
      <c r="LSI102" s="700">
        <f>-IF(LSI11=1900,0,Capex!LSI349)</f>
        <v>0</v>
      </c>
      <c r="LSJ102" s="700">
        <f>-IF(LSJ11=1900,0,Capex!LSJ349)</f>
        <v>0</v>
      </c>
      <c r="LSK102" s="700">
        <f>-IF(LSK11=1900,0,Capex!LSK349)</f>
        <v>0</v>
      </c>
      <c r="LSL102" s="700">
        <f>-IF(LSL11=1900,0,Capex!LSL349)</f>
        <v>0</v>
      </c>
      <c r="LSM102" s="700">
        <f>-IF(LSM11=1900,0,Capex!LSM349)</f>
        <v>0</v>
      </c>
      <c r="LSN102" s="700">
        <f>-IF(LSN11=1900,0,Capex!LSN349)</f>
        <v>0</v>
      </c>
      <c r="LSO102" s="700">
        <f>-IF(LSO11=1900,0,Capex!LSO349)</f>
        <v>0</v>
      </c>
      <c r="LSP102" s="700">
        <f>-IF(LSP11=1900,0,Capex!LSP349)</f>
        <v>0</v>
      </c>
      <c r="LSQ102" s="700">
        <f>-IF(LSQ11=1900,0,Capex!LSQ349)</f>
        <v>0</v>
      </c>
      <c r="LSR102" s="700">
        <f>-IF(LSR11=1900,0,Capex!LSR349)</f>
        <v>0</v>
      </c>
      <c r="LSS102" s="700">
        <f>-IF(LSS11=1900,0,Capex!LSS349)</f>
        <v>0</v>
      </c>
      <c r="LST102" s="700">
        <f>-IF(LST11=1900,0,Capex!LST349)</f>
        <v>0</v>
      </c>
      <c r="LSU102" s="700">
        <f>-IF(LSU11=1900,0,Capex!LSU349)</f>
        <v>0</v>
      </c>
      <c r="LSV102" s="700">
        <f>-IF(LSV11=1900,0,Capex!LSV349)</f>
        <v>0</v>
      </c>
      <c r="LSW102" s="700">
        <f>-IF(LSW11=1900,0,Capex!LSW349)</f>
        <v>0</v>
      </c>
      <c r="LSX102" s="700">
        <f>-IF(LSX11=1900,0,Capex!LSX349)</f>
        <v>0</v>
      </c>
      <c r="LSY102" s="700">
        <f>-IF(LSY11=1900,0,Capex!LSY349)</f>
        <v>0</v>
      </c>
      <c r="LSZ102" s="700">
        <f>-IF(LSZ11=1900,0,Capex!LSZ349)</f>
        <v>0</v>
      </c>
      <c r="LTA102" s="700">
        <f>-IF(LTA11=1900,0,Capex!LTA349)</f>
        <v>0</v>
      </c>
      <c r="LTB102" s="700">
        <f>-IF(LTB11=1900,0,Capex!LTB349)</f>
        <v>0</v>
      </c>
      <c r="LTC102" s="700">
        <f>-IF(LTC11=1900,0,Capex!LTC349)</f>
        <v>0</v>
      </c>
      <c r="LTD102" s="700">
        <f>-IF(LTD11=1900,0,Capex!LTD349)</f>
        <v>0</v>
      </c>
      <c r="LTE102" s="700">
        <f>-IF(LTE11=1900,0,Capex!LTE349)</f>
        <v>0</v>
      </c>
      <c r="LTF102" s="700">
        <f>-IF(LTF11=1900,0,Capex!LTF349)</f>
        <v>0</v>
      </c>
      <c r="LTG102" s="700">
        <f>-IF(LTG11=1900,0,Capex!LTG349)</f>
        <v>0</v>
      </c>
      <c r="LTH102" s="700">
        <f>-IF(LTH11=1900,0,Capex!LTH349)</f>
        <v>0</v>
      </c>
      <c r="LTI102" s="700">
        <f>-IF(LTI11=1900,0,Capex!LTI349)</f>
        <v>0</v>
      </c>
      <c r="LTJ102" s="700">
        <f>-IF(LTJ11=1900,0,Capex!LTJ349)</f>
        <v>0</v>
      </c>
      <c r="LTK102" s="700">
        <f>-IF(LTK11=1900,0,Capex!LTK349)</f>
        <v>0</v>
      </c>
      <c r="LTL102" s="700">
        <f>-IF(LTL11=1900,0,Capex!LTL349)</f>
        <v>0</v>
      </c>
      <c r="LTM102" s="700">
        <f>-IF(LTM11=1900,0,Capex!LTM349)</f>
        <v>0</v>
      </c>
      <c r="LTN102" s="700">
        <f>-IF(LTN11=1900,0,Capex!LTN349)</f>
        <v>0</v>
      </c>
      <c r="LTO102" s="700">
        <f>-IF(LTO11=1900,0,Capex!LTO349)</f>
        <v>0</v>
      </c>
      <c r="LTP102" s="700">
        <f>-IF(LTP11=1900,0,Capex!LTP349)</f>
        <v>0</v>
      </c>
      <c r="LTQ102" s="700">
        <f>-IF(LTQ11=1900,0,Capex!LTQ349)</f>
        <v>0</v>
      </c>
      <c r="LTR102" s="700">
        <f>-IF(LTR11=1900,0,Capex!LTR349)</f>
        <v>0</v>
      </c>
      <c r="LTS102" s="700">
        <f>-IF(LTS11=1900,0,Capex!LTS349)</f>
        <v>0</v>
      </c>
      <c r="LTT102" s="700">
        <f>-IF(LTT11=1900,0,Capex!LTT349)</f>
        <v>0</v>
      </c>
      <c r="LTU102" s="700">
        <f>-IF(LTU11=1900,0,Capex!LTU349)</f>
        <v>0</v>
      </c>
      <c r="LTV102" s="700">
        <f>-IF(LTV11=1900,0,Capex!LTV349)</f>
        <v>0</v>
      </c>
      <c r="LTW102" s="700">
        <f>-IF(LTW11=1900,0,Capex!LTW349)</f>
        <v>0</v>
      </c>
      <c r="LTX102" s="700">
        <f>-IF(LTX11=1900,0,Capex!LTX349)</f>
        <v>0</v>
      </c>
      <c r="LTY102" s="700">
        <f>-IF(LTY11=1900,0,Capex!LTY349)</f>
        <v>0</v>
      </c>
      <c r="LTZ102" s="700">
        <f>-IF(LTZ11=1900,0,Capex!LTZ349)</f>
        <v>0</v>
      </c>
      <c r="LUA102" s="700">
        <f>-IF(LUA11=1900,0,Capex!LUA349)</f>
        <v>0</v>
      </c>
      <c r="LUB102" s="700">
        <f>-IF(LUB11=1900,0,Capex!LUB349)</f>
        <v>0</v>
      </c>
      <c r="LUC102" s="700">
        <f>-IF(LUC11=1900,0,Capex!LUC349)</f>
        <v>0</v>
      </c>
      <c r="LUD102" s="700">
        <f>-IF(LUD11=1900,0,Capex!LUD349)</f>
        <v>0</v>
      </c>
      <c r="LUE102" s="700">
        <f>-IF(LUE11=1900,0,Capex!LUE349)</f>
        <v>0</v>
      </c>
      <c r="LUF102" s="700">
        <f>-IF(LUF11=1900,0,Capex!LUF349)</f>
        <v>0</v>
      </c>
      <c r="LUG102" s="700">
        <f>-IF(LUG11=1900,0,Capex!LUG349)</f>
        <v>0</v>
      </c>
      <c r="LUH102" s="700">
        <f>-IF(LUH11=1900,0,Capex!LUH349)</f>
        <v>0</v>
      </c>
      <c r="LUI102" s="700">
        <f>-IF(LUI11=1900,0,Capex!LUI349)</f>
        <v>0</v>
      </c>
      <c r="LUJ102" s="700">
        <f>-IF(LUJ11=1900,0,Capex!LUJ349)</f>
        <v>0</v>
      </c>
      <c r="LUK102" s="700">
        <f>-IF(LUK11=1900,0,Capex!LUK349)</f>
        <v>0</v>
      </c>
      <c r="LUL102" s="700">
        <f>-IF(LUL11=1900,0,Capex!LUL349)</f>
        <v>0</v>
      </c>
      <c r="LUM102" s="700">
        <f>-IF(LUM11=1900,0,Capex!LUM349)</f>
        <v>0</v>
      </c>
      <c r="LUN102" s="700">
        <f>-IF(LUN11=1900,0,Capex!LUN349)</f>
        <v>0</v>
      </c>
      <c r="LUO102" s="700">
        <f>-IF(LUO11=1900,0,Capex!LUO349)</f>
        <v>0</v>
      </c>
      <c r="LUP102" s="700">
        <f>-IF(LUP11=1900,0,Capex!LUP349)</f>
        <v>0</v>
      </c>
      <c r="LUQ102" s="700">
        <f>-IF(LUQ11=1900,0,Capex!LUQ349)</f>
        <v>0</v>
      </c>
      <c r="LUR102" s="700">
        <f>-IF(LUR11=1900,0,Capex!LUR349)</f>
        <v>0</v>
      </c>
      <c r="LUS102" s="700">
        <f>-IF(LUS11=1900,0,Capex!LUS349)</f>
        <v>0</v>
      </c>
      <c r="LUT102" s="700">
        <f>-IF(LUT11=1900,0,Capex!LUT349)</f>
        <v>0</v>
      </c>
      <c r="LUU102" s="700">
        <f>-IF(LUU11=1900,0,Capex!LUU349)</f>
        <v>0</v>
      </c>
      <c r="LUV102" s="700">
        <f>-IF(LUV11=1900,0,Capex!LUV349)</f>
        <v>0</v>
      </c>
      <c r="LUW102" s="700">
        <f>-IF(LUW11=1900,0,Capex!LUW349)</f>
        <v>0</v>
      </c>
      <c r="LUX102" s="700">
        <f>-IF(LUX11=1900,0,Capex!LUX349)</f>
        <v>0</v>
      </c>
      <c r="LUY102" s="700">
        <f>-IF(LUY11=1900,0,Capex!LUY349)</f>
        <v>0</v>
      </c>
      <c r="LUZ102" s="700">
        <f>-IF(LUZ11=1900,0,Capex!LUZ349)</f>
        <v>0</v>
      </c>
      <c r="LVA102" s="700">
        <f>-IF(LVA11=1900,0,Capex!LVA349)</f>
        <v>0</v>
      </c>
      <c r="LVB102" s="700">
        <f>-IF(LVB11=1900,0,Capex!LVB349)</f>
        <v>0</v>
      </c>
      <c r="LVC102" s="700">
        <f>-IF(LVC11=1900,0,Capex!LVC349)</f>
        <v>0</v>
      </c>
      <c r="LVD102" s="700">
        <f>-IF(LVD11=1900,0,Capex!LVD349)</f>
        <v>0</v>
      </c>
      <c r="LVE102" s="700">
        <f>-IF(LVE11=1900,0,Capex!LVE349)</f>
        <v>0</v>
      </c>
      <c r="LVF102" s="700">
        <f>-IF(LVF11=1900,0,Capex!LVF349)</f>
        <v>0</v>
      </c>
      <c r="LVG102" s="700">
        <f>-IF(LVG11=1900,0,Capex!LVG349)</f>
        <v>0</v>
      </c>
      <c r="LVH102" s="700">
        <f>-IF(LVH11=1900,0,Capex!LVH349)</f>
        <v>0</v>
      </c>
      <c r="LVI102" s="700">
        <f>-IF(LVI11=1900,0,Capex!LVI349)</f>
        <v>0</v>
      </c>
      <c r="LVJ102" s="700">
        <f>-IF(LVJ11=1900,0,Capex!LVJ349)</f>
        <v>0</v>
      </c>
      <c r="LVK102" s="700">
        <f>-IF(LVK11=1900,0,Capex!LVK349)</f>
        <v>0</v>
      </c>
      <c r="LVL102" s="700">
        <f>-IF(LVL11=1900,0,Capex!LVL349)</f>
        <v>0</v>
      </c>
      <c r="LVM102" s="700">
        <f>-IF(LVM11=1900,0,Capex!LVM349)</f>
        <v>0</v>
      </c>
      <c r="LVN102" s="700">
        <f>-IF(LVN11=1900,0,Capex!LVN349)</f>
        <v>0</v>
      </c>
      <c r="LVO102" s="700">
        <f>-IF(LVO11=1900,0,Capex!LVO349)</f>
        <v>0</v>
      </c>
      <c r="LVP102" s="700">
        <f>-IF(LVP11=1900,0,Capex!LVP349)</f>
        <v>0</v>
      </c>
      <c r="LVQ102" s="700">
        <f>-IF(LVQ11=1900,0,Capex!LVQ349)</f>
        <v>0</v>
      </c>
      <c r="LVR102" s="700">
        <f>-IF(LVR11=1900,0,Capex!LVR349)</f>
        <v>0</v>
      </c>
      <c r="LVS102" s="700">
        <f>-IF(LVS11=1900,0,Capex!LVS349)</f>
        <v>0</v>
      </c>
      <c r="LVT102" s="700">
        <f>-IF(LVT11=1900,0,Capex!LVT349)</f>
        <v>0</v>
      </c>
      <c r="LVU102" s="700">
        <f>-IF(LVU11=1900,0,Capex!LVU349)</f>
        <v>0</v>
      </c>
      <c r="LVV102" s="700">
        <f>-IF(LVV11=1900,0,Capex!LVV349)</f>
        <v>0</v>
      </c>
      <c r="LVW102" s="700">
        <f>-IF(LVW11=1900,0,Capex!LVW349)</f>
        <v>0</v>
      </c>
      <c r="LVX102" s="700">
        <f>-IF(LVX11=1900,0,Capex!LVX349)</f>
        <v>0</v>
      </c>
      <c r="LVY102" s="700">
        <f>-IF(LVY11=1900,0,Capex!LVY349)</f>
        <v>0</v>
      </c>
      <c r="LVZ102" s="700">
        <f>-IF(LVZ11=1900,0,Capex!LVZ349)</f>
        <v>0</v>
      </c>
      <c r="LWA102" s="700">
        <f>-IF(LWA11=1900,0,Capex!LWA349)</f>
        <v>0</v>
      </c>
      <c r="LWB102" s="700">
        <f>-IF(LWB11=1900,0,Capex!LWB349)</f>
        <v>0</v>
      </c>
      <c r="LWC102" s="700">
        <f>-IF(LWC11=1900,0,Capex!LWC349)</f>
        <v>0</v>
      </c>
      <c r="LWD102" s="700">
        <f>-IF(LWD11=1900,0,Capex!LWD349)</f>
        <v>0</v>
      </c>
      <c r="LWE102" s="700">
        <f>-IF(LWE11=1900,0,Capex!LWE349)</f>
        <v>0</v>
      </c>
      <c r="LWF102" s="700">
        <f>-IF(LWF11=1900,0,Capex!LWF349)</f>
        <v>0</v>
      </c>
      <c r="LWG102" s="700">
        <f>-IF(LWG11=1900,0,Capex!LWG349)</f>
        <v>0</v>
      </c>
      <c r="LWH102" s="700">
        <f>-IF(LWH11=1900,0,Capex!LWH349)</f>
        <v>0</v>
      </c>
      <c r="LWI102" s="700">
        <f>-IF(LWI11=1900,0,Capex!LWI349)</f>
        <v>0</v>
      </c>
      <c r="LWJ102" s="700">
        <f>-IF(LWJ11=1900,0,Capex!LWJ349)</f>
        <v>0</v>
      </c>
      <c r="LWK102" s="700">
        <f>-IF(LWK11=1900,0,Capex!LWK349)</f>
        <v>0</v>
      </c>
      <c r="LWL102" s="700">
        <f>-IF(LWL11=1900,0,Capex!LWL349)</f>
        <v>0</v>
      </c>
      <c r="LWM102" s="700">
        <f>-IF(LWM11=1900,0,Capex!LWM349)</f>
        <v>0</v>
      </c>
      <c r="LWN102" s="700">
        <f>-IF(LWN11=1900,0,Capex!LWN349)</f>
        <v>0</v>
      </c>
      <c r="LWO102" s="700">
        <f>-IF(LWO11=1900,0,Capex!LWO349)</f>
        <v>0</v>
      </c>
      <c r="LWP102" s="700">
        <f>-IF(LWP11=1900,0,Capex!LWP349)</f>
        <v>0</v>
      </c>
      <c r="LWQ102" s="700">
        <f>-IF(LWQ11=1900,0,Capex!LWQ349)</f>
        <v>0</v>
      </c>
      <c r="LWR102" s="700">
        <f>-IF(LWR11=1900,0,Capex!LWR349)</f>
        <v>0</v>
      </c>
      <c r="LWS102" s="700">
        <f>-IF(LWS11=1900,0,Capex!LWS349)</f>
        <v>0</v>
      </c>
      <c r="LWT102" s="700">
        <f>-IF(LWT11=1900,0,Capex!LWT349)</f>
        <v>0</v>
      </c>
      <c r="LWU102" s="700">
        <f>-IF(LWU11=1900,0,Capex!LWU349)</f>
        <v>0</v>
      </c>
      <c r="LWV102" s="700">
        <f>-IF(LWV11=1900,0,Capex!LWV349)</f>
        <v>0</v>
      </c>
      <c r="LWW102" s="700">
        <f>-IF(LWW11=1900,0,Capex!LWW349)</f>
        <v>0</v>
      </c>
      <c r="LWX102" s="700">
        <f>-IF(LWX11=1900,0,Capex!LWX349)</f>
        <v>0</v>
      </c>
      <c r="LWY102" s="700">
        <f>-IF(LWY11=1900,0,Capex!LWY349)</f>
        <v>0</v>
      </c>
      <c r="LWZ102" s="700">
        <f>-IF(LWZ11=1900,0,Capex!LWZ349)</f>
        <v>0</v>
      </c>
      <c r="LXA102" s="700">
        <f>-IF(LXA11=1900,0,Capex!LXA349)</f>
        <v>0</v>
      </c>
      <c r="LXB102" s="700">
        <f>-IF(LXB11=1900,0,Capex!LXB349)</f>
        <v>0</v>
      </c>
      <c r="LXC102" s="700">
        <f>-IF(LXC11=1900,0,Capex!LXC349)</f>
        <v>0</v>
      </c>
      <c r="LXD102" s="700">
        <f>-IF(LXD11=1900,0,Capex!LXD349)</f>
        <v>0</v>
      </c>
      <c r="LXE102" s="700">
        <f>-IF(LXE11=1900,0,Capex!LXE349)</f>
        <v>0</v>
      </c>
      <c r="LXF102" s="700">
        <f>-IF(LXF11=1900,0,Capex!LXF349)</f>
        <v>0</v>
      </c>
      <c r="LXG102" s="700">
        <f>-IF(LXG11=1900,0,Capex!LXG349)</f>
        <v>0</v>
      </c>
      <c r="LXH102" s="700">
        <f>-IF(LXH11=1900,0,Capex!LXH349)</f>
        <v>0</v>
      </c>
      <c r="LXI102" s="700">
        <f>-IF(LXI11=1900,0,Capex!LXI349)</f>
        <v>0</v>
      </c>
      <c r="LXJ102" s="700">
        <f>-IF(LXJ11=1900,0,Capex!LXJ349)</f>
        <v>0</v>
      </c>
      <c r="LXK102" s="700">
        <f>-IF(LXK11=1900,0,Capex!LXK349)</f>
        <v>0</v>
      </c>
      <c r="LXL102" s="700">
        <f>-IF(LXL11=1900,0,Capex!LXL349)</f>
        <v>0</v>
      </c>
      <c r="LXM102" s="700">
        <f>-IF(LXM11=1900,0,Capex!LXM349)</f>
        <v>0</v>
      </c>
      <c r="LXN102" s="700">
        <f>-IF(LXN11=1900,0,Capex!LXN349)</f>
        <v>0</v>
      </c>
      <c r="LXO102" s="700">
        <f>-IF(LXO11=1900,0,Capex!LXO349)</f>
        <v>0</v>
      </c>
      <c r="LXP102" s="700">
        <f>-IF(LXP11=1900,0,Capex!LXP349)</f>
        <v>0</v>
      </c>
      <c r="LXQ102" s="700">
        <f>-IF(LXQ11=1900,0,Capex!LXQ349)</f>
        <v>0</v>
      </c>
      <c r="LXR102" s="700">
        <f>-IF(LXR11=1900,0,Capex!LXR349)</f>
        <v>0</v>
      </c>
      <c r="LXS102" s="700">
        <f>-IF(LXS11=1900,0,Capex!LXS349)</f>
        <v>0</v>
      </c>
      <c r="LXT102" s="700">
        <f>-IF(LXT11=1900,0,Capex!LXT349)</f>
        <v>0</v>
      </c>
      <c r="LXU102" s="700">
        <f>-IF(LXU11=1900,0,Capex!LXU349)</f>
        <v>0</v>
      </c>
      <c r="LXV102" s="700">
        <f>-IF(LXV11=1900,0,Capex!LXV349)</f>
        <v>0</v>
      </c>
      <c r="LXW102" s="700">
        <f>-IF(LXW11=1900,0,Capex!LXW349)</f>
        <v>0</v>
      </c>
      <c r="LXX102" s="700">
        <f>-IF(LXX11=1900,0,Capex!LXX349)</f>
        <v>0</v>
      </c>
      <c r="LXY102" s="700">
        <f>-IF(LXY11=1900,0,Capex!LXY349)</f>
        <v>0</v>
      </c>
      <c r="LXZ102" s="700">
        <f>-IF(LXZ11=1900,0,Capex!LXZ349)</f>
        <v>0</v>
      </c>
      <c r="LYA102" s="700">
        <f>-IF(LYA11=1900,0,Capex!LYA349)</f>
        <v>0</v>
      </c>
      <c r="LYB102" s="700">
        <f>-IF(LYB11=1900,0,Capex!LYB349)</f>
        <v>0</v>
      </c>
      <c r="LYC102" s="700">
        <f>-IF(LYC11=1900,0,Capex!LYC349)</f>
        <v>0</v>
      </c>
      <c r="LYD102" s="700">
        <f>-IF(LYD11=1900,0,Capex!LYD349)</f>
        <v>0</v>
      </c>
      <c r="LYE102" s="700">
        <f>-IF(LYE11=1900,0,Capex!LYE349)</f>
        <v>0</v>
      </c>
      <c r="LYF102" s="700">
        <f>-IF(LYF11=1900,0,Capex!LYF349)</f>
        <v>0</v>
      </c>
      <c r="LYG102" s="700">
        <f>-IF(LYG11=1900,0,Capex!LYG349)</f>
        <v>0</v>
      </c>
      <c r="LYH102" s="700">
        <f>-IF(LYH11=1900,0,Capex!LYH349)</f>
        <v>0</v>
      </c>
      <c r="LYI102" s="700">
        <f>-IF(LYI11=1900,0,Capex!LYI349)</f>
        <v>0</v>
      </c>
      <c r="LYJ102" s="700">
        <f>-IF(LYJ11=1900,0,Capex!LYJ349)</f>
        <v>0</v>
      </c>
      <c r="LYK102" s="700">
        <f>-IF(LYK11=1900,0,Capex!LYK349)</f>
        <v>0</v>
      </c>
      <c r="LYL102" s="700">
        <f>-IF(LYL11=1900,0,Capex!LYL349)</f>
        <v>0</v>
      </c>
      <c r="LYM102" s="700">
        <f>-IF(LYM11=1900,0,Capex!LYM349)</f>
        <v>0</v>
      </c>
      <c r="LYN102" s="700">
        <f>-IF(LYN11=1900,0,Capex!LYN349)</f>
        <v>0</v>
      </c>
      <c r="LYO102" s="700">
        <f>-IF(LYO11=1900,0,Capex!LYO349)</f>
        <v>0</v>
      </c>
      <c r="LYP102" s="700">
        <f>-IF(LYP11=1900,0,Capex!LYP349)</f>
        <v>0</v>
      </c>
      <c r="LYQ102" s="700">
        <f>-IF(LYQ11=1900,0,Capex!LYQ349)</f>
        <v>0</v>
      </c>
      <c r="LYR102" s="700">
        <f>-IF(LYR11=1900,0,Capex!LYR349)</f>
        <v>0</v>
      </c>
      <c r="LYS102" s="700">
        <f>-IF(LYS11=1900,0,Capex!LYS349)</f>
        <v>0</v>
      </c>
      <c r="LYT102" s="700">
        <f>-IF(LYT11=1900,0,Capex!LYT349)</f>
        <v>0</v>
      </c>
      <c r="LYU102" s="700">
        <f>-IF(LYU11=1900,0,Capex!LYU349)</f>
        <v>0</v>
      </c>
      <c r="LYV102" s="700">
        <f>-IF(LYV11=1900,0,Capex!LYV349)</f>
        <v>0</v>
      </c>
      <c r="LYW102" s="700">
        <f>-IF(LYW11=1900,0,Capex!LYW349)</f>
        <v>0</v>
      </c>
      <c r="LYX102" s="700">
        <f>-IF(LYX11=1900,0,Capex!LYX349)</f>
        <v>0</v>
      </c>
      <c r="LYY102" s="700">
        <f>-IF(LYY11=1900,0,Capex!LYY349)</f>
        <v>0</v>
      </c>
      <c r="LYZ102" s="700">
        <f>-IF(LYZ11=1900,0,Capex!LYZ349)</f>
        <v>0</v>
      </c>
      <c r="LZA102" s="700">
        <f>-IF(LZA11=1900,0,Capex!LZA349)</f>
        <v>0</v>
      </c>
      <c r="LZB102" s="700">
        <f>-IF(LZB11=1900,0,Capex!LZB349)</f>
        <v>0</v>
      </c>
      <c r="LZC102" s="700">
        <f>-IF(LZC11=1900,0,Capex!LZC349)</f>
        <v>0</v>
      </c>
      <c r="LZD102" s="700">
        <f>-IF(LZD11=1900,0,Capex!LZD349)</f>
        <v>0</v>
      </c>
      <c r="LZE102" s="700">
        <f>-IF(LZE11=1900,0,Capex!LZE349)</f>
        <v>0</v>
      </c>
      <c r="LZF102" s="700">
        <f>-IF(LZF11=1900,0,Capex!LZF349)</f>
        <v>0</v>
      </c>
      <c r="LZG102" s="700">
        <f>-IF(LZG11=1900,0,Capex!LZG349)</f>
        <v>0</v>
      </c>
      <c r="LZH102" s="700">
        <f>-IF(LZH11=1900,0,Capex!LZH349)</f>
        <v>0</v>
      </c>
      <c r="LZI102" s="700">
        <f>-IF(LZI11=1900,0,Capex!LZI349)</f>
        <v>0</v>
      </c>
      <c r="LZJ102" s="700">
        <f>-IF(LZJ11=1900,0,Capex!LZJ349)</f>
        <v>0</v>
      </c>
      <c r="LZK102" s="700">
        <f>-IF(LZK11=1900,0,Capex!LZK349)</f>
        <v>0</v>
      </c>
      <c r="LZL102" s="700">
        <f>-IF(LZL11=1900,0,Capex!LZL349)</f>
        <v>0</v>
      </c>
      <c r="LZM102" s="700">
        <f>-IF(LZM11=1900,0,Capex!LZM349)</f>
        <v>0</v>
      </c>
      <c r="LZN102" s="700">
        <f>-IF(LZN11=1900,0,Capex!LZN349)</f>
        <v>0</v>
      </c>
      <c r="LZO102" s="700">
        <f>-IF(LZO11=1900,0,Capex!LZO349)</f>
        <v>0</v>
      </c>
      <c r="LZP102" s="700">
        <f>-IF(LZP11=1900,0,Capex!LZP349)</f>
        <v>0</v>
      </c>
      <c r="LZQ102" s="700">
        <f>-IF(LZQ11=1900,0,Capex!LZQ349)</f>
        <v>0</v>
      </c>
      <c r="LZR102" s="700">
        <f>-IF(LZR11=1900,0,Capex!LZR349)</f>
        <v>0</v>
      </c>
      <c r="LZS102" s="700">
        <f>-IF(LZS11=1900,0,Capex!LZS349)</f>
        <v>0</v>
      </c>
      <c r="LZT102" s="700">
        <f>-IF(LZT11=1900,0,Capex!LZT349)</f>
        <v>0</v>
      </c>
      <c r="LZU102" s="700">
        <f>-IF(LZU11=1900,0,Capex!LZU349)</f>
        <v>0</v>
      </c>
      <c r="LZV102" s="700">
        <f>-IF(LZV11=1900,0,Capex!LZV349)</f>
        <v>0</v>
      </c>
      <c r="LZW102" s="700">
        <f>-IF(LZW11=1900,0,Capex!LZW349)</f>
        <v>0</v>
      </c>
      <c r="LZX102" s="700">
        <f>-IF(LZX11=1900,0,Capex!LZX349)</f>
        <v>0</v>
      </c>
      <c r="LZY102" s="700">
        <f>-IF(LZY11=1900,0,Capex!LZY349)</f>
        <v>0</v>
      </c>
      <c r="LZZ102" s="700">
        <f>-IF(LZZ11=1900,0,Capex!LZZ349)</f>
        <v>0</v>
      </c>
      <c r="MAA102" s="700">
        <f>-IF(MAA11=1900,0,Capex!MAA349)</f>
        <v>0</v>
      </c>
      <c r="MAB102" s="700">
        <f>-IF(MAB11=1900,0,Capex!MAB349)</f>
        <v>0</v>
      </c>
      <c r="MAC102" s="700">
        <f>-IF(MAC11=1900,0,Capex!MAC349)</f>
        <v>0</v>
      </c>
      <c r="MAD102" s="700">
        <f>-IF(MAD11=1900,0,Capex!MAD349)</f>
        <v>0</v>
      </c>
      <c r="MAE102" s="700">
        <f>-IF(MAE11=1900,0,Capex!MAE349)</f>
        <v>0</v>
      </c>
      <c r="MAF102" s="700">
        <f>-IF(MAF11=1900,0,Capex!MAF349)</f>
        <v>0</v>
      </c>
      <c r="MAG102" s="700">
        <f>-IF(MAG11=1900,0,Capex!MAG349)</f>
        <v>0</v>
      </c>
      <c r="MAH102" s="700">
        <f>-IF(MAH11=1900,0,Capex!MAH349)</f>
        <v>0</v>
      </c>
      <c r="MAI102" s="700">
        <f>-IF(MAI11=1900,0,Capex!MAI349)</f>
        <v>0</v>
      </c>
      <c r="MAJ102" s="700">
        <f>-IF(MAJ11=1900,0,Capex!MAJ349)</f>
        <v>0</v>
      </c>
      <c r="MAK102" s="700">
        <f>-IF(MAK11=1900,0,Capex!MAK349)</f>
        <v>0</v>
      </c>
      <c r="MAL102" s="700">
        <f>-IF(MAL11=1900,0,Capex!MAL349)</f>
        <v>0</v>
      </c>
      <c r="MAM102" s="700">
        <f>-IF(MAM11=1900,0,Capex!MAM349)</f>
        <v>0</v>
      </c>
      <c r="MAN102" s="700">
        <f>-IF(MAN11=1900,0,Capex!MAN349)</f>
        <v>0</v>
      </c>
      <c r="MAO102" s="700">
        <f>-IF(MAO11=1900,0,Capex!MAO349)</f>
        <v>0</v>
      </c>
      <c r="MAP102" s="700">
        <f>-IF(MAP11=1900,0,Capex!MAP349)</f>
        <v>0</v>
      </c>
      <c r="MAQ102" s="700">
        <f>-IF(MAQ11=1900,0,Capex!MAQ349)</f>
        <v>0</v>
      </c>
      <c r="MAR102" s="700">
        <f>-IF(MAR11=1900,0,Capex!MAR349)</f>
        <v>0</v>
      </c>
      <c r="MAS102" s="700">
        <f>-IF(MAS11=1900,0,Capex!MAS349)</f>
        <v>0</v>
      </c>
      <c r="MAT102" s="700">
        <f>-IF(MAT11=1900,0,Capex!MAT349)</f>
        <v>0</v>
      </c>
      <c r="MAU102" s="700">
        <f>-IF(MAU11=1900,0,Capex!MAU349)</f>
        <v>0</v>
      </c>
      <c r="MAV102" s="700">
        <f>-IF(MAV11=1900,0,Capex!MAV349)</f>
        <v>0</v>
      </c>
      <c r="MAW102" s="700">
        <f>-IF(MAW11=1900,0,Capex!MAW349)</f>
        <v>0</v>
      </c>
      <c r="MAX102" s="700">
        <f>-IF(MAX11=1900,0,Capex!MAX349)</f>
        <v>0</v>
      </c>
      <c r="MAY102" s="700">
        <f>-IF(MAY11=1900,0,Capex!MAY349)</f>
        <v>0</v>
      </c>
      <c r="MAZ102" s="700">
        <f>-IF(MAZ11=1900,0,Capex!MAZ349)</f>
        <v>0</v>
      </c>
      <c r="MBA102" s="700">
        <f>-IF(MBA11=1900,0,Capex!MBA349)</f>
        <v>0</v>
      </c>
      <c r="MBB102" s="700">
        <f>-IF(MBB11=1900,0,Capex!MBB349)</f>
        <v>0</v>
      </c>
      <c r="MBC102" s="700">
        <f>-IF(MBC11=1900,0,Capex!MBC349)</f>
        <v>0</v>
      </c>
      <c r="MBD102" s="700">
        <f>-IF(MBD11=1900,0,Capex!MBD349)</f>
        <v>0</v>
      </c>
      <c r="MBE102" s="700">
        <f>-IF(MBE11=1900,0,Capex!MBE349)</f>
        <v>0</v>
      </c>
      <c r="MBF102" s="700">
        <f>-IF(MBF11=1900,0,Capex!MBF349)</f>
        <v>0</v>
      </c>
      <c r="MBG102" s="700">
        <f>-IF(MBG11=1900,0,Capex!MBG349)</f>
        <v>0</v>
      </c>
      <c r="MBH102" s="700">
        <f>-IF(MBH11=1900,0,Capex!MBH349)</f>
        <v>0</v>
      </c>
      <c r="MBI102" s="700">
        <f>-IF(MBI11=1900,0,Capex!MBI349)</f>
        <v>0</v>
      </c>
      <c r="MBJ102" s="700">
        <f>-IF(MBJ11=1900,0,Capex!MBJ349)</f>
        <v>0</v>
      </c>
      <c r="MBK102" s="700">
        <f>-IF(MBK11=1900,0,Capex!MBK349)</f>
        <v>0</v>
      </c>
      <c r="MBL102" s="700">
        <f>-IF(MBL11=1900,0,Capex!MBL349)</f>
        <v>0</v>
      </c>
      <c r="MBM102" s="700">
        <f>-IF(MBM11=1900,0,Capex!MBM349)</f>
        <v>0</v>
      </c>
      <c r="MBN102" s="700">
        <f>-IF(MBN11=1900,0,Capex!MBN349)</f>
        <v>0</v>
      </c>
      <c r="MBO102" s="700">
        <f>-IF(MBO11=1900,0,Capex!MBO349)</f>
        <v>0</v>
      </c>
      <c r="MBP102" s="700">
        <f>-IF(MBP11=1900,0,Capex!MBP349)</f>
        <v>0</v>
      </c>
      <c r="MBQ102" s="700">
        <f>-IF(MBQ11=1900,0,Capex!MBQ349)</f>
        <v>0</v>
      </c>
      <c r="MBR102" s="700">
        <f>-IF(MBR11=1900,0,Capex!MBR349)</f>
        <v>0</v>
      </c>
      <c r="MBS102" s="700">
        <f>-IF(MBS11=1900,0,Capex!MBS349)</f>
        <v>0</v>
      </c>
      <c r="MBT102" s="700">
        <f>-IF(MBT11=1900,0,Capex!MBT349)</f>
        <v>0</v>
      </c>
      <c r="MBU102" s="700">
        <f>-IF(MBU11=1900,0,Capex!MBU349)</f>
        <v>0</v>
      </c>
      <c r="MBV102" s="700">
        <f>-IF(MBV11=1900,0,Capex!MBV349)</f>
        <v>0</v>
      </c>
      <c r="MBW102" s="700">
        <f>-IF(MBW11=1900,0,Capex!MBW349)</f>
        <v>0</v>
      </c>
      <c r="MBX102" s="700">
        <f>-IF(MBX11=1900,0,Capex!MBX349)</f>
        <v>0</v>
      </c>
      <c r="MBY102" s="700">
        <f>-IF(MBY11=1900,0,Capex!MBY349)</f>
        <v>0</v>
      </c>
      <c r="MBZ102" s="700">
        <f>-IF(MBZ11=1900,0,Capex!MBZ349)</f>
        <v>0</v>
      </c>
      <c r="MCA102" s="700">
        <f>-IF(MCA11=1900,0,Capex!MCA349)</f>
        <v>0</v>
      </c>
      <c r="MCB102" s="700">
        <f>-IF(MCB11=1900,0,Capex!MCB349)</f>
        <v>0</v>
      </c>
      <c r="MCC102" s="700">
        <f>-IF(MCC11=1900,0,Capex!MCC349)</f>
        <v>0</v>
      </c>
      <c r="MCD102" s="700">
        <f>-IF(MCD11=1900,0,Capex!MCD349)</f>
        <v>0</v>
      </c>
      <c r="MCE102" s="700">
        <f>-IF(MCE11=1900,0,Capex!MCE349)</f>
        <v>0</v>
      </c>
      <c r="MCF102" s="700">
        <f>-IF(MCF11=1900,0,Capex!MCF349)</f>
        <v>0</v>
      </c>
      <c r="MCG102" s="700">
        <f>-IF(MCG11=1900,0,Capex!MCG349)</f>
        <v>0</v>
      </c>
      <c r="MCH102" s="700">
        <f>-IF(MCH11=1900,0,Capex!MCH349)</f>
        <v>0</v>
      </c>
      <c r="MCI102" s="700">
        <f>-IF(MCI11=1900,0,Capex!MCI349)</f>
        <v>0</v>
      </c>
      <c r="MCJ102" s="700">
        <f>-IF(MCJ11=1900,0,Capex!MCJ349)</f>
        <v>0</v>
      </c>
      <c r="MCK102" s="700">
        <f>-IF(MCK11=1900,0,Capex!MCK349)</f>
        <v>0</v>
      </c>
      <c r="MCL102" s="700">
        <f>-IF(MCL11=1900,0,Capex!MCL349)</f>
        <v>0</v>
      </c>
      <c r="MCM102" s="700">
        <f>-IF(MCM11=1900,0,Capex!MCM349)</f>
        <v>0</v>
      </c>
      <c r="MCN102" s="700">
        <f>-IF(MCN11=1900,0,Capex!MCN349)</f>
        <v>0</v>
      </c>
      <c r="MCO102" s="700">
        <f>-IF(MCO11=1900,0,Capex!MCO349)</f>
        <v>0</v>
      </c>
      <c r="MCP102" s="700">
        <f>-IF(MCP11=1900,0,Capex!MCP349)</f>
        <v>0</v>
      </c>
      <c r="MCQ102" s="700">
        <f>-IF(MCQ11=1900,0,Capex!MCQ349)</f>
        <v>0</v>
      </c>
      <c r="MCR102" s="700">
        <f>-IF(MCR11=1900,0,Capex!MCR349)</f>
        <v>0</v>
      </c>
      <c r="MCS102" s="700">
        <f>-IF(MCS11=1900,0,Capex!MCS349)</f>
        <v>0</v>
      </c>
      <c r="MCT102" s="700">
        <f>-IF(MCT11=1900,0,Capex!MCT349)</f>
        <v>0</v>
      </c>
      <c r="MCU102" s="700">
        <f>-IF(MCU11=1900,0,Capex!MCU349)</f>
        <v>0</v>
      </c>
      <c r="MCV102" s="700">
        <f>-IF(MCV11=1900,0,Capex!MCV349)</f>
        <v>0</v>
      </c>
      <c r="MCW102" s="700">
        <f>-IF(MCW11=1900,0,Capex!MCW349)</f>
        <v>0</v>
      </c>
      <c r="MCX102" s="700">
        <f>-IF(MCX11=1900,0,Capex!MCX349)</f>
        <v>0</v>
      </c>
      <c r="MCY102" s="700">
        <f>-IF(MCY11=1900,0,Capex!MCY349)</f>
        <v>0</v>
      </c>
      <c r="MCZ102" s="700">
        <f>-IF(MCZ11=1900,0,Capex!MCZ349)</f>
        <v>0</v>
      </c>
      <c r="MDA102" s="700">
        <f>-IF(MDA11=1900,0,Capex!MDA349)</f>
        <v>0</v>
      </c>
      <c r="MDB102" s="700">
        <f>-IF(MDB11=1900,0,Capex!MDB349)</f>
        <v>0</v>
      </c>
      <c r="MDC102" s="700">
        <f>-IF(MDC11=1900,0,Capex!MDC349)</f>
        <v>0</v>
      </c>
      <c r="MDD102" s="700">
        <f>-IF(MDD11=1900,0,Capex!MDD349)</f>
        <v>0</v>
      </c>
      <c r="MDE102" s="700">
        <f>-IF(MDE11=1900,0,Capex!MDE349)</f>
        <v>0</v>
      </c>
      <c r="MDF102" s="700">
        <f>-IF(MDF11=1900,0,Capex!MDF349)</f>
        <v>0</v>
      </c>
      <c r="MDG102" s="700">
        <f>-IF(MDG11=1900,0,Capex!MDG349)</f>
        <v>0</v>
      </c>
      <c r="MDH102" s="700">
        <f>-IF(MDH11=1900,0,Capex!MDH349)</f>
        <v>0</v>
      </c>
      <c r="MDI102" s="700">
        <f>-IF(MDI11=1900,0,Capex!MDI349)</f>
        <v>0</v>
      </c>
      <c r="MDJ102" s="700">
        <f>-IF(MDJ11=1900,0,Capex!MDJ349)</f>
        <v>0</v>
      </c>
      <c r="MDK102" s="700">
        <f>-IF(MDK11=1900,0,Capex!MDK349)</f>
        <v>0</v>
      </c>
      <c r="MDL102" s="700">
        <f>-IF(MDL11=1900,0,Capex!MDL349)</f>
        <v>0</v>
      </c>
      <c r="MDM102" s="700">
        <f>-IF(MDM11=1900,0,Capex!MDM349)</f>
        <v>0</v>
      </c>
      <c r="MDN102" s="700">
        <f>-IF(MDN11=1900,0,Capex!MDN349)</f>
        <v>0</v>
      </c>
      <c r="MDO102" s="700">
        <f>-IF(MDO11=1900,0,Capex!MDO349)</f>
        <v>0</v>
      </c>
      <c r="MDP102" s="700">
        <f>-IF(MDP11=1900,0,Capex!MDP349)</f>
        <v>0</v>
      </c>
      <c r="MDQ102" s="700">
        <f>-IF(MDQ11=1900,0,Capex!MDQ349)</f>
        <v>0</v>
      </c>
      <c r="MDR102" s="700">
        <f>-IF(MDR11=1900,0,Capex!MDR349)</f>
        <v>0</v>
      </c>
      <c r="MDS102" s="700">
        <f>-IF(MDS11=1900,0,Capex!MDS349)</f>
        <v>0</v>
      </c>
      <c r="MDT102" s="700">
        <f>-IF(MDT11=1900,0,Capex!MDT349)</f>
        <v>0</v>
      </c>
      <c r="MDU102" s="700">
        <f>-IF(MDU11=1900,0,Capex!MDU349)</f>
        <v>0</v>
      </c>
      <c r="MDV102" s="700">
        <f>-IF(MDV11=1900,0,Capex!MDV349)</f>
        <v>0</v>
      </c>
      <c r="MDW102" s="700">
        <f>-IF(MDW11=1900,0,Capex!MDW349)</f>
        <v>0</v>
      </c>
      <c r="MDX102" s="700">
        <f>-IF(MDX11=1900,0,Capex!MDX349)</f>
        <v>0</v>
      </c>
      <c r="MDY102" s="700">
        <f>-IF(MDY11=1900,0,Capex!MDY349)</f>
        <v>0</v>
      </c>
      <c r="MDZ102" s="700">
        <f>-IF(MDZ11=1900,0,Capex!MDZ349)</f>
        <v>0</v>
      </c>
      <c r="MEA102" s="700">
        <f>-IF(MEA11=1900,0,Capex!MEA349)</f>
        <v>0</v>
      </c>
      <c r="MEB102" s="700">
        <f>-IF(MEB11=1900,0,Capex!MEB349)</f>
        <v>0</v>
      </c>
      <c r="MEC102" s="700">
        <f>-IF(MEC11=1900,0,Capex!MEC349)</f>
        <v>0</v>
      </c>
      <c r="MED102" s="700">
        <f>-IF(MED11=1900,0,Capex!MED349)</f>
        <v>0</v>
      </c>
      <c r="MEE102" s="700">
        <f>-IF(MEE11=1900,0,Capex!MEE349)</f>
        <v>0</v>
      </c>
      <c r="MEF102" s="700">
        <f>-IF(MEF11=1900,0,Capex!MEF349)</f>
        <v>0</v>
      </c>
      <c r="MEG102" s="700">
        <f>-IF(MEG11=1900,0,Capex!MEG349)</f>
        <v>0</v>
      </c>
      <c r="MEH102" s="700">
        <f>-IF(MEH11=1900,0,Capex!MEH349)</f>
        <v>0</v>
      </c>
      <c r="MEI102" s="700">
        <f>-IF(MEI11=1900,0,Capex!MEI349)</f>
        <v>0</v>
      </c>
      <c r="MEJ102" s="700">
        <f>-IF(MEJ11=1900,0,Capex!MEJ349)</f>
        <v>0</v>
      </c>
      <c r="MEK102" s="700">
        <f>-IF(MEK11=1900,0,Capex!MEK349)</f>
        <v>0</v>
      </c>
      <c r="MEL102" s="700">
        <f>-IF(MEL11=1900,0,Capex!MEL349)</f>
        <v>0</v>
      </c>
      <c r="MEM102" s="700">
        <f>-IF(MEM11=1900,0,Capex!MEM349)</f>
        <v>0</v>
      </c>
      <c r="MEN102" s="700">
        <f>-IF(MEN11=1900,0,Capex!MEN349)</f>
        <v>0</v>
      </c>
      <c r="MEO102" s="700">
        <f>-IF(MEO11=1900,0,Capex!MEO349)</f>
        <v>0</v>
      </c>
      <c r="MEP102" s="700">
        <f>-IF(MEP11=1900,0,Capex!MEP349)</f>
        <v>0</v>
      </c>
      <c r="MEQ102" s="700">
        <f>-IF(MEQ11=1900,0,Capex!MEQ349)</f>
        <v>0</v>
      </c>
      <c r="MER102" s="700">
        <f>-IF(MER11=1900,0,Capex!MER349)</f>
        <v>0</v>
      </c>
      <c r="MES102" s="700">
        <f>-IF(MES11=1900,0,Capex!MES349)</f>
        <v>0</v>
      </c>
      <c r="MET102" s="700">
        <f>-IF(MET11=1900,0,Capex!MET349)</f>
        <v>0</v>
      </c>
      <c r="MEU102" s="700">
        <f>-IF(MEU11=1900,0,Capex!MEU349)</f>
        <v>0</v>
      </c>
      <c r="MEV102" s="700">
        <f>-IF(MEV11=1900,0,Capex!MEV349)</f>
        <v>0</v>
      </c>
      <c r="MEW102" s="700">
        <f>-IF(MEW11=1900,0,Capex!MEW349)</f>
        <v>0</v>
      </c>
      <c r="MEX102" s="700">
        <f>-IF(MEX11=1900,0,Capex!MEX349)</f>
        <v>0</v>
      </c>
      <c r="MEY102" s="700">
        <f>-IF(MEY11=1900,0,Capex!MEY349)</f>
        <v>0</v>
      </c>
      <c r="MEZ102" s="700">
        <f>-IF(MEZ11=1900,0,Capex!MEZ349)</f>
        <v>0</v>
      </c>
      <c r="MFA102" s="700">
        <f>-IF(MFA11=1900,0,Capex!MFA349)</f>
        <v>0</v>
      </c>
      <c r="MFB102" s="700">
        <f>-IF(MFB11=1900,0,Capex!MFB349)</f>
        <v>0</v>
      </c>
      <c r="MFC102" s="700">
        <f>-IF(MFC11=1900,0,Capex!MFC349)</f>
        <v>0</v>
      </c>
      <c r="MFD102" s="700">
        <f>-IF(MFD11=1900,0,Capex!MFD349)</f>
        <v>0</v>
      </c>
      <c r="MFE102" s="700">
        <f>-IF(MFE11=1900,0,Capex!MFE349)</f>
        <v>0</v>
      </c>
      <c r="MFF102" s="700">
        <f>-IF(MFF11=1900,0,Capex!MFF349)</f>
        <v>0</v>
      </c>
      <c r="MFG102" s="700">
        <f>-IF(MFG11=1900,0,Capex!MFG349)</f>
        <v>0</v>
      </c>
      <c r="MFH102" s="700">
        <f>-IF(MFH11=1900,0,Capex!MFH349)</f>
        <v>0</v>
      </c>
      <c r="MFI102" s="700">
        <f>-IF(MFI11=1900,0,Capex!MFI349)</f>
        <v>0</v>
      </c>
      <c r="MFJ102" s="700">
        <f>-IF(MFJ11=1900,0,Capex!MFJ349)</f>
        <v>0</v>
      </c>
      <c r="MFK102" s="700">
        <f>-IF(MFK11=1900,0,Capex!MFK349)</f>
        <v>0</v>
      </c>
      <c r="MFL102" s="700">
        <f>-IF(MFL11=1900,0,Capex!MFL349)</f>
        <v>0</v>
      </c>
      <c r="MFM102" s="700">
        <f>-IF(MFM11=1900,0,Capex!MFM349)</f>
        <v>0</v>
      </c>
      <c r="MFN102" s="700">
        <f>-IF(MFN11=1900,0,Capex!MFN349)</f>
        <v>0</v>
      </c>
      <c r="MFO102" s="700">
        <f>-IF(MFO11=1900,0,Capex!MFO349)</f>
        <v>0</v>
      </c>
      <c r="MFP102" s="700">
        <f>-IF(MFP11=1900,0,Capex!MFP349)</f>
        <v>0</v>
      </c>
      <c r="MFQ102" s="700">
        <f>-IF(MFQ11=1900,0,Capex!MFQ349)</f>
        <v>0</v>
      </c>
      <c r="MFR102" s="700">
        <f>-IF(MFR11=1900,0,Capex!MFR349)</f>
        <v>0</v>
      </c>
      <c r="MFS102" s="700">
        <f>-IF(MFS11=1900,0,Capex!MFS349)</f>
        <v>0</v>
      </c>
      <c r="MFT102" s="700">
        <f>-IF(MFT11=1900,0,Capex!MFT349)</f>
        <v>0</v>
      </c>
      <c r="MFU102" s="700">
        <f>-IF(MFU11=1900,0,Capex!MFU349)</f>
        <v>0</v>
      </c>
      <c r="MFV102" s="700">
        <f>-IF(MFV11=1900,0,Capex!MFV349)</f>
        <v>0</v>
      </c>
      <c r="MFW102" s="700">
        <f>-IF(MFW11=1900,0,Capex!MFW349)</f>
        <v>0</v>
      </c>
      <c r="MFX102" s="700">
        <f>-IF(MFX11=1900,0,Capex!MFX349)</f>
        <v>0</v>
      </c>
      <c r="MFY102" s="700">
        <f>-IF(MFY11=1900,0,Capex!MFY349)</f>
        <v>0</v>
      </c>
      <c r="MFZ102" s="700">
        <f>-IF(MFZ11=1900,0,Capex!MFZ349)</f>
        <v>0</v>
      </c>
      <c r="MGA102" s="700">
        <f>-IF(MGA11=1900,0,Capex!MGA349)</f>
        <v>0</v>
      </c>
      <c r="MGB102" s="700">
        <f>-IF(MGB11=1900,0,Capex!MGB349)</f>
        <v>0</v>
      </c>
      <c r="MGC102" s="700">
        <f>-IF(MGC11=1900,0,Capex!MGC349)</f>
        <v>0</v>
      </c>
      <c r="MGD102" s="700">
        <f>-IF(MGD11=1900,0,Capex!MGD349)</f>
        <v>0</v>
      </c>
      <c r="MGE102" s="700">
        <f>-IF(MGE11=1900,0,Capex!MGE349)</f>
        <v>0</v>
      </c>
      <c r="MGF102" s="700">
        <f>-IF(MGF11=1900,0,Capex!MGF349)</f>
        <v>0</v>
      </c>
      <c r="MGG102" s="700">
        <f>-IF(MGG11=1900,0,Capex!MGG349)</f>
        <v>0</v>
      </c>
      <c r="MGH102" s="700">
        <f>-IF(MGH11=1900,0,Capex!MGH349)</f>
        <v>0</v>
      </c>
      <c r="MGI102" s="700">
        <f>-IF(MGI11=1900,0,Capex!MGI349)</f>
        <v>0</v>
      </c>
      <c r="MGJ102" s="700">
        <f>-IF(MGJ11=1900,0,Capex!MGJ349)</f>
        <v>0</v>
      </c>
      <c r="MGK102" s="700">
        <f>-IF(MGK11=1900,0,Capex!MGK349)</f>
        <v>0</v>
      </c>
      <c r="MGL102" s="700">
        <f>-IF(MGL11=1900,0,Capex!MGL349)</f>
        <v>0</v>
      </c>
      <c r="MGM102" s="700">
        <f>-IF(MGM11=1900,0,Capex!MGM349)</f>
        <v>0</v>
      </c>
      <c r="MGN102" s="700">
        <f>-IF(MGN11=1900,0,Capex!MGN349)</f>
        <v>0</v>
      </c>
      <c r="MGO102" s="700">
        <f>-IF(MGO11=1900,0,Capex!MGO349)</f>
        <v>0</v>
      </c>
      <c r="MGP102" s="700">
        <f>-IF(MGP11=1900,0,Capex!MGP349)</f>
        <v>0</v>
      </c>
      <c r="MGQ102" s="700">
        <f>-IF(MGQ11=1900,0,Capex!MGQ349)</f>
        <v>0</v>
      </c>
      <c r="MGR102" s="700">
        <f>-IF(MGR11=1900,0,Capex!MGR349)</f>
        <v>0</v>
      </c>
      <c r="MGS102" s="700">
        <f>-IF(MGS11=1900,0,Capex!MGS349)</f>
        <v>0</v>
      </c>
      <c r="MGT102" s="700">
        <f>-IF(MGT11=1900,0,Capex!MGT349)</f>
        <v>0</v>
      </c>
      <c r="MGU102" s="700">
        <f>-IF(MGU11=1900,0,Capex!MGU349)</f>
        <v>0</v>
      </c>
      <c r="MGV102" s="700">
        <f>-IF(MGV11=1900,0,Capex!MGV349)</f>
        <v>0</v>
      </c>
      <c r="MGW102" s="700">
        <f>-IF(MGW11=1900,0,Capex!MGW349)</f>
        <v>0</v>
      </c>
      <c r="MGX102" s="700">
        <f>-IF(MGX11=1900,0,Capex!MGX349)</f>
        <v>0</v>
      </c>
      <c r="MGY102" s="700">
        <f>-IF(MGY11=1900,0,Capex!MGY349)</f>
        <v>0</v>
      </c>
      <c r="MGZ102" s="700">
        <f>-IF(MGZ11=1900,0,Capex!MGZ349)</f>
        <v>0</v>
      </c>
      <c r="MHA102" s="700">
        <f>-IF(MHA11=1900,0,Capex!MHA349)</f>
        <v>0</v>
      </c>
      <c r="MHB102" s="700">
        <f>-IF(MHB11=1900,0,Capex!MHB349)</f>
        <v>0</v>
      </c>
      <c r="MHC102" s="700">
        <f>-IF(MHC11=1900,0,Capex!MHC349)</f>
        <v>0</v>
      </c>
      <c r="MHD102" s="700">
        <f>-IF(MHD11=1900,0,Capex!MHD349)</f>
        <v>0</v>
      </c>
      <c r="MHE102" s="700">
        <f>-IF(MHE11=1900,0,Capex!MHE349)</f>
        <v>0</v>
      </c>
      <c r="MHF102" s="700">
        <f>-IF(MHF11=1900,0,Capex!MHF349)</f>
        <v>0</v>
      </c>
      <c r="MHG102" s="700">
        <f>-IF(MHG11=1900,0,Capex!MHG349)</f>
        <v>0</v>
      </c>
      <c r="MHH102" s="700">
        <f>-IF(MHH11=1900,0,Capex!MHH349)</f>
        <v>0</v>
      </c>
      <c r="MHI102" s="700">
        <f>-IF(MHI11=1900,0,Capex!MHI349)</f>
        <v>0</v>
      </c>
      <c r="MHJ102" s="700">
        <f>-IF(MHJ11=1900,0,Capex!MHJ349)</f>
        <v>0</v>
      </c>
      <c r="MHK102" s="700">
        <f>-IF(MHK11=1900,0,Capex!MHK349)</f>
        <v>0</v>
      </c>
      <c r="MHL102" s="700">
        <f>-IF(MHL11=1900,0,Capex!MHL349)</f>
        <v>0</v>
      </c>
      <c r="MHM102" s="700">
        <f>-IF(MHM11=1900,0,Capex!MHM349)</f>
        <v>0</v>
      </c>
      <c r="MHN102" s="700">
        <f>-IF(MHN11=1900,0,Capex!MHN349)</f>
        <v>0</v>
      </c>
      <c r="MHO102" s="700">
        <f>-IF(MHO11=1900,0,Capex!MHO349)</f>
        <v>0</v>
      </c>
      <c r="MHP102" s="700">
        <f>-IF(MHP11=1900,0,Capex!MHP349)</f>
        <v>0</v>
      </c>
      <c r="MHQ102" s="700">
        <f>-IF(MHQ11=1900,0,Capex!MHQ349)</f>
        <v>0</v>
      </c>
      <c r="MHR102" s="700">
        <f>-IF(MHR11=1900,0,Capex!MHR349)</f>
        <v>0</v>
      </c>
      <c r="MHS102" s="700">
        <f>-IF(MHS11=1900,0,Capex!MHS349)</f>
        <v>0</v>
      </c>
      <c r="MHT102" s="700">
        <f>-IF(MHT11=1900,0,Capex!MHT349)</f>
        <v>0</v>
      </c>
      <c r="MHU102" s="700">
        <f>-IF(MHU11=1900,0,Capex!MHU349)</f>
        <v>0</v>
      </c>
      <c r="MHV102" s="700">
        <f>-IF(MHV11=1900,0,Capex!MHV349)</f>
        <v>0</v>
      </c>
      <c r="MHW102" s="700">
        <f>-IF(MHW11=1900,0,Capex!MHW349)</f>
        <v>0</v>
      </c>
      <c r="MHX102" s="700">
        <f>-IF(MHX11=1900,0,Capex!MHX349)</f>
        <v>0</v>
      </c>
      <c r="MHY102" s="700">
        <f>-IF(MHY11=1900,0,Capex!MHY349)</f>
        <v>0</v>
      </c>
      <c r="MHZ102" s="700">
        <f>-IF(MHZ11=1900,0,Capex!MHZ349)</f>
        <v>0</v>
      </c>
      <c r="MIA102" s="700">
        <f>-IF(MIA11=1900,0,Capex!MIA349)</f>
        <v>0</v>
      </c>
      <c r="MIB102" s="700">
        <f>-IF(MIB11=1900,0,Capex!MIB349)</f>
        <v>0</v>
      </c>
      <c r="MIC102" s="700">
        <f>-IF(MIC11=1900,0,Capex!MIC349)</f>
        <v>0</v>
      </c>
      <c r="MID102" s="700">
        <f>-IF(MID11=1900,0,Capex!MID349)</f>
        <v>0</v>
      </c>
      <c r="MIE102" s="700">
        <f>-IF(MIE11=1900,0,Capex!MIE349)</f>
        <v>0</v>
      </c>
      <c r="MIF102" s="700">
        <f>-IF(MIF11=1900,0,Capex!MIF349)</f>
        <v>0</v>
      </c>
      <c r="MIG102" s="700">
        <f>-IF(MIG11=1900,0,Capex!MIG349)</f>
        <v>0</v>
      </c>
      <c r="MIH102" s="700">
        <f>-IF(MIH11=1900,0,Capex!MIH349)</f>
        <v>0</v>
      </c>
      <c r="MII102" s="700">
        <f>-IF(MII11=1900,0,Capex!MII349)</f>
        <v>0</v>
      </c>
      <c r="MIJ102" s="700">
        <f>-IF(MIJ11=1900,0,Capex!MIJ349)</f>
        <v>0</v>
      </c>
      <c r="MIK102" s="700">
        <f>-IF(MIK11=1900,0,Capex!MIK349)</f>
        <v>0</v>
      </c>
      <c r="MIL102" s="700">
        <f>-IF(MIL11=1900,0,Capex!MIL349)</f>
        <v>0</v>
      </c>
      <c r="MIM102" s="700">
        <f>-IF(MIM11=1900,0,Capex!MIM349)</f>
        <v>0</v>
      </c>
      <c r="MIN102" s="700">
        <f>-IF(MIN11=1900,0,Capex!MIN349)</f>
        <v>0</v>
      </c>
      <c r="MIO102" s="700">
        <f>-IF(MIO11=1900,0,Capex!MIO349)</f>
        <v>0</v>
      </c>
      <c r="MIP102" s="700">
        <f>-IF(MIP11=1900,0,Capex!MIP349)</f>
        <v>0</v>
      </c>
      <c r="MIQ102" s="700">
        <f>-IF(MIQ11=1900,0,Capex!MIQ349)</f>
        <v>0</v>
      </c>
      <c r="MIR102" s="700">
        <f>-IF(MIR11=1900,0,Capex!MIR349)</f>
        <v>0</v>
      </c>
      <c r="MIS102" s="700">
        <f>-IF(MIS11=1900,0,Capex!MIS349)</f>
        <v>0</v>
      </c>
      <c r="MIT102" s="700">
        <f>-IF(MIT11=1900,0,Capex!MIT349)</f>
        <v>0</v>
      </c>
      <c r="MIU102" s="700">
        <f>-IF(MIU11=1900,0,Capex!MIU349)</f>
        <v>0</v>
      </c>
      <c r="MIV102" s="700">
        <f>-IF(MIV11=1900,0,Capex!MIV349)</f>
        <v>0</v>
      </c>
      <c r="MIW102" s="700">
        <f>-IF(MIW11=1900,0,Capex!MIW349)</f>
        <v>0</v>
      </c>
      <c r="MIX102" s="700">
        <f>-IF(MIX11=1900,0,Capex!MIX349)</f>
        <v>0</v>
      </c>
      <c r="MIY102" s="700">
        <f>-IF(MIY11=1900,0,Capex!MIY349)</f>
        <v>0</v>
      </c>
      <c r="MIZ102" s="700">
        <f>-IF(MIZ11=1900,0,Capex!MIZ349)</f>
        <v>0</v>
      </c>
      <c r="MJA102" s="700">
        <f>-IF(MJA11=1900,0,Capex!MJA349)</f>
        <v>0</v>
      </c>
      <c r="MJB102" s="700">
        <f>-IF(MJB11=1900,0,Capex!MJB349)</f>
        <v>0</v>
      </c>
      <c r="MJC102" s="700">
        <f>-IF(MJC11=1900,0,Capex!MJC349)</f>
        <v>0</v>
      </c>
      <c r="MJD102" s="700">
        <f>-IF(MJD11=1900,0,Capex!MJD349)</f>
        <v>0</v>
      </c>
      <c r="MJE102" s="700">
        <f>-IF(MJE11=1900,0,Capex!MJE349)</f>
        <v>0</v>
      </c>
      <c r="MJF102" s="700">
        <f>-IF(MJF11=1900,0,Capex!MJF349)</f>
        <v>0</v>
      </c>
      <c r="MJG102" s="700">
        <f>-IF(MJG11=1900,0,Capex!MJG349)</f>
        <v>0</v>
      </c>
      <c r="MJH102" s="700">
        <f>-IF(MJH11=1900,0,Capex!MJH349)</f>
        <v>0</v>
      </c>
      <c r="MJI102" s="700">
        <f>-IF(MJI11=1900,0,Capex!MJI349)</f>
        <v>0</v>
      </c>
      <c r="MJJ102" s="700">
        <f>-IF(MJJ11=1900,0,Capex!MJJ349)</f>
        <v>0</v>
      </c>
      <c r="MJK102" s="700">
        <f>-IF(MJK11=1900,0,Capex!MJK349)</f>
        <v>0</v>
      </c>
      <c r="MJL102" s="700">
        <f>-IF(MJL11=1900,0,Capex!MJL349)</f>
        <v>0</v>
      </c>
      <c r="MJM102" s="700">
        <f>-IF(MJM11=1900,0,Capex!MJM349)</f>
        <v>0</v>
      </c>
      <c r="MJN102" s="700">
        <f>-IF(MJN11=1900,0,Capex!MJN349)</f>
        <v>0</v>
      </c>
      <c r="MJO102" s="700">
        <f>-IF(MJO11=1900,0,Capex!MJO349)</f>
        <v>0</v>
      </c>
      <c r="MJP102" s="700">
        <f>-IF(MJP11=1900,0,Capex!MJP349)</f>
        <v>0</v>
      </c>
      <c r="MJQ102" s="700">
        <f>-IF(MJQ11=1900,0,Capex!MJQ349)</f>
        <v>0</v>
      </c>
      <c r="MJR102" s="700">
        <f>-IF(MJR11=1900,0,Capex!MJR349)</f>
        <v>0</v>
      </c>
      <c r="MJS102" s="700">
        <f>-IF(MJS11=1900,0,Capex!MJS349)</f>
        <v>0</v>
      </c>
      <c r="MJT102" s="700">
        <f>-IF(MJT11=1900,0,Capex!MJT349)</f>
        <v>0</v>
      </c>
      <c r="MJU102" s="700">
        <f>-IF(MJU11=1900,0,Capex!MJU349)</f>
        <v>0</v>
      </c>
      <c r="MJV102" s="700">
        <f>-IF(MJV11=1900,0,Capex!MJV349)</f>
        <v>0</v>
      </c>
      <c r="MJW102" s="700">
        <f>-IF(MJW11=1900,0,Capex!MJW349)</f>
        <v>0</v>
      </c>
      <c r="MJX102" s="700">
        <f>-IF(MJX11=1900,0,Capex!MJX349)</f>
        <v>0</v>
      </c>
      <c r="MJY102" s="700">
        <f>-IF(MJY11=1900,0,Capex!MJY349)</f>
        <v>0</v>
      </c>
      <c r="MJZ102" s="700">
        <f>-IF(MJZ11=1900,0,Capex!MJZ349)</f>
        <v>0</v>
      </c>
      <c r="MKA102" s="700">
        <f>-IF(MKA11=1900,0,Capex!MKA349)</f>
        <v>0</v>
      </c>
      <c r="MKB102" s="700">
        <f>-IF(MKB11=1900,0,Capex!MKB349)</f>
        <v>0</v>
      </c>
      <c r="MKC102" s="700">
        <f>-IF(MKC11=1900,0,Capex!MKC349)</f>
        <v>0</v>
      </c>
      <c r="MKD102" s="700">
        <f>-IF(MKD11=1900,0,Capex!MKD349)</f>
        <v>0</v>
      </c>
      <c r="MKE102" s="700">
        <f>-IF(MKE11=1900,0,Capex!MKE349)</f>
        <v>0</v>
      </c>
      <c r="MKF102" s="700">
        <f>-IF(MKF11=1900,0,Capex!MKF349)</f>
        <v>0</v>
      </c>
      <c r="MKG102" s="700">
        <f>-IF(MKG11=1900,0,Capex!MKG349)</f>
        <v>0</v>
      </c>
      <c r="MKH102" s="700">
        <f>-IF(MKH11=1900,0,Capex!MKH349)</f>
        <v>0</v>
      </c>
      <c r="MKI102" s="700">
        <f>-IF(MKI11=1900,0,Capex!MKI349)</f>
        <v>0</v>
      </c>
      <c r="MKJ102" s="700">
        <f>-IF(MKJ11=1900,0,Capex!MKJ349)</f>
        <v>0</v>
      </c>
      <c r="MKK102" s="700">
        <f>-IF(MKK11=1900,0,Capex!MKK349)</f>
        <v>0</v>
      </c>
      <c r="MKL102" s="700">
        <f>-IF(MKL11=1900,0,Capex!MKL349)</f>
        <v>0</v>
      </c>
      <c r="MKM102" s="700">
        <f>-IF(MKM11=1900,0,Capex!MKM349)</f>
        <v>0</v>
      </c>
      <c r="MKN102" s="700">
        <f>-IF(MKN11=1900,0,Capex!MKN349)</f>
        <v>0</v>
      </c>
      <c r="MKO102" s="700">
        <f>-IF(MKO11=1900,0,Capex!MKO349)</f>
        <v>0</v>
      </c>
      <c r="MKP102" s="700">
        <f>-IF(MKP11=1900,0,Capex!MKP349)</f>
        <v>0</v>
      </c>
      <c r="MKQ102" s="700">
        <f>-IF(MKQ11=1900,0,Capex!MKQ349)</f>
        <v>0</v>
      </c>
      <c r="MKR102" s="700">
        <f>-IF(MKR11=1900,0,Capex!MKR349)</f>
        <v>0</v>
      </c>
      <c r="MKS102" s="700">
        <f>-IF(MKS11=1900,0,Capex!MKS349)</f>
        <v>0</v>
      </c>
      <c r="MKT102" s="700">
        <f>-IF(MKT11=1900,0,Capex!MKT349)</f>
        <v>0</v>
      </c>
      <c r="MKU102" s="700">
        <f>-IF(MKU11=1900,0,Capex!MKU349)</f>
        <v>0</v>
      </c>
      <c r="MKV102" s="700">
        <f>-IF(MKV11=1900,0,Capex!MKV349)</f>
        <v>0</v>
      </c>
      <c r="MKW102" s="700">
        <f>-IF(MKW11=1900,0,Capex!MKW349)</f>
        <v>0</v>
      </c>
      <c r="MKX102" s="700">
        <f>-IF(MKX11=1900,0,Capex!MKX349)</f>
        <v>0</v>
      </c>
      <c r="MKY102" s="700">
        <f>-IF(MKY11=1900,0,Capex!MKY349)</f>
        <v>0</v>
      </c>
      <c r="MKZ102" s="700">
        <f>-IF(MKZ11=1900,0,Capex!MKZ349)</f>
        <v>0</v>
      </c>
      <c r="MLA102" s="700">
        <f>-IF(MLA11=1900,0,Capex!MLA349)</f>
        <v>0</v>
      </c>
      <c r="MLB102" s="700">
        <f>-IF(MLB11=1900,0,Capex!MLB349)</f>
        <v>0</v>
      </c>
      <c r="MLC102" s="700">
        <f>-IF(MLC11=1900,0,Capex!MLC349)</f>
        <v>0</v>
      </c>
      <c r="MLD102" s="700">
        <f>-IF(MLD11=1900,0,Capex!MLD349)</f>
        <v>0</v>
      </c>
      <c r="MLE102" s="700">
        <f>-IF(MLE11=1900,0,Capex!MLE349)</f>
        <v>0</v>
      </c>
      <c r="MLF102" s="700">
        <f>-IF(MLF11=1900,0,Capex!MLF349)</f>
        <v>0</v>
      </c>
      <c r="MLG102" s="700">
        <f>-IF(MLG11=1900,0,Capex!MLG349)</f>
        <v>0</v>
      </c>
      <c r="MLH102" s="700">
        <f>-IF(MLH11=1900,0,Capex!MLH349)</f>
        <v>0</v>
      </c>
      <c r="MLI102" s="700">
        <f>-IF(MLI11=1900,0,Capex!MLI349)</f>
        <v>0</v>
      </c>
      <c r="MLJ102" s="700">
        <f>-IF(MLJ11=1900,0,Capex!MLJ349)</f>
        <v>0</v>
      </c>
      <c r="MLK102" s="700">
        <f>-IF(MLK11=1900,0,Capex!MLK349)</f>
        <v>0</v>
      </c>
      <c r="MLL102" s="700">
        <f>-IF(MLL11=1900,0,Capex!MLL349)</f>
        <v>0</v>
      </c>
      <c r="MLM102" s="700">
        <f>-IF(MLM11=1900,0,Capex!MLM349)</f>
        <v>0</v>
      </c>
      <c r="MLN102" s="700">
        <f>-IF(MLN11=1900,0,Capex!MLN349)</f>
        <v>0</v>
      </c>
      <c r="MLO102" s="700">
        <f>-IF(MLO11=1900,0,Capex!MLO349)</f>
        <v>0</v>
      </c>
      <c r="MLP102" s="700">
        <f>-IF(MLP11=1900,0,Capex!MLP349)</f>
        <v>0</v>
      </c>
      <c r="MLQ102" s="700">
        <f>-IF(MLQ11=1900,0,Capex!MLQ349)</f>
        <v>0</v>
      </c>
      <c r="MLR102" s="700">
        <f>-IF(MLR11=1900,0,Capex!MLR349)</f>
        <v>0</v>
      </c>
      <c r="MLS102" s="700">
        <f>-IF(MLS11=1900,0,Capex!MLS349)</f>
        <v>0</v>
      </c>
      <c r="MLT102" s="700">
        <f>-IF(MLT11=1900,0,Capex!MLT349)</f>
        <v>0</v>
      </c>
      <c r="MLU102" s="700">
        <f>-IF(MLU11=1900,0,Capex!MLU349)</f>
        <v>0</v>
      </c>
      <c r="MLV102" s="700">
        <f>-IF(MLV11=1900,0,Capex!MLV349)</f>
        <v>0</v>
      </c>
      <c r="MLW102" s="700">
        <f>-IF(MLW11=1900,0,Capex!MLW349)</f>
        <v>0</v>
      </c>
      <c r="MLX102" s="700">
        <f>-IF(MLX11=1900,0,Capex!MLX349)</f>
        <v>0</v>
      </c>
      <c r="MLY102" s="700">
        <f>-IF(MLY11=1900,0,Capex!MLY349)</f>
        <v>0</v>
      </c>
      <c r="MLZ102" s="700">
        <f>-IF(MLZ11=1900,0,Capex!MLZ349)</f>
        <v>0</v>
      </c>
      <c r="MMA102" s="700">
        <f>-IF(MMA11=1900,0,Capex!MMA349)</f>
        <v>0</v>
      </c>
      <c r="MMB102" s="700">
        <f>-IF(MMB11=1900,0,Capex!MMB349)</f>
        <v>0</v>
      </c>
      <c r="MMC102" s="700">
        <f>-IF(MMC11=1900,0,Capex!MMC349)</f>
        <v>0</v>
      </c>
      <c r="MMD102" s="700">
        <f>-IF(MMD11=1900,0,Capex!MMD349)</f>
        <v>0</v>
      </c>
      <c r="MME102" s="700">
        <f>-IF(MME11=1900,0,Capex!MME349)</f>
        <v>0</v>
      </c>
      <c r="MMF102" s="700">
        <f>-IF(MMF11=1900,0,Capex!MMF349)</f>
        <v>0</v>
      </c>
      <c r="MMG102" s="700">
        <f>-IF(MMG11=1900,0,Capex!MMG349)</f>
        <v>0</v>
      </c>
      <c r="MMH102" s="700">
        <f>-IF(MMH11=1900,0,Capex!MMH349)</f>
        <v>0</v>
      </c>
      <c r="MMI102" s="700">
        <f>-IF(MMI11=1900,0,Capex!MMI349)</f>
        <v>0</v>
      </c>
      <c r="MMJ102" s="700">
        <f>-IF(MMJ11=1900,0,Capex!MMJ349)</f>
        <v>0</v>
      </c>
      <c r="MMK102" s="700">
        <f>-IF(MMK11=1900,0,Capex!MMK349)</f>
        <v>0</v>
      </c>
      <c r="MML102" s="700">
        <f>-IF(MML11=1900,0,Capex!MML349)</f>
        <v>0</v>
      </c>
      <c r="MMM102" s="700">
        <f>-IF(MMM11=1900,0,Capex!MMM349)</f>
        <v>0</v>
      </c>
      <c r="MMN102" s="700">
        <f>-IF(MMN11=1900,0,Capex!MMN349)</f>
        <v>0</v>
      </c>
      <c r="MMO102" s="700">
        <f>-IF(MMO11=1900,0,Capex!MMO349)</f>
        <v>0</v>
      </c>
      <c r="MMP102" s="700">
        <f>-IF(MMP11=1900,0,Capex!MMP349)</f>
        <v>0</v>
      </c>
      <c r="MMQ102" s="700">
        <f>-IF(MMQ11=1900,0,Capex!MMQ349)</f>
        <v>0</v>
      </c>
      <c r="MMR102" s="700">
        <f>-IF(MMR11=1900,0,Capex!MMR349)</f>
        <v>0</v>
      </c>
      <c r="MMS102" s="700">
        <f>-IF(MMS11=1900,0,Capex!MMS349)</f>
        <v>0</v>
      </c>
      <c r="MMT102" s="700">
        <f>-IF(MMT11=1900,0,Capex!MMT349)</f>
        <v>0</v>
      </c>
      <c r="MMU102" s="700">
        <f>-IF(MMU11=1900,0,Capex!MMU349)</f>
        <v>0</v>
      </c>
      <c r="MMV102" s="700">
        <f>-IF(MMV11=1900,0,Capex!MMV349)</f>
        <v>0</v>
      </c>
      <c r="MMW102" s="700">
        <f>-IF(MMW11=1900,0,Capex!MMW349)</f>
        <v>0</v>
      </c>
      <c r="MMX102" s="700">
        <f>-IF(MMX11=1900,0,Capex!MMX349)</f>
        <v>0</v>
      </c>
      <c r="MMY102" s="700">
        <f>-IF(MMY11=1900,0,Capex!MMY349)</f>
        <v>0</v>
      </c>
      <c r="MMZ102" s="700">
        <f>-IF(MMZ11=1900,0,Capex!MMZ349)</f>
        <v>0</v>
      </c>
      <c r="MNA102" s="700">
        <f>-IF(MNA11=1900,0,Capex!MNA349)</f>
        <v>0</v>
      </c>
      <c r="MNB102" s="700">
        <f>-IF(MNB11=1900,0,Capex!MNB349)</f>
        <v>0</v>
      </c>
      <c r="MNC102" s="700">
        <f>-IF(MNC11=1900,0,Capex!MNC349)</f>
        <v>0</v>
      </c>
      <c r="MND102" s="700">
        <f>-IF(MND11=1900,0,Capex!MND349)</f>
        <v>0</v>
      </c>
      <c r="MNE102" s="700">
        <f>-IF(MNE11=1900,0,Capex!MNE349)</f>
        <v>0</v>
      </c>
      <c r="MNF102" s="700">
        <f>-IF(MNF11=1900,0,Capex!MNF349)</f>
        <v>0</v>
      </c>
      <c r="MNG102" s="700">
        <f>-IF(MNG11=1900,0,Capex!MNG349)</f>
        <v>0</v>
      </c>
      <c r="MNH102" s="700">
        <f>-IF(MNH11=1900,0,Capex!MNH349)</f>
        <v>0</v>
      </c>
      <c r="MNI102" s="700">
        <f>-IF(MNI11=1900,0,Capex!MNI349)</f>
        <v>0</v>
      </c>
      <c r="MNJ102" s="700">
        <f>-IF(MNJ11=1900,0,Capex!MNJ349)</f>
        <v>0</v>
      </c>
      <c r="MNK102" s="700">
        <f>-IF(MNK11=1900,0,Capex!MNK349)</f>
        <v>0</v>
      </c>
      <c r="MNL102" s="700">
        <f>-IF(MNL11=1900,0,Capex!MNL349)</f>
        <v>0</v>
      </c>
      <c r="MNM102" s="700">
        <f>-IF(MNM11=1900,0,Capex!MNM349)</f>
        <v>0</v>
      </c>
      <c r="MNN102" s="700">
        <f>-IF(MNN11=1900,0,Capex!MNN349)</f>
        <v>0</v>
      </c>
      <c r="MNO102" s="700">
        <f>-IF(MNO11=1900,0,Capex!MNO349)</f>
        <v>0</v>
      </c>
      <c r="MNP102" s="700">
        <f>-IF(MNP11=1900,0,Capex!MNP349)</f>
        <v>0</v>
      </c>
      <c r="MNQ102" s="700">
        <f>-IF(MNQ11=1900,0,Capex!MNQ349)</f>
        <v>0</v>
      </c>
      <c r="MNR102" s="700">
        <f>-IF(MNR11=1900,0,Capex!MNR349)</f>
        <v>0</v>
      </c>
      <c r="MNS102" s="700">
        <f>-IF(MNS11=1900,0,Capex!MNS349)</f>
        <v>0</v>
      </c>
      <c r="MNT102" s="700">
        <f>-IF(MNT11=1900,0,Capex!MNT349)</f>
        <v>0</v>
      </c>
      <c r="MNU102" s="700">
        <f>-IF(MNU11=1900,0,Capex!MNU349)</f>
        <v>0</v>
      </c>
      <c r="MNV102" s="700">
        <f>-IF(MNV11=1900,0,Capex!MNV349)</f>
        <v>0</v>
      </c>
      <c r="MNW102" s="700">
        <f>-IF(MNW11=1900,0,Capex!MNW349)</f>
        <v>0</v>
      </c>
      <c r="MNX102" s="700">
        <f>-IF(MNX11=1900,0,Capex!MNX349)</f>
        <v>0</v>
      </c>
      <c r="MNY102" s="700">
        <f>-IF(MNY11=1900,0,Capex!MNY349)</f>
        <v>0</v>
      </c>
      <c r="MNZ102" s="700">
        <f>-IF(MNZ11=1900,0,Capex!MNZ349)</f>
        <v>0</v>
      </c>
      <c r="MOA102" s="700">
        <f>-IF(MOA11=1900,0,Capex!MOA349)</f>
        <v>0</v>
      </c>
      <c r="MOB102" s="700">
        <f>-IF(MOB11=1900,0,Capex!MOB349)</f>
        <v>0</v>
      </c>
      <c r="MOC102" s="700">
        <f>-IF(MOC11=1900,0,Capex!MOC349)</f>
        <v>0</v>
      </c>
      <c r="MOD102" s="700">
        <f>-IF(MOD11=1900,0,Capex!MOD349)</f>
        <v>0</v>
      </c>
      <c r="MOE102" s="700">
        <f>-IF(MOE11=1900,0,Capex!MOE349)</f>
        <v>0</v>
      </c>
      <c r="MOF102" s="700">
        <f>-IF(MOF11=1900,0,Capex!MOF349)</f>
        <v>0</v>
      </c>
      <c r="MOG102" s="700">
        <f>-IF(MOG11=1900,0,Capex!MOG349)</f>
        <v>0</v>
      </c>
      <c r="MOH102" s="700">
        <f>-IF(MOH11=1900,0,Capex!MOH349)</f>
        <v>0</v>
      </c>
      <c r="MOI102" s="700">
        <f>-IF(MOI11=1900,0,Capex!MOI349)</f>
        <v>0</v>
      </c>
      <c r="MOJ102" s="700">
        <f>-IF(MOJ11=1900,0,Capex!MOJ349)</f>
        <v>0</v>
      </c>
      <c r="MOK102" s="700">
        <f>-IF(MOK11=1900,0,Capex!MOK349)</f>
        <v>0</v>
      </c>
      <c r="MOL102" s="700">
        <f>-IF(MOL11=1900,0,Capex!MOL349)</f>
        <v>0</v>
      </c>
      <c r="MOM102" s="700">
        <f>-IF(MOM11=1900,0,Capex!MOM349)</f>
        <v>0</v>
      </c>
      <c r="MON102" s="700">
        <f>-IF(MON11=1900,0,Capex!MON349)</f>
        <v>0</v>
      </c>
      <c r="MOO102" s="700">
        <f>-IF(MOO11=1900,0,Capex!MOO349)</f>
        <v>0</v>
      </c>
      <c r="MOP102" s="700">
        <f>-IF(MOP11=1900,0,Capex!MOP349)</f>
        <v>0</v>
      </c>
      <c r="MOQ102" s="700">
        <f>-IF(MOQ11=1900,0,Capex!MOQ349)</f>
        <v>0</v>
      </c>
      <c r="MOR102" s="700">
        <f>-IF(MOR11=1900,0,Capex!MOR349)</f>
        <v>0</v>
      </c>
      <c r="MOS102" s="700">
        <f>-IF(MOS11=1900,0,Capex!MOS349)</f>
        <v>0</v>
      </c>
      <c r="MOT102" s="700">
        <f>-IF(MOT11=1900,0,Capex!MOT349)</f>
        <v>0</v>
      </c>
      <c r="MOU102" s="700">
        <f>-IF(MOU11=1900,0,Capex!MOU349)</f>
        <v>0</v>
      </c>
      <c r="MOV102" s="700">
        <f>-IF(MOV11=1900,0,Capex!MOV349)</f>
        <v>0</v>
      </c>
      <c r="MOW102" s="700">
        <f>-IF(MOW11=1900,0,Capex!MOW349)</f>
        <v>0</v>
      </c>
      <c r="MOX102" s="700">
        <f>-IF(MOX11=1900,0,Capex!MOX349)</f>
        <v>0</v>
      </c>
      <c r="MOY102" s="700">
        <f>-IF(MOY11=1900,0,Capex!MOY349)</f>
        <v>0</v>
      </c>
      <c r="MOZ102" s="700">
        <f>-IF(MOZ11=1900,0,Capex!MOZ349)</f>
        <v>0</v>
      </c>
      <c r="MPA102" s="700">
        <f>-IF(MPA11=1900,0,Capex!MPA349)</f>
        <v>0</v>
      </c>
      <c r="MPB102" s="700">
        <f>-IF(MPB11=1900,0,Capex!MPB349)</f>
        <v>0</v>
      </c>
      <c r="MPC102" s="700">
        <f>-IF(MPC11=1900,0,Capex!MPC349)</f>
        <v>0</v>
      </c>
      <c r="MPD102" s="700">
        <f>-IF(MPD11=1900,0,Capex!MPD349)</f>
        <v>0</v>
      </c>
      <c r="MPE102" s="700">
        <f>-IF(MPE11=1900,0,Capex!MPE349)</f>
        <v>0</v>
      </c>
      <c r="MPF102" s="700">
        <f>-IF(MPF11=1900,0,Capex!MPF349)</f>
        <v>0</v>
      </c>
      <c r="MPG102" s="700">
        <f>-IF(MPG11=1900,0,Capex!MPG349)</f>
        <v>0</v>
      </c>
      <c r="MPH102" s="700">
        <f>-IF(MPH11=1900,0,Capex!MPH349)</f>
        <v>0</v>
      </c>
      <c r="MPI102" s="700">
        <f>-IF(MPI11=1900,0,Capex!MPI349)</f>
        <v>0</v>
      </c>
      <c r="MPJ102" s="700">
        <f>-IF(MPJ11=1900,0,Capex!MPJ349)</f>
        <v>0</v>
      </c>
      <c r="MPK102" s="700">
        <f>-IF(MPK11=1900,0,Capex!MPK349)</f>
        <v>0</v>
      </c>
      <c r="MPL102" s="700">
        <f>-IF(MPL11=1900,0,Capex!MPL349)</f>
        <v>0</v>
      </c>
      <c r="MPM102" s="700">
        <f>-IF(MPM11=1900,0,Capex!MPM349)</f>
        <v>0</v>
      </c>
      <c r="MPN102" s="700">
        <f>-IF(MPN11=1900,0,Capex!MPN349)</f>
        <v>0</v>
      </c>
      <c r="MPO102" s="700">
        <f>-IF(MPO11=1900,0,Capex!MPO349)</f>
        <v>0</v>
      </c>
      <c r="MPP102" s="700">
        <f>-IF(MPP11=1900,0,Capex!MPP349)</f>
        <v>0</v>
      </c>
      <c r="MPQ102" s="700">
        <f>-IF(MPQ11=1900,0,Capex!MPQ349)</f>
        <v>0</v>
      </c>
      <c r="MPR102" s="700">
        <f>-IF(MPR11=1900,0,Capex!MPR349)</f>
        <v>0</v>
      </c>
      <c r="MPS102" s="700">
        <f>-IF(MPS11=1900,0,Capex!MPS349)</f>
        <v>0</v>
      </c>
      <c r="MPT102" s="700">
        <f>-IF(MPT11=1900,0,Capex!MPT349)</f>
        <v>0</v>
      </c>
      <c r="MPU102" s="700">
        <f>-IF(MPU11=1900,0,Capex!MPU349)</f>
        <v>0</v>
      </c>
      <c r="MPV102" s="700">
        <f>-IF(MPV11=1900,0,Capex!MPV349)</f>
        <v>0</v>
      </c>
      <c r="MPW102" s="700">
        <f>-IF(MPW11=1900,0,Capex!MPW349)</f>
        <v>0</v>
      </c>
      <c r="MPX102" s="700">
        <f>-IF(MPX11=1900,0,Capex!MPX349)</f>
        <v>0</v>
      </c>
      <c r="MPY102" s="700">
        <f>-IF(MPY11=1900,0,Capex!MPY349)</f>
        <v>0</v>
      </c>
      <c r="MPZ102" s="700">
        <f>-IF(MPZ11=1900,0,Capex!MPZ349)</f>
        <v>0</v>
      </c>
      <c r="MQA102" s="700">
        <f>-IF(MQA11=1900,0,Capex!MQA349)</f>
        <v>0</v>
      </c>
      <c r="MQB102" s="700">
        <f>-IF(MQB11=1900,0,Capex!MQB349)</f>
        <v>0</v>
      </c>
      <c r="MQC102" s="700">
        <f>-IF(MQC11=1900,0,Capex!MQC349)</f>
        <v>0</v>
      </c>
      <c r="MQD102" s="700">
        <f>-IF(MQD11=1900,0,Capex!MQD349)</f>
        <v>0</v>
      </c>
      <c r="MQE102" s="700">
        <f>-IF(MQE11=1900,0,Capex!MQE349)</f>
        <v>0</v>
      </c>
      <c r="MQF102" s="700">
        <f>-IF(MQF11=1900,0,Capex!MQF349)</f>
        <v>0</v>
      </c>
      <c r="MQG102" s="700">
        <f>-IF(MQG11=1900,0,Capex!MQG349)</f>
        <v>0</v>
      </c>
      <c r="MQH102" s="700">
        <f>-IF(MQH11=1900,0,Capex!MQH349)</f>
        <v>0</v>
      </c>
      <c r="MQI102" s="700">
        <f>-IF(MQI11=1900,0,Capex!MQI349)</f>
        <v>0</v>
      </c>
      <c r="MQJ102" s="700">
        <f>-IF(MQJ11=1900,0,Capex!MQJ349)</f>
        <v>0</v>
      </c>
      <c r="MQK102" s="700">
        <f>-IF(MQK11=1900,0,Capex!MQK349)</f>
        <v>0</v>
      </c>
      <c r="MQL102" s="700">
        <f>-IF(MQL11=1900,0,Capex!MQL349)</f>
        <v>0</v>
      </c>
      <c r="MQM102" s="700">
        <f>-IF(MQM11=1900,0,Capex!MQM349)</f>
        <v>0</v>
      </c>
      <c r="MQN102" s="700">
        <f>-IF(MQN11=1900,0,Capex!MQN349)</f>
        <v>0</v>
      </c>
      <c r="MQO102" s="700">
        <f>-IF(MQO11=1900,0,Capex!MQO349)</f>
        <v>0</v>
      </c>
      <c r="MQP102" s="700">
        <f>-IF(MQP11=1900,0,Capex!MQP349)</f>
        <v>0</v>
      </c>
      <c r="MQQ102" s="700">
        <f>-IF(MQQ11=1900,0,Capex!MQQ349)</f>
        <v>0</v>
      </c>
      <c r="MQR102" s="700">
        <f>-IF(MQR11=1900,0,Capex!MQR349)</f>
        <v>0</v>
      </c>
      <c r="MQS102" s="700">
        <f>-IF(MQS11=1900,0,Capex!MQS349)</f>
        <v>0</v>
      </c>
      <c r="MQT102" s="700">
        <f>-IF(MQT11=1900,0,Capex!MQT349)</f>
        <v>0</v>
      </c>
      <c r="MQU102" s="700">
        <f>-IF(MQU11=1900,0,Capex!MQU349)</f>
        <v>0</v>
      </c>
      <c r="MQV102" s="700">
        <f>-IF(MQV11=1900,0,Capex!MQV349)</f>
        <v>0</v>
      </c>
      <c r="MQW102" s="700">
        <f>-IF(MQW11=1900,0,Capex!MQW349)</f>
        <v>0</v>
      </c>
      <c r="MQX102" s="700">
        <f>-IF(MQX11=1900,0,Capex!MQX349)</f>
        <v>0</v>
      </c>
      <c r="MQY102" s="700">
        <f>-IF(MQY11=1900,0,Capex!MQY349)</f>
        <v>0</v>
      </c>
      <c r="MQZ102" s="700">
        <f>-IF(MQZ11=1900,0,Capex!MQZ349)</f>
        <v>0</v>
      </c>
      <c r="MRA102" s="700">
        <f>-IF(MRA11=1900,0,Capex!MRA349)</f>
        <v>0</v>
      </c>
      <c r="MRB102" s="700">
        <f>-IF(MRB11=1900,0,Capex!MRB349)</f>
        <v>0</v>
      </c>
      <c r="MRC102" s="700">
        <f>-IF(MRC11=1900,0,Capex!MRC349)</f>
        <v>0</v>
      </c>
      <c r="MRD102" s="700">
        <f>-IF(MRD11=1900,0,Capex!MRD349)</f>
        <v>0</v>
      </c>
      <c r="MRE102" s="700">
        <f>-IF(MRE11=1900,0,Capex!MRE349)</f>
        <v>0</v>
      </c>
      <c r="MRF102" s="700">
        <f>-IF(MRF11=1900,0,Capex!MRF349)</f>
        <v>0</v>
      </c>
      <c r="MRG102" s="700">
        <f>-IF(MRG11=1900,0,Capex!MRG349)</f>
        <v>0</v>
      </c>
      <c r="MRH102" s="700">
        <f>-IF(MRH11=1900,0,Capex!MRH349)</f>
        <v>0</v>
      </c>
      <c r="MRI102" s="700">
        <f>-IF(MRI11=1900,0,Capex!MRI349)</f>
        <v>0</v>
      </c>
      <c r="MRJ102" s="700">
        <f>-IF(MRJ11=1900,0,Capex!MRJ349)</f>
        <v>0</v>
      </c>
      <c r="MRK102" s="700">
        <f>-IF(MRK11=1900,0,Capex!MRK349)</f>
        <v>0</v>
      </c>
      <c r="MRL102" s="700">
        <f>-IF(MRL11=1900,0,Capex!MRL349)</f>
        <v>0</v>
      </c>
      <c r="MRM102" s="700">
        <f>-IF(MRM11=1900,0,Capex!MRM349)</f>
        <v>0</v>
      </c>
      <c r="MRN102" s="700">
        <f>-IF(MRN11=1900,0,Capex!MRN349)</f>
        <v>0</v>
      </c>
      <c r="MRO102" s="700">
        <f>-IF(MRO11=1900,0,Capex!MRO349)</f>
        <v>0</v>
      </c>
      <c r="MRP102" s="700">
        <f>-IF(MRP11=1900,0,Capex!MRP349)</f>
        <v>0</v>
      </c>
      <c r="MRQ102" s="700">
        <f>-IF(MRQ11=1900,0,Capex!MRQ349)</f>
        <v>0</v>
      </c>
      <c r="MRR102" s="700">
        <f>-IF(MRR11=1900,0,Capex!MRR349)</f>
        <v>0</v>
      </c>
      <c r="MRS102" s="700">
        <f>-IF(MRS11=1900,0,Capex!MRS349)</f>
        <v>0</v>
      </c>
      <c r="MRT102" s="700">
        <f>-IF(MRT11=1900,0,Capex!MRT349)</f>
        <v>0</v>
      </c>
      <c r="MRU102" s="700">
        <f>-IF(MRU11=1900,0,Capex!MRU349)</f>
        <v>0</v>
      </c>
      <c r="MRV102" s="700">
        <f>-IF(MRV11=1900,0,Capex!MRV349)</f>
        <v>0</v>
      </c>
      <c r="MRW102" s="700">
        <f>-IF(MRW11=1900,0,Capex!MRW349)</f>
        <v>0</v>
      </c>
      <c r="MRX102" s="700">
        <f>-IF(MRX11=1900,0,Capex!MRX349)</f>
        <v>0</v>
      </c>
      <c r="MRY102" s="700">
        <f>-IF(MRY11=1900,0,Capex!MRY349)</f>
        <v>0</v>
      </c>
      <c r="MRZ102" s="700">
        <f>-IF(MRZ11=1900,0,Capex!MRZ349)</f>
        <v>0</v>
      </c>
      <c r="MSA102" s="700">
        <f>-IF(MSA11=1900,0,Capex!MSA349)</f>
        <v>0</v>
      </c>
      <c r="MSB102" s="700">
        <f>-IF(MSB11=1900,0,Capex!MSB349)</f>
        <v>0</v>
      </c>
      <c r="MSC102" s="700">
        <f>-IF(MSC11=1900,0,Capex!MSC349)</f>
        <v>0</v>
      </c>
      <c r="MSD102" s="700">
        <f>-IF(MSD11=1900,0,Capex!MSD349)</f>
        <v>0</v>
      </c>
      <c r="MSE102" s="700">
        <f>-IF(MSE11=1900,0,Capex!MSE349)</f>
        <v>0</v>
      </c>
      <c r="MSF102" s="700">
        <f>-IF(MSF11=1900,0,Capex!MSF349)</f>
        <v>0</v>
      </c>
      <c r="MSG102" s="700">
        <f>-IF(MSG11=1900,0,Capex!MSG349)</f>
        <v>0</v>
      </c>
      <c r="MSH102" s="700">
        <f>-IF(MSH11=1900,0,Capex!MSH349)</f>
        <v>0</v>
      </c>
      <c r="MSI102" s="700">
        <f>-IF(MSI11=1900,0,Capex!MSI349)</f>
        <v>0</v>
      </c>
      <c r="MSJ102" s="700">
        <f>-IF(MSJ11=1900,0,Capex!MSJ349)</f>
        <v>0</v>
      </c>
      <c r="MSK102" s="700">
        <f>-IF(MSK11=1900,0,Capex!MSK349)</f>
        <v>0</v>
      </c>
      <c r="MSL102" s="700">
        <f>-IF(MSL11=1900,0,Capex!MSL349)</f>
        <v>0</v>
      </c>
      <c r="MSM102" s="700">
        <f>-IF(MSM11=1900,0,Capex!MSM349)</f>
        <v>0</v>
      </c>
      <c r="MSN102" s="700">
        <f>-IF(MSN11=1900,0,Capex!MSN349)</f>
        <v>0</v>
      </c>
      <c r="MSO102" s="700">
        <f>-IF(MSO11=1900,0,Capex!MSO349)</f>
        <v>0</v>
      </c>
      <c r="MSP102" s="700">
        <f>-IF(MSP11=1900,0,Capex!MSP349)</f>
        <v>0</v>
      </c>
      <c r="MSQ102" s="700">
        <f>-IF(MSQ11=1900,0,Capex!MSQ349)</f>
        <v>0</v>
      </c>
      <c r="MSR102" s="700">
        <f>-IF(MSR11=1900,0,Capex!MSR349)</f>
        <v>0</v>
      </c>
      <c r="MSS102" s="700">
        <f>-IF(MSS11=1900,0,Capex!MSS349)</f>
        <v>0</v>
      </c>
      <c r="MST102" s="700">
        <f>-IF(MST11=1900,0,Capex!MST349)</f>
        <v>0</v>
      </c>
      <c r="MSU102" s="700">
        <f>-IF(MSU11=1900,0,Capex!MSU349)</f>
        <v>0</v>
      </c>
      <c r="MSV102" s="700">
        <f>-IF(MSV11=1900,0,Capex!MSV349)</f>
        <v>0</v>
      </c>
      <c r="MSW102" s="700">
        <f>-IF(MSW11=1900,0,Capex!MSW349)</f>
        <v>0</v>
      </c>
      <c r="MSX102" s="700">
        <f>-IF(MSX11=1900,0,Capex!MSX349)</f>
        <v>0</v>
      </c>
      <c r="MSY102" s="700">
        <f>-IF(MSY11=1900,0,Capex!MSY349)</f>
        <v>0</v>
      </c>
      <c r="MSZ102" s="700">
        <f>-IF(MSZ11=1900,0,Capex!MSZ349)</f>
        <v>0</v>
      </c>
      <c r="MTA102" s="700">
        <f>-IF(MTA11=1900,0,Capex!MTA349)</f>
        <v>0</v>
      </c>
      <c r="MTB102" s="700">
        <f>-IF(MTB11=1900,0,Capex!MTB349)</f>
        <v>0</v>
      </c>
      <c r="MTC102" s="700">
        <f>-IF(MTC11=1900,0,Capex!MTC349)</f>
        <v>0</v>
      </c>
      <c r="MTD102" s="700">
        <f>-IF(MTD11=1900,0,Capex!MTD349)</f>
        <v>0</v>
      </c>
      <c r="MTE102" s="700">
        <f>-IF(MTE11=1900,0,Capex!MTE349)</f>
        <v>0</v>
      </c>
      <c r="MTF102" s="700">
        <f>-IF(MTF11=1900,0,Capex!MTF349)</f>
        <v>0</v>
      </c>
      <c r="MTG102" s="700">
        <f>-IF(MTG11=1900,0,Capex!MTG349)</f>
        <v>0</v>
      </c>
      <c r="MTH102" s="700">
        <f>-IF(MTH11=1900,0,Capex!MTH349)</f>
        <v>0</v>
      </c>
      <c r="MTI102" s="700">
        <f>-IF(MTI11=1900,0,Capex!MTI349)</f>
        <v>0</v>
      </c>
      <c r="MTJ102" s="700">
        <f>-IF(MTJ11=1900,0,Capex!MTJ349)</f>
        <v>0</v>
      </c>
      <c r="MTK102" s="700">
        <f>-IF(MTK11=1900,0,Capex!MTK349)</f>
        <v>0</v>
      </c>
      <c r="MTL102" s="700">
        <f>-IF(MTL11=1900,0,Capex!MTL349)</f>
        <v>0</v>
      </c>
      <c r="MTM102" s="700">
        <f>-IF(MTM11=1900,0,Capex!MTM349)</f>
        <v>0</v>
      </c>
      <c r="MTN102" s="700">
        <f>-IF(MTN11=1900,0,Capex!MTN349)</f>
        <v>0</v>
      </c>
      <c r="MTO102" s="700">
        <f>-IF(MTO11=1900,0,Capex!MTO349)</f>
        <v>0</v>
      </c>
      <c r="MTP102" s="700">
        <f>-IF(MTP11=1900,0,Capex!MTP349)</f>
        <v>0</v>
      </c>
      <c r="MTQ102" s="700">
        <f>-IF(MTQ11=1900,0,Capex!MTQ349)</f>
        <v>0</v>
      </c>
      <c r="MTR102" s="700">
        <f>-IF(MTR11=1900,0,Capex!MTR349)</f>
        <v>0</v>
      </c>
      <c r="MTS102" s="700">
        <f>-IF(MTS11=1900,0,Capex!MTS349)</f>
        <v>0</v>
      </c>
      <c r="MTT102" s="700">
        <f>-IF(MTT11=1900,0,Capex!MTT349)</f>
        <v>0</v>
      </c>
      <c r="MTU102" s="700">
        <f>-IF(MTU11=1900,0,Capex!MTU349)</f>
        <v>0</v>
      </c>
      <c r="MTV102" s="700">
        <f>-IF(MTV11=1900,0,Capex!MTV349)</f>
        <v>0</v>
      </c>
      <c r="MTW102" s="700">
        <f>-IF(MTW11=1900,0,Capex!MTW349)</f>
        <v>0</v>
      </c>
      <c r="MTX102" s="700">
        <f>-IF(MTX11=1900,0,Capex!MTX349)</f>
        <v>0</v>
      </c>
      <c r="MTY102" s="700">
        <f>-IF(MTY11=1900,0,Capex!MTY349)</f>
        <v>0</v>
      </c>
      <c r="MTZ102" s="700">
        <f>-IF(MTZ11=1900,0,Capex!MTZ349)</f>
        <v>0</v>
      </c>
      <c r="MUA102" s="700">
        <f>-IF(MUA11=1900,0,Capex!MUA349)</f>
        <v>0</v>
      </c>
      <c r="MUB102" s="700">
        <f>-IF(MUB11=1900,0,Capex!MUB349)</f>
        <v>0</v>
      </c>
      <c r="MUC102" s="700">
        <f>-IF(MUC11=1900,0,Capex!MUC349)</f>
        <v>0</v>
      </c>
      <c r="MUD102" s="700">
        <f>-IF(MUD11=1900,0,Capex!MUD349)</f>
        <v>0</v>
      </c>
      <c r="MUE102" s="700">
        <f>-IF(MUE11=1900,0,Capex!MUE349)</f>
        <v>0</v>
      </c>
      <c r="MUF102" s="700">
        <f>-IF(MUF11=1900,0,Capex!MUF349)</f>
        <v>0</v>
      </c>
      <c r="MUG102" s="700">
        <f>-IF(MUG11=1900,0,Capex!MUG349)</f>
        <v>0</v>
      </c>
      <c r="MUH102" s="700">
        <f>-IF(MUH11=1900,0,Capex!MUH349)</f>
        <v>0</v>
      </c>
      <c r="MUI102" s="700">
        <f>-IF(MUI11=1900,0,Capex!MUI349)</f>
        <v>0</v>
      </c>
      <c r="MUJ102" s="700">
        <f>-IF(MUJ11=1900,0,Capex!MUJ349)</f>
        <v>0</v>
      </c>
      <c r="MUK102" s="700">
        <f>-IF(MUK11=1900,0,Capex!MUK349)</f>
        <v>0</v>
      </c>
      <c r="MUL102" s="700">
        <f>-IF(MUL11=1900,0,Capex!MUL349)</f>
        <v>0</v>
      </c>
      <c r="MUM102" s="700">
        <f>-IF(MUM11=1900,0,Capex!MUM349)</f>
        <v>0</v>
      </c>
      <c r="MUN102" s="700">
        <f>-IF(MUN11=1900,0,Capex!MUN349)</f>
        <v>0</v>
      </c>
      <c r="MUO102" s="700">
        <f>-IF(MUO11=1900,0,Capex!MUO349)</f>
        <v>0</v>
      </c>
      <c r="MUP102" s="700">
        <f>-IF(MUP11=1900,0,Capex!MUP349)</f>
        <v>0</v>
      </c>
      <c r="MUQ102" s="700">
        <f>-IF(MUQ11=1900,0,Capex!MUQ349)</f>
        <v>0</v>
      </c>
      <c r="MUR102" s="700">
        <f>-IF(MUR11=1900,0,Capex!MUR349)</f>
        <v>0</v>
      </c>
      <c r="MUS102" s="700">
        <f>-IF(MUS11=1900,0,Capex!MUS349)</f>
        <v>0</v>
      </c>
      <c r="MUT102" s="700">
        <f>-IF(MUT11=1900,0,Capex!MUT349)</f>
        <v>0</v>
      </c>
      <c r="MUU102" s="700">
        <f>-IF(MUU11=1900,0,Capex!MUU349)</f>
        <v>0</v>
      </c>
      <c r="MUV102" s="700">
        <f>-IF(MUV11=1900,0,Capex!MUV349)</f>
        <v>0</v>
      </c>
      <c r="MUW102" s="700">
        <f>-IF(MUW11=1900,0,Capex!MUW349)</f>
        <v>0</v>
      </c>
      <c r="MUX102" s="700">
        <f>-IF(MUX11=1900,0,Capex!MUX349)</f>
        <v>0</v>
      </c>
      <c r="MUY102" s="700">
        <f>-IF(MUY11=1900,0,Capex!MUY349)</f>
        <v>0</v>
      </c>
      <c r="MUZ102" s="700">
        <f>-IF(MUZ11=1900,0,Capex!MUZ349)</f>
        <v>0</v>
      </c>
      <c r="MVA102" s="700">
        <f>-IF(MVA11=1900,0,Capex!MVA349)</f>
        <v>0</v>
      </c>
      <c r="MVB102" s="700">
        <f>-IF(MVB11=1900,0,Capex!MVB349)</f>
        <v>0</v>
      </c>
      <c r="MVC102" s="700">
        <f>-IF(MVC11=1900,0,Capex!MVC349)</f>
        <v>0</v>
      </c>
      <c r="MVD102" s="700">
        <f>-IF(MVD11=1900,0,Capex!MVD349)</f>
        <v>0</v>
      </c>
      <c r="MVE102" s="700">
        <f>-IF(MVE11=1900,0,Capex!MVE349)</f>
        <v>0</v>
      </c>
      <c r="MVF102" s="700">
        <f>-IF(MVF11=1900,0,Capex!MVF349)</f>
        <v>0</v>
      </c>
      <c r="MVG102" s="700">
        <f>-IF(MVG11=1900,0,Capex!MVG349)</f>
        <v>0</v>
      </c>
      <c r="MVH102" s="700">
        <f>-IF(MVH11=1900,0,Capex!MVH349)</f>
        <v>0</v>
      </c>
      <c r="MVI102" s="700">
        <f>-IF(MVI11=1900,0,Capex!MVI349)</f>
        <v>0</v>
      </c>
      <c r="MVJ102" s="700">
        <f>-IF(MVJ11=1900,0,Capex!MVJ349)</f>
        <v>0</v>
      </c>
      <c r="MVK102" s="700">
        <f>-IF(MVK11=1900,0,Capex!MVK349)</f>
        <v>0</v>
      </c>
      <c r="MVL102" s="700">
        <f>-IF(MVL11=1900,0,Capex!MVL349)</f>
        <v>0</v>
      </c>
      <c r="MVM102" s="700">
        <f>-IF(MVM11=1900,0,Capex!MVM349)</f>
        <v>0</v>
      </c>
      <c r="MVN102" s="700">
        <f>-IF(MVN11=1900,0,Capex!MVN349)</f>
        <v>0</v>
      </c>
      <c r="MVO102" s="700">
        <f>-IF(MVO11=1900,0,Capex!MVO349)</f>
        <v>0</v>
      </c>
      <c r="MVP102" s="700">
        <f>-IF(MVP11=1900,0,Capex!MVP349)</f>
        <v>0</v>
      </c>
      <c r="MVQ102" s="700">
        <f>-IF(MVQ11=1900,0,Capex!MVQ349)</f>
        <v>0</v>
      </c>
      <c r="MVR102" s="700">
        <f>-IF(MVR11=1900,0,Capex!MVR349)</f>
        <v>0</v>
      </c>
      <c r="MVS102" s="700">
        <f>-IF(MVS11=1900,0,Capex!MVS349)</f>
        <v>0</v>
      </c>
      <c r="MVT102" s="700">
        <f>-IF(MVT11=1900,0,Capex!MVT349)</f>
        <v>0</v>
      </c>
      <c r="MVU102" s="700">
        <f>-IF(MVU11=1900,0,Capex!MVU349)</f>
        <v>0</v>
      </c>
      <c r="MVV102" s="700">
        <f>-IF(MVV11=1900,0,Capex!MVV349)</f>
        <v>0</v>
      </c>
      <c r="MVW102" s="700">
        <f>-IF(MVW11=1900,0,Capex!MVW349)</f>
        <v>0</v>
      </c>
      <c r="MVX102" s="700">
        <f>-IF(MVX11=1900,0,Capex!MVX349)</f>
        <v>0</v>
      </c>
      <c r="MVY102" s="700">
        <f>-IF(MVY11=1900,0,Capex!MVY349)</f>
        <v>0</v>
      </c>
      <c r="MVZ102" s="700">
        <f>-IF(MVZ11=1900,0,Capex!MVZ349)</f>
        <v>0</v>
      </c>
      <c r="MWA102" s="700">
        <f>-IF(MWA11=1900,0,Capex!MWA349)</f>
        <v>0</v>
      </c>
      <c r="MWB102" s="700">
        <f>-IF(MWB11=1900,0,Capex!MWB349)</f>
        <v>0</v>
      </c>
      <c r="MWC102" s="700">
        <f>-IF(MWC11=1900,0,Capex!MWC349)</f>
        <v>0</v>
      </c>
      <c r="MWD102" s="700">
        <f>-IF(MWD11=1900,0,Capex!MWD349)</f>
        <v>0</v>
      </c>
      <c r="MWE102" s="700">
        <f>-IF(MWE11=1900,0,Capex!MWE349)</f>
        <v>0</v>
      </c>
      <c r="MWF102" s="700">
        <f>-IF(MWF11=1900,0,Capex!MWF349)</f>
        <v>0</v>
      </c>
      <c r="MWG102" s="700">
        <f>-IF(MWG11=1900,0,Capex!MWG349)</f>
        <v>0</v>
      </c>
      <c r="MWH102" s="700">
        <f>-IF(MWH11=1900,0,Capex!MWH349)</f>
        <v>0</v>
      </c>
      <c r="MWI102" s="700">
        <f>-IF(MWI11=1900,0,Capex!MWI349)</f>
        <v>0</v>
      </c>
      <c r="MWJ102" s="700">
        <f>-IF(MWJ11=1900,0,Capex!MWJ349)</f>
        <v>0</v>
      </c>
      <c r="MWK102" s="700">
        <f>-IF(MWK11=1900,0,Capex!MWK349)</f>
        <v>0</v>
      </c>
      <c r="MWL102" s="700">
        <f>-IF(MWL11=1900,0,Capex!MWL349)</f>
        <v>0</v>
      </c>
      <c r="MWM102" s="700">
        <f>-IF(MWM11=1900,0,Capex!MWM349)</f>
        <v>0</v>
      </c>
      <c r="MWN102" s="700">
        <f>-IF(MWN11=1900,0,Capex!MWN349)</f>
        <v>0</v>
      </c>
      <c r="MWO102" s="700">
        <f>-IF(MWO11=1900,0,Capex!MWO349)</f>
        <v>0</v>
      </c>
      <c r="MWP102" s="700">
        <f>-IF(MWP11=1900,0,Capex!MWP349)</f>
        <v>0</v>
      </c>
      <c r="MWQ102" s="700">
        <f>-IF(MWQ11=1900,0,Capex!MWQ349)</f>
        <v>0</v>
      </c>
      <c r="MWR102" s="700">
        <f>-IF(MWR11=1900,0,Capex!MWR349)</f>
        <v>0</v>
      </c>
      <c r="MWS102" s="700">
        <f>-IF(MWS11=1900,0,Capex!MWS349)</f>
        <v>0</v>
      </c>
      <c r="MWT102" s="700">
        <f>-IF(MWT11=1900,0,Capex!MWT349)</f>
        <v>0</v>
      </c>
      <c r="MWU102" s="700">
        <f>-IF(MWU11=1900,0,Capex!MWU349)</f>
        <v>0</v>
      </c>
      <c r="MWV102" s="700">
        <f>-IF(MWV11=1900,0,Capex!MWV349)</f>
        <v>0</v>
      </c>
      <c r="MWW102" s="700">
        <f>-IF(MWW11=1900,0,Capex!MWW349)</f>
        <v>0</v>
      </c>
      <c r="MWX102" s="700">
        <f>-IF(MWX11=1900,0,Capex!MWX349)</f>
        <v>0</v>
      </c>
      <c r="MWY102" s="700">
        <f>-IF(MWY11=1900,0,Capex!MWY349)</f>
        <v>0</v>
      </c>
      <c r="MWZ102" s="700">
        <f>-IF(MWZ11=1900,0,Capex!MWZ349)</f>
        <v>0</v>
      </c>
      <c r="MXA102" s="700">
        <f>-IF(MXA11=1900,0,Capex!MXA349)</f>
        <v>0</v>
      </c>
      <c r="MXB102" s="700">
        <f>-IF(MXB11=1900,0,Capex!MXB349)</f>
        <v>0</v>
      </c>
      <c r="MXC102" s="700">
        <f>-IF(MXC11=1900,0,Capex!MXC349)</f>
        <v>0</v>
      </c>
      <c r="MXD102" s="700">
        <f>-IF(MXD11=1900,0,Capex!MXD349)</f>
        <v>0</v>
      </c>
      <c r="MXE102" s="700">
        <f>-IF(MXE11=1900,0,Capex!MXE349)</f>
        <v>0</v>
      </c>
      <c r="MXF102" s="700">
        <f>-IF(MXF11=1900,0,Capex!MXF349)</f>
        <v>0</v>
      </c>
      <c r="MXG102" s="700">
        <f>-IF(MXG11=1900,0,Capex!MXG349)</f>
        <v>0</v>
      </c>
      <c r="MXH102" s="700">
        <f>-IF(MXH11=1900,0,Capex!MXH349)</f>
        <v>0</v>
      </c>
      <c r="MXI102" s="700">
        <f>-IF(MXI11=1900,0,Capex!MXI349)</f>
        <v>0</v>
      </c>
      <c r="MXJ102" s="700">
        <f>-IF(MXJ11=1900,0,Capex!MXJ349)</f>
        <v>0</v>
      </c>
      <c r="MXK102" s="700">
        <f>-IF(MXK11=1900,0,Capex!MXK349)</f>
        <v>0</v>
      </c>
      <c r="MXL102" s="700">
        <f>-IF(MXL11=1900,0,Capex!MXL349)</f>
        <v>0</v>
      </c>
      <c r="MXM102" s="700">
        <f>-IF(MXM11=1900,0,Capex!MXM349)</f>
        <v>0</v>
      </c>
      <c r="MXN102" s="700">
        <f>-IF(MXN11=1900,0,Capex!MXN349)</f>
        <v>0</v>
      </c>
      <c r="MXO102" s="700">
        <f>-IF(MXO11=1900,0,Capex!MXO349)</f>
        <v>0</v>
      </c>
      <c r="MXP102" s="700">
        <f>-IF(MXP11=1900,0,Capex!MXP349)</f>
        <v>0</v>
      </c>
      <c r="MXQ102" s="700">
        <f>-IF(MXQ11=1900,0,Capex!MXQ349)</f>
        <v>0</v>
      </c>
      <c r="MXR102" s="700">
        <f>-IF(MXR11=1900,0,Capex!MXR349)</f>
        <v>0</v>
      </c>
      <c r="MXS102" s="700">
        <f>-IF(MXS11=1900,0,Capex!MXS349)</f>
        <v>0</v>
      </c>
      <c r="MXT102" s="700">
        <f>-IF(MXT11=1900,0,Capex!MXT349)</f>
        <v>0</v>
      </c>
      <c r="MXU102" s="700">
        <f>-IF(MXU11=1900,0,Capex!MXU349)</f>
        <v>0</v>
      </c>
      <c r="MXV102" s="700">
        <f>-IF(MXV11=1900,0,Capex!MXV349)</f>
        <v>0</v>
      </c>
      <c r="MXW102" s="700">
        <f>-IF(MXW11=1900,0,Capex!MXW349)</f>
        <v>0</v>
      </c>
      <c r="MXX102" s="700">
        <f>-IF(MXX11=1900,0,Capex!MXX349)</f>
        <v>0</v>
      </c>
      <c r="MXY102" s="700">
        <f>-IF(MXY11=1900,0,Capex!MXY349)</f>
        <v>0</v>
      </c>
      <c r="MXZ102" s="700">
        <f>-IF(MXZ11=1900,0,Capex!MXZ349)</f>
        <v>0</v>
      </c>
      <c r="MYA102" s="700">
        <f>-IF(MYA11=1900,0,Capex!MYA349)</f>
        <v>0</v>
      </c>
      <c r="MYB102" s="700">
        <f>-IF(MYB11=1900,0,Capex!MYB349)</f>
        <v>0</v>
      </c>
      <c r="MYC102" s="700">
        <f>-IF(MYC11=1900,0,Capex!MYC349)</f>
        <v>0</v>
      </c>
      <c r="MYD102" s="700">
        <f>-IF(MYD11=1900,0,Capex!MYD349)</f>
        <v>0</v>
      </c>
      <c r="MYE102" s="700">
        <f>-IF(MYE11=1900,0,Capex!MYE349)</f>
        <v>0</v>
      </c>
      <c r="MYF102" s="700">
        <f>-IF(MYF11=1900,0,Capex!MYF349)</f>
        <v>0</v>
      </c>
      <c r="MYG102" s="700">
        <f>-IF(MYG11=1900,0,Capex!MYG349)</f>
        <v>0</v>
      </c>
      <c r="MYH102" s="700">
        <f>-IF(MYH11=1900,0,Capex!MYH349)</f>
        <v>0</v>
      </c>
      <c r="MYI102" s="700">
        <f>-IF(MYI11=1900,0,Capex!MYI349)</f>
        <v>0</v>
      </c>
      <c r="MYJ102" s="700">
        <f>-IF(MYJ11=1900,0,Capex!MYJ349)</f>
        <v>0</v>
      </c>
      <c r="MYK102" s="700">
        <f>-IF(MYK11=1900,0,Capex!MYK349)</f>
        <v>0</v>
      </c>
      <c r="MYL102" s="700">
        <f>-IF(MYL11=1900,0,Capex!MYL349)</f>
        <v>0</v>
      </c>
      <c r="MYM102" s="700">
        <f>-IF(MYM11=1900,0,Capex!MYM349)</f>
        <v>0</v>
      </c>
      <c r="MYN102" s="700">
        <f>-IF(MYN11=1900,0,Capex!MYN349)</f>
        <v>0</v>
      </c>
      <c r="MYO102" s="700">
        <f>-IF(MYO11=1900,0,Capex!MYO349)</f>
        <v>0</v>
      </c>
      <c r="MYP102" s="700">
        <f>-IF(MYP11=1900,0,Capex!MYP349)</f>
        <v>0</v>
      </c>
      <c r="MYQ102" s="700">
        <f>-IF(MYQ11=1900,0,Capex!MYQ349)</f>
        <v>0</v>
      </c>
      <c r="MYR102" s="700">
        <f>-IF(MYR11=1900,0,Capex!MYR349)</f>
        <v>0</v>
      </c>
      <c r="MYS102" s="700">
        <f>-IF(MYS11=1900,0,Capex!MYS349)</f>
        <v>0</v>
      </c>
      <c r="MYT102" s="700">
        <f>-IF(MYT11=1900,0,Capex!MYT349)</f>
        <v>0</v>
      </c>
      <c r="MYU102" s="700">
        <f>-IF(MYU11=1900,0,Capex!MYU349)</f>
        <v>0</v>
      </c>
      <c r="MYV102" s="700">
        <f>-IF(MYV11=1900,0,Capex!MYV349)</f>
        <v>0</v>
      </c>
      <c r="MYW102" s="700">
        <f>-IF(MYW11=1900,0,Capex!MYW349)</f>
        <v>0</v>
      </c>
      <c r="MYX102" s="700">
        <f>-IF(MYX11=1900,0,Capex!MYX349)</f>
        <v>0</v>
      </c>
      <c r="MYY102" s="700">
        <f>-IF(MYY11=1900,0,Capex!MYY349)</f>
        <v>0</v>
      </c>
      <c r="MYZ102" s="700">
        <f>-IF(MYZ11=1900,0,Capex!MYZ349)</f>
        <v>0</v>
      </c>
      <c r="MZA102" s="700">
        <f>-IF(MZA11=1900,0,Capex!MZA349)</f>
        <v>0</v>
      </c>
      <c r="MZB102" s="700">
        <f>-IF(MZB11=1900,0,Capex!MZB349)</f>
        <v>0</v>
      </c>
      <c r="MZC102" s="700">
        <f>-IF(MZC11=1900,0,Capex!MZC349)</f>
        <v>0</v>
      </c>
      <c r="MZD102" s="700">
        <f>-IF(MZD11=1900,0,Capex!MZD349)</f>
        <v>0</v>
      </c>
      <c r="MZE102" s="700">
        <f>-IF(MZE11=1900,0,Capex!MZE349)</f>
        <v>0</v>
      </c>
      <c r="MZF102" s="700">
        <f>-IF(MZF11=1900,0,Capex!MZF349)</f>
        <v>0</v>
      </c>
      <c r="MZG102" s="700">
        <f>-IF(MZG11=1900,0,Capex!MZG349)</f>
        <v>0</v>
      </c>
      <c r="MZH102" s="700">
        <f>-IF(MZH11=1900,0,Capex!MZH349)</f>
        <v>0</v>
      </c>
      <c r="MZI102" s="700">
        <f>-IF(MZI11=1900,0,Capex!MZI349)</f>
        <v>0</v>
      </c>
      <c r="MZJ102" s="700">
        <f>-IF(MZJ11=1900,0,Capex!MZJ349)</f>
        <v>0</v>
      </c>
      <c r="MZK102" s="700">
        <f>-IF(MZK11=1900,0,Capex!MZK349)</f>
        <v>0</v>
      </c>
      <c r="MZL102" s="700">
        <f>-IF(MZL11=1900,0,Capex!MZL349)</f>
        <v>0</v>
      </c>
      <c r="MZM102" s="700">
        <f>-IF(MZM11=1900,0,Capex!MZM349)</f>
        <v>0</v>
      </c>
      <c r="MZN102" s="700">
        <f>-IF(MZN11=1900,0,Capex!MZN349)</f>
        <v>0</v>
      </c>
      <c r="MZO102" s="700">
        <f>-IF(MZO11=1900,0,Capex!MZO349)</f>
        <v>0</v>
      </c>
      <c r="MZP102" s="700">
        <f>-IF(MZP11=1900,0,Capex!MZP349)</f>
        <v>0</v>
      </c>
      <c r="MZQ102" s="700">
        <f>-IF(MZQ11=1900,0,Capex!MZQ349)</f>
        <v>0</v>
      </c>
      <c r="MZR102" s="700">
        <f>-IF(MZR11=1900,0,Capex!MZR349)</f>
        <v>0</v>
      </c>
      <c r="MZS102" s="700">
        <f>-IF(MZS11=1900,0,Capex!MZS349)</f>
        <v>0</v>
      </c>
      <c r="MZT102" s="700">
        <f>-IF(MZT11=1900,0,Capex!MZT349)</f>
        <v>0</v>
      </c>
      <c r="MZU102" s="700">
        <f>-IF(MZU11=1900,0,Capex!MZU349)</f>
        <v>0</v>
      </c>
      <c r="MZV102" s="700">
        <f>-IF(MZV11=1900,0,Capex!MZV349)</f>
        <v>0</v>
      </c>
      <c r="MZW102" s="700">
        <f>-IF(MZW11=1900,0,Capex!MZW349)</f>
        <v>0</v>
      </c>
      <c r="MZX102" s="700">
        <f>-IF(MZX11=1900,0,Capex!MZX349)</f>
        <v>0</v>
      </c>
      <c r="MZY102" s="700">
        <f>-IF(MZY11=1900,0,Capex!MZY349)</f>
        <v>0</v>
      </c>
      <c r="MZZ102" s="700">
        <f>-IF(MZZ11=1900,0,Capex!MZZ349)</f>
        <v>0</v>
      </c>
      <c r="NAA102" s="700">
        <f>-IF(NAA11=1900,0,Capex!NAA349)</f>
        <v>0</v>
      </c>
      <c r="NAB102" s="700">
        <f>-IF(NAB11=1900,0,Capex!NAB349)</f>
        <v>0</v>
      </c>
      <c r="NAC102" s="700">
        <f>-IF(NAC11=1900,0,Capex!NAC349)</f>
        <v>0</v>
      </c>
      <c r="NAD102" s="700">
        <f>-IF(NAD11=1900,0,Capex!NAD349)</f>
        <v>0</v>
      </c>
      <c r="NAE102" s="700">
        <f>-IF(NAE11=1900,0,Capex!NAE349)</f>
        <v>0</v>
      </c>
      <c r="NAF102" s="700">
        <f>-IF(NAF11=1900,0,Capex!NAF349)</f>
        <v>0</v>
      </c>
      <c r="NAG102" s="700">
        <f>-IF(NAG11=1900,0,Capex!NAG349)</f>
        <v>0</v>
      </c>
      <c r="NAH102" s="700">
        <f>-IF(NAH11=1900,0,Capex!NAH349)</f>
        <v>0</v>
      </c>
      <c r="NAI102" s="700">
        <f>-IF(NAI11=1900,0,Capex!NAI349)</f>
        <v>0</v>
      </c>
      <c r="NAJ102" s="700">
        <f>-IF(NAJ11=1900,0,Capex!NAJ349)</f>
        <v>0</v>
      </c>
      <c r="NAK102" s="700">
        <f>-IF(NAK11=1900,0,Capex!NAK349)</f>
        <v>0</v>
      </c>
      <c r="NAL102" s="700">
        <f>-IF(NAL11=1900,0,Capex!NAL349)</f>
        <v>0</v>
      </c>
      <c r="NAM102" s="700">
        <f>-IF(NAM11=1900,0,Capex!NAM349)</f>
        <v>0</v>
      </c>
      <c r="NAN102" s="700">
        <f>-IF(NAN11=1900,0,Capex!NAN349)</f>
        <v>0</v>
      </c>
      <c r="NAO102" s="700">
        <f>-IF(NAO11=1900,0,Capex!NAO349)</f>
        <v>0</v>
      </c>
      <c r="NAP102" s="700">
        <f>-IF(NAP11=1900,0,Capex!NAP349)</f>
        <v>0</v>
      </c>
      <c r="NAQ102" s="700">
        <f>-IF(NAQ11=1900,0,Capex!NAQ349)</f>
        <v>0</v>
      </c>
      <c r="NAR102" s="700">
        <f>-IF(NAR11=1900,0,Capex!NAR349)</f>
        <v>0</v>
      </c>
      <c r="NAS102" s="700">
        <f>-IF(NAS11=1900,0,Capex!NAS349)</f>
        <v>0</v>
      </c>
      <c r="NAT102" s="700">
        <f>-IF(NAT11=1900,0,Capex!NAT349)</f>
        <v>0</v>
      </c>
      <c r="NAU102" s="700">
        <f>-IF(NAU11=1900,0,Capex!NAU349)</f>
        <v>0</v>
      </c>
      <c r="NAV102" s="700">
        <f>-IF(NAV11=1900,0,Capex!NAV349)</f>
        <v>0</v>
      </c>
      <c r="NAW102" s="700">
        <f>-IF(NAW11=1900,0,Capex!NAW349)</f>
        <v>0</v>
      </c>
      <c r="NAX102" s="700">
        <f>-IF(NAX11=1900,0,Capex!NAX349)</f>
        <v>0</v>
      </c>
      <c r="NAY102" s="700">
        <f>-IF(NAY11=1900,0,Capex!NAY349)</f>
        <v>0</v>
      </c>
      <c r="NAZ102" s="700">
        <f>-IF(NAZ11=1900,0,Capex!NAZ349)</f>
        <v>0</v>
      </c>
      <c r="NBA102" s="700">
        <f>-IF(NBA11=1900,0,Capex!NBA349)</f>
        <v>0</v>
      </c>
      <c r="NBB102" s="700">
        <f>-IF(NBB11=1900,0,Capex!NBB349)</f>
        <v>0</v>
      </c>
      <c r="NBC102" s="700">
        <f>-IF(NBC11=1900,0,Capex!NBC349)</f>
        <v>0</v>
      </c>
      <c r="NBD102" s="700">
        <f>-IF(NBD11=1900,0,Capex!NBD349)</f>
        <v>0</v>
      </c>
      <c r="NBE102" s="700">
        <f>-IF(NBE11=1900,0,Capex!NBE349)</f>
        <v>0</v>
      </c>
      <c r="NBF102" s="700">
        <f>-IF(NBF11=1900,0,Capex!NBF349)</f>
        <v>0</v>
      </c>
      <c r="NBG102" s="700">
        <f>-IF(NBG11=1900,0,Capex!NBG349)</f>
        <v>0</v>
      </c>
      <c r="NBH102" s="700">
        <f>-IF(NBH11=1900,0,Capex!NBH349)</f>
        <v>0</v>
      </c>
      <c r="NBI102" s="700">
        <f>-IF(NBI11=1900,0,Capex!NBI349)</f>
        <v>0</v>
      </c>
      <c r="NBJ102" s="700">
        <f>-IF(NBJ11=1900,0,Capex!NBJ349)</f>
        <v>0</v>
      </c>
      <c r="NBK102" s="700">
        <f>-IF(NBK11=1900,0,Capex!NBK349)</f>
        <v>0</v>
      </c>
      <c r="NBL102" s="700">
        <f>-IF(NBL11=1900,0,Capex!NBL349)</f>
        <v>0</v>
      </c>
      <c r="NBM102" s="700">
        <f>-IF(NBM11=1900,0,Capex!NBM349)</f>
        <v>0</v>
      </c>
      <c r="NBN102" s="700">
        <f>-IF(NBN11=1900,0,Capex!NBN349)</f>
        <v>0</v>
      </c>
      <c r="NBO102" s="700">
        <f>-IF(NBO11=1900,0,Capex!NBO349)</f>
        <v>0</v>
      </c>
      <c r="NBP102" s="700">
        <f>-IF(NBP11=1900,0,Capex!NBP349)</f>
        <v>0</v>
      </c>
      <c r="NBQ102" s="700">
        <f>-IF(NBQ11=1900,0,Capex!NBQ349)</f>
        <v>0</v>
      </c>
      <c r="NBR102" s="700">
        <f>-IF(NBR11=1900,0,Capex!NBR349)</f>
        <v>0</v>
      </c>
      <c r="NBS102" s="700">
        <f>-IF(NBS11=1900,0,Capex!NBS349)</f>
        <v>0</v>
      </c>
      <c r="NBT102" s="700">
        <f>-IF(NBT11=1900,0,Capex!NBT349)</f>
        <v>0</v>
      </c>
      <c r="NBU102" s="700">
        <f>-IF(NBU11=1900,0,Capex!NBU349)</f>
        <v>0</v>
      </c>
      <c r="NBV102" s="700">
        <f>-IF(NBV11=1900,0,Capex!NBV349)</f>
        <v>0</v>
      </c>
      <c r="NBW102" s="700">
        <f>-IF(NBW11=1900,0,Capex!NBW349)</f>
        <v>0</v>
      </c>
      <c r="NBX102" s="700">
        <f>-IF(NBX11=1900,0,Capex!NBX349)</f>
        <v>0</v>
      </c>
      <c r="NBY102" s="700">
        <f>-IF(NBY11=1900,0,Capex!NBY349)</f>
        <v>0</v>
      </c>
      <c r="NBZ102" s="700">
        <f>-IF(NBZ11=1900,0,Capex!NBZ349)</f>
        <v>0</v>
      </c>
      <c r="NCA102" s="700">
        <f>-IF(NCA11=1900,0,Capex!NCA349)</f>
        <v>0</v>
      </c>
      <c r="NCB102" s="700">
        <f>-IF(NCB11=1900,0,Capex!NCB349)</f>
        <v>0</v>
      </c>
      <c r="NCC102" s="700">
        <f>-IF(NCC11=1900,0,Capex!NCC349)</f>
        <v>0</v>
      </c>
      <c r="NCD102" s="700">
        <f>-IF(NCD11=1900,0,Capex!NCD349)</f>
        <v>0</v>
      </c>
      <c r="NCE102" s="700">
        <f>-IF(NCE11=1900,0,Capex!NCE349)</f>
        <v>0</v>
      </c>
      <c r="NCF102" s="700">
        <f>-IF(NCF11=1900,0,Capex!NCF349)</f>
        <v>0</v>
      </c>
      <c r="NCG102" s="700">
        <f>-IF(NCG11=1900,0,Capex!NCG349)</f>
        <v>0</v>
      </c>
      <c r="NCH102" s="700">
        <f>-IF(NCH11=1900,0,Capex!NCH349)</f>
        <v>0</v>
      </c>
      <c r="NCI102" s="700">
        <f>-IF(NCI11=1900,0,Capex!NCI349)</f>
        <v>0</v>
      </c>
      <c r="NCJ102" s="700">
        <f>-IF(NCJ11=1900,0,Capex!NCJ349)</f>
        <v>0</v>
      </c>
      <c r="NCK102" s="700">
        <f>-IF(NCK11=1900,0,Capex!NCK349)</f>
        <v>0</v>
      </c>
      <c r="NCL102" s="700">
        <f>-IF(NCL11=1900,0,Capex!NCL349)</f>
        <v>0</v>
      </c>
      <c r="NCM102" s="700">
        <f>-IF(NCM11=1900,0,Capex!NCM349)</f>
        <v>0</v>
      </c>
      <c r="NCN102" s="700">
        <f>-IF(NCN11=1900,0,Capex!NCN349)</f>
        <v>0</v>
      </c>
      <c r="NCO102" s="700">
        <f>-IF(NCO11=1900,0,Capex!NCO349)</f>
        <v>0</v>
      </c>
      <c r="NCP102" s="700">
        <f>-IF(NCP11=1900,0,Capex!NCP349)</f>
        <v>0</v>
      </c>
      <c r="NCQ102" s="700">
        <f>-IF(NCQ11=1900,0,Capex!NCQ349)</f>
        <v>0</v>
      </c>
      <c r="NCR102" s="700">
        <f>-IF(NCR11=1900,0,Capex!NCR349)</f>
        <v>0</v>
      </c>
      <c r="NCS102" s="700">
        <f>-IF(NCS11=1900,0,Capex!NCS349)</f>
        <v>0</v>
      </c>
      <c r="NCT102" s="700">
        <f>-IF(NCT11=1900,0,Capex!NCT349)</f>
        <v>0</v>
      </c>
      <c r="NCU102" s="700">
        <f>-IF(NCU11=1900,0,Capex!NCU349)</f>
        <v>0</v>
      </c>
      <c r="NCV102" s="700">
        <f>-IF(NCV11=1900,0,Capex!NCV349)</f>
        <v>0</v>
      </c>
      <c r="NCW102" s="700">
        <f>-IF(NCW11=1900,0,Capex!NCW349)</f>
        <v>0</v>
      </c>
      <c r="NCX102" s="700">
        <f>-IF(NCX11=1900,0,Capex!NCX349)</f>
        <v>0</v>
      </c>
      <c r="NCY102" s="700">
        <f>-IF(NCY11=1900,0,Capex!NCY349)</f>
        <v>0</v>
      </c>
      <c r="NCZ102" s="700">
        <f>-IF(NCZ11=1900,0,Capex!NCZ349)</f>
        <v>0</v>
      </c>
      <c r="NDA102" s="700">
        <f>-IF(NDA11=1900,0,Capex!NDA349)</f>
        <v>0</v>
      </c>
      <c r="NDB102" s="700">
        <f>-IF(NDB11=1900,0,Capex!NDB349)</f>
        <v>0</v>
      </c>
      <c r="NDC102" s="700">
        <f>-IF(NDC11=1900,0,Capex!NDC349)</f>
        <v>0</v>
      </c>
      <c r="NDD102" s="700">
        <f>-IF(NDD11=1900,0,Capex!NDD349)</f>
        <v>0</v>
      </c>
      <c r="NDE102" s="700">
        <f>-IF(NDE11=1900,0,Capex!NDE349)</f>
        <v>0</v>
      </c>
      <c r="NDF102" s="700">
        <f>-IF(NDF11=1900,0,Capex!NDF349)</f>
        <v>0</v>
      </c>
      <c r="NDG102" s="700">
        <f>-IF(NDG11=1900,0,Capex!NDG349)</f>
        <v>0</v>
      </c>
      <c r="NDH102" s="700">
        <f>-IF(NDH11=1900,0,Capex!NDH349)</f>
        <v>0</v>
      </c>
      <c r="NDI102" s="700">
        <f>-IF(NDI11=1900,0,Capex!NDI349)</f>
        <v>0</v>
      </c>
      <c r="NDJ102" s="700">
        <f>-IF(NDJ11=1900,0,Capex!NDJ349)</f>
        <v>0</v>
      </c>
      <c r="NDK102" s="700">
        <f>-IF(NDK11=1900,0,Capex!NDK349)</f>
        <v>0</v>
      </c>
      <c r="NDL102" s="700">
        <f>-IF(NDL11=1900,0,Capex!NDL349)</f>
        <v>0</v>
      </c>
      <c r="NDM102" s="700">
        <f>-IF(NDM11=1900,0,Capex!NDM349)</f>
        <v>0</v>
      </c>
      <c r="NDN102" s="700">
        <f>-IF(NDN11=1900,0,Capex!NDN349)</f>
        <v>0</v>
      </c>
      <c r="NDO102" s="700">
        <f>-IF(NDO11=1900,0,Capex!NDO349)</f>
        <v>0</v>
      </c>
      <c r="NDP102" s="700">
        <f>-IF(NDP11=1900,0,Capex!NDP349)</f>
        <v>0</v>
      </c>
      <c r="NDQ102" s="700">
        <f>-IF(NDQ11=1900,0,Capex!NDQ349)</f>
        <v>0</v>
      </c>
      <c r="NDR102" s="700">
        <f>-IF(NDR11=1900,0,Capex!NDR349)</f>
        <v>0</v>
      </c>
      <c r="NDS102" s="700">
        <f>-IF(NDS11=1900,0,Capex!NDS349)</f>
        <v>0</v>
      </c>
      <c r="NDT102" s="700">
        <f>-IF(NDT11=1900,0,Capex!NDT349)</f>
        <v>0</v>
      </c>
      <c r="NDU102" s="700">
        <f>-IF(NDU11=1900,0,Capex!NDU349)</f>
        <v>0</v>
      </c>
      <c r="NDV102" s="700">
        <f>-IF(NDV11=1900,0,Capex!NDV349)</f>
        <v>0</v>
      </c>
      <c r="NDW102" s="700">
        <f>-IF(NDW11=1900,0,Capex!NDW349)</f>
        <v>0</v>
      </c>
      <c r="NDX102" s="700">
        <f>-IF(NDX11=1900,0,Capex!NDX349)</f>
        <v>0</v>
      </c>
      <c r="NDY102" s="700">
        <f>-IF(NDY11=1900,0,Capex!NDY349)</f>
        <v>0</v>
      </c>
      <c r="NDZ102" s="700">
        <f>-IF(NDZ11=1900,0,Capex!NDZ349)</f>
        <v>0</v>
      </c>
      <c r="NEA102" s="700">
        <f>-IF(NEA11=1900,0,Capex!NEA349)</f>
        <v>0</v>
      </c>
      <c r="NEB102" s="700">
        <f>-IF(NEB11=1900,0,Capex!NEB349)</f>
        <v>0</v>
      </c>
      <c r="NEC102" s="700">
        <f>-IF(NEC11=1900,0,Capex!NEC349)</f>
        <v>0</v>
      </c>
      <c r="NED102" s="700">
        <f>-IF(NED11=1900,0,Capex!NED349)</f>
        <v>0</v>
      </c>
      <c r="NEE102" s="700">
        <f>-IF(NEE11=1900,0,Capex!NEE349)</f>
        <v>0</v>
      </c>
      <c r="NEF102" s="700">
        <f>-IF(NEF11=1900,0,Capex!NEF349)</f>
        <v>0</v>
      </c>
      <c r="NEG102" s="700">
        <f>-IF(NEG11=1900,0,Capex!NEG349)</f>
        <v>0</v>
      </c>
      <c r="NEH102" s="700">
        <f>-IF(NEH11=1900,0,Capex!NEH349)</f>
        <v>0</v>
      </c>
      <c r="NEI102" s="700">
        <f>-IF(NEI11=1900,0,Capex!NEI349)</f>
        <v>0</v>
      </c>
      <c r="NEJ102" s="700">
        <f>-IF(NEJ11=1900,0,Capex!NEJ349)</f>
        <v>0</v>
      </c>
      <c r="NEK102" s="700">
        <f>-IF(NEK11=1900,0,Capex!NEK349)</f>
        <v>0</v>
      </c>
      <c r="NEL102" s="700">
        <f>-IF(NEL11=1900,0,Capex!NEL349)</f>
        <v>0</v>
      </c>
      <c r="NEM102" s="700">
        <f>-IF(NEM11=1900,0,Capex!NEM349)</f>
        <v>0</v>
      </c>
      <c r="NEN102" s="700">
        <f>-IF(NEN11=1900,0,Capex!NEN349)</f>
        <v>0</v>
      </c>
      <c r="NEO102" s="700">
        <f>-IF(NEO11=1900,0,Capex!NEO349)</f>
        <v>0</v>
      </c>
      <c r="NEP102" s="700">
        <f>-IF(NEP11=1900,0,Capex!NEP349)</f>
        <v>0</v>
      </c>
      <c r="NEQ102" s="700">
        <f>-IF(NEQ11=1900,0,Capex!NEQ349)</f>
        <v>0</v>
      </c>
      <c r="NER102" s="700">
        <f>-IF(NER11=1900,0,Capex!NER349)</f>
        <v>0</v>
      </c>
      <c r="NES102" s="700">
        <f>-IF(NES11=1900,0,Capex!NES349)</f>
        <v>0</v>
      </c>
      <c r="NET102" s="700">
        <f>-IF(NET11=1900,0,Capex!NET349)</f>
        <v>0</v>
      </c>
      <c r="NEU102" s="700">
        <f>-IF(NEU11=1900,0,Capex!NEU349)</f>
        <v>0</v>
      </c>
      <c r="NEV102" s="700">
        <f>-IF(NEV11=1900,0,Capex!NEV349)</f>
        <v>0</v>
      </c>
      <c r="NEW102" s="700">
        <f>-IF(NEW11=1900,0,Capex!NEW349)</f>
        <v>0</v>
      </c>
      <c r="NEX102" s="700">
        <f>-IF(NEX11=1900,0,Capex!NEX349)</f>
        <v>0</v>
      </c>
      <c r="NEY102" s="700">
        <f>-IF(NEY11=1900,0,Capex!NEY349)</f>
        <v>0</v>
      </c>
      <c r="NEZ102" s="700">
        <f>-IF(NEZ11=1900,0,Capex!NEZ349)</f>
        <v>0</v>
      </c>
      <c r="NFA102" s="700">
        <f>-IF(NFA11=1900,0,Capex!NFA349)</f>
        <v>0</v>
      </c>
      <c r="NFB102" s="700">
        <f>-IF(NFB11=1900,0,Capex!NFB349)</f>
        <v>0</v>
      </c>
      <c r="NFC102" s="700">
        <f>-IF(NFC11=1900,0,Capex!NFC349)</f>
        <v>0</v>
      </c>
      <c r="NFD102" s="700">
        <f>-IF(NFD11=1900,0,Capex!NFD349)</f>
        <v>0</v>
      </c>
      <c r="NFE102" s="700">
        <f>-IF(NFE11=1900,0,Capex!NFE349)</f>
        <v>0</v>
      </c>
      <c r="NFF102" s="700">
        <f>-IF(NFF11=1900,0,Capex!NFF349)</f>
        <v>0</v>
      </c>
      <c r="NFG102" s="700">
        <f>-IF(NFG11=1900,0,Capex!NFG349)</f>
        <v>0</v>
      </c>
      <c r="NFH102" s="700">
        <f>-IF(NFH11=1900,0,Capex!NFH349)</f>
        <v>0</v>
      </c>
      <c r="NFI102" s="700">
        <f>-IF(NFI11=1900,0,Capex!NFI349)</f>
        <v>0</v>
      </c>
      <c r="NFJ102" s="700">
        <f>-IF(NFJ11=1900,0,Capex!NFJ349)</f>
        <v>0</v>
      </c>
      <c r="NFK102" s="700">
        <f>-IF(NFK11=1900,0,Capex!NFK349)</f>
        <v>0</v>
      </c>
      <c r="NFL102" s="700">
        <f>-IF(NFL11=1900,0,Capex!NFL349)</f>
        <v>0</v>
      </c>
      <c r="NFM102" s="700">
        <f>-IF(NFM11=1900,0,Capex!NFM349)</f>
        <v>0</v>
      </c>
      <c r="NFN102" s="700">
        <f>-IF(NFN11=1900,0,Capex!NFN349)</f>
        <v>0</v>
      </c>
      <c r="NFO102" s="700">
        <f>-IF(NFO11=1900,0,Capex!NFO349)</f>
        <v>0</v>
      </c>
      <c r="NFP102" s="700">
        <f>-IF(NFP11=1900,0,Capex!NFP349)</f>
        <v>0</v>
      </c>
      <c r="NFQ102" s="700">
        <f>-IF(NFQ11=1900,0,Capex!NFQ349)</f>
        <v>0</v>
      </c>
      <c r="NFR102" s="700">
        <f>-IF(NFR11=1900,0,Capex!NFR349)</f>
        <v>0</v>
      </c>
      <c r="NFS102" s="700">
        <f>-IF(NFS11=1900,0,Capex!NFS349)</f>
        <v>0</v>
      </c>
      <c r="NFT102" s="700">
        <f>-IF(NFT11=1900,0,Capex!NFT349)</f>
        <v>0</v>
      </c>
      <c r="NFU102" s="700">
        <f>-IF(NFU11=1900,0,Capex!NFU349)</f>
        <v>0</v>
      </c>
      <c r="NFV102" s="700">
        <f>-IF(NFV11=1900,0,Capex!NFV349)</f>
        <v>0</v>
      </c>
      <c r="NFW102" s="700">
        <f>-IF(NFW11=1900,0,Capex!NFW349)</f>
        <v>0</v>
      </c>
      <c r="NFX102" s="700">
        <f>-IF(NFX11=1900,0,Capex!NFX349)</f>
        <v>0</v>
      </c>
      <c r="NFY102" s="700">
        <f>-IF(NFY11=1900,0,Capex!NFY349)</f>
        <v>0</v>
      </c>
      <c r="NFZ102" s="700">
        <f>-IF(NFZ11=1900,0,Capex!NFZ349)</f>
        <v>0</v>
      </c>
      <c r="NGA102" s="700">
        <f>-IF(NGA11=1900,0,Capex!NGA349)</f>
        <v>0</v>
      </c>
      <c r="NGB102" s="700">
        <f>-IF(NGB11=1900,0,Capex!NGB349)</f>
        <v>0</v>
      </c>
      <c r="NGC102" s="700">
        <f>-IF(NGC11=1900,0,Capex!NGC349)</f>
        <v>0</v>
      </c>
      <c r="NGD102" s="700">
        <f>-IF(NGD11=1900,0,Capex!NGD349)</f>
        <v>0</v>
      </c>
      <c r="NGE102" s="700">
        <f>-IF(NGE11=1900,0,Capex!NGE349)</f>
        <v>0</v>
      </c>
      <c r="NGF102" s="700">
        <f>-IF(NGF11=1900,0,Capex!NGF349)</f>
        <v>0</v>
      </c>
      <c r="NGG102" s="700">
        <f>-IF(NGG11=1900,0,Capex!NGG349)</f>
        <v>0</v>
      </c>
      <c r="NGH102" s="700">
        <f>-IF(NGH11=1900,0,Capex!NGH349)</f>
        <v>0</v>
      </c>
      <c r="NGI102" s="700">
        <f>-IF(NGI11=1900,0,Capex!NGI349)</f>
        <v>0</v>
      </c>
      <c r="NGJ102" s="700">
        <f>-IF(NGJ11=1900,0,Capex!NGJ349)</f>
        <v>0</v>
      </c>
      <c r="NGK102" s="700">
        <f>-IF(NGK11=1900,0,Capex!NGK349)</f>
        <v>0</v>
      </c>
      <c r="NGL102" s="700">
        <f>-IF(NGL11=1900,0,Capex!NGL349)</f>
        <v>0</v>
      </c>
      <c r="NGM102" s="700">
        <f>-IF(NGM11=1900,0,Capex!NGM349)</f>
        <v>0</v>
      </c>
      <c r="NGN102" s="700">
        <f>-IF(NGN11=1900,0,Capex!NGN349)</f>
        <v>0</v>
      </c>
      <c r="NGO102" s="700">
        <f>-IF(NGO11=1900,0,Capex!NGO349)</f>
        <v>0</v>
      </c>
      <c r="NGP102" s="700">
        <f>-IF(NGP11=1900,0,Capex!NGP349)</f>
        <v>0</v>
      </c>
      <c r="NGQ102" s="700">
        <f>-IF(NGQ11=1900,0,Capex!NGQ349)</f>
        <v>0</v>
      </c>
      <c r="NGR102" s="700">
        <f>-IF(NGR11=1900,0,Capex!NGR349)</f>
        <v>0</v>
      </c>
      <c r="NGS102" s="700">
        <f>-IF(NGS11=1900,0,Capex!NGS349)</f>
        <v>0</v>
      </c>
      <c r="NGT102" s="700">
        <f>-IF(NGT11=1900,0,Capex!NGT349)</f>
        <v>0</v>
      </c>
      <c r="NGU102" s="700">
        <f>-IF(NGU11=1900,0,Capex!NGU349)</f>
        <v>0</v>
      </c>
      <c r="NGV102" s="700">
        <f>-IF(NGV11=1900,0,Capex!NGV349)</f>
        <v>0</v>
      </c>
      <c r="NGW102" s="700">
        <f>-IF(NGW11=1900,0,Capex!NGW349)</f>
        <v>0</v>
      </c>
      <c r="NGX102" s="700">
        <f>-IF(NGX11=1900,0,Capex!NGX349)</f>
        <v>0</v>
      </c>
      <c r="NGY102" s="700">
        <f>-IF(NGY11=1900,0,Capex!NGY349)</f>
        <v>0</v>
      </c>
      <c r="NGZ102" s="700">
        <f>-IF(NGZ11=1900,0,Capex!NGZ349)</f>
        <v>0</v>
      </c>
      <c r="NHA102" s="700">
        <f>-IF(NHA11=1900,0,Capex!NHA349)</f>
        <v>0</v>
      </c>
      <c r="NHB102" s="700">
        <f>-IF(NHB11=1900,0,Capex!NHB349)</f>
        <v>0</v>
      </c>
      <c r="NHC102" s="700">
        <f>-IF(NHC11=1900,0,Capex!NHC349)</f>
        <v>0</v>
      </c>
      <c r="NHD102" s="700">
        <f>-IF(NHD11=1900,0,Capex!NHD349)</f>
        <v>0</v>
      </c>
      <c r="NHE102" s="700">
        <f>-IF(NHE11=1900,0,Capex!NHE349)</f>
        <v>0</v>
      </c>
      <c r="NHF102" s="700">
        <f>-IF(NHF11=1900,0,Capex!NHF349)</f>
        <v>0</v>
      </c>
      <c r="NHG102" s="700">
        <f>-IF(NHG11=1900,0,Capex!NHG349)</f>
        <v>0</v>
      </c>
      <c r="NHH102" s="700">
        <f>-IF(NHH11=1900,0,Capex!NHH349)</f>
        <v>0</v>
      </c>
      <c r="NHI102" s="700">
        <f>-IF(NHI11=1900,0,Capex!NHI349)</f>
        <v>0</v>
      </c>
      <c r="NHJ102" s="700">
        <f>-IF(NHJ11=1900,0,Capex!NHJ349)</f>
        <v>0</v>
      </c>
      <c r="NHK102" s="700">
        <f>-IF(NHK11=1900,0,Capex!NHK349)</f>
        <v>0</v>
      </c>
      <c r="NHL102" s="700">
        <f>-IF(NHL11=1900,0,Capex!NHL349)</f>
        <v>0</v>
      </c>
      <c r="NHM102" s="700">
        <f>-IF(NHM11=1900,0,Capex!NHM349)</f>
        <v>0</v>
      </c>
      <c r="NHN102" s="700">
        <f>-IF(NHN11=1900,0,Capex!NHN349)</f>
        <v>0</v>
      </c>
      <c r="NHO102" s="700">
        <f>-IF(NHO11=1900,0,Capex!NHO349)</f>
        <v>0</v>
      </c>
      <c r="NHP102" s="700">
        <f>-IF(NHP11=1900,0,Capex!NHP349)</f>
        <v>0</v>
      </c>
      <c r="NHQ102" s="700">
        <f>-IF(NHQ11=1900,0,Capex!NHQ349)</f>
        <v>0</v>
      </c>
      <c r="NHR102" s="700">
        <f>-IF(NHR11=1900,0,Capex!NHR349)</f>
        <v>0</v>
      </c>
      <c r="NHS102" s="700">
        <f>-IF(NHS11=1900,0,Capex!NHS349)</f>
        <v>0</v>
      </c>
      <c r="NHT102" s="700">
        <f>-IF(NHT11=1900,0,Capex!NHT349)</f>
        <v>0</v>
      </c>
      <c r="NHU102" s="700">
        <f>-IF(NHU11=1900,0,Capex!NHU349)</f>
        <v>0</v>
      </c>
      <c r="NHV102" s="700">
        <f>-IF(NHV11=1900,0,Capex!NHV349)</f>
        <v>0</v>
      </c>
      <c r="NHW102" s="700">
        <f>-IF(NHW11=1900,0,Capex!NHW349)</f>
        <v>0</v>
      </c>
      <c r="NHX102" s="700">
        <f>-IF(NHX11=1900,0,Capex!NHX349)</f>
        <v>0</v>
      </c>
      <c r="NHY102" s="700">
        <f>-IF(NHY11=1900,0,Capex!NHY349)</f>
        <v>0</v>
      </c>
      <c r="NHZ102" s="700">
        <f>-IF(NHZ11=1900,0,Capex!NHZ349)</f>
        <v>0</v>
      </c>
      <c r="NIA102" s="700">
        <f>-IF(NIA11=1900,0,Capex!NIA349)</f>
        <v>0</v>
      </c>
      <c r="NIB102" s="700">
        <f>-IF(NIB11=1900,0,Capex!NIB349)</f>
        <v>0</v>
      </c>
      <c r="NIC102" s="700">
        <f>-IF(NIC11=1900,0,Capex!NIC349)</f>
        <v>0</v>
      </c>
      <c r="NID102" s="700">
        <f>-IF(NID11=1900,0,Capex!NID349)</f>
        <v>0</v>
      </c>
      <c r="NIE102" s="700">
        <f>-IF(NIE11=1900,0,Capex!NIE349)</f>
        <v>0</v>
      </c>
      <c r="NIF102" s="700">
        <f>-IF(NIF11=1900,0,Capex!NIF349)</f>
        <v>0</v>
      </c>
      <c r="NIG102" s="700">
        <f>-IF(NIG11=1900,0,Capex!NIG349)</f>
        <v>0</v>
      </c>
      <c r="NIH102" s="700">
        <f>-IF(NIH11=1900,0,Capex!NIH349)</f>
        <v>0</v>
      </c>
      <c r="NII102" s="700">
        <f>-IF(NII11=1900,0,Capex!NII349)</f>
        <v>0</v>
      </c>
      <c r="NIJ102" s="700">
        <f>-IF(NIJ11=1900,0,Capex!NIJ349)</f>
        <v>0</v>
      </c>
      <c r="NIK102" s="700">
        <f>-IF(NIK11=1900,0,Capex!NIK349)</f>
        <v>0</v>
      </c>
      <c r="NIL102" s="700">
        <f>-IF(NIL11=1900,0,Capex!NIL349)</f>
        <v>0</v>
      </c>
      <c r="NIM102" s="700">
        <f>-IF(NIM11=1900,0,Capex!NIM349)</f>
        <v>0</v>
      </c>
      <c r="NIN102" s="700">
        <f>-IF(NIN11=1900,0,Capex!NIN349)</f>
        <v>0</v>
      </c>
      <c r="NIO102" s="700">
        <f>-IF(NIO11=1900,0,Capex!NIO349)</f>
        <v>0</v>
      </c>
      <c r="NIP102" s="700">
        <f>-IF(NIP11=1900,0,Capex!NIP349)</f>
        <v>0</v>
      </c>
      <c r="NIQ102" s="700">
        <f>-IF(NIQ11=1900,0,Capex!NIQ349)</f>
        <v>0</v>
      </c>
      <c r="NIR102" s="700">
        <f>-IF(NIR11=1900,0,Capex!NIR349)</f>
        <v>0</v>
      </c>
      <c r="NIS102" s="700">
        <f>-IF(NIS11=1900,0,Capex!NIS349)</f>
        <v>0</v>
      </c>
      <c r="NIT102" s="700">
        <f>-IF(NIT11=1900,0,Capex!NIT349)</f>
        <v>0</v>
      </c>
      <c r="NIU102" s="700">
        <f>-IF(NIU11=1900,0,Capex!NIU349)</f>
        <v>0</v>
      </c>
      <c r="NIV102" s="700">
        <f>-IF(NIV11=1900,0,Capex!NIV349)</f>
        <v>0</v>
      </c>
      <c r="NIW102" s="700">
        <f>-IF(NIW11=1900,0,Capex!NIW349)</f>
        <v>0</v>
      </c>
      <c r="NIX102" s="700">
        <f>-IF(NIX11=1900,0,Capex!NIX349)</f>
        <v>0</v>
      </c>
      <c r="NIY102" s="700">
        <f>-IF(NIY11=1900,0,Capex!NIY349)</f>
        <v>0</v>
      </c>
      <c r="NIZ102" s="700">
        <f>-IF(NIZ11=1900,0,Capex!NIZ349)</f>
        <v>0</v>
      </c>
      <c r="NJA102" s="700">
        <f>-IF(NJA11=1900,0,Capex!NJA349)</f>
        <v>0</v>
      </c>
      <c r="NJB102" s="700">
        <f>-IF(NJB11=1900,0,Capex!NJB349)</f>
        <v>0</v>
      </c>
      <c r="NJC102" s="700">
        <f>-IF(NJC11=1900,0,Capex!NJC349)</f>
        <v>0</v>
      </c>
      <c r="NJD102" s="700">
        <f>-IF(NJD11=1900,0,Capex!NJD349)</f>
        <v>0</v>
      </c>
      <c r="NJE102" s="700">
        <f>-IF(NJE11=1900,0,Capex!NJE349)</f>
        <v>0</v>
      </c>
      <c r="NJF102" s="700">
        <f>-IF(NJF11=1900,0,Capex!NJF349)</f>
        <v>0</v>
      </c>
      <c r="NJG102" s="700">
        <f>-IF(NJG11=1900,0,Capex!NJG349)</f>
        <v>0</v>
      </c>
      <c r="NJH102" s="700">
        <f>-IF(NJH11=1900,0,Capex!NJH349)</f>
        <v>0</v>
      </c>
      <c r="NJI102" s="700">
        <f>-IF(NJI11=1900,0,Capex!NJI349)</f>
        <v>0</v>
      </c>
      <c r="NJJ102" s="700">
        <f>-IF(NJJ11=1900,0,Capex!NJJ349)</f>
        <v>0</v>
      </c>
      <c r="NJK102" s="700">
        <f>-IF(NJK11=1900,0,Capex!NJK349)</f>
        <v>0</v>
      </c>
      <c r="NJL102" s="700">
        <f>-IF(NJL11=1900,0,Capex!NJL349)</f>
        <v>0</v>
      </c>
      <c r="NJM102" s="700">
        <f>-IF(NJM11=1900,0,Capex!NJM349)</f>
        <v>0</v>
      </c>
      <c r="NJN102" s="700">
        <f>-IF(NJN11=1900,0,Capex!NJN349)</f>
        <v>0</v>
      </c>
      <c r="NJO102" s="700">
        <f>-IF(NJO11=1900,0,Capex!NJO349)</f>
        <v>0</v>
      </c>
      <c r="NJP102" s="700">
        <f>-IF(NJP11=1900,0,Capex!NJP349)</f>
        <v>0</v>
      </c>
      <c r="NJQ102" s="700">
        <f>-IF(NJQ11=1900,0,Capex!NJQ349)</f>
        <v>0</v>
      </c>
      <c r="NJR102" s="700">
        <f>-IF(NJR11=1900,0,Capex!NJR349)</f>
        <v>0</v>
      </c>
      <c r="NJS102" s="700">
        <f>-IF(NJS11=1900,0,Capex!NJS349)</f>
        <v>0</v>
      </c>
      <c r="NJT102" s="700">
        <f>-IF(NJT11=1900,0,Capex!NJT349)</f>
        <v>0</v>
      </c>
      <c r="NJU102" s="700">
        <f>-IF(NJU11=1900,0,Capex!NJU349)</f>
        <v>0</v>
      </c>
      <c r="NJV102" s="700">
        <f>-IF(NJV11=1900,0,Capex!NJV349)</f>
        <v>0</v>
      </c>
      <c r="NJW102" s="700">
        <f>-IF(NJW11=1900,0,Capex!NJW349)</f>
        <v>0</v>
      </c>
      <c r="NJX102" s="700">
        <f>-IF(NJX11=1900,0,Capex!NJX349)</f>
        <v>0</v>
      </c>
      <c r="NJY102" s="700">
        <f>-IF(NJY11=1900,0,Capex!NJY349)</f>
        <v>0</v>
      </c>
      <c r="NJZ102" s="700">
        <f>-IF(NJZ11=1900,0,Capex!NJZ349)</f>
        <v>0</v>
      </c>
      <c r="NKA102" s="700">
        <f>-IF(NKA11=1900,0,Capex!NKA349)</f>
        <v>0</v>
      </c>
      <c r="NKB102" s="700">
        <f>-IF(NKB11=1900,0,Capex!NKB349)</f>
        <v>0</v>
      </c>
      <c r="NKC102" s="700">
        <f>-IF(NKC11=1900,0,Capex!NKC349)</f>
        <v>0</v>
      </c>
      <c r="NKD102" s="700">
        <f>-IF(NKD11=1900,0,Capex!NKD349)</f>
        <v>0</v>
      </c>
      <c r="NKE102" s="700">
        <f>-IF(NKE11=1900,0,Capex!NKE349)</f>
        <v>0</v>
      </c>
      <c r="NKF102" s="700">
        <f>-IF(NKF11=1900,0,Capex!NKF349)</f>
        <v>0</v>
      </c>
      <c r="NKG102" s="700">
        <f>-IF(NKG11=1900,0,Capex!NKG349)</f>
        <v>0</v>
      </c>
      <c r="NKH102" s="700">
        <f>-IF(NKH11=1900,0,Capex!NKH349)</f>
        <v>0</v>
      </c>
      <c r="NKI102" s="700">
        <f>-IF(NKI11=1900,0,Capex!NKI349)</f>
        <v>0</v>
      </c>
      <c r="NKJ102" s="700">
        <f>-IF(NKJ11=1900,0,Capex!NKJ349)</f>
        <v>0</v>
      </c>
      <c r="NKK102" s="700">
        <f>-IF(NKK11=1900,0,Capex!NKK349)</f>
        <v>0</v>
      </c>
      <c r="NKL102" s="700">
        <f>-IF(NKL11=1900,0,Capex!NKL349)</f>
        <v>0</v>
      </c>
      <c r="NKM102" s="700">
        <f>-IF(NKM11=1900,0,Capex!NKM349)</f>
        <v>0</v>
      </c>
      <c r="NKN102" s="700">
        <f>-IF(NKN11=1900,0,Capex!NKN349)</f>
        <v>0</v>
      </c>
      <c r="NKO102" s="700">
        <f>-IF(NKO11=1900,0,Capex!NKO349)</f>
        <v>0</v>
      </c>
      <c r="NKP102" s="700">
        <f>-IF(NKP11=1900,0,Capex!NKP349)</f>
        <v>0</v>
      </c>
      <c r="NKQ102" s="700">
        <f>-IF(NKQ11=1900,0,Capex!NKQ349)</f>
        <v>0</v>
      </c>
      <c r="NKR102" s="700">
        <f>-IF(NKR11=1900,0,Capex!NKR349)</f>
        <v>0</v>
      </c>
      <c r="NKS102" s="700">
        <f>-IF(NKS11=1900,0,Capex!NKS349)</f>
        <v>0</v>
      </c>
      <c r="NKT102" s="700">
        <f>-IF(NKT11=1900,0,Capex!NKT349)</f>
        <v>0</v>
      </c>
      <c r="NKU102" s="700">
        <f>-IF(NKU11=1900,0,Capex!NKU349)</f>
        <v>0</v>
      </c>
      <c r="NKV102" s="700">
        <f>-IF(NKV11=1900,0,Capex!NKV349)</f>
        <v>0</v>
      </c>
      <c r="NKW102" s="700">
        <f>-IF(NKW11=1900,0,Capex!NKW349)</f>
        <v>0</v>
      </c>
      <c r="NKX102" s="700">
        <f>-IF(NKX11=1900,0,Capex!NKX349)</f>
        <v>0</v>
      </c>
      <c r="NKY102" s="700">
        <f>-IF(NKY11=1900,0,Capex!NKY349)</f>
        <v>0</v>
      </c>
      <c r="NKZ102" s="700">
        <f>-IF(NKZ11=1900,0,Capex!NKZ349)</f>
        <v>0</v>
      </c>
      <c r="NLA102" s="700">
        <f>-IF(NLA11=1900,0,Capex!NLA349)</f>
        <v>0</v>
      </c>
      <c r="NLB102" s="700">
        <f>-IF(NLB11=1900,0,Capex!NLB349)</f>
        <v>0</v>
      </c>
      <c r="NLC102" s="700">
        <f>-IF(NLC11=1900,0,Capex!NLC349)</f>
        <v>0</v>
      </c>
      <c r="NLD102" s="700">
        <f>-IF(NLD11=1900,0,Capex!NLD349)</f>
        <v>0</v>
      </c>
      <c r="NLE102" s="700">
        <f>-IF(NLE11=1900,0,Capex!NLE349)</f>
        <v>0</v>
      </c>
      <c r="NLF102" s="700">
        <f>-IF(NLF11=1900,0,Capex!NLF349)</f>
        <v>0</v>
      </c>
      <c r="NLG102" s="700">
        <f>-IF(NLG11=1900,0,Capex!NLG349)</f>
        <v>0</v>
      </c>
      <c r="NLH102" s="700">
        <f>-IF(NLH11=1900,0,Capex!NLH349)</f>
        <v>0</v>
      </c>
      <c r="NLI102" s="700">
        <f>-IF(NLI11=1900,0,Capex!NLI349)</f>
        <v>0</v>
      </c>
      <c r="NLJ102" s="700">
        <f>-IF(NLJ11=1900,0,Capex!NLJ349)</f>
        <v>0</v>
      </c>
      <c r="NLK102" s="700">
        <f>-IF(NLK11=1900,0,Capex!NLK349)</f>
        <v>0</v>
      </c>
      <c r="NLL102" s="700">
        <f>-IF(NLL11=1900,0,Capex!NLL349)</f>
        <v>0</v>
      </c>
      <c r="NLM102" s="700">
        <f>-IF(NLM11=1900,0,Capex!NLM349)</f>
        <v>0</v>
      </c>
      <c r="NLN102" s="700">
        <f>-IF(NLN11=1900,0,Capex!NLN349)</f>
        <v>0</v>
      </c>
      <c r="NLO102" s="700">
        <f>-IF(NLO11=1900,0,Capex!NLO349)</f>
        <v>0</v>
      </c>
      <c r="NLP102" s="700">
        <f>-IF(NLP11=1900,0,Capex!NLP349)</f>
        <v>0</v>
      </c>
      <c r="NLQ102" s="700">
        <f>-IF(NLQ11=1900,0,Capex!NLQ349)</f>
        <v>0</v>
      </c>
      <c r="NLR102" s="700">
        <f>-IF(NLR11=1900,0,Capex!NLR349)</f>
        <v>0</v>
      </c>
      <c r="NLS102" s="700">
        <f>-IF(NLS11=1900,0,Capex!NLS349)</f>
        <v>0</v>
      </c>
      <c r="NLT102" s="700">
        <f>-IF(NLT11=1900,0,Capex!NLT349)</f>
        <v>0</v>
      </c>
      <c r="NLU102" s="700">
        <f>-IF(NLU11=1900,0,Capex!NLU349)</f>
        <v>0</v>
      </c>
      <c r="NLV102" s="700">
        <f>-IF(NLV11=1900,0,Capex!NLV349)</f>
        <v>0</v>
      </c>
      <c r="NLW102" s="700">
        <f>-IF(NLW11=1900,0,Capex!NLW349)</f>
        <v>0</v>
      </c>
      <c r="NLX102" s="700">
        <f>-IF(NLX11=1900,0,Capex!NLX349)</f>
        <v>0</v>
      </c>
      <c r="NLY102" s="700">
        <f>-IF(NLY11=1900,0,Capex!NLY349)</f>
        <v>0</v>
      </c>
      <c r="NLZ102" s="700">
        <f>-IF(NLZ11=1900,0,Capex!NLZ349)</f>
        <v>0</v>
      </c>
      <c r="NMA102" s="700">
        <f>-IF(NMA11=1900,0,Capex!NMA349)</f>
        <v>0</v>
      </c>
      <c r="NMB102" s="700">
        <f>-IF(NMB11=1900,0,Capex!NMB349)</f>
        <v>0</v>
      </c>
      <c r="NMC102" s="700">
        <f>-IF(NMC11=1900,0,Capex!NMC349)</f>
        <v>0</v>
      </c>
      <c r="NMD102" s="700">
        <f>-IF(NMD11=1900,0,Capex!NMD349)</f>
        <v>0</v>
      </c>
      <c r="NME102" s="700">
        <f>-IF(NME11=1900,0,Capex!NME349)</f>
        <v>0</v>
      </c>
      <c r="NMF102" s="700">
        <f>-IF(NMF11=1900,0,Capex!NMF349)</f>
        <v>0</v>
      </c>
      <c r="NMG102" s="700">
        <f>-IF(NMG11=1900,0,Capex!NMG349)</f>
        <v>0</v>
      </c>
      <c r="NMH102" s="700">
        <f>-IF(NMH11=1900,0,Capex!NMH349)</f>
        <v>0</v>
      </c>
      <c r="NMI102" s="700">
        <f>-IF(NMI11=1900,0,Capex!NMI349)</f>
        <v>0</v>
      </c>
      <c r="NMJ102" s="700">
        <f>-IF(NMJ11=1900,0,Capex!NMJ349)</f>
        <v>0</v>
      </c>
      <c r="NMK102" s="700">
        <f>-IF(NMK11=1900,0,Capex!NMK349)</f>
        <v>0</v>
      </c>
      <c r="NML102" s="700">
        <f>-IF(NML11=1900,0,Capex!NML349)</f>
        <v>0</v>
      </c>
      <c r="NMM102" s="700">
        <f>-IF(NMM11=1900,0,Capex!NMM349)</f>
        <v>0</v>
      </c>
      <c r="NMN102" s="700">
        <f>-IF(NMN11=1900,0,Capex!NMN349)</f>
        <v>0</v>
      </c>
      <c r="NMO102" s="700">
        <f>-IF(NMO11=1900,0,Capex!NMO349)</f>
        <v>0</v>
      </c>
      <c r="NMP102" s="700">
        <f>-IF(NMP11=1900,0,Capex!NMP349)</f>
        <v>0</v>
      </c>
      <c r="NMQ102" s="700">
        <f>-IF(NMQ11=1900,0,Capex!NMQ349)</f>
        <v>0</v>
      </c>
      <c r="NMR102" s="700">
        <f>-IF(NMR11=1900,0,Capex!NMR349)</f>
        <v>0</v>
      </c>
      <c r="NMS102" s="700">
        <f>-IF(NMS11=1900,0,Capex!NMS349)</f>
        <v>0</v>
      </c>
      <c r="NMT102" s="700">
        <f>-IF(NMT11=1900,0,Capex!NMT349)</f>
        <v>0</v>
      </c>
      <c r="NMU102" s="700">
        <f>-IF(NMU11=1900,0,Capex!NMU349)</f>
        <v>0</v>
      </c>
      <c r="NMV102" s="700">
        <f>-IF(NMV11=1900,0,Capex!NMV349)</f>
        <v>0</v>
      </c>
      <c r="NMW102" s="700">
        <f>-IF(NMW11=1900,0,Capex!NMW349)</f>
        <v>0</v>
      </c>
      <c r="NMX102" s="700">
        <f>-IF(NMX11=1900,0,Capex!NMX349)</f>
        <v>0</v>
      </c>
      <c r="NMY102" s="700">
        <f>-IF(NMY11=1900,0,Capex!NMY349)</f>
        <v>0</v>
      </c>
      <c r="NMZ102" s="700">
        <f>-IF(NMZ11=1900,0,Capex!NMZ349)</f>
        <v>0</v>
      </c>
      <c r="NNA102" s="700">
        <f>-IF(NNA11=1900,0,Capex!NNA349)</f>
        <v>0</v>
      </c>
      <c r="NNB102" s="700">
        <f>-IF(NNB11=1900,0,Capex!NNB349)</f>
        <v>0</v>
      </c>
      <c r="NNC102" s="700">
        <f>-IF(NNC11=1900,0,Capex!NNC349)</f>
        <v>0</v>
      </c>
      <c r="NND102" s="700">
        <f>-IF(NND11=1900,0,Capex!NND349)</f>
        <v>0</v>
      </c>
      <c r="NNE102" s="700">
        <f>-IF(NNE11=1900,0,Capex!NNE349)</f>
        <v>0</v>
      </c>
      <c r="NNF102" s="700">
        <f>-IF(NNF11=1900,0,Capex!NNF349)</f>
        <v>0</v>
      </c>
      <c r="NNG102" s="700">
        <f>-IF(NNG11=1900,0,Capex!NNG349)</f>
        <v>0</v>
      </c>
      <c r="NNH102" s="700">
        <f>-IF(NNH11=1900,0,Capex!NNH349)</f>
        <v>0</v>
      </c>
      <c r="NNI102" s="700">
        <f>-IF(NNI11=1900,0,Capex!NNI349)</f>
        <v>0</v>
      </c>
      <c r="NNJ102" s="700">
        <f>-IF(NNJ11=1900,0,Capex!NNJ349)</f>
        <v>0</v>
      </c>
      <c r="NNK102" s="700">
        <f>-IF(NNK11=1900,0,Capex!NNK349)</f>
        <v>0</v>
      </c>
      <c r="NNL102" s="700">
        <f>-IF(NNL11=1900,0,Capex!NNL349)</f>
        <v>0</v>
      </c>
      <c r="NNM102" s="700">
        <f>-IF(NNM11=1900,0,Capex!NNM349)</f>
        <v>0</v>
      </c>
      <c r="NNN102" s="700">
        <f>-IF(NNN11=1900,0,Capex!NNN349)</f>
        <v>0</v>
      </c>
      <c r="NNO102" s="700">
        <f>-IF(NNO11=1900,0,Capex!NNO349)</f>
        <v>0</v>
      </c>
      <c r="NNP102" s="700">
        <f>-IF(NNP11=1900,0,Capex!NNP349)</f>
        <v>0</v>
      </c>
      <c r="NNQ102" s="700">
        <f>-IF(NNQ11=1900,0,Capex!NNQ349)</f>
        <v>0</v>
      </c>
      <c r="NNR102" s="700">
        <f>-IF(NNR11=1900,0,Capex!NNR349)</f>
        <v>0</v>
      </c>
      <c r="NNS102" s="700">
        <f>-IF(NNS11=1900,0,Capex!NNS349)</f>
        <v>0</v>
      </c>
      <c r="NNT102" s="700">
        <f>-IF(NNT11=1900,0,Capex!NNT349)</f>
        <v>0</v>
      </c>
      <c r="NNU102" s="700">
        <f>-IF(NNU11=1900,0,Capex!NNU349)</f>
        <v>0</v>
      </c>
      <c r="NNV102" s="700">
        <f>-IF(NNV11=1900,0,Capex!NNV349)</f>
        <v>0</v>
      </c>
      <c r="NNW102" s="700">
        <f>-IF(NNW11=1900,0,Capex!NNW349)</f>
        <v>0</v>
      </c>
      <c r="NNX102" s="700">
        <f>-IF(NNX11=1900,0,Capex!NNX349)</f>
        <v>0</v>
      </c>
      <c r="NNY102" s="700">
        <f>-IF(NNY11=1900,0,Capex!NNY349)</f>
        <v>0</v>
      </c>
      <c r="NNZ102" s="700">
        <f>-IF(NNZ11=1900,0,Capex!NNZ349)</f>
        <v>0</v>
      </c>
      <c r="NOA102" s="700">
        <f>-IF(NOA11=1900,0,Capex!NOA349)</f>
        <v>0</v>
      </c>
      <c r="NOB102" s="700">
        <f>-IF(NOB11=1900,0,Capex!NOB349)</f>
        <v>0</v>
      </c>
      <c r="NOC102" s="700">
        <f>-IF(NOC11=1900,0,Capex!NOC349)</f>
        <v>0</v>
      </c>
      <c r="NOD102" s="700">
        <f>-IF(NOD11=1900,0,Capex!NOD349)</f>
        <v>0</v>
      </c>
      <c r="NOE102" s="700">
        <f>-IF(NOE11=1900,0,Capex!NOE349)</f>
        <v>0</v>
      </c>
      <c r="NOF102" s="700">
        <f>-IF(NOF11=1900,0,Capex!NOF349)</f>
        <v>0</v>
      </c>
      <c r="NOG102" s="700">
        <f>-IF(NOG11=1900,0,Capex!NOG349)</f>
        <v>0</v>
      </c>
      <c r="NOH102" s="700">
        <f>-IF(NOH11=1900,0,Capex!NOH349)</f>
        <v>0</v>
      </c>
      <c r="NOI102" s="700">
        <f>-IF(NOI11=1900,0,Capex!NOI349)</f>
        <v>0</v>
      </c>
      <c r="NOJ102" s="700">
        <f>-IF(NOJ11=1900,0,Capex!NOJ349)</f>
        <v>0</v>
      </c>
      <c r="NOK102" s="700">
        <f>-IF(NOK11=1900,0,Capex!NOK349)</f>
        <v>0</v>
      </c>
      <c r="NOL102" s="700">
        <f>-IF(NOL11=1900,0,Capex!NOL349)</f>
        <v>0</v>
      </c>
      <c r="NOM102" s="700">
        <f>-IF(NOM11=1900,0,Capex!NOM349)</f>
        <v>0</v>
      </c>
      <c r="NON102" s="700">
        <f>-IF(NON11=1900,0,Capex!NON349)</f>
        <v>0</v>
      </c>
      <c r="NOO102" s="700">
        <f>-IF(NOO11=1900,0,Capex!NOO349)</f>
        <v>0</v>
      </c>
      <c r="NOP102" s="700">
        <f>-IF(NOP11=1900,0,Capex!NOP349)</f>
        <v>0</v>
      </c>
      <c r="NOQ102" s="700">
        <f>-IF(NOQ11=1900,0,Capex!NOQ349)</f>
        <v>0</v>
      </c>
      <c r="NOR102" s="700">
        <f>-IF(NOR11=1900,0,Capex!NOR349)</f>
        <v>0</v>
      </c>
      <c r="NOS102" s="700">
        <f>-IF(NOS11=1900,0,Capex!NOS349)</f>
        <v>0</v>
      </c>
      <c r="NOT102" s="700">
        <f>-IF(NOT11=1900,0,Capex!NOT349)</f>
        <v>0</v>
      </c>
      <c r="NOU102" s="700">
        <f>-IF(NOU11=1900,0,Capex!NOU349)</f>
        <v>0</v>
      </c>
      <c r="NOV102" s="700">
        <f>-IF(NOV11=1900,0,Capex!NOV349)</f>
        <v>0</v>
      </c>
      <c r="NOW102" s="700">
        <f>-IF(NOW11=1900,0,Capex!NOW349)</f>
        <v>0</v>
      </c>
      <c r="NOX102" s="700">
        <f>-IF(NOX11=1900,0,Capex!NOX349)</f>
        <v>0</v>
      </c>
      <c r="NOY102" s="700">
        <f>-IF(NOY11=1900,0,Capex!NOY349)</f>
        <v>0</v>
      </c>
      <c r="NOZ102" s="700">
        <f>-IF(NOZ11=1900,0,Capex!NOZ349)</f>
        <v>0</v>
      </c>
      <c r="NPA102" s="700">
        <f>-IF(NPA11=1900,0,Capex!NPA349)</f>
        <v>0</v>
      </c>
      <c r="NPB102" s="700">
        <f>-IF(NPB11=1900,0,Capex!NPB349)</f>
        <v>0</v>
      </c>
      <c r="NPC102" s="700">
        <f>-IF(NPC11=1900,0,Capex!NPC349)</f>
        <v>0</v>
      </c>
      <c r="NPD102" s="700">
        <f>-IF(NPD11=1900,0,Capex!NPD349)</f>
        <v>0</v>
      </c>
      <c r="NPE102" s="700">
        <f>-IF(NPE11=1900,0,Capex!NPE349)</f>
        <v>0</v>
      </c>
      <c r="NPF102" s="700">
        <f>-IF(NPF11=1900,0,Capex!NPF349)</f>
        <v>0</v>
      </c>
      <c r="NPG102" s="700">
        <f>-IF(NPG11=1900,0,Capex!NPG349)</f>
        <v>0</v>
      </c>
      <c r="NPH102" s="700">
        <f>-IF(NPH11=1900,0,Capex!NPH349)</f>
        <v>0</v>
      </c>
      <c r="NPI102" s="700">
        <f>-IF(NPI11=1900,0,Capex!NPI349)</f>
        <v>0</v>
      </c>
      <c r="NPJ102" s="700">
        <f>-IF(NPJ11=1900,0,Capex!NPJ349)</f>
        <v>0</v>
      </c>
      <c r="NPK102" s="700">
        <f>-IF(NPK11=1900,0,Capex!NPK349)</f>
        <v>0</v>
      </c>
      <c r="NPL102" s="700">
        <f>-IF(NPL11=1900,0,Capex!NPL349)</f>
        <v>0</v>
      </c>
      <c r="NPM102" s="700">
        <f>-IF(NPM11=1900,0,Capex!NPM349)</f>
        <v>0</v>
      </c>
      <c r="NPN102" s="700">
        <f>-IF(NPN11=1900,0,Capex!NPN349)</f>
        <v>0</v>
      </c>
      <c r="NPO102" s="700">
        <f>-IF(NPO11=1900,0,Capex!NPO349)</f>
        <v>0</v>
      </c>
      <c r="NPP102" s="700">
        <f>-IF(NPP11=1900,0,Capex!NPP349)</f>
        <v>0</v>
      </c>
      <c r="NPQ102" s="700">
        <f>-IF(NPQ11=1900,0,Capex!NPQ349)</f>
        <v>0</v>
      </c>
      <c r="NPR102" s="700">
        <f>-IF(NPR11=1900,0,Capex!NPR349)</f>
        <v>0</v>
      </c>
      <c r="NPS102" s="700">
        <f>-IF(NPS11=1900,0,Capex!NPS349)</f>
        <v>0</v>
      </c>
      <c r="NPT102" s="700">
        <f>-IF(NPT11=1900,0,Capex!NPT349)</f>
        <v>0</v>
      </c>
      <c r="NPU102" s="700">
        <f>-IF(NPU11=1900,0,Capex!NPU349)</f>
        <v>0</v>
      </c>
      <c r="NPV102" s="700">
        <f>-IF(NPV11=1900,0,Capex!NPV349)</f>
        <v>0</v>
      </c>
      <c r="NPW102" s="700">
        <f>-IF(NPW11=1900,0,Capex!NPW349)</f>
        <v>0</v>
      </c>
      <c r="NPX102" s="700">
        <f>-IF(NPX11=1900,0,Capex!NPX349)</f>
        <v>0</v>
      </c>
      <c r="NPY102" s="700">
        <f>-IF(NPY11=1900,0,Capex!NPY349)</f>
        <v>0</v>
      </c>
      <c r="NPZ102" s="700">
        <f>-IF(NPZ11=1900,0,Capex!NPZ349)</f>
        <v>0</v>
      </c>
      <c r="NQA102" s="700">
        <f>-IF(NQA11=1900,0,Capex!NQA349)</f>
        <v>0</v>
      </c>
      <c r="NQB102" s="700">
        <f>-IF(NQB11=1900,0,Capex!NQB349)</f>
        <v>0</v>
      </c>
      <c r="NQC102" s="700">
        <f>-IF(NQC11=1900,0,Capex!NQC349)</f>
        <v>0</v>
      </c>
      <c r="NQD102" s="700">
        <f>-IF(NQD11=1900,0,Capex!NQD349)</f>
        <v>0</v>
      </c>
      <c r="NQE102" s="700">
        <f>-IF(NQE11=1900,0,Capex!NQE349)</f>
        <v>0</v>
      </c>
      <c r="NQF102" s="700">
        <f>-IF(NQF11=1900,0,Capex!NQF349)</f>
        <v>0</v>
      </c>
      <c r="NQG102" s="700">
        <f>-IF(NQG11=1900,0,Capex!NQG349)</f>
        <v>0</v>
      </c>
      <c r="NQH102" s="700">
        <f>-IF(NQH11=1900,0,Capex!NQH349)</f>
        <v>0</v>
      </c>
      <c r="NQI102" s="700">
        <f>-IF(NQI11=1900,0,Capex!NQI349)</f>
        <v>0</v>
      </c>
      <c r="NQJ102" s="700">
        <f>-IF(NQJ11=1900,0,Capex!NQJ349)</f>
        <v>0</v>
      </c>
      <c r="NQK102" s="700">
        <f>-IF(NQK11=1900,0,Capex!NQK349)</f>
        <v>0</v>
      </c>
      <c r="NQL102" s="700">
        <f>-IF(NQL11=1900,0,Capex!NQL349)</f>
        <v>0</v>
      </c>
      <c r="NQM102" s="700">
        <f>-IF(NQM11=1900,0,Capex!NQM349)</f>
        <v>0</v>
      </c>
      <c r="NQN102" s="700">
        <f>-IF(NQN11=1900,0,Capex!NQN349)</f>
        <v>0</v>
      </c>
      <c r="NQO102" s="700">
        <f>-IF(NQO11=1900,0,Capex!NQO349)</f>
        <v>0</v>
      </c>
      <c r="NQP102" s="700">
        <f>-IF(NQP11=1900,0,Capex!NQP349)</f>
        <v>0</v>
      </c>
      <c r="NQQ102" s="700">
        <f>-IF(NQQ11=1900,0,Capex!NQQ349)</f>
        <v>0</v>
      </c>
      <c r="NQR102" s="700">
        <f>-IF(NQR11=1900,0,Capex!NQR349)</f>
        <v>0</v>
      </c>
      <c r="NQS102" s="700">
        <f>-IF(NQS11=1900,0,Capex!NQS349)</f>
        <v>0</v>
      </c>
      <c r="NQT102" s="700">
        <f>-IF(NQT11=1900,0,Capex!NQT349)</f>
        <v>0</v>
      </c>
      <c r="NQU102" s="700">
        <f>-IF(NQU11=1900,0,Capex!NQU349)</f>
        <v>0</v>
      </c>
      <c r="NQV102" s="700">
        <f>-IF(NQV11=1900,0,Capex!NQV349)</f>
        <v>0</v>
      </c>
      <c r="NQW102" s="700">
        <f>-IF(NQW11=1900,0,Capex!NQW349)</f>
        <v>0</v>
      </c>
      <c r="NQX102" s="700">
        <f>-IF(NQX11=1900,0,Capex!NQX349)</f>
        <v>0</v>
      </c>
      <c r="NQY102" s="700">
        <f>-IF(NQY11=1900,0,Capex!NQY349)</f>
        <v>0</v>
      </c>
      <c r="NQZ102" s="700">
        <f>-IF(NQZ11=1900,0,Capex!NQZ349)</f>
        <v>0</v>
      </c>
      <c r="NRA102" s="700">
        <f>-IF(NRA11=1900,0,Capex!NRA349)</f>
        <v>0</v>
      </c>
      <c r="NRB102" s="700">
        <f>-IF(NRB11=1900,0,Capex!NRB349)</f>
        <v>0</v>
      </c>
      <c r="NRC102" s="700">
        <f>-IF(NRC11=1900,0,Capex!NRC349)</f>
        <v>0</v>
      </c>
      <c r="NRD102" s="700">
        <f>-IF(NRD11=1900,0,Capex!NRD349)</f>
        <v>0</v>
      </c>
      <c r="NRE102" s="700">
        <f>-IF(NRE11=1900,0,Capex!NRE349)</f>
        <v>0</v>
      </c>
      <c r="NRF102" s="700">
        <f>-IF(NRF11=1900,0,Capex!NRF349)</f>
        <v>0</v>
      </c>
      <c r="NRG102" s="700">
        <f>-IF(NRG11=1900,0,Capex!NRG349)</f>
        <v>0</v>
      </c>
      <c r="NRH102" s="700">
        <f>-IF(NRH11=1900,0,Capex!NRH349)</f>
        <v>0</v>
      </c>
      <c r="NRI102" s="700">
        <f>-IF(NRI11=1900,0,Capex!NRI349)</f>
        <v>0</v>
      </c>
      <c r="NRJ102" s="700">
        <f>-IF(NRJ11=1900,0,Capex!NRJ349)</f>
        <v>0</v>
      </c>
      <c r="NRK102" s="700">
        <f>-IF(NRK11=1900,0,Capex!NRK349)</f>
        <v>0</v>
      </c>
      <c r="NRL102" s="700">
        <f>-IF(NRL11=1900,0,Capex!NRL349)</f>
        <v>0</v>
      </c>
      <c r="NRM102" s="700">
        <f>-IF(NRM11=1900,0,Capex!NRM349)</f>
        <v>0</v>
      </c>
      <c r="NRN102" s="700">
        <f>-IF(NRN11=1900,0,Capex!NRN349)</f>
        <v>0</v>
      </c>
      <c r="NRO102" s="700">
        <f>-IF(NRO11=1900,0,Capex!NRO349)</f>
        <v>0</v>
      </c>
      <c r="NRP102" s="700">
        <f>-IF(NRP11=1900,0,Capex!NRP349)</f>
        <v>0</v>
      </c>
      <c r="NRQ102" s="700">
        <f>-IF(NRQ11=1900,0,Capex!NRQ349)</f>
        <v>0</v>
      </c>
      <c r="NRR102" s="700">
        <f>-IF(NRR11=1900,0,Capex!NRR349)</f>
        <v>0</v>
      </c>
      <c r="NRS102" s="700">
        <f>-IF(NRS11=1900,0,Capex!NRS349)</f>
        <v>0</v>
      </c>
      <c r="NRT102" s="700">
        <f>-IF(NRT11=1900,0,Capex!NRT349)</f>
        <v>0</v>
      </c>
      <c r="NRU102" s="700">
        <f>-IF(NRU11=1900,0,Capex!NRU349)</f>
        <v>0</v>
      </c>
      <c r="NRV102" s="700">
        <f>-IF(NRV11=1900,0,Capex!NRV349)</f>
        <v>0</v>
      </c>
      <c r="NRW102" s="700">
        <f>-IF(NRW11=1900,0,Capex!NRW349)</f>
        <v>0</v>
      </c>
      <c r="NRX102" s="700">
        <f>-IF(NRX11=1900,0,Capex!NRX349)</f>
        <v>0</v>
      </c>
      <c r="NRY102" s="700">
        <f>-IF(NRY11=1900,0,Capex!NRY349)</f>
        <v>0</v>
      </c>
      <c r="NRZ102" s="700">
        <f>-IF(NRZ11=1900,0,Capex!NRZ349)</f>
        <v>0</v>
      </c>
      <c r="NSA102" s="700">
        <f>-IF(NSA11=1900,0,Capex!NSA349)</f>
        <v>0</v>
      </c>
      <c r="NSB102" s="700">
        <f>-IF(NSB11=1900,0,Capex!NSB349)</f>
        <v>0</v>
      </c>
      <c r="NSC102" s="700">
        <f>-IF(NSC11=1900,0,Capex!NSC349)</f>
        <v>0</v>
      </c>
      <c r="NSD102" s="700">
        <f>-IF(NSD11=1900,0,Capex!NSD349)</f>
        <v>0</v>
      </c>
      <c r="NSE102" s="700">
        <f>-IF(NSE11=1900,0,Capex!NSE349)</f>
        <v>0</v>
      </c>
      <c r="NSF102" s="700">
        <f>-IF(NSF11=1900,0,Capex!NSF349)</f>
        <v>0</v>
      </c>
      <c r="NSG102" s="700">
        <f>-IF(NSG11=1900,0,Capex!NSG349)</f>
        <v>0</v>
      </c>
      <c r="NSH102" s="700">
        <f>-IF(NSH11=1900,0,Capex!NSH349)</f>
        <v>0</v>
      </c>
      <c r="NSI102" s="700">
        <f>-IF(NSI11=1900,0,Capex!NSI349)</f>
        <v>0</v>
      </c>
      <c r="NSJ102" s="700">
        <f>-IF(NSJ11=1900,0,Capex!NSJ349)</f>
        <v>0</v>
      </c>
      <c r="NSK102" s="700">
        <f>-IF(NSK11=1900,0,Capex!NSK349)</f>
        <v>0</v>
      </c>
      <c r="NSL102" s="700">
        <f>-IF(NSL11=1900,0,Capex!NSL349)</f>
        <v>0</v>
      </c>
      <c r="NSM102" s="700">
        <f>-IF(NSM11=1900,0,Capex!NSM349)</f>
        <v>0</v>
      </c>
      <c r="NSN102" s="700">
        <f>-IF(NSN11=1900,0,Capex!NSN349)</f>
        <v>0</v>
      </c>
      <c r="NSO102" s="700">
        <f>-IF(NSO11=1900,0,Capex!NSO349)</f>
        <v>0</v>
      </c>
      <c r="NSP102" s="700">
        <f>-IF(NSP11=1900,0,Capex!NSP349)</f>
        <v>0</v>
      </c>
      <c r="NSQ102" s="700">
        <f>-IF(NSQ11=1900,0,Capex!NSQ349)</f>
        <v>0</v>
      </c>
      <c r="NSR102" s="700">
        <f>-IF(NSR11=1900,0,Capex!NSR349)</f>
        <v>0</v>
      </c>
      <c r="NSS102" s="700">
        <f>-IF(NSS11=1900,0,Capex!NSS349)</f>
        <v>0</v>
      </c>
      <c r="NST102" s="700">
        <f>-IF(NST11=1900,0,Capex!NST349)</f>
        <v>0</v>
      </c>
      <c r="NSU102" s="700">
        <f>-IF(NSU11=1900,0,Capex!NSU349)</f>
        <v>0</v>
      </c>
      <c r="NSV102" s="700">
        <f>-IF(NSV11=1900,0,Capex!NSV349)</f>
        <v>0</v>
      </c>
      <c r="NSW102" s="700">
        <f>-IF(NSW11=1900,0,Capex!NSW349)</f>
        <v>0</v>
      </c>
      <c r="NSX102" s="700">
        <f>-IF(NSX11=1900,0,Capex!NSX349)</f>
        <v>0</v>
      </c>
      <c r="NSY102" s="700">
        <f>-IF(NSY11=1900,0,Capex!NSY349)</f>
        <v>0</v>
      </c>
      <c r="NSZ102" s="700">
        <f>-IF(NSZ11=1900,0,Capex!NSZ349)</f>
        <v>0</v>
      </c>
      <c r="NTA102" s="700">
        <f>-IF(NTA11=1900,0,Capex!NTA349)</f>
        <v>0</v>
      </c>
      <c r="NTB102" s="700">
        <f>-IF(NTB11=1900,0,Capex!NTB349)</f>
        <v>0</v>
      </c>
      <c r="NTC102" s="700">
        <f>-IF(NTC11=1900,0,Capex!NTC349)</f>
        <v>0</v>
      </c>
      <c r="NTD102" s="700">
        <f>-IF(NTD11=1900,0,Capex!NTD349)</f>
        <v>0</v>
      </c>
      <c r="NTE102" s="700">
        <f>-IF(NTE11=1900,0,Capex!NTE349)</f>
        <v>0</v>
      </c>
      <c r="NTF102" s="700">
        <f>-IF(NTF11=1900,0,Capex!NTF349)</f>
        <v>0</v>
      </c>
      <c r="NTG102" s="700">
        <f>-IF(NTG11=1900,0,Capex!NTG349)</f>
        <v>0</v>
      </c>
      <c r="NTH102" s="700">
        <f>-IF(NTH11=1900,0,Capex!NTH349)</f>
        <v>0</v>
      </c>
      <c r="NTI102" s="700">
        <f>-IF(NTI11=1900,0,Capex!NTI349)</f>
        <v>0</v>
      </c>
      <c r="NTJ102" s="700">
        <f>-IF(NTJ11=1900,0,Capex!NTJ349)</f>
        <v>0</v>
      </c>
      <c r="NTK102" s="700">
        <f>-IF(NTK11=1900,0,Capex!NTK349)</f>
        <v>0</v>
      </c>
      <c r="NTL102" s="700">
        <f>-IF(NTL11=1900,0,Capex!NTL349)</f>
        <v>0</v>
      </c>
      <c r="NTM102" s="700">
        <f>-IF(NTM11=1900,0,Capex!NTM349)</f>
        <v>0</v>
      </c>
      <c r="NTN102" s="700">
        <f>-IF(NTN11=1900,0,Capex!NTN349)</f>
        <v>0</v>
      </c>
      <c r="NTO102" s="700">
        <f>-IF(NTO11=1900,0,Capex!NTO349)</f>
        <v>0</v>
      </c>
      <c r="NTP102" s="700">
        <f>-IF(NTP11=1900,0,Capex!NTP349)</f>
        <v>0</v>
      </c>
      <c r="NTQ102" s="700">
        <f>-IF(NTQ11=1900,0,Capex!NTQ349)</f>
        <v>0</v>
      </c>
      <c r="NTR102" s="700">
        <f>-IF(NTR11=1900,0,Capex!NTR349)</f>
        <v>0</v>
      </c>
      <c r="NTS102" s="700">
        <f>-IF(NTS11=1900,0,Capex!NTS349)</f>
        <v>0</v>
      </c>
      <c r="NTT102" s="700">
        <f>-IF(NTT11=1900,0,Capex!NTT349)</f>
        <v>0</v>
      </c>
      <c r="NTU102" s="700">
        <f>-IF(NTU11=1900,0,Capex!NTU349)</f>
        <v>0</v>
      </c>
      <c r="NTV102" s="700">
        <f>-IF(NTV11=1900,0,Capex!NTV349)</f>
        <v>0</v>
      </c>
      <c r="NTW102" s="700">
        <f>-IF(NTW11=1900,0,Capex!NTW349)</f>
        <v>0</v>
      </c>
      <c r="NTX102" s="700">
        <f>-IF(NTX11=1900,0,Capex!NTX349)</f>
        <v>0</v>
      </c>
      <c r="NTY102" s="700">
        <f>-IF(NTY11=1900,0,Capex!NTY349)</f>
        <v>0</v>
      </c>
      <c r="NTZ102" s="700">
        <f>-IF(NTZ11=1900,0,Capex!NTZ349)</f>
        <v>0</v>
      </c>
      <c r="NUA102" s="700">
        <f>-IF(NUA11=1900,0,Capex!NUA349)</f>
        <v>0</v>
      </c>
      <c r="NUB102" s="700">
        <f>-IF(NUB11=1900,0,Capex!NUB349)</f>
        <v>0</v>
      </c>
      <c r="NUC102" s="700">
        <f>-IF(NUC11=1900,0,Capex!NUC349)</f>
        <v>0</v>
      </c>
      <c r="NUD102" s="700">
        <f>-IF(NUD11=1900,0,Capex!NUD349)</f>
        <v>0</v>
      </c>
      <c r="NUE102" s="700">
        <f>-IF(NUE11=1900,0,Capex!NUE349)</f>
        <v>0</v>
      </c>
      <c r="NUF102" s="700">
        <f>-IF(NUF11=1900,0,Capex!NUF349)</f>
        <v>0</v>
      </c>
      <c r="NUG102" s="700">
        <f>-IF(NUG11=1900,0,Capex!NUG349)</f>
        <v>0</v>
      </c>
      <c r="NUH102" s="700">
        <f>-IF(NUH11=1900,0,Capex!NUH349)</f>
        <v>0</v>
      </c>
      <c r="NUI102" s="700">
        <f>-IF(NUI11=1900,0,Capex!NUI349)</f>
        <v>0</v>
      </c>
      <c r="NUJ102" s="700">
        <f>-IF(NUJ11=1900,0,Capex!NUJ349)</f>
        <v>0</v>
      </c>
      <c r="NUK102" s="700">
        <f>-IF(NUK11=1900,0,Capex!NUK349)</f>
        <v>0</v>
      </c>
      <c r="NUL102" s="700">
        <f>-IF(NUL11=1900,0,Capex!NUL349)</f>
        <v>0</v>
      </c>
      <c r="NUM102" s="700">
        <f>-IF(NUM11=1900,0,Capex!NUM349)</f>
        <v>0</v>
      </c>
      <c r="NUN102" s="700">
        <f>-IF(NUN11=1900,0,Capex!NUN349)</f>
        <v>0</v>
      </c>
      <c r="NUO102" s="700">
        <f>-IF(NUO11=1900,0,Capex!NUO349)</f>
        <v>0</v>
      </c>
      <c r="NUP102" s="700">
        <f>-IF(NUP11=1900,0,Capex!NUP349)</f>
        <v>0</v>
      </c>
      <c r="NUQ102" s="700">
        <f>-IF(NUQ11=1900,0,Capex!NUQ349)</f>
        <v>0</v>
      </c>
      <c r="NUR102" s="700">
        <f>-IF(NUR11=1900,0,Capex!NUR349)</f>
        <v>0</v>
      </c>
      <c r="NUS102" s="700">
        <f>-IF(NUS11=1900,0,Capex!NUS349)</f>
        <v>0</v>
      </c>
      <c r="NUT102" s="700">
        <f>-IF(NUT11=1900,0,Capex!NUT349)</f>
        <v>0</v>
      </c>
      <c r="NUU102" s="700">
        <f>-IF(NUU11=1900,0,Capex!NUU349)</f>
        <v>0</v>
      </c>
      <c r="NUV102" s="700">
        <f>-IF(NUV11=1900,0,Capex!NUV349)</f>
        <v>0</v>
      </c>
      <c r="NUW102" s="700">
        <f>-IF(NUW11=1900,0,Capex!NUW349)</f>
        <v>0</v>
      </c>
      <c r="NUX102" s="700">
        <f>-IF(NUX11=1900,0,Capex!NUX349)</f>
        <v>0</v>
      </c>
      <c r="NUY102" s="700">
        <f>-IF(NUY11=1900,0,Capex!NUY349)</f>
        <v>0</v>
      </c>
      <c r="NUZ102" s="700">
        <f>-IF(NUZ11=1900,0,Capex!NUZ349)</f>
        <v>0</v>
      </c>
      <c r="NVA102" s="700">
        <f>-IF(NVA11=1900,0,Capex!NVA349)</f>
        <v>0</v>
      </c>
      <c r="NVB102" s="700">
        <f>-IF(NVB11=1900,0,Capex!NVB349)</f>
        <v>0</v>
      </c>
      <c r="NVC102" s="700">
        <f>-IF(NVC11=1900,0,Capex!NVC349)</f>
        <v>0</v>
      </c>
      <c r="NVD102" s="700">
        <f>-IF(NVD11=1900,0,Capex!NVD349)</f>
        <v>0</v>
      </c>
      <c r="NVE102" s="700">
        <f>-IF(NVE11=1900,0,Capex!NVE349)</f>
        <v>0</v>
      </c>
      <c r="NVF102" s="700">
        <f>-IF(NVF11=1900,0,Capex!NVF349)</f>
        <v>0</v>
      </c>
      <c r="NVG102" s="700">
        <f>-IF(NVG11=1900,0,Capex!NVG349)</f>
        <v>0</v>
      </c>
      <c r="NVH102" s="700">
        <f>-IF(NVH11=1900,0,Capex!NVH349)</f>
        <v>0</v>
      </c>
      <c r="NVI102" s="700">
        <f>-IF(NVI11=1900,0,Capex!NVI349)</f>
        <v>0</v>
      </c>
      <c r="NVJ102" s="700">
        <f>-IF(NVJ11=1900,0,Capex!NVJ349)</f>
        <v>0</v>
      </c>
      <c r="NVK102" s="700">
        <f>-IF(NVK11=1900,0,Capex!NVK349)</f>
        <v>0</v>
      </c>
      <c r="NVL102" s="700">
        <f>-IF(NVL11=1900,0,Capex!NVL349)</f>
        <v>0</v>
      </c>
      <c r="NVM102" s="700">
        <f>-IF(NVM11=1900,0,Capex!NVM349)</f>
        <v>0</v>
      </c>
      <c r="NVN102" s="700">
        <f>-IF(NVN11=1900,0,Capex!NVN349)</f>
        <v>0</v>
      </c>
      <c r="NVO102" s="700">
        <f>-IF(NVO11=1900,0,Capex!NVO349)</f>
        <v>0</v>
      </c>
      <c r="NVP102" s="700">
        <f>-IF(NVP11=1900,0,Capex!NVP349)</f>
        <v>0</v>
      </c>
      <c r="NVQ102" s="700">
        <f>-IF(NVQ11=1900,0,Capex!NVQ349)</f>
        <v>0</v>
      </c>
      <c r="NVR102" s="700">
        <f>-IF(NVR11=1900,0,Capex!NVR349)</f>
        <v>0</v>
      </c>
      <c r="NVS102" s="700">
        <f>-IF(NVS11=1900,0,Capex!NVS349)</f>
        <v>0</v>
      </c>
      <c r="NVT102" s="700">
        <f>-IF(NVT11=1900,0,Capex!NVT349)</f>
        <v>0</v>
      </c>
      <c r="NVU102" s="700">
        <f>-IF(NVU11=1900,0,Capex!NVU349)</f>
        <v>0</v>
      </c>
      <c r="NVV102" s="700">
        <f>-IF(NVV11=1900,0,Capex!NVV349)</f>
        <v>0</v>
      </c>
      <c r="NVW102" s="700">
        <f>-IF(NVW11=1900,0,Capex!NVW349)</f>
        <v>0</v>
      </c>
      <c r="NVX102" s="700">
        <f>-IF(NVX11=1900,0,Capex!NVX349)</f>
        <v>0</v>
      </c>
      <c r="NVY102" s="700">
        <f>-IF(NVY11=1900,0,Capex!NVY349)</f>
        <v>0</v>
      </c>
      <c r="NVZ102" s="700">
        <f>-IF(NVZ11=1900,0,Capex!NVZ349)</f>
        <v>0</v>
      </c>
      <c r="NWA102" s="700">
        <f>-IF(NWA11=1900,0,Capex!NWA349)</f>
        <v>0</v>
      </c>
      <c r="NWB102" s="700">
        <f>-IF(NWB11=1900,0,Capex!NWB349)</f>
        <v>0</v>
      </c>
      <c r="NWC102" s="700">
        <f>-IF(NWC11=1900,0,Capex!NWC349)</f>
        <v>0</v>
      </c>
      <c r="NWD102" s="700">
        <f>-IF(NWD11=1900,0,Capex!NWD349)</f>
        <v>0</v>
      </c>
      <c r="NWE102" s="700">
        <f>-IF(NWE11=1900,0,Capex!NWE349)</f>
        <v>0</v>
      </c>
      <c r="NWF102" s="700">
        <f>-IF(NWF11=1900,0,Capex!NWF349)</f>
        <v>0</v>
      </c>
      <c r="NWG102" s="700">
        <f>-IF(NWG11=1900,0,Capex!NWG349)</f>
        <v>0</v>
      </c>
      <c r="NWH102" s="700">
        <f>-IF(NWH11=1900,0,Capex!NWH349)</f>
        <v>0</v>
      </c>
      <c r="NWI102" s="700">
        <f>-IF(NWI11=1900,0,Capex!NWI349)</f>
        <v>0</v>
      </c>
      <c r="NWJ102" s="700">
        <f>-IF(NWJ11=1900,0,Capex!NWJ349)</f>
        <v>0</v>
      </c>
      <c r="NWK102" s="700">
        <f>-IF(NWK11=1900,0,Capex!NWK349)</f>
        <v>0</v>
      </c>
      <c r="NWL102" s="700">
        <f>-IF(NWL11=1900,0,Capex!NWL349)</f>
        <v>0</v>
      </c>
      <c r="NWM102" s="700">
        <f>-IF(NWM11=1900,0,Capex!NWM349)</f>
        <v>0</v>
      </c>
      <c r="NWN102" s="700">
        <f>-IF(NWN11=1900,0,Capex!NWN349)</f>
        <v>0</v>
      </c>
      <c r="NWO102" s="700">
        <f>-IF(NWO11=1900,0,Capex!NWO349)</f>
        <v>0</v>
      </c>
      <c r="NWP102" s="700">
        <f>-IF(NWP11=1900,0,Capex!NWP349)</f>
        <v>0</v>
      </c>
      <c r="NWQ102" s="700">
        <f>-IF(NWQ11=1900,0,Capex!NWQ349)</f>
        <v>0</v>
      </c>
      <c r="NWR102" s="700">
        <f>-IF(NWR11=1900,0,Capex!NWR349)</f>
        <v>0</v>
      </c>
      <c r="NWS102" s="700">
        <f>-IF(NWS11=1900,0,Capex!NWS349)</f>
        <v>0</v>
      </c>
      <c r="NWT102" s="700">
        <f>-IF(NWT11=1900,0,Capex!NWT349)</f>
        <v>0</v>
      </c>
      <c r="NWU102" s="700">
        <f>-IF(NWU11=1900,0,Capex!NWU349)</f>
        <v>0</v>
      </c>
      <c r="NWV102" s="700">
        <f>-IF(NWV11=1900,0,Capex!NWV349)</f>
        <v>0</v>
      </c>
      <c r="NWW102" s="700">
        <f>-IF(NWW11=1900,0,Capex!NWW349)</f>
        <v>0</v>
      </c>
      <c r="NWX102" s="700">
        <f>-IF(NWX11=1900,0,Capex!NWX349)</f>
        <v>0</v>
      </c>
      <c r="NWY102" s="700">
        <f>-IF(NWY11=1900,0,Capex!NWY349)</f>
        <v>0</v>
      </c>
      <c r="NWZ102" s="700">
        <f>-IF(NWZ11=1900,0,Capex!NWZ349)</f>
        <v>0</v>
      </c>
      <c r="NXA102" s="700">
        <f>-IF(NXA11=1900,0,Capex!NXA349)</f>
        <v>0</v>
      </c>
      <c r="NXB102" s="700">
        <f>-IF(NXB11=1900,0,Capex!NXB349)</f>
        <v>0</v>
      </c>
      <c r="NXC102" s="700">
        <f>-IF(NXC11=1900,0,Capex!NXC349)</f>
        <v>0</v>
      </c>
      <c r="NXD102" s="700">
        <f>-IF(NXD11=1900,0,Capex!NXD349)</f>
        <v>0</v>
      </c>
      <c r="NXE102" s="700">
        <f>-IF(NXE11=1900,0,Capex!NXE349)</f>
        <v>0</v>
      </c>
      <c r="NXF102" s="700">
        <f>-IF(NXF11=1900,0,Capex!NXF349)</f>
        <v>0</v>
      </c>
      <c r="NXG102" s="700">
        <f>-IF(NXG11=1900,0,Capex!NXG349)</f>
        <v>0</v>
      </c>
      <c r="NXH102" s="700">
        <f>-IF(NXH11=1900,0,Capex!NXH349)</f>
        <v>0</v>
      </c>
      <c r="NXI102" s="700">
        <f>-IF(NXI11=1900,0,Capex!NXI349)</f>
        <v>0</v>
      </c>
      <c r="NXJ102" s="700">
        <f>-IF(NXJ11=1900,0,Capex!NXJ349)</f>
        <v>0</v>
      </c>
      <c r="NXK102" s="700">
        <f>-IF(NXK11=1900,0,Capex!NXK349)</f>
        <v>0</v>
      </c>
      <c r="NXL102" s="700">
        <f>-IF(NXL11=1900,0,Capex!NXL349)</f>
        <v>0</v>
      </c>
      <c r="NXM102" s="700">
        <f>-IF(NXM11=1900,0,Capex!NXM349)</f>
        <v>0</v>
      </c>
      <c r="NXN102" s="700">
        <f>-IF(NXN11=1900,0,Capex!NXN349)</f>
        <v>0</v>
      </c>
      <c r="NXO102" s="700">
        <f>-IF(NXO11=1900,0,Capex!NXO349)</f>
        <v>0</v>
      </c>
      <c r="NXP102" s="700">
        <f>-IF(NXP11=1900,0,Capex!NXP349)</f>
        <v>0</v>
      </c>
      <c r="NXQ102" s="700">
        <f>-IF(NXQ11=1900,0,Capex!NXQ349)</f>
        <v>0</v>
      </c>
      <c r="NXR102" s="700">
        <f>-IF(NXR11=1900,0,Capex!NXR349)</f>
        <v>0</v>
      </c>
      <c r="NXS102" s="700">
        <f>-IF(NXS11=1900,0,Capex!NXS349)</f>
        <v>0</v>
      </c>
      <c r="NXT102" s="700">
        <f>-IF(NXT11=1900,0,Capex!NXT349)</f>
        <v>0</v>
      </c>
      <c r="NXU102" s="700">
        <f>-IF(NXU11=1900,0,Capex!NXU349)</f>
        <v>0</v>
      </c>
      <c r="NXV102" s="700">
        <f>-IF(NXV11=1900,0,Capex!NXV349)</f>
        <v>0</v>
      </c>
      <c r="NXW102" s="700">
        <f>-IF(NXW11=1900,0,Capex!NXW349)</f>
        <v>0</v>
      </c>
      <c r="NXX102" s="700">
        <f>-IF(NXX11=1900,0,Capex!NXX349)</f>
        <v>0</v>
      </c>
      <c r="NXY102" s="700">
        <f>-IF(NXY11=1900,0,Capex!NXY349)</f>
        <v>0</v>
      </c>
      <c r="NXZ102" s="700">
        <f>-IF(NXZ11=1900,0,Capex!NXZ349)</f>
        <v>0</v>
      </c>
      <c r="NYA102" s="700">
        <f>-IF(NYA11=1900,0,Capex!NYA349)</f>
        <v>0</v>
      </c>
      <c r="NYB102" s="700">
        <f>-IF(NYB11=1900,0,Capex!NYB349)</f>
        <v>0</v>
      </c>
      <c r="NYC102" s="700">
        <f>-IF(NYC11=1900,0,Capex!NYC349)</f>
        <v>0</v>
      </c>
      <c r="NYD102" s="700">
        <f>-IF(NYD11=1900,0,Capex!NYD349)</f>
        <v>0</v>
      </c>
      <c r="NYE102" s="700">
        <f>-IF(NYE11=1900,0,Capex!NYE349)</f>
        <v>0</v>
      </c>
      <c r="NYF102" s="700">
        <f>-IF(NYF11=1900,0,Capex!NYF349)</f>
        <v>0</v>
      </c>
      <c r="NYG102" s="700">
        <f>-IF(NYG11=1900,0,Capex!NYG349)</f>
        <v>0</v>
      </c>
      <c r="NYH102" s="700">
        <f>-IF(NYH11=1900,0,Capex!NYH349)</f>
        <v>0</v>
      </c>
      <c r="NYI102" s="700">
        <f>-IF(NYI11=1900,0,Capex!NYI349)</f>
        <v>0</v>
      </c>
      <c r="NYJ102" s="700">
        <f>-IF(NYJ11=1900,0,Capex!NYJ349)</f>
        <v>0</v>
      </c>
      <c r="NYK102" s="700">
        <f>-IF(NYK11=1900,0,Capex!NYK349)</f>
        <v>0</v>
      </c>
      <c r="NYL102" s="700">
        <f>-IF(NYL11=1900,0,Capex!NYL349)</f>
        <v>0</v>
      </c>
      <c r="NYM102" s="700">
        <f>-IF(NYM11=1900,0,Capex!NYM349)</f>
        <v>0</v>
      </c>
      <c r="NYN102" s="700">
        <f>-IF(NYN11=1900,0,Capex!NYN349)</f>
        <v>0</v>
      </c>
      <c r="NYO102" s="700">
        <f>-IF(NYO11=1900,0,Capex!NYO349)</f>
        <v>0</v>
      </c>
      <c r="NYP102" s="700">
        <f>-IF(NYP11=1900,0,Capex!NYP349)</f>
        <v>0</v>
      </c>
      <c r="NYQ102" s="700">
        <f>-IF(NYQ11=1900,0,Capex!NYQ349)</f>
        <v>0</v>
      </c>
      <c r="NYR102" s="700">
        <f>-IF(NYR11=1900,0,Capex!NYR349)</f>
        <v>0</v>
      </c>
      <c r="NYS102" s="700">
        <f>-IF(NYS11=1900,0,Capex!NYS349)</f>
        <v>0</v>
      </c>
      <c r="NYT102" s="700">
        <f>-IF(NYT11=1900,0,Capex!NYT349)</f>
        <v>0</v>
      </c>
      <c r="NYU102" s="700">
        <f>-IF(NYU11=1900,0,Capex!NYU349)</f>
        <v>0</v>
      </c>
      <c r="NYV102" s="700">
        <f>-IF(NYV11=1900,0,Capex!NYV349)</f>
        <v>0</v>
      </c>
      <c r="NYW102" s="700">
        <f>-IF(NYW11=1900,0,Capex!NYW349)</f>
        <v>0</v>
      </c>
      <c r="NYX102" s="700">
        <f>-IF(NYX11=1900,0,Capex!NYX349)</f>
        <v>0</v>
      </c>
      <c r="NYY102" s="700">
        <f>-IF(NYY11=1900,0,Capex!NYY349)</f>
        <v>0</v>
      </c>
      <c r="NYZ102" s="700">
        <f>-IF(NYZ11=1900,0,Capex!NYZ349)</f>
        <v>0</v>
      </c>
      <c r="NZA102" s="700">
        <f>-IF(NZA11=1900,0,Capex!NZA349)</f>
        <v>0</v>
      </c>
      <c r="NZB102" s="700">
        <f>-IF(NZB11=1900,0,Capex!NZB349)</f>
        <v>0</v>
      </c>
      <c r="NZC102" s="700">
        <f>-IF(NZC11=1900,0,Capex!NZC349)</f>
        <v>0</v>
      </c>
      <c r="NZD102" s="700">
        <f>-IF(NZD11=1900,0,Capex!NZD349)</f>
        <v>0</v>
      </c>
      <c r="NZE102" s="700">
        <f>-IF(NZE11=1900,0,Capex!NZE349)</f>
        <v>0</v>
      </c>
      <c r="NZF102" s="700">
        <f>-IF(NZF11=1900,0,Capex!NZF349)</f>
        <v>0</v>
      </c>
      <c r="NZG102" s="700">
        <f>-IF(NZG11=1900,0,Capex!NZG349)</f>
        <v>0</v>
      </c>
      <c r="NZH102" s="700">
        <f>-IF(NZH11=1900,0,Capex!NZH349)</f>
        <v>0</v>
      </c>
      <c r="NZI102" s="700">
        <f>-IF(NZI11=1900,0,Capex!NZI349)</f>
        <v>0</v>
      </c>
      <c r="NZJ102" s="700">
        <f>-IF(NZJ11=1900,0,Capex!NZJ349)</f>
        <v>0</v>
      </c>
      <c r="NZK102" s="700">
        <f>-IF(NZK11=1900,0,Capex!NZK349)</f>
        <v>0</v>
      </c>
      <c r="NZL102" s="700">
        <f>-IF(NZL11=1900,0,Capex!NZL349)</f>
        <v>0</v>
      </c>
      <c r="NZM102" s="700">
        <f>-IF(NZM11=1900,0,Capex!NZM349)</f>
        <v>0</v>
      </c>
      <c r="NZN102" s="700">
        <f>-IF(NZN11=1900,0,Capex!NZN349)</f>
        <v>0</v>
      </c>
      <c r="NZO102" s="700">
        <f>-IF(NZO11=1900,0,Capex!NZO349)</f>
        <v>0</v>
      </c>
      <c r="NZP102" s="700">
        <f>-IF(NZP11=1900,0,Capex!NZP349)</f>
        <v>0</v>
      </c>
      <c r="NZQ102" s="700">
        <f>-IF(NZQ11=1900,0,Capex!NZQ349)</f>
        <v>0</v>
      </c>
      <c r="NZR102" s="700">
        <f>-IF(NZR11=1900,0,Capex!NZR349)</f>
        <v>0</v>
      </c>
      <c r="NZS102" s="700">
        <f>-IF(NZS11=1900,0,Capex!NZS349)</f>
        <v>0</v>
      </c>
      <c r="NZT102" s="700">
        <f>-IF(NZT11=1900,0,Capex!NZT349)</f>
        <v>0</v>
      </c>
      <c r="NZU102" s="700">
        <f>-IF(NZU11=1900,0,Capex!NZU349)</f>
        <v>0</v>
      </c>
      <c r="NZV102" s="700">
        <f>-IF(NZV11=1900,0,Capex!NZV349)</f>
        <v>0</v>
      </c>
      <c r="NZW102" s="700">
        <f>-IF(NZW11=1900,0,Capex!NZW349)</f>
        <v>0</v>
      </c>
      <c r="NZX102" s="700">
        <f>-IF(NZX11=1900,0,Capex!NZX349)</f>
        <v>0</v>
      </c>
      <c r="NZY102" s="700">
        <f>-IF(NZY11=1900,0,Capex!NZY349)</f>
        <v>0</v>
      </c>
      <c r="NZZ102" s="700">
        <f>-IF(NZZ11=1900,0,Capex!NZZ349)</f>
        <v>0</v>
      </c>
      <c r="OAA102" s="700">
        <f>-IF(OAA11=1900,0,Capex!OAA349)</f>
        <v>0</v>
      </c>
      <c r="OAB102" s="700">
        <f>-IF(OAB11=1900,0,Capex!OAB349)</f>
        <v>0</v>
      </c>
      <c r="OAC102" s="700">
        <f>-IF(OAC11=1900,0,Capex!OAC349)</f>
        <v>0</v>
      </c>
      <c r="OAD102" s="700">
        <f>-IF(OAD11=1900,0,Capex!OAD349)</f>
        <v>0</v>
      </c>
      <c r="OAE102" s="700">
        <f>-IF(OAE11=1900,0,Capex!OAE349)</f>
        <v>0</v>
      </c>
      <c r="OAF102" s="700">
        <f>-IF(OAF11=1900,0,Capex!OAF349)</f>
        <v>0</v>
      </c>
      <c r="OAG102" s="700">
        <f>-IF(OAG11=1900,0,Capex!OAG349)</f>
        <v>0</v>
      </c>
      <c r="OAH102" s="700">
        <f>-IF(OAH11=1900,0,Capex!OAH349)</f>
        <v>0</v>
      </c>
      <c r="OAI102" s="700">
        <f>-IF(OAI11=1900,0,Capex!OAI349)</f>
        <v>0</v>
      </c>
      <c r="OAJ102" s="700">
        <f>-IF(OAJ11=1900,0,Capex!OAJ349)</f>
        <v>0</v>
      </c>
      <c r="OAK102" s="700">
        <f>-IF(OAK11=1900,0,Capex!OAK349)</f>
        <v>0</v>
      </c>
      <c r="OAL102" s="700">
        <f>-IF(OAL11=1900,0,Capex!OAL349)</f>
        <v>0</v>
      </c>
      <c r="OAM102" s="700">
        <f>-IF(OAM11=1900,0,Capex!OAM349)</f>
        <v>0</v>
      </c>
      <c r="OAN102" s="700">
        <f>-IF(OAN11=1900,0,Capex!OAN349)</f>
        <v>0</v>
      </c>
      <c r="OAO102" s="700">
        <f>-IF(OAO11=1900,0,Capex!OAO349)</f>
        <v>0</v>
      </c>
      <c r="OAP102" s="700">
        <f>-IF(OAP11=1900,0,Capex!OAP349)</f>
        <v>0</v>
      </c>
      <c r="OAQ102" s="700">
        <f>-IF(OAQ11=1900,0,Capex!OAQ349)</f>
        <v>0</v>
      </c>
      <c r="OAR102" s="700">
        <f>-IF(OAR11=1900,0,Capex!OAR349)</f>
        <v>0</v>
      </c>
      <c r="OAS102" s="700">
        <f>-IF(OAS11=1900,0,Capex!OAS349)</f>
        <v>0</v>
      </c>
      <c r="OAT102" s="700">
        <f>-IF(OAT11=1900,0,Capex!OAT349)</f>
        <v>0</v>
      </c>
      <c r="OAU102" s="700">
        <f>-IF(OAU11=1900,0,Capex!OAU349)</f>
        <v>0</v>
      </c>
      <c r="OAV102" s="700">
        <f>-IF(OAV11=1900,0,Capex!OAV349)</f>
        <v>0</v>
      </c>
      <c r="OAW102" s="700">
        <f>-IF(OAW11=1900,0,Capex!OAW349)</f>
        <v>0</v>
      </c>
      <c r="OAX102" s="700">
        <f>-IF(OAX11=1900,0,Capex!OAX349)</f>
        <v>0</v>
      </c>
      <c r="OAY102" s="700">
        <f>-IF(OAY11=1900,0,Capex!OAY349)</f>
        <v>0</v>
      </c>
      <c r="OAZ102" s="700">
        <f>-IF(OAZ11=1900,0,Capex!OAZ349)</f>
        <v>0</v>
      </c>
      <c r="OBA102" s="700">
        <f>-IF(OBA11=1900,0,Capex!OBA349)</f>
        <v>0</v>
      </c>
      <c r="OBB102" s="700">
        <f>-IF(OBB11=1900,0,Capex!OBB349)</f>
        <v>0</v>
      </c>
      <c r="OBC102" s="700">
        <f>-IF(OBC11=1900,0,Capex!OBC349)</f>
        <v>0</v>
      </c>
      <c r="OBD102" s="700">
        <f>-IF(OBD11=1900,0,Capex!OBD349)</f>
        <v>0</v>
      </c>
      <c r="OBE102" s="700">
        <f>-IF(OBE11=1900,0,Capex!OBE349)</f>
        <v>0</v>
      </c>
      <c r="OBF102" s="700">
        <f>-IF(OBF11=1900,0,Capex!OBF349)</f>
        <v>0</v>
      </c>
      <c r="OBG102" s="700">
        <f>-IF(OBG11=1900,0,Capex!OBG349)</f>
        <v>0</v>
      </c>
      <c r="OBH102" s="700">
        <f>-IF(OBH11=1900,0,Capex!OBH349)</f>
        <v>0</v>
      </c>
      <c r="OBI102" s="700">
        <f>-IF(OBI11=1900,0,Capex!OBI349)</f>
        <v>0</v>
      </c>
      <c r="OBJ102" s="700">
        <f>-IF(OBJ11=1900,0,Capex!OBJ349)</f>
        <v>0</v>
      </c>
      <c r="OBK102" s="700">
        <f>-IF(OBK11=1900,0,Capex!OBK349)</f>
        <v>0</v>
      </c>
      <c r="OBL102" s="700">
        <f>-IF(OBL11=1900,0,Capex!OBL349)</f>
        <v>0</v>
      </c>
      <c r="OBM102" s="700">
        <f>-IF(OBM11=1900,0,Capex!OBM349)</f>
        <v>0</v>
      </c>
      <c r="OBN102" s="700">
        <f>-IF(OBN11=1900,0,Capex!OBN349)</f>
        <v>0</v>
      </c>
      <c r="OBO102" s="700">
        <f>-IF(OBO11=1900,0,Capex!OBO349)</f>
        <v>0</v>
      </c>
      <c r="OBP102" s="700">
        <f>-IF(OBP11=1900,0,Capex!OBP349)</f>
        <v>0</v>
      </c>
      <c r="OBQ102" s="700">
        <f>-IF(OBQ11=1900,0,Capex!OBQ349)</f>
        <v>0</v>
      </c>
      <c r="OBR102" s="700">
        <f>-IF(OBR11=1900,0,Capex!OBR349)</f>
        <v>0</v>
      </c>
      <c r="OBS102" s="700">
        <f>-IF(OBS11=1900,0,Capex!OBS349)</f>
        <v>0</v>
      </c>
      <c r="OBT102" s="700">
        <f>-IF(OBT11=1900,0,Capex!OBT349)</f>
        <v>0</v>
      </c>
      <c r="OBU102" s="700">
        <f>-IF(OBU11=1900,0,Capex!OBU349)</f>
        <v>0</v>
      </c>
      <c r="OBV102" s="700">
        <f>-IF(OBV11=1900,0,Capex!OBV349)</f>
        <v>0</v>
      </c>
      <c r="OBW102" s="700">
        <f>-IF(OBW11=1900,0,Capex!OBW349)</f>
        <v>0</v>
      </c>
      <c r="OBX102" s="700">
        <f>-IF(OBX11=1900,0,Capex!OBX349)</f>
        <v>0</v>
      </c>
      <c r="OBY102" s="700">
        <f>-IF(OBY11=1900,0,Capex!OBY349)</f>
        <v>0</v>
      </c>
      <c r="OBZ102" s="700">
        <f>-IF(OBZ11=1900,0,Capex!OBZ349)</f>
        <v>0</v>
      </c>
      <c r="OCA102" s="700">
        <f>-IF(OCA11=1900,0,Capex!OCA349)</f>
        <v>0</v>
      </c>
      <c r="OCB102" s="700">
        <f>-IF(OCB11=1900,0,Capex!OCB349)</f>
        <v>0</v>
      </c>
      <c r="OCC102" s="700">
        <f>-IF(OCC11=1900,0,Capex!OCC349)</f>
        <v>0</v>
      </c>
      <c r="OCD102" s="700">
        <f>-IF(OCD11=1900,0,Capex!OCD349)</f>
        <v>0</v>
      </c>
      <c r="OCE102" s="700">
        <f>-IF(OCE11=1900,0,Capex!OCE349)</f>
        <v>0</v>
      </c>
      <c r="OCF102" s="700">
        <f>-IF(OCF11=1900,0,Capex!OCF349)</f>
        <v>0</v>
      </c>
      <c r="OCG102" s="700">
        <f>-IF(OCG11=1900,0,Capex!OCG349)</f>
        <v>0</v>
      </c>
      <c r="OCH102" s="700">
        <f>-IF(OCH11=1900,0,Capex!OCH349)</f>
        <v>0</v>
      </c>
      <c r="OCI102" s="700">
        <f>-IF(OCI11=1900,0,Capex!OCI349)</f>
        <v>0</v>
      </c>
      <c r="OCJ102" s="700">
        <f>-IF(OCJ11=1900,0,Capex!OCJ349)</f>
        <v>0</v>
      </c>
      <c r="OCK102" s="700">
        <f>-IF(OCK11=1900,0,Capex!OCK349)</f>
        <v>0</v>
      </c>
      <c r="OCL102" s="700">
        <f>-IF(OCL11=1900,0,Capex!OCL349)</f>
        <v>0</v>
      </c>
      <c r="OCM102" s="700">
        <f>-IF(OCM11=1900,0,Capex!OCM349)</f>
        <v>0</v>
      </c>
      <c r="OCN102" s="700">
        <f>-IF(OCN11=1900,0,Capex!OCN349)</f>
        <v>0</v>
      </c>
      <c r="OCO102" s="700">
        <f>-IF(OCO11=1900,0,Capex!OCO349)</f>
        <v>0</v>
      </c>
      <c r="OCP102" s="700">
        <f>-IF(OCP11=1900,0,Capex!OCP349)</f>
        <v>0</v>
      </c>
      <c r="OCQ102" s="700">
        <f>-IF(OCQ11=1900,0,Capex!OCQ349)</f>
        <v>0</v>
      </c>
      <c r="OCR102" s="700">
        <f>-IF(OCR11=1900,0,Capex!OCR349)</f>
        <v>0</v>
      </c>
      <c r="OCS102" s="700">
        <f>-IF(OCS11=1900,0,Capex!OCS349)</f>
        <v>0</v>
      </c>
      <c r="OCT102" s="700">
        <f>-IF(OCT11=1900,0,Capex!OCT349)</f>
        <v>0</v>
      </c>
      <c r="OCU102" s="700">
        <f>-IF(OCU11=1900,0,Capex!OCU349)</f>
        <v>0</v>
      </c>
      <c r="OCV102" s="700">
        <f>-IF(OCV11=1900,0,Capex!OCV349)</f>
        <v>0</v>
      </c>
      <c r="OCW102" s="700">
        <f>-IF(OCW11=1900,0,Capex!OCW349)</f>
        <v>0</v>
      </c>
      <c r="OCX102" s="700">
        <f>-IF(OCX11=1900,0,Capex!OCX349)</f>
        <v>0</v>
      </c>
      <c r="OCY102" s="700">
        <f>-IF(OCY11=1900,0,Capex!OCY349)</f>
        <v>0</v>
      </c>
      <c r="OCZ102" s="700">
        <f>-IF(OCZ11=1900,0,Capex!OCZ349)</f>
        <v>0</v>
      </c>
      <c r="ODA102" s="700">
        <f>-IF(ODA11=1900,0,Capex!ODA349)</f>
        <v>0</v>
      </c>
      <c r="ODB102" s="700">
        <f>-IF(ODB11=1900,0,Capex!ODB349)</f>
        <v>0</v>
      </c>
      <c r="ODC102" s="700">
        <f>-IF(ODC11=1900,0,Capex!ODC349)</f>
        <v>0</v>
      </c>
      <c r="ODD102" s="700">
        <f>-IF(ODD11=1900,0,Capex!ODD349)</f>
        <v>0</v>
      </c>
      <c r="ODE102" s="700">
        <f>-IF(ODE11=1900,0,Capex!ODE349)</f>
        <v>0</v>
      </c>
      <c r="ODF102" s="700">
        <f>-IF(ODF11=1900,0,Capex!ODF349)</f>
        <v>0</v>
      </c>
      <c r="ODG102" s="700">
        <f>-IF(ODG11=1900,0,Capex!ODG349)</f>
        <v>0</v>
      </c>
      <c r="ODH102" s="700">
        <f>-IF(ODH11=1900,0,Capex!ODH349)</f>
        <v>0</v>
      </c>
      <c r="ODI102" s="700">
        <f>-IF(ODI11=1900,0,Capex!ODI349)</f>
        <v>0</v>
      </c>
      <c r="ODJ102" s="700">
        <f>-IF(ODJ11=1900,0,Capex!ODJ349)</f>
        <v>0</v>
      </c>
      <c r="ODK102" s="700">
        <f>-IF(ODK11=1900,0,Capex!ODK349)</f>
        <v>0</v>
      </c>
      <c r="ODL102" s="700">
        <f>-IF(ODL11=1900,0,Capex!ODL349)</f>
        <v>0</v>
      </c>
      <c r="ODM102" s="700">
        <f>-IF(ODM11=1900,0,Capex!ODM349)</f>
        <v>0</v>
      </c>
      <c r="ODN102" s="700">
        <f>-IF(ODN11=1900,0,Capex!ODN349)</f>
        <v>0</v>
      </c>
      <c r="ODO102" s="700">
        <f>-IF(ODO11=1900,0,Capex!ODO349)</f>
        <v>0</v>
      </c>
      <c r="ODP102" s="700">
        <f>-IF(ODP11=1900,0,Capex!ODP349)</f>
        <v>0</v>
      </c>
      <c r="ODQ102" s="700">
        <f>-IF(ODQ11=1900,0,Capex!ODQ349)</f>
        <v>0</v>
      </c>
      <c r="ODR102" s="700">
        <f>-IF(ODR11=1900,0,Capex!ODR349)</f>
        <v>0</v>
      </c>
      <c r="ODS102" s="700">
        <f>-IF(ODS11=1900,0,Capex!ODS349)</f>
        <v>0</v>
      </c>
      <c r="ODT102" s="700">
        <f>-IF(ODT11=1900,0,Capex!ODT349)</f>
        <v>0</v>
      </c>
      <c r="ODU102" s="700">
        <f>-IF(ODU11=1900,0,Capex!ODU349)</f>
        <v>0</v>
      </c>
      <c r="ODV102" s="700">
        <f>-IF(ODV11=1900,0,Capex!ODV349)</f>
        <v>0</v>
      </c>
      <c r="ODW102" s="700">
        <f>-IF(ODW11=1900,0,Capex!ODW349)</f>
        <v>0</v>
      </c>
      <c r="ODX102" s="700">
        <f>-IF(ODX11=1900,0,Capex!ODX349)</f>
        <v>0</v>
      </c>
      <c r="ODY102" s="700">
        <f>-IF(ODY11=1900,0,Capex!ODY349)</f>
        <v>0</v>
      </c>
      <c r="ODZ102" s="700">
        <f>-IF(ODZ11=1900,0,Capex!ODZ349)</f>
        <v>0</v>
      </c>
      <c r="OEA102" s="700">
        <f>-IF(OEA11=1900,0,Capex!OEA349)</f>
        <v>0</v>
      </c>
      <c r="OEB102" s="700">
        <f>-IF(OEB11=1900,0,Capex!OEB349)</f>
        <v>0</v>
      </c>
      <c r="OEC102" s="700">
        <f>-IF(OEC11=1900,0,Capex!OEC349)</f>
        <v>0</v>
      </c>
      <c r="OED102" s="700">
        <f>-IF(OED11=1900,0,Capex!OED349)</f>
        <v>0</v>
      </c>
      <c r="OEE102" s="700">
        <f>-IF(OEE11=1900,0,Capex!OEE349)</f>
        <v>0</v>
      </c>
      <c r="OEF102" s="700">
        <f>-IF(OEF11=1900,0,Capex!OEF349)</f>
        <v>0</v>
      </c>
      <c r="OEG102" s="700">
        <f>-IF(OEG11=1900,0,Capex!OEG349)</f>
        <v>0</v>
      </c>
      <c r="OEH102" s="700">
        <f>-IF(OEH11=1900,0,Capex!OEH349)</f>
        <v>0</v>
      </c>
      <c r="OEI102" s="700">
        <f>-IF(OEI11=1900,0,Capex!OEI349)</f>
        <v>0</v>
      </c>
      <c r="OEJ102" s="700">
        <f>-IF(OEJ11=1900,0,Capex!OEJ349)</f>
        <v>0</v>
      </c>
      <c r="OEK102" s="700">
        <f>-IF(OEK11=1900,0,Capex!OEK349)</f>
        <v>0</v>
      </c>
      <c r="OEL102" s="700">
        <f>-IF(OEL11=1900,0,Capex!OEL349)</f>
        <v>0</v>
      </c>
      <c r="OEM102" s="700">
        <f>-IF(OEM11=1900,0,Capex!OEM349)</f>
        <v>0</v>
      </c>
      <c r="OEN102" s="700">
        <f>-IF(OEN11=1900,0,Capex!OEN349)</f>
        <v>0</v>
      </c>
      <c r="OEO102" s="700">
        <f>-IF(OEO11=1900,0,Capex!OEO349)</f>
        <v>0</v>
      </c>
      <c r="OEP102" s="700">
        <f>-IF(OEP11=1900,0,Capex!OEP349)</f>
        <v>0</v>
      </c>
      <c r="OEQ102" s="700">
        <f>-IF(OEQ11=1900,0,Capex!OEQ349)</f>
        <v>0</v>
      </c>
      <c r="OER102" s="700">
        <f>-IF(OER11=1900,0,Capex!OER349)</f>
        <v>0</v>
      </c>
      <c r="OES102" s="700">
        <f>-IF(OES11=1900,0,Capex!OES349)</f>
        <v>0</v>
      </c>
      <c r="OET102" s="700">
        <f>-IF(OET11=1900,0,Capex!OET349)</f>
        <v>0</v>
      </c>
      <c r="OEU102" s="700">
        <f>-IF(OEU11=1900,0,Capex!OEU349)</f>
        <v>0</v>
      </c>
      <c r="OEV102" s="700">
        <f>-IF(OEV11=1900,0,Capex!OEV349)</f>
        <v>0</v>
      </c>
      <c r="OEW102" s="700">
        <f>-IF(OEW11=1900,0,Capex!OEW349)</f>
        <v>0</v>
      </c>
      <c r="OEX102" s="700">
        <f>-IF(OEX11=1900,0,Capex!OEX349)</f>
        <v>0</v>
      </c>
      <c r="OEY102" s="700">
        <f>-IF(OEY11=1900,0,Capex!OEY349)</f>
        <v>0</v>
      </c>
      <c r="OEZ102" s="700">
        <f>-IF(OEZ11=1900,0,Capex!OEZ349)</f>
        <v>0</v>
      </c>
      <c r="OFA102" s="700">
        <f>-IF(OFA11=1900,0,Capex!OFA349)</f>
        <v>0</v>
      </c>
      <c r="OFB102" s="700">
        <f>-IF(OFB11=1900,0,Capex!OFB349)</f>
        <v>0</v>
      </c>
      <c r="OFC102" s="700">
        <f>-IF(OFC11=1900,0,Capex!OFC349)</f>
        <v>0</v>
      </c>
      <c r="OFD102" s="700">
        <f>-IF(OFD11=1900,0,Capex!OFD349)</f>
        <v>0</v>
      </c>
      <c r="OFE102" s="700">
        <f>-IF(OFE11=1900,0,Capex!OFE349)</f>
        <v>0</v>
      </c>
      <c r="OFF102" s="700">
        <f>-IF(OFF11=1900,0,Capex!OFF349)</f>
        <v>0</v>
      </c>
      <c r="OFG102" s="700">
        <f>-IF(OFG11=1900,0,Capex!OFG349)</f>
        <v>0</v>
      </c>
      <c r="OFH102" s="700">
        <f>-IF(OFH11=1900,0,Capex!OFH349)</f>
        <v>0</v>
      </c>
      <c r="OFI102" s="700">
        <f>-IF(OFI11=1900,0,Capex!OFI349)</f>
        <v>0</v>
      </c>
      <c r="OFJ102" s="700">
        <f>-IF(OFJ11=1900,0,Capex!OFJ349)</f>
        <v>0</v>
      </c>
      <c r="OFK102" s="700">
        <f>-IF(OFK11=1900,0,Capex!OFK349)</f>
        <v>0</v>
      </c>
      <c r="OFL102" s="700">
        <f>-IF(OFL11=1900,0,Capex!OFL349)</f>
        <v>0</v>
      </c>
      <c r="OFM102" s="700">
        <f>-IF(OFM11=1900,0,Capex!OFM349)</f>
        <v>0</v>
      </c>
      <c r="OFN102" s="700">
        <f>-IF(OFN11=1900,0,Capex!OFN349)</f>
        <v>0</v>
      </c>
      <c r="OFO102" s="700">
        <f>-IF(OFO11=1900,0,Capex!OFO349)</f>
        <v>0</v>
      </c>
      <c r="OFP102" s="700">
        <f>-IF(OFP11=1900,0,Capex!OFP349)</f>
        <v>0</v>
      </c>
      <c r="OFQ102" s="700">
        <f>-IF(OFQ11=1900,0,Capex!OFQ349)</f>
        <v>0</v>
      </c>
      <c r="OFR102" s="700">
        <f>-IF(OFR11=1900,0,Capex!OFR349)</f>
        <v>0</v>
      </c>
      <c r="OFS102" s="700">
        <f>-IF(OFS11=1900,0,Capex!OFS349)</f>
        <v>0</v>
      </c>
      <c r="OFT102" s="700">
        <f>-IF(OFT11=1900,0,Capex!OFT349)</f>
        <v>0</v>
      </c>
      <c r="OFU102" s="700">
        <f>-IF(OFU11=1900,0,Capex!OFU349)</f>
        <v>0</v>
      </c>
      <c r="OFV102" s="700">
        <f>-IF(OFV11=1900,0,Capex!OFV349)</f>
        <v>0</v>
      </c>
      <c r="OFW102" s="700">
        <f>-IF(OFW11=1900,0,Capex!OFW349)</f>
        <v>0</v>
      </c>
      <c r="OFX102" s="700">
        <f>-IF(OFX11=1900,0,Capex!OFX349)</f>
        <v>0</v>
      </c>
      <c r="OFY102" s="700">
        <f>-IF(OFY11=1900,0,Capex!OFY349)</f>
        <v>0</v>
      </c>
      <c r="OFZ102" s="700">
        <f>-IF(OFZ11=1900,0,Capex!OFZ349)</f>
        <v>0</v>
      </c>
      <c r="OGA102" s="700">
        <f>-IF(OGA11=1900,0,Capex!OGA349)</f>
        <v>0</v>
      </c>
      <c r="OGB102" s="700">
        <f>-IF(OGB11=1900,0,Capex!OGB349)</f>
        <v>0</v>
      </c>
      <c r="OGC102" s="700">
        <f>-IF(OGC11=1900,0,Capex!OGC349)</f>
        <v>0</v>
      </c>
      <c r="OGD102" s="700">
        <f>-IF(OGD11=1900,0,Capex!OGD349)</f>
        <v>0</v>
      </c>
      <c r="OGE102" s="700">
        <f>-IF(OGE11=1900,0,Capex!OGE349)</f>
        <v>0</v>
      </c>
      <c r="OGF102" s="700">
        <f>-IF(OGF11=1900,0,Capex!OGF349)</f>
        <v>0</v>
      </c>
      <c r="OGG102" s="700">
        <f>-IF(OGG11=1900,0,Capex!OGG349)</f>
        <v>0</v>
      </c>
      <c r="OGH102" s="700">
        <f>-IF(OGH11=1900,0,Capex!OGH349)</f>
        <v>0</v>
      </c>
      <c r="OGI102" s="700">
        <f>-IF(OGI11=1900,0,Capex!OGI349)</f>
        <v>0</v>
      </c>
      <c r="OGJ102" s="700">
        <f>-IF(OGJ11=1900,0,Capex!OGJ349)</f>
        <v>0</v>
      </c>
      <c r="OGK102" s="700">
        <f>-IF(OGK11=1900,0,Capex!OGK349)</f>
        <v>0</v>
      </c>
      <c r="OGL102" s="700">
        <f>-IF(OGL11=1900,0,Capex!OGL349)</f>
        <v>0</v>
      </c>
      <c r="OGM102" s="700">
        <f>-IF(OGM11=1900,0,Capex!OGM349)</f>
        <v>0</v>
      </c>
      <c r="OGN102" s="700">
        <f>-IF(OGN11=1900,0,Capex!OGN349)</f>
        <v>0</v>
      </c>
      <c r="OGO102" s="700">
        <f>-IF(OGO11=1900,0,Capex!OGO349)</f>
        <v>0</v>
      </c>
      <c r="OGP102" s="700">
        <f>-IF(OGP11=1900,0,Capex!OGP349)</f>
        <v>0</v>
      </c>
      <c r="OGQ102" s="700">
        <f>-IF(OGQ11=1900,0,Capex!OGQ349)</f>
        <v>0</v>
      </c>
      <c r="OGR102" s="700">
        <f>-IF(OGR11=1900,0,Capex!OGR349)</f>
        <v>0</v>
      </c>
      <c r="OGS102" s="700">
        <f>-IF(OGS11=1900,0,Capex!OGS349)</f>
        <v>0</v>
      </c>
      <c r="OGT102" s="700">
        <f>-IF(OGT11=1900,0,Capex!OGT349)</f>
        <v>0</v>
      </c>
      <c r="OGU102" s="700">
        <f>-IF(OGU11=1900,0,Capex!OGU349)</f>
        <v>0</v>
      </c>
      <c r="OGV102" s="700">
        <f>-IF(OGV11=1900,0,Capex!OGV349)</f>
        <v>0</v>
      </c>
      <c r="OGW102" s="700">
        <f>-IF(OGW11=1900,0,Capex!OGW349)</f>
        <v>0</v>
      </c>
      <c r="OGX102" s="700">
        <f>-IF(OGX11=1900,0,Capex!OGX349)</f>
        <v>0</v>
      </c>
      <c r="OGY102" s="700">
        <f>-IF(OGY11=1900,0,Capex!OGY349)</f>
        <v>0</v>
      </c>
      <c r="OGZ102" s="700">
        <f>-IF(OGZ11=1900,0,Capex!OGZ349)</f>
        <v>0</v>
      </c>
      <c r="OHA102" s="700">
        <f>-IF(OHA11=1900,0,Capex!OHA349)</f>
        <v>0</v>
      </c>
      <c r="OHB102" s="700">
        <f>-IF(OHB11=1900,0,Capex!OHB349)</f>
        <v>0</v>
      </c>
      <c r="OHC102" s="700">
        <f>-IF(OHC11=1900,0,Capex!OHC349)</f>
        <v>0</v>
      </c>
      <c r="OHD102" s="700">
        <f>-IF(OHD11=1900,0,Capex!OHD349)</f>
        <v>0</v>
      </c>
      <c r="OHE102" s="700">
        <f>-IF(OHE11=1900,0,Capex!OHE349)</f>
        <v>0</v>
      </c>
      <c r="OHF102" s="700">
        <f>-IF(OHF11=1900,0,Capex!OHF349)</f>
        <v>0</v>
      </c>
      <c r="OHG102" s="700">
        <f>-IF(OHG11=1900,0,Capex!OHG349)</f>
        <v>0</v>
      </c>
      <c r="OHH102" s="700">
        <f>-IF(OHH11=1900,0,Capex!OHH349)</f>
        <v>0</v>
      </c>
      <c r="OHI102" s="700">
        <f>-IF(OHI11=1900,0,Capex!OHI349)</f>
        <v>0</v>
      </c>
      <c r="OHJ102" s="700">
        <f>-IF(OHJ11=1900,0,Capex!OHJ349)</f>
        <v>0</v>
      </c>
      <c r="OHK102" s="700">
        <f>-IF(OHK11=1900,0,Capex!OHK349)</f>
        <v>0</v>
      </c>
      <c r="OHL102" s="700">
        <f>-IF(OHL11=1900,0,Capex!OHL349)</f>
        <v>0</v>
      </c>
      <c r="OHM102" s="700">
        <f>-IF(OHM11=1900,0,Capex!OHM349)</f>
        <v>0</v>
      </c>
      <c r="OHN102" s="700">
        <f>-IF(OHN11=1900,0,Capex!OHN349)</f>
        <v>0</v>
      </c>
      <c r="OHO102" s="700">
        <f>-IF(OHO11=1900,0,Capex!OHO349)</f>
        <v>0</v>
      </c>
      <c r="OHP102" s="700">
        <f>-IF(OHP11=1900,0,Capex!OHP349)</f>
        <v>0</v>
      </c>
      <c r="OHQ102" s="700">
        <f>-IF(OHQ11=1900,0,Capex!OHQ349)</f>
        <v>0</v>
      </c>
      <c r="OHR102" s="700">
        <f>-IF(OHR11=1900,0,Capex!OHR349)</f>
        <v>0</v>
      </c>
      <c r="OHS102" s="700">
        <f>-IF(OHS11=1900,0,Capex!OHS349)</f>
        <v>0</v>
      </c>
      <c r="OHT102" s="700">
        <f>-IF(OHT11=1900,0,Capex!OHT349)</f>
        <v>0</v>
      </c>
      <c r="OHU102" s="700">
        <f>-IF(OHU11=1900,0,Capex!OHU349)</f>
        <v>0</v>
      </c>
      <c r="OHV102" s="700">
        <f>-IF(OHV11=1900,0,Capex!OHV349)</f>
        <v>0</v>
      </c>
      <c r="OHW102" s="700">
        <f>-IF(OHW11=1900,0,Capex!OHW349)</f>
        <v>0</v>
      </c>
      <c r="OHX102" s="700">
        <f>-IF(OHX11=1900,0,Capex!OHX349)</f>
        <v>0</v>
      </c>
      <c r="OHY102" s="700">
        <f>-IF(OHY11=1900,0,Capex!OHY349)</f>
        <v>0</v>
      </c>
      <c r="OHZ102" s="700">
        <f>-IF(OHZ11=1900,0,Capex!OHZ349)</f>
        <v>0</v>
      </c>
      <c r="OIA102" s="700">
        <f>-IF(OIA11=1900,0,Capex!OIA349)</f>
        <v>0</v>
      </c>
      <c r="OIB102" s="700">
        <f>-IF(OIB11=1900,0,Capex!OIB349)</f>
        <v>0</v>
      </c>
      <c r="OIC102" s="700">
        <f>-IF(OIC11=1900,0,Capex!OIC349)</f>
        <v>0</v>
      </c>
      <c r="OID102" s="700">
        <f>-IF(OID11=1900,0,Capex!OID349)</f>
        <v>0</v>
      </c>
      <c r="OIE102" s="700">
        <f>-IF(OIE11=1900,0,Capex!OIE349)</f>
        <v>0</v>
      </c>
      <c r="OIF102" s="700">
        <f>-IF(OIF11=1900,0,Capex!OIF349)</f>
        <v>0</v>
      </c>
      <c r="OIG102" s="700">
        <f>-IF(OIG11=1900,0,Capex!OIG349)</f>
        <v>0</v>
      </c>
      <c r="OIH102" s="700">
        <f>-IF(OIH11=1900,0,Capex!OIH349)</f>
        <v>0</v>
      </c>
      <c r="OII102" s="700">
        <f>-IF(OII11=1900,0,Capex!OII349)</f>
        <v>0</v>
      </c>
      <c r="OIJ102" s="700">
        <f>-IF(OIJ11=1900,0,Capex!OIJ349)</f>
        <v>0</v>
      </c>
      <c r="OIK102" s="700">
        <f>-IF(OIK11=1900,0,Capex!OIK349)</f>
        <v>0</v>
      </c>
      <c r="OIL102" s="700">
        <f>-IF(OIL11=1900,0,Capex!OIL349)</f>
        <v>0</v>
      </c>
      <c r="OIM102" s="700">
        <f>-IF(OIM11=1900,0,Capex!OIM349)</f>
        <v>0</v>
      </c>
      <c r="OIN102" s="700">
        <f>-IF(OIN11=1900,0,Capex!OIN349)</f>
        <v>0</v>
      </c>
      <c r="OIO102" s="700">
        <f>-IF(OIO11=1900,0,Capex!OIO349)</f>
        <v>0</v>
      </c>
      <c r="OIP102" s="700">
        <f>-IF(OIP11=1900,0,Capex!OIP349)</f>
        <v>0</v>
      </c>
      <c r="OIQ102" s="700">
        <f>-IF(OIQ11=1900,0,Capex!OIQ349)</f>
        <v>0</v>
      </c>
      <c r="OIR102" s="700">
        <f>-IF(OIR11=1900,0,Capex!OIR349)</f>
        <v>0</v>
      </c>
      <c r="OIS102" s="700">
        <f>-IF(OIS11=1900,0,Capex!OIS349)</f>
        <v>0</v>
      </c>
      <c r="OIT102" s="700">
        <f>-IF(OIT11=1900,0,Capex!OIT349)</f>
        <v>0</v>
      </c>
      <c r="OIU102" s="700">
        <f>-IF(OIU11=1900,0,Capex!OIU349)</f>
        <v>0</v>
      </c>
      <c r="OIV102" s="700">
        <f>-IF(OIV11=1900,0,Capex!OIV349)</f>
        <v>0</v>
      </c>
      <c r="OIW102" s="700">
        <f>-IF(OIW11=1900,0,Capex!OIW349)</f>
        <v>0</v>
      </c>
      <c r="OIX102" s="700">
        <f>-IF(OIX11=1900,0,Capex!OIX349)</f>
        <v>0</v>
      </c>
      <c r="OIY102" s="700">
        <f>-IF(OIY11=1900,0,Capex!OIY349)</f>
        <v>0</v>
      </c>
      <c r="OIZ102" s="700">
        <f>-IF(OIZ11=1900,0,Capex!OIZ349)</f>
        <v>0</v>
      </c>
      <c r="OJA102" s="700">
        <f>-IF(OJA11=1900,0,Capex!OJA349)</f>
        <v>0</v>
      </c>
      <c r="OJB102" s="700">
        <f>-IF(OJB11=1900,0,Capex!OJB349)</f>
        <v>0</v>
      </c>
      <c r="OJC102" s="700">
        <f>-IF(OJC11=1900,0,Capex!OJC349)</f>
        <v>0</v>
      </c>
      <c r="OJD102" s="700">
        <f>-IF(OJD11=1900,0,Capex!OJD349)</f>
        <v>0</v>
      </c>
      <c r="OJE102" s="700">
        <f>-IF(OJE11=1900,0,Capex!OJE349)</f>
        <v>0</v>
      </c>
      <c r="OJF102" s="700">
        <f>-IF(OJF11=1900,0,Capex!OJF349)</f>
        <v>0</v>
      </c>
      <c r="OJG102" s="700">
        <f>-IF(OJG11=1900,0,Capex!OJG349)</f>
        <v>0</v>
      </c>
      <c r="OJH102" s="700">
        <f>-IF(OJH11=1900,0,Capex!OJH349)</f>
        <v>0</v>
      </c>
      <c r="OJI102" s="700">
        <f>-IF(OJI11=1900,0,Capex!OJI349)</f>
        <v>0</v>
      </c>
      <c r="OJJ102" s="700">
        <f>-IF(OJJ11=1900,0,Capex!OJJ349)</f>
        <v>0</v>
      </c>
      <c r="OJK102" s="700">
        <f>-IF(OJK11=1900,0,Capex!OJK349)</f>
        <v>0</v>
      </c>
      <c r="OJL102" s="700">
        <f>-IF(OJL11=1900,0,Capex!OJL349)</f>
        <v>0</v>
      </c>
      <c r="OJM102" s="700">
        <f>-IF(OJM11=1900,0,Capex!OJM349)</f>
        <v>0</v>
      </c>
      <c r="OJN102" s="700">
        <f>-IF(OJN11=1900,0,Capex!OJN349)</f>
        <v>0</v>
      </c>
      <c r="OJO102" s="700">
        <f>-IF(OJO11=1900,0,Capex!OJO349)</f>
        <v>0</v>
      </c>
      <c r="OJP102" s="700">
        <f>-IF(OJP11=1900,0,Capex!OJP349)</f>
        <v>0</v>
      </c>
      <c r="OJQ102" s="700">
        <f>-IF(OJQ11=1900,0,Capex!OJQ349)</f>
        <v>0</v>
      </c>
      <c r="OJR102" s="700">
        <f>-IF(OJR11=1900,0,Capex!OJR349)</f>
        <v>0</v>
      </c>
      <c r="OJS102" s="700">
        <f>-IF(OJS11=1900,0,Capex!OJS349)</f>
        <v>0</v>
      </c>
      <c r="OJT102" s="700">
        <f>-IF(OJT11=1900,0,Capex!OJT349)</f>
        <v>0</v>
      </c>
      <c r="OJU102" s="700">
        <f>-IF(OJU11=1900,0,Capex!OJU349)</f>
        <v>0</v>
      </c>
      <c r="OJV102" s="700">
        <f>-IF(OJV11=1900,0,Capex!OJV349)</f>
        <v>0</v>
      </c>
      <c r="OJW102" s="700">
        <f>-IF(OJW11=1900,0,Capex!OJW349)</f>
        <v>0</v>
      </c>
      <c r="OJX102" s="700">
        <f>-IF(OJX11=1900,0,Capex!OJX349)</f>
        <v>0</v>
      </c>
      <c r="OJY102" s="700">
        <f>-IF(OJY11=1900,0,Capex!OJY349)</f>
        <v>0</v>
      </c>
      <c r="OJZ102" s="700">
        <f>-IF(OJZ11=1900,0,Capex!OJZ349)</f>
        <v>0</v>
      </c>
      <c r="OKA102" s="700">
        <f>-IF(OKA11=1900,0,Capex!OKA349)</f>
        <v>0</v>
      </c>
      <c r="OKB102" s="700">
        <f>-IF(OKB11=1900,0,Capex!OKB349)</f>
        <v>0</v>
      </c>
      <c r="OKC102" s="700">
        <f>-IF(OKC11=1900,0,Capex!OKC349)</f>
        <v>0</v>
      </c>
      <c r="OKD102" s="700">
        <f>-IF(OKD11=1900,0,Capex!OKD349)</f>
        <v>0</v>
      </c>
      <c r="OKE102" s="700">
        <f>-IF(OKE11=1900,0,Capex!OKE349)</f>
        <v>0</v>
      </c>
      <c r="OKF102" s="700">
        <f>-IF(OKF11=1900,0,Capex!OKF349)</f>
        <v>0</v>
      </c>
      <c r="OKG102" s="700">
        <f>-IF(OKG11=1900,0,Capex!OKG349)</f>
        <v>0</v>
      </c>
      <c r="OKH102" s="700">
        <f>-IF(OKH11=1900,0,Capex!OKH349)</f>
        <v>0</v>
      </c>
      <c r="OKI102" s="700">
        <f>-IF(OKI11=1900,0,Capex!OKI349)</f>
        <v>0</v>
      </c>
      <c r="OKJ102" s="700">
        <f>-IF(OKJ11=1900,0,Capex!OKJ349)</f>
        <v>0</v>
      </c>
      <c r="OKK102" s="700">
        <f>-IF(OKK11=1900,0,Capex!OKK349)</f>
        <v>0</v>
      </c>
      <c r="OKL102" s="700">
        <f>-IF(OKL11=1900,0,Capex!OKL349)</f>
        <v>0</v>
      </c>
      <c r="OKM102" s="700">
        <f>-IF(OKM11=1900,0,Capex!OKM349)</f>
        <v>0</v>
      </c>
      <c r="OKN102" s="700">
        <f>-IF(OKN11=1900,0,Capex!OKN349)</f>
        <v>0</v>
      </c>
      <c r="OKO102" s="700">
        <f>-IF(OKO11=1900,0,Capex!OKO349)</f>
        <v>0</v>
      </c>
      <c r="OKP102" s="700">
        <f>-IF(OKP11=1900,0,Capex!OKP349)</f>
        <v>0</v>
      </c>
      <c r="OKQ102" s="700">
        <f>-IF(OKQ11=1900,0,Capex!OKQ349)</f>
        <v>0</v>
      </c>
      <c r="OKR102" s="700">
        <f>-IF(OKR11=1900,0,Capex!OKR349)</f>
        <v>0</v>
      </c>
      <c r="OKS102" s="700">
        <f>-IF(OKS11=1900,0,Capex!OKS349)</f>
        <v>0</v>
      </c>
      <c r="OKT102" s="700">
        <f>-IF(OKT11=1900,0,Capex!OKT349)</f>
        <v>0</v>
      </c>
      <c r="OKU102" s="700">
        <f>-IF(OKU11=1900,0,Capex!OKU349)</f>
        <v>0</v>
      </c>
      <c r="OKV102" s="700">
        <f>-IF(OKV11=1900,0,Capex!OKV349)</f>
        <v>0</v>
      </c>
      <c r="OKW102" s="700">
        <f>-IF(OKW11=1900,0,Capex!OKW349)</f>
        <v>0</v>
      </c>
      <c r="OKX102" s="700">
        <f>-IF(OKX11=1900,0,Capex!OKX349)</f>
        <v>0</v>
      </c>
      <c r="OKY102" s="700">
        <f>-IF(OKY11=1900,0,Capex!OKY349)</f>
        <v>0</v>
      </c>
      <c r="OKZ102" s="700">
        <f>-IF(OKZ11=1900,0,Capex!OKZ349)</f>
        <v>0</v>
      </c>
      <c r="OLA102" s="700">
        <f>-IF(OLA11=1900,0,Capex!OLA349)</f>
        <v>0</v>
      </c>
      <c r="OLB102" s="700">
        <f>-IF(OLB11=1900,0,Capex!OLB349)</f>
        <v>0</v>
      </c>
      <c r="OLC102" s="700">
        <f>-IF(OLC11=1900,0,Capex!OLC349)</f>
        <v>0</v>
      </c>
      <c r="OLD102" s="700">
        <f>-IF(OLD11=1900,0,Capex!OLD349)</f>
        <v>0</v>
      </c>
      <c r="OLE102" s="700">
        <f>-IF(OLE11=1900,0,Capex!OLE349)</f>
        <v>0</v>
      </c>
      <c r="OLF102" s="700">
        <f>-IF(OLF11=1900,0,Capex!OLF349)</f>
        <v>0</v>
      </c>
      <c r="OLG102" s="700">
        <f>-IF(OLG11=1900,0,Capex!OLG349)</f>
        <v>0</v>
      </c>
      <c r="OLH102" s="700">
        <f>-IF(OLH11=1900,0,Capex!OLH349)</f>
        <v>0</v>
      </c>
      <c r="OLI102" s="700">
        <f>-IF(OLI11=1900,0,Capex!OLI349)</f>
        <v>0</v>
      </c>
      <c r="OLJ102" s="700">
        <f>-IF(OLJ11=1900,0,Capex!OLJ349)</f>
        <v>0</v>
      </c>
      <c r="OLK102" s="700">
        <f>-IF(OLK11=1900,0,Capex!OLK349)</f>
        <v>0</v>
      </c>
      <c r="OLL102" s="700">
        <f>-IF(OLL11=1900,0,Capex!OLL349)</f>
        <v>0</v>
      </c>
      <c r="OLM102" s="700">
        <f>-IF(OLM11=1900,0,Capex!OLM349)</f>
        <v>0</v>
      </c>
      <c r="OLN102" s="700">
        <f>-IF(OLN11=1900,0,Capex!OLN349)</f>
        <v>0</v>
      </c>
      <c r="OLO102" s="700">
        <f>-IF(OLO11=1900,0,Capex!OLO349)</f>
        <v>0</v>
      </c>
      <c r="OLP102" s="700">
        <f>-IF(OLP11=1900,0,Capex!OLP349)</f>
        <v>0</v>
      </c>
      <c r="OLQ102" s="700">
        <f>-IF(OLQ11=1900,0,Capex!OLQ349)</f>
        <v>0</v>
      </c>
      <c r="OLR102" s="700">
        <f>-IF(OLR11=1900,0,Capex!OLR349)</f>
        <v>0</v>
      </c>
      <c r="OLS102" s="700">
        <f>-IF(OLS11=1900,0,Capex!OLS349)</f>
        <v>0</v>
      </c>
      <c r="OLT102" s="700">
        <f>-IF(OLT11=1900,0,Capex!OLT349)</f>
        <v>0</v>
      </c>
      <c r="OLU102" s="700">
        <f>-IF(OLU11=1900,0,Capex!OLU349)</f>
        <v>0</v>
      </c>
      <c r="OLV102" s="700">
        <f>-IF(OLV11=1900,0,Capex!OLV349)</f>
        <v>0</v>
      </c>
      <c r="OLW102" s="700">
        <f>-IF(OLW11=1900,0,Capex!OLW349)</f>
        <v>0</v>
      </c>
      <c r="OLX102" s="700">
        <f>-IF(OLX11=1900,0,Capex!OLX349)</f>
        <v>0</v>
      </c>
      <c r="OLY102" s="700">
        <f>-IF(OLY11=1900,0,Capex!OLY349)</f>
        <v>0</v>
      </c>
      <c r="OLZ102" s="700">
        <f>-IF(OLZ11=1900,0,Capex!OLZ349)</f>
        <v>0</v>
      </c>
      <c r="OMA102" s="700">
        <f>-IF(OMA11=1900,0,Capex!OMA349)</f>
        <v>0</v>
      </c>
      <c r="OMB102" s="700">
        <f>-IF(OMB11=1900,0,Capex!OMB349)</f>
        <v>0</v>
      </c>
      <c r="OMC102" s="700">
        <f>-IF(OMC11=1900,0,Capex!OMC349)</f>
        <v>0</v>
      </c>
      <c r="OMD102" s="700">
        <f>-IF(OMD11=1900,0,Capex!OMD349)</f>
        <v>0</v>
      </c>
      <c r="OME102" s="700">
        <f>-IF(OME11=1900,0,Capex!OME349)</f>
        <v>0</v>
      </c>
      <c r="OMF102" s="700">
        <f>-IF(OMF11=1900,0,Capex!OMF349)</f>
        <v>0</v>
      </c>
      <c r="OMG102" s="700">
        <f>-IF(OMG11=1900,0,Capex!OMG349)</f>
        <v>0</v>
      </c>
      <c r="OMH102" s="700">
        <f>-IF(OMH11=1900,0,Capex!OMH349)</f>
        <v>0</v>
      </c>
      <c r="OMI102" s="700">
        <f>-IF(OMI11=1900,0,Capex!OMI349)</f>
        <v>0</v>
      </c>
      <c r="OMJ102" s="700">
        <f>-IF(OMJ11=1900,0,Capex!OMJ349)</f>
        <v>0</v>
      </c>
      <c r="OMK102" s="700">
        <f>-IF(OMK11=1900,0,Capex!OMK349)</f>
        <v>0</v>
      </c>
      <c r="OML102" s="700">
        <f>-IF(OML11=1900,0,Capex!OML349)</f>
        <v>0</v>
      </c>
      <c r="OMM102" s="700">
        <f>-IF(OMM11=1900,0,Capex!OMM349)</f>
        <v>0</v>
      </c>
      <c r="OMN102" s="700">
        <f>-IF(OMN11=1900,0,Capex!OMN349)</f>
        <v>0</v>
      </c>
      <c r="OMO102" s="700">
        <f>-IF(OMO11=1900,0,Capex!OMO349)</f>
        <v>0</v>
      </c>
      <c r="OMP102" s="700">
        <f>-IF(OMP11=1900,0,Capex!OMP349)</f>
        <v>0</v>
      </c>
      <c r="OMQ102" s="700">
        <f>-IF(OMQ11=1900,0,Capex!OMQ349)</f>
        <v>0</v>
      </c>
      <c r="OMR102" s="700">
        <f>-IF(OMR11=1900,0,Capex!OMR349)</f>
        <v>0</v>
      </c>
      <c r="OMS102" s="700">
        <f>-IF(OMS11=1900,0,Capex!OMS349)</f>
        <v>0</v>
      </c>
      <c r="OMT102" s="700">
        <f>-IF(OMT11=1900,0,Capex!OMT349)</f>
        <v>0</v>
      </c>
      <c r="OMU102" s="700">
        <f>-IF(OMU11=1900,0,Capex!OMU349)</f>
        <v>0</v>
      </c>
      <c r="OMV102" s="700">
        <f>-IF(OMV11=1900,0,Capex!OMV349)</f>
        <v>0</v>
      </c>
      <c r="OMW102" s="700">
        <f>-IF(OMW11=1900,0,Capex!OMW349)</f>
        <v>0</v>
      </c>
      <c r="OMX102" s="700">
        <f>-IF(OMX11=1900,0,Capex!OMX349)</f>
        <v>0</v>
      </c>
      <c r="OMY102" s="700">
        <f>-IF(OMY11=1900,0,Capex!OMY349)</f>
        <v>0</v>
      </c>
      <c r="OMZ102" s="700">
        <f>-IF(OMZ11=1900,0,Capex!OMZ349)</f>
        <v>0</v>
      </c>
      <c r="ONA102" s="700">
        <f>-IF(ONA11=1900,0,Capex!ONA349)</f>
        <v>0</v>
      </c>
      <c r="ONB102" s="700">
        <f>-IF(ONB11=1900,0,Capex!ONB349)</f>
        <v>0</v>
      </c>
      <c r="ONC102" s="700">
        <f>-IF(ONC11=1900,0,Capex!ONC349)</f>
        <v>0</v>
      </c>
      <c r="OND102" s="700">
        <f>-IF(OND11=1900,0,Capex!OND349)</f>
        <v>0</v>
      </c>
      <c r="ONE102" s="700">
        <f>-IF(ONE11=1900,0,Capex!ONE349)</f>
        <v>0</v>
      </c>
      <c r="ONF102" s="700">
        <f>-IF(ONF11=1900,0,Capex!ONF349)</f>
        <v>0</v>
      </c>
      <c r="ONG102" s="700">
        <f>-IF(ONG11=1900,0,Capex!ONG349)</f>
        <v>0</v>
      </c>
      <c r="ONH102" s="700">
        <f>-IF(ONH11=1900,0,Capex!ONH349)</f>
        <v>0</v>
      </c>
      <c r="ONI102" s="700">
        <f>-IF(ONI11=1900,0,Capex!ONI349)</f>
        <v>0</v>
      </c>
      <c r="ONJ102" s="700">
        <f>-IF(ONJ11=1900,0,Capex!ONJ349)</f>
        <v>0</v>
      </c>
      <c r="ONK102" s="700">
        <f>-IF(ONK11=1900,0,Capex!ONK349)</f>
        <v>0</v>
      </c>
      <c r="ONL102" s="700">
        <f>-IF(ONL11=1900,0,Capex!ONL349)</f>
        <v>0</v>
      </c>
      <c r="ONM102" s="700">
        <f>-IF(ONM11=1900,0,Capex!ONM349)</f>
        <v>0</v>
      </c>
      <c r="ONN102" s="700">
        <f>-IF(ONN11=1900,0,Capex!ONN349)</f>
        <v>0</v>
      </c>
      <c r="ONO102" s="700">
        <f>-IF(ONO11=1900,0,Capex!ONO349)</f>
        <v>0</v>
      </c>
      <c r="ONP102" s="700">
        <f>-IF(ONP11=1900,0,Capex!ONP349)</f>
        <v>0</v>
      </c>
      <c r="ONQ102" s="700">
        <f>-IF(ONQ11=1900,0,Capex!ONQ349)</f>
        <v>0</v>
      </c>
      <c r="ONR102" s="700">
        <f>-IF(ONR11=1900,0,Capex!ONR349)</f>
        <v>0</v>
      </c>
      <c r="ONS102" s="700">
        <f>-IF(ONS11=1900,0,Capex!ONS349)</f>
        <v>0</v>
      </c>
      <c r="ONT102" s="700">
        <f>-IF(ONT11=1900,0,Capex!ONT349)</f>
        <v>0</v>
      </c>
      <c r="ONU102" s="700">
        <f>-IF(ONU11=1900,0,Capex!ONU349)</f>
        <v>0</v>
      </c>
      <c r="ONV102" s="700">
        <f>-IF(ONV11=1900,0,Capex!ONV349)</f>
        <v>0</v>
      </c>
      <c r="ONW102" s="700">
        <f>-IF(ONW11=1900,0,Capex!ONW349)</f>
        <v>0</v>
      </c>
      <c r="ONX102" s="700">
        <f>-IF(ONX11=1900,0,Capex!ONX349)</f>
        <v>0</v>
      </c>
      <c r="ONY102" s="700">
        <f>-IF(ONY11=1900,0,Capex!ONY349)</f>
        <v>0</v>
      </c>
      <c r="ONZ102" s="700">
        <f>-IF(ONZ11=1900,0,Capex!ONZ349)</f>
        <v>0</v>
      </c>
      <c r="OOA102" s="700">
        <f>-IF(OOA11=1900,0,Capex!OOA349)</f>
        <v>0</v>
      </c>
      <c r="OOB102" s="700">
        <f>-IF(OOB11=1900,0,Capex!OOB349)</f>
        <v>0</v>
      </c>
      <c r="OOC102" s="700">
        <f>-IF(OOC11=1900,0,Capex!OOC349)</f>
        <v>0</v>
      </c>
      <c r="OOD102" s="700">
        <f>-IF(OOD11=1900,0,Capex!OOD349)</f>
        <v>0</v>
      </c>
      <c r="OOE102" s="700">
        <f>-IF(OOE11=1900,0,Capex!OOE349)</f>
        <v>0</v>
      </c>
      <c r="OOF102" s="700">
        <f>-IF(OOF11=1900,0,Capex!OOF349)</f>
        <v>0</v>
      </c>
      <c r="OOG102" s="700">
        <f>-IF(OOG11=1900,0,Capex!OOG349)</f>
        <v>0</v>
      </c>
      <c r="OOH102" s="700">
        <f>-IF(OOH11=1900,0,Capex!OOH349)</f>
        <v>0</v>
      </c>
      <c r="OOI102" s="700">
        <f>-IF(OOI11=1900,0,Capex!OOI349)</f>
        <v>0</v>
      </c>
      <c r="OOJ102" s="700">
        <f>-IF(OOJ11=1900,0,Capex!OOJ349)</f>
        <v>0</v>
      </c>
      <c r="OOK102" s="700">
        <f>-IF(OOK11=1900,0,Capex!OOK349)</f>
        <v>0</v>
      </c>
      <c r="OOL102" s="700">
        <f>-IF(OOL11=1900,0,Capex!OOL349)</f>
        <v>0</v>
      </c>
      <c r="OOM102" s="700">
        <f>-IF(OOM11=1900,0,Capex!OOM349)</f>
        <v>0</v>
      </c>
      <c r="OON102" s="700">
        <f>-IF(OON11=1900,0,Capex!OON349)</f>
        <v>0</v>
      </c>
      <c r="OOO102" s="700">
        <f>-IF(OOO11=1900,0,Capex!OOO349)</f>
        <v>0</v>
      </c>
      <c r="OOP102" s="700">
        <f>-IF(OOP11=1900,0,Capex!OOP349)</f>
        <v>0</v>
      </c>
      <c r="OOQ102" s="700">
        <f>-IF(OOQ11=1900,0,Capex!OOQ349)</f>
        <v>0</v>
      </c>
      <c r="OOR102" s="700">
        <f>-IF(OOR11=1900,0,Capex!OOR349)</f>
        <v>0</v>
      </c>
      <c r="OOS102" s="700">
        <f>-IF(OOS11=1900,0,Capex!OOS349)</f>
        <v>0</v>
      </c>
      <c r="OOT102" s="700">
        <f>-IF(OOT11=1900,0,Capex!OOT349)</f>
        <v>0</v>
      </c>
      <c r="OOU102" s="700">
        <f>-IF(OOU11=1900,0,Capex!OOU349)</f>
        <v>0</v>
      </c>
      <c r="OOV102" s="700">
        <f>-IF(OOV11=1900,0,Capex!OOV349)</f>
        <v>0</v>
      </c>
      <c r="OOW102" s="700">
        <f>-IF(OOW11=1900,0,Capex!OOW349)</f>
        <v>0</v>
      </c>
      <c r="OOX102" s="700">
        <f>-IF(OOX11=1900,0,Capex!OOX349)</f>
        <v>0</v>
      </c>
      <c r="OOY102" s="700">
        <f>-IF(OOY11=1900,0,Capex!OOY349)</f>
        <v>0</v>
      </c>
      <c r="OOZ102" s="700">
        <f>-IF(OOZ11=1900,0,Capex!OOZ349)</f>
        <v>0</v>
      </c>
      <c r="OPA102" s="700">
        <f>-IF(OPA11=1900,0,Capex!OPA349)</f>
        <v>0</v>
      </c>
      <c r="OPB102" s="700">
        <f>-IF(OPB11=1900,0,Capex!OPB349)</f>
        <v>0</v>
      </c>
      <c r="OPC102" s="700">
        <f>-IF(OPC11=1900,0,Capex!OPC349)</f>
        <v>0</v>
      </c>
      <c r="OPD102" s="700">
        <f>-IF(OPD11=1900,0,Capex!OPD349)</f>
        <v>0</v>
      </c>
      <c r="OPE102" s="700">
        <f>-IF(OPE11=1900,0,Capex!OPE349)</f>
        <v>0</v>
      </c>
      <c r="OPF102" s="700">
        <f>-IF(OPF11=1900,0,Capex!OPF349)</f>
        <v>0</v>
      </c>
      <c r="OPG102" s="700">
        <f>-IF(OPG11=1900,0,Capex!OPG349)</f>
        <v>0</v>
      </c>
      <c r="OPH102" s="700">
        <f>-IF(OPH11=1900,0,Capex!OPH349)</f>
        <v>0</v>
      </c>
      <c r="OPI102" s="700">
        <f>-IF(OPI11=1900,0,Capex!OPI349)</f>
        <v>0</v>
      </c>
      <c r="OPJ102" s="700">
        <f>-IF(OPJ11=1900,0,Capex!OPJ349)</f>
        <v>0</v>
      </c>
      <c r="OPK102" s="700">
        <f>-IF(OPK11=1900,0,Capex!OPK349)</f>
        <v>0</v>
      </c>
      <c r="OPL102" s="700">
        <f>-IF(OPL11=1900,0,Capex!OPL349)</f>
        <v>0</v>
      </c>
      <c r="OPM102" s="700">
        <f>-IF(OPM11=1900,0,Capex!OPM349)</f>
        <v>0</v>
      </c>
      <c r="OPN102" s="700">
        <f>-IF(OPN11=1900,0,Capex!OPN349)</f>
        <v>0</v>
      </c>
      <c r="OPO102" s="700">
        <f>-IF(OPO11=1900,0,Capex!OPO349)</f>
        <v>0</v>
      </c>
      <c r="OPP102" s="700">
        <f>-IF(OPP11=1900,0,Capex!OPP349)</f>
        <v>0</v>
      </c>
      <c r="OPQ102" s="700">
        <f>-IF(OPQ11=1900,0,Capex!OPQ349)</f>
        <v>0</v>
      </c>
      <c r="OPR102" s="700">
        <f>-IF(OPR11=1900,0,Capex!OPR349)</f>
        <v>0</v>
      </c>
      <c r="OPS102" s="700">
        <f>-IF(OPS11=1900,0,Capex!OPS349)</f>
        <v>0</v>
      </c>
      <c r="OPT102" s="700">
        <f>-IF(OPT11=1900,0,Capex!OPT349)</f>
        <v>0</v>
      </c>
      <c r="OPU102" s="700">
        <f>-IF(OPU11=1900,0,Capex!OPU349)</f>
        <v>0</v>
      </c>
      <c r="OPV102" s="700">
        <f>-IF(OPV11=1900,0,Capex!OPV349)</f>
        <v>0</v>
      </c>
      <c r="OPW102" s="700">
        <f>-IF(OPW11=1900,0,Capex!OPW349)</f>
        <v>0</v>
      </c>
      <c r="OPX102" s="700">
        <f>-IF(OPX11=1900,0,Capex!OPX349)</f>
        <v>0</v>
      </c>
      <c r="OPY102" s="700">
        <f>-IF(OPY11=1900,0,Capex!OPY349)</f>
        <v>0</v>
      </c>
      <c r="OPZ102" s="700">
        <f>-IF(OPZ11=1900,0,Capex!OPZ349)</f>
        <v>0</v>
      </c>
      <c r="OQA102" s="700">
        <f>-IF(OQA11=1900,0,Capex!OQA349)</f>
        <v>0</v>
      </c>
      <c r="OQB102" s="700">
        <f>-IF(OQB11=1900,0,Capex!OQB349)</f>
        <v>0</v>
      </c>
      <c r="OQC102" s="700">
        <f>-IF(OQC11=1900,0,Capex!OQC349)</f>
        <v>0</v>
      </c>
      <c r="OQD102" s="700">
        <f>-IF(OQD11=1900,0,Capex!OQD349)</f>
        <v>0</v>
      </c>
      <c r="OQE102" s="700">
        <f>-IF(OQE11=1900,0,Capex!OQE349)</f>
        <v>0</v>
      </c>
      <c r="OQF102" s="700">
        <f>-IF(OQF11=1900,0,Capex!OQF349)</f>
        <v>0</v>
      </c>
      <c r="OQG102" s="700">
        <f>-IF(OQG11=1900,0,Capex!OQG349)</f>
        <v>0</v>
      </c>
      <c r="OQH102" s="700">
        <f>-IF(OQH11=1900,0,Capex!OQH349)</f>
        <v>0</v>
      </c>
      <c r="OQI102" s="700">
        <f>-IF(OQI11=1900,0,Capex!OQI349)</f>
        <v>0</v>
      </c>
      <c r="OQJ102" s="700">
        <f>-IF(OQJ11=1900,0,Capex!OQJ349)</f>
        <v>0</v>
      </c>
      <c r="OQK102" s="700">
        <f>-IF(OQK11=1900,0,Capex!OQK349)</f>
        <v>0</v>
      </c>
      <c r="OQL102" s="700">
        <f>-IF(OQL11=1900,0,Capex!OQL349)</f>
        <v>0</v>
      </c>
      <c r="OQM102" s="700">
        <f>-IF(OQM11=1900,0,Capex!OQM349)</f>
        <v>0</v>
      </c>
      <c r="OQN102" s="700">
        <f>-IF(OQN11=1900,0,Capex!OQN349)</f>
        <v>0</v>
      </c>
      <c r="OQO102" s="700">
        <f>-IF(OQO11=1900,0,Capex!OQO349)</f>
        <v>0</v>
      </c>
      <c r="OQP102" s="700">
        <f>-IF(OQP11=1900,0,Capex!OQP349)</f>
        <v>0</v>
      </c>
      <c r="OQQ102" s="700">
        <f>-IF(OQQ11=1900,0,Capex!OQQ349)</f>
        <v>0</v>
      </c>
      <c r="OQR102" s="700">
        <f>-IF(OQR11=1900,0,Capex!OQR349)</f>
        <v>0</v>
      </c>
      <c r="OQS102" s="700">
        <f>-IF(OQS11=1900,0,Capex!OQS349)</f>
        <v>0</v>
      </c>
      <c r="OQT102" s="700">
        <f>-IF(OQT11=1900,0,Capex!OQT349)</f>
        <v>0</v>
      </c>
      <c r="OQU102" s="700">
        <f>-IF(OQU11=1900,0,Capex!OQU349)</f>
        <v>0</v>
      </c>
      <c r="OQV102" s="700">
        <f>-IF(OQV11=1900,0,Capex!OQV349)</f>
        <v>0</v>
      </c>
      <c r="OQW102" s="700">
        <f>-IF(OQW11=1900,0,Capex!OQW349)</f>
        <v>0</v>
      </c>
      <c r="OQX102" s="700">
        <f>-IF(OQX11=1900,0,Capex!OQX349)</f>
        <v>0</v>
      </c>
      <c r="OQY102" s="700">
        <f>-IF(OQY11=1900,0,Capex!OQY349)</f>
        <v>0</v>
      </c>
      <c r="OQZ102" s="700">
        <f>-IF(OQZ11=1900,0,Capex!OQZ349)</f>
        <v>0</v>
      </c>
      <c r="ORA102" s="700">
        <f>-IF(ORA11=1900,0,Capex!ORA349)</f>
        <v>0</v>
      </c>
      <c r="ORB102" s="700">
        <f>-IF(ORB11=1900,0,Capex!ORB349)</f>
        <v>0</v>
      </c>
      <c r="ORC102" s="700">
        <f>-IF(ORC11=1900,0,Capex!ORC349)</f>
        <v>0</v>
      </c>
      <c r="ORD102" s="700">
        <f>-IF(ORD11=1900,0,Capex!ORD349)</f>
        <v>0</v>
      </c>
      <c r="ORE102" s="700">
        <f>-IF(ORE11=1900,0,Capex!ORE349)</f>
        <v>0</v>
      </c>
      <c r="ORF102" s="700">
        <f>-IF(ORF11=1900,0,Capex!ORF349)</f>
        <v>0</v>
      </c>
      <c r="ORG102" s="700">
        <f>-IF(ORG11=1900,0,Capex!ORG349)</f>
        <v>0</v>
      </c>
      <c r="ORH102" s="700">
        <f>-IF(ORH11=1900,0,Capex!ORH349)</f>
        <v>0</v>
      </c>
      <c r="ORI102" s="700">
        <f>-IF(ORI11=1900,0,Capex!ORI349)</f>
        <v>0</v>
      </c>
      <c r="ORJ102" s="700">
        <f>-IF(ORJ11=1900,0,Capex!ORJ349)</f>
        <v>0</v>
      </c>
      <c r="ORK102" s="700">
        <f>-IF(ORK11=1900,0,Capex!ORK349)</f>
        <v>0</v>
      </c>
      <c r="ORL102" s="700">
        <f>-IF(ORL11=1900,0,Capex!ORL349)</f>
        <v>0</v>
      </c>
      <c r="ORM102" s="700">
        <f>-IF(ORM11=1900,0,Capex!ORM349)</f>
        <v>0</v>
      </c>
      <c r="ORN102" s="700">
        <f>-IF(ORN11=1900,0,Capex!ORN349)</f>
        <v>0</v>
      </c>
      <c r="ORO102" s="700">
        <f>-IF(ORO11=1900,0,Capex!ORO349)</f>
        <v>0</v>
      </c>
      <c r="ORP102" s="700">
        <f>-IF(ORP11=1900,0,Capex!ORP349)</f>
        <v>0</v>
      </c>
      <c r="ORQ102" s="700">
        <f>-IF(ORQ11=1900,0,Capex!ORQ349)</f>
        <v>0</v>
      </c>
      <c r="ORR102" s="700">
        <f>-IF(ORR11=1900,0,Capex!ORR349)</f>
        <v>0</v>
      </c>
      <c r="ORS102" s="700">
        <f>-IF(ORS11=1900,0,Capex!ORS349)</f>
        <v>0</v>
      </c>
      <c r="ORT102" s="700">
        <f>-IF(ORT11=1900,0,Capex!ORT349)</f>
        <v>0</v>
      </c>
      <c r="ORU102" s="700">
        <f>-IF(ORU11=1900,0,Capex!ORU349)</f>
        <v>0</v>
      </c>
      <c r="ORV102" s="700">
        <f>-IF(ORV11=1900,0,Capex!ORV349)</f>
        <v>0</v>
      </c>
      <c r="ORW102" s="700">
        <f>-IF(ORW11=1900,0,Capex!ORW349)</f>
        <v>0</v>
      </c>
      <c r="ORX102" s="700">
        <f>-IF(ORX11=1900,0,Capex!ORX349)</f>
        <v>0</v>
      </c>
      <c r="ORY102" s="700">
        <f>-IF(ORY11=1900,0,Capex!ORY349)</f>
        <v>0</v>
      </c>
      <c r="ORZ102" s="700">
        <f>-IF(ORZ11=1900,0,Capex!ORZ349)</f>
        <v>0</v>
      </c>
      <c r="OSA102" s="700">
        <f>-IF(OSA11=1900,0,Capex!OSA349)</f>
        <v>0</v>
      </c>
      <c r="OSB102" s="700">
        <f>-IF(OSB11=1900,0,Capex!OSB349)</f>
        <v>0</v>
      </c>
      <c r="OSC102" s="700">
        <f>-IF(OSC11=1900,0,Capex!OSC349)</f>
        <v>0</v>
      </c>
      <c r="OSD102" s="700">
        <f>-IF(OSD11=1900,0,Capex!OSD349)</f>
        <v>0</v>
      </c>
      <c r="OSE102" s="700">
        <f>-IF(OSE11=1900,0,Capex!OSE349)</f>
        <v>0</v>
      </c>
      <c r="OSF102" s="700">
        <f>-IF(OSF11=1900,0,Capex!OSF349)</f>
        <v>0</v>
      </c>
      <c r="OSG102" s="700">
        <f>-IF(OSG11=1900,0,Capex!OSG349)</f>
        <v>0</v>
      </c>
      <c r="OSH102" s="700">
        <f>-IF(OSH11=1900,0,Capex!OSH349)</f>
        <v>0</v>
      </c>
      <c r="OSI102" s="700">
        <f>-IF(OSI11=1900,0,Capex!OSI349)</f>
        <v>0</v>
      </c>
      <c r="OSJ102" s="700">
        <f>-IF(OSJ11=1900,0,Capex!OSJ349)</f>
        <v>0</v>
      </c>
      <c r="OSK102" s="700">
        <f>-IF(OSK11=1900,0,Capex!OSK349)</f>
        <v>0</v>
      </c>
      <c r="OSL102" s="700">
        <f>-IF(OSL11=1900,0,Capex!OSL349)</f>
        <v>0</v>
      </c>
      <c r="OSM102" s="700">
        <f>-IF(OSM11=1900,0,Capex!OSM349)</f>
        <v>0</v>
      </c>
      <c r="OSN102" s="700">
        <f>-IF(OSN11=1900,0,Capex!OSN349)</f>
        <v>0</v>
      </c>
      <c r="OSO102" s="700">
        <f>-IF(OSO11=1900,0,Capex!OSO349)</f>
        <v>0</v>
      </c>
      <c r="OSP102" s="700">
        <f>-IF(OSP11=1900,0,Capex!OSP349)</f>
        <v>0</v>
      </c>
      <c r="OSQ102" s="700">
        <f>-IF(OSQ11=1900,0,Capex!OSQ349)</f>
        <v>0</v>
      </c>
      <c r="OSR102" s="700">
        <f>-IF(OSR11=1900,0,Capex!OSR349)</f>
        <v>0</v>
      </c>
      <c r="OSS102" s="700">
        <f>-IF(OSS11=1900,0,Capex!OSS349)</f>
        <v>0</v>
      </c>
      <c r="OST102" s="700">
        <f>-IF(OST11=1900,0,Capex!OST349)</f>
        <v>0</v>
      </c>
      <c r="OSU102" s="700">
        <f>-IF(OSU11=1900,0,Capex!OSU349)</f>
        <v>0</v>
      </c>
      <c r="OSV102" s="700">
        <f>-IF(OSV11=1900,0,Capex!OSV349)</f>
        <v>0</v>
      </c>
      <c r="OSW102" s="700">
        <f>-IF(OSW11=1900,0,Capex!OSW349)</f>
        <v>0</v>
      </c>
      <c r="OSX102" s="700">
        <f>-IF(OSX11=1900,0,Capex!OSX349)</f>
        <v>0</v>
      </c>
      <c r="OSY102" s="700">
        <f>-IF(OSY11=1900,0,Capex!OSY349)</f>
        <v>0</v>
      </c>
      <c r="OSZ102" s="700">
        <f>-IF(OSZ11=1900,0,Capex!OSZ349)</f>
        <v>0</v>
      </c>
      <c r="OTA102" s="700">
        <f>-IF(OTA11=1900,0,Capex!OTA349)</f>
        <v>0</v>
      </c>
      <c r="OTB102" s="700">
        <f>-IF(OTB11=1900,0,Capex!OTB349)</f>
        <v>0</v>
      </c>
      <c r="OTC102" s="700">
        <f>-IF(OTC11=1900,0,Capex!OTC349)</f>
        <v>0</v>
      </c>
      <c r="OTD102" s="700">
        <f>-IF(OTD11=1900,0,Capex!OTD349)</f>
        <v>0</v>
      </c>
      <c r="OTE102" s="700">
        <f>-IF(OTE11=1900,0,Capex!OTE349)</f>
        <v>0</v>
      </c>
      <c r="OTF102" s="700">
        <f>-IF(OTF11=1900,0,Capex!OTF349)</f>
        <v>0</v>
      </c>
      <c r="OTG102" s="700">
        <f>-IF(OTG11=1900,0,Capex!OTG349)</f>
        <v>0</v>
      </c>
      <c r="OTH102" s="700">
        <f>-IF(OTH11=1900,0,Capex!OTH349)</f>
        <v>0</v>
      </c>
      <c r="OTI102" s="700">
        <f>-IF(OTI11=1900,0,Capex!OTI349)</f>
        <v>0</v>
      </c>
      <c r="OTJ102" s="700">
        <f>-IF(OTJ11=1900,0,Capex!OTJ349)</f>
        <v>0</v>
      </c>
      <c r="OTK102" s="700">
        <f>-IF(OTK11=1900,0,Capex!OTK349)</f>
        <v>0</v>
      </c>
      <c r="OTL102" s="700">
        <f>-IF(OTL11=1900,0,Capex!OTL349)</f>
        <v>0</v>
      </c>
      <c r="OTM102" s="700">
        <f>-IF(OTM11=1900,0,Capex!OTM349)</f>
        <v>0</v>
      </c>
      <c r="OTN102" s="700">
        <f>-IF(OTN11=1900,0,Capex!OTN349)</f>
        <v>0</v>
      </c>
      <c r="OTO102" s="700">
        <f>-IF(OTO11=1900,0,Capex!OTO349)</f>
        <v>0</v>
      </c>
      <c r="OTP102" s="700">
        <f>-IF(OTP11=1900,0,Capex!OTP349)</f>
        <v>0</v>
      </c>
      <c r="OTQ102" s="700">
        <f>-IF(OTQ11=1900,0,Capex!OTQ349)</f>
        <v>0</v>
      </c>
      <c r="OTR102" s="700">
        <f>-IF(OTR11=1900,0,Capex!OTR349)</f>
        <v>0</v>
      </c>
      <c r="OTS102" s="700">
        <f>-IF(OTS11=1900,0,Capex!OTS349)</f>
        <v>0</v>
      </c>
      <c r="OTT102" s="700">
        <f>-IF(OTT11=1900,0,Capex!OTT349)</f>
        <v>0</v>
      </c>
      <c r="OTU102" s="700">
        <f>-IF(OTU11=1900,0,Capex!OTU349)</f>
        <v>0</v>
      </c>
      <c r="OTV102" s="700">
        <f>-IF(OTV11=1900,0,Capex!OTV349)</f>
        <v>0</v>
      </c>
      <c r="OTW102" s="700">
        <f>-IF(OTW11=1900,0,Capex!OTW349)</f>
        <v>0</v>
      </c>
      <c r="OTX102" s="700">
        <f>-IF(OTX11=1900,0,Capex!OTX349)</f>
        <v>0</v>
      </c>
      <c r="OTY102" s="700">
        <f>-IF(OTY11=1900,0,Capex!OTY349)</f>
        <v>0</v>
      </c>
      <c r="OTZ102" s="700">
        <f>-IF(OTZ11=1900,0,Capex!OTZ349)</f>
        <v>0</v>
      </c>
      <c r="OUA102" s="700">
        <f>-IF(OUA11=1900,0,Capex!OUA349)</f>
        <v>0</v>
      </c>
      <c r="OUB102" s="700">
        <f>-IF(OUB11=1900,0,Capex!OUB349)</f>
        <v>0</v>
      </c>
      <c r="OUC102" s="700">
        <f>-IF(OUC11=1900,0,Capex!OUC349)</f>
        <v>0</v>
      </c>
      <c r="OUD102" s="700">
        <f>-IF(OUD11=1900,0,Capex!OUD349)</f>
        <v>0</v>
      </c>
      <c r="OUE102" s="700">
        <f>-IF(OUE11=1900,0,Capex!OUE349)</f>
        <v>0</v>
      </c>
      <c r="OUF102" s="700">
        <f>-IF(OUF11=1900,0,Capex!OUF349)</f>
        <v>0</v>
      </c>
      <c r="OUG102" s="700">
        <f>-IF(OUG11=1900,0,Capex!OUG349)</f>
        <v>0</v>
      </c>
      <c r="OUH102" s="700">
        <f>-IF(OUH11=1900,0,Capex!OUH349)</f>
        <v>0</v>
      </c>
      <c r="OUI102" s="700">
        <f>-IF(OUI11=1900,0,Capex!OUI349)</f>
        <v>0</v>
      </c>
      <c r="OUJ102" s="700">
        <f>-IF(OUJ11=1900,0,Capex!OUJ349)</f>
        <v>0</v>
      </c>
      <c r="OUK102" s="700">
        <f>-IF(OUK11=1900,0,Capex!OUK349)</f>
        <v>0</v>
      </c>
      <c r="OUL102" s="700">
        <f>-IF(OUL11=1900,0,Capex!OUL349)</f>
        <v>0</v>
      </c>
      <c r="OUM102" s="700">
        <f>-IF(OUM11=1900,0,Capex!OUM349)</f>
        <v>0</v>
      </c>
      <c r="OUN102" s="700">
        <f>-IF(OUN11=1900,0,Capex!OUN349)</f>
        <v>0</v>
      </c>
      <c r="OUO102" s="700">
        <f>-IF(OUO11=1900,0,Capex!OUO349)</f>
        <v>0</v>
      </c>
      <c r="OUP102" s="700">
        <f>-IF(OUP11=1900,0,Capex!OUP349)</f>
        <v>0</v>
      </c>
      <c r="OUQ102" s="700">
        <f>-IF(OUQ11=1900,0,Capex!OUQ349)</f>
        <v>0</v>
      </c>
      <c r="OUR102" s="700">
        <f>-IF(OUR11=1900,0,Capex!OUR349)</f>
        <v>0</v>
      </c>
      <c r="OUS102" s="700">
        <f>-IF(OUS11=1900,0,Capex!OUS349)</f>
        <v>0</v>
      </c>
      <c r="OUT102" s="700">
        <f>-IF(OUT11=1900,0,Capex!OUT349)</f>
        <v>0</v>
      </c>
      <c r="OUU102" s="700">
        <f>-IF(OUU11=1900,0,Capex!OUU349)</f>
        <v>0</v>
      </c>
      <c r="OUV102" s="700">
        <f>-IF(OUV11=1900,0,Capex!OUV349)</f>
        <v>0</v>
      </c>
      <c r="OUW102" s="700">
        <f>-IF(OUW11=1900,0,Capex!OUW349)</f>
        <v>0</v>
      </c>
      <c r="OUX102" s="700">
        <f>-IF(OUX11=1900,0,Capex!OUX349)</f>
        <v>0</v>
      </c>
      <c r="OUY102" s="700">
        <f>-IF(OUY11=1900,0,Capex!OUY349)</f>
        <v>0</v>
      </c>
      <c r="OUZ102" s="700">
        <f>-IF(OUZ11=1900,0,Capex!OUZ349)</f>
        <v>0</v>
      </c>
      <c r="OVA102" s="700">
        <f>-IF(OVA11=1900,0,Capex!OVA349)</f>
        <v>0</v>
      </c>
      <c r="OVB102" s="700">
        <f>-IF(OVB11=1900,0,Capex!OVB349)</f>
        <v>0</v>
      </c>
      <c r="OVC102" s="700">
        <f>-IF(OVC11=1900,0,Capex!OVC349)</f>
        <v>0</v>
      </c>
      <c r="OVD102" s="700">
        <f>-IF(OVD11=1900,0,Capex!OVD349)</f>
        <v>0</v>
      </c>
      <c r="OVE102" s="700">
        <f>-IF(OVE11=1900,0,Capex!OVE349)</f>
        <v>0</v>
      </c>
      <c r="OVF102" s="700">
        <f>-IF(OVF11=1900,0,Capex!OVF349)</f>
        <v>0</v>
      </c>
      <c r="OVG102" s="700">
        <f>-IF(OVG11=1900,0,Capex!OVG349)</f>
        <v>0</v>
      </c>
      <c r="OVH102" s="700">
        <f>-IF(OVH11=1900,0,Capex!OVH349)</f>
        <v>0</v>
      </c>
      <c r="OVI102" s="700">
        <f>-IF(OVI11=1900,0,Capex!OVI349)</f>
        <v>0</v>
      </c>
      <c r="OVJ102" s="700">
        <f>-IF(OVJ11=1900,0,Capex!OVJ349)</f>
        <v>0</v>
      </c>
      <c r="OVK102" s="700">
        <f>-IF(OVK11=1900,0,Capex!OVK349)</f>
        <v>0</v>
      </c>
      <c r="OVL102" s="700">
        <f>-IF(OVL11=1900,0,Capex!OVL349)</f>
        <v>0</v>
      </c>
      <c r="OVM102" s="700">
        <f>-IF(OVM11=1900,0,Capex!OVM349)</f>
        <v>0</v>
      </c>
      <c r="OVN102" s="700">
        <f>-IF(OVN11=1900,0,Capex!OVN349)</f>
        <v>0</v>
      </c>
      <c r="OVO102" s="700">
        <f>-IF(OVO11=1900,0,Capex!OVO349)</f>
        <v>0</v>
      </c>
      <c r="OVP102" s="700">
        <f>-IF(OVP11=1900,0,Capex!OVP349)</f>
        <v>0</v>
      </c>
      <c r="OVQ102" s="700">
        <f>-IF(OVQ11=1900,0,Capex!OVQ349)</f>
        <v>0</v>
      </c>
      <c r="OVR102" s="700">
        <f>-IF(OVR11=1900,0,Capex!OVR349)</f>
        <v>0</v>
      </c>
      <c r="OVS102" s="700">
        <f>-IF(OVS11=1900,0,Capex!OVS349)</f>
        <v>0</v>
      </c>
      <c r="OVT102" s="700">
        <f>-IF(OVT11=1900,0,Capex!OVT349)</f>
        <v>0</v>
      </c>
      <c r="OVU102" s="700">
        <f>-IF(OVU11=1900,0,Capex!OVU349)</f>
        <v>0</v>
      </c>
      <c r="OVV102" s="700">
        <f>-IF(OVV11=1900,0,Capex!OVV349)</f>
        <v>0</v>
      </c>
      <c r="OVW102" s="700">
        <f>-IF(OVW11=1900,0,Capex!OVW349)</f>
        <v>0</v>
      </c>
      <c r="OVX102" s="700">
        <f>-IF(OVX11=1900,0,Capex!OVX349)</f>
        <v>0</v>
      </c>
      <c r="OVY102" s="700">
        <f>-IF(OVY11=1900,0,Capex!OVY349)</f>
        <v>0</v>
      </c>
      <c r="OVZ102" s="700">
        <f>-IF(OVZ11=1900,0,Capex!OVZ349)</f>
        <v>0</v>
      </c>
      <c r="OWA102" s="700">
        <f>-IF(OWA11=1900,0,Capex!OWA349)</f>
        <v>0</v>
      </c>
      <c r="OWB102" s="700">
        <f>-IF(OWB11=1900,0,Capex!OWB349)</f>
        <v>0</v>
      </c>
      <c r="OWC102" s="700">
        <f>-IF(OWC11=1900,0,Capex!OWC349)</f>
        <v>0</v>
      </c>
      <c r="OWD102" s="700">
        <f>-IF(OWD11=1900,0,Capex!OWD349)</f>
        <v>0</v>
      </c>
      <c r="OWE102" s="700">
        <f>-IF(OWE11=1900,0,Capex!OWE349)</f>
        <v>0</v>
      </c>
      <c r="OWF102" s="700">
        <f>-IF(OWF11=1900,0,Capex!OWF349)</f>
        <v>0</v>
      </c>
      <c r="OWG102" s="700">
        <f>-IF(OWG11=1900,0,Capex!OWG349)</f>
        <v>0</v>
      </c>
      <c r="OWH102" s="700">
        <f>-IF(OWH11=1900,0,Capex!OWH349)</f>
        <v>0</v>
      </c>
      <c r="OWI102" s="700">
        <f>-IF(OWI11=1900,0,Capex!OWI349)</f>
        <v>0</v>
      </c>
      <c r="OWJ102" s="700">
        <f>-IF(OWJ11=1900,0,Capex!OWJ349)</f>
        <v>0</v>
      </c>
      <c r="OWK102" s="700">
        <f>-IF(OWK11=1900,0,Capex!OWK349)</f>
        <v>0</v>
      </c>
      <c r="OWL102" s="700">
        <f>-IF(OWL11=1900,0,Capex!OWL349)</f>
        <v>0</v>
      </c>
      <c r="OWM102" s="700">
        <f>-IF(OWM11=1900,0,Capex!OWM349)</f>
        <v>0</v>
      </c>
      <c r="OWN102" s="700">
        <f>-IF(OWN11=1900,0,Capex!OWN349)</f>
        <v>0</v>
      </c>
      <c r="OWO102" s="700">
        <f>-IF(OWO11=1900,0,Capex!OWO349)</f>
        <v>0</v>
      </c>
      <c r="OWP102" s="700">
        <f>-IF(OWP11=1900,0,Capex!OWP349)</f>
        <v>0</v>
      </c>
      <c r="OWQ102" s="700">
        <f>-IF(OWQ11=1900,0,Capex!OWQ349)</f>
        <v>0</v>
      </c>
      <c r="OWR102" s="700">
        <f>-IF(OWR11=1900,0,Capex!OWR349)</f>
        <v>0</v>
      </c>
      <c r="OWS102" s="700">
        <f>-IF(OWS11=1900,0,Capex!OWS349)</f>
        <v>0</v>
      </c>
      <c r="OWT102" s="700">
        <f>-IF(OWT11=1900,0,Capex!OWT349)</f>
        <v>0</v>
      </c>
      <c r="OWU102" s="700">
        <f>-IF(OWU11=1900,0,Capex!OWU349)</f>
        <v>0</v>
      </c>
      <c r="OWV102" s="700">
        <f>-IF(OWV11=1900,0,Capex!OWV349)</f>
        <v>0</v>
      </c>
      <c r="OWW102" s="700">
        <f>-IF(OWW11=1900,0,Capex!OWW349)</f>
        <v>0</v>
      </c>
      <c r="OWX102" s="700">
        <f>-IF(OWX11=1900,0,Capex!OWX349)</f>
        <v>0</v>
      </c>
      <c r="OWY102" s="700">
        <f>-IF(OWY11=1900,0,Capex!OWY349)</f>
        <v>0</v>
      </c>
      <c r="OWZ102" s="700">
        <f>-IF(OWZ11=1900,0,Capex!OWZ349)</f>
        <v>0</v>
      </c>
      <c r="OXA102" s="700">
        <f>-IF(OXA11=1900,0,Capex!OXA349)</f>
        <v>0</v>
      </c>
      <c r="OXB102" s="700">
        <f>-IF(OXB11=1900,0,Capex!OXB349)</f>
        <v>0</v>
      </c>
      <c r="OXC102" s="700">
        <f>-IF(OXC11=1900,0,Capex!OXC349)</f>
        <v>0</v>
      </c>
      <c r="OXD102" s="700">
        <f>-IF(OXD11=1900,0,Capex!OXD349)</f>
        <v>0</v>
      </c>
      <c r="OXE102" s="700">
        <f>-IF(OXE11=1900,0,Capex!OXE349)</f>
        <v>0</v>
      </c>
      <c r="OXF102" s="700">
        <f>-IF(OXF11=1900,0,Capex!OXF349)</f>
        <v>0</v>
      </c>
      <c r="OXG102" s="700">
        <f>-IF(OXG11=1900,0,Capex!OXG349)</f>
        <v>0</v>
      </c>
      <c r="OXH102" s="700">
        <f>-IF(OXH11=1900,0,Capex!OXH349)</f>
        <v>0</v>
      </c>
      <c r="OXI102" s="700">
        <f>-IF(OXI11=1900,0,Capex!OXI349)</f>
        <v>0</v>
      </c>
      <c r="OXJ102" s="700">
        <f>-IF(OXJ11=1900,0,Capex!OXJ349)</f>
        <v>0</v>
      </c>
      <c r="OXK102" s="700">
        <f>-IF(OXK11=1900,0,Capex!OXK349)</f>
        <v>0</v>
      </c>
      <c r="OXL102" s="700">
        <f>-IF(OXL11=1900,0,Capex!OXL349)</f>
        <v>0</v>
      </c>
      <c r="OXM102" s="700">
        <f>-IF(OXM11=1900,0,Capex!OXM349)</f>
        <v>0</v>
      </c>
      <c r="OXN102" s="700">
        <f>-IF(OXN11=1900,0,Capex!OXN349)</f>
        <v>0</v>
      </c>
      <c r="OXO102" s="700">
        <f>-IF(OXO11=1900,0,Capex!OXO349)</f>
        <v>0</v>
      </c>
      <c r="OXP102" s="700">
        <f>-IF(OXP11=1900,0,Capex!OXP349)</f>
        <v>0</v>
      </c>
      <c r="OXQ102" s="700">
        <f>-IF(OXQ11=1900,0,Capex!OXQ349)</f>
        <v>0</v>
      </c>
      <c r="OXR102" s="700">
        <f>-IF(OXR11=1900,0,Capex!OXR349)</f>
        <v>0</v>
      </c>
      <c r="OXS102" s="700">
        <f>-IF(OXS11=1900,0,Capex!OXS349)</f>
        <v>0</v>
      </c>
      <c r="OXT102" s="700">
        <f>-IF(OXT11=1900,0,Capex!OXT349)</f>
        <v>0</v>
      </c>
      <c r="OXU102" s="700">
        <f>-IF(OXU11=1900,0,Capex!OXU349)</f>
        <v>0</v>
      </c>
      <c r="OXV102" s="700">
        <f>-IF(OXV11=1900,0,Capex!OXV349)</f>
        <v>0</v>
      </c>
      <c r="OXW102" s="700">
        <f>-IF(OXW11=1900,0,Capex!OXW349)</f>
        <v>0</v>
      </c>
      <c r="OXX102" s="700">
        <f>-IF(OXX11=1900,0,Capex!OXX349)</f>
        <v>0</v>
      </c>
      <c r="OXY102" s="700">
        <f>-IF(OXY11=1900,0,Capex!OXY349)</f>
        <v>0</v>
      </c>
      <c r="OXZ102" s="700">
        <f>-IF(OXZ11=1900,0,Capex!OXZ349)</f>
        <v>0</v>
      </c>
      <c r="OYA102" s="700">
        <f>-IF(OYA11=1900,0,Capex!OYA349)</f>
        <v>0</v>
      </c>
      <c r="OYB102" s="700">
        <f>-IF(OYB11=1900,0,Capex!OYB349)</f>
        <v>0</v>
      </c>
      <c r="OYC102" s="700">
        <f>-IF(OYC11=1900,0,Capex!OYC349)</f>
        <v>0</v>
      </c>
      <c r="OYD102" s="700">
        <f>-IF(OYD11=1900,0,Capex!OYD349)</f>
        <v>0</v>
      </c>
      <c r="OYE102" s="700">
        <f>-IF(OYE11=1900,0,Capex!OYE349)</f>
        <v>0</v>
      </c>
      <c r="OYF102" s="700">
        <f>-IF(OYF11=1900,0,Capex!OYF349)</f>
        <v>0</v>
      </c>
      <c r="OYG102" s="700">
        <f>-IF(OYG11=1900,0,Capex!OYG349)</f>
        <v>0</v>
      </c>
      <c r="OYH102" s="700">
        <f>-IF(OYH11=1900,0,Capex!OYH349)</f>
        <v>0</v>
      </c>
      <c r="OYI102" s="700">
        <f>-IF(OYI11=1900,0,Capex!OYI349)</f>
        <v>0</v>
      </c>
      <c r="OYJ102" s="700">
        <f>-IF(OYJ11=1900,0,Capex!OYJ349)</f>
        <v>0</v>
      </c>
      <c r="OYK102" s="700">
        <f>-IF(OYK11=1900,0,Capex!OYK349)</f>
        <v>0</v>
      </c>
      <c r="OYL102" s="700">
        <f>-IF(OYL11=1900,0,Capex!OYL349)</f>
        <v>0</v>
      </c>
      <c r="OYM102" s="700">
        <f>-IF(OYM11=1900,0,Capex!OYM349)</f>
        <v>0</v>
      </c>
      <c r="OYN102" s="700">
        <f>-IF(OYN11=1900,0,Capex!OYN349)</f>
        <v>0</v>
      </c>
      <c r="OYO102" s="700">
        <f>-IF(OYO11=1900,0,Capex!OYO349)</f>
        <v>0</v>
      </c>
      <c r="OYP102" s="700">
        <f>-IF(OYP11=1900,0,Capex!OYP349)</f>
        <v>0</v>
      </c>
      <c r="OYQ102" s="700">
        <f>-IF(OYQ11=1900,0,Capex!OYQ349)</f>
        <v>0</v>
      </c>
      <c r="OYR102" s="700">
        <f>-IF(OYR11=1900,0,Capex!OYR349)</f>
        <v>0</v>
      </c>
      <c r="OYS102" s="700">
        <f>-IF(OYS11=1900,0,Capex!OYS349)</f>
        <v>0</v>
      </c>
      <c r="OYT102" s="700">
        <f>-IF(OYT11=1900,0,Capex!OYT349)</f>
        <v>0</v>
      </c>
      <c r="OYU102" s="700">
        <f>-IF(OYU11=1900,0,Capex!OYU349)</f>
        <v>0</v>
      </c>
      <c r="OYV102" s="700">
        <f>-IF(OYV11=1900,0,Capex!OYV349)</f>
        <v>0</v>
      </c>
      <c r="OYW102" s="700">
        <f>-IF(OYW11=1900,0,Capex!OYW349)</f>
        <v>0</v>
      </c>
      <c r="OYX102" s="700">
        <f>-IF(OYX11=1900,0,Capex!OYX349)</f>
        <v>0</v>
      </c>
      <c r="OYY102" s="700">
        <f>-IF(OYY11=1900,0,Capex!OYY349)</f>
        <v>0</v>
      </c>
      <c r="OYZ102" s="700">
        <f>-IF(OYZ11=1900,0,Capex!OYZ349)</f>
        <v>0</v>
      </c>
      <c r="OZA102" s="700">
        <f>-IF(OZA11=1900,0,Capex!OZA349)</f>
        <v>0</v>
      </c>
      <c r="OZB102" s="700">
        <f>-IF(OZB11=1900,0,Capex!OZB349)</f>
        <v>0</v>
      </c>
      <c r="OZC102" s="700">
        <f>-IF(OZC11=1900,0,Capex!OZC349)</f>
        <v>0</v>
      </c>
      <c r="OZD102" s="700">
        <f>-IF(OZD11=1900,0,Capex!OZD349)</f>
        <v>0</v>
      </c>
      <c r="OZE102" s="700">
        <f>-IF(OZE11=1900,0,Capex!OZE349)</f>
        <v>0</v>
      </c>
      <c r="OZF102" s="700">
        <f>-IF(OZF11=1900,0,Capex!OZF349)</f>
        <v>0</v>
      </c>
      <c r="OZG102" s="700">
        <f>-IF(OZG11=1900,0,Capex!OZG349)</f>
        <v>0</v>
      </c>
      <c r="OZH102" s="700">
        <f>-IF(OZH11=1900,0,Capex!OZH349)</f>
        <v>0</v>
      </c>
      <c r="OZI102" s="700">
        <f>-IF(OZI11=1900,0,Capex!OZI349)</f>
        <v>0</v>
      </c>
      <c r="OZJ102" s="700">
        <f>-IF(OZJ11=1900,0,Capex!OZJ349)</f>
        <v>0</v>
      </c>
      <c r="OZK102" s="700">
        <f>-IF(OZK11=1900,0,Capex!OZK349)</f>
        <v>0</v>
      </c>
      <c r="OZL102" s="700">
        <f>-IF(OZL11=1900,0,Capex!OZL349)</f>
        <v>0</v>
      </c>
      <c r="OZM102" s="700">
        <f>-IF(OZM11=1900,0,Capex!OZM349)</f>
        <v>0</v>
      </c>
      <c r="OZN102" s="700">
        <f>-IF(OZN11=1900,0,Capex!OZN349)</f>
        <v>0</v>
      </c>
      <c r="OZO102" s="700">
        <f>-IF(OZO11=1900,0,Capex!OZO349)</f>
        <v>0</v>
      </c>
      <c r="OZP102" s="700">
        <f>-IF(OZP11=1900,0,Capex!OZP349)</f>
        <v>0</v>
      </c>
      <c r="OZQ102" s="700">
        <f>-IF(OZQ11=1900,0,Capex!OZQ349)</f>
        <v>0</v>
      </c>
      <c r="OZR102" s="700">
        <f>-IF(OZR11=1900,0,Capex!OZR349)</f>
        <v>0</v>
      </c>
      <c r="OZS102" s="700">
        <f>-IF(OZS11=1900,0,Capex!OZS349)</f>
        <v>0</v>
      </c>
      <c r="OZT102" s="700">
        <f>-IF(OZT11=1900,0,Capex!OZT349)</f>
        <v>0</v>
      </c>
      <c r="OZU102" s="700">
        <f>-IF(OZU11=1900,0,Capex!OZU349)</f>
        <v>0</v>
      </c>
      <c r="OZV102" s="700">
        <f>-IF(OZV11=1900,0,Capex!OZV349)</f>
        <v>0</v>
      </c>
      <c r="OZW102" s="700">
        <f>-IF(OZW11=1900,0,Capex!OZW349)</f>
        <v>0</v>
      </c>
      <c r="OZX102" s="700">
        <f>-IF(OZX11=1900,0,Capex!OZX349)</f>
        <v>0</v>
      </c>
      <c r="OZY102" s="700">
        <f>-IF(OZY11=1900,0,Capex!OZY349)</f>
        <v>0</v>
      </c>
      <c r="OZZ102" s="700">
        <f>-IF(OZZ11=1900,0,Capex!OZZ349)</f>
        <v>0</v>
      </c>
      <c r="PAA102" s="700">
        <f>-IF(PAA11=1900,0,Capex!PAA349)</f>
        <v>0</v>
      </c>
      <c r="PAB102" s="700">
        <f>-IF(PAB11=1900,0,Capex!PAB349)</f>
        <v>0</v>
      </c>
      <c r="PAC102" s="700">
        <f>-IF(PAC11=1900,0,Capex!PAC349)</f>
        <v>0</v>
      </c>
      <c r="PAD102" s="700">
        <f>-IF(PAD11=1900,0,Capex!PAD349)</f>
        <v>0</v>
      </c>
      <c r="PAE102" s="700">
        <f>-IF(PAE11=1900,0,Capex!PAE349)</f>
        <v>0</v>
      </c>
      <c r="PAF102" s="700">
        <f>-IF(PAF11=1900,0,Capex!PAF349)</f>
        <v>0</v>
      </c>
      <c r="PAG102" s="700">
        <f>-IF(PAG11=1900,0,Capex!PAG349)</f>
        <v>0</v>
      </c>
      <c r="PAH102" s="700">
        <f>-IF(PAH11=1900,0,Capex!PAH349)</f>
        <v>0</v>
      </c>
      <c r="PAI102" s="700">
        <f>-IF(PAI11=1900,0,Capex!PAI349)</f>
        <v>0</v>
      </c>
      <c r="PAJ102" s="700">
        <f>-IF(PAJ11=1900,0,Capex!PAJ349)</f>
        <v>0</v>
      </c>
      <c r="PAK102" s="700">
        <f>-IF(PAK11=1900,0,Capex!PAK349)</f>
        <v>0</v>
      </c>
      <c r="PAL102" s="700">
        <f>-IF(PAL11=1900,0,Capex!PAL349)</f>
        <v>0</v>
      </c>
      <c r="PAM102" s="700">
        <f>-IF(PAM11=1900,0,Capex!PAM349)</f>
        <v>0</v>
      </c>
      <c r="PAN102" s="700">
        <f>-IF(PAN11=1900,0,Capex!PAN349)</f>
        <v>0</v>
      </c>
      <c r="PAO102" s="700">
        <f>-IF(PAO11=1900,0,Capex!PAO349)</f>
        <v>0</v>
      </c>
      <c r="PAP102" s="700">
        <f>-IF(PAP11=1900,0,Capex!PAP349)</f>
        <v>0</v>
      </c>
      <c r="PAQ102" s="700">
        <f>-IF(PAQ11=1900,0,Capex!PAQ349)</f>
        <v>0</v>
      </c>
      <c r="PAR102" s="700">
        <f>-IF(PAR11=1900,0,Capex!PAR349)</f>
        <v>0</v>
      </c>
      <c r="PAS102" s="700">
        <f>-IF(PAS11=1900,0,Capex!PAS349)</f>
        <v>0</v>
      </c>
      <c r="PAT102" s="700">
        <f>-IF(PAT11=1900,0,Capex!PAT349)</f>
        <v>0</v>
      </c>
      <c r="PAU102" s="700">
        <f>-IF(PAU11=1900,0,Capex!PAU349)</f>
        <v>0</v>
      </c>
      <c r="PAV102" s="700">
        <f>-IF(PAV11=1900,0,Capex!PAV349)</f>
        <v>0</v>
      </c>
      <c r="PAW102" s="700">
        <f>-IF(PAW11=1900,0,Capex!PAW349)</f>
        <v>0</v>
      </c>
      <c r="PAX102" s="700">
        <f>-IF(PAX11=1900,0,Capex!PAX349)</f>
        <v>0</v>
      </c>
      <c r="PAY102" s="700">
        <f>-IF(PAY11=1900,0,Capex!PAY349)</f>
        <v>0</v>
      </c>
      <c r="PAZ102" s="700">
        <f>-IF(PAZ11=1900,0,Capex!PAZ349)</f>
        <v>0</v>
      </c>
      <c r="PBA102" s="700">
        <f>-IF(PBA11=1900,0,Capex!PBA349)</f>
        <v>0</v>
      </c>
      <c r="PBB102" s="700">
        <f>-IF(PBB11=1900,0,Capex!PBB349)</f>
        <v>0</v>
      </c>
      <c r="PBC102" s="700">
        <f>-IF(PBC11=1900,0,Capex!PBC349)</f>
        <v>0</v>
      </c>
      <c r="PBD102" s="700">
        <f>-IF(PBD11=1900,0,Capex!PBD349)</f>
        <v>0</v>
      </c>
      <c r="PBE102" s="700">
        <f>-IF(PBE11=1900,0,Capex!PBE349)</f>
        <v>0</v>
      </c>
      <c r="PBF102" s="700">
        <f>-IF(PBF11=1900,0,Capex!PBF349)</f>
        <v>0</v>
      </c>
      <c r="PBG102" s="700">
        <f>-IF(PBG11=1900,0,Capex!PBG349)</f>
        <v>0</v>
      </c>
      <c r="PBH102" s="700">
        <f>-IF(PBH11=1900,0,Capex!PBH349)</f>
        <v>0</v>
      </c>
      <c r="PBI102" s="700">
        <f>-IF(PBI11=1900,0,Capex!PBI349)</f>
        <v>0</v>
      </c>
      <c r="PBJ102" s="700">
        <f>-IF(PBJ11=1900,0,Capex!PBJ349)</f>
        <v>0</v>
      </c>
      <c r="PBK102" s="700">
        <f>-IF(PBK11=1900,0,Capex!PBK349)</f>
        <v>0</v>
      </c>
      <c r="PBL102" s="700">
        <f>-IF(PBL11=1900,0,Capex!PBL349)</f>
        <v>0</v>
      </c>
      <c r="PBM102" s="700">
        <f>-IF(PBM11=1900,0,Capex!PBM349)</f>
        <v>0</v>
      </c>
      <c r="PBN102" s="700">
        <f>-IF(PBN11=1900,0,Capex!PBN349)</f>
        <v>0</v>
      </c>
      <c r="PBO102" s="700">
        <f>-IF(PBO11=1900,0,Capex!PBO349)</f>
        <v>0</v>
      </c>
      <c r="PBP102" s="700">
        <f>-IF(PBP11=1900,0,Capex!PBP349)</f>
        <v>0</v>
      </c>
      <c r="PBQ102" s="700">
        <f>-IF(PBQ11=1900,0,Capex!PBQ349)</f>
        <v>0</v>
      </c>
      <c r="PBR102" s="700">
        <f>-IF(PBR11=1900,0,Capex!PBR349)</f>
        <v>0</v>
      </c>
      <c r="PBS102" s="700">
        <f>-IF(PBS11=1900,0,Capex!PBS349)</f>
        <v>0</v>
      </c>
      <c r="PBT102" s="700">
        <f>-IF(PBT11=1900,0,Capex!PBT349)</f>
        <v>0</v>
      </c>
      <c r="PBU102" s="700">
        <f>-IF(PBU11=1900,0,Capex!PBU349)</f>
        <v>0</v>
      </c>
      <c r="PBV102" s="700">
        <f>-IF(PBV11=1900,0,Capex!PBV349)</f>
        <v>0</v>
      </c>
      <c r="PBW102" s="700">
        <f>-IF(PBW11=1900,0,Capex!PBW349)</f>
        <v>0</v>
      </c>
      <c r="PBX102" s="700">
        <f>-IF(PBX11=1900,0,Capex!PBX349)</f>
        <v>0</v>
      </c>
      <c r="PBY102" s="700">
        <f>-IF(PBY11=1900,0,Capex!PBY349)</f>
        <v>0</v>
      </c>
      <c r="PBZ102" s="700">
        <f>-IF(PBZ11=1900,0,Capex!PBZ349)</f>
        <v>0</v>
      </c>
      <c r="PCA102" s="700">
        <f>-IF(PCA11=1900,0,Capex!PCA349)</f>
        <v>0</v>
      </c>
      <c r="PCB102" s="700">
        <f>-IF(PCB11=1900,0,Capex!PCB349)</f>
        <v>0</v>
      </c>
      <c r="PCC102" s="700">
        <f>-IF(PCC11=1900,0,Capex!PCC349)</f>
        <v>0</v>
      </c>
      <c r="PCD102" s="700">
        <f>-IF(PCD11=1900,0,Capex!PCD349)</f>
        <v>0</v>
      </c>
      <c r="PCE102" s="700">
        <f>-IF(PCE11=1900,0,Capex!PCE349)</f>
        <v>0</v>
      </c>
      <c r="PCF102" s="700">
        <f>-IF(PCF11=1900,0,Capex!PCF349)</f>
        <v>0</v>
      </c>
      <c r="PCG102" s="700">
        <f>-IF(PCG11=1900,0,Capex!PCG349)</f>
        <v>0</v>
      </c>
      <c r="PCH102" s="700">
        <f>-IF(PCH11=1900,0,Capex!PCH349)</f>
        <v>0</v>
      </c>
      <c r="PCI102" s="700">
        <f>-IF(PCI11=1900,0,Capex!PCI349)</f>
        <v>0</v>
      </c>
      <c r="PCJ102" s="700">
        <f>-IF(PCJ11=1900,0,Capex!PCJ349)</f>
        <v>0</v>
      </c>
      <c r="PCK102" s="700">
        <f>-IF(PCK11=1900,0,Capex!PCK349)</f>
        <v>0</v>
      </c>
      <c r="PCL102" s="700">
        <f>-IF(PCL11=1900,0,Capex!PCL349)</f>
        <v>0</v>
      </c>
      <c r="PCM102" s="700">
        <f>-IF(PCM11=1900,0,Capex!PCM349)</f>
        <v>0</v>
      </c>
      <c r="PCN102" s="700">
        <f>-IF(PCN11=1900,0,Capex!PCN349)</f>
        <v>0</v>
      </c>
      <c r="PCO102" s="700">
        <f>-IF(PCO11=1900,0,Capex!PCO349)</f>
        <v>0</v>
      </c>
      <c r="PCP102" s="700">
        <f>-IF(PCP11=1900,0,Capex!PCP349)</f>
        <v>0</v>
      </c>
      <c r="PCQ102" s="700">
        <f>-IF(PCQ11=1900,0,Capex!PCQ349)</f>
        <v>0</v>
      </c>
      <c r="PCR102" s="700">
        <f>-IF(PCR11=1900,0,Capex!PCR349)</f>
        <v>0</v>
      </c>
      <c r="PCS102" s="700">
        <f>-IF(PCS11=1900,0,Capex!PCS349)</f>
        <v>0</v>
      </c>
      <c r="PCT102" s="700">
        <f>-IF(PCT11=1900,0,Capex!PCT349)</f>
        <v>0</v>
      </c>
      <c r="PCU102" s="700">
        <f>-IF(PCU11=1900,0,Capex!PCU349)</f>
        <v>0</v>
      </c>
      <c r="PCV102" s="700">
        <f>-IF(PCV11=1900,0,Capex!PCV349)</f>
        <v>0</v>
      </c>
      <c r="PCW102" s="700">
        <f>-IF(PCW11=1900,0,Capex!PCW349)</f>
        <v>0</v>
      </c>
      <c r="PCX102" s="700">
        <f>-IF(PCX11=1900,0,Capex!PCX349)</f>
        <v>0</v>
      </c>
      <c r="PCY102" s="700">
        <f>-IF(PCY11=1900,0,Capex!PCY349)</f>
        <v>0</v>
      </c>
      <c r="PCZ102" s="700">
        <f>-IF(PCZ11=1900,0,Capex!PCZ349)</f>
        <v>0</v>
      </c>
      <c r="PDA102" s="700">
        <f>-IF(PDA11=1900,0,Capex!PDA349)</f>
        <v>0</v>
      </c>
      <c r="PDB102" s="700">
        <f>-IF(PDB11=1900,0,Capex!PDB349)</f>
        <v>0</v>
      </c>
      <c r="PDC102" s="700">
        <f>-IF(PDC11=1900,0,Capex!PDC349)</f>
        <v>0</v>
      </c>
      <c r="PDD102" s="700">
        <f>-IF(PDD11=1900,0,Capex!PDD349)</f>
        <v>0</v>
      </c>
      <c r="PDE102" s="700">
        <f>-IF(PDE11=1900,0,Capex!PDE349)</f>
        <v>0</v>
      </c>
      <c r="PDF102" s="700">
        <f>-IF(PDF11=1900,0,Capex!PDF349)</f>
        <v>0</v>
      </c>
      <c r="PDG102" s="700">
        <f>-IF(PDG11=1900,0,Capex!PDG349)</f>
        <v>0</v>
      </c>
      <c r="PDH102" s="700">
        <f>-IF(PDH11=1900,0,Capex!PDH349)</f>
        <v>0</v>
      </c>
      <c r="PDI102" s="700">
        <f>-IF(PDI11=1900,0,Capex!PDI349)</f>
        <v>0</v>
      </c>
      <c r="PDJ102" s="700">
        <f>-IF(PDJ11=1900,0,Capex!PDJ349)</f>
        <v>0</v>
      </c>
      <c r="PDK102" s="700">
        <f>-IF(PDK11=1900,0,Capex!PDK349)</f>
        <v>0</v>
      </c>
      <c r="PDL102" s="700">
        <f>-IF(PDL11=1900,0,Capex!PDL349)</f>
        <v>0</v>
      </c>
      <c r="PDM102" s="700">
        <f>-IF(PDM11=1900,0,Capex!PDM349)</f>
        <v>0</v>
      </c>
      <c r="PDN102" s="700">
        <f>-IF(PDN11=1900,0,Capex!PDN349)</f>
        <v>0</v>
      </c>
      <c r="PDO102" s="700">
        <f>-IF(PDO11=1900,0,Capex!PDO349)</f>
        <v>0</v>
      </c>
      <c r="PDP102" s="700">
        <f>-IF(PDP11=1900,0,Capex!PDP349)</f>
        <v>0</v>
      </c>
      <c r="PDQ102" s="700">
        <f>-IF(PDQ11=1900,0,Capex!PDQ349)</f>
        <v>0</v>
      </c>
      <c r="PDR102" s="700">
        <f>-IF(PDR11=1900,0,Capex!PDR349)</f>
        <v>0</v>
      </c>
      <c r="PDS102" s="700">
        <f>-IF(PDS11=1900,0,Capex!PDS349)</f>
        <v>0</v>
      </c>
      <c r="PDT102" s="700">
        <f>-IF(PDT11=1900,0,Capex!PDT349)</f>
        <v>0</v>
      </c>
      <c r="PDU102" s="700">
        <f>-IF(PDU11=1900,0,Capex!PDU349)</f>
        <v>0</v>
      </c>
      <c r="PDV102" s="700">
        <f>-IF(PDV11=1900,0,Capex!PDV349)</f>
        <v>0</v>
      </c>
      <c r="PDW102" s="700">
        <f>-IF(PDW11=1900,0,Capex!PDW349)</f>
        <v>0</v>
      </c>
      <c r="PDX102" s="700">
        <f>-IF(PDX11=1900,0,Capex!PDX349)</f>
        <v>0</v>
      </c>
      <c r="PDY102" s="700">
        <f>-IF(PDY11=1900,0,Capex!PDY349)</f>
        <v>0</v>
      </c>
      <c r="PDZ102" s="700">
        <f>-IF(PDZ11=1900,0,Capex!PDZ349)</f>
        <v>0</v>
      </c>
      <c r="PEA102" s="700">
        <f>-IF(PEA11=1900,0,Capex!PEA349)</f>
        <v>0</v>
      </c>
      <c r="PEB102" s="700">
        <f>-IF(PEB11=1900,0,Capex!PEB349)</f>
        <v>0</v>
      </c>
      <c r="PEC102" s="700">
        <f>-IF(PEC11=1900,0,Capex!PEC349)</f>
        <v>0</v>
      </c>
      <c r="PED102" s="700">
        <f>-IF(PED11=1900,0,Capex!PED349)</f>
        <v>0</v>
      </c>
      <c r="PEE102" s="700">
        <f>-IF(PEE11=1900,0,Capex!PEE349)</f>
        <v>0</v>
      </c>
      <c r="PEF102" s="700">
        <f>-IF(PEF11=1900,0,Capex!PEF349)</f>
        <v>0</v>
      </c>
      <c r="PEG102" s="700">
        <f>-IF(PEG11=1900,0,Capex!PEG349)</f>
        <v>0</v>
      </c>
      <c r="PEH102" s="700">
        <f>-IF(PEH11=1900,0,Capex!PEH349)</f>
        <v>0</v>
      </c>
      <c r="PEI102" s="700">
        <f>-IF(PEI11=1900,0,Capex!PEI349)</f>
        <v>0</v>
      </c>
      <c r="PEJ102" s="700">
        <f>-IF(PEJ11=1900,0,Capex!PEJ349)</f>
        <v>0</v>
      </c>
      <c r="PEK102" s="700">
        <f>-IF(PEK11=1900,0,Capex!PEK349)</f>
        <v>0</v>
      </c>
      <c r="PEL102" s="700">
        <f>-IF(PEL11=1900,0,Capex!PEL349)</f>
        <v>0</v>
      </c>
      <c r="PEM102" s="700">
        <f>-IF(PEM11=1900,0,Capex!PEM349)</f>
        <v>0</v>
      </c>
      <c r="PEN102" s="700">
        <f>-IF(PEN11=1900,0,Capex!PEN349)</f>
        <v>0</v>
      </c>
      <c r="PEO102" s="700">
        <f>-IF(PEO11=1900,0,Capex!PEO349)</f>
        <v>0</v>
      </c>
      <c r="PEP102" s="700">
        <f>-IF(PEP11=1900,0,Capex!PEP349)</f>
        <v>0</v>
      </c>
      <c r="PEQ102" s="700">
        <f>-IF(PEQ11=1900,0,Capex!PEQ349)</f>
        <v>0</v>
      </c>
      <c r="PER102" s="700">
        <f>-IF(PER11=1900,0,Capex!PER349)</f>
        <v>0</v>
      </c>
      <c r="PES102" s="700">
        <f>-IF(PES11=1900,0,Capex!PES349)</f>
        <v>0</v>
      </c>
      <c r="PET102" s="700">
        <f>-IF(PET11=1900,0,Capex!PET349)</f>
        <v>0</v>
      </c>
      <c r="PEU102" s="700">
        <f>-IF(PEU11=1900,0,Capex!PEU349)</f>
        <v>0</v>
      </c>
      <c r="PEV102" s="700">
        <f>-IF(PEV11=1900,0,Capex!PEV349)</f>
        <v>0</v>
      </c>
      <c r="PEW102" s="700">
        <f>-IF(PEW11=1900,0,Capex!PEW349)</f>
        <v>0</v>
      </c>
      <c r="PEX102" s="700">
        <f>-IF(PEX11=1900,0,Capex!PEX349)</f>
        <v>0</v>
      </c>
      <c r="PEY102" s="700">
        <f>-IF(PEY11=1900,0,Capex!PEY349)</f>
        <v>0</v>
      </c>
      <c r="PEZ102" s="700">
        <f>-IF(PEZ11=1900,0,Capex!PEZ349)</f>
        <v>0</v>
      </c>
      <c r="PFA102" s="700">
        <f>-IF(PFA11=1900,0,Capex!PFA349)</f>
        <v>0</v>
      </c>
      <c r="PFB102" s="700">
        <f>-IF(PFB11=1900,0,Capex!PFB349)</f>
        <v>0</v>
      </c>
      <c r="PFC102" s="700">
        <f>-IF(PFC11=1900,0,Capex!PFC349)</f>
        <v>0</v>
      </c>
      <c r="PFD102" s="700">
        <f>-IF(PFD11=1900,0,Capex!PFD349)</f>
        <v>0</v>
      </c>
      <c r="PFE102" s="700">
        <f>-IF(PFE11=1900,0,Capex!PFE349)</f>
        <v>0</v>
      </c>
      <c r="PFF102" s="700">
        <f>-IF(PFF11=1900,0,Capex!PFF349)</f>
        <v>0</v>
      </c>
      <c r="PFG102" s="700">
        <f>-IF(PFG11=1900,0,Capex!PFG349)</f>
        <v>0</v>
      </c>
      <c r="PFH102" s="700">
        <f>-IF(PFH11=1900,0,Capex!PFH349)</f>
        <v>0</v>
      </c>
      <c r="PFI102" s="700">
        <f>-IF(PFI11=1900,0,Capex!PFI349)</f>
        <v>0</v>
      </c>
      <c r="PFJ102" s="700">
        <f>-IF(PFJ11=1900,0,Capex!PFJ349)</f>
        <v>0</v>
      </c>
      <c r="PFK102" s="700">
        <f>-IF(PFK11=1900,0,Capex!PFK349)</f>
        <v>0</v>
      </c>
      <c r="PFL102" s="700">
        <f>-IF(PFL11=1900,0,Capex!PFL349)</f>
        <v>0</v>
      </c>
      <c r="PFM102" s="700">
        <f>-IF(PFM11=1900,0,Capex!PFM349)</f>
        <v>0</v>
      </c>
      <c r="PFN102" s="700">
        <f>-IF(PFN11=1900,0,Capex!PFN349)</f>
        <v>0</v>
      </c>
      <c r="PFO102" s="700">
        <f>-IF(PFO11=1900,0,Capex!PFO349)</f>
        <v>0</v>
      </c>
      <c r="PFP102" s="700">
        <f>-IF(PFP11=1900,0,Capex!PFP349)</f>
        <v>0</v>
      </c>
      <c r="PFQ102" s="700">
        <f>-IF(PFQ11=1900,0,Capex!PFQ349)</f>
        <v>0</v>
      </c>
      <c r="PFR102" s="700">
        <f>-IF(PFR11=1900,0,Capex!PFR349)</f>
        <v>0</v>
      </c>
      <c r="PFS102" s="700">
        <f>-IF(PFS11=1900,0,Capex!PFS349)</f>
        <v>0</v>
      </c>
      <c r="PFT102" s="700">
        <f>-IF(PFT11=1900,0,Capex!PFT349)</f>
        <v>0</v>
      </c>
      <c r="PFU102" s="700">
        <f>-IF(PFU11=1900,0,Capex!PFU349)</f>
        <v>0</v>
      </c>
      <c r="PFV102" s="700">
        <f>-IF(PFV11=1900,0,Capex!PFV349)</f>
        <v>0</v>
      </c>
      <c r="PFW102" s="700">
        <f>-IF(PFW11=1900,0,Capex!PFW349)</f>
        <v>0</v>
      </c>
      <c r="PFX102" s="700">
        <f>-IF(PFX11=1900,0,Capex!PFX349)</f>
        <v>0</v>
      </c>
      <c r="PFY102" s="700">
        <f>-IF(PFY11=1900,0,Capex!PFY349)</f>
        <v>0</v>
      </c>
      <c r="PFZ102" s="700">
        <f>-IF(PFZ11=1900,0,Capex!PFZ349)</f>
        <v>0</v>
      </c>
      <c r="PGA102" s="700">
        <f>-IF(PGA11=1900,0,Capex!PGA349)</f>
        <v>0</v>
      </c>
      <c r="PGB102" s="700">
        <f>-IF(PGB11=1900,0,Capex!PGB349)</f>
        <v>0</v>
      </c>
      <c r="PGC102" s="700">
        <f>-IF(PGC11=1900,0,Capex!PGC349)</f>
        <v>0</v>
      </c>
      <c r="PGD102" s="700">
        <f>-IF(PGD11=1900,0,Capex!PGD349)</f>
        <v>0</v>
      </c>
      <c r="PGE102" s="700">
        <f>-IF(PGE11=1900,0,Capex!PGE349)</f>
        <v>0</v>
      </c>
      <c r="PGF102" s="700">
        <f>-IF(PGF11=1900,0,Capex!PGF349)</f>
        <v>0</v>
      </c>
      <c r="PGG102" s="700">
        <f>-IF(PGG11=1900,0,Capex!PGG349)</f>
        <v>0</v>
      </c>
      <c r="PGH102" s="700">
        <f>-IF(PGH11=1900,0,Capex!PGH349)</f>
        <v>0</v>
      </c>
      <c r="PGI102" s="700">
        <f>-IF(PGI11=1900,0,Capex!PGI349)</f>
        <v>0</v>
      </c>
      <c r="PGJ102" s="700">
        <f>-IF(PGJ11=1900,0,Capex!PGJ349)</f>
        <v>0</v>
      </c>
      <c r="PGK102" s="700">
        <f>-IF(PGK11=1900,0,Capex!PGK349)</f>
        <v>0</v>
      </c>
      <c r="PGL102" s="700">
        <f>-IF(PGL11=1900,0,Capex!PGL349)</f>
        <v>0</v>
      </c>
      <c r="PGM102" s="700">
        <f>-IF(PGM11=1900,0,Capex!PGM349)</f>
        <v>0</v>
      </c>
      <c r="PGN102" s="700">
        <f>-IF(PGN11=1900,0,Capex!PGN349)</f>
        <v>0</v>
      </c>
      <c r="PGO102" s="700">
        <f>-IF(PGO11=1900,0,Capex!PGO349)</f>
        <v>0</v>
      </c>
      <c r="PGP102" s="700">
        <f>-IF(PGP11=1900,0,Capex!PGP349)</f>
        <v>0</v>
      </c>
      <c r="PGQ102" s="700">
        <f>-IF(PGQ11=1900,0,Capex!PGQ349)</f>
        <v>0</v>
      </c>
      <c r="PGR102" s="700">
        <f>-IF(PGR11=1900,0,Capex!PGR349)</f>
        <v>0</v>
      </c>
      <c r="PGS102" s="700">
        <f>-IF(PGS11=1900,0,Capex!PGS349)</f>
        <v>0</v>
      </c>
      <c r="PGT102" s="700">
        <f>-IF(PGT11=1900,0,Capex!PGT349)</f>
        <v>0</v>
      </c>
      <c r="PGU102" s="700">
        <f>-IF(PGU11=1900,0,Capex!PGU349)</f>
        <v>0</v>
      </c>
      <c r="PGV102" s="700">
        <f>-IF(PGV11=1900,0,Capex!PGV349)</f>
        <v>0</v>
      </c>
      <c r="PGW102" s="700">
        <f>-IF(PGW11=1900,0,Capex!PGW349)</f>
        <v>0</v>
      </c>
      <c r="PGX102" s="700">
        <f>-IF(PGX11=1900,0,Capex!PGX349)</f>
        <v>0</v>
      </c>
      <c r="PGY102" s="700">
        <f>-IF(PGY11=1900,0,Capex!PGY349)</f>
        <v>0</v>
      </c>
      <c r="PGZ102" s="700">
        <f>-IF(PGZ11=1900,0,Capex!PGZ349)</f>
        <v>0</v>
      </c>
      <c r="PHA102" s="700">
        <f>-IF(PHA11=1900,0,Capex!PHA349)</f>
        <v>0</v>
      </c>
      <c r="PHB102" s="700">
        <f>-IF(PHB11=1900,0,Capex!PHB349)</f>
        <v>0</v>
      </c>
      <c r="PHC102" s="700">
        <f>-IF(PHC11=1900,0,Capex!PHC349)</f>
        <v>0</v>
      </c>
      <c r="PHD102" s="700">
        <f>-IF(PHD11=1900,0,Capex!PHD349)</f>
        <v>0</v>
      </c>
      <c r="PHE102" s="700">
        <f>-IF(PHE11=1900,0,Capex!PHE349)</f>
        <v>0</v>
      </c>
      <c r="PHF102" s="700">
        <f>-IF(PHF11=1900,0,Capex!PHF349)</f>
        <v>0</v>
      </c>
      <c r="PHG102" s="700">
        <f>-IF(PHG11=1900,0,Capex!PHG349)</f>
        <v>0</v>
      </c>
      <c r="PHH102" s="700">
        <f>-IF(PHH11=1900,0,Capex!PHH349)</f>
        <v>0</v>
      </c>
      <c r="PHI102" s="700">
        <f>-IF(PHI11=1900,0,Capex!PHI349)</f>
        <v>0</v>
      </c>
      <c r="PHJ102" s="700">
        <f>-IF(PHJ11=1900,0,Capex!PHJ349)</f>
        <v>0</v>
      </c>
      <c r="PHK102" s="700">
        <f>-IF(PHK11=1900,0,Capex!PHK349)</f>
        <v>0</v>
      </c>
      <c r="PHL102" s="700">
        <f>-IF(PHL11=1900,0,Capex!PHL349)</f>
        <v>0</v>
      </c>
      <c r="PHM102" s="700">
        <f>-IF(PHM11=1900,0,Capex!PHM349)</f>
        <v>0</v>
      </c>
      <c r="PHN102" s="700">
        <f>-IF(PHN11=1900,0,Capex!PHN349)</f>
        <v>0</v>
      </c>
      <c r="PHO102" s="700">
        <f>-IF(PHO11=1900,0,Capex!PHO349)</f>
        <v>0</v>
      </c>
      <c r="PHP102" s="700">
        <f>-IF(PHP11=1900,0,Capex!PHP349)</f>
        <v>0</v>
      </c>
      <c r="PHQ102" s="700">
        <f>-IF(PHQ11=1900,0,Capex!PHQ349)</f>
        <v>0</v>
      </c>
      <c r="PHR102" s="700">
        <f>-IF(PHR11=1900,0,Capex!PHR349)</f>
        <v>0</v>
      </c>
      <c r="PHS102" s="700">
        <f>-IF(PHS11=1900,0,Capex!PHS349)</f>
        <v>0</v>
      </c>
      <c r="PHT102" s="700">
        <f>-IF(PHT11=1900,0,Capex!PHT349)</f>
        <v>0</v>
      </c>
      <c r="PHU102" s="700">
        <f>-IF(PHU11=1900,0,Capex!PHU349)</f>
        <v>0</v>
      </c>
      <c r="PHV102" s="700">
        <f>-IF(PHV11=1900,0,Capex!PHV349)</f>
        <v>0</v>
      </c>
      <c r="PHW102" s="700">
        <f>-IF(PHW11=1900,0,Capex!PHW349)</f>
        <v>0</v>
      </c>
      <c r="PHX102" s="700">
        <f>-IF(PHX11=1900,0,Capex!PHX349)</f>
        <v>0</v>
      </c>
      <c r="PHY102" s="700">
        <f>-IF(PHY11=1900,0,Capex!PHY349)</f>
        <v>0</v>
      </c>
      <c r="PHZ102" s="700">
        <f>-IF(PHZ11=1900,0,Capex!PHZ349)</f>
        <v>0</v>
      </c>
      <c r="PIA102" s="700">
        <f>-IF(PIA11=1900,0,Capex!PIA349)</f>
        <v>0</v>
      </c>
      <c r="PIB102" s="700">
        <f>-IF(PIB11=1900,0,Capex!PIB349)</f>
        <v>0</v>
      </c>
      <c r="PIC102" s="700">
        <f>-IF(PIC11=1900,0,Capex!PIC349)</f>
        <v>0</v>
      </c>
      <c r="PID102" s="700">
        <f>-IF(PID11=1900,0,Capex!PID349)</f>
        <v>0</v>
      </c>
      <c r="PIE102" s="700">
        <f>-IF(PIE11=1900,0,Capex!PIE349)</f>
        <v>0</v>
      </c>
      <c r="PIF102" s="700">
        <f>-IF(PIF11=1900,0,Capex!PIF349)</f>
        <v>0</v>
      </c>
      <c r="PIG102" s="700">
        <f>-IF(PIG11=1900,0,Capex!PIG349)</f>
        <v>0</v>
      </c>
      <c r="PIH102" s="700">
        <f>-IF(PIH11=1900,0,Capex!PIH349)</f>
        <v>0</v>
      </c>
      <c r="PII102" s="700">
        <f>-IF(PII11=1900,0,Capex!PII349)</f>
        <v>0</v>
      </c>
      <c r="PIJ102" s="700">
        <f>-IF(PIJ11=1900,0,Capex!PIJ349)</f>
        <v>0</v>
      </c>
      <c r="PIK102" s="700">
        <f>-IF(PIK11=1900,0,Capex!PIK349)</f>
        <v>0</v>
      </c>
      <c r="PIL102" s="700">
        <f>-IF(PIL11=1900,0,Capex!PIL349)</f>
        <v>0</v>
      </c>
      <c r="PIM102" s="700">
        <f>-IF(PIM11=1900,0,Capex!PIM349)</f>
        <v>0</v>
      </c>
      <c r="PIN102" s="700">
        <f>-IF(PIN11=1900,0,Capex!PIN349)</f>
        <v>0</v>
      </c>
      <c r="PIO102" s="700">
        <f>-IF(PIO11=1900,0,Capex!PIO349)</f>
        <v>0</v>
      </c>
      <c r="PIP102" s="700">
        <f>-IF(PIP11=1900,0,Capex!PIP349)</f>
        <v>0</v>
      </c>
      <c r="PIQ102" s="700">
        <f>-IF(PIQ11=1900,0,Capex!PIQ349)</f>
        <v>0</v>
      </c>
      <c r="PIR102" s="700">
        <f>-IF(PIR11=1900,0,Capex!PIR349)</f>
        <v>0</v>
      </c>
      <c r="PIS102" s="700">
        <f>-IF(PIS11=1900,0,Capex!PIS349)</f>
        <v>0</v>
      </c>
      <c r="PIT102" s="700">
        <f>-IF(PIT11=1900,0,Capex!PIT349)</f>
        <v>0</v>
      </c>
      <c r="PIU102" s="700">
        <f>-IF(PIU11=1900,0,Capex!PIU349)</f>
        <v>0</v>
      </c>
      <c r="PIV102" s="700">
        <f>-IF(PIV11=1900,0,Capex!PIV349)</f>
        <v>0</v>
      </c>
      <c r="PIW102" s="700">
        <f>-IF(PIW11=1900,0,Capex!PIW349)</f>
        <v>0</v>
      </c>
      <c r="PIX102" s="700">
        <f>-IF(PIX11=1900,0,Capex!PIX349)</f>
        <v>0</v>
      </c>
      <c r="PIY102" s="700">
        <f>-IF(PIY11=1900,0,Capex!PIY349)</f>
        <v>0</v>
      </c>
      <c r="PIZ102" s="700">
        <f>-IF(PIZ11=1900,0,Capex!PIZ349)</f>
        <v>0</v>
      </c>
      <c r="PJA102" s="700">
        <f>-IF(PJA11=1900,0,Capex!PJA349)</f>
        <v>0</v>
      </c>
      <c r="PJB102" s="700">
        <f>-IF(PJB11=1900,0,Capex!PJB349)</f>
        <v>0</v>
      </c>
      <c r="PJC102" s="700">
        <f>-IF(PJC11=1900,0,Capex!PJC349)</f>
        <v>0</v>
      </c>
      <c r="PJD102" s="700">
        <f>-IF(PJD11=1900,0,Capex!PJD349)</f>
        <v>0</v>
      </c>
      <c r="PJE102" s="700">
        <f>-IF(PJE11=1900,0,Capex!PJE349)</f>
        <v>0</v>
      </c>
      <c r="PJF102" s="700">
        <f>-IF(PJF11=1900,0,Capex!PJF349)</f>
        <v>0</v>
      </c>
      <c r="PJG102" s="700">
        <f>-IF(PJG11=1900,0,Capex!PJG349)</f>
        <v>0</v>
      </c>
      <c r="PJH102" s="700">
        <f>-IF(PJH11=1900,0,Capex!PJH349)</f>
        <v>0</v>
      </c>
      <c r="PJI102" s="700">
        <f>-IF(PJI11=1900,0,Capex!PJI349)</f>
        <v>0</v>
      </c>
      <c r="PJJ102" s="700">
        <f>-IF(PJJ11=1900,0,Capex!PJJ349)</f>
        <v>0</v>
      </c>
      <c r="PJK102" s="700">
        <f>-IF(PJK11=1900,0,Capex!PJK349)</f>
        <v>0</v>
      </c>
      <c r="PJL102" s="700">
        <f>-IF(PJL11=1900,0,Capex!PJL349)</f>
        <v>0</v>
      </c>
      <c r="PJM102" s="700">
        <f>-IF(PJM11=1900,0,Capex!PJM349)</f>
        <v>0</v>
      </c>
      <c r="PJN102" s="700">
        <f>-IF(PJN11=1900,0,Capex!PJN349)</f>
        <v>0</v>
      </c>
      <c r="PJO102" s="700">
        <f>-IF(PJO11=1900,0,Capex!PJO349)</f>
        <v>0</v>
      </c>
      <c r="PJP102" s="700">
        <f>-IF(PJP11=1900,0,Capex!PJP349)</f>
        <v>0</v>
      </c>
      <c r="PJQ102" s="700">
        <f>-IF(PJQ11=1900,0,Capex!PJQ349)</f>
        <v>0</v>
      </c>
      <c r="PJR102" s="700">
        <f>-IF(PJR11=1900,0,Capex!PJR349)</f>
        <v>0</v>
      </c>
      <c r="PJS102" s="700">
        <f>-IF(PJS11=1900,0,Capex!PJS349)</f>
        <v>0</v>
      </c>
      <c r="PJT102" s="700">
        <f>-IF(PJT11=1900,0,Capex!PJT349)</f>
        <v>0</v>
      </c>
      <c r="PJU102" s="700">
        <f>-IF(PJU11=1900,0,Capex!PJU349)</f>
        <v>0</v>
      </c>
      <c r="PJV102" s="700">
        <f>-IF(PJV11=1900,0,Capex!PJV349)</f>
        <v>0</v>
      </c>
      <c r="PJW102" s="700">
        <f>-IF(PJW11=1900,0,Capex!PJW349)</f>
        <v>0</v>
      </c>
      <c r="PJX102" s="700">
        <f>-IF(PJX11=1900,0,Capex!PJX349)</f>
        <v>0</v>
      </c>
      <c r="PJY102" s="700">
        <f>-IF(PJY11=1900,0,Capex!PJY349)</f>
        <v>0</v>
      </c>
      <c r="PJZ102" s="700">
        <f>-IF(PJZ11=1900,0,Capex!PJZ349)</f>
        <v>0</v>
      </c>
      <c r="PKA102" s="700">
        <f>-IF(PKA11=1900,0,Capex!PKA349)</f>
        <v>0</v>
      </c>
      <c r="PKB102" s="700">
        <f>-IF(PKB11=1900,0,Capex!PKB349)</f>
        <v>0</v>
      </c>
      <c r="PKC102" s="700">
        <f>-IF(PKC11=1900,0,Capex!PKC349)</f>
        <v>0</v>
      </c>
      <c r="PKD102" s="700">
        <f>-IF(PKD11=1900,0,Capex!PKD349)</f>
        <v>0</v>
      </c>
      <c r="PKE102" s="700">
        <f>-IF(PKE11=1900,0,Capex!PKE349)</f>
        <v>0</v>
      </c>
      <c r="PKF102" s="700">
        <f>-IF(PKF11=1900,0,Capex!PKF349)</f>
        <v>0</v>
      </c>
      <c r="PKG102" s="700">
        <f>-IF(PKG11=1900,0,Capex!PKG349)</f>
        <v>0</v>
      </c>
      <c r="PKH102" s="700">
        <f>-IF(PKH11=1900,0,Capex!PKH349)</f>
        <v>0</v>
      </c>
      <c r="PKI102" s="700">
        <f>-IF(PKI11=1900,0,Capex!PKI349)</f>
        <v>0</v>
      </c>
      <c r="PKJ102" s="700">
        <f>-IF(PKJ11=1900,0,Capex!PKJ349)</f>
        <v>0</v>
      </c>
      <c r="PKK102" s="700">
        <f>-IF(PKK11=1900,0,Capex!PKK349)</f>
        <v>0</v>
      </c>
      <c r="PKL102" s="700">
        <f>-IF(PKL11=1900,0,Capex!PKL349)</f>
        <v>0</v>
      </c>
      <c r="PKM102" s="700">
        <f>-IF(PKM11=1900,0,Capex!PKM349)</f>
        <v>0</v>
      </c>
      <c r="PKN102" s="700">
        <f>-IF(PKN11=1900,0,Capex!PKN349)</f>
        <v>0</v>
      </c>
      <c r="PKO102" s="700">
        <f>-IF(PKO11=1900,0,Capex!PKO349)</f>
        <v>0</v>
      </c>
      <c r="PKP102" s="700">
        <f>-IF(PKP11=1900,0,Capex!PKP349)</f>
        <v>0</v>
      </c>
      <c r="PKQ102" s="700">
        <f>-IF(PKQ11=1900,0,Capex!PKQ349)</f>
        <v>0</v>
      </c>
      <c r="PKR102" s="700">
        <f>-IF(PKR11=1900,0,Capex!PKR349)</f>
        <v>0</v>
      </c>
      <c r="PKS102" s="700">
        <f>-IF(PKS11=1900,0,Capex!PKS349)</f>
        <v>0</v>
      </c>
      <c r="PKT102" s="700">
        <f>-IF(PKT11=1900,0,Capex!PKT349)</f>
        <v>0</v>
      </c>
      <c r="PKU102" s="700">
        <f>-IF(PKU11=1900,0,Capex!PKU349)</f>
        <v>0</v>
      </c>
      <c r="PKV102" s="700">
        <f>-IF(PKV11=1900,0,Capex!PKV349)</f>
        <v>0</v>
      </c>
      <c r="PKW102" s="700">
        <f>-IF(PKW11=1900,0,Capex!PKW349)</f>
        <v>0</v>
      </c>
      <c r="PKX102" s="700">
        <f>-IF(PKX11=1900,0,Capex!PKX349)</f>
        <v>0</v>
      </c>
      <c r="PKY102" s="700">
        <f>-IF(PKY11=1900,0,Capex!PKY349)</f>
        <v>0</v>
      </c>
      <c r="PKZ102" s="700">
        <f>-IF(PKZ11=1900,0,Capex!PKZ349)</f>
        <v>0</v>
      </c>
      <c r="PLA102" s="700">
        <f>-IF(PLA11=1900,0,Capex!PLA349)</f>
        <v>0</v>
      </c>
      <c r="PLB102" s="700">
        <f>-IF(PLB11=1900,0,Capex!PLB349)</f>
        <v>0</v>
      </c>
      <c r="PLC102" s="700">
        <f>-IF(PLC11=1900,0,Capex!PLC349)</f>
        <v>0</v>
      </c>
      <c r="PLD102" s="700">
        <f>-IF(PLD11=1900,0,Capex!PLD349)</f>
        <v>0</v>
      </c>
      <c r="PLE102" s="700">
        <f>-IF(PLE11=1900,0,Capex!PLE349)</f>
        <v>0</v>
      </c>
      <c r="PLF102" s="700">
        <f>-IF(PLF11=1900,0,Capex!PLF349)</f>
        <v>0</v>
      </c>
      <c r="PLG102" s="700">
        <f>-IF(PLG11=1900,0,Capex!PLG349)</f>
        <v>0</v>
      </c>
      <c r="PLH102" s="700">
        <f>-IF(PLH11=1900,0,Capex!PLH349)</f>
        <v>0</v>
      </c>
      <c r="PLI102" s="700">
        <f>-IF(PLI11=1900,0,Capex!PLI349)</f>
        <v>0</v>
      </c>
      <c r="PLJ102" s="700">
        <f>-IF(PLJ11=1900,0,Capex!PLJ349)</f>
        <v>0</v>
      </c>
      <c r="PLK102" s="700">
        <f>-IF(PLK11=1900,0,Capex!PLK349)</f>
        <v>0</v>
      </c>
      <c r="PLL102" s="700">
        <f>-IF(PLL11=1900,0,Capex!PLL349)</f>
        <v>0</v>
      </c>
      <c r="PLM102" s="700">
        <f>-IF(PLM11=1900,0,Capex!PLM349)</f>
        <v>0</v>
      </c>
      <c r="PLN102" s="700">
        <f>-IF(PLN11=1900,0,Capex!PLN349)</f>
        <v>0</v>
      </c>
      <c r="PLO102" s="700">
        <f>-IF(PLO11=1900,0,Capex!PLO349)</f>
        <v>0</v>
      </c>
      <c r="PLP102" s="700">
        <f>-IF(PLP11=1900,0,Capex!PLP349)</f>
        <v>0</v>
      </c>
      <c r="PLQ102" s="700">
        <f>-IF(PLQ11=1900,0,Capex!PLQ349)</f>
        <v>0</v>
      </c>
      <c r="PLR102" s="700">
        <f>-IF(PLR11=1900,0,Capex!PLR349)</f>
        <v>0</v>
      </c>
      <c r="PLS102" s="700">
        <f>-IF(PLS11=1900,0,Capex!PLS349)</f>
        <v>0</v>
      </c>
      <c r="PLT102" s="700">
        <f>-IF(PLT11=1900,0,Capex!PLT349)</f>
        <v>0</v>
      </c>
      <c r="PLU102" s="700">
        <f>-IF(PLU11=1900,0,Capex!PLU349)</f>
        <v>0</v>
      </c>
      <c r="PLV102" s="700">
        <f>-IF(PLV11=1900,0,Capex!PLV349)</f>
        <v>0</v>
      </c>
      <c r="PLW102" s="700">
        <f>-IF(PLW11=1900,0,Capex!PLW349)</f>
        <v>0</v>
      </c>
      <c r="PLX102" s="700">
        <f>-IF(PLX11=1900,0,Capex!PLX349)</f>
        <v>0</v>
      </c>
      <c r="PLY102" s="700">
        <f>-IF(PLY11=1900,0,Capex!PLY349)</f>
        <v>0</v>
      </c>
      <c r="PLZ102" s="700">
        <f>-IF(PLZ11=1900,0,Capex!PLZ349)</f>
        <v>0</v>
      </c>
      <c r="PMA102" s="700">
        <f>-IF(PMA11=1900,0,Capex!PMA349)</f>
        <v>0</v>
      </c>
      <c r="PMB102" s="700">
        <f>-IF(PMB11=1900,0,Capex!PMB349)</f>
        <v>0</v>
      </c>
      <c r="PMC102" s="700">
        <f>-IF(PMC11=1900,0,Capex!PMC349)</f>
        <v>0</v>
      </c>
      <c r="PMD102" s="700">
        <f>-IF(PMD11=1900,0,Capex!PMD349)</f>
        <v>0</v>
      </c>
      <c r="PME102" s="700">
        <f>-IF(PME11=1900,0,Capex!PME349)</f>
        <v>0</v>
      </c>
      <c r="PMF102" s="700">
        <f>-IF(PMF11=1900,0,Capex!PMF349)</f>
        <v>0</v>
      </c>
      <c r="PMG102" s="700">
        <f>-IF(PMG11=1900,0,Capex!PMG349)</f>
        <v>0</v>
      </c>
      <c r="PMH102" s="700">
        <f>-IF(PMH11=1900,0,Capex!PMH349)</f>
        <v>0</v>
      </c>
      <c r="PMI102" s="700">
        <f>-IF(PMI11=1900,0,Capex!PMI349)</f>
        <v>0</v>
      </c>
      <c r="PMJ102" s="700">
        <f>-IF(PMJ11=1900,0,Capex!PMJ349)</f>
        <v>0</v>
      </c>
      <c r="PMK102" s="700">
        <f>-IF(PMK11=1900,0,Capex!PMK349)</f>
        <v>0</v>
      </c>
      <c r="PML102" s="700">
        <f>-IF(PML11=1900,0,Capex!PML349)</f>
        <v>0</v>
      </c>
      <c r="PMM102" s="700">
        <f>-IF(PMM11=1900,0,Capex!PMM349)</f>
        <v>0</v>
      </c>
      <c r="PMN102" s="700">
        <f>-IF(PMN11=1900,0,Capex!PMN349)</f>
        <v>0</v>
      </c>
      <c r="PMO102" s="700">
        <f>-IF(PMO11=1900,0,Capex!PMO349)</f>
        <v>0</v>
      </c>
      <c r="PMP102" s="700">
        <f>-IF(PMP11=1900,0,Capex!PMP349)</f>
        <v>0</v>
      </c>
      <c r="PMQ102" s="700">
        <f>-IF(PMQ11=1900,0,Capex!PMQ349)</f>
        <v>0</v>
      </c>
      <c r="PMR102" s="700">
        <f>-IF(PMR11=1900,0,Capex!PMR349)</f>
        <v>0</v>
      </c>
      <c r="PMS102" s="700">
        <f>-IF(PMS11=1900,0,Capex!PMS349)</f>
        <v>0</v>
      </c>
      <c r="PMT102" s="700">
        <f>-IF(PMT11=1900,0,Capex!PMT349)</f>
        <v>0</v>
      </c>
      <c r="PMU102" s="700">
        <f>-IF(PMU11=1900,0,Capex!PMU349)</f>
        <v>0</v>
      </c>
      <c r="PMV102" s="700">
        <f>-IF(PMV11=1900,0,Capex!PMV349)</f>
        <v>0</v>
      </c>
      <c r="PMW102" s="700">
        <f>-IF(PMW11=1900,0,Capex!PMW349)</f>
        <v>0</v>
      </c>
      <c r="PMX102" s="700">
        <f>-IF(PMX11=1900,0,Capex!PMX349)</f>
        <v>0</v>
      </c>
      <c r="PMY102" s="700">
        <f>-IF(PMY11=1900,0,Capex!PMY349)</f>
        <v>0</v>
      </c>
      <c r="PMZ102" s="700">
        <f>-IF(PMZ11=1900,0,Capex!PMZ349)</f>
        <v>0</v>
      </c>
      <c r="PNA102" s="700">
        <f>-IF(PNA11=1900,0,Capex!PNA349)</f>
        <v>0</v>
      </c>
      <c r="PNB102" s="700">
        <f>-IF(PNB11=1900,0,Capex!PNB349)</f>
        <v>0</v>
      </c>
      <c r="PNC102" s="700">
        <f>-IF(PNC11=1900,0,Capex!PNC349)</f>
        <v>0</v>
      </c>
      <c r="PND102" s="700">
        <f>-IF(PND11=1900,0,Capex!PND349)</f>
        <v>0</v>
      </c>
      <c r="PNE102" s="700">
        <f>-IF(PNE11=1900,0,Capex!PNE349)</f>
        <v>0</v>
      </c>
      <c r="PNF102" s="700">
        <f>-IF(PNF11=1900,0,Capex!PNF349)</f>
        <v>0</v>
      </c>
      <c r="PNG102" s="700">
        <f>-IF(PNG11=1900,0,Capex!PNG349)</f>
        <v>0</v>
      </c>
      <c r="PNH102" s="700">
        <f>-IF(PNH11=1900,0,Capex!PNH349)</f>
        <v>0</v>
      </c>
      <c r="PNI102" s="700">
        <f>-IF(PNI11=1900,0,Capex!PNI349)</f>
        <v>0</v>
      </c>
      <c r="PNJ102" s="700">
        <f>-IF(PNJ11=1900,0,Capex!PNJ349)</f>
        <v>0</v>
      </c>
      <c r="PNK102" s="700">
        <f>-IF(PNK11=1900,0,Capex!PNK349)</f>
        <v>0</v>
      </c>
      <c r="PNL102" s="700">
        <f>-IF(PNL11=1900,0,Capex!PNL349)</f>
        <v>0</v>
      </c>
      <c r="PNM102" s="700">
        <f>-IF(PNM11=1900,0,Capex!PNM349)</f>
        <v>0</v>
      </c>
      <c r="PNN102" s="700">
        <f>-IF(PNN11=1900,0,Capex!PNN349)</f>
        <v>0</v>
      </c>
      <c r="PNO102" s="700">
        <f>-IF(PNO11=1900,0,Capex!PNO349)</f>
        <v>0</v>
      </c>
      <c r="PNP102" s="700">
        <f>-IF(PNP11=1900,0,Capex!PNP349)</f>
        <v>0</v>
      </c>
      <c r="PNQ102" s="700">
        <f>-IF(PNQ11=1900,0,Capex!PNQ349)</f>
        <v>0</v>
      </c>
      <c r="PNR102" s="700">
        <f>-IF(PNR11=1900,0,Capex!PNR349)</f>
        <v>0</v>
      </c>
      <c r="PNS102" s="700">
        <f>-IF(PNS11=1900,0,Capex!PNS349)</f>
        <v>0</v>
      </c>
      <c r="PNT102" s="700">
        <f>-IF(PNT11=1900,0,Capex!PNT349)</f>
        <v>0</v>
      </c>
      <c r="PNU102" s="700">
        <f>-IF(PNU11=1900,0,Capex!PNU349)</f>
        <v>0</v>
      </c>
      <c r="PNV102" s="700">
        <f>-IF(PNV11=1900,0,Capex!PNV349)</f>
        <v>0</v>
      </c>
      <c r="PNW102" s="700">
        <f>-IF(PNW11=1900,0,Capex!PNW349)</f>
        <v>0</v>
      </c>
      <c r="PNX102" s="700">
        <f>-IF(PNX11=1900,0,Capex!PNX349)</f>
        <v>0</v>
      </c>
      <c r="PNY102" s="700">
        <f>-IF(PNY11=1900,0,Capex!PNY349)</f>
        <v>0</v>
      </c>
      <c r="PNZ102" s="700">
        <f>-IF(PNZ11=1900,0,Capex!PNZ349)</f>
        <v>0</v>
      </c>
      <c r="POA102" s="700">
        <f>-IF(POA11=1900,0,Capex!POA349)</f>
        <v>0</v>
      </c>
      <c r="POB102" s="700">
        <f>-IF(POB11=1900,0,Capex!POB349)</f>
        <v>0</v>
      </c>
      <c r="POC102" s="700">
        <f>-IF(POC11=1900,0,Capex!POC349)</f>
        <v>0</v>
      </c>
      <c r="POD102" s="700">
        <f>-IF(POD11=1900,0,Capex!POD349)</f>
        <v>0</v>
      </c>
      <c r="POE102" s="700">
        <f>-IF(POE11=1900,0,Capex!POE349)</f>
        <v>0</v>
      </c>
      <c r="POF102" s="700">
        <f>-IF(POF11=1900,0,Capex!POF349)</f>
        <v>0</v>
      </c>
      <c r="POG102" s="700">
        <f>-IF(POG11=1900,0,Capex!POG349)</f>
        <v>0</v>
      </c>
      <c r="POH102" s="700">
        <f>-IF(POH11=1900,0,Capex!POH349)</f>
        <v>0</v>
      </c>
      <c r="POI102" s="700">
        <f>-IF(POI11=1900,0,Capex!POI349)</f>
        <v>0</v>
      </c>
      <c r="POJ102" s="700">
        <f>-IF(POJ11=1900,0,Capex!POJ349)</f>
        <v>0</v>
      </c>
      <c r="POK102" s="700">
        <f>-IF(POK11=1900,0,Capex!POK349)</f>
        <v>0</v>
      </c>
      <c r="POL102" s="700">
        <f>-IF(POL11=1900,0,Capex!POL349)</f>
        <v>0</v>
      </c>
      <c r="POM102" s="700">
        <f>-IF(POM11=1900,0,Capex!POM349)</f>
        <v>0</v>
      </c>
      <c r="PON102" s="700">
        <f>-IF(PON11=1900,0,Capex!PON349)</f>
        <v>0</v>
      </c>
      <c r="POO102" s="700">
        <f>-IF(POO11=1900,0,Capex!POO349)</f>
        <v>0</v>
      </c>
      <c r="POP102" s="700">
        <f>-IF(POP11=1900,0,Capex!POP349)</f>
        <v>0</v>
      </c>
      <c r="POQ102" s="700">
        <f>-IF(POQ11=1900,0,Capex!POQ349)</f>
        <v>0</v>
      </c>
      <c r="POR102" s="700">
        <f>-IF(POR11=1900,0,Capex!POR349)</f>
        <v>0</v>
      </c>
      <c r="POS102" s="700">
        <f>-IF(POS11=1900,0,Capex!POS349)</f>
        <v>0</v>
      </c>
      <c r="POT102" s="700">
        <f>-IF(POT11=1900,0,Capex!POT349)</f>
        <v>0</v>
      </c>
      <c r="POU102" s="700">
        <f>-IF(POU11=1900,0,Capex!POU349)</f>
        <v>0</v>
      </c>
      <c r="POV102" s="700">
        <f>-IF(POV11=1900,0,Capex!POV349)</f>
        <v>0</v>
      </c>
      <c r="POW102" s="700">
        <f>-IF(POW11=1900,0,Capex!POW349)</f>
        <v>0</v>
      </c>
      <c r="POX102" s="700">
        <f>-IF(POX11=1900,0,Capex!POX349)</f>
        <v>0</v>
      </c>
      <c r="POY102" s="700">
        <f>-IF(POY11=1900,0,Capex!POY349)</f>
        <v>0</v>
      </c>
      <c r="POZ102" s="700">
        <f>-IF(POZ11=1900,0,Capex!POZ349)</f>
        <v>0</v>
      </c>
      <c r="PPA102" s="700">
        <f>-IF(PPA11=1900,0,Capex!PPA349)</f>
        <v>0</v>
      </c>
      <c r="PPB102" s="700">
        <f>-IF(PPB11=1900,0,Capex!PPB349)</f>
        <v>0</v>
      </c>
      <c r="PPC102" s="700">
        <f>-IF(PPC11=1900,0,Capex!PPC349)</f>
        <v>0</v>
      </c>
      <c r="PPD102" s="700">
        <f>-IF(PPD11=1900,0,Capex!PPD349)</f>
        <v>0</v>
      </c>
      <c r="PPE102" s="700">
        <f>-IF(PPE11=1900,0,Capex!PPE349)</f>
        <v>0</v>
      </c>
      <c r="PPF102" s="700">
        <f>-IF(PPF11=1900,0,Capex!PPF349)</f>
        <v>0</v>
      </c>
      <c r="PPG102" s="700">
        <f>-IF(PPG11=1900,0,Capex!PPG349)</f>
        <v>0</v>
      </c>
      <c r="PPH102" s="700">
        <f>-IF(PPH11=1900,0,Capex!PPH349)</f>
        <v>0</v>
      </c>
      <c r="PPI102" s="700">
        <f>-IF(PPI11=1900,0,Capex!PPI349)</f>
        <v>0</v>
      </c>
      <c r="PPJ102" s="700">
        <f>-IF(PPJ11=1900,0,Capex!PPJ349)</f>
        <v>0</v>
      </c>
      <c r="PPK102" s="700">
        <f>-IF(PPK11=1900,0,Capex!PPK349)</f>
        <v>0</v>
      </c>
      <c r="PPL102" s="700">
        <f>-IF(PPL11=1900,0,Capex!PPL349)</f>
        <v>0</v>
      </c>
      <c r="PPM102" s="700">
        <f>-IF(PPM11=1900,0,Capex!PPM349)</f>
        <v>0</v>
      </c>
      <c r="PPN102" s="700">
        <f>-IF(PPN11=1900,0,Capex!PPN349)</f>
        <v>0</v>
      </c>
      <c r="PPO102" s="700">
        <f>-IF(PPO11=1900,0,Capex!PPO349)</f>
        <v>0</v>
      </c>
      <c r="PPP102" s="700">
        <f>-IF(PPP11=1900,0,Capex!PPP349)</f>
        <v>0</v>
      </c>
      <c r="PPQ102" s="700">
        <f>-IF(PPQ11=1900,0,Capex!PPQ349)</f>
        <v>0</v>
      </c>
      <c r="PPR102" s="700">
        <f>-IF(PPR11=1900,0,Capex!PPR349)</f>
        <v>0</v>
      </c>
      <c r="PPS102" s="700">
        <f>-IF(PPS11=1900,0,Capex!PPS349)</f>
        <v>0</v>
      </c>
      <c r="PPT102" s="700">
        <f>-IF(PPT11=1900,0,Capex!PPT349)</f>
        <v>0</v>
      </c>
      <c r="PPU102" s="700">
        <f>-IF(PPU11=1900,0,Capex!PPU349)</f>
        <v>0</v>
      </c>
      <c r="PPV102" s="700">
        <f>-IF(PPV11=1900,0,Capex!PPV349)</f>
        <v>0</v>
      </c>
      <c r="PPW102" s="700">
        <f>-IF(PPW11=1900,0,Capex!PPW349)</f>
        <v>0</v>
      </c>
      <c r="PPX102" s="700">
        <f>-IF(PPX11=1900,0,Capex!PPX349)</f>
        <v>0</v>
      </c>
      <c r="PPY102" s="700">
        <f>-IF(PPY11=1900,0,Capex!PPY349)</f>
        <v>0</v>
      </c>
      <c r="PPZ102" s="700">
        <f>-IF(PPZ11=1900,0,Capex!PPZ349)</f>
        <v>0</v>
      </c>
      <c r="PQA102" s="700">
        <f>-IF(PQA11=1900,0,Capex!PQA349)</f>
        <v>0</v>
      </c>
      <c r="PQB102" s="700">
        <f>-IF(PQB11=1900,0,Capex!PQB349)</f>
        <v>0</v>
      </c>
      <c r="PQC102" s="700">
        <f>-IF(PQC11=1900,0,Capex!PQC349)</f>
        <v>0</v>
      </c>
      <c r="PQD102" s="700">
        <f>-IF(PQD11=1900,0,Capex!PQD349)</f>
        <v>0</v>
      </c>
      <c r="PQE102" s="700">
        <f>-IF(PQE11=1900,0,Capex!PQE349)</f>
        <v>0</v>
      </c>
      <c r="PQF102" s="700">
        <f>-IF(PQF11=1900,0,Capex!PQF349)</f>
        <v>0</v>
      </c>
      <c r="PQG102" s="700">
        <f>-IF(PQG11=1900,0,Capex!PQG349)</f>
        <v>0</v>
      </c>
      <c r="PQH102" s="700">
        <f>-IF(PQH11=1900,0,Capex!PQH349)</f>
        <v>0</v>
      </c>
      <c r="PQI102" s="700">
        <f>-IF(PQI11=1900,0,Capex!PQI349)</f>
        <v>0</v>
      </c>
      <c r="PQJ102" s="700">
        <f>-IF(PQJ11=1900,0,Capex!PQJ349)</f>
        <v>0</v>
      </c>
      <c r="PQK102" s="700">
        <f>-IF(PQK11=1900,0,Capex!PQK349)</f>
        <v>0</v>
      </c>
      <c r="PQL102" s="700">
        <f>-IF(PQL11=1900,0,Capex!PQL349)</f>
        <v>0</v>
      </c>
      <c r="PQM102" s="700">
        <f>-IF(PQM11=1900,0,Capex!PQM349)</f>
        <v>0</v>
      </c>
      <c r="PQN102" s="700">
        <f>-IF(PQN11=1900,0,Capex!PQN349)</f>
        <v>0</v>
      </c>
      <c r="PQO102" s="700">
        <f>-IF(PQO11=1900,0,Capex!PQO349)</f>
        <v>0</v>
      </c>
      <c r="PQP102" s="700">
        <f>-IF(PQP11=1900,0,Capex!PQP349)</f>
        <v>0</v>
      </c>
      <c r="PQQ102" s="700">
        <f>-IF(PQQ11=1900,0,Capex!PQQ349)</f>
        <v>0</v>
      </c>
      <c r="PQR102" s="700">
        <f>-IF(PQR11=1900,0,Capex!PQR349)</f>
        <v>0</v>
      </c>
      <c r="PQS102" s="700">
        <f>-IF(PQS11=1900,0,Capex!PQS349)</f>
        <v>0</v>
      </c>
      <c r="PQT102" s="700">
        <f>-IF(PQT11=1900,0,Capex!PQT349)</f>
        <v>0</v>
      </c>
      <c r="PQU102" s="700">
        <f>-IF(PQU11=1900,0,Capex!PQU349)</f>
        <v>0</v>
      </c>
      <c r="PQV102" s="700">
        <f>-IF(PQV11=1900,0,Capex!PQV349)</f>
        <v>0</v>
      </c>
      <c r="PQW102" s="700">
        <f>-IF(PQW11=1900,0,Capex!PQW349)</f>
        <v>0</v>
      </c>
      <c r="PQX102" s="700">
        <f>-IF(PQX11=1900,0,Capex!PQX349)</f>
        <v>0</v>
      </c>
      <c r="PQY102" s="700">
        <f>-IF(PQY11=1900,0,Capex!PQY349)</f>
        <v>0</v>
      </c>
      <c r="PQZ102" s="700">
        <f>-IF(PQZ11=1900,0,Capex!PQZ349)</f>
        <v>0</v>
      </c>
      <c r="PRA102" s="700">
        <f>-IF(PRA11=1900,0,Capex!PRA349)</f>
        <v>0</v>
      </c>
      <c r="PRB102" s="700">
        <f>-IF(PRB11=1900,0,Capex!PRB349)</f>
        <v>0</v>
      </c>
      <c r="PRC102" s="700">
        <f>-IF(PRC11=1900,0,Capex!PRC349)</f>
        <v>0</v>
      </c>
      <c r="PRD102" s="700">
        <f>-IF(PRD11=1900,0,Capex!PRD349)</f>
        <v>0</v>
      </c>
      <c r="PRE102" s="700">
        <f>-IF(PRE11=1900,0,Capex!PRE349)</f>
        <v>0</v>
      </c>
      <c r="PRF102" s="700">
        <f>-IF(PRF11=1900,0,Capex!PRF349)</f>
        <v>0</v>
      </c>
      <c r="PRG102" s="700">
        <f>-IF(PRG11=1900,0,Capex!PRG349)</f>
        <v>0</v>
      </c>
      <c r="PRH102" s="700">
        <f>-IF(PRH11=1900,0,Capex!PRH349)</f>
        <v>0</v>
      </c>
      <c r="PRI102" s="700">
        <f>-IF(PRI11=1900,0,Capex!PRI349)</f>
        <v>0</v>
      </c>
      <c r="PRJ102" s="700">
        <f>-IF(PRJ11=1900,0,Capex!PRJ349)</f>
        <v>0</v>
      </c>
      <c r="PRK102" s="700">
        <f>-IF(PRK11=1900,0,Capex!PRK349)</f>
        <v>0</v>
      </c>
      <c r="PRL102" s="700">
        <f>-IF(PRL11=1900,0,Capex!PRL349)</f>
        <v>0</v>
      </c>
      <c r="PRM102" s="700">
        <f>-IF(PRM11=1900,0,Capex!PRM349)</f>
        <v>0</v>
      </c>
      <c r="PRN102" s="700">
        <f>-IF(PRN11=1900,0,Capex!PRN349)</f>
        <v>0</v>
      </c>
      <c r="PRO102" s="700">
        <f>-IF(PRO11=1900,0,Capex!PRO349)</f>
        <v>0</v>
      </c>
      <c r="PRP102" s="700">
        <f>-IF(PRP11=1900,0,Capex!PRP349)</f>
        <v>0</v>
      </c>
      <c r="PRQ102" s="700">
        <f>-IF(PRQ11=1900,0,Capex!PRQ349)</f>
        <v>0</v>
      </c>
      <c r="PRR102" s="700">
        <f>-IF(PRR11=1900,0,Capex!PRR349)</f>
        <v>0</v>
      </c>
      <c r="PRS102" s="700">
        <f>-IF(PRS11=1900,0,Capex!PRS349)</f>
        <v>0</v>
      </c>
      <c r="PRT102" s="700">
        <f>-IF(PRT11=1900,0,Capex!PRT349)</f>
        <v>0</v>
      </c>
      <c r="PRU102" s="700">
        <f>-IF(PRU11=1900,0,Capex!PRU349)</f>
        <v>0</v>
      </c>
      <c r="PRV102" s="700">
        <f>-IF(PRV11=1900,0,Capex!PRV349)</f>
        <v>0</v>
      </c>
      <c r="PRW102" s="700">
        <f>-IF(PRW11=1900,0,Capex!PRW349)</f>
        <v>0</v>
      </c>
      <c r="PRX102" s="700">
        <f>-IF(PRX11=1900,0,Capex!PRX349)</f>
        <v>0</v>
      </c>
      <c r="PRY102" s="700">
        <f>-IF(PRY11=1900,0,Capex!PRY349)</f>
        <v>0</v>
      </c>
      <c r="PRZ102" s="700">
        <f>-IF(PRZ11=1900,0,Capex!PRZ349)</f>
        <v>0</v>
      </c>
      <c r="PSA102" s="700">
        <f>-IF(PSA11=1900,0,Capex!PSA349)</f>
        <v>0</v>
      </c>
      <c r="PSB102" s="700">
        <f>-IF(PSB11=1900,0,Capex!PSB349)</f>
        <v>0</v>
      </c>
      <c r="PSC102" s="700">
        <f>-IF(PSC11=1900,0,Capex!PSC349)</f>
        <v>0</v>
      </c>
      <c r="PSD102" s="700">
        <f>-IF(PSD11=1900,0,Capex!PSD349)</f>
        <v>0</v>
      </c>
      <c r="PSE102" s="700">
        <f>-IF(PSE11=1900,0,Capex!PSE349)</f>
        <v>0</v>
      </c>
      <c r="PSF102" s="700">
        <f>-IF(PSF11=1900,0,Capex!PSF349)</f>
        <v>0</v>
      </c>
      <c r="PSG102" s="700">
        <f>-IF(PSG11=1900,0,Capex!PSG349)</f>
        <v>0</v>
      </c>
      <c r="PSH102" s="700">
        <f>-IF(PSH11=1900,0,Capex!PSH349)</f>
        <v>0</v>
      </c>
      <c r="PSI102" s="700">
        <f>-IF(PSI11=1900,0,Capex!PSI349)</f>
        <v>0</v>
      </c>
      <c r="PSJ102" s="700">
        <f>-IF(PSJ11=1900,0,Capex!PSJ349)</f>
        <v>0</v>
      </c>
      <c r="PSK102" s="700">
        <f>-IF(PSK11=1900,0,Capex!PSK349)</f>
        <v>0</v>
      </c>
      <c r="PSL102" s="700">
        <f>-IF(PSL11=1900,0,Capex!PSL349)</f>
        <v>0</v>
      </c>
      <c r="PSM102" s="700">
        <f>-IF(PSM11=1900,0,Capex!PSM349)</f>
        <v>0</v>
      </c>
      <c r="PSN102" s="700">
        <f>-IF(PSN11=1900,0,Capex!PSN349)</f>
        <v>0</v>
      </c>
      <c r="PSO102" s="700">
        <f>-IF(PSO11=1900,0,Capex!PSO349)</f>
        <v>0</v>
      </c>
      <c r="PSP102" s="700">
        <f>-IF(PSP11=1900,0,Capex!PSP349)</f>
        <v>0</v>
      </c>
      <c r="PSQ102" s="700">
        <f>-IF(PSQ11=1900,0,Capex!PSQ349)</f>
        <v>0</v>
      </c>
      <c r="PSR102" s="700">
        <f>-IF(PSR11=1900,0,Capex!PSR349)</f>
        <v>0</v>
      </c>
      <c r="PSS102" s="700">
        <f>-IF(PSS11=1900,0,Capex!PSS349)</f>
        <v>0</v>
      </c>
      <c r="PST102" s="700">
        <f>-IF(PST11=1900,0,Capex!PST349)</f>
        <v>0</v>
      </c>
      <c r="PSU102" s="700">
        <f>-IF(PSU11=1900,0,Capex!PSU349)</f>
        <v>0</v>
      </c>
      <c r="PSV102" s="700">
        <f>-IF(PSV11=1900,0,Capex!PSV349)</f>
        <v>0</v>
      </c>
      <c r="PSW102" s="700">
        <f>-IF(PSW11=1900,0,Capex!PSW349)</f>
        <v>0</v>
      </c>
      <c r="PSX102" s="700">
        <f>-IF(PSX11=1900,0,Capex!PSX349)</f>
        <v>0</v>
      </c>
      <c r="PSY102" s="700">
        <f>-IF(PSY11=1900,0,Capex!PSY349)</f>
        <v>0</v>
      </c>
      <c r="PSZ102" s="700">
        <f>-IF(PSZ11=1900,0,Capex!PSZ349)</f>
        <v>0</v>
      </c>
      <c r="PTA102" s="700">
        <f>-IF(PTA11=1900,0,Capex!PTA349)</f>
        <v>0</v>
      </c>
      <c r="PTB102" s="700">
        <f>-IF(PTB11=1900,0,Capex!PTB349)</f>
        <v>0</v>
      </c>
      <c r="PTC102" s="700">
        <f>-IF(PTC11=1900,0,Capex!PTC349)</f>
        <v>0</v>
      </c>
      <c r="PTD102" s="700">
        <f>-IF(PTD11=1900,0,Capex!PTD349)</f>
        <v>0</v>
      </c>
      <c r="PTE102" s="700">
        <f>-IF(PTE11=1900,0,Capex!PTE349)</f>
        <v>0</v>
      </c>
      <c r="PTF102" s="700">
        <f>-IF(PTF11=1900,0,Capex!PTF349)</f>
        <v>0</v>
      </c>
      <c r="PTG102" s="700">
        <f>-IF(PTG11=1900,0,Capex!PTG349)</f>
        <v>0</v>
      </c>
      <c r="PTH102" s="700">
        <f>-IF(PTH11=1900,0,Capex!PTH349)</f>
        <v>0</v>
      </c>
      <c r="PTI102" s="700">
        <f>-IF(PTI11=1900,0,Capex!PTI349)</f>
        <v>0</v>
      </c>
      <c r="PTJ102" s="700">
        <f>-IF(PTJ11=1900,0,Capex!PTJ349)</f>
        <v>0</v>
      </c>
      <c r="PTK102" s="700">
        <f>-IF(PTK11=1900,0,Capex!PTK349)</f>
        <v>0</v>
      </c>
      <c r="PTL102" s="700">
        <f>-IF(PTL11=1900,0,Capex!PTL349)</f>
        <v>0</v>
      </c>
      <c r="PTM102" s="700">
        <f>-IF(PTM11=1900,0,Capex!PTM349)</f>
        <v>0</v>
      </c>
      <c r="PTN102" s="700">
        <f>-IF(PTN11=1900,0,Capex!PTN349)</f>
        <v>0</v>
      </c>
      <c r="PTO102" s="700">
        <f>-IF(PTO11=1900,0,Capex!PTO349)</f>
        <v>0</v>
      </c>
      <c r="PTP102" s="700">
        <f>-IF(PTP11=1900,0,Capex!PTP349)</f>
        <v>0</v>
      </c>
      <c r="PTQ102" s="700">
        <f>-IF(PTQ11=1900,0,Capex!PTQ349)</f>
        <v>0</v>
      </c>
      <c r="PTR102" s="700">
        <f>-IF(PTR11=1900,0,Capex!PTR349)</f>
        <v>0</v>
      </c>
      <c r="PTS102" s="700">
        <f>-IF(PTS11=1900,0,Capex!PTS349)</f>
        <v>0</v>
      </c>
      <c r="PTT102" s="700">
        <f>-IF(PTT11=1900,0,Capex!PTT349)</f>
        <v>0</v>
      </c>
      <c r="PTU102" s="700">
        <f>-IF(PTU11=1900,0,Capex!PTU349)</f>
        <v>0</v>
      </c>
      <c r="PTV102" s="700">
        <f>-IF(PTV11=1900,0,Capex!PTV349)</f>
        <v>0</v>
      </c>
      <c r="PTW102" s="700">
        <f>-IF(PTW11=1900,0,Capex!PTW349)</f>
        <v>0</v>
      </c>
      <c r="PTX102" s="700">
        <f>-IF(PTX11=1900,0,Capex!PTX349)</f>
        <v>0</v>
      </c>
      <c r="PTY102" s="700">
        <f>-IF(PTY11=1900,0,Capex!PTY349)</f>
        <v>0</v>
      </c>
      <c r="PTZ102" s="700">
        <f>-IF(PTZ11=1900,0,Capex!PTZ349)</f>
        <v>0</v>
      </c>
      <c r="PUA102" s="700">
        <f>-IF(PUA11=1900,0,Capex!PUA349)</f>
        <v>0</v>
      </c>
      <c r="PUB102" s="700">
        <f>-IF(PUB11=1900,0,Capex!PUB349)</f>
        <v>0</v>
      </c>
      <c r="PUC102" s="700">
        <f>-IF(PUC11=1900,0,Capex!PUC349)</f>
        <v>0</v>
      </c>
      <c r="PUD102" s="700">
        <f>-IF(PUD11=1900,0,Capex!PUD349)</f>
        <v>0</v>
      </c>
      <c r="PUE102" s="700">
        <f>-IF(PUE11=1900,0,Capex!PUE349)</f>
        <v>0</v>
      </c>
      <c r="PUF102" s="700">
        <f>-IF(PUF11=1900,0,Capex!PUF349)</f>
        <v>0</v>
      </c>
      <c r="PUG102" s="700">
        <f>-IF(PUG11=1900,0,Capex!PUG349)</f>
        <v>0</v>
      </c>
      <c r="PUH102" s="700">
        <f>-IF(PUH11=1900,0,Capex!PUH349)</f>
        <v>0</v>
      </c>
      <c r="PUI102" s="700">
        <f>-IF(PUI11=1900,0,Capex!PUI349)</f>
        <v>0</v>
      </c>
      <c r="PUJ102" s="700">
        <f>-IF(PUJ11=1900,0,Capex!PUJ349)</f>
        <v>0</v>
      </c>
      <c r="PUK102" s="700">
        <f>-IF(PUK11=1900,0,Capex!PUK349)</f>
        <v>0</v>
      </c>
      <c r="PUL102" s="700">
        <f>-IF(PUL11=1900,0,Capex!PUL349)</f>
        <v>0</v>
      </c>
      <c r="PUM102" s="700">
        <f>-IF(PUM11=1900,0,Capex!PUM349)</f>
        <v>0</v>
      </c>
      <c r="PUN102" s="700">
        <f>-IF(PUN11=1900,0,Capex!PUN349)</f>
        <v>0</v>
      </c>
      <c r="PUO102" s="700">
        <f>-IF(PUO11=1900,0,Capex!PUO349)</f>
        <v>0</v>
      </c>
      <c r="PUP102" s="700">
        <f>-IF(PUP11=1900,0,Capex!PUP349)</f>
        <v>0</v>
      </c>
      <c r="PUQ102" s="700">
        <f>-IF(PUQ11=1900,0,Capex!PUQ349)</f>
        <v>0</v>
      </c>
      <c r="PUR102" s="700">
        <f>-IF(PUR11=1900,0,Capex!PUR349)</f>
        <v>0</v>
      </c>
      <c r="PUS102" s="700">
        <f>-IF(PUS11=1900,0,Capex!PUS349)</f>
        <v>0</v>
      </c>
      <c r="PUT102" s="700">
        <f>-IF(PUT11=1900,0,Capex!PUT349)</f>
        <v>0</v>
      </c>
      <c r="PUU102" s="700">
        <f>-IF(PUU11=1900,0,Capex!PUU349)</f>
        <v>0</v>
      </c>
      <c r="PUV102" s="700">
        <f>-IF(PUV11=1900,0,Capex!PUV349)</f>
        <v>0</v>
      </c>
      <c r="PUW102" s="700">
        <f>-IF(PUW11=1900,0,Capex!PUW349)</f>
        <v>0</v>
      </c>
      <c r="PUX102" s="700">
        <f>-IF(PUX11=1900,0,Capex!PUX349)</f>
        <v>0</v>
      </c>
      <c r="PUY102" s="700">
        <f>-IF(PUY11=1900,0,Capex!PUY349)</f>
        <v>0</v>
      </c>
      <c r="PUZ102" s="700">
        <f>-IF(PUZ11=1900,0,Capex!PUZ349)</f>
        <v>0</v>
      </c>
      <c r="PVA102" s="700">
        <f>-IF(PVA11=1900,0,Capex!PVA349)</f>
        <v>0</v>
      </c>
      <c r="PVB102" s="700">
        <f>-IF(PVB11=1900,0,Capex!PVB349)</f>
        <v>0</v>
      </c>
      <c r="PVC102" s="700">
        <f>-IF(PVC11=1900,0,Capex!PVC349)</f>
        <v>0</v>
      </c>
      <c r="PVD102" s="700">
        <f>-IF(PVD11=1900,0,Capex!PVD349)</f>
        <v>0</v>
      </c>
      <c r="PVE102" s="700">
        <f>-IF(PVE11=1900,0,Capex!PVE349)</f>
        <v>0</v>
      </c>
      <c r="PVF102" s="700">
        <f>-IF(PVF11=1900,0,Capex!PVF349)</f>
        <v>0</v>
      </c>
      <c r="PVG102" s="700">
        <f>-IF(PVG11=1900,0,Capex!PVG349)</f>
        <v>0</v>
      </c>
      <c r="PVH102" s="700">
        <f>-IF(PVH11=1900,0,Capex!PVH349)</f>
        <v>0</v>
      </c>
      <c r="PVI102" s="700">
        <f>-IF(PVI11=1900,0,Capex!PVI349)</f>
        <v>0</v>
      </c>
      <c r="PVJ102" s="700">
        <f>-IF(PVJ11=1900,0,Capex!PVJ349)</f>
        <v>0</v>
      </c>
      <c r="PVK102" s="700">
        <f>-IF(PVK11=1900,0,Capex!PVK349)</f>
        <v>0</v>
      </c>
      <c r="PVL102" s="700">
        <f>-IF(PVL11=1900,0,Capex!PVL349)</f>
        <v>0</v>
      </c>
      <c r="PVM102" s="700">
        <f>-IF(PVM11=1900,0,Capex!PVM349)</f>
        <v>0</v>
      </c>
      <c r="PVN102" s="700">
        <f>-IF(PVN11=1900,0,Capex!PVN349)</f>
        <v>0</v>
      </c>
      <c r="PVO102" s="700">
        <f>-IF(PVO11=1900,0,Capex!PVO349)</f>
        <v>0</v>
      </c>
      <c r="PVP102" s="700">
        <f>-IF(PVP11=1900,0,Capex!PVP349)</f>
        <v>0</v>
      </c>
      <c r="PVQ102" s="700">
        <f>-IF(PVQ11=1900,0,Capex!PVQ349)</f>
        <v>0</v>
      </c>
      <c r="PVR102" s="700">
        <f>-IF(PVR11=1900,0,Capex!PVR349)</f>
        <v>0</v>
      </c>
      <c r="PVS102" s="700">
        <f>-IF(PVS11=1900,0,Capex!PVS349)</f>
        <v>0</v>
      </c>
      <c r="PVT102" s="700">
        <f>-IF(PVT11=1900,0,Capex!PVT349)</f>
        <v>0</v>
      </c>
      <c r="PVU102" s="700">
        <f>-IF(PVU11=1900,0,Capex!PVU349)</f>
        <v>0</v>
      </c>
      <c r="PVV102" s="700">
        <f>-IF(PVV11=1900,0,Capex!PVV349)</f>
        <v>0</v>
      </c>
      <c r="PVW102" s="700">
        <f>-IF(PVW11=1900,0,Capex!PVW349)</f>
        <v>0</v>
      </c>
      <c r="PVX102" s="700">
        <f>-IF(PVX11=1900,0,Capex!PVX349)</f>
        <v>0</v>
      </c>
      <c r="PVY102" s="700">
        <f>-IF(PVY11=1900,0,Capex!PVY349)</f>
        <v>0</v>
      </c>
      <c r="PVZ102" s="700">
        <f>-IF(PVZ11=1900,0,Capex!PVZ349)</f>
        <v>0</v>
      </c>
      <c r="PWA102" s="700">
        <f>-IF(PWA11=1900,0,Capex!PWA349)</f>
        <v>0</v>
      </c>
      <c r="PWB102" s="700">
        <f>-IF(PWB11=1900,0,Capex!PWB349)</f>
        <v>0</v>
      </c>
      <c r="PWC102" s="700">
        <f>-IF(PWC11=1900,0,Capex!PWC349)</f>
        <v>0</v>
      </c>
      <c r="PWD102" s="700">
        <f>-IF(PWD11=1900,0,Capex!PWD349)</f>
        <v>0</v>
      </c>
      <c r="PWE102" s="700">
        <f>-IF(PWE11=1900,0,Capex!PWE349)</f>
        <v>0</v>
      </c>
      <c r="PWF102" s="700">
        <f>-IF(PWF11=1900,0,Capex!PWF349)</f>
        <v>0</v>
      </c>
      <c r="PWG102" s="700">
        <f>-IF(PWG11=1900,0,Capex!PWG349)</f>
        <v>0</v>
      </c>
      <c r="PWH102" s="700">
        <f>-IF(PWH11=1900,0,Capex!PWH349)</f>
        <v>0</v>
      </c>
      <c r="PWI102" s="700">
        <f>-IF(PWI11=1900,0,Capex!PWI349)</f>
        <v>0</v>
      </c>
      <c r="PWJ102" s="700">
        <f>-IF(PWJ11=1900,0,Capex!PWJ349)</f>
        <v>0</v>
      </c>
      <c r="PWK102" s="700">
        <f>-IF(PWK11=1900,0,Capex!PWK349)</f>
        <v>0</v>
      </c>
      <c r="PWL102" s="700">
        <f>-IF(PWL11=1900,0,Capex!PWL349)</f>
        <v>0</v>
      </c>
      <c r="PWM102" s="700">
        <f>-IF(PWM11=1900,0,Capex!PWM349)</f>
        <v>0</v>
      </c>
      <c r="PWN102" s="700">
        <f>-IF(PWN11=1900,0,Capex!PWN349)</f>
        <v>0</v>
      </c>
      <c r="PWO102" s="700">
        <f>-IF(PWO11=1900,0,Capex!PWO349)</f>
        <v>0</v>
      </c>
      <c r="PWP102" s="700">
        <f>-IF(PWP11=1900,0,Capex!PWP349)</f>
        <v>0</v>
      </c>
      <c r="PWQ102" s="700">
        <f>-IF(PWQ11=1900,0,Capex!PWQ349)</f>
        <v>0</v>
      </c>
      <c r="PWR102" s="700">
        <f>-IF(PWR11=1900,0,Capex!PWR349)</f>
        <v>0</v>
      </c>
      <c r="PWS102" s="700">
        <f>-IF(PWS11=1900,0,Capex!PWS349)</f>
        <v>0</v>
      </c>
      <c r="PWT102" s="700">
        <f>-IF(PWT11=1900,0,Capex!PWT349)</f>
        <v>0</v>
      </c>
      <c r="PWU102" s="700">
        <f>-IF(PWU11=1900,0,Capex!PWU349)</f>
        <v>0</v>
      </c>
      <c r="PWV102" s="700">
        <f>-IF(PWV11=1900,0,Capex!PWV349)</f>
        <v>0</v>
      </c>
      <c r="PWW102" s="700">
        <f>-IF(PWW11=1900,0,Capex!PWW349)</f>
        <v>0</v>
      </c>
      <c r="PWX102" s="700">
        <f>-IF(PWX11=1900,0,Capex!PWX349)</f>
        <v>0</v>
      </c>
      <c r="PWY102" s="700">
        <f>-IF(PWY11=1900,0,Capex!PWY349)</f>
        <v>0</v>
      </c>
      <c r="PWZ102" s="700">
        <f>-IF(PWZ11=1900,0,Capex!PWZ349)</f>
        <v>0</v>
      </c>
      <c r="PXA102" s="700">
        <f>-IF(PXA11=1900,0,Capex!PXA349)</f>
        <v>0</v>
      </c>
      <c r="PXB102" s="700">
        <f>-IF(PXB11=1900,0,Capex!PXB349)</f>
        <v>0</v>
      </c>
      <c r="PXC102" s="700">
        <f>-IF(PXC11=1900,0,Capex!PXC349)</f>
        <v>0</v>
      </c>
      <c r="PXD102" s="700">
        <f>-IF(PXD11=1900,0,Capex!PXD349)</f>
        <v>0</v>
      </c>
      <c r="PXE102" s="700">
        <f>-IF(PXE11=1900,0,Capex!PXE349)</f>
        <v>0</v>
      </c>
      <c r="PXF102" s="700">
        <f>-IF(PXF11=1900,0,Capex!PXF349)</f>
        <v>0</v>
      </c>
      <c r="PXG102" s="700">
        <f>-IF(PXG11=1900,0,Capex!PXG349)</f>
        <v>0</v>
      </c>
      <c r="PXH102" s="700">
        <f>-IF(PXH11=1900,0,Capex!PXH349)</f>
        <v>0</v>
      </c>
      <c r="PXI102" s="700">
        <f>-IF(PXI11=1900,0,Capex!PXI349)</f>
        <v>0</v>
      </c>
      <c r="PXJ102" s="700">
        <f>-IF(PXJ11=1900,0,Capex!PXJ349)</f>
        <v>0</v>
      </c>
      <c r="PXK102" s="700">
        <f>-IF(PXK11=1900,0,Capex!PXK349)</f>
        <v>0</v>
      </c>
      <c r="PXL102" s="700">
        <f>-IF(PXL11=1900,0,Capex!PXL349)</f>
        <v>0</v>
      </c>
      <c r="PXM102" s="700">
        <f>-IF(PXM11=1900,0,Capex!PXM349)</f>
        <v>0</v>
      </c>
      <c r="PXN102" s="700">
        <f>-IF(PXN11=1900,0,Capex!PXN349)</f>
        <v>0</v>
      </c>
      <c r="PXO102" s="700">
        <f>-IF(PXO11=1900,0,Capex!PXO349)</f>
        <v>0</v>
      </c>
      <c r="PXP102" s="700">
        <f>-IF(PXP11=1900,0,Capex!PXP349)</f>
        <v>0</v>
      </c>
      <c r="PXQ102" s="700">
        <f>-IF(PXQ11=1900,0,Capex!PXQ349)</f>
        <v>0</v>
      </c>
      <c r="PXR102" s="700">
        <f>-IF(PXR11=1900,0,Capex!PXR349)</f>
        <v>0</v>
      </c>
      <c r="PXS102" s="700">
        <f>-IF(PXS11=1900,0,Capex!PXS349)</f>
        <v>0</v>
      </c>
      <c r="PXT102" s="700">
        <f>-IF(PXT11=1900,0,Capex!PXT349)</f>
        <v>0</v>
      </c>
      <c r="PXU102" s="700">
        <f>-IF(PXU11=1900,0,Capex!PXU349)</f>
        <v>0</v>
      </c>
      <c r="PXV102" s="700">
        <f>-IF(PXV11=1900,0,Capex!PXV349)</f>
        <v>0</v>
      </c>
      <c r="PXW102" s="700">
        <f>-IF(PXW11=1900,0,Capex!PXW349)</f>
        <v>0</v>
      </c>
      <c r="PXX102" s="700">
        <f>-IF(PXX11=1900,0,Capex!PXX349)</f>
        <v>0</v>
      </c>
      <c r="PXY102" s="700">
        <f>-IF(PXY11=1900,0,Capex!PXY349)</f>
        <v>0</v>
      </c>
      <c r="PXZ102" s="700">
        <f>-IF(PXZ11=1900,0,Capex!PXZ349)</f>
        <v>0</v>
      </c>
      <c r="PYA102" s="700">
        <f>-IF(PYA11=1900,0,Capex!PYA349)</f>
        <v>0</v>
      </c>
      <c r="PYB102" s="700">
        <f>-IF(PYB11=1900,0,Capex!PYB349)</f>
        <v>0</v>
      </c>
      <c r="PYC102" s="700">
        <f>-IF(PYC11=1900,0,Capex!PYC349)</f>
        <v>0</v>
      </c>
      <c r="PYD102" s="700">
        <f>-IF(PYD11=1900,0,Capex!PYD349)</f>
        <v>0</v>
      </c>
      <c r="PYE102" s="700">
        <f>-IF(PYE11=1900,0,Capex!PYE349)</f>
        <v>0</v>
      </c>
      <c r="PYF102" s="700">
        <f>-IF(PYF11=1900,0,Capex!PYF349)</f>
        <v>0</v>
      </c>
      <c r="PYG102" s="700">
        <f>-IF(PYG11=1900,0,Capex!PYG349)</f>
        <v>0</v>
      </c>
      <c r="PYH102" s="700">
        <f>-IF(PYH11=1900,0,Capex!PYH349)</f>
        <v>0</v>
      </c>
      <c r="PYI102" s="700">
        <f>-IF(PYI11=1900,0,Capex!PYI349)</f>
        <v>0</v>
      </c>
      <c r="PYJ102" s="700">
        <f>-IF(PYJ11=1900,0,Capex!PYJ349)</f>
        <v>0</v>
      </c>
      <c r="PYK102" s="700">
        <f>-IF(PYK11=1900,0,Capex!PYK349)</f>
        <v>0</v>
      </c>
      <c r="PYL102" s="700">
        <f>-IF(PYL11=1900,0,Capex!PYL349)</f>
        <v>0</v>
      </c>
      <c r="PYM102" s="700">
        <f>-IF(PYM11=1900,0,Capex!PYM349)</f>
        <v>0</v>
      </c>
      <c r="PYN102" s="700">
        <f>-IF(PYN11=1900,0,Capex!PYN349)</f>
        <v>0</v>
      </c>
      <c r="PYO102" s="700">
        <f>-IF(PYO11=1900,0,Capex!PYO349)</f>
        <v>0</v>
      </c>
      <c r="PYP102" s="700">
        <f>-IF(PYP11=1900,0,Capex!PYP349)</f>
        <v>0</v>
      </c>
      <c r="PYQ102" s="700">
        <f>-IF(PYQ11=1900,0,Capex!PYQ349)</f>
        <v>0</v>
      </c>
      <c r="PYR102" s="700">
        <f>-IF(PYR11=1900,0,Capex!PYR349)</f>
        <v>0</v>
      </c>
      <c r="PYS102" s="700">
        <f>-IF(PYS11=1900,0,Capex!PYS349)</f>
        <v>0</v>
      </c>
      <c r="PYT102" s="700">
        <f>-IF(PYT11=1900,0,Capex!PYT349)</f>
        <v>0</v>
      </c>
      <c r="PYU102" s="700">
        <f>-IF(PYU11=1900,0,Capex!PYU349)</f>
        <v>0</v>
      </c>
      <c r="PYV102" s="700">
        <f>-IF(PYV11=1900,0,Capex!PYV349)</f>
        <v>0</v>
      </c>
      <c r="PYW102" s="700">
        <f>-IF(PYW11=1900,0,Capex!PYW349)</f>
        <v>0</v>
      </c>
      <c r="PYX102" s="700">
        <f>-IF(PYX11=1900,0,Capex!PYX349)</f>
        <v>0</v>
      </c>
      <c r="PYY102" s="700">
        <f>-IF(PYY11=1900,0,Capex!PYY349)</f>
        <v>0</v>
      </c>
      <c r="PYZ102" s="700">
        <f>-IF(PYZ11=1900,0,Capex!PYZ349)</f>
        <v>0</v>
      </c>
      <c r="PZA102" s="700">
        <f>-IF(PZA11=1900,0,Capex!PZA349)</f>
        <v>0</v>
      </c>
      <c r="PZB102" s="700">
        <f>-IF(PZB11=1900,0,Capex!PZB349)</f>
        <v>0</v>
      </c>
      <c r="PZC102" s="700">
        <f>-IF(PZC11=1900,0,Capex!PZC349)</f>
        <v>0</v>
      </c>
      <c r="PZD102" s="700">
        <f>-IF(PZD11=1900,0,Capex!PZD349)</f>
        <v>0</v>
      </c>
      <c r="PZE102" s="700">
        <f>-IF(PZE11=1900,0,Capex!PZE349)</f>
        <v>0</v>
      </c>
      <c r="PZF102" s="700">
        <f>-IF(PZF11=1900,0,Capex!PZF349)</f>
        <v>0</v>
      </c>
      <c r="PZG102" s="700">
        <f>-IF(PZG11=1900,0,Capex!PZG349)</f>
        <v>0</v>
      </c>
      <c r="PZH102" s="700">
        <f>-IF(PZH11=1900,0,Capex!PZH349)</f>
        <v>0</v>
      </c>
      <c r="PZI102" s="700">
        <f>-IF(PZI11=1900,0,Capex!PZI349)</f>
        <v>0</v>
      </c>
      <c r="PZJ102" s="700">
        <f>-IF(PZJ11=1900,0,Capex!PZJ349)</f>
        <v>0</v>
      </c>
      <c r="PZK102" s="700">
        <f>-IF(PZK11=1900,0,Capex!PZK349)</f>
        <v>0</v>
      </c>
      <c r="PZL102" s="700">
        <f>-IF(PZL11=1900,0,Capex!PZL349)</f>
        <v>0</v>
      </c>
      <c r="PZM102" s="700">
        <f>-IF(PZM11=1900,0,Capex!PZM349)</f>
        <v>0</v>
      </c>
      <c r="PZN102" s="700">
        <f>-IF(PZN11=1900,0,Capex!PZN349)</f>
        <v>0</v>
      </c>
      <c r="PZO102" s="700">
        <f>-IF(PZO11=1900,0,Capex!PZO349)</f>
        <v>0</v>
      </c>
      <c r="PZP102" s="700">
        <f>-IF(PZP11=1900,0,Capex!PZP349)</f>
        <v>0</v>
      </c>
      <c r="PZQ102" s="700">
        <f>-IF(PZQ11=1900,0,Capex!PZQ349)</f>
        <v>0</v>
      </c>
      <c r="PZR102" s="700">
        <f>-IF(PZR11=1900,0,Capex!PZR349)</f>
        <v>0</v>
      </c>
      <c r="PZS102" s="700">
        <f>-IF(PZS11=1900,0,Capex!PZS349)</f>
        <v>0</v>
      </c>
      <c r="PZT102" s="700">
        <f>-IF(PZT11=1900,0,Capex!PZT349)</f>
        <v>0</v>
      </c>
      <c r="PZU102" s="700">
        <f>-IF(PZU11=1900,0,Capex!PZU349)</f>
        <v>0</v>
      </c>
      <c r="PZV102" s="700">
        <f>-IF(PZV11=1900,0,Capex!PZV349)</f>
        <v>0</v>
      </c>
      <c r="PZW102" s="700">
        <f>-IF(PZW11=1900,0,Capex!PZW349)</f>
        <v>0</v>
      </c>
      <c r="PZX102" s="700">
        <f>-IF(PZX11=1900,0,Capex!PZX349)</f>
        <v>0</v>
      </c>
      <c r="PZY102" s="700">
        <f>-IF(PZY11=1900,0,Capex!PZY349)</f>
        <v>0</v>
      </c>
      <c r="PZZ102" s="700">
        <f>-IF(PZZ11=1900,0,Capex!PZZ349)</f>
        <v>0</v>
      </c>
      <c r="QAA102" s="700">
        <f>-IF(QAA11=1900,0,Capex!QAA349)</f>
        <v>0</v>
      </c>
      <c r="QAB102" s="700">
        <f>-IF(QAB11=1900,0,Capex!QAB349)</f>
        <v>0</v>
      </c>
      <c r="QAC102" s="700">
        <f>-IF(QAC11=1900,0,Capex!QAC349)</f>
        <v>0</v>
      </c>
      <c r="QAD102" s="700">
        <f>-IF(QAD11=1900,0,Capex!QAD349)</f>
        <v>0</v>
      </c>
      <c r="QAE102" s="700">
        <f>-IF(QAE11=1900,0,Capex!QAE349)</f>
        <v>0</v>
      </c>
      <c r="QAF102" s="700">
        <f>-IF(QAF11=1900,0,Capex!QAF349)</f>
        <v>0</v>
      </c>
      <c r="QAG102" s="700">
        <f>-IF(QAG11=1900,0,Capex!QAG349)</f>
        <v>0</v>
      </c>
      <c r="QAH102" s="700">
        <f>-IF(QAH11=1900,0,Capex!QAH349)</f>
        <v>0</v>
      </c>
      <c r="QAI102" s="700">
        <f>-IF(QAI11=1900,0,Capex!QAI349)</f>
        <v>0</v>
      </c>
      <c r="QAJ102" s="700">
        <f>-IF(QAJ11=1900,0,Capex!QAJ349)</f>
        <v>0</v>
      </c>
      <c r="QAK102" s="700">
        <f>-IF(QAK11=1900,0,Capex!QAK349)</f>
        <v>0</v>
      </c>
      <c r="QAL102" s="700">
        <f>-IF(QAL11=1900,0,Capex!QAL349)</f>
        <v>0</v>
      </c>
      <c r="QAM102" s="700">
        <f>-IF(QAM11=1900,0,Capex!QAM349)</f>
        <v>0</v>
      </c>
      <c r="QAN102" s="700">
        <f>-IF(QAN11=1900,0,Capex!QAN349)</f>
        <v>0</v>
      </c>
      <c r="QAO102" s="700">
        <f>-IF(QAO11=1900,0,Capex!QAO349)</f>
        <v>0</v>
      </c>
      <c r="QAP102" s="700">
        <f>-IF(QAP11=1900,0,Capex!QAP349)</f>
        <v>0</v>
      </c>
      <c r="QAQ102" s="700">
        <f>-IF(QAQ11=1900,0,Capex!QAQ349)</f>
        <v>0</v>
      </c>
      <c r="QAR102" s="700">
        <f>-IF(QAR11=1900,0,Capex!QAR349)</f>
        <v>0</v>
      </c>
      <c r="QAS102" s="700">
        <f>-IF(QAS11=1900,0,Capex!QAS349)</f>
        <v>0</v>
      </c>
      <c r="QAT102" s="700">
        <f>-IF(QAT11=1900,0,Capex!QAT349)</f>
        <v>0</v>
      </c>
      <c r="QAU102" s="700">
        <f>-IF(QAU11=1900,0,Capex!QAU349)</f>
        <v>0</v>
      </c>
      <c r="QAV102" s="700">
        <f>-IF(QAV11=1900,0,Capex!QAV349)</f>
        <v>0</v>
      </c>
      <c r="QAW102" s="700">
        <f>-IF(QAW11=1900,0,Capex!QAW349)</f>
        <v>0</v>
      </c>
      <c r="QAX102" s="700">
        <f>-IF(QAX11=1900,0,Capex!QAX349)</f>
        <v>0</v>
      </c>
      <c r="QAY102" s="700">
        <f>-IF(QAY11=1900,0,Capex!QAY349)</f>
        <v>0</v>
      </c>
      <c r="QAZ102" s="700">
        <f>-IF(QAZ11=1900,0,Capex!QAZ349)</f>
        <v>0</v>
      </c>
      <c r="QBA102" s="700">
        <f>-IF(QBA11=1900,0,Capex!QBA349)</f>
        <v>0</v>
      </c>
      <c r="QBB102" s="700">
        <f>-IF(QBB11=1900,0,Capex!QBB349)</f>
        <v>0</v>
      </c>
      <c r="QBC102" s="700">
        <f>-IF(QBC11=1900,0,Capex!QBC349)</f>
        <v>0</v>
      </c>
      <c r="QBD102" s="700">
        <f>-IF(QBD11=1900,0,Capex!QBD349)</f>
        <v>0</v>
      </c>
      <c r="QBE102" s="700">
        <f>-IF(QBE11=1900,0,Capex!QBE349)</f>
        <v>0</v>
      </c>
      <c r="QBF102" s="700">
        <f>-IF(QBF11=1900,0,Capex!QBF349)</f>
        <v>0</v>
      </c>
      <c r="QBG102" s="700">
        <f>-IF(QBG11=1900,0,Capex!QBG349)</f>
        <v>0</v>
      </c>
      <c r="QBH102" s="700">
        <f>-IF(QBH11=1900,0,Capex!QBH349)</f>
        <v>0</v>
      </c>
      <c r="QBI102" s="700">
        <f>-IF(QBI11=1900,0,Capex!QBI349)</f>
        <v>0</v>
      </c>
      <c r="QBJ102" s="700">
        <f>-IF(QBJ11=1900,0,Capex!QBJ349)</f>
        <v>0</v>
      </c>
      <c r="QBK102" s="700">
        <f>-IF(QBK11=1900,0,Capex!QBK349)</f>
        <v>0</v>
      </c>
      <c r="QBL102" s="700">
        <f>-IF(QBL11=1900,0,Capex!QBL349)</f>
        <v>0</v>
      </c>
      <c r="QBM102" s="700">
        <f>-IF(QBM11=1900,0,Capex!QBM349)</f>
        <v>0</v>
      </c>
      <c r="QBN102" s="700">
        <f>-IF(QBN11=1900,0,Capex!QBN349)</f>
        <v>0</v>
      </c>
      <c r="QBO102" s="700">
        <f>-IF(QBO11=1900,0,Capex!QBO349)</f>
        <v>0</v>
      </c>
      <c r="QBP102" s="700">
        <f>-IF(QBP11=1900,0,Capex!QBP349)</f>
        <v>0</v>
      </c>
      <c r="QBQ102" s="700">
        <f>-IF(QBQ11=1900,0,Capex!QBQ349)</f>
        <v>0</v>
      </c>
      <c r="QBR102" s="700">
        <f>-IF(QBR11=1900,0,Capex!QBR349)</f>
        <v>0</v>
      </c>
      <c r="QBS102" s="700">
        <f>-IF(QBS11=1900,0,Capex!QBS349)</f>
        <v>0</v>
      </c>
      <c r="QBT102" s="700">
        <f>-IF(QBT11=1900,0,Capex!QBT349)</f>
        <v>0</v>
      </c>
      <c r="QBU102" s="700">
        <f>-IF(QBU11=1900,0,Capex!QBU349)</f>
        <v>0</v>
      </c>
      <c r="QBV102" s="700">
        <f>-IF(QBV11=1900,0,Capex!QBV349)</f>
        <v>0</v>
      </c>
      <c r="QBW102" s="700">
        <f>-IF(QBW11=1900,0,Capex!QBW349)</f>
        <v>0</v>
      </c>
      <c r="QBX102" s="700">
        <f>-IF(QBX11=1900,0,Capex!QBX349)</f>
        <v>0</v>
      </c>
      <c r="QBY102" s="700">
        <f>-IF(QBY11=1900,0,Capex!QBY349)</f>
        <v>0</v>
      </c>
      <c r="QBZ102" s="700">
        <f>-IF(QBZ11=1900,0,Capex!QBZ349)</f>
        <v>0</v>
      </c>
      <c r="QCA102" s="700">
        <f>-IF(QCA11=1900,0,Capex!QCA349)</f>
        <v>0</v>
      </c>
      <c r="QCB102" s="700">
        <f>-IF(QCB11=1900,0,Capex!QCB349)</f>
        <v>0</v>
      </c>
      <c r="QCC102" s="700">
        <f>-IF(QCC11=1900,0,Capex!QCC349)</f>
        <v>0</v>
      </c>
      <c r="QCD102" s="700">
        <f>-IF(QCD11=1900,0,Capex!QCD349)</f>
        <v>0</v>
      </c>
      <c r="QCE102" s="700">
        <f>-IF(QCE11=1900,0,Capex!QCE349)</f>
        <v>0</v>
      </c>
      <c r="QCF102" s="700">
        <f>-IF(QCF11=1900,0,Capex!QCF349)</f>
        <v>0</v>
      </c>
      <c r="QCG102" s="700">
        <f>-IF(QCG11=1900,0,Capex!QCG349)</f>
        <v>0</v>
      </c>
      <c r="QCH102" s="700">
        <f>-IF(QCH11=1900,0,Capex!QCH349)</f>
        <v>0</v>
      </c>
      <c r="QCI102" s="700">
        <f>-IF(QCI11=1900,0,Capex!QCI349)</f>
        <v>0</v>
      </c>
      <c r="QCJ102" s="700">
        <f>-IF(QCJ11=1900,0,Capex!QCJ349)</f>
        <v>0</v>
      </c>
      <c r="QCK102" s="700">
        <f>-IF(QCK11=1900,0,Capex!QCK349)</f>
        <v>0</v>
      </c>
      <c r="QCL102" s="700">
        <f>-IF(QCL11=1900,0,Capex!QCL349)</f>
        <v>0</v>
      </c>
      <c r="QCM102" s="700">
        <f>-IF(QCM11=1900,0,Capex!QCM349)</f>
        <v>0</v>
      </c>
      <c r="QCN102" s="700">
        <f>-IF(QCN11=1900,0,Capex!QCN349)</f>
        <v>0</v>
      </c>
      <c r="QCO102" s="700">
        <f>-IF(QCO11=1900,0,Capex!QCO349)</f>
        <v>0</v>
      </c>
      <c r="QCP102" s="700">
        <f>-IF(QCP11=1900,0,Capex!QCP349)</f>
        <v>0</v>
      </c>
      <c r="QCQ102" s="700">
        <f>-IF(QCQ11=1900,0,Capex!QCQ349)</f>
        <v>0</v>
      </c>
      <c r="QCR102" s="700">
        <f>-IF(QCR11=1900,0,Capex!QCR349)</f>
        <v>0</v>
      </c>
      <c r="QCS102" s="700">
        <f>-IF(QCS11=1900,0,Capex!QCS349)</f>
        <v>0</v>
      </c>
      <c r="QCT102" s="700">
        <f>-IF(QCT11=1900,0,Capex!QCT349)</f>
        <v>0</v>
      </c>
      <c r="QCU102" s="700">
        <f>-IF(QCU11=1900,0,Capex!QCU349)</f>
        <v>0</v>
      </c>
      <c r="QCV102" s="700">
        <f>-IF(QCV11=1900,0,Capex!QCV349)</f>
        <v>0</v>
      </c>
      <c r="QCW102" s="700">
        <f>-IF(QCW11=1900,0,Capex!QCW349)</f>
        <v>0</v>
      </c>
      <c r="QCX102" s="700">
        <f>-IF(QCX11=1900,0,Capex!QCX349)</f>
        <v>0</v>
      </c>
      <c r="QCY102" s="700">
        <f>-IF(QCY11=1900,0,Capex!QCY349)</f>
        <v>0</v>
      </c>
      <c r="QCZ102" s="700">
        <f>-IF(QCZ11=1900,0,Capex!QCZ349)</f>
        <v>0</v>
      </c>
      <c r="QDA102" s="700">
        <f>-IF(QDA11=1900,0,Capex!QDA349)</f>
        <v>0</v>
      </c>
      <c r="QDB102" s="700">
        <f>-IF(QDB11=1900,0,Capex!QDB349)</f>
        <v>0</v>
      </c>
      <c r="QDC102" s="700">
        <f>-IF(QDC11=1900,0,Capex!QDC349)</f>
        <v>0</v>
      </c>
      <c r="QDD102" s="700">
        <f>-IF(QDD11=1900,0,Capex!QDD349)</f>
        <v>0</v>
      </c>
      <c r="QDE102" s="700">
        <f>-IF(QDE11=1900,0,Capex!QDE349)</f>
        <v>0</v>
      </c>
      <c r="QDF102" s="700">
        <f>-IF(QDF11=1900,0,Capex!QDF349)</f>
        <v>0</v>
      </c>
      <c r="QDG102" s="700">
        <f>-IF(QDG11=1900,0,Capex!QDG349)</f>
        <v>0</v>
      </c>
      <c r="QDH102" s="700">
        <f>-IF(QDH11=1900,0,Capex!QDH349)</f>
        <v>0</v>
      </c>
      <c r="QDI102" s="700">
        <f>-IF(QDI11=1900,0,Capex!QDI349)</f>
        <v>0</v>
      </c>
      <c r="QDJ102" s="700">
        <f>-IF(QDJ11=1900,0,Capex!QDJ349)</f>
        <v>0</v>
      </c>
      <c r="QDK102" s="700">
        <f>-IF(QDK11=1900,0,Capex!QDK349)</f>
        <v>0</v>
      </c>
      <c r="QDL102" s="700">
        <f>-IF(QDL11=1900,0,Capex!QDL349)</f>
        <v>0</v>
      </c>
      <c r="QDM102" s="700">
        <f>-IF(QDM11=1900,0,Capex!QDM349)</f>
        <v>0</v>
      </c>
      <c r="QDN102" s="700">
        <f>-IF(QDN11=1900,0,Capex!QDN349)</f>
        <v>0</v>
      </c>
      <c r="QDO102" s="700">
        <f>-IF(QDO11=1900,0,Capex!QDO349)</f>
        <v>0</v>
      </c>
      <c r="QDP102" s="700">
        <f>-IF(QDP11=1900,0,Capex!QDP349)</f>
        <v>0</v>
      </c>
      <c r="QDQ102" s="700">
        <f>-IF(QDQ11=1900,0,Capex!QDQ349)</f>
        <v>0</v>
      </c>
      <c r="QDR102" s="700">
        <f>-IF(QDR11=1900,0,Capex!QDR349)</f>
        <v>0</v>
      </c>
      <c r="QDS102" s="700">
        <f>-IF(QDS11=1900,0,Capex!QDS349)</f>
        <v>0</v>
      </c>
      <c r="QDT102" s="700">
        <f>-IF(QDT11=1900,0,Capex!QDT349)</f>
        <v>0</v>
      </c>
      <c r="QDU102" s="700">
        <f>-IF(QDU11=1900,0,Capex!QDU349)</f>
        <v>0</v>
      </c>
      <c r="QDV102" s="700">
        <f>-IF(QDV11=1900,0,Capex!QDV349)</f>
        <v>0</v>
      </c>
      <c r="QDW102" s="700">
        <f>-IF(QDW11=1900,0,Capex!QDW349)</f>
        <v>0</v>
      </c>
      <c r="QDX102" s="700">
        <f>-IF(QDX11=1900,0,Capex!QDX349)</f>
        <v>0</v>
      </c>
      <c r="QDY102" s="700">
        <f>-IF(QDY11=1900,0,Capex!QDY349)</f>
        <v>0</v>
      </c>
      <c r="QDZ102" s="700">
        <f>-IF(QDZ11=1900,0,Capex!QDZ349)</f>
        <v>0</v>
      </c>
      <c r="QEA102" s="700">
        <f>-IF(QEA11=1900,0,Capex!QEA349)</f>
        <v>0</v>
      </c>
      <c r="QEB102" s="700">
        <f>-IF(QEB11=1900,0,Capex!QEB349)</f>
        <v>0</v>
      </c>
      <c r="QEC102" s="700">
        <f>-IF(QEC11=1900,0,Capex!QEC349)</f>
        <v>0</v>
      </c>
      <c r="QED102" s="700">
        <f>-IF(QED11=1900,0,Capex!QED349)</f>
        <v>0</v>
      </c>
      <c r="QEE102" s="700">
        <f>-IF(QEE11=1900,0,Capex!QEE349)</f>
        <v>0</v>
      </c>
      <c r="QEF102" s="700">
        <f>-IF(QEF11=1900,0,Capex!QEF349)</f>
        <v>0</v>
      </c>
      <c r="QEG102" s="700">
        <f>-IF(QEG11=1900,0,Capex!QEG349)</f>
        <v>0</v>
      </c>
      <c r="QEH102" s="700">
        <f>-IF(QEH11=1900,0,Capex!QEH349)</f>
        <v>0</v>
      </c>
      <c r="QEI102" s="700">
        <f>-IF(QEI11=1900,0,Capex!QEI349)</f>
        <v>0</v>
      </c>
      <c r="QEJ102" s="700">
        <f>-IF(QEJ11=1900,0,Capex!QEJ349)</f>
        <v>0</v>
      </c>
      <c r="QEK102" s="700">
        <f>-IF(QEK11=1900,0,Capex!QEK349)</f>
        <v>0</v>
      </c>
      <c r="QEL102" s="700">
        <f>-IF(QEL11=1900,0,Capex!QEL349)</f>
        <v>0</v>
      </c>
      <c r="QEM102" s="700">
        <f>-IF(QEM11=1900,0,Capex!QEM349)</f>
        <v>0</v>
      </c>
      <c r="QEN102" s="700">
        <f>-IF(QEN11=1900,0,Capex!QEN349)</f>
        <v>0</v>
      </c>
      <c r="QEO102" s="700">
        <f>-IF(QEO11=1900,0,Capex!QEO349)</f>
        <v>0</v>
      </c>
      <c r="QEP102" s="700">
        <f>-IF(QEP11=1900,0,Capex!QEP349)</f>
        <v>0</v>
      </c>
      <c r="QEQ102" s="700">
        <f>-IF(QEQ11=1900,0,Capex!QEQ349)</f>
        <v>0</v>
      </c>
      <c r="QER102" s="700">
        <f>-IF(QER11=1900,0,Capex!QER349)</f>
        <v>0</v>
      </c>
      <c r="QES102" s="700">
        <f>-IF(QES11=1900,0,Capex!QES349)</f>
        <v>0</v>
      </c>
      <c r="QET102" s="700">
        <f>-IF(QET11=1900,0,Capex!QET349)</f>
        <v>0</v>
      </c>
      <c r="QEU102" s="700">
        <f>-IF(QEU11=1900,0,Capex!QEU349)</f>
        <v>0</v>
      </c>
      <c r="QEV102" s="700">
        <f>-IF(QEV11=1900,0,Capex!QEV349)</f>
        <v>0</v>
      </c>
      <c r="QEW102" s="700">
        <f>-IF(QEW11=1900,0,Capex!QEW349)</f>
        <v>0</v>
      </c>
      <c r="QEX102" s="700">
        <f>-IF(QEX11=1900,0,Capex!QEX349)</f>
        <v>0</v>
      </c>
      <c r="QEY102" s="700">
        <f>-IF(QEY11=1900,0,Capex!QEY349)</f>
        <v>0</v>
      </c>
      <c r="QEZ102" s="700">
        <f>-IF(QEZ11=1900,0,Capex!QEZ349)</f>
        <v>0</v>
      </c>
      <c r="QFA102" s="700">
        <f>-IF(QFA11=1900,0,Capex!QFA349)</f>
        <v>0</v>
      </c>
      <c r="QFB102" s="700">
        <f>-IF(QFB11=1900,0,Capex!QFB349)</f>
        <v>0</v>
      </c>
      <c r="QFC102" s="700">
        <f>-IF(QFC11=1900,0,Capex!QFC349)</f>
        <v>0</v>
      </c>
      <c r="QFD102" s="700">
        <f>-IF(QFD11=1900,0,Capex!QFD349)</f>
        <v>0</v>
      </c>
      <c r="QFE102" s="700">
        <f>-IF(QFE11=1900,0,Capex!QFE349)</f>
        <v>0</v>
      </c>
      <c r="QFF102" s="700">
        <f>-IF(QFF11=1900,0,Capex!QFF349)</f>
        <v>0</v>
      </c>
      <c r="QFG102" s="700">
        <f>-IF(QFG11=1900,0,Capex!QFG349)</f>
        <v>0</v>
      </c>
      <c r="QFH102" s="700">
        <f>-IF(QFH11=1900,0,Capex!QFH349)</f>
        <v>0</v>
      </c>
      <c r="QFI102" s="700">
        <f>-IF(QFI11=1900,0,Capex!QFI349)</f>
        <v>0</v>
      </c>
      <c r="QFJ102" s="700">
        <f>-IF(QFJ11=1900,0,Capex!QFJ349)</f>
        <v>0</v>
      </c>
      <c r="QFK102" s="700">
        <f>-IF(QFK11=1900,0,Capex!QFK349)</f>
        <v>0</v>
      </c>
      <c r="QFL102" s="700">
        <f>-IF(QFL11=1900,0,Capex!QFL349)</f>
        <v>0</v>
      </c>
      <c r="QFM102" s="700">
        <f>-IF(QFM11=1900,0,Capex!QFM349)</f>
        <v>0</v>
      </c>
      <c r="QFN102" s="700">
        <f>-IF(QFN11=1900,0,Capex!QFN349)</f>
        <v>0</v>
      </c>
      <c r="QFO102" s="700">
        <f>-IF(QFO11=1900,0,Capex!QFO349)</f>
        <v>0</v>
      </c>
      <c r="QFP102" s="700">
        <f>-IF(QFP11=1900,0,Capex!QFP349)</f>
        <v>0</v>
      </c>
      <c r="QFQ102" s="700">
        <f>-IF(QFQ11=1900,0,Capex!QFQ349)</f>
        <v>0</v>
      </c>
      <c r="QFR102" s="700">
        <f>-IF(QFR11=1900,0,Capex!QFR349)</f>
        <v>0</v>
      </c>
      <c r="QFS102" s="700">
        <f>-IF(QFS11=1900,0,Capex!QFS349)</f>
        <v>0</v>
      </c>
      <c r="QFT102" s="700">
        <f>-IF(QFT11=1900,0,Capex!QFT349)</f>
        <v>0</v>
      </c>
      <c r="QFU102" s="700">
        <f>-IF(QFU11=1900,0,Capex!QFU349)</f>
        <v>0</v>
      </c>
      <c r="QFV102" s="700">
        <f>-IF(QFV11=1900,0,Capex!QFV349)</f>
        <v>0</v>
      </c>
      <c r="QFW102" s="700">
        <f>-IF(QFW11=1900,0,Capex!QFW349)</f>
        <v>0</v>
      </c>
      <c r="QFX102" s="700">
        <f>-IF(QFX11=1900,0,Capex!QFX349)</f>
        <v>0</v>
      </c>
      <c r="QFY102" s="700">
        <f>-IF(QFY11=1900,0,Capex!QFY349)</f>
        <v>0</v>
      </c>
      <c r="QFZ102" s="700">
        <f>-IF(QFZ11=1900,0,Capex!QFZ349)</f>
        <v>0</v>
      </c>
      <c r="QGA102" s="700">
        <f>-IF(QGA11=1900,0,Capex!QGA349)</f>
        <v>0</v>
      </c>
      <c r="QGB102" s="700">
        <f>-IF(QGB11=1900,0,Capex!QGB349)</f>
        <v>0</v>
      </c>
      <c r="QGC102" s="700">
        <f>-IF(QGC11=1900,0,Capex!QGC349)</f>
        <v>0</v>
      </c>
      <c r="QGD102" s="700">
        <f>-IF(QGD11=1900,0,Capex!QGD349)</f>
        <v>0</v>
      </c>
      <c r="QGE102" s="700">
        <f>-IF(QGE11=1900,0,Capex!QGE349)</f>
        <v>0</v>
      </c>
      <c r="QGF102" s="700">
        <f>-IF(QGF11=1900,0,Capex!QGF349)</f>
        <v>0</v>
      </c>
      <c r="QGG102" s="700">
        <f>-IF(QGG11=1900,0,Capex!QGG349)</f>
        <v>0</v>
      </c>
      <c r="QGH102" s="700">
        <f>-IF(QGH11=1900,0,Capex!QGH349)</f>
        <v>0</v>
      </c>
      <c r="QGI102" s="700">
        <f>-IF(QGI11=1900,0,Capex!QGI349)</f>
        <v>0</v>
      </c>
      <c r="QGJ102" s="700">
        <f>-IF(QGJ11=1900,0,Capex!QGJ349)</f>
        <v>0</v>
      </c>
      <c r="QGK102" s="700">
        <f>-IF(QGK11=1900,0,Capex!QGK349)</f>
        <v>0</v>
      </c>
      <c r="QGL102" s="700">
        <f>-IF(QGL11=1900,0,Capex!QGL349)</f>
        <v>0</v>
      </c>
      <c r="QGM102" s="700">
        <f>-IF(QGM11=1900,0,Capex!QGM349)</f>
        <v>0</v>
      </c>
      <c r="QGN102" s="700">
        <f>-IF(QGN11=1900,0,Capex!QGN349)</f>
        <v>0</v>
      </c>
      <c r="QGO102" s="700">
        <f>-IF(QGO11=1900,0,Capex!QGO349)</f>
        <v>0</v>
      </c>
      <c r="QGP102" s="700">
        <f>-IF(QGP11=1900,0,Capex!QGP349)</f>
        <v>0</v>
      </c>
      <c r="QGQ102" s="700">
        <f>-IF(QGQ11=1900,0,Capex!QGQ349)</f>
        <v>0</v>
      </c>
      <c r="QGR102" s="700">
        <f>-IF(QGR11=1900,0,Capex!QGR349)</f>
        <v>0</v>
      </c>
      <c r="QGS102" s="700">
        <f>-IF(QGS11=1900,0,Capex!QGS349)</f>
        <v>0</v>
      </c>
      <c r="QGT102" s="700">
        <f>-IF(QGT11=1900,0,Capex!QGT349)</f>
        <v>0</v>
      </c>
      <c r="QGU102" s="700">
        <f>-IF(QGU11=1900,0,Capex!QGU349)</f>
        <v>0</v>
      </c>
      <c r="QGV102" s="700">
        <f>-IF(QGV11=1900,0,Capex!QGV349)</f>
        <v>0</v>
      </c>
      <c r="QGW102" s="700">
        <f>-IF(QGW11=1900,0,Capex!QGW349)</f>
        <v>0</v>
      </c>
      <c r="QGX102" s="700">
        <f>-IF(QGX11=1900,0,Capex!QGX349)</f>
        <v>0</v>
      </c>
      <c r="QGY102" s="700">
        <f>-IF(QGY11=1900,0,Capex!QGY349)</f>
        <v>0</v>
      </c>
      <c r="QGZ102" s="700">
        <f>-IF(QGZ11=1900,0,Capex!QGZ349)</f>
        <v>0</v>
      </c>
      <c r="QHA102" s="700">
        <f>-IF(QHA11=1900,0,Capex!QHA349)</f>
        <v>0</v>
      </c>
      <c r="QHB102" s="700">
        <f>-IF(QHB11=1900,0,Capex!QHB349)</f>
        <v>0</v>
      </c>
      <c r="QHC102" s="700">
        <f>-IF(QHC11=1900,0,Capex!QHC349)</f>
        <v>0</v>
      </c>
      <c r="QHD102" s="700">
        <f>-IF(QHD11=1900,0,Capex!QHD349)</f>
        <v>0</v>
      </c>
      <c r="QHE102" s="700">
        <f>-IF(QHE11=1900,0,Capex!QHE349)</f>
        <v>0</v>
      </c>
      <c r="QHF102" s="700">
        <f>-IF(QHF11=1900,0,Capex!QHF349)</f>
        <v>0</v>
      </c>
      <c r="QHG102" s="700">
        <f>-IF(QHG11=1900,0,Capex!QHG349)</f>
        <v>0</v>
      </c>
      <c r="QHH102" s="700">
        <f>-IF(QHH11=1900,0,Capex!QHH349)</f>
        <v>0</v>
      </c>
      <c r="QHI102" s="700">
        <f>-IF(QHI11=1900,0,Capex!QHI349)</f>
        <v>0</v>
      </c>
      <c r="QHJ102" s="700">
        <f>-IF(QHJ11=1900,0,Capex!QHJ349)</f>
        <v>0</v>
      </c>
      <c r="QHK102" s="700">
        <f>-IF(QHK11=1900,0,Capex!QHK349)</f>
        <v>0</v>
      </c>
      <c r="QHL102" s="700">
        <f>-IF(QHL11=1900,0,Capex!QHL349)</f>
        <v>0</v>
      </c>
      <c r="QHM102" s="700">
        <f>-IF(QHM11=1900,0,Capex!QHM349)</f>
        <v>0</v>
      </c>
      <c r="QHN102" s="700">
        <f>-IF(QHN11=1900,0,Capex!QHN349)</f>
        <v>0</v>
      </c>
      <c r="QHO102" s="700">
        <f>-IF(QHO11=1900,0,Capex!QHO349)</f>
        <v>0</v>
      </c>
      <c r="QHP102" s="700">
        <f>-IF(QHP11=1900,0,Capex!QHP349)</f>
        <v>0</v>
      </c>
      <c r="QHQ102" s="700">
        <f>-IF(QHQ11=1900,0,Capex!QHQ349)</f>
        <v>0</v>
      </c>
      <c r="QHR102" s="700">
        <f>-IF(QHR11=1900,0,Capex!QHR349)</f>
        <v>0</v>
      </c>
      <c r="QHS102" s="700">
        <f>-IF(QHS11=1900,0,Capex!QHS349)</f>
        <v>0</v>
      </c>
      <c r="QHT102" s="700">
        <f>-IF(QHT11=1900,0,Capex!QHT349)</f>
        <v>0</v>
      </c>
      <c r="QHU102" s="700">
        <f>-IF(QHU11=1900,0,Capex!QHU349)</f>
        <v>0</v>
      </c>
      <c r="QHV102" s="700">
        <f>-IF(QHV11=1900,0,Capex!QHV349)</f>
        <v>0</v>
      </c>
      <c r="QHW102" s="700">
        <f>-IF(QHW11=1900,0,Capex!QHW349)</f>
        <v>0</v>
      </c>
      <c r="QHX102" s="700">
        <f>-IF(QHX11=1900,0,Capex!QHX349)</f>
        <v>0</v>
      </c>
      <c r="QHY102" s="700">
        <f>-IF(QHY11=1900,0,Capex!QHY349)</f>
        <v>0</v>
      </c>
      <c r="QHZ102" s="700">
        <f>-IF(QHZ11=1900,0,Capex!QHZ349)</f>
        <v>0</v>
      </c>
      <c r="QIA102" s="700">
        <f>-IF(QIA11=1900,0,Capex!QIA349)</f>
        <v>0</v>
      </c>
      <c r="QIB102" s="700">
        <f>-IF(QIB11=1900,0,Capex!QIB349)</f>
        <v>0</v>
      </c>
      <c r="QIC102" s="700">
        <f>-IF(QIC11=1900,0,Capex!QIC349)</f>
        <v>0</v>
      </c>
      <c r="QID102" s="700">
        <f>-IF(QID11=1900,0,Capex!QID349)</f>
        <v>0</v>
      </c>
      <c r="QIE102" s="700">
        <f>-IF(QIE11=1900,0,Capex!QIE349)</f>
        <v>0</v>
      </c>
      <c r="QIF102" s="700">
        <f>-IF(QIF11=1900,0,Capex!QIF349)</f>
        <v>0</v>
      </c>
      <c r="QIG102" s="700">
        <f>-IF(QIG11=1900,0,Capex!QIG349)</f>
        <v>0</v>
      </c>
      <c r="QIH102" s="700">
        <f>-IF(QIH11=1900,0,Capex!QIH349)</f>
        <v>0</v>
      </c>
      <c r="QII102" s="700">
        <f>-IF(QII11=1900,0,Capex!QII349)</f>
        <v>0</v>
      </c>
      <c r="QIJ102" s="700">
        <f>-IF(QIJ11=1900,0,Capex!QIJ349)</f>
        <v>0</v>
      </c>
      <c r="QIK102" s="700">
        <f>-IF(QIK11=1900,0,Capex!QIK349)</f>
        <v>0</v>
      </c>
      <c r="QIL102" s="700">
        <f>-IF(QIL11=1900,0,Capex!QIL349)</f>
        <v>0</v>
      </c>
      <c r="QIM102" s="700">
        <f>-IF(QIM11=1900,0,Capex!QIM349)</f>
        <v>0</v>
      </c>
      <c r="QIN102" s="700">
        <f>-IF(QIN11=1900,0,Capex!QIN349)</f>
        <v>0</v>
      </c>
      <c r="QIO102" s="700">
        <f>-IF(QIO11=1900,0,Capex!QIO349)</f>
        <v>0</v>
      </c>
      <c r="QIP102" s="700">
        <f>-IF(QIP11=1900,0,Capex!QIP349)</f>
        <v>0</v>
      </c>
      <c r="QIQ102" s="700">
        <f>-IF(QIQ11=1900,0,Capex!QIQ349)</f>
        <v>0</v>
      </c>
      <c r="QIR102" s="700">
        <f>-IF(QIR11=1900,0,Capex!QIR349)</f>
        <v>0</v>
      </c>
      <c r="QIS102" s="700">
        <f>-IF(QIS11=1900,0,Capex!QIS349)</f>
        <v>0</v>
      </c>
      <c r="QIT102" s="700">
        <f>-IF(QIT11=1900,0,Capex!QIT349)</f>
        <v>0</v>
      </c>
      <c r="QIU102" s="700">
        <f>-IF(QIU11=1900,0,Capex!QIU349)</f>
        <v>0</v>
      </c>
      <c r="QIV102" s="700">
        <f>-IF(QIV11=1900,0,Capex!QIV349)</f>
        <v>0</v>
      </c>
      <c r="QIW102" s="700">
        <f>-IF(QIW11=1900,0,Capex!QIW349)</f>
        <v>0</v>
      </c>
      <c r="QIX102" s="700">
        <f>-IF(QIX11=1900,0,Capex!QIX349)</f>
        <v>0</v>
      </c>
      <c r="QIY102" s="700">
        <f>-IF(QIY11=1900,0,Capex!QIY349)</f>
        <v>0</v>
      </c>
      <c r="QIZ102" s="700">
        <f>-IF(QIZ11=1900,0,Capex!QIZ349)</f>
        <v>0</v>
      </c>
      <c r="QJA102" s="700">
        <f>-IF(QJA11=1900,0,Capex!QJA349)</f>
        <v>0</v>
      </c>
      <c r="QJB102" s="700">
        <f>-IF(QJB11=1900,0,Capex!QJB349)</f>
        <v>0</v>
      </c>
      <c r="QJC102" s="700">
        <f>-IF(QJC11=1900,0,Capex!QJC349)</f>
        <v>0</v>
      </c>
      <c r="QJD102" s="700">
        <f>-IF(QJD11=1900,0,Capex!QJD349)</f>
        <v>0</v>
      </c>
      <c r="QJE102" s="700">
        <f>-IF(QJE11=1900,0,Capex!QJE349)</f>
        <v>0</v>
      </c>
      <c r="QJF102" s="700">
        <f>-IF(QJF11=1900,0,Capex!QJF349)</f>
        <v>0</v>
      </c>
      <c r="QJG102" s="700">
        <f>-IF(QJG11=1900,0,Capex!QJG349)</f>
        <v>0</v>
      </c>
      <c r="QJH102" s="700">
        <f>-IF(QJH11=1900,0,Capex!QJH349)</f>
        <v>0</v>
      </c>
      <c r="QJI102" s="700">
        <f>-IF(QJI11=1900,0,Capex!QJI349)</f>
        <v>0</v>
      </c>
      <c r="QJJ102" s="700">
        <f>-IF(QJJ11=1900,0,Capex!QJJ349)</f>
        <v>0</v>
      </c>
      <c r="QJK102" s="700">
        <f>-IF(QJK11=1900,0,Capex!QJK349)</f>
        <v>0</v>
      </c>
      <c r="QJL102" s="700">
        <f>-IF(QJL11=1900,0,Capex!QJL349)</f>
        <v>0</v>
      </c>
      <c r="QJM102" s="700">
        <f>-IF(QJM11=1900,0,Capex!QJM349)</f>
        <v>0</v>
      </c>
      <c r="QJN102" s="700">
        <f>-IF(QJN11=1900,0,Capex!QJN349)</f>
        <v>0</v>
      </c>
      <c r="QJO102" s="700">
        <f>-IF(QJO11=1900,0,Capex!QJO349)</f>
        <v>0</v>
      </c>
      <c r="QJP102" s="700">
        <f>-IF(QJP11=1900,0,Capex!QJP349)</f>
        <v>0</v>
      </c>
      <c r="QJQ102" s="700">
        <f>-IF(QJQ11=1900,0,Capex!QJQ349)</f>
        <v>0</v>
      </c>
      <c r="QJR102" s="700">
        <f>-IF(QJR11=1900,0,Capex!QJR349)</f>
        <v>0</v>
      </c>
      <c r="QJS102" s="700">
        <f>-IF(QJS11=1900,0,Capex!QJS349)</f>
        <v>0</v>
      </c>
      <c r="QJT102" s="700">
        <f>-IF(QJT11=1900,0,Capex!QJT349)</f>
        <v>0</v>
      </c>
      <c r="QJU102" s="700">
        <f>-IF(QJU11=1900,0,Capex!QJU349)</f>
        <v>0</v>
      </c>
      <c r="QJV102" s="700">
        <f>-IF(QJV11=1900,0,Capex!QJV349)</f>
        <v>0</v>
      </c>
      <c r="QJW102" s="700">
        <f>-IF(QJW11=1900,0,Capex!QJW349)</f>
        <v>0</v>
      </c>
      <c r="QJX102" s="700">
        <f>-IF(QJX11=1900,0,Capex!QJX349)</f>
        <v>0</v>
      </c>
      <c r="QJY102" s="700">
        <f>-IF(QJY11=1900,0,Capex!QJY349)</f>
        <v>0</v>
      </c>
      <c r="QJZ102" s="700">
        <f>-IF(QJZ11=1900,0,Capex!QJZ349)</f>
        <v>0</v>
      </c>
      <c r="QKA102" s="700">
        <f>-IF(QKA11=1900,0,Capex!QKA349)</f>
        <v>0</v>
      </c>
      <c r="QKB102" s="700">
        <f>-IF(QKB11=1900,0,Capex!QKB349)</f>
        <v>0</v>
      </c>
      <c r="QKC102" s="700">
        <f>-IF(QKC11=1900,0,Capex!QKC349)</f>
        <v>0</v>
      </c>
      <c r="QKD102" s="700">
        <f>-IF(QKD11=1900,0,Capex!QKD349)</f>
        <v>0</v>
      </c>
      <c r="QKE102" s="700">
        <f>-IF(QKE11=1900,0,Capex!QKE349)</f>
        <v>0</v>
      </c>
      <c r="QKF102" s="700">
        <f>-IF(QKF11=1900,0,Capex!QKF349)</f>
        <v>0</v>
      </c>
      <c r="QKG102" s="700">
        <f>-IF(QKG11=1900,0,Capex!QKG349)</f>
        <v>0</v>
      </c>
      <c r="QKH102" s="700">
        <f>-IF(QKH11=1900,0,Capex!QKH349)</f>
        <v>0</v>
      </c>
      <c r="QKI102" s="700">
        <f>-IF(QKI11=1900,0,Capex!QKI349)</f>
        <v>0</v>
      </c>
      <c r="QKJ102" s="700">
        <f>-IF(QKJ11=1900,0,Capex!QKJ349)</f>
        <v>0</v>
      </c>
      <c r="QKK102" s="700">
        <f>-IF(QKK11=1900,0,Capex!QKK349)</f>
        <v>0</v>
      </c>
      <c r="QKL102" s="700">
        <f>-IF(QKL11=1900,0,Capex!QKL349)</f>
        <v>0</v>
      </c>
      <c r="QKM102" s="700">
        <f>-IF(QKM11=1900,0,Capex!QKM349)</f>
        <v>0</v>
      </c>
      <c r="QKN102" s="700">
        <f>-IF(QKN11=1900,0,Capex!QKN349)</f>
        <v>0</v>
      </c>
      <c r="QKO102" s="700">
        <f>-IF(QKO11=1900,0,Capex!QKO349)</f>
        <v>0</v>
      </c>
      <c r="QKP102" s="700">
        <f>-IF(QKP11=1900,0,Capex!QKP349)</f>
        <v>0</v>
      </c>
      <c r="QKQ102" s="700">
        <f>-IF(QKQ11=1900,0,Capex!QKQ349)</f>
        <v>0</v>
      </c>
      <c r="QKR102" s="700">
        <f>-IF(QKR11=1900,0,Capex!QKR349)</f>
        <v>0</v>
      </c>
      <c r="QKS102" s="700">
        <f>-IF(QKS11=1900,0,Capex!QKS349)</f>
        <v>0</v>
      </c>
      <c r="QKT102" s="700">
        <f>-IF(QKT11=1900,0,Capex!QKT349)</f>
        <v>0</v>
      </c>
      <c r="QKU102" s="700">
        <f>-IF(QKU11=1900,0,Capex!QKU349)</f>
        <v>0</v>
      </c>
      <c r="QKV102" s="700">
        <f>-IF(QKV11=1900,0,Capex!QKV349)</f>
        <v>0</v>
      </c>
      <c r="QKW102" s="700">
        <f>-IF(QKW11=1900,0,Capex!QKW349)</f>
        <v>0</v>
      </c>
      <c r="QKX102" s="700">
        <f>-IF(QKX11=1900,0,Capex!QKX349)</f>
        <v>0</v>
      </c>
      <c r="QKY102" s="700">
        <f>-IF(QKY11=1900,0,Capex!QKY349)</f>
        <v>0</v>
      </c>
      <c r="QKZ102" s="700">
        <f>-IF(QKZ11=1900,0,Capex!QKZ349)</f>
        <v>0</v>
      </c>
      <c r="QLA102" s="700">
        <f>-IF(QLA11=1900,0,Capex!QLA349)</f>
        <v>0</v>
      </c>
      <c r="QLB102" s="700">
        <f>-IF(QLB11=1900,0,Capex!QLB349)</f>
        <v>0</v>
      </c>
      <c r="QLC102" s="700">
        <f>-IF(QLC11=1900,0,Capex!QLC349)</f>
        <v>0</v>
      </c>
      <c r="QLD102" s="700">
        <f>-IF(QLD11=1900,0,Capex!QLD349)</f>
        <v>0</v>
      </c>
      <c r="QLE102" s="700">
        <f>-IF(QLE11=1900,0,Capex!QLE349)</f>
        <v>0</v>
      </c>
      <c r="QLF102" s="700">
        <f>-IF(QLF11=1900,0,Capex!QLF349)</f>
        <v>0</v>
      </c>
      <c r="QLG102" s="700">
        <f>-IF(QLG11=1900,0,Capex!QLG349)</f>
        <v>0</v>
      </c>
      <c r="QLH102" s="700">
        <f>-IF(QLH11=1900,0,Capex!QLH349)</f>
        <v>0</v>
      </c>
      <c r="QLI102" s="700">
        <f>-IF(QLI11=1900,0,Capex!QLI349)</f>
        <v>0</v>
      </c>
      <c r="QLJ102" s="700">
        <f>-IF(QLJ11=1900,0,Capex!QLJ349)</f>
        <v>0</v>
      </c>
      <c r="QLK102" s="700">
        <f>-IF(QLK11=1900,0,Capex!QLK349)</f>
        <v>0</v>
      </c>
      <c r="QLL102" s="700">
        <f>-IF(QLL11=1900,0,Capex!QLL349)</f>
        <v>0</v>
      </c>
      <c r="QLM102" s="700">
        <f>-IF(QLM11=1900,0,Capex!QLM349)</f>
        <v>0</v>
      </c>
      <c r="QLN102" s="700">
        <f>-IF(QLN11=1900,0,Capex!QLN349)</f>
        <v>0</v>
      </c>
      <c r="QLO102" s="700">
        <f>-IF(QLO11=1900,0,Capex!QLO349)</f>
        <v>0</v>
      </c>
      <c r="QLP102" s="700">
        <f>-IF(QLP11=1900,0,Capex!QLP349)</f>
        <v>0</v>
      </c>
      <c r="QLQ102" s="700">
        <f>-IF(QLQ11=1900,0,Capex!QLQ349)</f>
        <v>0</v>
      </c>
      <c r="QLR102" s="700">
        <f>-IF(QLR11=1900,0,Capex!QLR349)</f>
        <v>0</v>
      </c>
      <c r="QLS102" s="700">
        <f>-IF(QLS11=1900,0,Capex!QLS349)</f>
        <v>0</v>
      </c>
      <c r="QLT102" s="700">
        <f>-IF(QLT11=1900,0,Capex!QLT349)</f>
        <v>0</v>
      </c>
      <c r="QLU102" s="700">
        <f>-IF(QLU11=1900,0,Capex!QLU349)</f>
        <v>0</v>
      </c>
      <c r="QLV102" s="700">
        <f>-IF(QLV11=1900,0,Capex!QLV349)</f>
        <v>0</v>
      </c>
      <c r="QLW102" s="700">
        <f>-IF(QLW11=1900,0,Capex!QLW349)</f>
        <v>0</v>
      </c>
      <c r="QLX102" s="700">
        <f>-IF(QLX11=1900,0,Capex!QLX349)</f>
        <v>0</v>
      </c>
      <c r="QLY102" s="700">
        <f>-IF(QLY11=1900,0,Capex!QLY349)</f>
        <v>0</v>
      </c>
      <c r="QLZ102" s="700">
        <f>-IF(QLZ11=1900,0,Capex!QLZ349)</f>
        <v>0</v>
      </c>
      <c r="QMA102" s="700">
        <f>-IF(QMA11=1900,0,Capex!QMA349)</f>
        <v>0</v>
      </c>
      <c r="QMB102" s="700">
        <f>-IF(QMB11=1900,0,Capex!QMB349)</f>
        <v>0</v>
      </c>
      <c r="QMC102" s="700">
        <f>-IF(QMC11=1900,0,Capex!QMC349)</f>
        <v>0</v>
      </c>
      <c r="QMD102" s="700">
        <f>-IF(QMD11=1900,0,Capex!QMD349)</f>
        <v>0</v>
      </c>
      <c r="QME102" s="700">
        <f>-IF(QME11=1900,0,Capex!QME349)</f>
        <v>0</v>
      </c>
      <c r="QMF102" s="700">
        <f>-IF(QMF11=1900,0,Capex!QMF349)</f>
        <v>0</v>
      </c>
      <c r="QMG102" s="700">
        <f>-IF(QMG11=1900,0,Capex!QMG349)</f>
        <v>0</v>
      </c>
      <c r="QMH102" s="700">
        <f>-IF(QMH11=1900,0,Capex!QMH349)</f>
        <v>0</v>
      </c>
      <c r="QMI102" s="700">
        <f>-IF(QMI11=1900,0,Capex!QMI349)</f>
        <v>0</v>
      </c>
      <c r="QMJ102" s="700">
        <f>-IF(QMJ11=1900,0,Capex!QMJ349)</f>
        <v>0</v>
      </c>
      <c r="QMK102" s="700">
        <f>-IF(QMK11=1900,0,Capex!QMK349)</f>
        <v>0</v>
      </c>
      <c r="QML102" s="700">
        <f>-IF(QML11=1900,0,Capex!QML349)</f>
        <v>0</v>
      </c>
      <c r="QMM102" s="700">
        <f>-IF(QMM11=1900,0,Capex!QMM349)</f>
        <v>0</v>
      </c>
      <c r="QMN102" s="700">
        <f>-IF(QMN11=1900,0,Capex!QMN349)</f>
        <v>0</v>
      </c>
      <c r="QMO102" s="700">
        <f>-IF(QMO11=1900,0,Capex!QMO349)</f>
        <v>0</v>
      </c>
      <c r="QMP102" s="700">
        <f>-IF(QMP11=1900,0,Capex!QMP349)</f>
        <v>0</v>
      </c>
      <c r="QMQ102" s="700">
        <f>-IF(QMQ11=1900,0,Capex!QMQ349)</f>
        <v>0</v>
      </c>
      <c r="QMR102" s="700">
        <f>-IF(QMR11=1900,0,Capex!QMR349)</f>
        <v>0</v>
      </c>
      <c r="QMS102" s="700">
        <f>-IF(QMS11=1900,0,Capex!QMS349)</f>
        <v>0</v>
      </c>
      <c r="QMT102" s="700">
        <f>-IF(QMT11=1900,0,Capex!QMT349)</f>
        <v>0</v>
      </c>
      <c r="QMU102" s="700">
        <f>-IF(QMU11=1900,0,Capex!QMU349)</f>
        <v>0</v>
      </c>
      <c r="QMV102" s="700">
        <f>-IF(QMV11=1900,0,Capex!QMV349)</f>
        <v>0</v>
      </c>
      <c r="QMW102" s="700">
        <f>-IF(QMW11=1900,0,Capex!QMW349)</f>
        <v>0</v>
      </c>
      <c r="QMX102" s="700">
        <f>-IF(QMX11=1900,0,Capex!QMX349)</f>
        <v>0</v>
      </c>
      <c r="QMY102" s="700">
        <f>-IF(QMY11=1900,0,Capex!QMY349)</f>
        <v>0</v>
      </c>
      <c r="QMZ102" s="700">
        <f>-IF(QMZ11=1900,0,Capex!QMZ349)</f>
        <v>0</v>
      </c>
      <c r="QNA102" s="700">
        <f>-IF(QNA11=1900,0,Capex!QNA349)</f>
        <v>0</v>
      </c>
      <c r="QNB102" s="700">
        <f>-IF(QNB11=1900,0,Capex!QNB349)</f>
        <v>0</v>
      </c>
      <c r="QNC102" s="700">
        <f>-IF(QNC11=1900,0,Capex!QNC349)</f>
        <v>0</v>
      </c>
      <c r="QND102" s="700">
        <f>-IF(QND11=1900,0,Capex!QND349)</f>
        <v>0</v>
      </c>
      <c r="QNE102" s="700">
        <f>-IF(QNE11=1900,0,Capex!QNE349)</f>
        <v>0</v>
      </c>
      <c r="QNF102" s="700">
        <f>-IF(QNF11=1900,0,Capex!QNF349)</f>
        <v>0</v>
      </c>
      <c r="QNG102" s="700">
        <f>-IF(QNG11=1900,0,Capex!QNG349)</f>
        <v>0</v>
      </c>
      <c r="QNH102" s="700">
        <f>-IF(QNH11=1900,0,Capex!QNH349)</f>
        <v>0</v>
      </c>
      <c r="QNI102" s="700">
        <f>-IF(QNI11=1900,0,Capex!QNI349)</f>
        <v>0</v>
      </c>
      <c r="QNJ102" s="700">
        <f>-IF(QNJ11=1900,0,Capex!QNJ349)</f>
        <v>0</v>
      </c>
      <c r="QNK102" s="700">
        <f>-IF(QNK11=1900,0,Capex!QNK349)</f>
        <v>0</v>
      </c>
      <c r="QNL102" s="700">
        <f>-IF(QNL11=1900,0,Capex!QNL349)</f>
        <v>0</v>
      </c>
      <c r="QNM102" s="700">
        <f>-IF(QNM11=1900,0,Capex!QNM349)</f>
        <v>0</v>
      </c>
      <c r="QNN102" s="700">
        <f>-IF(QNN11=1900,0,Capex!QNN349)</f>
        <v>0</v>
      </c>
      <c r="QNO102" s="700">
        <f>-IF(QNO11=1900,0,Capex!QNO349)</f>
        <v>0</v>
      </c>
      <c r="QNP102" s="700">
        <f>-IF(QNP11=1900,0,Capex!QNP349)</f>
        <v>0</v>
      </c>
      <c r="QNQ102" s="700">
        <f>-IF(QNQ11=1900,0,Capex!QNQ349)</f>
        <v>0</v>
      </c>
      <c r="QNR102" s="700">
        <f>-IF(QNR11=1900,0,Capex!QNR349)</f>
        <v>0</v>
      </c>
      <c r="QNS102" s="700">
        <f>-IF(QNS11=1900,0,Capex!QNS349)</f>
        <v>0</v>
      </c>
      <c r="QNT102" s="700">
        <f>-IF(QNT11=1900,0,Capex!QNT349)</f>
        <v>0</v>
      </c>
      <c r="QNU102" s="700">
        <f>-IF(QNU11=1900,0,Capex!QNU349)</f>
        <v>0</v>
      </c>
      <c r="QNV102" s="700">
        <f>-IF(QNV11=1900,0,Capex!QNV349)</f>
        <v>0</v>
      </c>
      <c r="QNW102" s="700">
        <f>-IF(QNW11=1900,0,Capex!QNW349)</f>
        <v>0</v>
      </c>
      <c r="QNX102" s="700">
        <f>-IF(QNX11=1900,0,Capex!QNX349)</f>
        <v>0</v>
      </c>
      <c r="QNY102" s="700">
        <f>-IF(QNY11=1900,0,Capex!QNY349)</f>
        <v>0</v>
      </c>
      <c r="QNZ102" s="700">
        <f>-IF(QNZ11=1900,0,Capex!QNZ349)</f>
        <v>0</v>
      </c>
      <c r="QOA102" s="700">
        <f>-IF(QOA11=1900,0,Capex!QOA349)</f>
        <v>0</v>
      </c>
      <c r="QOB102" s="700">
        <f>-IF(QOB11=1900,0,Capex!QOB349)</f>
        <v>0</v>
      </c>
      <c r="QOC102" s="700">
        <f>-IF(QOC11=1900,0,Capex!QOC349)</f>
        <v>0</v>
      </c>
      <c r="QOD102" s="700">
        <f>-IF(QOD11=1900,0,Capex!QOD349)</f>
        <v>0</v>
      </c>
      <c r="QOE102" s="700">
        <f>-IF(QOE11=1900,0,Capex!QOE349)</f>
        <v>0</v>
      </c>
      <c r="QOF102" s="700">
        <f>-IF(QOF11=1900,0,Capex!QOF349)</f>
        <v>0</v>
      </c>
      <c r="QOG102" s="700">
        <f>-IF(QOG11=1900,0,Capex!QOG349)</f>
        <v>0</v>
      </c>
      <c r="QOH102" s="700">
        <f>-IF(QOH11=1900,0,Capex!QOH349)</f>
        <v>0</v>
      </c>
      <c r="QOI102" s="700">
        <f>-IF(QOI11=1900,0,Capex!QOI349)</f>
        <v>0</v>
      </c>
      <c r="QOJ102" s="700">
        <f>-IF(QOJ11=1900,0,Capex!QOJ349)</f>
        <v>0</v>
      </c>
      <c r="QOK102" s="700">
        <f>-IF(QOK11=1900,0,Capex!QOK349)</f>
        <v>0</v>
      </c>
      <c r="QOL102" s="700">
        <f>-IF(QOL11=1900,0,Capex!QOL349)</f>
        <v>0</v>
      </c>
      <c r="QOM102" s="700">
        <f>-IF(QOM11=1900,0,Capex!QOM349)</f>
        <v>0</v>
      </c>
      <c r="QON102" s="700">
        <f>-IF(QON11=1900,0,Capex!QON349)</f>
        <v>0</v>
      </c>
      <c r="QOO102" s="700">
        <f>-IF(QOO11=1900,0,Capex!QOO349)</f>
        <v>0</v>
      </c>
      <c r="QOP102" s="700">
        <f>-IF(QOP11=1900,0,Capex!QOP349)</f>
        <v>0</v>
      </c>
      <c r="QOQ102" s="700">
        <f>-IF(QOQ11=1900,0,Capex!QOQ349)</f>
        <v>0</v>
      </c>
      <c r="QOR102" s="700">
        <f>-IF(QOR11=1900,0,Capex!QOR349)</f>
        <v>0</v>
      </c>
      <c r="QOS102" s="700">
        <f>-IF(QOS11=1900,0,Capex!QOS349)</f>
        <v>0</v>
      </c>
      <c r="QOT102" s="700">
        <f>-IF(QOT11=1900,0,Capex!QOT349)</f>
        <v>0</v>
      </c>
      <c r="QOU102" s="700">
        <f>-IF(QOU11=1900,0,Capex!QOU349)</f>
        <v>0</v>
      </c>
      <c r="QOV102" s="700">
        <f>-IF(QOV11=1900,0,Capex!QOV349)</f>
        <v>0</v>
      </c>
      <c r="QOW102" s="700">
        <f>-IF(QOW11=1900,0,Capex!QOW349)</f>
        <v>0</v>
      </c>
      <c r="QOX102" s="700">
        <f>-IF(QOX11=1900,0,Capex!QOX349)</f>
        <v>0</v>
      </c>
      <c r="QOY102" s="700">
        <f>-IF(QOY11=1900,0,Capex!QOY349)</f>
        <v>0</v>
      </c>
      <c r="QOZ102" s="700">
        <f>-IF(QOZ11=1900,0,Capex!QOZ349)</f>
        <v>0</v>
      </c>
      <c r="QPA102" s="700">
        <f>-IF(QPA11=1900,0,Capex!QPA349)</f>
        <v>0</v>
      </c>
      <c r="QPB102" s="700">
        <f>-IF(QPB11=1900,0,Capex!QPB349)</f>
        <v>0</v>
      </c>
      <c r="QPC102" s="700">
        <f>-IF(QPC11=1900,0,Capex!QPC349)</f>
        <v>0</v>
      </c>
      <c r="QPD102" s="700">
        <f>-IF(QPD11=1900,0,Capex!QPD349)</f>
        <v>0</v>
      </c>
      <c r="QPE102" s="700">
        <f>-IF(QPE11=1900,0,Capex!QPE349)</f>
        <v>0</v>
      </c>
      <c r="QPF102" s="700">
        <f>-IF(QPF11=1900,0,Capex!QPF349)</f>
        <v>0</v>
      </c>
      <c r="QPG102" s="700">
        <f>-IF(QPG11=1900,0,Capex!QPG349)</f>
        <v>0</v>
      </c>
      <c r="QPH102" s="700">
        <f>-IF(QPH11=1900,0,Capex!QPH349)</f>
        <v>0</v>
      </c>
      <c r="QPI102" s="700">
        <f>-IF(QPI11=1900,0,Capex!QPI349)</f>
        <v>0</v>
      </c>
      <c r="QPJ102" s="700">
        <f>-IF(QPJ11=1900,0,Capex!QPJ349)</f>
        <v>0</v>
      </c>
      <c r="QPK102" s="700">
        <f>-IF(QPK11=1900,0,Capex!QPK349)</f>
        <v>0</v>
      </c>
      <c r="QPL102" s="700">
        <f>-IF(QPL11=1900,0,Capex!QPL349)</f>
        <v>0</v>
      </c>
      <c r="QPM102" s="700">
        <f>-IF(QPM11=1900,0,Capex!QPM349)</f>
        <v>0</v>
      </c>
      <c r="QPN102" s="700">
        <f>-IF(QPN11=1900,0,Capex!QPN349)</f>
        <v>0</v>
      </c>
      <c r="QPO102" s="700">
        <f>-IF(QPO11=1900,0,Capex!QPO349)</f>
        <v>0</v>
      </c>
      <c r="QPP102" s="700">
        <f>-IF(QPP11=1900,0,Capex!QPP349)</f>
        <v>0</v>
      </c>
      <c r="QPQ102" s="700">
        <f>-IF(QPQ11=1900,0,Capex!QPQ349)</f>
        <v>0</v>
      </c>
      <c r="QPR102" s="700">
        <f>-IF(QPR11=1900,0,Capex!QPR349)</f>
        <v>0</v>
      </c>
      <c r="QPS102" s="700">
        <f>-IF(QPS11=1900,0,Capex!QPS349)</f>
        <v>0</v>
      </c>
      <c r="QPT102" s="700">
        <f>-IF(QPT11=1900,0,Capex!QPT349)</f>
        <v>0</v>
      </c>
      <c r="QPU102" s="700">
        <f>-IF(QPU11=1900,0,Capex!QPU349)</f>
        <v>0</v>
      </c>
      <c r="QPV102" s="700">
        <f>-IF(QPV11=1900,0,Capex!QPV349)</f>
        <v>0</v>
      </c>
      <c r="QPW102" s="700">
        <f>-IF(QPW11=1900,0,Capex!QPW349)</f>
        <v>0</v>
      </c>
      <c r="QPX102" s="700">
        <f>-IF(QPX11=1900,0,Capex!QPX349)</f>
        <v>0</v>
      </c>
      <c r="QPY102" s="700">
        <f>-IF(QPY11=1900,0,Capex!QPY349)</f>
        <v>0</v>
      </c>
      <c r="QPZ102" s="700">
        <f>-IF(QPZ11=1900,0,Capex!QPZ349)</f>
        <v>0</v>
      </c>
      <c r="QQA102" s="700">
        <f>-IF(QQA11=1900,0,Capex!QQA349)</f>
        <v>0</v>
      </c>
      <c r="QQB102" s="700">
        <f>-IF(QQB11=1900,0,Capex!QQB349)</f>
        <v>0</v>
      </c>
      <c r="QQC102" s="700">
        <f>-IF(QQC11=1900,0,Capex!QQC349)</f>
        <v>0</v>
      </c>
      <c r="QQD102" s="700">
        <f>-IF(QQD11=1900,0,Capex!QQD349)</f>
        <v>0</v>
      </c>
      <c r="QQE102" s="700">
        <f>-IF(QQE11=1900,0,Capex!QQE349)</f>
        <v>0</v>
      </c>
      <c r="QQF102" s="700">
        <f>-IF(QQF11=1900,0,Capex!QQF349)</f>
        <v>0</v>
      </c>
      <c r="QQG102" s="700">
        <f>-IF(QQG11=1900,0,Capex!QQG349)</f>
        <v>0</v>
      </c>
      <c r="QQH102" s="700">
        <f>-IF(QQH11=1900,0,Capex!QQH349)</f>
        <v>0</v>
      </c>
      <c r="QQI102" s="700">
        <f>-IF(QQI11=1900,0,Capex!QQI349)</f>
        <v>0</v>
      </c>
      <c r="QQJ102" s="700">
        <f>-IF(QQJ11=1900,0,Capex!QQJ349)</f>
        <v>0</v>
      </c>
      <c r="QQK102" s="700">
        <f>-IF(QQK11=1900,0,Capex!QQK349)</f>
        <v>0</v>
      </c>
      <c r="QQL102" s="700">
        <f>-IF(QQL11=1900,0,Capex!QQL349)</f>
        <v>0</v>
      </c>
      <c r="QQM102" s="700">
        <f>-IF(QQM11=1900,0,Capex!QQM349)</f>
        <v>0</v>
      </c>
      <c r="QQN102" s="700">
        <f>-IF(QQN11=1900,0,Capex!QQN349)</f>
        <v>0</v>
      </c>
      <c r="QQO102" s="700">
        <f>-IF(QQO11=1900,0,Capex!QQO349)</f>
        <v>0</v>
      </c>
      <c r="QQP102" s="700">
        <f>-IF(QQP11=1900,0,Capex!QQP349)</f>
        <v>0</v>
      </c>
      <c r="QQQ102" s="700">
        <f>-IF(QQQ11=1900,0,Capex!QQQ349)</f>
        <v>0</v>
      </c>
      <c r="QQR102" s="700">
        <f>-IF(QQR11=1900,0,Capex!QQR349)</f>
        <v>0</v>
      </c>
      <c r="QQS102" s="700">
        <f>-IF(QQS11=1900,0,Capex!QQS349)</f>
        <v>0</v>
      </c>
      <c r="QQT102" s="700">
        <f>-IF(QQT11=1900,0,Capex!QQT349)</f>
        <v>0</v>
      </c>
      <c r="QQU102" s="700">
        <f>-IF(QQU11=1900,0,Capex!QQU349)</f>
        <v>0</v>
      </c>
      <c r="QQV102" s="700">
        <f>-IF(QQV11=1900,0,Capex!QQV349)</f>
        <v>0</v>
      </c>
      <c r="QQW102" s="700">
        <f>-IF(QQW11=1900,0,Capex!QQW349)</f>
        <v>0</v>
      </c>
      <c r="QQX102" s="700">
        <f>-IF(QQX11=1900,0,Capex!QQX349)</f>
        <v>0</v>
      </c>
      <c r="QQY102" s="700">
        <f>-IF(QQY11=1900,0,Capex!QQY349)</f>
        <v>0</v>
      </c>
      <c r="QQZ102" s="700">
        <f>-IF(QQZ11=1900,0,Capex!QQZ349)</f>
        <v>0</v>
      </c>
      <c r="QRA102" s="700">
        <f>-IF(QRA11=1900,0,Capex!QRA349)</f>
        <v>0</v>
      </c>
      <c r="QRB102" s="700">
        <f>-IF(QRB11=1900,0,Capex!QRB349)</f>
        <v>0</v>
      </c>
      <c r="QRC102" s="700">
        <f>-IF(QRC11=1900,0,Capex!QRC349)</f>
        <v>0</v>
      </c>
      <c r="QRD102" s="700">
        <f>-IF(QRD11=1900,0,Capex!QRD349)</f>
        <v>0</v>
      </c>
      <c r="QRE102" s="700">
        <f>-IF(QRE11=1900,0,Capex!QRE349)</f>
        <v>0</v>
      </c>
      <c r="QRF102" s="700">
        <f>-IF(QRF11=1900,0,Capex!QRF349)</f>
        <v>0</v>
      </c>
      <c r="QRG102" s="700">
        <f>-IF(QRG11=1900,0,Capex!QRG349)</f>
        <v>0</v>
      </c>
      <c r="QRH102" s="700">
        <f>-IF(QRH11=1900,0,Capex!QRH349)</f>
        <v>0</v>
      </c>
      <c r="QRI102" s="700">
        <f>-IF(QRI11=1900,0,Capex!QRI349)</f>
        <v>0</v>
      </c>
      <c r="QRJ102" s="700">
        <f>-IF(QRJ11=1900,0,Capex!QRJ349)</f>
        <v>0</v>
      </c>
      <c r="QRK102" s="700">
        <f>-IF(QRK11=1900,0,Capex!QRK349)</f>
        <v>0</v>
      </c>
      <c r="QRL102" s="700">
        <f>-IF(QRL11=1900,0,Capex!QRL349)</f>
        <v>0</v>
      </c>
      <c r="QRM102" s="700">
        <f>-IF(QRM11=1900,0,Capex!QRM349)</f>
        <v>0</v>
      </c>
      <c r="QRN102" s="700">
        <f>-IF(QRN11=1900,0,Capex!QRN349)</f>
        <v>0</v>
      </c>
      <c r="QRO102" s="700">
        <f>-IF(QRO11=1900,0,Capex!QRO349)</f>
        <v>0</v>
      </c>
      <c r="QRP102" s="700">
        <f>-IF(QRP11=1900,0,Capex!QRP349)</f>
        <v>0</v>
      </c>
      <c r="QRQ102" s="700">
        <f>-IF(QRQ11=1900,0,Capex!QRQ349)</f>
        <v>0</v>
      </c>
      <c r="QRR102" s="700">
        <f>-IF(QRR11=1900,0,Capex!QRR349)</f>
        <v>0</v>
      </c>
      <c r="QRS102" s="700">
        <f>-IF(QRS11=1900,0,Capex!QRS349)</f>
        <v>0</v>
      </c>
      <c r="QRT102" s="700">
        <f>-IF(QRT11=1900,0,Capex!QRT349)</f>
        <v>0</v>
      </c>
      <c r="QRU102" s="700">
        <f>-IF(QRU11=1900,0,Capex!QRU349)</f>
        <v>0</v>
      </c>
      <c r="QRV102" s="700">
        <f>-IF(QRV11=1900,0,Capex!QRV349)</f>
        <v>0</v>
      </c>
      <c r="QRW102" s="700">
        <f>-IF(QRW11=1900,0,Capex!QRW349)</f>
        <v>0</v>
      </c>
      <c r="QRX102" s="700">
        <f>-IF(QRX11=1900,0,Capex!QRX349)</f>
        <v>0</v>
      </c>
      <c r="QRY102" s="700">
        <f>-IF(QRY11=1900,0,Capex!QRY349)</f>
        <v>0</v>
      </c>
      <c r="QRZ102" s="700">
        <f>-IF(QRZ11=1900,0,Capex!QRZ349)</f>
        <v>0</v>
      </c>
      <c r="QSA102" s="700">
        <f>-IF(QSA11=1900,0,Capex!QSA349)</f>
        <v>0</v>
      </c>
      <c r="QSB102" s="700">
        <f>-IF(QSB11=1900,0,Capex!QSB349)</f>
        <v>0</v>
      </c>
      <c r="QSC102" s="700">
        <f>-IF(QSC11=1900,0,Capex!QSC349)</f>
        <v>0</v>
      </c>
      <c r="QSD102" s="700">
        <f>-IF(QSD11=1900,0,Capex!QSD349)</f>
        <v>0</v>
      </c>
      <c r="QSE102" s="700">
        <f>-IF(QSE11=1900,0,Capex!QSE349)</f>
        <v>0</v>
      </c>
      <c r="QSF102" s="700">
        <f>-IF(QSF11=1900,0,Capex!QSF349)</f>
        <v>0</v>
      </c>
      <c r="QSG102" s="700">
        <f>-IF(QSG11=1900,0,Capex!QSG349)</f>
        <v>0</v>
      </c>
      <c r="QSH102" s="700">
        <f>-IF(QSH11=1900,0,Capex!QSH349)</f>
        <v>0</v>
      </c>
      <c r="QSI102" s="700">
        <f>-IF(QSI11=1900,0,Capex!QSI349)</f>
        <v>0</v>
      </c>
      <c r="QSJ102" s="700">
        <f>-IF(QSJ11=1900,0,Capex!QSJ349)</f>
        <v>0</v>
      </c>
      <c r="QSK102" s="700">
        <f>-IF(QSK11=1900,0,Capex!QSK349)</f>
        <v>0</v>
      </c>
      <c r="QSL102" s="700">
        <f>-IF(QSL11=1900,0,Capex!QSL349)</f>
        <v>0</v>
      </c>
      <c r="QSM102" s="700">
        <f>-IF(QSM11=1900,0,Capex!QSM349)</f>
        <v>0</v>
      </c>
      <c r="QSN102" s="700">
        <f>-IF(QSN11=1900,0,Capex!QSN349)</f>
        <v>0</v>
      </c>
      <c r="QSO102" s="700">
        <f>-IF(QSO11=1900,0,Capex!QSO349)</f>
        <v>0</v>
      </c>
      <c r="QSP102" s="700">
        <f>-IF(QSP11=1900,0,Capex!QSP349)</f>
        <v>0</v>
      </c>
      <c r="QSQ102" s="700">
        <f>-IF(QSQ11=1900,0,Capex!QSQ349)</f>
        <v>0</v>
      </c>
      <c r="QSR102" s="700">
        <f>-IF(QSR11=1900,0,Capex!QSR349)</f>
        <v>0</v>
      </c>
      <c r="QSS102" s="700">
        <f>-IF(QSS11=1900,0,Capex!QSS349)</f>
        <v>0</v>
      </c>
      <c r="QST102" s="700">
        <f>-IF(QST11=1900,0,Capex!QST349)</f>
        <v>0</v>
      </c>
      <c r="QSU102" s="700">
        <f>-IF(QSU11=1900,0,Capex!QSU349)</f>
        <v>0</v>
      </c>
      <c r="QSV102" s="700">
        <f>-IF(QSV11=1900,0,Capex!QSV349)</f>
        <v>0</v>
      </c>
      <c r="QSW102" s="700">
        <f>-IF(QSW11=1900,0,Capex!QSW349)</f>
        <v>0</v>
      </c>
      <c r="QSX102" s="700">
        <f>-IF(QSX11=1900,0,Capex!QSX349)</f>
        <v>0</v>
      </c>
      <c r="QSY102" s="700">
        <f>-IF(QSY11=1900,0,Capex!QSY349)</f>
        <v>0</v>
      </c>
      <c r="QSZ102" s="700">
        <f>-IF(QSZ11=1900,0,Capex!QSZ349)</f>
        <v>0</v>
      </c>
      <c r="QTA102" s="700">
        <f>-IF(QTA11=1900,0,Capex!QTA349)</f>
        <v>0</v>
      </c>
      <c r="QTB102" s="700">
        <f>-IF(QTB11=1900,0,Capex!QTB349)</f>
        <v>0</v>
      </c>
      <c r="QTC102" s="700">
        <f>-IF(QTC11=1900,0,Capex!QTC349)</f>
        <v>0</v>
      </c>
      <c r="QTD102" s="700">
        <f>-IF(QTD11=1900,0,Capex!QTD349)</f>
        <v>0</v>
      </c>
      <c r="QTE102" s="700">
        <f>-IF(QTE11=1900,0,Capex!QTE349)</f>
        <v>0</v>
      </c>
      <c r="QTF102" s="700">
        <f>-IF(QTF11=1900,0,Capex!QTF349)</f>
        <v>0</v>
      </c>
      <c r="QTG102" s="700">
        <f>-IF(QTG11=1900,0,Capex!QTG349)</f>
        <v>0</v>
      </c>
      <c r="QTH102" s="700">
        <f>-IF(QTH11=1900,0,Capex!QTH349)</f>
        <v>0</v>
      </c>
      <c r="QTI102" s="700">
        <f>-IF(QTI11=1900,0,Capex!QTI349)</f>
        <v>0</v>
      </c>
      <c r="QTJ102" s="700">
        <f>-IF(QTJ11=1900,0,Capex!QTJ349)</f>
        <v>0</v>
      </c>
      <c r="QTK102" s="700">
        <f>-IF(QTK11=1900,0,Capex!QTK349)</f>
        <v>0</v>
      </c>
      <c r="QTL102" s="700">
        <f>-IF(QTL11=1900,0,Capex!QTL349)</f>
        <v>0</v>
      </c>
      <c r="QTM102" s="700">
        <f>-IF(QTM11=1900,0,Capex!QTM349)</f>
        <v>0</v>
      </c>
      <c r="QTN102" s="700">
        <f>-IF(QTN11=1900,0,Capex!QTN349)</f>
        <v>0</v>
      </c>
      <c r="QTO102" s="700">
        <f>-IF(QTO11=1900,0,Capex!QTO349)</f>
        <v>0</v>
      </c>
      <c r="QTP102" s="700">
        <f>-IF(QTP11=1900,0,Capex!QTP349)</f>
        <v>0</v>
      </c>
      <c r="QTQ102" s="700">
        <f>-IF(QTQ11=1900,0,Capex!QTQ349)</f>
        <v>0</v>
      </c>
      <c r="QTR102" s="700">
        <f>-IF(QTR11=1900,0,Capex!QTR349)</f>
        <v>0</v>
      </c>
      <c r="QTS102" s="700">
        <f>-IF(QTS11=1900,0,Capex!QTS349)</f>
        <v>0</v>
      </c>
      <c r="QTT102" s="700">
        <f>-IF(QTT11=1900,0,Capex!QTT349)</f>
        <v>0</v>
      </c>
      <c r="QTU102" s="700">
        <f>-IF(QTU11=1900,0,Capex!QTU349)</f>
        <v>0</v>
      </c>
      <c r="QTV102" s="700">
        <f>-IF(QTV11=1900,0,Capex!QTV349)</f>
        <v>0</v>
      </c>
      <c r="QTW102" s="700">
        <f>-IF(QTW11=1900,0,Capex!QTW349)</f>
        <v>0</v>
      </c>
      <c r="QTX102" s="700">
        <f>-IF(QTX11=1900,0,Capex!QTX349)</f>
        <v>0</v>
      </c>
      <c r="QTY102" s="700">
        <f>-IF(QTY11=1900,0,Capex!QTY349)</f>
        <v>0</v>
      </c>
      <c r="QTZ102" s="700">
        <f>-IF(QTZ11=1900,0,Capex!QTZ349)</f>
        <v>0</v>
      </c>
      <c r="QUA102" s="700">
        <f>-IF(QUA11=1900,0,Capex!QUA349)</f>
        <v>0</v>
      </c>
      <c r="QUB102" s="700">
        <f>-IF(QUB11=1900,0,Capex!QUB349)</f>
        <v>0</v>
      </c>
      <c r="QUC102" s="700">
        <f>-IF(QUC11=1900,0,Capex!QUC349)</f>
        <v>0</v>
      </c>
      <c r="QUD102" s="700">
        <f>-IF(QUD11=1900,0,Capex!QUD349)</f>
        <v>0</v>
      </c>
      <c r="QUE102" s="700">
        <f>-IF(QUE11=1900,0,Capex!QUE349)</f>
        <v>0</v>
      </c>
      <c r="QUF102" s="700">
        <f>-IF(QUF11=1900,0,Capex!QUF349)</f>
        <v>0</v>
      </c>
      <c r="QUG102" s="700">
        <f>-IF(QUG11=1900,0,Capex!QUG349)</f>
        <v>0</v>
      </c>
      <c r="QUH102" s="700">
        <f>-IF(QUH11=1900,0,Capex!QUH349)</f>
        <v>0</v>
      </c>
      <c r="QUI102" s="700">
        <f>-IF(QUI11=1900,0,Capex!QUI349)</f>
        <v>0</v>
      </c>
      <c r="QUJ102" s="700">
        <f>-IF(QUJ11=1900,0,Capex!QUJ349)</f>
        <v>0</v>
      </c>
      <c r="QUK102" s="700">
        <f>-IF(QUK11=1900,0,Capex!QUK349)</f>
        <v>0</v>
      </c>
      <c r="QUL102" s="700">
        <f>-IF(QUL11=1900,0,Capex!QUL349)</f>
        <v>0</v>
      </c>
      <c r="QUM102" s="700">
        <f>-IF(QUM11=1900,0,Capex!QUM349)</f>
        <v>0</v>
      </c>
      <c r="QUN102" s="700">
        <f>-IF(QUN11=1900,0,Capex!QUN349)</f>
        <v>0</v>
      </c>
      <c r="QUO102" s="700">
        <f>-IF(QUO11=1900,0,Capex!QUO349)</f>
        <v>0</v>
      </c>
      <c r="QUP102" s="700">
        <f>-IF(QUP11=1900,0,Capex!QUP349)</f>
        <v>0</v>
      </c>
      <c r="QUQ102" s="700">
        <f>-IF(QUQ11=1900,0,Capex!QUQ349)</f>
        <v>0</v>
      </c>
      <c r="QUR102" s="700">
        <f>-IF(QUR11=1900,0,Capex!QUR349)</f>
        <v>0</v>
      </c>
      <c r="QUS102" s="700">
        <f>-IF(QUS11=1900,0,Capex!QUS349)</f>
        <v>0</v>
      </c>
      <c r="QUT102" s="700">
        <f>-IF(QUT11=1900,0,Capex!QUT349)</f>
        <v>0</v>
      </c>
      <c r="QUU102" s="700">
        <f>-IF(QUU11=1900,0,Capex!QUU349)</f>
        <v>0</v>
      </c>
      <c r="QUV102" s="700">
        <f>-IF(QUV11=1900,0,Capex!QUV349)</f>
        <v>0</v>
      </c>
      <c r="QUW102" s="700">
        <f>-IF(QUW11=1900,0,Capex!QUW349)</f>
        <v>0</v>
      </c>
      <c r="QUX102" s="700">
        <f>-IF(QUX11=1900,0,Capex!QUX349)</f>
        <v>0</v>
      </c>
      <c r="QUY102" s="700">
        <f>-IF(QUY11=1900,0,Capex!QUY349)</f>
        <v>0</v>
      </c>
      <c r="QUZ102" s="700">
        <f>-IF(QUZ11=1900,0,Capex!QUZ349)</f>
        <v>0</v>
      </c>
      <c r="QVA102" s="700">
        <f>-IF(QVA11=1900,0,Capex!QVA349)</f>
        <v>0</v>
      </c>
      <c r="QVB102" s="700">
        <f>-IF(QVB11=1900,0,Capex!QVB349)</f>
        <v>0</v>
      </c>
      <c r="QVC102" s="700">
        <f>-IF(QVC11=1900,0,Capex!QVC349)</f>
        <v>0</v>
      </c>
      <c r="QVD102" s="700">
        <f>-IF(QVD11=1900,0,Capex!QVD349)</f>
        <v>0</v>
      </c>
      <c r="QVE102" s="700">
        <f>-IF(QVE11=1900,0,Capex!QVE349)</f>
        <v>0</v>
      </c>
      <c r="QVF102" s="700">
        <f>-IF(QVF11=1900,0,Capex!QVF349)</f>
        <v>0</v>
      </c>
      <c r="QVG102" s="700">
        <f>-IF(QVG11=1900,0,Capex!QVG349)</f>
        <v>0</v>
      </c>
      <c r="QVH102" s="700">
        <f>-IF(QVH11=1900,0,Capex!QVH349)</f>
        <v>0</v>
      </c>
      <c r="QVI102" s="700">
        <f>-IF(QVI11=1900,0,Capex!QVI349)</f>
        <v>0</v>
      </c>
      <c r="QVJ102" s="700">
        <f>-IF(QVJ11=1900,0,Capex!QVJ349)</f>
        <v>0</v>
      </c>
      <c r="QVK102" s="700">
        <f>-IF(QVK11=1900,0,Capex!QVK349)</f>
        <v>0</v>
      </c>
      <c r="QVL102" s="700">
        <f>-IF(QVL11=1900,0,Capex!QVL349)</f>
        <v>0</v>
      </c>
      <c r="QVM102" s="700">
        <f>-IF(QVM11=1900,0,Capex!QVM349)</f>
        <v>0</v>
      </c>
      <c r="QVN102" s="700">
        <f>-IF(QVN11=1900,0,Capex!QVN349)</f>
        <v>0</v>
      </c>
      <c r="QVO102" s="700">
        <f>-IF(QVO11=1900,0,Capex!QVO349)</f>
        <v>0</v>
      </c>
      <c r="QVP102" s="700">
        <f>-IF(QVP11=1900,0,Capex!QVP349)</f>
        <v>0</v>
      </c>
      <c r="QVQ102" s="700">
        <f>-IF(QVQ11=1900,0,Capex!QVQ349)</f>
        <v>0</v>
      </c>
      <c r="QVR102" s="700">
        <f>-IF(QVR11=1900,0,Capex!QVR349)</f>
        <v>0</v>
      </c>
      <c r="QVS102" s="700">
        <f>-IF(QVS11=1900,0,Capex!QVS349)</f>
        <v>0</v>
      </c>
      <c r="QVT102" s="700">
        <f>-IF(QVT11=1900,0,Capex!QVT349)</f>
        <v>0</v>
      </c>
      <c r="QVU102" s="700">
        <f>-IF(QVU11=1900,0,Capex!QVU349)</f>
        <v>0</v>
      </c>
      <c r="QVV102" s="700">
        <f>-IF(QVV11=1900,0,Capex!QVV349)</f>
        <v>0</v>
      </c>
      <c r="QVW102" s="700">
        <f>-IF(QVW11=1900,0,Capex!QVW349)</f>
        <v>0</v>
      </c>
      <c r="QVX102" s="700">
        <f>-IF(QVX11=1900,0,Capex!QVX349)</f>
        <v>0</v>
      </c>
      <c r="QVY102" s="700">
        <f>-IF(QVY11=1900,0,Capex!QVY349)</f>
        <v>0</v>
      </c>
      <c r="QVZ102" s="700">
        <f>-IF(QVZ11=1900,0,Capex!QVZ349)</f>
        <v>0</v>
      </c>
      <c r="QWA102" s="700">
        <f>-IF(QWA11=1900,0,Capex!QWA349)</f>
        <v>0</v>
      </c>
      <c r="QWB102" s="700">
        <f>-IF(QWB11=1900,0,Capex!QWB349)</f>
        <v>0</v>
      </c>
      <c r="QWC102" s="700">
        <f>-IF(QWC11=1900,0,Capex!QWC349)</f>
        <v>0</v>
      </c>
      <c r="QWD102" s="700">
        <f>-IF(QWD11=1900,0,Capex!QWD349)</f>
        <v>0</v>
      </c>
      <c r="QWE102" s="700">
        <f>-IF(QWE11=1900,0,Capex!QWE349)</f>
        <v>0</v>
      </c>
      <c r="QWF102" s="700">
        <f>-IF(QWF11=1900,0,Capex!QWF349)</f>
        <v>0</v>
      </c>
      <c r="QWG102" s="700">
        <f>-IF(QWG11=1900,0,Capex!QWG349)</f>
        <v>0</v>
      </c>
      <c r="QWH102" s="700">
        <f>-IF(QWH11=1900,0,Capex!QWH349)</f>
        <v>0</v>
      </c>
      <c r="QWI102" s="700">
        <f>-IF(QWI11=1900,0,Capex!QWI349)</f>
        <v>0</v>
      </c>
      <c r="QWJ102" s="700">
        <f>-IF(QWJ11=1900,0,Capex!QWJ349)</f>
        <v>0</v>
      </c>
      <c r="QWK102" s="700">
        <f>-IF(QWK11=1900,0,Capex!QWK349)</f>
        <v>0</v>
      </c>
      <c r="QWL102" s="700">
        <f>-IF(QWL11=1900,0,Capex!QWL349)</f>
        <v>0</v>
      </c>
      <c r="QWM102" s="700">
        <f>-IF(QWM11=1900,0,Capex!QWM349)</f>
        <v>0</v>
      </c>
      <c r="QWN102" s="700">
        <f>-IF(QWN11=1900,0,Capex!QWN349)</f>
        <v>0</v>
      </c>
      <c r="QWO102" s="700">
        <f>-IF(QWO11=1900,0,Capex!QWO349)</f>
        <v>0</v>
      </c>
      <c r="QWP102" s="700">
        <f>-IF(QWP11=1900,0,Capex!QWP349)</f>
        <v>0</v>
      </c>
      <c r="QWQ102" s="700">
        <f>-IF(QWQ11=1900,0,Capex!QWQ349)</f>
        <v>0</v>
      </c>
      <c r="QWR102" s="700">
        <f>-IF(QWR11=1900,0,Capex!QWR349)</f>
        <v>0</v>
      </c>
      <c r="QWS102" s="700">
        <f>-IF(QWS11=1900,0,Capex!QWS349)</f>
        <v>0</v>
      </c>
      <c r="QWT102" s="700">
        <f>-IF(QWT11=1900,0,Capex!QWT349)</f>
        <v>0</v>
      </c>
      <c r="QWU102" s="700">
        <f>-IF(QWU11=1900,0,Capex!QWU349)</f>
        <v>0</v>
      </c>
      <c r="QWV102" s="700">
        <f>-IF(QWV11=1900,0,Capex!QWV349)</f>
        <v>0</v>
      </c>
      <c r="QWW102" s="700">
        <f>-IF(QWW11=1900,0,Capex!QWW349)</f>
        <v>0</v>
      </c>
      <c r="QWX102" s="700">
        <f>-IF(QWX11=1900,0,Capex!QWX349)</f>
        <v>0</v>
      </c>
      <c r="QWY102" s="700">
        <f>-IF(QWY11=1900,0,Capex!QWY349)</f>
        <v>0</v>
      </c>
      <c r="QWZ102" s="700">
        <f>-IF(QWZ11=1900,0,Capex!QWZ349)</f>
        <v>0</v>
      </c>
      <c r="QXA102" s="700">
        <f>-IF(QXA11=1900,0,Capex!QXA349)</f>
        <v>0</v>
      </c>
      <c r="QXB102" s="700">
        <f>-IF(QXB11=1900,0,Capex!QXB349)</f>
        <v>0</v>
      </c>
      <c r="QXC102" s="700">
        <f>-IF(QXC11=1900,0,Capex!QXC349)</f>
        <v>0</v>
      </c>
      <c r="QXD102" s="700">
        <f>-IF(QXD11=1900,0,Capex!QXD349)</f>
        <v>0</v>
      </c>
      <c r="QXE102" s="700">
        <f>-IF(QXE11=1900,0,Capex!QXE349)</f>
        <v>0</v>
      </c>
      <c r="QXF102" s="700">
        <f>-IF(QXF11=1900,0,Capex!QXF349)</f>
        <v>0</v>
      </c>
      <c r="QXG102" s="700">
        <f>-IF(QXG11=1900,0,Capex!QXG349)</f>
        <v>0</v>
      </c>
      <c r="QXH102" s="700">
        <f>-IF(QXH11=1900,0,Capex!QXH349)</f>
        <v>0</v>
      </c>
      <c r="QXI102" s="700">
        <f>-IF(QXI11=1900,0,Capex!QXI349)</f>
        <v>0</v>
      </c>
      <c r="QXJ102" s="700">
        <f>-IF(QXJ11=1900,0,Capex!QXJ349)</f>
        <v>0</v>
      </c>
      <c r="QXK102" s="700">
        <f>-IF(QXK11=1900,0,Capex!QXK349)</f>
        <v>0</v>
      </c>
      <c r="QXL102" s="700">
        <f>-IF(QXL11=1900,0,Capex!QXL349)</f>
        <v>0</v>
      </c>
      <c r="QXM102" s="700">
        <f>-IF(QXM11=1900,0,Capex!QXM349)</f>
        <v>0</v>
      </c>
      <c r="QXN102" s="700">
        <f>-IF(QXN11=1900,0,Capex!QXN349)</f>
        <v>0</v>
      </c>
      <c r="QXO102" s="700">
        <f>-IF(QXO11=1900,0,Capex!QXO349)</f>
        <v>0</v>
      </c>
      <c r="QXP102" s="700">
        <f>-IF(QXP11=1900,0,Capex!QXP349)</f>
        <v>0</v>
      </c>
      <c r="QXQ102" s="700">
        <f>-IF(QXQ11=1900,0,Capex!QXQ349)</f>
        <v>0</v>
      </c>
      <c r="QXR102" s="700">
        <f>-IF(QXR11=1900,0,Capex!QXR349)</f>
        <v>0</v>
      </c>
      <c r="QXS102" s="700">
        <f>-IF(QXS11=1900,0,Capex!QXS349)</f>
        <v>0</v>
      </c>
      <c r="QXT102" s="700">
        <f>-IF(QXT11=1900,0,Capex!QXT349)</f>
        <v>0</v>
      </c>
      <c r="QXU102" s="700">
        <f>-IF(QXU11=1900,0,Capex!QXU349)</f>
        <v>0</v>
      </c>
      <c r="QXV102" s="700">
        <f>-IF(QXV11=1900,0,Capex!QXV349)</f>
        <v>0</v>
      </c>
      <c r="QXW102" s="700">
        <f>-IF(QXW11=1900,0,Capex!QXW349)</f>
        <v>0</v>
      </c>
      <c r="QXX102" s="700">
        <f>-IF(QXX11=1900,0,Capex!QXX349)</f>
        <v>0</v>
      </c>
      <c r="QXY102" s="700">
        <f>-IF(QXY11=1900,0,Capex!QXY349)</f>
        <v>0</v>
      </c>
      <c r="QXZ102" s="700">
        <f>-IF(QXZ11=1900,0,Capex!QXZ349)</f>
        <v>0</v>
      </c>
      <c r="QYA102" s="700">
        <f>-IF(QYA11=1900,0,Capex!QYA349)</f>
        <v>0</v>
      </c>
      <c r="QYB102" s="700">
        <f>-IF(QYB11=1900,0,Capex!QYB349)</f>
        <v>0</v>
      </c>
      <c r="QYC102" s="700">
        <f>-IF(QYC11=1900,0,Capex!QYC349)</f>
        <v>0</v>
      </c>
      <c r="QYD102" s="700">
        <f>-IF(QYD11=1900,0,Capex!QYD349)</f>
        <v>0</v>
      </c>
      <c r="QYE102" s="700">
        <f>-IF(QYE11=1900,0,Capex!QYE349)</f>
        <v>0</v>
      </c>
      <c r="QYF102" s="700">
        <f>-IF(QYF11=1900,0,Capex!QYF349)</f>
        <v>0</v>
      </c>
      <c r="QYG102" s="700">
        <f>-IF(QYG11=1900,0,Capex!QYG349)</f>
        <v>0</v>
      </c>
      <c r="QYH102" s="700">
        <f>-IF(QYH11=1900,0,Capex!QYH349)</f>
        <v>0</v>
      </c>
      <c r="QYI102" s="700">
        <f>-IF(QYI11=1900,0,Capex!QYI349)</f>
        <v>0</v>
      </c>
      <c r="QYJ102" s="700">
        <f>-IF(QYJ11=1900,0,Capex!QYJ349)</f>
        <v>0</v>
      </c>
      <c r="QYK102" s="700">
        <f>-IF(QYK11=1900,0,Capex!QYK349)</f>
        <v>0</v>
      </c>
      <c r="QYL102" s="700">
        <f>-IF(QYL11=1900,0,Capex!QYL349)</f>
        <v>0</v>
      </c>
      <c r="QYM102" s="700">
        <f>-IF(QYM11=1900,0,Capex!QYM349)</f>
        <v>0</v>
      </c>
      <c r="QYN102" s="700">
        <f>-IF(QYN11=1900,0,Capex!QYN349)</f>
        <v>0</v>
      </c>
      <c r="QYO102" s="700">
        <f>-IF(QYO11=1900,0,Capex!QYO349)</f>
        <v>0</v>
      </c>
      <c r="QYP102" s="700">
        <f>-IF(QYP11=1900,0,Capex!QYP349)</f>
        <v>0</v>
      </c>
      <c r="QYQ102" s="700">
        <f>-IF(QYQ11=1900,0,Capex!QYQ349)</f>
        <v>0</v>
      </c>
      <c r="QYR102" s="700">
        <f>-IF(QYR11=1900,0,Capex!QYR349)</f>
        <v>0</v>
      </c>
      <c r="QYS102" s="700">
        <f>-IF(QYS11=1900,0,Capex!QYS349)</f>
        <v>0</v>
      </c>
      <c r="QYT102" s="700">
        <f>-IF(QYT11=1900,0,Capex!QYT349)</f>
        <v>0</v>
      </c>
      <c r="QYU102" s="700">
        <f>-IF(QYU11=1900,0,Capex!QYU349)</f>
        <v>0</v>
      </c>
      <c r="QYV102" s="700">
        <f>-IF(QYV11=1900,0,Capex!QYV349)</f>
        <v>0</v>
      </c>
      <c r="QYW102" s="700">
        <f>-IF(QYW11=1900,0,Capex!QYW349)</f>
        <v>0</v>
      </c>
      <c r="QYX102" s="700">
        <f>-IF(QYX11=1900,0,Capex!QYX349)</f>
        <v>0</v>
      </c>
      <c r="QYY102" s="700">
        <f>-IF(QYY11=1900,0,Capex!QYY349)</f>
        <v>0</v>
      </c>
      <c r="QYZ102" s="700">
        <f>-IF(QYZ11=1900,0,Capex!QYZ349)</f>
        <v>0</v>
      </c>
      <c r="QZA102" s="700">
        <f>-IF(QZA11=1900,0,Capex!QZA349)</f>
        <v>0</v>
      </c>
      <c r="QZB102" s="700">
        <f>-IF(QZB11=1900,0,Capex!QZB349)</f>
        <v>0</v>
      </c>
      <c r="QZC102" s="700">
        <f>-IF(QZC11=1900,0,Capex!QZC349)</f>
        <v>0</v>
      </c>
      <c r="QZD102" s="700">
        <f>-IF(QZD11=1900,0,Capex!QZD349)</f>
        <v>0</v>
      </c>
      <c r="QZE102" s="700">
        <f>-IF(QZE11=1900,0,Capex!QZE349)</f>
        <v>0</v>
      </c>
      <c r="QZF102" s="700">
        <f>-IF(QZF11=1900,0,Capex!QZF349)</f>
        <v>0</v>
      </c>
      <c r="QZG102" s="700">
        <f>-IF(QZG11=1900,0,Capex!QZG349)</f>
        <v>0</v>
      </c>
      <c r="QZH102" s="700">
        <f>-IF(QZH11=1900,0,Capex!QZH349)</f>
        <v>0</v>
      </c>
      <c r="QZI102" s="700">
        <f>-IF(QZI11=1900,0,Capex!QZI349)</f>
        <v>0</v>
      </c>
      <c r="QZJ102" s="700">
        <f>-IF(QZJ11=1900,0,Capex!QZJ349)</f>
        <v>0</v>
      </c>
      <c r="QZK102" s="700">
        <f>-IF(QZK11=1900,0,Capex!QZK349)</f>
        <v>0</v>
      </c>
      <c r="QZL102" s="700">
        <f>-IF(QZL11=1900,0,Capex!QZL349)</f>
        <v>0</v>
      </c>
      <c r="QZM102" s="700">
        <f>-IF(QZM11=1900,0,Capex!QZM349)</f>
        <v>0</v>
      </c>
      <c r="QZN102" s="700">
        <f>-IF(QZN11=1900,0,Capex!QZN349)</f>
        <v>0</v>
      </c>
      <c r="QZO102" s="700">
        <f>-IF(QZO11=1900,0,Capex!QZO349)</f>
        <v>0</v>
      </c>
      <c r="QZP102" s="700">
        <f>-IF(QZP11=1900,0,Capex!QZP349)</f>
        <v>0</v>
      </c>
      <c r="QZQ102" s="700">
        <f>-IF(QZQ11=1900,0,Capex!QZQ349)</f>
        <v>0</v>
      </c>
      <c r="QZR102" s="700">
        <f>-IF(QZR11=1900,0,Capex!QZR349)</f>
        <v>0</v>
      </c>
      <c r="QZS102" s="700">
        <f>-IF(QZS11=1900,0,Capex!QZS349)</f>
        <v>0</v>
      </c>
      <c r="QZT102" s="700">
        <f>-IF(QZT11=1900,0,Capex!QZT349)</f>
        <v>0</v>
      </c>
      <c r="QZU102" s="700">
        <f>-IF(QZU11=1900,0,Capex!QZU349)</f>
        <v>0</v>
      </c>
      <c r="QZV102" s="700">
        <f>-IF(QZV11=1900,0,Capex!QZV349)</f>
        <v>0</v>
      </c>
      <c r="QZW102" s="700">
        <f>-IF(QZW11=1900,0,Capex!QZW349)</f>
        <v>0</v>
      </c>
      <c r="QZX102" s="700">
        <f>-IF(QZX11=1900,0,Capex!QZX349)</f>
        <v>0</v>
      </c>
      <c r="QZY102" s="700">
        <f>-IF(QZY11=1900,0,Capex!QZY349)</f>
        <v>0</v>
      </c>
      <c r="QZZ102" s="700">
        <f>-IF(QZZ11=1900,0,Capex!QZZ349)</f>
        <v>0</v>
      </c>
      <c r="RAA102" s="700">
        <f>-IF(RAA11=1900,0,Capex!RAA349)</f>
        <v>0</v>
      </c>
      <c r="RAB102" s="700">
        <f>-IF(RAB11=1900,0,Capex!RAB349)</f>
        <v>0</v>
      </c>
      <c r="RAC102" s="700">
        <f>-IF(RAC11=1900,0,Capex!RAC349)</f>
        <v>0</v>
      </c>
      <c r="RAD102" s="700">
        <f>-IF(RAD11=1900,0,Capex!RAD349)</f>
        <v>0</v>
      </c>
      <c r="RAE102" s="700">
        <f>-IF(RAE11=1900,0,Capex!RAE349)</f>
        <v>0</v>
      </c>
      <c r="RAF102" s="700">
        <f>-IF(RAF11=1900,0,Capex!RAF349)</f>
        <v>0</v>
      </c>
      <c r="RAG102" s="700">
        <f>-IF(RAG11=1900,0,Capex!RAG349)</f>
        <v>0</v>
      </c>
      <c r="RAH102" s="700">
        <f>-IF(RAH11=1900,0,Capex!RAH349)</f>
        <v>0</v>
      </c>
      <c r="RAI102" s="700">
        <f>-IF(RAI11=1900,0,Capex!RAI349)</f>
        <v>0</v>
      </c>
      <c r="RAJ102" s="700">
        <f>-IF(RAJ11=1900,0,Capex!RAJ349)</f>
        <v>0</v>
      </c>
      <c r="RAK102" s="700">
        <f>-IF(RAK11=1900,0,Capex!RAK349)</f>
        <v>0</v>
      </c>
      <c r="RAL102" s="700">
        <f>-IF(RAL11=1900,0,Capex!RAL349)</f>
        <v>0</v>
      </c>
      <c r="RAM102" s="700">
        <f>-IF(RAM11=1900,0,Capex!RAM349)</f>
        <v>0</v>
      </c>
      <c r="RAN102" s="700">
        <f>-IF(RAN11=1900,0,Capex!RAN349)</f>
        <v>0</v>
      </c>
      <c r="RAO102" s="700">
        <f>-IF(RAO11=1900,0,Capex!RAO349)</f>
        <v>0</v>
      </c>
      <c r="RAP102" s="700">
        <f>-IF(RAP11=1900,0,Capex!RAP349)</f>
        <v>0</v>
      </c>
      <c r="RAQ102" s="700">
        <f>-IF(RAQ11=1900,0,Capex!RAQ349)</f>
        <v>0</v>
      </c>
      <c r="RAR102" s="700">
        <f>-IF(RAR11=1900,0,Capex!RAR349)</f>
        <v>0</v>
      </c>
      <c r="RAS102" s="700">
        <f>-IF(RAS11=1900,0,Capex!RAS349)</f>
        <v>0</v>
      </c>
      <c r="RAT102" s="700">
        <f>-IF(RAT11=1900,0,Capex!RAT349)</f>
        <v>0</v>
      </c>
      <c r="RAU102" s="700">
        <f>-IF(RAU11=1900,0,Capex!RAU349)</f>
        <v>0</v>
      </c>
      <c r="RAV102" s="700">
        <f>-IF(RAV11=1900,0,Capex!RAV349)</f>
        <v>0</v>
      </c>
      <c r="RAW102" s="700">
        <f>-IF(RAW11=1900,0,Capex!RAW349)</f>
        <v>0</v>
      </c>
      <c r="RAX102" s="700">
        <f>-IF(RAX11=1900,0,Capex!RAX349)</f>
        <v>0</v>
      </c>
      <c r="RAY102" s="700">
        <f>-IF(RAY11=1900,0,Capex!RAY349)</f>
        <v>0</v>
      </c>
      <c r="RAZ102" s="700">
        <f>-IF(RAZ11=1900,0,Capex!RAZ349)</f>
        <v>0</v>
      </c>
      <c r="RBA102" s="700">
        <f>-IF(RBA11=1900,0,Capex!RBA349)</f>
        <v>0</v>
      </c>
      <c r="RBB102" s="700">
        <f>-IF(RBB11=1900,0,Capex!RBB349)</f>
        <v>0</v>
      </c>
      <c r="RBC102" s="700">
        <f>-IF(RBC11=1900,0,Capex!RBC349)</f>
        <v>0</v>
      </c>
      <c r="RBD102" s="700">
        <f>-IF(RBD11=1900,0,Capex!RBD349)</f>
        <v>0</v>
      </c>
      <c r="RBE102" s="700">
        <f>-IF(RBE11=1900,0,Capex!RBE349)</f>
        <v>0</v>
      </c>
      <c r="RBF102" s="700">
        <f>-IF(RBF11=1900,0,Capex!RBF349)</f>
        <v>0</v>
      </c>
      <c r="RBG102" s="700">
        <f>-IF(RBG11=1900,0,Capex!RBG349)</f>
        <v>0</v>
      </c>
      <c r="RBH102" s="700">
        <f>-IF(RBH11=1900,0,Capex!RBH349)</f>
        <v>0</v>
      </c>
      <c r="RBI102" s="700">
        <f>-IF(RBI11=1900,0,Capex!RBI349)</f>
        <v>0</v>
      </c>
      <c r="RBJ102" s="700">
        <f>-IF(RBJ11=1900,0,Capex!RBJ349)</f>
        <v>0</v>
      </c>
      <c r="RBK102" s="700">
        <f>-IF(RBK11=1900,0,Capex!RBK349)</f>
        <v>0</v>
      </c>
      <c r="RBL102" s="700">
        <f>-IF(RBL11=1900,0,Capex!RBL349)</f>
        <v>0</v>
      </c>
      <c r="RBM102" s="700">
        <f>-IF(RBM11=1900,0,Capex!RBM349)</f>
        <v>0</v>
      </c>
      <c r="RBN102" s="700">
        <f>-IF(RBN11=1900,0,Capex!RBN349)</f>
        <v>0</v>
      </c>
      <c r="RBO102" s="700">
        <f>-IF(RBO11=1900,0,Capex!RBO349)</f>
        <v>0</v>
      </c>
      <c r="RBP102" s="700">
        <f>-IF(RBP11=1900,0,Capex!RBP349)</f>
        <v>0</v>
      </c>
      <c r="RBQ102" s="700">
        <f>-IF(RBQ11=1900,0,Capex!RBQ349)</f>
        <v>0</v>
      </c>
      <c r="RBR102" s="700">
        <f>-IF(RBR11=1900,0,Capex!RBR349)</f>
        <v>0</v>
      </c>
      <c r="RBS102" s="700">
        <f>-IF(RBS11=1900,0,Capex!RBS349)</f>
        <v>0</v>
      </c>
      <c r="RBT102" s="700">
        <f>-IF(RBT11=1900,0,Capex!RBT349)</f>
        <v>0</v>
      </c>
      <c r="RBU102" s="700">
        <f>-IF(RBU11=1900,0,Capex!RBU349)</f>
        <v>0</v>
      </c>
      <c r="RBV102" s="700">
        <f>-IF(RBV11=1900,0,Capex!RBV349)</f>
        <v>0</v>
      </c>
      <c r="RBW102" s="700">
        <f>-IF(RBW11=1900,0,Capex!RBW349)</f>
        <v>0</v>
      </c>
      <c r="RBX102" s="700">
        <f>-IF(RBX11=1900,0,Capex!RBX349)</f>
        <v>0</v>
      </c>
      <c r="RBY102" s="700">
        <f>-IF(RBY11=1900,0,Capex!RBY349)</f>
        <v>0</v>
      </c>
      <c r="RBZ102" s="700">
        <f>-IF(RBZ11=1900,0,Capex!RBZ349)</f>
        <v>0</v>
      </c>
      <c r="RCA102" s="700">
        <f>-IF(RCA11=1900,0,Capex!RCA349)</f>
        <v>0</v>
      </c>
      <c r="RCB102" s="700">
        <f>-IF(RCB11=1900,0,Capex!RCB349)</f>
        <v>0</v>
      </c>
      <c r="RCC102" s="700">
        <f>-IF(RCC11=1900,0,Capex!RCC349)</f>
        <v>0</v>
      </c>
      <c r="RCD102" s="700">
        <f>-IF(RCD11=1900,0,Capex!RCD349)</f>
        <v>0</v>
      </c>
      <c r="RCE102" s="700">
        <f>-IF(RCE11=1900,0,Capex!RCE349)</f>
        <v>0</v>
      </c>
      <c r="RCF102" s="700">
        <f>-IF(RCF11=1900,0,Capex!RCF349)</f>
        <v>0</v>
      </c>
      <c r="RCG102" s="700">
        <f>-IF(RCG11=1900,0,Capex!RCG349)</f>
        <v>0</v>
      </c>
      <c r="RCH102" s="700">
        <f>-IF(RCH11=1900,0,Capex!RCH349)</f>
        <v>0</v>
      </c>
      <c r="RCI102" s="700">
        <f>-IF(RCI11=1900,0,Capex!RCI349)</f>
        <v>0</v>
      </c>
      <c r="RCJ102" s="700">
        <f>-IF(RCJ11=1900,0,Capex!RCJ349)</f>
        <v>0</v>
      </c>
      <c r="RCK102" s="700">
        <f>-IF(RCK11=1900,0,Capex!RCK349)</f>
        <v>0</v>
      </c>
      <c r="RCL102" s="700">
        <f>-IF(RCL11=1900,0,Capex!RCL349)</f>
        <v>0</v>
      </c>
      <c r="RCM102" s="700">
        <f>-IF(RCM11=1900,0,Capex!RCM349)</f>
        <v>0</v>
      </c>
      <c r="RCN102" s="700">
        <f>-IF(RCN11=1900,0,Capex!RCN349)</f>
        <v>0</v>
      </c>
      <c r="RCO102" s="700">
        <f>-IF(RCO11=1900,0,Capex!RCO349)</f>
        <v>0</v>
      </c>
      <c r="RCP102" s="700">
        <f>-IF(RCP11=1900,0,Capex!RCP349)</f>
        <v>0</v>
      </c>
      <c r="RCQ102" s="700">
        <f>-IF(RCQ11=1900,0,Capex!RCQ349)</f>
        <v>0</v>
      </c>
      <c r="RCR102" s="700">
        <f>-IF(RCR11=1900,0,Capex!RCR349)</f>
        <v>0</v>
      </c>
      <c r="RCS102" s="700">
        <f>-IF(RCS11=1900,0,Capex!RCS349)</f>
        <v>0</v>
      </c>
      <c r="RCT102" s="700">
        <f>-IF(RCT11=1900,0,Capex!RCT349)</f>
        <v>0</v>
      </c>
      <c r="RCU102" s="700">
        <f>-IF(RCU11=1900,0,Capex!RCU349)</f>
        <v>0</v>
      </c>
      <c r="RCV102" s="700">
        <f>-IF(RCV11=1900,0,Capex!RCV349)</f>
        <v>0</v>
      </c>
      <c r="RCW102" s="700">
        <f>-IF(RCW11=1900,0,Capex!RCW349)</f>
        <v>0</v>
      </c>
      <c r="RCX102" s="700">
        <f>-IF(RCX11=1900,0,Capex!RCX349)</f>
        <v>0</v>
      </c>
      <c r="RCY102" s="700">
        <f>-IF(RCY11=1900,0,Capex!RCY349)</f>
        <v>0</v>
      </c>
      <c r="RCZ102" s="700">
        <f>-IF(RCZ11=1900,0,Capex!RCZ349)</f>
        <v>0</v>
      </c>
      <c r="RDA102" s="700">
        <f>-IF(RDA11=1900,0,Capex!RDA349)</f>
        <v>0</v>
      </c>
      <c r="RDB102" s="700">
        <f>-IF(RDB11=1900,0,Capex!RDB349)</f>
        <v>0</v>
      </c>
      <c r="RDC102" s="700">
        <f>-IF(RDC11=1900,0,Capex!RDC349)</f>
        <v>0</v>
      </c>
      <c r="RDD102" s="700">
        <f>-IF(RDD11=1900,0,Capex!RDD349)</f>
        <v>0</v>
      </c>
      <c r="RDE102" s="700">
        <f>-IF(RDE11=1900,0,Capex!RDE349)</f>
        <v>0</v>
      </c>
      <c r="RDF102" s="700">
        <f>-IF(RDF11=1900,0,Capex!RDF349)</f>
        <v>0</v>
      </c>
      <c r="RDG102" s="700">
        <f>-IF(RDG11=1900,0,Capex!RDG349)</f>
        <v>0</v>
      </c>
      <c r="RDH102" s="700">
        <f>-IF(RDH11=1900,0,Capex!RDH349)</f>
        <v>0</v>
      </c>
      <c r="RDI102" s="700">
        <f>-IF(RDI11=1900,0,Capex!RDI349)</f>
        <v>0</v>
      </c>
      <c r="RDJ102" s="700">
        <f>-IF(RDJ11=1900,0,Capex!RDJ349)</f>
        <v>0</v>
      </c>
      <c r="RDK102" s="700">
        <f>-IF(RDK11=1900,0,Capex!RDK349)</f>
        <v>0</v>
      </c>
      <c r="RDL102" s="700">
        <f>-IF(RDL11=1900,0,Capex!RDL349)</f>
        <v>0</v>
      </c>
      <c r="RDM102" s="700">
        <f>-IF(RDM11=1900,0,Capex!RDM349)</f>
        <v>0</v>
      </c>
      <c r="RDN102" s="700">
        <f>-IF(RDN11=1900,0,Capex!RDN349)</f>
        <v>0</v>
      </c>
      <c r="RDO102" s="700">
        <f>-IF(RDO11=1900,0,Capex!RDO349)</f>
        <v>0</v>
      </c>
      <c r="RDP102" s="700">
        <f>-IF(RDP11=1900,0,Capex!RDP349)</f>
        <v>0</v>
      </c>
      <c r="RDQ102" s="700">
        <f>-IF(RDQ11=1900,0,Capex!RDQ349)</f>
        <v>0</v>
      </c>
      <c r="RDR102" s="700">
        <f>-IF(RDR11=1900,0,Capex!RDR349)</f>
        <v>0</v>
      </c>
      <c r="RDS102" s="700">
        <f>-IF(RDS11=1900,0,Capex!RDS349)</f>
        <v>0</v>
      </c>
      <c r="RDT102" s="700">
        <f>-IF(RDT11=1900,0,Capex!RDT349)</f>
        <v>0</v>
      </c>
      <c r="RDU102" s="700">
        <f>-IF(RDU11=1900,0,Capex!RDU349)</f>
        <v>0</v>
      </c>
      <c r="RDV102" s="700">
        <f>-IF(RDV11=1900,0,Capex!RDV349)</f>
        <v>0</v>
      </c>
      <c r="RDW102" s="700">
        <f>-IF(RDW11=1900,0,Capex!RDW349)</f>
        <v>0</v>
      </c>
      <c r="RDX102" s="700">
        <f>-IF(RDX11=1900,0,Capex!RDX349)</f>
        <v>0</v>
      </c>
      <c r="RDY102" s="700">
        <f>-IF(RDY11=1900,0,Capex!RDY349)</f>
        <v>0</v>
      </c>
      <c r="RDZ102" s="700">
        <f>-IF(RDZ11=1900,0,Capex!RDZ349)</f>
        <v>0</v>
      </c>
      <c r="REA102" s="700">
        <f>-IF(REA11=1900,0,Capex!REA349)</f>
        <v>0</v>
      </c>
      <c r="REB102" s="700">
        <f>-IF(REB11=1900,0,Capex!REB349)</f>
        <v>0</v>
      </c>
      <c r="REC102" s="700">
        <f>-IF(REC11=1900,0,Capex!REC349)</f>
        <v>0</v>
      </c>
      <c r="RED102" s="700">
        <f>-IF(RED11=1900,0,Capex!RED349)</f>
        <v>0</v>
      </c>
      <c r="REE102" s="700">
        <f>-IF(REE11=1900,0,Capex!REE349)</f>
        <v>0</v>
      </c>
      <c r="REF102" s="700">
        <f>-IF(REF11=1900,0,Capex!REF349)</f>
        <v>0</v>
      </c>
      <c r="REG102" s="700">
        <f>-IF(REG11=1900,0,Capex!REG349)</f>
        <v>0</v>
      </c>
      <c r="REH102" s="700">
        <f>-IF(REH11=1900,0,Capex!REH349)</f>
        <v>0</v>
      </c>
      <c r="REI102" s="700">
        <f>-IF(REI11=1900,0,Capex!REI349)</f>
        <v>0</v>
      </c>
      <c r="REJ102" s="700">
        <f>-IF(REJ11=1900,0,Capex!REJ349)</f>
        <v>0</v>
      </c>
      <c r="REK102" s="700">
        <f>-IF(REK11=1900,0,Capex!REK349)</f>
        <v>0</v>
      </c>
      <c r="REL102" s="700">
        <f>-IF(REL11=1900,0,Capex!REL349)</f>
        <v>0</v>
      </c>
      <c r="REM102" s="700">
        <f>-IF(REM11=1900,0,Capex!REM349)</f>
        <v>0</v>
      </c>
      <c r="REN102" s="700">
        <f>-IF(REN11=1900,0,Capex!REN349)</f>
        <v>0</v>
      </c>
      <c r="REO102" s="700">
        <f>-IF(REO11=1900,0,Capex!REO349)</f>
        <v>0</v>
      </c>
      <c r="REP102" s="700">
        <f>-IF(REP11=1900,0,Capex!REP349)</f>
        <v>0</v>
      </c>
      <c r="REQ102" s="700">
        <f>-IF(REQ11=1900,0,Capex!REQ349)</f>
        <v>0</v>
      </c>
      <c r="RER102" s="700">
        <f>-IF(RER11=1900,0,Capex!RER349)</f>
        <v>0</v>
      </c>
      <c r="RES102" s="700">
        <f>-IF(RES11=1900,0,Capex!RES349)</f>
        <v>0</v>
      </c>
      <c r="RET102" s="700">
        <f>-IF(RET11=1900,0,Capex!RET349)</f>
        <v>0</v>
      </c>
      <c r="REU102" s="700">
        <f>-IF(REU11=1900,0,Capex!REU349)</f>
        <v>0</v>
      </c>
      <c r="REV102" s="700">
        <f>-IF(REV11=1900,0,Capex!REV349)</f>
        <v>0</v>
      </c>
      <c r="REW102" s="700">
        <f>-IF(REW11=1900,0,Capex!REW349)</f>
        <v>0</v>
      </c>
      <c r="REX102" s="700">
        <f>-IF(REX11=1900,0,Capex!REX349)</f>
        <v>0</v>
      </c>
      <c r="REY102" s="700">
        <f>-IF(REY11=1900,0,Capex!REY349)</f>
        <v>0</v>
      </c>
      <c r="REZ102" s="700">
        <f>-IF(REZ11=1900,0,Capex!REZ349)</f>
        <v>0</v>
      </c>
      <c r="RFA102" s="700">
        <f>-IF(RFA11=1900,0,Capex!RFA349)</f>
        <v>0</v>
      </c>
      <c r="RFB102" s="700">
        <f>-IF(RFB11=1900,0,Capex!RFB349)</f>
        <v>0</v>
      </c>
      <c r="RFC102" s="700">
        <f>-IF(RFC11=1900,0,Capex!RFC349)</f>
        <v>0</v>
      </c>
      <c r="RFD102" s="700">
        <f>-IF(RFD11=1900,0,Capex!RFD349)</f>
        <v>0</v>
      </c>
      <c r="RFE102" s="700">
        <f>-IF(RFE11=1900,0,Capex!RFE349)</f>
        <v>0</v>
      </c>
      <c r="RFF102" s="700">
        <f>-IF(RFF11=1900,0,Capex!RFF349)</f>
        <v>0</v>
      </c>
      <c r="RFG102" s="700">
        <f>-IF(RFG11=1900,0,Capex!RFG349)</f>
        <v>0</v>
      </c>
      <c r="RFH102" s="700">
        <f>-IF(RFH11=1900,0,Capex!RFH349)</f>
        <v>0</v>
      </c>
      <c r="RFI102" s="700">
        <f>-IF(RFI11=1900,0,Capex!RFI349)</f>
        <v>0</v>
      </c>
      <c r="RFJ102" s="700">
        <f>-IF(RFJ11=1900,0,Capex!RFJ349)</f>
        <v>0</v>
      </c>
      <c r="RFK102" s="700">
        <f>-IF(RFK11=1900,0,Capex!RFK349)</f>
        <v>0</v>
      </c>
      <c r="RFL102" s="700">
        <f>-IF(RFL11=1900,0,Capex!RFL349)</f>
        <v>0</v>
      </c>
      <c r="RFM102" s="700">
        <f>-IF(RFM11=1900,0,Capex!RFM349)</f>
        <v>0</v>
      </c>
      <c r="RFN102" s="700">
        <f>-IF(RFN11=1900,0,Capex!RFN349)</f>
        <v>0</v>
      </c>
      <c r="RFO102" s="700">
        <f>-IF(RFO11=1900,0,Capex!RFO349)</f>
        <v>0</v>
      </c>
      <c r="RFP102" s="700">
        <f>-IF(RFP11=1900,0,Capex!RFP349)</f>
        <v>0</v>
      </c>
      <c r="RFQ102" s="700">
        <f>-IF(RFQ11=1900,0,Capex!RFQ349)</f>
        <v>0</v>
      </c>
      <c r="RFR102" s="700">
        <f>-IF(RFR11=1900,0,Capex!RFR349)</f>
        <v>0</v>
      </c>
      <c r="RFS102" s="700">
        <f>-IF(RFS11=1900,0,Capex!RFS349)</f>
        <v>0</v>
      </c>
      <c r="RFT102" s="700">
        <f>-IF(RFT11=1900,0,Capex!RFT349)</f>
        <v>0</v>
      </c>
      <c r="RFU102" s="700">
        <f>-IF(RFU11=1900,0,Capex!RFU349)</f>
        <v>0</v>
      </c>
      <c r="RFV102" s="700">
        <f>-IF(RFV11=1900,0,Capex!RFV349)</f>
        <v>0</v>
      </c>
      <c r="RFW102" s="700">
        <f>-IF(RFW11=1900,0,Capex!RFW349)</f>
        <v>0</v>
      </c>
      <c r="RFX102" s="700">
        <f>-IF(RFX11=1900,0,Capex!RFX349)</f>
        <v>0</v>
      </c>
      <c r="RFY102" s="700">
        <f>-IF(RFY11=1900,0,Capex!RFY349)</f>
        <v>0</v>
      </c>
      <c r="RFZ102" s="700">
        <f>-IF(RFZ11=1900,0,Capex!RFZ349)</f>
        <v>0</v>
      </c>
      <c r="RGA102" s="700">
        <f>-IF(RGA11=1900,0,Capex!RGA349)</f>
        <v>0</v>
      </c>
      <c r="RGB102" s="700">
        <f>-IF(RGB11=1900,0,Capex!RGB349)</f>
        <v>0</v>
      </c>
      <c r="RGC102" s="700">
        <f>-IF(RGC11=1900,0,Capex!RGC349)</f>
        <v>0</v>
      </c>
      <c r="RGD102" s="700">
        <f>-IF(RGD11=1900,0,Capex!RGD349)</f>
        <v>0</v>
      </c>
      <c r="RGE102" s="700">
        <f>-IF(RGE11=1900,0,Capex!RGE349)</f>
        <v>0</v>
      </c>
      <c r="RGF102" s="700">
        <f>-IF(RGF11=1900,0,Capex!RGF349)</f>
        <v>0</v>
      </c>
      <c r="RGG102" s="700">
        <f>-IF(RGG11=1900,0,Capex!RGG349)</f>
        <v>0</v>
      </c>
      <c r="RGH102" s="700">
        <f>-IF(RGH11=1900,0,Capex!RGH349)</f>
        <v>0</v>
      </c>
      <c r="RGI102" s="700">
        <f>-IF(RGI11=1900,0,Capex!RGI349)</f>
        <v>0</v>
      </c>
      <c r="RGJ102" s="700">
        <f>-IF(RGJ11=1900,0,Capex!RGJ349)</f>
        <v>0</v>
      </c>
      <c r="RGK102" s="700">
        <f>-IF(RGK11=1900,0,Capex!RGK349)</f>
        <v>0</v>
      </c>
      <c r="RGL102" s="700">
        <f>-IF(RGL11=1900,0,Capex!RGL349)</f>
        <v>0</v>
      </c>
      <c r="RGM102" s="700">
        <f>-IF(RGM11=1900,0,Capex!RGM349)</f>
        <v>0</v>
      </c>
      <c r="RGN102" s="700">
        <f>-IF(RGN11=1900,0,Capex!RGN349)</f>
        <v>0</v>
      </c>
      <c r="RGO102" s="700">
        <f>-IF(RGO11=1900,0,Capex!RGO349)</f>
        <v>0</v>
      </c>
      <c r="RGP102" s="700">
        <f>-IF(RGP11=1900,0,Capex!RGP349)</f>
        <v>0</v>
      </c>
      <c r="RGQ102" s="700">
        <f>-IF(RGQ11=1900,0,Capex!RGQ349)</f>
        <v>0</v>
      </c>
      <c r="RGR102" s="700">
        <f>-IF(RGR11=1900,0,Capex!RGR349)</f>
        <v>0</v>
      </c>
      <c r="RGS102" s="700">
        <f>-IF(RGS11=1900,0,Capex!RGS349)</f>
        <v>0</v>
      </c>
      <c r="RGT102" s="700">
        <f>-IF(RGT11=1900,0,Capex!RGT349)</f>
        <v>0</v>
      </c>
      <c r="RGU102" s="700">
        <f>-IF(RGU11=1900,0,Capex!RGU349)</f>
        <v>0</v>
      </c>
      <c r="RGV102" s="700">
        <f>-IF(RGV11=1900,0,Capex!RGV349)</f>
        <v>0</v>
      </c>
      <c r="RGW102" s="700">
        <f>-IF(RGW11=1900,0,Capex!RGW349)</f>
        <v>0</v>
      </c>
      <c r="RGX102" s="700">
        <f>-IF(RGX11=1900,0,Capex!RGX349)</f>
        <v>0</v>
      </c>
      <c r="RGY102" s="700">
        <f>-IF(RGY11=1900,0,Capex!RGY349)</f>
        <v>0</v>
      </c>
      <c r="RGZ102" s="700">
        <f>-IF(RGZ11=1900,0,Capex!RGZ349)</f>
        <v>0</v>
      </c>
      <c r="RHA102" s="700">
        <f>-IF(RHA11=1900,0,Capex!RHA349)</f>
        <v>0</v>
      </c>
      <c r="RHB102" s="700">
        <f>-IF(RHB11=1900,0,Capex!RHB349)</f>
        <v>0</v>
      </c>
      <c r="RHC102" s="700">
        <f>-IF(RHC11=1900,0,Capex!RHC349)</f>
        <v>0</v>
      </c>
      <c r="RHD102" s="700">
        <f>-IF(RHD11=1900,0,Capex!RHD349)</f>
        <v>0</v>
      </c>
      <c r="RHE102" s="700">
        <f>-IF(RHE11=1900,0,Capex!RHE349)</f>
        <v>0</v>
      </c>
      <c r="RHF102" s="700">
        <f>-IF(RHF11=1900,0,Capex!RHF349)</f>
        <v>0</v>
      </c>
      <c r="RHG102" s="700">
        <f>-IF(RHG11=1900,0,Capex!RHG349)</f>
        <v>0</v>
      </c>
      <c r="RHH102" s="700">
        <f>-IF(RHH11=1900,0,Capex!RHH349)</f>
        <v>0</v>
      </c>
      <c r="RHI102" s="700">
        <f>-IF(RHI11=1900,0,Capex!RHI349)</f>
        <v>0</v>
      </c>
      <c r="RHJ102" s="700">
        <f>-IF(RHJ11=1900,0,Capex!RHJ349)</f>
        <v>0</v>
      </c>
      <c r="RHK102" s="700">
        <f>-IF(RHK11=1900,0,Capex!RHK349)</f>
        <v>0</v>
      </c>
      <c r="RHL102" s="700">
        <f>-IF(RHL11=1900,0,Capex!RHL349)</f>
        <v>0</v>
      </c>
      <c r="RHM102" s="700">
        <f>-IF(RHM11=1900,0,Capex!RHM349)</f>
        <v>0</v>
      </c>
      <c r="RHN102" s="700">
        <f>-IF(RHN11=1900,0,Capex!RHN349)</f>
        <v>0</v>
      </c>
      <c r="RHO102" s="700">
        <f>-IF(RHO11=1900,0,Capex!RHO349)</f>
        <v>0</v>
      </c>
      <c r="RHP102" s="700">
        <f>-IF(RHP11=1900,0,Capex!RHP349)</f>
        <v>0</v>
      </c>
      <c r="RHQ102" s="700">
        <f>-IF(RHQ11=1900,0,Capex!RHQ349)</f>
        <v>0</v>
      </c>
      <c r="RHR102" s="700">
        <f>-IF(RHR11=1900,0,Capex!RHR349)</f>
        <v>0</v>
      </c>
      <c r="RHS102" s="700">
        <f>-IF(RHS11=1900,0,Capex!RHS349)</f>
        <v>0</v>
      </c>
      <c r="RHT102" s="700">
        <f>-IF(RHT11=1900,0,Capex!RHT349)</f>
        <v>0</v>
      </c>
      <c r="RHU102" s="700">
        <f>-IF(RHU11=1900,0,Capex!RHU349)</f>
        <v>0</v>
      </c>
      <c r="RHV102" s="700">
        <f>-IF(RHV11=1900,0,Capex!RHV349)</f>
        <v>0</v>
      </c>
      <c r="RHW102" s="700">
        <f>-IF(RHW11=1900,0,Capex!RHW349)</f>
        <v>0</v>
      </c>
      <c r="RHX102" s="700">
        <f>-IF(RHX11=1900,0,Capex!RHX349)</f>
        <v>0</v>
      </c>
      <c r="RHY102" s="700">
        <f>-IF(RHY11=1900,0,Capex!RHY349)</f>
        <v>0</v>
      </c>
      <c r="RHZ102" s="700">
        <f>-IF(RHZ11=1900,0,Capex!RHZ349)</f>
        <v>0</v>
      </c>
      <c r="RIA102" s="700">
        <f>-IF(RIA11=1900,0,Capex!RIA349)</f>
        <v>0</v>
      </c>
      <c r="RIB102" s="700">
        <f>-IF(RIB11=1900,0,Capex!RIB349)</f>
        <v>0</v>
      </c>
      <c r="RIC102" s="700">
        <f>-IF(RIC11=1900,0,Capex!RIC349)</f>
        <v>0</v>
      </c>
      <c r="RID102" s="700">
        <f>-IF(RID11=1900,0,Capex!RID349)</f>
        <v>0</v>
      </c>
      <c r="RIE102" s="700">
        <f>-IF(RIE11=1900,0,Capex!RIE349)</f>
        <v>0</v>
      </c>
      <c r="RIF102" s="700">
        <f>-IF(RIF11=1900,0,Capex!RIF349)</f>
        <v>0</v>
      </c>
      <c r="RIG102" s="700">
        <f>-IF(RIG11=1900,0,Capex!RIG349)</f>
        <v>0</v>
      </c>
      <c r="RIH102" s="700">
        <f>-IF(RIH11=1900,0,Capex!RIH349)</f>
        <v>0</v>
      </c>
      <c r="RII102" s="700">
        <f>-IF(RII11=1900,0,Capex!RII349)</f>
        <v>0</v>
      </c>
      <c r="RIJ102" s="700">
        <f>-IF(RIJ11=1900,0,Capex!RIJ349)</f>
        <v>0</v>
      </c>
      <c r="RIK102" s="700">
        <f>-IF(RIK11=1900,0,Capex!RIK349)</f>
        <v>0</v>
      </c>
      <c r="RIL102" s="700">
        <f>-IF(RIL11=1900,0,Capex!RIL349)</f>
        <v>0</v>
      </c>
      <c r="RIM102" s="700">
        <f>-IF(RIM11=1900,0,Capex!RIM349)</f>
        <v>0</v>
      </c>
      <c r="RIN102" s="700">
        <f>-IF(RIN11=1900,0,Capex!RIN349)</f>
        <v>0</v>
      </c>
      <c r="RIO102" s="700">
        <f>-IF(RIO11=1900,0,Capex!RIO349)</f>
        <v>0</v>
      </c>
      <c r="RIP102" s="700">
        <f>-IF(RIP11=1900,0,Capex!RIP349)</f>
        <v>0</v>
      </c>
      <c r="RIQ102" s="700">
        <f>-IF(RIQ11=1900,0,Capex!RIQ349)</f>
        <v>0</v>
      </c>
      <c r="RIR102" s="700">
        <f>-IF(RIR11=1900,0,Capex!RIR349)</f>
        <v>0</v>
      </c>
      <c r="RIS102" s="700">
        <f>-IF(RIS11=1900,0,Capex!RIS349)</f>
        <v>0</v>
      </c>
      <c r="RIT102" s="700">
        <f>-IF(RIT11=1900,0,Capex!RIT349)</f>
        <v>0</v>
      </c>
      <c r="RIU102" s="700">
        <f>-IF(RIU11=1900,0,Capex!RIU349)</f>
        <v>0</v>
      </c>
      <c r="RIV102" s="700">
        <f>-IF(RIV11=1900,0,Capex!RIV349)</f>
        <v>0</v>
      </c>
      <c r="RIW102" s="700">
        <f>-IF(RIW11=1900,0,Capex!RIW349)</f>
        <v>0</v>
      </c>
      <c r="RIX102" s="700">
        <f>-IF(RIX11=1900,0,Capex!RIX349)</f>
        <v>0</v>
      </c>
      <c r="RIY102" s="700">
        <f>-IF(RIY11=1900,0,Capex!RIY349)</f>
        <v>0</v>
      </c>
      <c r="RIZ102" s="700">
        <f>-IF(RIZ11=1900,0,Capex!RIZ349)</f>
        <v>0</v>
      </c>
      <c r="RJA102" s="700">
        <f>-IF(RJA11=1900,0,Capex!RJA349)</f>
        <v>0</v>
      </c>
      <c r="RJB102" s="700">
        <f>-IF(RJB11=1900,0,Capex!RJB349)</f>
        <v>0</v>
      </c>
      <c r="RJC102" s="700">
        <f>-IF(RJC11=1900,0,Capex!RJC349)</f>
        <v>0</v>
      </c>
      <c r="RJD102" s="700">
        <f>-IF(RJD11=1900,0,Capex!RJD349)</f>
        <v>0</v>
      </c>
      <c r="RJE102" s="700">
        <f>-IF(RJE11=1900,0,Capex!RJE349)</f>
        <v>0</v>
      </c>
      <c r="RJF102" s="700">
        <f>-IF(RJF11=1900,0,Capex!RJF349)</f>
        <v>0</v>
      </c>
      <c r="RJG102" s="700">
        <f>-IF(RJG11=1900,0,Capex!RJG349)</f>
        <v>0</v>
      </c>
      <c r="RJH102" s="700">
        <f>-IF(RJH11=1900,0,Capex!RJH349)</f>
        <v>0</v>
      </c>
      <c r="RJI102" s="700">
        <f>-IF(RJI11=1900,0,Capex!RJI349)</f>
        <v>0</v>
      </c>
      <c r="RJJ102" s="700">
        <f>-IF(RJJ11=1900,0,Capex!RJJ349)</f>
        <v>0</v>
      </c>
      <c r="RJK102" s="700">
        <f>-IF(RJK11=1900,0,Capex!RJK349)</f>
        <v>0</v>
      </c>
      <c r="RJL102" s="700">
        <f>-IF(RJL11=1900,0,Capex!RJL349)</f>
        <v>0</v>
      </c>
      <c r="RJM102" s="700">
        <f>-IF(RJM11=1900,0,Capex!RJM349)</f>
        <v>0</v>
      </c>
      <c r="RJN102" s="700">
        <f>-IF(RJN11=1900,0,Capex!RJN349)</f>
        <v>0</v>
      </c>
      <c r="RJO102" s="700">
        <f>-IF(RJO11=1900,0,Capex!RJO349)</f>
        <v>0</v>
      </c>
      <c r="RJP102" s="700">
        <f>-IF(RJP11=1900,0,Capex!RJP349)</f>
        <v>0</v>
      </c>
      <c r="RJQ102" s="700">
        <f>-IF(RJQ11=1900,0,Capex!RJQ349)</f>
        <v>0</v>
      </c>
      <c r="RJR102" s="700">
        <f>-IF(RJR11=1900,0,Capex!RJR349)</f>
        <v>0</v>
      </c>
      <c r="RJS102" s="700">
        <f>-IF(RJS11=1900,0,Capex!RJS349)</f>
        <v>0</v>
      </c>
      <c r="RJT102" s="700">
        <f>-IF(RJT11=1900,0,Capex!RJT349)</f>
        <v>0</v>
      </c>
      <c r="RJU102" s="700">
        <f>-IF(RJU11=1900,0,Capex!RJU349)</f>
        <v>0</v>
      </c>
      <c r="RJV102" s="700">
        <f>-IF(RJV11=1900,0,Capex!RJV349)</f>
        <v>0</v>
      </c>
      <c r="RJW102" s="700">
        <f>-IF(RJW11=1900,0,Capex!RJW349)</f>
        <v>0</v>
      </c>
      <c r="RJX102" s="700">
        <f>-IF(RJX11=1900,0,Capex!RJX349)</f>
        <v>0</v>
      </c>
      <c r="RJY102" s="700">
        <f>-IF(RJY11=1900,0,Capex!RJY349)</f>
        <v>0</v>
      </c>
      <c r="RJZ102" s="700">
        <f>-IF(RJZ11=1900,0,Capex!RJZ349)</f>
        <v>0</v>
      </c>
      <c r="RKA102" s="700">
        <f>-IF(RKA11=1900,0,Capex!RKA349)</f>
        <v>0</v>
      </c>
      <c r="RKB102" s="700">
        <f>-IF(RKB11=1900,0,Capex!RKB349)</f>
        <v>0</v>
      </c>
      <c r="RKC102" s="700">
        <f>-IF(RKC11=1900,0,Capex!RKC349)</f>
        <v>0</v>
      </c>
      <c r="RKD102" s="700">
        <f>-IF(RKD11=1900,0,Capex!RKD349)</f>
        <v>0</v>
      </c>
      <c r="RKE102" s="700">
        <f>-IF(RKE11=1900,0,Capex!RKE349)</f>
        <v>0</v>
      </c>
      <c r="RKF102" s="700">
        <f>-IF(RKF11=1900,0,Capex!RKF349)</f>
        <v>0</v>
      </c>
      <c r="RKG102" s="700">
        <f>-IF(RKG11=1900,0,Capex!RKG349)</f>
        <v>0</v>
      </c>
      <c r="RKH102" s="700">
        <f>-IF(RKH11=1900,0,Capex!RKH349)</f>
        <v>0</v>
      </c>
      <c r="RKI102" s="700">
        <f>-IF(RKI11=1900,0,Capex!RKI349)</f>
        <v>0</v>
      </c>
      <c r="RKJ102" s="700">
        <f>-IF(RKJ11=1900,0,Capex!RKJ349)</f>
        <v>0</v>
      </c>
      <c r="RKK102" s="700">
        <f>-IF(RKK11=1900,0,Capex!RKK349)</f>
        <v>0</v>
      </c>
      <c r="RKL102" s="700">
        <f>-IF(RKL11=1900,0,Capex!RKL349)</f>
        <v>0</v>
      </c>
      <c r="RKM102" s="700">
        <f>-IF(RKM11=1900,0,Capex!RKM349)</f>
        <v>0</v>
      </c>
      <c r="RKN102" s="700">
        <f>-IF(RKN11=1900,0,Capex!RKN349)</f>
        <v>0</v>
      </c>
      <c r="RKO102" s="700">
        <f>-IF(RKO11=1900,0,Capex!RKO349)</f>
        <v>0</v>
      </c>
      <c r="RKP102" s="700">
        <f>-IF(RKP11=1900,0,Capex!RKP349)</f>
        <v>0</v>
      </c>
      <c r="RKQ102" s="700">
        <f>-IF(RKQ11=1900,0,Capex!RKQ349)</f>
        <v>0</v>
      </c>
      <c r="RKR102" s="700">
        <f>-IF(RKR11=1900,0,Capex!RKR349)</f>
        <v>0</v>
      </c>
      <c r="RKS102" s="700">
        <f>-IF(RKS11=1900,0,Capex!RKS349)</f>
        <v>0</v>
      </c>
      <c r="RKT102" s="700">
        <f>-IF(RKT11=1900,0,Capex!RKT349)</f>
        <v>0</v>
      </c>
      <c r="RKU102" s="700">
        <f>-IF(RKU11=1900,0,Capex!RKU349)</f>
        <v>0</v>
      </c>
      <c r="RKV102" s="700">
        <f>-IF(RKV11=1900,0,Capex!RKV349)</f>
        <v>0</v>
      </c>
      <c r="RKW102" s="700">
        <f>-IF(RKW11=1900,0,Capex!RKW349)</f>
        <v>0</v>
      </c>
      <c r="RKX102" s="700">
        <f>-IF(RKX11=1900,0,Capex!RKX349)</f>
        <v>0</v>
      </c>
      <c r="RKY102" s="700">
        <f>-IF(RKY11=1900,0,Capex!RKY349)</f>
        <v>0</v>
      </c>
      <c r="RKZ102" s="700">
        <f>-IF(RKZ11=1900,0,Capex!RKZ349)</f>
        <v>0</v>
      </c>
      <c r="RLA102" s="700">
        <f>-IF(RLA11=1900,0,Capex!RLA349)</f>
        <v>0</v>
      </c>
      <c r="RLB102" s="700">
        <f>-IF(RLB11=1900,0,Capex!RLB349)</f>
        <v>0</v>
      </c>
      <c r="RLC102" s="700">
        <f>-IF(RLC11=1900,0,Capex!RLC349)</f>
        <v>0</v>
      </c>
      <c r="RLD102" s="700">
        <f>-IF(RLD11=1900,0,Capex!RLD349)</f>
        <v>0</v>
      </c>
      <c r="RLE102" s="700">
        <f>-IF(RLE11=1900,0,Capex!RLE349)</f>
        <v>0</v>
      </c>
      <c r="RLF102" s="700">
        <f>-IF(RLF11=1900,0,Capex!RLF349)</f>
        <v>0</v>
      </c>
      <c r="RLG102" s="700">
        <f>-IF(RLG11=1900,0,Capex!RLG349)</f>
        <v>0</v>
      </c>
      <c r="RLH102" s="700">
        <f>-IF(RLH11=1900,0,Capex!RLH349)</f>
        <v>0</v>
      </c>
      <c r="RLI102" s="700">
        <f>-IF(RLI11=1900,0,Capex!RLI349)</f>
        <v>0</v>
      </c>
      <c r="RLJ102" s="700">
        <f>-IF(RLJ11=1900,0,Capex!RLJ349)</f>
        <v>0</v>
      </c>
      <c r="RLK102" s="700">
        <f>-IF(RLK11=1900,0,Capex!RLK349)</f>
        <v>0</v>
      </c>
      <c r="RLL102" s="700">
        <f>-IF(RLL11=1900,0,Capex!RLL349)</f>
        <v>0</v>
      </c>
      <c r="RLM102" s="700">
        <f>-IF(RLM11=1900,0,Capex!RLM349)</f>
        <v>0</v>
      </c>
      <c r="RLN102" s="700">
        <f>-IF(RLN11=1900,0,Capex!RLN349)</f>
        <v>0</v>
      </c>
      <c r="RLO102" s="700">
        <f>-IF(RLO11=1900,0,Capex!RLO349)</f>
        <v>0</v>
      </c>
      <c r="RLP102" s="700">
        <f>-IF(RLP11=1900,0,Capex!RLP349)</f>
        <v>0</v>
      </c>
      <c r="RLQ102" s="700">
        <f>-IF(RLQ11=1900,0,Capex!RLQ349)</f>
        <v>0</v>
      </c>
      <c r="RLR102" s="700">
        <f>-IF(RLR11=1900,0,Capex!RLR349)</f>
        <v>0</v>
      </c>
      <c r="RLS102" s="700">
        <f>-IF(RLS11=1900,0,Capex!RLS349)</f>
        <v>0</v>
      </c>
      <c r="RLT102" s="700">
        <f>-IF(RLT11=1900,0,Capex!RLT349)</f>
        <v>0</v>
      </c>
      <c r="RLU102" s="700">
        <f>-IF(RLU11=1900,0,Capex!RLU349)</f>
        <v>0</v>
      </c>
      <c r="RLV102" s="700">
        <f>-IF(RLV11=1900,0,Capex!RLV349)</f>
        <v>0</v>
      </c>
      <c r="RLW102" s="700">
        <f>-IF(RLW11=1900,0,Capex!RLW349)</f>
        <v>0</v>
      </c>
      <c r="RLX102" s="700">
        <f>-IF(RLX11=1900,0,Capex!RLX349)</f>
        <v>0</v>
      </c>
      <c r="RLY102" s="700">
        <f>-IF(RLY11=1900,0,Capex!RLY349)</f>
        <v>0</v>
      </c>
      <c r="RLZ102" s="700">
        <f>-IF(RLZ11=1900,0,Capex!RLZ349)</f>
        <v>0</v>
      </c>
      <c r="RMA102" s="700">
        <f>-IF(RMA11=1900,0,Capex!RMA349)</f>
        <v>0</v>
      </c>
      <c r="RMB102" s="700">
        <f>-IF(RMB11=1900,0,Capex!RMB349)</f>
        <v>0</v>
      </c>
      <c r="RMC102" s="700">
        <f>-IF(RMC11=1900,0,Capex!RMC349)</f>
        <v>0</v>
      </c>
      <c r="RMD102" s="700">
        <f>-IF(RMD11=1900,0,Capex!RMD349)</f>
        <v>0</v>
      </c>
      <c r="RME102" s="700">
        <f>-IF(RME11=1900,0,Capex!RME349)</f>
        <v>0</v>
      </c>
      <c r="RMF102" s="700">
        <f>-IF(RMF11=1900,0,Capex!RMF349)</f>
        <v>0</v>
      </c>
      <c r="RMG102" s="700">
        <f>-IF(RMG11=1900,0,Capex!RMG349)</f>
        <v>0</v>
      </c>
      <c r="RMH102" s="700">
        <f>-IF(RMH11=1900,0,Capex!RMH349)</f>
        <v>0</v>
      </c>
      <c r="RMI102" s="700">
        <f>-IF(RMI11=1900,0,Capex!RMI349)</f>
        <v>0</v>
      </c>
      <c r="RMJ102" s="700">
        <f>-IF(RMJ11=1900,0,Capex!RMJ349)</f>
        <v>0</v>
      </c>
      <c r="RMK102" s="700">
        <f>-IF(RMK11=1900,0,Capex!RMK349)</f>
        <v>0</v>
      </c>
      <c r="RML102" s="700">
        <f>-IF(RML11=1900,0,Capex!RML349)</f>
        <v>0</v>
      </c>
      <c r="RMM102" s="700">
        <f>-IF(RMM11=1900,0,Capex!RMM349)</f>
        <v>0</v>
      </c>
      <c r="RMN102" s="700">
        <f>-IF(RMN11=1900,0,Capex!RMN349)</f>
        <v>0</v>
      </c>
      <c r="RMO102" s="700">
        <f>-IF(RMO11=1900,0,Capex!RMO349)</f>
        <v>0</v>
      </c>
      <c r="RMP102" s="700">
        <f>-IF(RMP11=1900,0,Capex!RMP349)</f>
        <v>0</v>
      </c>
      <c r="RMQ102" s="700">
        <f>-IF(RMQ11=1900,0,Capex!RMQ349)</f>
        <v>0</v>
      </c>
      <c r="RMR102" s="700">
        <f>-IF(RMR11=1900,0,Capex!RMR349)</f>
        <v>0</v>
      </c>
      <c r="RMS102" s="700">
        <f>-IF(RMS11=1900,0,Capex!RMS349)</f>
        <v>0</v>
      </c>
      <c r="RMT102" s="700">
        <f>-IF(RMT11=1900,0,Capex!RMT349)</f>
        <v>0</v>
      </c>
      <c r="RMU102" s="700">
        <f>-IF(RMU11=1900,0,Capex!RMU349)</f>
        <v>0</v>
      </c>
      <c r="RMV102" s="700">
        <f>-IF(RMV11=1900,0,Capex!RMV349)</f>
        <v>0</v>
      </c>
      <c r="RMW102" s="700">
        <f>-IF(RMW11=1900,0,Capex!RMW349)</f>
        <v>0</v>
      </c>
      <c r="RMX102" s="700">
        <f>-IF(RMX11=1900,0,Capex!RMX349)</f>
        <v>0</v>
      </c>
      <c r="RMY102" s="700">
        <f>-IF(RMY11=1900,0,Capex!RMY349)</f>
        <v>0</v>
      </c>
      <c r="RMZ102" s="700">
        <f>-IF(RMZ11=1900,0,Capex!RMZ349)</f>
        <v>0</v>
      </c>
      <c r="RNA102" s="700">
        <f>-IF(RNA11=1900,0,Capex!RNA349)</f>
        <v>0</v>
      </c>
      <c r="RNB102" s="700">
        <f>-IF(RNB11=1900,0,Capex!RNB349)</f>
        <v>0</v>
      </c>
      <c r="RNC102" s="700">
        <f>-IF(RNC11=1900,0,Capex!RNC349)</f>
        <v>0</v>
      </c>
      <c r="RND102" s="700">
        <f>-IF(RND11=1900,0,Capex!RND349)</f>
        <v>0</v>
      </c>
      <c r="RNE102" s="700">
        <f>-IF(RNE11=1900,0,Capex!RNE349)</f>
        <v>0</v>
      </c>
      <c r="RNF102" s="700">
        <f>-IF(RNF11=1900,0,Capex!RNF349)</f>
        <v>0</v>
      </c>
      <c r="RNG102" s="700">
        <f>-IF(RNG11=1900,0,Capex!RNG349)</f>
        <v>0</v>
      </c>
      <c r="RNH102" s="700">
        <f>-IF(RNH11=1900,0,Capex!RNH349)</f>
        <v>0</v>
      </c>
      <c r="RNI102" s="700">
        <f>-IF(RNI11=1900,0,Capex!RNI349)</f>
        <v>0</v>
      </c>
      <c r="RNJ102" s="700">
        <f>-IF(RNJ11=1900,0,Capex!RNJ349)</f>
        <v>0</v>
      </c>
      <c r="RNK102" s="700">
        <f>-IF(RNK11=1900,0,Capex!RNK349)</f>
        <v>0</v>
      </c>
      <c r="RNL102" s="700">
        <f>-IF(RNL11=1900,0,Capex!RNL349)</f>
        <v>0</v>
      </c>
      <c r="RNM102" s="700">
        <f>-IF(RNM11=1900,0,Capex!RNM349)</f>
        <v>0</v>
      </c>
      <c r="RNN102" s="700">
        <f>-IF(RNN11=1900,0,Capex!RNN349)</f>
        <v>0</v>
      </c>
      <c r="RNO102" s="700">
        <f>-IF(RNO11=1900,0,Capex!RNO349)</f>
        <v>0</v>
      </c>
      <c r="RNP102" s="700">
        <f>-IF(RNP11=1900,0,Capex!RNP349)</f>
        <v>0</v>
      </c>
      <c r="RNQ102" s="700">
        <f>-IF(RNQ11=1900,0,Capex!RNQ349)</f>
        <v>0</v>
      </c>
      <c r="RNR102" s="700">
        <f>-IF(RNR11=1900,0,Capex!RNR349)</f>
        <v>0</v>
      </c>
      <c r="RNS102" s="700">
        <f>-IF(RNS11=1900,0,Capex!RNS349)</f>
        <v>0</v>
      </c>
      <c r="RNT102" s="700">
        <f>-IF(RNT11=1900,0,Capex!RNT349)</f>
        <v>0</v>
      </c>
      <c r="RNU102" s="700">
        <f>-IF(RNU11=1900,0,Capex!RNU349)</f>
        <v>0</v>
      </c>
      <c r="RNV102" s="700">
        <f>-IF(RNV11=1900,0,Capex!RNV349)</f>
        <v>0</v>
      </c>
      <c r="RNW102" s="700">
        <f>-IF(RNW11=1900,0,Capex!RNW349)</f>
        <v>0</v>
      </c>
      <c r="RNX102" s="700">
        <f>-IF(RNX11=1900,0,Capex!RNX349)</f>
        <v>0</v>
      </c>
      <c r="RNY102" s="700">
        <f>-IF(RNY11=1900,0,Capex!RNY349)</f>
        <v>0</v>
      </c>
      <c r="RNZ102" s="700">
        <f>-IF(RNZ11=1900,0,Capex!RNZ349)</f>
        <v>0</v>
      </c>
      <c r="ROA102" s="700">
        <f>-IF(ROA11=1900,0,Capex!ROA349)</f>
        <v>0</v>
      </c>
      <c r="ROB102" s="700">
        <f>-IF(ROB11=1900,0,Capex!ROB349)</f>
        <v>0</v>
      </c>
      <c r="ROC102" s="700">
        <f>-IF(ROC11=1900,0,Capex!ROC349)</f>
        <v>0</v>
      </c>
      <c r="ROD102" s="700">
        <f>-IF(ROD11=1900,0,Capex!ROD349)</f>
        <v>0</v>
      </c>
      <c r="ROE102" s="700">
        <f>-IF(ROE11=1900,0,Capex!ROE349)</f>
        <v>0</v>
      </c>
      <c r="ROF102" s="700">
        <f>-IF(ROF11=1900,0,Capex!ROF349)</f>
        <v>0</v>
      </c>
      <c r="ROG102" s="700">
        <f>-IF(ROG11=1900,0,Capex!ROG349)</f>
        <v>0</v>
      </c>
      <c r="ROH102" s="700">
        <f>-IF(ROH11=1900,0,Capex!ROH349)</f>
        <v>0</v>
      </c>
      <c r="ROI102" s="700">
        <f>-IF(ROI11=1900,0,Capex!ROI349)</f>
        <v>0</v>
      </c>
      <c r="ROJ102" s="700">
        <f>-IF(ROJ11=1900,0,Capex!ROJ349)</f>
        <v>0</v>
      </c>
      <c r="ROK102" s="700">
        <f>-IF(ROK11=1900,0,Capex!ROK349)</f>
        <v>0</v>
      </c>
      <c r="ROL102" s="700">
        <f>-IF(ROL11=1900,0,Capex!ROL349)</f>
        <v>0</v>
      </c>
      <c r="ROM102" s="700">
        <f>-IF(ROM11=1900,0,Capex!ROM349)</f>
        <v>0</v>
      </c>
      <c r="RON102" s="700">
        <f>-IF(RON11=1900,0,Capex!RON349)</f>
        <v>0</v>
      </c>
      <c r="ROO102" s="700">
        <f>-IF(ROO11=1900,0,Capex!ROO349)</f>
        <v>0</v>
      </c>
      <c r="ROP102" s="700">
        <f>-IF(ROP11=1900,0,Capex!ROP349)</f>
        <v>0</v>
      </c>
      <c r="ROQ102" s="700">
        <f>-IF(ROQ11=1900,0,Capex!ROQ349)</f>
        <v>0</v>
      </c>
      <c r="ROR102" s="700">
        <f>-IF(ROR11=1900,0,Capex!ROR349)</f>
        <v>0</v>
      </c>
      <c r="ROS102" s="700">
        <f>-IF(ROS11=1900,0,Capex!ROS349)</f>
        <v>0</v>
      </c>
      <c r="ROT102" s="700">
        <f>-IF(ROT11=1900,0,Capex!ROT349)</f>
        <v>0</v>
      </c>
      <c r="ROU102" s="700">
        <f>-IF(ROU11=1900,0,Capex!ROU349)</f>
        <v>0</v>
      </c>
      <c r="ROV102" s="700">
        <f>-IF(ROV11=1900,0,Capex!ROV349)</f>
        <v>0</v>
      </c>
      <c r="ROW102" s="700">
        <f>-IF(ROW11=1900,0,Capex!ROW349)</f>
        <v>0</v>
      </c>
      <c r="ROX102" s="700">
        <f>-IF(ROX11=1900,0,Capex!ROX349)</f>
        <v>0</v>
      </c>
      <c r="ROY102" s="700">
        <f>-IF(ROY11=1900,0,Capex!ROY349)</f>
        <v>0</v>
      </c>
      <c r="ROZ102" s="700">
        <f>-IF(ROZ11=1900,0,Capex!ROZ349)</f>
        <v>0</v>
      </c>
      <c r="RPA102" s="700">
        <f>-IF(RPA11=1900,0,Capex!RPA349)</f>
        <v>0</v>
      </c>
      <c r="RPB102" s="700">
        <f>-IF(RPB11=1900,0,Capex!RPB349)</f>
        <v>0</v>
      </c>
      <c r="RPC102" s="700">
        <f>-IF(RPC11=1900,0,Capex!RPC349)</f>
        <v>0</v>
      </c>
      <c r="RPD102" s="700">
        <f>-IF(RPD11=1900,0,Capex!RPD349)</f>
        <v>0</v>
      </c>
      <c r="RPE102" s="700">
        <f>-IF(RPE11=1900,0,Capex!RPE349)</f>
        <v>0</v>
      </c>
      <c r="RPF102" s="700">
        <f>-IF(RPF11=1900,0,Capex!RPF349)</f>
        <v>0</v>
      </c>
      <c r="RPG102" s="700">
        <f>-IF(RPG11=1900,0,Capex!RPG349)</f>
        <v>0</v>
      </c>
      <c r="RPH102" s="700">
        <f>-IF(RPH11=1900,0,Capex!RPH349)</f>
        <v>0</v>
      </c>
      <c r="RPI102" s="700">
        <f>-IF(RPI11=1900,0,Capex!RPI349)</f>
        <v>0</v>
      </c>
      <c r="RPJ102" s="700">
        <f>-IF(RPJ11=1900,0,Capex!RPJ349)</f>
        <v>0</v>
      </c>
      <c r="RPK102" s="700">
        <f>-IF(RPK11=1900,0,Capex!RPK349)</f>
        <v>0</v>
      </c>
      <c r="RPL102" s="700">
        <f>-IF(RPL11=1900,0,Capex!RPL349)</f>
        <v>0</v>
      </c>
      <c r="RPM102" s="700">
        <f>-IF(RPM11=1900,0,Capex!RPM349)</f>
        <v>0</v>
      </c>
      <c r="RPN102" s="700">
        <f>-IF(RPN11=1900,0,Capex!RPN349)</f>
        <v>0</v>
      </c>
      <c r="RPO102" s="700">
        <f>-IF(RPO11=1900,0,Capex!RPO349)</f>
        <v>0</v>
      </c>
      <c r="RPP102" s="700">
        <f>-IF(RPP11=1900,0,Capex!RPP349)</f>
        <v>0</v>
      </c>
      <c r="RPQ102" s="700">
        <f>-IF(RPQ11=1900,0,Capex!RPQ349)</f>
        <v>0</v>
      </c>
      <c r="RPR102" s="700">
        <f>-IF(RPR11=1900,0,Capex!RPR349)</f>
        <v>0</v>
      </c>
      <c r="RPS102" s="700">
        <f>-IF(RPS11=1900,0,Capex!RPS349)</f>
        <v>0</v>
      </c>
      <c r="RPT102" s="700">
        <f>-IF(RPT11=1900,0,Capex!RPT349)</f>
        <v>0</v>
      </c>
      <c r="RPU102" s="700">
        <f>-IF(RPU11=1900,0,Capex!RPU349)</f>
        <v>0</v>
      </c>
      <c r="RPV102" s="700">
        <f>-IF(RPV11=1900,0,Capex!RPV349)</f>
        <v>0</v>
      </c>
      <c r="RPW102" s="700">
        <f>-IF(RPW11=1900,0,Capex!RPW349)</f>
        <v>0</v>
      </c>
      <c r="RPX102" s="700">
        <f>-IF(RPX11=1900,0,Capex!RPX349)</f>
        <v>0</v>
      </c>
      <c r="RPY102" s="700">
        <f>-IF(RPY11=1900,0,Capex!RPY349)</f>
        <v>0</v>
      </c>
      <c r="RPZ102" s="700">
        <f>-IF(RPZ11=1900,0,Capex!RPZ349)</f>
        <v>0</v>
      </c>
      <c r="RQA102" s="700">
        <f>-IF(RQA11=1900,0,Capex!RQA349)</f>
        <v>0</v>
      </c>
      <c r="RQB102" s="700">
        <f>-IF(RQB11=1900,0,Capex!RQB349)</f>
        <v>0</v>
      </c>
      <c r="RQC102" s="700">
        <f>-IF(RQC11=1900,0,Capex!RQC349)</f>
        <v>0</v>
      </c>
      <c r="RQD102" s="700">
        <f>-IF(RQD11=1900,0,Capex!RQD349)</f>
        <v>0</v>
      </c>
      <c r="RQE102" s="700">
        <f>-IF(RQE11=1900,0,Capex!RQE349)</f>
        <v>0</v>
      </c>
      <c r="RQF102" s="700">
        <f>-IF(RQF11=1900,0,Capex!RQF349)</f>
        <v>0</v>
      </c>
      <c r="RQG102" s="700">
        <f>-IF(RQG11=1900,0,Capex!RQG349)</f>
        <v>0</v>
      </c>
      <c r="RQH102" s="700">
        <f>-IF(RQH11=1900,0,Capex!RQH349)</f>
        <v>0</v>
      </c>
      <c r="RQI102" s="700">
        <f>-IF(RQI11=1900,0,Capex!RQI349)</f>
        <v>0</v>
      </c>
      <c r="RQJ102" s="700">
        <f>-IF(RQJ11=1900,0,Capex!RQJ349)</f>
        <v>0</v>
      </c>
      <c r="RQK102" s="700">
        <f>-IF(RQK11=1900,0,Capex!RQK349)</f>
        <v>0</v>
      </c>
      <c r="RQL102" s="700">
        <f>-IF(RQL11=1900,0,Capex!RQL349)</f>
        <v>0</v>
      </c>
      <c r="RQM102" s="700">
        <f>-IF(RQM11=1900,0,Capex!RQM349)</f>
        <v>0</v>
      </c>
      <c r="RQN102" s="700">
        <f>-IF(RQN11=1900,0,Capex!RQN349)</f>
        <v>0</v>
      </c>
      <c r="RQO102" s="700">
        <f>-IF(RQO11=1900,0,Capex!RQO349)</f>
        <v>0</v>
      </c>
      <c r="RQP102" s="700">
        <f>-IF(RQP11=1900,0,Capex!RQP349)</f>
        <v>0</v>
      </c>
      <c r="RQQ102" s="700">
        <f>-IF(RQQ11=1900,0,Capex!RQQ349)</f>
        <v>0</v>
      </c>
      <c r="RQR102" s="700">
        <f>-IF(RQR11=1900,0,Capex!RQR349)</f>
        <v>0</v>
      </c>
      <c r="RQS102" s="700">
        <f>-IF(RQS11=1900,0,Capex!RQS349)</f>
        <v>0</v>
      </c>
      <c r="RQT102" s="700">
        <f>-IF(RQT11=1900,0,Capex!RQT349)</f>
        <v>0</v>
      </c>
      <c r="RQU102" s="700">
        <f>-IF(RQU11=1900,0,Capex!RQU349)</f>
        <v>0</v>
      </c>
      <c r="RQV102" s="700">
        <f>-IF(RQV11=1900,0,Capex!RQV349)</f>
        <v>0</v>
      </c>
      <c r="RQW102" s="700">
        <f>-IF(RQW11=1900,0,Capex!RQW349)</f>
        <v>0</v>
      </c>
      <c r="RQX102" s="700">
        <f>-IF(RQX11=1900,0,Capex!RQX349)</f>
        <v>0</v>
      </c>
      <c r="RQY102" s="700">
        <f>-IF(RQY11=1900,0,Capex!RQY349)</f>
        <v>0</v>
      </c>
      <c r="RQZ102" s="700">
        <f>-IF(RQZ11=1900,0,Capex!RQZ349)</f>
        <v>0</v>
      </c>
      <c r="RRA102" s="700">
        <f>-IF(RRA11=1900,0,Capex!RRA349)</f>
        <v>0</v>
      </c>
      <c r="RRB102" s="700">
        <f>-IF(RRB11=1900,0,Capex!RRB349)</f>
        <v>0</v>
      </c>
      <c r="RRC102" s="700">
        <f>-IF(RRC11=1900,0,Capex!RRC349)</f>
        <v>0</v>
      </c>
      <c r="RRD102" s="700">
        <f>-IF(RRD11=1900,0,Capex!RRD349)</f>
        <v>0</v>
      </c>
      <c r="RRE102" s="700">
        <f>-IF(RRE11=1900,0,Capex!RRE349)</f>
        <v>0</v>
      </c>
      <c r="RRF102" s="700">
        <f>-IF(RRF11=1900,0,Capex!RRF349)</f>
        <v>0</v>
      </c>
      <c r="RRG102" s="700">
        <f>-IF(RRG11=1900,0,Capex!RRG349)</f>
        <v>0</v>
      </c>
      <c r="RRH102" s="700">
        <f>-IF(RRH11=1900,0,Capex!RRH349)</f>
        <v>0</v>
      </c>
      <c r="RRI102" s="700">
        <f>-IF(RRI11=1900,0,Capex!RRI349)</f>
        <v>0</v>
      </c>
      <c r="RRJ102" s="700">
        <f>-IF(RRJ11=1900,0,Capex!RRJ349)</f>
        <v>0</v>
      </c>
      <c r="RRK102" s="700">
        <f>-IF(RRK11=1900,0,Capex!RRK349)</f>
        <v>0</v>
      </c>
      <c r="RRL102" s="700">
        <f>-IF(RRL11=1900,0,Capex!RRL349)</f>
        <v>0</v>
      </c>
      <c r="RRM102" s="700">
        <f>-IF(RRM11=1900,0,Capex!RRM349)</f>
        <v>0</v>
      </c>
      <c r="RRN102" s="700">
        <f>-IF(RRN11=1900,0,Capex!RRN349)</f>
        <v>0</v>
      </c>
      <c r="RRO102" s="700">
        <f>-IF(RRO11=1900,0,Capex!RRO349)</f>
        <v>0</v>
      </c>
      <c r="RRP102" s="700">
        <f>-IF(RRP11=1900,0,Capex!RRP349)</f>
        <v>0</v>
      </c>
      <c r="RRQ102" s="700">
        <f>-IF(RRQ11=1900,0,Capex!RRQ349)</f>
        <v>0</v>
      </c>
      <c r="RRR102" s="700">
        <f>-IF(RRR11=1900,0,Capex!RRR349)</f>
        <v>0</v>
      </c>
      <c r="RRS102" s="700">
        <f>-IF(RRS11=1900,0,Capex!RRS349)</f>
        <v>0</v>
      </c>
      <c r="RRT102" s="700">
        <f>-IF(RRT11=1900,0,Capex!RRT349)</f>
        <v>0</v>
      </c>
      <c r="RRU102" s="700">
        <f>-IF(RRU11=1900,0,Capex!RRU349)</f>
        <v>0</v>
      </c>
      <c r="RRV102" s="700">
        <f>-IF(RRV11=1900,0,Capex!RRV349)</f>
        <v>0</v>
      </c>
      <c r="RRW102" s="700">
        <f>-IF(RRW11=1900,0,Capex!RRW349)</f>
        <v>0</v>
      </c>
      <c r="RRX102" s="700">
        <f>-IF(RRX11=1900,0,Capex!RRX349)</f>
        <v>0</v>
      </c>
      <c r="RRY102" s="700">
        <f>-IF(RRY11=1900,0,Capex!RRY349)</f>
        <v>0</v>
      </c>
      <c r="RRZ102" s="700">
        <f>-IF(RRZ11=1900,0,Capex!RRZ349)</f>
        <v>0</v>
      </c>
      <c r="RSA102" s="700">
        <f>-IF(RSA11=1900,0,Capex!RSA349)</f>
        <v>0</v>
      </c>
      <c r="RSB102" s="700">
        <f>-IF(RSB11=1900,0,Capex!RSB349)</f>
        <v>0</v>
      </c>
      <c r="RSC102" s="700">
        <f>-IF(RSC11=1900,0,Capex!RSC349)</f>
        <v>0</v>
      </c>
      <c r="RSD102" s="700">
        <f>-IF(RSD11=1900,0,Capex!RSD349)</f>
        <v>0</v>
      </c>
      <c r="RSE102" s="700">
        <f>-IF(RSE11=1900,0,Capex!RSE349)</f>
        <v>0</v>
      </c>
      <c r="RSF102" s="700">
        <f>-IF(RSF11=1900,0,Capex!RSF349)</f>
        <v>0</v>
      </c>
      <c r="RSG102" s="700">
        <f>-IF(RSG11=1900,0,Capex!RSG349)</f>
        <v>0</v>
      </c>
      <c r="RSH102" s="700">
        <f>-IF(RSH11=1900,0,Capex!RSH349)</f>
        <v>0</v>
      </c>
      <c r="RSI102" s="700">
        <f>-IF(RSI11=1900,0,Capex!RSI349)</f>
        <v>0</v>
      </c>
      <c r="RSJ102" s="700">
        <f>-IF(RSJ11=1900,0,Capex!RSJ349)</f>
        <v>0</v>
      </c>
      <c r="RSK102" s="700">
        <f>-IF(RSK11=1900,0,Capex!RSK349)</f>
        <v>0</v>
      </c>
      <c r="RSL102" s="700">
        <f>-IF(RSL11=1900,0,Capex!RSL349)</f>
        <v>0</v>
      </c>
      <c r="RSM102" s="700">
        <f>-IF(RSM11=1900,0,Capex!RSM349)</f>
        <v>0</v>
      </c>
      <c r="RSN102" s="700">
        <f>-IF(RSN11=1900,0,Capex!RSN349)</f>
        <v>0</v>
      </c>
      <c r="RSO102" s="700">
        <f>-IF(RSO11=1900,0,Capex!RSO349)</f>
        <v>0</v>
      </c>
      <c r="RSP102" s="700">
        <f>-IF(RSP11=1900,0,Capex!RSP349)</f>
        <v>0</v>
      </c>
      <c r="RSQ102" s="700">
        <f>-IF(RSQ11=1900,0,Capex!RSQ349)</f>
        <v>0</v>
      </c>
      <c r="RSR102" s="700">
        <f>-IF(RSR11=1900,0,Capex!RSR349)</f>
        <v>0</v>
      </c>
      <c r="RSS102" s="700">
        <f>-IF(RSS11=1900,0,Capex!RSS349)</f>
        <v>0</v>
      </c>
      <c r="RST102" s="700">
        <f>-IF(RST11=1900,0,Capex!RST349)</f>
        <v>0</v>
      </c>
      <c r="RSU102" s="700">
        <f>-IF(RSU11=1900,0,Capex!RSU349)</f>
        <v>0</v>
      </c>
      <c r="RSV102" s="700">
        <f>-IF(RSV11=1900,0,Capex!RSV349)</f>
        <v>0</v>
      </c>
      <c r="RSW102" s="700">
        <f>-IF(RSW11=1900,0,Capex!RSW349)</f>
        <v>0</v>
      </c>
      <c r="RSX102" s="700">
        <f>-IF(RSX11=1900,0,Capex!RSX349)</f>
        <v>0</v>
      </c>
      <c r="RSY102" s="700">
        <f>-IF(RSY11=1900,0,Capex!RSY349)</f>
        <v>0</v>
      </c>
      <c r="RSZ102" s="700">
        <f>-IF(RSZ11=1900,0,Capex!RSZ349)</f>
        <v>0</v>
      </c>
      <c r="RTA102" s="700">
        <f>-IF(RTA11=1900,0,Capex!RTA349)</f>
        <v>0</v>
      </c>
      <c r="RTB102" s="700">
        <f>-IF(RTB11=1900,0,Capex!RTB349)</f>
        <v>0</v>
      </c>
      <c r="RTC102" s="700">
        <f>-IF(RTC11=1900,0,Capex!RTC349)</f>
        <v>0</v>
      </c>
      <c r="RTD102" s="700">
        <f>-IF(RTD11=1900,0,Capex!RTD349)</f>
        <v>0</v>
      </c>
      <c r="RTE102" s="700">
        <f>-IF(RTE11=1900,0,Capex!RTE349)</f>
        <v>0</v>
      </c>
      <c r="RTF102" s="700">
        <f>-IF(RTF11=1900,0,Capex!RTF349)</f>
        <v>0</v>
      </c>
      <c r="RTG102" s="700">
        <f>-IF(RTG11=1900,0,Capex!RTG349)</f>
        <v>0</v>
      </c>
      <c r="RTH102" s="700">
        <f>-IF(RTH11=1900,0,Capex!RTH349)</f>
        <v>0</v>
      </c>
      <c r="RTI102" s="700">
        <f>-IF(RTI11=1900,0,Capex!RTI349)</f>
        <v>0</v>
      </c>
      <c r="RTJ102" s="700">
        <f>-IF(RTJ11=1900,0,Capex!RTJ349)</f>
        <v>0</v>
      </c>
      <c r="RTK102" s="700">
        <f>-IF(RTK11=1900,0,Capex!RTK349)</f>
        <v>0</v>
      </c>
      <c r="RTL102" s="700">
        <f>-IF(RTL11=1900,0,Capex!RTL349)</f>
        <v>0</v>
      </c>
      <c r="RTM102" s="700">
        <f>-IF(RTM11=1900,0,Capex!RTM349)</f>
        <v>0</v>
      </c>
      <c r="RTN102" s="700">
        <f>-IF(RTN11=1900,0,Capex!RTN349)</f>
        <v>0</v>
      </c>
      <c r="RTO102" s="700">
        <f>-IF(RTO11=1900,0,Capex!RTO349)</f>
        <v>0</v>
      </c>
      <c r="RTP102" s="700">
        <f>-IF(RTP11=1900,0,Capex!RTP349)</f>
        <v>0</v>
      </c>
      <c r="RTQ102" s="700">
        <f>-IF(RTQ11=1900,0,Capex!RTQ349)</f>
        <v>0</v>
      </c>
      <c r="RTR102" s="700">
        <f>-IF(RTR11=1900,0,Capex!RTR349)</f>
        <v>0</v>
      </c>
      <c r="RTS102" s="700">
        <f>-IF(RTS11=1900,0,Capex!RTS349)</f>
        <v>0</v>
      </c>
      <c r="RTT102" s="700">
        <f>-IF(RTT11=1900,0,Capex!RTT349)</f>
        <v>0</v>
      </c>
      <c r="RTU102" s="700">
        <f>-IF(RTU11=1900,0,Capex!RTU349)</f>
        <v>0</v>
      </c>
      <c r="RTV102" s="700">
        <f>-IF(RTV11=1900,0,Capex!RTV349)</f>
        <v>0</v>
      </c>
      <c r="RTW102" s="700">
        <f>-IF(RTW11=1900,0,Capex!RTW349)</f>
        <v>0</v>
      </c>
      <c r="RTX102" s="700">
        <f>-IF(RTX11=1900,0,Capex!RTX349)</f>
        <v>0</v>
      </c>
      <c r="RTY102" s="700">
        <f>-IF(RTY11=1900,0,Capex!RTY349)</f>
        <v>0</v>
      </c>
      <c r="RTZ102" s="700">
        <f>-IF(RTZ11=1900,0,Capex!RTZ349)</f>
        <v>0</v>
      </c>
      <c r="RUA102" s="700">
        <f>-IF(RUA11=1900,0,Capex!RUA349)</f>
        <v>0</v>
      </c>
      <c r="RUB102" s="700">
        <f>-IF(RUB11=1900,0,Capex!RUB349)</f>
        <v>0</v>
      </c>
      <c r="RUC102" s="700">
        <f>-IF(RUC11=1900,0,Capex!RUC349)</f>
        <v>0</v>
      </c>
      <c r="RUD102" s="700">
        <f>-IF(RUD11=1900,0,Capex!RUD349)</f>
        <v>0</v>
      </c>
      <c r="RUE102" s="700">
        <f>-IF(RUE11=1900,0,Capex!RUE349)</f>
        <v>0</v>
      </c>
      <c r="RUF102" s="700">
        <f>-IF(RUF11=1900,0,Capex!RUF349)</f>
        <v>0</v>
      </c>
      <c r="RUG102" s="700">
        <f>-IF(RUG11=1900,0,Capex!RUG349)</f>
        <v>0</v>
      </c>
      <c r="RUH102" s="700">
        <f>-IF(RUH11=1900,0,Capex!RUH349)</f>
        <v>0</v>
      </c>
      <c r="RUI102" s="700">
        <f>-IF(RUI11=1900,0,Capex!RUI349)</f>
        <v>0</v>
      </c>
      <c r="RUJ102" s="700">
        <f>-IF(RUJ11=1900,0,Capex!RUJ349)</f>
        <v>0</v>
      </c>
      <c r="RUK102" s="700">
        <f>-IF(RUK11=1900,0,Capex!RUK349)</f>
        <v>0</v>
      </c>
      <c r="RUL102" s="700">
        <f>-IF(RUL11=1900,0,Capex!RUL349)</f>
        <v>0</v>
      </c>
      <c r="RUM102" s="700">
        <f>-IF(RUM11=1900,0,Capex!RUM349)</f>
        <v>0</v>
      </c>
      <c r="RUN102" s="700">
        <f>-IF(RUN11=1900,0,Capex!RUN349)</f>
        <v>0</v>
      </c>
      <c r="RUO102" s="700">
        <f>-IF(RUO11=1900,0,Capex!RUO349)</f>
        <v>0</v>
      </c>
      <c r="RUP102" s="700">
        <f>-IF(RUP11=1900,0,Capex!RUP349)</f>
        <v>0</v>
      </c>
      <c r="RUQ102" s="700">
        <f>-IF(RUQ11=1900,0,Capex!RUQ349)</f>
        <v>0</v>
      </c>
      <c r="RUR102" s="700">
        <f>-IF(RUR11=1900,0,Capex!RUR349)</f>
        <v>0</v>
      </c>
      <c r="RUS102" s="700">
        <f>-IF(RUS11=1900,0,Capex!RUS349)</f>
        <v>0</v>
      </c>
      <c r="RUT102" s="700">
        <f>-IF(RUT11=1900,0,Capex!RUT349)</f>
        <v>0</v>
      </c>
      <c r="RUU102" s="700">
        <f>-IF(RUU11=1900,0,Capex!RUU349)</f>
        <v>0</v>
      </c>
      <c r="RUV102" s="700">
        <f>-IF(RUV11=1900,0,Capex!RUV349)</f>
        <v>0</v>
      </c>
      <c r="RUW102" s="700">
        <f>-IF(RUW11=1900,0,Capex!RUW349)</f>
        <v>0</v>
      </c>
      <c r="RUX102" s="700">
        <f>-IF(RUX11=1900,0,Capex!RUX349)</f>
        <v>0</v>
      </c>
      <c r="RUY102" s="700">
        <f>-IF(RUY11=1900,0,Capex!RUY349)</f>
        <v>0</v>
      </c>
      <c r="RUZ102" s="700">
        <f>-IF(RUZ11=1900,0,Capex!RUZ349)</f>
        <v>0</v>
      </c>
      <c r="RVA102" s="700">
        <f>-IF(RVA11=1900,0,Capex!RVA349)</f>
        <v>0</v>
      </c>
      <c r="RVB102" s="700">
        <f>-IF(RVB11=1900,0,Capex!RVB349)</f>
        <v>0</v>
      </c>
      <c r="RVC102" s="700">
        <f>-IF(RVC11=1900,0,Capex!RVC349)</f>
        <v>0</v>
      </c>
      <c r="RVD102" s="700">
        <f>-IF(RVD11=1900,0,Capex!RVD349)</f>
        <v>0</v>
      </c>
      <c r="RVE102" s="700">
        <f>-IF(RVE11=1900,0,Capex!RVE349)</f>
        <v>0</v>
      </c>
      <c r="RVF102" s="700">
        <f>-IF(RVF11=1900,0,Capex!RVF349)</f>
        <v>0</v>
      </c>
      <c r="RVG102" s="700">
        <f>-IF(RVG11=1900,0,Capex!RVG349)</f>
        <v>0</v>
      </c>
      <c r="RVH102" s="700">
        <f>-IF(RVH11=1900,0,Capex!RVH349)</f>
        <v>0</v>
      </c>
      <c r="RVI102" s="700">
        <f>-IF(RVI11=1900,0,Capex!RVI349)</f>
        <v>0</v>
      </c>
      <c r="RVJ102" s="700">
        <f>-IF(RVJ11=1900,0,Capex!RVJ349)</f>
        <v>0</v>
      </c>
      <c r="RVK102" s="700">
        <f>-IF(RVK11=1900,0,Capex!RVK349)</f>
        <v>0</v>
      </c>
      <c r="RVL102" s="700">
        <f>-IF(RVL11=1900,0,Capex!RVL349)</f>
        <v>0</v>
      </c>
      <c r="RVM102" s="700">
        <f>-IF(RVM11=1900,0,Capex!RVM349)</f>
        <v>0</v>
      </c>
      <c r="RVN102" s="700">
        <f>-IF(RVN11=1900,0,Capex!RVN349)</f>
        <v>0</v>
      </c>
      <c r="RVO102" s="700">
        <f>-IF(RVO11=1900,0,Capex!RVO349)</f>
        <v>0</v>
      </c>
      <c r="RVP102" s="700">
        <f>-IF(RVP11=1900,0,Capex!RVP349)</f>
        <v>0</v>
      </c>
      <c r="RVQ102" s="700">
        <f>-IF(RVQ11=1900,0,Capex!RVQ349)</f>
        <v>0</v>
      </c>
      <c r="RVR102" s="700">
        <f>-IF(RVR11=1900,0,Capex!RVR349)</f>
        <v>0</v>
      </c>
      <c r="RVS102" s="700">
        <f>-IF(RVS11=1900,0,Capex!RVS349)</f>
        <v>0</v>
      </c>
      <c r="RVT102" s="700">
        <f>-IF(RVT11=1900,0,Capex!RVT349)</f>
        <v>0</v>
      </c>
      <c r="RVU102" s="700">
        <f>-IF(RVU11=1900,0,Capex!RVU349)</f>
        <v>0</v>
      </c>
      <c r="RVV102" s="700">
        <f>-IF(RVV11=1900,0,Capex!RVV349)</f>
        <v>0</v>
      </c>
      <c r="RVW102" s="700">
        <f>-IF(RVW11=1900,0,Capex!RVW349)</f>
        <v>0</v>
      </c>
      <c r="RVX102" s="700">
        <f>-IF(RVX11=1900,0,Capex!RVX349)</f>
        <v>0</v>
      </c>
      <c r="RVY102" s="700">
        <f>-IF(RVY11=1900,0,Capex!RVY349)</f>
        <v>0</v>
      </c>
      <c r="RVZ102" s="700">
        <f>-IF(RVZ11=1900,0,Capex!RVZ349)</f>
        <v>0</v>
      </c>
      <c r="RWA102" s="700">
        <f>-IF(RWA11=1900,0,Capex!RWA349)</f>
        <v>0</v>
      </c>
      <c r="RWB102" s="700">
        <f>-IF(RWB11=1900,0,Capex!RWB349)</f>
        <v>0</v>
      </c>
      <c r="RWC102" s="700">
        <f>-IF(RWC11=1900,0,Capex!RWC349)</f>
        <v>0</v>
      </c>
      <c r="RWD102" s="700">
        <f>-IF(RWD11=1900,0,Capex!RWD349)</f>
        <v>0</v>
      </c>
      <c r="RWE102" s="700">
        <f>-IF(RWE11=1900,0,Capex!RWE349)</f>
        <v>0</v>
      </c>
      <c r="RWF102" s="700">
        <f>-IF(RWF11=1900,0,Capex!RWF349)</f>
        <v>0</v>
      </c>
      <c r="RWG102" s="700">
        <f>-IF(RWG11=1900,0,Capex!RWG349)</f>
        <v>0</v>
      </c>
      <c r="RWH102" s="700">
        <f>-IF(RWH11=1900,0,Capex!RWH349)</f>
        <v>0</v>
      </c>
      <c r="RWI102" s="700">
        <f>-IF(RWI11=1900,0,Capex!RWI349)</f>
        <v>0</v>
      </c>
      <c r="RWJ102" s="700">
        <f>-IF(RWJ11=1900,0,Capex!RWJ349)</f>
        <v>0</v>
      </c>
      <c r="RWK102" s="700">
        <f>-IF(RWK11=1900,0,Capex!RWK349)</f>
        <v>0</v>
      </c>
      <c r="RWL102" s="700">
        <f>-IF(RWL11=1900,0,Capex!RWL349)</f>
        <v>0</v>
      </c>
      <c r="RWM102" s="700">
        <f>-IF(RWM11=1900,0,Capex!RWM349)</f>
        <v>0</v>
      </c>
      <c r="RWN102" s="700">
        <f>-IF(RWN11=1900,0,Capex!RWN349)</f>
        <v>0</v>
      </c>
      <c r="RWO102" s="700">
        <f>-IF(RWO11=1900,0,Capex!RWO349)</f>
        <v>0</v>
      </c>
      <c r="RWP102" s="700">
        <f>-IF(RWP11=1900,0,Capex!RWP349)</f>
        <v>0</v>
      </c>
      <c r="RWQ102" s="700">
        <f>-IF(RWQ11=1900,0,Capex!RWQ349)</f>
        <v>0</v>
      </c>
      <c r="RWR102" s="700">
        <f>-IF(RWR11=1900,0,Capex!RWR349)</f>
        <v>0</v>
      </c>
      <c r="RWS102" s="700">
        <f>-IF(RWS11=1900,0,Capex!RWS349)</f>
        <v>0</v>
      </c>
      <c r="RWT102" s="700">
        <f>-IF(RWT11=1900,0,Capex!RWT349)</f>
        <v>0</v>
      </c>
      <c r="RWU102" s="700">
        <f>-IF(RWU11=1900,0,Capex!RWU349)</f>
        <v>0</v>
      </c>
      <c r="RWV102" s="700">
        <f>-IF(RWV11=1900,0,Capex!RWV349)</f>
        <v>0</v>
      </c>
      <c r="RWW102" s="700">
        <f>-IF(RWW11=1900,0,Capex!RWW349)</f>
        <v>0</v>
      </c>
      <c r="RWX102" s="700">
        <f>-IF(RWX11=1900,0,Capex!RWX349)</f>
        <v>0</v>
      </c>
      <c r="RWY102" s="700">
        <f>-IF(RWY11=1900,0,Capex!RWY349)</f>
        <v>0</v>
      </c>
      <c r="RWZ102" s="700">
        <f>-IF(RWZ11=1900,0,Capex!RWZ349)</f>
        <v>0</v>
      </c>
      <c r="RXA102" s="700">
        <f>-IF(RXA11=1900,0,Capex!RXA349)</f>
        <v>0</v>
      </c>
      <c r="RXB102" s="700">
        <f>-IF(RXB11=1900,0,Capex!RXB349)</f>
        <v>0</v>
      </c>
      <c r="RXC102" s="700">
        <f>-IF(RXC11=1900,0,Capex!RXC349)</f>
        <v>0</v>
      </c>
      <c r="RXD102" s="700">
        <f>-IF(RXD11=1900,0,Capex!RXD349)</f>
        <v>0</v>
      </c>
      <c r="RXE102" s="700">
        <f>-IF(RXE11=1900,0,Capex!RXE349)</f>
        <v>0</v>
      </c>
      <c r="RXF102" s="700">
        <f>-IF(RXF11=1900,0,Capex!RXF349)</f>
        <v>0</v>
      </c>
      <c r="RXG102" s="700">
        <f>-IF(RXG11=1900,0,Capex!RXG349)</f>
        <v>0</v>
      </c>
      <c r="RXH102" s="700">
        <f>-IF(RXH11=1900,0,Capex!RXH349)</f>
        <v>0</v>
      </c>
      <c r="RXI102" s="700">
        <f>-IF(RXI11=1900,0,Capex!RXI349)</f>
        <v>0</v>
      </c>
      <c r="RXJ102" s="700">
        <f>-IF(RXJ11=1900,0,Capex!RXJ349)</f>
        <v>0</v>
      </c>
      <c r="RXK102" s="700">
        <f>-IF(RXK11=1900,0,Capex!RXK349)</f>
        <v>0</v>
      </c>
      <c r="RXL102" s="700">
        <f>-IF(RXL11=1900,0,Capex!RXL349)</f>
        <v>0</v>
      </c>
      <c r="RXM102" s="700">
        <f>-IF(RXM11=1900,0,Capex!RXM349)</f>
        <v>0</v>
      </c>
      <c r="RXN102" s="700">
        <f>-IF(RXN11=1900,0,Capex!RXN349)</f>
        <v>0</v>
      </c>
      <c r="RXO102" s="700">
        <f>-IF(RXO11=1900,0,Capex!RXO349)</f>
        <v>0</v>
      </c>
      <c r="RXP102" s="700">
        <f>-IF(RXP11=1900,0,Capex!RXP349)</f>
        <v>0</v>
      </c>
      <c r="RXQ102" s="700">
        <f>-IF(RXQ11=1900,0,Capex!RXQ349)</f>
        <v>0</v>
      </c>
      <c r="RXR102" s="700">
        <f>-IF(RXR11=1900,0,Capex!RXR349)</f>
        <v>0</v>
      </c>
      <c r="RXS102" s="700">
        <f>-IF(RXS11=1900,0,Capex!RXS349)</f>
        <v>0</v>
      </c>
      <c r="RXT102" s="700">
        <f>-IF(RXT11=1900,0,Capex!RXT349)</f>
        <v>0</v>
      </c>
      <c r="RXU102" s="700">
        <f>-IF(RXU11=1900,0,Capex!RXU349)</f>
        <v>0</v>
      </c>
      <c r="RXV102" s="700">
        <f>-IF(RXV11=1900,0,Capex!RXV349)</f>
        <v>0</v>
      </c>
      <c r="RXW102" s="700">
        <f>-IF(RXW11=1900,0,Capex!RXW349)</f>
        <v>0</v>
      </c>
      <c r="RXX102" s="700">
        <f>-IF(RXX11=1900,0,Capex!RXX349)</f>
        <v>0</v>
      </c>
      <c r="RXY102" s="700">
        <f>-IF(RXY11=1900,0,Capex!RXY349)</f>
        <v>0</v>
      </c>
      <c r="RXZ102" s="700">
        <f>-IF(RXZ11=1900,0,Capex!RXZ349)</f>
        <v>0</v>
      </c>
      <c r="RYA102" s="700">
        <f>-IF(RYA11=1900,0,Capex!RYA349)</f>
        <v>0</v>
      </c>
      <c r="RYB102" s="700">
        <f>-IF(RYB11=1900,0,Capex!RYB349)</f>
        <v>0</v>
      </c>
      <c r="RYC102" s="700">
        <f>-IF(RYC11=1900,0,Capex!RYC349)</f>
        <v>0</v>
      </c>
      <c r="RYD102" s="700">
        <f>-IF(RYD11=1900,0,Capex!RYD349)</f>
        <v>0</v>
      </c>
      <c r="RYE102" s="700">
        <f>-IF(RYE11=1900,0,Capex!RYE349)</f>
        <v>0</v>
      </c>
      <c r="RYF102" s="700">
        <f>-IF(RYF11=1900,0,Capex!RYF349)</f>
        <v>0</v>
      </c>
      <c r="RYG102" s="700">
        <f>-IF(RYG11=1900,0,Capex!RYG349)</f>
        <v>0</v>
      </c>
      <c r="RYH102" s="700">
        <f>-IF(RYH11=1900,0,Capex!RYH349)</f>
        <v>0</v>
      </c>
      <c r="RYI102" s="700">
        <f>-IF(RYI11=1900,0,Capex!RYI349)</f>
        <v>0</v>
      </c>
      <c r="RYJ102" s="700">
        <f>-IF(RYJ11=1900,0,Capex!RYJ349)</f>
        <v>0</v>
      </c>
      <c r="RYK102" s="700">
        <f>-IF(RYK11=1900,0,Capex!RYK349)</f>
        <v>0</v>
      </c>
      <c r="RYL102" s="700">
        <f>-IF(RYL11=1900,0,Capex!RYL349)</f>
        <v>0</v>
      </c>
      <c r="RYM102" s="700">
        <f>-IF(RYM11=1900,0,Capex!RYM349)</f>
        <v>0</v>
      </c>
      <c r="RYN102" s="700">
        <f>-IF(RYN11=1900,0,Capex!RYN349)</f>
        <v>0</v>
      </c>
      <c r="RYO102" s="700">
        <f>-IF(RYO11=1900,0,Capex!RYO349)</f>
        <v>0</v>
      </c>
      <c r="RYP102" s="700">
        <f>-IF(RYP11=1900,0,Capex!RYP349)</f>
        <v>0</v>
      </c>
      <c r="RYQ102" s="700">
        <f>-IF(RYQ11=1900,0,Capex!RYQ349)</f>
        <v>0</v>
      </c>
      <c r="RYR102" s="700">
        <f>-IF(RYR11=1900,0,Capex!RYR349)</f>
        <v>0</v>
      </c>
      <c r="RYS102" s="700">
        <f>-IF(RYS11=1900,0,Capex!RYS349)</f>
        <v>0</v>
      </c>
      <c r="RYT102" s="700">
        <f>-IF(RYT11=1900,0,Capex!RYT349)</f>
        <v>0</v>
      </c>
      <c r="RYU102" s="700">
        <f>-IF(RYU11=1900,0,Capex!RYU349)</f>
        <v>0</v>
      </c>
      <c r="RYV102" s="700">
        <f>-IF(RYV11=1900,0,Capex!RYV349)</f>
        <v>0</v>
      </c>
      <c r="RYW102" s="700">
        <f>-IF(RYW11=1900,0,Capex!RYW349)</f>
        <v>0</v>
      </c>
      <c r="RYX102" s="700">
        <f>-IF(RYX11=1900,0,Capex!RYX349)</f>
        <v>0</v>
      </c>
      <c r="RYY102" s="700">
        <f>-IF(RYY11=1900,0,Capex!RYY349)</f>
        <v>0</v>
      </c>
      <c r="RYZ102" s="700">
        <f>-IF(RYZ11=1900,0,Capex!RYZ349)</f>
        <v>0</v>
      </c>
      <c r="RZA102" s="700">
        <f>-IF(RZA11=1900,0,Capex!RZA349)</f>
        <v>0</v>
      </c>
      <c r="RZB102" s="700">
        <f>-IF(RZB11=1900,0,Capex!RZB349)</f>
        <v>0</v>
      </c>
      <c r="RZC102" s="700">
        <f>-IF(RZC11=1900,0,Capex!RZC349)</f>
        <v>0</v>
      </c>
      <c r="RZD102" s="700">
        <f>-IF(RZD11=1900,0,Capex!RZD349)</f>
        <v>0</v>
      </c>
      <c r="RZE102" s="700">
        <f>-IF(RZE11=1900,0,Capex!RZE349)</f>
        <v>0</v>
      </c>
      <c r="RZF102" s="700">
        <f>-IF(RZF11=1900,0,Capex!RZF349)</f>
        <v>0</v>
      </c>
      <c r="RZG102" s="700">
        <f>-IF(RZG11=1900,0,Capex!RZG349)</f>
        <v>0</v>
      </c>
      <c r="RZH102" s="700">
        <f>-IF(RZH11=1900,0,Capex!RZH349)</f>
        <v>0</v>
      </c>
      <c r="RZI102" s="700">
        <f>-IF(RZI11=1900,0,Capex!RZI349)</f>
        <v>0</v>
      </c>
      <c r="RZJ102" s="700">
        <f>-IF(RZJ11=1900,0,Capex!RZJ349)</f>
        <v>0</v>
      </c>
      <c r="RZK102" s="700">
        <f>-IF(RZK11=1900,0,Capex!RZK349)</f>
        <v>0</v>
      </c>
      <c r="RZL102" s="700">
        <f>-IF(RZL11=1900,0,Capex!RZL349)</f>
        <v>0</v>
      </c>
      <c r="RZM102" s="700">
        <f>-IF(RZM11=1900,0,Capex!RZM349)</f>
        <v>0</v>
      </c>
      <c r="RZN102" s="700">
        <f>-IF(RZN11=1900,0,Capex!RZN349)</f>
        <v>0</v>
      </c>
      <c r="RZO102" s="700">
        <f>-IF(RZO11=1900,0,Capex!RZO349)</f>
        <v>0</v>
      </c>
      <c r="RZP102" s="700">
        <f>-IF(RZP11=1900,0,Capex!RZP349)</f>
        <v>0</v>
      </c>
      <c r="RZQ102" s="700">
        <f>-IF(RZQ11=1900,0,Capex!RZQ349)</f>
        <v>0</v>
      </c>
      <c r="RZR102" s="700">
        <f>-IF(RZR11=1900,0,Capex!RZR349)</f>
        <v>0</v>
      </c>
      <c r="RZS102" s="700">
        <f>-IF(RZS11=1900,0,Capex!RZS349)</f>
        <v>0</v>
      </c>
      <c r="RZT102" s="700">
        <f>-IF(RZT11=1900,0,Capex!RZT349)</f>
        <v>0</v>
      </c>
      <c r="RZU102" s="700">
        <f>-IF(RZU11=1900,0,Capex!RZU349)</f>
        <v>0</v>
      </c>
      <c r="RZV102" s="700">
        <f>-IF(RZV11=1900,0,Capex!RZV349)</f>
        <v>0</v>
      </c>
      <c r="RZW102" s="700">
        <f>-IF(RZW11=1900,0,Capex!RZW349)</f>
        <v>0</v>
      </c>
      <c r="RZX102" s="700">
        <f>-IF(RZX11=1900,0,Capex!RZX349)</f>
        <v>0</v>
      </c>
      <c r="RZY102" s="700">
        <f>-IF(RZY11=1900,0,Capex!RZY349)</f>
        <v>0</v>
      </c>
      <c r="RZZ102" s="700">
        <f>-IF(RZZ11=1900,0,Capex!RZZ349)</f>
        <v>0</v>
      </c>
      <c r="SAA102" s="700">
        <f>-IF(SAA11=1900,0,Capex!SAA349)</f>
        <v>0</v>
      </c>
      <c r="SAB102" s="700">
        <f>-IF(SAB11=1900,0,Capex!SAB349)</f>
        <v>0</v>
      </c>
      <c r="SAC102" s="700">
        <f>-IF(SAC11=1900,0,Capex!SAC349)</f>
        <v>0</v>
      </c>
      <c r="SAD102" s="700">
        <f>-IF(SAD11=1900,0,Capex!SAD349)</f>
        <v>0</v>
      </c>
      <c r="SAE102" s="700">
        <f>-IF(SAE11=1900,0,Capex!SAE349)</f>
        <v>0</v>
      </c>
      <c r="SAF102" s="700">
        <f>-IF(SAF11=1900,0,Capex!SAF349)</f>
        <v>0</v>
      </c>
      <c r="SAG102" s="700">
        <f>-IF(SAG11=1900,0,Capex!SAG349)</f>
        <v>0</v>
      </c>
      <c r="SAH102" s="700">
        <f>-IF(SAH11=1900,0,Capex!SAH349)</f>
        <v>0</v>
      </c>
      <c r="SAI102" s="700">
        <f>-IF(SAI11=1900,0,Capex!SAI349)</f>
        <v>0</v>
      </c>
      <c r="SAJ102" s="700">
        <f>-IF(SAJ11=1900,0,Capex!SAJ349)</f>
        <v>0</v>
      </c>
      <c r="SAK102" s="700">
        <f>-IF(SAK11=1900,0,Capex!SAK349)</f>
        <v>0</v>
      </c>
      <c r="SAL102" s="700">
        <f>-IF(SAL11=1900,0,Capex!SAL349)</f>
        <v>0</v>
      </c>
      <c r="SAM102" s="700">
        <f>-IF(SAM11=1900,0,Capex!SAM349)</f>
        <v>0</v>
      </c>
      <c r="SAN102" s="700">
        <f>-IF(SAN11=1900,0,Capex!SAN349)</f>
        <v>0</v>
      </c>
      <c r="SAO102" s="700">
        <f>-IF(SAO11=1900,0,Capex!SAO349)</f>
        <v>0</v>
      </c>
      <c r="SAP102" s="700">
        <f>-IF(SAP11=1900,0,Capex!SAP349)</f>
        <v>0</v>
      </c>
      <c r="SAQ102" s="700">
        <f>-IF(SAQ11=1900,0,Capex!SAQ349)</f>
        <v>0</v>
      </c>
      <c r="SAR102" s="700">
        <f>-IF(SAR11=1900,0,Capex!SAR349)</f>
        <v>0</v>
      </c>
      <c r="SAS102" s="700">
        <f>-IF(SAS11=1900,0,Capex!SAS349)</f>
        <v>0</v>
      </c>
      <c r="SAT102" s="700">
        <f>-IF(SAT11=1900,0,Capex!SAT349)</f>
        <v>0</v>
      </c>
      <c r="SAU102" s="700">
        <f>-IF(SAU11=1900,0,Capex!SAU349)</f>
        <v>0</v>
      </c>
      <c r="SAV102" s="700">
        <f>-IF(SAV11=1900,0,Capex!SAV349)</f>
        <v>0</v>
      </c>
      <c r="SAW102" s="700">
        <f>-IF(SAW11=1900,0,Capex!SAW349)</f>
        <v>0</v>
      </c>
      <c r="SAX102" s="700">
        <f>-IF(SAX11=1900,0,Capex!SAX349)</f>
        <v>0</v>
      </c>
      <c r="SAY102" s="700">
        <f>-IF(SAY11=1900,0,Capex!SAY349)</f>
        <v>0</v>
      </c>
      <c r="SAZ102" s="700">
        <f>-IF(SAZ11=1900,0,Capex!SAZ349)</f>
        <v>0</v>
      </c>
      <c r="SBA102" s="700">
        <f>-IF(SBA11=1900,0,Capex!SBA349)</f>
        <v>0</v>
      </c>
      <c r="SBB102" s="700">
        <f>-IF(SBB11=1900,0,Capex!SBB349)</f>
        <v>0</v>
      </c>
      <c r="SBC102" s="700">
        <f>-IF(SBC11=1900,0,Capex!SBC349)</f>
        <v>0</v>
      </c>
      <c r="SBD102" s="700">
        <f>-IF(SBD11=1900,0,Capex!SBD349)</f>
        <v>0</v>
      </c>
      <c r="SBE102" s="700">
        <f>-IF(SBE11=1900,0,Capex!SBE349)</f>
        <v>0</v>
      </c>
      <c r="SBF102" s="700">
        <f>-IF(SBF11=1900,0,Capex!SBF349)</f>
        <v>0</v>
      </c>
      <c r="SBG102" s="700">
        <f>-IF(SBG11=1900,0,Capex!SBG349)</f>
        <v>0</v>
      </c>
      <c r="SBH102" s="700">
        <f>-IF(SBH11=1900,0,Capex!SBH349)</f>
        <v>0</v>
      </c>
      <c r="SBI102" s="700">
        <f>-IF(SBI11=1900,0,Capex!SBI349)</f>
        <v>0</v>
      </c>
      <c r="SBJ102" s="700">
        <f>-IF(SBJ11=1900,0,Capex!SBJ349)</f>
        <v>0</v>
      </c>
      <c r="SBK102" s="700">
        <f>-IF(SBK11=1900,0,Capex!SBK349)</f>
        <v>0</v>
      </c>
      <c r="SBL102" s="700">
        <f>-IF(SBL11=1900,0,Capex!SBL349)</f>
        <v>0</v>
      </c>
      <c r="SBM102" s="700">
        <f>-IF(SBM11=1900,0,Capex!SBM349)</f>
        <v>0</v>
      </c>
      <c r="SBN102" s="700">
        <f>-IF(SBN11=1900,0,Capex!SBN349)</f>
        <v>0</v>
      </c>
      <c r="SBO102" s="700">
        <f>-IF(SBO11=1900,0,Capex!SBO349)</f>
        <v>0</v>
      </c>
      <c r="SBP102" s="700">
        <f>-IF(SBP11=1900,0,Capex!SBP349)</f>
        <v>0</v>
      </c>
      <c r="SBQ102" s="700">
        <f>-IF(SBQ11=1900,0,Capex!SBQ349)</f>
        <v>0</v>
      </c>
      <c r="SBR102" s="700">
        <f>-IF(SBR11=1900,0,Capex!SBR349)</f>
        <v>0</v>
      </c>
      <c r="SBS102" s="700">
        <f>-IF(SBS11=1900,0,Capex!SBS349)</f>
        <v>0</v>
      </c>
      <c r="SBT102" s="700">
        <f>-IF(SBT11=1900,0,Capex!SBT349)</f>
        <v>0</v>
      </c>
      <c r="SBU102" s="700">
        <f>-IF(SBU11=1900,0,Capex!SBU349)</f>
        <v>0</v>
      </c>
      <c r="SBV102" s="700">
        <f>-IF(SBV11=1900,0,Capex!SBV349)</f>
        <v>0</v>
      </c>
      <c r="SBW102" s="700">
        <f>-IF(SBW11=1900,0,Capex!SBW349)</f>
        <v>0</v>
      </c>
      <c r="SBX102" s="700">
        <f>-IF(SBX11=1900,0,Capex!SBX349)</f>
        <v>0</v>
      </c>
      <c r="SBY102" s="700">
        <f>-IF(SBY11=1900,0,Capex!SBY349)</f>
        <v>0</v>
      </c>
      <c r="SBZ102" s="700">
        <f>-IF(SBZ11=1900,0,Capex!SBZ349)</f>
        <v>0</v>
      </c>
      <c r="SCA102" s="700">
        <f>-IF(SCA11=1900,0,Capex!SCA349)</f>
        <v>0</v>
      </c>
      <c r="SCB102" s="700">
        <f>-IF(SCB11=1900,0,Capex!SCB349)</f>
        <v>0</v>
      </c>
      <c r="SCC102" s="700">
        <f>-IF(SCC11=1900,0,Capex!SCC349)</f>
        <v>0</v>
      </c>
      <c r="SCD102" s="700">
        <f>-IF(SCD11=1900,0,Capex!SCD349)</f>
        <v>0</v>
      </c>
      <c r="SCE102" s="700">
        <f>-IF(SCE11=1900,0,Capex!SCE349)</f>
        <v>0</v>
      </c>
      <c r="SCF102" s="700">
        <f>-IF(SCF11=1900,0,Capex!SCF349)</f>
        <v>0</v>
      </c>
      <c r="SCG102" s="700">
        <f>-IF(SCG11=1900,0,Capex!SCG349)</f>
        <v>0</v>
      </c>
      <c r="SCH102" s="700">
        <f>-IF(SCH11=1900,0,Capex!SCH349)</f>
        <v>0</v>
      </c>
      <c r="SCI102" s="700">
        <f>-IF(SCI11=1900,0,Capex!SCI349)</f>
        <v>0</v>
      </c>
      <c r="SCJ102" s="700">
        <f>-IF(SCJ11=1900,0,Capex!SCJ349)</f>
        <v>0</v>
      </c>
      <c r="SCK102" s="700">
        <f>-IF(SCK11=1900,0,Capex!SCK349)</f>
        <v>0</v>
      </c>
      <c r="SCL102" s="700">
        <f>-IF(SCL11=1900,0,Capex!SCL349)</f>
        <v>0</v>
      </c>
      <c r="SCM102" s="700">
        <f>-IF(SCM11=1900,0,Capex!SCM349)</f>
        <v>0</v>
      </c>
      <c r="SCN102" s="700">
        <f>-IF(SCN11=1900,0,Capex!SCN349)</f>
        <v>0</v>
      </c>
      <c r="SCO102" s="700">
        <f>-IF(SCO11=1900,0,Capex!SCO349)</f>
        <v>0</v>
      </c>
      <c r="SCP102" s="700">
        <f>-IF(SCP11=1900,0,Capex!SCP349)</f>
        <v>0</v>
      </c>
      <c r="SCQ102" s="700">
        <f>-IF(SCQ11=1900,0,Capex!SCQ349)</f>
        <v>0</v>
      </c>
      <c r="SCR102" s="700">
        <f>-IF(SCR11=1900,0,Capex!SCR349)</f>
        <v>0</v>
      </c>
      <c r="SCS102" s="700">
        <f>-IF(SCS11=1900,0,Capex!SCS349)</f>
        <v>0</v>
      </c>
      <c r="SCT102" s="700">
        <f>-IF(SCT11=1900,0,Capex!SCT349)</f>
        <v>0</v>
      </c>
      <c r="SCU102" s="700">
        <f>-IF(SCU11=1900,0,Capex!SCU349)</f>
        <v>0</v>
      </c>
      <c r="SCV102" s="700">
        <f>-IF(SCV11=1900,0,Capex!SCV349)</f>
        <v>0</v>
      </c>
      <c r="SCW102" s="700">
        <f>-IF(SCW11=1900,0,Capex!SCW349)</f>
        <v>0</v>
      </c>
      <c r="SCX102" s="700">
        <f>-IF(SCX11=1900,0,Capex!SCX349)</f>
        <v>0</v>
      </c>
      <c r="SCY102" s="700">
        <f>-IF(SCY11=1900,0,Capex!SCY349)</f>
        <v>0</v>
      </c>
      <c r="SCZ102" s="700">
        <f>-IF(SCZ11=1900,0,Capex!SCZ349)</f>
        <v>0</v>
      </c>
      <c r="SDA102" s="700">
        <f>-IF(SDA11=1900,0,Capex!SDA349)</f>
        <v>0</v>
      </c>
      <c r="SDB102" s="700">
        <f>-IF(SDB11=1900,0,Capex!SDB349)</f>
        <v>0</v>
      </c>
      <c r="SDC102" s="700">
        <f>-IF(SDC11=1900,0,Capex!SDC349)</f>
        <v>0</v>
      </c>
      <c r="SDD102" s="700">
        <f>-IF(SDD11=1900,0,Capex!SDD349)</f>
        <v>0</v>
      </c>
      <c r="SDE102" s="700">
        <f>-IF(SDE11=1900,0,Capex!SDE349)</f>
        <v>0</v>
      </c>
      <c r="SDF102" s="700">
        <f>-IF(SDF11=1900,0,Capex!SDF349)</f>
        <v>0</v>
      </c>
      <c r="SDG102" s="700">
        <f>-IF(SDG11=1900,0,Capex!SDG349)</f>
        <v>0</v>
      </c>
      <c r="SDH102" s="700">
        <f>-IF(SDH11=1900,0,Capex!SDH349)</f>
        <v>0</v>
      </c>
      <c r="SDI102" s="700">
        <f>-IF(SDI11=1900,0,Capex!SDI349)</f>
        <v>0</v>
      </c>
      <c r="SDJ102" s="700">
        <f>-IF(SDJ11=1900,0,Capex!SDJ349)</f>
        <v>0</v>
      </c>
      <c r="SDK102" s="700">
        <f>-IF(SDK11=1900,0,Capex!SDK349)</f>
        <v>0</v>
      </c>
      <c r="SDL102" s="700">
        <f>-IF(SDL11=1900,0,Capex!SDL349)</f>
        <v>0</v>
      </c>
      <c r="SDM102" s="700">
        <f>-IF(SDM11=1900,0,Capex!SDM349)</f>
        <v>0</v>
      </c>
      <c r="SDN102" s="700">
        <f>-IF(SDN11=1900,0,Capex!SDN349)</f>
        <v>0</v>
      </c>
      <c r="SDO102" s="700">
        <f>-IF(SDO11=1900,0,Capex!SDO349)</f>
        <v>0</v>
      </c>
      <c r="SDP102" s="700">
        <f>-IF(SDP11=1900,0,Capex!SDP349)</f>
        <v>0</v>
      </c>
      <c r="SDQ102" s="700">
        <f>-IF(SDQ11=1900,0,Capex!SDQ349)</f>
        <v>0</v>
      </c>
      <c r="SDR102" s="700">
        <f>-IF(SDR11=1900,0,Capex!SDR349)</f>
        <v>0</v>
      </c>
      <c r="SDS102" s="700">
        <f>-IF(SDS11=1900,0,Capex!SDS349)</f>
        <v>0</v>
      </c>
      <c r="SDT102" s="700">
        <f>-IF(SDT11=1900,0,Capex!SDT349)</f>
        <v>0</v>
      </c>
      <c r="SDU102" s="700">
        <f>-IF(SDU11=1900,0,Capex!SDU349)</f>
        <v>0</v>
      </c>
      <c r="SDV102" s="700">
        <f>-IF(SDV11=1900,0,Capex!SDV349)</f>
        <v>0</v>
      </c>
      <c r="SDW102" s="700">
        <f>-IF(SDW11=1900,0,Capex!SDW349)</f>
        <v>0</v>
      </c>
      <c r="SDX102" s="700">
        <f>-IF(SDX11=1900,0,Capex!SDX349)</f>
        <v>0</v>
      </c>
      <c r="SDY102" s="700">
        <f>-IF(SDY11=1900,0,Capex!SDY349)</f>
        <v>0</v>
      </c>
      <c r="SDZ102" s="700">
        <f>-IF(SDZ11=1900,0,Capex!SDZ349)</f>
        <v>0</v>
      </c>
      <c r="SEA102" s="700">
        <f>-IF(SEA11=1900,0,Capex!SEA349)</f>
        <v>0</v>
      </c>
      <c r="SEB102" s="700">
        <f>-IF(SEB11=1900,0,Capex!SEB349)</f>
        <v>0</v>
      </c>
      <c r="SEC102" s="700">
        <f>-IF(SEC11=1900,0,Capex!SEC349)</f>
        <v>0</v>
      </c>
      <c r="SED102" s="700">
        <f>-IF(SED11=1900,0,Capex!SED349)</f>
        <v>0</v>
      </c>
      <c r="SEE102" s="700">
        <f>-IF(SEE11=1900,0,Capex!SEE349)</f>
        <v>0</v>
      </c>
      <c r="SEF102" s="700">
        <f>-IF(SEF11=1900,0,Capex!SEF349)</f>
        <v>0</v>
      </c>
      <c r="SEG102" s="700">
        <f>-IF(SEG11=1900,0,Capex!SEG349)</f>
        <v>0</v>
      </c>
      <c r="SEH102" s="700">
        <f>-IF(SEH11=1900,0,Capex!SEH349)</f>
        <v>0</v>
      </c>
      <c r="SEI102" s="700">
        <f>-IF(SEI11=1900,0,Capex!SEI349)</f>
        <v>0</v>
      </c>
      <c r="SEJ102" s="700">
        <f>-IF(SEJ11=1900,0,Capex!SEJ349)</f>
        <v>0</v>
      </c>
      <c r="SEK102" s="700">
        <f>-IF(SEK11=1900,0,Capex!SEK349)</f>
        <v>0</v>
      </c>
      <c r="SEL102" s="700">
        <f>-IF(SEL11=1900,0,Capex!SEL349)</f>
        <v>0</v>
      </c>
      <c r="SEM102" s="700">
        <f>-IF(SEM11=1900,0,Capex!SEM349)</f>
        <v>0</v>
      </c>
      <c r="SEN102" s="700">
        <f>-IF(SEN11=1900,0,Capex!SEN349)</f>
        <v>0</v>
      </c>
      <c r="SEO102" s="700">
        <f>-IF(SEO11=1900,0,Capex!SEO349)</f>
        <v>0</v>
      </c>
      <c r="SEP102" s="700">
        <f>-IF(SEP11=1900,0,Capex!SEP349)</f>
        <v>0</v>
      </c>
      <c r="SEQ102" s="700">
        <f>-IF(SEQ11=1900,0,Capex!SEQ349)</f>
        <v>0</v>
      </c>
      <c r="SER102" s="700">
        <f>-IF(SER11=1900,0,Capex!SER349)</f>
        <v>0</v>
      </c>
      <c r="SES102" s="700">
        <f>-IF(SES11=1900,0,Capex!SES349)</f>
        <v>0</v>
      </c>
      <c r="SET102" s="700">
        <f>-IF(SET11=1900,0,Capex!SET349)</f>
        <v>0</v>
      </c>
      <c r="SEU102" s="700">
        <f>-IF(SEU11=1900,0,Capex!SEU349)</f>
        <v>0</v>
      </c>
      <c r="SEV102" s="700">
        <f>-IF(SEV11=1900,0,Capex!SEV349)</f>
        <v>0</v>
      </c>
      <c r="SEW102" s="700">
        <f>-IF(SEW11=1900,0,Capex!SEW349)</f>
        <v>0</v>
      </c>
      <c r="SEX102" s="700">
        <f>-IF(SEX11=1900,0,Capex!SEX349)</f>
        <v>0</v>
      </c>
      <c r="SEY102" s="700">
        <f>-IF(SEY11=1900,0,Capex!SEY349)</f>
        <v>0</v>
      </c>
      <c r="SEZ102" s="700">
        <f>-IF(SEZ11=1900,0,Capex!SEZ349)</f>
        <v>0</v>
      </c>
      <c r="SFA102" s="700">
        <f>-IF(SFA11=1900,0,Capex!SFA349)</f>
        <v>0</v>
      </c>
      <c r="SFB102" s="700">
        <f>-IF(SFB11=1900,0,Capex!SFB349)</f>
        <v>0</v>
      </c>
      <c r="SFC102" s="700">
        <f>-IF(SFC11=1900,0,Capex!SFC349)</f>
        <v>0</v>
      </c>
      <c r="SFD102" s="700">
        <f>-IF(SFD11=1900,0,Capex!SFD349)</f>
        <v>0</v>
      </c>
      <c r="SFE102" s="700">
        <f>-IF(SFE11=1900,0,Capex!SFE349)</f>
        <v>0</v>
      </c>
      <c r="SFF102" s="700">
        <f>-IF(SFF11=1900,0,Capex!SFF349)</f>
        <v>0</v>
      </c>
      <c r="SFG102" s="700">
        <f>-IF(SFG11=1900,0,Capex!SFG349)</f>
        <v>0</v>
      </c>
      <c r="SFH102" s="700">
        <f>-IF(SFH11=1900,0,Capex!SFH349)</f>
        <v>0</v>
      </c>
      <c r="SFI102" s="700">
        <f>-IF(SFI11=1900,0,Capex!SFI349)</f>
        <v>0</v>
      </c>
      <c r="SFJ102" s="700">
        <f>-IF(SFJ11=1900,0,Capex!SFJ349)</f>
        <v>0</v>
      </c>
      <c r="SFK102" s="700">
        <f>-IF(SFK11=1900,0,Capex!SFK349)</f>
        <v>0</v>
      </c>
      <c r="SFL102" s="700">
        <f>-IF(SFL11=1900,0,Capex!SFL349)</f>
        <v>0</v>
      </c>
      <c r="SFM102" s="700">
        <f>-IF(SFM11=1900,0,Capex!SFM349)</f>
        <v>0</v>
      </c>
      <c r="SFN102" s="700">
        <f>-IF(SFN11=1900,0,Capex!SFN349)</f>
        <v>0</v>
      </c>
      <c r="SFO102" s="700">
        <f>-IF(SFO11=1900,0,Capex!SFO349)</f>
        <v>0</v>
      </c>
      <c r="SFP102" s="700">
        <f>-IF(SFP11=1900,0,Capex!SFP349)</f>
        <v>0</v>
      </c>
      <c r="SFQ102" s="700">
        <f>-IF(SFQ11=1900,0,Capex!SFQ349)</f>
        <v>0</v>
      </c>
      <c r="SFR102" s="700">
        <f>-IF(SFR11=1900,0,Capex!SFR349)</f>
        <v>0</v>
      </c>
      <c r="SFS102" s="700">
        <f>-IF(SFS11=1900,0,Capex!SFS349)</f>
        <v>0</v>
      </c>
      <c r="SFT102" s="700">
        <f>-IF(SFT11=1900,0,Capex!SFT349)</f>
        <v>0</v>
      </c>
      <c r="SFU102" s="700">
        <f>-IF(SFU11=1900,0,Capex!SFU349)</f>
        <v>0</v>
      </c>
      <c r="SFV102" s="700">
        <f>-IF(SFV11=1900,0,Capex!SFV349)</f>
        <v>0</v>
      </c>
      <c r="SFW102" s="700">
        <f>-IF(SFW11=1900,0,Capex!SFW349)</f>
        <v>0</v>
      </c>
      <c r="SFX102" s="700">
        <f>-IF(SFX11=1900,0,Capex!SFX349)</f>
        <v>0</v>
      </c>
      <c r="SFY102" s="700">
        <f>-IF(SFY11=1900,0,Capex!SFY349)</f>
        <v>0</v>
      </c>
      <c r="SFZ102" s="700">
        <f>-IF(SFZ11=1900,0,Capex!SFZ349)</f>
        <v>0</v>
      </c>
      <c r="SGA102" s="700">
        <f>-IF(SGA11=1900,0,Capex!SGA349)</f>
        <v>0</v>
      </c>
      <c r="SGB102" s="700">
        <f>-IF(SGB11=1900,0,Capex!SGB349)</f>
        <v>0</v>
      </c>
      <c r="SGC102" s="700">
        <f>-IF(SGC11=1900,0,Capex!SGC349)</f>
        <v>0</v>
      </c>
      <c r="SGD102" s="700">
        <f>-IF(SGD11=1900,0,Capex!SGD349)</f>
        <v>0</v>
      </c>
      <c r="SGE102" s="700">
        <f>-IF(SGE11=1900,0,Capex!SGE349)</f>
        <v>0</v>
      </c>
      <c r="SGF102" s="700">
        <f>-IF(SGF11=1900,0,Capex!SGF349)</f>
        <v>0</v>
      </c>
      <c r="SGG102" s="700">
        <f>-IF(SGG11=1900,0,Capex!SGG349)</f>
        <v>0</v>
      </c>
      <c r="SGH102" s="700">
        <f>-IF(SGH11=1900,0,Capex!SGH349)</f>
        <v>0</v>
      </c>
      <c r="SGI102" s="700">
        <f>-IF(SGI11=1900,0,Capex!SGI349)</f>
        <v>0</v>
      </c>
      <c r="SGJ102" s="700">
        <f>-IF(SGJ11=1900,0,Capex!SGJ349)</f>
        <v>0</v>
      </c>
      <c r="SGK102" s="700">
        <f>-IF(SGK11=1900,0,Capex!SGK349)</f>
        <v>0</v>
      </c>
      <c r="SGL102" s="700">
        <f>-IF(SGL11=1900,0,Capex!SGL349)</f>
        <v>0</v>
      </c>
      <c r="SGM102" s="700">
        <f>-IF(SGM11=1900,0,Capex!SGM349)</f>
        <v>0</v>
      </c>
      <c r="SGN102" s="700">
        <f>-IF(SGN11=1900,0,Capex!SGN349)</f>
        <v>0</v>
      </c>
      <c r="SGO102" s="700">
        <f>-IF(SGO11=1900,0,Capex!SGO349)</f>
        <v>0</v>
      </c>
      <c r="SGP102" s="700">
        <f>-IF(SGP11=1900,0,Capex!SGP349)</f>
        <v>0</v>
      </c>
      <c r="SGQ102" s="700">
        <f>-IF(SGQ11=1900,0,Capex!SGQ349)</f>
        <v>0</v>
      </c>
      <c r="SGR102" s="700">
        <f>-IF(SGR11=1900,0,Capex!SGR349)</f>
        <v>0</v>
      </c>
      <c r="SGS102" s="700">
        <f>-IF(SGS11=1900,0,Capex!SGS349)</f>
        <v>0</v>
      </c>
      <c r="SGT102" s="700">
        <f>-IF(SGT11=1900,0,Capex!SGT349)</f>
        <v>0</v>
      </c>
      <c r="SGU102" s="700">
        <f>-IF(SGU11=1900,0,Capex!SGU349)</f>
        <v>0</v>
      </c>
      <c r="SGV102" s="700">
        <f>-IF(SGV11=1900,0,Capex!SGV349)</f>
        <v>0</v>
      </c>
      <c r="SGW102" s="700">
        <f>-IF(SGW11=1900,0,Capex!SGW349)</f>
        <v>0</v>
      </c>
      <c r="SGX102" s="700">
        <f>-IF(SGX11=1900,0,Capex!SGX349)</f>
        <v>0</v>
      </c>
      <c r="SGY102" s="700">
        <f>-IF(SGY11=1900,0,Capex!SGY349)</f>
        <v>0</v>
      </c>
      <c r="SGZ102" s="700">
        <f>-IF(SGZ11=1900,0,Capex!SGZ349)</f>
        <v>0</v>
      </c>
      <c r="SHA102" s="700">
        <f>-IF(SHA11=1900,0,Capex!SHA349)</f>
        <v>0</v>
      </c>
      <c r="SHB102" s="700">
        <f>-IF(SHB11=1900,0,Capex!SHB349)</f>
        <v>0</v>
      </c>
      <c r="SHC102" s="700">
        <f>-IF(SHC11=1900,0,Capex!SHC349)</f>
        <v>0</v>
      </c>
      <c r="SHD102" s="700">
        <f>-IF(SHD11=1900,0,Capex!SHD349)</f>
        <v>0</v>
      </c>
      <c r="SHE102" s="700">
        <f>-IF(SHE11=1900,0,Capex!SHE349)</f>
        <v>0</v>
      </c>
      <c r="SHF102" s="700">
        <f>-IF(SHF11=1900,0,Capex!SHF349)</f>
        <v>0</v>
      </c>
      <c r="SHG102" s="700">
        <f>-IF(SHG11=1900,0,Capex!SHG349)</f>
        <v>0</v>
      </c>
      <c r="SHH102" s="700">
        <f>-IF(SHH11=1900,0,Capex!SHH349)</f>
        <v>0</v>
      </c>
      <c r="SHI102" s="700">
        <f>-IF(SHI11=1900,0,Capex!SHI349)</f>
        <v>0</v>
      </c>
      <c r="SHJ102" s="700">
        <f>-IF(SHJ11=1900,0,Capex!SHJ349)</f>
        <v>0</v>
      </c>
      <c r="SHK102" s="700">
        <f>-IF(SHK11=1900,0,Capex!SHK349)</f>
        <v>0</v>
      </c>
      <c r="SHL102" s="700">
        <f>-IF(SHL11=1900,0,Capex!SHL349)</f>
        <v>0</v>
      </c>
      <c r="SHM102" s="700">
        <f>-IF(SHM11=1900,0,Capex!SHM349)</f>
        <v>0</v>
      </c>
      <c r="SHN102" s="700">
        <f>-IF(SHN11=1900,0,Capex!SHN349)</f>
        <v>0</v>
      </c>
      <c r="SHO102" s="700">
        <f>-IF(SHO11=1900,0,Capex!SHO349)</f>
        <v>0</v>
      </c>
      <c r="SHP102" s="700">
        <f>-IF(SHP11=1900,0,Capex!SHP349)</f>
        <v>0</v>
      </c>
      <c r="SHQ102" s="700">
        <f>-IF(SHQ11=1900,0,Capex!SHQ349)</f>
        <v>0</v>
      </c>
      <c r="SHR102" s="700">
        <f>-IF(SHR11=1900,0,Capex!SHR349)</f>
        <v>0</v>
      </c>
      <c r="SHS102" s="700">
        <f>-IF(SHS11=1900,0,Capex!SHS349)</f>
        <v>0</v>
      </c>
      <c r="SHT102" s="700">
        <f>-IF(SHT11=1900,0,Capex!SHT349)</f>
        <v>0</v>
      </c>
      <c r="SHU102" s="700">
        <f>-IF(SHU11=1900,0,Capex!SHU349)</f>
        <v>0</v>
      </c>
      <c r="SHV102" s="700">
        <f>-IF(SHV11=1900,0,Capex!SHV349)</f>
        <v>0</v>
      </c>
      <c r="SHW102" s="700">
        <f>-IF(SHW11=1900,0,Capex!SHW349)</f>
        <v>0</v>
      </c>
      <c r="SHX102" s="700">
        <f>-IF(SHX11=1900,0,Capex!SHX349)</f>
        <v>0</v>
      </c>
      <c r="SHY102" s="700">
        <f>-IF(SHY11=1900,0,Capex!SHY349)</f>
        <v>0</v>
      </c>
      <c r="SHZ102" s="700">
        <f>-IF(SHZ11=1900,0,Capex!SHZ349)</f>
        <v>0</v>
      </c>
      <c r="SIA102" s="700">
        <f>-IF(SIA11=1900,0,Capex!SIA349)</f>
        <v>0</v>
      </c>
      <c r="SIB102" s="700">
        <f>-IF(SIB11=1900,0,Capex!SIB349)</f>
        <v>0</v>
      </c>
      <c r="SIC102" s="700">
        <f>-IF(SIC11=1900,0,Capex!SIC349)</f>
        <v>0</v>
      </c>
      <c r="SID102" s="700">
        <f>-IF(SID11=1900,0,Capex!SID349)</f>
        <v>0</v>
      </c>
      <c r="SIE102" s="700">
        <f>-IF(SIE11=1900,0,Capex!SIE349)</f>
        <v>0</v>
      </c>
      <c r="SIF102" s="700">
        <f>-IF(SIF11=1900,0,Capex!SIF349)</f>
        <v>0</v>
      </c>
      <c r="SIG102" s="700">
        <f>-IF(SIG11=1900,0,Capex!SIG349)</f>
        <v>0</v>
      </c>
      <c r="SIH102" s="700">
        <f>-IF(SIH11=1900,0,Capex!SIH349)</f>
        <v>0</v>
      </c>
      <c r="SII102" s="700">
        <f>-IF(SII11=1900,0,Capex!SII349)</f>
        <v>0</v>
      </c>
      <c r="SIJ102" s="700">
        <f>-IF(SIJ11=1900,0,Capex!SIJ349)</f>
        <v>0</v>
      </c>
      <c r="SIK102" s="700">
        <f>-IF(SIK11=1900,0,Capex!SIK349)</f>
        <v>0</v>
      </c>
      <c r="SIL102" s="700">
        <f>-IF(SIL11=1900,0,Capex!SIL349)</f>
        <v>0</v>
      </c>
      <c r="SIM102" s="700">
        <f>-IF(SIM11=1900,0,Capex!SIM349)</f>
        <v>0</v>
      </c>
      <c r="SIN102" s="700">
        <f>-IF(SIN11=1900,0,Capex!SIN349)</f>
        <v>0</v>
      </c>
      <c r="SIO102" s="700">
        <f>-IF(SIO11=1900,0,Capex!SIO349)</f>
        <v>0</v>
      </c>
      <c r="SIP102" s="700">
        <f>-IF(SIP11=1900,0,Capex!SIP349)</f>
        <v>0</v>
      </c>
      <c r="SIQ102" s="700">
        <f>-IF(SIQ11=1900,0,Capex!SIQ349)</f>
        <v>0</v>
      </c>
      <c r="SIR102" s="700">
        <f>-IF(SIR11=1900,0,Capex!SIR349)</f>
        <v>0</v>
      </c>
      <c r="SIS102" s="700">
        <f>-IF(SIS11=1900,0,Capex!SIS349)</f>
        <v>0</v>
      </c>
      <c r="SIT102" s="700">
        <f>-IF(SIT11=1900,0,Capex!SIT349)</f>
        <v>0</v>
      </c>
      <c r="SIU102" s="700">
        <f>-IF(SIU11=1900,0,Capex!SIU349)</f>
        <v>0</v>
      </c>
      <c r="SIV102" s="700">
        <f>-IF(SIV11=1900,0,Capex!SIV349)</f>
        <v>0</v>
      </c>
      <c r="SIW102" s="700">
        <f>-IF(SIW11=1900,0,Capex!SIW349)</f>
        <v>0</v>
      </c>
      <c r="SIX102" s="700">
        <f>-IF(SIX11=1900,0,Capex!SIX349)</f>
        <v>0</v>
      </c>
      <c r="SIY102" s="700">
        <f>-IF(SIY11=1900,0,Capex!SIY349)</f>
        <v>0</v>
      </c>
      <c r="SIZ102" s="700">
        <f>-IF(SIZ11=1900,0,Capex!SIZ349)</f>
        <v>0</v>
      </c>
      <c r="SJA102" s="700">
        <f>-IF(SJA11=1900,0,Capex!SJA349)</f>
        <v>0</v>
      </c>
      <c r="SJB102" s="700">
        <f>-IF(SJB11=1900,0,Capex!SJB349)</f>
        <v>0</v>
      </c>
      <c r="SJC102" s="700">
        <f>-IF(SJC11=1900,0,Capex!SJC349)</f>
        <v>0</v>
      </c>
      <c r="SJD102" s="700">
        <f>-IF(SJD11=1900,0,Capex!SJD349)</f>
        <v>0</v>
      </c>
      <c r="SJE102" s="700">
        <f>-IF(SJE11=1900,0,Capex!SJE349)</f>
        <v>0</v>
      </c>
      <c r="SJF102" s="700">
        <f>-IF(SJF11=1900,0,Capex!SJF349)</f>
        <v>0</v>
      </c>
      <c r="SJG102" s="700">
        <f>-IF(SJG11=1900,0,Capex!SJG349)</f>
        <v>0</v>
      </c>
      <c r="SJH102" s="700">
        <f>-IF(SJH11=1900,0,Capex!SJH349)</f>
        <v>0</v>
      </c>
      <c r="SJI102" s="700">
        <f>-IF(SJI11=1900,0,Capex!SJI349)</f>
        <v>0</v>
      </c>
      <c r="SJJ102" s="700">
        <f>-IF(SJJ11=1900,0,Capex!SJJ349)</f>
        <v>0</v>
      </c>
      <c r="SJK102" s="700">
        <f>-IF(SJK11=1900,0,Capex!SJK349)</f>
        <v>0</v>
      </c>
      <c r="SJL102" s="700">
        <f>-IF(SJL11=1900,0,Capex!SJL349)</f>
        <v>0</v>
      </c>
      <c r="SJM102" s="700">
        <f>-IF(SJM11=1900,0,Capex!SJM349)</f>
        <v>0</v>
      </c>
      <c r="SJN102" s="700">
        <f>-IF(SJN11=1900,0,Capex!SJN349)</f>
        <v>0</v>
      </c>
      <c r="SJO102" s="700">
        <f>-IF(SJO11=1900,0,Capex!SJO349)</f>
        <v>0</v>
      </c>
      <c r="SJP102" s="700">
        <f>-IF(SJP11=1900,0,Capex!SJP349)</f>
        <v>0</v>
      </c>
      <c r="SJQ102" s="700">
        <f>-IF(SJQ11=1900,0,Capex!SJQ349)</f>
        <v>0</v>
      </c>
      <c r="SJR102" s="700">
        <f>-IF(SJR11=1900,0,Capex!SJR349)</f>
        <v>0</v>
      </c>
      <c r="SJS102" s="700">
        <f>-IF(SJS11=1900,0,Capex!SJS349)</f>
        <v>0</v>
      </c>
      <c r="SJT102" s="700">
        <f>-IF(SJT11=1900,0,Capex!SJT349)</f>
        <v>0</v>
      </c>
      <c r="SJU102" s="700">
        <f>-IF(SJU11=1900,0,Capex!SJU349)</f>
        <v>0</v>
      </c>
      <c r="SJV102" s="700">
        <f>-IF(SJV11=1900,0,Capex!SJV349)</f>
        <v>0</v>
      </c>
      <c r="SJW102" s="700">
        <f>-IF(SJW11=1900,0,Capex!SJW349)</f>
        <v>0</v>
      </c>
      <c r="SJX102" s="700">
        <f>-IF(SJX11=1900,0,Capex!SJX349)</f>
        <v>0</v>
      </c>
      <c r="SJY102" s="700">
        <f>-IF(SJY11=1900,0,Capex!SJY349)</f>
        <v>0</v>
      </c>
      <c r="SJZ102" s="700">
        <f>-IF(SJZ11=1900,0,Capex!SJZ349)</f>
        <v>0</v>
      </c>
      <c r="SKA102" s="700">
        <f>-IF(SKA11=1900,0,Capex!SKA349)</f>
        <v>0</v>
      </c>
      <c r="SKB102" s="700">
        <f>-IF(SKB11=1900,0,Capex!SKB349)</f>
        <v>0</v>
      </c>
      <c r="SKC102" s="700">
        <f>-IF(SKC11=1900,0,Capex!SKC349)</f>
        <v>0</v>
      </c>
      <c r="SKD102" s="700">
        <f>-IF(SKD11=1900,0,Capex!SKD349)</f>
        <v>0</v>
      </c>
      <c r="SKE102" s="700">
        <f>-IF(SKE11=1900,0,Capex!SKE349)</f>
        <v>0</v>
      </c>
      <c r="SKF102" s="700">
        <f>-IF(SKF11=1900,0,Capex!SKF349)</f>
        <v>0</v>
      </c>
      <c r="SKG102" s="700">
        <f>-IF(SKG11=1900,0,Capex!SKG349)</f>
        <v>0</v>
      </c>
      <c r="SKH102" s="700">
        <f>-IF(SKH11=1900,0,Capex!SKH349)</f>
        <v>0</v>
      </c>
      <c r="SKI102" s="700">
        <f>-IF(SKI11=1900,0,Capex!SKI349)</f>
        <v>0</v>
      </c>
      <c r="SKJ102" s="700">
        <f>-IF(SKJ11=1900,0,Capex!SKJ349)</f>
        <v>0</v>
      </c>
      <c r="SKK102" s="700">
        <f>-IF(SKK11=1900,0,Capex!SKK349)</f>
        <v>0</v>
      </c>
      <c r="SKL102" s="700">
        <f>-IF(SKL11=1900,0,Capex!SKL349)</f>
        <v>0</v>
      </c>
      <c r="SKM102" s="700">
        <f>-IF(SKM11=1900,0,Capex!SKM349)</f>
        <v>0</v>
      </c>
      <c r="SKN102" s="700">
        <f>-IF(SKN11=1900,0,Capex!SKN349)</f>
        <v>0</v>
      </c>
      <c r="SKO102" s="700">
        <f>-IF(SKO11=1900,0,Capex!SKO349)</f>
        <v>0</v>
      </c>
      <c r="SKP102" s="700">
        <f>-IF(SKP11=1900,0,Capex!SKP349)</f>
        <v>0</v>
      </c>
      <c r="SKQ102" s="700">
        <f>-IF(SKQ11=1900,0,Capex!SKQ349)</f>
        <v>0</v>
      </c>
      <c r="SKR102" s="700">
        <f>-IF(SKR11=1900,0,Capex!SKR349)</f>
        <v>0</v>
      </c>
      <c r="SKS102" s="700">
        <f>-IF(SKS11=1900,0,Capex!SKS349)</f>
        <v>0</v>
      </c>
      <c r="SKT102" s="700">
        <f>-IF(SKT11=1900,0,Capex!SKT349)</f>
        <v>0</v>
      </c>
      <c r="SKU102" s="700">
        <f>-IF(SKU11=1900,0,Capex!SKU349)</f>
        <v>0</v>
      </c>
      <c r="SKV102" s="700">
        <f>-IF(SKV11=1900,0,Capex!SKV349)</f>
        <v>0</v>
      </c>
      <c r="SKW102" s="700">
        <f>-IF(SKW11=1900,0,Capex!SKW349)</f>
        <v>0</v>
      </c>
      <c r="SKX102" s="700">
        <f>-IF(SKX11=1900,0,Capex!SKX349)</f>
        <v>0</v>
      </c>
      <c r="SKY102" s="700">
        <f>-IF(SKY11=1900,0,Capex!SKY349)</f>
        <v>0</v>
      </c>
      <c r="SKZ102" s="700">
        <f>-IF(SKZ11=1900,0,Capex!SKZ349)</f>
        <v>0</v>
      </c>
      <c r="SLA102" s="700">
        <f>-IF(SLA11=1900,0,Capex!SLA349)</f>
        <v>0</v>
      </c>
      <c r="SLB102" s="700">
        <f>-IF(SLB11=1900,0,Capex!SLB349)</f>
        <v>0</v>
      </c>
      <c r="SLC102" s="700">
        <f>-IF(SLC11=1900,0,Capex!SLC349)</f>
        <v>0</v>
      </c>
      <c r="SLD102" s="700">
        <f>-IF(SLD11=1900,0,Capex!SLD349)</f>
        <v>0</v>
      </c>
      <c r="SLE102" s="700">
        <f>-IF(SLE11=1900,0,Capex!SLE349)</f>
        <v>0</v>
      </c>
      <c r="SLF102" s="700">
        <f>-IF(SLF11=1900,0,Capex!SLF349)</f>
        <v>0</v>
      </c>
      <c r="SLG102" s="700">
        <f>-IF(SLG11=1900,0,Capex!SLG349)</f>
        <v>0</v>
      </c>
      <c r="SLH102" s="700">
        <f>-IF(SLH11=1900,0,Capex!SLH349)</f>
        <v>0</v>
      </c>
      <c r="SLI102" s="700">
        <f>-IF(SLI11=1900,0,Capex!SLI349)</f>
        <v>0</v>
      </c>
      <c r="SLJ102" s="700">
        <f>-IF(SLJ11=1900,0,Capex!SLJ349)</f>
        <v>0</v>
      </c>
      <c r="SLK102" s="700">
        <f>-IF(SLK11=1900,0,Capex!SLK349)</f>
        <v>0</v>
      </c>
      <c r="SLL102" s="700">
        <f>-IF(SLL11=1900,0,Capex!SLL349)</f>
        <v>0</v>
      </c>
      <c r="SLM102" s="700">
        <f>-IF(SLM11=1900,0,Capex!SLM349)</f>
        <v>0</v>
      </c>
      <c r="SLN102" s="700">
        <f>-IF(SLN11=1900,0,Capex!SLN349)</f>
        <v>0</v>
      </c>
      <c r="SLO102" s="700">
        <f>-IF(SLO11=1900,0,Capex!SLO349)</f>
        <v>0</v>
      </c>
      <c r="SLP102" s="700">
        <f>-IF(SLP11=1900,0,Capex!SLP349)</f>
        <v>0</v>
      </c>
      <c r="SLQ102" s="700">
        <f>-IF(SLQ11=1900,0,Capex!SLQ349)</f>
        <v>0</v>
      </c>
      <c r="SLR102" s="700">
        <f>-IF(SLR11=1900,0,Capex!SLR349)</f>
        <v>0</v>
      </c>
      <c r="SLS102" s="700">
        <f>-IF(SLS11=1900,0,Capex!SLS349)</f>
        <v>0</v>
      </c>
      <c r="SLT102" s="700">
        <f>-IF(SLT11=1900,0,Capex!SLT349)</f>
        <v>0</v>
      </c>
      <c r="SLU102" s="700">
        <f>-IF(SLU11=1900,0,Capex!SLU349)</f>
        <v>0</v>
      </c>
      <c r="SLV102" s="700">
        <f>-IF(SLV11=1900,0,Capex!SLV349)</f>
        <v>0</v>
      </c>
      <c r="SLW102" s="700">
        <f>-IF(SLW11=1900,0,Capex!SLW349)</f>
        <v>0</v>
      </c>
      <c r="SLX102" s="700">
        <f>-IF(SLX11=1900,0,Capex!SLX349)</f>
        <v>0</v>
      </c>
      <c r="SLY102" s="700">
        <f>-IF(SLY11=1900,0,Capex!SLY349)</f>
        <v>0</v>
      </c>
      <c r="SLZ102" s="700">
        <f>-IF(SLZ11=1900,0,Capex!SLZ349)</f>
        <v>0</v>
      </c>
      <c r="SMA102" s="700">
        <f>-IF(SMA11=1900,0,Capex!SMA349)</f>
        <v>0</v>
      </c>
      <c r="SMB102" s="700">
        <f>-IF(SMB11=1900,0,Capex!SMB349)</f>
        <v>0</v>
      </c>
      <c r="SMC102" s="700">
        <f>-IF(SMC11=1900,0,Capex!SMC349)</f>
        <v>0</v>
      </c>
      <c r="SMD102" s="700">
        <f>-IF(SMD11=1900,0,Capex!SMD349)</f>
        <v>0</v>
      </c>
      <c r="SME102" s="700">
        <f>-IF(SME11=1900,0,Capex!SME349)</f>
        <v>0</v>
      </c>
      <c r="SMF102" s="700">
        <f>-IF(SMF11=1900,0,Capex!SMF349)</f>
        <v>0</v>
      </c>
      <c r="SMG102" s="700">
        <f>-IF(SMG11=1900,0,Capex!SMG349)</f>
        <v>0</v>
      </c>
      <c r="SMH102" s="700">
        <f>-IF(SMH11=1900,0,Capex!SMH349)</f>
        <v>0</v>
      </c>
      <c r="SMI102" s="700">
        <f>-IF(SMI11=1900,0,Capex!SMI349)</f>
        <v>0</v>
      </c>
      <c r="SMJ102" s="700">
        <f>-IF(SMJ11=1900,0,Capex!SMJ349)</f>
        <v>0</v>
      </c>
      <c r="SMK102" s="700">
        <f>-IF(SMK11=1900,0,Capex!SMK349)</f>
        <v>0</v>
      </c>
      <c r="SML102" s="700">
        <f>-IF(SML11=1900,0,Capex!SML349)</f>
        <v>0</v>
      </c>
      <c r="SMM102" s="700">
        <f>-IF(SMM11=1900,0,Capex!SMM349)</f>
        <v>0</v>
      </c>
      <c r="SMN102" s="700">
        <f>-IF(SMN11=1900,0,Capex!SMN349)</f>
        <v>0</v>
      </c>
      <c r="SMO102" s="700">
        <f>-IF(SMO11=1900,0,Capex!SMO349)</f>
        <v>0</v>
      </c>
      <c r="SMP102" s="700">
        <f>-IF(SMP11=1900,0,Capex!SMP349)</f>
        <v>0</v>
      </c>
      <c r="SMQ102" s="700">
        <f>-IF(SMQ11=1900,0,Capex!SMQ349)</f>
        <v>0</v>
      </c>
      <c r="SMR102" s="700">
        <f>-IF(SMR11=1900,0,Capex!SMR349)</f>
        <v>0</v>
      </c>
      <c r="SMS102" s="700">
        <f>-IF(SMS11=1900,0,Capex!SMS349)</f>
        <v>0</v>
      </c>
      <c r="SMT102" s="700">
        <f>-IF(SMT11=1900,0,Capex!SMT349)</f>
        <v>0</v>
      </c>
      <c r="SMU102" s="700">
        <f>-IF(SMU11=1900,0,Capex!SMU349)</f>
        <v>0</v>
      </c>
      <c r="SMV102" s="700">
        <f>-IF(SMV11=1900,0,Capex!SMV349)</f>
        <v>0</v>
      </c>
      <c r="SMW102" s="700">
        <f>-IF(SMW11=1900,0,Capex!SMW349)</f>
        <v>0</v>
      </c>
      <c r="SMX102" s="700">
        <f>-IF(SMX11=1900,0,Capex!SMX349)</f>
        <v>0</v>
      </c>
      <c r="SMY102" s="700">
        <f>-IF(SMY11=1900,0,Capex!SMY349)</f>
        <v>0</v>
      </c>
      <c r="SMZ102" s="700">
        <f>-IF(SMZ11=1900,0,Capex!SMZ349)</f>
        <v>0</v>
      </c>
      <c r="SNA102" s="700">
        <f>-IF(SNA11=1900,0,Capex!SNA349)</f>
        <v>0</v>
      </c>
      <c r="SNB102" s="700">
        <f>-IF(SNB11=1900,0,Capex!SNB349)</f>
        <v>0</v>
      </c>
      <c r="SNC102" s="700">
        <f>-IF(SNC11=1900,0,Capex!SNC349)</f>
        <v>0</v>
      </c>
      <c r="SND102" s="700">
        <f>-IF(SND11=1900,0,Capex!SND349)</f>
        <v>0</v>
      </c>
      <c r="SNE102" s="700">
        <f>-IF(SNE11=1900,0,Capex!SNE349)</f>
        <v>0</v>
      </c>
      <c r="SNF102" s="700">
        <f>-IF(SNF11=1900,0,Capex!SNF349)</f>
        <v>0</v>
      </c>
      <c r="SNG102" s="700">
        <f>-IF(SNG11=1900,0,Capex!SNG349)</f>
        <v>0</v>
      </c>
      <c r="SNH102" s="700">
        <f>-IF(SNH11=1900,0,Capex!SNH349)</f>
        <v>0</v>
      </c>
      <c r="SNI102" s="700">
        <f>-IF(SNI11=1900,0,Capex!SNI349)</f>
        <v>0</v>
      </c>
      <c r="SNJ102" s="700">
        <f>-IF(SNJ11=1900,0,Capex!SNJ349)</f>
        <v>0</v>
      </c>
      <c r="SNK102" s="700">
        <f>-IF(SNK11=1900,0,Capex!SNK349)</f>
        <v>0</v>
      </c>
      <c r="SNL102" s="700">
        <f>-IF(SNL11=1900,0,Capex!SNL349)</f>
        <v>0</v>
      </c>
      <c r="SNM102" s="700">
        <f>-IF(SNM11=1900,0,Capex!SNM349)</f>
        <v>0</v>
      </c>
      <c r="SNN102" s="700">
        <f>-IF(SNN11=1900,0,Capex!SNN349)</f>
        <v>0</v>
      </c>
      <c r="SNO102" s="700">
        <f>-IF(SNO11=1900,0,Capex!SNO349)</f>
        <v>0</v>
      </c>
      <c r="SNP102" s="700">
        <f>-IF(SNP11=1900,0,Capex!SNP349)</f>
        <v>0</v>
      </c>
      <c r="SNQ102" s="700">
        <f>-IF(SNQ11=1900,0,Capex!SNQ349)</f>
        <v>0</v>
      </c>
      <c r="SNR102" s="700">
        <f>-IF(SNR11=1900,0,Capex!SNR349)</f>
        <v>0</v>
      </c>
      <c r="SNS102" s="700">
        <f>-IF(SNS11=1900,0,Capex!SNS349)</f>
        <v>0</v>
      </c>
      <c r="SNT102" s="700">
        <f>-IF(SNT11=1900,0,Capex!SNT349)</f>
        <v>0</v>
      </c>
      <c r="SNU102" s="700">
        <f>-IF(SNU11=1900,0,Capex!SNU349)</f>
        <v>0</v>
      </c>
      <c r="SNV102" s="700">
        <f>-IF(SNV11=1900,0,Capex!SNV349)</f>
        <v>0</v>
      </c>
      <c r="SNW102" s="700">
        <f>-IF(SNW11=1900,0,Capex!SNW349)</f>
        <v>0</v>
      </c>
      <c r="SNX102" s="700">
        <f>-IF(SNX11=1900,0,Capex!SNX349)</f>
        <v>0</v>
      </c>
      <c r="SNY102" s="700">
        <f>-IF(SNY11=1900,0,Capex!SNY349)</f>
        <v>0</v>
      </c>
      <c r="SNZ102" s="700">
        <f>-IF(SNZ11=1900,0,Capex!SNZ349)</f>
        <v>0</v>
      </c>
      <c r="SOA102" s="700">
        <f>-IF(SOA11=1900,0,Capex!SOA349)</f>
        <v>0</v>
      </c>
      <c r="SOB102" s="700">
        <f>-IF(SOB11=1900,0,Capex!SOB349)</f>
        <v>0</v>
      </c>
      <c r="SOC102" s="700">
        <f>-IF(SOC11=1900,0,Capex!SOC349)</f>
        <v>0</v>
      </c>
      <c r="SOD102" s="700">
        <f>-IF(SOD11=1900,0,Capex!SOD349)</f>
        <v>0</v>
      </c>
      <c r="SOE102" s="700">
        <f>-IF(SOE11=1900,0,Capex!SOE349)</f>
        <v>0</v>
      </c>
      <c r="SOF102" s="700">
        <f>-IF(SOF11=1900,0,Capex!SOF349)</f>
        <v>0</v>
      </c>
      <c r="SOG102" s="700">
        <f>-IF(SOG11=1900,0,Capex!SOG349)</f>
        <v>0</v>
      </c>
      <c r="SOH102" s="700">
        <f>-IF(SOH11=1900,0,Capex!SOH349)</f>
        <v>0</v>
      </c>
      <c r="SOI102" s="700">
        <f>-IF(SOI11=1900,0,Capex!SOI349)</f>
        <v>0</v>
      </c>
      <c r="SOJ102" s="700">
        <f>-IF(SOJ11=1900,0,Capex!SOJ349)</f>
        <v>0</v>
      </c>
      <c r="SOK102" s="700">
        <f>-IF(SOK11=1900,0,Capex!SOK349)</f>
        <v>0</v>
      </c>
      <c r="SOL102" s="700">
        <f>-IF(SOL11=1900,0,Capex!SOL349)</f>
        <v>0</v>
      </c>
      <c r="SOM102" s="700">
        <f>-IF(SOM11=1900,0,Capex!SOM349)</f>
        <v>0</v>
      </c>
      <c r="SON102" s="700">
        <f>-IF(SON11=1900,0,Capex!SON349)</f>
        <v>0</v>
      </c>
      <c r="SOO102" s="700">
        <f>-IF(SOO11=1900,0,Capex!SOO349)</f>
        <v>0</v>
      </c>
      <c r="SOP102" s="700">
        <f>-IF(SOP11=1900,0,Capex!SOP349)</f>
        <v>0</v>
      </c>
      <c r="SOQ102" s="700">
        <f>-IF(SOQ11=1900,0,Capex!SOQ349)</f>
        <v>0</v>
      </c>
      <c r="SOR102" s="700">
        <f>-IF(SOR11=1900,0,Capex!SOR349)</f>
        <v>0</v>
      </c>
      <c r="SOS102" s="700">
        <f>-IF(SOS11=1900,0,Capex!SOS349)</f>
        <v>0</v>
      </c>
      <c r="SOT102" s="700">
        <f>-IF(SOT11=1900,0,Capex!SOT349)</f>
        <v>0</v>
      </c>
      <c r="SOU102" s="700">
        <f>-IF(SOU11=1900,0,Capex!SOU349)</f>
        <v>0</v>
      </c>
      <c r="SOV102" s="700">
        <f>-IF(SOV11=1900,0,Capex!SOV349)</f>
        <v>0</v>
      </c>
      <c r="SOW102" s="700">
        <f>-IF(SOW11=1900,0,Capex!SOW349)</f>
        <v>0</v>
      </c>
      <c r="SOX102" s="700">
        <f>-IF(SOX11=1900,0,Capex!SOX349)</f>
        <v>0</v>
      </c>
      <c r="SOY102" s="700">
        <f>-IF(SOY11=1900,0,Capex!SOY349)</f>
        <v>0</v>
      </c>
      <c r="SOZ102" s="700">
        <f>-IF(SOZ11=1900,0,Capex!SOZ349)</f>
        <v>0</v>
      </c>
      <c r="SPA102" s="700">
        <f>-IF(SPA11=1900,0,Capex!SPA349)</f>
        <v>0</v>
      </c>
      <c r="SPB102" s="700">
        <f>-IF(SPB11=1900,0,Capex!SPB349)</f>
        <v>0</v>
      </c>
      <c r="SPC102" s="700">
        <f>-IF(SPC11=1900,0,Capex!SPC349)</f>
        <v>0</v>
      </c>
      <c r="SPD102" s="700">
        <f>-IF(SPD11=1900,0,Capex!SPD349)</f>
        <v>0</v>
      </c>
      <c r="SPE102" s="700">
        <f>-IF(SPE11=1900,0,Capex!SPE349)</f>
        <v>0</v>
      </c>
      <c r="SPF102" s="700">
        <f>-IF(SPF11=1900,0,Capex!SPF349)</f>
        <v>0</v>
      </c>
      <c r="SPG102" s="700">
        <f>-IF(SPG11=1900,0,Capex!SPG349)</f>
        <v>0</v>
      </c>
      <c r="SPH102" s="700">
        <f>-IF(SPH11=1900,0,Capex!SPH349)</f>
        <v>0</v>
      </c>
      <c r="SPI102" s="700">
        <f>-IF(SPI11=1900,0,Capex!SPI349)</f>
        <v>0</v>
      </c>
      <c r="SPJ102" s="700">
        <f>-IF(SPJ11=1900,0,Capex!SPJ349)</f>
        <v>0</v>
      </c>
      <c r="SPK102" s="700">
        <f>-IF(SPK11=1900,0,Capex!SPK349)</f>
        <v>0</v>
      </c>
      <c r="SPL102" s="700">
        <f>-IF(SPL11=1900,0,Capex!SPL349)</f>
        <v>0</v>
      </c>
      <c r="SPM102" s="700">
        <f>-IF(SPM11=1900,0,Capex!SPM349)</f>
        <v>0</v>
      </c>
      <c r="SPN102" s="700">
        <f>-IF(SPN11=1900,0,Capex!SPN349)</f>
        <v>0</v>
      </c>
      <c r="SPO102" s="700">
        <f>-IF(SPO11=1900,0,Capex!SPO349)</f>
        <v>0</v>
      </c>
      <c r="SPP102" s="700">
        <f>-IF(SPP11=1900,0,Capex!SPP349)</f>
        <v>0</v>
      </c>
      <c r="SPQ102" s="700">
        <f>-IF(SPQ11=1900,0,Capex!SPQ349)</f>
        <v>0</v>
      </c>
      <c r="SPR102" s="700">
        <f>-IF(SPR11=1900,0,Capex!SPR349)</f>
        <v>0</v>
      </c>
      <c r="SPS102" s="700">
        <f>-IF(SPS11=1900,0,Capex!SPS349)</f>
        <v>0</v>
      </c>
      <c r="SPT102" s="700">
        <f>-IF(SPT11=1900,0,Capex!SPT349)</f>
        <v>0</v>
      </c>
      <c r="SPU102" s="700">
        <f>-IF(SPU11=1900,0,Capex!SPU349)</f>
        <v>0</v>
      </c>
      <c r="SPV102" s="700">
        <f>-IF(SPV11=1900,0,Capex!SPV349)</f>
        <v>0</v>
      </c>
      <c r="SPW102" s="700">
        <f>-IF(SPW11=1900,0,Capex!SPW349)</f>
        <v>0</v>
      </c>
      <c r="SPX102" s="700">
        <f>-IF(SPX11=1900,0,Capex!SPX349)</f>
        <v>0</v>
      </c>
      <c r="SPY102" s="700">
        <f>-IF(SPY11=1900,0,Capex!SPY349)</f>
        <v>0</v>
      </c>
      <c r="SPZ102" s="700">
        <f>-IF(SPZ11=1900,0,Capex!SPZ349)</f>
        <v>0</v>
      </c>
      <c r="SQA102" s="700">
        <f>-IF(SQA11=1900,0,Capex!SQA349)</f>
        <v>0</v>
      </c>
      <c r="SQB102" s="700">
        <f>-IF(SQB11=1900,0,Capex!SQB349)</f>
        <v>0</v>
      </c>
      <c r="SQC102" s="700">
        <f>-IF(SQC11=1900,0,Capex!SQC349)</f>
        <v>0</v>
      </c>
      <c r="SQD102" s="700">
        <f>-IF(SQD11=1900,0,Capex!SQD349)</f>
        <v>0</v>
      </c>
      <c r="SQE102" s="700">
        <f>-IF(SQE11=1900,0,Capex!SQE349)</f>
        <v>0</v>
      </c>
      <c r="SQF102" s="700">
        <f>-IF(SQF11=1900,0,Capex!SQF349)</f>
        <v>0</v>
      </c>
      <c r="SQG102" s="700">
        <f>-IF(SQG11=1900,0,Capex!SQG349)</f>
        <v>0</v>
      </c>
      <c r="SQH102" s="700">
        <f>-IF(SQH11=1900,0,Capex!SQH349)</f>
        <v>0</v>
      </c>
      <c r="SQI102" s="700">
        <f>-IF(SQI11=1900,0,Capex!SQI349)</f>
        <v>0</v>
      </c>
      <c r="SQJ102" s="700">
        <f>-IF(SQJ11=1900,0,Capex!SQJ349)</f>
        <v>0</v>
      </c>
      <c r="SQK102" s="700">
        <f>-IF(SQK11=1900,0,Capex!SQK349)</f>
        <v>0</v>
      </c>
      <c r="SQL102" s="700">
        <f>-IF(SQL11=1900,0,Capex!SQL349)</f>
        <v>0</v>
      </c>
      <c r="SQM102" s="700">
        <f>-IF(SQM11=1900,0,Capex!SQM349)</f>
        <v>0</v>
      </c>
      <c r="SQN102" s="700">
        <f>-IF(SQN11=1900,0,Capex!SQN349)</f>
        <v>0</v>
      </c>
      <c r="SQO102" s="700">
        <f>-IF(SQO11=1900,0,Capex!SQO349)</f>
        <v>0</v>
      </c>
      <c r="SQP102" s="700">
        <f>-IF(SQP11=1900,0,Capex!SQP349)</f>
        <v>0</v>
      </c>
      <c r="SQQ102" s="700">
        <f>-IF(SQQ11=1900,0,Capex!SQQ349)</f>
        <v>0</v>
      </c>
      <c r="SQR102" s="700">
        <f>-IF(SQR11=1900,0,Capex!SQR349)</f>
        <v>0</v>
      </c>
      <c r="SQS102" s="700">
        <f>-IF(SQS11=1900,0,Capex!SQS349)</f>
        <v>0</v>
      </c>
      <c r="SQT102" s="700">
        <f>-IF(SQT11=1900,0,Capex!SQT349)</f>
        <v>0</v>
      </c>
      <c r="SQU102" s="700">
        <f>-IF(SQU11=1900,0,Capex!SQU349)</f>
        <v>0</v>
      </c>
      <c r="SQV102" s="700">
        <f>-IF(SQV11=1900,0,Capex!SQV349)</f>
        <v>0</v>
      </c>
      <c r="SQW102" s="700">
        <f>-IF(SQW11=1900,0,Capex!SQW349)</f>
        <v>0</v>
      </c>
      <c r="SQX102" s="700">
        <f>-IF(SQX11=1900,0,Capex!SQX349)</f>
        <v>0</v>
      </c>
      <c r="SQY102" s="700">
        <f>-IF(SQY11=1900,0,Capex!SQY349)</f>
        <v>0</v>
      </c>
      <c r="SQZ102" s="700">
        <f>-IF(SQZ11=1900,0,Capex!SQZ349)</f>
        <v>0</v>
      </c>
      <c r="SRA102" s="700">
        <f>-IF(SRA11=1900,0,Capex!SRA349)</f>
        <v>0</v>
      </c>
      <c r="SRB102" s="700">
        <f>-IF(SRB11=1900,0,Capex!SRB349)</f>
        <v>0</v>
      </c>
      <c r="SRC102" s="700">
        <f>-IF(SRC11=1900,0,Capex!SRC349)</f>
        <v>0</v>
      </c>
      <c r="SRD102" s="700">
        <f>-IF(SRD11=1900,0,Capex!SRD349)</f>
        <v>0</v>
      </c>
      <c r="SRE102" s="700">
        <f>-IF(SRE11=1900,0,Capex!SRE349)</f>
        <v>0</v>
      </c>
      <c r="SRF102" s="700">
        <f>-IF(SRF11=1900,0,Capex!SRF349)</f>
        <v>0</v>
      </c>
      <c r="SRG102" s="700">
        <f>-IF(SRG11=1900,0,Capex!SRG349)</f>
        <v>0</v>
      </c>
      <c r="SRH102" s="700">
        <f>-IF(SRH11=1900,0,Capex!SRH349)</f>
        <v>0</v>
      </c>
      <c r="SRI102" s="700">
        <f>-IF(SRI11=1900,0,Capex!SRI349)</f>
        <v>0</v>
      </c>
      <c r="SRJ102" s="700">
        <f>-IF(SRJ11=1900,0,Capex!SRJ349)</f>
        <v>0</v>
      </c>
      <c r="SRK102" s="700">
        <f>-IF(SRK11=1900,0,Capex!SRK349)</f>
        <v>0</v>
      </c>
      <c r="SRL102" s="700">
        <f>-IF(SRL11=1900,0,Capex!SRL349)</f>
        <v>0</v>
      </c>
      <c r="SRM102" s="700">
        <f>-IF(SRM11=1900,0,Capex!SRM349)</f>
        <v>0</v>
      </c>
      <c r="SRN102" s="700">
        <f>-IF(SRN11=1900,0,Capex!SRN349)</f>
        <v>0</v>
      </c>
      <c r="SRO102" s="700">
        <f>-IF(SRO11=1900,0,Capex!SRO349)</f>
        <v>0</v>
      </c>
      <c r="SRP102" s="700">
        <f>-IF(SRP11=1900,0,Capex!SRP349)</f>
        <v>0</v>
      </c>
      <c r="SRQ102" s="700">
        <f>-IF(SRQ11=1900,0,Capex!SRQ349)</f>
        <v>0</v>
      </c>
      <c r="SRR102" s="700">
        <f>-IF(SRR11=1900,0,Capex!SRR349)</f>
        <v>0</v>
      </c>
      <c r="SRS102" s="700">
        <f>-IF(SRS11=1900,0,Capex!SRS349)</f>
        <v>0</v>
      </c>
      <c r="SRT102" s="700">
        <f>-IF(SRT11=1900,0,Capex!SRT349)</f>
        <v>0</v>
      </c>
      <c r="SRU102" s="700">
        <f>-IF(SRU11=1900,0,Capex!SRU349)</f>
        <v>0</v>
      </c>
      <c r="SRV102" s="700">
        <f>-IF(SRV11=1900,0,Capex!SRV349)</f>
        <v>0</v>
      </c>
      <c r="SRW102" s="700">
        <f>-IF(SRW11=1900,0,Capex!SRW349)</f>
        <v>0</v>
      </c>
      <c r="SRX102" s="700">
        <f>-IF(SRX11=1900,0,Capex!SRX349)</f>
        <v>0</v>
      </c>
      <c r="SRY102" s="700">
        <f>-IF(SRY11=1900,0,Capex!SRY349)</f>
        <v>0</v>
      </c>
      <c r="SRZ102" s="700">
        <f>-IF(SRZ11=1900,0,Capex!SRZ349)</f>
        <v>0</v>
      </c>
      <c r="SSA102" s="700">
        <f>-IF(SSA11=1900,0,Capex!SSA349)</f>
        <v>0</v>
      </c>
      <c r="SSB102" s="700">
        <f>-IF(SSB11=1900,0,Capex!SSB349)</f>
        <v>0</v>
      </c>
      <c r="SSC102" s="700">
        <f>-IF(SSC11=1900,0,Capex!SSC349)</f>
        <v>0</v>
      </c>
      <c r="SSD102" s="700">
        <f>-IF(SSD11=1900,0,Capex!SSD349)</f>
        <v>0</v>
      </c>
      <c r="SSE102" s="700">
        <f>-IF(SSE11=1900,0,Capex!SSE349)</f>
        <v>0</v>
      </c>
      <c r="SSF102" s="700">
        <f>-IF(SSF11=1900,0,Capex!SSF349)</f>
        <v>0</v>
      </c>
      <c r="SSG102" s="700">
        <f>-IF(SSG11=1900,0,Capex!SSG349)</f>
        <v>0</v>
      </c>
      <c r="SSH102" s="700">
        <f>-IF(SSH11=1900,0,Capex!SSH349)</f>
        <v>0</v>
      </c>
      <c r="SSI102" s="700">
        <f>-IF(SSI11=1900,0,Capex!SSI349)</f>
        <v>0</v>
      </c>
      <c r="SSJ102" s="700">
        <f>-IF(SSJ11=1900,0,Capex!SSJ349)</f>
        <v>0</v>
      </c>
      <c r="SSK102" s="700">
        <f>-IF(SSK11=1900,0,Capex!SSK349)</f>
        <v>0</v>
      </c>
      <c r="SSL102" s="700">
        <f>-IF(SSL11=1900,0,Capex!SSL349)</f>
        <v>0</v>
      </c>
      <c r="SSM102" s="700">
        <f>-IF(SSM11=1900,0,Capex!SSM349)</f>
        <v>0</v>
      </c>
      <c r="SSN102" s="700">
        <f>-IF(SSN11=1900,0,Capex!SSN349)</f>
        <v>0</v>
      </c>
      <c r="SSO102" s="700">
        <f>-IF(SSO11=1900,0,Capex!SSO349)</f>
        <v>0</v>
      </c>
      <c r="SSP102" s="700">
        <f>-IF(SSP11=1900,0,Capex!SSP349)</f>
        <v>0</v>
      </c>
      <c r="SSQ102" s="700">
        <f>-IF(SSQ11=1900,0,Capex!SSQ349)</f>
        <v>0</v>
      </c>
      <c r="SSR102" s="700">
        <f>-IF(SSR11=1900,0,Capex!SSR349)</f>
        <v>0</v>
      </c>
      <c r="SSS102" s="700">
        <f>-IF(SSS11=1900,0,Capex!SSS349)</f>
        <v>0</v>
      </c>
      <c r="SST102" s="700">
        <f>-IF(SST11=1900,0,Capex!SST349)</f>
        <v>0</v>
      </c>
      <c r="SSU102" s="700">
        <f>-IF(SSU11=1900,0,Capex!SSU349)</f>
        <v>0</v>
      </c>
      <c r="SSV102" s="700">
        <f>-IF(SSV11=1900,0,Capex!SSV349)</f>
        <v>0</v>
      </c>
      <c r="SSW102" s="700">
        <f>-IF(SSW11=1900,0,Capex!SSW349)</f>
        <v>0</v>
      </c>
      <c r="SSX102" s="700">
        <f>-IF(SSX11=1900,0,Capex!SSX349)</f>
        <v>0</v>
      </c>
      <c r="SSY102" s="700">
        <f>-IF(SSY11=1900,0,Capex!SSY349)</f>
        <v>0</v>
      </c>
      <c r="SSZ102" s="700">
        <f>-IF(SSZ11=1900,0,Capex!SSZ349)</f>
        <v>0</v>
      </c>
      <c r="STA102" s="700">
        <f>-IF(STA11=1900,0,Capex!STA349)</f>
        <v>0</v>
      </c>
      <c r="STB102" s="700">
        <f>-IF(STB11=1900,0,Capex!STB349)</f>
        <v>0</v>
      </c>
      <c r="STC102" s="700">
        <f>-IF(STC11=1900,0,Capex!STC349)</f>
        <v>0</v>
      </c>
      <c r="STD102" s="700">
        <f>-IF(STD11=1900,0,Capex!STD349)</f>
        <v>0</v>
      </c>
      <c r="STE102" s="700">
        <f>-IF(STE11=1900,0,Capex!STE349)</f>
        <v>0</v>
      </c>
      <c r="STF102" s="700">
        <f>-IF(STF11=1900,0,Capex!STF349)</f>
        <v>0</v>
      </c>
      <c r="STG102" s="700">
        <f>-IF(STG11=1900,0,Capex!STG349)</f>
        <v>0</v>
      </c>
      <c r="STH102" s="700">
        <f>-IF(STH11=1900,0,Capex!STH349)</f>
        <v>0</v>
      </c>
      <c r="STI102" s="700">
        <f>-IF(STI11=1900,0,Capex!STI349)</f>
        <v>0</v>
      </c>
      <c r="STJ102" s="700">
        <f>-IF(STJ11=1900,0,Capex!STJ349)</f>
        <v>0</v>
      </c>
      <c r="STK102" s="700">
        <f>-IF(STK11=1900,0,Capex!STK349)</f>
        <v>0</v>
      </c>
      <c r="STL102" s="700">
        <f>-IF(STL11=1900,0,Capex!STL349)</f>
        <v>0</v>
      </c>
      <c r="STM102" s="700">
        <f>-IF(STM11=1900,0,Capex!STM349)</f>
        <v>0</v>
      </c>
      <c r="STN102" s="700">
        <f>-IF(STN11=1900,0,Capex!STN349)</f>
        <v>0</v>
      </c>
      <c r="STO102" s="700">
        <f>-IF(STO11=1900,0,Capex!STO349)</f>
        <v>0</v>
      </c>
      <c r="STP102" s="700">
        <f>-IF(STP11=1900,0,Capex!STP349)</f>
        <v>0</v>
      </c>
      <c r="STQ102" s="700">
        <f>-IF(STQ11=1900,0,Capex!STQ349)</f>
        <v>0</v>
      </c>
      <c r="STR102" s="700">
        <f>-IF(STR11=1900,0,Capex!STR349)</f>
        <v>0</v>
      </c>
      <c r="STS102" s="700">
        <f>-IF(STS11=1900,0,Capex!STS349)</f>
        <v>0</v>
      </c>
      <c r="STT102" s="700">
        <f>-IF(STT11=1900,0,Capex!STT349)</f>
        <v>0</v>
      </c>
      <c r="STU102" s="700">
        <f>-IF(STU11=1900,0,Capex!STU349)</f>
        <v>0</v>
      </c>
      <c r="STV102" s="700">
        <f>-IF(STV11=1900,0,Capex!STV349)</f>
        <v>0</v>
      </c>
      <c r="STW102" s="700">
        <f>-IF(STW11=1900,0,Capex!STW349)</f>
        <v>0</v>
      </c>
      <c r="STX102" s="700">
        <f>-IF(STX11=1900,0,Capex!STX349)</f>
        <v>0</v>
      </c>
      <c r="STY102" s="700">
        <f>-IF(STY11=1900,0,Capex!STY349)</f>
        <v>0</v>
      </c>
      <c r="STZ102" s="700">
        <f>-IF(STZ11=1900,0,Capex!STZ349)</f>
        <v>0</v>
      </c>
      <c r="SUA102" s="700">
        <f>-IF(SUA11=1900,0,Capex!SUA349)</f>
        <v>0</v>
      </c>
      <c r="SUB102" s="700">
        <f>-IF(SUB11=1900,0,Capex!SUB349)</f>
        <v>0</v>
      </c>
      <c r="SUC102" s="700">
        <f>-IF(SUC11=1900,0,Capex!SUC349)</f>
        <v>0</v>
      </c>
      <c r="SUD102" s="700">
        <f>-IF(SUD11=1900,0,Capex!SUD349)</f>
        <v>0</v>
      </c>
      <c r="SUE102" s="700">
        <f>-IF(SUE11=1900,0,Capex!SUE349)</f>
        <v>0</v>
      </c>
      <c r="SUF102" s="700">
        <f>-IF(SUF11=1900,0,Capex!SUF349)</f>
        <v>0</v>
      </c>
      <c r="SUG102" s="700">
        <f>-IF(SUG11=1900,0,Capex!SUG349)</f>
        <v>0</v>
      </c>
      <c r="SUH102" s="700">
        <f>-IF(SUH11=1900,0,Capex!SUH349)</f>
        <v>0</v>
      </c>
      <c r="SUI102" s="700">
        <f>-IF(SUI11=1900,0,Capex!SUI349)</f>
        <v>0</v>
      </c>
      <c r="SUJ102" s="700">
        <f>-IF(SUJ11=1900,0,Capex!SUJ349)</f>
        <v>0</v>
      </c>
      <c r="SUK102" s="700">
        <f>-IF(SUK11=1900,0,Capex!SUK349)</f>
        <v>0</v>
      </c>
      <c r="SUL102" s="700">
        <f>-IF(SUL11=1900,0,Capex!SUL349)</f>
        <v>0</v>
      </c>
      <c r="SUM102" s="700">
        <f>-IF(SUM11=1900,0,Capex!SUM349)</f>
        <v>0</v>
      </c>
      <c r="SUN102" s="700">
        <f>-IF(SUN11=1900,0,Capex!SUN349)</f>
        <v>0</v>
      </c>
      <c r="SUO102" s="700">
        <f>-IF(SUO11=1900,0,Capex!SUO349)</f>
        <v>0</v>
      </c>
      <c r="SUP102" s="700">
        <f>-IF(SUP11=1900,0,Capex!SUP349)</f>
        <v>0</v>
      </c>
      <c r="SUQ102" s="700">
        <f>-IF(SUQ11=1900,0,Capex!SUQ349)</f>
        <v>0</v>
      </c>
      <c r="SUR102" s="700">
        <f>-IF(SUR11=1900,0,Capex!SUR349)</f>
        <v>0</v>
      </c>
      <c r="SUS102" s="700">
        <f>-IF(SUS11=1900,0,Capex!SUS349)</f>
        <v>0</v>
      </c>
      <c r="SUT102" s="700">
        <f>-IF(SUT11=1900,0,Capex!SUT349)</f>
        <v>0</v>
      </c>
      <c r="SUU102" s="700">
        <f>-IF(SUU11=1900,0,Capex!SUU349)</f>
        <v>0</v>
      </c>
      <c r="SUV102" s="700">
        <f>-IF(SUV11=1900,0,Capex!SUV349)</f>
        <v>0</v>
      </c>
      <c r="SUW102" s="700">
        <f>-IF(SUW11=1900,0,Capex!SUW349)</f>
        <v>0</v>
      </c>
      <c r="SUX102" s="700">
        <f>-IF(SUX11=1900,0,Capex!SUX349)</f>
        <v>0</v>
      </c>
      <c r="SUY102" s="700">
        <f>-IF(SUY11=1900,0,Capex!SUY349)</f>
        <v>0</v>
      </c>
      <c r="SUZ102" s="700">
        <f>-IF(SUZ11=1900,0,Capex!SUZ349)</f>
        <v>0</v>
      </c>
      <c r="SVA102" s="700">
        <f>-IF(SVA11=1900,0,Capex!SVA349)</f>
        <v>0</v>
      </c>
      <c r="SVB102" s="700">
        <f>-IF(SVB11=1900,0,Capex!SVB349)</f>
        <v>0</v>
      </c>
      <c r="SVC102" s="700">
        <f>-IF(SVC11=1900,0,Capex!SVC349)</f>
        <v>0</v>
      </c>
      <c r="SVD102" s="700">
        <f>-IF(SVD11=1900,0,Capex!SVD349)</f>
        <v>0</v>
      </c>
      <c r="SVE102" s="700">
        <f>-IF(SVE11=1900,0,Capex!SVE349)</f>
        <v>0</v>
      </c>
      <c r="SVF102" s="700">
        <f>-IF(SVF11=1900,0,Capex!SVF349)</f>
        <v>0</v>
      </c>
      <c r="SVG102" s="700">
        <f>-IF(SVG11=1900,0,Capex!SVG349)</f>
        <v>0</v>
      </c>
      <c r="SVH102" s="700">
        <f>-IF(SVH11=1900,0,Capex!SVH349)</f>
        <v>0</v>
      </c>
      <c r="SVI102" s="700">
        <f>-IF(SVI11=1900,0,Capex!SVI349)</f>
        <v>0</v>
      </c>
      <c r="SVJ102" s="700">
        <f>-IF(SVJ11=1900,0,Capex!SVJ349)</f>
        <v>0</v>
      </c>
      <c r="SVK102" s="700">
        <f>-IF(SVK11=1900,0,Capex!SVK349)</f>
        <v>0</v>
      </c>
      <c r="SVL102" s="700">
        <f>-IF(SVL11=1900,0,Capex!SVL349)</f>
        <v>0</v>
      </c>
      <c r="SVM102" s="700">
        <f>-IF(SVM11=1900,0,Capex!SVM349)</f>
        <v>0</v>
      </c>
      <c r="SVN102" s="700">
        <f>-IF(SVN11=1900,0,Capex!SVN349)</f>
        <v>0</v>
      </c>
      <c r="SVO102" s="700">
        <f>-IF(SVO11=1900,0,Capex!SVO349)</f>
        <v>0</v>
      </c>
      <c r="SVP102" s="700">
        <f>-IF(SVP11=1900,0,Capex!SVP349)</f>
        <v>0</v>
      </c>
      <c r="SVQ102" s="700">
        <f>-IF(SVQ11=1900,0,Capex!SVQ349)</f>
        <v>0</v>
      </c>
      <c r="SVR102" s="700">
        <f>-IF(SVR11=1900,0,Capex!SVR349)</f>
        <v>0</v>
      </c>
      <c r="SVS102" s="700">
        <f>-IF(SVS11=1900,0,Capex!SVS349)</f>
        <v>0</v>
      </c>
      <c r="SVT102" s="700">
        <f>-IF(SVT11=1900,0,Capex!SVT349)</f>
        <v>0</v>
      </c>
      <c r="SVU102" s="700">
        <f>-IF(SVU11=1900,0,Capex!SVU349)</f>
        <v>0</v>
      </c>
      <c r="SVV102" s="700">
        <f>-IF(SVV11=1900,0,Capex!SVV349)</f>
        <v>0</v>
      </c>
      <c r="SVW102" s="700">
        <f>-IF(SVW11=1900,0,Capex!SVW349)</f>
        <v>0</v>
      </c>
      <c r="SVX102" s="700">
        <f>-IF(SVX11=1900,0,Capex!SVX349)</f>
        <v>0</v>
      </c>
      <c r="SVY102" s="700">
        <f>-IF(SVY11=1900,0,Capex!SVY349)</f>
        <v>0</v>
      </c>
      <c r="SVZ102" s="700">
        <f>-IF(SVZ11=1900,0,Capex!SVZ349)</f>
        <v>0</v>
      </c>
      <c r="SWA102" s="700">
        <f>-IF(SWA11=1900,0,Capex!SWA349)</f>
        <v>0</v>
      </c>
      <c r="SWB102" s="700">
        <f>-IF(SWB11=1900,0,Capex!SWB349)</f>
        <v>0</v>
      </c>
      <c r="SWC102" s="700">
        <f>-IF(SWC11=1900,0,Capex!SWC349)</f>
        <v>0</v>
      </c>
      <c r="SWD102" s="700">
        <f>-IF(SWD11=1900,0,Capex!SWD349)</f>
        <v>0</v>
      </c>
      <c r="SWE102" s="700">
        <f>-IF(SWE11=1900,0,Capex!SWE349)</f>
        <v>0</v>
      </c>
      <c r="SWF102" s="700">
        <f>-IF(SWF11=1900,0,Capex!SWF349)</f>
        <v>0</v>
      </c>
      <c r="SWG102" s="700">
        <f>-IF(SWG11=1900,0,Capex!SWG349)</f>
        <v>0</v>
      </c>
      <c r="SWH102" s="700">
        <f>-IF(SWH11=1900,0,Capex!SWH349)</f>
        <v>0</v>
      </c>
      <c r="SWI102" s="700">
        <f>-IF(SWI11=1900,0,Capex!SWI349)</f>
        <v>0</v>
      </c>
      <c r="SWJ102" s="700">
        <f>-IF(SWJ11=1900,0,Capex!SWJ349)</f>
        <v>0</v>
      </c>
      <c r="SWK102" s="700">
        <f>-IF(SWK11=1900,0,Capex!SWK349)</f>
        <v>0</v>
      </c>
      <c r="SWL102" s="700">
        <f>-IF(SWL11=1900,0,Capex!SWL349)</f>
        <v>0</v>
      </c>
      <c r="SWM102" s="700">
        <f>-IF(SWM11=1900,0,Capex!SWM349)</f>
        <v>0</v>
      </c>
      <c r="SWN102" s="700">
        <f>-IF(SWN11=1900,0,Capex!SWN349)</f>
        <v>0</v>
      </c>
      <c r="SWO102" s="700">
        <f>-IF(SWO11=1900,0,Capex!SWO349)</f>
        <v>0</v>
      </c>
      <c r="SWP102" s="700">
        <f>-IF(SWP11=1900,0,Capex!SWP349)</f>
        <v>0</v>
      </c>
      <c r="SWQ102" s="700">
        <f>-IF(SWQ11=1900,0,Capex!SWQ349)</f>
        <v>0</v>
      </c>
      <c r="SWR102" s="700">
        <f>-IF(SWR11=1900,0,Capex!SWR349)</f>
        <v>0</v>
      </c>
      <c r="SWS102" s="700">
        <f>-IF(SWS11=1900,0,Capex!SWS349)</f>
        <v>0</v>
      </c>
      <c r="SWT102" s="700">
        <f>-IF(SWT11=1900,0,Capex!SWT349)</f>
        <v>0</v>
      </c>
      <c r="SWU102" s="700">
        <f>-IF(SWU11=1900,0,Capex!SWU349)</f>
        <v>0</v>
      </c>
      <c r="SWV102" s="700">
        <f>-IF(SWV11=1900,0,Capex!SWV349)</f>
        <v>0</v>
      </c>
      <c r="SWW102" s="700">
        <f>-IF(SWW11=1900,0,Capex!SWW349)</f>
        <v>0</v>
      </c>
      <c r="SWX102" s="700">
        <f>-IF(SWX11=1900,0,Capex!SWX349)</f>
        <v>0</v>
      </c>
      <c r="SWY102" s="700">
        <f>-IF(SWY11=1900,0,Capex!SWY349)</f>
        <v>0</v>
      </c>
      <c r="SWZ102" s="700">
        <f>-IF(SWZ11=1900,0,Capex!SWZ349)</f>
        <v>0</v>
      </c>
      <c r="SXA102" s="700">
        <f>-IF(SXA11=1900,0,Capex!SXA349)</f>
        <v>0</v>
      </c>
      <c r="SXB102" s="700">
        <f>-IF(SXB11=1900,0,Capex!SXB349)</f>
        <v>0</v>
      </c>
      <c r="SXC102" s="700">
        <f>-IF(SXC11=1900,0,Capex!SXC349)</f>
        <v>0</v>
      </c>
      <c r="SXD102" s="700">
        <f>-IF(SXD11=1900,0,Capex!SXD349)</f>
        <v>0</v>
      </c>
      <c r="SXE102" s="700">
        <f>-IF(SXE11=1900,0,Capex!SXE349)</f>
        <v>0</v>
      </c>
      <c r="SXF102" s="700">
        <f>-IF(SXF11=1900,0,Capex!SXF349)</f>
        <v>0</v>
      </c>
      <c r="SXG102" s="700">
        <f>-IF(SXG11=1900,0,Capex!SXG349)</f>
        <v>0</v>
      </c>
      <c r="SXH102" s="700">
        <f>-IF(SXH11=1900,0,Capex!SXH349)</f>
        <v>0</v>
      </c>
      <c r="SXI102" s="700">
        <f>-IF(SXI11=1900,0,Capex!SXI349)</f>
        <v>0</v>
      </c>
      <c r="SXJ102" s="700">
        <f>-IF(SXJ11=1900,0,Capex!SXJ349)</f>
        <v>0</v>
      </c>
      <c r="SXK102" s="700">
        <f>-IF(SXK11=1900,0,Capex!SXK349)</f>
        <v>0</v>
      </c>
      <c r="SXL102" s="700">
        <f>-IF(SXL11=1900,0,Capex!SXL349)</f>
        <v>0</v>
      </c>
      <c r="SXM102" s="700">
        <f>-IF(SXM11=1900,0,Capex!SXM349)</f>
        <v>0</v>
      </c>
      <c r="SXN102" s="700">
        <f>-IF(SXN11=1900,0,Capex!SXN349)</f>
        <v>0</v>
      </c>
      <c r="SXO102" s="700">
        <f>-IF(SXO11=1900,0,Capex!SXO349)</f>
        <v>0</v>
      </c>
      <c r="SXP102" s="700">
        <f>-IF(SXP11=1900,0,Capex!SXP349)</f>
        <v>0</v>
      </c>
      <c r="SXQ102" s="700">
        <f>-IF(SXQ11=1900,0,Capex!SXQ349)</f>
        <v>0</v>
      </c>
      <c r="SXR102" s="700">
        <f>-IF(SXR11=1900,0,Capex!SXR349)</f>
        <v>0</v>
      </c>
      <c r="SXS102" s="700">
        <f>-IF(SXS11=1900,0,Capex!SXS349)</f>
        <v>0</v>
      </c>
      <c r="SXT102" s="700">
        <f>-IF(SXT11=1900,0,Capex!SXT349)</f>
        <v>0</v>
      </c>
      <c r="SXU102" s="700">
        <f>-IF(SXU11=1900,0,Capex!SXU349)</f>
        <v>0</v>
      </c>
      <c r="SXV102" s="700">
        <f>-IF(SXV11=1900,0,Capex!SXV349)</f>
        <v>0</v>
      </c>
      <c r="SXW102" s="700">
        <f>-IF(SXW11=1900,0,Capex!SXW349)</f>
        <v>0</v>
      </c>
      <c r="SXX102" s="700">
        <f>-IF(SXX11=1900,0,Capex!SXX349)</f>
        <v>0</v>
      </c>
      <c r="SXY102" s="700">
        <f>-IF(SXY11=1900,0,Capex!SXY349)</f>
        <v>0</v>
      </c>
      <c r="SXZ102" s="700">
        <f>-IF(SXZ11=1900,0,Capex!SXZ349)</f>
        <v>0</v>
      </c>
      <c r="SYA102" s="700">
        <f>-IF(SYA11=1900,0,Capex!SYA349)</f>
        <v>0</v>
      </c>
      <c r="SYB102" s="700">
        <f>-IF(SYB11=1900,0,Capex!SYB349)</f>
        <v>0</v>
      </c>
      <c r="SYC102" s="700">
        <f>-IF(SYC11=1900,0,Capex!SYC349)</f>
        <v>0</v>
      </c>
      <c r="SYD102" s="700">
        <f>-IF(SYD11=1900,0,Capex!SYD349)</f>
        <v>0</v>
      </c>
      <c r="SYE102" s="700">
        <f>-IF(SYE11=1900,0,Capex!SYE349)</f>
        <v>0</v>
      </c>
      <c r="SYF102" s="700">
        <f>-IF(SYF11=1900,0,Capex!SYF349)</f>
        <v>0</v>
      </c>
      <c r="SYG102" s="700">
        <f>-IF(SYG11=1900,0,Capex!SYG349)</f>
        <v>0</v>
      </c>
      <c r="SYH102" s="700">
        <f>-IF(SYH11=1900,0,Capex!SYH349)</f>
        <v>0</v>
      </c>
      <c r="SYI102" s="700">
        <f>-IF(SYI11=1900,0,Capex!SYI349)</f>
        <v>0</v>
      </c>
      <c r="SYJ102" s="700">
        <f>-IF(SYJ11=1900,0,Capex!SYJ349)</f>
        <v>0</v>
      </c>
      <c r="SYK102" s="700">
        <f>-IF(SYK11=1900,0,Capex!SYK349)</f>
        <v>0</v>
      </c>
      <c r="SYL102" s="700">
        <f>-IF(SYL11=1900,0,Capex!SYL349)</f>
        <v>0</v>
      </c>
      <c r="SYM102" s="700">
        <f>-IF(SYM11=1900,0,Capex!SYM349)</f>
        <v>0</v>
      </c>
      <c r="SYN102" s="700">
        <f>-IF(SYN11=1900,0,Capex!SYN349)</f>
        <v>0</v>
      </c>
      <c r="SYO102" s="700">
        <f>-IF(SYO11=1900,0,Capex!SYO349)</f>
        <v>0</v>
      </c>
      <c r="SYP102" s="700">
        <f>-IF(SYP11=1900,0,Capex!SYP349)</f>
        <v>0</v>
      </c>
      <c r="SYQ102" s="700">
        <f>-IF(SYQ11=1900,0,Capex!SYQ349)</f>
        <v>0</v>
      </c>
      <c r="SYR102" s="700">
        <f>-IF(SYR11=1900,0,Capex!SYR349)</f>
        <v>0</v>
      </c>
      <c r="SYS102" s="700">
        <f>-IF(SYS11=1900,0,Capex!SYS349)</f>
        <v>0</v>
      </c>
      <c r="SYT102" s="700">
        <f>-IF(SYT11=1900,0,Capex!SYT349)</f>
        <v>0</v>
      </c>
      <c r="SYU102" s="700">
        <f>-IF(SYU11=1900,0,Capex!SYU349)</f>
        <v>0</v>
      </c>
      <c r="SYV102" s="700">
        <f>-IF(SYV11=1900,0,Capex!SYV349)</f>
        <v>0</v>
      </c>
      <c r="SYW102" s="700">
        <f>-IF(SYW11=1900,0,Capex!SYW349)</f>
        <v>0</v>
      </c>
      <c r="SYX102" s="700">
        <f>-IF(SYX11=1900,0,Capex!SYX349)</f>
        <v>0</v>
      </c>
      <c r="SYY102" s="700">
        <f>-IF(SYY11=1900,0,Capex!SYY349)</f>
        <v>0</v>
      </c>
      <c r="SYZ102" s="700">
        <f>-IF(SYZ11=1900,0,Capex!SYZ349)</f>
        <v>0</v>
      </c>
      <c r="SZA102" s="700">
        <f>-IF(SZA11=1900,0,Capex!SZA349)</f>
        <v>0</v>
      </c>
      <c r="SZB102" s="700">
        <f>-IF(SZB11=1900,0,Capex!SZB349)</f>
        <v>0</v>
      </c>
      <c r="SZC102" s="700">
        <f>-IF(SZC11=1900,0,Capex!SZC349)</f>
        <v>0</v>
      </c>
      <c r="SZD102" s="700">
        <f>-IF(SZD11=1900,0,Capex!SZD349)</f>
        <v>0</v>
      </c>
      <c r="SZE102" s="700">
        <f>-IF(SZE11=1900,0,Capex!SZE349)</f>
        <v>0</v>
      </c>
      <c r="SZF102" s="700">
        <f>-IF(SZF11=1900,0,Capex!SZF349)</f>
        <v>0</v>
      </c>
      <c r="SZG102" s="700">
        <f>-IF(SZG11=1900,0,Capex!SZG349)</f>
        <v>0</v>
      </c>
      <c r="SZH102" s="700">
        <f>-IF(SZH11=1900,0,Capex!SZH349)</f>
        <v>0</v>
      </c>
      <c r="SZI102" s="700">
        <f>-IF(SZI11=1900,0,Capex!SZI349)</f>
        <v>0</v>
      </c>
      <c r="SZJ102" s="700">
        <f>-IF(SZJ11=1900,0,Capex!SZJ349)</f>
        <v>0</v>
      </c>
      <c r="SZK102" s="700">
        <f>-IF(SZK11=1900,0,Capex!SZK349)</f>
        <v>0</v>
      </c>
      <c r="SZL102" s="700">
        <f>-IF(SZL11=1900,0,Capex!SZL349)</f>
        <v>0</v>
      </c>
      <c r="SZM102" s="700">
        <f>-IF(SZM11=1900,0,Capex!SZM349)</f>
        <v>0</v>
      </c>
      <c r="SZN102" s="700">
        <f>-IF(SZN11=1900,0,Capex!SZN349)</f>
        <v>0</v>
      </c>
      <c r="SZO102" s="700">
        <f>-IF(SZO11=1900,0,Capex!SZO349)</f>
        <v>0</v>
      </c>
      <c r="SZP102" s="700">
        <f>-IF(SZP11=1900,0,Capex!SZP349)</f>
        <v>0</v>
      </c>
      <c r="SZQ102" s="700">
        <f>-IF(SZQ11=1900,0,Capex!SZQ349)</f>
        <v>0</v>
      </c>
      <c r="SZR102" s="700">
        <f>-IF(SZR11=1900,0,Capex!SZR349)</f>
        <v>0</v>
      </c>
      <c r="SZS102" s="700">
        <f>-IF(SZS11=1900,0,Capex!SZS349)</f>
        <v>0</v>
      </c>
      <c r="SZT102" s="700">
        <f>-IF(SZT11=1900,0,Capex!SZT349)</f>
        <v>0</v>
      </c>
      <c r="SZU102" s="700">
        <f>-IF(SZU11=1900,0,Capex!SZU349)</f>
        <v>0</v>
      </c>
      <c r="SZV102" s="700">
        <f>-IF(SZV11=1900,0,Capex!SZV349)</f>
        <v>0</v>
      </c>
      <c r="SZW102" s="700">
        <f>-IF(SZW11=1900,0,Capex!SZW349)</f>
        <v>0</v>
      </c>
      <c r="SZX102" s="700">
        <f>-IF(SZX11=1900,0,Capex!SZX349)</f>
        <v>0</v>
      </c>
      <c r="SZY102" s="700">
        <f>-IF(SZY11=1900,0,Capex!SZY349)</f>
        <v>0</v>
      </c>
      <c r="SZZ102" s="700">
        <f>-IF(SZZ11=1900,0,Capex!SZZ349)</f>
        <v>0</v>
      </c>
      <c r="TAA102" s="700">
        <f>-IF(TAA11=1900,0,Capex!TAA349)</f>
        <v>0</v>
      </c>
      <c r="TAB102" s="700">
        <f>-IF(TAB11=1900,0,Capex!TAB349)</f>
        <v>0</v>
      </c>
      <c r="TAC102" s="700">
        <f>-IF(TAC11=1900,0,Capex!TAC349)</f>
        <v>0</v>
      </c>
      <c r="TAD102" s="700">
        <f>-IF(TAD11=1900,0,Capex!TAD349)</f>
        <v>0</v>
      </c>
      <c r="TAE102" s="700">
        <f>-IF(TAE11=1900,0,Capex!TAE349)</f>
        <v>0</v>
      </c>
      <c r="TAF102" s="700">
        <f>-IF(TAF11=1900,0,Capex!TAF349)</f>
        <v>0</v>
      </c>
      <c r="TAG102" s="700">
        <f>-IF(TAG11=1900,0,Capex!TAG349)</f>
        <v>0</v>
      </c>
      <c r="TAH102" s="700">
        <f>-IF(TAH11=1900,0,Capex!TAH349)</f>
        <v>0</v>
      </c>
      <c r="TAI102" s="700">
        <f>-IF(TAI11=1900,0,Capex!TAI349)</f>
        <v>0</v>
      </c>
      <c r="TAJ102" s="700">
        <f>-IF(TAJ11=1900,0,Capex!TAJ349)</f>
        <v>0</v>
      </c>
      <c r="TAK102" s="700">
        <f>-IF(TAK11=1900,0,Capex!TAK349)</f>
        <v>0</v>
      </c>
      <c r="TAL102" s="700">
        <f>-IF(TAL11=1900,0,Capex!TAL349)</f>
        <v>0</v>
      </c>
      <c r="TAM102" s="700">
        <f>-IF(TAM11=1900,0,Capex!TAM349)</f>
        <v>0</v>
      </c>
      <c r="TAN102" s="700">
        <f>-IF(TAN11=1900,0,Capex!TAN349)</f>
        <v>0</v>
      </c>
      <c r="TAO102" s="700">
        <f>-IF(TAO11=1900,0,Capex!TAO349)</f>
        <v>0</v>
      </c>
      <c r="TAP102" s="700">
        <f>-IF(TAP11=1900,0,Capex!TAP349)</f>
        <v>0</v>
      </c>
      <c r="TAQ102" s="700">
        <f>-IF(TAQ11=1900,0,Capex!TAQ349)</f>
        <v>0</v>
      </c>
      <c r="TAR102" s="700">
        <f>-IF(TAR11=1900,0,Capex!TAR349)</f>
        <v>0</v>
      </c>
      <c r="TAS102" s="700">
        <f>-IF(TAS11=1900,0,Capex!TAS349)</f>
        <v>0</v>
      </c>
      <c r="TAT102" s="700">
        <f>-IF(TAT11=1900,0,Capex!TAT349)</f>
        <v>0</v>
      </c>
      <c r="TAU102" s="700">
        <f>-IF(TAU11=1900,0,Capex!TAU349)</f>
        <v>0</v>
      </c>
      <c r="TAV102" s="700">
        <f>-IF(TAV11=1900,0,Capex!TAV349)</f>
        <v>0</v>
      </c>
      <c r="TAW102" s="700">
        <f>-IF(TAW11=1900,0,Capex!TAW349)</f>
        <v>0</v>
      </c>
      <c r="TAX102" s="700">
        <f>-IF(TAX11=1900,0,Capex!TAX349)</f>
        <v>0</v>
      </c>
      <c r="TAY102" s="700">
        <f>-IF(TAY11=1900,0,Capex!TAY349)</f>
        <v>0</v>
      </c>
      <c r="TAZ102" s="700">
        <f>-IF(TAZ11=1900,0,Capex!TAZ349)</f>
        <v>0</v>
      </c>
      <c r="TBA102" s="700">
        <f>-IF(TBA11=1900,0,Capex!TBA349)</f>
        <v>0</v>
      </c>
      <c r="TBB102" s="700">
        <f>-IF(TBB11=1900,0,Capex!TBB349)</f>
        <v>0</v>
      </c>
      <c r="TBC102" s="700">
        <f>-IF(TBC11=1900,0,Capex!TBC349)</f>
        <v>0</v>
      </c>
      <c r="TBD102" s="700">
        <f>-IF(TBD11=1900,0,Capex!TBD349)</f>
        <v>0</v>
      </c>
      <c r="TBE102" s="700">
        <f>-IF(TBE11=1900,0,Capex!TBE349)</f>
        <v>0</v>
      </c>
      <c r="TBF102" s="700">
        <f>-IF(TBF11=1900,0,Capex!TBF349)</f>
        <v>0</v>
      </c>
      <c r="TBG102" s="700">
        <f>-IF(TBG11=1900,0,Capex!TBG349)</f>
        <v>0</v>
      </c>
      <c r="TBH102" s="700">
        <f>-IF(TBH11=1900,0,Capex!TBH349)</f>
        <v>0</v>
      </c>
      <c r="TBI102" s="700">
        <f>-IF(TBI11=1900,0,Capex!TBI349)</f>
        <v>0</v>
      </c>
      <c r="TBJ102" s="700">
        <f>-IF(TBJ11=1900,0,Capex!TBJ349)</f>
        <v>0</v>
      </c>
      <c r="TBK102" s="700">
        <f>-IF(TBK11=1900,0,Capex!TBK349)</f>
        <v>0</v>
      </c>
      <c r="TBL102" s="700">
        <f>-IF(TBL11=1900,0,Capex!TBL349)</f>
        <v>0</v>
      </c>
      <c r="TBM102" s="700">
        <f>-IF(TBM11=1900,0,Capex!TBM349)</f>
        <v>0</v>
      </c>
      <c r="TBN102" s="700">
        <f>-IF(TBN11=1900,0,Capex!TBN349)</f>
        <v>0</v>
      </c>
      <c r="TBO102" s="700">
        <f>-IF(TBO11=1900,0,Capex!TBO349)</f>
        <v>0</v>
      </c>
      <c r="TBP102" s="700">
        <f>-IF(TBP11=1900,0,Capex!TBP349)</f>
        <v>0</v>
      </c>
      <c r="TBQ102" s="700">
        <f>-IF(TBQ11=1900,0,Capex!TBQ349)</f>
        <v>0</v>
      </c>
      <c r="TBR102" s="700">
        <f>-IF(TBR11=1900,0,Capex!TBR349)</f>
        <v>0</v>
      </c>
      <c r="TBS102" s="700">
        <f>-IF(TBS11=1900,0,Capex!TBS349)</f>
        <v>0</v>
      </c>
      <c r="TBT102" s="700">
        <f>-IF(TBT11=1900,0,Capex!TBT349)</f>
        <v>0</v>
      </c>
      <c r="TBU102" s="700">
        <f>-IF(TBU11=1900,0,Capex!TBU349)</f>
        <v>0</v>
      </c>
      <c r="TBV102" s="700">
        <f>-IF(TBV11=1900,0,Capex!TBV349)</f>
        <v>0</v>
      </c>
      <c r="TBW102" s="700">
        <f>-IF(TBW11=1900,0,Capex!TBW349)</f>
        <v>0</v>
      </c>
      <c r="TBX102" s="700">
        <f>-IF(TBX11=1900,0,Capex!TBX349)</f>
        <v>0</v>
      </c>
      <c r="TBY102" s="700">
        <f>-IF(TBY11=1900,0,Capex!TBY349)</f>
        <v>0</v>
      </c>
      <c r="TBZ102" s="700">
        <f>-IF(TBZ11=1900,0,Capex!TBZ349)</f>
        <v>0</v>
      </c>
      <c r="TCA102" s="700">
        <f>-IF(TCA11=1900,0,Capex!TCA349)</f>
        <v>0</v>
      </c>
      <c r="TCB102" s="700">
        <f>-IF(TCB11=1900,0,Capex!TCB349)</f>
        <v>0</v>
      </c>
      <c r="TCC102" s="700">
        <f>-IF(TCC11=1900,0,Capex!TCC349)</f>
        <v>0</v>
      </c>
      <c r="TCD102" s="700">
        <f>-IF(TCD11=1900,0,Capex!TCD349)</f>
        <v>0</v>
      </c>
      <c r="TCE102" s="700">
        <f>-IF(TCE11=1900,0,Capex!TCE349)</f>
        <v>0</v>
      </c>
      <c r="TCF102" s="700">
        <f>-IF(TCF11=1900,0,Capex!TCF349)</f>
        <v>0</v>
      </c>
      <c r="TCG102" s="700">
        <f>-IF(TCG11=1900,0,Capex!TCG349)</f>
        <v>0</v>
      </c>
      <c r="TCH102" s="700">
        <f>-IF(TCH11=1900,0,Capex!TCH349)</f>
        <v>0</v>
      </c>
      <c r="TCI102" s="700">
        <f>-IF(TCI11=1900,0,Capex!TCI349)</f>
        <v>0</v>
      </c>
      <c r="TCJ102" s="700">
        <f>-IF(TCJ11=1900,0,Capex!TCJ349)</f>
        <v>0</v>
      </c>
      <c r="TCK102" s="700">
        <f>-IF(TCK11=1900,0,Capex!TCK349)</f>
        <v>0</v>
      </c>
      <c r="TCL102" s="700">
        <f>-IF(TCL11=1900,0,Capex!TCL349)</f>
        <v>0</v>
      </c>
      <c r="TCM102" s="700">
        <f>-IF(TCM11=1900,0,Capex!TCM349)</f>
        <v>0</v>
      </c>
      <c r="TCN102" s="700">
        <f>-IF(TCN11=1900,0,Capex!TCN349)</f>
        <v>0</v>
      </c>
      <c r="TCO102" s="700">
        <f>-IF(TCO11=1900,0,Capex!TCO349)</f>
        <v>0</v>
      </c>
      <c r="TCP102" s="700">
        <f>-IF(TCP11=1900,0,Capex!TCP349)</f>
        <v>0</v>
      </c>
      <c r="TCQ102" s="700">
        <f>-IF(TCQ11=1900,0,Capex!TCQ349)</f>
        <v>0</v>
      </c>
      <c r="TCR102" s="700">
        <f>-IF(TCR11=1900,0,Capex!TCR349)</f>
        <v>0</v>
      </c>
      <c r="TCS102" s="700">
        <f>-IF(TCS11=1900,0,Capex!TCS349)</f>
        <v>0</v>
      </c>
      <c r="TCT102" s="700">
        <f>-IF(TCT11=1900,0,Capex!TCT349)</f>
        <v>0</v>
      </c>
      <c r="TCU102" s="700">
        <f>-IF(TCU11=1900,0,Capex!TCU349)</f>
        <v>0</v>
      </c>
      <c r="TCV102" s="700">
        <f>-IF(TCV11=1900,0,Capex!TCV349)</f>
        <v>0</v>
      </c>
      <c r="TCW102" s="700">
        <f>-IF(TCW11=1900,0,Capex!TCW349)</f>
        <v>0</v>
      </c>
      <c r="TCX102" s="700">
        <f>-IF(TCX11=1900,0,Capex!TCX349)</f>
        <v>0</v>
      </c>
      <c r="TCY102" s="700">
        <f>-IF(TCY11=1900,0,Capex!TCY349)</f>
        <v>0</v>
      </c>
      <c r="TCZ102" s="700">
        <f>-IF(TCZ11=1900,0,Capex!TCZ349)</f>
        <v>0</v>
      </c>
      <c r="TDA102" s="700">
        <f>-IF(TDA11=1900,0,Capex!TDA349)</f>
        <v>0</v>
      </c>
      <c r="TDB102" s="700">
        <f>-IF(TDB11=1900,0,Capex!TDB349)</f>
        <v>0</v>
      </c>
      <c r="TDC102" s="700">
        <f>-IF(TDC11=1900,0,Capex!TDC349)</f>
        <v>0</v>
      </c>
      <c r="TDD102" s="700">
        <f>-IF(TDD11=1900,0,Capex!TDD349)</f>
        <v>0</v>
      </c>
      <c r="TDE102" s="700">
        <f>-IF(TDE11=1900,0,Capex!TDE349)</f>
        <v>0</v>
      </c>
      <c r="TDF102" s="700">
        <f>-IF(TDF11=1900,0,Capex!TDF349)</f>
        <v>0</v>
      </c>
      <c r="TDG102" s="700">
        <f>-IF(TDG11=1900,0,Capex!TDG349)</f>
        <v>0</v>
      </c>
      <c r="TDH102" s="700">
        <f>-IF(TDH11=1900,0,Capex!TDH349)</f>
        <v>0</v>
      </c>
      <c r="TDI102" s="700">
        <f>-IF(TDI11=1900,0,Capex!TDI349)</f>
        <v>0</v>
      </c>
      <c r="TDJ102" s="700">
        <f>-IF(TDJ11=1900,0,Capex!TDJ349)</f>
        <v>0</v>
      </c>
      <c r="TDK102" s="700">
        <f>-IF(TDK11=1900,0,Capex!TDK349)</f>
        <v>0</v>
      </c>
      <c r="TDL102" s="700">
        <f>-IF(TDL11=1900,0,Capex!TDL349)</f>
        <v>0</v>
      </c>
      <c r="TDM102" s="700">
        <f>-IF(TDM11=1900,0,Capex!TDM349)</f>
        <v>0</v>
      </c>
      <c r="TDN102" s="700">
        <f>-IF(TDN11=1900,0,Capex!TDN349)</f>
        <v>0</v>
      </c>
      <c r="TDO102" s="700">
        <f>-IF(TDO11=1900,0,Capex!TDO349)</f>
        <v>0</v>
      </c>
      <c r="TDP102" s="700">
        <f>-IF(TDP11=1900,0,Capex!TDP349)</f>
        <v>0</v>
      </c>
      <c r="TDQ102" s="700">
        <f>-IF(TDQ11=1900,0,Capex!TDQ349)</f>
        <v>0</v>
      </c>
      <c r="TDR102" s="700">
        <f>-IF(TDR11=1900,0,Capex!TDR349)</f>
        <v>0</v>
      </c>
      <c r="TDS102" s="700">
        <f>-IF(TDS11=1900,0,Capex!TDS349)</f>
        <v>0</v>
      </c>
      <c r="TDT102" s="700">
        <f>-IF(TDT11=1900,0,Capex!TDT349)</f>
        <v>0</v>
      </c>
      <c r="TDU102" s="700">
        <f>-IF(TDU11=1900,0,Capex!TDU349)</f>
        <v>0</v>
      </c>
      <c r="TDV102" s="700">
        <f>-IF(TDV11=1900,0,Capex!TDV349)</f>
        <v>0</v>
      </c>
      <c r="TDW102" s="700">
        <f>-IF(TDW11=1900,0,Capex!TDW349)</f>
        <v>0</v>
      </c>
      <c r="TDX102" s="700">
        <f>-IF(TDX11=1900,0,Capex!TDX349)</f>
        <v>0</v>
      </c>
      <c r="TDY102" s="700">
        <f>-IF(TDY11=1900,0,Capex!TDY349)</f>
        <v>0</v>
      </c>
      <c r="TDZ102" s="700">
        <f>-IF(TDZ11=1900,0,Capex!TDZ349)</f>
        <v>0</v>
      </c>
      <c r="TEA102" s="700">
        <f>-IF(TEA11=1900,0,Capex!TEA349)</f>
        <v>0</v>
      </c>
      <c r="TEB102" s="700">
        <f>-IF(TEB11=1900,0,Capex!TEB349)</f>
        <v>0</v>
      </c>
      <c r="TEC102" s="700">
        <f>-IF(TEC11=1900,0,Capex!TEC349)</f>
        <v>0</v>
      </c>
      <c r="TED102" s="700">
        <f>-IF(TED11=1900,0,Capex!TED349)</f>
        <v>0</v>
      </c>
      <c r="TEE102" s="700">
        <f>-IF(TEE11=1900,0,Capex!TEE349)</f>
        <v>0</v>
      </c>
      <c r="TEF102" s="700">
        <f>-IF(TEF11=1900,0,Capex!TEF349)</f>
        <v>0</v>
      </c>
      <c r="TEG102" s="700">
        <f>-IF(TEG11=1900,0,Capex!TEG349)</f>
        <v>0</v>
      </c>
      <c r="TEH102" s="700">
        <f>-IF(TEH11=1900,0,Capex!TEH349)</f>
        <v>0</v>
      </c>
      <c r="TEI102" s="700">
        <f>-IF(TEI11=1900,0,Capex!TEI349)</f>
        <v>0</v>
      </c>
      <c r="TEJ102" s="700">
        <f>-IF(TEJ11=1900,0,Capex!TEJ349)</f>
        <v>0</v>
      </c>
      <c r="TEK102" s="700">
        <f>-IF(TEK11=1900,0,Capex!TEK349)</f>
        <v>0</v>
      </c>
      <c r="TEL102" s="700">
        <f>-IF(TEL11=1900,0,Capex!TEL349)</f>
        <v>0</v>
      </c>
      <c r="TEM102" s="700">
        <f>-IF(TEM11=1900,0,Capex!TEM349)</f>
        <v>0</v>
      </c>
      <c r="TEN102" s="700">
        <f>-IF(TEN11=1900,0,Capex!TEN349)</f>
        <v>0</v>
      </c>
      <c r="TEO102" s="700">
        <f>-IF(TEO11=1900,0,Capex!TEO349)</f>
        <v>0</v>
      </c>
      <c r="TEP102" s="700">
        <f>-IF(TEP11=1900,0,Capex!TEP349)</f>
        <v>0</v>
      </c>
      <c r="TEQ102" s="700">
        <f>-IF(TEQ11=1900,0,Capex!TEQ349)</f>
        <v>0</v>
      </c>
      <c r="TER102" s="700">
        <f>-IF(TER11=1900,0,Capex!TER349)</f>
        <v>0</v>
      </c>
      <c r="TES102" s="700">
        <f>-IF(TES11=1900,0,Capex!TES349)</f>
        <v>0</v>
      </c>
      <c r="TET102" s="700">
        <f>-IF(TET11=1900,0,Capex!TET349)</f>
        <v>0</v>
      </c>
      <c r="TEU102" s="700">
        <f>-IF(TEU11=1900,0,Capex!TEU349)</f>
        <v>0</v>
      </c>
      <c r="TEV102" s="700">
        <f>-IF(TEV11=1900,0,Capex!TEV349)</f>
        <v>0</v>
      </c>
      <c r="TEW102" s="700">
        <f>-IF(TEW11=1900,0,Capex!TEW349)</f>
        <v>0</v>
      </c>
      <c r="TEX102" s="700">
        <f>-IF(TEX11=1900,0,Capex!TEX349)</f>
        <v>0</v>
      </c>
      <c r="TEY102" s="700">
        <f>-IF(TEY11=1900,0,Capex!TEY349)</f>
        <v>0</v>
      </c>
      <c r="TEZ102" s="700">
        <f>-IF(TEZ11=1900,0,Capex!TEZ349)</f>
        <v>0</v>
      </c>
      <c r="TFA102" s="700">
        <f>-IF(TFA11=1900,0,Capex!TFA349)</f>
        <v>0</v>
      </c>
      <c r="TFB102" s="700">
        <f>-IF(TFB11=1900,0,Capex!TFB349)</f>
        <v>0</v>
      </c>
      <c r="TFC102" s="700">
        <f>-IF(TFC11=1900,0,Capex!TFC349)</f>
        <v>0</v>
      </c>
      <c r="TFD102" s="700">
        <f>-IF(TFD11=1900,0,Capex!TFD349)</f>
        <v>0</v>
      </c>
      <c r="TFE102" s="700">
        <f>-IF(TFE11=1900,0,Capex!TFE349)</f>
        <v>0</v>
      </c>
      <c r="TFF102" s="700">
        <f>-IF(TFF11=1900,0,Capex!TFF349)</f>
        <v>0</v>
      </c>
      <c r="TFG102" s="700">
        <f>-IF(TFG11=1900,0,Capex!TFG349)</f>
        <v>0</v>
      </c>
      <c r="TFH102" s="700">
        <f>-IF(TFH11=1900,0,Capex!TFH349)</f>
        <v>0</v>
      </c>
      <c r="TFI102" s="700">
        <f>-IF(TFI11=1900,0,Capex!TFI349)</f>
        <v>0</v>
      </c>
      <c r="TFJ102" s="700">
        <f>-IF(TFJ11=1900,0,Capex!TFJ349)</f>
        <v>0</v>
      </c>
      <c r="TFK102" s="700">
        <f>-IF(TFK11=1900,0,Capex!TFK349)</f>
        <v>0</v>
      </c>
      <c r="TFL102" s="700">
        <f>-IF(TFL11=1900,0,Capex!TFL349)</f>
        <v>0</v>
      </c>
      <c r="TFM102" s="700">
        <f>-IF(TFM11=1900,0,Capex!TFM349)</f>
        <v>0</v>
      </c>
      <c r="TFN102" s="700">
        <f>-IF(TFN11=1900,0,Capex!TFN349)</f>
        <v>0</v>
      </c>
      <c r="TFO102" s="700">
        <f>-IF(TFO11=1900,0,Capex!TFO349)</f>
        <v>0</v>
      </c>
      <c r="TFP102" s="700">
        <f>-IF(TFP11=1900,0,Capex!TFP349)</f>
        <v>0</v>
      </c>
      <c r="TFQ102" s="700">
        <f>-IF(TFQ11=1900,0,Capex!TFQ349)</f>
        <v>0</v>
      </c>
      <c r="TFR102" s="700">
        <f>-IF(TFR11=1900,0,Capex!TFR349)</f>
        <v>0</v>
      </c>
      <c r="TFS102" s="700">
        <f>-IF(TFS11=1900,0,Capex!TFS349)</f>
        <v>0</v>
      </c>
      <c r="TFT102" s="700">
        <f>-IF(TFT11=1900,0,Capex!TFT349)</f>
        <v>0</v>
      </c>
      <c r="TFU102" s="700">
        <f>-IF(TFU11=1900,0,Capex!TFU349)</f>
        <v>0</v>
      </c>
      <c r="TFV102" s="700">
        <f>-IF(TFV11=1900,0,Capex!TFV349)</f>
        <v>0</v>
      </c>
      <c r="TFW102" s="700">
        <f>-IF(TFW11=1900,0,Capex!TFW349)</f>
        <v>0</v>
      </c>
      <c r="TFX102" s="700">
        <f>-IF(TFX11=1900,0,Capex!TFX349)</f>
        <v>0</v>
      </c>
      <c r="TFY102" s="700">
        <f>-IF(TFY11=1900,0,Capex!TFY349)</f>
        <v>0</v>
      </c>
      <c r="TFZ102" s="700">
        <f>-IF(TFZ11=1900,0,Capex!TFZ349)</f>
        <v>0</v>
      </c>
      <c r="TGA102" s="700">
        <f>-IF(TGA11=1900,0,Capex!TGA349)</f>
        <v>0</v>
      </c>
      <c r="TGB102" s="700">
        <f>-IF(TGB11=1900,0,Capex!TGB349)</f>
        <v>0</v>
      </c>
      <c r="TGC102" s="700">
        <f>-IF(TGC11=1900,0,Capex!TGC349)</f>
        <v>0</v>
      </c>
      <c r="TGD102" s="700">
        <f>-IF(TGD11=1900,0,Capex!TGD349)</f>
        <v>0</v>
      </c>
      <c r="TGE102" s="700">
        <f>-IF(TGE11=1900,0,Capex!TGE349)</f>
        <v>0</v>
      </c>
      <c r="TGF102" s="700">
        <f>-IF(TGF11=1900,0,Capex!TGF349)</f>
        <v>0</v>
      </c>
      <c r="TGG102" s="700">
        <f>-IF(TGG11=1900,0,Capex!TGG349)</f>
        <v>0</v>
      </c>
      <c r="TGH102" s="700">
        <f>-IF(TGH11=1900,0,Capex!TGH349)</f>
        <v>0</v>
      </c>
      <c r="TGI102" s="700">
        <f>-IF(TGI11=1900,0,Capex!TGI349)</f>
        <v>0</v>
      </c>
      <c r="TGJ102" s="700">
        <f>-IF(TGJ11=1900,0,Capex!TGJ349)</f>
        <v>0</v>
      </c>
      <c r="TGK102" s="700">
        <f>-IF(TGK11=1900,0,Capex!TGK349)</f>
        <v>0</v>
      </c>
      <c r="TGL102" s="700">
        <f>-IF(TGL11=1900,0,Capex!TGL349)</f>
        <v>0</v>
      </c>
      <c r="TGM102" s="700">
        <f>-IF(TGM11=1900,0,Capex!TGM349)</f>
        <v>0</v>
      </c>
      <c r="TGN102" s="700">
        <f>-IF(TGN11=1900,0,Capex!TGN349)</f>
        <v>0</v>
      </c>
      <c r="TGO102" s="700">
        <f>-IF(TGO11=1900,0,Capex!TGO349)</f>
        <v>0</v>
      </c>
      <c r="TGP102" s="700">
        <f>-IF(TGP11=1900,0,Capex!TGP349)</f>
        <v>0</v>
      </c>
      <c r="TGQ102" s="700">
        <f>-IF(TGQ11=1900,0,Capex!TGQ349)</f>
        <v>0</v>
      </c>
      <c r="TGR102" s="700">
        <f>-IF(TGR11=1900,0,Capex!TGR349)</f>
        <v>0</v>
      </c>
      <c r="TGS102" s="700">
        <f>-IF(TGS11=1900,0,Capex!TGS349)</f>
        <v>0</v>
      </c>
      <c r="TGT102" s="700">
        <f>-IF(TGT11=1900,0,Capex!TGT349)</f>
        <v>0</v>
      </c>
      <c r="TGU102" s="700">
        <f>-IF(TGU11=1900,0,Capex!TGU349)</f>
        <v>0</v>
      </c>
      <c r="TGV102" s="700">
        <f>-IF(TGV11=1900,0,Capex!TGV349)</f>
        <v>0</v>
      </c>
      <c r="TGW102" s="700">
        <f>-IF(TGW11=1900,0,Capex!TGW349)</f>
        <v>0</v>
      </c>
      <c r="TGX102" s="700">
        <f>-IF(TGX11=1900,0,Capex!TGX349)</f>
        <v>0</v>
      </c>
      <c r="TGY102" s="700">
        <f>-IF(TGY11=1900,0,Capex!TGY349)</f>
        <v>0</v>
      </c>
      <c r="TGZ102" s="700">
        <f>-IF(TGZ11=1900,0,Capex!TGZ349)</f>
        <v>0</v>
      </c>
      <c r="THA102" s="700">
        <f>-IF(THA11=1900,0,Capex!THA349)</f>
        <v>0</v>
      </c>
      <c r="THB102" s="700">
        <f>-IF(THB11=1900,0,Capex!THB349)</f>
        <v>0</v>
      </c>
      <c r="THC102" s="700">
        <f>-IF(THC11=1900,0,Capex!THC349)</f>
        <v>0</v>
      </c>
      <c r="THD102" s="700">
        <f>-IF(THD11=1900,0,Capex!THD349)</f>
        <v>0</v>
      </c>
      <c r="THE102" s="700">
        <f>-IF(THE11=1900,0,Capex!THE349)</f>
        <v>0</v>
      </c>
      <c r="THF102" s="700">
        <f>-IF(THF11=1900,0,Capex!THF349)</f>
        <v>0</v>
      </c>
      <c r="THG102" s="700">
        <f>-IF(THG11=1900,0,Capex!THG349)</f>
        <v>0</v>
      </c>
      <c r="THH102" s="700">
        <f>-IF(THH11=1900,0,Capex!THH349)</f>
        <v>0</v>
      </c>
      <c r="THI102" s="700">
        <f>-IF(THI11=1900,0,Capex!THI349)</f>
        <v>0</v>
      </c>
      <c r="THJ102" s="700">
        <f>-IF(THJ11=1900,0,Capex!THJ349)</f>
        <v>0</v>
      </c>
      <c r="THK102" s="700">
        <f>-IF(THK11=1900,0,Capex!THK349)</f>
        <v>0</v>
      </c>
      <c r="THL102" s="700">
        <f>-IF(THL11=1900,0,Capex!THL349)</f>
        <v>0</v>
      </c>
      <c r="THM102" s="700">
        <f>-IF(THM11=1900,0,Capex!THM349)</f>
        <v>0</v>
      </c>
      <c r="THN102" s="700">
        <f>-IF(THN11=1900,0,Capex!THN349)</f>
        <v>0</v>
      </c>
      <c r="THO102" s="700">
        <f>-IF(THO11=1900,0,Capex!THO349)</f>
        <v>0</v>
      </c>
      <c r="THP102" s="700">
        <f>-IF(THP11=1900,0,Capex!THP349)</f>
        <v>0</v>
      </c>
      <c r="THQ102" s="700">
        <f>-IF(THQ11=1900,0,Capex!THQ349)</f>
        <v>0</v>
      </c>
      <c r="THR102" s="700">
        <f>-IF(THR11=1900,0,Capex!THR349)</f>
        <v>0</v>
      </c>
      <c r="THS102" s="700">
        <f>-IF(THS11=1900,0,Capex!THS349)</f>
        <v>0</v>
      </c>
      <c r="THT102" s="700">
        <f>-IF(THT11=1900,0,Capex!THT349)</f>
        <v>0</v>
      </c>
      <c r="THU102" s="700">
        <f>-IF(THU11=1900,0,Capex!THU349)</f>
        <v>0</v>
      </c>
      <c r="THV102" s="700">
        <f>-IF(THV11=1900,0,Capex!THV349)</f>
        <v>0</v>
      </c>
      <c r="THW102" s="700">
        <f>-IF(THW11=1900,0,Capex!THW349)</f>
        <v>0</v>
      </c>
      <c r="THX102" s="700">
        <f>-IF(THX11=1900,0,Capex!THX349)</f>
        <v>0</v>
      </c>
      <c r="THY102" s="700">
        <f>-IF(THY11=1900,0,Capex!THY349)</f>
        <v>0</v>
      </c>
      <c r="THZ102" s="700">
        <f>-IF(THZ11=1900,0,Capex!THZ349)</f>
        <v>0</v>
      </c>
      <c r="TIA102" s="700">
        <f>-IF(TIA11=1900,0,Capex!TIA349)</f>
        <v>0</v>
      </c>
      <c r="TIB102" s="700">
        <f>-IF(TIB11=1900,0,Capex!TIB349)</f>
        <v>0</v>
      </c>
      <c r="TIC102" s="700">
        <f>-IF(TIC11=1900,0,Capex!TIC349)</f>
        <v>0</v>
      </c>
      <c r="TID102" s="700">
        <f>-IF(TID11=1900,0,Capex!TID349)</f>
        <v>0</v>
      </c>
      <c r="TIE102" s="700">
        <f>-IF(TIE11=1900,0,Capex!TIE349)</f>
        <v>0</v>
      </c>
      <c r="TIF102" s="700">
        <f>-IF(TIF11=1900,0,Capex!TIF349)</f>
        <v>0</v>
      </c>
      <c r="TIG102" s="700">
        <f>-IF(TIG11=1900,0,Capex!TIG349)</f>
        <v>0</v>
      </c>
      <c r="TIH102" s="700">
        <f>-IF(TIH11=1900,0,Capex!TIH349)</f>
        <v>0</v>
      </c>
      <c r="TII102" s="700">
        <f>-IF(TII11=1900,0,Capex!TII349)</f>
        <v>0</v>
      </c>
      <c r="TIJ102" s="700">
        <f>-IF(TIJ11=1900,0,Capex!TIJ349)</f>
        <v>0</v>
      </c>
      <c r="TIK102" s="700">
        <f>-IF(TIK11=1900,0,Capex!TIK349)</f>
        <v>0</v>
      </c>
      <c r="TIL102" s="700">
        <f>-IF(TIL11=1900,0,Capex!TIL349)</f>
        <v>0</v>
      </c>
      <c r="TIM102" s="700">
        <f>-IF(TIM11=1900,0,Capex!TIM349)</f>
        <v>0</v>
      </c>
      <c r="TIN102" s="700">
        <f>-IF(TIN11=1900,0,Capex!TIN349)</f>
        <v>0</v>
      </c>
      <c r="TIO102" s="700">
        <f>-IF(TIO11=1900,0,Capex!TIO349)</f>
        <v>0</v>
      </c>
      <c r="TIP102" s="700">
        <f>-IF(TIP11=1900,0,Capex!TIP349)</f>
        <v>0</v>
      </c>
      <c r="TIQ102" s="700">
        <f>-IF(TIQ11=1900,0,Capex!TIQ349)</f>
        <v>0</v>
      </c>
      <c r="TIR102" s="700">
        <f>-IF(TIR11=1900,0,Capex!TIR349)</f>
        <v>0</v>
      </c>
      <c r="TIS102" s="700">
        <f>-IF(TIS11=1900,0,Capex!TIS349)</f>
        <v>0</v>
      </c>
      <c r="TIT102" s="700">
        <f>-IF(TIT11=1900,0,Capex!TIT349)</f>
        <v>0</v>
      </c>
      <c r="TIU102" s="700">
        <f>-IF(TIU11=1900,0,Capex!TIU349)</f>
        <v>0</v>
      </c>
      <c r="TIV102" s="700">
        <f>-IF(TIV11=1900,0,Capex!TIV349)</f>
        <v>0</v>
      </c>
      <c r="TIW102" s="700">
        <f>-IF(TIW11=1900,0,Capex!TIW349)</f>
        <v>0</v>
      </c>
      <c r="TIX102" s="700">
        <f>-IF(TIX11=1900,0,Capex!TIX349)</f>
        <v>0</v>
      </c>
      <c r="TIY102" s="700">
        <f>-IF(TIY11=1900,0,Capex!TIY349)</f>
        <v>0</v>
      </c>
      <c r="TIZ102" s="700">
        <f>-IF(TIZ11=1900,0,Capex!TIZ349)</f>
        <v>0</v>
      </c>
      <c r="TJA102" s="700">
        <f>-IF(TJA11=1900,0,Capex!TJA349)</f>
        <v>0</v>
      </c>
      <c r="TJB102" s="700">
        <f>-IF(TJB11=1900,0,Capex!TJB349)</f>
        <v>0</v>
      </c>
      <c r="TJC102" s="700">
        <f>-IF(TJC11=1900,0,Capex!TJC349)</f>
        <v>0</v>
      </c>
      <c r="TJD102" s="700">
        <f>-IF(TJD11=1900,0,Capex!TJD349)</f>
        <v>0</v>
      </c>
      <c r="TJE102" s="700">
        <f>-IF(TJE11=1900,0,Capex!TJE349)</f>
        <v>0</v>
      </c>
      <c r="TJF102" s="700">
        <f>-IF(TJF11=1900,0,Capex!TJF349)</f>
        <v>0</v>
      </c>
      <c r="TJG102" s="700">
        <f>-IF(TJG11=1900,0,Capex!TJG349)</f>
        <v>0</v>
      </c>
      <c r="TJH102" s="700">
        <f>-IF(TJH11=1900,0,Capex!TJH349)</f>
        <v>0</v>
      </c>
      <c r="TJI102" s="700">
        <f>-IF(TJI11=1900,0,Capex!TJI349)</f>
        <v>0</v>
      </c>
      <c r="TJJ102" s="700">
        <f>-IF(TJJ11=1900,0,Capex!TJJ349)</f>
        <v>0</v>
      </c>
      <c r="TJK102" s="700">
        <f>-IF(TJK11=1900,0,Capex!TJK349)</f>
        <v>0</v>
      </c>
      <c r="TJL102" s="700">
        <f>-IF(TJL11=1900,0,Capex!TJL349)</f>
        <v>0</v>
      </c>
      <c r="TJM102" s="700">
        <f>-IF(TJM11=1900,0,Capex!TJM349)</f>
        <v>0</v>
      </c>
      <c r="TJN102" s="700">
        <f>-IF(TJN11=1900,0,Capex!TJN349)</f>
        <v>0</v>
      </c>
      <c r="TJO102" s="700">
        <f>-IF(TJO11=1900,0,Capex!TJO349)</f>
        <v>0</v>
      </c>
      <c r="TJP102" s="700">
        <f>-IF(TJP11=1900,0,Capex!TJP349)</f>
        <v>0</v>
      </c>
      <c r="TJQ102" s="700">
        <f>-IF(TJQ11=1900,0,Capex!TJQ349)</f>
        <v>0</v>
      </c>
      <c r="TJR102" s="700">
        <f>-IF(TJR11=1900,0,Capex!TJR349)</f>
        <v>0</v>
      </c>
      <c r="TJS102" s="700">
        <f>-IF(TJS11=1900,0,Capex!TJS349)</f>
        <v>0</v>
      </c>
      <c r="TJT102" s="700">
        <f>-IF(TJT11=1900,0,Capex!TJT349)</f>
        <v>0</v>
      </c>
      <c r="TJU102" s="700">
        <f>-IF(TJU11=1900,0,Capex!TJU349)</f>
        <v>0</v>
      </c>
      <c r="TJV102" s="700">
        <f>-IF(TJV11=1900,0,Capex!TJV349)</f>
        <v>0</v>
      </c>
      <c r="TJW102" s="700">
        <f>-IF(TJW11=1900,0,Capex!TJW349)</f>
        <v>0</v>
      </c>
      <c r="TJX102" s="700">
        <f>-IF(TJX11=1900,0,Capex!TJX349)</f>
        <v>0</v>
      </c>
      <c r="TJY102" s="700">
        <f>-IF(TJY11=1900,0,Capex!TJY349)</f>
        <v>0</v>
      </c>
      <c r="TJZ102" s="700">
        <f>-IF(TJZ11=1900,0,Capex!TJZ349)</f>
        <v>0</v>
      </c>
      <c r="TKA102" s="700">
        <f>-IF(TKA11=1900,0,Capex!TKA349)</f>
        <v>0</v>
      </c>
      <c r="TKB102" s="700">
        <f>-IF(TKB11=1900,0,Capex!TKB349)</f>
        <v>0</v>
      </c>
      <c r="TKC102" s="700">
        <f>-IF(TKC11=1900,0,Capex!TKC349)</f>
        <v>0</v>
      </c>
      <c r="TKD102" s="700">
        <f>-IF(TKD11=1900,0,Capex!TKD349)</f>
        <v>0</v>
      </c>
      <c r="TKE102" s="700">
        <f>-IF(TKE11=1900,0,Capex!TKE349)</f>
        <v>0</v>
      </c>
      <c r="TKF102" s="700">
        <f>-IF(TKF11=1900,0,Capex!TKF349)</f>
        <v>0</v>
      </c>
      <c r="TKG102" s="700">
        <f>-IF(TKG11=1900,0,Capex!TKG349)</f>
        <v>0</v>
      </c>
      <c r="TKH102" s="700">
        <f>-IF(TKH11=1900,0,Capex!TKH349)</f>
        <v>0</v>
      </c>
      <c r="TKI102" s="700">
        <f>-IF(TKI11=1900,0,Capex!TKI349)</f>
        <v>0</v>
      </c>
      <c r="TKJ102" s="700">
        <f>-IF(TKJ11=1900,0,Capex!TKJ349)</f>
        <v>0</v>
      </c>
      <c r="TKK102" s="700">
        <f>-IF(TKK11=1900,0,Capex!TKK349)</f>
        <v>0</v>
      </c>
      <c r="TKL102" s="700">
        <f>-IF(TKL11=1900,0,Capex!TKL349)</f>
        <v>0</v>
      </c>
      <c r="TKM102" s="700">
        <f>-IF(TKM11=1900,0,Capex!TKM349)</f>
        <v>0</v>
      </c>
      <c r="TKN102" s="700">
        <f>-IF(TKN11=1900,0,Capex!TKN349)</f>
        <v>0</v>
      </c>
      <c r="TKO102" s="700">
        <f>-IF(TKO11=1900,0,Capex!TKO349)</f>
        <v>0</v>
      </c>
      <c r="TKP102" s="700">
        <f>-IF(TKP11=1900,0,Capex!TKP349)</f>
        <v>0</v>
      </c>
      <c r="TKQ102" s="700">
        <f>-IF(TKQ11=1900,0,Capex!TKQ349)</f>
        <v>0</v>
      </c>
      <c r="TKR102" s="700">
        <f>-IF(TKR11=1900,0,Capex!TKR349)</f>
        <v>0</v>
      </c>
      <c r="TKS102" s="700">
        <f>-IF(TKS11=1900,0,Capex!TKS349)</f>
        <v>0</v>
      </c>
      <c r="TKT102" s="700">
        <f>-IF(TKT11=1900,0,Capex!TKT349)</f>
        <v>0</v>
      </c>
      <c r="TKU102" s="700">
        <f>-IF(TKU11=1900,0,Capex!TKU349)</f>
        <v>0</v>
      </c>
      <c r="TKV102" s="700">
        <f>-IF(TKV11=1900,0,Capex!TKV349)</f>
        <v>0</v>
      </c>
      <c r="TKW102" s="700">
        <f>-IF(TKW11=1900,0,Capex!TKW349)</f>
        <v>0</v>
      </c>
      <c r="TKX102" s="700">
        <f>-IF(TKX11=1900,0,Capex!TKX349)</f>
        <v>0</v>
      </c>
      <c r="TKY102" s="700">
        <f>-IF(TKY11=1900,0,Capex!TKY349)</f>
        <v>0</v>
      </c>
      <c r="TKZ102" s="700">
        <f>-IF(TKZ11=1900,0,Capex!TKZ349)</f>
        <v>0</v>
      </c>
      <c r="TLA102" s="700">
        <f>-IF(TLA11=1900,0,Capex!TLA349)</f>
        <v>0</v>
      </c>
      <c r="TLB102" s="700">
        <f>-IF(TLB11=1900,0,Capex!TLB349)</f>
        <v>0</v>
      </c>
      <c r="TLC102" s="700">
        <f>-IF(TLC11=1900,0,Capex!TLC349)</f>
        <v>0</v>
      </c>
      <c r="TLD102" s="700">
        <f>-IF(TLD11=1900,0,Capex!TLD349)</f>
        <v>0</v>
      </c>
      <c r="TLE102" s="700">
        <f>-IF(TLE11=1900,0,Capex!TLE349)</f>
        <v>0</v>
      </c>
      <c r="TLF102" s="700">
        <f>-IF(TLF11=1900,0,Capex!TLF349)</f>
        <v>0</v>
      </c>
      <c r="TLG102" s="700">
        <f>-IF(TLG11=1900,0,Capex!TLG349)</f>
        <v>0</v>
      </c>
      <c r="TLH102" s="700">
        <f>-IF(TLH11=1900,0,Capex!TLH349)</f>
        <v>0</v>
      </c>
      <c r="TLI102" s="700">
        <f>-IF(TLI11=1900,0,Capex!TLI349)</f>
        <v>0</v>
      </c>
      <c r="TLJ102" s="700">
        <f>-IF(TLJ11=1900,0,Capex!TLJ349)</f>
        <v>0</v>
      </c>
      <c r="TLK102" s="700">
        <f>-IF(TLK11=1900,0,Capex!TLK349)</f>
        <v>0</v>
      </c>
      <c r="TLL102" s="700">
        <f>-IF(TLL11=1900,0,Capex!TLL349)</f>
        <v>0</v>
      </c>
      <c r="TLM102" s="700">
        <f>-IF(TLM11=1900,0,Capex!TLM349)</f>
        <v>0</v>
      </c>
      <c r="TLN102" s="700">
        <f>-IF(TLN11=1900,0,Capex!TLN349)</f>
        <v>0</v>
      </c>
      <c r="TLO102" s="700">
        <f>-IF(TLO11=1900,0,Capex!TLO349)</f>
        <v>0</v>
      </c>
      <c r="TLP102" s="700">
        <f>-IF(TLP11=1900,0,Capex!TLP349)</f>
        <v>0</v>
      </c>
      <c r="TLQ102" s="700">
        <f>-IF(TLQ11=1900,0,Capex!TLQ349)</f>
        <v>0</v>
      </c>
      <c r="TLR102" s="700">
        <f>-IF(TLR11=1900,0,Capex!TLR349)</f>
        <v>0</v>
      </c>
      <c r="TLS102" s="700">
        <f>-IF(TLS11=1900,0,Capex!TLS349)</f>
        <v>0</v>
      </c>
      <c r="TLT102" s="700">
        <f>-IF(TLT11=1900,0,Capex!TLT349)</f>
        <v>0</v>
      </c>
      <c r="TLU102" s="700">
        <f>-IF(TLU11=1900,0,Capex!TLU349)</f>
        <v>0</v>
      </c>
      <c r="TLV102" s="700">
        <f>-IF(TLV11=1900,0,Capex!TLV349)</f>
        <v>0</v>
      </c>
      <c r="TLW102" s="700">
        <f>-IF(TLW11=1900,0,Capex!TLW349)</f>
        <v>0</v>
      </c>
      <c r="TLX102" s="700">
        <f>-IF(TLX11=1900,0,Capex!TLX349)</f>
        <v>0</v>
      </c>
      <c r="TLY102" s="700">
        <f>-IF(TLY11=1900,0,Capex!TLY349)</f>
        <v>0</v>
      </c>
      <c r="TLZ102" s="700">
        <f>-IF(TLZ11=1900,0,Capex!TLZ349)</f>
        <v>0</v>
      </c>
      <c r="TMA102" s="700">
        <f>-IF(TMA11=1900,0,Capex!TMA349)</f>
        <v>0</v>
      </c>
      <c r="TMB102" s="700">
        <f>-IF(TMB11=1900,0,Capex!TMB349)</f>
        <v>0</v>
      </c>
      <c r="TMC102" s="700">
        <f>-IF(TMC11=1900,0,Capex!TMC349)</f>
        <v>0</v>
      </c>
      <c r="TMD102" s="700">
        <f>-IF(TMD11=1900,0,Capex!TMD349)</f>
        <v>0</v>
      </c>
      <c r="TME102" s="700">
        <f>-IF(TME11=1900,0,Capex!TME349)</f>
        <v>0</v>
      </c>
      <c r="TMF102" s="700">
        <f>-IF(TMF11=1900,0,Capex!TMF349)</f>
        <v>0</v>
      </c>
      <c r="TMG102" s="700">
        <f>-IF(TMG11=1900,0,Capex!TMG349)</f>
        <v>0</v>
      </c>
      <c r="TMH102" s="700">
        <f>-IF(TMH11=1900,0,Capex!TMH349)</f>
        <v>0</v>
      </c>
      <c r="TMI102" s="700">
        <f>-IF(TMI11=1900,0,Capex!TMI349)</f>
        <v>0</v>
      </c>
      <c r="TMJ102" s="700">
        <f>-IF(TMJ11=1900,0,Capex!TMJ349)</f>
        <v>0</v>
      </c>
      <c r="TMK102" s="700">
        <f>-IF(TMK11=1900,0,Capex!TMK349)</f>
        <v>0</v>
      </c>
      <c r="TML102" s="700">
        <f>-IF(TML11=1900,0,Capex!TML349)</f>
        <v>0</v>
      </c>
      <c r="TMM102" s="700">
        <f>-IF(TMM11=1900,0,Capex!TMM349)</f>
        <v>0</v>
      </c>
      <c r="TMN102" s="700">
        <f>-IF(TMN11=1900,0,Capex!TMN349)</f>
        <v>0</v>
      </c>
      <c r="TMO102" s="700">
        <f>-IF(TMO11=1900,0,Capex!TMO349)</f>
        <v>0</v>
      </c>
      <c r="TMP102" s="700">
        <f>-IF(TMP11=1900,0,Capex!TMP349)</f>
        <v>0</v>
      </c>
      <c r="TMQ102" s="700">
        <f>-IF(TMQ11=1900,0,Capex!TMQ349)</f>
        <v>0</v>
      </c>
      <c r="TMR102" s="700">
        <f>-IF(TMR11=1900,0,Capex!TMR349)</f>
        <v>0</v>
      </c>
      <c r="TMS102" s="700">
        <f>-IF(TMS11=1900,0,Capex!TMS349)</f>
        <v>0</v>
      </c>
      <c r="TMT102" s="700">
        <f>-IF(TMT11=1900,0,Capex!TMT349)</f>
        <v>0</v>
      </c>
      <c r="TMU102" s="700">
        <f>-IF(TMU11=1900,0,Capex!TMU349)</f>
        <v>0</v>
      </c>
      <c r="TMV102" s="700">
        <f>-IF(TMV11=1900,0,Capex!TMV349)</f>
        <v>0</v>
      </c>
      <c r="TMW102" s="700">
        <f>-IF(TMW11=1900,0,Capex!TMW349)</f>
        <v>0</v>
      </c>
      <c r="TMX102" s="700">
        <f>-IF(TMX11=1900,0,Capex!TMX349)</f>
        <v>0</v>
      </c>
      <c r="TMY102" s="700">
        <f>-IF(TMY11=1900,0,Capex!TMY349)</f>
        <v>0</v>
      </c>
      <c r="TMZ102" s="700">
        <f>-IF(TMZ11=1900,0,Capex!TMZ349)</f>
        <v>0</v>
      </c>
      <c r="TNA102" s="700">
        <f>-IF(TNA11=1900,0,Capex!TNA349)</f>
        <v>0</v>
      </c>
      <c r="TNB102" s="700">
        <f>-IF(TNB11=1900,0,Capex!TNB349)</f>
        <v>0</v>
      </c>
      <c r="TNC102" s="700">
        <f>-IF(TNC11=1900,0,Capex!TNC349)</f>
        <v>0</v>
      </c>
      <c r="TND102" s="700">
        <f>-IF(TND11=1900,0,Capex!TND349)</f>
        <v>0</v>
      </c>
      <c r="TNE102" s="700">
        <f>-IF(TNE11=1900,0,Capex!TNE349)</f>
        <v>0</v>
      </c>
      <c r="TNF102" s="700">
        <f>-IF(TNF11=1900,0,Capex!TNF349)</f>
        <v>0</v>
      </c>
      <c r="TNG102" s="700">
        <f>-IF(TNG11=1900,0,Capex!TNG349)</f>
        <v>0</v>
      </c>
      <c r="TNH102" s="700">
        <f>-IF(TNH11=1900,0,Capex!TNH349)</f>
        <v>0</v>
      </c>
      <c r="TNI102" s="700">
        <f>-IF(TNI11=1900,0,Capex!TNI349)</f>
        <v>0</v>
      </c>
      <c r="TNJ102" s="700">
        <f>-IF(TNJ11=1900,0,Capex!TNJ349)</f>
        <v>0</v>
      </c>
      <c r="TNK102" s="700">
        <f>-IF(TNK11=1900,0,Capex!TNK349)</f>
        <v>0</v>
      </c>
      <c r="TNL102" s="700">
        <f>-IF(TNL11=1900,0,Capex!TNL349)</f>
        <v>0</v>
      </c>
      <c r="TNM102" s="700">
        <f>-IF(TNM11=1900,0,Capex!TNM349)</f>
        <v>0</v>
      </c>
      <c r="TNN102" s="700">
        <f>-IF(TNN11=1900,0,Capex!TNN349)</f>
        <v>0</v>
      </c>
      <c r="TNO102" s="700">
        <f>-IF(TNO11=1900,0,Capex!TNO349)</f>
        <v>0</v>
      </c>
      <c r="TNP102" s="700">
        <f>-IF(TNP11=1900,0,Capex!TNP349)</f>
        <v>0</v>
      </c>
      <c r="TNQ102" s="700">
        <f>-IF(TNQ11=1900,0,Capex!TNQ349)</f>
        <v>0</v>
      </c>
      <c r="TNR102" s="700">
        <f>-IF(TNR11=1900,0,Capex!TNR349)</f>
        <v>0</v>
      </c>
      <c r="TNS102" s="700">
        <f>-IF(TNS11=1900,0,Capex!TNS349)</f>
        <v>0</v>
      </c>
      <c r="TNT102" s="700">
        <f>-IF(TNT11=1900,0,Capex!TNT349)</f>
        <v>0</v>
      </c>
      <c r="TNU102" s="700">
        <f>-IF(TNU11=1900,0,Capex!TNU349)</f>
        <v>0</v>
      </c>
      <c r="TNV102" s="700">
        <f>-IF(TNV11=1900,0,Capex!TNV349)</f>
        <v>0</v>
      </c>
      <c r="TNW102" s="700">
        <f>-IF(TNW11=1900,0,Capex!TNW349)</f>
        <v>0</v>
      </c>
      <c r="TNX102" s="700">
        <f>-IF(TNX11=1900,0,Capex!TNX349)</f>
        <v>0</v>
      </c>
      <c r="TNY102" s="700">
        <f>-IF(TNY11=1900,0,Capex!TNY349)</f>
        <v>0</v>
      </c>
      <c r="TNZ102" s="700">
        <f>-IF(TNZ11=1900,0,Capex!TNZ349)</f>
        <v>0</v>
      </c>
      <c r="TOA102" s="700">
        <f>-IF(TOA11=1900,0,Capex!TOA349)</f>
        <v>0</v>
      </c>
      <c r="TOB102" s="700">
        <f>-IF(TOB11=1900,0,Capex!TOB349)</f>
        <v>0</v>
      </c>
      <c r="TOC102" s="700">
        <f>-IF(TOC11=1900,0,Capex!TOC349)</f>
        <v>0</v>
      </c>
      <c r="TOD102" s="700">
        <f>-IF(TOD11=1900,0,Capex!TOD349)</f>
        <v>0</v>
      </c>
      <c r="TOE102" s="700">
        <f>-IF(TOE11=1900,0,Capex!TOE349)</f>
        <v>0</v>
      </c>
      <c r="TOF102" s="700">
        <f>-IF(TOF11=1900,0,Capex!TOF349)</f>
        <v>0</v>
      </c>
      <c r="TOG102" s="700">
        <f>-IF(TOG11=1900,0,Capex!TOG349)</f>
        <v>0</v>
      </c>
      <c r="TOH102" s="700">
        <f>-IF(TOH11=1900,0,Capex!TOH349)</f>
        <v>0</v>
      </c>
      <c r="TOI102" s="700">
        <f>-IF(TOI11=1900,0,Capex!TOI349)</f>
        <v>0</v>
      </c>
      <c r="TOJ102" s="700">
        <f>-IF(TOJ11=1900,0,Capex!TOJ349)</f>
        <v>0</v>
      </c>
      <c r="TOK102" s="700">
        <f>-IF(TOK11=1900,0,Capex!TOK349)</f>
        <v>0</v>
      </c>
      <c r="TOL102" s="700">
        <f>-IF(TOL11=1900,0,Capex!TOL349)</f>
        <v>0</v>
      </c>
      <c r="TOM102" s="700">
        <f>-IF(TOM11=1900,0,Capex!TOM349)</f>
        <v>0</v>
      </c>
      <c r="TON102" s="700">
        <f>-IF(TON11=1900,0,Capex!TON349)</f>
        <v>0</v>
      </c>
      <c r="TOO102" s="700">
        <f>-IF(TOO11=1900,0,Capex!TOO349)</f>
        <v>0</v>
      </c>
      <c r="TOP102" s="700">
        <f>-IF(TOP11=1900,0,Capex!TOP349)</f>
        <v>0</v>
      </c>
      <c r="TOQ102" s="700">
        <f>-IF(TOQ11=1900,0,Capex!TOQ349)</f>
        <v>0</v>
      </c>
      <c r="TOR102" s="700">
        <f>-IF(TOR11=1900,0,Capex!TOR349)</f>
        <v>0</v>
      </c>
      <c r="TOS102" s="700">
        <f>-IF(TOS11=1900,0,Capex!TOS349)</f>
        <v>0</v>
      </c>
      <c r="TOT102" s="700">
        <f>-IF(TOT11=1900,0,Capex!TOT349)</f>
        <v>0</v>
      </c>
      <c r="TOU102" s="700">
        <f>-IF(TOU11=1900,0,Capex!TOU349)</f>
        <v>0</v>
      </c>
      <c r="TOV102" s="700">
        <f>-IF(TOV11=1900,0,Capex!TOV349)</f>
        <v>0</v>
      </c>
      <c r="TOW102" s="700">
        <f>-IF(TOW11=1900,0,Capex!TOW349)</f>
        <v>0</v>
      </c>
      <c r="TOX102" s="700">
        <f>-IF(TOX11=1900,0,Capex!TOX349)</f>
        <v>0</v>
      </c>
      <c r="TOY102" s="700">
        <f>-IF(TOY11=1900,0,Capex!TOY349)</f>
        <v>0</v>
      </c>
      <c r="TOZ102" s="700">
        <f>-IF(TOZ11=1900,0,Capex!TOZ349)</f>
        <v>0</v>
      </c>
      <c r="TPA102" s="700">
        <f>-IF(TPA11=1900,0,Capex!TPA349)</f>
        <v>0</v>
      </c>
      <c r="TPB102" s="700">
        <f>-IF(TPB11=1900,0,Capex!TPB349)</f>
        <v>0</v>
      </c>
      <c r="TPC102" s="700">
        <f>-IF(TPC11=1900,0,Capex!TPC349)</f>
        <v>0</v>
      </c>
      <c r="TPD102" s="700">
        <f>-IF(TPD11=1900,0,Capex!TPD349)</f>
        <v>0</v>
      </c>
      <c r="TPE102" s="700">
        <f>-IF(TPE11=1900,0,Capex!TPE349)</f>
        <v>0</v>
      </c>
      <c r="TPF102" s="700">
        <f>-IF(TPF11=1900,0,Capex!TPF349)</f>
        <v>0</v>
      </c>
      <c r="TPG102" s="700">
        <f>-IF(TPG11=1900,0,Capex!TPG349)</f>
        <v>0</v>
      </c>
      <c r="TPH102" s="700">
        <f>-IF(TPH11=1900,0,Capex!TPH349)</f>
        <v>0</v>
      </c>
      <c r="TPI102" s="700">
        <f>-IF(TPI11=1900,0,Capex!TPI349)</f>
        <v>0</v>
      </c>
      <c r="TPJ102" s="700">
        <f>-IF(TPJ11=1900,0,Capex!TPJ349)</f>
        <v>0</v>
      </c>
      <c r="TPK102" s="700">
        <f>-IF(TPK11=1900,0,Capex!TPK349)</f>
        <v>0</v>
      </c>
      <c r="TPL102" s="700">
        <f>-IF(TPL11=1900,0,Capex!TPL349)</f>
        <v>0</v>
      </c>
      <c r="TPM102" s="700">
        <f>-IF(TPM11=1900,0,Capex!TPM349)</f>
        <v>0</v>
      </c>
      <c r="TPN102" s="700">
        <f>-IF(TPN11=1900,0,Capex!TPN349)</f>
        <v>0</v>
      </c>
      <c r="TPO102" s="700">
        <f>-IF(TPO11=1900,0,Capex!TPO349)</f>
        <v>0</v>
      </c>
      <c r="TPP102" s="700">
        <f>-IF(TPP11=1900,0,Capex!TPP349)</f>
        <v>0</v>
      </c>
      <c r="TPQ102" s="700">
        <f>-IF(TPQ11=1900,0,Capex!TPQ349)</f>
        <v>0</v>
      </c>
      <c r="TPR102" s="700">
        <f>-IF(TPR11=1900,0,Capex!TPR349)</f>
        <v>0</v>
      </c>
      <c r="TPS102" s="700">
        <f>-IF(TPS11=1900,0,Capex!TPS349)</f>
        <v>0</v>
      </c>
      <c r="TPT102" s="700">
        <f>-IF(TPT11=1900,0,Capex!TPT349)</f>
        <v>0</v>
      </c>
      <c r="TPU102" s="700">
        <f>-IF(TPU11=1900,0,Capex!TPU349)</f>
        <v>0</v>
      </c>
      <c r="TPV102" s="700">
        <f>-IF(TPV11=1900,0,Capex!TPV349)</f>
        <v>0</v>
      </c>
      <c r="TPW102" s="700">
        <f>-IF(TPW11=1900,0,Capex!TPW349)</f>
        <v>0</v>
      </c>
      <c r="TPX102" s="700">
        <f>-IF(TPX11=1900,0,Capex!TPX349)</f>
        <v>0</v>
      </c>
      <c r="TPY102" s="700">
        <f>-IF(TPY11=1900,0,Capex!TPY349)</f>
        <v>0</v>
      </c>
      <c r="TPZ102" s="700">
        <f>-IF(TPZ11=1900,0,Capex!TPZ349)</f>
        <v>0</v>
      </c>
      <c r="TQA102" s="700">
        <f>-IF(TQA11=1900,0,Capex!TQA349)</f>
        <v>0</v>
      </c>
      <c r="TQB102" s="700">
        <f>-IF(TQB11=1900,0,Capex!TQB349)</f>
        <v>0</v>
      </c>
      <c r="TQC102" s="700">
        <f>-IF(TQC11=1900,0,Capex!TQC349)</f>
        <v>0</v>
      </c>
      <c r="TQD102" s="700">
        <f>-IF(TQD11=1900,0,Capex!TQD349)</f>
        <v>0</v>
      </c>
      <c r="TQE102" s="700">
        <f>-IF(TQE11=1900,0,Capex!TQE349)</f>
        <v>0</v>
      </c>
      <c r="TQF102" s="700">
        <f>-IF(TQF11=1900,0,Capex!TQF349)</f>
        <v>0</v>
      </c>
      <c r="TQG102" s="700">
        <f>-IF(TQG11=1900,0,Capex!TQG349)</f>
        <v>0</v>
      </c>
      <c r="TQH102" s="700">
        <f>-IF(TQH11=1900,0,Capex!TQH349)</f>
        <v>0</v>
      </c>
      <c r="TQI102" s="700">
        <f>-IF(TQI11=1900,0,Capex!TQI349)</f>
        <v>0</v>
      </c>
      <c r="TQJ102" s="700">
        <f>-IF(TQJ11=1900,0,Capex!TQJ349)</f>
        <v>0</v>
      </c>
      <c r="TQK102" s="700">
        <f>-IF(TQK11=1900,0,Capex!TQK349)</f>
        <v>0</v>
      </c>
      <c r="TQL102" s="700">
        <f>-IF(TQL11=1900,0,Capex!TQL349)</f>
        <v>0</v>
      </c>
      <c r="TQM102" s="700">
        <f>-IF(TQM11=1900,0,Capex!TQM349)</f>
        <v>0</v>
      </c>
      <c r="TQN102" s="700">
        <f>-IF(TQN11=1900,0,Capex!TQN349)</f>
        <v>0</v>
      </c>
      <c r="TQO102" s="700">
        <f>-IF(TQO11=1900,0,Capex!TQO349)</f>
        <v>0</v>
      </c>
      <c r="TQP102" s="700">
        <f>-IF(TQP11=1900,0,Capex!TQP349)</f>
        <v>0</v>
      </c>
      <c r="TQQ102" s="700">
        <f>-IF(TQQ11=1900,0,Capex!TQQ349)</f>
        <v>0</v>
      </c>
      <c r="TQR102" s="700">
        <f>-IF(TQR11=1900,0,Capex!TQR349)</f>
        <v>0</v>
      </c>
      <c r="TQS102" s="700">
        <f>-IF(TQS11=1900,0,Capex!TQS349)</f>
        <v>0</v>
      </c>
      <c r="TQT102" s="700">
        <f>-IF(TQT11=1900,0,Capex!TQT349)</f>
        <v>0</v>
      </c>
      <c r="TQU102" s="700">
        <f>-IF(TQU11=1900,0,Capex!TQU349)</f>
        <v>0</v>
      </c>
      <c r="TQV102" s="700">
        <f>-IF(TQV11=1900,0,Capex!TQV349)</f>
        <v>0</v>
      </c>
      <c r="TQW102" s="700">
        <f>-IF(TQW11=1900,0,Capex!TQW349)</f>
        <v>0</v>
      </c>
      <c r="TQX102" s="700">
        <f>-IF(TQX11=1900,0,Capex!TQX349)</f>
        <v>0</v>
      </c>
      <c r="TQY102" s="700">
        <f>-IF(TQY11=1900,0,Capex!TQY349)</f>
        <v>0</v>
      </c>
      <c r="TQZ102" s="700">
        <f>-IF(TQZ11=1900,0,Capex!TQZ349)</f>
        <v>0</v>
      </c>
      <c r="TRA102" s="700">
        <f>-IF(TRA11=1900,0,Capex!TRA349)</f>
        <v>0</v>
      </c>
      <c r="TRB102" s="700">
        <f>-IF(TRB11=1900,0,Capex!TRB349)</f>
        <v>0</v>
      </c>
      <c r="TRC102" s="700">
        <f>-IF(TRC11=1900,0,Capex!TRC349)</f>
        <v>0</v>
      </c>
      <c r="TRD102" s="700">
        <f>-IF(TRD11=1900,0,Capex!TRD349)</f>
        <v>0</v>
      </c>
      <c r="TRE102" s="700">
        <f>-IF(TRE11=1900,0,Capex!TRE349)</f>
        <v>0</v>
      </c>
      <c r="TRF102" s="700">
        <f>-IF(TRF11=1900,0,Capex!TRF349)</f>
        <v>0</v>
      </c>
      <c r="TRG102" s="700">
        <f>-IF(TRG11=1900,0,Capex!TRG349)</f>
        <v>0</v>
      </c>
      <c r="TRH102" s="700">
        <f>-IF(TRH11=1900,0,Capex!TRH349)</f>
        <v>0</v>
      </c>
      <c r="TRI102" s="700">
        <f>-IF(TRI11=1900,0,Capex!TRI349)</f>
        <v>0</v>
      </c>
      <c r="TRJ102" s="700">
        <f>-IF(TRJ11=1900,0,Capex!TRJ349)</f>
        <v>0</v>
      </c>
      <c r="TRK102" s="700">
        <f>-IF(TRK11=1900,0,Capex!TRK349)</f>
        <v>0</v>
      </c>
      <c r="TRL102" s="700">
        <f>-IF(TRL11=1900,0,Capex!TRL349)</f>
        <v>0</v>
      </c>
      <c r="TRM102" s="700">
        <f>-IF(TRM11=1900,0,Capex!TRM349)</f>
        <v>0</v>
      </c>
      <c r="TRN102" s="700">
        <f>-IF(TRN11=1900,0,Capex!TRN349)</f>
        <v>0</v>
      </c>
      <c r="TRO102" s="700">
        <f>-IF(TRO11=1900,0,Capex!TRO349)</f>
        <v>0</v>
      </c>
      <c r="TRP102" s="700">
        <f>-IF(TRP11=1900,0,Capex!TRP349)</f>
        <v>0</v>
      </c>
      <c r="TRQ102" s="700">
        <f>-IF(TRQ11=1900,0,Capex!TRQ349)</f>
        <v>0</v>
      </c>
      <c r="TRR102" s="700">
        <f>-IF(TRR11=1900,0,Capex!TRR349)</f>
        <v>0</v>
      </c>
      <c r="TRS102" s="700">
        <f>-IF(TRS11=1900,0,Capex!TRS349)</f>
        <v>0</v>
      </c>
      <c r="TRT102" s="700">
        <f>-IF(TRT11=1900,0,Capex!TRT349)</f>
        <v>0</v>
      </c>
      <c r="TRU102" s="700">
        <f>-IF(TRU11=1900,0,Capex!TRU349)</f>
        <v>0</v>
      </c>
      <c r="TRV102" s="700">
        <f>-IF(TRV11=1900,0,Capex!TRV349)</f>
        <v>0</v>
      </c>
      <c r="TRW102" s="700">
        <f>-IF(TRW11=1900,0,Capex!TRW349)</f>
        <v>0</v>
      </c>
      <c r="TRX102" s="700">
        <f>-IF(TRX11=1900,0,Capex!TRX349)</f>
        <v>0</v>
      </c>
      <c r="TRY102" s="700">
        <f>-IF(TRY11=1900,0,Capex!TRY349)</f>
        <v>0</v>
      </c>
      <c r="TRZ102" s="700">
        <f>-IF(TRZ11=1900,0,Capex!TRZ349)</f>
        <v>0</v>
      </c>
      <c r="TSA102" s="700">
        <f>-IF(TSA11=1900,0,Capex!TSA349)</f>
        <v>0</v>
      </c>
      <c r="TSB102" s="700">
        <f>-IF(TSB11=1900,0,Capex!TSB349)</f>
        <v>0</v>
      </c>
      <c r="TSC102" s="700">
        <f>-IF(TSC11=1900,0,Capex!TSC349)</f>
        <v>0</v>
      </c>
      <c r="TSD102" s="700">
        <f>-IF(TSD11=1900,0,Capex!TSD349)</f>
        <v>0</v>
      </c>
      <c r="TSE102" s="700">
        <f>-IF(TSE11=1900,0,Capex!TSE349)</f>
        <v>0</v>
      </c>
      <c r="TSF102" s="700">
        <f>-IF(TSF11=1900,0,Capex!TSF349)</f>
        <v>0</v>
      </c>
      <c r="TSG102" s="700">
        <f>-IF(TSG11=1900,0,Capex!TSG349)</f>
        <v>0</v>
      </c>
      <c r="TSH102" s="700">
        <f>-IF(TSH11=1900,0,Capex!TSH349)</f>
        <v>0</v>
      </c>
      <c r="TSI102" s="700">
        <f>-IF(TSI11=1900,0,Capex!TSI349)</f>
        <v>0</v>
      </c>
      <c r="TSJ102" s="700">
        <f>-IF(TSJ11=1900,0,Capex!TSJ349)</f>
        <v>0</v>
      </c>
      <c r="TSK102" s="700">
        <f>-IF(TSK11=1900,0,Capex!TSK349)</f>
        <v>0</v>
      </c>
      <c r="TSL102" s="700">
        <f>-IF(TSL11=1900,0,Capex!TSL349)</f>
        <v>0</v>
      </c>
      <c r="TSM102" s="700">
        <f>-IF(TSM11=1900,0,Capex!TSM349)</f>
        <v>0</v>
      </c>
      <c r="TSN102" s="700">
        <f>-IF(TSN11=1900,0,Capex!TSN349)</f>
        <v>0</v>
      </c>
      <c r="TSO102" s="700">
        <f>-IF(TSO11=1900,0,Capex!TSO349)</f>
        <v>0</v>
      </c>
      <c r="TSP102" s="700">
        <f>-IF(TSP11=1900,0,Capex!TSP349)</f>
        <v>0</v>
      </c>
      <c r="TSQ102" s="700">
        <f>-IF(TSQ11=1900,0,Capex!TSQ349)</f>
        <v>0</v>
      </c>
      <c r="TSR102" s="700">
        <f>-IF(TSR11=1900,0,Capex!TSR349)</f>
        <v>0</v>
      </c>
      <c r="TSS102" s="700">
        <f>-IF(TSS11=1900,0,Capex!TSS349)</f>
        <v>0</v>
      </c>
      <c r="TST102" s="700">
        <f>-IF(TST11=1900,0,Capex!TST349)</f>
        <v>0</v>
      </c>
      <c r="TSU102" s="700">
        <f>-IF(TSU11=1900,0,Capex!TSU349)</f>
        <v>0</v>
      </c>
      <c r="TSV102" s="700">
        <f>-IF(TSV11=1900,0,Capex!TSV349)</f>
        <v>0</v>
      </c>
      <c r="TSW102" s="700">
        <f>-IF(TSW11=1900,0,Capex!TSW349)</f>
        <v>0</v>
      </c>
      <c r="TSX102" s="700">
        <f>-IF(TSX11=1900,0,Capex!TSX349)</f>
        <v>0</v>
      </c>
      <c r="TSY102" s="700">
        <f>-IF(TSY11=1900,0,Capex!TSY349)</f>
        <v>0</v>
      </c>
      <c r="TSZ102" s="700">
        <f>-IF(TSZ11=1900,0,Capex!TSZ349)</f>
        <v>0</v>
      </c>
      <c r="TTA102" s="700">
        <f>-IF(TTA11=1900,0,Capex!TTA349)</f>
        <v>0</v>
      </c>
      <c r="TTB102" s="700">
        <f>-IF(TTB11=1900,0,Capex!TTB349)</f>
        <v>0</v>
      </c>
      <c r="TTC102" s="700">
        <f>-IF(TTC11=1900,0,Capex!TTC349)</f>
        <v>0</v>
      </c>
      <c r="TTD102" s="700">
        <f>-IF(TTD11=1900,0,Capex!TTD349)</f>
        <v>0</v>
      </c>
      <c r="TTE102" s="700">
        <f>-IF(TTE11=1900,0,Capex!TTE349)</f>
        <v>0</v>
      </c>
      <c r="TTF102" s="700">
        <f>-IF(TTF11=1900,0,Capex!TTF349)</f>
        <v>0</v>
      </c>
      <c r="TTG102" s="700">
        <f>-IF(TTG11=1900,0,Capex!TTG349)</f>
        <v>0</v>
      </c>
      <c r="TTH102" s="700">
        <f>-IF(TTH11=1900,0,Capex!TTH349)</f>
        <v>0</v>
      </c>
      <c r="TTI102" s="700">
        <f>-IF(TTI11=1900,0,Capex!TTI349)</f>
        <v>0</v>
      </c>
      <c r="TTJ102" s="700">
        <f>-IF(TTJ11=1900,0,Capex!TTJ349)</f>
        <v>0</v>
      </c>
      <c r="TTK102" s="700">
        <f>-IF(TTK11=1900,0,Capex!TTK349)</f>
        <v>0</v>
      </c>
      <c r="TTL102" s="700">
        <f>-IF(TTL11=1900,0,Capex!TTL349)</f>
        <v>0</v>
      </c>
      <c r="TTM102" s="700">
        <f>-IF(TTM11=1900,0,Capex!TTM349)</f>
        <v>0</v>
      </c>
      <c r="TTN102" s="700">
        <f>-IF(TTN11=1900,0,Capex!TTN349)</f>
        <v>0</v>
      </c>
      <c r="TTO102" s="700">
        <f>-IF(TTO11=1900,0,Capex!TTO349)</f>
        <v>0</v>
      </c>
      <c r="TTP102" s="700">
        <f>-IF(TTP11=1900,0,Capex!TTP349)</f>
        <v>0</v>
      </c>
      <c r="TTQ102" s="700">
        <f>-IF(TTQ11=1900,0,Capex!TTQ349)</f>
        <v>0</v>
      </c>
      <c r="TTR102" s="700">
        <f>-IF(TTR11=1900,0,Capex!TTR349)</f>
        <v>0</v>
      </c>
      <c r="TTS102" s="700">
        <f>-IF(TTS11=1900,0,Capex!TTS349)</f>
        <v>0</v>
      </c>
      <c r="TTT102" s="700">
        <f>-IF(TTT11=1900,0,Capex!TTT349)</f>
        <v>0</v>
      </c>
      <c r="TTU102" s="700">
        <f>-IF(TTU11=1900,0,Capex!TTU349)</f>
        <v>0</v>
      </c>
      <c r="TTV102" s="700">
        <f>-IF(TTV11=1900,0,Capex!TTV349)</f>
        <v>0</v>
      </c>
      <c r="TTW102" s="700">
        <f>-IF(TTW11=1900,0,Capex!TTW349)</f>
        <v>0</v>
      </c>
      <c r="TTX102" s="700">
        <f>-IF(TTX11=1900,0,Capex!TTX349)</f>
        <v>0</v>
      </c>
      <c r="TTY102" s="700">
        <f>-IF(TTY11=1900,0,Capex!TTY349)</f>
        <v>0</v>
      </c>
      <c r="TTZ102" s="700">
        <f>-IF(TTZ11=1900,0,Capex!TTZ349)</f>
        <v>0</v>
      </c>
      <c r="TUA102" s="700">
        <f>-IF(TUA11=1900,0,Capex!TUA349)</f>
        <v>0</v>
      </c>
      <c r="TUB102" s="700">
        <f>-IF(TUB11=1900,0,Capex!TUB349)</f>
        <v>0</v>
      </c>
      <c r="TUC102" s="700">
        <f>-IF(TUC11=1900,0,Capex!TUC349)</f>
        <v>0</v>
      </c>
      <c r="TUD102" s="700">
        <f>-IF(TUD11=1900,0,Capex!TUD349)</f>
        <v>0</v>
      </c>
      <c r="TUE102" s="700">
        <f>-IF(TUE11=1900,0,Capex!TUE349)</f>
        <v>0</v>
      </c>
      <c r="TUF102" s="700">
        <f>-IF(TUF11=1900,0,Capex!TUF349)</f>
        <v>0</v>
      </c>
      <c r="TUG102" s="700">
        <f>-IF(TUG11=1900,0,Capex!TUG349)</f>
        <v>0</v>
      </c>
      <c r="TUH102" s="700">
        <f>-IF(TUH11=1900,0,Capex!TUH349)</f>
        <v>0</v>
      </c>
      <c r="TUI102" s="700">
        <f>-IF(TUI11=1900,0,Capex!TUI349)</f>
        <v>0</v>
      </c>
      <c r="TUJ102" s="700">
        <f>-IF(TUJ11=1900,0,Capex!TUJ349)</f>
        <v>0</v>
      </c>
      <c r="TUK102" s="700">
        <f>-IF(TUK11=1900,0,Capex!TUK349)</f>
        <v>0</v>
      </c>
      <c r="TUL102" s="700">
        <f>-IF(TUL11=1900,0,Capex!TUL349)</f>
        <v>0</v>
      </c>
      <c r="TUM102" s="700">
        <f>-IF(TUM11=1900,0,Capex!TUM349)</f>
        <v>0</v>
      </c>
      <c r="TUN102" s="700">
        <f>-IF(TUN11=1900,0,Capex!TUN349)</f>
        <v>0</v>
      </c>
      <c r="TUO102" s="700">
        <f>-IF(TUO11=1900,0,Capex!TUO349)</f>
        <v>0</v>
      </c>
      <c r="TUP102" s="700">
        <f>-IF(TUP11=1900,0,Capex!TUP349)</f>
        <v>0</v>
      </c>
      <c r="TUQ102" s="700">
        <f>-IF(TUQ11=1900,0,Capex!TUQ349)</f>
        <v>0</v>
      </c>
      <c r="TUR102" s="700">
        <f>-IF(TUR11=1900,0,Capex!TUR349)</f>
        <v>0</v>
      </c>
      <c r="TUS102" s="700">
        <f>-IF(TUS11=1900,0,Capex!TUS349)</f>
        <v>0</v>
      </c>
      <c r="TUT102" s="700">
        <f>-IF(TUT11=1900,0,Capex!TUT349)</f>
        <v>0</v>
      </c>
      <c r="TUU102" s="700">
        <f>-IF(TUU11=1900,0,Capex!TUU349)</f>
        <v>0</v>
      </c>
      <c r="TUV102" s="700">
        <f>-IF(TUV11=1900,0,Capex!TUV349)</f>
        <v>0</v>
      </c>
      <c r="TUW102" s="700">
        <f>-IF(TUW11=1900,0,Capex!TUW349)</f>
        <v>0</v>
      </c>
      <c r="TUX102" s="700">
        <f>-IF(TUX11=1900,0,Capex!TUX349)</f>
        <v>0</v>
      </c>
      <c r="TUY102" s="700">
        <f>-IF(TUY11=1900,0,Capex!TUY349)</f>
        <v>0</v>
      </c>
      <c r="TUZ102" s="700">
        <f>-IF(TUZ11=1900,0,Capex!TUZ349)</f>
        <v>0</v>
      </c>
      <c r="TVA102" s="700">
        <f>-IF(TVA11=1900,0,Capex!TVA349)</f>
        <v>0</v>
      </c>
      <c r="TVB102" s="700">
        <f>-IF(TVB11=1900,0,Capex!TVB349)</f>
        <v>0</v>
      </c>
      <c r="TVC102" s="700">
        <f>-IF(TVC11=1900,0,Capex!TVC349)</f>
        <v>0</v>
      </c>
      <c r="TVD102" s="700">
        <f>-IF(TVD11=1900,0,Capex!TVD349)</f>
        <v>0</v>
      </c>
      <c r="TVE102" s="700">
        <f>-IF(TVE11=1900,0,Capex!TVE349)</f>
        <v>0</v>
      </c>
      <c r="TVF102" s="700">
        <f>-IF(TVF11=1900,0,Capex!TVF349)</f>
        <v>0</v>
      </c>
      <c r="TVG102" s="700">
        <f>-IF(TVG11=1900,0,Capex!TVG349)</f>
        <v>0</v>
      </c>
      <c r="TVH102" s="700">
        <f>-IF(TVH11=1900,0,Capex!TVH349)</f>
        <v>0</v>
      </c>
      <c r="TVI102" s="700">
        <f>-IF(TVI11=1900,0,Capex!TVI349)</f>
        <v>0</v>
      </c>
      <c r="TVJ102" s="700">
        <f>-IF(TVJ11=1900,0,Capex!TVJ349)</f>
        <v>0</v>
      </c>
      <c r="TVK102" s="700">
        <f>-IF(TVK11=1900,0,Capex!TVK349)</f>
        <v>0</v>
      </c>
      <c r="TVL102" s="700">
        <f>-IF(TVL11=1900,0,Capex!TVL349)</f>
        <v>0</v>
      </c>
      <c r="TVM102" s="700">
        <f>-IF(TVM11=1900,0,Capex!TVM349)</f>
        <v>0</v>
      </c>
      <c r="TVN102" s="700">
        <f>-IF(TVN11=1900,0,Capex!TVN349)</f>
        <v>0</v>
      </c>
      <c r="TVO102" s="700">
        <f>-IF(TVO11=1900,0,Capex!TVO349)</f>
        <v>0</v>
      </c>
      <c r="TVP102" s="700">
        <f>-IF(TVP11=1900,0,Capex!TVP349)</f>
        <v>0</v>
      </c>
      <c r="TVQ102" s="700">
        <f>-IF(TVQ11=1900,0,Capex!TVQ349)</f>
        <v>0</v>
      </c>
      <c r="TVR102" s="700">
        <f>-IF(TVR11=1900,0,Capex!TVR349)</f>
        <v>0</v>
      </c>
      <c r="TVS102" s="700">
        <f>-IF(TVS11=1900,0,Capex!TVS349)</f>
        <v>0</v>
      </c>
      <c r="TVT102" s="700">
        <f>-IF(TVT11=1900,0,Capex!TVT349)</f>
        <v>0</v>
      </c>
      <c r="TVU102" s="700">
        <f>-IF(TVU11=1900,0,Capex!TVU349)</f>
        <v>0</v>
      </c>
      <c r="TVV102" s="700">
        <f>-IF(TVV11=1900,0,Capex!TVV349)</f>
        <v>0</v>
      </c>
      <c r="TVW102" s="700">
        <f>-IF(TVW11=1900,0,Capex!TVW349)</f>
        <v>0</v>
      </c>
      <c r="TVX102" s="700">
        <f>-IF(TVX11=1900,0,Capex!TVX349)</f>
        <v>0</v>
      </c>
      <c r="TVY102" s="700">
        <f>-IF(TVY11=1900,0,Capex!TVY349)</f>
        <v>0</v>
      </c>
      <c r="TVZ102" s="700">
        <f>-IF(TVZ11=1900,0,Capex!TVZ349)</f>
        <v>0</v>
      </c>
      <c r="TWA102" s="700">
        <f>-IF(TWA11=1900,0,Capex!TWA349)</f>
        <v>0</v>
      </c>
      <c r="TWB102" s="700">
        <f>-IF(TWB11=1900,0,Capex!TWB349)</f>
        <v>0</v>
      </c>
      <c r="TWC102" s="700">
        <f>-IF(TWC11=1900,0,Capex!TWC349)</f>
        <v>0</v>
      </c>
      <c r="TWD102" s="700">
        <f>-IF(TWD11=1900,0,Capex!TWD349)</f>
        <v>0</v>
      </c>
      <c r="TWE102" s="700">
        <f>-IF(TWE11=1900,0,Capex!TWE349)</f>
        <v>0</v>
      </c>
      <c r="TWF102" s="700">
        <f>-IF(TWF11=1900,0,Capex!TWF349)</f>
        <v>0</v>
      </c>
      <c r="TWG102" s="700">
        <f>-IF(TWG11=1900,0,Capex!TWG349)</f>
        <v>0</v>
      </c>
      <c r="TWH102" s="700">
        <f>-IF(TWH11=1900,0,Capex!TWH349)</f>
        <v>0</v>
      </c>
      <c r="TWI102" s="700">
        <f>-IF(TWI11=1900,0,Capex!TWI349)</f>
        <v>0</v>
      </c>
      <c r="TWJ102" s="700">
        <f>-IF(TWJ11=1900,0,Capex!TWJ349)</f>
        <v>0</v>
      </c>
      <c r="TWK102" s="700">
        <f>-IF(TWK11=1900,0,Capex!TWK349)</f>
        <v>0</v>
      </c>
      <c r="TWL102" s="700">
        <f>-IF(TWL11=1900,0,Capex!TWL349)</f>
        <v>0</v>
      </c>
      <c r="TWM102" s="700">
        <f>-IF(TWM11=1900,0,Capex!TWM349)</f>
        <v>0</v>
      </c>
      <c r="TWN102" s="700">
        <f>-IF(TWN11=1900,0,Capex!TWN349)</f>
        <v>0</v>
      </c>
      <c r="TWO102" s="700">
        <f>-IF(TWO11=1900,0,Capex!TWO349)</f>
        <v>0</v>
      </c>
      <c r="TWP102" s="700">
        <f>-IF(TWP11=1900,0,Capex!TWP349)</f>
        <v>0</v>
      </c>
      <c r="TWQ102" s="700">
        <f>-IF(TWQ11=1900,0,Capex!TWQ349)</f>
        <v>0</v>
      </c>
      <c r="TWR102" s="700">
        <f>-IF(TWR11=1900,0,Capex!TWR349)</f>
        <v>0</v>
      </c>
      <c r="TWS102" s="700">
        <f>-IF(TWS11=1900,0,Capex!TWS349)</f>
        <v>0</v>
      </c>
      <c r="TWT102" s="700">
        <f>-IF(TWT11=1900,0,Capex!TWT349)</f>
        <v>0</v>
      </c>
      <c r="TWU102" s="700">
        <f>-IF(TWU11=1900,0,Capex!TWU349)</f>
        <v>0</v>
      </c>
      <c r="TWV102" s="700">
        <f>-IF(TWV11=1900,0,Capex!TWV349)</f>
        <v>0</v>
      </c>
      <c r="TWW102" s="700">
        <f>-IF(TWW11=1900,0,Capex!TWW349)</f>
        <v>0</v>
      </c>
      <c r="TWX102" s="700">
        <f>-IF(TWX11=1900,0,Capex!TWX349)</f>
        <v>0</v>
      </c>
      <c r="TWY102" s="700">
        <f>-IF(TWY11=1900,0,Capex!TWY349)</f>
        <v>0</v>
      </c>
      <c r="TWZ102" s="700">
        <f>-IF(TWZ11=1900,0,Capex!TWZ349)</f>
        <v>0</v>
      </c>
      <c r="TXA102" s="700">
        <f>-IF(TXA11=1900,0,Capex!TXA349)</f>
        <v>0</v>
      </c>
      <c r="TXB102" s="700">
        <f>-IF(TXB11=1900,0,Capex!TXB349)</f>
        <v>0</v>
      </c>
      <c r="TXC102" s="700">
        <f>-IF(TXC11=1900,0,Capex!TXC349)</f>
        <v>0</v>
      </c>
      <c r="TXD102" s="700">
        <f>-IF(TXD11=1900,0,Capex!TXD349)</f>
        <v>0</v>
      </c>
      <c r="TXE102" s="700">
        <f>-IF(TXE11=1900,0,Capex!TXE349)</f>
        <v>0</v>
      </c>
      <c r="TXF102" s="700">
        <f>-IF(TXF11=1900,0,Capex!TXF349)</f>
        <v>0</v>
      </c>
      <c r="TXG102" s="700">
        <f>-IF(TXG11=1900,0,Capex!TXG349)</f>
        <v>0</v>
      </c>
      <c r="TXH102" s="700">
        <f>-IF(TXH11=1900,0,Capex!TXH349)</f>
        <v>0</v>
      </c>
      <c r="TXI102" s="700">
        <f>-IF(TXI11=1900,0,Capex!TXI349)</f>
        <v>0</v>
      </c>
      <c r="TXJ102" s="700">
        <f>-IF(TXJ11=1900,0,Capex!TXJ349)</f>
        <v>0</v>
      </c>
      <c r="TXK102" s="700">
        <f>-IF(TXK11=1900,0,Capex!TXK349)</f>
        <v>0</v>
      </c>
      <c r="TXL102" s="700">
        <f>-IF(TXL11=1900,0,Capex!TXL349)</f>
        <v>0</v>
      </c>
      <c r="TXM102" s="700">
        <f>-IF(TXM11=1900,0,Capex!TXM349)</f>
        <v>0</v>
      </c>
      <c r="TXN102" s="700">
        <f>-IF(TXN11=1900,0,Capex!TXN349)</f>
        <v>0</v>
      </c>
      <c r="TXO102" s="700">
        <f>-IF(TXO11=1900,0,Capex!TXO349)</f>
        <v>0</v>
      </c>
      <c r="TXP102" s="700">
        <f>-IF(TXP11=1900,0,Capex!TXP349)</f>
        <v>0</v>
      </c>
      <c r="TXQ102" s="700">
        <f>-IF(TXQ11=1900,0,Capex!TXQ349)</f>
        <v>0</v>
      </c>
      <c r="TXR102" s="700">
        <f>-IF(TXR11=1900,0,Capex!TXR349)</f>
        <v>0</v>
      </c>
      <c r="TXS102" s="700">
        <f>-IF(TXS11=1900,0,Capex!TXS349)</f>
        <v>0</v>
      </c>
      <c r="TXT102" s="700">
        <f>-IF(TXT11=1900,0,Capex!TXT349)</f>
        <v>0</v>
      </c>
      <c r="TXU102" s="700">
        <f>-IF(TXU11=1900,0,Capex!TXU349)</f>
        <v>0</v>
      </c>
      <c r="TXV102" s="700">
        <f>-IF(TXV11=1900,0,Capex!TXV349)</f>
        <v>0</v>
      </c>
      <c r="TXW102" s="700">
        <f>-IF(TXW11=1900,0,Capex!TXW349)</f>
        <v>0</v>
      </c>
      <c r="TXX102" s="700">
        <f>-IF(TXX11=1900,0,Capex!TXX349)</f>
        <v>0</v>
      </c>
      <c r="TXY102" s="700">
        <f>-IF(TXY11=1900,0,Capex!TXY349)</f>
        <v>0</v>
      </c>
      <c r="TXZ102" s="700">
        <f>-IF(TXZ11=1900,0,Capex!TXZ349)</f>
        <v>0</v>
      </c>
      <c r="TYA102" s="700">
        <f>-IF(TYA11=1900,0,Capex!TYA349)</f>
        <v>0</v>
      </c>
      <c r="TYB102" s="700">
        <f>-IF(TYB11=1900,0,Capex!TYB349)</f>
        <v>0</v>
      </c>
      <c r="TYC102" s="700">
        <f>-IF(TYC11=1900,0,Capex!TYC349)</f>
        <v>0</v>
      </c>
      <c r="TYD102" s="700">
        <f>-IF(TYD11=1900,0,Capex!TYD349)</f>
        <v>0</v>
      </c>
      <c r="TYE102" s="700">
        <f>-IF(TYE11=1900,0,Capex!TYE349)</f>
        <v>0</v>
      </c>
      <c r="TYF102" s="700">
        <f>-IF(TYF11=1900,0,Capex!TYF349)</f>
        <v>0</v>
      </c>
      <c r="TYG102" s="700">
        <f>-IF(TYG11=1900,0,Capex!TYG349)</f>
        <v>0</v>
      </c>
      <c r="TYH102" s="700">
        <f>-IF(TYH11=1900,0,Capex!TYH349)</f>
        <v>0</v>
      </c>
      <c r="TYI102" s="700">
        <f>-IF(TYI11=1900,0,Capex!TYI349)</f>
        <v>0</v>
      </c>
      <c r="TYJ102" s="700">
        <f>-IF(TYJ11=1900,0,Capex!TYJ349)</f>
        <v>0</v>
      </c>
      <c r="TYK102" s="700">
        <f>-IF(TYK11=1900,0,Capex!TYK349)</f>
        <v>0</v>
      </c>
      <c r="TYL102" s="700">
        <f>-IF(TYL11=1900,0,Capex!TYL349)</f>
        <v>0</v>
      </c>
      <c r="TYM102" s="700">
        <f>-IF(TYM11=1900,0,Capex!TYM349)</f>
        <v>0</v>
      </c>
      <c r="TYN102" s="700">
        <f>-IF(TYN11=1900,0,Capex!TYN349)</f>
        <v>0</v>
      </c>
      <c r="TYO102" s="700">
        <f>-IF(TYO11=1900,0,Capex!TYO349)</f>
        <v>0</v>
      </c>
      <c r="TYP102" s="700">
        <f>-IF(TYP11=1900,0,Capex!TYP349)</f>
        <v>0</v>
      </c>
      <c r="TYQ102" s="700">
        <f>-IF(TYQ11=1900,0,Capex!TYQ349)</f>
        <v>0</v>
      </c>
      <c r="TYR102" s="700">
        <f>-IF(TYR11=1900,0,Capex!TYR349)</f>
        <v>0</v>
      </c>
      <c r="TYS102" s="700">
        <f>-IF(TYS11=1900,0,Capex!TYS349)</f>
        <v>0</v>
      </c>
      <c r="TYT102" s="700">
        <f>-IF(TYT11=1900,0,Capex!TYT349)</f>
        <v>0</v>
      </c>
      <c r="TYU102" s="700">
        <f>-IF(TYU11=1900,0,Capex!TYU349)</f>
        <v>0</v>
      </c>
      <c r="TYV102" s="700">
        <f>-IF(TYV11=1900,0,Capex!TYV349)</f>
        <v>0</v>
      </c>
      <c r="TYW102" s="700">
        <f>-IF(TYW11=1900,0,Capex!TYW349)</f>
        <v>0</v>
      </c>
      <c r="TYX102" s="700">
        <f>-IF(TYX11=1900,0,Capex!TYX349)</f>
        <v>0</v>
      </c>
      <c r="TYY102" s="700">
        <f>-IF(TYY11=1900,0,Capex!TYY349)</f>
        <v>0</v>
      </c>
      <c r="TYZ102" s="700">
        <f>-IF(TYZ11=1900,0,Capex!TYZ349)</f>
        <v>0</v>
      </c>
      <c r="TZA102" s="700">
        <f>-IF(TZA11=1900,0,Capex!TZA349)</f>
        <v>0</v>
      </c>
      <c r="TZB102" s="700">
        <f>-IF(TZB11=1900,0,Capex!TZB349)</f>
        <v>0</v>
      </c>
      <c r="TZC102" s="700">
        <f>-IF(TZC11=1900,0,Capex!TZC349)</f>
        <v>0</v>
      </c>
      <c r="TZD102" s="700">
        <f>-IF(TZD11=1900,0,Capex!TZD349)</f>
        <v>0</v>
      </c>
      <c r="TZE102" s="700">
        <f>-IF(TZE11=1900,0,Capex!TZE349)</f>
        <v>0</v>
      </c>
      <c r="TZF102" s="700">
        <f>-IF(TZF11=1900,0,Capex!TZF349)</f>
        <v>0</v>
      </c>
      <c r="TZG102" s="700">
        <f>-IF(TZG11=1900,0,Capex!TZG349)</f>
        <v>0</v>
      </c>
      <c r="TZH102" s="700">
        <f>-IF(TZH11=1900,0,Capex!TZH349)</f>
        <v>0</v>
      </c>
      <c r="TZI102" s="700">
        <f>-IF(TZI11=1900,0,Capex!TZI349)</f>
        <v>0</v>
      </c>
      <c r="TZJ102" s="700">
        <f>-IF(TZJ11=1900,0,Capex!TZJ349)</f>
        <v>0</v>
      </c>
      <c r="TZK102" s="700">
        <f>-IF(TZK11=1900,0,Capex!TZK349)</f>
        <v>0</v>
      </c>
      <c r="TZL102" s="700">
        <f>-IF(TZL11=1900,0,Capex!TZL349)</f>
        <v>0</v>
      </c>
      <c r="TZM102" s="700">
        <f>-IF(TZM11=1900,0,Capex!TZM349)</f>
        <v>0</v>
      </c>
      <c r="TZN102" s="700">
        <f>-IF(TZN11=1900,0,Capex!TZN349)</f>
        <v>0</v>
      </c>
      <c r="TZO102" s="700">
        <f>-IF(TZO11=1900,0,Capex!TZO349)</f>
        <v>0</v>
      </c>
      <c r="TZP102" s="700">
        <f>-IF(TZP11=1900,0,Capex!TZP349)</f>
        <v>0</v>
      </c>
      <c r="TZQ102" s="700">
        <f>-IF(TZQ11=1900,0,Capex!TZQ349)</f>
        <v>0</v>
      </c>
      <c r="TZR102" s="700">
        <f>-IF(TZR11=1900,0,Capex!TZR349)</f>
        <v>0</v>
      </c>
      <c r="TZS102" s="700">
        <f>-IF(TZS11=1900,0,Capex!TZS349)</f>
        <v>0</v>
      </c>
      <c r="TZT102" s="700">
        <f>-IF(TZT11=1900,0,Capex!TZT349)</f>
        <v>0</v>
      </c>
      <c r="TZU102" s="700">
        <f>-IF(TZU11=1900,0,Capex!TZU349)</f>
        <v>0</v>
      </c>
      <c r="TZV102" s="700">
        <f>-IF(TZV11=1900,0,Capex!TZV349)</f>
        <v>0</v>
      </c>
      <c r="TZW102" s="700">
        <f>-IF(TZW11=1900,0,Capex!TZW349)</f>
        <v>0</v>
      </c>
      <c r="TZX102" s="700">
        <f>-IF(TZX11=1900,0,Capex!TZX349)</f>
        <v>0</v>
      </c>
      <c r="TZY102" s="700">
        <f>-IF(TZY11=1900,0,Capex!TZY349)</f>
        <v>0</v>
      </c>
      <c r="TZZ102" s="700">
        <f>-IF(TZZ11=1900,0,Capex!TZZ349)</f>
        <v>0</v>
      </c>
      <c r="UAA102" s="700">
        <f>-IF(UAA11=1900,0,Capex!UAA349)</f>
        <v>0</v>
      </c>
      <c r="UAB102" s="700">
        <f>-IF(UAB11=1900,0,Capex!UAB349)</f>
        <v>0</v>
      </c>
      <c r="UAC102" s="700">
        <f>-IF(UAC11=1900,0,Capex!UAC349)</f>
        <v>0</v>
      </c>
      <c r="UAD102" s="700">
        <f>-IF(UAD11=1900,0,Capex!UAD349)</f>
        <v>0</v>
      </c>
      <c r="UAE102" s="700">
        <f>-IF(UAE11=1900,0,Capex!UAE349)</f>
        <v>0</v>
      </c>
      <c r="UAF102" s="700">
        <f>-IF(UAF11=1900,0,Capex!UAF349)</f>
        <v>0</v>
      </c>
      <c r="UAG102" s="700">
        <f>-IF(UAG11=1900,0,Capex!UAG349)</f>
        <v>0</v>
      </c>
      <c r="UAH102" s="700">
        <f>-IF(UAH11=1900,0,Capex!UAH349)</f>
        <v>0</v>
      </c>
      <c r="UAI102" s="700">
        <f>-IF(UAI11=1900,0,Capex!UAI349)</f>
        <v>0</v>
      </c>
      <c r="UAJ102" s="700">
        <f>-IF(UAJ11=1900,0,Capex!UAJ349)</f>
        <v>0</v>
      </c>
      <c r="UAK102" s="700">
        <f>-IF(UAK11=1900,0,Capex!UAK349)</f>
        <v>0</v>
      </c>
      <c r="UAL102" s="700">
        <f>-IF(UAL11=1900,0,Capex!UAL349)</f>
        <v>0</v>
      </c>
      <c r="UAM102" s="700">
        <f>-IF(UAM11=1900,0,Capex!UAM349)</f>
        <v>0</v>
      </c>
      <c r="UAN102" s="700">
        <f>-IF(UAN11=1900,0,Capex!UAN349)</f>
        <v>0</v>
      </c>
      <c r="UAO102" s="700">
        <f>-IF(UAO11=1900,0,Capex!UAO349)</f>
        <v>0</v>
      </c>
      <c r="UAP102" s="700">
        <f>-IF(UAP11=1900,0,Capex!UAP349)</f>
        <v>0</v>
      </c>
      <c r="UAQ102" s="700">
        <f>-IF(UAQ11=1900,0,Capex!UAQ349)</f>
        <v>0</v>
      </c>
      <c r="UAR102" s="700">
        <f>-IF(UAR11=1900,0,Capex!UAR349)</f>
        <v>0</v>
      </c>
      <c r="UAS102" s="700">
        <f>-IF(UAS11=1900,0,Capex!UAS349)</f>
        <v>0</v>
      </c>
      <c r="UAT102" s="700">
        <f>-IF(UAT11=1900,0,Capex!UAT349)</f>
        <v>0</v>
      </c>
      <c r="UAU102" s="700">
        <f>-IF(UAU11=1900,0,Capex!UAU349)</f>
        <v>0</v>
      </c>
      <c r="UAV102" s="700">
        <f>-IF(UAV11=1900,0,Capex!UAV349)</f>
        <v>0</v>
      </c>
      <c r="UAW102" s="700">
        <f>-IF(UAW11=1900,0,Capex!UAW349)</f>
        <v>0</v>
      </c>
      <c r="UAX102" s="700">
        <f>-IF(UAX11=1900,0,Capex!UAX349)</f>
        <v>0</v>
      </c>
      <c r="UAY102" s="700">
        <f>-IF(UAY11=1900,0,Capex!UAY349)</f>
        <v>0</v>
      </c>
      <c r="UAZ102" s="700">
        <f>-IF(UAZ11=1900,0,Capex!UAZ349)</f>
        <v>0</v>
      </c>
      <c r="UBA102" s="700">
        <f>-IF(UBA11=1900,0,Capex!UBA349)</f>
        <v>0</v>
      </c>
      <c r="UBB102" s="700">
        <f>-IF(UBB11=1900,0,Capex!UBB349)</f>
        <v>0</v>
      </c>
      <c r="UBC102" s="700">
        <f>-IF(UBC11=1900,0,Capex!UBC349)</f>
        <v>0</v>
      </c>
      <c r="UBD102" s="700">
        <f>-IF(UBD11=1900,0,Capex!UBD349)</f>
        <v>0</v>
      </c>
      <c r="UBE102" s="700">
        <f>-IF(UBE11=1900,0,Capex!UBE349)</f>
        <v>0</v>
      </c>
      <c r="UBF102" s="700">
        <f>-IF(UBF11=1900,0,Capex!UBF349)</f>
        <v>0</v>
      </c>
      <c r="UBG102" s="700">
        <f>-IF(UBG11=1900,0,Capex!UBG349)</f>
        <v>0</v>
      </c>
      <c r="UBH102" s="700">
        <f>-IF(UBH11=1900,0,Capex!UBH349)</f>
        <v>0</v>
      </c>
      <c r="UBI102" s="700">
        <f>-IF(UBI11=1900,0,Capex!UBI349)</f>
        <v>0</v>
      </c>
      <c r="UBJ102" s="700">
        <f>-IF(UBJ11=1900,0,Capex!UBJ349)</f>
        <v>0</v>
      </c>
      <c r="UBK102" s="700">
        <f>-IF(UBK11=1900,0,Capex!UBK349)</f>
        <v>0</v>
      </c>
      <c r="UBL102" s="700">
        <f>-IF(UBL11=1900,0,Capex!UBL349)</f>
        <v>0</v>
      </c>
      <c r="UBM102" s="700">
        <f>-IF(UBM11=1900,0,Capex!UBM349)</f>
        <v>0</v>
      </c>
      <c r="UBN102" s="700">
        <f>-IF(UBN11=1900,0,Capex!UBN349)</f>
        <v>0</v>
      </c>
      <c r="UBO102" s="700">
        <f>-IF(UBO11=1900,0,Capex!UBO349)</f>
        <v>0</v>
      </c>
      <c r="UBP102" s="700">
        <f>-IF(UBP11=1900,0,Capex!UBP349)</f>
        <v>0</v>
      </c>
      <c r="UBQ102" s="700">
        <f>-IF(UBQ11=1900,0,Capex!UBQ349)</f>
        <v>0</v>
      </c>
      <c r="UBR102" s="700">
        <f>-IF(UBR11=1900,0,Capex!UBR349)</f>
        <v>0</v>
      </c>
      <c r="UBS102" s="700">
        <f>-IF(UBS11=1900,0,Capex!UBS349)</f>
        <v>0</v>
      </c>
      <c r="UBT102" s="700">
        <f>-IF(UBT11=1900,0,Capex!UBT349)</f>
        <v>0</v>
      </c>
      <c r="UBU102" s="700">
        <f>-IF(UBU11=1900,0,Capex!UBU349)</f>
        <v>0</v>
      </c>
      <c r="UBV102" s="700">
        <f>-IF(UBV11=1900,0,Capex!UBV349)</f>
        <v>0</v>
      </c>
      <c r="UBW102" s="700">
        <f>-IF(UBW11=1900,0,Capex!UBW349)</f>
        <v>0</v>
      </c>
      <c r="UBX102" s="700">
        <f>-IF(UBX11=1900,0,Capex!UBX349)</f>
        <v>0</v>
      </c>
      <c r="UBY102" s="700">
        <f>-IF(UBY11=1900,0,Capex!UBY349)</f>
        <v>0</v>
      </c>
      <c r="UBZ102" s="700">
        <f>-IF(UBZ11=1900,0,Capex!UBZ349)</f>
        <v>0</v>
      </c>
      <c r="UCA102" s="700">
        <f>-IF(UCA11=1900,0,Capex!UCA349)</f>
        <v>0</v>
      </c>
      <c r="UCB102" s="700">
        <f>-IF(UCB11=1900,0,Capex!UCB349)</f>
        <v>0</v>
      </c>
      <c r="UCC102" s="700">
        <f>-IF(UCC11=1900,0,Capex!UCC349)</f>
        <v>0</v>
      </c>
      <c r="UCD102" s="700">
        <f>-IF(UCD11=1900,0,Capex!UCD349)</f>
        <v>0</v>
      </c>
      <c r="UCE102" s="700">
        <f>-IF(UCE11=1900,0,Capex!UCE349)</f>
        <v>0</v>
      </c>
      <c r="UCF102" s="700">
        <f>-IF(UCF11=1900,0,Capex!UCF349)</f>
        <v>0</v>
      </c>
      <c r="UCG102" s="700">
        <f>-IF(UCG11=1900,0,Capex!UCG349)</f>
        <v>0</v>
      </c>
      <c r="UCH102" s="700">
        <f>-IF(UCH11=1900,0,Capex!UCH349)</f>
        <v>0</v>
      </c>
      <c r="UCI102" s="700">
        <f>-IF(UCI11=1900,0,Capex!UCI349)</f>
        <v>0</v>
      </c>
      <c r="UCJ102" s="700">
        <f>-IF(UCJ11=1900,0,Capex!UCJ349)</f>
        <v>0</v>
      </c>
      <c r="UCK102" s="700">
        <f>-IF(UCK11=1900,0,Capex!UCK349)</f>
        <v>0</v>
      </c>
      <c r="UCL102" s="700">
        <f>-IF(UCL11=1900,0,Capex!UCL349)</f>
        <v>0</v>
      </c>
      <c r="UCM102" s="700">
        <f>-IF(UCM11=1900,0,Capex!UCM349)</f>
        <v>0</v>
      </c>
      <c r="UCN102" s="700">
        <f>-IF(UCN11=1900,0,Capex!UCN349)</f>
        <v>0</v>
      </c>
      <c r="UCO102" s="700">
        <f>-IF(UCO11=1900,0,Capex!UCO349)</f>
        <v>0</v>
      </c>
      <c r="UCP102" s="700">
        <f>-IF(UCP11=1900,0,Capex!UCP349)</f>
        <v>0</v>
      </c>
      <c r="UCQ102" s="700">
        <f>-IF(UCQ11=1900,0,Capex!UCQ349)</f>
        <v>0</v>
      </c>
      <c r="UCR102" s="700">
        <f>-IF(UCR11=1900,0,Capex!UCR349)</f>
        <v>0</v>
      </c>
      <c r="UCS102" s="700">
        <f>-IF(UCS11=1900,0,Capex!UCS349)</f>
        <v>0</v>
      </c>
      <c r="UCT102" s="700">
        <f>-IF(UCT11=1900,0,Capex!UCT349)</f>
        <v>0</v>
      </c>
      <c r="UCU102" s="700">
        <f>-IF(UCU11=1900,0,Capex!UCU349)</f>
        <v>0</v>
      </c>
      <c r="UCV102" s="700">
        <f>-IF(UCV11=1900,0,Capex!UCV349)</f>
        <v>0</v>
      </c>
      <c r="UCW102" s="700">
        <f>-IF(UCW11=1900,0,Capex!UCW349)</f>
        <v>0</v>
      </c>
      <c r="UCX102" s="700">
        <f>-IF(UCX11=1900,0,Capex!UCX349)</f>
        <v>0</v>
      </c>
      <c r="UCY102" s="700">
        <f>-IF(UCY11=1900,0,Capex!UCY349)</f>
        <v>0</v>
      </c>
      <c r="UCZ102" s="700">
        <f>-IF(UCZ11=1900,0,Capex!UCZ349)</f>
        <v>0</v>
      </c>
      <c r="UDA102" s="700">
        <f>-IF(UDA11=1900,0,Capex!UDA349)</f>
        <v>0</v>
      </c>
      <c r="UDB102" s="700">
        <f>-IF(UDB11=1900,0,Capex!UDB349)</f>
        <v>0</v>
      </c>
      <c r="UDC102" s="700">
        <f>-IF(UDC11=1900,0,Capex!UDC349)</f>
        <v>0</v>
      </c>
      <c r="UDD102" s="700">
        <f>-IF(UDD11=1900,0,Capex!UDD349)</f>
        <v>0</v>
      </c>
      <c r="UDE102" s="700">
        <f>-IF(UDE11=1900,0,Capex!UDE349)</f>
        <v>0</v>
      </c>
      <c r="UDF102" s="700">
        <f>-IF(UDF11=1900,0,Capex!UDF349)</f>
        <v>0</v>
      </c>
      <c r="UDG102" s="700">
        <f>-IF(UDG11=1900,0,Capex!UDG349)</f>
        <v>0</v>
      </c>
      <c r="UDH102" s="700">
        <f>-IF(UDH11=1900,0,Capex!UDH349)</f>
        <v>0</v>
      </c>
      <c r="UDI102" s="700">
        <f>-IF(UDI11=1900,0,Capex!UDI349)</f>
        <v>0</v>
      </c>
      <c r="UDJ102" s="700">
        <f>-IF(UDJ11=1900,0,Capex!UDJ349)</f>
        <v>0</v>
      </c>
      <c r="UDK102" s="700">
        <f>-IF(UDK11=1900,0,Capex!UDK349)</f>
        <v>0</v>
      </c>
      <c r="UDL102" s="700">
        <f>-IF(UDL11=1900,0,Capex!UDL349)</f>
        <v>0</v>
      </c>
      <c r="UDM102" s="700">
        <f>-IF(UDM11=1900,0,Capex!UDM349)</f>
        <v>0</v>
      </c>
      <c r="UDN102" s="700">
        <f>-IF(UDN11=1900,0,Capex!UDN349)</f>
        <v>0</v>
      </c>
      <c r="UDO102" s="700">
        <f>-IF(UDO11=1900,0,Capex!UDO349)</f>
        <v>0</v>
      </c>
      <c r="UDP102" s="700">
        <f>-IF(UDP11=1900,0,Capex!UDP349)</f>
        <v>0</v>
      </c>
      <c r="UDQ102" s="700">
        <f>-IF(UDQ11=1900,0,Capex!UDQ349)</f>
        <v>0</v>
      </c>
      <c r="UDR102" s="700">
        <f>-IF(UDR11=1900,0,Capex!UDR349)</f>
        <v>0</v>
      </c>
      <c r="UDS102" s="700">
        <f>-IF(UDS11=1900,0,Capex!UDS349)</f>
        <v>0</v>
      </c>
      <c r="UDT102" s="700">
        <f>-IF(UDT11=1900,0,Capex!UDT349)</f>
        <v>0</v>
      </c>
      <c r="UDU102" s="700">
        <f>-IF(UDU11=1900,0,Capex!UDU349)</f>
        <v>0</v>
      </c>
      <c r="UDV102" s="700">
        <f>-IF(UDV11=1900,0,Capex!UDV349)</f>
        <v>0</v>
      </c>
      <c r="UDW102" s="700">
        <f>-IF(UDW11=1900,0,Capex!UDW349)</f>
        <v>0</v>
      </c>
      <c r="UDX102" s="700">
        <f>-IF(UDX11=1900,0,Capex!UDX349)</f>
        <v>0</v>
      </c>
      <c r="UDY102" s="700">
        <f>-IF(UDY11=1900,0,Capex!UDY349)</f>
        <v>0</v>
      </c>
      <c r="UDZ102" s="700">
        <f>-IF(UDZ11=1900,0,Capex!UDZ349)</f>
        <v>0</v>
      </c>
      <c r="UEA102" s="700">
        <f>-IF(UEA11=1900,0,Capex!UEA349)</f>
        <v>0</v>
      </c>
      <c r="UEB102" s="700">
        <f>-IF(UEB11=1900,0,Capex!UEB349)</f>
        <v>0</v>
      </c>
      <c r="UEC102" s="700">
        <f>-IF(UEC11=1900,0,Capex!UEC349)</f>
        <v>0</v>
      </c>
      <c r="UED102" s="700">
        <f>-IF(UED11=1900,0,Capex!UED349)</f>
        <v>0</v>
      </c>
      <c r="UEE102" s="700">
        <f>-IF(UEE11=1900,0,Capex!UEE349)</f>
        <v>0</v>
      </c>
      <c r="UEF102" s="700">
        <f>-IF(UEF11=1900,0,Capex!UEF349)</f>
        <v>0</v>
      </c>
      <c r="UEG102" s="700">
        <f>-IF(UEG11=1900,0,Capex!UEG349)</f>
        <v>0</v>
      </c>
      <c r="UEH102" s="700">
        <f>-IF(UEH11=1900,0,Capex!UEH349)</f>
        <v>0</v>
      </c>
      <c r="UEI102" s="700">
        <f>-IF(UEI11=1900,0,Capex!UEI349)</f>
        <v>0</v>
      </c>
      <c r="UEJ102" s="700">
        <f>-IF(UEJ11=1900,0,Capex!UEJ349)</f>
        <v>0</v>
      </c>
      <c r="UEK102" s="700">
        <f>-IF(UEK11=1900,0,Capex!UEK349)</f>
        <v>0</v>
      </c>
      <c r="UEL102" s="700">
        <f>-IF(UEL11=1900,0,Capex!UEL349)</f>
        <v>0</v>
      </c>
      <c r="UEM102" s="700">
        <f>-IF(UEM11=1900,0,Capex!UEM349)</f>
        <v>0</v>
      </c>
      <c r="UEN102" s="700">
        <f>-IF(UEN11=1900,0,Capex!UEN349)</f>
        <v>0</v>
      </c>
      <c r="UEO102" s="700">
        <f>-IF(UEO11=1900,0,Capex!UEO349)</f>
        <v>0</v>
      </c>
      <c r="UEP102" s="700">
        <f>-IF(UEP11=1900,0,Capex!UEP349)</f>
        <v>0</v>
      </c>
      <c r="UEQ102" s="700">
        <f>-IF(UEQ11=1900,0,Capex!UEQ349)</f>
        <v>0</v>
      </c>
      <c r="UER102" s="700">
        <f>-IF(UER11=1900,0,Capex!UER349)</f>
        <v>0</v>
      </c>
      <c r="UES102" s="700">
        <f>-IF(UES11=1900,0,Capex!UES349)</f>
        <v>0</v>
      </c>
      <c r="UET102" s="700">
        <f>-IF(UET11=1900,0,Capex!UET349)</f>
        <v>0</v>
      </c>
      <c r="UEU102" s="700">
        <f>-IF(UEU11=1900,0,Capex!UEU349)</f>
        <v>0</v>
      </c>
      <c r="UEV102" s="700">
        <f>-IF(UEV11=1900,0,Capex!UEV349)</f>
        <v>0</v>
      </c>
      <c r="UEW102" s="700">
        <f>-IF(UEW11=1900,0,Capex!UEW349)</f>
        <v>0</v>
      </c>
      <c r="UEX102" s="700">
        <f>-IF(UEX11=1900,0,Capex!UEX349)</f>
        <v>0</v>
      </c>
      <c r="UEY102" s="700">
        <f>-IF(UEY11=1900,0,Capex!UEY349)</f>
        <v>0</v>
      </c>
      <c r="UEZ102" s="700">
        <f>-IF(UEZ11=1900,0,Capex!UEZ349)</f>
        <v>0</v>
      </c>
      <c r="UFA102" s="700">
        <f>-IF(UFA11=1900,0,Capex!UFA349)</f>
        <v>0</v>
      </c>
      <c r="UFB102" s="700">
        <f>-IF(UFB11=1900,0,Capex!UFB349)</f>
        <v>0</v>
      </c>
      <c r="UFC102" s="700">
        <f>-IF(UFC11=1900,0,Capex!UFC349)</f>
        <v>0</v>
      </c>
      <c r="UFD102" s="700">
        <f>-IF(UFD11=1900,0,Capex!UFD349)</f>
        <v>0</v>
      </c>
      <c r="UFE102" s="700">
        <f>-IF(UFE11=1900,0,Capex!UFE349)</f>
        <v>0</v>
      </c>
      <c r="UFF102" s="700">
        <f>-IF(UFF11=1900,0,Capex!UFF349)</f>
        <v>0</v>
      </c>
      <c r="UFG102" s="700">
        <f>-IF(UFG11=1900,0,Capex!UFG349)</f>
        <v>0</v>
      </c>
      <c r="UFH102" s="700">
        <f>-IF(UFH11=1900,0,Capex!UFH349)</f>
        <v>0</v>
      </c>
      <c r="UFI102" s="700">
        <f>-IF(UFI11=1900,0,Capex!UFI349)</f>
        <v>0</v>
      </c>
      <c r="UFJ102" s="700">
        <f>-IF(UFJ11=1900,0,Capex!UFJ349)</f>
        <v>0</v>
      </c>
      <c r="UFK102" s="700">
        <f>-IF(UFK11=1900,0,Capex!UFK349)</f>
        <v>0</v>
      </c>
      <c r="UFL102" s="700">
        <f>-IF(UFL11=1900,0,Capex!UFL349)</f>
        <v>0</v>
      </c>
      <c r="UFM102" s="700">
        <f>-IF(UFM11=1900,0,Capex!UFM349)</f>
        <v>0</v>
      </c>
      <c r="UFN102" s="700">
        <f>-IF(UFN11=1900,0,Capex!UFN349)</f>
        <v>0</v>
      </c>
      <c r="UFO102" s="700">
        <f>-IF(UFO11=1900,0,Capex!UFO349)</f>
        <v>0</v>
      </c>
      <c r="UFP102" s="700">
        <f>-IF(UFP11=1900,0,Capex!UFP349)</f>
        <v>0</v>
      </c>
      <c r="UFQ102" s="700">
        <f>-IF(UFQ11=1900,0,Capex!UFQ349)</f>
        <v>0</v>
      </c>
      <c r="UFR102" s="700">
        <f>-IF(UFR11=1900,0,Capex!UFR349)</f>
        <v>0</v>
      </c>
      <c r="UFS102" s="700">
        <f>-IF(UFS11=1900,0,Capex!UFS349)</f>
        <v>0</v>
      </c>
      <c r="UFT102" s="700">
        <f>-IF(UFT11=1900,0,Capex!UFT349)</f>
        <v>0</v>
      </c>
      <c r="UFU102" s="700">
        <f>-IF(UFU11=1900,0,Capex!UFU349)</f>
        <v>0</v>
      </c>
      <c r="UFV102" s="700">
        <f>-IF(UFV11=1900,0,Capex!UFV349)</f>
        <v>0</v>
      </c>
      <c r="UFW102" s="700">
        <f>-IF(UFW11=1900,0,Capex!UFW349)</f>
        <v>0</v>
      </c>
      <c r="UFX102" s="700">
        <f>-IF(UFX11=1900,0,Capex!UFX349)</f>
        <v>0</v>
      </c>
      <c r="UFY102" s="700">
        <f>-IF(UFY11=1900,0,Capex!UFY349)</f>
        <v>0</v>
      </c>
      <c r="UFZ102" s="700">
        <f>-IF(UFZ11=1900,0,Capex!UFZ349)</f>
        <v>0</v>
      </c>
      <c r="UGA102" s="700">
        <f>-IF(UGA11=1900,0,Capex!UGA349)</f>
        <v>0</v>
      </c>
      <c r="UGB102" s="700">
        <f>-IF(UGB11=1900,0,Capex!UGB349)</f>
        <v>0</v>
      </c>
      <c r="UGC102" s="700">
        <f>-IF(UGC11=1900,0,Capex!UGC349)</f>
        <v>0</v>
      </c>
      <c r="UGD102" s="700">
        <f>-IF(UGD11=1900,0,Capex!UGD349)</f>
        <v>0</v>
      </c>
      <c r="UGE102" s="700">
        <f>-IF(UGE11=1900,0,Capex!UGE349)</f>
        <v>0</v>
      </c>
      <c r="UGF102" s="700">
        <f>-IF(UGF11=1900,0,Capex!UGF349)</f>
        <v>0</v>
      </c>
      <c r="UGG102" s="700">
        <f>-IF(UGG11=1900,0,Capex!UGG349)</f>
        <v>0</v>
      </c>
      <c r="UGH102" s="700">
        <f>-IF(UGH11=1900,0,Capex!UGH349)</f>
        <v>0</v>
      </c>
      <c r="UGI102" s="700">
        <f>-IF(UGI11=1900,0,Capex!UGI349)</f>
        <v>0</v>
      </c>
      <c r="UGJ102" s="700">
        <f>-IF(UGJ11=1900,0,Capex!UGJ349)</f>
        <v>0</v>
      </c>
      <c r="UGK102" s="700">
        <f>-IF(UGK11=1900,0,Capex!UGK349)</f>
        <v>0</v>
      </c>
      <c r="UGL102" s="700">
        <f>-IF(UGL11=1900,0,Capex!UGL349)</f>
        <v>0</v>
      </c>
      <c r="UGM102" s="700">
        <f>-IF(UGM11=1900,0,Capex!UGM349)</f>
        <v>0</v>
      </c>
      <c r="UGN102" s="700">
        <f>-IF(UGN11=1900,0,Capex!UGN349)</f>
        <v>0</v>
      </c>
      <c r="UGO102" s="700">
        <f>-IF(UGO11=1900,0,Capex!UGO349)</f>
        <v>0</v>
      </c>
      <c r="UGP102" s="700">
        <f>-IF(UGP11=1900,0,Capex!UGP349)</f>
        <v>0</v>
      </c>
      <c r="UGQ102" s="700">
        <f>-IF(UGQ11=1900,0,Capex!UGQ349)</f>
        <v>0</v>
      </c>
      <c r="UGR102" s="700">
        <f>-IF(UGR11=1900,0,Capex!UGR349)</f>
        <v>0</v>
      </c>
      <c r="UGS102" s="700">
        <f>-IF(UGS11=1900,0,Capex!UGS349)</f>
        <v>0</v>
      </c>
      <c r="UGT102" s="700">
        <f>-IF(UGT11=1900,0,Capex!UGT349)</f>
        <v>0</v>
      </c>
      <c r="UGU102" s="700">
        <f>-IF(UGU11=1900,0,Capex!UGU349)</f>
        <v>0</v>
      </c>
      <c r="UGV102" s="700">
        <f>-IF(UGV11=1900,0,Capex!UGV349)</f>
        <v>0</v>
      </c>
      <c r="UGW102" s="700">
        <f>-IF(UGW11=1900,0,Capex!UGW349)</f>
        <v>0</v>
      </c>
      <c r="UGX102" s="700">
        <f>-IF(UGX11=1900,0,Capex!UGX349)</f>
        <v>0</v>
      </c>
      <c r="UGY102" s="700">
        <f>-IF(UGY11=1900,0,Capex!UGY349)</f>
        <v>0</v>
      </c>
      <c r="UGZ102" s="700">
        <f>-IF(UGZ11=1900,0,Capex!UGZ349)</f>
        <v>0</v>
      </c>
      <c r="UHA102" s="700">
        <f>-IF(UHA11=1900,0,Capex!UHA349)</f>
        <v>0</v>
      </c>
      <c r="UHB102" s="700">
        <f>-IF(UHB11=1900,0,Capex!UHB349)</f>
        <v>0</v>
      </c>
      <c r="UHC102" s="700">
        <f>-IF(UHC11=1900,0,Capex!UHC349)</f>
        <v>0</v>
      </c>
      <c r="UHD102" s="700">
        <f>-IF(UHD11=1900,0,Capex!UHD349)</f>
        <v>0</v>
      </c>
      <c r="UHE102" s="700">
        <f>-IF(UHE11=1900,0,Capex!UHE349)</f>
        <v>0</v>
      </c>
      <c r="UHF102" s="700">
        <f>-IF(UHF11=1900,0,Capex!UHF349)</f>
        <v>0</v>
      </c>
      <c r="UHG102" s="700">
        <f>-IF(UHG11=1900,0,Capex!UHG349)</f>
        <v>0</v>
      </c>
      <c r="UHH102" s="700">
        <f>-IF(UHH11=1900,0,Capex!UHH349)</f>
        <v>0</v>
      </c>
      <c r="UHI102" s="700">
        <f>-IF(UHI11=1900,0,Capex!UHI349)</f>
        <v>0</v>
      </c>
      <c r="UHJ102" s="700">
        <f>-IF(UHJ11=1900,0,Capex!UHJ349)</f>
        <v>0</v>
      </c>
      <c r="UHK102" s="700">
        <f>-IF(UHK11=1900,0,Capex!UHK349)</f>
        <v>0</v>
      </c>
      <c r="UHL102" s="700">
        <f>-IF(UHL11=1900,0,Capex!UHL349)</f>
        <v>0</v>
      </c>
      <c r="UHM102" s="700">
        <f>-IF(UHM11=1900,0,Capex!UHM349)</f>
        <v>0</v>
      </c>
      <c r="UHN102" s="700">
        <f>-IF(UHN11=1900,0,Capex!UHN349)</f>
        <v>0</v>
      </c>
      <c r="UHO102" s="700">
        <f>-IF(UHO11=1900,0,Capex!UHO349)</f>
        <v>0</v>
      </c>
      <c r="UHP102" s="700">
        <f>-IF(UHP11=1900,0,Capex!UHP349)</f>
        <v>0</v>
      </c>
      <c r="UHQ102" s="700">
        <f>-IF(UHQ11=1900,0,Capex!UHQ349)</f>
        <v>0</v>
      </c>
      <c r="UHR102" s="700">
        <f>-IF(UHR11=1900,0,Capex!UHR349)</f>
        <v>0</v>
      </c>
      <c r="UHS102" s="700">
        <f>-IF(UHS11=1900,0,Capex!UHS349)</f>
        <v>0</v>
      </c>
      <c r="UHT102" s="700">
        <f>-IF(UHT11=1900,0,Capex!UHT349)</f>
        <v>0</v>
      </c>
      <c r="UHU102" s="700">
        <f>-IF(UHU11=1900,0,Capex!UHU349)</f>
        <v>0</v>
      </c>
      <c r="UHV102" s="700">
        <f>-IF(UHV11=1900,0,Capex!UHV349)</f>
        <v>0</v>
      </c>
      <c r="UHW102" s="700">
        <f>-IF(UHW11=1900,0,Capex!UHW349)</f>
        <v>0</v>
      </c>
      <c r="UHX102" s="700">
        <f>-IF(UHX11=1900,0,Capex!UHX349)</f>
        <v>0</v>
      </c>
      <c r="UHY102" s="700">
        <f>-IF(UHY11=1900,0,Capex!UHY349)</f>
        <v>0</v>
      </c>
      <c r="UHZ102" s="700">
        <f>-IF(UHZ11=1900,0,Capex!UHZ349)</f>
        <v>0</v>
      </c>
      <c r="UIA102" s="700">
        <f>-IF(UIA11=1900,0,Capex!UIA349)</f>
        <v>0</v>
      </c>
      <c r="UIB102" s="700">
        <f>-IF(UIB11=1900,0,Capex!UIB349)</f>
        <v>0</v>
      </c>
      <c r="UIC102" s="700">
        <f>-IF(UIC11=1900,0,Capex!UIC349)</f>
        <v>0</v>
      </c>
      <c r="UID102" s="700">
        <f>-IF(UID11=1900,0,Capex!UID349)</f>
        <v>0</v>
      </c>
      <c r="UIE102" s="700">
        <f>-IF(UIE11=1900,0,Capex!UIE349)</f>
        <v>0</v>
      </c>
      <c r="UIF102" s="700">
        <f>-IF(UIF11=1900,0,Capex!UIF349)</f>
        <v>0</v>
      </c>
      <c r="UIG102" s="700">
        <f>-IF(UIG11=1900,0,Capex!UIG349)</f>
        <v>0</v>
      </c>
      <c r="UIH102" s="700">
        <f>-IF(UIH11=1900,0,Capex!UIH349)</f>
        <v>0</v>
      </c>
      <c r="UII102" s="700">
        <f>-IF(UII11=1900,0,Capex!UII349)</f>
        <v>0</v>
      </c>
      <c r="UIJ102" s="700">
        <f>-IF(UIJ11=1900,0,Capex!UIJ349)</f>
        <v>0</v>
      </c>
      <c r="UIK102" s="700">
        <f>-IF(UIK11=1900,0,Capex!UIK349)</f>
        <v>0</v>
      </c>
      <c r="UIL102" s="700">
        <f>-IF(UIL11=1900,0,Capex!UIL349)</f>
        <v>0</v>
      </c>
      <c r="UIM102" s="700">
        <f>-IF(UIM11=1900,0,Capex!UIM349)</f>
        <v>0</v>
      </c>
      <c r="UIN102" s="700">
        <f>-IF(UIN11=1900,0,Capex!UIN349)</f>
        <v>0</v>
      </c>
      <c r="UIO102" s="700">
        <f>-IF(UIO11=1900,0,Capex!UIO349)</f>
        <v>0</v>
      </c>
      <c r="UIP102" s="700">
        <f>-IF(UIP11=1900,0,Capex!UIP349)</f>
        <v>0</v>
      </c>
      <c r="UIQ102" s="700">
        <f>-IF(UIQ11=1900,0,Capex!UIQ349)</f>
        <v>0</v>
      </c>
      <c r="UIR102" s="700">
        <f>-IF(UIR11=1900,0,Capex!UIR349)</f>
        <v>0</v>
      </c>
      <c r="UIS102" s="700">
        <f>-IF(UIS11=1900,0,Capex!UIS349)</f>
        <v>0</v>
      </c>
      <c r="UIT102" s="700">
        <f>-IF(UIT11=1900,0,Capex!UIT349)</f>
        <v>0</v>
      </c>
      <c r="UIU102" s="700">
        <f>-IF(UIU11=1900,0,Capex!UIU349)</f>
        <v>0</v>
      </c>
      <c r="UIV102" s="700">
        <f>-IF(UIV11=1900,0,Capex!UIV349)</f>
        <v>0</v>
      </c>
      <c r="UIW102" s="700">
        <f>-IF(UIW11=1900,0,Capex!UIW349)</f>
        <v>0</v>
      </c>
      <c r="UIX102" s="700">
        <f>-IF(UIX11=1900,0,Capex!UIX349)</f>
        <v>0</v>
      </c>
      <c r="UIY102" s="700">
        <f>-IF(UIY11=1900,0,Capex!UIY349)</f>
        <v>0</v>
      </c>
      <c r="UIZ102" s="700">
        <f>-IF(UIZ11=1900,0,Capex!UIZ349)</f>
        <v>0</v>
      </c>
      <c r="UJA102" s="700">
        <f>-IF(UJA11=1900,0,Capex!UJA349)</f>
        <v>0</v>
      </c>
      <c r="UJB102" s="700">
        <f>-IF(UJB11=1900,0,Capex!UJB349)</f>
        <v>0</v>
      </c>
      <c r="UJC102" s="700">
        <f>-IF(UJC11=1900,0,Capex!UJC349)</f>
        <v>0</v>
      </c>
      <c r="UJD102" s="700">
        <f>-IF(UJD11=1900,0,Capex!UJD349)</f>
        <v>0</v>
      </c>
      <c r="UJE102" s="700">
        <f>-IF(UJE11=1900,0,Capex!UJE349)</f>
        <v>0</v>
      </c>
      <c r="UJF102" s="700">
        <f>-IF(UJF11=1900,0,Capex!UJF349)</f>
        <v>0</v>
      </c>
      <c r="UJG102" s="700">
        <f>-IF(UJG11=1900,0,Capex!UJG349)</f>
        <v>0</v>
      </c>
      <c r="UJH102" s="700">
        <f>-IF(UJH11=1900,0,Capex!UJH349)</f>
        <v>0</v>
      </c>
      <c r="UJI102" s="700">
        <f>-IF(UJI11=1900,0,Capex!UJI349)</f>
        <v>0</v>
      </c>
      <c r="UJJ102" s="700">
        <f>-IF(UJJ11=1900,0,Capex!UJJ349)</f>
        <v>0</v>
      </c>
      <c r="UJK102" s="700">
        <f>-IF(UJK11=1900,0,Capex!UJK349)</f>
        <v>0</v>
      </c>
      <c r="UJL102" s="700">
        <f>-IF(UJL11=1900,0,Capex!UJL349)</f>
        <v>0</v>
      </c>
      <c r="UJM102" s="700">
        <f>-IF(UJM11=1900,0,Capex!UJM349)</f>
        <v>0</v>
      </c>
      <c r="UJN102" s="700">
        <f>-IF(UJN11=1900,0,Capex!UJN349)</f>
        <v>0</v>
      </c>
      <c r="UJO102" s="700">
        <f>-IF(UJO11=1900,0,Capex!UJO349)</f>
        <v>0</v>
      </c>
      <c r="UJP102" s="700">
        <f>-IF(UJP11=1900,0,Capex!UJP349)</f>
        <v>0</v>
      </c>
      <c r="UJQ102" s="700">
        <f>-IF(UJQ11=1900,0,Capex!UJQ349)</f>
        <v>0</v>
      </c>
      <c r="UJR102" s="700">
        <f>-IF(UJR11=1900,0,Capex!UJR349)</f>
        <v>0</v>
      </c>
      <c r="UJS102" s="700">
        <f>-IF(UJS11=1900,0,Capex!UJS349)</f>
        <v>0</v>
      </c>
      <c r="UJT102" s="700">
        <f>-IF(UJT11=1900,0,Capex!UJT349)</f>
        <v>0</v>
      </c>
      <c r="UJU102" s="700">
        <f>-IF(UJU11=1900,0,Capex!UJU349)</f>
        <v>0</v>
      </c>
      <c r="UJV102" s="700">
        <f>-IF(UJV11=1900,0,Capex!UJV349)</f>
        <v>0</v>
      </c>
      <c r="UJW102" s="700">
        <f>-IF(UJW11=1900,0,Capex!UJW349)</f>
        <v>0</v>
      </c>
      <c r="UJX102" s="700">
        <f>-IF(UJX11=1900,0,Capex!UJX349)</f>
        <v>0</v>
      </c>
      <c r="UJY102" s="700">
        <f>-IF(UJY11=1900,0,Capex!UJY349)</f>
        <v>0</v>
      </c>
      <c r="UJZ102" s="700">
        <f>-IF(UJZ11=1900,0,Capex!UJZ349)</f>
        <v>0</v>
      </c>
      <c r="UKA102" s="700">
        <f>-IF(UKA11=1900,0,Capex!UKA349)</f>
        <v>0</v>
      </c>
      <c r="UKB102" s="700">
        <f>-IF(UKB11=1900,0,Capex!UKB349)</f>
        <v>0</v>
      </c>
      <c r="UKC102" s="700">
        <f>-IF(UKC11=1900,0,Capex!UKC349)</f>
        <v>0</v>
      </c>
      <c r="UKD102" s="700">
        <f>-IF(UKD11=1900,0,Capex!UKD349)</f>
        <v>0</v>
      </c>
      <c r="UKE102" s="700">
        <f>-IF(UKE11=1900,0,Capex!UKE349)</f>
        <v>0</v>
      </c>
      <c r="UKF102" s="700">
        <f>-IF(UKF11=1900,0,Capex!UKF349)</f>
        <v>0</v>
      </c>
      <c r="UKG102" s="700">
        <f>-IF(UKG11=1900,0,Capex!UKG349)</f>
        <v>0</v>
      </c>
      <c r="UKH102" s="700">
        <f>-IF(UKH11=1900,0,Capex!UKH349)</f>
        <v>0</v>
      </c>
      <c r="UKI102" s="700">
        <f>-IF(UKI11=1900,0,Capex!UKI349)</f>
        <v>0</v>
      </c>
      <c r="UKJ102" s="700">
        <f>-IF(UKJ11=1900,0,Capex!UKJ349)</f>
        <v>0</v>
      </c>
      <c r="UKK102" s="700">
        <f>-IF(UKK11=1900,0,Capex!UKK349)</f>
        <v>0</v>
      </c>
      <c r="UKL102" s="700">
        <f>-IF(UKL11=1900,0,Capex!UKL349)</f>
        <v>0</v>
      </c>
      <c r="UKM102" s="700">
        <f>-IF(UKM11=1900,0,Capex!UKM349)</f>
        <v>0</v>
      </c>
      <c r="UKN102" s="700">
        <f>-IF(UKN11=1900,0,Capex!UKN349)</f>
        <v>0</v>
      </c>
      <c r="UKO102" s="700">
        <f>-IF(UKO11=1900,0,Capex!UKO349)</f>
        <v>0</v>
      </c>
      <c r="UKP102" s="700">
        <f>-IF(UKP11=1900,0,Capex!UKP349)</f>
        <v>0</v>
      </c>
      <c r="UKQ102" s="700">
        <f>-IF(UKQ11=1900,0,Capex!UKQ349)</f>
        <v>0</v>
      </c>
      <c r="UKR102" s="700">
        <f>-IF(UKR11=1900,0,Capex!UKR349)</f>
        <v>0</v>
      </c>
      <c r="UKS102" s="700">
        <f>-IF(UKS11=1900,0,Capex!UKS349)</f>
        <v>0</v>
      </c>
      <c r="UKT102" s="700">
        <f>-IF(UKT11=1900,0,Capex!UKT349)</f>
        <v>0</v>
      </c>
      <c r="UKU102" s="700">
        <f>-IF(UKU11=1900,0,Capex!UKU349)</f>
        <v>0</v>
      </c>
      <c r="UKV102" s="700">
        <f>-IF(UKV11=1900,0,Capex!UKV349)</f>
        <v>0</v>
      </c>
      <c r="UKW102" s="700">
        <f>-IF(UKW11=1900,0,Capex!UKW349)</f>
        <v>0</v>
      </c>
      <c r="UKX102" s="700">
        <f>-IF(UKX11=1900,0,Capex!UKX349)</f>
        <v>0</v>
      </c>
      <c r="UKY102" s="700">
        <f>-IF(UKY11=1900,0,Capex!UKY349)</f>
        <v>0</v>
      </c>
      <c r="UKZ102" s="700">
        <f>-IF(UKZ11=1900,0,Capex!UKZ349)</f>
        <v>0</v>
      </c>
      <c r="ULA102" s="700">
        <f>-IF(ULA11=1900,0,Capex!ULA349)</f>
        <v>0</v>
      </c>
      <c r="ULB102" s="700">
        <f>-IF(ULB11=1900,0,Capex!ULB349)</f>
        <v>0</v>
      </c>
      <c r="ULC102" s="700">
        <f>-IF(ULC11=1900,0,Capex!ULC349)</f>
        <v>0</v>
      </c>
      <c r="ULD102" s="700">
        <f>-IF(ULD11=1900,0,Capex!ULD349)</f>
        <v>0</v>
      </c>
      <c r="ULE102" s="700">
        <f>-IF(ULE11=1900,0,Capex!ULE349)</f>
        <v>0</v>
      </c>
      <c r="ULF102" s="700">
        <f>-IF(ULF11=1900,0,Capex!ULF349)</f>
        <v>0</v>
      </c>
      <c r="ULG102" s="700">
        <f>-IF(ULG11=1900,0,Capex!ULG349)</f>
        <v>0</v>
      </c>
      <c r="ULH102" s="700">
        <f>-IF(ULH11=1900,0,Capex!ULH349)</f>
        <v>0</v>
      </c>
      <c r="ULI102" s="700">
        <f>-IF(ULI11=1900,0,Capex!ULI349)</f>
        <v>0</v>
      </c>
      <c r="ULJ102" s="700">
        <f>-IF(ULJ11=1900,0,Capex!ULJ349)</f>
        <v>0</v>
      </c>
      <c r="ULK102" s="700">
        <f>-IF(ULK11=1900,0,Capex!ULK349)</f>
        <v>0</v>
      </c>
      <c r="ULL102" s="700">
        <f>-IF(ULL11=1900,0,Capex!ULL349)</f>
        <v>0</v>
      </c>
      <c r="ULM102" s="700">
        <f>-IF(ULM11=1900,0,Capex!ULM349)</f>
        <v>0</v>
      </c>
      <c r="ULN102" s="700">
        <f>-IF(ULN11=1900,0,Capex!ULN349)</f>
        <v>0</v>
      </c>
      <c r="ULO102" s="700">
        <f>-IF(ULO11=1900,0,Capex!ULO349)</f>
        <v>0</v>
      </c>
      <c r="ULP102" s="700">
        <f>-IF(ULP11=1900,0,Capex!ULP349)</f>
        <v>0</v>
      </c>
      <c r="ULQ102" s="700">
        <f>-IF(ULQ11=1900,0,Capex!ULQ349)</f>
        <v>0</v>
      </c>
      <c r="ULR102" s="700">
        <f>-IF(ULR11=1900,0,Capex!ULR349)</f>
        <v>0</v>
      </c>
      <c r="ULS102" s="700">
        <f>-IF(ULS11=1900,0,Capex!ULS349)</f>
        <v>0</v>
      </c>
      <c r="ULT102" s="700">
        <f>-IF(ULT11=1900,0,Capex!ULT349)</f>
        <v>0</v>
      </c>
      <c r="ULU102" s="700">
        <f>-IF(ULU11=1900,0,Capex!ULU349)</f>
        <v>0</v>
      </c>
      <c r="ULV102" s="700">
        <f>-IF(ULV11=1900,0,Capex!ULV349)</f>
        <v>0</v>
      </c>
      <c r="ULW102" s="700">
        <f>-IF(ULW11=1900,0,Capex!ULW349)</f>
        <v>0</v>
      </c>
      <c r="ULX102" s="700">
        <f>-IF(ULX11=1900,0,Capex!ULX349)</f>
        <v>0</v>
      </c>
      <c r="ULY102" s="700">
        <f>-IF(ULY11=1900,0,Capex!ULY349)</f>
        <v>0</v>
      </c>
      <c r="ULZ102" s="700">
        <f>-IF(ULZ11=1900,0,Capex!ULZ349)</f>
        <v>0</v>
      </c>
      <c r="UMA102" s="700">
        <f>-IF(UMA11=1900,0,Capex!UMA349)</f>
        <v>0</v>
      </c>
      <c r="UMB102" s="700">
        <f>-IF(UMB11=1900,0,Capex!UMB349)</f>
        <v>0</v>
      </c>
      <c r="UMC102" s="700">
        <f>-IF(UMC11=1900,0,Capex!UMC349)</f>
        <v>0</v>
      </c>
      <c r="UMD102" s="700">
        <f>-IF(UMD11=1900,0,Capex!UMD349)</f>
        <v>0</v>
      </c>
      <c r="UME102" s="700">
        <f>-IF(UME11=1900,0,Capex!UME349)</f>
        <v>0</v>
      </c>
      <c r="UMF102" s="700">
        <f>-IF(UMF11=1900,0,Capex!UMF349)</f>
        <v>0</v>
      </c>
      <c r="UMG102" s="700">
        <f>-IF(UMG11=1900,0,Capex!UMG349)</f>
        <v>0</v>
      </c>
      <c r="UMH102" s="700">
        <f>-IF(UMH11=1900,0,Capex!UMH349)</f>
        <v>0</v>
      </c>
      <c r="UMI102" s="700">
        <f>-IF(UMI11=1900,0,Capex!UMI349)</f>
        <v>0</v>
      </c>
      <c r="UMJ102" s="700">
        <f>-IF(UMJ11=1900,0,Capex!UMJ349)</f>
        <v>0</v>
      </c>
      <c r="UMK102" s="700">
        <f>-IF(UMK11=1900,0,Capex!UMK349)</f>
        <v>0</v>
      </c>
      <c r="UML102" s="700">
        <f>-IF(UML11=1900,0,Capex!UML349)</f>
        <v>0</v>
      </c>
      <c r="UMM102" s="700">
        <f>-IF(UMM11=1900,0,Capex!UMM349)</f>
        <v>0</v>
      </c>
      <c r="UMN102" s="700">
        <f>-IF(UMN11=1900,0,Capex!UMN349)</f>
        <v>0</v>
      </c>
      <c r="UMO102" s="700">
        <f>-IF(UMO11=1900,0,Capex!UMO349)</f>
        <v>0</v>
      </c>
      <c r="UMP102" s="700">
        <f>-IF(UMP11=1900,0,Capex!UMP349)</f>
        <v>0</v>
      </c>
      <c r="UMQ102" s="700">
        <f>-IF(UMQ11=1900,0,Capex!UMQ349)</f>
        <v>0</v>
      </c>
      <c r="UMR102" s="700">
        <f>-IF(UMR11=1900,0,Capex!UMR349)</f>
        <v>0</v>
      </c>
      <c r="UMS102" s="700">
        <f>-IF(UMS11=1900,0,Capex!UMS349)</f>
        <v>0</v>
      </c>
      <c r="UMT102" s="700">
        <f>-IF(UMT11=1900,0,Capex!UMT349)</f>
        <v>0</v>
      </c>
      <c r="UMU102" s="700">
        <f>-IF(UMU11=1900,0,Capex!UMU349)</f>
        <v>0</v>
      </c>
      <c r="UMV102" s="700">
        <f>-IF(UMV11=1900,0,Capex!UMV349)</f>
        <v>0</v>
      </c>
      <c r="UMW102" s="700">
        <f>-IF(UMW11=1900,0,Capex!UMW349)</f>
        <v>0</v>
      </c>
      <c r="UMX102" s="700">
        <f>-IF(UMX11=1900,0,Capex!UMX349)</f>
        <v>0</v>
      </c>
      <c r="UMY102" s="700">
        <f>-IF(UMY11=1900,0,Capex!UMY349)</f>
        <v>0</v>
      </c>
      <c r="UMZ102" s="700">
        <f>-IF(UMZ11=1900,0,Capex!UMZ349)</f>
        <v>0</v>
      </c>
      <c r="UNA102" s="700">
        <f>-IF(UNA11=1900,0,Capex!UNA349)</f>
        <v>0</v>
      </c>
      <c r="UNB102" s="700">
        <f>-IF(UNB11=1900,0,Capex!UNB349)</f>
        <v>0</v>
      </c>
      <c r="UNC102" s="700">
        <f>-IF(UNC11=1900,0,Capex!UNC349)</f>
        <v>0</v>
      </c>
      <c r="UND102" s="700">
        <f>-IF(UND11=1900,0,Capex!UND349)</f>
        <v>0</v>
      </c>
      <c r="UNE102" s="700">
        <f>-IF(UNE11=1900,0,Capex!UNE349)</f>
        <v>0</v>
      </c>
      <c r="UNF102" s="700">
        <f>-IF(UNF11=1900,0,Capex!UNF349)</f>
        <v>0</v>
      </c>
      <c r="UNG102" s="700">
        <f>-IF(UNG11=1900,0,Capex!UNG349)</f>
        <v>0</v>
      </c>
      <c r="UNH102" s="700">
        <f>-IF(UNH11=1900,0,Capex!UNH349)</f>
        <v>0</v>
      </c>
      <c r="UNI102" s="700">
        <f>-IF(UNI11=1900,0,Capex!UNI349)</f>
        <v>0</v>
      </c>
      <c r="UNJ102" s="700">
        <f>-IF(UNJ11=1900,0,Capex!UNJ349)</f>
        <v>0</v>
      </c>
      <c r="UNK102" s="700">
        <f>-IF(UNK11=1900,0,Capex!UNK349)</f>
        <v>0</v>
      </c>
      <c r="UNL102" s="700">
        <f>-IF(UNL11=1900,0,Capex!UNL349)</f>
        <v>0</v>
      </c>
      <c r="UNM102" s="700">
        <f>-IF(UNM11=1900,0,Capex!UNM349)</f>
        <v>0</v>
      </c>
      <c r="UNN102" s="700">
        <f>-IF(UNN11=1900,0,Capex!UNN349)</f>
        <v>0</v>
      </c>
      <c r="UNO102" s="700">
        <f>-IF(UNO11=1900,0,Capex!UNO349)</f>
        <v>0</v>
      </c>
      <c r="UNP102" s="700">
        <f>-IF(UNP11=1900,0,Capex!UNP349)</f>
        <v>0</v>
      </c>
      <c r="UNQ102" s="700">
        <f>-IF(UNQ11=1900,0,Capex!UNQ349)</f>
        <v>0</v>
      </c>
      <c r="UNR102" s="700">
        <f>-IF(UNR11=1900,0,Capex!UNR349)</f>
        <v>0</v>
      </c>
      <c r="UNS102" s="700">
        <f>-IF(UNS11=1900,0,Capex!UNS349)</f>
        <v>0</v>
      </c>
      <c r="UNT102" s="700">
        <f>-IF(UNT11=1900,0,Capex!UNT349)</f>
        <v>0</v>
      </c>
      <c r="UNU102" s="700">
        <f>-IF(UNU11=1900,0,Capex!UNU349)</f>
        <v>0</v>
      </c>
      <c r="UNV102" s="700">
        <f>-IF(UNV11=1900,0,Capex!UNV349)</f>
        <v>0</v>
      </c>
      <c r="UNW102" s="700">
        <f>-IF(UNW11=1900,0,Capex!UNW349)</f>
        <v>0</v>
      </c>
      <c r="UNX102" s="700">
        <f>-IF(UNX11=1900,0,Capex!UNX349)</f>
        <v>0</v>
      </c>
      <c r="UNY102" s="700">
        <f>-IF(UNY11=1900,0,Capex!UNY349)</f>
        <v>0</v>
      </c>
      <c r="UNZ102" s="700">
        <f>-IF(UNZ11=1900,0,Capex!UNZ349)</f>
        <v>0</v>
      </c>
      <c r="UOA102" s="700">
        <f>-IF(UOA11=1900,0,Capex!UOA349)</f>
        <v>0</v>
      </c>
      <c r="UOB102" s="700">
        <f>-IF(UOB11=1900,0,Capex!UOB349)</f>
        <v>0</v>
      </c>
      <c r="UOC102" s="700">
        <f>-IF(UOC11=1900,0,Capex!UOC349)</f>
        <v>0</v>
      </c>
      <c r="UOD102" s="700">
        <f>-IF(UOD11=1900,0,Capex!UOD349)</f>
        <v>0</v>
      </c>
      <c r="UOE102" s="700">
        <f>-IF(UOE11=1900,0,Capex!UOE349)</f>
        <v>0</v>
      </c>
      <c r="UOF102" s="700">
        <f>-IF(UOF11=1900,0,Capex!UOF349)</f>
        <v>0</v>
      </c>
      <c r="UOG102" s="700">
        <f>-IF(UOG11=1900,0,Capex!UOG349)</f>
        <v>0</v>
      </c>
      <c r="UOH102" s="700">
        <f>-IF(UOH11=1900,0,Capex!UOH349)</f>
        <v>0</v>
      </c>
      <c r="UOI102" s="700">
        <f>-IF(UOI11=1900,0,Capex!UOI349)</f>
        <v>0</v>
      </c>
      <c r="UOJ102" s="700">
        <f>-IF(UOJ11=1900,0,Capex!UOJ349)</f>
        <v>0</v>
      </c>
      <c r="UOK102" s="700">
        <f>-IF(UOK11=1900,0,Capex!UOK349)</f>
        <v>0</v>
      </c>
      <c r="UOL102" s="700">
        <f>-IF(UOL11=1900,0,Capex!UOL349)</f>
        <v>0</v>
      </c>
      <c r="UOM102" s="700">
        <f>-IF(UOM11=1900,0,Capex!UOM349)</f>
        <v>0</v>
      </c>
      <c r="UON102" s="700">
        <f>-IF(UON11=1900,0,Capex!UON349)</f>
        <v>0</v>
      </c>
      <c r="UOO102" s="700">
        <f>-IF(UOO11=1900,0,Capex!UOO349)</f>
        <v>0</v>
      </c>
      <c r="UOP102" s="700">
        <f>-IF(UOP11=1900,0,Capex!UOP349)</f>
        <v>0</v>
      </c>
      <c r="UOQ102" s="700">
        <f>-IF(UOQ11=1900,0,Capex!UOQ349)</f>
        <v>0</v>
      </c>
      <c r="UOR102" s="700">
        <f>-IF(UOR11=1900,0,Capex!UOR349)</f>
        <v>0</v>
      </c>
      <c r="UOS102" s="700">
        <f>-IF(UOS11=1900,0,Capex!UOS349)</f>
        <v>0</v>
      </c>
      <c r="UOT102" s="700">
        <f>-IF(UOT11=1900,0,Capex!UOT349)</f>
        <v>0</v>
      </c>
      <c r="UOU102" s="700">
        <f>-IF(UOU11=1900,0,Capex!UOU349)</f>
        <v>0</v>
      </c>
      <c r="UOV102" s="700">
        <f>-IF(UOV11=1900,0,Capex!UOV349)</f>
        <v>0</v>
      </c>
      <c r="UOW102" s="700">
        <f>-IF(UOW11=1900,0,Capex!UOW349)</f>
        <v>0</v>
      </c>
      <c r="UOX102" s="700">
        <f>-IF(UOX11=1900,0,Capex!UOX349)</f>
        <v>0</v>
      </c>
      <c r="UOY102" s="700">
        <f>-IF(UOY11=1900,0,Capex!UOY349)</f>
        <v>0</v>
      </c>
      <c r="UOZ102" s="700">
        <f>-IF(UOZ11=1900,0,Capex!UOZ349)</f>
        <v>0</v>
      </c>
      <c r="UPA102" s="700">
        <f>-IF(UPA11=1900,0,Capex!UPA349)</f>
        <v>0</v>
      </c>
      <c r="UPB102" s="700">
        <f>-IF(UPB11=1900,0,Capex!UPB349)</f>
        <v>0</v>
      </c>
      <c r="UPC102" s="700">
        <f>-IF(UPC11=1900,0,Capex!UPC349)</f>
        <v>0</v>
      </c>
      <c r="UPD102" s="700">
        <f>-IF(UPD11=1900,0,Capex!UPD349)</f>
        <v>0</v>
      </c>
      <c r="UPE102" s="700">
        <f>-IF(UPE11=1900,0,Capex!UPE349)</f>
        <v>0</v>
      </c>
      <c r="UPF102" s="700">
        <f>-IF(UPF11=1900,0,Capex!UPF349)</f>
        <v>0</v>
      </c>
      <c r="UPG102" s="700">
        <f>-IF(UPG11=1900,0,Capex!UPG349)</f>
        <v>0</v>
      </c>
      <c r="UPH102" s="700">
        <f>-IF(UPH11=1900,0,Capex!UPH349)</f>
        <v>0</v>
      </c>
      <c r="UPI102" s="700">
        <f>-IF(UPI11=1900,0,Capex!UPI349)</f>
        <v>0</v>
      </c>
      <c r="UPJ102" s="700">
        <f>-IF(UPJ11=1900,0,Capex!UPJ349)</f>
        <v>0</v>
      </c>
      <c r="UPK102" s="700">
        <f>-IF(UPK11=1900,0,Capex!UPK349)</f>
        <v>0</v>
      </c>
      <c r="UPL102" s="700">
        <f>-IF(UPL11=1900,0,Capex!UPL349)</f>
        <v>0</v>
      </c>
      <c r="UPM102" s="700">
        <f>-IF(UPM11=1900,0,Capex!UPM349)</f>
        <v>0</v>
      </c>
      <c r="UPN102" s="700">
        <f>-IF(UPN11=1900,0,Capex!UPN349)</f>
        <v>0</v>
      </c>
      <c r="UPO102" s="700">
        <f>-IF(UPO11=1900,0,Capex!UPO349)</f>
        <v>0</v>
      </c>
      <c r="UPP102" s="700">
        <f>-IF(UPP11=1900,0,Capex!UPP349)</f>
        <v>0</v>
      </c>
      <c r="UPQ102" s="700">
        <f>-IF(UPQ11=1900,0,Capex!UPQ349)</f>
        <v>0</v>
      </c>
      <c r="UPR102" s="700">
        <f>-IF(UPR11=1900,0,Capex!UPR349)</f>
        <v>0</v>
      </c>
      <c r="UPS102" s="700">
        <f>-IF(UPS11=1900,0,Capex!UPS349)</f>
        <v>0</v>
      </c>
      <c r="UPT102" s="700">
        <f>-IF(UPT11=1900,0,Capex!UPT349)</f>
        <v>0</v>
      </c>
      <c r="UPU102" s="700">
        <f>-IF(UPU11=1900,0,Capex!UPU349)</f>
        <v>0</v>
      </c>
      <c r="UPV102" s="700">
        <f>-IF(UPV11=1900,0,Capex!UPV349)</f>
        <v>0</v>
      </c>
      <c r="UPW102" s="700">
        <f>-IF(UPW11=1900,0,Capex!UPW349)</f>
        <v>0</v>
      </c>
      <c r="UPX102" s="700">
        <f>-IF(UPX11=1900,0,Capex!UPX349)</f>
        <v>0</v>
      </c>
      <c r="UPY102" s="700">
        <f>-IF(UPY11=1900,0,Capex!UPY349)</f>
        <v>0</v>
      </c>
      <c r="UPZ102" s="700">
        <f>-IF(UPZ11=1900,0,Capex!UPZ349)</f>
        <v>0</v>
      </c>
      <c r="UQA102" s="700">
        <f>-IF(UQA11=1900,0,Capex!UQA349)</f>
        <v>0</v>
      </c>
      <c r="UQB102" s="700">
        <f>-IF(UQB11=1900,0,Capex!UQB349)</f>
        <v>0</v>
      </c>
      <c r="UQC102" s="700">
        <f>-IF(UQC11=1900,0,Capex!UQC349)</f>
        <v>0</v>
      </c>
      <c r="UQD102" s="700">
        <f>-IF(UQD11=1900,0,Capex!UQD349)</f>
        <v>0</v>
      </c>
      <c r="UQE102" s="700">
        <f>-IF(UQE11=1900,0,Capex!UQE349)</f>
        <v>0</v>
      </c>
      <c r="UQF102" s="700">
        <f>-IF(UQF11=1900,0,Capex!UQF349)</f>
        <v>0</v>
      </c>
      <c r="UQG102" s="700">
        <f>-IF(UQG11=1900,0,Capex!UQG349)</f>
        <v>0</v>
      </c>
      <c r="UQH102" s="700">
        <f>-IF(UQH11=1900,0,Capex!UQH349)</f>
        <v>0</v>
      </c>
      <c r="UQI102" s="700">
        <f>-IF(UQI11=1900,0,Capex!UQI349)</f>
        <v>0</v>
      </c>
      <c r="UQJ102" s="700">
        <f>-IF(UQJ11=1900,0,Capex!UQJ349)</f>
        <v>0</v>
      </c>
      <c r="UQK102" s="700">
        <f>-IF(UQK11=1900,0,Capex!UQK349)</f>
        <v>0</v>
      </c>
      <c r="UQL102" s="700">
        <f>-IF(UQL11=1900,0,Capex!UQL349)</f>
        <v>0</v>
      </c>
      <c r="UQM102" s="700">
        <f>-IF(UQM11=1900,0,Capex!UQM349)</f>
        <v>0</v>
      </c>
      <c r="UQN102" s="700">
        <f>-IF(UQN11=1900,0,Capex!UQN349)</f>
        <v>0</v>
      </c>
      <c r="UQO102" s="700">
        <f>-IF(UQO11=1900,0,Capex!UQO349)</f>
        <v>0</v>
      </c>
      <c r="UQP102" s="700">
        <f>-IF(UQP11=1900,0,Capex!UQP349)</f>
        <v>0</v>
      </c>
      <c r="UQQ102" s="700">
        <f>-IF(UQQ11=1900,0,Capex!UQQ349)</f>
        <v>0</v>
      </c>
      <c r="UQR102" s="700">
        <f>-IF(UQR11=1900,0,Capex!UQR349)</f>
        <v>0</v>
      </c>
      <c r="UQS102" s="700">
        <f>-IF(UQS11=1900,0,Capex!UQS349)</f>
        <v>0</v>
      </c>
      <c r="UQT102" s="700">
        <f>-IF(UQT11=1900,0,Capex!UQT349)</f>
        <v>0</v>
      </c>
      <c r="UQU102" s="700">
        <f>-IF(UQU11=1900,0,Capex!UQU349)</f>
        <v>0</v>
      </c>
      <c r="UQV102" s="700">
        <f>-IF(UQV11=1900,0,Capex!UQV349)</f>
        <v>0</v>
      </c>
      <c r="UQW102" s="700">
        <f>-IF(UQW11=1900,0,Capex!UQW349)</f>
        <v>0</v>
      </c>
      <c r="UQX102" s="700">
        <f>-IF(UQX11=1900,0,Capex!UQX349)</f>
        <v>0</v>
      </c>
      <c r="UQY102" s="700">
        <f>-IF(UQY11=1900,0,Capex!UQY349)</f>
        <v>0</v>
      </c>
      <c r="UQZ102" s="700">
        <f>-IF(UQZ11=1900,0,Capex!UQZ349)</f>
        <v>0</v>
      </c>
      <c r="URA102" s="700">
        <f>-IF(URA11=1900,0,Capex!URA349)</f>
        <v>0</v>
      </c>
      <c r="URB102" s="700">
        <f>-IF(URB11=1900,0,Capex!URB349)</f>
        <v>0</v>
      </c>
      <c r="URC102" s="700">
        <f>-IF(URC11=1900,0,Capex!URC349)</f>
        <v>0</v>
      </c>
      <c r="URD102" s="700">
        <f>-IF(URD11=1900,0,Capex!URD349)</f>
        <v>0</v>
      </c>
      <c r="URE102" s="700">
        <f>-IF(URE11=1900,0,Capex!URE349)</f>
        <v>0</v>
      </c>
      <c r="URF102" s="700">
        <f>-IF(URF11=1900,0,Capex!URF349)</f>
        <v>0</v>
      </c>
      <c r="URG102" s="700">
        <f>-IF(URG11=1900,0,Capex!URG349)</f>
        <v>0</v>
      </c>
      <c r="URH102" s="700">
        <f>-IF(URH11=1900,0,Capex!URH349)</f>
        <v>0</v>
      </c>
      <c r="URI102" s="700">
        <f>-IF(URI11=1900,0,Capex!URI349)</f>
        <v>0</v>
      </c>
      <c r="URJ102" s="700">
        <f>-IF(URJ11=1900,0,Capex!URJ349)</f>
        <v>0</v>
      </c>
      <c r="URK102" s="700">
        <f>-IF(URK11=1900,0,Capex!URK349)</f>
        <v>0</v>
      </c>
      <c r="URL102" s="700">
        <f>-IF(URL11=1900,0,Capex!URL349)</f>
        <v>0</v>
      </c>
      <c r="URM102" s="700">
        <f>-IF(URM11=1900,0,Capex!URM349)</f>
        <v>0</v>
      </c>
      <c r="URN102" s="700">
        <f>-IF(URN11=1900,0,Capex!URN349)</f>
        <v>0</v>
      </c>
      <c r="URO102" s="700">
        <f>-IF(URO11=1900,0,Capex!URO349)</f>
        <v>0</v>
      </c>
      <c r="URP102" s="700">
        <f>-IF(URP11=1900,0,Capex!URP349)</f>
        <v>0</v>
      </c>
      <c r="URQ102" s="700">
        <f>-IF(URQ11=1900,0,Capex!URQ349)</f>
        <v>0</v>
      </c>
      <c r="URR102" s="700">
        <f>-IF(URR11=1900,0,Capex!URR349)</f>
        <v>0</v>
      </c>
      <c r="URS102" s="700">
        <f>-IF(URS11=1900,0,Capex!URS349)</f>
        <v>0</v>
      </c>
      <c r="URT102" s="700">
        <f>-IF(URT11=1900,0,Capex!URT349)</f>
        <v>0</v>
      </c>
      <c r="URU102" s="700">
        <f>-IF(URU11=1900,0,Capex!URU349)</f>
        <v>0</v>
      </c>
      <c r="URV102" s="700">
        <f>-IF(URV11=1900,0,Capex!URV349)</f>
        <v>0</v>
      </c>
      <c r="URW102" s="700">
        <f>-IF(URW11=1900,0,Capex!URW349)</f>
        <v>0</v>
      </c>
      <c r="URX102" s="700">
        <f>-IF(URX11=1900,0,Capex!URX349)</f>
        <v>0</v>
      </c>
      <c r="URY102" s="700">
        <f>-IF(URY11=1900,0,Capex!URY349)</f>
        <v>0</v>
      </c>
      <c r="URZ102" s="700">
        <f>-IF(URZ11=1900,0,Capex!URZ349)</f>
        <v>0</v>
      </c>
      <c r="USA102" s="700">
        <f>-IF(USA11=1900,0,Capex!USA349)</f>
        <v>0</v>
      </c>
      <c r="USB102" s="700">
        <f>-IF(USB11=1900,0,Capex!USB349)</f>
        <v>0</v>
      </c>
      <c r="USC102" s="700">
        <f>-IF(USC11=1900,0,Capex!USC349)</f>
        <v>0</v>
      </c>
      <c r="USD102" s="700">
        <f>-IF(USD11=1900,0,Capex!USD349)</f>
        <v>0</v>
      </c>
      <c r="USE102" s="700">
        <f>-IF(USE11=1900,0,Capex!USE349)</f>
        <v>0</v>
      </c>
      <c r="USF102" s="700">
        <f>-IF(USF11=1900,0,Capex!USF349)</f>
        <v>0</v>
      </c>
      <c r="USG102" s="700">
        <f>-IF(USG11=1900,0,Capex!USG349)</f>
        <v>0</v>
      </c>
      <c r="USH102" s="700">
        <f>-IF(USH11=1900,0,Capex!USH349)</f>
        <v>0</v>
      </c>
      <c r="USI102" s="700">
        <f>-IF(USI11=1900,0,Capex!USI349)</f>
        <v>0</v>
      </c>
      <c r="USJ102" s="700">
        <f>-IF(USJ11=1900,0,Capex!USJ349)</f>
        <v>0</v>
      </c>
      <c r="USK102" s="700">
        <f>-IF(USK11=1900,0,Capex!USK349)</f>
        <v>0</v>
      </c>
      <c r="USL102" s="700">
        <f>-IF(USL11=1900,0,Capex!USL349)</f>
        <v>0</v>
      </c>
      <c r="USM102" s="700">
        <f>-IF(USM11=1900,0,Capex!USM349)</f>
        <v>0</v>
      </c>
      <c r="USN102" s="700">
        <f>-IF(USN11=1900,0,Capex!USN349)</f>
        <v>0</v>
      </c>
      <c r="USO102" s="700">
        <f>-IF(USO11=1900,0,Capex!USO349)</f>
        <v>0</v>
      </c>
      <c r="USP102" s="700">
        <f>-IF(USP11=1900,0,Capex!USP349)</f>
        <v>0</v>
      </c>
      <c r="USQ102" s="700">
        <f>-IF(USQ11=1900,0,Capex!USQ349)</f>
        <v>0</v>
      </c>
      <c r="USR102" s="700">
        <f>-IF(USR11=1900,0,Capex!USR349)</f>
        <v>0</v>
      </c>
      <c r="USS102" s="700">
        <f>-IF(USS11=1900,0,Capex!USS349)</f>
        <v>0</v>
      </c>
      <c r="UST102" s="700">
        <f>-IF(UST11=1900,0,Capex!UST349)</f>
        <v>0</v>
      </c>
      <c r="USU102" s="700">
        <f>-IF(USU11=1900,0,Capex!USU349)</f>
        <v>0</v>
      </c>
      <c r="USV102" s="700">
        <f>-IF(USV11=1900,0,Capex!USV349)</f>
        <v>0</v>
      </c>
      <c r="USW102" s="700">
        <f>-IF(USW11=1900,0,Capex!USW349)</f>
        <v>0</v>
      </c>
      <c r="USX102" s="700">
        <f>-IF(USX11=1900,0,Capex!USX349)</f>
        <v>0</v>
      </c>
      <c r="USY102" s="700">
        <f>-IF(USY11=1900,0,Capex!USY349)</f>
        <v>0</v>
      </c>
      <c r="USZ102" s="700">
        <f>-IF(USZ11=1900,0,Capex!USZ349)</f>
        <v>0</v>
      </c>
      <c r="UTA102" s="700">
        <f>-IF(UTA11=1900,0,Capex!UTA349)</f>
        <v>0</v>
      </c>
      <c r="UTB102" s="700">
        <f>-IF(UTB11=1900,0,Capex!UTB349)</f>
        <v>0</v>
      </c>
      <c r="UTC102" s="700">
        <f>-IF(UTC11=1900,0,Capex!UTC349)</f>
        <v>0</v>
      </c>
      <c r="UTD102" s="700">
        <f>-IF(UTD11=1900,0,Capex!UTD349)</f>
        <v>0</v>
      </c>
      <c r="UTE102" s="700">
        <f>-IF(UTE11=1900,0,Capex!UTE349)</f>
        <v>0</v>
      </c>
      <c r="UTF102" s="700">
        <f>-IF(UTF11=1900,0,Capex!UTF349)</f>
        <v>0</v>
      </c>
      <c r="UTG102" s="700">
        <f>-IF(UTG11=1900,0,Capex!UTG349)</f>
        <v>0</v>
      </c>
      <c r="UTH102" s="700">
        <f>-IF(UTH11=1900,0,Capex!UTH349)</f>
        <v>0</v>
      </c>
      <c r="UTI102" s="700">
        <f>-IF(UTI11=1900,0,Capex!UTI349)</f>
        <v>0</v>
      </c>
      <c r="UTJ102" s="700">
        <f>-IF(UTJ11=1900,0,Capex!UTJ349)</f>
        <v>0</v>
      </c>
      <c r="UTK102" s="700">
        <f>-IF(UTK11=1900,0,Capex!UTK349)</f>
        <v>0</v>
      </c>
      <c r="UTL102" s="700">
        <f>-IF(UTL11=1900,0,Capex!UTL349)</f>
        <v>0</v>
      </c>
      <c r="UTM102" s="700">
        <f>-IF(UTM11=1900,0,Capex!UTM349)</f>
        <v>0</v>
      </c>
      <c r="UTN102" s="700">
        <f>-IF(UTN11=1900,0,Capex!UTN349)</f>
        <v>0</v>
      </c>
      <c r="UTO102" s="700">
        <f>-IF(UTO11=1900,0,Capex!UTO349)</f>
        <v>0</v>
      </c>
      <c r="UTP102" s="700">
        <f>-IF(UTP11=1900,0,Capex!UTP349)</f>
        <v>0</v>
      </c>
      <c r="UTQ102" s="700">
        <f>-IF(UTQ11=1900,0,Capex!UTQ349)</f>
        <v>0</v>
      </c>
      <c r="UTR102" s="700">
        <f>-IF(UTR11=1900,0,Capex!UTR349)</f>
        <v>0</v>
      </c>
      <c r="UTS102" s="700">
        <f>-IF(UTS11=1900,0,Capex!UTS349)</f>
        <v>0</v>
      </c>
      <c r="UTT102" s="700">
        <f>-IF(UTT11=1900,0,Capex!UTT349)</f>
        <v>0</v>
      </c>
      <c r="UTU102" s="700">
        <f>-IF(UTU11=1900,0,Capex!UTU349)</f>
        <v>0</v>
      </c>
      <c r="UTV102" s="700">
        <f>-IF(UTV11=1900,0,Capex!UTV349)</f>
        <v>0</v>
      </c>
      <c r="UTW102" s="700">
        <f>-IF(UTW11=1900,0,Capex!UTW349)</f>
        <v>0</v>
      </c>
      <c r="UTX102" s="700">
        <f>-IF(UTX11=1900,0,Capex!UTX349)</f>
        <v>0</v>
      </c>
      <c r="UTY102" s="700">
        <f>-IF(UTY11=1900,0,Capex!UTY349)</f>
        <v>0</v>
      </c>
      <c r="UTZ102" s="700">
        <f>-IF(UTZ11=1900,0,Capex!UTZ349)</f>
        <v>0</v>
      </c>
      <c r="UUA102" s="700">
        <f>-IF(UUA11=1900,0,Capex!UUA349)</f>
        <v>0</v>
      </c>
      <c r="UUB102" s="700">
        <f>-IF(UUB11=1900,0,Capex!UUB349)</f>
        <v>0</v>
      </c>
      <c r="UUC102" s="700">
        <f>-IF(UUC11=1900,0,Capex!UUC349)</f>
        <v>0</v>
      </c>
      <c r="UUD102" s="700">
        <f>-IF(UUD11=1900,0,Capex!UUD349)</f>
        <v>0</v>
      </c>
      <c r="UUE102" s="700">
        <f>-IF(UUE11=1900,0,Capex!UUE349)</f>
        <v>0</v>
      </c>
      <c r="UUF102" s="700">
        <f>-IF(UUF11=1900,0,Capex!UUF349)</f>
        <v>0</v>
      </c>
      <c r="UUG102" s="700">
        <f>-IF(UUG11=1900,0,Capex!UUG349)</f>
        <v>0</v>
      </c>
      <c r="UUH102" s="700">
        <f>-IF(UUH11=1900,0,Capex!UUH349)</f>
        <v>0</v>
      </c>
      <c r="UUI102" s="700">
        <f>-IF(UUI11=1900,0,Capex!UUI349)</f>
        <v>0</v>
      </c>
      <c r="UUJ102" s="700">
        <f>-IF(UUJ11=1900,0,Capex!UUJ349)</f>
        <v>0</v>
      </c>
      <c r="UUK102" s="700">
        <f>-IF(UUK11=1900,0,Capex!UUK349)</f>
        <v>0</v>
      </c>
      <c r="UUL102" s="700">
        <f>-IF(UUL11=1900,0,Capex!UUL349)</f>
        <v>0</v>
      </c>
      <c r="UUM102" s="700">
        <f>-IF(UUM11=1900,0,Capex!UUM349)</f>
        <v>0</v>
      </c>
      <c r="UUN102" s="700">
        <f>-IF(UUN11=1900,0,Capex!UUN349)</f>
        <v>0</v>
      </c>
      <c r="UUO102" s="700">
        <f>-IF(UUO11=1900,0,Capex!UUO349)</f>
        <v>0</v>
      </c>
      <c r="UUP102" s="700">
        <f>-IF(UUP11=1900,0,Capex!UUP349)</f>
        <v>0</v>
      </c>
      <c r="UUQ102" s="700">
        <f>-IF(UUQ11=1900,0,Capex!UUQ349)</f>
        <v>0</v>
      </c>
      <c r="UUR102" s="700">
        <f>-IF(UUR11=1900,0,Capex!UUR349)</f>
        <v>0</v>
      </c>
      <c r="UUS102" s="700">
        <f>-IF(UUS11=1900,0,Capex!UUS349)</f>
        <v>0</v>
      </c>
      <c r="UUT102" s="700">
        <f>-IF(UUT11=1900,0,Capex!UUT349)</f>
        <v>0</v>
      </c>
      <c r="UUU102" s="700">
        <f>-IF(UUU11=1900,0,Capex!UUU349)</f>
        <v>0</v>
      </c>
      <c r="UUV102" s="700">
        <f>-IF(UUV11=1900,0,Capex!UUV349)</f>
        <v>0</v>
      </c>
      <c r="UUW102" s="700">
        <f>-IF(UUW11=1900,0,Capex!UUW349)</f>
        <v>0</v>
      </c>
      <c r="UUX102" s="700">
        <f>-IF(UUX11=1900,0,Capex!UUX349)</f>
        <v>0</v>
      </c>
      <c r="UUY102" s="700">
        <f>-IF(UUY11=1900,0,Capex!UUY349)</f>
        <v>0</v>
      </c>
      <c r="UUZ102" s="700">
        <f>-IF(UUZ11=1900,0,Capex!UUZ349)</f>
        <v>0</v>
      </c>
      <c r="UVA102" s="700">
        <f>-IF(UVA11=1900,0,Capex!UVA349)</f>
        <v>0</v>
      </c>
      <c r="UVB102" s="700">
        <f>-IF(UVB11=1900,0,Capex!UVB349)</f>
        <v>0</v>
      </c>
      <c r="UVC102" s="700">
        <f>-IF(UVC11=1900,0,Capex!UVC349)</f>
        <v>0</v>
      </c>
      <c r="UVD102" s="700">
        <f>-IF(UVD11=1900,0,Capex!UVD349)</f>
        <v>0</v>
      </c>
      <c r="UVE102" s="700">
        <f>-IF(UVE11=1900,0,Capex!UVE349)</f>
        <v>0</v>
      </c>
      <c r="UVF102" s="700">
        <f>-IF(UVF11=1900,0,Capex!UVF349)</f>
        <v>0</v>
      </c>
      <c r="UVG102" s="700">
        <f>-IF(UVG11=1900,0,Capex!UVG349)</f>
        <v>0</v>
      </c>
      <c r="UVH102" s="700">
        <f>-IF(UVH11=1900,0,Capex!UVH349)</f>
        <v>0</v>
      </c>
      <c r="UVI102" s="700">
        <f>-IF(UVI11=1900,0,Capex!UVI349)</f>
        <v>0</v>
      </c>
      <c r="UVJ102" s="700">
        <f>-IF(UVJ11=1900,0,Capex!UVJ349)</f>
        <v>0</v>
      </c>
      <c r="UVK102" s="700">
        <f>-IF(UVK11=1900,0,Capex!UVK349)</f>
        <v>0</v>
      </c>
      <c r="UVL102" s="700">
        <f>-IF(UVL11=1900,0,Capex!UVL349)</f>
        <v>0</v>
      </c>
      <c r="UVM102" s="700">
        <f>-IF(UVM11=1900,0,Capex!UVM349)</f>
        <v>0</v>
      </c>
      <c r="UVN102" s="700">
        <f>-IF(UVN11=1900,0,Capex!UVN349)</f>
        <v>0</v>
      </c>
      <c r="UVO102" s="700">
        <f>-IF(UVO11=1900,0,Capex!UVO349)</f>
        <v>0</v>
      </c>
      <c r="UVP102" s="700">
        <f>-IF(UVP11=1900,0,Capex!UVP349)</f>
        <v>0</v>
      </c>
      <c r="UVQ102" s="700">
        <f>-IF(UVQ11=1900,0,Capex!UVQ349)</f>
        <v>0</v>
      </c>
      <c r="UVR102" s="700">
        <f>-IF(UVR11=1900,0,Capex!UVR349)</f>
        <v>0</v>
      </c>
      <c r="UVS102" s="700">
        <f>-IF(UVS11=1900,0,Capex!UVS349)</f>
        <v>0</v>
      </c>
      <c r="UVT102" s="700">
        <f>-IF(UVT11=1900,0,Capex!UVT349)</f>
        <v>0</v>
      </c>
      <c r="UVU102" s="700">
        <f>-IF(UVU11=1900,0,Capex!UVU349)</f>
        <v>0</v>
      </c>
      <c r="UVV102" s="700">
        <f>-IF(UVV11=1900,0,Capex!UVV349)</f>
        <v>0</v>
      </c>
      <c r="UVW102" s="700">
        <f>-IF(UVW11=1900,0,Capex!UVW349)</f>
        <v>0</v>
      </c>
      <c r="UVX102" s="700">
        <f>-IF(UVX11=1900,0,Capex!UVX349)</f>
        <v>0</v>
      </c>
      <c r="UVY102" s="700">
        <f>-IF(UVY11=1900,0,Capex!UVY349)</f>
        <v>0</v>
      </c>
      <c r="UVZ102" s="700">
        <f>-IF(UVZ11=1900,0,Capex!UVZ349)</f>
        <v>0</v>
      </c>
      <c r="UWA102" s="700">
        <f>-IF(UWA11=1900,0,Capex!UWA349)</f>
        <v>0</v>
      </c>
      <c r="UWB102" s="700">
        <f>-IF(UWB11=1900,0,Capex!UWB349)</f>
        <v>0</v>
      </c>
      <c r="UWC102" s="700">
        <f>-IF(UWC11=1900,0,Capex!UWC349)</f>
        <v>0</v>
      </c>
      <c r="UWD102" s="700">
        <f>-IF(UWD11=1900,0,Capex!UWD349)</f>
        <v>0</v>
      </c>
      <c r="UWE102" s="700">
        <f>-IF(UWE11=1900,0,Capex!UWE349)</f>
        <v>0</v>
      </c>
      <c r="UWF102" s="700">
        <f>-IF(UWF11=1900,0,Capex!UWF349)</f>
        <v>0</v>
      </c>
      <c r="UWG102" s="700">
        <f>-IF(UWG11=1900,0,Capex!UWG349)</f>
        <v>0</v>
      </c>
      <c r="UWH102" s="700">
        <f>-IF(UWH11=1900,0,Capex!UWH349)</f>
        <v>0</v>
      </c>
      <c r="UWI102" s="700">
        <f>-IF(UWI11=1900,0,Capex!UWI349)</f>
        <v>0</v>
      </c>
      <c r="UWJ102" s="700">
        <f>-IF(UWJ11=1900,0,Capex!UWJ349)</f>
        <v>0</v>
      </c>
      <c r="UWK102" s="700">
        <f>-IF(UWK11=1900,0,Capex!UWK349)</f>
        <v>0</v>
      </c>
      <c r="UWL102" s="700">
        <f>-IF(UWL11=1900,0,Capex!UWL349)</f>
        <v>0</v>
      </c>
      <c r="UWM102" s="700">
        <f>-IF(UWM11=1900,0,Capex!UWM349)</f>
        <v>0</v>
      </c>
      <c r="UWN102" s="700">
        <f>-IF(UWN11=1900,0,Capex!UWN349)</f>
        <v>0</v>
      </c>
      <c r="UWO102" s="700">
        <f>-IF(UWO11=1900,0,Capex!UWO349)</f>
        <v>0</v>
      </c>
      <c r="UWP102" s="700">
        <f>-IF(UWP11=1900,0,Capex!UWP349)</f>
        <v>0</v>
      </c>
      <c r="UWQ102" s="700">
        <f>-IF(UWQ11=1900,0,Capex!UWQ349)</f>
        <v>0</v>
      </c>
      <c r="UWR102" s="700">
        <f>-IF(UWR11=1900,0,Capex!UWR349)</f>
        <v>0</v>
      </c>
      <c r="UWS102" s="700">
        <f>-IF(UWS11=1900,0,Capex!UWS349)</f>
        <v>0</v>
      </c>
      <c r="UWT102" s="700">
        <f>-IF(UWT11=1900,0,Capex!UWT349)</f>
        <v>0</v>
      </c>
      <c r="UWU102" s="700">
        <f>-IF(UWU11=1900,0,Capex!UWU349)</f>
        <v>0</v>
      </c>
      <c r="UWV102" s="700">
        <f>-IF(UWV11=1900,0,Capex!UWV349)</f>
        <v>0</v>
      </c>
      <c r="UWW102" s="700">
        <f>-IF(UWW11=1900,0,Capex!UWW349)</f>
        <v>0</v>
      </c>
      <c r="UWX102" s="700">
        <f>-IF(UWX11=1900,0,Capex!UWX349)</f>
        <v>0</v>
      </c>
      <c r="UWY102" s="700">
        <f>-IF(UWY11=1900,0,Capex!UWY349)</f>
        <v>0</v>
      </c>
      <c r="UWZ102" s="700">
        <f>-IF(UWZ11=1900,0,Capex!UWZ349)</f>
        <v>0</v>
      </c>
      <c r="UXA102" s="700">
        <f>-IF(UXA11=1900,0,Capex!UXA349)</f>
        <v>0</v>
      </c>
      <c r="UXB102" s="700">
        <f>-IF(UXB11=1900,0,Capex!UXB349)</f>
        <v>0</v>
      </c>
      <c r="UXC102" s="700">
        <f>-IF(UXC11=1900,0,Capex!UXC349)</f>
        <v>0</v>
      </c>
      <c r="UXD102" s="700">
        <f>-IF(UXD11=1900,0,Capex!UXD349)</f>
        <v>0</v>
      </c>
      <c r="UXE102" s="700">
        <f>-IF(UXE11=1900,0,Capex!UXE349)</f>
        <v>0</v>
      </c>
      <c r="UXF102" s="700">
        <f>-IF(UXF11=1900,0,Capex!UXF349)</f>
        <v>0</v>
      </c>
      <c r="UXG102" s="700">
        <f>-IF(UXG11=1900,0,Capex!UXG349)</f>
        <v>0</v>
      </c>
      <c r="UXH102" s="700">
        <f>-IF(UXH11=1900,0,Capex!UXH349)</f>
        <v>0</v>
      </c>
      <c r="UXI102" s="700">
        <f>-IF(UXI11=1900,0,Capex!UXI349)</f>
        <v>0</v>
      </c>
      <c r="UXJ102" s="700">
        <f>-IF(UXJ11=1900,0,Capex!UXJ349)</f>
        <v>0</v>
      </c>
      <c r="UXK102" s="700">
        <f>-IF(UXK11=1900,0,Capex!UXK349)</f>
        <v>0</v>
      </c>
      <c r="UXL102" s="700">
        <f>-IF(UXL11=1900,0,Capex!UXL349)</f>
        <v>0</v>
      </c>
      <c r="UXM102" s="700">
        <f>-IF(UXM11=1900,0,Capex!UXM349)</f>
        <v>0</v>
      </c>
      <c r="UXN102" s="700">
        <f>-IF(UXN11=1900,0,Capex!UXN349)</f>
        <v>0</v>
      </c>
      <c r="UXO102" s="700">
        <f>-IF(UXO11=1900,0,Capex!UXO349)</f>
        <v>0</v>
      </c>
      <c r="UXP102" s="700">
        <f>-IF(UXP11=1900,0,Capex!UXP349)</f>
        <v>0</v>
      </c>
      <c r="UXQ102" s="700">
        <f>-IF(UXQ11=1900,0,Capex!UXQ349)</f>
        <v>0</v>
      </c>
      <c r="UXR102" s="700">
        <f>-IF(UXR11=1900,0,Capex!UXR349)</f>
        <v>0</v>
      </c>
      <c r="UXS102" s="700">
        <f>-IF(UXS11=1900,0,Capex!UXS349)</f>
        <v>0</v>
      </c>
      <c r="UXT102" s="700">
        <f>-IF(UXT11=1900,0,Capex!UXT349)</f>
        <v>0</v>
      </c>
      <c r="UXU102" s="700">
        <f>-IF(UXU11=1900,0,Capex!UXU349)</f>
        <v>0</v>
      </c>
      <c r="UXV102" s="700">
        <f>-IF(UXV11=1900,0,Capex!UXV349)</f>
        <v>0</v>
      </c>
      <c r="UXW102" s="700">
        <f>-IF(UXW11=1900,0,Capex!UXW349)</f>
        <v>0</v>
      </c>
      <c r="UXX102" s="700">
        <f>-IF(UXX11=1900,0,Capex!UXX349)</f>
        <v>0</v>
      </c>
      <c r="UXY102" s="700">
        <f>-IF(UXY11=1900,0,Capex!UXY349)</f>
        <v>0</v>
      </c>
      <c r="UXZ102" s="700">
        <f>-IF(UXZ11=1900,0,Capex!UXZ349)</f>
        <v>0</v>
      </c>
      <c r="UYA102" s="700">
        <f>-IF(UYA11=1900,0,Capex!UYA349)</f>
        <v>0</v>
      </c>
      <c r="UYB102" s="700">
        <f>-IF(UYB11=1900,0,Capex!UYB349)</f>
        <v>0</v>
      </c>
      <c r="UYC102" s="700">
        <f>-IF(UYC11=1900,0,Capex!UYC349)</f>
        <v>0</v>
      </c>
      <c r="UYD102" s="700">
        <f>-IF(UYD11=1900,0,Capex!UYD349)</f>
        <v>0</v>
      </c>
      <c r="UYE102" s="700">
        <f>-IF(UYE11=1900,0,Capex!UYE349)</f>
        <v>0</v>
      </c>
      <c r="UYF102" s="700">
        <f>-IF(UYF11=1900,0,Capex!UYF349)</f>
        <v>0</v>
      </c>
      <c r="UYG102" s="700">
        <f>-IF(UYG11=1900,0,Capex!UYG349)</f>
        <v>0</v>
      </c>
      <c r="UYH102" s="700">
        <f>-IF(UYH11=1900,0,Capex!UYH349)</f>
        <v>0</v>
      </c>
      <c r="UYI102" s="700">
        <f>-IF(UYI11=1900,0,Capex!UYI349)</f>
        <v>0</v>
      </c>
      <c r="UYJ102" s="700">
        <f>-IF(UYJ11=1900,0,Capex!UYJ349)</f>
        <v>0</v>
      </c>
      <c r="UYK102" s="700">
        <f>-IF(UYK11=1900,0,Capex!UYK349)</f>
        <v>0</v>
      </c>
      <c r="UYL102" s="700">
        <f>-IF(UYL11=1900,0,Capex!UYL349)</f>
        <v>0</v>
      </c>
      <c r="UYM102" s="700">
        <f>-IF(UYM11=1900,0,Capex!UYM349)</f>
        <v>0</v>
      </c>
      <c r="UYN102" s="700">
        <f>-IF(UYN11=1900,0,Capex!UYN349)</f>
        <v>0</v>
      </c>
      <c r="UYO102" s="700">
        <f>-IF(UYO11=1900,0,Capex!UYO349)</f>
        <v>0</v>
      </c>
      <c r="UYP102" s="700">
        <f>-IF(UYP11=1900,0,Capex!UYP349)</f>
        <v>0</v>
      </c>
      <c r="UYQ102" s="700">
        <f>-IF(UYQ11=1900,0,Capex!UYQ349)</f>
        <v>0</v>
      </c>
      <c r="UYR102" s="700">
        <f>-IF(UYR11=1900,0,Capex!UYR349)</f>
        <v>0</v>
      </c>
      <c r="UYS102" s="700">
        <f>-IF(UYS11=1900,0,Capex!UYS349)</f>
        <v>0</v>
      </c>
      <c r="UYT102" s="700">
        <f>-IF(UYT11=1900,0,Capex!UYT349)</f>
        <v>0</v>
      </c>
      <c r="UYU102" s="700">
        <f>-IF(UYU11=1900,0,Capex!UYU349)</f>
        <v>0</v>
      </c>
      <c r="UYV102" s="700">
        <f>-IF(UYV11=1900,0,Capex!UYV349)</f>
        <v>0</v>
      </c>
      <c r="UYW102" s="700">
        <f>-IF(UYW11=1900,0,Capex!UYW349)</f>
        <v>0</v>
      </c>
      <c r="UYX102" s="700">
        <f>-IF(UYX11=1900,0,Capex!UYX349)</f>
        <v>0</v>
      </c>
      <c r="UYY102" s="700">
        <f>-IF(UYY11=1900,0,Capex!UYY349)</f>
        <v>0</v>
      </c>
      <c r="UYZ102" s="700">
        <f>-IF(UYZ11=1900,0,Capex!UYZ349)</f>
        <v>0</v>
      </c>
      <c r="UZA102" s="700">
        <f>-IF(UZA11=1900,0,Capex!UZA349)</f>
        <v>0</v>
      </c>
      <c r="UZB102" s="700">
        <f>-IF(UZB11=1900,0,Capex!UZB349)</f>
        <v>0</v>
      </c>
      <c r="UZC102" s="700">
        <f>-IF(UZC11=1900,0,Capex!UZC349)</f>
        <v>0</v>
      </c>
      <c r="UZD102" s="700">
        <f>-IF(UZD11=1900,0,Capex!UZD349)</f>
        <v>0</v>
      </c>
      <c r="UZE102" s="700">
        <f>-IF(UZE11=1900,0,Capex!UZE349)</f>
        <v>0</v>
      </c>
      <c r="UZF102" s="700">
        <f>-IF(UZF11=1900,0,Capex!UZF349)</f>
        <v>0</v>
      </c>
      <c r="UZG102" s="700">
        <f>-IF(UZG11=1900,0,Capex!UZG349)</f>
        <v>0</v>
      </c>
      <c r="UZH102" s="700">
        <f>-IF(UZH11=1900,0,Capex!UZH349)</f>
        <v>0</v>
      </c>
      <c r="UZI102" s="700">
        <f>-IF(UZI11=1900,0,Capex!UZI349)</f>
        <v>0</v>
      </c>
      <c r="UZJ102" s="700">
        <f>-IF(UZJ11=1900,0,Capex!UZJ349)</f>
        <v>0</v>
      </c>
      <c r="UZK102" s="700">
        <f>-IF(UZK11=1900,0,Capex!UZK349)</f>
        <v>0</v>
      </c>
      <c r="UZL102" s="700">
        <f>-IF(UZL11=1900,0,Capex!UZL349)</f>
        <v>0</v>
      </c>
      <c r="UZM102" s="700">
        <f>-IF(UZM11=1900,0,Capex!UZM349)</f>
        <v>0</v>
      </c>
      <c r="UZN102" s="700">
        <f>-IF(UZN11=1900,0,Capex!UZN349)</f>
        <v>0</v>
      </c>
      <c r="UZO102" s="700">
        <f>-IF(UZO11=1900,0,Capex!UZO349)</f>
        <v>0</v>
      </c>
      <c r="UZP102" s="700">
        <f>-IF(UZP11=1900,0,Capex!UZP349)</f>
        <v>0</v>
      </c>
      <c r="UZQ102" s="700">
        <f>-IF(UZQ11=1900,0,Capex!UZQ349)</f>
        <v>0</v>
      </c>
      <c r="UZR102" s="700">
        <f>-IF(UZR11=1900,0,Capex!UZR349)</f>
        <v>0</v>
      </c>
      <c r="UZS102" s="700">
        <f>-IF(UZS11=1900,0,Capex!UZS349)</f>
        <v>0</v>
      </c>
      <c r="UZT102" s="700">
        <f>-IF(UZT11=1900,0,Capex!UZT349)</f>
        <v>0</v>
      </c>
      <c r="UZU102" s="700">
        <f>-IF(UZU11=1900,0,Capex!UZU349)</f>
        <v>0</v>
      </c>
      <c r="UZV102" s="700">
        <f>-IF(UZV11=1900,0,Capex!UZV349)</f>
        <v>0</v>
      </c>
      <c r="UZW102" s="700">
        <f>-IF(UZW11=1900,0,Capex!UZW349)</f>
        <v>0</v>
      </c>
      <c r="UZX102" s="700">
        <f>-IF(UZX11=1900,0,Capex!UZX349)</f>
        <v>0</v>
      </c>
      <c r="UZY102" s="700">
        <f>-IF(UZY11=1900,0,Capex!UZY349)</f>
        <v>0</v>
      </c>
      <c r="UZZ102" s="700">
        <f>-IF(UZZ11=1900,0,Capex!UZZ349)</f>
        <v>0</v>
      </c>
      <c r="VAA102" s="700">
        <f>-IF(VAA11=1900,0,Capex!VAA349)</f>
        <v>0</v>
      </c>
      <c r="VAB102" s="700">
        <f>-IF(VAB11=1900,0,Capex!VAB349)</f>
        <v>0</v>
      </c>
      <c r="VAC102" s="700">
        <f>-IF(VAC11=1900,0,Capex!VAC349)</f>
        <v>0</v>
      </c>
      <c r="VAD102" s="700">
        <f>-IF(VAD11=1900,0,Capex!VAD349)</f>
        <v>0</v>
      </c>
      <c r="VAE102" s="700">
        <f>-IF(VAE11=1900,0,Capex!VAE349)</f>
        <v>0</v>
      </c>
      <c r="VAF102" s="700">
        <f>-IF(VAF11=1900,0,Capex!VAF349)</f>
        <v>0</v>
      </c>
      <c r="VAG102" s="700">
        <f>-IF(VAG11=1900,0,Capex!VAG349)</f>
        <v>0</v>
      </c>
      <c r="VAH102" s="700">
        <f>-IF(VAH11=1900,0,Capex!VAH349)</f>
        <v>0</v>
      </c>
      <c r="VAI102" s="700">
        <f>-IF(VAI11=1900,0,Capex!VAI349)</f>
        <v>0</v>
      </c>
      <c r="VAJ102" s="700">
        <f>-IF(VAJ11=1900,0,Capex!VAJ349)</f>
        <v>0</v>
      </c>
      <c r="VAK102" s="700">
        <f>-IF(VAK11=1900,0,Capex!VAK349)</f>
        <v>0</v>
      </c>
      <c r="VAL102" s="700">
        <f>-IF(VAL11=1900,0,Capex!VAL349)</f>
        <v>0</v>
      </c>
      <c r="VAM102" s="700">
        <f>-IF(VAM11=1900,0,Capex!VAM349)</f>
        <v>0</v>
      </c>
      <c r="VAN102" s="700">
        <f>-IF(VAN11=1900,0,Capex!VAN349)</f>
        <v>0</v>
      </c>
      <c r="VAO102" s="700">
        <f>-IF(VAO11=1900,0,Capex!VAO349)</f>
        <v>0</v>
      </c>
      <c r="VAP102" s="700">
        <f>-IF(VAP11=1900,0,Capex!VAP349)</f>
        <v>0</v>
      </c>
      <c r="VAQ102" s="700">
        <f>-IF(VAQ11=1900,0,Capex!VAQ349)</f>
        <v>0</v>
      </c>
      <c r="VAR102" s="700">
        <f>-IF(VAR11=1900,0,Capex!VAR349)</f>
        <v>0</v>
      </c>
      <c r="VAS102" s="700">
        <f>-IF(VAS11=1900,0,Capex!VAS349)</f>
        <v>0</v>
      </c>
      <c r="VAT102" s="700">
        <f>-IF(VAT11=1900,0,Capex!VAT349)</f>
        <v>0</v>
      </c>
      <c r="VAU102" s="700">
        <f>-IF(VAU11=1900,0,Capex!VAU349)</f>
        <v>0</v>
      </c>
      <c r="VAV102" s="700">
        <f>-IF(VAV11=1900,0,Capex!VAV349)</f>
        <v>0</v>
      </c>
      <c r="VAW102" s="700">
        <f>-IF(VAW11=1900,0,Capex!VAW349)</f>
        <v>0</v>
      </c>
      <c r="VAX102" s="700">
        <f>-IF(VAX11=1900,0,Capex!VAX349)</f>
        <v>0</v>
      </c>
      <c r="VAY102" s="700">
        <f>-IF(VAY11=1900,0,Capex!VAY349)</f>
        <v>0</v>
      </c>
      <c r="VAZ102" s="700">
        <f>-IF(VAZ11=1900,0,Capex!VAZ349)</f>
        <v>0</v>
      </c>
      <c r="VBA102" s="700">
        <f>-IF(VBA11=1900,0,Capex!VBA349)</f>
        <v>0</v>
      </c>
      <c r="VBB102" s="700">
        <f>-IF(VBB11=1900,0,Capex!VBB349)</f>
        <v>0</v>
      </c>
      <c r="VBC102" s="700">
        <f>-IF(VBC11=1900,0,Capex!VBC349)</f>
        <v>0</v>
      </c>
      <c r="VBD102" s="700">
        <f>-IF(VBD11=1900,0,Capex!VBD349)</f>
        <v>0</v>
      </c>
      <c r="VBE102" s="700">
        <f>-IF(VBE11=1900,0,Capex!VBE349)</f>
        <v>0</v>
      </c>
      <c r="VBF102" s="700">
        <f>-IF(VBF11=1900,0,Capex!VBF349)</f>
        <v>0</v>
      </c>
      <c r="VBG102" s="700">
        <f>-IF(VBG11=1900,0,Capex!VBG349)</f>
        <v>0</v>
      </c>
      <c r="VBH102" s="700">
        <f>-IF(VBH11=1900,0,Capex!VBH349)</f>
        <v>0</v>
      </c>
      <c r="VBI102" s="700">
        <f>-IF(VBI11=1900,0,Capex!VBI349)</f>
        <v>0</v>
      </c>
      <c r="VBJ102" s="700">
        <f>-IF(VBJ11=1900,0,Capex!VBJ349)</f>
        <v>0</v>
      </c>
      <c r="VBK102" s="700">
        <f>-IF(VBK11=1900,0,Capex!VBK349)</f>
        <v>0</v>
      </c>
      <c r="VBL102" s="700">
        <f>-IF(VBL11=1900,0,Capex!VBL349)</f>
        <v>0</v>
      </c>
      <c r="VBM102" s="700">
        <f>-IF(VBM11=1900,0,Capex!VBM349)</f>
        <v>0</v>
      </c>
      <c r="VBN102" s="700">
        <f>-IF(VBN11=1900,0,Capex!VBN349)</f>
        <v>0</v>
      </c>
      <c r="VBO102" s="700">
        <f>-IF(VBO11=1900,0,Capex!VBO349)</f>
        <v>0</v>
      </c>
      <c r="VBP102" s="700">
        <f>-IF(VBP11=1900,0,Capex!VBP349)</f>
        <v>0</v>
      </c>
      <c r="VBQ102" s="700">
        <f>-IF(VBQ11=1900,0,Capex!VBQ349)</f>
        <v>0</v>
      </c>
      <c r="VBR102" s="700">
        <f>-IF(VBR11=1900,0,Capex!VBR349)</f>
        <v>0</v>
      </c>
      <c r="VBS102" s="700">
        <f>-IF(VBS11=1900,0,Capex!VBS349)</f>
        <v>0</v>
      </c>
      <c r="VBT102" s="700">
        <f>-IF(VBT11=1900,0,Capex!VBT349)</f>
        <v>0</v>
      </c>
      <c r="VBU102" s="700">
        <f>-IF(VBU11=1900,0,Capex!VBU349)</f>
        <v>0</v>
      </c>
      <c r="VBV102" s="700">
        <f>-IF(VBV11=1900,0,Capex!VBV349)</f>
        <v>0</v>
      </c>
      <c r="VBW102" s="700">
        <f>-IF(VBW11=1900,0,Capex!VBW349)</f>
        <v>0</v>
      </c>
      <c r="VBX102" s="700">
        <f>-IF(VBX11=1900,0,Capex!VBX349)</f>
        <v>0</v>
      </c>
      <c r="VBY102" s="700">
        <f>-IF(VBY11=1900,0,Capex!VBY349)</f>
        <v>0</v>
      </c>
      <c r="VBZ102" s="700">
        <f>-IF(VBZ11=1900,0,Capex!VBZ349)</f>
        <v>0</v>
      </c>
      <c r="VCA102" s="700">
        <f>-IF(VCA11=1900,0,Capex!VCA349)</f>
        <v>0</v>
      </c>
      <c r="VCB102" s="700">
        <f>-IF(VCB11=1900,0,Capex!VCB349)</f>
        <v>0</v>
      </c>
      <c r="VCC102" s="700">
        <f>-IF(VCC11=1900,0,Capex!VCC349)</f>
        <v>0</v>
      </c>
      <c r="VCD102" s="700">
        <f>-IF(VCD11=1900,0,Capex!VCD349)</f>
        <v>0</v>
      </c>
      <c r="VCE102" s="700">
        <f>-IF(VCE11=1900,0,Capex!VCE349)</f>
        <v>0</v>
      </c>
      <c r="VCF102" s="700">
        <f>-IF(VCF11=1900,0,Capex!VCF349)</f>
        <v>0</v>
      </c>
      <c r="VCG102" s="700">
        <f>-IF(VCG11=1900,0,Capex!VCG349)</f>
        <v>0</v>
      </c>
      <c r="VCH102" s="700">
        <f>-IF(VCH11=1900,0,Capex!VCH349)</f>
        <v>0</v>
      </c>
      <c r="VCI102" s="700">
        <f>-IF(VCI11=1900,0,Capex!VCI349)</f>
        <v>0</v>
      </c>
      <c r="VCJ102" s="700">
        <f>-IF(VCJ11=1900,0,Capex!VCJ349)</f>
        <v>0</v>
      </c>
      <c r="VCK102" s="700">
        <f>-IF(VCK11=1900,0,Capex!VCK349)</f>
        <v>0</v>
      </c>
      <c r="VCL102" s="700">
        <f>-IF(VCL11=1900,0,Capex!VCL349)</f>
        <v>0</v>
      </c>
      <c r="VCM102" s="700">
        <f>-IF(VCM11=1900,0,Capex!VCM349)</f>
        <v>0</v>
      </c>
      <c r="VCN102" s="700">
        <f>-IF(VCN11=1900,0,Capex!VCN349)</f>
        <v>0</v>
      </c>
      <c r="VCO102" s="700">
        <f>-IF(VCO11=1900,0,Capex!VCO349)</f>
        <v>0</v>
      </c>
      <c r="VCP102" s="700">
        <f>-IF(VCP11=1900,0,Capex!VCP349)</f>
        <v>0</v>
      </c>
      <c r="VCQ102" s="700">
        <f>-IF(VCQ11=1900,0,Capex!VCQ349)</f>
        <v>0</v>
      </c>
      <c r="VCR102" s="700">
        <f>-IF(VCR11=1900,0,Capex!VCR349)</f>
        <v>0</v>
      </c>
      <c r="VCS102" s="700">
        <f>-IF(VCS11=1900,0,Capex!VCS349)</f>
        <v>0</v>
      </c>
      <c r="VCT102" s="700">
        <f>-IF(VCT11=1900,0,Capex!VCT349)</f>
        <v>0</v>
      </c>
      <c r="VCU102" s="700">
        <f>-IF(VCU11=1900,0,Capex!VCU349)</f>
        <v>0</v>
      </c>
      <c r="VCV102" s="700">
        <f>-IF(VCV11=1900,0,Capex!VCV349)</f>
        <v>0</v>
      </c>
      <c r="VCW102" s="700">
        <f>-IF(VCW11=1900,0,Capex!VCW349)</f>
        <v>0</v>
      </c>
      <c r="VCX102" s="700">
        <f>-IF(VCX11=1900,0,Capex!VCX349)</f>
        <v>0</v>
      </c>
      <c r="VCY102" s="700">
        <f>-IF(VCY11=1900,0,Capex!VCY349)</f>
        <v>0</v>
      </c>
      <c r="VCZ102" s="700">
        <f>-IF(VCZ11=1900,0,Capex!VCZ349)</f>
        <v>0</v>
      </c>
      <c r="VDA102" s="700">
        <f>-IF(VDA11=1900,0,Capex!VDA349)</f>
        <v>0</v>
      </c>
      <c r="VDB102" s="700">
        <f>-IF(VDB11=1900,0,Capex!VDB349)</f>
        <v>0</v>
      </c>
      <c r="VDC102" s="700">
        <f>-IF(VDC11=1900,0,Capex!VDC349)</f>
        <v>0</v>
      </c>
      <c r="VDD102" s="700">
        <f>-IF(VDD11=1900,0,Capex!VDD349)</f>
        <v>0</v>
      </c>
      <c r="VDE102" s="700">
        <f>-IF(VDE11=1900,0,Capex!VDE349)</f>
        <v>0</v>
      </c>
      <c r="VDF102" s="700">
        <f>-IF(VDF11=1900,0,Capex!VDF349)</f>
        <v>0</v>
      </c>
      <c r="VDG102" s="700">
        <f>-IF(VDG11=1900,0,Capex!VDG349)</f>
        <v>0</v>
      </c>
      <c r="VDH102" s="700">
        <f>-IF(VDH11=1900,0,Capex!VDH349)</f>
        <v>0</v>
      </c>
      <c r="VDI102" s="700">
        <f>-IF(VDI11=1900,0,Capex!VDI349)</f>
        <v>0</v>
      </c>
      <c r="VDJ102" s="700">
        <f>-IF(VDJ11=1900,0,Capex!VDJ349)</f>
        <v>0</v>
      </c>
      <c r="VDK102" s="700">
        <f>-IF(VDK11=1900,0,Capex!VDK349)</f>
        <v>0</v>
      </c>
      <c r="VDL102" s="700">
        <f>-IF(VDL11=1900,0,Capex!VDL349)</f>
        <v>0</v>
      </c>
      <c r="VDM102" s="700">
        <f>-IF(VDM11=1900,0,Capex!VDM349)</f>
        <v>0</v>
      </c>
      <c r="VDN102" s="700">
        <f>-IF(VDN11=1900,0,Capex!VDN349)</f>
        <v>0</v>
      </c>
      <c r="VDO102" s="700">
        <f>-IF(VDO11=1900,0,Capex!VDO349)</f>
        <v>0</v>
      </c>
      <c r="VDP102" s="700">
        <f>-IF(VDP11=1900,0,Capex!VDP349)</f>
        <v>0</v>
      </c>
      <c r="VDQ102" s="700">
        <f>-IF(VDQ11=1900,0,Capex!VDQ349)</f>
        <v>0</v>
      </c>
      <c r="VDR102" s="700">
        <f>-IF(VDR11=1900,0,Capex!VDR349)</f>
        <v>0</v>
      </c>
      <c r="VDS102" s="700">
        <f>-IF(VDS11=1900,0,Capex!VDS349)</f>
        <v>0</v>
      </c>
      <c r="VDT102" s="700">
        <f>-IF(VDT11=1900,0,Capex!VDT349)</f>
        <v>0</v>
      </c>
      <c r="VDU102" s="700">
        <f>-IF(VDU11=1900,0,Capex!VDU349)</f>
        <v>0</v>
      </c>
      <c r="VDV102" s="700">
        <f>-IF(VDV11=1900,0,Capex!VDV349)</f>
        <v>0</v>
      </c>
      <c r="VDW102" s="700">
        <f>-IF(VDW11=1900,0,Capex!VDW349)</f>
        <v>0</v>
      </c>
      <c r="VDX102" s="700">
        <f>-IF(VDX11=1900,0,Capex!VDX349)</f>
        <v>0</v>
      </c>
      <c r="VDY102" s="700">
        <f>-IF(VDY11=1900,0,Capex!VDY349)</f>
        <v>0</v>
      </c>
      <c r="VDZ102" s="700">
        <f>-IF(VDZ11=1900,0,Capex!VDZ349)</f>
        <v>0</v>
      </c>
      <c r="VEA102" s="700">
        <f>-IF(VEA11=1900,0,Capex!VEA349)</f>
        <v>0</v>
      </c>
      <c r="VEB102" s="700">
        <f>-IF(VEB11=1900,0,Capex!VEB349)</f>
        <v>0</v>
      </c>
      <c r="VEC102" s="700">
        <f>-IF(VEC11=1900,0,Capex!VEC349)</f>
        <v>0</v>
      </c>
      <c r="VED102" s="700">
        <f>-IF(VED11=1900,0,Capex!VED349)</f>
        <v>0</v>
      </c>
      <c r="VEE102" s="700">
        <f>-IF(VEE11=1900,0,Capex!VEE349)</f>
        <v>0</v>
      </c>
      <c r="VEF102" s="700">
        <f>-IF(VEF11=1900,0,Capex!VEF349)</f>
        <v>0</v>
      </c>
      <c r="VEG102" s="700">
        <f>-IF(VEG11=1900,0,Capex!VEG349)</f>
        <v>0</v>
      </c>
      <c r="VEH102" s="700">
        <f>-IF(VEH11=1900,0,Capex!VEH349)</f>
        <v>0</v>
      </c>
      <c r="VEI102" s="700">
        <f>-IF(VEI11=1900,0,Capex!VEI349)</f>
        <v>0</v>
      </c>
      <c r="VEJ102" s="700">
        <f>-IF(VEJ11=1900,0,Capex!VEJ349)</f>
        <v>0</v>
      </c>
      <c r="VEK102" s="700">
        <f>-IF(VEK11=1900,0,Capex!VEK349)</f>
        <v>0</v>
      </c>
      <c r="VEL102" s="700">
        <f>-IF(VEL11=1900,0,Capex!VEL349)</f>
        <v>0</v>
      </c>
      <c r="VEM102" s="700">
        <f>-IF(VEM11=1900,0,Capex!VEM349)</f>
        <v>0</v>
      </c>
      <c r="VEN102" s="700">
        <f>-IF(VEN11=1900,0,Capex!VEN349)</f>
        <v>0</v>
      </c>
      <c r="VEO102" s="700">
        <f>-IF(VEO11=1900,0,Capex!VEO349)</f>
        <v>0</v>
      </c>
      <c r="VEP102" s="700">
        <f>-IF(VEP11=1900,0,Capex!VEP349)</f>
        <v>0</v>
      </c>
      <c r="VEQ102" s="700">
        <f>-IF(VEQ11=1900,0,Capex!VEQ349)</f>
        <v>0</v>
      </c>
      <c r="VER102" s="700">
        <f>-IF(VER11=1900,0,Capex!VER349)</f>
        <v>0</v>
      </c>
      <c r="VES102" s="700">
        <f>-IF(VES11=1900,0,Capex!VES349)</f>
        <v>0</v>
      </c>
      <c r="VET102" s="700">
        <f>-IF(VET11=1900,0,Capex!VET349)</f>
        <v>0</v>
      </c>
      <c r="VEU102" s="700">
        <f>-IF(VEU11=1900,0,Capex!VEU349)</f>
        <v>0</v>
      </c>
      <c r="VEV102" s="700">
        <f>-IF(VEV11=1900,0,Capex!VEV349)</f>
        <v>0</v>
      </c>
      <c r="VEW102" s="700">
        <f>-IF(VEW11=1900,0,Capex!VEW349)</f>
        <v>0</v>
      </c>
      <c r="VEX102" s="700">
        <f>-IF(VEX11=1900,0,Capex!VEX349)</f>
        <v>0</v>
      </c>
      <c r="VEY102" s="700">
        <f>-IF(VEY11=1900,0,Capex!VEY349)</f>
        <v>0</v>
      </c>
      <c r="VEZ102" s="700">
        <f>-IF(VEZ11=1900,0,Capex!VEZ349)</f>
        <v>0</v>
      </c>
      <c r="VFA102" s="700">
        <f>-IF(VFA11=1900,0,Capex!VFA349)</f>
        <v>0</v>
      </c>
      <c r="VFB102" s="700">
        <f>-IF(VFB11=1900,0,Capex!VFB349)</f>
        <v>0</v>
      </c>
      <c r="VFC102" s="700">
        <f>-IF(VFC11=1900,0,Capex!VFC349)</f>
        <v>0</v>
      </c>
      <c r="VFD102" s="700">
        <f>-IF(VFD11=1900,0,Capex!VFD349)</f>
        <v>0</v>
      </c>
      <c r="VFE102" s="700">
        <f>-IF(VFE11=1900,0,Capex!VFE349)</f>
        <v>0</v>
      </c>
      <c r="VFF102" s="700">
        <f>-IF(VFF11=1900,0,Capex!VFF349)</f>
        <v>0</v>
      </c>
      <c r="VFG102" s="700">
        <f>-IF(VFG11=1900,0,Capex!VFG349)</f>
        <v>0</v>
      </c>
      <c r="VFH102" s="700">
        <f>-IF(VFH11=1900,0,Capex!VFH349)</f>
        <v>0</v>
      </c>
      <c r="VFI102" s="700">
        <f>-IF(VFI11=1900,0,Capex!VFI349)</f>
        <v>0</v>
      </c>
      <c r="VFJ102" s="700">
        <f>-IF(VFJ11=1900,0,Capex!VFJ349)</f>
        <v>0</v>
      </c>
      <c r="VFK102" s="700">
        <f>-IF(VFK11=1900,0,Capex!VFK349)</f>
        <v>0</v>
      </c>
      <c r="VFL102" s="700">
        <f>-IF(VFL11=1900,0,Capex!VFL349)</f>
        <v>0</v>
      </c>
      <c r="VFM102" s="700">
        <f>-IF(VFM11=1900,0,Capex!VFM349)</f>
        <v>0</v>
      </c>
      <c r="VFN102" s="700">
        <f>-IF(VFN11=1900,0,Capex!VFN349)</f>
        <v>0</v>
      </c>
      <c r="VFO102" s="700">
        <f>-IF(VFO11=1900,0,Capex!VFO349)</f>
        <v>0</v>
      </c>
      <c r="VFP102" s="700">
        <f>-IF(VFP11=1900,0,Capex!VFP349)</f>
        <v>0</v>
      </c>
      <c r="VFQ102" s="700">
        <f>-IF(VFQ11=1900,0,Capex!VFQ349)</f>
        <v>0</v>
      </c>
      <c r="VFR102" s="700">
        <f>-IF(VFR11=1900,0,Capex!VFR349)</f>
        <v>0</v>
      </c>
      <c r="VFS102" s="700">
        <f>-IF(VFS11=1900,0,Capex!VFS349)</f>
        <v>0</v>
      </c>
      <c r="VFT102" s="700">
        <f>-IF(VFT11=1900,0,Capex!VFT349)</f>
        <v>0</v>
      </c>
      <c r="VFU102" s="700">
        <f>-IF(VFU11=1900,0,Capex!VFU349)</f>
        <v>0</v>
      </c>
      <c r="VFV102" s="700">
        <f>-IF(VFV11=1900,0,Capex!VFV349)</f>
        <v>0</v>
      </c>
      <c r="VFW102" s="700">
        <f>-IF(VFW11=1900,0,Capex!VFW349)</f>
        <v>0</v>
      </c>
      <c r="VFX102" s="700">
        <f>-IF(VFX11=1900,0,Capex!VFX349)</f>
        <v>0</v>
      </c>
      <c r="VFY102" s="700">
        <f>-IF(VFY11=1900,0,Capex!VFY349)</f>
        <v>0</v>
      </c>
      <c r="VFZ102" s="700">
        <f>-IF(VFZ11=1900,0,Capex!VFZ349)</f>
        <v>0</v>
      </c>
      <c r="VGA102" s="700">
        <f>-IF(VGA11=1900,0,Capex!VGA349)</f>
        <v>0</v>
      </c>
      <c r="VGB102" s="700">
        <f>-IF(VGB11=1900,0,Capex!VGB349)</f>
        <v>0</v>
      </c>
      <c r="VGC102" s="700">
        <f>-IF(VGC11=1900,0,Capex!VGC349)</f>
        <v>0</v>
      </c>
      <c r="VGD102" s="700">
        <f>-IF(VGD11=1900,0,Capex!VGD349)</f>
        <v>0</v>
      </c>
      <c r="VGE102" s="700">
        <f>-IF(VGE11=1900,0,Capex!VGE349)</f>
        <v>0</v>
      </c>
      <c r="VGF102" s="700">
        <f>-IF(VGF11=1900,0,Capex!VGF349)</f>
        <v>0</v>
      </c>
      <c r="VGG102" s="700">
        <f>-IF(VGG11=1900,0,Capex!VGG349)</f>
        <v>0</v>
      </c>
      <c r="VGH102" s="700">
        <f>-IF(VGH11=1900,0,Capex!VGH349)</f>
        <v>0</v>
      </c>
      <c r="VGI102" s="700">
        <f>-IF(VGI11=1900,0,Capex!VGI349)</f>
        <v>0</v>
      </c>
      <c r="VGJ102" s="700">
        <f>-IF(VGJ11=1900,0,Capex!VGJ349)</f>
        <v>0</v>
      </c>
      <c r="VGK102" s="700">
        <f>-IF(VGK11=1900,0,Capex!VGK349)</f>
        <v>0</v>
      </c>
      <c r="VGL102" s="700">
        <f>-IF(VGL11=1900,0,Capex!VGL349)</f>
        <v>0</v>
      </c>
      <c r="VGM102" s="700">
        <f>-IF(VGM11=1900,0,Capex!VGM349)</f>
        <v>0</v>
      </c>
      <c r="VGN102" s="700">
        <f>-IF(VGN11=1900,0,Capex!VGN349)</f>
        <v>0</v>
      </c>
      <c r="VGO102" s="700">
        <f>-IF(VGO11=1900,0,Capex!VGO349)</f>
        <v>0</v>
      </c>
      <c r="VGP102" s="700">
        <f>-IF(VGP11=1900,0,Capex!VGP349)</f>
        <v>0</v>
      </c>
      <c r="VGQ102" s="700">
        <f>-IF(VGQ11=1900,0,Capex!VGQ349)</f>
        <v>0</v>
      </c>
      <c r="VGR102" s="700">
        <f>-IF(VGR11=1900,0,Capex!VGR349)</f>
        <v>0</v>
      </c>
      <c r="VGS102" s="700">
        <f>-IF(VGS11=1900,0,Capex!VGS349)</f>
        <v>0</v>
      </c>
      <c r="VGT102" s="700">
        <f>-IF(VGT11=1900,0,Capex!VGT349)</f>
        <v>0</v>
      </c>
      <c r="VGU102" s="700">
        <f>-IF(VGU11=1900,0,Capex!VGU349)</f>
        <v>0</v>
      </c>
      <c r="VGV102" s="700">
        <f>-IF(VGV11=1900,0,Capex!VGV349)</f>
        <v>0</v>
      </c>
      <c r="VGW102" s="700">
        <f>-IF(VGW11=1900,0,Capex!VGW349)</f>
        <v>0</v>
      </c>
      <c r="VGX102" s="700">
        <f>-IF(VGX11=1900,0,Capex!VGX349)</f>
        <v>0</v>
      </c>
      <c r="VGY102" s="700">
        <f>-IF(VGY11=1900,0,Capex!VGY349)</f>
        <v>0</v>
      </c>
      <c r="VGZ102" s="700">
        <f>-IF(VGZ11=1900,0,Capex!VGZ349)</f>
        <v>0</v>
      </c>
      <c r="VHA102" s="700">
        <f>-IF(VHA11=1900,0,Capex!VHA349)</f>
        <v>0</v>
      </c>
      <c r="VHB102" s="700">
        <f>-IF(VHB11=1900,0,Capex!VHB349)</f>
        <v>0</v>
      </c>
      <c r="VHC102" s="700">
        <f>-IF(VHC11=1900,0,Capex!VHC349)</f>
        <v>0</v>
      </c>
      <c r="VHD102" s="700">
        <f>-IF(VHD11=1900,0,Capex!VHD349)</f>
        <v>0</v>
      </c>
      <c r="VHE102" s="700">
        <f>-IF(VHE11=1900,0,Capex!VHE349)</f>
        <v>0</v>
      </c>
      <c r="VHF102" s="700">
        <f>-IF(VHF11=1900,0,Capex!VHF349)</f>
        <v>0</v>
      </c>
      <c r="VHG102" s="700">
        <f>-IF(VHG11=1900,0,Capex!VHG349)</f>
        <v>0</v>
      </c>
      <c r="VHH102" s="700">
        <f>-IF(VHH11=1900,0,Capex!VHH349)</f>
        <v>0</v>
      </c>
      <c r="VHI102" s="700">
        <f>-IF(VHI11=1900,0,Capex!VHI349)</f>
        <v>0</v>
      </c>
      <c r="VHJ102" s="700">
        <f>-IF(VHJ11=1900,0,Capex!VHJ349)</f>
        <v>0</v>
      </c>
      <c r="VHK102" s="700">
        <f>-IF(VHK11=1900,0,Capex!VHK349)</f>
        <v>0</v>
      </c>
      <c r="VHL102" s="700">
        <f>-IF(VHL11=1900,0,Capex!VHL349)</f>
        <v>0</v>
      </c>
      <c r="VHM102" s="700">
        <f>-IF(VHM11=1900,0,Capex!VHM349)</f>
        <v>0</v>
      </c>
      <c r="VHN102" s="700">
        <f>-IF(VHN11=1900,0,Capex!VHN349)</f>
        <v>0</v>
      </c>
      <c r="VHO102" s="700">
        <f>-IF(VHO11=1900,0,Capex!VHO349)</f>
        <v>0</v>
      </c>
      <c r="VHP102" s="700">
        <f>-IF(VHP11=1900,0,Capex!VHP349)</f>
        <v>0</v>
      </c>
      <c r="VHQ102" s="700">
        <f>-IF(VHQ11=1900,0,Capex!VHQ349)</f>
        <v>0</v>
      </c>
      <c r="VHR102" s="700">
        <f>-IF(VHR11=1900,0,Capex!VHR349)</f>
        <v>0</v>
      </c>
      <c r="VHS102" s="700">
        <f>-IF(VHS11=1900,0,Capex!VHS349)</f>
        <v>0</v>
      </c>
      <c r="VHT102" s="700">
        <f>-IF(VHT11=1900,0,Capex!VHT349)</f>
        <v>0</v>
      </c>
      <c r="VHU102" s="700">
        <f>-IF(VHU11=1900,0,Capex!VHU349)</f>
        <v>0</v>
      </c>
      <c r="VHV102" s="700">
        <f>-IF(VHV11=1900,0,Capex!VHV349)</f>
        <v>0</v>
      </c>
      <c r="VHW102" s="700">
        <f>-IF(VHW11=1900,0,Capex!VHW349)</f>
        <v>0</v>
      </c>
      <c r="VHX102" s="700">
        <f>-IF(VHX11=1900,0,Capex!VHX349)</f>
        <v>0</v>
      </c>
      <c r="VHY102" s="700">
        <f>-IF(VHY11=1900,0,Capex!VHY349)</f>
        <v>0</v>
      </c>
      <c r="VHZ102" s="700">
        <f>-IF(VHZ11=1900,0,Capex!VHZ349)</f>
        <v>0</v>
      </c>
      <c r="VIA102" s="700">
        <f>-IF(VIA11=1900,0,Capex!VIA349)</f>
        <v>0</v>
      </c>
      <c r="VIB102" s="700">
        <f>-IF(VIB11=1900,0,Capex!VIB349)</f>
        <v>0</v>
      </c>
      <c r="VIC102" s="700">
        <f>-IF(VIC11=1900,0,Capex!VIC349)</f>
        <v>0</v>
      </c>
      <c r="VID102" s="700">
        <f>-IF(VID11=1900,0,Capex!VID349)</f>
        <v>0</v>
      </c>
      <c r="VIE102" s="700">
        <f>-IF(VIE11=1900,0,Capex!VIE349)</f>
        <v>0</v>
      </c>
      <c r="VIF102" s="700">
        <f>-IF(VIF11=1900,0,Capex!VIF349)</f>
        <v>0</v>
      </c>
      <c r="VIG102" s="700">
        <f>-IF(VIG11=1900,0,Capex!VIG349)</f>
        <v>0</v>
      </c>
      <c r="VIH102" s="700">
        <f>-IF(VIH11=1900,0,Capex!VIH349)</f>
        <v>0</v>
      </c>
      <c r="VII102" s="700">
        <f>-IF(VII11=1900,0,Capex!VII349)</f>
        <v>0</v>
      </c>
      <c r="VIJ102" s="700">
        <f>-IF(VIJ11=1900,0,Capex!VIJ349)</f>
        <v>0</v>
      </c>
      <c r="VIK102" s="700">
        <f>-IF(VIK11=1900,0,Capex!VIK349)</f>
        <v>0</v>
      </c>
      <c r="VIL102" s="700">
        <f>-IF(VIL11=1900,0,Capex!VIL349)</f>
        <v>0</v>
      </c>
      <c r="VIM102" s="700">
        <f>-IF(VIM11=1900,0,Capex!VIM349)</f>
        <v>0</v>
      </c>
      <c r="VIN102" s="700">
        <f>-IF(VIN11=1900,0,Capex!VIN349)</f>
        <v>0</v>
      </c>
      <c r="VIO102" s="700">
        <f>-IF(VIO11=1900,0,Capex!VIO349)</f>
        <v>0</v>
      </c>
      <c r="VIP102" s="700">
        <f>-IF(VIP11=1900,0,Capex!VIP349)</f>
        <v>0</v>
      </c>
      <c r="VIQ102" s="700">
        <f>-IF(VIQ11=1900,0,Capex!VIQ349)</f>
        <v>0</v>
      </c>
      <c r="VIR102" s="700">
        <f>-IF(VIR11=1900,0,Capex!VIR349)</f>
        <v>0</v>
      </c>
      <c r="VIS102" s="700">
        <f>-IF(VIS11=1900,0,Capex!VIS349)</f>
        <v>0</v>
      </c>
      <c r="VIT102" s="700">
        <f>-IF(VIT11=1900,0,Capex!VIT349)</f>
        <v>0</v>
      </c>
      <c r="VIU102" s="700">
        <f>-IF(VIU11=1900,0,Capex!VIU349)</f>
        <v>0</v>
      </c>
      <c r="VIV102" s="700">
        <f>-IF(VIV11=1900,0,Capex!VIV349)</f>
        <v>0</v>
      </c>
      <c r="VIW102" s="700">
        <f>-IF(VIW11=1900,0,Capex!VIW349)</f>
        <v>0</v>
      </c>
      <c r="VIX102" s="700">
        <f>-IF(VIX11=1900,0,Capex!VIX349)</f>
        <v>0</v>
      </c>
      <c r="VIY102" s="700">
        <f>-IF(VIY11=1900,0,Capex!VIY349)</f>
        <v>0</v>
      </c>
      <c r="VIZ102" s="700">
        <f>-IF(VIZ11=1900,0,Capex!VIZ349)</f>
        <v>0</v>
      </c>
      <c r="VJA102" s="700">
        <f>-IF(VJA11=1900,0,Capex!VJA349)</f>
        <v>0</v>
      </c>
      <c r="VJB102" s="700">
        <f>-IF(VJB11=1900,0,Capex!VJB349)</f>
        <v>0</v>
      </c>
      <c r="VJC102" s="700">
        <f>-IF(VJC11=1900,0,Capex!VJC349)</f>
        <v>0</v>
      </c>
      <c r="VJD102" s="700">
        <f>-IF(VJD11=1900,0,Capex!VJD349)</f>
        <v>0</v>
      </c>
      <c r="VJE102" s="700">
        <f>-IF(VJE11=1900,0,Capex!VJE349)</f>
        <v>0</v>
      </c>
      <c r="VJF102" s="700">
        <f>-IF(VJF11=1900,0,Capex!VJF349)</f>
        <v>0</v>
      </c>
      <c r="VJG102" s="700">
        <f>-IF(VJG11=1900,0,Capex!VJG349)</f>
        <v>0</v>
      </c>
      <c r="VJH102" s="700">
        <f>-IF(VJH11=1900,0,Capex!VJH349)</f>
        <v>0</v>
      </c>
      <c r="VJI102" s="700">
        <f>-IF(VJI11=1900,0,Capex!VJI349)</f>
        <v>0</v>
      </c>
      <c r="VJJ102" s="700">
        <f>-IF(VJJ11=1900,0,Capex!VJJ349)</f>
        <v>0</v>
      </c>
      <c r="VJK102" s="700">
        <f>-IF(VJK11=1900,0,Capex!VJK349)</f>
        <v>0</v>
      </c>
      <c r="VJL102" s="700">
        <f>-IF(VJL11=1900,0,Capex!VJL349)</f>
        <v>0</v>
      </c>
      <c r="VJM102" s="700">
        <f>-IF(VJM11=1900,0,Capex!VJM349)</f>
        <v>0</v>
      </c>
      <c r="VJN102" s="700">
        <f>-IF(VJN11=1900,0,Capex!VJN349)</f>
        <v>0</v>
      </c>
      <c r="VJO102" s="700">
        <f>-IF(VJO11=1900,0,Capex!VJO349)</f>
        <v>0</v>
      </c>
      <c r="VJP102" s="700">
        <f>-IF(VJP11=1900,0,Capex!VJP349)</f>
        <v>0</v>
      </c>
      <c r="VJQ102" s="700">
        <f>-IF(VJQ11=1900,0,Capex!VJQ349)</f>
        <v>0</v>
      </c>
      <c r="VJR102" s="700">
        <f>-IF(VJR11=1900,0,Capex!VJR349)</f>
        <v>0</v>
      </c>
      <c r="VJS102" s="700">
        <f>-IF(VJS11=1900,0,Capex!VJS349)</f>
        <v>0</v>
      </c>
      <c r="VJT102" s="700">
        <f>-IF(VJT11=1900,0,Capex!VJT349)</f>
        <v>0</v>
      </c>
      <c r="VJU102" s="700">
        <f>-IF(VJU11=1900,0,Capex!VJU349)</f>
        <v>0</v>
      </c>
      <c r="VJV102" s="700">
        <f>-IF(VJV11=1900,0,Capex!VJV349)</f>
        <v>0</v>
      </c>
      <c r="VJW102" s="700">
        <f>-IF(VJW11=1900,0,Capex!VJW349)</f>
        <v>0</v>
      </c>
      <c r="VJX102" s="700">
        <f>-IF(VJX11=1900,0,Capex!VJX349)</f>
        <v>0</v>
      </c>
      <c r="VJY102" s="700">
        <f>-IF(VJY11=1900,0,Capex!VJY349)</f>
        <v>0</v>
      </c>
      <c r="VJZ102" s="700">
        <f>-IF(VJZ11=1900,0,Capex!VJZ349)</f>
        <v>0</v>
      </c>
      <c r="VKA102" s="700">
        <f>-IF(VKA11=1900,0,Capex!VKA349)</f>
        <v>0</v>
      </c>
      <c r="VKB102" s="700">
        <f>-IF(VKB11=1900,0,Capex!VKB349)</f>
        <v>0</v>
      </c>
      <c r="VKC102" s="700">
        <f>-IF(VKC11=1900,0,Capex!VKC349)</f>
        <v>0</v>
      </c>
      <c r="VKD102" s="700">
        <f>-IF(VKD11=1900,0,Capex!VKD349)</f>
        <v>0</v>
      </c>
      <c r="VKE102" s="700">
        <f>-IF(VKE11=1900,0,Capex!VKE349)</f>
        <v>0</v>
      </c>
      <c r="VKF102" s="700">
        <f>-IF(VKF11=1900,0,Capex!VKF349)</f>
        <v>0</v>
      </c>
      <c r="VKG102" s="700">
        <f>-IF(VKG11=1900,0,Capex!VKG349)</f>
        <v>0</v>
      </c>
      <c r="VKH102" s="700">
        <f>-IF(VKH11=1900,0,Capex!VKH349)</f>
        <v>0</v>
      </c>
      <c r="VKI102" s="700">
        <f>-IF(VKI11=1900,0,Capex!VKI349)</f>
        <v>0</v>
      </c>
      <c r="VKJ102" s="700">
        <f>-IF(VKJ11=1900,0,Capex!VKJ349)</f>
        <v>0</v>
      </c>
      <c r="VKK102" s="700">
        <f>-IF(VKK11=1900,0,Capex!VKK349)</f>
        <v>0</v>
      </c>
      <c r="VKL102" s="700">
        <f>-IF(VKL11=1900,0,Capex!VKL349)</f>
        <v>0</v>
      </c>
      <c r="VKM102" s="700">
        <f>-IF(VKM11=1900,0,Capex!VKM349)</f>
        <v>0</v>
      </c>
      <c r="VKN102" s="700">
        <f>-IF(VKN11=1900,0,Capex!VKN349)</f>
        <v>0</v>
      </c>
      <c r="VKO102" s="700">
        <f>-IF(VKO11=1900,0,Capex!VKO349)</f>
        <v>0</v>
      </c>
      <c r="VKP102" s="700">
        <f>-IF(VKP11=1900,0,Capex!VKP349)</f>
        <v>0</v>
      </c>
      <c r="VKQ102" s="700">
        <f>-IF(VKQ11=1900,0,Capex!VKQ349)</f>
        <v>0</v>
      </c>
      <c r="VKR102" s="700">
        <f>-IF(VKR11=1900,0,Capex!VKR349)</f>
        <v>0</v>
      </c>
      <c r="VKS102" s="700">
        <f>-IF(VKS11=1900,0,Capex!VKS349)</f>
        <v>0</v>
      </c>
      <c r="VKT102" s="700">
        <f>-IF(VKT11=1900,0,Capex!VKT349)</f>
        <v>0</v>
      </c>
      <c r="VKU102" s="700">
        <f>-IF(VKU11=1900,0,Capex!VKU349)</f>
        <v>0</v>
      </c>
      <c r="VKV102" s="700">
        <f>-IF(VKV11=1900,0,Capex!VKV349)</f>
        <v>0</v>
      </c>
      <c r="VKW102" s="700">
        <f>-IF(VKW11=1900,0,Capex!VKW349)</f>
        <v>0</v>
      </c>
      <c r="VKX102" s="700">
        <f>-IF(VKX11=1900,0,Capex!VKX349)</f>
        <v>0</v>
      </c>
      <c r="VKY102" s="700">
        <f>-IF(VKY11=1900,0,Capex!VKY349)</f>
        <v>0</v>
      </c>
      <c r="VKZ102" s="700">
        <f>-IF(VKZ11=1900,0,Capex!VKZ349)</f>
        <v>0</v>
      </c>
      <c r="VLA102" s="700">
        <f>-IF(VLA11=1900,0,Capex!VLA349)</f>
        <v>0</v>
      </c>
      <c r="VLB102" s="700">
        <f>-IF(VLB11=1900,0,Capex!VLB349)</f>
        <v>0</v>
      </c>
      <c r="VLC102" s="700">
        <f>-IF(VLC11=1900,0,Capex!VLC349)</f>
        <v>0</v>
      </c>
      <c r="VLD102" s="700">
        <f>-IF(VLD11=1900,0,Capex!VLD349)</f>
        <v>0</v>
      </c>
      <c r="VLE102" s="700">
        <f>-IF(VLE11=1900,0,Capex!VLE349)</f>
        <v>0</v>
      </c>
      <c r="VLF102" s="700">
        <f>-IF(VLF11=1900,0,Capex!VLF349)</f>
        <v>0</v>
      </c>
      <c r="VLG102" s="700">
        <f>-IF(VLG11=1900,0,Capex!VLG349)</f>
        <v>0</v>
      </c>
      <c r="VLH102" s="700">
        <f>-IF(VLH11=1900,0,Capex!VLH349)</f>
        <v>0</v>
      </c>
      <c r="VLI102" s="700">
        <f>-IF(VLI11=1900,0,Capex!VLI349)</f>
        <v>0</v>
      </c>
      <c r="VLJ102" s="700">
        <f>-IF(VLJ11=1900,0,Capex!VLJ349)</f>
        <v>0</v>
      </c>
      <c r="VLK102" s="700">
        <f>-IF(VLK11=1900,0,Capex!VLK349)</f>
        <v>0</v>
      </c>
      <c r="VLL102" s="700">
        <f>-IF(VLL11=1900,0,Capex!VLL349)</f>
        <v>0</v>
      </c>
      <c r="VLM102" s="700">
        <f>-IF(VLM11=1900,0,Capex!VLM349)</f>
        <v>0</v>
      </c>
      <c r="VLN102" s="700">
        <f>-IF(VLN11=1900,0,Capex!VLN349)</f>
        <v>0</v>
      </c>
      <c r="VLO102" s="700">
        <f>-IF(VLO11=1900,0,Capex!VLO349)</f>
        <v>0</v>
      </c>
      <c r="VLP102" s="700">
        <f>-IF(VLP11=1900,0,Capex!VLP349)</f>
        <v>0</v>
      </c>
      <c r="VLQ102" s="700">
        <f>-IF(VLQ11=1900,0,Capex!VLQ349)</f>
        <v>0</v>
      </c>
      <c r="VLR102" s="700">
        <f>-IF(VLR11=1900,0,Capex!VLR349)</f>
        <v>0</v>
      </c>
      <c r="VLS102" s="700">
        <f>-IF(VLS11=1900,0,Capex!VLS349)</f>
        <v>0</v>
      </c>
      <c r="VLT102" s="700">
        <f>-IF(VLT11=1900,0,Capex!VLT349)</f>
        <v>0</v>
      </c>
      <c r="VLU102" s="700">
        <f>-IF(VLU11=1900,0,Capex!VLU349)</f>
        <v>0</v>
      </c>
      <c r="VLV102" s="700">
        <f>-IF(VLV11=1900,0,Capex!VLV349)</f>
        <v>0</v>
      </c>
      <c r="VLW102" s="700">
        <f>-IF(VLW11=1900,0,Capex!VLW349)</f>
        <v>0</v>
      </c>
      <c r="VLX102" s="700">
        <f>-IF(VLX11=1900,0,Capex!VLX349)</f>
        <v>0</v>
      </c>
      <c r="VLY102" s="700">
        <f>-IF(VLY11=1900,0,Capex!VLY349)</f>
        <v>0</v>
      </c>
      <c r="VLZ102" s="700">
        <f>-IF(VLZ11=1900,0,Capex!VLZ349)</f>
        <v>0</v>
      </c>
      <c r="VMA102" s="700">
        <f>-IF(VMA11=1900,0,Capex!VMA349)</f>
        <v>0</v>
      </c>
      <c r="VMB102" s="700">
        <f>-IF(VMB11=1900,0,Capex!VMB349)</f>
        <v>0</v>
      </c>
      <c r="VMC102" s="700">
        <f>-IF(VMC11=1900,0,Capex!VMC349)</f>
        <v>0</v>
      </c>
      <c r="VMD102" s="700">
        <f>-IF(VMD11=1900,0,Capex!VMD349)</f>
        <v>0</v>
      </c>
      <c r="VME102" s="700">
        <f>-IF(VME11=1900,0,Capex!VME349)</f>
        <v>0</v>
      </c>
      <c r="VMF102" s="700">
        <f>-IF(VMF11=1900,0,Capex!VMF349)</f>
        <v>0</v>
      </c>
      <c r="VMG102" s="700">
        <f>-IF(VMG11=1900,0,Capex!VMG349)</f>
        <v>0</v>
      </c>
      <c r="VMH102" s="700">
        <f>-IF(VMH11=1900,0,Capex!VMH349)</f>
        <v>0</v>
      </c>
      <c r="VMI102" s="700">
        <f>-IF(VMI11=1900,0,Capex!VMI349)</f>
        <v>0</v>
      </c>
      <c r="VMJ102" s="700">
        <f>-IF(VMJ11=1900,0,Capex!VMJ349)</f>
        <v>0</v>
      </c>
      <c r="VMK102" s="700">
        <f>-IF(VMK11=1900,0,Capex!VMK349)</f>
        <v>0</v>
      </c>
      <c r="VML102" s="700">
        <f>-IF(VML11=1900,0,Capex!VML349)</f>
        <v>0</v>
      </c>
      <c r="VMM102" s="700">
        <f>-IF(VMM11=1900,0,Capex!VMM349)</f>
        <v>0</v>
      </c>
      <c r="VMN102" s="700">
        <f>-IF(VMN11=1900,0,Capex!VMN349)</f>
        <v>0</v>
      </c>
      <c r="VMO102" s="700">
        <f>-IF(VMO11=1900,0,Capex!VMO349)</f>
        <v>0</v>
      </c>
      <c r="VMP102" s="700">
        <f>-IF(VMP11=1900,0,Capex!VMP349)</f>
        <v>0</v>
      </c>
      <c r="VMQ102" s="700">
        <f>-IF(VMQ11=1900,0,Capex!VMQ349)</f>
        <v>0</v>
      </c>
      <c r="VMR102" s="700">
        <f>-IF(VMR11=1900,0,Capex!VMR349)</f>
        <v>0</v>
      </c>
      <c r="VMS102" s="700">
        <f>-IF(VMS11=1900,0,Capex!VMS349)</f>
        <v>0</v>
      </c>
      <c r="VMT102" s="700">
        <f>-IF(VMT11=1900,0,Capex!VMT349)</f>
        <v>0</v>
      </c>
      <c r="VMU102" s="700">
        <f>-IF(VMU11=1900,0,Capex!VMU349)</f>
        <v>0</v>
      </c>
      <c r="VMV102" s="700">
        <f>-IF(VMV11=1900,0,Capex!VMV349)</f>
        <v>0</v>
      </c>
      <c r="VMW102" s="700">
        <f>-IF(VMW11=1900,0,Capex!VMW349)</f>
        <v>0</v>
      </c>
      <c r="VMX102" s="700">
        <f>-IF(VMX11=1900,0,Capex!VMX349)</f>
        <v>0</v>
      </c>
      <c r="VMY102" s="700">
        <f>-IF(VMY11=1900,0,Capex!VMY349)</f>
        <v>0</v>
      </c>
      <c r="VMZ102" s="700">
        <f>-IF(VMZ11=1900,0,Capex!VMZ349)</f>
        <v>0</v>
      </c>
      <c r="VNA102" s="700">
        <f>-IF(VNA11=1900,0,Capex!VNA349)</f>
        <v>0</v>
      </c>
      <c r="VNB102" s="700">
        <f>-IF(VNB11=1900,0,Capex!VNB349)</f>
        <v>0</v>
      </c>
      <c r="VNC102" s="700">
        <f>-IF(VNC11=1900,0,Capex!VNC349)</f>
        <v>0</v>
      </c>
      <c r="VND102" s="700">
        <f>-IF(VND11=1900,0,Capex!VND349)</f>
        <v>0</v>
      </c>
      <c r="VNE102" s="700">
        <f>-IF(VNE11=1900,0,Capex!VNE349)</f>
        <v>0</v>
      </c>
      <c r="VNF102" s="700">
        <f>-IF(VNF11=1900,0,Capex!VNF349)</f>
        <v>0</v>
      </c>
      <c r="VNG102" s="700">
        <f>-IF(VNG11=1900,0,Capex!VNG349)</f>
        <v>0</v>
      </c>
      <c r="VNH102" s="700">
        <f>-IF(VNH11=1900,0,Capex!VNH349)</f>
        <v>0</v>
      </c>
      <c r="VNI102" s="700">
        <f>-IF(VNI11=1900,0,Capex!VNI349)</f>
        <v>0</v>
      </c>
      <c r="VNJ102" s="700">
        <f>-IF(VNJ11=1900,0,Capex!VNJ349)</f>
        <v>0</v>
      </c>
      <c r="VNK102" s="700">
        <f>-IF(VNK11=1900,0,Capex!VNK349)</f>
        <v>0</v>
      </c>
      <c r="VNL102" s="700">
        <f>-IF(VNL11=1900,0,Capex!VNL349)</f>
        <v>0</v>
      </c>
      <c r="VNM102" s="700">
        <f>-IF(VNM11=1900,0,Capex!VNM349)</f>
        <v>0</v>
      </c>
      <c r="VNN102" s="700">
        <f>-IF(VNN11=1900,0,Capex!VNN349)</f>
        <v>0</v>
      </c>
      <c r="VNO102" s="700">
        <f>-IF(VNO11=1900,0,Capex!VNO349)</f>
        <v>0</v>
      </c>
      <c r="VNP102" s="700">
        <f>-IF(VNP11=1900,0,Capex!VNP349)</f>
        <v>0</v>
      </c>
      <c r="VNQ102" s="700">
        <f>-IF(VNQ11=1900,0,Capex!VNQ349)</f>
        <v>0</v>
      </c>
      <c r="VNR102" s="700">
        <f>-IF(VNR11=1900,0,Capex!VNR349)</f>
        <v>0</v>
      </c>
      <c r="VNS102" s="700">
        <f>-IF(VNS11=1900,0,Capex!VNS349)</f>
        <v>0</v>
      </c>
      <c r="VNT102" s="700">
        <f>-IF(VNT11=1900,0,Capex!VNT349)</f>
        <v>0</v>
      </c>
      <c r="VNU102" s="700">
        <f>-IF(VNU11=1900,0,Capex!VNU349)</f>
        <v>0</v>
      </c>
      <c r="VNV102" s="700">
        <f>-IF(VNV11=1900,0,Capex!VNV349)</f>
        <v>0</v>
      </c>
      <c r="VNW102" s="700">
        <f>-IF(VNW11=1900,0,Capex!VNW349)</f>
        <v>0</v>
      </c>
      <c r="VNX102" s="700">
        <f>-IF(VNX11=1900,0,Capex!VNX349)</f>
        <v>0</v>
      </c>
      <c r="VNY102" s="700">
        <f>-IF(VNY11=1900,0,Capex!VNY349)</f>
        <v>0</v>
      </c>
      <c r="VNZ102" s="700">
        <f>-IF(VNZ11=1900,0,Capex!VNZ349)</f>
        <v>0</v>
      </c>
      <c r="VOA102" s="700">
        <f>-IF(VOA11=1900,0,Capex!VOA349)</f>
        <v>0</v>
      </c>
      <c r="VOB102" s="700">
        <f>-IF(VOB11=1900,0,Capex!VOB349)</f>
        <v>0</v>
      </c>
      <c r="VOC102" s="700">
        <f>-IF(VOC11=1900,0,Capex!VOC349)</f>
        <v>0</v>
      </c>
      <c r="VOD102" s="700">
        <f>-IF(VOD11=1900,0,Capex!VOD349)</f>
        <v>0</v>
      </c>
      <c r="VOE102" s="700">
        <f>-IF(VOE11=1900,0,Capex!VOE349)</f>
        <v>0</v>
      </c>
      <c r="VOF102" s="700">
        <f>-IF(VOF11=1900,0,Capex!VOF349)</f>
        <v>0</v>
      </c>
      <c r="VOG102" s="700">
        <f>-IF(VOG11=1900,0,Capex!VOG349)</f>
        <v>0</v>
      </c>
      <c r="VOH102" s="700">
        <f>-IF(VOH11=1900,0,Capex!VOH349)</f>
        <v>0</v>
      </c>
      <c r="VOI102" s="700">
        <f>-IF(VOI11=1900,0,Capex!VOI349)</f>
        <v>0</v>
      </c>
      <c r="VOJ102" s="700">
        <f>-IF(VOJ11=1900,0,Capex!VOJ349)</f>
        <v>0</v>
      </c>
      <c r="VOK102" s="700">
        <f>-IF(VOK11=1900,0,Capex!VOK349)</f>
        <v>0</v>
      </c>
      <c r="VOL102" s="700">
        <f>-IF(VOL11=1900,0,Capex!VOL349)</f>
        <v>0</v>
      </c>
      <c r="VOM102" s="700">
        <f>-IF(VOM11=1900,0,Capex!VOM349)</f>
        <v>0</v>
      </c>
      <c r="VON102" s="700">
        <f>-IF(VON11=1900,0,Capex!VON349)</f>
        <v>0</v>
      </c>
      <c r="VOO102" s="700">
        <f>-IF(VOO11=1900,0,Capex!VOO349)</f>
        <v>0</v>
      </c>
      <c r="VOP102" s="700">
        <f>-IF(VOP11=1900,0,Capex!VOP349)</f>
        <v>0</v>
      </c>
      <c r="VOQ102" s="700">
        <f>-IF(VOQ11=1900,0,Capex!VOQ349)</f>
        <v>0</v>
      </c>
      <c r="VOR102" s="700">
        <f>-IF(VOR11=1900,0,Capex!VOR349)</f>
        <v>0</v>
      </c>
      <c r="VOS102" s="700">
        <f>-IF(VOS11=1900,0,Capex!VOS349)</f>
        <v>0</v>
      </c>
      <c r="VOT102" s="700">
        <f>-IF(VOT11=1900,0,Capex!VOT349)</f>
        <v>0</v>
      </c>
      <c r="VOU102" s="700">
        <f>-IF(VOU11=1900,0,Capex!VOU349)</f>
        <v>0</v>
      </c>
      <c r="VOV102" s="700">
        <f>-IF(VOV11=1900,0,Capex!VOV349)</f>
        <v>0</v>
      </c>
      <c r="VOW102" s="700">
        <f>-IF(VOW11=1900,0,Capex!VOW349)</f>
        <v>0</v>
      </c>
      <c r="VOX102" s="700">
        <f>-IF(VOX11=1900,0,Capex!VOX349)</f>
        <v>0</v>
      </c>
      <c r="VOY102" s="700">
        <f>-IF(VOY11=1900,0,Capex!VOY349)</f>
        <v>0</v>
      </c>
      <c r="VOZ102" s="700">
        <f>-IF(VOZ11=1900,0,Capex!VOZ349)</f>
        <v>0</v>
      </c>
      <c r="VPA102" s="700">
        <f>-IF(VPA11=1900,0,Capex!VPA349)</f>
        <v>0</v>
      </c>
      <c r="VPB102" s="700">
        <f>-IF(VPB11=1900,0,Capex!VPB349)</f>
        <v>0</v>
      </c>
      <c r="VPC102" s="700">
        <f>-IF(VPC11=1900,0,Capex!VPC349)</f>
        <v>0</v>
      </c>
      <c r="VPD102" s="700">
        <f>-IF(VPD11=1900,0,Capex!VPD349)</f>
        <v>0</v>
      </c>
      <c r="VPE102" s="700">
        <f>-IF(VPE11=1900,0,Capex!VPE349)</f>
        <v>0</v>
      </c>
      <c r="VPF102" s="700">
        <f>-IF(VPF11=1900,0,Capex!VPF349)</f>
        <v>0</v>
      </c>
      <c r="VPG102" s="700">
        <f>-IF(VPG11=1900,0,Capex!VPG349)</f>
        <v>0</v>
      </c>
      <c r="VPH102" s="700">
        <f>-IF(VPH11=1900,0,Capex!VPH349)</f>
        <v>0</v>
      </c>
      <c r="VPI102" s="700">
        <f>-IF(VPI11=1900,0,Capex!VPI349)</f>
        <v>0</v>
      </c>
      <c r="VPJ102" s="700">
        <f>-IF(VPJ11=1900,0,Capex!VPJ349)</f>
        <v>0</v>
      </c>
      <c r="VPK102" s="700">
        <f>-IF(VPK11=1900,0,Capex!VPK349)</f>
        <v>0</v>
      </c>
      <c r="VPL102" s="700">
        <f>-IF(VPL11=1900,0,Capex!VPL349)</f>
        <v>0</v>
      </c>
      <c r="VPM102" s="700">
        <f>-IF(VPM11=1900,0,Capex!VPM349)</f>
        <v>0</v>
      </c>
      <c r="VPN102" s="700">
        <f>-IF(VPN11=1900,0,Capex!VPN349)</f>
        <v>0</v>
      </c>
      <c r="VPO102" s="700">
        <f>-IF(VPO11=1900,0,Capex!VPO349)</f>
        <v>0</v>
      </c>
      <c r="VPP102" s="700">
        <f>-IF(VPP11=1900,0,Capex!VPP349)</f>
        <v>0</v>
      </c>
      <c r="VPQ102" s="700">
        <f>-IF(VPQ11=1900,0,Capex!VPQ349)</f>
        <v>0</v>
      </c>
      <c r="VPR102" s="700">
        <f>-IF(VPR11=1900,0,Capex!VPR349)</f>
        <v>0</v>
      </c>
      <c r="VPS102" s="700">
        <f>-IF(VPS11=1900,0,Capex!VPS349)</f>
        <v>0</v>
      </c>
      <c r="VPT102" s="700">
        <f>-IF(VPT11=1900,0,Capex!VPT349)</f>
        <v>0</v>
      </c>
      <c r="VPU102" s="700">
        <f>-IF(VPU11=1900,0,Capex!VPU349)</f>
        <v>0</v>
      </c>
      <c r="VPV102" s="700">
        <f>-IF(VPV11=1900,0,Capex!VPV349)</f>
        <v>0</v>
      </c>
      <c r="VPW102" s="700">
        <f>-IF(VPW11=1900,0,Capex!VPW349)</f>
        <v>0</v>
      </c>
      <c r="VPX102" s="700">
        <f>-IF(VPX11=1900,0,Capex!VPX349)</f>
        <v>0</v>
      </c>
      <c r="VPY102" s="700">
        <f>-IF(VPY11=1900,0,Capex!VPY349)</f>
        <v>0</v>
      </c>
      <c r="VPZ102" s="700">
        <f>-IF(VPZ11=1900,0,Capex!VPZ349)</f>
        <v>0</v>
      </c>
      <c r="VQA102" s="700">
        <f>-IF(VQA11=1900,0,Capex!VQA349)</f>
        <v>0</v>
      </c>
      <c r="VQB102" s="700">
        <f>-IF(VQB11=1900,0,Capex!VQB349)</f>
        <v>0</v>
      </c>
      <c r="VQC102" s="700">
        <f>-IF(VQC11=1900,0,Capex!VQC349)</f>
        <v>0</v>
      </c>
      <c r="VQD102" s="700">
        <f>-IF(VQD11=1900,0,Capex!VQD349)</f>
        <v>0</v>
      </c>
      <c r="VQE102" s="700">
        <f>-IF(VQE11=1900,0,Capex!VQE349)</f>
        <v>0</v>
      </c>
      <c r="VQF102" s="700">
        <f>-IF(VQF11=1900,0,Capex!VQF349)</f>
        <v>0</v>
      </c>
      <c r="VQG102" s="700">
        <f>-IF(VQG11=1900,0,Capex!VQG349)</f>
        <v>0</v>
      </c>
      <c r="VQH102" s="700">
        <f>-IF(VQH11=1900,0,Capex!VQH349)</f>
        <v>0</v>
      </c>
      <c r="VQI102" s="700">
        <f>-IF(VQI11=1900,0,Capex!VQI349)</f>
        <v>0</v>
      </c>
      <c r="VQJ102" s="700">
        <f>-IF(VQJ11=1900,0,Capex!VQJ349)</f>
        <v>0</v>
      </c>
      <c r="VQK102" s="700">
        <f>-IF(VQK11=1900,0,Capex!VQK349)</f>
        <v>0</v>
      </c>
      <c r="VQL102" s="700">
        <f>-IF(VQL11=1900,0,Capex!VQL349)</f>
        <v>0</v>
      </c>
      <c r="VQM102" s="700">
        <f>-IF(VQM11=1900,0,Capex!VQM349)</f>
        <v>0</v>
      </c>
      <c r="VQN102" s="700">
        <f>-IF(VQN11=1900,0,Capex!VQN349)</f>
        <v>0</v>
      </c>
      <c r="VQO102" s="700">
        <f>-IF(VQO11=1900,0,Capex!VQO349)</f>
        <v>0</v>
      </c>
      <c r="VQP102" s="700">
        <f>-IF(VQP11=1900,0,Capex!VQP349)</f>
        <v>0</v>
      </c>
      <c r="VQQ102" s="700">
        <f>-IF(VQQ11=1900,0,Capex!VQQ349)</f>
        <v>0</v>
      </c>
      <c r="VQR102" s="700">
        <f>-IF(VQR11=1900,0,Capex!VQR349)</f>
        <v>0</v>
      </c>
      <c r="VQS102" s="700">
        <f>-IF(VQS11=1900,0,Capex!VQS349)</f>
        <v>0</v>
      </c>
      <c r="VQT102" s="700">
        <f>-IF(VQT11=1900,0,Capex!VQT349)</f>
        <v>0</v>
      </c>
      <c r="VQU102" s="700">
        <f>-IF(VQU11=1900,0,Capex!VQU349)</f>
        <v>0</v>
      </c>
      <c r="VQV102" s="700">
        <f>-IF(VQV11=1900,0,Capex!VQV349)</f>
        <v>0</v>
      </c>
      <c r="VQW102" s="700">
        <f>-IF(VQW11=1900,0,Capex!VQW349)</f>
        <v>0</v>
      </c>
      <c r="VQX102" s="700">
        <f>-IF(VQX11=1900,0,Capex!VQX349)</f>
        <v>0</v>
      </c>
      <c r="VQY102" s="700">
        <f>-IF(VQY11=1900,0,Capex!VQY349)</f>
        <v>0</v>
      </c>
      <c r="VQZ102" s="700">
        <f>-IF(VQZ11=1900,0,Capex!VQZ349)</f>
        <v>0</v>
      </c>
      <c r="VRA102" s="700">
        <f>-IF(VRA11=1900,0,Capex!VRA349)</f>
        <v>0</v>
      </c>
      <c r="VRB102" s="700">
        <f>-IF(VRB11=1900,0,Capex!VRB349)</f>
        <v>0</v>
      </c>
      <c r="VRC102" s="700">
        <f>-IF(VRC11=1900,0,Capex!VRC349)</f>
        <v>0</v>
      </c>
      <c r="VRD102" s="700">
        <f>-IF(VRD11=1900,0,Capex!VRD349)</f>
        <v>0</v>
      </c>
      <c r="VRE102" s="700">
        <f>-IF(VRE11=1900,0,Capex!VRE349)</f>
        <v>0</v>
      </c>
      <c r="VRF102" s="700">
        <f>-IF(VRF11=1900,0,Capex!VRF349)</f>
        <v>0</v>
      </c>
      <c r="VRG102" s="700">
        <f>-IF(VRG11=1900,0,Capex!VRG349)</f>
        <v>0</v>
      </c>
      <c r="VRH102" s="700">
        <f>-IF(VRH11=1900,0,Capex!VRH349)</f>
        <v>0</v>
      </c>
      <c r="VRI102" s="700">
        <f>-IF(VRI11=1900,0,Capex!VRI349)</f>
        <v>0</v>
      </c>
      <c r="VRJ102" s="700">
        <f>-IF(VRJ11=1900,0,Capex!VRJ349)</f>
        <v>0</v>
      </c>
      <c r="VRK102" s="700">
        <f>-IF(VRK11=1900,0,Capex!VRK349)</f>
        <v>0</v>
      </c>
      <c r="VRL102" s="700">
        <f>-IF(VRL11=1900,0,Capex!VRL349)</f>
        <v>0</v>
      </c>
      <c r="VRM102" s="700">
        <f>-IF(VRM11=1900,0,Capex!VRM349)</f>
        <v>0</v>
      </c>
      <c r="VRN102" s="700">
        <f>-IF(VRN11=1900,0,Capex!VRN349)</f>
        <v>0</v>
      </c>
      <c r="VRO102" s="700">
        <f>-IF(VRO11=1900,0,Capex!VRO349)</f>
        <v>0</v>
      </c>
      <c r="VRP102" s="700">
        <f>-IF(VRP11=1900,0,Capex!VRP349)</f>
        <v>0</v>
      </c>
      <c r="VRQ102" s="700">
        <f>-IF(VRQ11=1900,0,Capex!VRQ349)</f>
        <v>0</v>
      </c>
      <c r="VRR102" s="700">
        <f>-IF(VRR11=1900,0,Capex!VRR349)</f>
        <v>0</v>
      </c>
      <c r="VRS102" s="700">
        <f>-IF(VRS11=1900,0,Capex!VRS349)</f>
        <v>0</v>
      </c>
      <c r="VRT102" s="700">
        <f>-IF(VRT11=1900,0,Capex!VRT349)</f>
        <v>0</v>
      </c>
      <c r="VRU102" s="700">
        <f>-IF(VRU11=1900,0,Capex!VRU349)</f>
        <v>0</v>
      </c>
      <c r="VRV102" s="700">
        <f>-IF(VRV11=1900,0,Capex!VRV349)</f>
        <v>0</v>
      </c>
      <c r="VRW102" s="700">
        <f>-IF(VRW11=1900,0,Capex!VRW349)</f>
        <v>0</v>
      </c>
      <c r="VRX102" s="700">
        <f>-IF(VRX11=1900,0,Capex!VRX349)</f>
        <v>0</v>
      </c>
      <c r="VRY102" s="700">
        <f>-IF(VRY11=1900,0,Capex!VRY349)</f>
        <v>0</v>
      </c>
      <c r="VRZ102" s="700">
        <f>-IF(VRZ11=1900,0,Capex!VRZ349)</f>
        <v>0</v>
      </c>
      <c r="VSA102" s="700">
        <f>-IF(VSA11=1900,0,Capex!VSA349)</f>
        <v>0</v>
      </c>
      <c r="VSB102" s="700">
        <f>-IF(VSB11=1900,0,Capex!VSB349)</f>
        <v>0</v>
      </c>
      <c r="VSC102" s="700">
        <f>-IF(VSC11=1900,0,Capex!VSC349)</f>
        <v>0</v>
      </c>
      <c r="VSD102" s="700">
        <f>-IF(VSD11=1900,0,Capex!VSD349)</f>
        <v>0</v>
      </c>
      <c r="VSE102" s="700">
        <f>-IF(VSE11=1900,0,Capex!VSE349)</f>
        <v>0</v>
      </c>
      <c r="VSF102" s="700">
        <f>-IF(VSF11=1900,0,Capex!VSF349)</f>
        <v>0</v>
      </c>
      <c r="VSG102" s="700">
        <f>-IF(VSG11=1900,0,Capex!VSG349)</f>
        <v>0</v>
      </c>
      <c r="VSH102" s="700">
        <f>-IF(VSH11=1900,0,Capex!VSH349)</f>
        <v>0</v>
      </c>
      <c r="VSI102" s="700">
        <f>-IF(VSI11=1900,0,Capex!VSI349)</f>
        <v>0</v>
      </c>
      <c r="VSJ102" s="700">
        <f>-IF(VSJ11=1900,0,Capex!VSJ349)</f>
        <v>0</v>
      </c>
      <c r="VSK102" s="700">
        <f>-IF(VSK11=1900,0,Capex!VSK349)</f>
        <v>0</v>
      </c>
      <c r="VSL102" s="700">
        <f>-IF(VSL11=1900,0,Capex!VSL349)</f>
        <v>0</v>
      </c>
      <c r="VSM102" s="700">
        <f>-IF(VSM11=1900,0,Capex!VSM349)</f>
        <v>0</v>
      </c>
      <c r="VSN102" s="700">
        <f>-IF(VSN11=1900,0,Capex!VSN349)</f>
        <v>0</v>
      </c>
      <c r="VSO102" s="700">
        <f>-IF(VSO11=1900,0,Capex!VSO349)</f>
        <v>0</v>
      </c>
      <c r="VSP102" s="700">
        <f>-IF(VSP11=1900,0,Capex!VSP349)</f>
        <v>0</v>
      </c>
      <c r="VSQ102" s="700">
        <f>-IF(VSQ11=1900,0,Capex!VSQ349)</f>
        <v>0</v>
      </c>
      <c r="VSR102" s="700">
        <f>-IF(VSR11=1900,0,Capex!VSR349)</f>
        <v>0</v>
      </c>
      <c r="VSS102" s="700">
        <f>-IF(VSS11=1900,0,Capex!VSS349)</f>
        <v>0</v>
      </c>
      <c r="VST102" s="700">
        <f>-IF(VST11=1900,0,Capex!VST349)</f>
        <v>0</v>
      </c>
      <c r="VSU102" s="700">
        <f>-IF(VSU11=1900,0,Capex!VSU349)</f>
        <v>0</v>
      </c>
      <c r="VSV102" s="700">
        <f>-IF(VSV11=1900,0,Capex!VSV349)</f>
        <v>0</v>
      </c>
      <c r="VSW102" s="700">
        <f>-IF(VSW11=1900,0,Capex!VSW349)</f>
        <v>0</v>
      </c>
      <c r="VSX102" s="700">
        <f>-IF(VSX11=1900,0,Capex!VSX349)</f>
        <v>0</v>
      </c>
      <c r="VSY102" s="700">
        <f>-IF(VSY11=1900,0,Capex!VSY349)</f>
        <v>0</v>
      </c>
      <c r="VSZ102" s="700">
        <f>-IF(VSZ11=1900,0,Capex!VSZ349)</f>
        <v>0</v>
      </c>
      <c r="VTA102" s="700">
        <f>-IF(VTA11=1900,0,Capex!VTA349)</f>
        <v>0</v>
      </c>
      <c r="VTB102" s="700">
        <f>-IF(VTB11=1900,0,Capex!VTB349)</f>
        <v>0</v>
      </c>
      <c r="VTC102" s="700">
        <f>-IF(VTC11=1900,0,Capex!VTC349)</f>
        <v>0</v>
      </c>
      <c r="VTD102" s="700">
        <f>-IF(VTD11=1900,0,Capex!VTD349)</f>
        <v>0</v>
      </c>
      <c r="VTE102" s="700">
        <f>-IF(VTE11=1900,0,Capex!VTE349)</f>
        <v>0</v>
      </c>
      <c r="VTF102" s="700">
        <f>-IF(VTF11=1900,0,Capex!VTF349)</f>
        <v>0</v>
      </c>
      <c r="VTG102" s="700">
        <f>-IF(VTG11=1900,0,Capex!VTG349)</f>
        <v>0</v>
      </c>
      <c r="VTH102" s="700">
        <f>-IF(VTH11=1900,0,Capex!VTH349)</f>
        <v>0</v>
      </c>
      <c r="VTI102" s="700">
        <f>-IF(VTI11=1900,0,Capex!VTI349)</f>
        <v>0</v>
      </c>
      <c r="VTJ102" s="700">
        <f>-IF(VTJ11=1900,0,Capex!VTJ349)</f>
        <v>0</v>
      </c>
      <c r="VTK102" s="700">
        <f>-IF(VTK11=1900,0,Capex!VTK349)</f>
        <v>0</v>
      </c>
      <c r="VTL102" s="700">
        <f>-IF(VTL11=1900,0,Capex!VTL349)</f>
        <v>0</v>
      </c>
      <c r="VTM102" s="700">
        <f>-IF(VTM11=1900,0,Capex!VTM349)</f>
        <v>0</v>
      </c>
      <c r="VTN102" s="700">
        <f>-IF(VTN11=1900,0,Capex!VTN349)</f>
        <v>0</v>
      </c>
      <c r="VTO102" s="700">
        <f>-IF(VTO11=1900,0,Capex!VTO349)</f>
        <v>0</v>
      </c>
      <c r="VTP102" s="700">
        <f>-IF(VTP11=1900,0,Capex!VTP349)</f>
        <v>0</v>
      </c>
      <c r="VTQ102" s="700">
        <f>-IF(VTQ11=1900,0,Capex!VTQ349)</f>
        <v>0</v>
      </c>
      <c r="VTR102" s="700">
        <f>-IF(VTR11=1900,0,Capex!VTR349)</f>
        <v>0</v>
      </c>
      <c r="VTS102" s="700">
        <f>-IF(VTS11=1900,0,Capex!VTS349)</f>
        <v>0</v>
      </c>
      <c r="VTT102" s="700">
        <f>-IF(VTT11=1900,0,Capex!VTT349)</f>
        <v>0</v>
      </c>
      <c r="VTU102" s="700">
        <f>-IF(VTU11=1900,0,Capex!VTU349)</f>
        <v>0</v>
      </c>
      <c r="VTV102" s="700">
        <f>-IF(VTV11=1900,0,Capex!VTV349)</f>
        <v>0</v>
      </c>
      <c r="VTW102" s="700">
        <f>-IF(VTW11=1900,0,Capex!VTW349)</f>
        <v>0</v>
      </c>
      <c r="VTX102" s="700">
        <f>-IF(VTX11=1900,0,Capex!VTX349)</f>
        <v>0</v>
      </c>
      <c r="VTY102" s="700">
        <f>-IF(VTY11=1900,0,Capex!VTY349)</f>
        <v>0</v>
      </c>
      <c r="VTZ102" s="700">
        <f>-IF(VTZ11=1900,0,Capex!VTZ349)</f>
        <v>0</v>
      </c>
      <c r="VUA102" s="700">
        <f>-IF(VUA11=1900,0,Capex!VUA349)</f>
        <v>0</v>
      </c>
      <c r="VUB102" s="700">
        <f>-IF(VUB11=1900,0,Capex!VUB349)</f>
        <v>0</v>
      </c>
      <c r="VUC102" s="700">
        <f>-IF(VUC11=1900,0,Capex!VUC349)</f>
        <v>0</v>
      </c>
      <c r="VUD102" s="700">
        <f>-IF(VUD11=1900,0,Capex!VUD349)</f>
        <v>0</v>
      </c>
      <c r="VUE102" s="700">
        <f>-IF(VUE11=1900,0,Capex!VUE349)</f>
        <v>0</v>
      </c>
      <c r="VUF102" s="700">
        <f>-IF(VUF11=1900,0,Capex!VUF349)</f>
        <v>0</v>
      </c>
      <c r="VUG102" s="700">
        <f>-IF(VUG11=1900,0,Capex!VUG349)</f>
        <v>0</v>
      </c>
      <c r="VUH102" s="700">
        <f>-IF(VUH11=1900,0,Capex!VUH349)</f>
        <v>0</v>
      </c>
      <c r="VUI102" s="700">
        <f>-IF(VUI11=1900,0,Capex!VUI349)</f>
        <v>0</v>
      </c>
      <c r="VUJ102" s="700">
        <f>-IF(VUJ11=1900,0,Capex!VUJ349)</f>
        <v>0</v>
      </c>
      <c r="VUK102" s="700">
        <f>-IF(VUK11=1900,0,Capex!VUK349)</f>
        <v>0</v>
      </c>
      <c r="VUL102" s="700">
        <f>-IF(VUL11=1900,0,Capex!VUL349)</f>
        <v>0</v>
      </c>
      <c r="VUM102" s="700">
        <f>-IF(VUM11=1900,0,Capex!VUM349)</f>
        <v>0</v>
      </c>
      <c r="VUN102" s="700">
        <f>-IF(VUN11=1900,0,Capex!VUN349)</f>
        <v>0</v>
      </c>
      <c r="VUO102" s="700">
        <f>-IF(VUO11=1900,0,Capex!VUO349)</f>
        <v>0</v>
      </c>
      <c r="VUP102" s="700">
        <f>-IF(VUP11=1900,0,Capex!VUP349)</f>
        <v>0</v>
      </c>
      <c r="VUQ102" s="700">
        <f>-IF(VUQ11=1900,0,Capex!VUQ349)</f>
        <v>0</v>
      </c>
      <c r="VUR102" s="700">
        <f>-IF(VUR11=1900,0,Capex!VUR349)</f>
        <v>0</v>
      </c>
      <c r="VUS102" s="700">
        <f>-IF(VUS11=1900,0,Capex!VUS349)</f>
        <v>0</v>
      </c>
      <c r="VUT102" s="700">
        <f>-IF(VUT11=1900,0,Capex!VUT349)</f>
        <v>0</v>
      </c>
      <c r="VUU102" s="700">
        <f>-IF(VUU11=1900,0,Capex!VUU349)</f>
        <v>0</v>
      </c>
      <c r="VUV102" s="700">
        <f>-IF(VUV11=1900,0,Capex!VUV349)</f>
        <v>0</v>
      </c>
      <c r="VUW102" s="700">
        <f>-IF(VUW11=1900,0,Capex!VUW349)</f>
        <v>0</v>
      </c>
      <c r="VUX102" s="700">
        <f>-IF(VUX11=1900,0,Capex!VUX349)</f>
        <v>0</v>
      </c>
      <c r="VUY102" s="700">
        <f>-IF(VUY11=1900,0,Capex!VUY349)</f>
        <v>0</v>
      </c>
      <c r="VUZ102" s="700">
        <f>-IF(VUZ11=1900,0,Capex!VUZ349)</f>
        <v>0</v>
      </c>
      <c r="VVA102" s="700">
        <f>-IF(VVA11=1900,0,Capex!VVA349)</f>
        <v>0</v>
      </c>
      <c r="VVB102" s="700">
        <f>-IF(VVB11=1900,0,Capex!VVB349)</f>
        <v>0</v>
      </c>
      <c r="VVC102" s="700">
        <f>-IF(VVC11=1900,0,Capex!VVC349)</f>
        <v>0</v>
      </c>
      <c r="VVD102" s="700">
        <f>-IF(VVD11=1900,0,Capex!VVD349)</f>
        <v>0</v>
      </c>
      <c r="VVE102" s="700">
        <f>-IF(VVE11=1900,0,Capex!VVE349)</f>
        <v>0</v>
      </c>
      <c r="VVF102" s="700">
        <f>-IF(VVF11=1900,0,Capex!VVF349)</f>
        <v>0</v>
      </c>
      <c r="VVG102" s="700">
        <f>-IF(VVG11=1900,0,Capex!VVG349)</f>
        <v>0</v>
      </c>
      <c r="VVH102" s="700">
        <f>-IF(VVH11=1900,0,Capex!VVH349)</f>
        <v>0</v>
      </c>
      <c r="VVI102" s="700">
        <f>-IF(VVI11=1900,0,Capex!VVI349)</f>
        <v>0</v>
      </c>
      <c r="VVJ102" s="700">
        <f>-IF(VVJ11=1900,0,Capex!VVJ349)</f>
        <v>0</v>
      </c>
      <c r="VVK102" s="700">
        <f>-IF(VVK11=1900,0,Capex!VVK349)</f>
        <v>0</v>
      </c>
      <c r="VVL102" s="700">
        <f>-IF(VVL11=1900,0,Capex!VVL349)</f>
        <v>0</v>
      </c>
      <c r="VVM102" s="700">
        <f>-IF(VVM11=1900,0,Capex!VVM349)</f>
        <v>0</v>
      </c>
      <c r="VVN102" s="700">
        <f>-IF(VVN11=1900,0,Capex!VVN349)</f>
        <v>0</v>
      </c>
      <c r="VVO102" s="700">
        <f>-IF(VVO11=1900,0,Capex!VVO349)</f>
        <v>0</v>
      </c>
      <c r="VVP102" s="700">
        <f>-IF(VVP11=1900,0,Capex!VVP349)</f>
        <v>0</v>
      </c>
      <c r="VVQ102" s="700">
        <f>-IF(VVQ11=1900,0,Capex!VVQ349)</f>
        <v>0</v>
      </c>
      <c r="VVR102" s="700">
        <f>-IF(VVR11=1900,0,Capex!VVR349)</f>
        <v>0</v>
      </c>
      <c r="VVS102" s="700">
        <f>-IF(VVS11=1900,0,Capex!VVS349)</f>
        <v>0</v>
      </c>
      <c r="VVT102" s="700">
        <f>-IF(VVT11=1900,0,Capex!VVT349)</f>
        <v>0</v>
      </c>
      <c r="VVU102" s="700">
        <f>-IF(VVU11=1900,0,Capex!VVU349)</f>
        <v>0</v>
      </c>
      <c r="VVV102" s="700">
        <f>-IF(VVV11=1900,0,Capex!VVV349)</f>
        <v>0</v>
      </c>
      <c r="VVW102" s="700">
        <f>-IF(VVW11=1900,0,Capex!VVW349)</f>
        <v>0</v>
      </c>
      <c r="VVX102" s="700">
        <f>-IF(VVX11=1900,0,Capex!VVX349)</f>
        <v>0</v>
      </c>
      <c r="VVY102" s="700">
        <f>-IF(VVY11=1900,0,Capex!VVY349)</f>
        <v>0</v>
      </c>
      <c r="VVZ102" s="700">
        <f>-IF(VVZ11=1900,0,Capex!VVZ349)</f>
        <v>0</v>
      </c>
      <c r="VWA102" s="700">
        <f>-IF(VWA11=1900,0,Capex!VWA349)</f>
        <v>0</v>
      </c>
      <c r="VWB102" s="700">
        <f>-IF(VWB11=1900,0,Capex!VWB349)</f>
        <v>0</v>
      </c>
      <c r="VWC102" s="700">
        <f>-IF(VWC11=1900,0,Capex!VWC349)</f>
        <v>0</v>
      </c>
      <c r="VWD102" s="700">
        <f>-IF(VWD11=1900,0,Capex!VWD349)</f>
        <v>0</v>
      </c>
      <c r="VWE102" s="700">
        <f>-IF(VWE11=1900,0,Capex!VWE349)</f>
        <v>0</v>
      </c>
      <c r="VWF102" s="700">
        <f>-IF(VWF11=1900,0,Capex!VWF349)</f>
        <v>0</v>
      </c>
      <c r="VWG102" s="700">
        <f>-IF(VWG11=1900,0,Capex!VWG349)</f>
        <v>0</v>
      </c>
      <c r="VWH102" s="700">
        <f>-IF(VWH11=1900,0,Capex!VWH349)</f>
        <v>0</v>
      </c>
      <c r="VWI102" s="700">
        <f>-IF(VWI11=1900,0,Capex!VWI349)</f>
        <v>0</v>
      </c>
      <c r="VWJ102" s="700">
        <f>-IF(VWJ11=1900,0,Capex!VWJ349)</f>
        <v>0</v>
      </c>
      <c r="VWK102" s="700">
        <f>-IF(VWK11=1900,0,Capex!VWK349)</f>
        <v>0</v>
      </c>
      <c r="VWL102" s="700">
        <f>-IF(VWL11=1900,0,Capex!VWL349)</f>
        <v>0</v>
      </c>
      <c r="VWM102" s="700">
        <f>-IF(VWM11=1900,0,Capex!VWM349)</f>
        <v>0</v>
      </c>
      <c r="VWN102" s="700">
        <f>-IF(VWN11=1900,0,Capex!VWN349)</f>
        <v>0</v>
      </c>
      <c r="VWO102" s="700">
        <f>-IF(VWO11=1900,0,Capex!VWO349)</f>
        <v>0</v>
      </c>
      <c r="VWP102" s="700">
        <f>-IF(VWP11=1900,0,Capex!VWP349)</f>
        <v>0</v>
      </c>
      <c r="VWQ102" s="700">
        <f>-IF(VWQ11=1900,0,Capex!VWQ349)</f>
        <v>0</v>
      </c>
      <c r="VWR102" s="700">
        <f>-IF(VWR11=1900,0,Capex!VWR349)</f>
        <v>0</v>
      </c>
      <c r="VWS102" s="700">
        <f>-IF(VWS11=1900,0,Capex!VWS349)</f>
        <v>0</v>
      </c>
      <c r="VWT102" s="700">
        <f>-IF(VWT11=1900,0,Capex!VWT349)</f>
        <v>0</v>
      </c>
      <c r="VWU102" s="700">
        <f>-IF(VWU11=1900,0,Capex!VWU349)</f>
        <v>0</v>
      </c>
      <c r="VWV102" s="700">
        <f>-IF(VWV11=1900,0,Capex!VWV349)</f>
        <v>0</v>
      </c>
      <c r="VWW102" s="700">
        <f>-IF(VWW11=1900,0,Capex!VWW349)</f>
        <v>0</v>
      </c>
      <c r="VWX102" s="700">
        <f>-IF(VWX11=1900,0,Capex!VWX349)</f>
        <v>0</v>
      </c>
      <c r="VWY102" s="700">
        <f>-IF(VWY11=1900,0,Capex!VWY349)</f>
        <v>0</v>
      </c>
      <c r="VWZ102" s="700">
        <f>-IF(VWZ11=1900,0,Capex!VWZ349)</f>
        <v>0</v>
      </c>
      <c r="VXA102" s="700">
        <f>-IF(VXA11=1900,0,Capex!VXA349)</f>
        <v>0</v>
      </c>
      <c r="VXB102" s="700">
        <f>-IF(VXB11=1900,0,Capex!VXB349)</f>
        <v>0</v>
      </c>
      <c r="VXC102" s="700">
        <f>-IF(VXC11=1900,0,Capex!VXC349)</f>
        <v>0</v>
      </c>
      <c r="VXD102" s="700">
        <f>-IF(VXD11=1900,0,Capex!VXD349)</f>
        <v>0</v>
      </c>
      <c r="VXE102" s="700">
        <f>-IF(VXE11=1900,0,Capex!VXE349)</f>
        <v>0</v>
      </c>
      <c r="VXF102" s="700">
        <f>-IF(VXF11=1900,0,Capex!VXF349)</f>
        <v>0</v>
      </c>
      <c r="VXG102" s="700">
        <f>-IF(VXG11=1900,0,Capex!VXG349)</f>
        <v>0</v>
      </c>
      <c r="VXH102" s="700">
        <f>-IF(VXH11=1900,0,Capex!VXH349)</f>
        <v>0</v>
      </c>
      <c r="VXI102" s="700">
        <f>-IF(VXI11=1900,0,Capex!VXI349)</f>
        <v>0</v>
      </c>
      <c r="VXJ102" s="700">
        <f>-IF(VXJ11=1900,0,Capex!VXJ349)</f>
        <v>0</v>
      </c>
      <c r="VXK102" s="700">
        <f>-IF(VXK11=1900,0,Capex!VXK349)</f>
        <v>0</v>
      </c>
      <c r="VXL102" s="700">
        <f>-IF(VXL11=1900,0,Capex!VXL349)</f>
        <v>0</v>
      </c>
      <c r="VXM102" s="700">
        <f>-IF(VXM11=1900,0,Capex!VXM349)</f>
        <v>0</v>
      </c>
      <c r="VXN102" s="700">
        <f>-IF(VXN11=1900,0,Capex!VXN349)</f>
        <v>0</v>
      </c>
      <c r="VXO102" s="700">
        <f>-IF(VXO11=1900,0,Capex!VXO349)</f>
        <v>0</v>
      </c>
      <c r="VXP102" s="700">
        <f>-IF(VXP11=1900,0,Capex!VXP349)</f>
        <v>0</v>
      </c>
      <c r="VXQ102" s="700">
        <f>-IF(VXQ11=1900,0,Capex!VXQ349)</f>
        <v>0</v>
      </c>
      <c r="VXR102" s="700">
        <f>-IF(VXR11=1900,0,Capex!VXR349)</f>
        <v>0</v>
      </c>
      <c r="VXS102" s="700">
        <f>-IF(VXS11=1900,0,Capex!VXS349)</f>
        <v>0</v>
      </c>
      <c r="VXT102" s="700">
        <f>-IF(VXT11=1900,0,Capex!VXT349)</f>
        <v>0</v>
      </c>
      <c r="VXU102" s="700">
        <f>-IF(VXU11=1900,0,Capex!VXU349)</f>
        <v>0</v>
      </c>
      <c r="VXV102" s="700">
        <f>-IF(VXV11=1900,0,Capex!VXV349)</f>
        <v>0</v>
      </c>
      <c r="VXW102" s="700">
        <f>-IF(VXW11=1900,0,Capex!VXW349)</f>
        <v>0</v>
      </c>
      <c r="VXX102" s="700">
        <f>-IF(VXX11=1900,0,Capex!VXX349)</f>
        <v>0</v>
      </c>
      <c r="VXY102" s="700">
        <f>-IF(VXY11=1900,0,Capex!VXY349)</f>
        <v>0</v>
      </c>
      <c r="VXZ102" s="700">
        <f>-IF(VXZ11=1900,0,Capex!VXZ349)</f>
        <v>0</v>
      </c>
      <c r="VYA102" s="700">
        <f>-IF(VYA11=1900,0,Capex!VYA349)</f>
        <v>0</v>
      </c>
      <c r="VYB102" s="700">
        <f>-IF(VYB11=1900,0,Capex!VYB349)</f>
        <v>0</v>
      </c>
      <c r="VYC102" s="700">
        <f>-IF(VYC11=1900,0,Capex!VYC349)</f>
        <v>0</v>
      </c>
      <c r="VYD102" s="700">
        <f>-IF(VYD11=1900,0,Capex!VYD349)</f>
        <v>0</v>
      </c>
      <c r="VYE102" s="700">
        <f>-IF(VYE11=1900,0,Capex!VYE349)</f>
        <v>0</v>
      </c>
      <c r="VYF102" s="700">
        <f>-IF(VYF11=1900,0,Capex!VYF349)</f>
        <v>0</v>
      </c>
      <c r="VYG102" s="700">
        <f>-IF(VYG11=1900,0,Capex!VYG349)</f>
        <v>0</v>
      </c>
      <c r="VYH102" s="700">
        <f>-IF(VYH11=1900,0,Capex!VYH349)</f>
        <v>0</v>
      </c>
      <c r="VYI102" s="700">
        <f>-IF(VYI11=1900,0,Capex!VYI349)</f>
        <v>0</v>
      </c>
      <c r="VYJ102" s="700">
        <f>-IF(VYJ11=1900,0,Capex!VYJ349)</f>
        <v>0</v>
      </c>
      <c r="VYK102" s="700">
        <f>-IF(VYK11=1900,0,Capex!VYK349)</f>
        <v>0</v>
      </c>
      <c r="VYL102" s="700">
        <f>-IF(VYL11=1900,0,Capex!VYL349)</f>
        <v>0</v>
      </c>
      <c r="VYM102" s="700">
        <f>-IF(VYM11=1900,0,Capex!VYM349)</f>
        <v>0</v>
      </c>
      <c r="VYN102" s="700">
        <f>-IF(VYN11=1900,0,Capex!VYN349)</f>
        <v>0</v>
      </c>
      <c r="VYO102" s="700">
        <f>-IF(VYO11=1900,0,Capex!VYO349)</f>
        <v>0</v>
      </c>
      <c r="VYP102" s="700">
        <f>-IF(VYP11=1900,0,Capex!VYP349)</f>
        <v>0</v>
      </c>
      <c r="VYQ102" s="700">
        <f>-IF(VYQ11=1900,0,Capex!VYQ349)</f>
        <v>0</v>
      </c>
      <c r="VYR102" s="700">
        <f>-IF(VYR11=1900,0,Capex!VYR349)</f>
        <v>0</v>
      </c>
      <c r="VYS102" s="700">
        <f>-IF(VYS11=1900,0,Capex!VYS349)</f>
        <v>0</v>
      </c>
      <c r="VYT102" s="700">
        <f>-IF(VYT11=1900,0,Capex!VYT349)</f>
        <v>0</v>
      </c>
      <c r="VYU102" s="700">
        <f>-IF(VYU11=1900,0,Capex!VYU349)</f>
        <v>0</v>
      </c>
      <c r="VYV102" s="700">
        <f>-IF(VYV11=1900,0,Capex!VYV349)</f>
        <v>0</v>
      </c>
      <c r="VYW102" s="700">
        <f>-IF(VYW11=1900,0,Capex!VYW349)</f>
        <v>0</v>
      </c>
      <c r="VYX102" s="700">
        <f>-IF(VYX11=1900,0,Capex!VYX349)</f>
        <v>0</v>
      </c>
      <c r="VYY102" s="700">
        <f>-IF(VYY11=1900,0,Capex!VYY349)</f>
        <v>0</v>
      </c>
      <c r="VYZ102" s="700">
        <f>-IF(VYZ11=1900,0,Capex!VYZ349)</f>
        <v>0</v>
      </c>
      <c r="VZA102" s="700">
        <f>-IF(VZA11=1900,0,Capex!VZA349)</f>
        <v>0</v>
      </c>
      <c r="VZB102" s="700">
        <f>-IF(VZB11=1900,0,Capex!VZB349)</f>
        <v>0</v>
      </c>
      <c r="VZC102" s="700">
        <f>-IF(VZC11=1900,0,Capex!VZC349)</f>
        <v>0</v>
      </c>
      <c r="VZD102" s="700">
        <f>-IF(VZD11=1900,0,Capex!VZD349)</f>
        <v>0</v>
      </c>
      <c r="VZE102" s="700">
        <f>-IF(VZE11=1900,0,Capex!VZE349)</f>
        <v>0</v>
      </c>
      <c r="VZF102" s="700">
        <f>-IF(VZF11=1900,0,Capex!VZF349)</f>
        <v>0</v>
      </c>
      <c r="VZG102" s="700">
        <f>-IF(VZG11=1900,0,Capex!VZG349)</f>
        <v>0</v>
      </c>
      <c r="VZH102" s="700">
        <f>-IF(VZH11=1900,0,Capex!VZH349)</f>
        <v>0</v>
      </c>
      <c r="VZI102" s="700">
        <f>-IF(VZI11=1900,0,Capex!VZI349)</f>
        <v>0</v>
      </c>
      <c r="VZJ102" s="700">
        <f>-IF(VZJ11=1900,0,Capex!VZJ349)</f>
        <v>0</v>
      </c>
      <c r="VZK102" s="700">
        <f>-IF(VZK11=1900,0,Capex!VZK349)</f>
        <v>0</v>
      </c>
      <c r="VZL102" s="700">
        <f>-IF(VZL11=1900,0,Capex!VZL349)</f>
        <v>0</v>
      </c>
      <c r="VZM102" s="700">
        <f>-IF(VZM11=1900,0,Capex!VZM349)</f>
        <v>0</v>
      </c>
      <c r="VZN102" s="700">
        <f>-IF(VZN11=1900,0,Capex!VZN349)</f>
        <v>0</v>
      </c>
      <c r="VZO102" s="700">
        <f>-IF(VZO11=1900,0,Capex!VZO349)</f>
        <v>0</v>
      </c>
      <c r="VZP102" s="700">
        <f>-IF(VZP11=1900,0,Capex!VZP349)</f>
        <v>0</v>
      </c>
      <c r="VZQ102" s="700">
        <f>-IF(VZQ11=1900,0,Capex!VZQ349)</f>
        <v>0</v>
      </c>
      <c r="VZR102" s="700">
        <f>-IF(VZR11=1900,0,Capex!VZR349)</f>
        <v>0</v>
      </c>
      <c r="VZS102" s="700">
        <f>-IF(VZS11=1900,0,Capex!VZS349)</f>
        <v>0</v>
      </c>
      <c r="VZT102" s="700">
        <f>-IF(VZT11=1900,0,Capex!VZT349)</f>
        <v>0</v>
      </c>
      <c r="VZU102" s="700">
        <f>-IF(VZU11=1900,0,Capex!VZU349)</f>
        <v>0</v>
      </c>
      <c r="VZV102" s="700">
        <f>-IF(VZV11=1900,0,Capex!VZV349)</f>
        <v>0</v>
      </c>
      <c r="VZW102" s="700">
        <f>-IF(VZW11=1900,0,Capex!VZW349)</f>
        <v>0</v>
      </c>
      <c r="VZX102" s="700">
        <f>-IF(VZX11=1900,0,Capex!VZX349)</f>
        <v>0</v>
      </c>
      <c r="VZY102" s="700">
        <f>-IF(VZY11=1900,0,Capex!VZY349)</f>
        <v>0</v>
      </c>
      <c r="VZZ102" s="700">
        <f>-IF(VZZ11=1900,0,Capex!VZZ349)</f>
        <v>0</v>
      </c>
      <c r="WAA102" s="700">
        <f>-IF(WAA11=1900,0,Capex!WAA349)</f>
        <v>0</v>
      </c>
      <c r="WAB102" s="700">
        <f>-IF(WAB11=1900,0,Capex!WAB349)</f>
        <v>0</v>
      </c>
      <c r="WAC102" s="700">
        <f>-IF(WAC11=1900,0,Capex!WAC349)</f>
        <v>0</v>
      </c>
      <c r="WAD102" s="700">
        <f>-IF(WAD11=1900,0,Capex!WAD349)</f>
        <v>0</v>
      </c>
      <c r="WAE102" s="700">
        <f>-IF(WAE11=1900,0,Capex!WAE349)</f>
        <v>0</v>
      </c>
      <c r="WAF102" s="700">
        <f>-IF(WAF11=1900,0,Capex!WAF349)</f>
        <v>0</v>
      </c>
      <c r="WAG102" s="700">
        <f>-IF(WAG11=1900,0,Capex!WAG349)</f>
        <v>0</v>
      </c>
      <c r="WAH102" s="700">
        <f>-IF(WAH11=1900,0,Capex!WAH349)</f>
        <v>0</v>
      </c>
      <c r="WAI102" s="700">
        <f>-IF(WAI11=1900,0,Capex!WAI349)</f>
        <v>0</v>
      </c>
      <c r="WAJ102" s="700">
        <f>-IF(WAJ11=1900,0,Capex!WAJ349)</f>
        <v>0</v>
      </c>
      <c r="WAK102" s="700">
        <f>-IF(WAK11=1900,0,Capex!WAK349)</f>
        <v>0</v>
      </c>
      <c r="WAL102" s="700">
        <f>-IF(WAL11=1900,0,Capex!WAL349)</f>
        <v>0</v>
      </c>
      <c r="WAM102" s="700">
        <f>-IF(WAM11=1900,0,Capex!WAM349)</f>
        <v>0</v>
      </c>
      <c r="WAN102" s="700">
        <f>-IF(WAN11=1900,0,Capex!WAN349)</f>
        <v>0</v>
      </c>
      <c r="WAO102" s="700">
        <f>-IF(WAO11=1900,0,Capex!WAO349)</f>
        <v>0</v>
      </c>
      <c r="WAP102" s="700">
        <f>-IF(WAP11=1900,0,Capex!WAP349)</f>
        <v>0</v>
      </c>
      <c r="WAQ102" s="700">
        <f>-IF(WAQ11=1900,0,Capex!WAQ349)</f>
        <v>0</v>
      </c>
      <c r="WAR102" s="700">
        <f>-IF(WAR11=1900,0,Capex!WAR349)</f>
        <v>0</v>
      </c>
      <c r="WAS102" s="700">
        <f>-IF(WAS11=1900,0,Capex!WAS349)</f>
        <v>0</v>
      </c>
      <c r="WAT102" s="700">
        <f>-IF(WAT11=1900,0,Capex!WAT349)</f>
        <v>0</v>
      </c>
      <c r="WAU102" s="700">
        <f>-IF(WAU11=1900,0,Capex!WAU349)</f>
        <v>0</v>
      </c>
      <c r="WAV102" s="700">
        <f>-IF(WAV11=1900,0,Capex!WAV349)</f>
        <v>0</v>
      </c>
      <c r="WAW102" s="700">
        <f>-IF(WAW11=1900,0,Capex!WAW349)</f>
        <v>0</v>
      </c>
      <c r="WAX102" s="700">
        <f>-IF(WAX11=1900,0,Capex!WAX349)</f>
        <v>0</v>
      </c>
      <c r="WAY102" s="700">
        <f>-IF(WAY11=1900,0,Capex!WAY349)</f>
        <v>0</v>
      </c>
      <c r="WAZ102" s="700">
        <f>-IF(WAZ11=1900,0,Capex!WAZ349)</f>
        <v>0</v>
      </c>
      <c r="WBA102" s="700">
        <f>-IF(WBA11=1900,0,Capex!WBA349)</f>
        <v>0</v>
      </c>
      <c r="WBB102" s="700">
        <f>-IF(WBB11=1900,0,Capex!WBB349)</f>
        <v>0</v>
      </c>
      <c r="WBC102" s="700">
        <f>-IF(WBC11=1900,0,Capex!WBC349)</f>
        <v>0</v>
      </c>
      <c r="WBD102" s="700">
        <f>-IF(WBD11=1900,0,Capex!WBD349)</f>
        <v>0</v>
      </c>
      <c r="WBE102" s="700">
        <f>-IF(WBE11=1900,0,Capex!WBE349)</f>
        <v>0</v>
      </c>
      <c r="WBF102" s="700">
        <f>-IF(WBF11=1900,0,Capex!WBF349)</f>
        <v>0</v>
      </c>
      <c r="WBG102" s="700">
        <f>-IF(WBG11=1900,0,Capex!WBG349)</f>
        <v>0</v>
      </c>
      <c r="WBH102" s="700">
        <f>-IF(WBH11=1900,0,Capex!WBH349)</f>
        <v>0</v>
      </c>
      <c r="WBI102" s="700">
        <f>-IF(WBI11=1900,0,Capex!WBI349)</f>
        <v>0</v>
      </c>
      <c r="WBJ102" s="700">
        <f>-IF(WBJ11=1900,0,Capex!WBJ349)</f>
        <v>0</v>
      </c>
      <c r="WBK102" s="700">
        <f>-IF(WBK11=1900,0,Capex!WBK349)</f>
        <v>0</v>
      </c>
      <c r="WBL102" s="700">
        <f>-IF(WBL11=1900,0,Capex!WBL349)</f>
        <v>0</v>
      </c>
      <c r="WBM102" s="700">
        <f>-IF(WBM11=1900,0,Capex!WBM349)</f>
        <v>0</v>
      </c>
      <c r="WBN102" s="700">
        <f>-IF(WBN11=1900,0,Capex!WBN349)</f>
        <v>0</v>
      </c>
      <c r="WBO102" s="700">
        <f>-IF(WBO11=1900,0,Capex!WBO349)</f>
        <v>0</v>
      </c>
      <c r="WBP102" s="700">
        <f>-IF(WBP11=1900,0,Capex!WBP349)</f>
        <v>0</v>
      </c>
      <c r="WBQ102" s="700">
        <f>-IF(WBQ11=1900,0,Capex!WBQ349)</f>
        <v>0</v>
      </c>
      <c r="WBR102" s="700">
        <f>-IF(WBR11=1900,0,Capex!WBR349)</f>
        <v>0</v>
      </c>
      <c r="WBS102" s="700">
        <f>-IF(WBS11=1900,0,Capex!WBS349)</f>
        <v>0</v>
      </c>
      <c r="WBT102" s="700">
        <f>-IF(WBT11=1900,0,Capex!WBT349)</f>
        <v>0</v>
      </c>
      <c r="WBU102" s="700">
        <f>-IF(WBU11=1900,0,Capex!WBU349)</f>
        <v>0</v>
      </c>
      <c r="WBV102" s="700">
        <f>-IF(WBV11=1900,0,Capex!WBV349)</f>
        <v>0</v>
      </c>
      <c r="WBW102" s="700">
        <f>-IF(WBW11=1900,0,Capex!WBW349)</f>
        <v>0</v>
      </c>
      <c r="WBX102" s="700">
        <f>-IF(WBX11=1900,0,Capex!WBX349)</f>
        <v>0</v>
      </c>
      <c r="WBY102" s="700">
        <f>-IF(WBY11=1900,0,Capex!WBY349)</f>
        <v>0</v>
      </c>
      <c r="WBZ102" s="700">
        <f>-IF(WBZ11=1900,0,Capex!WBZ349)</f>
        <v>0</v>
      </c>
      <c r="WCA102" s="700">
        <f>-IF(WCA11=1900,0,Capex!WCA349)</f>
        <v>0</v>
      </c>
      <c r="WCB102" s="700">
        <f>-IF(WCB11=1900,0,Capex!WCB349)</f>
        <v>0</v>
      </c>
      <c r="WCC102" s="700">
        <f>-IF(WCC11=1900,0,Capex!WCC349)</f>
        <v>0</v>
      </c>
      <c r="WCD102" s="700">
        <f>-IF(WCD11=1900,0,Capex!WCD349)</f>
        <v>0</v>
      </c>
      <c r="WCE102" s="700">
        <f>-IF(WCE11=1900,0,Capex!WCE349)</f>
        <v>0</v>
      </c>
      <c r="WCF102" s="700">
        <f>-IF(WCF11=1900,0,Capex!WCF349)</f>
        <v>0</v>
      </c>
      <c r="WCG102" s="700">
        <f>-IF(WCG11=1900,0,Capex!WCG349)</f>
        <v>0</v>
      </c>
      <c r="WCH102" s="700">
        <f>-IF(WCH11=1900,0,Capex!WCH349)</f>
        <v>0</v>
      </c>
      <c r="WCI102" s="700">
        <f>-IF(WCI11=1900,0,Capex!WCI349)</f>
        <v>0</v>
      </c>
      <c r="WCJ102" s="700">
        <f>-IF(WCJ11=1900,0,Capex!WCJ349)</f>
        <v>0</v>
      </c>
      <c r="WCK102" s="700">
        <f>-IF(WCK11=1900,0,Capex!WCK349)</f>
        <v>0</v>
      </c>
      <c r="WCL102" s="700">
        <f>-IF(WCL11=1900,0,Capex!WCL349)</f>
        <v>0</v>
      </c>
      <c r="WCM102" s="700">
        <f>-IF(WCM11=1900,0,Capex!WCM349)</f>
        <v>0</v>
      </c>
      <c r="WCN102" s="700">
        <f>-IF(WCN11=1900,0,Capex!WCN349)</f>
        <v>0</v>
      </c>
      <c r="WCO102" s="700">
        <f>-IF(WCO11=1900,0,Capex!WCO349)</f>
        <v>0</v>
      </c>
      <c r="WCP102" s="700">
        <f>-IF(WCP11=1900,0,Capex!WCP349)</f>
        <v>0</v>
      </c>
      <c r="WCQ102" s="700">
        <f>-IF(WCQ11=1900,0,Capex!WCQ349)</f>
        <v>0</v>
      </c>
      <c r="WCR102" s="700">
        <f>-IF(WCR11=1900,0,Capex!WCR349)</f>
        <v>0</v>
      </c>
      <c r="WCS102" s="700">
        <f>-IF(WCS11=1900,0,Capex!WCS349)</f>
        <v>0</v>
      </c>
      <c r="WCT102" s="700">
        <f>-IF(WCT11=1900,0,Capex!WCT349)</f>
        <v>0</v>
      </c>
      <c r="WCU102" s="700">
        <f>-IF(WCU11=1900,0,Capex!WCU349)</f>
        <v>0</v>
      </c>
      <c r="WCV102" s="700">
        <f>-IF(WCV11=1900,0,Capex!WCV349)</f>
        <v>0</v>
      </c>
      <c r="WCW102" s="700">
        <f>-IF(WCW11=1900,0,Capex!WCW349)</f>
        <v>0</v>
      </c>
      <c r="WCX102" s="700">
        <f>-IF(WCX11=1900,0,Capex!WCX349)</f>
        <v>0</v>
      </c>
      <c r="WCY102" s="700">
        <f>-IF(WCY11=1900,0,Capex!WCY349)</f>
        <v>0</v>
      </c>
      <c r="WCZ102" s="700">
        <f>-IF(WCZ11=1900,0,Capex!WCZ349)</f>
        <v>0</v>
      </c>
      <c r="WDA102" s="700">
        <f>-IF(WDA11=1900,0,Capex!WDA349)</f>
        <v>0</v>
      </c>
      <c r="WDB102" s="700">
        <f>-IF(WDB11=1900,0,Capex!WDB349)</f>
        <v>0</v>
      </c>
      <c r="WDC102" s="700">
        <f>-IF(WDC11=1900,0,Capex!WDC349)</f>
        <v>0</v>
      </c>
      <c r="WDD102" s="700">
        <f>-IF(WDD11=1900,0,Capex!WDD349)</f>
        <v>0</v>
      </c>
      <c r="WDE102" s="700">
        <f>-IF(WDE11=1900,0,Capex!WDE349)</f>
        <v>0</v>
      </c>
      <c r="WDF102" s="700">
        <f>-IF(WDF11=1900,0,Capex!WDF349)</f>
        <v>0</v>
      </c>
      <c r="WDG102" s="700">
        <f>-IF(WDG11=1900,0,Capex!WDG349)</f>
        <v>0</v>
      </c>
      <c r="WDH102" s="700">
        <f>-IF(WDH11=1900,0,Capex!WDH349)</f>
        <v>0</v>
      </c>
      <c r="WDI102" s="700">
        <f>-IF(WDI11=1900,0,Capex!WDI349)</f>
        <v>0</v>
      </c>
      <c r="WDJ102" s="700">
        <f>-IF(WDJ11=1900,0,Capex!WDJ349)</f>
        <v>0</v>
      </c>
      <c r="WDK102" s="700">
        <f>-IF(WDK11=1900,0,Capex!WDK349)</f>
        <v>0</v>
      </c>
      <c r="WDL102" s="700">
        <f>-IF(WDL11=1900,0,Capex!WDL349)</f>
        <v>0</v>
      </c>
      <c r="WDM102" s="700">
        <f>-IF(WDM11=1900,0,Capex!WDM349)</f>
        <v>0</v>
      </c>
      <c r="WDN102" s="700">
        <f>-IF(WDN11=1900,0,Capex!WDN349)</f>
        <v>0</v>
      </c>
      <c r="WDO102" s="700">
        <f>-IF(WDO11=1900,0,Capex!WDO349)</f>
        <v>0</v>
      </c>
      <c r="WDP102" s="700">
        <f>-IF(WDP11=1900,0,Capex!WDP349)</f>
        <v>0</v>
      </c>
      <c r="WDQ102" s="700">
        <f>-IF(WDQ11=1900,0,Capex!WDQ349)</f>
        <v>0</v>
      </c>
      <c r="WDR102" s="700">
        <f>-IF(WDR11=1900,0,Capex!WDR349)</f>
        <v>0</v>
      </c>
      <c r="WDS102" s="700">
        <f>-IF(WDS11=1900,0,Capex!WDS349)</f>
        <v>0</v>
      </c>
      <c r="WDT102" s="700">
        <f>-IF(WDT11=1900,0,Capex!WDT349)</f>
        <v>0</v>
      </c>
      <c r="WDU102" s="700">
        <f>-IF(WDU11=1900,0,Capex!WDU349)</f>
        <v>0</v>
      </c>
      <c r="WDV102" s="700">
        <f>-IF(WDV11=1900,0,Capex!WDV349)</f>
        <v>0</v>
      </c>
      <c r="WDW102" s="700">
        <f>-IF(WDW11=1900,0,Capex!WDW349)</f>
        <v>0</v>
      </c>
      <c r="WDX102" s="700">
        <f>-IF(WDX11=1900,0,Capex!WDX349)</f>
        <v>0</v>
      </c>
      <c r="WDY102" s="700">
        <f>-IF(WDY11=1900,0,Capex!WDY349)</f>
        <v>0</v>
      </c>
      <c r="WDZ102" s="700">
        <f>-IF(WDZ11=1900,0,Capex!WDZ349)</f>
        <v>0</v>
      </c>
      <c r="WEA102" s="700">
        <f>-IF(WEA11=1900,0,Capex!WEA349)</f>
        <v>0</v>
      </c>
      <c r="WEB102" s="700">
        <f>-IF(WEB11=1900,0,Capex!WEB349)</f>
        <v>0</v>
      </c>
      <c r="WEC102" s="700">
        <f>-IF(WEC11=1900,0,Capex!WEC349)</f>
        <v>0</v>
      </c>
      <c r="WED102" s="700">
        <f>-IF(WED11=1900,0,Capex!WED349)</f>
        <v>0</v>
      </c>
      <c r="WEE102" s="700">
        <f>-IF(WEE11=1900,0,Capex!WEE349)</f>
        <v>0</v>
      </c>
      <c r="WEF102" s="700">
        <f>-IF(WEF11=1900,0,Capex!WEF349)</f>
        <v>0</v>
      </c>
      <c r="WEG102" s="700">
        <f>-IF(WEG11=1900,0,Capex!WEG349)</f>
        <v>0</v>
      </c>
      <c r="WEH102" s="700">
        <f>-IF(WEH11=1900,0,Capex!WEH349)</f>
        <v>0</v>
      </c>
      <c r="WEI102" s="700">
        <f>-IF(WEI11=1900,0,Capex!WEI349)</f>
        <v>0</v>
      </c>
      <c r="WEJ102" s="700">
        <f>-IF(WEJ11=1900,0,Capex!WEJ349)</f>
        <v>0</v>
      </c>
      <c r="WEK102" s="700">
        <f>-IF(WEK11=1900,0,Capex!WEK349)</f>
        <v>0</v>
      </c>
      <c r="WEL102" s="700">
        <f>-IF(WEL11=1900,0,Capex!WEL349)</f>
        <v>0</v>
      </c>
      <c r="WEM102" s="700">
        <f>-IF(WEM11=1900,0,Capex!WEM349)</f>
        <v>0</v>
      </c>
      <c r="WEN102" s="700">
        <f>-IF(WEN11=1900,0,Capex!WEN349)</f>
        <v>0</v>
      </c>
      <c r="WEO102" s="700">
        <f>-IF(WEO11=1900,0,Capex!WEO349)</f>
        <v>0</v>
      </c>
      <c r="WEP102" s="700">
        <f>-IF(WEP11=1900,0,Capex!WEP349)</f>
        <v>0</v>
      </c>
      <c r="WEQ102" s="700">
        <f>-IF(WEQ11=1900,0,Capex!WEQ349)</f>
        <v>0</v>
      </c>
      <c r="WER102" s="700">
        <f>-IF(WER11=1900,0,Capex!WER349)</f>
        <v>0</v>
      </c>
      <c r="WES102" s="700">
        <f>-IF(WES11=1900,0,Capex!WES349)</f>
        <v>0</v>
      </c>
      <c r="WET102" s="700">
        <f>-IF(WET11=1900,0,Capex!WET349)</f>
        <v>0</v>
      </c>
      <c r="WEU102" s="700">
        <f>-IF(WEU11=1900,0,Capex!WEU349)</f>
        <v>0</v>
      </c>
      <c r="WEV102" s="700">
        <f>-IF(WEV11=1900,0,Capex!WEV349)</f>
        <v>0</v>
      </c>
      <c r="WEW102" s="700">
        <f>-IF(WEW11=1900,0,Capex!WEW349)</f>
        <v>0</v>
      </c>
      <c r="WEX102" s="700">
        <f>-IF(WEX11=1900,0,Capex!WEX349)</f>
        <v>0</v>
      </c>
      <c r="WEY102" s="700">
        <f>-IF(WEY11=1900,0,Capex!WEY349)</f>
        <v>0</v>
      </c>
      <c r="WEZ102" s="700">
        <f>-IF(WEZ11=1900,0,Capex!WEZ349)</f>
        <v>0</v>
      </c>
      <c r="WFA102" s="700">
        <f>-IF(WFA11=1900,0,Capex!WFA349)</f>
        <v>0</v>
      </c>
      <c r="WFB102" s="700">
        <f>-IF(WFB11=1900,0,Capex!WFB349)</f>
        <v>0</v>
      </c>
      <c r="WFC102" s="700">
        <f>-IF(WFC11=1900,0,Capex!WFC349)</f>
        <v>0</v>
      </c>
      <c r="WFD102" s="700">
        <f>-IF(WFD11=1900,0,Capex!WFD349)</f>
        <v>0</v>
      </c>
      <c r="WFE102" s="700">
        <f>-IF(WFE11=1900,0,Capex!WFE349)</f>
        <v>0</v>
      </c>
      <c r="WFF102" s="700">
        <f>-IF(WFF11=1900,0,Capex!WFF349)</f>
        <v>0</v>
      </c>
      <c r="WFG102" s="700">
        <f>-IF(WFG11=1900,0,Capex!WFG349)</f>
        <v>0</v>
      </c>
      <c r="WFH102" s="700">
        <f>-IF(WFH11=1900,0,Capex!WFH349)</f>
        <v>0</v>
      </c>
      <c r="WFI102" s="700">
        <f>-IF(WFI11=1900,0,Capex!WFI349)</f>
        <v>0</v>
      </c>
      <c r="WFJ102" s="700">
        <f>-IF(WFJ11=1900,0,Capex!WFJ349)</f>
        <v>0</v>
      </c>
      <c r="WFK102" s="700">
        <f>-IF(WFK11=1900,0,Capex!WFK349)</f>
        <v>0</v>
      </c>
      <c r="WFL102" s="700">
        <f>-IF(WFL11=1900,0,Capex!WFL349)</f>
        <v>0</v>
      </c>
      <c r="WFM102" s="700">
        <f>-IF(WFM11=1900,0,Capex!WFM349)</f>
        <v>0</v>
      </c>
      <c r="WFN102" s="700">
        <f>-IF(WFN11=1900,0,Capex!WFN349)</f>
        <v>0</v>
      </c>
      <c r="WFO102" s="700">
        <f>-IF(WFO11=1900,0,Capex!WFO349)</f>
        <v>0</v>
      </c>
      <c r="WFP102" s="700">
        <f>-IF(WFP11=1900,0,Capex!WFP349)</f>
        <v>0</v>
      </c>
      <c r="WFQ102" s="700">
        <f>-IF(WFQ11=1900,0,Capex!WFQ349)</f>
        <v>0</v>
      </c>
      <c r="WFR102" s="700">
        <f>-IF(WFR11=1900,0,Capex!WFR349)</f>
        <v>0</v>
      </c>
      <c r="WFS102" s="700">
        <f>-IF(WFS11=1900,0,Capex!WFS349)</f>
        <v>0</v>
      </c>
      <c r="WFT102" s="700">
        <f>-IF(WFT11=1900,0,Capex!WFT349)</f>
        <v>0</v>
      </c>
      <c r="WFU102" s="700">
        <f>-IF(WFU11=1900,0,Capex!WFU349)</f>
        <v>0</v>
      </c>
      <c r="WFV102" s="700">
        <f>-IF(WFV11=1900,0,Capex!WFV349)</f>
        <v>0</v>
      </c>
      <c r="WFW102" s="700">
        <f>-IF(WFW11=1900,0,Capex!WFW349)</f>
        <v>0</v>
      </c>
      <c r="WFX102" s="700">
        <f>-IF(WFX11=1900,0,Capex!WFX349)</f>
        <v>0</v>
      </c>
      <c r="WFY102" s="700">
        <f>-IF(WFY11=1900,0,Capex!WFY349)</f>
        <v>0</v>
      </c>
      <c r="WFZ102" s="700">
        <f>-IF(WFZ11=1900,0,Capex!WFZ349)</f>
        <v>0</v>
      </c>
      <c r="WGA102" s="700">
        <f>-IF(WGA11=1900,0,Capex!WGA349)</f>
        <v>0</v>
      </c>
      <c r="WGB102" s="700">
        <f>-IF(WGB11=1900,0,Capex!WGB349)</f>
        <v>0</v>
      </c>
      <c r="WGC102" s="700">
        <f>-IF(WGC11=1900,0,Capex!WGC349)</f>
        <v>0</v>
      </c>
      <c r="WGD102" s="700">
        <f>-IF(WGD11=1900,0,Capex!WGD349)</f>
        <v>0</v>
      </c>
      <c r="WGE102" s="700">
        <f>-IF(WGE11=1900,0,Capex!WGE349)</f>
        <v>0</v>
      </c>
      <c r="WGF102" s="700">
        <f>-IF(WGF11=1900,0,Capex!WGF349)</f>
        <v>0</v>
      </c>
      <c r="WGG102" s="700">
        <f>-IF(WGG11=1900,0,Capex!WGG349)</f>
        <v>0</v>
      </c>
      <c r="WGH102" s="700">
        <f>-IF(WGH11=1900,0,Capex!WGH349)</f>
        <v>0</v>
      </c>
      <c r="WGI102" s="700">
        <f>-IF(WGI11=1900,0,Capex!WGI349)</f>
        <v>0</v>
      </c>
      <c r="WGJ102" s="700">
        <f>-IF(WGJ11=1900,0,Capex!WGJ349)</f>
        <v>0</v>
      </c>
      <c r="WGK102" s="700">
        <f>-IF(WGK11=1900,0,Capex!WGK349)</f>
        <v>0</v>
      </c>
      <c r="WGL102" s="700">
        <f>-IF(WGL11=1900,0,Capex!WGL349)</f>
        <v>0</v>
      </c>
      <c r="WGM102" s="700">
        <f>-IF(WGM11=1900,0,Capex!WGM349)</f>
        <v>0</v>
      </c>
      <c r="WGN102" s="700">
        <f>-IF(WGN11=1900,0,Capex!WGN349)</f>
        <v>0</v>
      </c>
      <c r="WGO102" s="700">
        <f>-IF(WGO11=1900,0,Capex!WGO349)</f>
        <v>0</v>
      </c>
      <c r="WGP102" s="700">
        <f>-IF(WGP11=1900,0,Capex!WGP349)</f>
        <v>0</v>
      </c>
      <c r="WGQ102" s="700">
        <f>-IF(WGQ11=1900,0,Capex!WGQ349)</f>
        <v>0</v>
      </c>
      <c r="WGR102" s="700">
        <f>-IF(WGR11=1900,0,Capex!WGR349)</f>
        <v>0</v>
      </c>
      <c r="WGS102" s="700">
        <f>-IF(WGS11=1900,0,Capex!WGS349)</f>
        <v>0</v>
      </c>
      <c r="WGT102" s="700">
        <f>-IF(WGT11=1900,0,Capex!WGT349)</f>
        <v>0</v>
      </c>
      <c r="WGU102" s="700">
        <f>-IF(WGU11=1900,0,Capex!WGU349)</f>
        <v>0</v>
      </c>
      <c r="WGV102" s="700">
        <f>-IF(WGV11=1900,0,Capex!WGV349)</f>
        <v>0</v>
      </c>
      <c r="WGW102" s="700">
        <f>-IF(WGW11=1900,0,Capex!WGW349)</f>
        <v>0</v>
      </c>
      <c r="WGX102" s="700">
        <f>-IF(WGX11=1900,0,Capex!WGX349)</f>
        <v>0</v>
      </c>
      <c r="WGY102" s="700">
        <f>-IF(WGY11=1900,0,Capex!WGY349)</f>
        <v>0</v>
      </c>
      <c r="WGZ102" s="700">
        <f>-IF(WGZ11=1900,0,Capex!WGZ349)</f>
        <v>0</v>
      </c>
      <c r="WHA102" s="700">
        <f>-IF(WHA11=1900,0,Capex!WHA349)</f>
        <v>0</v>
      </c>
      <c r="WHB102" s="700">
        <f>-IF(WHB11=1900,0,Capex!WHB349)</f>
        <v>0</v>
      </c>
      <c r="WHC102" s="700">
        <f>-IF(WHC11=1900,0,Capex!WHC349)</f>
        <v>0</v>
      </c>
      <c r="WHD102" s="700">
        <f>-IF(WHD11=1900,0,Capex!WHD349)</f>
        <v>0</v>
      </c>
      <c r="WHE102" s="700">
        <f>-IF(WHE11=1900,0,Capex!WHE349)</f>
        <v>0</v>
      </c>
      <c r="WHF102" s="700">
        <f>-IF(WHF11=1900,0,Capex!WHF349)</f>
        <v>0</v>
      </c>
      <c r="WHG102" s="700">
        <f>-IF(WHG11=1900,0,Capex!WHG349)</f>
        <v>0</v>
      </c>
      <c r="WHH102" s="700">
        <f>-IF(WHH11=1900,0,Capex!WHH349)</f>
        <v>0</v>
      </c>
      <c r="WHI102" s="700">
        <f>-IF(WHI11=1900,0,Capex!WHI349)</f>
        <v>0</v>
      </c>
      <c r="WHJ102" s="700">
        <f>-IF(WHJ11=1900,0,Capex!WHJ349)</f>
        <v>0</v>
      </c>
      <c r="WHK102" s="700">
        <f>-IF(WHK11=1900,0,Capex!WHK349)</f>
        <v>0</v>
      </c>
      <c r="WHL102" s="700">
        <f>-IF(WHL11=1900,0,Capex!WHL349)</f>
        <v>0</v>
      </c>
      <c r="WHM102" s="700">
        <f>-IF(WHM11=1900,0,Capex!WHM349)</f>
        <v>0</v>
      </c>
      <c r="WHN102" s="700">
        <f>-IF(WHN11=1900,0,Capex!WHN349)</f>
        <v>0</v>
      </c>
      <c r="WHO102" s="700">
        <f>-IF(WHO11=1900,0,Capex!WHO349)</f>
        <v>0</v>
      </c>
      <c r="WHP102" s="700">
        <f>-IF(WHP11=1900,0,Capex!WHP349)</f>
        <v>0</v>
      </c>
      <c r="WHQ102" s="700">
        <f>-IF(WHQ11=1900,0,Capex!WHQ349)</f>
        <v>0</v>
      </c>
      <c r="WHR102" s="700">
        <f>-IF(WHR11=1900,0,Capex!WHR349)</f>
        <v>0</v>
      </c>
      <c r="WHS102" s="700">
        <f>-IF(WHS11=1900,0,Capex!WHS349)</f>
        <v>0</v>
      </c>
      <c r="WHT102" s="700">
        <f>-IF(WHT11=1900,0,Capex!WHT349)</f>
        <v>0</v>
      </c>
      <c r="WHU102" s="700">
        <f>-IF(WHU11=1900,0,Capex!WHU349)</f>
        <v>0</v>
      </c>
      <c r="WHV102" s="700">
        <f>-IF(WHV11=1900,0,Capex!WHV349)</f>
        <v>0</v>
      </c>
      <c r="WHW102" s="700">
        <f>-IF(WHW11=1900,0,Capex!WHW349)</f>
        <v>0</v>
      </c>
      <c r="WHX102" s="700">
        <f>-IF(WHX11=1900,0,Capex!WHX349)</f>
        <v>0</v>
      </c>
      <c r="WHY102" s="700">
        <f>-IF(WHY11=1900,0,Capex!WHY349)</f>
        <v>0</v>
      </c>
      <c r="WHZ102" s="700">
        <f>-IF(WHZ11=1900,0,Capex!WHZ349)</f>
        <v>0</v>
      </c>
      <c r="WIA102" s="700">
        <f>-IF(WIA11=1900,0,Capex!WIA349)</f>
        <v>0</v>
      </c>
      <c r="WIB102" s="700">
        <f>-IF(WIB11=1900,0,Capex!WIB349)</f>
        <v>0</v>
      </c>
      <c r="WIC102" s="700">
        <f>-IF(WIC11=1900,0,Capex!WIC349)</f>
        <v>0</v>
      </c>
      <c r="WID102" s="700">
        <f>-IF(WID11=1900,0,Capex!WID349)</f>
        <v>0</v>
      </c>
      <c r="WIE102" s="700">
        <f>-IF(WIE11=1900,0,Capex!WIE349)</f>
        <v>0</v>
      </c>
      <c r="WIF102" s="700">
        <f>-IF(WIF11=1900,0,Capex!WIF349)</f>
        <v>0</v>
      </c>
      <c r="WIG102" s="700">
        <f>-IF(WIG11=1900,0,Capex!WIG349)</f>
        <v>0</v>
      </c>
      <c r="WIH102" s="700">
        <f>-IF(WIH11=1900,0,Capex!WIH349)</f>
        <v>0</v>
      </c>
      <c r="WII102" s="700">
        <f>-IF(WII11=1900,0,Capex!WII349)</f>
        <v>0</v>
      </c>
      <c r="WIJ102" s="700">
        <f>-IF(WIJ11=1900,0,Capex!WIJ349)</f>
        <v>0</v>
      </c>
      <c r="WIK102" s="700">
        <f>-IF(WIK11=1900,0,Capex!WIK349)</f>
        <v>0</v>
      </c>
      <c r="WIL102" s="700">
        <f>-IF(WIL11=1900,0,Capex!WIL349)</f>
        <v>0</v>
      </c>
      <c r="WIM102" s="700">
        <f>-IF(WIM11=1900,0,Capex!WIM349)</f>
        <v>0</v>
      </c>
      <c r="WIN102" s="700">
        <f>-IF(WIN11=1900,0,Capex!WIN349)</f>
        <v>0</v>
      </c>
      <c r="WIO102" s="700">
        <f>-IF(WIO11=1900,0,Capex!WIO349)</f>
        <v>0</v>
      </c>
      <c r="WIP102" s="700">
        <f>-IF(WIP11=1900,0,Capex!WIP349)</f>
        <v>0</v>
      </c>
      <c r="WIQ102" s="700">
        <f>-IF(WIQ11=1900,0,Capex!WIQ349)</f>
        <v>0</v>
      </c>
      <c r="WIR102" s="700">
        <f>-IF(WIR11=1900,0,Capex!WIR349)</f>
        <v>0</v>
      </c>
      <c r="WIS102" s="700">
        <f>-IF(WIS11=1900,0,Capex!WIS349)</f>
        <v>0</v>
      </c>
      <c r="WIT102" s="700">
        <f>-IF(WIT11=1900,0,Capex!WIT349)</f>
        <v>0</v>
      </c>
      <c r="WIU102" s="700">
        <f>-IF(WIU11=1900,0,Capex!WIU349)</f>
        <v>0</v>
      </c>
      <c r="WIV102" s="700">
        <f>-IF(WIV11=1900,0,Capex!WIV349)</f>
        <v>0</v>
      </c>
      <c r="WIW102" s="700">
        <f>-IF(WIW11=1900,0,Capex!WIW349)</f>
        <v>0</v>
      </c>
      <c r="WIX102" s="700">
        <f>-IF(WIX11=1900,0,Capex!WIX349)</f>
        <v>0</v>
      </c>
      <c r="WIY102" s="700">
        <f>-IF(WIY11=1900,0,Capex!WIY349)</f>
        <v>0</v>
      </c>
      <c r="WIZ102" s="700">
        <f>-IF(WIZ11=1900,0,Capex!WIZ349)</f>
        <v>0</v>
      </c>
      <c r="WJA102" s="700">
        <f>-IF(WJA11=1900,0,Capex!WJA349)</f>
        <v>0</v>
      </c>
      <c r="WJB102" s="700">
        <f>-IF(WJB11=1900,0,Capex!WJB349)</f>
        <v>0</v>
      </c>
      <c r="WJC102" s="700">
        <f>-IF(WJC11=1900,0,Capex!WJC349)</f>
        <v>0</v>
      </c>
      <c r="WJD102" s="700">
        <f>-IF(WJD11=1900,0,Capex!WJD349)</f>
        <v>0</v>
      </c>
      <c r="WJE102" s="700">
        <f>-IF(WJE11=1900,0,Capex!WJE349)</f>
        <v>0</v>
      </c>
      <c r="WJF102" s="700">
        <f>-IF(WJF11=1900,0,Capex!WJF349)</f>
        <v>0</v>
      </c>
      <c r="WJG102" s="700">
        <f>-IF(WJG11=1900,0,Capex!WJG349)</f>
        <v>0</v>
      </c>
      <c r="WJH102" s="700">
        <f>-IF(WJH11=1900,0,Capex!WJH349)</f>
        <v>0</v>
      </c>
      <c r="WJI102" s="700">
        <f>-IF(WJI11=1900,0,Capex!WJI349)</f>
        <v>0</v>
      </c>
      <c r="WJJ102" s="700">
        <f>-IF(WJJ11=1900,0,Capex!WJJ349)</f>
        <v>0</v>
      </c>
      <c r="WJK102" s="700">
        <f>-IF(WJK11=1900,0,Capex!WJK349)</f>
        <v>0</v>
      </c>
      <c r="WJL102" s="700">
        <f>-IF(WJL11=1900,0,Capex!WJL349)</f>
        <v>0</v>
      </c>
      <c r="WJM102" s="700">
        <f>-IF(WJM11=1900,0,Capex!WJM349)</f>
        <v>0</v>
      </c>
      <c r="WJN102" s="700">
        <f>-IF(WJN11=1900,0,Capex!WJN349)</f>
        <v>0</v>
      </c>
      <c r="WJO102" s="700">
        <f>-IF(WJO11=1900,0,Capex!WJO349)</f>
        <v>0</v>
      </c>
      <c r="WJP102" s="700">
        <f>-IF(WJP11=1900,0,Capex!WJP349)</f>
        <v>0</v>
      </c>
      <c r="WJQ102" s="700">
        <f>-IF(WJQ11=1900,0,Capex!WJQ349)</f>
        <v>0</v>
      </c>
      <c r="WJR102" s="700">
        <f>-IF(WJR11=1900,0,Capex!WJR349)</f>
        <v>0</v>
      </c>
      <c r="WJS102" s="700">
        <f>-IF(WJS11=1900,0,Capex!WJS349)</f>
        <v>0</v>
      </c>
      <c r="WJT102" s="700">
        <f>-IF(WJT11=1900,0,Capex!WJT349)</f>
        <v>0</v>
      </c>
      <c r="WJU102" s="700">
        <f>-IF(WJU11=1900,0,Capex!WJU349)</f>
        <v>0</v>
      </c>
      <c r="WJV102" s="700">
        <f>-IF(WJV11=1900,0,Capex!WJV349)</f>
        <v>0</v>
      </c>
      <c r="WJW102" s="700">
        <f>-IF(WJW11=1900,0,Capex!WJW349)</f>
        <v>0</v>
      </c>
      <c r="WJX102" s="700">
        <f>-IF(WJX11=1900,0,Capex!WJX349)</f>
        <v>0</v>
      </c>
      <c r="WJY102" s="700">
        <f>-IF(WJY11=1900,0,Capex!WJY349)</f>
        <v>0</v>
      </c>
      <c r="WJZ102" s="700">
        <f>-IF(WJZ11=1900,0,Capex!WJZ349)</f>
        <v>0</v>
      </c>
      <c r="WKA102" s="700">
        <f>-IF(WKA11=1900,0,Capex!WKA349)</f>
        <v>0</v>
      </c>
      <c r="WKB102" s="700">
        <f>-IF(WKB11=1900,0,Capex!WKB349)</f>
        <v>0</v>
      </c>
      <c r="WKC102" s="700">
        <f>-IF(WKC11=1900,0,Capex!WKC349)</f>
        <v>0</v>
      </c>
      <c r="WKD102" s="700">
        <f>-IF(WKD11=1900,0,Capex!WKD349)</f>
        <v>0</v>
      </c>
      <c r="WKE102" s="700">
        <f>-IF(WKE11=1900,0,Capex!WKE349)</f>
        <v>0</v>
      </c>
      <c r="WKF102" s="700">
        <f>-IF(WKF11=1900,0,Capex!WKF349)</f>
        <v>0</v>
      </c>
      <c r="WKG102" s="700">
        <f>-IF(WKG11=1900,0,Capex!WKG349)</f>
        <v>0</v>
      </c>
      <c r="WKH102" s="700">
        <f>-IF(WKH11=1900,0,Capex!WKH349)</f>
        <v>0</v>
      </c>
      <c r="WKI102" s="700">
        <f>-IF(WKI11=1900,0,Capex!WKI349)</f>
        <v>0</v>
      </c>
      <c r="WKJ102" s="700">
        <f>-IF(WKJ11=1900,0,Capex!WKJ349)</f>
        <v>0</v>
      </c>
      <c r="WKK102" s="700">
        <f>-IF(WKK11=1900,0,Capex!WKK349)</f>
        <v>0</v>
      </c>
      <c r="WKL102" s="700">
        <f>-IF(WKL11=1900,0,Capex!WKL349)</f>
        <v>0</v>
      </c>
      <c r="WKM102" s="700">
        <f>-IF(WKM11=1900,0,Capex!WKM349)</f>
        <v>0</v>
      </c>
      <c r="WKN102" s="700">
        <f>-IF(WKN11=1900,0,Capex!WKN349)</f>
        <v>0</v>
      </c>
      <c r="WKO102" s="700">
        <f>-IF(WKO11=1900,0,Capex!WKO349)</f>
        <v>0</v>
      </c>
      <c r="WKP102" s="700">
        <f>-IF(WKP11=1900,0,Capex!WKP349)</f>
        <v>0</v>
      </c>
      <c r="WKQ102" s="700">
        <f>-IF(WKQ11=1900,0,Capex!WKQ349)</f>
        <v>0</v>
      </c>
      <c r="WKR102" s="700">
        <f>-IF(WKR11=1900,0,Capex!WKR349)</f>
        <v>0</v>
      </c>
      <c r="WKS102" s="700">
        <f>-IF(WKS11=1900,0,Capex!WKS349)</f>
        <v>0</v>
      </c>
      <c r="WKT102" s="700">
        <f>-IF(WKT11=1900,0,Capex!WKT349)</f>
        <v>0</v>
      </c>
      <c r="WKU102" s="700">
        <f>-IF(WKU11=1900,0,Capex!WKU349)</f>
        <v>0</v>
      </c>
      <c r="WKV102" s="700">
        <f>-IF(WKV11=1900,0,Capex!WKV349)</f>
        <v>0</v>
      </c>
      <c r="WKW102" s="700">
        <f>-IF(WKW11=1900,0,Capex!WKW349)</f>
        <v>0</v>
      </c>
      <c r="WKX102" s="700">
        <f>-IF(WKX11=1900,0,Capex!WKX349)</f>
        <v>0</v>
      </c>
      <c r="WKY102" s="700">
        <f>-IF(WKY11=1900,0,Capex!WKY349)</f>
        <v>0</v>
      </c>
      <c r="WKZ102" s="700">
        <f>-IF(WKZ11=1900,0,Capex!WKZ349)</f>
        <v>0</v>
      </c>
      <c r="WLA102" s="700">
        <f>-IF(WLA11=1900,0,Capex!WLA349)</f>
        <v>0</v>
      </c>
      <c r="WLB102" s="700">
        <f>-IF(WLB11=1900,0,Capex!WLB349)</f>
        <v>0</v>
      </c>
      <c r="WLC102" s="700">
        <f>-IF(WLC11=1900,0,Capex!WLC349)</f>
        <v>0</v>
      </c>
      <c r="WLD102" s="700">
        <f>-IF(WLD11=1900,0,Capex!WLD349)</f>
        <v>0</v>
      </c>
      <c r="WLE102" s="700">
        <f>-IF(WLE11=1900,0,Capex!WLE349)</f>
        <v>0</v>
      </c>
      <c r="WLF102" s="700">
        <f>-IF(WLF11=1900,0,Capex!WLF349)</f>
        <v>0</v>
      </c>
      <c r="WLG102" s="700">
        <f>-IF(WLG11=1900,0,Capex!WLG349)</f>
        <v>0</v>
      </c>
      <c r="WLH102" s="700">
        <f>-IF(WLH11=1900,0,Capex!WLH349)</f>
        <v>0</v>
      </c>
      <c r="WLI102" s="700">
        <f>-IF(WLI11=1900,0,Capex!WLI349)</f>
        <v>0</v>
      </c>
      <c r="WLJ102" s="700">
        <f>-IF(WLJ11=1900,0,Capex!WLJ349)</f>
        <v>0</v>
      </c>
      <c r="WLK102" s="700">
        <f>-IF(WLK11=1900,0,Capex!WLK349)</f>
        <v>0</v>
      </c>
      <c r="WLL102" s="700">
        <f>-IF(WLL11=1900,0,Capex!WLL349)</f>
        <v>0</v>
      </c>
      <c r="WLM102" s="700">
        <f>-IF(WLM11=1900,0,Capex!WLM349)</f>
        <v>0</v>
      </c>
      <c r="WLN102" s="700">
        <f>-IF(WLN11=1900,0,Capex!WLN349)</f>
        <v>0</v>
      </c>
      <c r="WLO102" s="700">
        <f>-IF(WLO11=1900,0,Capex!WLO349)</f>
        <v>0</v>
      </c>
      <c r="WLP102" s="700">
        <f>-IF(WLP11=1900,0,Capex!WLP349)</f>
        <v>0</v>
      </c>
      <c r="WLQ102" s="700">
        <f>-IF(WLQ11=1900,0,Capex!WLQ349)</f>
        <v>0</v>
      </c>
      <c r="WLR102" s="700">
        <f>-IF(WLR11=1900,0,Capex!WLR349)</f>
        <v>0</v>
      </c>
      <c r="WLS102" s="700">
        <f>-IF(WLS11=1900,0,Capex!WLS349)</f>
        <v>0</v>
      </c>
      <c r="WLT102" s="700">
        <f>-IF(WLT11=1900,0,Capex!WLT349)</f>
        <v>0</v>
      </c>
      <c r="WLU102" s="700">
        <f>-IF(WLU11=1900,0,Capex!WLU349)</f>
        <v>0</v>
      </c>
      <c r="WLV102" s="700">
        <f>-IF(WLV11=1900,0,Capex!WLV349)</f>
        <v>0</v>
      </c>
      <c r="WLW102" s="700">
        <f>-IF(WLW11=1900,0,Capex!WLW349)</f>
        <v>0</v>
      </c>
      <c r="WLX102" s="700">
        <f>-IF(WLX11=1900,0,Capex!WLX349)</f>
        <v>0</v>
      </c>
      <c r="WLY102" s="700">
        <f>-IF(WLY11=1900,0,Capex!WLY349)</f>
        <v>0</v>
      </c>
      <c r="WLZ102" s="700">
        <f>-IF(WLZ11=1900,0,Capex!WLZ349)</f>
        <v>0</v>
      </c>
      <c r="WMA102" s="700">
        <f>-IF(WMA11=1900,0,Capex!WMA349)</f>
        <v>0</v>
      </c>
      <c r="WMB102" s="700">
        <f>-IF(WMB11=1900,0,Capex!WMB349)</f>
        <v>0</v>
      </c>
      <c r="WMC102" s="700">
        <f>-IF(WMC11=1900,0,Capex!WMC349)</f>
        <v>0</v>
      </c>
      <c r="WMD102" s="700">
        <f>-IF(WMD11=1900,0,Capex!WMD349)</f>
        <v>0</v>
      </c>
      <c r="WME102" s="700">
        <f>-IF(WME11=1900,0,Capex!WME349)</f>
        <v>0</v>
      </c>
      <c r="WMF102" s="700">
        <f>-IF(WMF11=1900,0,Capex!WMF349)</f>
        <v>0</v>
      </c>
      <c r="WMG102" s="700">
        <f>-IF(WMG11=1900,0,Capex!WMG349)</f>
        <v>0</v>
      </c>
      <c r="WMH102" s="700">
        <f>-IF(WMH11=1900,0,Capex!WMH349)</f>
        <v>0</v>
      </c>
      <c r="WMI102" s="700">
        <f>-IF(WMI11=1900,0,Capex!WMI349)</f>
        <v>0</v>
      </c>
      <c r="WMJ102" s="700">
        <f>-IF(WMJ11=1900,0,Capex!WMJ349)</f>
        <v>0</v>
      </c>
      <c r="WMK102" s="700">
        <f>-IF(WMK11=1900,0,Capex!WMK349)</f>
        <v>0</v>
      </c>
      <c r="WML102" s="700">
        <f>-IF(WML11=1900,0,Capex!WML349)</f>
        <v>0</v>
      </c>
      <c r="WMM102" s="700">
        <f>-IF(WMM11=1900,0,Capex!WMM349)</f>
        <v>0</v>
      </c>
      <c r="WMN102" s="700">
        <f>-IF(WMN11=1900,0,Capex!WMN349)</f>
        <v>0</v>
      </c>
      <c r="WMO102" s="700">
        <f>-IF(WMO11=1900,0,Capex!WMO349)</f>
        <v>0</v>
      </c>
      <c r="WMP102" s="700">
        <f>-IF(WMP11=1900,0,Capex!WMP349)</f>
        <v>0</v>
      </c>
      <c r="WMQ102" s="700">
        <f>-IF(WMQ11=1900,0,Capex!WMQ349)</f>
        <v>0</v>
      </c>
      <c r="WMR102" s="700">
        <f>-IF(WMR11=1900,0,Capex!WMR349)</f>
        <v>0</v>
      </c>
      <c r="WMS102" s="700">
        <f>-IF(WMS11=1900,0,Capex!WMS349)</f>
        <v>0</v>
      </c>
      <c r="WMT102" s="700">
        <f>-IF(WMT11=1900,0,Capex!WMT349)</f>
        <v>0</v>
      </c>
      <c r="WMU102" s="700">
        <f>-IF(WMU11=1900,0,Capex!WMU349)</f>
        <v>0</v>
      </c>
      <c r="WMV102" s="700">
        <f>-IF(WMV11=1900,0,Capex!WMV349)</f>
        <v>0</v>
      </c>
      <c r="WMW102" s="700">
        <f>-IF(WMW11=1900,0,Capex!WMW349)</f>
        <v>0</v>
      </c>
      <c r="WMX102" s="700">
        <f>-IF(WMX11=1900,0,Capex!WMX349)</f>
        <v>0</v>
      </c>
      <c r="WMY102" s="700">
        <f>-IF(WMY11=1900,0,Capex!WMY349)</f>
        <v>0</v>
      </c>
      <c r="WMZ102" s="700">
        <f>-IF(WMZ11=1900,0,Capex!WMZ349)</f>
        <v>0</v>
      </c>
      <c r="WNA102" s="700">
        <f>-IF(WNA11=1900,0,Capex!WNA349)</f>
        <v>0</v>
      </c>
      <c r="WNB102" s="700">
        <f>-IF(WNB11=1900,0,Capex!WNB349)</f>
        <v>0</v>
      </c>
      <c r="WNC102" s="700">
        <f>-IF(WNC11=1900,0,Capex!WNC349)</f>
        <v>0</v>
      </c>
      <c r="WND102" s="700">
        <f>-IF(WND11=1900,0,Capex!WND349)</f>
        <v>0</v>
      </c>
      <c r="WNE102" s="700">
        <f>-IF(WNE11=1900,0,Capex!WNE349)</f>
        <v>0</v>
      </c>
      <c r="WNF102" s="700">
        <f>-IF(WNF11=1900,0,Capex!WNF349)</f>
        <v>0</v>
      </c>
      <c r="WNG102" s="700">
        <f>-IF(WNG11=1900,0,Capex!WNG349)</f>
        <v>0</v>
      </c>
      <c r="WNH102" s="700">
        <f>-IF(WNH11=1900,0,Capex!WNH349)</f>
        <v>0</v>
      </c>
      <c r="WNI102" s="700">
        <f>-IF(WNI11=1900,0,Capex!WNI349)</f>
        <v>0</v>
      </c>
      <c r="WNJ102" s="700">
        <f>-IF(WNJ11=1900,0,Capex!WNJ349)</f>
        <v>0</v>
      </c>
      <c r="WNK102" s="700">
        <f>-IF(WNK11=1900,0,Capex!WNK349)</f>
        <v>0</v>
      </c>
      <c r="WNL102" s="700">
        <f>-IF(WNL11=1900,0,Capex!WNL349)</f>
        <v>0</v>
      </c>
      <c r="WNM102" s="700">
        <f>-IF(WNM11=1900,0,Capex!WNM349)</f>
        <v>0</v>
      </c>
      <c r="WNN102" s="700">
        <f>-IF(WNN11=1900,0,Capex!WNN349)</f>
        <v>0</v>
      </c>
      <c r="WNO102" s="700">
        <f>-IF(WNO11=1900,0,Capex!WNO349)</f>
        <v>0</v>
      </c>
      <c r="WNP102" s="700">
        <f>-IF(WNP11=1900,0,Capex!WNP349)</f>
        <v>0</v>
      </c>
      <c r="WNQ102" s="700">
        <f>-IF(WNQ11=1900,0,Capex!WNQ349)</f>
        <v>0</v>
      </c>
      <c r="WNR102" s="700">
        <f>-IF(WNR11=1900,0,Capex!WNR349)</f>
        <v>0</v>
      </c>
      <c r="WNS102" s="700">
        <f>-IF(WNS11=1900,0,Capex!WNS349)</f>
        <v>0</v>
      </c>
      <c r="WNT102" s="700">
        <f>-IF(WNT11=1900,0,Capex!WNT349)</f>
        <v>0</v>
      </c>
      <c r="WNU102" s="700">
        <f>-IF(WNU11=1900,0,Capex!WNU349)</f>
        <v>0</v>
      </c>
      <c r="WNV102" s="700">
        <f>-IF(WNV11=1900,0,Capex!WNV349)</f>
        <v>0</v>
      </c>
      <c r="WNW102" s="700">
        <f>-IF(WNW11=1900,0,Capex!WNW349)</f>
        <v>0</v>
      </c>
      <c r="WNX102" s="700">
        <f>-IF(WNX11=1900,0,Capex!WNX349)</f>
        <v>0</v>
      </c>
      <c r="WNY102" s="700">
        <f>-IF(WNY11=1900,0,Capex!WNY349)</f>
        <v>0</v>
      </c>
      <c r="WNZ102" s="700">
        <f>-IF(WNZ11=1900,0,Capex!WNZ349)</f>
        <v>0</v>
      </c>
      <c r="WOA102" s="700">
        <f>-IF(WOA11=1900,0,Capex!WOA349)</f>
        <v>0</v>
      </c>
      <c r="WOB102" s="700">
        <f>-IF(WOB11=1900,0,Capex!WOB349)</f>
        <v>0</v>
      </c>
      <c r="WOC102" s="700">
        <f>-IF(WOC11=1900,0,Capex!WOC349)</f>
        <v>0</v>
      </c>
      <c r="WOD102" s="700">
        <f>-IF(WOD11=1900,0,Capex!WOD349)</f>
        <v>0</v>
      </c>
      <c r="WOE102" s="700">
        <f>-IF(WOE11=1900,0,Capex!WOE349)</f>
        <v>0</v>
      </c>
      <c r="WOF102" s="700">
        <f>-IF(WOF11=1900,0,Capex!WOF349)</f>
        <v>0</v>
      </c>
      <c r="WOG102" s="700">
        <f>-IF(WOG11=1900,0,Capex!WOG349)</f>
        <v>0</v>
      </c>
      <c r="WOH102" s="700">
        <f>-IF(WOH11=1900,0,Capex!WOH349)</f>
        <v>0</v>
      </c>
      <c r="WOI102" s="700">
        <f>-IF(WOI11=1900,0,Capex!WOI349)</f>
        <v>0</v>
      </c>
      <c r="WOJ102" s="700">
        <f>-IF(WOJ11=1900,0,Capex!WOJ349)</f>
        <v>0</v>
      </c>
      <c r="WOK102" s="700">
        <f>-IF(WOK11=1900,0,Capex!WOK349)</f>
        <v>0</v>
      </c>
      <c r="WOL102" s="700">
        <f>-IF(WOL11=1900,0,Capex!WOL349)</f>
        <v>0</v>
      </c>
      <c r="WOM102" s="700">
        <f>-IF(WOM11=1900,0,Capex!WOM349)</f>
        <v>0</v>
      </c>
      <c r="WON102" s="700">
        <f>-IF(WON11=1900,0,Capex!WON349)</f>
        <v>0</v>
      </c>
      <c r="WOO102" s="700">
        <f>-IF(WOO11=1900,0,Capex!WOO349)</f>
        <v>0</v>
      </c>
      <c r="WOP102" s="700">
        <f>-IF(WOP11=1900,0,Capex!WOP349)</f>
        <v>0</v>
      </c>
      <c r="WOQ102" s="700">
        <f>-IF(WOQ11=1900,0,Capex!WOQ349)</f>
        <v>0</v>
      </c>
      <c r="WOR102" s="700">
        <f>-IF(WOR11=1900,0,Capex!WOR349)</f>
        <v>0</v>
      </c>
      <c r="WOS102" s="700">
        <f>-IF(WOS11=1900,0,Capex!WOS349)</f>
        <v>0</v>
      </c>
      <c r="WOT102" s="700">
        <f>-IF(WOT11=1900,0,Capex!WOT349)</f>
        <v>0</v>
      </c>
      <c r="WOU102" s="700">
        <f>-IF(WOU11=1900,0,Capex!WOU349)</f>
        <v>0</v>
      </c>
      <c r="WOV102" s="700">
        <f>-IF(WOV11=1900,0,Capex!WOV349)</f>
        <v>0</v>
      </c>
      <c r="WOW102" s="700">
        <f>-IF(WOW11=1900,0,Capex!WOW349)</f>
        <v>0</v>
      </c>
      <c r="WOX102" s="700">
        <f>-IF(WOX11=1900,0,Capex!WOX349)</f>
        <v>0</v>
      </c>
      <c r="WOY102" s="700">
        <f>-IF(WOY11=1900,0,Capex!WOY349)</f>
        <v>0</v>
      </c>
      <c r="WOZ102" s="700">
        <f>-IF(WOZ11=1900,0,Capex!WOZ349)</f>
        <v>0</v>
      </c>
      <c r="WPA102" s="700">
        <f>-IF(WPA11=1900,0,Capex!WPA349)</f>
        <v>0</v>
      </c>
      <c r="WPB102" s="700">
        <f>-IF(WPB11=1900,0,Capex!WPB349)</f>
        <v>0</v>
      </c>
      <c r="WPC102" s="700">
        <f>-IF(WPC11=1900,0,Capex!WPC349)</f>
        <v>0</v>
      </c>
      <c r="WPD102" s="700">
        <f>-IF(WPD11=1900,0,Capex!WPD349)</f>
        <v>0</v>
      </c>
      <c r="WPE102" s="700">
        <f>-IF(WPE11=1900,0,Capex!WPE349)</f>
        <v>0</v>
      </c>
      <c r="WPF102" s="700">
        <f>-IF(WPF11=1900,0,Capex!WPF349)</f>
        <v>0</v>
      </c>
      <c r="WPG102" s="700">
        <f>-IF(WPG11=1900,0,Capex!WPG349)</f>
        <v>0</v>
      </c>
      <c r="WPH102" s="700">
        <f>-IF(WPH11=1900,0,Capex!WPH349)</f>
        <v>0</v>
      </c>
      <c r="WPI102" s="700">
        <f>-IF(WPI11=1900,0,Capex!WPI349)</f>
        <v>0</v>
      </c>
      <c r="WPJ102" s="700">
        <f>-IF(WPJ11=1900,0,Capex!WPJ349)</f>
        <v>0</v>
      </c>
      <c r="WPK102" s="700">
        <f>-IF(WPK11=1900,0,Capex!WPK349)</f>
        <v>0</v>
      </c>
      <c r="WPL102" s="700">
        <f>-IF(WPL11=1900,0,Capex!WPL349)</f>
        <v>0</v>
      </c>
      <c r="WPM102" s="700">
        <f>-IF(WPM11=1900,0,Capex!WPM349)</f>
        <v>0</v>
      </c>
      <c r="WPN102" s="700">
        <f>-IF(WPN11=1900,0,Capex!WPN349)</f>
        <v>0</v>
      </c>
      <c r="WPO102" s="700">
        <f>-IF(WPO11=1900,0,Capex!WPO349)</f>
        <v>0</v>
      </c>
      <c r="WPP102" s="700">
        <f>-IF(WPP11=1900,0,Capex!WPP349)</f>
        <v>0</v>
      </c>
      <c r="WPQ102" s="700">
        <f>-IF(WPQ11=1900,0,Capex!WPQ349)</f>
        <v>0</v>
      </c>
      <c r="WPR102" s="700">
        <f>-IF(WPR11=1900,0,Capex!WPR349)</f>
        <v>0</v>
      </c>
      <c r="WPS102" s="700">
        <f>-IF(WPS11=1900,0,Capex!WPS349)</f>
        <v>0</v>
      </c>
      <c r="WPT102" s="700">
        <f>-IF(WPT11=1900,0,Capex!WPT349)</f>
        <v>0</v>
      </c>
      <c r="WPU102" s="700">
        <f>-IF(WPU11=1900,0,Capex!WPU349)</f>
        <v>0</v>
      </c>
      <c r="WPV102" s="700">
        <f>-IF(WPV11=1900,0,Capex!WPV349)</f>
        <v>0</v>
      </c>
      <c r="WPW102" s="700">
        <f>-IF(WPW11=1900,0,Capex!WPW349)</f>
        <v>0</v>
      </c>
      <c r="WPX102" s="700">
        <f>-IF(WPX11=1900,0,Capex!WPX349)</f>
        <v>0</v>
      </c>
      <c r="WPY102" s="700">
        <f>-IF(WPY11=1900,0,Capex!WPY349)</f>
        <v>0</v>
      </c>
      <c r="WPZ102" s="700">
        <f>-IF(WPZ11=1900,0,Capex!WPZ349)</f>
        <v>0</v>
      </c>
      <c r="WQA102" s="700">
        <f>-IF(WQA11=1900,0,Capex!WQA349)</f>
        <v>0</v>
      </c>
      <c r="WQB102" s="700">
        <f>-IF(WQB11=1900,0,Capex!WQB349)</f>
        <v>0</v>
      </c>
      <c r="WQC102" s="700">
        <f>-IF(WQC11=1900,0,Capex!WQC349)</f>
        <v>0</v>
      </c>
      <c r="WQD102" s="700">
        <f>-IF(WQD11=1900,0,Capex!WQD349)</f>
        <v>0</v>
      </c>
      <c r="WQE102" s="700">
        <f>-IF(WQE11=1900,0,Capex!WQE349)</f>
        <v>0</v>
      </c>
      <c r="WQF102" s="700">
        <f>-IF(WQF11=1900,0,Capex!WQF349)</f>
        <v>0</v>
      </c>
      <c r="WQG102" s="700">
        <f>-IF(WQG11=1900,0,Capex!WQG349)</f>
        <v>0</v>
      </c>
      <c r="WQH102" s="700">
        <f>-IF(WQH11=1900,0,Capex!WQH349)</f>
        <v>0</v>
      </c>
      <c r="WQI102" s="700">
        <f>-IF(WQI11=1900,0,Capex!WQI349)</f>
        <v>0</v>
      </c>
      <c r="WQJ102" s="700">
        <f>-IF(WQJ11=1900,0,Capex!WQJ349)</f>
        <v>0</v>
      </c>
      <c r="WQK102" s="700">
        <f>-IF(WQK11=1900,0,Capex!WQK349)</f>
        <v>0</v>
      </c>
      <c r="WQL102" s="700">
        <f>-IF(WQL11=1900,0,Capex!WQL349)</f>
        <v>0</v>
      </c>
      <c r="WQM102" s="700">
        <f>-IF(WQM11=1900,0,Capex!WQM349)</f>
        <v>0</v>
      </c>
      <c r="WQN102" s="700">
        <f>-IF(WQN11=1900,0,Capex!WQN349)</f>
        <v>0</v>
      </c>
      <c r="WQO102" s="700">
        <f>-IF(WQO11=1900,0,Capex!WQO349)</f>
        <v>0</v>
      </c>
      <c r="WQP102" s="700">
        <f>-IF(WQP11=1900,0,Capex!WQP349)</f>
        <v>0</v>
      </c>
      <c r="WQQ102" s="700">
        <f>-IF(WQQ11=1900,0,Capex!WQQ349)</f>
        <v>0</v>
      </c>
      <c r="WQR102" s="700">
        <f>-IF(WQR11=1900,0,Capex!WQR349)</f>
        <v>0</v>
      </c>
      <c r="WQS102" s="700">
        <f>-IF(WQS11=1900,0,Capex!WQS349)</f>
        <v>0</v>
      </c>
      <c r="WQT102" s="700">
        <f>-IF(WQT11=1900,0,Capex!WQT349)</f>
        <v>0</v>
      </c>
      <c r="WQU102" s="700">
        <f>-IF(WQU11=1900,0,Capex!WQU349)</f>
        <v>0</v>
      </c>
      <c r="WQV102" s="700">
        <f>-IF(WQV11=1900,0,Capex!WQV349)</f>
        <v>0</v>
      </c>
      <c r="WQW102" s="700">
        <f>-IF(WQW11=1900,0,Capex!WQW349)</f>
        <v>0</v>
      </c>
      <c r="WQX102" s="700">
        <f>-IF(WQX11=1900,0,Capex!WQX349)</f>
        <v>0</v>
      </c>
      <c r="WQY102" s="700">
        <f>-IF(WQY11=1900,0,Capex!WQY349)</f>
        <v>0</v>
      </c>
      <c r="WQZ102" s="700">
        <f>-IF(WQZ11=1900,0,Capex!WQZ349)</f>
        <v>0</v>
      </c>
      <c r="WRA102" s="700">
        <f>-IF(WRA11=1900,0,Capex!WRA349)</f>
        <v>0</v>
      </c>
      <c r="WRB102" s="700">
        <f>-IF(WRB11=1900,0,Capex!WRB349)</f>
        <v>0</v>
      </c>
      <c r="WRC102" s="700">
        <f>-IF(WRC11=1900,0,Capex!WRC349)</f>
        <v>0</v>
      </c>
      <c r="WRD102" s="700">
        <f>-IF(WRD11=1900,0,Capex!WRD349)</f>
        <v>0</v>
      </c>
      <c r="WRE102" s="700">
        <f>-IF(WRE11=1900,0,Capex!WRE349)</f>
        <v>0</v>
      </c>
      <c r="WRF102" s="700">
        <f>-IF(WRF11=1900,0,Capex!WRF349)</f>
        <v>0</v>
      </c>
      <c r="WRG102" s="700">
        <f>-IF(WRG11=1900,0,Capex!WRG349)</f>
        <v>0</v>
      </c>
      <c r="WRH102" s="700">
        <f>-IF(WRH11=1900,0,Capex!WRH349)</f>
        <v>0</v>
      </c>
      <c r="WRI102" s="700">
        <f>-IF(WRI11=1900,0,Capex!WRI349)</f>
        <v>0</v>
      </c>
      <c r="WRJ102" s="700">
        <f>-IF(WRJ11=1900,0,Capex!WRJ349)</f>
        <v>0</v>
      </c>
      <c r="WRK102" s="700">
        <f>-IF(WRK11=1900,0,Capex!WRK349)</f>
        <v>0</v>
      </c>
      <c r="WRL102" s="700">
        <f>-IF(WRL11=1900,0,Capex!WRL349)</f>
        <v>0</v>
      </c>
      <c r="WRM102" s="700">
        <f>-IF(WRM11=1900,0,Capex!WRM349)</f>
        <v>0</v>
      </c>
      <c r="WRN102" s="700">
        <f>-IF(WRN11=1900,0,Capex!WRN349)</f>
        <v>0</v>
      </c>
      <c r="WRO102" s="700">
        <f>-IF(WRO11=1900,0,Capex!WRO349)</f>
        <v>0</v>
      </c>
      <c r="WRP102" s="700">
        <f>-IF(WRP11=1900,0,Capex!WRP349)</f>
        <v>0</v>
      </c>
      <c r="WRQ102" s="700">
        <f>-IF(WRQ11=1900,0,Capex!WRQ349)</f>
        <v>0</v>
      </c>
      <c r="WRR102" s="700">
        <f>-IF(WRR11=1900,0,Capex!WRR349)</f>
        <v>0</v>
      </c>
      <c r="WRS102" s="700">
        <f>-IF(WRS11=1900,0,Capex!WRS349)</f>
        <v>0</v>
      </c>
      <c r="WRT102" s="700">
        <f>-IF(WRT11=1900,0,Capex!WRT349)</f>
        <v>0</v>
      </c>
      <c r="WRU102" s="700">
        <f>-IF(WRU11=1900,0,Capex!WRU349)</f>
        <v>0</v>
      </c>
      <c r="WRV102" s="700">
        <f>-IF(WRV11=1900,0,Capex!WRV349)</f>
        <v>0</v>
      </c>
      <c r="WRW102" s="700">
        <f>-IF(WRW11=1900,0,Capex!WRW349)</f>
        <v>0</v>
      </c>
      <c r="WRX102" s="700">
        <f>-IF(WRX11=1900,0,Capex!WRX349)</f>
        <v>0</v>
      </c>
      <c r="WRY102" s="700">
        <f>-IF(WRY11=1900,0,Capex!WRY349)</f>
        <v>0</v>
      </c>
      <c r="WRZ102" s="700">
        <f>-IF(WRZ11=1900,0,Capex!WRZ349)</f>
        <v>0</v>
      </c>
      <c r="WSA102" s="700">
        <f>-IF(WSA11=1900,0,Capex!WSA349)</f>
        <v>0</v>
      </c>
      <c r="WSB102" s="700">
        <f>-IF(WSB11=1900,0,Capex!WSB349)</f>
        <v>0</v>
      </c>
      <c r="WSC102" s="700">
        <f>-IF(WSC11=1900,0,Capex!WSC349)</f>
        <v>0</v>
      </c>
      <c r="WSD102" s="700">
        <f>-IF(WSD11=1900,0,Capex!WSD349)</f>
        <v>0</v>
      </c>
      <c r="WSE102" s="700">
        <f>-IF(WSE11=1900,0,Capex!WSE349)</f>
        <v>0</v>
      </c>
      <c r="WSF102" s="700">
        <f>-IF(WSF11=1900,0,Capex!WSF349)</f>
        <v>0</v>
      </c>
      <c r="WSG102" s="700">
        <f>-IF(WSG11=1900,0,Capex!WSG349)</f>
        <v>0</v>
      </c>
      <c r="WSH102" s="700">
        <f>-IF(WSH11=1900,0,Capex!WSH349)</f>
        <v>0</v>
      </c>
      <c r="WSI102" s="700">
        <f>-IF(WSI11=1900,0,Capex!WSI349)</f>
        <v>0</v>
      </c>
      <c r="WSJ102" s="700">
        <f>-IF(WSJ11=1900,0,Capex!WSJ349)</f>
        <v>0</v>
      </c>
      <c r="WSK102" s="700">
        <f>-IF(WSK11=1900,0,Capex!WSK349)</f>
        <v>0</v>
      </c>
      <c r="WSL102" s="700">
        <f>-IF(WSL11=1900,0,Capex!WSL349)</f>
        <v>0</v>
      </c>
      <c r="WSM102" s="700">
        <f>-IF(WSM11=1900,0,Capex!WSM349)</f>
        <v>0</v>
      </c>
      <c r="WSN102" s="700">
        <f>-IF(WSN11=1900,0,Capex!WSN349)</f>
        <v>0</v>
      </c>
      <c r="WSO102" s="700">
        <f>-IF(WSO11=1900,0,Capex!WSO349)</f>
        <v>0</v>
      </c>
      <c r="WSP102" s="700">
        <f>-IF(WSP11=1900,0,Capex!WSP349)</f>
        <v>0</v>
      </c>
      <c r="WSQ102" s="700">
        <f>-IF(WSQ11=1900,0,Capex!WSQ349)</f>
        <v>0</v>
      </c>
      <c r="WSR102" s="700">
        <f>-IF(WSR11=1900,0,Capex!WSR349)</f>
        <v>0</v>
      </c>
      <c r="WSS102" s="700">
        <f>-IF(WSS11=1900,0,Capex!WSS349)</f>
        <v>0</v>
      </c>
      <c r="WST102" s="700">
        <f>-IF(WST11=1900,0,Capex!WST349)</f>
        <v>0</v>
      </c>
      <c r="WSU102" s="700">
        <f>-IF(WSU11=1900,0,Capex!WSU349)</f>
        <v>0</v>
      </c>
      <c r="WSV102" s="700">
        <f>-IF(WSV11=1900,0,Capex!WSV349)</f>
        <v>0</v>
      </c>
      <c r="WSW102" s="700">
        <f>-IF(WSW11=1900,0,Capex!WSW349)</f>
        <v>0</v>
      </c>
      <c r="WSX102" s="700">
        <f>-IF(WSX11=1900,0,Capex!WSX349)</f>
        <v>0</v>
      </c>
      <c r="WSY102" s="700">
        <f>-IF(WSY11=1900,0,Capex!WSY349)</f>
        <v>0</v>
      </c>
      <c r="WSZ102" s="700">
        <f>-IF(WSZ11=1900,0,Capex!WSZ349)</f>
        <v>0</v>
      </c>
      <c r="WTA102" s="700">
        <f>-IF(WTA11=1900,0,Capex!WTA349)</f>
        <v>0</v>
      </c>
      <c r="WTB102" s="700">
        <f>-IF(WTB11=1900,0,Capex!WTB349)</f>
        <v>0</v>
      </c>
      <c r="WTC102" s="700">
        <f>-IF(WTC11=1900,0,Capex!WTC349)</f>
        <v>0</v>
      </c>
      <c r="WTD102" s="700">
        <f>-IF(WTD11=1900,0,Capex!WTD349)</f>
        <v>0</v>
      </c>
      <c r="WTE102" s="700">
        <f>-IF(WTE11=1900,0,Capex!WTE349)</f>
        <v>0</v>
      </c>
      <c r="WTF102" s="700">
        <f>-IF(WTF11=1900,0,Capex!WTF349)</f>
        <v>0</v>
      </c>
      <c r="WTG102" s="700">
        <f>-IF(WTG11=1900,0,Capex!WTG349)</f>
        <v>0</v>
      </c>
      <c r="WTH102" s="700">
        <f>-IF(WTH11=1900,0,Capex!WTH349)</f>
        <v>0</v>
      </c>
      <c r="WTI102" s="700">
        <f>-IF(WTI11=1900,0,Capex!WTI349)</f>
        <v>0</v>
      </c>
      <c r="WTJ102" s="700">
        <f>-IF(WTJ11=1900,0,Capex!WTJ349)</f>
        <v>0</v>
      </c>
      <c r="WTK102" s="700">
        <f>-IF(WTK11=1900,0,Capex!WTK349)</f>
        <v>0</v>
      </c>
      <c r="WTL102" s="700">
        <f>-IF(WTL11=1900,0,Capex!WTL349)</f>
        <v>0</v>
      </c>
      <c r="WTM102" s="700">
        <f>-IF(WTM11=1900,0,Capex!WTM349)</f>
        <v>0</v>
      </c>
      <c r="WTN102" s="700">
        <f>-IF(WTN11=1900,0,Capex!WTN349)</f>
        <v>0</v>
      </c>
      <c r="WTO102" s="700">
        <f>-IF(WTO11=1900,0,Capex!WTO349)</f>
        <v>0</v>
      </c>
      <c r="WTP102" s="700">
        <f>-IF(WTP11=1900,0,Capex!WTP349)</f>
        <v>0</v>
      </c>
      <c r="WTQ102" s="700">
        <f>-IF(WTQ11=1900,0,Capex!WTQ349)</f>
        <v>0</v>
      </c>
      <c r="WTR102" s="700">
        <f>-IF(WTR11=1900,0,Capex!WTR349)</f>
        <v>0</v>
      </c>
      <c r="WTS102" s="700">
        <f>-IF(WTS11=1900,0,Capex!WTS349)</f>
        <v>0</v>
      </c>
      <c r="WTT102" s="700">
        <f>-IF(WTT11=1900,0,Capex!WTT349)</f>
        <v>0</v>
      </c>
      <c r="WTU102" s="700">
        <f>-IF(WTU11=1900,0,Capex!WTU349)</f>
        <v>0</v>
      </c>
      <c r="WTV102" s="700">
        <f>-IF(WTV11=1900,0,Capex!WTV349)</f>
        <v>0</v>
      </c>
      <c r="WTW102" s="700">
        <f>-IF(WTW11=1900,0,Capex!WTW349)</f>
        <v>0</v>
      </c>
      <c r="WTX102" s="700">
        <f>-IF(WTX11=1900,0,Capex!WTX349)</f>
        <v>0</v>
      </c>
      <c r="WTY102" s="700">
        <f>-IF(WTY11=1900,0,Capex!WTY349)</f>
        <v>0</v>
      </c>
      <c r="WTZ102" s="700">
        <f>-IF(WTZ11=1900,0,Capex!WTZ349)</f>
        <v>0</v>
      </c>
      <c r="WUA102" s="700">
        <f>-IF(WUA11=1900,0,Capex!WUA349)</f>
        <v>0</v>
      </c>
      <c r="WUB102" s="700">
        <f>-IF(WUB11=1900,0,Capex!WUB349)</f>
        <v>0</v>
      </c>
      <c r="WUC102" s="700">
        <f>-IF(WUC11=1900,0,Capex!WUC349)</f>
        <v>0</v>
      </c>
      <c r="WUD102" s="700">
        <f>-IF(WUD11=1900,0,Capex!WUD349)</f>
        <v>0</v>
      </c>
      <c r="WUE102" s="700">
        <f>-IF(WUE11=1900,0,Capex!WUE349)</f>
        <v>0</v>
      </c>
      <c r="WUF102" s="700">
        <f>-IF(WUF11=1900,0,Capex!WUF349)</f>
        <v>0</v>
      </c>
      <c r="WUG102" s="700">
        <f>-IF(WUG11=1900,0,Capex!WUG349)</f>
        <v>0</v>
      </c>
      <c r="WUH102" s="700">
        <f>-IF(WUH11=1900,0,Capex!WUH349)</f>
        <v>0</v>
      </c>
      <c r="WUI102" s="700">
        <f>-IF(WUI11=1900,0,Capex!WUI349)</f>
        <v>0</v>
      </c>
      <c r="WUJ102" s="700">
        <f>-IF(WUJ11=1900,0,Capex!WUJ349)</f>
        <v>0</v>
      </c>
      <c r="WUK102" s="700">
        <f>-IF(WUK11=1900,0,Capex!WUK349)</f>
        <v>0</v>
      </c>
      <c r="WUL102" s="700">
        <f>-IF(WUL11=1900,0,Capex!WUL349)</f>
        <v>0</v>
      </c>
      <c r="WUM102" s="700">
        <f>-IF(WUM11=1900,0,Capex!WUM349)</f>
        <v>0</v>
      </c>
      <c r="WUN102" s="700">
        <f>-IF(WUN11=1900,0,Capex!WUN349)</f>
        <v>0</v>
      </c>
      <c r="WUO102" s="700">
        <f>-IF(WUO11=1900,0,Capex!WUO349)</f>
        <v>0</v>
      </c>
      <c r="WUP102" s="700">
        <f>-IF(WUP11=1900,0,Capex!WUP349)</f>
        <v>0</v>
      </c>
      <c r="WUQ102" s="700">
        <f>-IF(WUQ11=1900,0,Capex!WUQ349)</f>
        <v>0</v>
      </c>
      <c r="WUR102" s="700">
        <f>-IF(WUR11=1900,0,Capex!WUR349)</f>
        <v>0</v>
      </c>
      <c r="WUS102" s="700">
        <f>-IF(WUS11=1900,0,Capex!WUS349)</f>
        <v>0</v>
      </c>
      <c r="WUT102" s="700">
        <f>-IF(WUT11=1900,0,Capex!WUT349)</f>
        <v>0</v>
      </c>
      <c r="WUU102" s="700">
        <f>-IF(WUU11=1900,0,Capex!WUU349)</f>
        <v>0</v>
      </c>
      <c r="WUV102" s="700">
        <f>-IF(WUV11=1900,0,Capex!WUV349)</f>
        <v>0</v>
      </c>
      <c r="WUW102" s="700">
        <f>-IF(WUW11=1900,0,Capex!WUW349)</f>
        <v>0</v>
      </c>
      <c r="WUX102" s="700">
        <f>-IF(WUX11=1900,0,Capex!WUX349)</f>
        <v>0</v>
      </c>
      <c r="WUY102" s="700">
        <f>-IF(WUY11=1900,0,Capex!WUY349)</f>
        <v>0</v>
      </c>
      <c r="WUZ102" s="700">
        <f>-IF(WUZ11=1900,0,Capex!WUZ349)</f>
        <v>0</v>
      </c>
      <c r="WVA102" s="700">
        <f>-IF(WVA11=1900,0,Capex!WVA349)</f>
        <v>0</v>
      </c>
      <c r="WVB102" s="700">
        <f>-IF(WVB11=1900,0,Capex!WVB349)</f>
        <v>0</v>
      </c>
      <c r="WVC102" s="700">
        <f>-IF(WVC11=1900,0,Capex!WVC349)</f>
        <v>0</v>
      </c>
      <c r="WVD102" s="700">
        <f>-IF(WVD11=1900,0,Capex!WVD349)</f>
        <v>0</v>
      </c>
      <c r="WVE102" s="700">
        <f>-IF(WVE11=1900,0,Capex!WVE349)</f>
        <v>0</v>
      </c>
      <c r="WVF102" s="700">
        <f>-IF(WVF11=1900,0,Capex!WVF349)</f>
        <v>0</v>
      </c>
      <c r="WVG102" s="700">
        <f>-IF(WVG11=1900,0,Capex!WVG349)</f>
        <v>0</v>
      </c>
      <c r="WVH102" s="700">
        <f>-IF(WVH11=1900,0,Capex!WVH349)</f>
        <v>0</v>
      </c>
      <c r="WVI102" s="700">
        <f>-IF(WVI11=1900,0,Capex!WVI349)</f>
        <v>0</v>
      </c>
      <c r="WVJ102" s="700">
        <f>-IF(WVJ11=1900,0,Capex!WVJ349)</f>
        <v>0</v>
      </c>
      <c r="WVK102" s="700">
        <f>-IF(WVK11=1900,0,Capex!WVK349)</f>
        <v>0</v>
      </c>
      <c r="WVL102" s="700">
        <f>-IF(WVL11=1900,0,Capex!WVL349)</f>
        <v>0</v>
      </c>
      <c r="WVM102" s="700">
        <f>-IF(WVM11=1900,0,Capex!WVM349)</f>
        <v>0</v>
      </c>
      <c r="WVN102" s="700">
        <f>-IF(WVN11=1900,0,Capex!WVN349)</f>
        <v>0</v>
      </c>
      <c r="WVO102" s="700">
        <f>-IF(WVO11=1900,0,Capex!WVO349)</f>
        <v>0</v>
      </c>
      <c r="WVP102" s="700">
        <f>-IF(WVP11=1900,0,Capex!WVP349)</f>
        <v>0</v>
      </c>
      <c r="WVQ102" s="700">
        <f>-IF(WVQ11=1900,0,Capex!WVQ349)</f>
        <v>0</v>
      </c>
      <c r="WVR102" s="700">
        <f>-IF(WVR11=1900,0,Capex!WVR349)</f>
        <v>0</v>
      </c>
      <c r="WVS102" s="700">
        <f>-IF(WVS11=1900,0,Capex!WVS349)</f>
        <v>0</v>
      </c>
      <c r="WVT102" s="700">
        <f>-IF(WVT11=1900,0,Capex!WVT349)</f>
        <v>0</v>
      </c>
      <c r="WVU102" s="700">
        <f>-IF(WVU11=1900,0,Capex!WVU349)</f>
        <v>0</v>
      </c>
      <c r="WVV102" s="700">
        <f>-IF(WVV11=1900,0,Capex!WVV349)</f>
        <v>0</v>
      </c>
      <c r="WVW102" s="700">
        <f>-IF(WVW11=1900,0,Capex!WVW349)</f>
        <v>0</v>
      </c>
      <c r="WVX102" s="700">
        <f>-IF(WVX11=1900,0,Capex!WVX349)</f>
        <v>0</v>
      </c>
      <c r="WVY102" s="700">
        <f>-IF(WVY11=1900,0,Capex!WVY349)</f>
        <v>0</v>
      </c>
      <c r="WVZ102" s="700">
        <f>-IF(WVZ11=1900,0,Capex!WVZ349)</f>
        <v>0</v>
      </c>
      <c r="WWA102" s="700">
        <f>-IF(WWA11=1900,0,Capex!WWA349)</f>
        <v>0</v>
      </c>
      <c r="WWB102" s="700">
        <f>-IF(WWB11=1900,0,Capex!WWB349)</f>
        <v>0</v>
      </c>
      <c r="WWC102" s="700">
        <f>-IF(WWC11=1900,0,Capex!WWC349)</f>
        <v>0</v>
      </c>
      <c r="WWD102" s="700">
        <f>-IF(WWD11=1900,0,Capex!WWD349)</f>
        <v>0</v>
      </c>
      <c r="WWE102" s="700">
        <f>-IF(WWE11=1900,0,Capex!WWE349)</f>
        <v>0</v>
      </c>
      <c r="WWF102" s="700">
        <f>-IF(WWF11=1900,0,Capex!WWF349)</f>
        <v>0</v>
      </c>
      <c r="WWG102" s="700">
        <f>-IF(WWG11=1900,0,Capex!WWG349)</f>
        <v>0</v>
      </c>
      <c r="WWH102" s="700">
        <f>-IF(WWH11=1900,0,Capex!WWH349)</f>
        <v>0</v>
      </c>
      <c r="WWI102" s="700">
        <f>-IF(WWI11=1900,0,Capex!WWI349)</f>
        <v>0</v>
      </c>
      <c r="WWJ102" s="700">
        <f>-IF(WWJ11=1900,0,Capex!WWJ349)</f>
        <v>0</v>
      </c>
      <c r="WWK102" s="700">
        <f>-IF(WWK11=1900,0,Capex!WWK349)</f>
        <v>0</v>
      </c>
      <c r="WWL102" s="700">
        <f>-IF(WWL11=1900,0,Capex!WWL349)</f>
        <v>0</v>
      </c>
      <c r="WWM102" s="700">
        <f>-IF(WWM11=1900,0,Capex!WWM349)</f>
        <v>0</v>
      </c>
      <c r="WWN102" s="700">
        <f>-IF(WWN11=1900,0,Capex!WWN349)</f>
        <v>0</v>
      </c>
      <c r="WWO102" s="700">
        <f>-IF(WWO11=1900,0,Capex!WWO349)</f>
        <v>0</v>
      </c>
      <c r="WWP102" s="700">
        <f>-IF(WWP11=1900,0,Capex!WWP349)</f>
        <v>0</v>
      </c>
      <c r="WWQ102" s="700">
        <f>-IF(WWQ11=1900,0,Capex!WWQ349)</f>
        <v>0</v>
      </c>
      <c r="WWR102" s="700">
        <f>-IF(WWR11=1900,0,Capex!WWR349)</f>
        <v>0</v>
      </c>
      <c r="WWS102" s="700">
        <f>-IF(WWS11=1900,0,Capex!WWS349)</f>
        <v>0</v>
      </c>
      <c r="WWT102" s="700">
        <f>-IF(WWT11=1900,0,Capex!WWT349)</f>
        <v>0</v>
      </c>
      <c r="WWU102" s="700">
        <f>-IF(WWU11=1900,0,Capex!WWU349)</f>
        <v>0</v>
      </c>
      <c r="WWV102" s="700">
        <f>-IF(WWV11=1900,0,Capex!WWV349)</f>
        <v>0</v>
      </c>
      <c r="WWW102" s="700">
        <f>-IF(WWW11=1900,0,Capex!WWW349)</f>
        <v>0</v>
      </c>
      <c r="WWX102" s="700">
        <f>-IF(WWX11=1900,0,Capex!WWX349)</f>
        <v>0</v>
      </c>
      <c r="WWY102" s="700">
        <f>-IF(WWY11=1900,0,Capex!WWY349)</f>
        <v>0</v>
      </c>
      <c r="WWZ102" s="700">
        <f>-IF(WWZ11=1900,0,Capex!WWZ349)</f>
        <v>0</v>
      </c>
      <c r="WXA102" s="700">
        <f>-IF(WXA11=1900,0,Capex!WXA349)</f>
        <v>0</v>
      </c>
      <c r="WXB102" s="700">
        <f>-IF(WXB11=1900,0,Capex!WXB349)</f>
        <v>0</v>
      </c>
      <c r="WXC102" s="700">
        <f>-IF(WXC11=1900,0,Capex!WXC349)</f>
        <v>0</v>
      </c>
      <c r="WXD102" s="700">
        <f>-IF(WXD11=1900,0,Capex!WXD349)</f>
        <v>0</v>
      </c>
      <c r="WXE102" s="700">
        <f>-IF(WXE11=1900,0,Capex!WXE349)</f>
        <v>0</v>
      </c>
      <c r="WXF102" s="700">
        <f>-IF(WXF11=1900,0,Capex!WXF349)</f>
        <v>0</v>
      </c>
      <c r="WXG102" s="700">
        <f>-IF(WXG11=1900,0,Capex!WXG349)</f>
        <v>0</v>
      </c>
      <c r="WXH102" s="700">
        <f>-IF(WXH11=1900,0,Capex!WXH349)</f>
        <v>0</v>
      </c>
      <c r="WXI102" s="700">
        <f>-IF(WXI11=1900,0,Capex!WXI349)</f>
        <v>0</v>
      </c>
      <c r="WXJ102" s="700">
        <f>-IF(WXJ11=1900,0,Capex!WXJ349)</f>
        <v>0</v>
      </c>
      <c r="WXK102" s="700">
        <f>-IF(WXK11=1900,0,Capex!WXK349)</f>
        <v>0</v>
      </c>
      <c r="WXL102" s="700">
        <f>-IF(WXL11=1900,0,Capex!WXL349)</f>
        <v>0</v>
      </c>
      <c r="WXM102" s="700">
        <f>-IF(WXM11=1900,0,Capex!WXM349)</f>
        <v>0</v>
      </c>
      <c r="WXN102" s="700">
        <f>-IF(WXN11=1900,0,Capex!WXN349)</f>
        <v>0</v>
      </c>
      <c r="WXO102" s="700">
        <f>-IF(WXO11=1900,0,Capex!WXO349)</f>
        <v>0</v>
      </c>
      <c r="WXP102" s="700">
        <f>-IF(WXP11=1900,0,Capex!WXP349)</f>
        <v>0</v>
      </c>
      <c r="WXQ102" s="700">
        <f>-IF(WXQ11=1900,0,Capex!WXQ349)</f>
        <v>0</v>
      </c>
      <c r="WXR102" s="700">
        <f>-IF(WXR11=1900,0,Capex!WXR349)</f>
        <v>0</v>
      </c>
      <c r="WXS102" s="700">
        <f>-IF(WXS11=1900,0,Capex!WXS349)</f>
        <v>0</v>
      </c>
      <c r="WXT102" s="700">
        <f>-IF(WXT11=1900,0,Capex!WXT349)</f>
        <v>0</v>
      </c>
      <c r="WXU102" s="700">
        <f>-IF(WXU11=1900,0,Capex!WXU349)</f>
        <v>0</v>
      </c>
      <c r="WXV102" s="700">
        <f>-IF(WXV11=1900,0,Capex!WXV349)</f>
        <v>0</v>
      </c>
      <c r="WXW102" s="700">
        <f>-IF(WXW11=1900,0,Capex!WXW349)</f>
        <v>0</v>
      </c>
      <c r="WXX102" s="700">
        <f>-IF(WXX11=1900,0,Capex!WXX349)</f>
        <v>0</v>
      </c>
      <c r="WXY102" s="700">
        <f>-IF(WXY11=1900,0,Capex!WXY349)</f>
        <v>0</v>
      </c>
      <c r="WXZ102" s="700">
        <f>-IF(WXZ11=1900,0,Capex!WXZ349)</f>
        <v>0</v>
      </c>
      <c r="WYA102" s="700">
        <f>-IF(WYA11=1900,0,Capex!WYA349)</f>
        <v>0</v>
      </c>
      <c r="WYB102" s="700">
        <f>-IF(WYB11=1900,0,Capex!WYB349)</f>
        <v>0</v>
      </c>
      <c r="WYC102" s="700">
        <f>-IF(WYC11=1900,0,Capex!WYC349)</f>
        <v>0</v>
      </c>
      <c r="WYD102" s="700">
        <f>-IF(WYD11=1900,0,Capex!WYD349)</f>
        <v>0</v>
      </c>
      <c r="WYE102" s="700">
        <f>-IF(WYE11=1900,0,Capex!WYE349)</f>
        <v>0</v>
      </c>
      <c r="WYF102" s="700">
        <f>-IF(WYF11=1900,0,Capex!WYF349)</f>
        <v>0</v>
      </c>
      <c r="WYG102" s="700">
        <f>-IF(WYG11=1900,0,Capex!WYG349)</f>
        <v>0</v>
      </c>
      <c r="WYH102" s="700">
        <f>-IF(WYH11=1900,0,Capex!WYH349)</f>
        <v>0</v>
      </c>
      <c r="WYI102" s="700">
        <f>-IF(WYI11=1900,0,Capex!WYI349)</f>
        <v>0</v>
      </c>
      <c r="WYJ102" s="700">
        <f>-IF(WYJ11=1900,0,Capex!WYJ349)</f>
        <v>0</v>
      </c>
      <c r="WYK102" s="700">
        <f>-IF(WYK11=1900,0,Capex!WYK349)</f>
        <v>0</v>
      </c>
      <c r="WYL102" s="700">
        <f>-IF(WYL11=1900,0,Capex!WYL349)</f>
        <v>0</v>
      </c>
      <c r="WYM102" s="700">
        <f>-IF(WYM11=1900,0,Capex!WYM349)</f>
        <v>0</v>
      </c>
      <c r="WYN102" s="700">
        <f>-IF(WYN11=1900,0,Capex!WYN349)</f>
        <v>0</v>
      </c>
      <c r="WYO102" s="700">
        <f>-IF(WYO11=1900,0,Capex!WYO349)</f>
        <v>0</v>
      </c>
      <c r="WYP102" s="700">
        <f>-IF(WYP11=1900,0,Capex!WYP349)</f>
        <v>0</v>
      </c>
      <c r="WYQ102" s="700">
        <f>-IF(WYQ11=1900,0,Capex!WYQ349)</f>
        <v>0</v>
      </c>
      <c r="WYR102" s="700">
        <f>-IF(WYR11=1900,0,Capex!WYR349)</f>
        <v>0</v>
      </c>
      <c r="WYS102" s="700">
        <f>-IF(WYS11=1900,0,Capex!WYS349)</f>
        <v>0</v>
      </c>
      <c r="WYT102" s="700">
        <f>-IF(WYT11=1900,0,Capex!WYT349)</f>
        <v>0</v>
      </c>
      <c r="WYU102" s="700">
        <f>-IF(WYU11=1900,0,Capex!WYU349)</f>
        <v>0</v>
      </c>
      <c r="WYV102" s="700">
        <f>-IF(WYV11=1900,0,Capex!WYV349)</f>
        <v>0</v>
      </c>
      <c r="WYW102" s="700">
        <f>-IF(WYW11=1900,0,Capex!WYW349)</f>
        <v>0</v>
      </c>
      <c r="WYX102" s="700">
        <f>-IF(WYX11=1900,0,Capex!WYX349)</f>
        <v>0</v>
      </c>
      <c r="WYY102" s="700">
        <f>-IF(WYY11=1900,0,Capex!WYY349)</f>
        <v>0</v>
      </c>
      <c r="WYZ102" s="700">
        <f>-IF(WYZ11=1900,0,Capex!WYZ349)</f>
        <v>0</v>
      </c>
      <c r="WZA102" s="700">
        <f>-IF(WZA11=1900,0,Capex!WZA349)</f>
        <v>0</v>
      </c>
      <c r="WZB102" s="700">
        <f>-IF(WZB11=1900,0,Capex!WZB349)</f>
        <v>0</v>
      </c>
      <c r="WZC102" s="700">
        <f>-IF(WZC11=1900,0,Capex!WZC349)</f>
        <v>0</v>
      </c>
      <c r="WZD102" s="700">
        <f>-IF(WZD11=1900,0,Capex!WZD349)</f>
        <v>0</v>
      </c>
      <c r="WZE102" s="700">
        <f>-IF(WZE11=1900,0,Capex!WZE349)</f>
        <v>0</v>
      </c>
      <c r="WZF102" s="700">
        <f>-IF(WZF11=1900,0,Capex!WZF349)</f>
        <v>0</v>
      </c>
      <c r="WZG102" s="700">
        <f>-IF(WZG11=1900,0,Capex!WZG349)</f>
        <v>0</v>
      </c>
      <c r="WZH102" s="700">
        <f>-IF(WZH11=1900,0,Capex!WZH349)</f>
        <v>0</v>
      </c>
      <c r="WZI102" s="700">
        <f>-IF(WZI11=1900,0,Capex!WZI349)</f>
        <v>0</v>
      </c>
      <c r="WZJ102" s="700">
        <f>-IF(WZJ11=1900,0,Capex!WZJ349)</f>
        <v>0</v>
      </c>
      <c r="WZK102" s="700">
        <f>-IF(WZK11=1900,0,Capex!WZK349)</f>
        <v>0</v>
      </c>
      <c r="WZL102" s="700">
        <f>-IF(WZL11=1900,0,Capex!WZL349)</f>
        <v>0</v>
      </c>
      <c r="WZM102" s="700">
        <f>-IF(WZM11=1900,0,Capex!WZM349)</f>
        <v>0</v>
      </c>
      <c r="WZN102" s="700">
        <f>-IF(WZN11=1900,0,Capex!WZN349)</f>
        <v>0</v>
      </c>
      <c r="WZO102" s="700">
        <f>-IF(WZO11=1900,0,Capex!WZO349)</f>
        <v>0</v>
      </c>
      <c r="WZP102" s="700">
        <f>-IF(WZP11=1900,0,Capex!WZP349)</f>
        <v>0</v>
      </c>
      <c r="WZQ102" s="700">
        <f>-IF(WZQ11=1900,0,Capex!WZQ349)</f>
        <v>0</v>
      </c>
      <c r="WZR102" s="700">
        <f>-IF(WZR11=1900,0,Capex!WZR349)</f>
        <v>0</v>
      </c>
      <c r="WZS102" s="700">
        <f>-IF(WZS11=1900,0,Capex!WZS349)</f>
        <v>0</v>
      </c>
      <c r="WZT102" s="700">
        <f>-IF(WZT11=1900,0,Capex!WZT349)</f>
        <v>0</v>
      </c>
      <c r="WZU102" s="700">
        <f>-IF(WZU11=1900,0,Capex!WZU349)</f>
        <v>0</v>
      </c>
      <c r="WZV102" s="700">
        <f>-IF(WZV11=1900,0,Capex!WZV349)</f>
        <v>0</v>
      </c>
      <c r="WZW102" s="700">
        <f>-IF(WZW11=1900,0,Capex!WZW349)</f>
        <v>0</v>
      </c>
      <c r="WZX102" s="700">
        <f>-IF(WZX11=1900,0,Capex!WZX349)</f>
        <v>0</v>
      </c>
      <c r="WZY102" s="700">
        <f>-IF(WZY11=1900,0,Capex!WZY349)</f>
        <v>0</v>
      </c>
      <c r="WZZ102" s="700">
        <f>-IF(WZZ11=1900,0,Capex!WZZ349)</f>
        <v>0</v>
      </c>
      <c r="XAA102" s="700">
        <f>-IF(XAA11=1900,0,Capex!XAA349)</f>
        <v>0</v>
      </c>
      <c r="XAB102" s="700">
        <f>-IF(XAB11=1900,0,Capex!XAB349)</f>
        <v>0</v>
      </c>
      <c r="XAC102" s="700">
        <f>-IF(XAC11=1900,0,Capex!XAC349)</f>
        <v>0</v>
      </c>
      <c r="XAD102" s="700">
        <f>-IF(XAD11=1900,0,Capex!XAD349)</f>
        <v>0</v>
      </c>
      <c r="XAE102" s="700">
        <f>-IF(XAE11=1900,0,Capex!XAE349)</f>
        <v>0</v>
      </c>
      <c r="XAF102" s="700">
        <f>-IF(XAF11=1900,0,Capex!XAF349)</f>
        <v>0</v>
      </c>
      <c r="XAG102" s="700">
        <f>-IF(XAG11=1900,0,Capex!XAG349)</f>
        <v>0</v>
      </c>
      <c r="XAH102" s="700">
        <f>-IF(XAH11=1900,0,Capex!XAH349)</f>
        <v>0</v>
      </c>
      <c r="XAI102" s="700">
        <f>-IF(XAI11=1900,0,Capex!XAI349)</f>
        <v>0</v>
      </c>
      <c r="XAJ102" s="700">
        <f>-IF(XAJ11=1900,0,Capex!XAJ349)</f>
        <v>0</v>
      </c>
      <c r="XAK102" s="700">
        <f>-IF(XAK11=1900,0,Capex!XAK349)</f>
        <v>0</v>
      </c>
      <c r="XAL102" s="700">
        <f>-IF(XAL11=1900,0,Capex!XAL349)</f>
        <v>0</v>
      </c>
      <c r="XAM102" s="700">
        <f>-IF(XAM11=1900,0,Capex!XAM349)</f>
        <v>0</v>
      </c>
      <c r="XAN102" s="700">
        <f>-IF(XAN11=1900,0,Capex!XAN349)</f>
        <v>0</v>
      </c>
      <c r="XAO102" s="700">
        <f>-IF(XAO11=1900,0,Capex!XAO349)</f>
        <v>0</v>
      </c>
      <c r="XAP102" s="700">
        <f>-IF(XAP11=1900,0,Capex!XAP349)</f>
        <v>0</v>
      </c>
      <c r="XAQ102" s="700">
        <f>-IF(XAQ11=1900,0,Capex!XAQ349)</f>
        <v>0</v>
      </c>
      <c r="XAR102" s="700">
        <f>-IF(XAR11=1900,0,Capex!XAR349)</f>
        <v>0</v>
      </c>
      <c r="XAS102" s="700">
        <f>-IF(XAS11=1900,0,Capex!XAS349)</f>
        <v>0</v>
      </c>
      <c r="XAT102" s="700">
        <f>-IF(XAT11=1900,0,Capex!XAT349)</f>
        <v>0</v>
      </c>
      <c r="XAU102" s="700">
        <f>-IF(XAU11=1900,0,Capex!XAU349)</f>
        <v>0</v>
      </c>
      <c r="XAV102" s="700">
        <f>-IF(XAV11=1900,0,Capex!XAV349)</f>
        <v>0</v>
      </c>
      <c r="XAW102" s="700">
        <f>-IF(XAW11=1900,0,Capex!XAW349)</f>
        <v>0</v>
      </c>
      <c r="XAX102" s="700">
        <f>-IF(XAX11=1900,0,Capex!XAX349)</f>
        <v>0</v>
      </c>
      <c r="XAY102" s="700">
        <f>-IF(XAY11=1900,0,Capex!XAY349)</f>
        <v>0</v>
      </c>
      <c r="XAZ102" s="700">
        <f>-IF(XAZ11=1900,0,Capex!XAZ349)</f>
        <v>0</v>
      </c>
      <c r="XBA102" s="700">
        <f>-IF(XBA11=1900,0,Capex!XBA349)</f>
        <v>0</v>
      </c>
      <c r="XBB102" s="700">
        <f>-IF(XBB11=1900,0,Capex!XBB349)</f>
        <v>0</v>
      </c>
      <c r="XBC102" s="700">
        <f>-IF(XBC11=1900,0,Capex!XBC349)</f>
        <v>0</v>
      </c>
      <c r="XBD102" s="700">
        <f>-IF(XBD11=1900,0,Capex!XBD349)</f>
        <v>0</v>
      </c>
      <c r="XBE102" s="700">
        <f>-IF(XBE11=1900,0,Capex!XBE349)</f>
        <v>0</v>
      </c>
      <c r="XBF102" s="700">
        <f>-IF(XBF11=1900,0,Capex!XBF349)</f>
        <v>0</v>
      </c>
      <c r="XBG102" s="700">
        <f>-IF(XBG11=1900,0,Capex!XBG349)</f>
        <v>0</v>
      </c>
      <c r="XBH102" s="700">
        <f>-IF(XBH11=1900,0,Capex!XBH349)</f>
        <v>0</v>
      </c>
      <c r="XBI102" s="700">
        <f>-IF(XBI11=1900,0,Capex!XBI349)</f>
        <v>0</v>
      </c>
      <c r="XBJ102" s="700">
        <f>-IF(XBJ11=1900,0,Capex!XBJ349)</f>
        <v>0</v>
      </c>
      <c r="XBK102" s="700">
        <f>-IF(XBK11=1900,0,Capex!XBK349)</f>
        <v>0</v>
      </c>
      <c r="XBL102" s="700">
        <f>-IF(XBL11=1900,0,Capex!XBL349)</f>
        <v>0</v>
      </c>
      <c r="XBM102" s="700">
        <f>-IF(XBM11=1900,0,Capex!XBM349)</f>
        <v>0</v>
      </c>
      <c r="XBN102" s="700">
        <f>-IF(XBN11=1900,0,Capex!XBN349)</f>
        <v>0</v>
      </c>
      <c r="XBO102" s="700">
        <f>-IF(XBO11=1900,0,Capex!XBO349)</f>
        <v>0</v>
      </c>
      <c r="XBP102" s="700">
        <f>-IF(XBP11=1900,0,Capex!XBP349)</f>
        <v>0</v>
      </c>
      <c r="XBQ102" s="700">
        <f>-IF(XBQ11=1900,0,Capex!XBQ349)</f>
        <v>0</v>
      </c>
      <c r="XBR102" s="700">
        <f>-IF(XBR11=1900,0,Capex!XBR349)</f>
        <v>0</v>
      </c>
      <c r="XBS102" s="700">
        <f>-IF(XBS11=1900,0,Capex!XBS349)</f>
        <v>0</v>
      </c>
      <c r="XBT102" s="700">
        <f>-IF(XBT11=1900,0,Capex!XBT349)</f>
        <v>0</v>
      </c>
      <c r="XBU102" s="700">
        <f>-IF(XBU11=1900,0,Capex!XBU349)</f>
        <v>0</v>
      </c>
      <c r="XBV102" s="700">
        <f>-IF(XBV11=1900,0,Capex!XBV349)</f>
        <v>0</v>
      </c>
      <c r="XBW102" s="700">
        <f>-IF(XBW11=1900,0,Capex!XBW349)</f>
        <v>0</v>
      </c>
      <c r="XBX102" s="700">
        <f>-IF(XBX11=1900,0,Capex!XBX349)</f>
        <v>0</v>
      </c>
      <c r="XBY102" s="700">
        <f>-IF(XBY11=1900,0,Capex!XBY349)</f>
        <v>0</v>
      </c>
      <c r="XBZ102" s="700">
        <f>-IF(XBZ11=1900,0,Capex!XBZ349)</f>
        <v>0</v>
      </c>
      <c r="XCA102" s="700">
        <f>-IF(XCA11=1900,0,Capex!XCA349)</f>
        <v>0</v>
      </c>
      <c r="XCB102" s="700">
        <f>-IF(XCB11=1900,0,Capex!XCB349)</f>
        <v>0</v>
      </c>
      <c r="XCC102" s="700">
        <f>-IF(XCC11=1900,0,Capex!XCC349)</f>
        <v>0</v>
      </c>
      <c r="XCD102" s="700">
        <f>-IF(XCD11=1900,0,Capex!XCD349)</f>
        <v>0</v>
      </c>
      <c r="XCE102" s="700">
        <f>-IF(XCE11=1900,0,Capex!XCE349)</f>
        <v>0</v>
      </c>
      <c r="XCF102" s="700">
        <f>-IF(XCF11=1900,0,Capex!XCF349)</f>
        <v>0</v>
      </c>
      <c r="XCG102" s="700">
        <f>-IF(XCG11=1900,0,Capex!XCG349)</f>
        <v>0</v>
      </c>
      <c r="XCH102" s="700">
        <f>-IF(XCH11=1900,0,Capex!XCH349)</f>
        <v>0</v>
      </c>
      <c r="XCI102" s="700">
        <f>-IF(XCI11=1900,0,Capex!XCI349)</f>
        <v>0</v>
      </c>
      <c r="XCJ102" s="700">
        <f>-IF(XCJ11=1900,0,Capex!XCJ349)</f>
        <v>0</v>
      </c>
      <c r="XCK102" s="700">
        <f>-IF(XCK11=1900,0,Capex!XCK349)</f>
        <v>0</v>
      </c>
      <c r="XCL102" s="700">
        <f>-IF(XCL11=1900,0,Capex!XCL349)</f>
        <v>0</v>
      </c>
      <c r="XCM102" s="700">
        <f>-IF(XCM11=1900,0,Capex!XCM349)</f>
        <v>0</v>
      </c>
      <c r="XCN102" s="700">
        <f>-IF(XCN11=1900,0,Capex!XCN349)</f>
        <v>0</v>
      </c>
      <c r="XCO102" s="700">
        <f>-IF(XCO11=1900,0,Capex!XCO349)</f>
        <v>0</v>
      </c>
      <c r="XCP102" s="700">
        <f>-IF(XCP11=1900,0,Capex!XCP349)</f>
        <v>0</v>
      </c>
      <c r="XCQ102" s="700">
        <f>-IF(XCQ11=1900,0,Capex!XCQ349)</f>
        <v>0</v>
      </c>
      <c r="XCR102" s="700">
        <f>-IF(XCR11=1900,0,Capex!XCR349)</f>
        <v>0</v>
      </c>
      <c r="XCS102" s="700">
        <f>-IF(XCS11=1900,0,Capex!XCS349)</f>
        <v>0</v>
      </c>
      <c r="XCT102" s="700">
        <f>-IF(XCT11=1900,0,Capex!XCT349)</f>
        <v>0</v>
      </c>
      <c r="XCU102" s="700">
        <f>-IF(XCU11=1900,0,Capex!XCU349)</f>
        <v>0</v>
      </c>
      <c r="XCV102" s="700">
        <f>-IF(XCV11=1900,0,Capex!XCV349)</f>
        <v>0</v>
      </c>
      <c r="XCW102" s="700">
        <f>-IF(XCW11=1900,0,Capex!XCW349)</f>
        <v>0</v>
      </c>
      <c r="XCX102" s="700">
        <f>-IF(XCX11=1900,0,Capex!XCX349)</f>
        <v>0</v>
      </c>
      <c r="XCY102" s="700">
        <f>-IF(XCY11=1900,0,Capex!XCY349)</f>
        <v>0</v>
      </c>
      <c r="XCZ102" s="700">
        <f>-IF(XCZ11=1900,0,Capex!XCZ349)</f>
        <v>0</v>
      </c>
      <c r="XDA102" s="700">
        <f>-IF(XDA11=1900,0,Capex!XDA349)</f>
        <v>0</v>
      </c>
      <c r="XDB102" s="700">
        <f>-IF(XDB11=1900,0,Capex!XDB349)</f>
        <v>0</v>
      </c>
      <c r="XDC102" s="700">
        <f>-IF(XDC11=1900,0,Capex!XDC349)</f>
        <v>0</v>
      </c>
      <c r="XDD102" s="700">
        <f>-IF(XDD11=1900,0,Capex!XDD349)</f>
        <v>0</v>
      </c>
      <c r="XDE102" s="700">
        <f>-IF(XDE11=1900,0,Capex!XDE349)</f>
        <v>0</v>
      </c>
      <c r="XDF102" s="700">
        <f>-IF(XDF11=1900,0,Capex!XDF349)</f>
        <v>0</v>
      </c>
      <c r="XDG102" s="700">
        <f>-IF(XDG11=1900,0,Capex!XDG349)</f>
        <v>0</v>
      </c>
      <c r="XDH102" s="700">
        <f>-IF(XDH11=1900,0,Capex!XDH349)</f>
        <v>0</v>
      </c>
      <c r="XDI102" s="700">
        <f>-IF(XDI11=1900,0,Capex!XDI349)</f>
        <v>0</v>
      </c>
      <c r="XDJ102" s="700">
        <f>-IF(XDJ11=1900,0,Capex!XDJ349)</f>
        <v>0</v>
      </c>
      <c r="XDK102" s="700">
        <f>-IF(XDK11=1900,0,Capex!XDK349)</f>
        <v>0</v>
      </c>
      <c r="XDL102" s="700">
        <f>-IF(XDL11=1900,0,Capex!XDL349)</f>
        <v>0</v>
      </c>
      <c r="XDM102" s="700">
        <f>-IF(XDM11=1900,0,Capex!XDM349)</f>
        <v>0</v>
      </c>
      <c r="XDN102" s="700">
        <f>-IF(XDN11=1900,0,Capex!XDN349)</f>
        <v>0</v>
      </c>
      <c r="XDO102" s="700">
        <f>-IF(XDO11=1900,0,Capex!XDO349)</f>
        <v>0</v>
      </c>
      <c r="XDP102" s="700">
        <f>-IF(XDP11=1900,0,Capex!XDP349)</f>
        <v>0</v>
      </c>
      <c r="XDQ102" s="700">
        <f>-IF(XDQ11=1900,0,Capex!XDQ349)</f>
        <v>0</v>
      </c>
      <c r="XDR102" s="700">
        <f>-IF(XDR11=1900,0,Capex!XDR349)</f>
        <v>0</v>
      </c>
      <c r="XDS102" s="700">
        <f>-IF(XDS11=1900,0,Capex!XDS349)</f>
        <v>0</v>
      </c>
      <c r="XDT102" s="700">
        <f>-IF(XDT11=1900,0,Capex!XDT349)</f>
        <v>0</v>
      </c>
      <c r="XDU102" s="700">
        <f>-IF(XDU11=1900,0,Capex!XDU349)</f>
        <v>0</v>
      </c>
      <c r="XDV102" s="700">
        <f>-IF(XDV11=1900,0,Capex!XDV349)</f>
        <v>0</v>
      </c>
      <c r="XDW102" s="700">
        <f>-IF(XDW11=1900,0,Capex!XDW349)</f>
        <v>0</v>
      </c>
      <c r="XDX102" s="700">
        <f>-IF(XDX11=1900,0,Capex!XDX349)</f>
        <v>0</v>
      </c>
      <c r="XDY102" s="700">
        <f>-IF(XDY11=1900,0,Capex!XDY349)</f>
        <v>0</v>
      </c>
      <c r="XDZ102" s="700">
        <f>-IF(XDZ11=1900,0,Capex!XDZ349)</f>
        <v>0</v>
      </c>
      <c r="XEA102" s="700">
        <f>-IF(XEA11=1900,0,Capex!XEA349)</f>
        <v>0</v>
      </c>
      <c r="XEB102" s="700">
        <f>-IF(XEB11=1900,0,Capex!XEB349)</f>
        <v>0</v>
      </c>
      <c r="XEC102" s="700">
        <f>-IF(XEC11=1900,0,Capex!XEC349)</f>
        <v>0</v>
      </c>
      <c r="XED102" s="700">
        <f>-IF(XED11=1900,0,Capex!XED349)</f>
        <v>0</v>
      </c>
      <c r="XEE102" s="700">
        <f>-IF(XEE11=1900,0,Capex!XEE349)</f>
        <v>0</v>
      </c>
      <c r="XEF102" s="700">
        <f>-IF(XEF11=1900,0,Capex!XEF349)</f>
        <v>0</v>
      </c>
      <c r="XEG102" s="700">
        <f>-IF(XEG11=1900,0,Capex!XEG349)</f>
        <v>0</v>
      </c>
      <c r="XEH102" s="700">
        <f>-IF(XEH11=1900,0,Capex!XEH349)</f>
        <v>0</v>
      </c>
      <c r="XEI102" s="700">
        <f>-IF(XEI11=1900,0,Capex!XEI349)</f>
        <v>0</v>
      </c>
      <c r="XEJ102" s="700">
        <f>-IF(XEJ11=1900,0,Capex!XEJ349)</f>
        <v>0</v>
      </c>
      <c r="XEK102" s="700">
        <f>-IF(XEK11=1900,0,Capex!XEK349)</f>
        <v>0</v>
      </c>
      <c r="XEL102" s="700">
        <f>-IF(XEL11=1900,0,Capex!XEL349)</f>
        <v>0</v>
      </c>
      <c r="XEM102" s="700">
        <f>-IF(XEM11=1900,0,Capex!XEM349)</f>
        <v>0</v>
      </c>
      <c r="XEN102" s="700">
        <f>-IF(XEN11=1900,0,Capex!XEN349)</f>
        <v>0</v>
      </c>
      <c r="XEO102" s="700">
        <f>-IF(XEO11=1900,0,Capex!XEO349)</f>
        <v>0</v>
      </c>
      <c r="XEP102" s="700">
        <f>-IF(XEP11=1900,0,Capex!XEP349)</f>
        <v>0</v>
      </c>
      <c r="XEQ102" s="700">
        <f>-IF(XEQ11=1900,0,Capex!XEQ349)</f>
        <v>0</v>
      </c>
      <c r="XER102" s="700">
        <f>-IF(XER11=1900,0,Capex!XER349)</f>
        <v>0</v>
      </c>
      <c r="XES102" s="700">
        <f>-IF(XES11=1900,0,Capex!XES349)</f>
        <v>0</v>
      </c>
      <c r="XET102" s="700">
        <f>-IF(XET11=1900,0,Capex!XET349)</f>
        <v>0</v>
      </c>
      <c r="XEU102" s="700">
        <f>-IF(XEU11=1900,0,Capex!XEU349)</f>
        <v>0</v>
      </c>
      <c r="XEV102" s="700">
        <f>-IF(XEV11=1900,0,Capex!XEV349)</f>
        <v>0</v>
      </c>
      <c r="XEW102" s="700">
        <f>-IF(XEW11=1900,0,Capex!XEW349)</f>
        <v>0</v>
      </c>
      <c r="XEX102" s="700">
        <f>-IF(XEX11=1900,0,Capex!XEX349)</f>
        <v>0</v>
      </c>
      <c r="XEY102" s="700">
        <f>-IF(XEY11=1900,0,Capex!XEY349)</f>
        <v>0</v>
      </c>
      <c r="XEZ102" s="700">
        <f>-IF(XEZ11=1900,0,Capex!XEZ349)</f>
        <v>0</v>
      </c>
      <c r="XFA102" s="700">
        <f>-IF(XFA11=1900,0,Capex!XFA349)</f>
        <v>0</v>
      </c>
      <c r="XFB102" s="700">
        <f>-IF(XFB11=1900,0,Capex!XFB349)</f>
        <v>0</v>
      </c>
      <c r="XFC102" s="700">
        <f>-IF(XFC11=1900,0,Capex!XFC349)</f>
        <v>0</v>
      </c>
      <c r="XFD102" s="700">
        <f>-IF(XFD11=1900,0,Capex!XFD349)</f>
        <v>0</v>
      </c>
    </row>
    <row r="103" spans="1:16384">
      <c r="B103" s="12" t="s">
        <v>153</v>
      </c>
      <c r="C103" s="11"/>
      <c r="I103" s="5">
        <f t="shared" si="57"/>
        <v>5309137.2833346948</v>
      </c>
      <c r="J103" s="5">
        <f t="shared" ref="J103:BU103" si="60">J101+J102</f>
        <v>55745.17250510474</v>
      </c>
      <c r="K103" s="5">
        <f t="shared" si="60"/>
        <v>54353.981174397115</v>
      </c>
      <c r="L103" s="5">
        <f t="shared" si="60"/>
        <v>58733.462032868862</v>
      </c>
      <c r="M103" s="5">
        <f t="shared" si="60"/>
        <v>57307.291971260624</v>
      </c>
      <c r="N103" s="5">
        <f t="shared" si="60"/>
        <v>35801.301024921668</v>
      </c>
      <c r="O103" s="5">
        <f t="shared" si="60"/>
        <v>34495.234855458075</v>
      </c>
      <c r="P103" s="5">
        <f t="shared" si="60"/>
        <v>30938.395395904845</v>
      </c>
      <c r="Q103" s="5">
        <f t="shared" si="60"/>
        <v>28655.587188037207</v>
      </c>
      <c r="R103" s="5">
        <f t="shared" si="60"/>
        <v>48311.990824270302</v>
      </c>
      <c r="S103" s="5">
        <f t="shared" si="60"/>
        <v>46928.111781373053</v>
      </c>
      <c r="T103" s="5">
        <f t="shared" si="60"/>
        <v>51142.075810494134</v>
      </c>
      <c r="U103" s="5">
        <f t="shared" si="60"/>
        <v>44024.732374831779</v>
      </c>
      <c r="V103" s="5">
        <f t="shared" si="60"/>
        <v>41720.633294884363</v>
      </c>
      <c r="W103" s="5">
        <f t="shared" si="60"/>
        <v>40236.87534438209</v>
      </c>
      <c r="X103" s="5">
        <f t="shared" si="60"/>
        <v>44608.096277469507</v>
      </c>
      <c r="Y103" s="5">
        <f t="shared" si="60"/>
        <v>43086.909096647214</v>
      </c>
      <c r="Z103" s="5">
        <f t="shared" si="60"/>
        <v>41554.821667117729</v>
      </c>
      <c r="AA103" s="5">
        <f t="shared" si="60"/>
        <v>40003.674984943558</v>
      </c>
      <c r="AB103" s="5">
        <f t="shared" si="60"/>
        <v>44532.047560778861</v>
      </c>
      <c r="AC103" s="5">
        <f t="shared" si="60"/>
        <v>42942.156339471694</v>
      </c>
      <c r="AD103" s="5">
        <f t="shared" si="60"/>
        <v>41334.220162632366</v>
      </c>
      <c r="AE103" s="5">
        <f t="shared" si="60"/>
        <v>39706.403458515604</v>
      </c>
      <c r="AF103" s="5">
        <f t="shared" si="60"/>
        <v>44379.192282464574</v>
      </c>
      <c r="AG103" s="5">
        <f t="shared" si="60"/>
        <v>42710.960721357056</v>
      </c>
      <c r="AH103" s="5">
        <f t="shared" si="60"/>
        <v>41006.465869821972</v>
      </c>
      <c r="AI103" s="5">
        <f t="shared" si="60"/>
        <v>39280.845523519762</v>
      </c>
      <c r="AJ103" s="5">
        <f t="shared" si="60"/>
        <v>44085.026975168199</v>
      </c>
      <c r="AK103" s="5">
        <f t="shared" si="60"/>
        <v>42316.453319001645</v>
      </c>
      <c r="AL103" s="5">
        <f t="shared" si="60"/>
        <v>40528.655356191586</v>
      </c>
      <c r="AM103" s="5">
        <f t="shared" si="60"/>
        <v>38718.833411716485</v>
      </c>
      <c r="AN103" s="5">
        <f t="shared" si="60"/>
        <v>43684.037597413342</v>
      </c>
      <c r="AO103" s="5">
        <f t="shared" si="60"/>
        <v>41829.440312155624</v>
      </c>
      <c r="AP103" s="5">
        <f t="shared" si="60"/>
        <v>39951.80169288363</v>
      </c>
      <c r="AQ103" s="5">
        <f t="shared" si="60"/>
        <v>38051.14354846553</v>
      </c>
      <c r="AR103" s="5">
        <f t="shared" si="60"/>
        <v>43187.091663493149</v>
      </c>
      <c r="AS103" s="5">
        <f t="shared" si="60"/>
        <v>41239.63300980557</v>
      </c>
      <c r="AT103" s="5">
        <f t="shared" si="60"/>
        <v>39282.156599069771</v>
      </c>
      <c r="AU103" s="5">
        <f t="shared" si="60"/>
        <v>37300.947601637941</v>
      </c>
      <c r="AV103" s="5">
        <f t="shared" si="60"/>
        <v>42644.533372941587</v>
      </c>
      <c r="AW103" s="5">
        <f t="shared" si="60"/>
        <v>40615.079286528169</v>
      </c>
      <c r="AX103" s="5">
        <f t="shared" si="60"/>
        <v>38566.993773443668</v>
      </c>
      <c r="AY103" s="5">
        <f t="shared" si="60"/>
        <v>36494.265062865365</v>
      </c>
      <c r="AZ103" s="5">
        <f t="shared" si="60"/>
        <v>42056.021577078733</v>
      </c>
      <c r="BA103" s="5">
        <f t="shared" si="60"/>
        <v>39933.203979403494</v>
      </c>
      <c r="BB103" s="5">
        <f t="shared" si="60"/>
        <v>37791.940160579426</v>
      </c>
      <c r="BC103" s="5">
        <f t="shared" si="60"/>
        <v>35625.108086745473</v>
      </c>
      <c r="BD103" s="5">
        <f t="shared" si="60"/>
        <v>41408.234197896723</v>
      </c>
      <c r="BE103" s="5">
        <f t="shared" si="60"/>
        <v>39189.435315120827</v>
      </c>
      <c r="BF103" s="5">
        <f t="shared" si="60"/>
        <v>36946.727104670521</v>
      </c>
      <c r="BG103" s="5">
        <f t="shared" si="60"/>
        <v>34677.396869898301</v>
      </c>
      <c r="BH103" s="5">
        <f t="shared" si="60"/>
        <v>40702.173512439338</v>
      </c>
      <c r="BI103" s="5">
        <f t="shared" si="60"/>
        <v>38378.735778569171</v>
      </c>
      <c r="BJ103" s="5">
        <f t="shared" si="60"/>
        <v>36031.196953156359</v>
      </c>
      <c r="BK103" s="5">
        <f t="shared" si="60"/>
        <v>33655.954702027368</v>
      </c>
      <c r="BL103" s="5">
        <f t="shared" si="60"/>
        <v>39930.997172938223</v>
      </c>
      <c r="BM103" s="5">
        <f t="shared" si="60"/>
        <v>37499.45586382076</v>
      </c>
      <c r="BN103" s="5">
        <f t="shared" si="60"/>
        <v>35056.907035314354</v>
      </c>
      <c r="BO103" s="5">
        <f t="shared" si="60"/>
        <v>32585.825635622736</v>
      </c>
      <c r="BP103" s="5">
        <f t="shared" si="60"/>
        <v>39132.948366379693</v>
      </c>
      <c r="BQ103" s="5">
        <f t="shared" si="60"/>
        <v>36603.888405841346</v>
      </c>
      <c r="BR103" s="5">
        <f t="shared" si="60"/>
        <v>34045.376161020897</v>
      </c>
      <c r="BS103" s="5">
        <f t="shared" si="60"/>
        <v>31457.099262816846</v>
      </c>
      <c r="BT103" s="5">
        <f t="shared" si="60"/>
        <v>38248.690303754192</v>
      </c>
      <c r="BU103" s="5">
        <f t="shared" si="60"/>
        <v>35599.930746740807</v>
      </c>
      <c r="BV103" s="5">
        <f t="shared" ref="BV103:DJ103" si="61">BV101+BV102</f>
        <v>32920.448279468263</v>
      </c>
      <c r="BW103" s="5">
        <f t="shared" si="61"/>
        <v>30209.915772499618</v>
      </c>
      <c r="BX103" s="5">
        <f t="shared" si="61"/>
        <v>43088.754871454832</v>
      </c>
      <c r="BY103" s="5">
        <f t="shared" si="61"/>
        <v>40299.090517016157</v>
      </c>
      <c r="BZ103" s="5">
        <f t="shared" si="61"/>
        <v>37461.336429067269</v>
      </c>
      <c r="CA103" s="5">
        <f t="shared" si="61"/>
        <v>34591.194776003656</v>
      </c>
      <c r="CB103" s="5">
        <f t="shared" si="61"/>
        <v>41868.347785265047</v>
      </c>
      <c r="CC103" s="5">
        <f t="shared" si="61"/>
        <v>43932.39792038445</v>
      </c>
      <c r="CD103" s="5">
        <f t="shared" si="61"/>
        <v>40949.27030103618</v>
      </c>
      <c r="CE103" s="5">
        <f t="shared" si="61"/>
        <v>37918.611029360203</v>
      </c>
      <c r="CF103" s="5">
        <f t="shared" si="61"/>
        <v>45442.194477956873</v>
      </c>
      <c r="CG103" s="5">
        <f t="shared" si="61"/>
        <v>42342.895591389235</v>
      </c>
      <c r="CH103" s="5">
        <f t="shared" si="61"/>
        <v>39208.731340879574</v>
      </c>
      <c r="CI103" s="5">
        <f t="shared" si="61"/>
        <v>36039.333025058979</v>
      </c>
      <c r="CJ103" s="5">
        <f t="shared" si="61"/>
        <v>43847.446483636551</v>
      </c>
      <c r="CK103" s="5">
        <f t="shared" si="61"/>
        <v>40606.458712731968</v>
      </c>
      <c r="CL103" s="5">
        <f t="shared" si="61"/>
        <v>37329.107845007245</v>
      </c>
      <c r="CM103" s="5">
        <f t="shared" si="61"/>
        <v>34015.009764213501</v>
      </c>
      <c r="CN103" s="5">
        <f t="shared" si="61"/>
        <v>42118.668075282927</v>
      </c>
      <c r="CO103" s="5">
        <f t="shared" si="61"/>
        <v>38729.907370765388</v>
      </c>
      <c r="CP103" s="5">
        <f t="shared" si="61"/>
        <v>35303.223230324351</v>
      </c>
      <c r="CQ103" s="5">
        <f t="shared" si="61"/>
        <v>31838.215486358531</v>
      </c>
      <c r="CR103" s="5">
        <f t="shared" si="61"/>
        <v>40248.865133601837</v>
      </c>
      <c r="CS103" s="5">
        <f t="shared" si="61"/>
        <v>36705.993176649979</v>
      </c>
      <c r="CT103" s="5">
        <f t="shared" si="61"/>
        <v>33123.572253683233</v>
      </c>
      <c r="CU103" s="5">
        <f t="shared" si="61"/>
        <v>29501.185483141264</v>
      </c>
      <c r="CV103" s="5">
        <f t="shared" si="61"/>
        <v>38230.721607733009</v>
      </c>
      <c r="CW103" s="5">
        <f t="shared" si="61"/>
        <v>34527.135313076578</v>
      </c>
      <c r="CX103" s="5">
        <f t="shared" si="61"/>
        <v>30782.306640440336</v>
      </c>
      <c r="CY103" s="5">
        <f t="shared" si="61"/>
        <v>26995.801304498498</v>
      </c>
      <c r="CZ103" s="5">
        <f t="shared" si="61"/>
        <v>36056.585394043475</v>
      </c>
      <c r="DA103" s="5">
        <f t="shared" si="61"/>
        <v>32185.405982113822</v>
      </c>
      <c r="DB103" s="5">
        <f t="shared" si="61"/>
        <v>28271.220097017766</v>
      </c>
      <c r="DC103" s="5">
        <f t="shared" si="61"/>
        <v>24313.575331539032</v>
      </c>
      <c r="DD103" s="5">
        <f t="shared" si="61"/>
        <v>33718.453608233249</v>
      </c>
      <c r="DE103" s="5">
        <f t="shared" si="61"/>
        <v>29672.515228721924</v>
      </c>
      <c r="DF103" s="5">
        <f t="shared" si="61"/>
        <v>25581.732681294729</v>
      </c>
      <c r="DG103" s="5">
        <f t="shared" si="61"/>
        <v>21445.634689245795</v>
      </c>
      <c r="DH103" s="5">
        <f t="shared" si="61"/>
        <v>31207.957224927639</v>
      </c>
      <c r="DI103" s="5">
        <f t="shared" si="61"/>
        <v>663432.0888739517</v>
      </c>
      <c r="DJ103" s="5">
        <f t="shared" si="61"/>
        <v>664481.9949280743</v>
      </c>
    </row>
    <row r="104" spans="1:16384">
      <c r="B104" s="17" t="s">
        <v>154</v>
      </c>
      <c r="C104" s="11"/>
      <c r="I104" s="5">
        <f t="shared" ca="1" si="57"/>
        <v>-109658</v>
      </c>
      <c r="J104" s="5">
        <f ca="1">Финансирование!J199</f>
        <v>0</v>
      </c>
      <c r="K104" s="5">
        <f ca="1">Финансирование!K199</f>
        <v>0</v>
      </c>
      <c r="L104" s="5">
        <f ca="1">Финансирование!L199</f>
        <v>0</v>
      </c>
      <c r="M104" s="5">
        <f ca="1">Финансирование!M199</f>
        <v>-586</v>
      </c>
      <c r="N104" s="5">
        <f ca="1">Финансирование!N199</f>
        <v>-1146</v>
      </c>
      <c r="O104" s="5">
        <f ca="1">Финансирование!O199</f>
        <v>-1160</v>
      </c>
      <c r="P104" s="5">
        <f ca="1">Финансирование!P199</f>
        <v>-1172</v>
      </c>
      <c r="Q104" s="5">
        <f ca="1">Финансирование!Q199</f>
        <v>-1661</v>
      </c>
      <c r="R104" s="5">
        <f ca="1">Финансирование!R199</f>
        <v>-2126</v>
      </c>
      <c r="S104" s="5">
        <f ca="1">Финансирование!S199</f>
        <v>-2126</v>
      </c>
      <c r="T104" s="5">
        <f ca="1">Финансирование!T199</f>
        <v>-3599</v>
      </c>
      <c r="U104" s="5">
        <f ca="1">Финансирование!U199</f>
        <v>-4478</v>
      </c>
      <c r="V104" s="5">
        <f ca="1">Финансирование!V199</f>
        <v>-3758</v>
      </c>
      <c r="W104" s="5">
        <f ca="1">Финансирование!W199</f>
        <v>-3671</v>
      </c>
      <c r="X104" s="5">
        <f ca="1">Финансирование!X199</f>
        <v>-3582</v>
      </c>
      <c r="Y104" s="5">
        <f ca="1">Финансирование!Y199</f>
        <v>-3451</v>
      </c>
      <c r="Z104" s="5">
        <f ca="1">Финансирование!Z199</f>
        <v>-3247</v>
      </c>
      <c r="AA104" s="5">
        <f ca="1">Финансирование!AA199</f>
        <v>-3153</v>
      </c>
      <c r="AB104" s="5">
        <f ca="1">Финансирование!AB199</f>
        <v>-3058</v>
      </c>
      <c r="AC104" s="5">
        <f ca="1">Финансирование!AC199</f>
        <v>-2927</v>
      </c>
      <c r="AD104" s="5">
        <f ca="1">Финансирование!AD199</f>
        <v>-2732</v>
      </c>
      <c r="AE104" s="5">
        <f ca="1">Финансирование!AE199</f>
        <v>-2632</v>
      </c>
      <c r="AF104" s="5">
        <f ca="1">Финансирование!AF199</f>
        <v>-2529</v>
      </c>
      <c r="AG104" s="5">
        <f ca="1">Финансирование!AG199</f>
        <v>-2395</v>
      </c>
      <c r="AH104" s="5">
        <f ca="1">Финансирование!AH199</f>
        <v>-2236</v>
      </c>
      <c r="AI104" s="5">
        <f ca="1">Финансирование!AI199</f>
        <v>-2102</v>
      </c>
      <c r="AJ104" s="5">
        <f ca="1">Финансирование!AJ199</f>
        <v>-1991</v>
      </c>
      <c r="AK104" s="5">
        <f ca="1">Финансирование!AK199</f>
        <v>-1854</v>
      </c>
      <c r="AL104" s="5">
        <f ca="1">Финансирование!AL199</f>
        <v>-1725</v>
      </c>
      <c r="AM104" s="5">
        <f ca="1">Финансирование!AM199</f>
        <v>-1700</v>
      </c>
      <c r="AN104" s="5">
        <f ca="1">Финансирование!AN199</f>
        <v>-1676</v>
      </c>
      <c r="AO104" s="5">
        <f ca="1">Финансирование!AO199</f>
        <v>-1633</v>
      </c>
      <c r="AP104" s="5">
        <f ca="1">Финансирование!AP199</f>
        <v>-1554</v>
      </c>
      <c r="AQ104" s="5">
        <f ca="1">Финансирование!AQ199</f>
        <v>-1528</v>
      </c>
      <c r="AR104" s="5">
        <f ca="1">Финансирование!AR199</f>
        <v>-1500</v>
      </c>
      <c r="AS104" s="5">
        <f ca="1">Финансирование!AS199</f>
        <v>-1456</v>
      </c>
      <c r="AT104" s="5">
        <f ca="1">Финансирование!AT199</f>
        <v>-1381</v>
      </c>
      <c r="AU104" s="5">
        <f ca="1">Финансирование!AU199</f>
        <v>-1353</v>
      </c>
      <c r="AV104" s="5">
        <f ca="1">Финансирование!AV199</f>
        <v>-1324</v>
      </c>
      <c r="AW104" s="5">
        <f ca="1">Финансирование!AW199</f>
        <v>-1280</v>
      </c>
      <c r="AX104" s="5">
        <f ca="1">Финансирование!AX199</f>
        <v>-1226</v>
      </c>
      <c r="AY104" s="5">
        <f ca="1">Финансирование!AY199</f>
        <v>-1188</v>
      </c>
      <c r="AZ104" s="5">
        <f ca="1">Финансирование!AZ199</f>
        <v>-1163</v>
      </c>
      <c r="BA104" s="5">
        <f ca="1">Финансирование!BA199</f>
        <v>-1124</v>
      </c>
      <c r="BB104" s="5">
        <f ca="1">Финансирование!BB199</f>
        <v>-1062</v>
      </c>
      <c r="BC104" s="5">
        <f ca="1">Финансирование!BC199</f>
        <v>-1036</v>
      </c>
      <c r="BD104" s="5">
        <f ca="1">Финансирование!BD199</f>
        <v>-1009</v>
      </c>
      <c r="BE104" s="5">
        <f ca="1">Финансирование!BE199</f>
        <v>-971</v>
      </c>
      <c r="BF104" s="5">
        <f ca="1">Финансирование!BF199</f>
        <v>-911</v>
      </c>
      <c r="BG104" s="5">
        <f ca="1">Финансирование!BG199</f>
        <v>-883</v>
      </c>
      <c r="BH104" s="5">
        <f ca="1">Финансирование!BH199</f>
        <v>-854</v>
      </c>
      <c r="BI104" s="5">
        <f ca="1">Финансирование!BI199</f>
        <v>-816</v>
      </c>
      <c r="BJ104" s="5">
        <f ca="1">Финансирование!BJ199</f>
        <v>-760</v>
      </c>
      <c r="BK104" s="5">
        <f ca="1">Финансирование!BK199</f>
        <v>-730</v>
      </c>
      <c r="BL104" s="5">
        <f ca="1">Финансирование!BL199</f>
        <v>-699</v>
      </c>
      <c r="BM104" s="5">
        <f ca="1">Финансирование!BM199</f>
        <v>-660</v>
      </c>
      <c r="BN104" s="5">
        <f ca="1">Финансирование!BN199</f>
        <v>-614</v>
      </c>
      <c r="BO104" s="5">
        <f ca="1">Финансирование!BO199</f>
        <v>-575</v>
      </c>
      <c r="BP104" s="5">
        <f ca="1">Финансирование!BP199</f>
        <v>-542</v>
      </c>
      <c r="BQ104" s="5">
        <f ca="1">Финансирование!BQ199</f>
        <v>-503</v>
      </c>
      <c r="BR104" s="5">
        <f ca="1">Финансирование!BR199</f>
        <v>-468</v>
      </c>
      <c r="BS104" s="5">
        <f ca="1">Финансирование!BS199</f>
        <v>-463</v>
      </c>
      <c r="BT104" s="5">
        <f ca="1">Финансирование!BT199</f>
        <v>-459</v>
      </c>
      <c r="BU104" s="5">
        <f ca="1">Финансирование!BU199</f>
        <v>-449</v>
      </c>
      <c r="BV104" s="5">
        <f ca="1">Финансирование!BV199</f>
        <v>-430</v>
      </c>
      <c r="BW104" s="5">
        <f ca="1">Финансирование!BW199</f>
        <v>-425</v>
      </c>
      <c r="BX104" s="5">
        <f ca="1">Финансирование!BX199</f>
        <v>-419</v>
      </c>
      <c r="BY104" s="5">
        <f ca="1">Финансирование!BY199</f>
        <v>-409</v>
      </c>
      <c r="BZ104" s="5">
        <f ca="1">Финансирование!BZ199</f>
        <v>-391</v>
      </c>
      <c r="CA104" s="5">
        <f ca="1">Финансирование!CA199</f>
        <v>-385</v>
      </c>
      <c r="CB104" s="5">
        <f ca="1">Финансирование!CB199</f>
        <v>-379</v>
      </c>
      <c r="CC104" s="5">
        <f ca="1">Финансирование!CC199</f>
        <v>-369</v>
      </c>
      <c r="CD104" s="5">
        <f ca="1">Финансирование!CD199</f>
        <v>-354</v>
      </c>
      <c r="CE104" s="5">
        <f ca="1">Финансирование!CE199</f>
        <v>-344</v>
      </c>
      <c r="CF104" s="5">
        <f ca="1">Финансирование!CF199</f>
        <v>-337</v>
      </c>
      <c r="CG104" s="5">
        <f ca="1">Финансирование!CG199</f>
        <v>-326</v>
      </c>
      <c r="CH104" s="5">
        <f ca="1">Финансирование!CH199</f>
        <v>-309</v>
      </c>
      <c r="CI104" s="5">
        <f ca="1">Финансирование!CI199</f>
        <v>-302</v>
      </c>
      <c r="CJ104" s="5">
        <f ca="1">Финансирование!CJ199</f>
        <v>-294</v>
      </c>
      <c r="CK104" s="5">
        <f ca="1">Финансирование!CK199</f>
        <v>-283</v>
      </c>
      <c r="CL104" s="5">
        <f ca="1">Финансирование!CL199</f>
        <v>-266</v>
      </c>
      <c r="CM104" s="5">
        <f ca="1">Финансирование!CM199</f>
        <v>-258</v>
      </c>
      <c r="CN104" s="5">
        <f ca="1">Финансирование!CN199</f>
        <v>-250</v>
      </c>
      <c r="CO104" s="5">
        <f ca="1">Финансирование!CO199</f>
        <v>-238</v>
      </c>
      <c r="CP104" s="5">
        <f ca="1">Финансирование!CP199</f>
        <v>-222</v>
      </c>
      <c r="CQ104" s="5">
        <f ca="1">Финансирование!CQ199</f>
        <v>-213</v>
      </c>
      <c r="CR104" s="5">
        <f ca="1">Финансирование!CR199</f>
        <v>-204</v>
      </c>
      <c r="CS104" s="5">
        <f ca="1">Финансирование!CS199</f>
        <v>-192</v>
      </c>
      <c r="CT104" s="5">
        <f ca="1">Финансирование!CT199</f>
        <v>-178</v>
      </c>
      <c r="CU104" s="5">
        <f ca="1">Финансирование!CU199</f>
        <v>-167</v>
      </c>
      <c r="CV104" s="5">
        <f ca="1">Финансирование!CV199</f>
        <v>-157</v>
      </c>
      <c r="CW104" s="5">
        <f ca="1">Финансирование!CW199</f>
        <v>-145</v>
      </c>
      <c r="CX104" s="5">
        <f ca="1">Финансирование!CX199</f>
        <v>-130</v>
      </c>
      <c r="CY104" s="5">
        <f ca="1">Финансирование!CY199</f>
        <v>-119</v>
      </c>
      <c r="CZ104" s="5">
        <f ca="1">Финансирование!CZ199</f>
        <v>-108</v>
      </c>
      <c r="DA104" s="5">
        <f ca="1">Финансирование!DA199</f>
        <v>-96</v>
      </c>
      <c r="DB104" s="5">
        <f ca="1">Финансирование!DB199</f>
        <v>-81</v>
      </c>
      <c r="DC104" s="5">
        <f ca="1">Финансирование!DC199</f>
        <v>-70</v>
      </c>
      <c r="DD104" s="5">
        <f ca="1">Финансирование!DD199</f>
        <v>-58</v>
      </c>
      <c r="DE104" s="5">
        <f ca="1">Финансирование!DE199</f>
        <v>-45</v>
      </c>
      <c r="DF104" s="5">
        <f ca="1">Финансирование!DF199</f>
        <v>-32</v>
      </c>
      <c r="DG104" s="5">
        <f ca="1">Финансирование!DG199</f>
        <v>-19</v>
      </c>
      <c r="DH104" s="5">
        <f ca="1">Финансирование!DH199</f>
        <v>-7</v>
      </c>
      <c r="DI104" s="5">
        <f ca="1">Финансирование!DI199</f>
        <v>0</v>
      </c>
      <c r="DJ104" s="5">
        <f ca="1">Финансирование!DJ199</f>
        <v>0</v>
      </c>
    </row>
    <row r="105" spans="1:16384">
      <c r="B105" s="17" t="s">
        <v>596</v>
      </c>
      <c r="C105" s="11"/>
      <c r="I105" s="5">
        <f t="shared" si="57"/>
        <v>-5500</v>
      </c>
      <c r="J105" s="5">
        <f>-Ввод!I285</f>
        <v>-500</v>
      </c>
      <c r="K105" s="5">
        <f>-Ввод!J285</f>
        <v>-500</v>
      </c>
      <c r="L105" s="5">
        <f>-Ввод!K285</f>
        <v>-500</v>
      </c>
      <c r="M105" s="5">
        <f>-Ввод!L285</f>
        <v>-500</v>
      </c>
      <c r="N105" s="5">
        <f>-Ввод!M285</f>
        <v>-500</v>
      </c>
      <c r="O105" s="5">
        <f>-Ввод!N285</f>
        <v>-500</v>
      </c>
      <c r="P105" s="5">
        <f>-Ввод!O285</f>
        <v>-500</v>
      </c>
      <c r="Q105" s="5">
        <f>-Ввод!P285</f>
        <v>-500</v>
      </c>
      <c r="R105" s="5">
        <f>-Ввод!Q285</f>
        <v>-500</v>
      </c>
      <c r="S105" s="5">
        <f>-Ввод!R285</f>
        <v>-500</v>
      </c>
      <c r="T105" s="5">
        <f>-Ввод!S285</f>
        <v>-500</v>
      </c>
      <c r="U105" s="5">
        <f>-Ввод!T285</f>
        <v>0</v>
      </c>
      <c r="V105" s="5">
        <f>-Ввод!U285</f>
        <v>0</v>
      </c>
      <c r="W105" s="5">
        <f>-Ввод!V285</f>
        <v>0</v>
      </c>
      <c r="X105" s="5">
        <f>-Ввод!W285</f>
        <v>0</v>
      </c>
      <c r="Y105" s="5">
        <f>-Ввод!X285</f>
        <v>0</v>
      </c>
      <c r="Z105" s="5">
        <f>-Ввод!Y285</f>
        <v>0</v>
      </c>
      <c r="AA105" s="5">
        <f>-Ввод!Z285</f>
        <v>0</v>
      </c>
      <c r="AB105" s="5">
        <f>-Ввод!AA285</f>
        <v>0</v>
      </c>
      <c r="AC105" s="5">
        <f>-Ввод!AB285</f>
        <v>0</v>
      </c>
      <c r="AD105" s="5">
        <f>-Ввод!AC285</f>
        <v>0</v>
      </c>
      <c r="AE105" s="5">
        <f>-Ввод!AD285</f>
        <v>0</v>
      </c>
      <c r="AF105" s="5">
        <f>-Ввод!AE285</f>
        <v>0</v>
      </c>
      <c r="AG105" s="5">
        <f>-Ввод!AF285</f>
        <v>0</v>
      </c>
      <c r="AH105" s="5">
        <f>-Ввод!AG285</f>
        <v>0</v>
      </c>
      <c r="AI105" s="5">
        <f>-Ввод!AH285</f>
        <v>0</v>
      </c>
      <c r="AJ105" s="5">
        <f>-Ввод!AI285</f>
        <v>0</v>
      </c>
      <c r="AK105" s="5">
        <f>-Ввод!AJ285</f>
        <v>0</v>
      </c>
      <c r="AL105" s="5">
        <f>-Ввод!AK285</f>
        <v>0</v>
      </c>
      <c r="AM105" s="5">
        <f>-Ввод!AL285</f>
        <v>0</v>
      </c>
      <c r="AN105" s="5">
        <f>-Ввод!AM285</f>
        <v>0</v>
      </c>
      <c r="AO105" s="5">
        <f>-Ввод!AN285</f>
        <v>0</v>
      </c>
      <c r="AP105" s="5">
        <f>-Ввод!AO285</f>
        <v>0</v>
      </c>
      <c r="AQ105" s="5">
        <f>-Ввод!AP285</f>
        <v>0</v>
      </c>
      <c r="AR105" s="5">
        <f>-Ввод!AQ285</f>
        <v>0</v>
      </c>
      <c r="AS105" s="5">
        <f>-Ввод!AR285</f>
        <v>0</v>
      </c>
      <c r="AT105" s="5">
        <f>-Ввод!AS285</f>
        <v>0</v>
      </c>
      <c r="AU105" s="5">
        <f>-Ввод!AT285</f>
        <v>0</v>
      </c>
      <c r="AV105" s="5">
        <f>-Ввод!AU285</f>
        <v>0</v>
      </c>
      <c r="AW105" s="5">
        <f>-Ввод!AV285</f>
        <v>0</v>
      </c>
      <c r="AX105" s="5">
        <f>-Ввод!AW285</f>
        <v>0</v>
      </c>
      <c r="AY105" s="5">
        <f>-Ввод!AX285</f>
        <v>0</v>
      </c>
      <c r="AZ105" s="5">
        <f>-Ввод!AY285</f>
        <v>0</v>
      </c>
      <c r="BA105" s="5">
        <f>-Ввод!AZ285</f>
        <v>0</v>
      </c>
      <c r="BB105" s="5">
        <f>-Ввод!BA285</f>
        <v>0</v>
      </c>
      <c r="BC105" s="5">
        <f>-Ввод!BB285</f>
        <v>0</v>
      </c>
      <c r="BD105" s="5">
        <f>-Ввод!BC285</f>
        <v>0</v>
      </c>
      <c r="BE105" s="5">
        <f>-Ввод!BD285</f>
        <v>0</v>
      </c>
      <c r="BF105" s="5">
        <f>-Ввод!BE285</f>
        <v>0</v>
      </c>
      <c r="BG105" s="5">
        <f>-Ввод!BF285</f>
        <v>0</v>
      </c>
      <c r="BH105" s="5">
        <f>-Ввод!BG285</f>
        <v>0</v>
      </c>
      <c r="BI105" s="5">
        <f>-Ввод!BH285</f>
        <v>0</v>
      </c>
      <c r="BJ105" s="5">
        <f>-Ввод!BI285</f>
        <v>0</v>
      </c>
      <c r="BK105" s="5">
        <f>-Ввод!BJ285</f>
        <v>0</v>
      </c>
      <c r="BL105" s="5">
        <f>-Ввод!BK285</f>
        <v>0</v>
      </c>
      <c r="BM105" s="5">
        <f>-Ввод!BL285</f>
        <v>0</v>
      </c>
      <c r="BN105" s="5">
        <f>-Ввод!BM285</f>
        <v>0</v>
      </c>
      <c r="BO105" s="5">
        <f>-Ввод!BN285</f>
        <v>0</v>
      </c>
      <c r="BP105" s="5">
        <f>-Ввод!BO285</f>
        <v>0</v>
      </c>
      <c r="BQ105" s="5">
        <f>-Ввод!BP285</f>
        <v>0</v>
      </c>
      <c r="BR105" s="5">
        <f>-Ввод!BQ285</f>
        <v>0</v>
      </c>
      <c r="BS105" s="5">
        <f>-Ввод!BR285</f>
        <v>0</v>
      </c>
      <c r="BT105" s="5">
        <f>-Ввод!BS285</f>
        <v>0</v>
      </c>
      <c r="BU105" s="5">
        <f>-Ввод!BT285</f>
        <v>0</v>
      </c>
      <c r="BV105" s="5">
        <f>-Ввод!BU285</f>
        <v>0</v>
      </c>
      <c r="BW105" s="5">
        <f>-Ввод!BV285</f>
        <v>0</v>
      </c>
      <c r="BX105" s="5">
        <f>-Ввод!BW285</f>
        <v>0</v>
      </c>
      <c r="BY105" s="5">
        <f>-Ввод!BX285</f>
        <v>0</v>
      </c>
      <c r="BZ105" s="5">
        <f>-Ввод!BY285</f>
        <v>0</v>
      </c>
      <c r="CA105" s="5">
        <f>-Ввод!BZ285</f>
        <v>0</v>
      </c>
      <c r="CB105" s="5">
        <f>-Ввод!CA285</f>
        <v>0</v>
      </c>
      <c r="CC105" s="5">
        <f>-Ввод!CB285</f>
        <v>0</v>
      </c>
      <c r="CD105" s="5">
        <f>-Ввод!CC285</f>
        <v>0</v>
      </c>
      <c r="CE105" s="5">
        <f>-Ввод!CD285</f>
        <v>0</v>
      </c>
      <c r="CF105" s="5">
        <f>-Ввод!CE285</f>
        <v>0</v>
      </c>
      <c r="CG105" s="5">
        <f>-Ввод!CF285</f>
        <v>0</v>
      </c>
      <c r="CH105" s="5">
        <f>-Ввод!CG285</f>
        <v>0</v>
      </c>
      <c r="CI105" s="5">
        <f>-Ввод!CH285</f>
        <v>0</v>
      </c>
      <c r="CJ105" s="5">
        <f>-Ввод!CI285</f>
        <v>0</v>
      </c>
      <c r="CK105" s="5">
        <f>-Ввод!CJ285</f>
        <v>0</v>
      </c>
      <c r="CL105" s="5">
        <f>-Ввод!CK285</f>
        <v>0</v>
      </c>
      <c r="CM105" s="5">
        <f>-Ввод!CL285</f>
        <v>0</v>
      </c>
      <c r="CN105" s="5">
        <f>-Ввод!CM285</f>
        <v>0</v>
      </c>
      <c r="CO105" s="5">
        <f>-Ввод!CN285</f>
        <v>0</v>
      </c>
      <c r="CP105" s="5">
        <f>-Ввод!CO285</f>
        <v>0</v>
      </c>
      <c r="CQ105" s="5">
        <f>-Ввод!CP285</f>
        <v>0</v>
      </c>
      <c r="CR105" s="5">
        <f>-Ввод!CQ285</f>
        <v>0</v>
      </c>
      <c r="CS105" s="5">
        <f>-Ввод!CR285</f>
        <v>0</v>
      </c>
      <c r="CT105" s="5">
        <f>-Ввод!CS285</f>
        <v>0</v>
      </c>
      <c r="CU105" s="5">
        <f>-Ввод!CT285</f>
        <v>0</v>
      </c>
      <c r="CV105" s="5">
        <f>-Ввод!CU285</f>
        <v>0</v>
      </c>
      <c r="CW105" s="5">
        <f>-Ввод!CV285</f>
        <v>0</v>
      </c>
      <c r="CX105" s="5">
        <f>-Ввод!CW285</f>
        <v>0</v>
      </c>
      <c r="CY105" s="5">
        <f>-Ввод!CX285</f>
        <v>0</v>
      </c>
      <c r="CZ105" s="5">
        <f>-Ввод!CY285</f>
        <v>0</v>
      </c>
      <c r="DA105" s="5">
        <f>-Ввод!CZ285</f>
        <v>0</v>
      </c>
      <c r="DB105" s="5">
        <f>-Ввод!DA285</f>
        <v>0</v>
      </c>
      <c r="DC105" s="5">
        <f>-Ввод!DB285</f>
        <v>0</v>
      </c>
      <c r="DD105" s="5">
        <f>-Ввод!DC285</f>
        <v>0</v>
      </c>
      <c r="DE105" s="5">
        <f>-Ввод!DD285</f>
        <v>0</v>
      </c>
      <c r="DF105" s="5">
        <f>-Ввод!DE285</f>
        <v>0</v>
      </c>
      <c r="DG105" s="5">
        <f>-Ввод!DF285</f>
        <v>0</v>
      </c>
      <c r="DH105" s="5">
        <f>-Ввод!DG285</f>
        <v>0</v>
      </c>
      <c r="DI105" s="5">
        <f>-Ввод!DH285</f>
        <v>0</v>
      </c>
      <c r="DJ105" s="5">
        <f>-Ввод!DI285</f>
        <v>0</v>
      </c>
    </row>
    <row r="106" spans="1:16384">
      <c r="B106" s="12" t="s">
        <v>155</v>
      </c>
      <c r="C106" s="11"/>
      <c r="I106" s="5">
        <f t="shared" ca="1" si="57"/>
        <v>5193979.2833346948</v>
      </c>
      <c r="J106" s="5">
        <f ca="1">J103+J104+J105</f>
        <v>55245.17250510474</v>
      </c>
      <c r="K106" s="5">
        <f t="shared" ref="K106:BV106" ca="1" si="62">K103+K104+K105</f>
        <v>53853.981174397115</v>
      </c>
      <c r="L106" s="5">
        <f t="shared" ca="1" si="62"/>
        <v>58233.462032868862</v>
      </c>
      <c r="M106" s="5">
        <f t="shared" ca="1" si="62"/>
        <v>56221.291971260624</v>
      </c>
      <c r="N106" s="5">
        <f t="shared" ca="1" si="62"/>
        <v>34155.301024921668</v>
      </c>
      <c r="O106" s="5">
        <f t="shared" ca="1" si="62"/>
        <v>32835.234855458075</v>
      </c>
      <c r="P106" s="5">
        <f t="shared" ca="1" si="62"/>
        <v>29266.395395904845</v>
      </c>
      <c r="Q106" s="5">
        <f t="shared" ca="1" si="62"/>
        <v>26494.587188037207</v>
      </c>
      <c r="R106" s="5">
        <f t="shared" ca="1" si="62"/>
        <v>45685.990824270302</v>
      </c>
      <c r="S106" s="5">
        <f t="shared" ca="1" si="62"/>
        <v>44302.111781373053</v>
      </c>
      <c r="T106" s="5">
        <f t="shared" ca="1" si="62"/>
        <v>47043.075810494134</v>
      </c>
      <c r="U106" s="5">
        <f t="shared" ca="1" si="62"/>
        <v>39546.732374831779</v>
      </c>
      <c r="V106" s="5">
        <f t="shared" ca="1" si="62"/>
        <v>37962.633294884363</v>
      </c>
      <c r="W106" s="5">
        <f t="shared" ca="1" si="62"/>
        <v>36565.87534438209</v>
      </c>
      <c r="X106" s="5">
        <f t="shared" ca="1" si="62"/>
        <v>41026.096277469507</v>
      </c>
      <c r="Y106" s="5">
        <f t="shared" ca="1" si="62"/>
        <v>39635.909096647214</v>
      </c>
      <c r="Z106" s="5">
        <f t="shared" ca="1" si="62"/>
        <v>38307.821667117729</v>
      </c>
      <c r="AA106" s="5">
        <f t="shared" ca="1" si="62"/>
        <v>36850.674984943558</v>
      </c>
      <c r="AB106" s="5">
        <f t="shared" ca="1" si="62"/>
        <v>41474.047560778861</v>
      </c>
      <c r="AC106" s="5">
        <f t="shared" ca="1" si="62"/>
        <v>40015.156339471694</v>
      </c>
      <c r="AD106" s="5">
        <f t="shared" ca="1" si="62"/>
        <v>38602.220162632366</v>
      </c>
      <c r="AE106" s="5">
        <f t="shared" ca="1" si="62"/>
        <v>37074.403458515604</v>
      </c>
      <c r="AF106" s="5">
        <f t="shared" ca="1" si="62"/>
        <v>41850.192282464574</v>
      </c>
      <c r="AG106" s="5">
        <f t="shared" ca="1" si="62"/>
        <v>40315.960721357056</v>
      </c>
      <c r="AH106" s="5">
        <f t="shared" ca="1" si="62"/>
        <v>38770.465869821972</v>
      </c>
      <c r="AI106" s="5">
        <f t="shared" ca="1" si="62"/>
        <v>37178.845523519762</v>
      </c>
      <c r="AJ106" s="5">
        <f t="shared" ca="1" si="62"/>
        <v>42094.026975168199</v>
      </c>
      <c r="AK106" s="5">
        <f t="shared" ca="1" si="62"/>
        <v>40462.453319001645</v>
      </c>
      <c r="AL106" s="5">
        <f t="shared" ca="1" si="62"/>
        <v>38803.655356191586</v>
      </c>
      <c r="AM106" s="5">
        <f t="shared" ca="1" si="62"/>
        <v>37018.833411716485</v>
      </c>
      <c r="AN106" s="5">
        <f t="shared" ca="1" si="62"/>
        <v>42008.037597413342</v>
      </c>
      <c r="AO106" s="5">
        <f t="shared" ca="1" si="62"/>
        <v>40196.440312155624</v>
      </c>
      <c r="AP106" s="5">
        <f t="shared" ca="1" si="62"/>
        <v>38397.80169288363</v>
      </c>
      <c r="AQ106" s="5">
        <f t="shared" ca="1" si="62"/>
        <v>36523.14354846553</v>
      </c>
      <c r="AR106" s="5">
        <f t="shared" ca="1" si="62"/>
        <v>41687.091663493149</v>
      </c>
      <c r="AS106" s="5">
        <f t="shared" ca="1" si="62"/>
        <v>39783.63300980557</v>
      </c>
      <c r="AT106" s="5">
        <f t="shared" ca="1" si="62"/>
        <v>37901.156599069771</v>
      </c>
      <c r="AU106" s="5">
        <f t="shared" ca="1" si="62"/>
        <v>35947.947601637941</v>
      </c>
      <c r="AV106" s="5">
        <f t="shared" ca="1" si="62"/>
        <v>41320.533372941587</v>
      </c>
      <c r="AW106" s="5">
        <f t="shared" ca="1" si="62"/>
        <v>39335.079286528169</v>
      </c>
      <c r="AX106" s="5">
        <f t="shared" ca="1" si="62"/>
        <v>37340.993773443668</v>
      </c>
      <c r="AY106" s="5">
        <f t="shared" ca="1" si="62"/>
        <v>35306.265062865365</v>
      </c>
      <c r="AZ106" s="5">
        <f t="shared" ca="1" si="62"/>
        <v>40893.021577078733</v>
      </c>
      <c r="BA106" s="5">
        <f t="shared" ca="1" si="62"/>
        <v>38809.203979403494</v>
      </c>
      <c r="BB106" s="5">
        <f t="shared" ca="1" si="62"/>
        <v>36729.940160579426</v>
      </c>
      <c r="BC106" s="5">
        <f t="shared" ca="1" si="62"/>
        <v>34589.108086745473</v>
      </c>
      <c r="BD106" s="5">
        <f t="shared" ca="1" si="62"/>
        <v>40399.234197896723</v>
      </c>
      <c r="BE106" s="5">
        <f t="shared" ca="1" si="62"/>
        <v>38218.435315120827</v>
      </c>
      <c r="BF106" s="5">
        <f t="shared" ca="1" si="62"/>
        <v>36035.727104670521</v>
      </c>
      <c r="BG106" s="5">
        <f t="shared" ca="1" si="62"/>
        <v>33794.396869898301</v>
      </c>
      <c r="BH106" s="5">
        <f t="shared" ca="1" si="62"/>
        <v>39848.173512439338</v>
      </c>
      <c r="BI106" s="5">
        <f t="shared" ca="1" si="62"/>
        <v>37562.735778569171</v>
      </c>
      <c r="BJ106" s="5">
        <f t="shared" ca="1" si="62"/>
        <v>35271.196953156359</v>
      </c>
      <c r="BK106" s="5">
        <f t="shared" ca="1" si="62"/>
        <v>32925.954702027368</v>
      </c>
      <c r="BL106" s="5">
        <f t="shared" ca="1" si="62"/>
        <v>39231.997172938223</v>
      </c>
      <c r="BM106" s="5">
        <f t="shared" ca="1" si="62"/>
        <v>36839.45586382076</v>
      </c>
      <c r="BN106" s="5">
        <f t="shared" ca="1" si="62"/>
        <v>34442.907035314354</v>
      </c>
      <c r="BO106" s="5">
        <f t="shared" ca="1" si="62"/>
        <v>32010.825635622736</v>
      </c>
      <c r="BP106" s="5">
        <f t="shared" ca="1" si="62"/>
        <v>38590.948366379693</v>
      </c>
      <c r="BQ106" s="5">
        <f t="shared" ca="1" si="62"/>
        <v>36100.888405841346</v>
      </c>
      <c r="BR106" s="5">
        <f t="shared" ca="1" si="62"/>
        <v>33577.376161020897</v>
      </c>
      <c r="BS106" s="5">
        <f t="shared" ca="1" si="62"/>
        <v>30994.099262816846</v>
      </c>
      <c r="BT106" s="5">
        <f t="shared" ca="1" si="62"/>
        <v>37789.690303754192</v>
      </c>
      <c r="BU106" s="5">
        <f t="shared" ca="1" si="62"/>
        <v>35150.930746740807</v>
      </c>
      <c r="BV106" s="5">
        <f t="shared" ca="1" si="62"/>
        <v>32490.448279468263</v>
      </c>
      <c r="BW106" s="5">
        <f t="shared" ref="BW106:DJ106" ca="1" si="63">BW103+BW104+BW105</f>
        <v>29784.915772499618</v>
      </c>
      <c r="BX106" s="5">
        <f t="shared" ca="1" si="63"/>
        <v>42669.754871454832</v>
      </c>
      <c r="BY106" s="5">
        <f t="shared" ca="1" si="63"/>
        <v>39890.090517016157</v>
      </c>
      <c r="BZ106" s="5">
        <f t="shared" ca="1" si="63"/>
        <v>37070.336429067269</v>
      </c>
      <c r="CA106" s="5">
        <f t="shared" ca="1" si="63"/>
        <v>34206.194776003656</v>
      </c>
      <c r="CB106" s="5">
        <f t="shared" ca="1" si="63"/>
        <v>41489.347785265047</v>
      </c>
      <c r="CC106" s="5">
        <f t="shared" ca="1" si="63"/>
        <v>43563.39792038445</v>
      </c>
      <c r="CD106" s="5">
        <f t="shared" ca="1" si="63"/>
        <v>40595.27030103618</v>
      </c>
      <c r="CE106" s="5">
        <f t="shared" ca="1" si="63"/>
        <v>37574.611029360203</v>
      </c>
      <c r="CF106" s="5">
        <f t="shared" ca="1" si="63"/>
        <v>45105.194477956873</v>
      </c>
      <c r="CG106" s="5">
        <f t="shared" ca="1" si="63"/>
        <v>42016.895591389235</v>
      </c>
      <c r="CH106" s="5">
        <f t="shared" ca="1" si="63"/>
        <v>38899.731340879574</v>
      </c>
      <c r="CI106" s="5">
        <f t="shared" ca="1" si="63"/>
        <v>35737.333025058979</v>
      </c>
      <c r="CJ106" s="5">
        <f t="shared" ca="1" si="63"/>
        <v>43553.446483636551</v>
      </c>
      <c r="CK106" s="5">
        <f t="shared" ca="1" si="63"/>
        <v>40323.458712731968</v>
      </c>
      <c r="CL106" s="5">
        <f t="shared" ca="1" si="63"/>
        <v>37063.107845007245</v>
      </c>
      <c r="CM106" s="5">
        <f t="shared" ca="1" si="63"/>
        <v>33757.009764213501</v>
      </c>
      <c r="CN106" s="5">
        <f t="shared" ca="1" si="63"/>
        <v>41868.668075282927</v>
      </c>
      <c r="CO106" s="5">
        <f t="shared" ca="1" si="63"/>
        <v>38491.907370765388</v>
      </c>
      <c r="CP106" s="5">
        <f t="shared" ca="1" si="63"/>
        <v>35081.223230324351</v>
      </c>
      <c r="CQ106" s="5">
        <f t="shared" ca="1" si="63"/>
        <v>31625.215486358531</v>
      </c>
      <c r="CR106" s="5">
        <f t="shared" ca="1" si="63"/>
        <v>40044.865133601837</v>
      </c>
      <c r="CS106" s="5">
        <f t="shared" ca="1" si="63"/>
        <v>36513.993176649979</v>
      </c>
      <c r="CT106" s="5">
        <f t="shared" ca="1" si="63"/>
        <v>32945.572253683233</v>
      </c>
      <c r="CU106" s="5">
        <f t="shared" ca="1" si="63"/>
        <v>29334.185483141264</v>
      </c>
      <c r="CV106" s="5">
        <f t="shared" ca="1" si="63"/>
        <v>38073.721607733009</v>
      </c>
      <c r="CW106" s="5">
        <f t="shared" ca="1" si="63"/>
        <v>34382.135313076578</v>
      </c>
      <c r="CX106" s="5">
        <f t="shared" ca="1" si="63"/>
        <v>30652.306640440336</v>
      </c>
      <c r="CY106" s="5">
        <f t="shared" ca="1" si="63"/>
        <v>26876.801304498498</v>
      </c>
      <c r="CZ106" s="5">
        <f t="shared" ca="1" si="63"/>
        <v>35948.585394043475</v>
      </c>
      <c r="DA106" s="5">
        <f t="shared" ca="1" si="63"/>
        <v>32089.405982113822</v>
      </c>
      <c r="DB106" s="5">
        <f t="shared" ca="1" si="63"/>
        <v>28190.220097017766</v>
      </c>
      <c r="DC106" s="5">
        <f t="shared" ca="1" si="63"/>
        <v>24243.575331539032</v>
      </c>
      <c r="DD106" s="5">
        <f t="shared" ca="1" si="63"/>
        <v>33660.453608233249</v>
      </c>
      <c r="DE106" s="5">
        <f t="shared" ca="1" si="63"/>
        <v>29627.515228721924</v>
      </c>
      <c r="DF106" s="5">
        <f t="shared" ca="1" si="63"/>
        <v>25549.732681294729</v>
      </c>
      <c r="DG106" s="5">
        <f t="shared" ca="1" si="63"/>
        <v>21426.634689245795</v>
      </c>
      <c r="DH106" s="5">
        <f t="shared" ca="1" si="63"/>
        <v>31200.957224927639</v>
      </c>
      <c r="DI106" s="5">
        <f t="shared" ca="1" si="63"/>
        <v>663432.0888739517</v>
      </c>
      <c r="DJ106" s="5">
        <f t="shared" ca="1" si="63"/>
        <v>664481.9949280743</v>
      </c>
    </row>
    <row r="107" spans="1:16384">
      <c r="B107" s="17" t="s">
        <v>6</v>
      </c>
      <c r="C107" s="11"/>
      <c r="I107" s="5">
        <f t="shared" ca="1" si="57"/>
        <v>-773213.03990653355</v>
      </c>
      <c r="J107" s="5">
        <f ca="1">Налоги!J113</f>
        <v>-11049.034501020949</v>
      </c>
      <c r="K107" s="5">
        <f ca="1">Налоги!K113</f>
        <v>-10770.796234879424</v>
      </c>
      <c r="L107" s="5">
        <f ca="1">Налоги!L113</f>
        <v>-11646.692406573773</v>
      </c>
      <c r="M107" s="5">
        <f ca="1">Налоги!M113</f>
        <v>-11244.258394252125</v>
      </c>
      <c r="N107" s="5">
        <f ca="1">Налоги!N113</f>
        <v>-6831.0602049843337</v>
      </c>
      <c r="O107" s="5">
        <f ca="1">Налоги!O113</f>
        <v>-6567.046971091615</v>
      </c>
      <c r="P107" s="5">
        <f ca="1">Налоги!P113</f>
        <v>-5853.2790791809693</v>
      </c>
      <c r="Q107" s="5">
        <f ca="1">Налоги!Q113</f>
        <v>-5298.9174376074416</v>
      </c>
      <c r="R107" s="5">
        <f ca="1">Налоги!R113</f>
        <v>-9137.1981648540605</v>
      </c>
      <c r="S107" s="5">
        <f ca="1">Налоги!S113</f>
        <v>-8860.4223562746101</v>
      </c>
      <c r="T107" s="5">
        <f ca="1">Налоги!T113</f>
        <v>-9408.6151620988276</v>
      </c>
      <c r="U107" s="5">
        <f ca="1">Налоги!U113</f>
        <v>-7909.3464749663563</v>
      </c>
      <c r="V107" s="5">
        <f ca="1">Налоги!V113</f>
        <v>-7592.5266589768726</v>
      </c>
      <c r="W107" s="5">
        <f ca="1">Налоги!W113</f>
        <v>-7313.1750688764187</v>
      </c>
      <c r="X107" s="5">
        <f ca="1">Налоги!X113</f>
        <v>-8205.2192554939011</v>
      </c>
      <c r="Y107" s="5">
        <f ca="1">Налоги!Y113</f>
        <v>-7927.181819329443</v>
      </c>
      <c r="Z107" s="5">
        <f ca="1">Налоги!Z113</f>
        <v>-7661.5643334235465</v>
      </c>
      <c r="AA107" s="5">
        <f ca="1">Налоги!AA113</f>
        <v>-7370.1349969887124</v>
      </c>
      <c r="AB107" s="5">
        <f ca="1">Налоги!AB113</f>
        <v>-8294.8095121557726</v>
      </c>
      <c r="AC107" s="5">
        <f ca="1">Налоги!AC113</f>
        <v>-8003.0312678943392</v>
      </c>
      <c r="AD107" s="5">
        <f ca="1">Налоги!AD113</f>
        <v>-7720.4440325264732</v>
      </c>
      <c r="AE107" s="5">
        <f ca="1">Налоги!AE113</f>
        <v>-7414.8806917031216</v>
      </c>
      <c r="AF107" s="5">
        <f ca="1">Налоги!AF113</f>
        <v>-8370.0384564929154</v>
      </c>
      <c r="AG107" s="5">
        <f ca="1">Налоги!AG113</f>
        <v>-8063.192144271412</v>
      </c>
      <c r="AH107" s="5">
        <f ca="1">Налоги!AH113</f>
        <v>-7754.0931739643947</v>
      </c>
      <c r="AI107" s="5">
        <f ca="1">Налоги!AI113</f>
        <v>-7435.7691047039525</v>
      </c>
      <c r="AJ107" s="5">
        <f ca="1">Налоги!AJ113</f>
        <v>-8418.8053950336398</v>
      </c>
      <c r="AK107" s="5">
        <f ca="1">Налоги!AK113</f>
        <v>-8092.4906638003295</v>
      </c>
      <c r="AL107" s="5">
        <f ca="1">Налоги!AL113</f>
        <v>-7760.7310712383178</v>
      </c>
      <c r="AM107" s="5">
        <f ca="1">Налоги!AM113</f>
        <v>-7403.7666823432974</v>
      </c>
      <c r="AN107" s="5">
        <f ca="1">Налоги!AN113</f>
        <v>-8401.6075194826681</v>
      </c>
      <c r="AO107" s="5">
        <f ca="1">Налоги!AO113</f>
        <v>-8039.2880624311256</v>
      </c>
      <c r="AP107" s="5">
        <f ca="1">Налоги!AP113</f>
        <v>-7679.5603385767263</v>
      </c>
      <c r="AQ107" s="5">
        <f ca="1">Налоги!AQ113</f>
        <v>-7304.6287096931064</v>
      </c>
      <c r="AR107" s="5">
        <f ca="1">Налоги!AR113</f>
        <v>-8337.4183326986295</v>
      </c>
      <c r="AS107" s="5">
        <f ca="1">Налоги!AS113</f>
        <v>-7956.7266019611143</v>
      </c>
      <c r="AT107" s="5">
        <f ca="1">Налоги!AT113</f>
        <v>-7580.2313198139545</v>
      </c>
      <c r="AU107" s="5">
        <f ca="1">Налоги!AU113</f>
        <v>-7189.5895203275886</v>
      </c>
      <c r="AV107" s="5">
        <f ca="1">Налоги!AV113</f>
        <v>-8264.1066745883181</v>
      </c>
      <c r="AW107" s="5">
        <f ca="1">Налоги!AW113</f>
        <v>-7867.0158573056342</v>
      </c>
      <c r="AX107" s="5">
        <f ca="1">Налоги!AX113</f>
        <v>-7468.198754688734</v>
      </c>
      <c r="AY107" s="5">
        <f ca="1">Налоги!AY113</f>
        <v>-7061.2530125730736</v>
      </c>
      <c r="AZ107" s="5">
        <f ca="1">Налоги!AZ113</f>
        <v>-8178.6043154157469</v>
      </c>
      <c r="BA107" s="5">
        <f ca="1">Налоги!BA113</f>
        <v>-7761.8407958806993</v>
      </c>
      <c r="BB107" s="5">
        <f ca="1">Налоги!BB113</f>
        <v>-7345.9880321158853</v>
      </c>
      <c r="BC107" s="5">
        <f ca="1">Налоги!BC113</f>
        <v>-6917.8216173490946</v>
      </c>
      <c r="BD107" s="5">
        <f ca="1">Налоги!BD113</f>
        <v>-8079.8468395793452</v>
      </c>
      <c r="BE107" s="5">
        <f ca="1">Налоги!BE113</f>
        <v>-7643.6870630241656</v>
      </c>
      <c r="BF107" s="5">
        <f ca="1">Налоги!BF113</f>
        <v>-7207.1454209341045</v>
      </c>
      <c r="BG107" s="5">
        <f ca="1">Налоги!BG113</f>
        <v>-6758.8793739796602</v>
      </c>
      <c r="BH107" s="5">
        <f ca="1">Налоги!BH113</f>
        <v>-7969.6347024878678</v>
      </c>
      <c r="BI107" s="5">
        <f ca="1">Налоги!BI113</f>
        <v>-7512.5471557138344</v>
      </c>
      <c r="BJ107" s="5">
        <f ca="1">Налоги!BJ113</f>
        <v>-7054.2393906312718</v>
      </c>
      <c r="BK107" s="5">
        <f ca="1">Налоги!BK113</f>
        <v>-6585.1909404054741</v>
      </c>
      <c r="BL107" s="5">
        <f ca="1">Налоги!BL113</f>
        <v>-7846.3994345876454</v>
      </c>
      <c r="BM107" s="5">
        <f ca="1">Налоги!BM113</f>
        <v>-7367.8911727641525</v>
      </c>
      <c r="BN107" s="5">
        <f ca="1">Налоги!BN113</f>
        <v>-6888.5814070628712</v>
      </c>
      <c r="BO107" s="5">
        <f ca="1">Налоги!BO113</f>
        <v>-6402.1651271245473</v>
      </c>
      <c r="BP107" s="5">
        <f ca="1">Налоги!BP113</f>
        <v>-7718.1896732759387</v>
      </c>
      <c r="BQ107" s="5">
        <f ca="1">Налоги!BQ113</f>
        <v>-7220.1776811682694</v>
      </c>
      <c r="BR107" s="5">
        <f ca="1">Налоги!BR113</f>
        <v>-6715.4752322041795</v>
      </c>
      <c r="BS107" s="5">
        <f ca="1">Налоги!BS113</f>
        <v>-6198.8198525633697</v>
      </c>
      <c r="BT107" s="5">
        <f ca="1">Налоги!BT113</f>
        <v>-7557.9380607508392</v>
      </c>
      <c r="BU107" s="5">
        <f ca="1">Налоги!BU113</f>
        <v>-7030.186149348162</v>
      </c>
      <c r="BV107" s="5">
        <f ca="1">Налоги!BV113</f>
        <v>-6498.0896558936529</v>
      </c>
      <c r="BW107" s="5">
        <f ca="1">Налоги!BW113</f>
        <v>-5956.9831544999242</v>
      </c>
      <c r="BX107" s="5">
        <f ca="1">Налоги!BX113</f>
        <v>-8533.9509742909668</v>
      </c>
      <c r="BY107" s="5">
        <f ca="1">Налоги!BY113</f>
        <v>-7978.0181034032321</v>
      </c>
      <c r="BZ107" s="5">
        <f ca="1">Налоги!BZ113</f>
        <v>-7414.067285813454</v>
      </c>
      <c r="CA107" s="5">
        <f ca="1">Налоги!CA113</f>
        <v>-6841.2389552007317</v>
      </c>
      <c r="CB107" s="5">
        <f ca="1">Налоги!CB113</f>
        <v>-8297.869557053009</v>
      </c>
      <c r="CC107" s="5">
        <f ca="1">Налоги!CC113</f>
        <v>-8712.67958407689</v>
      </c>
      <c r="CD107" s="5">
        <f ca="1">Налоги!CD113</f>
        <v>-8119.054060207236</v>
      </c>
      <c r="CE107" s="5">
        <f ca="1">Налоги!CE113</f>
        <v>-7514.9222058720406</v>
      </c>
      <c r="CF107" s="5">
        <f ca="1">Налоги!CF113</f>
        <v>-9021.038895591375</v>
      </c>
      <c r="CG107" s="5">
        <f ca="1">Налоги!CG113</f>
        <v>-8403.3791182778477</v>
      </c>
      <c r="CH107" s="5">
        <f ca="1">Налоги!CH113</f>
        <v>-7779.9462681759151</v>
      </c>
      <c r="CI107" s="5">
        <f ca="1">Налоги!CI113</f>
        <v>-7147.4666050117958</v>
      </c>
      <c r="CJ107" s="5">
        <f ca="1">Налоги!CJ113</f>
        <v>-8710.6892967273106</v>
      </c>
      <c r="CK107" s="5">
        <f ca="1">Налоги!CK113</f>
        <v>-8064.6917425463944</v>
      </c>
      <c r="CL107" s="5">
        <f ca="1">Налоги!CL113</f>
        <v>-7412.6215690014496</v>
      </c>
      <c r="CM107" s="5">
        <f ca="1">Налоги!CM113</f>
        <v>-6751.4019528427007</v>
      </c>
      <c r="CN107" s="5">
        <f ca="1">Налоги!CN113</f>
        <v>-8373.7336150565861</v>
      </c>
      <c r="CO107" s="5">
        <f ca="1">Налоги!CO113</f>
        <v>-7698.3814741530778</v>
      </c>
      <c r="CP107" s="5">
        <f ca="1">Налоги!CP113</f>
        <v>-7016.2446460648707</v>
      </c>
      <c r="CQ107" s="5">
        <f ca="1">Налоги!CQ113</f>
        <v>-6325.0430972717068</v>
      </c>
      <c r="CR107" s="5">
        <f ca="1">Налоги!CR113</f>
        <v>-8008.9730267203677</v>
      </c>
      <c r="CS107" s="5">
        <f ca="1">Налоги!CS113</f>
        <v>-7302.7986353299966</v>
      </c>
      <c r="CT107" s="5">
        <f ca="1">Налоги!CT113</f>
        <v>-6589.1144507366471</v>
      </c>
      <c r="CU107" s="5">
        <f ca="1">Налоги!CU113</f>
        <v>-5866.8370966282528</v>
      </c>
      <c r="CV107" s="5">
        <f ca="1">Налоги!CV113</f>
        <v>-7614.7443215466019</v>
      </c>
      <c r="CW107" s="5">
        <f ca="1">Налоги!CW113</f>
        <v>-6876.4270626153157</v>
      </c>
      <c r="CX107" s="5">
        <f ca="1">Налоги!CX113</f>
        <v>-6130.4613280880676</v>
      </c>
      <c r="CY107" s="5">
        <f ca="1">Налоги!CY113</f>
        <v>-5375.3602608996998</v>
      </c>
      <c r="CZ107" s="5">
        <f ca="1">Налоги!CZ113</f>
        <v>-7189.7170788086951</v>
      </c>
      <c r="DA107" s="5">
        <f ca="1">Налоги!DA113</f>
        <v>-6417.8811964227643</v>
      </c>
      <c r="DB107" s="5">
        <f ca="1">Налоги!DB113</f>
        <v>-5638.0440194035536</v>
      </c>
      <c r="DC107" s="5">
        <f ca="1">Налоги!DC113</f>
        <v>-4848.7150663078064</v>
      </c>
      <c r="DD107" s="5">
        <f ca="1">Налоги!DD113</f>
        <v>-6732.0907216466503</v>
      </c>
      <c r="DE107" s="5">
        <f ca="1">Налоги!DE113</f>
        <v>-5925.5030457443854</v>
      </c>
      <c r="DF107" s="5">
        <f ca="1">Налоги!DF113</f>
        <v>-5109.9465362589463</v>
      </c>
      <c r="DG107" s="5">
        <f ca="1">Налоги!DG113</f>
        <v>-4285.3269378491595</v>
      </c>
      <c r="DH107" s="5">
        <f ca="1">Налоги!DH113</f>
        <v>-6240.1914449855285</v>
      </c>
      <c r="DI107" s="5">
        <f ca="1">Налоги!DI113</f>
        <v>0</v>
      </c>
      <c r="DJ107" s="5">
        <f ca="1">Налоги!DJ113</f>
        <v>0</v>
      </c>
    </row>
    <row r="108" spans="1:16384">
      <c r="B108" s="17" t="s">
        <v>597</v>
      </c>
      <c r="C108" s="11"/>
      <c r="I108" s="5">
        <f t="shared" si="57"/>
        <v>0</v>
      </c>
      <c r="J108" s="5">
        <f>-Ввод!I286</f>
        <v>0</v>
      </c>
      <c r="K108" s="5">
        <f>-Ввод!J286</f>
        <v>0</v>
      </c>
      <c r="L108" s="5">
        <f>-Ввод!K286</f>
        <v>0</v>
      </c>
      <c r="M108" s="5">
        <f>-Ввод!L286</f>
        <v>0</v>
      </c>
      <c r="N108" s="5">
        <f>-Ввод!M286</f>
        <v>0</v>
      </c>
      <c r="O108" s="5">
        <f>-Ввод!N286</f>
        <v>0</v>
      </c>
      <c r="P108" s="5">
        <f>-Ввод!O286</f>
        <v>0</v>
      </c>
      <c r="Q108" s="5">
        <f>-Ввод!P286</f>
        <v>0</v>
      </c>
      <c r="R108" s="5">
        <f>-Ввод!Q286</f>
        <v>0</v>
      </c>
      <c r="S108" s="5">
        <f>-Ввод!R286</f>
        <v>0</v>
      </c>
      <c r="T108" s="5">
        <f>-Ввод!S286</f>
        <v>0</v>
      </c>
      <c r="U108" s="5">
        <f>-Ввод!T286</f>
        <v>0</v>
      </c>
      <c r="V108" s="5">
        <f>-Ввод!U286</f>
        <v>0</v>
      </c>
      <c r="W108" s="5">
        <f>-Ввод!V286</f>
        <v>0</v>
      </c>
      <c r="X108" s="5">
        <f>-Ввод!W286</f>
        <v>0</v>
      </c>
      <c r="Y108" s="5">
        <f>-Ввод!X286</f>
        <v>0</v>
      </c>
      <c r="Z108" s="5">
        <f>-Ввод!Y286</f>
        <v>0</v>
      </c>
      <c r="AA108" s="5">
        <f>-Ввод!Z286</f>
        <v>0</v>
      </c>
      <c r="AB108" s="5">
        <f>-Ввод!AA286</f>
        <v>0</v>
      </c>
      <c r="AC108" s="5">
        <f>-Ввод!AB286</f>
        <v>0</v>
      </c>
      <c r="AD108" s="5">
        <f>-Ввод!AC286</f>
        <v>0</v>
      </c>
      <c r="AE108" s="5">
        <f>-Ввод!AD286</f>
        <v>0</v>
      </c>
      <c r="AF108" s="5">
        <f>-Ввод!AE286</f>
        <v>0</v>
      </c>
      <c r="AG108" s="5">
        <f>-Ввод!AF286</f>
        <v>0</v>
      </c>
      <c r="AH108" s="5">
        <f>-Ввод!AG286</f>
        <v>0</v>
      </c>
      <c r="AI108" s="5">
        <f>-Ввод!AH286</f>
        <v>0</v>
      </c>
      <c r="AJ108" s="5">
        <f>-Ввод!AI286</f>
        <v>0</v>
      </c>
      <c r="AK108" s="5">
        <f>-Ввод!AJ286</f>
        <v>0</v>
      </c>
      <c r="AL108" s="5">
        <f>-Ввод!AK286</f>
        <v>0</v>
      </c>
      <c r="AM108" s="5">
        <f>-Ввод!AL286</f>
        <v>0</v>
      </c>
      <c r="AN108" s="5">
        <f>-Ввод!AM286</f>
        <v>0</v>
      </c>
      <c r="AO108" s="5">
        <f>-Ввод!AN286</f>
        <v>0</v>
      </c>
      <c r="AP108" s="5">
        <f>-Ввод!AO286</f>
        <v>0</v>
      </c>
      <c r="AQ108" s="5">
        <f>-Ввод!AP286</f>
        <v>0</v>
      </c>
      <c r="AR108" s="5">
        <f>-Ввод!AQ286</f>
        <v>0</v>
      </c>
      <c r="AS108" s="5">
        <f>-Ввод!AR286</f>
        <v>0</v>
      </c>
      <c r="AT108" s="5">
        <f>-Ввод!AS286</f>
        <v>0</v>
      </c>
      <c r="AU108" s="5">
        <f>-Ввод!AT286</f>
        <v>0</v>
      </c>
      <c r="AV108" s="5">
        <f>-Ввод!AU286</f>
        <v>0</v>
      </c>
      <c r="AW108" s="5">
        <f>-Ввод!AV286</f>
        <v>0</v>
      </c>
      <c r="AX108" s="5">
        <f>-Ввод!AW286</f>
        <v>0</v>
      </c>
      <c r="AY108" s="5">
        <f>-Ввод!AX286</f>
        <v>0</v>
      </c>
      <c r="AZ108" s="5">
        <f>-Ввод!AY286</f>
        <v>0</v>
      </c>
      <c r="BA108" s="5">
        <f>-Ввод!AZ286</f>
        <v>0</v>
      </c>
      <c r="BB108" s="5">
        <f>-Ввод!BA286</f>
        <v>0</v>
      </c>
      <c r="BC108" s="5">
        <f>-Ввод!BB286</f>
        <v>0</v>
      </c>
      <c r="BD108" s="5">
        <f>-Ввод!BC286</f>
        <v>0</v>
      </c>
      <c r="BE108" s="5">
        <f>-Ввод!BD286</f>
        <v>0</v>
      </c>
      <c r="BF108" s="5">
        <f>-Ввод!BE286</f>
        <v>0</v>
      </c>
      <c r="BG108" s="5">
        <f>-Ввод!BF286</f>
        <v>0</v>
      </c>
      <c r="BH108" s="5">
        <f>-Ввод!BG286</f>
        <v>0</v>
      </c>
      <c r="BI108" s="5">
        <f>-Ввод!BH286</f>
        <v>0</v>
      </c>
      <c r="BJ108" s="5">
        <f>-Ввод!BI286</f>
        <v>0</v>
      </c>
      <c r="BK108" s="5">
        <f>-Ввод!BJ286</f>
        <v>0</v>
      </c>
      <c r="BL108" s="5">
        <f>-Ввод!BK286</f>
        <v>0</v>
      </c>
      <c r="BM108" s="5">
        <f>-Ввод!BL286</f>
        <v>0</v>
      </c>
      <c r="BN108" s="5">
        <f>-Ввод!BM286</f>
        <v>0</v>
      </c>
      <c r="BO108" s="5">
        <f>-Ввод!BN286</f>
        <v>0</v>
      </c>
      <c r="BP108" s="5">
        <f>-Ввод!BO286</f>
        <v>0</v>
      </c>
      <c r="BQ108" s="5">
        <f>-Ввод!BP286</f>
        <v>0</v>
      </c>
      <c r="BR108" s="5">
        <f>-Ввод!BQ286</f>
        <v>0</v>
      </c>
      <c r="BS108" s="5">
        <f>-Ввод!BR286</f>
        <v>0</v>
      </c>
      <c r="BT108" s="5">
        <f>-Ввод!BS286</f>
        <v>0</v>
      </c>
      <c r="BU108" s="5">
        <f>-Ввод!BT286</f>
        <v>0</v>
      </c>
      <c r="BV108" s="5">
        <f>-Ввод!BU286</f>
        <v>0</v>
      </c>
      <c r="BW108" s="5">
        <f>-Ввод!BV286</f>
        <v>0</v>
      </c>
      <c r="BX108" s="5">
        <f>-Ввод!BW286</f>
        <v>0</v>
      </c>
      <c r="BY108" s="5">
        <f>-Ввод!BX286</f>
        <v>0</v>
      </c>
      <c r="BZ108" s="5">
        <f>-Ввод!BY286</f>
        <v>0</v>
      </c>
      <c r="CA108" s="5">
        <f>-Ввод!BZ286</f>
        <v>0</v>
      </c>
      <c r="CB108" s="5">
        <f>-Ввод!CA286</f>
        <v>0</v>
      </c>
      <c r="CC108" s="5">
        <f>-Ввод!CB286</f>
        <v>0</v>
      </c>
      <c r="CD108" s="5">
        <f>-Ввод!CC286</f>
        <v>0</v>
      </c>
      <c r="CE108" s="5">
        <f>-Ввод!CD286</f>
        <v>0</v>
      </c>
      <c r="CF108" s="5">
        <f>-Ввод!CE286</f>
        <v>0</v>
      </c>
      <c r="CG108" s="5">
        <f>-Ввод!CF286</f>
        <v>0</v>
      </c>
      <c r="CH108" s="5">
        <f>-Ввод!CG286</f>
        <v>0</v>
      </c>
      <c r="CI108" s="5">
        <f>-Ввод!CH286</f>
        <v>0</v>
      </c>
      <c r="CJ108" s="5">
        <f>-Ввод!CI286</f>
        <v>0</v>
      </c>
      <c r="CK108" s="5">
        <f>-Ввод!CJ286</f>
        <v>0</v>
      </c>
      <c r="CL108" s="5">
        <f>-Ввод!CK286</f>
        <v>0</v>
      </c>
      <c r="CM108" s="5">
        <f>-Ввод!CL286</f>
        <v>0</v>
      </c>
      <c r="CN108" s="5">
        <f>-Ввод!CM286</f>
        <v>0</v>
      </c>
      <c r="CO108" s="5">
        <f>-Ввод!CN286</f>
        <v>0</v>
      </c>
      <c r="CP108" s="5">
        <f>-Ввод!CO286</f>
        <v>0</v>
      </c>
      <c r="CQ108" s="5">
        <f>-Ввод!CP286</f>
        <v>0</v>
      </c>
      <c r="CR108" s="5">
        <f>-Ввод!CQ286</f>
        <v>0</v>
      </c>
      <c r="CS108" s="5">
        <f>-Ввод!CR286</f>
        <v>0</v>
      </c>
      <c r="CT108" s="5">
        <f>-Ввод!CS286</f>
        <v>0</v>
      </c>
      <c r="CU108" s="5">
        <f>-Ввод!CT286</f>
        <v>0</v>
      </c>
      <c r="CV108" s="5">
        <f>-Ввод!CU286</f>
        <v>0</v>
      </c>
      <c r="CW108" s="5">
        <f>-Ввод!CV286</f>
        <v>0</v>
      </c>
      <c r="CX108" s="5">
        <f>-Ввод!CW286</f>
        <v>0</v>
      </c>
      <c r="CY108" s="5">
        <f>-Ввод!CX286</f>
        <v>0</v>
      </c>
      <c r="CZ108" s="5">
        <f>-Ввод!CY286</f>
        <v>0</v>
      </c>
      <c r="DA108" s="5">
        <f>-Ввод!CZ286</f>
        <v>0</v>
      </c>
      <c r="DB108" s="5">
        <f>-Ввод!DA286</f>
        <v>0</v>
      </c>
      <c r="DC108" s="5">
        <f>-Ввод!DB286</f>
        <v>0</v>
      </c>
      <c r="DD108" s="5">
        <f>-Ввод!DC286</f>
        <v>0</v>
      </c>
      <c r="DE108" s="5">
        <f>-Ввод!DD286</f>
        <v>0</v>
      </c>
      <c r="DF108" s="5">
        <f>-Ввод!DE286</f>
        <v>0</v>
      </c>
      <c r="DG108" s="5">
        <f>-Ввод!DF286</f>
        <v>0</v>
      </c>
      <c r="DH108" s="5">
        <f>-Ввод!DG286</f>
        <v>0</v>
      </c>
      <c r="DI108" s="5">
        <f>-Ввод!DH286</f>
        <v>0</v>
      </c>
      <c r="DJ108" s="5">
        <f>-Ввод!DI286</f>
        <v>0</v>
      </c>
    </row>
    <row r="109" spans="1:16384" s="100" customFormat="1">
      <c r="A109" s="18"/>
      <c r="B109" s="148" t="s">
        <v>204</v>
      </c>
      <c r="C109" s="110"/>
      <c r="I109" s="101">
        <f t="shared" ca="1" si="57"/>
        <v>3799852.1596261356</v>
      </c>
      <c r="J109" s="101">
        <f ca="1">N(AND(J$13&lt;=Ввод!$R$16,J$13&lt;&gt;0))*(J101+J104+J107+J108)</f>
        <v>45196.13800408379</v>
      </c>
      <c r="K109" s="101">
        <f ca="1">N(AND(K$13&lt;=Ввод!$R$16,K$13&lt;&gt;0))*(K101+K104+K107+K108)</f>
        <v>44083.184939517691</v>
      </c>
      <c r="L109" s="101">
        <f ca="1">N(AND(L$13&lt;=Ввод!$R$16,L$13&lt;&gt;0))*(L101+L104+L107+L108)</f>
        <v>47586.769626295092</v>
      </c>
      <c r="M109" s="101">
        <f ca="1">N(AND(M$13&lt;=Ввод!$R$16,M$13&lt;&gt;0))*(M101+M104+M107+M108)</f>
        <v>45977.0335770085</v>
      </c>
      <c r="N109" s="101">
        <f ca="1">N(AND(N$13&lt;=Ввод!$R$16,N$13&lt;&gt;0))*(N101+N104+N107+N108)</f>
        <v>28324.240819937335</v>
      </c>
      <c r="O109" s="101">
        <f ca="1">N(AND(O$13&lt;=Ввод!$R$16,O$13&lt;&gt;0))*(O101+O104+O107+O108)</f>
        <v>27268.18788436646</v>
      </c>
      <c r="P109" s="101">
        <f ca="1">N(AND(P$13&lt;=Ввод!$R$16,P$13&lt;&gt;0))*(P101+P104+P107+P108)</f>
        <v>30246.449650057213</v>
      </c>
      <c r="Q109" s="101">
        <f ca="1">N(AND(Q$13&lt;=Ввод!$R$16,Q$13&lt;&gt;0))*(Q101+Q104+Q107+Q108)</f>
        <v>28029.003083763102</v>
      </c>
      <c r="R109" s="101">
        <f ca="1">N(AND(R$13&lt;=Ввод!$R$16,R$13&lt;&gt;0))*(R101+R104+R107+R108)</f>
        <v>43382.125992749578</v>
      </c>
      <c r="S109" s="101">
        <f ca="1">N(AND(S$13&lt;=Ввод!$R$16,S$13&lt;&gt;0))*(S101+S104+S107+S108)</f>
        <v>42275.022758431776</v>
      </c>
      <c r="T109" s="101">
        <f ca="1">N(AND(T$13&lt;=Ввод!$R$16,T$13&lt;&gt;0))*(T101+T104+T107+T108)</f>
        <v>44467.793981728639</v>
      </c>
      <c r="U109" s="101">
        <f ca="1">N(AND(U$13&lt;=Ввод!$R$16,U$13&lt;&gt;0))*(U101+U104+U107+U108)</f>
        <v>42970.719233198761</v>
      </c>
      <c r="V109" s="101">
        <f ca="1">N(AND(V$13&lt;=Ввод!$R$16,V$13&lt;&gt;0))*(V101+V104+V107+V108)</f>
        <v>41703.439969240826</v>
      </c>
      <c r="W109" s="101">
        <f ca="1">N(AND(W$13&lt;=Ввод!$R$16,W$13&lt;&gt;0))*(W101+W104+W107+W108)</f>
        <v>40586.033608839003</v>
      </c>
      <c r="X109" s="101">
        <f ca="1">N(AND(X$13&lt;=Ввод!$R$16,X$13&lt;&gt;0))*(X101+X104+X107+X108)</f>
        <v>44154.21035530894</v>
      </c>
      <c r="Y109" s="101">
        <f ca="1">N(AND(Y$13&lt;=Ввод!$R$16,Y$13&lt;&gt;0))*(Y101+Y104+Y107+Y108)</f>
        <v>43042.060610651104</v>
      </c>
      <c r="Z109" s="101">
        <f ca="1">N(AND(Z$13&lt;=Ввод!$R$16,Z$13&lt;&gt;0))*(Z101+Z104+Z107+Z108)</f>
        <v>41979.590667027514</v>
      </c>
      <c r="AA109" s="101">
        <f ca="1">N(AND(AA$13&lt;=Ввод!$R$16,AA$13&lt;&gt;0))*(AA101+AA104+AA107+AA108)</f>
        <v>40813.873321288178</v>
      </c>
      <c r="AB109" s="101">
        <f ca="1">N(AND(AB$13&lt;=Ввод!$R$16,AB$13&lt;&gt;0))*(AB101+AB104+AB107+AB108)</f>
        <v>44512.571381956426</v>
      </c>
      <c r="AC109" s="101">
        <f ca="1">N(AND(AC$13&lt;=Ввод!$R$16,AC$13&lt;&gt;0))*(AC101+AC104+AC107+AC108)</f>
        <v>43345.458404910692</v>
      </c>
      <c r="AD109" s="101">
        <f ca="1">N(AND(AD$13&lt;=Ввод!$R$16,AD$13&lt;&gt;0))*(AD101+AD104+AD107+AD108)</f>
        <v>42215.109463439228</v>
      </c>
      <c r="AE109" s="101">
        <f ca="1">N(AND(AE$13&lt;=Ввод!$R$16,AE$13&lt;&gt;0))*(AE101+AE104+AE107+AE108)</f>
        <v>40992.856100145815</v>
      </c>
      <c r="AF109" s="101">
        <f ca="1">N(AND(AF$13&lt;=Ввод!$R$16,AF$13&lt;&gt;0))*(AF101+AF104+AF107+AF108)</f>
        <v>44813.48715930499</v>
      </c>
      <c r="AG109" s="101">
        <f ca="1">N(AND(AG$13&lt;=Ввод!$R$16,AG$13&lt;&gt;0))*(AG101+AG104+AG107+AG108)</f>
        <v>43586.101910418976</v>
      </c>
      <c r="AH109" s="101">
        <f ca="1">N(AND(AH$13&lt;=Ввод!$R$16,AH$13&lt;&gt;0))*(AH101+AH104+AH107+AH108)</f>
        <v>42349.706029190915</v>
      </c>
      <c r="AI109" s="101">
        <f ca="1">N(AND(AI$13&lt;=Ввод!$R$16,AI$13&lt;&gt;0))*(AI101+AI104+AI107+AI108)</f>
        <v>41076.409752149142</v>
      </c>
      <c r="AJ109" s="101">
        <f ca="1">N(AND(AJ$13&lt;=Ввод!$R$16,AJ$13&lt;&gt;0))*(AJ101+AJ104+AJ107+AJ108)</f>
        <v>45008.554913467895</v>
      </c>
      <c r="AK109" s="101">
        <f ca="1">N(AND(AK$13&lt;=Ввод!$R$16,AK$13&lt;&gt;0))*(AK101+AK104+AK107+AK108)</f>
        <v>43703.29598853465</v>
      </c>
      <c r="AL109" s="101">
        <f ca="1">N(AND(AL$13&lt;=Ввод!$R$16,AL$13&lt;&gt;0))*(AL101+AL104+AL107+AL108)</f>
        <v>42376.257618286603</v>
      </c>
      <c r="AM109" s="101">
        <f ca="1">N(AND(AM$13&lt;=Ввод!$R$16,AM$13&lt;&gt;0))*(AM101+AM104+AM107+AM108)</f>
        <v>40948.400062706525</v>
      </c>
      <c r="AN109" s="101">
        <f ca="1">N(AND(AN$13&lt;=Ввод!$R$16,AN$13&lt;&gt;0))*(AN101+AN104+AN107+AN108)</f>
        <v>44939.763411264008</v>
      </c>
      <c r="AO109" s="101">
        <f ca="1">N(AND(AO$13&lt;=Ввод!$R$16,AO$13&lt;&gt;0))*(AO101+AO104+AO107+AO108)</f>
        <v>43490.485583057831</v>
      </c>
      <c r="AP109" s="101">
        <f ca="1">N(AND(AP$13&lt;=Ввод!$R$16,AP$13&lt;&gt;0))*(AP101+AP104+AP107+AP108)</f>
        <v>42051.574687640241</v>
      </c>
      <c r="AQ109" s="101">
        <f ca="1">N(AND(AQ$13&lt;=Ввод!$R$16,AQ$13&lt;&gt;0))*(AQ101+AQ104+AQ107+AQ108)</f>
        <v>40551.848172105761</v>
      </c>
      <c r="AR109" s="101">
        <f ca="1">N(AND(AR$13&lt;=Ввод!$R$16,AR$13&lt;&gt;0))*(AR101+AR104+AR107+AR108)</f>
        <v>44683.006664127854</v>
      </c>
      <c r="AS109" s="101">
        <f ca="1">N(AND(AS$13&lt;=Ввод!$R$16,AS$13&lt;&gt;0))*(AS101+AS104+AS107+AS108)</f>
        <v>43160.239741177793</v>
      </c>
      <c r="AT109" s="101">
        <f ca="1">N(AND(AT$13&lt;=Ввод!$R$16,AT$13&lt;&gt;0))*(AT101+AT104+AT107+AT108)</f>
        <v>41654.258612589154</v>
      </c>
      <c r="AU109" s="101">
        <f ca="1">N(AND(AU$13&lt;=Ввод!$R$16,AU$13&lt;&gt;0))*(AU101+AU104+AU107+AU108)</f>
        <v>40091.69141464369</v>
      </c>
      <c r="AV109" s="101">
        <f ca="1">N(AND(AV$13&lt;=Ввод!$R$16,AV$13&lt;&gt;0))*(AV101+AV104+AV107+AV108)</f>
        <v>44389.760031686601</v>
      </c>
      <c r="AW109" s="101">
        <f ca="1">N(AND(AW$13&lt;=Ввод!$R$16,AW$13&lt;&gt;0))*(AW101+AW104+AW107+AW108)</f>
        <v>42801.396762555873</v>
      </c>
      <c r="AX109" s="101">
        <f ca="1">N(AND(AX$13&lt;=Ввод!$R$16,AX$13&lt;&gt;0))*(AX101+AX104+AX107+AX108)</f>
        <v>41206.128352088272</v>
      </c>
      <c r="AY109" s="101">
        <f ca="1">N(AND(AY$13&lt;=Ввод!$R$16,AY$13&lt;&gt;0))*(AY101+AY104+AY107+AY108)</f>
        <v>39578.345383625623</v>
      </c>
      <c r="AZ109" s="101">
        <f ca="1">N(AND(AZ$13&lt;=Ввод!$R$16,AZ$13&lt;&gt;0))*(AZ101+AZ104+AZ107+AZ108)</f>
        <v>44047.750594996323</v>
      </c>
      <c r="BA109" s="101">
        <f ca="1">N(AND(BA$13&lt;=Ввод!$R$16,BA$13&lt;&gt;0))*(BA101+BA104+BA107+BA108)</f>
        <v>42380.696516856129</v>
      </c>
      <c r="BB109" s="101">
        <f ca="1">N(AND(BB$13&lt;=Ввод!$R$16,BB$13&lt;&gt;0))*(BB101+BB104+BB107+BB108)</f>
        <v>40717.285461796877</v>
      </c>
      <c r="BC109" s="101">
        <f ca="1">N(AND(BC$13&lt;=Ввод!$R$16,BC$13&lt;&gt;0))*(BC101+BC104+BC107+BC108)</f>
        <v>39004.619802729714</v>
      </c>
      <c r="BD109" s="101">
        <f ca="1">N(AND(BD$13&lt;=Ввод!$R$16,BD$13&lt;&gt;0))*(BD101+BD104+BD107+BD108)</f>
        <v>43652.720691650713</v>
      </c>
      <c r="BE109" s="101">
        <f ca="1">N(AND(BE$13&lt;=Ввод!$R$16,BE$13&lt;&gt;0))*(BE101+BE104+BE107+BE108)</f>
        <v>41908.081585429994</v>
      </c>
      <c r="BF109" s="101">
        <f ca="1">N(AND(BF$13&lt;=Ввод!$R$16,BF$13&lt;&gt;0))*(BF101+BF104+BF107+BF108)</f>
        <v>40161.915017069754</v>
      </c>
      <c r="BG109" s="101">
        <f ca="1">N(AND(BG$13&lt;=Ввод!$R$16,BG$13&lt;&gt;0))*(BG101+BG104+BG107+BG108)</f>
        <v>38368.850829251976</v>
      </c>
      <c r="BH109" s="101">
        <f ca="1">N(AND(BH$13&lt;=Ввод!$R$16,BH$13&lt;&gt;0))*(BH101+BH104+BH107+BH108)</f>
        <v>43211.872143284803</v>
      </c>
      <c r="BI109" s="101">
        <f ca="1">N(AND(BI$13&lt;=Ввод!$R$16,BI$13&lt;&gt;0))*(BI101+BI104+BI107+BI108)</f>
        <v>41383.52195618867</v>
      </c>
      <c r="BJ109" s="101">
        <f ca="1">N(AND(BJ$13&lt;=Ввод!$R$16,BJ$13&lt;&gt;0))*(BJ101+BJ104+BJ107+BJ108)</f>
        <v>39550.290895858423</v>
      </c>
      <c r="BK109" s="101">
        <f ca="1">N(AND(BK$13&lt;=Ввод!$R$16,BK$13&lt;&gt;0))*(BK101+BK104+BK107+BK108)</f>
        <v>37674.097094955228</v>
      </c>
      <c r="BL109" s="101">
        <f ca="1">N(AND(BL$13&lt;=Ввод!$R$16,BL$13&lt;&gt;0))*(BL101+BL104+BL107+BL108)</f>
        <v>42718.93107168391</v>
      </c>
      <c r="BM109" s="101">
        <f ca="1">N(AND(BM$13&lt;=Ввод!$R$16,BM$13&lt;&gt;0))*(BM101+BM104+BM107+BM108)</f>
        <v>40804.898024389942</v>
      </c>
      <c r="BN109" s="101">
        <f ca="1">N(AND(BN$13&lt;=Ввод!$R$16,BN$13&lt;&gt;0))*(BN101+BN104+BN107+BN108)</f>
        <v>38887.658961584821</v>
      </c>
      <c r="BO109" s="101">
        <f ca="1">N(AND(BO$13&lt;=Ввод!$R$16,BO$13&lt;&gt;0))*(BO101+BO104+BO107+BO108)</f>
        <v>36941.993841831521</v>
      </c>
      <c r="BP109" s="101">
        <f ca="1">N(AND(BP$13&lt;=Ввод!$R$16,BP$13&lt;&gt;0))*(BP101+BP104+BP107+BP108)</f>
        <v>42206.092026437087</v>
      </c>
      <c r="BQ109" s="101">
        <f ca="1">N(AND(BQ$13&lt;=Ввод!$R$16,BQ$13&lt;&gt;0))*(BQ101+BQ104+BQ107+BQ108)</f>
        <v>40214.04405800641</v>
      </c>
      <c r="BR109" s="101">
        <f ca="1">N(AND(BR$13&lt;=Ввод!$R$16,BR$13&lt;&gt;0))*(BR101+BR104+BR107+BR108)</f>
        <v>38195.23426215005</v>
      </c>
      <c r="BS109" s="101">
        <f ca="1">N(AND(BS$13&lt;=Ввод!$R$16,BS$13&lt;&gt;0))*(BS101+BS104+BS107+BS108)</f>
        <v>36128.612743586811</v>
      </c>
      <c r="BT109" s="101">
        <f ca="1">N(AND(BT$13&lt;=Ввод!$R$16,BT$13&lt;&gt;0))*(BT101+BT104+BT107+BT108)</f>
        <v>41565.085576336685</v>
      </c>
      <c r="BU109" s="101">
        <f ca="1">N(AND(BU$13&lt;=Ввод!$R$16,BU$13&lt;&gt;0))*(BU101+BU104+BU107+BU108)</f>
        <v>39454.07793072598</v>
      </c>
      <c r="BV109" s="101">
        <f ca="1">N(AND(BV$13&lt;=Ввод!$R$16,BV$13&lt;&gt;0))*(BV101+BV104+BV107+BV108)</f>
        <v>37325.691956907947</v>
      </c>
      <c r="BW109" s="101">
        <f ca="1">N(AND(BW$13&lt;=Ввод!$R$16,BW$13&lt;&gt;0))*(BW101+BW104+BW107+BW108)</f>
        <v>35161.265951333029</v>
      </c>
      <c r="BX109" s="101">
        <f ca="1">N(AND(BX$13&lt;=Ввод!$R$16,BX$13&lt;&gt;0))*(BX101+BX104+BX107+BX108)</f>
        <v>39635.803897163867</v>
      </c>
      <c r="BY109" s="101">
        <f ca="1">N(AND(BY$13&lt;=Ввод!$R$16,BY$13&lt;&gt;0))*(BY101+BY104+BY107+BY108)</f>
        <v>37412.072413612928</v>
      </c>
      <c r="BZ109" s="101">
        <f ca="1">N(AND(BZ$13&lt;=Ввод!$R$16,BZ$13&lt;&gt;0))*(BZ101+BZ104+BZ107+BZ108)</f>
        <v>35156.269143253812</v>
      </c>
      <c r="CA109" s="101">
        <f ca="1">N(AND(CA$13&lt;=Ввод!$R$16,CA$13&lt;&gt;0))*(CA101+CA104+CA107+CA108)</f>
        <v>32864.955820802927</v>
      </c>
      <c r="CB109" s="101">
        <f ca="1">N(AND(CB$13&lt;=Ввод!$R$16,CB$13&lt;&gt;0))*(CB101+CB104+CB107+CB108)</f>
        <v>38691.478228212036</v>
      </c>
      <c r="CC109" s="101">
        <f ca="1">N(AND(CC$13&lt;=Ввод!$R$16,CC$13&lt;&gt;0))*(CC101+CC104+CC107+CC108)</f>
        <v>35350.71833630756</v>
      </c>
      <c r="CD109" s="101">
        <f ca="1">N(AND(CD$13&lt;=Ввод!$R$16,CD$13&lt;&gt;0))*(CD101+CD104+CD107+CD108)</f>
        <v>32976.216240828944</v>
      </c>
      <c r="CE109" s="101">
        <f ca="1">N(AND(CE$13&lt;=Ввод!$R$16,CE$13&lt;&gt;0))*(CE101+CE104+CE107+CE108)</f>
        <v>30559.688823488163</v>
      </c>
      <c r="CF109" s="101">
        <f ca="1">N(AND(CF$13&lt;=Ввод!$R$16,CF$13&lt;&gt;0))*(CF101+CF104+CF107+CF108)</f>
        <v>36584.1555823655</v>
      </c>
      <c r="CG109" s="101">
        <f ca="1">N(AND(CG$13&lt;=Ввод!$R$16,CG$13&lt;&gt;0))*(CG101+CG104+CG107+CG108)</f>
        <v>34113.516473111391</v>
      </c>
      <c r="CH109" s="101">
        <f ca="1">N(AND(CH$13&lt;=Ввод!$R$16,CH$13&lt;&gt;0))*(CH101+CH104+CH107+CH108)</f>
        <v>31619.78507270366</v>
      </c>
      <c r="CI109" s="101">
        <f ca="1">N(AND(CI$13&lt;=Ввод!$R$16,CI$13&lt;&gt;0))*(CI101+CI104+CI107+CI108)</f>
        <v>29089.866420047183</v>
      </c>
      <c r="CJ109" s="101">
        <f ca="1">N(AND(CJ$13&lt;=Ввод!$R$16,CJ$13&lt;&gt;0))*(CJ101+CJ104+CJ107+CJ108)</f>
        <v>35342.757186909243</v>
      </c>
      <c r="CK109" s="101">
        <f ca="1">N(AND(CK$13&lt;=Ввод!$R$16,CK$13&lt;&gt;0))*(CK101+CK104+CK107+CK108)</f>
        <v>32758.766970185574</v>
      </c>
      <c r="CL109" s="101">
        <f ca="1">N(AND(CL$13&lt;=Ввод!$R$16,CL$13&lt;&gt;0))*(CL101+CL104+CL107+CL108)</f>
        <v>30150.486276005795</v>
      </c>
      <c r="CM109" s="101">
        <f ca="1">N(AND(CM$13&lt;=Ввод!$R$16,CM$13&lt;&gt;0))*(CM101+CM104+CM107+CM108)</f>
        <v>27505.607811370799</v>
      </c>
      <c r="CN109" s="101">
        <f ca="1">N(AND(CN$13&lt;=Ввод!$R$16,CN$13&lt;&gt;0))*(CN101+CN104+CN107+CN108)</f>
        <v>33994.934460226345</v>
      </c>
      <c r="CO109" s="101">
        <f ca="1">N(AND(CO$13&lt;=Ввод!$R$16,CO$13&lt;&gt;0))*(CO101+CO104+CO107+CO108)</f>
        <v>31293.525896612311</v>
      </c>
      <c r="CP109" s="101">
        <f ca="1">N(AND(CP$13&lt;=Ввод!$R$16,CP$13&lt;&gt;0))*(CP101+CP104+CP107+CP108)</f>
        <v>28564.978584259479</v>
      </c>
      <c r="CQ109" s="101">
        <f ca="1">N(AND(CQ$13&lt;=Ввод!$R$16,CQ$13&lt;&gt;0))*(CQ101+CQ104+CQ107+CQ108)</f>
        <v>25800.172389086823</v>
      </c>
      <c r="CR109" s="101">
        <f ca="1">N(AND(CR$13&lt;=Ввод!$R$16,CR$13&lt;&gt;0))*(CR101+CR104+CR107+CR108)</f>
        <v>32535.892106881471</v>
      </c>
      <c r="CS109" s="101">
        <f ca="1">N(AND(CS$13&lt;=Ввод!$R$16,CS$13&lt;&gt;0))*(CS101+CS104+CS107+CS108)</f>
        <v>29711.194541319983</v>
      </c>
      <c r="CT109" s="101">
        <f ca="1">N(AND(CT$13&lt;=Ввод!$R$16,CT$13&lt;&gt;0))*(CT101+CT104+CT107+CT108)</f>
        <v>26856.457802946585</v>
      </c>
      <c r="CU109" s="101">
        <f ca="1">N(AND(CU$13&lt;=Ввод!$R$16,CU$13&lt;&gt;0))*(CU101+CU104+CU107+CU108)</f>
        <v>23967.348386513011</v>
      </c>
      <c r="CV109" s="101">
        <f ca="1">N(AND(CV$13&lt;=Ввод!$R$16,CV$13&lt;&gt;0))*(CV101+CV104+CV107+CV108)</f>
        <v>30958.977286186408</v>
      </c>
      <c r="CW109" s="101">
        <f ca="1">N(AND(CW$13&lt;=Ввод!$R$16,CW$13&lt;&gt;0))*(CW101+CW104+CW107+CW108)</f>
        <v>28005.708250461263</v>
      </c>
      <c r="CX109" s="101">
        <f ca="1">N(AND(CX$13&lt;=Ввод!$R$16,CX$13&lt;&gt;0))*(CX101+CX104+CX107+CX108)</f>
        <v>25021.84531235227</v>
      </c>
      <c r="CY109" s="101">
        <f ca="1">N(AND(CY$13&lt;=Ввод!$R$16,CY$13&lt;&gt;0))*(CY101+CY104+CY107+CY108)</f>
        <v>22001.441043598799</v>
      </c>
      <c r="CZ109" s="101">
        <f ca="1">N(AND(CZ$13&lt;=Ввод!$R$16,CZ$13&lt;&gt;0))*(CZ101+CZ104+CZ107+CZ108)</f>
        <v>29258.86831523478</v>
      </c>
      <c r="DA109" s="101">
        <f ca="1">N(AND(DA$13&lt;=Ввод!$R$16,DA$13&lt;&gt;0))*(DA101+DA104+DA107+DA108)</f>
        <v>26171.524785691057</v>
      </c>
      <c r="DB109" s="101">
        <f ca="1">N(AND(DB$13&lt;=Ввод!$R$16,DB$13&lt;&gt;0))*(DB101+DB104+DB107+DB108)</f>
        <v>23052.176077614211</v>
      </c>
      <c r="DC109" s="101">
        <f ca="1">N(AND(DC$13&lt;=Ввод!$R$16,DC$13&lt;&gt;0))*(DC101+DC104+DC107+DC108)</f>
        <v>19894.860265231226</v>
      </c>
      <c r="DD109" s="101">
        <f ca="1">N(AND(DD$13&lt;=Ввод!$R$16,DD$13&lt;&gt;0))*(DD101+DD104+DD107+DD108)</f>
        <v>27428.362886586598</v>
      </c>
      <c r="DE109" s="101">
        <f ca="1">N(AND(DE$13&lt;=Ввод!$R$16,DE$13&lt;&gt;0))*(DE101+DE104+DE107+DE108)</f>
        <v>24202.012182977538</v>
      </c>
      <c r="DF109" s="101">
        <f ca="1">N(AND(DF$13&lt;=Ввод!$R$16,DF$13&lt;&gt;0))*(DF101+DF104+DF107+DF108)</f>
        <v>20939.786145035781</v>
      </c>
      <c r="DG109" s="101">
        <f ca="1">N(AND(DG$13&lt;=Ввод!$R$16,DG$13&lt;&gt;0))*(DG101+DG104+DG107+DG108)</f>
        <v>17641.307751396635</v>
      </c>
      <c r="DH109" s="101">
        <f ca="1">N(AND(DH$13&lt;=Ввод!$R$16,DH$13&lt;&gt;0))*(DH101+DH104+DH107+DH108)</f>
        <v>25460.76577994211</v>
      </c>
      <c r="DI109" s="101">
        <f ca="1">N(AND(DI$13&lt;=Ввод!$R$16,DI$13&lt;&gt;0))*(DI101+DI104+DI107+DI108)</f>
        <v>0</v>
      </c>
      <c r="DJ109" s="101">
        <f ca="1">N(AND(DJ$13&lt;=Ввод!$R$16,DJ$13&lt;&gt;0))*(DJ101+DJ104+DJ107+DJ108)</f>
        <v>0</v>
      </c>
    </row>
    <row r="110" spans="1:16384">
      <c r="B110" s="11"/>
      <c r="C110" s="11"/>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row>
    <row r="111" spans="1:16384">
      <c r="B111" s="144" t="s">
        <v>188</v>
      </c>
      <c r="C111" s="11"/>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row>
    <row r="112" spans="1:16384">
      <c r="B112" s="12" t="s">
        <v>162</v>
      </c>
      <c r="C112" s="11"/>
      <c r="I112" s="5">
        <f t="shared" si="57"/>
        <v>-650000</v>
      </c>
      <c r="J112" s="5">
        <f>-Финансирование!J110</f>
        <v>0</v>
      </c>
      <c r="K112" s="5">
        <f>-Финансирование!K110</f>
        <v>0</v>
      </c>
      <c r="L112" s="5">
        <f>-Финансирование!L110</f>
        <v>0</v>
      </c>
      <c r="M112" s="5">
        <f>-Финансирование!M110</f>
        <v>-75000</v>
      </c>
      <c r="N112" s="5">
        <f>-Финансирование!N110</f>
        <v>-100000</v>
      </c>
      <c r="O112" s="5">
        <f>-Финансирование!O110</f>
        <v>-100000</v>
      </c>
      <c r="P112" s="5">
        <f>-Финансирование!P110</f>
        <v>-100000</v>
      </c>
      <c r="Q112" s="5">
        <f>-Финансирование!Q110</f>
        <v>-162500</v>
      </c>
      <c r="R112" s="5">
        <f>-Финансирование!R110</f>
        <v>0</v>
      </c>
      <c r="S112" s="5">
        <f>-Финансирование!S110</f>
        <v>0</v>
      </c>
      <c r="T112" s="5">
        <f>-Финансирование!T110</f>
        <v>0</v>
      </c>
      <c r="U112" s="5">
        <f>-Финансирование!U110</f>
        <v>-112500</v>
      </c>
      <c r="V112" s="5">
        <f>-Финансирование!V110</f>
        <v>0</v>
      </c>
      <c r="W112" s="5">
        <f>-Финансирование!W110</f>
        <v>0</v>
      </c>
      <c r="X112" s="5">
        <f>-Финансирование!X110</f>
        <v>0</v>
      </c>
      <c r="Y112" s="5">
        <f>-Финансирование!Y110</f>
        <v>0</v>
      </c>
      <c r="Z112" s="5">
        <f>-Финансирование!Z110</f>
        <v>0</v>
      </c>
      <c r="AA112" s="5">
        <f>-Финансирование!AA110</f>
        <v>0</v>
      </c>
      <c r="AB112" s="5">
        <f>-Финансирование!AB110</f>
        <v>0</v>
      </c>
      <c r="AC112" s="5">
        <f>-Финансирование!AC110</f>
        <v>0</v>
      </c>
      <c r="AD112" s="5">
        <f>-Финансирование!AD110</f>
        <v>0</v>
      </c>
      <c r="AE112" s="5">
        <f>-Финансирование!AE110</f>
        <v>0</v>
      </c>
      <c r="AF112" s="5">
        <f>-Финансирование!AF110</f>
        <v>0</v>
      </c>
      <c r="AG112" s="5">
        <f>-Финансирование!AG110</f>
        <v>0</v>
      </c>
      <c r="AH112" s="5">
        <f>-Финансирование!AH110</f>
        <v>0</v>
      </c>
      <c r="AI112" s="5">
        <f>-Финансирование!AI110</f>
        <v>0</v>
      </c>
      <c r="AJ112" s="5">
        <f>-Финансирование!AJ110</f>
        <v>0</v>
      </c>
      <c r="AK112" s="5">
        <f>-Финансирование!AK110</f>
        <v>0</v>
      </c>
      <c r="AL112" s="5">
        <f>-Финансирование!AL110</f>
        <v>0</v>
      </c>
      <c r="AM112" s="5">
        <f>-Финансирование!AM110</f>
        <v>0</v>
      </c>
      <c r="AN112" s="5">
        <f>-Финансирование!AN110</f>
        <v>0</v>
      </c>
      <c r="AO112" s="5">
        <f>-Финансирование!AO110</f>
        <v>0</v>
      </c>
      <c r="AP112" s="5">
        <f>-Финансирование!AP110</f>
        <v>0</v>
      </c>
      <c r="AQ112" s="5">
        <f>-Финансирование!AQ110</f>
        <v>0</v>
      </c>
      <c r="AR112" s="5">
        <f>-Финансирование!AR110</f>
        <v>0</v>
      </c>
      <c r="AS112" s="5">
        <f>-Финансирование!AS110</f>
        <v>0</v>
      </c>
      <c r="AT112" s="5">
        <f>-Финансирование!AT110</f>
        <v>0</v>
      </c>
      <c r="AU112" s="5">
        <f>-Финансирование!AU110</f>
        <v>0</v>
      </c>
      <c r="AV112" s="5">
        <f>-Финансирование!AV110</f>
        <v>0</v>
      </c>
      <c r="AW112" s="5">
        <f>-Финансирование!AW110</f>
        <v>0</v>
      </c>
      <c r="AX112" s="5">
        <f>-Финансирование!AX110</f>
        <v>0</v>
      </c>
      <c r="AY112" s="5">
        <f>-Финансирование!AY110</f>
        <v>0</v>
      </c>
      <c r="AZ112" s="5">
        <f>-Финансирование!AZ110</f>
        <v>0</v>
      </c>
      <c r="BA112" s="5">
        <f>-Финансирование!BA110</f>
        <v>0</v>
      </c>
      <c r="BB112" s="5">
        <f>-Финансирование!BB110</f>
        <v>0</v>
      </c>
      <c r="BC112" s="5">
        <f>-Финансирование!BC110</f>
        <v>0</v>
      </c>
      <c r="BD112" s="5">
        <f>-Финансирование!BD110</f>
        <v>0</v>
      </c>
      <c r="BE112" s="5">
        <f>-Финансирование!BE110</f>
        <v>0</v>
      </c>
      <c r="BF112" s="5">
        <f>-Финансирование!BF110</f>
        <v>0</v>
      </c>
      <c r="BG112" s="5">
        <f>-Финансирование!BG110</f>
        <v>0</v>
      </c>
      <c r="BH112" s="5">
        <f>-Финансирование!BH110</f>
        <v>0</v>
      </c>
      <c r="BI112" s="5">
        <f>-Финансирование!BI110</f>
        <v>0</v>
      </c>
      <c r="BJ112" s="5">
        <f>-Финансирование!BJ110</f>
        <v>0</v>
      </c>
      <c r="BK112" s="5">
        <f>-Финансирование!BK110</f>
        <v>0</v>
      </c>
      <c r="BL112" s="5">
        <f>-Финансирование!BL110</f>
        <v>0</v>
      </c>
      <c r="BM112" s="5">
        <f>-Финансирование!BM110</f>
        <v>0</v>
      </c>
      <c r="BN112" s="5">
        <f>-Финансирование!BN110</f>
        <v>0</v>
      </c>
      <c r="BO112" s="5">
        <f>-Финансирование!BO110</f>
        <v>0</v>
      </c>
      <c r="BP112" s="5">
        <f>-Финансирование!BP110</f>
        <v>0</v>
      </c>
      <c r="BQ112" s="5">
        <f>-Финансирование!BQ110</f>
        <v>0</v>
      </c>
      <c r="BR112" s="5">
        <f>-Финансирование!BR110</f>
        <v>0</v>
      </c>
      <c r="BS112" s="5">
        <f>-Финансирование!BS110</f>
        <v>0</v>
      </c>
      <c r="BT112" s="5">
        <f>-Финансирование!BT110</f>
        <v>0</v>
      </c>
      <c r="BU112" s="5">
        <f>-Финансирование!BU110</f>
        <v>0</v>
      </c>
      <c r="BV112" s="5">
        <f>-Финансирование!BV110</f>
        <v>0</v>
      </c>
      <c r="BW112" s="5">
        <f>-Финансирование!BW110</f>
        <v>0</v>
      </c>
      <c r="BX112" s="5">
        <f>-Финансирование!BX110</f>
        <v>0</v>
      </c>
      <c r="BY112" s="5">
        <f>-Финансирование!BY110</f>
        <v>0</v>
      </c>
      <c r="BZ112" s="5">
        <f>-Финансирование!BZ110</f>
        <v>0</v>
      </c>
      <c r="CA112" s="5">
        <f>-Финансирование!CA110</f>
        <v>0</v>
      </c>
      <c r="CB112" s="5">
        <f>-Финансирование!CB110</f>
        <v>0</v>
      </c>
      <c r="CC112" s="5">
        <f>-Финансирование!CC110</f>
        <v>0</v>
      </c>
      <c r="CD112" s="5">
        <f>-Финансирование!CD110</f>
        <v>0</v>
      </c>
      <c r="CE112" s="5">
        <f>-Финансирование!CE110</f>
        <v>0</v>
      </c>
      <c r="CF112" s="5">
        <f>-Финансирование!CF110</f>
        <v>0</v>
      </c>
      <c r="CG112" s="5">
        <f>-Финансирование!CG110</f>
        <v>0</v>
      </c>
      <c r="CH112" s="5">
        <f>-Финансирование!CH110</f>
        <v>0</v>
      </c>
      <c r="CI112" s="5">
        <f>-Финансирование!CI110</f>
        <v>0</v>
      </c>
      <c r="CJ112" s="5">
        <f>-Финансирование!CJ110</f>
        <v>0</v>
      </c>
      <c r="CK112" s="5">
        <f>-Финансирование!CK110</f>
        <v>0</v>
      </c>
      <c r="CL112" s="5">
        <f>-Финансирование!CL110</f>
        <v>0</v>
      </c>
      <c r="CM112" s="5">
        <f>-Финансирование!CM110</f>
        <v>0</v>
      </c>
      <c r="CN112" s="5">
        <f>-Финансирование!CN110</f>
        <v>0</v>
      </c>
      <c r="CO112" s="5">
        <f>-Финансирование!CO110</f>
        <v>0</v>
      </c>
      <c r="CP112" s="5">
        <f>-Финансирование!CP110</f>
        <v>0</v>
      </c>
      <c r="CQ112" s="5">
        <f>-Финансирование!CQ110</f>
        <v>0</v>
      </c>
      <c r="CR112" s="5">
        <f>-Финансирование!CR110</f>
        <v>0</v>
      </c>
      <c r="CS112" s="5">
        <f>-Финансирование!CS110</f>
        <v>0</v>
      </c>
      <c r="CT112" s="5">
        <f>-Финансирование!CT110</f>
        <v>0</v>
      </c>
      <c r="CU112" s="5">
        <f>-Финансирование!CU110</f>
        <v>0</v>
      </c>
      <c r="CV112" s="5">
        <f>-Финансирование!CV110</f>
        <v>0</v>
      </c>
      <c r="CW112" s="5">
        <f>-Финансирование!CW110</f>
        <v>0</v>
      </c>
      <c r="CX112" s="5">
        <f>-Финансирование!CX110</f>
        <v>0</v>
      </c>
      <c r="CY112" s="5">
        <f>-Финансирование!CY110</f>
        <v>0</v>
      </c>
      <c r="CZ112" s="5">
        <f>-Финансирование!CZ110</f>
        <v>0</v>
      </c>
      <c r="DA112" s="5">
        <f>-Финансирование!DA110</f>
        <v>0</v>
      </c>
      <c r="DB112" s="5">
        <f>-Финансирование!DB110</f>
        <v>0</v>
      </c>
      <c r="DC112" s="5">
        <f>-Финансирование!DC110</f>
        <v>0</v>
      </c>
      <c r="DD112" s="5">
        <f>-Финансирование!DD110</f>
        <v>0</v>
      </c>
      <c r="DE112" s="5">
        <f>-Финансирование!DE110</f>
        <v>0</v>
      </c>
      <c r="DF112" s="5">
        <f>-Финансирование!DF110</f>
        <v>0</v>
      </c>
      <c r="DG112" s="5">
        <f>-Финансирование!DG110</f>
        <v>0</v>
      </c>
      <c r="DH112" s="5">
        <f>-Финансирование!DH110</f>
        <v>0</v>
      </c>
      <c r="DI112" s="5">
        <f>-Финансирование!DI110</f>
        <v>0</v>
      </c>
      <c r="DJ112" s="5">
        <f>-Финансирование!DJ110</f>
        <v>0</v>
      </c>
    </row>
    <row r="113" spans="1:114">
      <c r="B113" s="12" t="s">
        <v>163</v>
      </c>
      <c r="C113" s="11"/>
      <c r="I113" s="5">
        <f t="shared" si="57"/>
        <v>-130000</v>
      </c>
      <c r="J113" s="5">
        <f>-Финансирование!J111</f>
        <v>0</v>
      </c>
      <c r="K113" s="5">
        <f>-Финансирование!K111</f>
        <v>0</v>
      </c>
      <c r="L113" s="5">
        <f>-Финансирование!L111</f>
        <v>0</v>
      </c>
      <c r="M113" s="5">
        <f>-Финансирование!M111</f>
        <v>-15000</v>
      </c>
      <c r="N113" s="5">
        <f>-Финансирование!N111</f>
        <v>-20000</v>
      </c>
      <c r="O113" s="5">
        <f>-Финансирование!O111</f>
        <v>-20000</v>
      </c>
      <c r="P113" s="5">
        <f>-Финансирование!P111</f>
        <v>-20000</v>
      </c>
      <c r="Q113" s="5">
        <f>-Финансирование!Q111</f>
        <v>-32500</v>
      </c>
      <c r="R113" s="5">
        <f>-Финансирование!R111</f>
        <v>0</v>
      </c>
      <c r="S113" s="5">
        <f>-Финансирование!S111</f>
        <v>0</v>
      </c>
      <c r="T113" s="5">
        <f>-Финансирование!T111</f>
        <v>0</v>
      </c>
      <c r="U113" s="5">
        <f>-Финансирование!U111</f>
        <v>-22500</v>
      </c>
      <c r="V113" s="5">
        <f>-Финансирование!V111</f>
        <v>0</v>
      </c>
      <c r="W113" s="5">
        <f>-Финансирование!W111</f>
        <v>0</v>
      </c>
      <c r="X113" s="5">
        <f>-Финансирование!X111</f>
        <v>0</v>
      </c>
      <c r="Y113" s="5">
        <f>-Финансирование!Y111</f>
        <v>0</v>
      </c>
      <c r="Z113" s="5">
        <f>-Финансирование!Z111</f>
        <v>0</v>
      </c>
      <c r="AA113" s="5">
        <f>-Финансирование!AA111</f>
        <v>0</v>
      </c>
      <c r="AB113" s="5">
        <f>-Финансирование!AB111</f>
        <v>0</v>
      </c>
      <c r="AC113" s="5">
        <f>-Финансирование!AC111</f>
        <v>0</v>
      </c>
      <c r="AD113" s="5">
        <f>-Финансирование!AD111</f>
        <v>0</v>
      </c>
      <c r="AE113" s="5">
        <f>-Финансирование!AE111</f>
        <v>0</v>
      </c>
      <c r="AF113" s="5">
        <f>-Финансирование!AF111</f>
        <v>0</v>
      </c>
      <c r="AG113" s="5">
        <f>-Финансирование!AG111</f>
        <v>0</v>
      </c>
      <c r="AH113" s="5">
        <f>-Финансирование!AH111</f>
        <v>0</v>
      </c>
      <c r="AI113" s="5">
        <f>-Финансирование!AI111</f>
        <v>0</v>
      </c>
      <c r="AJ113" s="5">
        <f>-Финансирование!AJ111</f>
        <v>0</v>
      </c>
      <c r="AK113" s="5">
        <f>-Финансирование!AK111</f>
        <v>0</v>
      </c>
      <c r="AL113" s="5">
        <f>-Финансирование!AL111</f>
        <v>0</v>
      </c>
      <c r="AM113" s="5">
        <f>-Финансирование!AM111</f>
        <v>0</v>
      </c>
      <c r="AN113" s="5">
        <f>-Финансирование!AN111</f>
        <v>0</v>
      </c>
      <c r="AO113" s="5">
        <f>-Финансирование!AO111</f>
        <v>0</v>
      </c>
      <c r="AP113" s="5">
        <f>-Финансирование!AP111</f>
        <v>0</v>
      </c>
      <c r="AQ113" s="5">
        <f>-Финансирование!AQ111</f>
        <v>0</v>
      </c>
      <c r="AR113" s="5">
        <f>-Финансирование!AR111</f>
        <v>0</v>
      </c>
      <c r="AS113" s="5">
        <f>-Финансирование!AS111</f>
        <v>0</v>
      </c>
      <c r="AT113" s="5">
        <f>-Финансирование!AT111</f>
        <v>0</v>
      </c>
      <c r="AU113" s="5">
        <f>-Финансирование!AU111</f>
        <v>0</v>
      </c>
      <c r="AV113" s="5">
        <f>-Финансирование!AV111</f>
        <v>0</v>
      </c>
      <c r="AW113" s="5">
        <f>-Финансирование!AW111</f>
        <v>0</v>
      </c>
      <c r="AX113" s="5">
        <f>-Финансирование!AX111</f>
        <v>0</v>
      </c>
      <c r="AY113" s="5">
        <f>-Финансирование!AY111</f>
        <v>0</v>
      </c>
      <c r="AZ113" s="5">
        <f>-Финансирование!AZ111</f>
        <v>0</v>
      </c>
      <c r="BA113" s="5">
        <f>-Финансирование!BA111</f>
        <v>0</v>
      </c>
      <c r="BB113" s="5">
        <f>-Финансирование!BB111</f>
        <v>0</v>
      </c>
      <c r="BC113" s="5">
        <f>-Финансирование!BC111</f>
        <v>0</v>
      </c>
      <c r="BD113" s="5">
        <f>-Финансирование!BD111</f>
        <v>0</v>
      </c>
      <c r="BE113" s="5">
        <f>-Финансирование!BE111</f>
        <v>0</v>
      </c>
      <c r="BF113" s="5">
        <f>-Финансирование!BF111</f>
        <v>0</v>
      </c>
      <c r="BG113" s="5">
        <f>-Финансирование!BG111</f>
        <v>0</v>
      </c>
      <c r="BH113" s="5">
        <f>-Финансирование!BH111</f>
        <v>0</v>
      </c>
      <c r="BI113" s="5">
        <f>-Финансирование!BI111</f>
        <v>0</v>
      </c>
      <c r="BJ113" s="5">
        <f>-Финансирование!BJ111</f>
        <v>0</v>
      </c>
      <c r="BK113" s="5">
        <f>-Финансирование!BK111</f>
        <v>0</v>
      </c>
      <c r="BL113" s="5">
        <f>-Финансирование!BL111</f>
        <v>0</v>
      </c>
      <c r="BM113" s="5">
        <f>-Финансирование!BM111</f>
        <v>0</v>
      </c>
      <c r="BN113" s="5">
        <f>-Финансирование!BN111</f>
        <v>0</v>
      </c>
      <c r="BO113" s="5">
        <f>-Финансирование!BO111</f>
        <v>0</v>
      </c>
      <c r="BP113" s="5">
        <f>-Финансирование!BP111</f>
        <v>0</v>
      </c>
      <c r="BQ113" s="5">
        <f>-Финансирование!BQ111</f>
        <v>0</v>
      </c>
      <c r="BR113" s="5">
        <f>-Финансирование!BR111</f>
        <v>0</v>
      </c>
      <c r="BS113" s="5">
        <f>-Финансирование!BS111</f>
        <v>0</v>
      </c>
      <c r="BT113" s="5">
        <f>-Финансирование!BT111</f>
        <v>0</v>
      </c>
      <c r="BU113" s="5">
        <f>-Финансирование!BU111</f>
        <v>0</v>
      </c>
      <c r="BV113" s="5">
        <f>-Финансирование!BV111</f>
        <v>0</v>
      </c>
      <c r="BW113" s="5">
        <f>-Финансирование!BW111</f>
        <v>0</v>
      </c>
      <c r="BX113" s="5">
        <f>-Финансирование!BX111</f>
        <v>0</v>
      </c>
      <c r="BY113" s="5">
        <f>-Финансирование!BY111</f>
        <v>0</v>
      </c>
      <c r="BZ113" s="5">
        <f>-Финансирование!BZ111</f>
        <v>0</v>
      </c>
      <c r="CA113" s="5">
        <f>-Финансирование!CA111</f>
        <v>0</v>
      </c>
      <c r="CB113" s="5">
        <f>-Финансирование!CB111</f>
        <v>0</v>
      </c>
      <c r="CC113" s="5">
        <f>-Финансирование!CC111</f>
        <v>0</v>
      </c>
      <c r="CD113" s="5">
        <f>-Финансирование!CD111</f>
        <v>0</v>
      </c>
      <c r="CE113" s="5">
        <f>-Финансирование!CE111</f>
        <v>0</v>
      </c>
      <c r="CF113" s="5">
        <f>-Финансирование!CF111</f>
        <v>0</v>
      </c>
      <c r="CG113" s="5">
        <f>-Финансирование!CG111</f>
        <v>0</v>
      </c>
      <c r="CH113" s="5">
        <f>-Финансирование!CH111</f>
        <v>0</v>
      </c>
      <c r="CI113" s="5">
        <f>-Финансирование!CI111</f>
        <v>0</v>
      </c>
      <c r="CJ113" s="5">
        <f>-Финансирование!CJ111</f>
        <v>0</v>
      </c>
      <c r="CK113" s="5">
        <f>-Финансирование!CK111</f>
        <v>0</v>
      </c>
      <c r="CL113" s="5">
        <f>-Финансирование!CL111</f>
        <v>0</v>
      </c>
      <c r="CM113" s="5">
        <f>-Финансирование!CM111</f>
        <v>0</v>
      </c>
      <c r="CN113" s="5">
        <f>-Финансирование!CN111</f>
        <v>0</v>
      </c>
      <c r="CO113" s="5">
        <f>-Финансирование!CO111</f>
        <v>0</v>
      </c>
      <c r="CP113" s="5">
        <f>-Финансирование!CP111</f>
        <v>0</v>
      </c>
      <c r="CQ113" s="5">
        <f>-Финансирование!CQ111</f>
        <v>0</v>
      </c>
      <c r="CR113" s="5">
        <f>-Финансирование!CR111</f>
        <v>0</v>
      </c>
      <c r="CS113" s="5">
        <f>-Финансирование!CS111</f>
        <v>0</v>
      </c>
      <c r="CT113" s="5">
        <f>-Финансирование!CT111</f>
        <v>0</v>
      </c>
      <c r="CU113" s="5">
        <f>-Финансирование!CU111</f>
        <v>0</v>
      </c>
      <c r="CV113" s="5">
        <f>-Финансирование!CV111</f>
        <v>0</v>
      </c>
      <c r="CW113" s="5">
        <f>-Финансирование!CW111</f>
        <v>0</v>
      </c>
      <c r="CX113" s="5">
        <f>-Финансирование!CX111</f>
        <v>0</v>
      </c>
      <c r="CY113" s="5">
        <f>-Финансирование!CY111</f>
        <v>0</v>
      </c>
      <c r="CZ113" s="5">
        <f>-Финансирование!CZ111</f>
        <v>0</v>
      </c>
      <c r="DA113" s="5">
        <f>-Финансирование!DA111</f>
        <v>0</v>
      </c>
      <c r="DB113" s="5">
        <f>-Финансирование!DB111</f>
        <v>0</v>
      </c>
      <c r="DC113" s="5">
        <f>-Финансирование!DC111</f>
        <v>0</v>
      </c>
      <c r="DD113" s="5">
        <f>-Финансирование!DD111</f>
        <v>0</v>
      </c>
      <c r="DE113" s="5">
        <f>-Финансирование!DE111</f>
        <v>0</v>
      </c>
      <c r="DF113" s="5">
        <f>-Финансирование!DF111</f>
        <v>0</v>
      </c>
      <c r="DG113" s="5">
        <f>-Финансирование!DG111</f>
        <v>0</v>
      </c>
      <c r="DH113" s="5">
        <f>-Финансирование!DH111</f>
        <v>0</v>
      </c>
      <c r="DI113" s="5">
        <f>-Финансирование!DI111</f>
        <v>0</v>
      </c>
      <c r="DJ113" s="5">
        <f>-Финансирование!DJ111</f>
        <v>0</v>
      </c>
    </row>
    <row r="114" spans="1:114">
      <c r="B114" s="12" t="s">
        <v>600</v>
      </c>
      <c r="C114" s="11"/>
      <c r="I114" s="5">
        <f t="shared" si="57"/>
        <v>0</v>
      </c>
      <c r="J114" s="5">
        <f>-Ввод!I289</f>
        <v>0</v>
      </c>
      <c r="K114" s="5">
        <f>-Ввод!J289</f>
        <v>0</v>
      </c>
      <c r="L114" s="5">
        <f>-Ввод!K289</f>
        <v>0</v>
      </c>
      <c r="M114" s="5">
        <f>-Ввод!L289</f>
        <v>0</v>
      </c>
      <c r="N114" s="5">
        <f>-Ввод!M289</f>
        <v>0</v>
      </c>
      <c r="O114" s="5">
        <f>-Ввод!N289</f>
        <v>0</v>
      </c>
      <c r="P114" s="5">
        <f>-Ввод!O289</f>
        <v>0</v>
      </c>
      <c r="Q114" s="5">
        <f>-Ввод!P289</f>
        <v>0</v>
      </c>
      <c r="R114" s="5">
        <f>-Ввод!Q289</f>
        <v>0</v>
      </c>
      <c r="S114" s="5">
        <f>-Ввод!R289</f>
        <v>0</v>
      </c>
      <c r="T114" s="5">
        <f>-Ввод!S289</f>
        <v>0</v>
      </c>
      <c r="U114" s="5">
        <f>-Ввод!T289</f>
        <v>0</v>
      </c>
      <c r="V114" s="5">
        <f>-Ввод!U289</f>
        <v>0</v>
      </c>
      <c r="W114" s="5">
        <f>-Ввод!V289</f>
        <v>0</v>
      </c>
      <c r="X114" s="5">
        <f>-Ввод!W289</f>
        <v>0</v>
      </c>
      <c r="Y114" s="5">
        <f>-Ввод!X289</f>
        <v>0</v>
      </c>
      <c r="Z114" s="5">
        <f>-Ввод!Y289</f>
        <v>0</v>
      </c>
      <c r="AA114" s="5">
        <f>-Ввод!Z289</f>
        <v>0</v>
      </c>
      <c r="AB114" s="5">
        <f>-Ввод!AA289</f>
        <v>0</v>
      </c>
      <c r="AC114" s="5">
        <f>-Ввод!AB289</f>
        <v>0</v>
      </c>
      <c r="AD114" s="5">
        <f>-Ввод!AC289</f>
        <v>0</v>
      </c>
      <c r="AE114" s="5">
        <f>-Ввод!AD289</f>
        <v>0</v>
      </c>
      <c r="AF114" s="5">
        <f>-Ввод!AE289</f>
        <v>0</v>
      </c>
      <c r="AG114" s="5">
        <f>-Ввод!AF289</f>
        <v>0</v>
      </c>
      <c r="AH114" s="5">
        <f>-Ввод!AG289</f>
        <v>0</v>
      </c>
      <c r="AI114" s="5">
        <f>-Ввод!AH289</f>
        <v>0</v>
      </c>
      <c r="AJ114" s="5">
        <f>-Ввод!AI289</f>
        <v>0</v>
      </c>
      <c r="AK114" s="5">
        <f>-Ввод!AJ289</f>
        <v>0</v>
      </c>
      <c r="AL114" s="5">
        <f>-Ввод!AK289</f>
        <v>0</v>
      </c>
      <c r="AM114" s="5">
        <f>-Ввод!AL289</f>
        <v>0</v>
      </c>
      <c r="AN114" s="5">
        <f>-Ввод!AM289</f>
        <v>0</v>
      </c>
      <c r="AO114" s="5">
        <f>-Ввод!AN289</f>
        <v>0</v>
      </c>
      <c r="AP114" s="5">
        <f>-Ввод!AO289</f>
        <v>0</v>
      </c>
      <c r="AQ114" s="5">
        <f>-Ввод!AP289</f>
        <v>0</v>
      </c>
      <c r="AR114" s="5">
        <f>-Ввод!AQ289</f>
        <v>0</v>
      </c>
      <c r="AS114" s="5">
        <f>-Ввод!AR289</f>
        <v>0</v>
      </c>
      <c r="AT114" s="5">
        <f>-Ввод!AS289</f>
        <v>0</v>
      </c>
      <c r="AU114" s="5">
        <f>-Ввод!AT289</f>
        <v>0</v>
      </c>
      <c r="AV114" s="5">
        <f>-Ввод!AU289</f>
        <v>0</v>
      </c>
      <c r="AW114" s="5">
        <f>-Ввод!AV289</f>
        <v>0</v>
      </c>
      <c r="AX114" s="5">
        <f>-Ввод!AW289</f>
        <v>0</v>
      </c>
      <c r="AY114" s="5">
        <f>-Ввод!AX289</f>
        <v>0</v>
      </c>
      <c r="AZ114" s="5">
        <f>-Ввод!AY289</f>
        <v>0</v>
      </c>
      <c r="BA114" s="5">
        <f>-Ввод!AZ289</f>
        <v>0</v>
      </c>
      <c r="BB114" s="5">
        <f>-Ввод!BA289</f>
        <v>0</v>
      </c>
      <c r="BC114" s="5">
        <f>-Ввод!BB289</f>
        <v>0</v>
      </c>
      <c r="BD114" s="5">
        <f>-Ввод!BC289</f>
        <v>0</v>
      </c>
      <c r="BE114" s="5">
        <f>-Ввод!BD289</f>
        <v>0</v>
      </c>
      <c r="BF114" s="5">
        <f>-Ввод!BE289</f>
        <v>0</v>
      </c>
      <c r="BG114" s="5">
        <f>-Ввод!BF289</f>
        <v>0</v>
      </c>
      <c r="BH114" s="5">
        <f>-Ввод!BG289</f>
        <v>0</v>
      </c>
      <c r="BI114" s="5">
        <f>-Ввод!BH289</f>
        <v>0</v>
      </c>
      <c r="BJ114" s="5">
        <f>-Ввод!BI289</f>
        <v>0</v>
      </c>
      <c r="BK114" s="5">
        <f>-Ввод!BJ289</f>
        <v>0</v>
      </c>
      <c r="BL114" s="5">
        <f>-Ввод!BK289</f>
        <v>0</v>
      </c>
      <c r="BM114" s="5">
        <f>-Ввод!BL289</f>
        <v>0</v>
      </c>
      <c r="BN114" s="5">
        <f>-Ввод!BM289</f>
        <v>0</v>
      </c>
      <c r="BO114" s="5">
        <f>-Ввод!BN289</f>
        <v>0</v>
      </c>
      <c r="BP114" s="5">
        <f>-Ввод!BO289</f>
        <v>0</v>
      </c>
      <c r="BQ114" s="5">
        <f>-Ввод!BP289</f>
        <v>0</v>
      </c>
      <c r="BR114" s="5">
        <f>-Ввод!BQ289</f>
        <v>0</v>
      </c>
      <c r="BS114" s="5">
        <f>-Ввод!BR289</f>
        <v>0</v>
      </c>
      <c r="BT114" s="5">
        <f>-Ввод!BS289</f>
        <v>0</v>
      </c>
      <c r="BU114" s="5">
        <f>-Ввод!BT289</f>
        <v>0</v>
      </c>
      <c r="BV114" s="5">
        <f>-Ввод!BU289</f>
        <v>0</v>
      </c>
      <c r="BW114" s="5">
        <f>-Ввод!BV289</f>
        <v>0</v>
      </c>
      <c r="BX114" s="5">
        <f>-Ввод!BW289</f>
        <v>0</v>
      </c>
      <c r="BY114" s="5">
        <f>-Ввод!BX289</f>
        <v>0</v>
      </c>
      <c r="BZ114" s="5">
        <f>-Ввод!BY289</f>
        <v>0</v>
      </c>
      <c r="CA114" s="5">
        <f>-Ввод!BZ289</f>
        <v>0</v>
      </c>
      <c r="CB114" s="5">
        <f>-Ввод!CA289</f>
        <v>0</v>
      </c>
      <c r="CC114" s="5">
        <f>-Ввод!CB289</f>
        <v>0</v>
      </c>
      <c r="CD114" s="5">
        <f>-Ввод!CC289</f>
        <v>0</v>
      </c>
      <c r="CE114" s="5">
        <f>-Ввод!CD289</f>
        <v>0</v>
      </c>
      <c r="CF114" s="5">
        <f>-Ввод!CE289</f>
        <v>0</v>
      </c>
      <c r="CG114" s="5">
        <f>-Ввод!CF289</f>
        <v>0</v>
      </c>
      <c r="CH114" s="5">
        <f>-Ввод!CG289</f>
        <v>0</v>
      </c>
      <c r="CI114" s="5">
        <f>-Ввод!CH289</f>
        <v>0</v>
      </c>
      <c r="CJ114" s="5">
        <f>-Ввод!CI289</f>
        <v>0</v>
      </c>
      <c r="CK114" s="5">
        <f>-Ввод!CJ289</f>
        <v>0</v>
      </c>
      <c r="CL114" s="5">
        <f>-Ввод!CK289</f>
        <v>0</v>
      </c>
      <c r="CM114" s="5">
        <f>-Ввод!CL289</f>
        <v>0</v>
      </c>
      <c r="CN114" s="5">
        <f>-Ввод!CM289</f>
        <v>0</v>
      </c>
      <c r="CO114" s="5">
        <f>-Ввод!CN289</f>
        <v>0</v>
      </c>
      <c r="CP114" s="5">
        <f>-Ввод!CO289</f>
        <v>0</v>
      </c>
      <c r="CQ114" s="5">
        <f>-Ввод!CP289</f>
        <v>0</v>
      </c>
      <c r="CR114" s="5">
        <f>-Ввод!CQ289</f>
        <v>0</v>
      </c>
      <c r="CS114" s="5">
        <f>-Ввод!CR289</f>
        <v>0</v>
      </c>
      <c r="CT114" s="5">
        <f>-Ввод!CS289</f>
        <v>0</v>
      </c>
      <c r="CU114" s="5">
        <f>-Ввод!CT289</f>
        <v>0</v>
      </c>
      <c r="CV114" s="5">
        <f>-Ввод!CU289</f>
        <v>0</v>
      </c>
      <c r="CW114" s="5">
        <f>-Ввод!CV289</f>
        <v>0</v>
      </c>
      <c r="CX114" s="5">
        <f>-Ввод!CW289</f>
        <v>0</v>
      </c>
      <c r="CY114" s="5">
        <f>-Ввод!CX289</f>
        <v>0</v>
      </c>
      <c r="CZ114" s="5">
        <f>-Ввод!CY289</f>
        <v>0</v>
      </c>
      <c r="DA114" s="5">
        <f>-Ввод!CZ289</f>
        <v>0</v>
      </c>
      <c r="DB114" s="5">
        <f>-Ввод!DA289</f>
        <v>0</v>
      </c>
      <c r="DC114" s="5">
        <f>-Ввод!DB289</f>
        <v>0</v>
      </c>
      <c r="DD114" s="5">
        <f>-Ввод!DC289</f>
        <v>0</v>
      </c>
      <c r="DE114" s="5">
        <f>-Ввод!DD289</f>
        <v>0</v>
      </c>
      <c r="DF114" s="5">
        <f>-Ввод!DE289</f>
        <v>0</v>
      </c>
      <c r="DG114" s="5">
        <f>-Ввод!DF289</f>
        <v>0</v>
      </c>
      <c r="DH114" s="5">
        <f>-Ввод!DG289</f>
        <v>0</v>
      </c>
      <c r="DI114" s="5">
        <f>-Ввод!DH289</f>
        <v>0</v>
      </c>
      <c r="DJ114" s="5">
        <f>-Ввод!DI289</f>
        <v>0</v>
      </c>
    </row>
    <row r="115" spans="1:114">
      <c r="B115" s="12" t="s">
        <v>81</v>
      </c>
      <c r="C115" s="11"/>
      <c r="I115" s="5">
        <f t="shared" si="57"/>
        <v>30000</v>
      </c>
      <c r="J115" s="5">
        <f>Финансирование!J131</f>
        <v>0</v>
      </c>
      <c r="K115" s="5">
        <f>Финансирование!K131</f>
        <v>0</v>
      </c>
      <c r="L115" s="5">
        <f>Финансирование!L131</f>
        <v>0</v>
      </c>
      <c r="M115" s="5">
        <f>Финансирование!M131</f>
        <v>9000</v>
      </c>
      <c r="N115" s="5">
        <f>Финансирование!N131</f>
        <v>0</v>
      </c>
      <c r="O115" s="5">
        <f>Финансирование!O131</f>
        <v>0</v>
      </c>
      <c r="P115" s="5">
        <f>Финансирование!P131</f>
        <v>0</v>
      </c>
      <c r="Q115" s="5">
        <f>Финансирование!Q131</f>
        <v>7500</v>
      </c>
      <c r="R115" s="5">
        <f>Финансирование!R131</f>
        <v>0</v>
      </c>
      <c r="S115" s="5">
        <f>Финансирование!S131</f>
        <v>0</v>
      </c>
      <c r="T115" s="5">
        <f>Финансирование!T131</f>
        <v>0</v>
      </c>
      <c r="U115" s="5">
        <f>Финансирование!U131</f>
        <v>13500</v>
      </c>
      <c r="V115" s="5">
        <f>Финансирование!V131</f>
        <v>0</v>
      </c>
      <c r="W115" s="5">
        <f>Финансирование!W131</f>
        <v>0</v>
      </c>
      <c r="X115" s="5">
        <f>Финансирование!X131</f>
        <v>0</v>
      </c>
      <c r="Y115" s="5">
        <f>Финансирование!Y131</f>
        <v>0</v>
      </c>
      <c r="Z115" s="5">
        <f>Финансирование!Z131</f>
        <v>0</v>
      </c>
      <c r="AA115" s="5">
        <f>Финансирование!AA131</f>
        <v>0</v>
      </c>
      <c r="AB115" s="5">
        <f>Финансирование!AB131</f>
        <v>0</v>
      </c>
      <c r="AC115" s="5">
        <f>Финансирование!AC131</f>
        <v>0</v>
      </c>
      <c r="AD115" s="5">
        <f>Финансирование!AD131</f>
        <v>0</v>
      </c>
      <c r="AE115" s="5">
        <f>Финансирование!AE131</f>
        <v>0</v>
      </c>
      <c r="AF115" s="5">
        <f>Финансирование!AF131</f>
        <v>0</v>
      </c>
      <c r="AG115" s="5">
        <f>Финансирование!AG131</f>
        <v>0</v>
      </c>
      <c r="AH115" s="5">
        <f>Финансирование!AH131</f>
        <v>0</v>
      </c>
      <c r="AI115" s="5">
        <f>Финансирование!AI131</f>
        <v>0</v>
      </c>
      <c r="AJ115" s="5">
        <f>Финансирование!AJ131</f>
        <v>0</v>
      </c>
      <c r="AK115" s="5">
        <f>Финансирование!AK131</f>
        <v>0</v>
      </c>
      <c r="AL115" s="5">
        <f>Финансирование!AL131</f>
        <v>0</v>
      </c>
      <c r="AM115" s="5">
        <f>Финансирование!AM131</f>
        <v>0</v>
      </c>
      <c r="AN115" s="5">
        <f>Финансирование!AN131</f>
        <v>0</v>
      </c>
      <c r="AO115" s="5">
        <f>Финансирование!AO131</f>
        <v>0</v>
      </c>
      <c r="AP115" s="5">
        <f>Финансирование!AP131</f>
        <v>0</v>
      </c>
      <c r="AQ115" s="5">
        <f>Финансирование!AQ131</f>
        <v>0</v>
      </c>
      <c r="AR115" s="5">
        <f>Финансирование!AR131</f>
        <v>0</v>
      </c>
      <c r="AS115" s="5">
        <f>Финансирование!AS131</f>
        <v>0</v>
      </c>
      <c r="AT115" s="5">
        <f>Финансирование!AT131</f>
        <v>0</v>
      </c>
      <c r="AU115" s="5">
        <f>Финансирование!AU131</f>
        <v>0</v>
      </c>
      <c r="AV115" s="5">
        <f>Финансирование!AV131</f>
        <v>0</v>
      </c>
      <c r="AW115" s="5">
        <f>Финансирование!AW131</f>
        <v>0</v>
      </c>
      <c r="AX115" s="5">
        <f>Финансирование!AX131</f>
        <v>0</v>
      </c>
      <c r="AY115" s="5">
        <f>Финансирование!AY131</f>
        <v>0</v>
      </c>
      <c r="AZ115" s="5">
        <f>Финансирование!AZ131</f>
        <v>0</v>
      </c>
      <c r="BA115" s="5">
        <f>Финансирование!BA131</f>
        <v>0</v>
      </c>
      <c r="BB115" s="5">
        <f>Финансирование!BB131</f>
        <v>0</v>
      </c>
      <c r="BC115" s="5">
        <f>Финансирование!BC131</f>
        <v>0</v>
      </c>
      <c r="BD115" s="5">
        <f>Финансирование!BD131</f>
        <v>0</v>
      </c>
      <c r="BE115" s="5">
        <f>Финансирование!BE131</f>
        <v>0</v>
      </c>
      <c r="BF115" s="5">
        <f>Финансирование!BF131</f>
        <v>0</v>
      </c>
      <c r="BG115" s="5">
        <f>Финансирование!BG131</f>
        <v>0</v>
      </c>
      <c r="BH115" s="5">
        <f>Финансирование!BH131</f>
        <v>0</v>
      </c>
      <c r="BI115" s="5">
        <f>Финансирование!BI131</f>
        <v>0</v>
      </c>
      <c r="BJ115" s="5">
        <f>Финансирование!BJ131</f>
        <v>0</v>
      </c>
      <c r="BK115" s="5">
        <f>Финансирование!BK131</f>
        <v>0</v>
      </c>
      <c r="BL115" s="5">
        <f>Финансирование!BL131</f>
        <v>0</v>
      </c>
      <c r="BM115" s="5">
        <f>Финансирование!BM131</f>
        <v>0</v>
      </c>
      <c r="BN115" s="5">
        <f>Финансирование!BN131</f>
        <v>0</v>
      </c>
      <c r="BO115" s="5">
        <f>Финансирование!BO131</f>
        <v>0</v>
      </c>
      <c r="BP115" s="5">
        <f>Финансирование!BP131</f>
        <v>0</v>
      </c>
      <c r="BQ115" s="5">
        <f>Финансирование!BQ131</f>
        <v>0</v>
      </c>
      <c r="BR115" s="5">
        <f>Финансирование!BR131</f>
        <v>0</v>
      </c>
      <c r="BS115" s="5">
        <f>Финансирование!BS131</f>
        <v>0</v>
      </c>
      <c r="BT115" s="5">
        <f>Финансирование!BT131</f>
        <v>0</v>
      </c>
      <c r="BU115" s="5">
        <f>Финансирование!BU131</f>
        <v>0</v>
      </c>
      <c r="BV115" s="5">
        <f>Финансирование!BV131</f>
        <v>0</v>
      </c>
      <c r="BW115" s="5">
        <f>Финансирование!BW131</f>
        <v>0</v>
      </c>
      <c r="BX115" s="5">
        <f>Финансирование!BX131</f>
        <v>0</v>
      </c>
      <c r="BY115" s="5">
        <f>Финансирование!BY131</f>
        <v>0</v>
      </c>
      <c r="BZ115" s="5">
        <f>Финансирование!BZ131</f>
        <v>0</v>
      </c>
      <c r="CA115" s="5">
        <f>Финансирование!CA131</f>
        <v>0</v>
      </c>
      <c r="CB115" s="5">
        <f>Финансирование!CB131</f>
        <v>0</v>
      </c>
      <c r="CC115" s="5">
        <f>Финансирование!CC131</f>
        <v>0</v>
      </c>
      <c r="CD115" s="5">
        <f>Финансирование!CD131</f>
        <v>0</v>
      </c>
      <c r="CE115" s="5">
        <f>Финансирование!CE131</f>
        <v>0</v>
      </c>
      <c r="CF115" s="5">
        <f>Финансирование!CF131</f>
        <v>0</v>
      </c>
      <c r="CG115" s="5">
        <f>Финансирование!CG131</f>
        <v>0</v>
      </c>
      <c r="CH115" s="5">
        <f>Финансирование!CH131</f>
        <v>0</v>
      </c>
      <c r="CI115" s="5">
        <f>Финансирование!CI131</f>
        <v>0</v>
      </c>
      <c r="CJ115" s="5">
        <f>Финансирование!CJ131</f>
        <v>0</v>
      </c>
      <c r="CK115" s="5">
        <f>Финансирование!CK131</f>
        <v>0</v>
      </c>
      <c r="CL115" s="5">
        <f>Финансирование!CL131</f>
        <v>0</v>
      </c>
      <c r="CM115" s="5">
        <f>Финансирование!CM131</f>
        <v>0</v>
      </c>
      <c r="CN115" s="5">
        <f>Финансирование!CN131</f>
        <v>0</v>
      </c>
      <c r="CO115" s="5">
        <f>Финансирование!CO131</f>
        <v>0</v>
      </c>
      <c r="CP115" s="5">
        <f>Финансирование!CP131</f>
        <v>0</v>
      </c>
      <c r="CQ115" s="5">
        <f>Финансирование!CQ131</f>
        <v>0</v>
      </c>
      <c r="CR115" s="5">
        <f>Финансирование!CR131</f>
        <v>0</v>
      </c>
      <c r="CS115" s="5">
        <f>Финансирование!CS131</f>
        <v>0</v>
      </c>
      <c r="CT115" s="5">
        <f>Финансирование!CT131</f>
        <v>0</v>
      </c>
      <c r="CU115" s="5">
        <f>Финансирование!CU131</f>
        <v>0</v>
      </c>
      <c r="CV115" s="5">
        <f>Финансирование!CV131</f>
        <v>0</v>
      </c>
      <c r="CW115" s="5">
        <f>Финансирование!CW131</f>
        <v>0</v>
      </c>
      <c r="CX115" s="5">
        <f>Финансирование!CX131</f>
        <v>0</v>
      </c>
      <c r="CY115" s="5">
        <f>Финансирование!CY131</f>
        <v>0</v>
      </c>
      <c r="CZ115" s="5">
        <f>Финансирование!CZ131</f>
        <v>0</v>
      </c>
      <c r="DA115" s="5">
        <f>Финансирование!DA131</f>
        <v>0</v>
      </c>
      <c r="DB115" s="5">
        <f>Финансирование!DB131</f>
        <v>0</v>
      </c>
      <c r="DC115" s="5">
        <f>Финансирование!DC131</f>
        <v>0</v>
      </c>
      <c r="DD115" s="5">
        <f>Финансирование!DD131</f>
        <v>0</v>
      </c>
      <c r="DE115" s="5">
        <f>Финансирование!DE131</f>
        <v>0</v>
      </c>
      <c r="DF115" s="5">
        <f>Финансирование!DF131</f>
        <v>0</v>
      </c>
      <c r="DG115" s="5">
        <f>Финансирование!DG131</f>
        <v>0</v>
      </c>
      <c r="DH115" s="5">
        <f>Финансирование!DH131</f>
        <v>0</v>
      </c>
      <c r="DI115" s="5">
        <f>Финансирование!DI131</f>
        <v>0</v>
      </c>
      <c r="DJ115" s="5">
        <f>Финансирование!DJ131</f>
        <v>0</v>
      </c>
    </row>
    <row r="116" spans="1:114">
      <c r="B116" s="12" t="s">
        <v>158</v>
      </c>
      <c r="C116" s="11"/>
      <c r="I116" s="5">
        <f t="shared" ca="1" si="57"/>
        <v>125000</v>
      </c>
      <c r="J116" s="5">
        <f>Налоги!J55</f>
        <v>0</v>
      </c>
      <c r="K116" s="5">
        <f ca="1">Налоги!K55</f>
        <v>0</v>
      </c>
      <c r="L116" s="5">
        <f ca="1">Налоги!L55</f>
        <v>0</v>
      </c>
      <c r="M116" s="5">
        <f ca="1">Налоги!M55</f>
        <v>0</v>
      </c>
      <c r="N116" s="5">
        <f ca="1">Налоги!N55</f>
        <v>0</v>
      </c>
      <c r="O116" s="5">
        <f ca="1">Налоги!O55</f>
        <v>13500</v>
      </c>
      <c r="P116" s="5">
        <f ca="1">Налоги!P55</f>
        <v>20000</v>
      </c>
      <c r="Q116" s="5">
        <f ca="1">Налоги!Q55</f>
        <v>20000</v>
      </c>
      <c r="R116" s="5">
        <f ca="1">Налоги!R55</f>
        <v>20000</v>
      </c>
      <c r="S116" s="5">
        <f ca="1">Налоги!S55</f>
        <v>31250</v>
      </c>
      <c r="T116" s="5">
        <f ca="1">Налоги!T55</f>
        <v>0</v>
      </c>
      <c r="U116" s="5">
        <f ca="1">Налоги!U55</f>
        <v>0</v>
      </c>
      <c r="V116" s="5">
        <f ca="1">Налоги!V55</f>
        <v>0</v>
      </c>
      <c r="W116" s="5">
        <f ca="1">Налоги!W55</f>
        <v>20250</v>
      </c>
      <c r="X116" s="5">
        <f ca="1">Налоги!X55</f>
        <v>0</v>
      </c>
      <c r="Y116" s="5">
        <f ca="1">Налоги!Y55</f>
        <v>0</v>
      </c>
      <c r="Z116" s="5">
        <f ca="1">Налоги!Z55</f>
        <v>0</v>
      </c>
      <c r="AA116" s="5">
        <f ca="1">Налоги!AA55</f>
        <v>0</v>
      </c>
      <c r="AB116" s="5">
        <f ca="1">Налоги!AB55</f>
        <v>0</v>
      </c>
      <c r="AC116" s="5">
        <f ca="1">Налоги!AC55</f>
        <v>0</v>
      </c>
      <c r="AD116" s="5">
        <f ca="1">Налоги!AD55</f>
        <v>0</v>
      </c>
      <c r="AE116" s="5">
        <f ca="1">Налоги!AE55</f>
        <v>0</v>
      </c>
      <c r="AF116" s="5">
        <f ca="1">Налоги!AF55</f>
        <v>0</v>
      </c>
      <c r="AG116" s="5">
        <f ca="1">Налоги!AG55</f>
        <v>0</v>
      </c>
      <c r="AH116" s="5">
        <f ca="1">Налоги!AH55</f>
        <v>0</v>
      </c>
      <c r="AI116" s="5">
        <f ca="1">Налоги!AI55</f>
        <v>0</v>
      </c>
      <c r="AJ116" s="5">
        <f ca="1">Налоги!AJ55</f>
        <v>0</v>
      </c>
      <c r="AK116" s="5">
        <f ca="1">Налоги!AK55</f>
        <v>0</v>
      </c>
      <c r="AL116" s="5">
        <f ca="1">Налоги!AL55</f>
        <v>0</v>
      </c>
      <c r="AM116" s="5">
        <f ca="1">Налоги!AM55</f>
        <v>0</v>
      </c>
      <c r="AN116" s="5">
        <f ca="1">Налоги!AN55</f>
        <v>0</v>
      </c>
      <c r="AO116" s="5">
        <f ca="1">Налоги!AO55</f>
        <v>0</v>
      </c>
      <c r="AP116" s="5">
        <f ca="1">Налоги!AP55</f>
        <v>0</v>
      </c>
      <c r="AQ116" s="5">
        <f ca="1">Налоги!AQ55</f>
        <v>0</v>
      </c>
      <c r="AR116" s="5">
        <f ca="1">Налоги!AR55</f>
        <v>0</v>
      </c>
      <c r="AS116" s="5">
        <f ca="1">Налоги!AS55</f>
        <v>0</v>
      </c>
      <c r="AT116" s="5">
        <f ca="1">Налоги!AT55</f>
        <v>0</v>
      </c>
      <c r="AU116" s="5">
        <f ca="1">Налоги!AU55</f>
        <v>0</v>
      </c>
      <c r="AV116" s="5">
        <f ca="1">Налоги!AV55</f>
        <v>0</v>
      </c>
      <c r="AW116" s="5">
        <f ca="1">Налоги!AW55</f>
        <v>0</v>
      </c>
      <c r="AX116" s="5">
        <f ca="1">Налоги!AX55</f>
        <v>0</v>
      </c>
      <c r="AY116" s="5">
        <f ca="1">Налоги!AY55</f>
        <v>0</v>
      </c>
      <c r="AZ116" s="5">
        <f ca="1">Налоги!AZ55</f>
        <v>0</v>
      </c>
      <c r="BA116" s="5">
        <f ca="1">Налоги!BA55</f>
        <v>0</v>
      </c>
      <c r="BB116" s="5">
        <f ca="1">Налоги!BB55</f>
        <v>0</v>
      </c>
      <c r="BC116" s="5">
        <f ca="1">Налоги!BC55</f>
        <v>0</v>
      </c>
      <c r="BD116" s="5">
        <f ca="1">Налоги!BD55</f>
        <v>0</v>
      </c>
      <c r="BE116" s="5">
        <f ca="1">Налоги!BE55</f>
        <v>0</v>
      </c>
      <c r="BF116" s="5">
        <f ca="1">Налоги!BF55</f>
        <v>0</v>
      </c>
      <c r="BG116" s="5">
        <f ca="1">Налоги!BG55</f>
        <v>0</v>
      </c>
      <c r="BH116" s="5">
        <f ca="1">Налоги!BH55</f>
        <v>0</v>
      </c>
      <c r="BI116" s="5">
        <f ca="1">Налоги!BI55</f>
        <v>0</v>
      </c>
      <c r="BJ116" s="5">
        <f ca="1">Налоги!BJ55</f>
        <v>0</v>
      </c>
      <c r="BK116" s="5">
        <f ca="1">Налоги!BK55</f>
        <v>0</v>
      </c>
      <c r="BL116" s="5">
        <f ca="1">Налоги!BL55</f>
        <v>0</v>
      </c>
      <c r="BM116" s="5">
        <f ca="1">Налоги!BM55</f>
        <v>0</v>
      </c>
      <c r="BN116" s="5">
        <f ca="1">Налоги!BN55</f>
        <v>0</v>
      </c>
      <c r="BO116" s="5">
        <f ca="1">Налоги!BO55</f>
        <v>0</v>
      </c>
      <c r="BP116" s="5">
        <f ca="1">Налоги!BP55</f>
        <v>0</v>
      </c>
      <c r="BQ116" s="5">
        <f ca="1">Налоги!BQ55</f>
        <v>0</v>
      </c>
      <c r="BR116" s="5">
        <f ca="1">Налоги!BR55</f>
        <v>0</v>
      </c>
      <c r="BS116" s="5">
        <f ca="1">Налоги!BS55</f>
        <v>0</v>
      </c>
      <c r="BT116" s="5">
        <f ca="1">Налоги!BT55</f>
        <v>0</v>
      </c>
      <c r="BU116" s="5">
        <f ca="1">Налоги!BU55</f>
        <v>0</v>
      </c>
      <c r="BV116" s="5">
        <f ca="1">Налоги!BV55</f>
        <v>0</v>
      </c>
      <c r="BW116" s="5">
        <f ca="1">Налоги!BW55</f>
        <v>0</v>
      </c>
      <c r="BX116" s="5">
        <f ca="1">Налоги!BX55</f>
        <v>0</v>
      </c>
      <c r="BY116" s="5">
        <f ca="1">Налоги!BY55</f>
        <v>0</v>
      </c>
      <c r="BZ116" s="5">
        <f ca="1">Налоги!BZ55</f>
        <v>0</v>
      </c>
      <c r="CA116" s="5">
        <f ca="1">Налоги!CA55</f>
        <v>0</v>
      </c>
      <c r="CB116" s="5">
        <f ca="1">Налоги!CB55</f>
        <v>0</v>
      </c>
      <c r="CC116" s="5">
        <f ca="1">Налоги!CC55</f>
        <v>0</v>
      </c>
      <c r="CD116" s="5">
        <f ca="1">Налоги!CD55</f>
        <v>0</v>
      </c>
      <c r="CE116" s="5">
        <f ca="1">Налоги!CE55</f>
        <v>0</v>
      </c>
      <c r="CF116" s="5">
        <f ca="1">Налоги!CF55</f>
        <v>0</v>
      </c>
      <c r="CG116" s="5">
        <f ca="1">Налоги!CG55</f>
        <v>0</v>
      </c>
      <c r="CH116" s="5">
        <f ca="1">Налоги!CH55</f>
        <v>0</v>
      </c>
      <c r="CI116" s="5">
        <f ca="1">Налоги!CI55</f>
        <v>0</v>
      </c>
      <c r="CJ116" s="5">
        <f ca="1">Налоги!CJ55</f>
        <v>0</v>
      </c>
      <c r="CK116" s="5">
        <f ca="1">Налоги!CK55</f>
        <v>0</v>
      </c>
      <c r="CL116" s="5">
        <f ca="1">Налоги!CL55</f>
        <v>0</v>
      </c>
      <c r="CM116" s="5">
        <f ca="1">Налоги!CM55</f>
        <v>0</v>
      </c>
      <c r="CN116" s="5">
        <f ca="1">Налоги!CN55</f>
        <v>0</v>
      </c>
      <c r="CO116" s="5">
        <f ca="1">Налоги!CO55</f>
        <v>0</v>
      </c>
      <c r="CP116" s="5">
        <f ca="1">Налоги!CP55</f>
        <v>0</v>
      </c>
      <c r="CQ116" s="5">
        <f ca="1">Налоги!CQ55</f>
        <v>0</v>
      </c>
      <c r="CR116" s="5">
        <f ca="1">Налоги!CR55</f>
        <v>0</v>
      </c>
      <c r="CS116" s="5">
        <f ca="1">Налоги!CS55</f>
        <v>0</v>
      </c>
      <c r="CT116" s="5">
        <f ca="1">Налоги!CT55</f>
        <v>0</v>
      </c>
      <c r="CU116" s="5">
        <f ca="1">Налоги!CU55</f>
        <v>0</v>
      </c>
      <c r="CV116" s="5">
        <f ca="1">Налоги!CV55</f>
        <v>0</v>
      </c>
      <c r="CW116" s="5">
        <f ca="1">Налоги!CW55</f>
        <v>0</v>
      </c>
      <c r="CX116" s="5">
        <f ca="1">Налоги!CX55</f>
        <v>0</v>
      </c>
      <c r="CY116" s="5">
        <f ca="1">Налоги!CY55</f>
        <v>0</v>
      </c>
      <c r="CZ116" s="5">
        <f ca="1">Налоги!CZ55</f>
        <v>0</v>
      </c>
      <c r="DA116" s="5">
        <f ca="1">Налоги!DA55</f>
        <v>0</v>
      </c>
      <c r="DB116" s="5">
        <f ca="1">Налоги!DB55</f>
        <v>0</v>
      </c>
      <c r="DC116" s="5">
        <f ca="1">Налоги!DC55</f>
        <v>0</v>
      </c>
      <c r="DD116" s="5">
        <f ca="1">Налоги!DD55</f>
        <v>0</v>
      </c>
      <c r="DE116" s="5">
        <f ca="1">Налоги!DE55</f>
        <v>0</v>
      </c>
      <c r="DF116" s="5">
        <f ca="1">Налоги!DF55</f>
        <v>0</v>
      </c>
      <c r="DG116" s="5">
        <f ca="1">Налоги!DG55</f>
        <v>0</v>
      </c>
      <c r="DH116" s="5">
        <f ca="1">Налоги!DH55</f>
        <v>0</v>
      </c>
      <c r="DI116" s="5">
        <f ca="1">Налоги!DI55</f>
        <v>0</v>
      </c>
      <c r="DJ116" s="5">
        <f ca="1">Налоги!DJ55</f>
        <v>0</v>
      </c>
    </row>
    <row r="117" spans="1:114" s="100" customFormat="1">
      <c r="A117" s="18"/>
      <c r="B117" s="148" t="s">
        <v>189</v>
      </c>
      <c r="C117" s="110"/>
      <c r="I117" s="101">
        <f t="shared" ca="1" si="57"/>
        <v>-625000</v>
      </c>
      <c r="J117" s="101">
        <f>N(J$13&lt;&gt;0)*(J112+J113+J114+J115+J116)</f>
        <v>0</v>
      </c>
      <c r="K117" s="101">
        <f t="shared" ref="K117:BV117" ca="1" si="64">N(K$13&lt;&gt;0)*(K112+K113+K114+K115+K116)</f>
        <v>0</v>
      </c>
      <c r="L117" s="101">
        <f t="shared" ca="1" si="64"/>
        <v>0</v>
      </c>
      <c r="M117" s="101">
        <f t="shared" ca="1" si="64"/>
        <v>-81000</v>
      </c>
      <c r="N117" s="101">
        <f t="shared" ca="1" si="64"/>
        <v>-120000</v>
      </c>
      <c r="O117" s="101">
        <f t="shared" ca="1" si="64"/>
        <v>-106500</v>
      </c>
      <c r="P117" s="101">
        <f t="shared" ca="1" si="64"/>
        <v>-100000</v>
      </c>
      <c r="Q117" s="101">
        <f t="shared" ca="1" si="64"/>
        <v>-167500</v>
      </c>
      <c r="R117" s="101">
        <f t="shared" ca="1" si="64"/>
        <v>20000</v>
      </c>
      <c r="S117" s="101">
        <f t="shared" ca="1" si="64"/>
        <v>31250</v>
      </c>
      <c r="T117" s="101">
        <f t="shared" ca="1" si="64"/>
        <v>0</v>
      </c>
      <c r="U117" s="101">
        <f t="shared" ca="1" si="64"/>
        <v>-121500</v>
      </c>
      <c r="V117" s="101">
        <f t="shared" ca="1" si="64"/>
        <v>0</v>
      </c>
      <c r="W117" s="101">
        <f t="shared" ca="1" si="64"/>
        <v>20250</v>
      </c>
      <c r="X117" s="101">
        <f t="shared" ca="1" si="64"/>
        <v>0</v>
      </c>
      <c r="Y117" s="101">
        <f t="shared" ca="1" si="64"/>
        <v>0</v>
      </c>
      <c r="Z117" s="101">
        <f t="shared" ca="1" si="64"/>
        <v>0</v>
      </c>
      <c r="AA117" s="101">
        <f t="shared" ca="1" si="64"/>
        <v>0</v>
      </c>
      <c r="AB117" s="101">
        <f t="shared" ca="1" si="64"/>
        <v>0</v>
      </c>
      <c r="AC117" s="101">
        <f t="shared" ca="1" si="64"/>
        <v>0</v>
      </c>
      <c r="AD117" s="101">
        <f t="shared" ca="1" si="64"/>
        <v>0</v>
      </c>
      <c r="AE117" s="101">
        <f t="shared" ca="1" si="64"/>
        <v>0</v>
      </c>
      <c r="AF117" s="101">
        <f t="shared" ca="1" si="64"/>
        <v>0</v>
      </c>
      <c r="AG117" s="101">
        <f t="shared" ca="1" si="64"/>
        <v>0</v>
      </c>
      <c r="AH117" s="101">
        <f t="shared" ca="1" si="64"/>
        <v>0</v>
      </c>
      <c r="AI117" s="101">
        <f t="shared" ca="1" si="64"/>
        <v>0</v>
      </c>
      <c r="AJ117" s="101">
        <f t="shared" ca="1" si="64"/>
        <v>0</v>
      </c>
      <c r="AK117" s="101">
        <f t="shared" ca="1" si="64"/>
        <v>0</v>
      </c>
      <c r="AL117" s="101">
        <f t="shared" ca="1" si="64"/>
        <v>0</v>
      </c>
      <c r="AM117" s="101">
        <f t="shared" ca="1" si="64"/>
        <v>0</v>
      </c>
      <c r="AN117" s="101">
        <f t="shared" ca="1" si="64"/>
        <v>0</v>
      </c>
      <c r="AO117" s="101">
        <f t="shared" ca="1" si="64"/>
        <v>0</v>
      </c>
      <c r="AP117" s="101">
        <f t="shared" ca="1" si="64"/>
        <v>0</v>
      </c>
      <c r="AQ117" s="101">
        <f t="shared" ca="1" si="64"/>
        <v>0</v>
      </c>
      <c r="AR117" s="101">
        <f t="shared" ca="1" si="64"/>
        <v>0</v>
      </c>
      <c r="AS117" s="101">
        <f t="shared" ca="1" si="64"/>
        <v>0</v>
      </c>
      <c r="AT117" s="101">
        <f t="shared" ca="1" si="64"/>
        <v>0</v>
      </c>
      <c r="AU117" s="101">
        <f t="shared" ca="1" si="64"/>
        <v>0</v>
      </c>
      <c r="AV117" s="101">
        <f t="shared" ca="1" si="64"/>
        <v>0</v>
      </c>
      <c r="AW117" s="101">
        <f t="shared" ca="1" si="64"/>
        <v>0</v>
      </c>
      <c r="AX117" s="101">
        <f t="shared" ca="1" si="64"/>
        <v>0</v>
      </c>
      <c r="AY117" s="101">
        <f t="shared" ca="1" si="64"/>
        <v>0</v>
      </c>
      <c r="AZ117" s="101">
        <f t="shared" ca="1" si="64"/>
        <v>0</v>
      </c>
      <c r="BA117" s="101">
        <f t="shared" ca="1" si="64"/>
        <v>0</v>
      </c>
      <c r="BB117" s="101">
        <f t="shared" ca="1" si="64"/>
        <v>0</v>
      </c>
      <c r="BC117" s="101">
        <f t="shared" ca="1" si="64"/>
        <v>0</v>
      </c>
      <c r="BD117" s="101">
        <f t="shared" ca="1" si="64"/>
        <v>0</v>
      </c>
      <c r="BE117" s="101">
        <f t="shared" ca="1" si="64"/>
        <v>0</v>
      </c>
      <c r="BF117" s="101">
        <f t="shared" ca="1" si="64"/>
        <v>0</v>
      </c>
      <c r="BG117" s="101">
        <f t="shared" ca="1" si="64"/>
        <v>0</v>
      </c>
      <c r="BH117" s="101">
        <f t="shared" ca="1" si="64"/>
        <v>0</v>
      </c>
      <c r="BI117" s="101">
        <f t="shared" ca="1" si="64"/>
        <v>0</v>
      </c>
      <c r="BJ117" s="101">
        <f t="shared" ca="1" si="64"/>
        <v>0</v>
      </c>
      <c r="BK117" s="101">
        <f t="shared" ca="1" si="64"/>
        <v>0</v>
      </c>
      <c r="BL117" s="101">
        <f t="shared" ca="1" si="64"/>
        <v>0</v>
      </c>
      <c r="BM117" s="101">
        <f t="shared" ca="1" si="64"/>
        <v>0</v>
      </c>
      <c r="BN117" s="101">
        <f t="shared" ca="1" si="64"/>
        <v>0</v>
      </c>
      <c r="BO117" s="101">
        <f t="shared" ca="1" si="64"/>
        <v>0</v>
      </c>
      <c r="BP117" s="101">
        <f t="shared" ca="1" si="64"/>
        <v>0</v>
      </c>
      <c r="BQ117" s="101">
        <f t="shared" ca="1" si="64"/>
        <v>0</v>
      </c>
      <c r="BR117" s="101">
        <f t="shared" ca="1" si="64"/>
        <v>0</v>
      </c>
      <c r="BS117" s="101">
        <f t="shared" ca="1" si="64"/>
        <v>0</v>
      </c>
      <c r="BT117" s="101">
        <f t="shared" ca="1" si="64"/>
        <v>0</v>
      </c>
      <c r="BU117" s="101">
        <f t="shared" ca="1" si="64"/>
        <v>0</v>
      </c>
      <c r="BV117" s="101">
        <f t="shared" ca="1" si="64"/>
        <v>0</v>
      </c>
      <c r="BW117" s="101">
        <f t="shared" ref="BW117:DJ117" ca="1" si="65">N(BW$13&lt;&gt;0)*(BW112+BW113+BW114+BW115+BW116)</f>
        <v>0</v>
      </c>
      <c r="BX117" s="101">
        <f t="shared" ca="1" si="65"/>
        <v>0</v>
      </c>
      <c r="BY117" s="101">
        <f t="shared" ca="1" si="65"/>
        <v>0</v>
      </c>
      <c r="BZ117" s="101">
        <f t="shared" ca="1" si="65"/>
        <v>0</v>
      </c>
      <c r="CA117" s="101">
        <f t="shared" ca="1" si="65"/>
        <v>0</v>
      </c>
      <c r="CB117" s="101">
        <f t="shared" ca="1" si="65"/>
        <v>0</v>
      </c>
      <c r="CC117" s="101">
        <f t="shared" ca="1" si="65"/>
        <v>0</v>
      </c>
      <c r="CD117" s="101">
        <f t="shared" ca="1" si="65"/>
        <v>0</v>
      </c>
      <c r="CE117" s="101">
        <f t="shared" ca="1" si="65"/>
        <v>0</v>
      </c>
      <c r="CF117" s="101">
        <f t="shared" ca="1" si="65"/>
        <v>0</v>
      </c>
      <c r="CG117" s="101">
        <f t="shared" ca="1" si="65"/>
        <v>0</v>
      </c>
      <c r="CH117" s="101">
        <f t="shared" ca="1" si="65"/>
        <v>0</v>
      </c>
      <c r="CI117" s="101">
        <f t="shared" ca="1" si="65"/>
        <v>0</v>
      </c>
      <c r="CJ117" s="101">
        <f t="shared" ca="1" si="65"/>
        <v>0</v>
      </c>
      <c r="CK117" s="101">
        <f t="shared" ca="1" si="65"/>
        <v>0</v>
      </c>
      <c r="CL117" s="101">
        <f t="shared" ca="1" si="65"/>
        <v>0</v>
      </c>
      <c r="CM117" s="101">
        <f t="shared" ca="1" si="65"/>
        <v>0</v>
      </c>
      <c r="CN117" s="101">
        <f t="shared" ca="1" si="65"/>
        <v>0</v>
      </c>
      <c r="CO117" s="101">
        <f t="shared" ca="1" si="65"/>
        <v>0</v>
      </c>
      <c r="CP117" s="101">
        <f t="shared" ca="1" si="65"/>
        <v>0</v>
      </c>
      <c r="CQ117" s="101">
        <f t="shared" ca="1" si="65"/>
        <v>0</v>
      </c>
      <c r="CR117" s="101">
        <f t="shared" ca="1" si="65"/>
        <v>0</v>
      </c>
      <c r="CS117" s="101">
        <f t="shared" ca="1" si="65"/>
        <v>0</v>
      </c>
      <c r="CT117" s="101">
        <f t="shared" ca="1" si="65"/>
        <v>0</v>
      </c>
      <c r="CU117" s="101">
        <f t="shared" ca="1" si="65"/>
        <v>0</v>
      </c>
      <c r="CV117" s="101">
        <f t="shared" ca="1" si="65"/>
        <v>0</v>
      </c>
      <c r="CW117" s="101">
        <f t="shared" ca="1" si="65"/>
        <v>0</v>
      </c>
      <c r="CX117" s="101">
        <f t="shared" ca="1" si="65"/>
        <v>0</v>
      </c>
      <c r="CY117" s="101">
        <f t="shared" ca="1" si="65"/>
        <v>0</v>
      </c>
      <c r="CZ117" s="101">
        <f t="shared" ca="1" si="65"/>
        <v>0</v>
      </c>
      <c r="DA117" s="101">
        <f t="shared" ca="1" si="65"/>
        <v>0</v>
      </c>
      <c r="DB117" s="101">
        <f t="shared" ca="1" si="65"/>
        <v>0</v>
      </c>
      <c r="DC117" s="101">
        <f t="shared" ca="1" si="65"/>
        <v>0</v>
      </c>
      <c r="DD117" s="101">
        <f t="shared" ca="1" si="65"/>
        <v>0</v>
      </c>
      <c r="DE117" s="101">
        <f t="shared" ca="1" si="65"/>
        <v>0</v>
      </c>
      <c r="DF117" s="101">
        <f t="shared" ca="1" si="65"/>
        <v>0</v>
      </c>
      <c r="DG117" s="101">
        <f t="shared" ca="1" si="65"/>
        <v>0</v>
      </c>
      <c r="DH117" s="101">
        <f t="shared" ca="1" si="65"/>
        <v>0</v>
      </c>
      <c r="DI117" s="101">
        <f t="shared" ca="1" si="65"/>
        <v>0</v>
      </c>
      <c r="DJ117" s="101">
        <f t="shared" ca="1" si="65"/>
        <v>0</v>
      </c>
    </row>
    <row r="118" spans="1:114">
      <c r="B118" s="11"/>
      <c r="C118" s="11"/>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row>
    <row r="119" spans="1:114">
      <c r="B119" s="144" t="s">
        <v>190</v>
      </c>
      <c r="C119" s="11"/>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row>
    <row r="120" spans="1:114">
      <c r="B120" s="12" t="s">
        <v>164</v>
      </c>
      <c r="C120" s="11"/>
      <c r="I120" s="5">
        <f>SUM(J120:DJ120)</f>
        <v>575000</v>
      </c>
      <c r="J120" s="5">
        <f>Финансирование!J129</f>
        <v>0</v>
      </c>
      <c r="K120" s="5">
        <f>Финансирование!K129</f>
        <v>0</v>
      </c>
      <c r="L120" s="5">
        <f>Финансирование!L129</f>
        <v>0</v>
      </c>
      <c r="M120" s="5">
        <f>Финансирование!M129</f>
        <v>18000</v>
      </c>
      <c r="N120" s="5">
        <f>Финансирование!N129</f>
        <v>120000</v>
      </c>
      <c r="O120" s="5">
        <f>Финансирование!O129</f>
        <v>120000</v>
      </c>
      <c r="P120" s="5">
        <f>Финансирование!P129</f>
        <v>120000</v>
      </c>
      <c r="Q120" s="5">
        <f>Финансирование!Q129</f>
        <v>135000</v>
      </c>
      <c r="R120" s="5">
        <f>Финансирование!R129</f>
        <v>0</v>
      </c>
      <c r="S120" s="5">
        <f>Финансирование!S129</f>
        <v>35000</v>
      </c>
      <c r="T120" s="5">
        <f>Финансирование!T129</f>
        <v>0</v>
      </c>
      <c r="U120" s="5">
        <f>Финансирование!U129</f>
        <v>27000</v>
      </c>
      <c r="V120" s="5">
        <f>Финансирование!V129</f>
        <v>0</v>
      </c>
      <c r="W120" s="5">
        <f>Финансирование!W129</f>
        <v>0</v>
      </c>
      <c r="X120" s="5">
        <f>Финансирование!X129</f>
        <v>0</v>
      </c>
      <c r="Y120" s="5">
        <f>Финансирование!Y129</f>
        <v>0</v>
      </c>
      <c r="Z120" s="5">
        <f>Финансирование!Z129</f>
        <v>0</v>
      </c>
      <c r="AA120" s="5">
        <f>Финансирование!AA129</f>
        <v>0</v>
      </c>
      <c r="AB120" s="5">
        <f>Финансирование!AB129</f>
        <v>0</v>
      </c>
      <c r="AC120" s="5">
        <f>Финансирование!AC129</f>
        <v>0</v>
      </c>
      <c r="AD120" s="5">
        <f>Финансирование!AD129</f>
        <v>0</v>
      </c>
      <c r="AE120" s="5">
        <f>Финансирование!AE129</f>
        <v>0</v>
      </c>
      <c r="AF120" s="5">
        <f>Финансирование!AF129</f>
        <v>0</v>
      </c>
      <c r="AG120" s="5">
        <f>Финансирование!AG129</f>
        <v>0</v>
      </c>
      <c r="AH120" s="5">
        <f>Финансирование!AH129</f>
        <v>0</v>
      </c>
      <c r="AI120" s="5">
        <f>Финансирование!AI129</f>
        <v>0</v>
      </c>
      <c r="AJ120" s="5">
        <f>Финансирование!AJ129</f>
        <v>0</v>
      </c>
      <c r="AK120" s="5">
        <f>Финансирование!AK129</f>
        <v>0</v>
      </c>
      <c r="AL120" s="5">
        <f>Финансирование!AL129</f>
        <v>0</v>
      </c>
      <c r="AM120" s="5">
        <f>Финансирование!AM129</f>
        <v>0</v>
      </c>
      <c r="AN120" s="5">
        <f>Финансирование!AN129</f>
        <v>0</v>
      </c>
      <c r="AO120" s="5">
        <f>Финансирование!AO129</f>
        <v>0</v>
      </c>
      <c r="AP120" s="5">
        <f>Финансирование!AP129</f>
        <v>0</v>
      </c>
      <c r="AQ120" s="5">
        <f>Финансирование!AQ129</f>
        <v>0</v>
      </c>
      <c r="AR120" s="5">
        <f>Финансирование!AR129</f>
        <v>0</v>
      </c>
      <c r="AS120" s="5">
        <f>Финансирование!AS129</f>
        <v>0</v>
      </c>
      <c r="AT120" s="5">
        <f>Финансирование!AT129</f>
        <v>0</v>
      </c>
      <c r="AU120" s="5">
        <f>Финансирование!AU129</f>
        <v>0</v>
      </c>
      <c r="AV120" s="5">
        <f>Финансирование!AV129</f>
        <v>0</v>
      </c>
      <c r="AW120" s="5">
        <f>Финансирование!AW129</f>
        <v>0</v>
      </c>
      <c r="AX120" s="5">
        <f>Финансирование!AX129</f>
        <v>0</v>
      </c>
      <c r="AY120" s="5">
        <f>Финансирование!AY129</f>
        <v>0</v>
      </c>
      <c r="AZ120" s="5">
        <f>Финансирование!AZ129</f>
        <v>0</v>
      </c>
      <c r="BA120" s="5">
        <f>Финансирование!BA129</f>
        <v>0</v>
      </c>
      <c r="BB120" s="5">
        <f>Финансирование!BB129</f>
        <v>0</v>
      </c>
      <c r="BC120" s="5">
        <f>Финансирование!BC129</f>
        <v>0</v>
      </c>
      <c r="BD120" s="5">
        <f>Финансирование!BD129</f>
        <v>0</v>
      </c>
      <c r="BE120" s="5">
        <f>Финансирование!BE129</f>
        <v>0</v>
      </c>
      <c r="BF120" s="5">
        <f>Финансирование!BF129</f>
        <v>0</v>
      </c>
      <c r="BG120" s="5">
        <f>Финансирование!BG129</f>
        <v>0</v>
      </c>
      <c r="BH120" s="5">
        <f>Финансирование!BH129</f>
        <v>0</v>
      </c>
      <c r="BI120" s="5">
        <f>Финансирование!BI129</f>
        <v>0</v>
      </c>
      <c r="BJ120" s="5">
        <f>Финансирование!BJ129</f>
        <v>0</v>
      </c>
      <c r="BK120" s="5">
        <f>Финансирование!BK129</f>
        <v>0</v>
      </c>
      <c r="BL120" s="5">
        <f>Финансирование!BL129</f>
        <v>0</v>
      </c>
      <c r="BM120" s="5">
        <f>Финансирование!BM129</f>
        <v>0</v>
      </c>
      <c r="BN120" s="5">
        <f>Финансирование!BN129</f>
        <v>0</v>
      </c>
      <c r="BO120" s="5">
        <f>Финансирование!BO129</f>
        <v>0</v>
      </c>
      <c r="BP120" s="5">
        <f>Финансирование!BP129</f>
        <v>0</v>
      </c>
      <c r="BQ120" s="5">
        <f>Финансирование!BQ129</f>
        <v>0</v>
      </c>
      <c r="BR120" s="5">
        <f>Финансирование!BR129</f>
        <v>0</v>
      </c>
      <c r="BS120" s="5">
        <f>Финансирование!BS129</f>
        <v>0</v>
      </c>
      <c r="BT120" s="5">
        <f>Финансирование!BT129</f>
        <v>0</v>
      </c>
      <c r="BU120" s="5">
        <f>Финансирование!BU129</f>
        <v>0</v>
      </c>
      <c r="BV120" s="5">
        <f>Финансирование!BV129</f>
        <v>0</v>
      </c>
      <c r="BW120" s="5">
        <f>Финансирование!BW129</f>
        <v>0</v>
      </c>
      <c r="BX120" s="5">
        <f>Финансирование!BX129</f>
        <v>0</v>
      </c>
      <c r="BY120" s="5">
        <f>Финансирование!BY129</f>
        <v>0</v>
      </c>
      <c r="BZ120" s="5">
        <f>Финансирование!BZ129</f>
        <v>0</v>
      </c>
      <c r="CA120" s="5">
        <f>Финансирование!CA129</f>
        <v>0</v>
      </c>
      <c r="CB120" s="5">
        <f>Финансирование!CB129</f>
        <v>0</v>
      </c>
      <c r="CC120" s="5">
        <f>Финансирование!CC129</f>
        <v>0</v>
      </c>
      <c r="CD120" s="5">
        <f>Финансирование!CD129</f>
        <v>0</v>
      </c>
      <c r="CE120" s="5">
        <f>Финансирование!CE129</f>
        <v>0</v>
      </c>
      <c r="CF120" s="5">
        <f>Финансирование!CF129</f>
        <v>0</v>
      </c>
      <c r="CG120" s="5">
        <f>Финансирование!CG129</f>
        <v>0</v>
      </c>
      <c r="CH120" s="5">
        <f>Финансирование!CH129</f>
        <v>0</v>
      </c>
      <c r="CI120" s="5">
        <f>Финансирование!CI129</f>
        <v>0</v>
      </c>
      <c r="CJ120" s="5">
        <f>Финансирование!CJ129</f>
        <v>0</v>
      </c>
      <c r="CK120" s="5">
        <f>Финансирование!CK129</f>
        <v>0</v>
      </c>
      <c r="CL120" s="5">
        <f>Финансирование!CL129</f>
        <v>0</v>
      </c>
      <c r="CM120" s="5">
        <f>Финансирование!CM129</f>
        <v>0</v>
      </c>
      <c r="CN120" s="5">
        <f>Финансирование!CN129</f>
        <v>0</v>
      </c>
      <c r="CO120" s="5">
        <f>Финансирование!CO129</f>
        <v>0</v>
      </c>
      <c r="CP120" s="5">
        <f>Финансирование!CP129</f>
        <v>0</v>
      </c>
      <c r="CQ120" s="5">
        <f>Финансирование!CQ129</f>
        <v>0</v>
      </c>
      <c r="CR120" s="5">
        <f>Финансирование!CR129</f>
        <v>0</v>
      </c>
      <c r="CS120" s="5">
        <f>Финансирование!CS129</f>
        <v>0</v>
      </c>
      <c r="CT120" s="5">
        <f>Финансирование!CT129</f>
        <v>0</v>
      </c>
      <c r="CU120" s="5">
        <f>Финансирование!CU129</f>
        <v>0</v>
      </c>
      <c r="CV120" s="5">
        <f>Финансирование!CV129</f>
        <v>0</v>
      </c>
      <c r="CW120" s="5">
        <f>Финансирование!CW129</f>
        <v>0</v>
      </c>
      <c r="CX120" s="5">
        <f>Финансирование!CX129</f>
        <v>0</v>
      </c>
      <c r="CY120" s="5">
        <f>Финансирование!CY129</f>
        <v>0</v>
      </c>
      <c r="CZ120" s="5">
        <f>Финансирование!CZ129</f>
        <v>0</v>
      </c>
      <c r="DA120" s="5">
        <f>Финансирование!DA129</f>
        <v>0</v>
      </c>
      <c r="DB120" s="5">
        <f>Финансирование!DB129</f>
        <v>0</v>
      </c>
      <c r="DC120" s="5">
        <f>Финансирование!DC129</f>
        <v>0</v>
      </c>
      <c r="DD120" s="5">
        <f>Финансирование!DD129</f>
        <v>0</v>
      </c>
      <c r="DE120" s="5">
        <f>Финансирование!DE129</f>
        <v>0</v>
      </c>
      <c r="DF120" s="5">
        <f>Финансирование!DF129</f>
        <v>0</v>
      </c>
      <c r="DG120" s="5">
        <f>Финансирование!DG129</f>
        <v>0</v>
      </c>
      <c r="DH120" s="5">
        <f>Финансирование!DH129</f>
        <v>0</v>
      </c>
      <c r="DI120" s="5">
        <f>Финансирование!DI129</f>
        <v>0</v>
      </c>
      <c r="DJ120" s="5">
        <f>Финансирование!DJ129</f>
        <v>0</v>
      </c>
    </row>
    <row r="121" spans="1:114">
      <c r="B121" s="12" t="s">
        <v>605</v>
      </c>
      <c r="C121" s="11"/>
      <c r="I121" s="5">
        <f>SUM(J121:DJ121)</f>
        <v>0</v>
      </c>
      <c r="J121" s="5">
        <f>-Ввод!I291</f>
        <v>0</v>
      </c>
      <c r="K121" s="5">
        <f>-Ввод!J291</f>
        <v>0</v>
      </c>
      <c r="L121" s="5">
        <f>-Ввод!K291</f>
        <v>0</v>
      </c>
      <c r="M121" s="5">
        <f>-Ввод!L291</f>
        <v>0</v>
      </c>
      <c r="N121" s="5">
        <f>-Ввод!M291</f>
        <v>0</v>
      </c>
      <c r="O121" s="5">
        <f>-Ввод!N291</f>
        <v>0</v>
      </c>
      <c r="P121" s="5">
        <f>-Ввод!O291</f>
        <v>0</v>
      </c>
      <c r="Q121" s="5">
        <f>-Ввод!P291</f>
        <v>0</v>
      </c>
      <c r="R121" s="5">
        <f>-Ввод!Q291</f>
        <v>0</v>
      </c>
      <c r="S121" s="5">
        <f>-Ввод!R291</f>
        <v>0</v>
      </c>
      <c r="T121" s="5">
        <f>-Ввод!S291</f>
        <v>0</v>
      </c>
      <c r="U121" s="5">
        <f>-Ввод!T291</f>
        <v>0</v>
      </c>
      <c r="V121" s="5">
        <f>-Ввод!U291</f>
        <v>0</v>
      </c>
      <c r="W121" s="5">
        <f>-Ввод!V291</f>
        <v>0</v>
      </c>
      <c r="X121" s="5">
        <f>-Ввод!W291</f>
        <v>0</v>
      </c>
      <c r="Y121" s="5">
        <f>-Ввод!X291</f>
        <v>0</v>
      </c>
      <c r="Z121" s="5">
        <f>-Ввод!Y291</f>
        <v>0</v>
      </c>
      <c r="AA121" s="5">
        <f>-Ввод!Z291</f>
        <v>0</v>
      </c>
      <c r="AB121" s="5">
        <f>-Ввод!AA291</f>
        <v>0</v>
      </c>
      <c r="AC121" s="5">
        <f>-Ввод!AB291</f>
        <v>0</v>
      </c>
      <c r="AD121" s="5">
        <f>-Ввод!AC291</f>
        <v>0</v>
      </c>
      <c r="AE121" s="5">
        <f>-Ввод!AD291</f>
        <v>0</v>
      </c>
      <c r="AF121" s="5">
        <f>-Ввод!AE291</f>
        <v>0</v>
      </c>
      <c r="AG121" s="5">
        <f>-Ввод!AF291</f>
        <v>0</v>
      </c>
      <c r="AH121" s="5">
        <f>-Ввод!AG291</f>
        <v>0</v>
      </c>
      <c r="AI121" s="5">
        <f>-Ввод!AH291</f>
        <v>0</v>
      </c>
      <c r="AJ121" s="5">
        <f>-Ввод!AI291</f>
        <v>0</v>
      </c>
      <c r="AK121" s="5">
        <f>-Ввод!AJ291</f>
        <v>0</v>
      </c>
      <c r="AL121" s="5">
        <f>-Ввод!AK291</f>
        <v>0</v>
      </c>
      <c r="AM121" s="5">
        <f>-Ввод!AL291</f>
        <v>0</v>
      </c>
      <c r="AN121" s="5">
        <f>-Ввод!AM291</f>
        <v>0</v>
      </c>
      <c r="AO121" s="5">
        <f>-Ввод!AN291</f>
        <v>0</v>
      </c>
      <c r="AP121" s="5">
        <f>-Ввод!AO291</f>
        <v>0</v>
      </c>
      <c r="AQ121" s="5">
        <f>-Ввод!AP291</f>
        <v>0</v>
      </c>
      <c r="AR121" s="5">
        <f>-Ввод!AQ291</f>
        <v>0</v>
      </c>
      <c r="AS121" s="5">
        <f>-Ввод!AR291</f>
        <v>0</v>
      </c>
      <c r="AT121" s="5">
        <f>-Ввод!AS291</f>
        <v>0</v>
      </c>
      <c r="AU121" s="5">
        <f>-Ввод!AT291</f>
        <v>0</v>
      </c>
      <c r="AV121" s="5">
        <f>-Ввод!AU291</f>
        <v>0</v>
      </c>
      <c r="AW121" s="5">
        <f>-Ввод!AV291</f>
        <v>0</v>
      </c>
      <c r="AX121" s="5">
        <f>-Ввод!AW291</f>
        <v>0</v>
      </c>
      <c r="AY121" s="5">
        <f>-Ввод!AX291</f>
        <v>0</v>
      </c>
      <c r="AZ121" s="5">
        <f>-Ввод!AY291</f>
        <v>0</v>
      </c>
      <c r="BA121" s="5">
        <f>-Ввод!AZ291</f>
        <v>0</v>
      </c>
      <c r="BB121" s="5">
        <f>-Ввод!BA291</f>
        <v>0</v>
      </c>
      <c r="BC121" s="5">
        <f>-Ввод!BB291</f>
        <v>0</v>
      </c>
      <c r="BD121" s="5">
        <f>-Ввод!BC291</f>
        <v>0</v>
      </c>
      <c r="BE121" s="5">
        <f>-Ввод!BD291</f>
        <v>0</v>
      </c>
      <c r="BF121" s="5">
        <f>-Ввод!BE291</f>
        <v>0</v>
      </c>
      <c r="BG121" s="5">
        <f>-Ввод!BF291</f>
        <v>0</v>
      </c>
      <c r="BH121" s="5">
        <f>-Ввод!BG291</f>
        <v>0</v>
      </c>
      <c r="BI121" s="5">
        <f>-Ввод!BH291</f>
        <v>0</v>
      </c>
      <c r="BJ121" s="5">
        <f>-Ввод!BI291</f>
        <v>0</v>
      </c>
      <c r="BK121" s="5">
        <f>-Ввод!BJ291</f>
        <v>0</v>
      </c>
      <c r="BL121" s="5">
        <f>-Ввод!BK291</f>
        <v>0</v>
      </c>
      <c r="BM121" s="5">
        <f>-Ввод!BL291</f>
        <v>0</v>
      </c>
      <c r="BN121" s="5">
        <f>-Ввод!BM291</f>
        <v>0</v>
      </c>
      <c r="BO121" s="5">
        <f>-Ввод!BN291</f>
        <v>0</v>
      </c>
      <c r="BP121" s="5">
        <f>-Ввод!BO291</f>
        <v>0</v>
      </c>
      <c r="BQ121" s="5">
        <f>-Ввод!BP291</f>
        <v>0</v>
      </c>
      <c r="BR121" s="5">
        <f>-Ввод!BQ291</f>
        <v>0</v>
      </c>
      <c r="BS121" s="5">
        <f>-Ввод!BR291</f>
        <v>0</v>
      </c>
      <c r="BT121" s="5">
        <f>-Ввод!BS291</f>
        <v>0</v>
      </c>
      <c r="BU121" s="5">
        <f>-Ввод!BT291</f>
        <v>0</v>
      </c>
      <c r="BV121" s="5">
        <f>-Ввод!BU291</f>
        <v>0</v>
      </c>
      <c r="BW121" s="5">
        <f>-Ввод!BV291</f>
        <v>0</v>
      </c>
      <c r="BX121" s="5">
        <f>-Ввод!BW291</f>
        <v>0</v>
      </c>
      <c r="BY121" s="5">
        <f>-Ввод!BX291</f>
        <v>0</v>
      </c>
      <c r="BZ121" s="5">
        <f>-Ввод!BY291</f>
        <v>0</v>
      </c>
      <c r="CA121" s="5">
        <f>-Ввод!BZ291</f>
        <v>0</v>
      </c>
      <c r="CB121" s="5">
        <f>-Ввод!CA291</f>
        <v>0</v>
      </c>
      <c r="CC121" s="5">
        <f>-Ввод!CB291</f>
        <v>0</v>
      </c>
      <c r="CD121" s="5">
        <f>-Ввод!CC291</f>
        <v>0</v>
      </c>
      <c r="CE121" s="5">
        <f>-Ввод!CD291</f>
        <v>0</v>
      </c>
      <c r="CF121" s="5">
        <f>-Ввод!CE291</f>
        <v>0</v>
      </c>
      <c r="CG121" s="5">
        <f>-Ввод!CF291</f>
        <v>0</v>
      </c>
      <c r="CH121" s="5">
        <f>-Ввод!CG291</f>
        <v>0</v>
      </c>
      <c r="CI121" s="5">
        <f>-Ввод!CH291</f>
        <v>0</v>
      </c>
      <c r="CJ121" s="5">
        <f>-Ввод!CI291</f>
        <v>0</v>
      </c>
      <c r="CK121" s="5">
        <f>-Ввод!CJ291</f>
        <v>0</v>
      </c>
      <c r="CL121" s="5">
        <f>-Ввод!CK291</f>
        <v>0</v>
      </c>
      <c r="CM121" s="5">
        <f>-Ввод!CL291</f>
        <v>0</v>
      </c>
      <c r="CN121" s="5">
        <f>-Ввод!CM291</f>
        <v>0</v>
      </c>
      <c r="CO121" s="5">
        <f>-Ввод!CN291</f>
        <v>0</v>
      </c>
      <c r="CP121" s="5">
        <f>-Ввод!CO291</f>
        <v>0</v>
      </c>
      <c r="CQ121" s="5">
        <f>-Ввод!CP291</f>
        <v>0</v>
      </c>
      <c r="CR121" s="5">
        <f>-Ввод!CQ291</f>
        <v>0</v>
      </c>
      <c r="CS121" s="5">
        <f>-Ввод!CR291</f>
        <v>0</v>
      </c>
      <c r="CT121" s="5">
        <f>-Ввод!CS291</f>
        <v>0</v>
      </c>
      <c r="CU121" s="5">
        <f>-Ввод!CT291</f>
        <v>0</v>
      </c>
      <c r="CV121" s="5">
        <f>-Ввод!CU291</f>
        <v>0</v>
      </c>
      <c r="CW121" s="5">
        <f>-Ввод!CV291</f>
        <v>0</v>
      </c>
      <c r="CX121" s="5">
        <f>-Ввод!CW291</f>
        <v>0</v>
      </c>
      <c r="CY121" s="5">
        <f>-Ввод!CX291</f>
        <v>0</v>
      </c>
      <c r="CZ121" s="5">
        <f>-Ввод!CY291</f>
        <v>0</v>
      </c>
      <c r="DA121" s="5">
        <f>-Ввод!CZ291</f>
        <v>0</v>
      </c>
      <c r="DB121" s="5">
        <f>-Ввод!DA291</f>
        <v>0</v>
      </c>
      <c r="DC121" s="5">
        <f>-Ввод!DB291</f>
        <v>0</v>
      </c>
      <c r="DD121" s="5">
        <f>-Ввод!DC291</f>
        <v>0</v>
      </c>
      <c r="DE121" s="5">
        <f>-Ввод!DD291</f>
        <v>0</v>
      </c>
      <c r="DF121" s="5">
        <f>-Ввод!DE291</f>
        <v>0</v>
      </c>
      <c r="DG121" s="5">
        <f>-Ввод!DF291</f>
        <v>0</v>
      </c>
      <c r="DH121" s="5">
        <f>-Ввод!DG291</f>
        <v>0</v>
      </c>
      <c r="DI121" s="5">
        <f>-Ввод!DH291</f>
        <v>0</v>
      </c>
      <c r="DJ121" s="5">
        <f>-Ввод!DI291</f>
        <v>0</v>
      </c>
    </row>
    <row r="122" spans="1:114">
      <c r="B122" s="12" t="s">
        <v>79</v>
      </c>
      <c r="C122" s="11"/>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row>
    <row r="123" spans="1:114">
      <c r="B123" s="17" t="s">
        <v>87</v>
      </c>
      <c r="I123" s="5">
        <f t="shared" ref="I123:I124" si="66">SUM(J123:DJ123)</f>
        <v>105000</v>
      </c>
      <c r="J123" s="5">
        <f>Финансирование!J143</f>
        <v>0</v>
      </c>
      <c r="K123" s="5">
        <f>Финансирование!K143</f>
        <v>0</v>
      </c>
      <c r="L123" s="5">
        <f>Финансирование!L143</f>
        <v>0</v>
      </c>
      <c r="M123" s="5">
        <f>Финансирование!M143</f>
        <v>31499.999999999996</v>
      </c>
      <c r="N123" s="5">
        <f>Финансирование!N143</f>
        <v>0</v>
      </c>
      <c r="O123" s="5">
        <f>Финансирование!O143</f>
        <v>0</v>
      </c>
      <c r="P123" s="5">
        <f>Финансирование!P143</f>
        <v>0</v>
      </c>
      <c r="Q123" s="5">
        <f>Финансирование!Q143</f>
        <v>26250</v>
      </c>
      <c r="R123" s="5">
        <f>Финансирование!R143</f>
        <v>0</v>
      </c>
      <c r="S123" s="5">
        <f>Финансирование!S143</f>
        <v>0</v>
      </c>
      <c r="T123" s="5">
        <f>Финансирование!T143</f>
        <v>0</v>
      </c>
      <c r="U123" s="5">
        <f>Финансирование!U143</f>
        <v>47250</v>
      </c>
      <c r="V123" s="5">
        <f>Финансирование!V143</f>
        <v>0</v>
      </c>
      <c r="W123" s="5">
        <f>Финансирование!W143</f>
        <v>0</v>
      </c>
      <c r="X123" s="5">
        <f>Финансирование!X143</f>
        <v>0</v>
      </c>
      <c r="Y123" s="5">
        <f>Финансирование!Y143</f>
        <v>0</v>
      </c>
      <c r="Z123" s="5">
        <f>Финансирование!Z143</f>
        <v>0</v>
      </c>
      <c r="AA123" s="5">
        <f>Финансирование!AA143</f>
        <v>0</v>
      </c>
      <c r="AB123" s="5">
        <f>Финансирование!AB143</f>
        <v>0</v>
      </c>
      <c r="AC123" s="5">
        <f>Финансирование!AC143</f>
        <v>0</v>
      </c>
      <c r="AD123" s="5">
        <f>Финансирование!AD143</f>
        <v>0</v>
      </c>
      <c r="AE123" s="5">
        <f>Финансирование!AE143</f>
        <v>0</v>
      </c>
      <c r="AF123" s="5">
        <f>Финансирование!AF143</f>
        <v>0</v>
      </c>
      <c r="AG123" s="5">
        <f>Финансирование!AG143</f>
        <v>0</v>
      </c>
      <c r="AH123" s="5">
        <f>Финансирование!AH143</f>
        <v>0</v>
      </c>
      <c r="AI123" s="5">
        <f>Финансирование!AI143</f>
        <v>0</v>
      </c>
      <c r="AJ123" s="5">
        <f>Финансирование!AJ143</f>
        <v>0</v>
      </c>
      <c r="AK123" s="5">
        <f>Финансирование!AK143</f>
        <v>0</v>
      </c>
      <c r="AL123" s="5">
        <f>Финансирование!AL143</f>
        <v>0</v>
      </c>
      <c r="AM123" s="5">
        <f>Финансирование!AM143</f>
        <v>0</v>
      </c>
      <c r="AN123" s="5">
        <f>Финансирование!AN143</f>
        <v>0</v>
      </c>
      <c r="AO123" s="5">
        <f>Финансирование!AO143</f>
        <v>0</v>
      </c>
      <c r="AP123" s="5">
        <f>Финансирование!AP143</f>
        <v>0</v>
      </c>
      <c r="AQ123" s="5">
        <f>Финансирование!AQ143</f>
        <v>0</v>
      </c>
      <c r="AR123" s="5">
        <f>Финансирование!AR143</f>
        <v>0</v>
      </c>
      <c r="AS123" s="5">
        <f>Финансирование!AS143</f>
        <v>0</v>
      </c>
      <c r="AT123" s="5">
        <f>Финансирование!AT143</f>
        <v>0</v>
      </c>
      <c r="AU123" s="5">
        <f>Финансирование!AU143</f>
        <v>0</v>
      </c>
      <c r="AV123" s="5">
        <f>Финансирование!AV143</f>
        <v>0</v>
      </c>
      <c r="AW123" s="5">
        <f>Финансирование!AW143</f>
        <v>0</v>
      </c>
      <c r="AX123" s="5">
        <f>Финансирование!AX143</f>
        <v>0</v>
      </c>
      <c r="AY123" s="5">
        <f>Финансирование!AY143</f>
        <v>0</v>
      </c>
      <c r="AZ123" s="5">
        <f>Финансирование!AZ143</f>
        <v>0</v>
      </c>
      <c r="BA123" s="5">
        <f>Финансирование!BA143</f>
        <v>0</v>
      </c>
      <c r="BB123" s="5">
        <f>Финансирование!BB143</f>
        <v>0</v>
      </c>
      <c r="BC123" s="5">
        <f>Финансирование!BC143</f>
        <v>0</v>
      </c>
      <c r="BD123" s="5">
        <f>Финансирование!BD143</f>
        <v>0</v>
      </c>
      <c r="BE123" s="5">
        <f>Финансирование!BE143</f>
        <v>0</v>
      </c>
      <c r="BF123" s="5">
        <f>Финансирование!BF143</f>
        <v>0</v>
      </c>
      <c r="BG123" s="5">
        <f>Финансирование!BG143</f>
        <v>0</v>
      </c>
      <c r="BH123" s="5">
        <f>Финансирование!BH143</f>
        <v>0</v>
      </c>
      <c r="BI123" s="5">
        <f>Финансирование!BI143</f>
        <v>0</v>
      </c>
      <c r="BJ123" s="5">
        <f>Финансирование!BJ143</f>
        <v>0</v>
      </c>
      <c r="BK123" s="5">
        <f>Финансирование!BK143</f>
        <v>0</v>
      </c>
      <c r="BL123" s="5">
        <f>Финансирование!BL143</f>
        <v>0</v>
      </c>
      <c r="BM123" s="5">
        <f>Финансирование!BM143</f>
        <v>0</v>
      </c>
      <c r="BN123" s="5">
        <f>Финансирование!BN143</f>
        <v>0</v>
      </c>
      <c r="BO123" s="5">
        <f>Финансирование!BO143</f>
        <v>0</v>
      </c>
      <c r="BP123" s="5">
        <f>Финансирование!BP143</f>
        <v>0</v>
      </c>
      <c r="BQ123" s="5">
        <f>Финансирование!BQ143</f>
        <v>0</v>
      </c>
      <c r="BR123" s="5">
        <f>Финансирование!BR143</f>
        <v>0</v>
      </c>
      <c r="BS123" s="5">
        <f>Финансирование!BS143</f>
        <v>0</v>
      </c>
      <c r="BT123" s="5">
        <f>Финансирование!BT143</f>
        <v>0</v>
      </c>
      <c r="BU123" s="5">
        <f>Финансирование!BU143</f>
        <v>0</v>
      </c>
      <c r="BV123" s="5">
        <f>Финансирование!BV143</f>
        <v>0</v>
      </c>
      <c r="BW123" s="5">
        <f>Финансирование!BW143</f>
        <v>0</v>
      </c>
      <c r="BX123" s="5">
        <f>Финансирование!BX143</f>
        <v>0</v>
      </c>
      <c r="BY123" s="5">
        <f>Финансирование!BY143</f>
        <v>0</v>
      </c>
      <c r="BZ123" s="5">
        <f>Финансирование!BZ143</f>
        <v>0</v>
      </c>
      <c r="CA123" s="5">
        <f>Финансирование!CA143</f>
        <v>0</v>
      </c>
      <c r="CB123" s="5">
        <f>Финансирование!CB143</f>
        <v>0</v>
      </c>
      <c r="CC123" s="5">
        <f>Финансирование!CC143</f>
        <v>0</v>
      </c>
      <c r="CD123" s="5">
        <f>Финансирование!CD143</f>
        <v>0</v>
      </c>
      <c r="CE123" s="5">
        <f>Финансирование!CE143</f>
        <v>0</v>
      </c>
      <c r="CF123" s="5">
        <f>Финансирование!CF143</f>
        <v>0</v>
      </c>
      <c r="CG123" s="5">
        <f>Финансирование!CG143</f>
        <v>0</v>
      </c>
      <c r="CH123" s="5">
        <f>Финансирование!CH143</f>
        <v>0</v>
      </c>
      <c r="CI123" s="5">
        <f>Финансирование!CI143</f>
        <v>0</v>
      </c>
      <c r="CJ123" s="5">
        <f>Финансирование!CJ143</f>
        <v>0</v>
      </c>
      <c r="CK123" s="5">
        <f>Финансирование!CK143</f>
        <v>0</v>
      </c>
      <c r="CL123" s="5">
        <f>Финансирование!CL143</f>
        <v>0</v>
      </c>
      <c r="CM123" s="5">
        <f>Финансирование!CM143</f>
        <v>0</v>
      </c>
      <c r="CN123" s="5">
        <f>Финансирование!CN143</f>
        <v>0</v>
      </c>
      <c r="CO123" s="5">
        <f>Финансирование!CO143</f>
        <v>0</v>
      </c>
      <c r="CP123" s="5">
        <f>Финансирование!CP143</f>
        <v>0</v>
      </c>
      <c r="CQ123" s="5">
        <f>Финансирование!CQ143</f>
        <v>0</v>
      </c>
      <c r="CR123" s="5">
        <f>Финансирование!CR143</f>
        <v>0</v>
      </c>
      <c r="CS123" s="5">
        <f>Финансирование!CS143</f>
        <v>0</v>
      </c>
      <c r="CT123" s="5">
        <f>Финансирование!CT143</f>
        <v>0</v>
      </c>
      <c r="CU123" s="5">
        <f>Финансирование!CU143</f>
        <v>0</v>
      </c>
      <c r="CV123" s="5">
        <f>Финансирование!CV143</f>
        <v>0</v>
      </c>
      <c r="CW123" s="5">
        <f>Финансирование!CW143</f>
        <v>0</v>
      </c>
      <c r="CX123" s="5">
        <f>Финансирование!CX143</f>
        <v>0</v>
      </c>
      <c r="CY123" s="5">
        <f>Финансирование!CY143</f>
        <v>0</v>
      </c>
      <c r="CZ123" s="5">
        <f>Финансирование!CZ143</f>
        <v>0</v>
      </c>
      <c r="DA123" s="5">
        <f>Финансирование!DA143</f>
        <v>0</v>
      </c>
      <c r="DB123" s="5">
        <f>Финансирование!DB143</f>
        <v>0</v>
      </c>
      <c r="DC123" s="5">
        <f>Финансирование!DC143</f>
        <v>0</v>
      </c>
      <c r="DD123" s="5">
        <f>Финансирование!DD143</f>
        <v>0</v>
      </c>
      <c r="DE123" s="5">
        <f>Финансирование!DE143</f>
        <v>0</v>
      </c>
      <c r="DF123" s="5">
        <f>Финансирование!DF143</f>
        <v>0</v>
      </c>
      <c r="DG123" s="5">
        <f>Финансирование!DG143</f>
        <v>0</v>
      </c>
      <c r="DH123" s="5">
        <f>Финансирование!DH143</f>
        <v>0</v>
      </c>
      <c r="DI123" s="5">
        <f>Финансирование!DI143</f>
        <v>0</v>
      </c>
      <c r="DJ123" s="5">
        <f>Финансирование!DJ143</f>
        <v>0</v>
      </c>
    </row>
    <row r="124" spans="1:114">
      <c r="B124" s="17" t="s">
        <v>88</v>
      </c>
      <c r="I124" s="5">
        <f t="shared" ca="1" si="66"/>
        <v>-105000.00000000001</v>
      </c>
      <c r="J124" s="5">
        <f ca="1">Финансирование!J179</f>
        <v>0</v>
      </c>
      <c r="K124" s="5">
        <f ca="1">Финансирование!K179</f>
        <v>0</v>
      </c>
      <c r="L124" s="5">
        <f ca="1">Финансирование!L179</f>
        <v>0</v>
      </c>
      <c r="M124" s="5">
        <f ca="1">Финансирование!M179</f>
        <v>0</v>
      </c>
      <c r="N124" s="5">
        <f ca="1">Финансирование!N179</f>
        <v>0</v>
      </c>
      <c r="O124" s="5">
        <f ca="1">Финансирование!O179</f>
        <v>0</v>
      </c>
      <c r="P124" s="5">
        <f ca="1">Финансирование!P179</f>
        <v>0</v>
      </c>
      <c r="Q124" s="5">
        <f ca="1">Финансирование!Q179</f>
        <v>0</v>
      </c>
      <c r="R124" s="5">
        <f ca="1">Финансирование!R179</f>
        <v>0</v>
      </c>
      <c r="S124" s="5">
        <f ca="1">Финансирование!S179</f>
        <v>0</v>
      </c>
      <c r="T124" s="5">
        <f ca="1">Финансирование!T179</f>
        <v>0</v>
      </c>
      <c r="U124" s="5">
        <f ca="1">Финансирование!U179</f>
        <v>0</v>
      </c>
      <c r="V124" s="5">
        <f ca="1">Финансирование!V179</f>
        <v>0</v>
      </c>
      <c r="W124" s="5">
        <f ca="1">Финансирование!W179</f>
        <v>0</v>
      </c>
      <c r="X124" s="5">
        <f ca="1">Финансирование!X179</f>
        <v>0</v>
      </c>
      <c r="Y124" s="5">
        <f ca="1">Финансирование!Y179</f>
        <v>0</v>
      </c>
      <c r="Z124" s="5">
        <f ca="1">Финансирование!Z179</f>
        <v>0</v>
      </c>
      <c r="AA124" s="5">
        <f ca="1">Финансирование!AA179</f>
        <v>0</v>
      </c>
      <c r="AB124" s="5">
        <f ca="1">Финансирование!AB179</f>
        <v>0</v>
      </c>
      <c r="AC124" s="5">
        <f ca="1">Финансирование!AC179</f>
        <v>-270.55596519121434</v>
      </c>
      <c r="AD124" s="5">
        <f ca="1">Финансирование!AD179</f>
        <v>-272.5851349301484</v>
      </c>
      <c r="AE124" s="5">
        <f ca="1">Финансирование!AE179</f>
        <v>-274.62952344212454</v>
      </c>
      <c r="AF124" s="5">
        <f ca="1">Финансирование!AF179</f>
        <v>-276.68924486794043</v>
      </c>
      <c r="AG124" s="5">
        <f ca="1">Финансирование!AG179</f>
        <v>-519.42995874675375</v>
      </c>
      <c r="AH124" s="5">
        <f ca="1">Финансирование!AH179</f>
        <v>-523.32568343735431</v>
      </c>
      <c r="AI124" s="5">
        <f ca="1">Финансирование!AI179</f>
        <v>-527.2506260631344</v>
      </c>
      <c r="AJ124" s="5">
        <f ca="1">Финансирование!AJ179</f>
        <v>-531.20500575860797</v>
      </c>
      <c r="AK124" s="5">
        <f ca="1">Финансирование!AK179</f>
        <v>-998.72113737327243</v>
      </c>
      <c r="AL124" s="5">
        <f ca="1">Финансирование!AL179</f>
        <v>-1006.211545903572</v>
      </c>
      <c r="AM124" s="5">
        <f ca="1">Финансирование!AM179</f>
        <v>-1013.7581324978485</v>
      </c>
      <c r="AN124" s="5">
        <f ca="1">Финансирование!AN179</f>
        <v>-1021.3613184915826</v>
      </c>
      <c r="AO124" s="5">
        <f ca="1">Финансирование!AO179</f>
        <v>-1029.0215283802695</v>
      </c>
      <c r="AP124" s="5">
        <f ca="1">Финансирование!AP179</f>
        <v>-1036.7391898431215</v>
      </c>
      <c r="AQ124" s="5">
        <f ca="1">Финансирование!AQ179</f>
        <v>-1044.514733766945</v>
      </c>
      <c r="AR124" s="5">
        <f ca="1">Финансирование!AR179</f>
        <v>-1052.3485942701971</v>
      </c>
      <c r="AS124" s="5">
        <f ca="1">Финансирование!AS179</f>
        <v>-1060.2412087272237</v>
      </c>
      <c r="AT124" s="5">
        <f ca="1">Финансирование!AT179</f>
        <v>-1068.1930177926774</v>
      </c>
      <c r="AU124" s="5">
        <f ca="1">Финансирование!AU179</f>
        <v>-1076.2044654261226</v>
      </c>
      <c r="AV124" s="5">
        <f ca="1">Финансирование!AV179</f>
        <v>-1084.2759989168185</v>
      </c>
      <c r="AW124" s="5">
        <f ca="1">Финансирование!AW179</f>
        <v>-1092.4080689086948</v>
      </c>
      <c r="AX124" s="5">
        <f ca="1">Финансирование!AX179</f>
        <v>-1100.60112942551</v>
      </c>
      <c r="AY124" s="5">
        <f ca="1">Финансирование!AY179</f>
        <v>-1108.8556378962014</v>
      </c>
      <c r="AZ124" s="5">
        <f ca="1">Финансирование!AZ179</f>
        <v>-1117.1720551804228</v>
      </c>
      <c r="BA124" s="5">
        <f ca="1">Финансирование!BA179</f>
        <v>-1125.5508455942759</v>
      </c>
      <c r="BB124" s="5">
        <f ca="1">Финансирование!BB179</f>
        <v>-1133.9924769362328</v>
      </c>
      <c r="BC124" s="5">
        <f ca="1">Финансирование!BC179</f>
        <v>-1142.4974205132548</v>
      </c>
      <c r="BD124" s="5">
        <f ca="1">Финансирование!BD179</f>
        <v>-1151.0661511671042</v>
      </c>
      <c r="BE124" s="5">
        <f ca="1">Финансирование!BE179</f>
        <v>-1159.6991473008575</v>
      </c>
      <c r="BF124" s="5">
        <f ca="1">Финансирование!BF179</f>
        <v>-1168.3968909056141</v>
      </c>
      <c r="BG124" s="5">
        <f ca="1">Финансирование!BG179</f>
        <v>-1177.1598675874059</v>
      </c>
      <c r="BH124" s="5">
        <f ca="1">Финансирование!BH179</f>
        <v>-1185.9885665943116</v>
      </c>
      <c r="BI124" s="5">
        <f ca="1">Финансирование!BI179</f>
        <v>-1194.8834808437689</v>
      </c>
      <c r="BJ124" s="5">
        <f ca="1">Финансирование!BJ179</f>
        <v>-1203.845106950097</v>
      </c>
      <c r="BK124" s="5">
        <f ca="1">Финансирование!BK179</f>
        <v>-1212.8739452522232</v>
      </c>
      <c r="BL124" s="5">
        <f ca="1">Финансирование!BL179</f>
        <v>-1221.9704998416146</v>
      </c>
      <c r="BM124" s="5">
        <f ca="1">Финансирование!BM179</f>
        <v>-1231.1352785904269</v>
      </c>
      <c r="BN124" s="5">
        <f ca="1">Финансирование!BN179</f>
        <v>-1240.3687931798549</v>
      </c>
      <c r="BO124" s="5">
        <f ca="1">Финансирование!BO179</f>
        <v>-1249.6715591287038</v>
      </c>
      <c r="BP124" s="5">
        <f ca="1">Финансирование!BP179</f>
        <v>-1259.0440958221689</v>
      </c>
      <c r="BQ124" s="5">
        <f ca="1">Финансирование!BQ179</f>
        <v>-1268.4869265408354</v>
      </c>
      <c r="BR124" s="5">
        <f ca="1">Финансирование!BR179</f>
        <v>-1278.0005784898917</v>
      </c>
      <c r="BS124" s="5">
        <f ca="1">Финансирование!BS179</f>
        <v>-1287.5855828285657</v>
      </c>
      <c r="BT124" s="5">
        <f ca="1">Финансирование!BT179</f>
        <v>-1297.2424746997799</v>
      </c>
      <c r="BU124" s="5">
        <f ca="1">Финансирование!BU179</f>
        <v>-1306.9717932600283</v>
      </c>
      <c r="BV124" s="5">
        <f ca="1">Финансирование!BV179</f>
        <v>-1316.7740817094787</v>
      </c>
      <c r="BW124" s="5">
        <f ca="1">Финансирование!BW179</f>
        <v>-1326.6498873222999</v>
      </c>
      <c r="BX124" s="5">
        <f ca="1">Финансирование!BX179</f>
        <v>-1336.5997614772168</v>
      </c>
      <c r="BY124" s="5">
        <f ca="1">Финансирование!BY179</f>
        <v>-1346.6242596882962</v>
      </c>
      <c r="BZ124" s="5">
        <f ca="1">Финансирование!BZ179</f>
        <v>-1356.723941635958</v>
      </c>
      <c r="CA124" s="5">
        <f ca="1">Финансирование!CA179</f>
        <v>-1366.899371198228</v>
      </c>
      <c r="CB124" s="5">
        <f ca="1">Финансирование!CB179</f>
        <v>-1377.1511164822148</v>
      </c>
      <c r="CC124" s="5">
        <f ca="1">Финансирование!CC179</f>
        <v>-1387.4797498558314</v>
      </c>
      <c r="CD124" s="5">
        <f ca="1">Финансирование!CD179</f>
        <v>-1397.88584797975</v>
      </c>
      <c r="CE124" s="5">
        <f ca="1">Финансирование!CE179</f>
        <v>-1408.3699918395982</v>
      </c>
      <c r="CF124" s="5">
        <f ca="1">Финансирование!CF179</f>
        <v>-1418.932766778395</v>
      </c>
      <c r="CG124" s="5">
        <f ca="1">Финансирование!CG179</f>
        <v>-1429.5747625292333</v>
      </c>
      <c r="CH124" s="5">
        <f ca="1">Финансирование!CH179</f>
        <v>-1440.2965732482025</v>
      </c>
      <c r="CI124" s="5">
        <f ca="1">Финансирование!CI179</f>
        <v>-1451.0987975475641</v>
      </c>
      <c r="CJ124" s="5">
        <f ca="1">Финансирование!CJ179</f>
        <v>-1461.9820385291705</v>
      </c>
      <c r="CK124" s="5">
        <f ca="1">Финансирование!CK179</f>
        <v>-1472.9469038181392</v>
      </c>
      <c r="CL124" s="5">
        <f ca="1">Финансирование!CL179</f>
        <v>-1483.9940055967754</v>
      </c>
      <c r="CM124" s="5">
        <f ca="1">Финансирование!CM179</f>
        <v>-1495.1239606387512</v>
      </c>
      <c r="CN124" s="5">
        <f ca="1">Финансирование!CN179</f>
        <v>-1506.337390343542</v>
      </c>
      <c r="CO124" s="5">
        <f ca="1">Финансирование!CO179</f>
        <v>-1517.6349207711185</v>
      </c>
      <c r="CP124" s="5">
        <f ca="1">Финансирование!CP179</f>
        <v>-1529.0171826769019</v>
      </c>
      <c r="CQ124" s="5">
        <f ca="1">Финансирование!CQ179</f>
        <v>-1540.4848115469788</v>
      </c>
      <c r="CR124" s="5">
        <f ca="1">Финансирование!CR179</f>
        <v>-1552.0384476335812</v>
      </c>
      <c r="CS124" s="5">
        <f ca="1">Финансирование!CS179</f>
        <v>-1563.6787359908326</v>
      </c>
      <c r="CT124" s="5">
        <f ca="1">Финансирование!CT179</f>
        <v>-1575.4063265107643</v>
      </c>
      <c r="CU124" s="5">
        <f ca="1">Финансирование!CU179</f>
        <v>-1587.2218739595949</v>
      </c>
      <c r="CV124" s="5">
        <f ca="1">Финансирование!CV179</f>
        <v>-1599.1260380142917</v>
      </c>
      <c r="CW124" s="5">
        <f ca="1">Финансирование!CW179</f>
        <v>-1611.1194832993988</v>
      </c>
      <c r="CX124" s="5">
        <f ca="1">Финансирование!CX179</f>
        <v>-1623.2028794241444</v>
      </c>
      <c r="CY124" s="5">
        <f ca="1">Финансирование!CY179</f>
        <v>-1635.3769010198255</v>
      </c>
      <c r="CZ124" s="5">
        <f ca="1">Финансирование!CZ179</f>
        <v>-1647.6422277774743</v>
      </c>
      <c r="DA124" s="5">
        <f ca="1">Финансирование!DA179</f>
        <v>-1659.999544485805</v>
      </c>
      <c r="DB124" s="5">
        <f ca="1">Финансирование!DB179</f>
        <v>-1672.4495410694487</v>
      </c>
      <c r="DC124" s="5">
        <f ca="1">Финансирование!DC179</f>
        <v>-1684.9929126274697</v>
      </c>
      <c r="DD124" s="5">
        <f ca="1">Финансирование!DD179</f>
        <v>-1697.6303594721758</v>
      </c>
      <c r="DE124" s="5">
        <f ca="1">Финансирование!DE179</f>
        <v>-1710.362587168217</v>
      </c>
      <c r="DF124" s="5">
        <f ca="1">Финансирование!DF179</f>
        <v>-1723.1903065719787</v>
      </c>
      <c r="DG124" s="5">
        <f ca="1">Финансирование!DG179</f>
        <v>-1736.1142338712684</v>
      </c>
      <c r="DH124" s="5">
        <f ca="1">Финансирование!DH179</f>
        <v>-1749.1350906253033</v>
      </c>
      <c r="DI124" s="5">
        <f ca="1">Финансирование!DI179</f>
        <v>0</v>
      </c>
      <c r="DJ124" s="5">
        <f ca="1">Финансирование!DJ179</f>
        <v>0</v>
      </c>
    </row>
    <row r="125" spans="1:114">
      <c r="B125" s="12" t="s">
        <v>165</v>
      </c>
      <c r="C125" s="11"/>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row>
    <row r="126" spans="1:114">
      <c r="B126" s="17" t="s">
        <v>87</v>
      </c>
      <c r="I126" s="5">
        <f t="shared" ref="I126:I127" si="67">SUM(J126:DJ126)</f>
        <v>205000</v>
      </c>
      <c r="J126" s="5">
        <f>Финансирование!J197-J123</f>
        <v>0</v>
      </c>
      <c r="K126" s="5">
        <f>Финансирование!K197-K123</f>
        <v>0</v>
      </c>
      <c r="L126" s="5">
        <f>Финансирование!L197-L123</f>
        <v>0</v>
      </c>
      <c r="M126" s="5">
        <f>Финансирование!M197-M123</f>
        <v>31500.000000000004</v>
      </c>
      <c r="N126" s="5">
        <f>Финансирование!N197-N123</f>
        <v>0</v>
      </c>
      <c r="O126" s="5">
        <f>Финансирование!O197-O123</f>
        <v>0</v>
      </c>
      <c r="P126" s="5">
        <f>Финансирование!P197-P123</f>
        <v>0</v>
      </c>
      <c r="Q126" s="5">
        <f>Финансирование!Q197-Q123</f>
        <v>26250</v>
      </c>
      <c r="R126" s="5">
        <f>Финансирование!R197-R123</f>
        <v>0</v>
      </c>
      <c r="S126" s="5">
        <f>Финансирование!S197-S123</f>
        <v>0</v>
      </c>
      <c r="T126" s="5">
        <f>Финансирование!T197-T123</f>
        <v>100000</v>
      </c>
      <c r="U126" s="5">
        <f>Финансирование!U197-U123</f>
        <v>47250</v>
      </c>
      <c r="V126" s="5">
        <f>Финансирование!V197-V123</f>
        <v>0</v>
      </c>
      <c r="W126" s="5">
        <f>Финансирование!W197-W123</f>
        <v>0</v>
      </c>
      <c r="X126" s="5">
        <f>Финансирование!X197-X123</f>
        <v>0</v>
      </c>
      <c r="Y126" s="5">
        <f>Финансирование!Y197-Y123</f>
        <v>0</v>
      </c>
      <c r="Z126" s="5">
        <f>Финансирование!Z197-Z123</f>
        <v>0</v>
      </c>
      <c r="AA126" s="5">
        <f>Финансирование!AA197-AA123</f>
        <v>0</v>
      </c>
      <c r="AB126" s="5">
        <f>Финансирование!AB197-AB123</f>
        <v>0</v>
      </c>
      <c r="AC126" s="5">
        <f>Финансирование!AC197-AC123</f>
        <v>0</v>
      </c>
      <c r="AD126" s="5">
        <f>Финансирование!AD197-AD123</f>
        <v>0</v>
      </c>
      <c r="AE126" s="5">
        <f>Финансирование!AE197-AE123</f>
        <v>0</v>
      </c>
      <c r="AF126" s="5">
        <f>Финансирование!AF197-AF123</f>
        <v>0</v>
      </c>
      <c r="AG126" s="5">
        <f>Финансирование!AG197-AG123</f>
        <v>0</v>
      </c>
      <c r="AH126" s="5">
        <f>Финансирование!AH197-AH123</f>
        <v>0</v>
      </c>
      <c r="AI126" s="5">
        <f>Финансирование!AI197-AI123</f>
        <v>0</v>
      </c>
      <c r="AJ126" s="5">
        <f>Финансирование!AJ197-AJ123</f>
        <v>0</v>
      </c>
      <c r="AK126" s="5">
        <f>Финансирование!AK197-AK123</f>
        <v>0</v>
      </c>
      <c r="AL126" s="5">
        <f>Финансирование!AL197-AL123</f>
        <v>0</v>
      </c>
      <c r="AM126" s="5">
        <f>Финансирование!AM197-AM123</f>
        <v>0</v>
      </c>
      <c r="AN126" s="5">
        <f>Финансирование!AN197-AN123</f>
        <v>0</v>
      </c>
      <c r="AO126" s="5">
        <f>Финансирование!AO197-AO123</f>
        <v>0</v>
      </c>
      <c r="AP126" s="5">
        <f>Финансирование!AP197-AP123</f>
        <v>0</v>
      </c>
      <c r="AQ126" s="5">
        <f>Финансирование!AQ197-AQ123</f>
        <v>0</v>
      </c>
      <c r="AR126" s="5">
        <f>Финансирование!AR197-AR123</f>
        <v>0</v>
      </c>
      <c r="AS126" s="5">
        <f>Финансирование!AS197-AS123</f>
        <v>0</v>
      </c>
      <c r="AT126" s="5">
        <f>Финансирование!AT197-AT123</f>
        <v>0</v>
      </c>
      <c r="AU126" s="5">
        <f>Финансирование!AU197-AU123</f>
        <v>0</v>
      </c>
      <c r="AV126" s="5">
        <f>Финансирование!AV197-AV123</f>
        <v>0</v>
      </c>
      <c r="AW126" s="5">
        <f>Финансирование!AW197-AW123</f>
        <v>0</v>
      </c>
      <c r="AX126" s="5">
        <f>Финансирование!AX197-AX123</f>
        <v>0</v>
      </c>
      <c r="AY126" s="5">
        <f>Финансирование!AY197-AY123</f>
        <v>0</v>
      </c>
      <c r="AZ126" s="5">
        <f>Финансирование!AZ197-AZ123</f>
        <v>0</v>
      </c>
      <c r="BA126" s="5">
        <f>Финансирование!BA197-BA123</f>
        <v>0</v>
      </c>
      <c r="BB126" s="5">
        <f>Финансирование!BB197-BB123</f>
        <v>0</v>
      </c>
      <c r="BC126" s="5">
        <f>Финансирование!BC197-BC123</f>
        <v>0</v>
      </c>
      <c r="BD126" s="5">
        <f>Финансирование!BD197-BD123</f>
        <v>0</v>
      </c>
      <c r="BE126" s="5">
        <f>Финансирование!BE197-BE123</f>
        <v>0</v>
      </c>
      <c r="BF126" s="5">
        <f>Финансирование!BF197-BF123</f>
        <v>0</v>
      </c>
      <c r="BG126" s="5">
        <f>Финансирование!BG197-BG123</f>
        <v>0</v>
      </c>
      <c r="BH126" s="5">
        <f>Финансирование!BH197-BH123</f>
        <v>0</v>
      </c>
      <c r="BI126" s="5">
        <f>Финансирование!BI197-BI123</f>
        <v>0</v>
      </c>
      <c r="BJ126" s="5">
        <f>Финансирование!BJ197-BJ123</f>
        <v>0</v>
      </c>
      <c r="BK126" s="5">
        <f>Финансирование!BK197-BK123</f>
        <v>0</v>
      </c>
      <c r="BL126" s="5">
        <f>Финансирование!BL197-BL123</f>
        <v>0</v>
      </c>
      <c r="BM126" s="5">
        <f>Финансирование!BM197-BM123</f>
        <v>0</v>
      </c>
      <c r="BN126" s="5">
        <f>Финансирование!BN197-BN123</f>
        <v>0</v>
      </c>
      <c r="BO126" s="5">
        <f>Финансирование!BO197-BO123</f>
        <v>0</v>
      </c>
      <c r="BP126" s="5">
        <f>Финансирование!BP197-BP123</f>
        <v>0</v>
      </c>
      <c r="BQ126" s="5">
        <f>Финансирование!BQ197-BQ123</f>
        <v>0</v>
      </c>
      <c r="BR126" s="5">
        <f>Финансирование!BR197-BR123</f>
        <v>0</v>
      </c>
      <c r="BS126" s="5">
        <f>Финансирование!BS197-BS123</f>
        <v>0</v>
      </c>
      <c r="BT126" s="5">
        <f>Финансирование!BT197-BT123</f>
        <v>0</v>
      </c>
      <c r="BU126" s="5">
        <f>Финансирование!BU197-BU123</f>
        <v>0</v>
      </c>
      <c r="BV126" s="5">
        <f>Финансирование!BV197-BV123</f>
        <v>0</v>
      </c>
      <c r="BW126" s="5">
        <f>Финансирование!BW197-BW123</f>
        <v>0</v>
      </c>
      <c r="BX126" s="5">
        <f>Финансирование!BX197-BX123</f>
        <v>0</v>
      </c>
      <c r="BY126" s="5">
        <f>Финансирование!BY197-BY123</f>
        <v>0</v>
      </c>
      <c r="BZ126" s="5">
        <f>Финансирование!BZ197-BZ123</f>
        <v>0</v>
      </c>
      <c r="CA126" s="5">
        <f>Финансирование!CA197-CA123</f>
        <v>0</v>
      </c>
      <c r="CB126" s="5">
        <f>Финансирование!CB197-CB123</f>
        <v>0</v>
      </c>
      <c r="CC126" s="5">
        <f>Финансирование!CC197-CC123</f>
        <v>0</v>
      </c>
      <c r="CD126" s="5">
        <f>Финансирование!CD197-CD123</f>
        <v>0</v>
      </c>
      <c r="CE126" s="5">
        <f>Финансирование!CE197-CE123</f>
        <v>0</v>
      </c>
      <c r="CF126" s="5">
        <f>Финансирование!CF197-CF123</f>
        <v>0</v>
      </c>
      <c r="CG126" s="5">
        <f>Финансирование!CG197-CG123</f>
        <v>0</v>
      </c>
      <c r="CH126" s="5">
        <f>Финансирование!CH197-CH123</f>
        <v>0</v>
      </c>
      <c r="CI126" s="5">
        <f>Финансирование!CI197-CI123</f>
        <v>0</v>
      </c>
      <c r="CJ126" s="5">
        <f>Финансирование!CJ197-CJ123</f>
        <v>0</v>
      </c>
      <c r="CK126" s="5">
        <f>Финансирование!CK197-CK123</f>
        <v>0</v>
      </c>
      <c r="CL126" s="5">
        <f>Финансирование!CL197-CL123</f>
        <v>0</v>
      </c>
      <c r="CM126" s="5">
        <f>Финансирование!CM197-CM123</f>
        <v>0</v>
      </c>
      <c r="CN126" s="5">
        <f>Финансирование!CN197-CN123</f>
        <v>0</v>
      </c>
      <c r="CO126" s="5">
        <f>Финансирование!CO197-CO123</f>
        <v>0</v>
      </c>
      <c r="CP126" s="5">
        <f>Финансирование!CP197-CP123</f>
        <v>0</v>
      </c>
      <c r="CQ126" s="5">
        <f>Финансирование!CQ197-CQ123</f>
        <v>0</v>
      </c>
      <c r="CR126" s="5">
        <f>Финансирование!CR197-CR123</f>
        <v>0</v>
      </c>
      <c r="CS126" s="5">
        <f>Финансирование!CS197-CS123</f>
        <v>0</v>
      </c>
      <c r="CT126" s="5">
        <f>Финансирование!CT197-CT123</f>
        <v>0</v>
      </c>
      <c r="CU126" s="5">
        <f>Финансирование!CU197-CU123</f>
        <v>0</v>
      </c>
      <c r="CV126" s="5">
        <f>Финансирование!CV197-CV123</f>
        <v>0</v>
      </c>
      <c r="CW126" s="5">
        <f>Финансирование!CW197-CW123</f>
        <v>0</v>
      </c>
      <c r="CX126" s="5">
        <f>Финансирование!CX197-CX123</f>
        <v>0</v>
      </c>
      <c r="CY126" s="5">
        <f>Финансирование!CY197-CY123</f>
        <v>0</v>
      </c>
      <c r="CZ126" s="5">
        <f>Финансирование!CZ197-CZ123</f>
        <v>0</v>
      </c>
      <c r="DA126" s="5">
        <f>Финансирование!DA197-DA123</f>
        <v>0</v>
      </c>
      <c r="DB126" s="5">
        <f>Финансирование!DB197-DB123</f>
        <v>0</v>
      </c>
      <c r="DC126" s="5">
        <f>Финансирование!DC197-DC123</f>
        <v>0</v>
      </c>
      <c r="DD126" s="5">
        <f>Финансирование!DD197-DD123</f>
        <v>0</v>
      </c>
      <c r="DE126" s="5">
        <f>Финансирование!DE197-DE123</f>
        <v>0</v>
      </c>
      <c r="DF126" s="5">
        <f>Финансирование!DF197-DF123</f>
        <v>0</v>
      </c>
      <c r="DG126" s="5">
        <f>Финансирование!DG197-DG123</f>
        <v>0</v>
      </c>
      <c r="DH126" s="5">
        <f>Финансирование!DH197-DH123</f>
        <v>0</v>
      </c>
      <c r="DI126" s="5">
        <f>Финансирование!DI197-DI123</f>
        <v>0</v>
      </c>
      <c r="DJ126" s="5">
        <f>Финансирование!DJ197-DJ123</f>
        <v>0</v>
      </c>
    </row>
    <row r="127" spans="1:114">
      <c r="B127" s="17" t="s">
        <v>88</v>
      </c>
      <c r="I127" s="5">
        <f t="shared" ca="1" si="67"/>
        <v>-205000.00000000012</v>
      </c>
      <c r="J127" s="5">
        <f ca="1">Финансирование!J198-J124</f>
        <v>0</v>
      </c>
      <c r="K127" s="5">
        <f ca="1">Финансирование!K198-K124</f>
        <v>0</v>
      </c>
      <c r="L127" s="5">
        <f ca="1">Финансирование!L198-L124</f>
        <v>0</v>
      </c>
      <c r="M127" s="5">
        <f ca="1">Финансирование!M198-M124</f>
        <v>0</v>
      </c>
      <c r="N127" s="5">
        <f ca="1">Финансирование!N198-N124</f>
        <v>0</v>
      </c>
      <c r="O127" s="5">
        <f ca="1">Финансирование!O198-O124</f>
        <v>0</v>
      </c>
      <c r="P127" s="5">
        <f ca="1">Финансирование!P198-P124</f>
        <v>0</v>
      </c>
      <c r="Q127" s="5">
        <f ca="1">Финансирование!Q198-Q124</f>
        <v>0</v>
      </c>
      <c r="R127" s="5">
        <f ca="1">Финансирование!R198-R124</f>
        <v>0</v>
      </c>
      <c r="S127" s="5">
        <f ca="1">Финансирование!S198-S124</f>
        <v>0</v>
      </c>
      <c r="T127" s="5">
        <f ca="1">Финансирование!T198-T124</f>
        <v>0</v>
      </c>
      <c r="U127" s="5">
        <f ca="1">Финансирование!U198-U124</f>
        <v>-100000</v>
      </c>
      <c r="V127" s="5">
        <f ca="1">Финансирование!V198-V124</f>
        <v>-3883.9285714285716</v>
      </c>
      <c r="W127" s="5">
        <f ca="1">Финансирование!W198-W124</f>
        <v>-3883.9285714285716</v>
      </c>
      <c r="X127" s="5">
        <f ca="1">Финансирование!X198-X124</f>
        <v>-3883.9285714285716</v>
      </c>
      <c r="Y127" s="5">
        <f ca="1">Финансирование!Y198-Y124</f>
        <v>-3883.9285714285716</v>
      </c>
      <c r="Z127" s="5">
        <f ca="1">Финансирование!Z198-Z124</f>
        <v>-3883.9285714285716</v>
      </c>
      <c r="AA127" s="5">
        <f ca="1">Финансирование!AA198-AA124</f>
        <v>-3883.9285714285716</v>
      </c>
      <c r="AB127" s="5">
        <f ca="1">Финансирование!AB198-AB124</f>
        <v>-3883.9285714285716</v>
      </c>
      <c r="AC127" s="5">
        <f ca="1">Финансирование!AC198-AC124</f>
        <v>-3883.9285714285716</v>
      </c>
      <c r="AD127" s="5">
        <f ca="1">Финансирование!AD198-AD124</f>
        <v>-3883.9285714285716</v>
      </c>
      <c r="AE127" s="5">
        <f ca="1">Финансирование!AE198-AE124</f>
        <v>-3883.9285714285711</v>
      </c>
      <c r="AF127" s="5">
        <f ca="1">Финансирование!AF198-AF124</f>
        <v>-3883.9285714285711</v>
      </c>
      <c r="AG127" s="5">
        <f ca="1">Финансирование!AG198-AG124</f>
        <v>-3883.9285714285706</v>
      </c>
      <c r="AH127" s="5">
        <f ca="1">Финансирование!AH198-AH124</f>
        <v>-3883.9285714285716</v>
      </c>
      <c r="AI127" s="5">
        <f ca="1">Финансирование!AI198-AI124</f>
        <v>-3883.9285714285716</v>
      </c>
      <c r="AJ127" s="5">
        <f ca="1">Финансирование!AJ198-AJ124</f>
        <v>-3883.9285714285711</v>
      </c>
      <c r="AK127" s="5">
        <f ca="1">Финансирование!AK198-AK124</f>
        <v>-3883.9285714285716</v>
      </c>
      <c r="AL127" s="5">
        <f ca="1">Финансирование!AL198-AL124</f>
        <v>-1071.4285714285713</v>
      </c>
      <c r="AM127" s="5">
        <f ca="1">Финансирование!AM198-AM124</f>
        <v>-1071.4285714285713</v>
      </c>
      <c r="AN127" s="5">
        <f ca="1">Финансирование!AN198-AN124</f>
        <v>-1071.4285714285711</v>
      </c>
      <c r="AO127" s="5">
        <f ca="1">Финансирование!AO198-AO124</f>
        <v>-1071.4285714285711</v>
      </c>
      <c r="AP127" s="5">
        <f ca="1">Финансирование!AP198-AP124</f>
        <v>-1071.4285714285716</v>
      </c>
      <c r="AQ127" s="5">
        <f ca="1">Финансирование!AQ198-AQ124</f>
        <v>-1071.4285714285716</v>
      </c>
      <c r="AR127" s="5">
        <f ca="1">Финансирование!AR198-AR124</f>
        <v>-1071.4285714285713</v>
      </c>
      <c r="AS127" s="5">
        <f ca="1">Финансирование!AS198-AS124</f>
        <v>-1071.4285714285711</v>
      </c>
      <c r="AT127" s="5">
        <f ca="1">Финансирование!AT198-AT124</f>
        <v>-1071.4285714285711</v>
      </c>
      <c r="AU127" s="5">
        <f ca="1">Финансирование!AU198-AU124</f>
        <v>-1071.4285714285716</v>
      </c>
      <c r="AV127" s="5">
        <f ca="1">Финансирование!AV198-AV124</f>
        <v>-1071.4285714285711</v>
      </c>
      <c r="AW127" s="5">
        <f ca="1">Финансирование!AW198-AW124</f>
        <v>-1071.4285714285713</v>
      </c>
      <c r="AX127" s="5">
        <f ca="1">Финансирование!AX198-AX124</f>
        <v>-1500</v>
      </c>
      <c r="AY127" s="5">
        <f ca="1">Финансирование!AY198-AY124</f>
        <v>-1499.9999999999998</v>
      </c>
      <c r="AZ127" s="5">
        <f ca="1">Финансирование!AZ198-AZ124</f>
        <v>-1500</v>
      </c>
      <c r="BA127" s="5">
        <f ca="1">Финансирование!BA198-BA124</f>
        <v>-1500</v>
      </c>
      <c r="BB127" s="5">
        <f ca="1">Финансирование!BB198-BB124</f>
        <v>-1500</v>
      </c>
      <c r="BC127" s="5">
        <f ca="1">Финансирование!BC198-BC124</f>
        <v>-1500</v>
      </c>
      <c r="BD127" s="5">
        <f ca="1">Финансирование!BD198-BD124</f>
        <v>-1500</v>
      </c>
      <c r="BE127" s="5">
        <f ca="1">Финансирование!BE198-BE124</f>
        <v>-1500</v>
      </c>
      <c r="BF127" s="5">
        <f ca="1">Финансирование!BF198-BF124</f>
        <v>-1499.9999999999998</v>
      </c>
      <c r="BG127" s="5">
        <f ca="1">Финансирование!BG198-BG124</f>
        <v>-1499.9999999999998</v>
      </c>
      <c r="BH127" s="5">
        <f ca="1">Финансирование!BH198-BH124</f>
        <v>-1500</v>
      </c>
      <c r="BI127" s="5">
        <f ca="1">Финансирование!BI198-BI124</f>
        <v>-1499.9999999999998</v>
      </c>
      <c r="BJ127" s="5">
        <f ca="1">Финансирование!BJ198-BJ124</f>
        <v>-1500</v>
      </c>
      <c r="BK127" s="5">
        <f ca="1">Финансирование!BK198-BK124</f>
        <v>-1500</v>
      </c>
      <c r="BL127" s="5">
        <f ca="1">Финансирование!BL198-BL124</f>
        <v>-1500</v>
      </c>
      <c r="BM127" s="5">
        <f ca="1">Финансирование!BM198-BM124</f>
        <v>-1500</v>
      </c>
      <c r="BN127" s="5">
        <f ca="1">Финансирование!BN198-BN124</f>
        <v>-1500</v>
      </c>
      <c r="BO127" s="5">
        <f ca="1">Финансирование!BO198-BO124</f>
        <v>-1500</v>
      </c>
      <c r="BP127" s="5">
        <f ca="1">Финансирование!BP198-BP124</f>
        <v>-1500</v>
      </c>
      <c r="BQ127" s="5">
        <f ca="1">Финансирование!BQ198-BQ124</f>
        <v>-1499.9999999999998</v>
      </c>
      <c r="BR127" s="5">
        <f ca="1">Финансирование!BR198-BR124</f>
        <v>0</v>
      </c>
      <c r="BS127" s="5">
        <f ca="1">Финансирование!BS198-BS124</f>
        <v>0</v>
      </c>
      <c r="BT127" s="5">
        <f ca="1">Финансирование!BT198-BT124</f>
        <v>0</v>
      </c>
      <c r="BU127" s="5">
        <f ca="1">Финансирование!BU198-BU124</f>
        <v>0</v>
      </c>
      <c r="BV127" s="5">
        <f ca="1">Финансирование!BV198-BV124</f>
        <v>0</v>
      </c>
      <c r="BW127" s="5">
        <f ca="1">Финансирование!BW198-BW124</f>
        <v>0</v>
      </c>
      <c r="BX127" s="5">
        <f ca="1">Финансирование!BX198-BX124</f>
        <v>0</v>
      </c>
      <c r="BY127" s="5">
        <f ca="1">Финансирование!BY198-BY124</f>
        <v>0</v>
      </c>
      <c r="BZ127" s="5">
        <f ca="1">Финансирование!BZ198-BZ124</f>
        <v>0</v>
      </c>
      <c r="CA127" s="5">
        <f ca="1">Финансирование!CA198-CA124</f>
        <v>0</v>
      </c>
      <c r="CB127" s="5">
        <f ca="1">Финансирование!CB198-CB124</f>
        <v>0</v>
      </c>
      <c r="CC127" s="5">
        <f ca="1">Финансирование!CC198-CC124</f>
        <v>0</v>
      </c>
      <c r="CD127" s="5">
        <f ca="1">Финансирование!CD198-CD124</f>
        <v>0</v>
      </c>
      <c r="CE127" s="5">
        <f ca="1">Финансирование!CE198-CE124</f>
        <v>0</v>
      </c>
      <c r="CF127" s="5">
        <f ca="1">Финансирование!CF198-CF124</f>
        <v>0</v>
      </c>
      <c r="CG127" s="5">
        <f ca="1">Финансирование!CG198-CG124</f>
        <v>0</v>
      </c>
      <c r="CH127" s="5">
        <f ca="1">Финансирование!CH198-CH124</f>
        <v>0</v>
      </c>
      <c r="CI127" s="5">
        <f ca="1">Финансирование!CI198-CI124</f>
        <v>0</v>
      </c>
      <c r="CJ127" s="5">
        <f ca="1">Финансирование!CJ198-CJ124</f>
        <v>0</v>
      </c>
      <c r="CK127" s="5">
        <f ca="1">Финансирование!CK198-CK124</f>
        <v>0</v>
      </c>
      <c r="CL127" s="5">
        <f ca="1">Финансирование!CL198-CL124</f>
        <v>0</v>
      </c>
      <c r="CM127" s="5">
        <f ca="1">Финансирование!CM198-CM124</f>
        <v>0</v>
      </c>
      <c r="CN127" s="5">
        <f ca="1">Финансирование!CN198-CN124</f>
        <v>0</v>
      </c>
      <c r="CO127" s="5">
        <f ca="1">Финансирование!CO198-CO124</f>
        <v>0</v>
      </c>
      <c r="CP127" s="5">
        <f ca="1">Финансирование!CP198-CP124</f>
        <v>0</v>
      </c>
      <c r="CQ127" s="5">
        <f ca="1">Финансирование!CQ198-CQ124</f>
        <v>0</v>
      </c>
      <c r="CR127" s="5">
        <f ca="1">Финансирование!CR198-CR124</f>
        <v>0</v>
      </c>
      <c r="CS127" s="5">
        <f ca="1">Финансирование!CS198-CS124</f>
        <v>0</v>
      </c>
      <c r="CT127" s="5">
        <f ca="1">Финансирование!CT198-CT124</f>
        <v>0</v>
      </c>
      <c r="CU127" s="5">
        <f ca="1">Финансирование!CU198-CU124</f>
        <v>0</v>
      </c>
      <c r="CV127" s="5">
        <f ca="1">Финансирование!CV198-CV124</f>
        <v>0</v>
      </c>
      <c r="CW127" s="5">
        <f ca="1">Финансирование!CW198-CW124</f>
        <v>0</v>
      </c>
      <c r="CX127" s="5">
        <f ca="1">Финансирование!CX198-CX124</f>
        <v>0</v>
      </c>
      <c r="CY127" s="5">
        <f ca="1">Финансирование!CY198-CY124</f>
        <v>0</v>
      </c>
      <c r="CZ127" s="5">
        <f ca="1">Финансирование!CZ198-CZ124</f>
        <v>0</v>
      </c>
      <c r="DA127" s="5">
        <f ca="1">Финансирование!DA198-DA124</f>
        <v>0</v>
      </c>
      <c r="DB127" s="5">
        <f ca="1">Финансирование!DB198-DB124</f>
        <v>0</v>
      </c>
      <c r="DC127" s="5">
        <f ca="1">Финансирование!DC198-DC124</f>
        <v>0</v>
      </c>
      <c r="DD127" s="5">
        <f ca="1">Финансирование!DD198-DD124</f>
        <v>0</v>
      </c>
      <c r="DE127" s="5">
        <f ca="1">Финансирование!DE198-DE124</f>
        <v>0</v>
      </c>
      <c r="DF127" s="5">
        <f ca="1">Финансирование!DF198-DF124</f>
        <v>0</v>
      </c>
      <c r="DG127" s="5">
        <f ca="1">Финансирование!DG198-DG124</f>
        <v>0</v>
      </c>
      <c r="DH127" s="5">
        <f ca="1">Финансирование!DH198-DH124</f>
        <v>0</v>
      </c>
      <c r="DI127" s="5">
        <f ca="1">Финансирование!DI198-DI124</f>
        <v>0</v>
      </c>
      <c r="DJ127" s="5">
        <f ca="1">Финансирование!DJ198-DJ124</f>
        <v>0</v>
      </c>
    </row>
    <row r="128" spans="1:114" s="100" customFormat="1">
      <c r="A128" s="18"/>
      <c r="B128" s="148" t="s">
        <v>191</v>
      </c>
      <c r="C128" s="110"/>
      <c r="I128" s="101">
        <f ca="1">SUM(J128:DJ128)</f>
        <v>575000.00000000035</v>
      </c>
      <c r="J128" s="101">
        <f ca="1">N(J$13&lt;&gt;0)*SUM(J120:J127)</f>
        <v>0</v>
      </c>
      <c r="K128" s="101">
        <f t="shared" ref="K128:BV128" ca="1" si="68">N(K$13&lt;&gt;0)*SUM(K120:K127)</f>
        <v>0</v>
      </c>
      <c r="L128" s="101">
        <f t="shared" ca="1" si="68"/>
        <v>0</v>
      </c>
      <c r="M128" s="101">
        <f t="shared" ca="1" si="68"/>
        <v>81000</v>
      </c>
      <c r="N128" s="101">
        <f t="shared" ca="1" si="68"/>
        <v>120000</v>
      </c>
      <c r="O128" s="101">
        <f t="shared" ca="1" si="68"/>
        <v>120000</v>
      </c>
      <c r="P128" s="101">
        <f t="shared" ca="1" si="68"/>
        <v>120000</v>
      </c>
      <c r="Q128" s="101">
        <f t="shared" ca="1" si="68"/>
        <v>187500</v>
      </c>
      <c r="R128" s="101">
        <f t="shared" ca="1" si="68"/>
        <v>0</v>
      </c>
      <c r="S128" s="101">
        <f t="shared" ca="1" si="68"/>
        <v>35000</v>
      </c>
      <c r="T128" s="101">
        <f t="shared" ca="1" si="68"/>
        <v>100000</v>
      </c>
      <c r="U128" s="101">
        <f t="shared" ca="1" si="68"/>
        <v>21500</v>
      </c>
      <c r="V128" s="101">
        <f t="shared" ca="1" si="68"/>
        <v>-3883.9285714285716</v>
      </c>
      <c r="W128" s="101">
        <f t="shared" ca="1" si="68"/>
        <v>-3883.9285714285716</v>
      </c>
      <c r="X128" s="101">
        <f t="shared" ca="1" si="68"/>
        <v>-3883.9285714285716</v>
      </c>
      <c r="Y128" s="101">
        <f t="shared" ca="1" si="68"/>
        <v>-3883.9285714285716</v>
      </c>
      <c r="Z128" s="101">
        <f t="shared" ca="1" si="68"/>
        <v>-3883.9285714285716</v>
      </c>
      <c r="AA128" s="101">
        <f t="shared" ca="1" si="68"/>
        <v>-3883.9285714285716</v>
      </c>
      <c r="AB128" s="101">
        <f t="shared" ca="1" si="68"/>
        <v>-3883.9285714285716</v>
      </c>
      <c r="AC128" s="101">
        <f t="shared" ca="1" si="68"/>
        <v>-4154.484536619786</v>
      </c>
      <c r="AD128" s="101">
        <f t="shared" ca="1" si="68"/>
        <v>-4156.5137063587199</v>
      </c>
      <c r="AE128" s="101">
        <f t="shared" ca="1" si="68"/>
        <v>-4158.5580948706956</v>
      </c>
      <c r="AF128" s="101">
        <f t="shared" ca="1" si="68"/>
        <v>-4160.6178162965116</v>
      </c>
      <c r="AG128" s="101">
        <f t="shared" ca="1" si="68"/>
        <v>-4403.3585301753246</v>
      </c>
      <c r="AH128" s="101">
        <f t="shared" ca="1" si="68"/>
        <v>-4407.2542548659258</v>
      </c>
      <c r="AI128" s="101">
        <f t="shared" ca="1" si="68"/>
        <v>-4411.179197491706</v>
      </c>
      <c r="AJ128" s="101">
        <f t="shared" ca="1" si="68"/>
        <v>-4415.1335771871791</v>
      </c>
      <c r="AK128" s="101">
        <f t="shared" ca="1" si="68"/>
        <v>-4882.6497088018441</v>
      </c>
      <c r="AL128" s="101">
        <f t="shared" ca="1" si="68"/>
        <v>-2077.6401173321433</v>
      </c>
      <c r="AM128" s="101">
        <f t="shared" ca="1" si="68"/>
        <v>-2085.1867039264198</v>
      </c>
      <c r="AN128" s="101">
        <f t="shared" ca="1" si="68"/>
        <v>-2092.7898899201537</v>
      </c>
      <c r="AO128" s="101">
        <f t="shared" ca="1" si="68"/>
        <v>-2100.4500998088406</v>
      </c>
      <c r="AP128" s="101">
        <f t="shared" ca="1" si="68"/>
        <v>-2108.1677612716931</v>
      </c>
      <c r="AQ128" s="101">
        <f t="shared" ca="1" si="68"/>
        <v>-2115.9433051955166</v>
      </c>
      <c r="AR128" s="101">
        <f t="shared" ca="1" si="68"/>
        <v>-2123.7771656987684</v>
      </c>
      <c r="AS128" s="101">
        <f t="shared" ca="1" si="68"/>
        <v>-2131.6697801557948</v>
      </c>
      <c r="AT128" s="101">
        <f t="shared" ca="1" si="68"/>
        <v>-2139.6215892212485</v>
      </c>
      <c r="AU128" s="101">
        <f t="shared" ca="1" si="68"/>
        <v>-2147.6330368546942</v>
      </c>
      <c r="AV128" s="101">
        <f t="shared" ca="1" si="68"/>
        <v>-2155.7045703453896</v>
      </c>
      <c r="AW128" s="101">
        <f t="shared" ca="1" si="68"/>
        <v>-2163.8366403372661</v>
      </c>
      <c r="AX128" s="101">
        <f t="shared" ca="1" si="68"/>
        <v>-2600.60112942551</v>
      </c>
      <c r="AY128" s="101">
        <f t="shared" ca="1" si="68"/>
        <v>-2608.8556378962012</v>
      </c>
      <c r="AZ128" s="101">
        <f t="shared" ca="1" si="68"/>
        <v>-2617.1720551804228</v>
      </c>
      <c r="BA128" s="101">
        <f t="shared" ca="1" si="68"/>
        <v>-2625.5508455942759</v>
      </c>
      <c r="BB128" s="101">
        <f t="shared" ca="1" si="68"/>
        <v>-2633.9924769362328</v>
      </c>
      <c r="BC128" s="101">
        <f t="shared" ca="1" si="68"/>
        <v>-2642.4974205132548</v>
      </c>
      <c r="BD128" s="101">
        <f t="shared" ca="1" si="68"/>
        <v>-2651.0661511671042</v>
      </c>
      <c r="BE128" s="101">
        <f t="shared" ca="1" si="68"/>
        <v>-2659.6991473008575</v>
      </c>
      <c r="BF128" s="101">
        <f t="shared" ca="1" si="68"/>
        <v>-2668.3968909056139</v>
      </c>
      <c r="BG128" s="101">
        <f t="shared" ca="1" si="68"/>
        <v>-2677.1598675874056</v>
      </c>
      <c r="BH128" s="101">
        <f t="shared" ca="1" si="68"/>
        <v>-2685.9885665943116</v>
      </c>
      <c r="BI128" s="101">
        <f t="shared" ca="1" si="68"/>
        <v>-2694.8834808437687</v>
      </c>
      <c r="BJ128" s="101">
        <f t="shared" ca="1" si="68"/>
        <v>-2703.845106950097</v>
      </c>
      <c r="BK128" s="101">
        <f t="shared" ca="1" si="68"/>
        <v>-2712.8739452522232</v>
      </c>
      <c r="BL128" s="101">
        <f t="shared" ca="1" si="68"/>
        <v>-2721.9704998416146</v>
      </c>
      <c r="BM128" s="101">
        <f t="shared" ca="1" si="68"/>
        <v>-2731.1352785904269</v>
      </c>
      <c r="BN128" s="101">
        <f t="shared" ca="1" si="68"/>
        <v>-2740.3687931798549</v>
      </c>
      <c r="BO128" s="101">
        <f t="shared" ca="1" si="68"/>
        <v>-2749.6715591287038</v>
      </c>
      <c r="BP128" s="101">
        <f t="shared" ca="1" si="68"/>
        <v>-2759.0440958221689</v>
      </c>
      <c r="BQ128" s="101">
        <f t="shared" ca="1" si="68"/>
        <v>-2768.4869265408352</v>
      </c>
      <c r="BR128" s="101">
        <f t="shared" ca="1" si="68"/>
        <v>-1278.0005784898917</v>
      </c>
      <c r="BS128" s="101">
        <f t="shared" ca="1" si="68"/>
        <v>-1287.5855828285657</v>
      </c>
      <c r="BT128" s="101">
        <f t="shared" ca="1" si="68"/>
        <v>-1297.2424746997799</v>
      </c>
      <c r="BU128" s="101">
        <f t="shared" ca="1" si="68"/>
        <v>-1306.9717932600283</v>
      </c>
      <c r="BV128" s="101">
        <f t="shared" ca="1" si="68"/>
        <v>-1316.7740817094787</v>
      </c>
      <c r="BW128" s="101">
        <f t="shared" ref="BW128:DJ128" ca="1" si="69">N(BW$13&lt;&gt;0)*SUM(BW120:BW127)</f>
        <v>-1326.6498873222999</v>
      </c>
      <c r="BX128" s="101">
        <f t="shared" ca="1" si="69"/>
        <v>-1336.5997614772168</v>
      </c>
      <c r="BY128" s="101">
        <f t="shared" ca="1" si="69"/>
        <v>-1346.6242596882962</v>
      </c>
      <c r="BZ128" s="101">
        <f t="shared" ca="1" si="69"/>
        <v>-1356.723941635958</v>
      </c>
      <c r="CA128" s="101">
        <f t="shared" ca="1" si="69"/>
        <v>-1366.899371198228</v>
      </c>
      <c r="CB128" s="101">
        <f t="shared" ca="1" si="69"/>
        <v>-1377.1511164822148</v>
      </c>
      <c r="CC128" s="101">
        <f t="shared" ca="1" si="69"/>
        <v>-1387.4797498558314</v>
      </c>
      <c r="CD128" s="101">
        <f t="shared" ca="1" si="69"/>
        <v>-1397.88584797975</v>
      </c>
      <c r="CE128" s="101">
        <f t="shared" ca="1" si="69"/>
        <v>-1408.3699918395982</v>
      </c>
      <c r="CF128" s="101">
        <f t="shared" ca="1" si="69"/>
        <v>-1418.932766778395</v>
      </c>
      <c r="CG128" s="101">
        <f t="shared" ca="1" si="69"/>
        <v>-1429.5747625292333</v>
      </c>
      <c r="CH128" s="101">
        <f t="shared" ca="1" si="69"/>
        <v>-1440.2965732482025</v>
      </c>
      <c r="CI128" s="101">
        <f t="shared" ca="1" si="69"/>
        <v>-1451.0987975475641</v>
      </c>
      <c r="CJ128" s="101">
        <f t="shared" ca="1" si="69"/>
        <v>-1461.9820385291705</v>
      </c>
      <c r="CK128" s="101">
        <f t="shared" ca="1" si="69"/>
        <v>-1472.9469038181392</v>
      </c>
      <c r="CL128" s="101">
        <f t="shared" ca="1" si="69"/>
        <v>-1483.9940055967754</v>
      </c>
      <c r="CM128" s="101">
        <f t="shared" ca="1" si="69"/>
        <v>-1495.1239606387512</v>
      </c>
      <c r="CN128" s="101">
        <f t="shared" ca="1" si="69"/>
        <v>-1506.337390343542</v>
      </c>
      <c r="CO128" s="101">
        <f t="shared" ca="1" si="69"/>
        <v>-1517.6349207711185</v>
      </c>
      <c r="CP128" s="101">
        <f t="shared" ca="1" si="69"/>
        <v>-1529.0171826769019</v>
      </c>
      <c r="CQ128" s="101">
        <f t="shared" ca="1" si="69"/>
        <v>-1540.4848115469788</v>
      </c>
      <c r="CR128" s="101">
        <f t="shared" ca="1" si="69"/>
        <v>-1552.0384476335812</v>
      </c>
      <c r="CS128" s="101">
        <f t="shared" ca="1" si="69"/>
        <v>-1563.6787359908326</v>
      </c>
      <c r="CT128" s="101">
        <f t="shared" ca="1" si="69"/>
        <v>-1575.4063265107643</v>
      </c>
      <c r="CU128" s="101">
        <f t="shared" ca="1" si="69"/>
        <v>-1587.2218739595949</v>
      </c>
      <c r="CV128" s="101">
        <f t="shared" ca="1" si="69"/>
        <v>-1599.1260380142917</v>
      </c>
      <c r="CW128" s="101">
        <f t="shared" ca="1" si="69"/>
        <v>-1611.1194832993988</v>
      </c>
      <c r="CX128" s="101">
        <f t="shared" ca="1" si="69"/>
        <v>-1623.2028794241444</v>
      </c>
      <c r="CY128" s="101">
        <f t="shared" ca="1" si="69"/>
        <v>-1635.3769010198255</v>
      </c>
      <c r="CZ128" s="101">
        <f t="shared" ca="1" si="69"/>
        <v>-1647.6422277774743</v>
      </c>
      <c r="DA128" s="101">
        <f t="shared" ca="1" si="69"/>
        <v>-1659.999544485805</v>
      </c>
      <c r="DB128" s="101">
        <f t="shared" ca="1" si="69"/>
        <v>-1672.4495410694487</v>
      </c>
      <c r="DC128" s="101">
        <f t="shared" ca="1" si="69"/>
        <v>-1684.9929126274697</v>
      </c>
      <c r="DD128" s="101">
        <f t="shared" ca="1" si="69"/>
        <v>-1697.6303594721758</v>
      </c>
      <c r="DE128" s="101">
        <f t="shared" ca="1" si="69"/>
        <v>-1710.362587168217</v>
      </c>
      <c r="DF128" s="101">
        <f t="shared" ca="1" si="69"/>
        <v>-1723.1903065719787</v>
      </c>
      <c r="DG128" s="101">
        <f t="shared" ca="1" si="69"/>
        <v>-1736.1142338712684</v>
      </c>
      <c r="DH128" s="101">
        <f t="shared" ca="1" si="69"/>
        <v>-1749.1350906253033</v>
      </c>
      <c r="DI128" s="101">
        <f t="shared" ca="1" si="69"/>
        <v>0</v>
      </c>
      <c r="DJ128" s="101">
        <f t="shared" ca="1" si="69"/>
        <v>0</v>
      </c>
    </row>
    <row r="129" spans="1:114">
      <c r="B129" s="11"/>
      <c r="C129" s="11"/>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row>
    <row r="130" spans="1:114">
      <c r="B130" s="11" t="s">
        <v>206</v>
      </c>
      <c r="C130" s="11"/>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row>
    <row r="131" spans="1:114">
      <c r="B131" s="11" t="s">
        <v>169</v>
      </c>
      <c r="C131" s="11"/>
      <c r="J131" s="5">
        <f ca="1">(J109-J104*(1-SUMIF(Макро!$15:$15,J$11,Макро!$18:$18)*N(J107&lt;&gt;0))+J117)*N(J$13&lt;&gt;0)</f>
        <v>45196.13800408379</v>
      </c>
      <c r="K131" s="5">
        <f ca="1">(K109-K104*(1-SUMIF(Макро!$15:$15,K$11,Макро!$18:$18)*N(K107&lt;&gt;0))+K117)*N(K13&lt;&gt;0)</f>
        <v>44083.184939517691</v>
      </c>
      <c r="L131" s="5">
        <f ca="1">(L109-L104*(1-SUMIF(Макро!$15:$15,L$11,Макро!$18:$18)*N(L107&lt;&gt;0))+L117)*N(L13&lt;&gt;0)</f>
        <v>47586.769626295092</v>
      </c>
      <c r="M131" s="5">
        <f ca="1">(M109-M104*(1-SUMIF(Макро!$15:$15,M$11,Макро!$18:$18)*N(M107&lt;&gt;0))+M117)*N(M13&lt;&gt;0)</f>
        <v>-34554.166422991497</v>
      </c>
      <c r="N131" s="5">
        <f ca="1">(N109-N104*(1-SUMIF(Макро!$15:$15,N$11,Макро!$18:$18)*N(N107&lt;&gt;0))+N117)*N(N13&lt;&gt;0)</f>
        <v>-90758.959180062666</v>
      </c>
      <c r="O131" s="5">
        <f ca="1">(O109-O104*(1-SUMIF(Макро!$15:$15,O$11,Макро!$18:$18)*N(O107&lt;&gt;0))+O117)*N(O13&lt;&gt;0)</f>
        <v>-78303.81211563354</v>
      </c>
      <c r="P131" s="5">
        <f ca="1">(P109-P104*(1-SUMIF(Макро!$15:$15,P$11,Макро!$18:$18)*N(P107&lt;&gt;0))+P117)*N(P13&lt;&gt;0)</f>
        <v>-68815.950349942781</v>
      </c>
      <c r="Q131" s="5">
        <f ca="1">(Q109-Q104*(1-SUMIF(Макро!$15:$15,Q$11,Макро!$18:$18)*N(Q107&lt;&gt;0))+Q117)*N(Q13&lt;&gt;0)</f>
        <v>-138142.19691623689</v>
      </c>
      <c r="R131" s="5">
        <f ca="1">(R109-R104*(1-SUMIF(Макро!$15:$15,R$11,Макро!$18:$18)*N(R107&lt;&gt;0))+R117)*N(R13&lt;&gt;0)</f>
        <v>65082.92599274958</v>
      </c>
      <c r="S131" s="5">
        <f ca="1">(S109-S104*(1-SUMIF(Макро!$15:$15,S$11,Макро!$18:$18)*N(S107&lt;&gt;0))+S117)*N(S13&lt;&gt;0)</f>
        <v>75225.822758431779</v>
      </c>
      <c r="T131" s="5">
        <f ca="1">(T109-T104*(1-SUMIF(Макро!$15:$15,T$11,Макро!$18:$18)*N(T107&lt;&gt;0))+T117)*N(T13&lt;&gt;0)</f>
        <v>47346.993981728636</v>
      </c>
      <c r="U131" s="5">
        <f ca="1">(U109-U104*(1-SUMIF(Макро!$15:$15,U$11,Макро!$18:$18)*N(U107&lt;&gt;0))+U117)*N(U13&lt;&gt;0)</f>
        <v>-74946.880766801245</v>
      </c>
      <c r="V131" s="5">
        <f ca="1">(V109-V104*(1-SUMIF(Макро!$15:$15,V$11,Макро!$18:$18)*N(V107&lt;&gt;0))+V117)*N(V13&lt;&gt;0)</f>
        <v>44709.839969240827</v>
      </c>
      <c r="W131" s="5">
        <f ca="1">(W109-W104*(1-SUMIF(Макро!$15:$15,W$11,Макро!$18:$18)*N(W107&lt;&gt;0))+W117)*N(W13&lt;&gt;0)</f>
        <v>63772.833608839006</v>
      </c>
      <c r="X131" s="5">
        <f ca="1">(X109-X104*(1-SUMIF(Макро!$15:$15,X$11,Макро!$18:$18)*N(X107&lt;&gt;0))+X117)*N(X13&lt;&gt;0)</f>
        <v>47019.810355308939</v>
      </c>
      <c r="Y131" s="5">
        <f ca="1">(Y109-Y104*(1-SUMIF(Макро!$15:$15,Y$11,Макро!$18:$18)*N(Y107&lt;&gt;0))+Y117)*N(Y13&lt;&gt;0)</f>
        <v>45802.860610651107</v>
      </c>
      <c r="Z131" s="5">
        <f ca="1">(Z109-Z104*(1-SUMIF(Макро!$15:$15,Z$11,Макро!$18:$18)*N(Z107&lt;&gt;0))+Z117)*N(Z13&lt;&gt;0)</f>
        <v>44577.190667027513</v>
      </c>
      <c r="AA131" s="5">
        <f ca="1">(AA109-AA104*(1-SUMIF(Макро!$15:$15,AA$11,Макро!$18:$18)*N(AA107&lt;&gt;0))+AA117)*N(AA13&lt;&gt;0)</f>
        <v>43336.273321288179</v>
      </c>
      <c r="AB131" s="5">
        <f ca="1">(AB109-AB104*(1-SUMIF(Макро!$15:$15,AB$11,Макро!$18:$18)*N(AB107&lt;&gt;0))+AB117)*N(AB13&lt;&gt;0)</f>
        <v>46958.971381956428</v>
      </c>
      <c r="AC131" s="5">
        <f ca="1">(AC109-AC104*(1-SUMIF(Макро!$15:$15,AC$11,Макро!$18:$18)*N(AC107&lt;&gt;0))+AC117)*N(AC13&lt;&gt;0)</f>
        <v>45687.058404910691</v>
      </c>
      <c r="AD131" s="5">
        <f ca="1">(AD109-AD104*(1-SUMIF(Макро!$15:$15,AD$11,Макро!$18:$18)*N(AD107&lt;&gt;0))+AD117)*N(AD13&lt;&gt;0)</f>
        <v>44400.709463439227</v>
      </c>
      <c r="AE131" s="5">
        <f ca="1">(AE109-AE104*(1-SUMIF(Макро!$15:$15,AE$11,Макро!$18:$18)*N(AE107&lt;&gt;0))+AE117)*N(AE13&lt;&gt;0)</f>
        <v>43098.456100145813</v>
      </c>
      <c r="AF131" s="5">
        <f ca="1">(AF109-AF104*(1-SUMIF(Макро!$15:$15,AF$11,Макро!$18:$18)*N(AF107&lt;&gt;0))+AF117)*N(AF13&lt;&gt;0)</f>
        <v>46836.687159304987</v>
      </c>
      <c r="AG131" s="5">
        <f ca="1">(AG109-AG104*(1-SUMIF(Макро!$15:$15,AG$11,Макро!$18:$18)*N(AG107&lt;&gt;0))+AG117)*N(AG13&lt;&gt;0)</f>
        <v>45502.101910418976</v>
      </c>
      <c r="AH131" s="5">
        <f ca="1">(AH109-AH104*(1-SUMIF(Макро!$15:$15,AH$11,Макро!$18:$18)*N(AH107&lt;&gt;0))+AH117)*N(AH13&lt;&gt;0)</f>
        <v>44138.506029190918</v>
      </c>
      <c r="AI131" s="5">
        <f ca="1">(AI109-AI104*(1-SUMIF(Макро!$15:$15,AI$11,Макро!$18:$18)*N(AI107&lt;&gt;0))+AI117)*N(AI13&lt;&gt;0)</f>
        <v>42758.009752149141</v>
      </c>
      <c r="AJ131" s="5">
        <f ca="1">(AJ109-AJ104*(1-SUMIF(Макро!$15:$15,AJ$11,Макро!$18:$18)*N(AJ107&lt;&gt;0))+AJ117)*N(AJ13&lt;&gt;0)</f>
        <v>46601.354913467898</v>
      </c>
      <c r="AK131" s="5">
        <f ca="1">(AK109-AK104*(1-SUMIF(Макро!$15:$15,AK$11,Макро!$18:$18)*N(AK107&lt;&gt;0))+AK117)*N(AK13&lt;&gt;0)</f>
        <v>45186.495988534647</v>
      </c>
      <c r="AL131" s="5">
        <f ca="1">(AL109-AL104*(1-SUMIF(Макро!$15:$15,AL$11,Макро!$18:$18)*N(AL107&lt;&gt;0))+AL117)*N(AL13&lt;&gt;0)</f>
        <v>43756.257618286603</v>
      </c>
      <c r="AM131" s="5">
        <f ca="1">(AM109-AM104*(1-SUMIF(Макро!$15:$15,AM$11,Макро!$18:$18)*N(AM107&lt;&gt;0))+AM117)*N(AM13&lt;&gt;0)</f>
        <v>42308.400062706525</v>
      </c>
      <c r="AN131" s="5">
        <f ca="1">(AN109-AN104*(1-SUMIF(Макро!$15:$15,AN$11,Макро!$18:$18)*N(AN107&lt;&gt;0))+AN117)*N(AN13&lt;&gt;0)</f>
        <v>46280.563411264011</v>
      </c>
      <c r="AO131" s="5">
        <f ca="1">(AO109-AO104*(1-SUMIF(Макро!$15:$15,AO$11,Макро!$18:$18)*N(AO107&lt;&gt;0))+AO117)*N(AO13&lt;&gt;0)</f>
        <v>44796.885583057832</v>
      </c>
      <c r="AP131" s="5">
        <f ca="1">(AP109-AP104*(1-SUMIF(Макро!$15:$15,AP$11,Макро!$18:$18)*N(AP107&lt;&gt;0))+AP117)*N(AP13&lt;&gt;0)</f>
        <v>43294.774687640238</v>
      </c>
      <c r="AQ131" s="5">
        <f ca="1">(AQ109-AQ104*(1-SUMIF(Макро!$15:$15,AQ$11,Макро!$18:$18)*N(AQ107&lt;&gt;0))+AQ117)*N(AQ13&lt;&gt;0)</f>
        <v>41774.248172105763</v>
      </c>
      <c r="AR131" s="5">
        <f ca="1">(AR109-AR104*(1-SUMIF(Макро!$15:$15,AR$11,Макро!$18:$18)*N(AR107&lt;&gt;0))+AR117)*N(AR13&lt;&gt;0)</f>
        <v>45883.006664127854</v>
      </c>
      <c r="AS131" s="5">
        <f ca="1">(AS109-AS104*(1-SUMIF(Макро!$15:$15,AS$11,Макро!$18:$18)*N(AS107&lt;&gt;0))+AS117)*N(AS13&lt;&gt;0)</f>
        <v>44325.039741177796</v>
      </c>
      <c r="AT131" s="5">
        <f ca="1">(AT109-AT104*(1-SUMIF(Макро!$15:$15,AT$11,Макро!$18:$18)*N(AT107&lt;&gt;0))+AT117)*N(AT13&lt;&gt;0)</f>
        <v>42759.058612589157</v>
      </c>
      <c r="AU131" s="5">
        <f ca="1">(AU109-AU104*(1-SUMIF(Макро!$15:$15,AU$11,Макро!$18:$18)*N(AU107&lt;&gt;0))+AU117)*N(AU13&lt;&gt;0)</f>
        <v>41174.091414643692</v>
      </c>
      <c r="AV131" s="5">
        <f ca="1">(AV109-AV104*(1-SUMIF(Макро!$15:$15,AV$11,Макро!$18:$18)*N(AV107&lt;&gt;0))+AV117)*N(AV13&lt;&gt;0)</f>
        <v>45448.960031686598</v>
      </c>
      <c r="AW131" s="5">
        <f ca="1">(AW109-AW104*(1-SUMIF(Макро!$15:$15,AW$11,Макро!$18:$18)*N(AW107&lt;&gt;0))+AW117)*N(AW13&lt;&gt;0)</f>
        <v>43825.396762555873</v>
      </c>
      <c r="AX131" s="5">
        <f ca="1">(AX109-AX104*(1-SUMIF(Макро!$15:$15,AX$11,Макро!$18:$18)*N(AX107&lt;&gt;0))+AX117)*N(AX13&lt;&gt;0)</f>
        <v>42186.928352088275</v>
      </c>
      <c r="AY131" s="5">
        <f ca="1">(AY109-AY104*(1-SUMIF(Макро!$15:$15,AY$11,Макро!$18:$18)*N(AY107&lt;&gt;0))+AY117)*N(AY13&lt;&gt;0)</f>
        <v>40528.745383625625</v>
      </c>
      <c r="AZ131" s="5">
        <f ca="1">(AZ109-AZ104*(1-SUMIF(Макро!$15:$15,AZ$11,Макро!$18:$18)*N(AZ107&lt;&gt;0))+AZ117)*N(AZ13&lt;&gt;0)</f>
        <v>44978.150594996325</v>
      </c>
      <c r="BA131" s="5">
        <f ca="1">(BA109-BA104*(1-SUMIF(Макро!$15:$15,BA$11,Макро!$18:$18)*N(BA107&lt;&gt;0))+BA117)*N(BA13&lt;&gt;0)</f>
        <v>43279.896516856126</v>
      </c>
      <c r="BB131" s="5">
        <f ca="1">(BB109-BB104*(1-SUMIF(Макро!$15:$15,BB$11,Макро!$18:$18)*N(BB107&lt;&gt;0))+BB117)*N(BB13&lt;&gt;0)</f>
        <v>41566.885461796875</v>
      </c>
      <c r="BC131" s="5">
        <f ca="1">(BC109-BC104*(1-SUMIF(Макро!$15:$15,BC$11,Макро!$18:$18)*N(BC107&lt;&gt;0))+BC117)*N(BC13&lt;&gt;0)</f>
        <v>39833.419802729717</v>
      </c>
      <c r="BD131" s="5">
        <f ca="1">(BD109-BD104*(1-SUMIF(Макро!$15:$15,BD$11,Макро!$18:$18)*N(BD107&lt;&gt;0))+BD117)*N(BD13&lt;&gt;0)</f>
        <v>44459.92069165071</v>
      </c>
      <c r="BE131" s="5">
        <f ca="1">(BE109-BE104*(1-SUMIF(Макро!$15:$15,BE$11,Макро!$18:$18)*N(BE107&lt;&gt;0))+BE117)*N(BE13&lt;&gt;0)</f>
        <v>42684.881585429997</v>
      </c>
      <c r="BF131" s="5">
        <f ca="1">(BF109-BF104*(1-SUMIF(Макро!$15:$15,BF$11,Макро!$18:$18)*N(BF107&lt;&gt;0))+BF117)*N(BF13&lt;&gt;0)</f>
        <v>40890.715017069757</v>
      </c>
      <c r="BG131" s="5">
        <f ca="1">(BG109-BG104*(1-SUMIF(Макро!$15:$15,BG$11,Макро!$18:$18)*N(BG107&lt;&gt;0))+BG117)*N(BG13&lt;&gt;0)</f>
        <v>39075.250829251978</v>
      </c>
      <c r="BH131" s="5">
        <f ca="1">(BH109-BH104*(1-SUMIF(Макро!$15:$15,BH$11,Макро!$18:$18)*N(BH107&lt;&gt;0))+BH117)*N(BH13&lt;&gt;0)</f>
        <v>43895.0721432848</v>
      </c>
      <c r="BI131" s="5">
        <f ca="1">(BI109-BI104*(1-SUMIF(Макро!$15:$15,BI$11,Макро!$18:$18)*N(BI107&lt;&gt;0))+BI117)*N(BI13&lt;&gt;0)</f>
        <v>42036.321956188673</v>
      </c>
      <c r="BJ131" s="5">
        <f ca="1">(BJ109-BJ104*(1-SUMIF(Макро!$15:$15,BJ$11,Макро!$18:$18)*N(BJ107&lt;&gt;0))+BJ117)*N(BJ13&lt;&gt;0)</f>
        <v>40158.290895858423</v>
      </c>
      <c r="BK131" s="5">
        <f ca="1">(BK109-BK104*(1-SUMIF(Макро!$15:$15,BK$11,Макро!$18:$18)*N(BK107&lt;&gt;0))+BK117)*N(BK13&lt;&gt;0)</f>
        <v>38258.097094955228</v>
      </c>
      <c r="BL131" s="5">
        <f ca="1">(BL109-BL104*(1-SUMIF(Макро!$15:$15,BL$11,Макро!$18:$18)*N(BL107&lt;&gt;0))+BL117)*N(BL13&lt;&gt;0)</f>
        <v>43278.131071683907</v>
      </c>
      <c r="BM131" s="5">
        <f ca="1">(BM109-BM104*(1-SUMIF(Макро!$15:$15,BM$11,Макро!$18:$18)*N(BM107&lt;&gt;0))+BM117)*N(BM13&lt;&gt;0)</f>
        <v>41332.898024389942</v>
      </c>
      <c r="BN131" s="5">
        <f ca="1">(BN109-BN104*(1-SUMIF(Макро!$15:$15,BN$11,Макро!$18:$18)*N(BN107&lt;&gt;0))+BN117)*N(BN13&lt;&gt;0)</f>
        <v>39378.858961584818</v>
      </c>
      <c r="BO131" s="5">
        <f ca="1">(BO109-BO104*(1-SUMIF(Макро!$15:$15,BO$11,Макро!$18:$18)*N(BO107&lt;&gt;0))+BO117)*N(BO13&lt;&gt;0)</f>
        <v>37401.993841831521</v>
      </c>
      <c r="BP131" s="5">
        <f ca="1">(BP109-BP104*(1-SUMIF(Макро!$15:$15,BP$11,Макро!$18:$18)*N(BP107&lt;&gt;0))+BP117)*N(BP13&lt;&gt;0)</f>
        <v>42639.692026437086</v>
      </c>
      <c r="BQ131" s="5">
        <f ca="1">(BQ109-BQ104*(1-SUMIF(Макро!$15:$15,BQ$11,Макро!$18:$18)*N(BQ107&lt;&gt;0))+BQ117)*N(BQ13&lt;&gt;0)</f>
        <v>40616.444058006411</v>
      </c>
      <c r="BR131" s="5">
        <f ca="1">(BR109-BR104*(1-SUMIF(Макро!$15:$15,BR$11,Макро!$18:$18)*N(BR107&lt;&gt;0))+BR117)*N(BR13&lt;&gt;0)</f>
        <v>38569.634262150052</v>
      </c>
      <c r="BS131" s="5">
        <f ca="1">(BS109-BS104*(1-SUMIF(Макро!$15:$15,BS$11,Макро!$18:$18)*N(BS107&lt;&gt;0))+BS117)*N(BS13&lt;&gt;0)</f>
        <v>36499.012743586813</v>
      </c>
      <c r="BT131" s="5">
        <f ca="1">(BT109-BT104*(1-SUMIF(Макро!$15:$15,BT$11,Макро!$18:$18)*N(BT107&lt;&gt;0))+BT117)*N(BT13&lt;&gt;0)</f>
        <v>41932.285576336682</v>
      </c>
      <c r="BU131" s="5">
        <f ca="1">(BU109-BU104*(1-SUMIF(Макро!$15:$15,BU$11,Макро!$18:$18)*N(BU107&lt;&gt;0))+BU117)*N(BU13&lt;&gt;0)</f>
        <v>39813.277930725977</v>
      </c>
      <c r="BV131" s="5">
        <f ca="1">(BV109-BV104*(1-SUMIF(Макро!$15:$15,BV$11,Макро!$18:$18)*N(BV107&lt;&gt;0))+BV117)*N(BV13&lt;&gt;0)</f>
        <v>37669.691956907947</v>
      </c>
      <c r="BW131" s="5">
        <f ca="1">(BW109-BW104*(1-SUMIF(Макро!$15:$15,BW$11,Макро!$18:$18)*N(BW107&lt;&gt;0))+BW117)*N(BW13&lt;&gt;0)</f>
        <v>35501.265951333029</v>
      </c>
      <c r="BX131" s="5">
        <f ca="1">(BX109-BX104*(1-SUMIF(Макро!$15:$15,BX$11,Макро!$18:$18)*N(BX107&lt;&gt;0))+BX117)*N(BX13&lt;&gt;0)</f>
        <v>39971.003897163864</v>
      </c>
      <c r="BY131" s="5">
        <f ca="1">(BY109-BY104*(1-SUMIF(Макро!$15:$15,BY$11,Макро!$18:$18)*N(BY107&lt;&gt;0))+BY117)*N(BY13&lt;&gt;0)</f>
        <v>37739.272413612925</v>
      </c>
      <c r="BZ131" s="5">
        <f ca="1">(BZ109-BZ104*(1-SUMIF(Макро!$15:$15,BZ$11,Макро!$18:$18)*N(BZ107&lt;&gt;0))+BZ117)*N(BZ13&lt;&gt;0)</f>
        <v>35469.069143253815</v>
      </c>
      <c r="CA131" s="5">
        <f ca="1">(CA109-CA104*(1-SUMIF(Макро!$15:$15,CA$11,Макро!$18:$18)*N(CA107&lt;&gt;0))+CA117)*N(CA13&lt;&gt;0)</f>
        <v>33172.955820802927</v>
      </c>
      <c r="CB131" s="5">
        <f ca="1">(CB109-CB104*(1-SUMIF(Макро!$15:$15,CB$11,Макро!$18:$18)*N(CB107&lt;&gt;0))+CB117)*N(CB13&lt;&gt;0)</f>
        <v>38994.678228212033</v>
      </c>
      <c r="CC131" s="5">
        <f ca="1">(CC109-CC104*(1-SUMIF(Макро!$15:$15,CC$11,Макро!$18:$18)*N(CC107&lt;&gt;0))+CC117)*N(CC13&lt;&gt;0)</f>
        <v>35645.918336307557</v>
      </c>
      <c r="CD131" s="5">
        <f ca="1">(CD109-CD104*(1-SUMIF(Макро!$15:$15,CD$11,Макро!$18:$18)*N(CD107&lt;&gt;0))+CD117)*N(CD13&lt;&gt;0)</f>
        <v>33259.416240828941</v>
      </c>
      <c r="CE131" s="5">
        <f ca="1">(CE109-CE104*(1-SUMIF(Макро!$15:$15,CE$11,Макро!$18:$18)*N(CE107&lt;&gt;0))+CE117)*N(CE13&lt;&gt;0)</f>
        <v>30834.888823488163</v>
      </c>
      <c r="CF131" s="5">
        <f ca="1">(CF109-CF104*(1-SUMIF(Макро!$15:$15,CF$11,Макро!$18:$18)*N(CF107&lt;&gt;0))+CF117)*N(CF13&lt;&gt;0)</f>
        <v>36853.755582365498</v>
      </c>
      <c r="CG131" s="5">
        <f ca="1">(CG109-CG104*(1-SUMIF(Макро!$15:$15,CG$11,Макро!$18:$18)*N(CG107&lt;&gt;0))+CG117)*N(CG13&lt;&gt;0)</f>
        <v>34374.316473111394</v>
      </c>
      <c r="CH131" s="5">
        <f ca="1">(CH109-CH104*(1-SUMIF(Макро!$15:$15,CH$11,Макро!$18:$18)*N(CH107&lt;&gt;0))+CH117)*N(CH13&lt;&gt;0)</f>
        <v>31866.985072703661</v>
      </c>
      <c r="CI131" s="5">
        <f ca="1">(CI109-CI104*(1-SUMIF(Макро!$15:$15,CI$11,Макро!$18:$18)*N(CI107&lt;&gt;0))+CI117)*N(CI13&lt;&gt;0)</f>
        <v>29331.466420047182</v>
      </c>
      <c r="CJ131" s="5">
        <f ca="1">(CJ109-CJ104*(1-SUMIF(Макро!$15:$15,CJ$11,Макро!$18:$18)*N(CJ107&lt;&gt;0))+CJ117)*N(CJ13&lt;&gt;0)</f>
        <v>35577.95718690924</v>
      </c>
      <c r="CK131" s="5">
        <f ca="1">(CK109-CK104*(1-SUMIF(Макро!$15:$15,CK$11,Макро!$18:$18)*N(CK107&lt;&gt;0))+CK117)*N(CK13&lt;&gt;0)</f>
        <v>32985.166970185572</v>
      </c>
      <c r="CL131" s="5">
        <f ca="1">(CL109-CL104*(1-SUMIF(Макро!$15:$15,CL$11,Макро!$18:$18)*N(CL107&lt;&gt;0))+CL117)*N(CL13&lt;&gt;0)</f>
        <v>30363.286276005794</v>
      </c>
      <c r="CM131" s="5">
        <f ca="1">(CM109-CM104*(1-SUMIF(Макро!$15:$15,CM$11,Макро!$18:$18)*N(CM107&lt;&gt;0))+CM117)*N(CM13&lt;&gt;0)</f>
        <v>27712.0078113708</v>
      </c>
      <c r="CN131" s="5">
        <f ca="1">(CN109-CN104*(1-SUMIF(Макро!$15:$15,CN$11,Макро!$18:$18)*N(CN107&lt;&gt;0))+CN117)*N(CN13&lt;&gt;0)</f>
        <v>34194.934460226345</v>
      </c>
      <c r="CO131" s="5">
        <f ca="1">(CO109-CO104*(1-SUMIF(Макро!$15:$15,CO$11,Макро!$18:$18)*N(CO107&lt;&gt;0))+CO117)*N(CO13&lt;&gt;0)</f>
        <v>31483.925896612312</v>
      </c>
      <c r="CP131" s="5">
        <f ca="1">(CP109-CP104*(1-SUMIF(Макро!$15:$15,CP$11,Макро!$18:$18)*N(CP107&lt;&gt;0))+CP117)*N(CP13&lt;&gt;0)</f>
        <v>28742.578584259478</v>
      </c>
      <c r="CQ131" s="5">
        <f ca="1">(CQ109-CQ104*(1-SUMIF(Макро!$15:$15,CQ$11,Макро!$18:$18)*N(CQ107&lt;&gt;0))+CQ117)*N(CQ13&lt;&gt;0)</f>
        <v>25970.572389086825</v>
      </c>
      <c r="CR131" s="5">
        <f ca="1">(CR109-CR104*(1-SUMIF(Макро!$15:$15,CR$11,Макро!$18:$18)*N(CR107&lt;&gt;0))+CR117)*N(CR13&lt;&gt;0)</f>
        <v>32699.092106881471</v>
      </c>
      <c r="CS131" s="5">
        <f ca="1">(CS109-CS104*(1-SUMIF(Макро!$15:$15,CS$11,Макро!$18:$18)*N(CS107&lt;&gt;0))+CS117)*N(CS13&lt;&gt;0)</f>
        <v>29864.794541319981</v>
      </c>
      <c r="CT131" s="5">
        <f ca="1">(CT109-CT104*(1-SUMIF(Макро!$15:$15,CT$11,Макро!$18:$18)*N(CT107&lt;&gt;0))+CT117)*N(CT13&lt;&gt;0)</f>
        <v>26998.857802946586</v>
      </c>
      <c r="CU131" s="5">
        <f ca="1">(CU109-CU104*(1-SUMIF(Макро!$15:$15,CU$11,Макро!$18:$18)*N(CU107&lt;&gt;0))+CU117)*N(CU13&lt;&gt;0)</f>
        <v>24100.94838651301</v>
      </c>
      <c r="CV131" s="5">
        <f ca="1">(CV109-CV104*(1-SUMIF(Макро!$15:$15,CV$11,Макро!$18:$18)*N(CV107&lt;&gt;0))+CV117)*N(CV13&lt;&gt;0)</f>
        <v>31084.577286186406</v>
      </c>
      <c r="CW131" s="5">
        <f ca="1">(CW109-CW104*(1-SUMIF(Макро!$15:$15,CW$11,Макро!$18:$18)*N(CW107&lt;&gt;0))+CW117)*N(CW13&lt;&gt;0)</f>
        <v>28121.708250461263</v>
      </c>
      <c r="CX131" s="5">
        <f ca="1">(CX109-CX104*(1-SUMIF(Макро!$15:$15,CX$11,Макро!$18:$18)*N(CX107&lt;&gt;0))+CX117)*N(CX13&lt;&gt;0)</f>
        <v>25125.84531235227</v>
      </c>
      <c r="CY131" s="5">
        <f ca="1">(CY109-CY104*(1-SUMIF(Макро!$15:$15,CY$11,Макро!$18:$18)*N(CY107&lt;&gt;0))+CY117)*N(CY13&lt;&gt;0)</f>
        <v>22096.6410435988</v>
      </c>
      <c r="CZ131" s="5">
        <f ca="1">(CZ109-CZ104*(1-SUMIF(Макро!$15:$15,CZ$11,Макро!$18:$18)*N(CZ107&lt;&gt;0))+CZ117)*N(CZ13&lt;&gt;0)</f>
        <v>29345.268315234782</v>
      </c>
      <c r="DA131" s="5">
        <f ca="1">(DA109-DA104*(1-SUMIF(Макро!$15:$15,DA$11,Макро!$18:$18)*N(DA107&lt;&gt;0))+DA117)*N(DA13&lt;&gt;0)</f>
        <v>26248.324785691057</v>
      </c>
      <c r="DB131" s="5">
        <f ca="1">(DB109-DB104*(1-SUMIF(Макро!$15:$15,DB$11,Макро!$18:$18)*N(DB107&lt;&gt;0))+DB117)*N(DB13&lt;&gt;0)</f>
        <v>23116.97607761421</v>
      </c>
      <c r="DC131" s="5">
        <f ca="1">(DC109-DC104*(1-SUMIF(Макро!$15:$15,DC$11,Макро!$18:$18)*N(DC107&lt;&gt;0))+DC117)*N(DC13&lt;&gt;0)</f>
        <v>19950.860265231226</v>
      </c>
      <c r="DD131" s="5">
        <f ca="1">(DD109-DD104*(1-SUMIF(Макро!$15:$15,DD$11,Макро!$18:$18)*N(DD107&lt;&gt;0))+DD117)*N(DD13&lt;&gt;0)</f>
        <v>27474.762886586599</v>
      </c>
      <c r="DE131" s="5">
        <f ca="1">(DE109-DE104*(1-SUMIF(Макро!$15:$15,DE$11,Макро!$18:$18)*N(DE107&lt;&gt;0))+DE117)*N(DE13&lt;&gt;0)</f>
        <v>24238.012182977538</v>
      </c>
      <c r="DF131" s="5">
        <f ca="1">(DF109-DF104*(1-SUMIF(Макро!$15:$15,DF$11,Макро!$18:$18)*N(DF107&lt;&gt;0))+DF117)*N(DF13&lt;&gt;0)</f>
        <v>20965.38614503578</v>
      </c>
      <c r="DG131" s="5">
        <f ca="1">(DG109-DG104*(1-SUMIF(Макро!$15:$15,DG$11,Макро!$18:$18)*N(DG107&lt;&gt;0))+DG117)*N(DG13&lt;&gt;0)</f>
        <v>17656.507751396635</v>
      </c>
      <c r="DH131" s="5">
        <f ca="1">(DH109-DH104*(1-SUMIF(Макро!$15:$15,DH$11,Макро!$18:$18)*N(DH107&lt;&gt;0))+DH117)*N(DH13&lt;&gt;0)</f>
        <v>25466.365779942109</v>
      </c>
      <c r="DI131" s="5">
        <f ca="1">(DI109-DI104*(1-SUMIF(Макро!$15:$15,DI$11,Макро!$18:$18)*N(DI107&lt;&gt;0))+DI117)*N(DI13&lt;&gt;0)</f>
        <v>0</v>
      </c>
      <c r="DJ131" s="5">
        <f ca="1">(DJ109-DJ104*(1-SUMIF(Макро!$15:$15,DJ$11,Макро!$18:$18)*N(DJ107&lt;&gt;0))+DJ117)*N(DJ13&lt;&gt;0)</f>
        <v>0</v>
      </c>
    </row>
    <row r="132" spans="1:114" s="8" customFormat="1">
      <c r="A132" s="175"/>
      <c r="B132" s="688" t="s">
        <v>198</v>
      </c>
      <c r="C132" s="89"/>
      <c r="J132" s="8">
        <f>Финансирование!J127</f>
        <v>0</v>
      </c>
      <c r="K132" s="8">
        <f>Финансирование!K127</f>
        <v>0</v>
      </c>
      <c r="L132" s="8">
        <f>Финансирование!L127</f>
        <v>0</v>
      </c>
      <c r="M132" s="8">
        <f>Финансирование!M127</f>
        <v>3.7804534708933968E-2</v>
      </c>
      <c r="N132" s="8">
        <f>Финансирование!N127</f>
        <v>3.7804534708933968E-2</v>
      </c>
      <c r="O132" s="8">
        <f>Финансирование!O127</f>
        <v>3.7804534708933968E-2</v>
      </c>
      <c r="P132" s="8">
        <f>Финансирование!P127</f>
        <v>3.7804534708933968E-2</v>
      </c>
      <c r="Q132" s="8">
        <f>Финансирование!Q127</f>
        <v>3.7804534708933968E-2</v>
      </c>
      <c r="R132" s="8">
        <f>Финансирование!R127</f>
        <v>3.7804534708933968E-2</v>
      </c>
      <c r="S132" s="8">
        <f>Финансирование!S127</f>
        <v>3.7804534708933968E-2</v>
      </c>
      <c r="T132" s="8">
        <f>Финансирование!T127</f>
        <v>3.7804534708933968E-2</v>
      </c>
      <c r="U132" s="8">
        <f>Финансирование!U127</f>
        <v>3.7804534708933968E-2</v>
      </c>
      <c r="V132" s="8">
        <f>Финансирование!V127</f>
        <v>3.7804534708933968E-2</v>
      </c>
      <c r="W132" s="8">
        <f>Финансирование!W127</f>
        <v>3.7804534708933968E-2</v>
      </c>
      <c r="X132" s="8">
        <f>Финансирование!X127</f>
        <v>3.7804534708933968E-2</v>
      </c>
      <c r="Y132" s="8">
        <f>Финансирование!Y127</f>
        <v>3.7804534708933968E-2</v>
      </c>
      <c r="Z132" s="8">
        <f>Финансирование!Z127</f>
        <v>3.7804534708933968E-2</v>
      </c>
      <c r="AA132" s="8">
        <f>Финансирование!AA127</f>
        <v>3.7804534708933968E-2</v>
      </c>
      <c r="AB132" s="8">
        <f>Финансирование!AB127</f>
        <v>3.7804534708933968E-2</v>
      </c>
      <c r="AC132" s="8">
        <f>Финансирование!AC127</f>
        <v>3.7804534708933968E-2</v>
      </c>
      <c r="AD132" s="8">
        <f>Финансирование!AD127</f>
        <v>3.7804534708933968E-2</v>
      </c>
      <c r="AE132" s="8">
        <f>Финансирование!AE127</f>
        <v>3.7804534708933968E-2</v>
      </c>
      <c r="AF132" s="8">
        <f>Финансирование!AF127</f>
        <v>3.7804534708933968E-2</v>
      </c>
      <c r="AG132" s="8">
        <f>Финансирование!AG127</f>
        <v>3.7804534708933968E-2</v>
      </c>
      <c r="AH132" s="8">
        <f>Финансирование!AH127</f>
        <v>3.7804534708933968E-2</v>
      </c>
      <c r="AI132" s="8">
        <f>Финансирование!AI127</f>
        <v>3.7804534708933968E-2</v>
      </c>
      <c r="AJ132" s="8">
        <f>Финансирование!AJ127</f>
        <v>3.7804534708933968E-2</v>
      </c>
      <c r="AK132" s="8">
        <f>Финансирование!AK127</f>
        <v>3.7804534708933968E-2</v>
      </c>
      <c r="AL132" s="8">
        <f>Финансирование!AL127</f>
        <v>3.7804534708933968E-2</v>
      </c>
      <c r="AM132" s="8">
        <f>Финансирование!AM127</f>
        <v>3.7804534708933968E-2</v>
      </c>
      <c r="AN132" s="8">
        <f>Финансирование!AN127</f>
        <v>3.7804534708933968E-2</v>
      </c>
      <c r="AO132" s="8">
        <f>Финансирование!AO127</f>
        <v>3.7804534708933968E-2</v>
      </c>
      <c r="AP132" s="8">
        <f>Финансирование!AP127</f>
        <v>3.7804534708933968E-2</v>
      </c>
      <c r="AQ132" s="8">
        <f>Финансирование!AQ127</f>
        <v>3.7804534708933968E-2</v>
      </c>
      <c r="AR132" s="8">
        <f>Финансирование!AR127</f>
        <v>3.7804534708933968E-2</v>
      </c>
      <c r="AS132" s="8">
        <f>Финансирование!AS127</f>
        <v>3.7804534708933968E-2</v>
      </c>
      <c r="AT132" s="8">
        <f>Финансирование!AT127</f>
        <v>3.7804534708933968E-2</v>
      </c>
      <c r="AU132" s="8">
        <f>Финансирование!AU127</f>
        <v>3.7804534708933968E-2</v>
      </c>
      <c r="AV132" s="8">
        <f>Финансирование!AV127</f>
        <v>3.7804534708933968E-2</v>
      </c>
      <c r="AW132" s="8">
        <f>Финансирование!AW127</f>
        <v>3.7804534708933968E-2</v>
      </c>
      <c r="AX132" s="8">
        <f>Финансирование!AX127</f>
        <v>3.7804534708933968E-2</v>
      </c>
      <c r="AY132" s="8">
        <f>Финансирование!AY127</f>
        <v>3.7804534708933968E-2</v>
      </c>
      <c r="AZ132" s="8">
        <f>Финансирование!AZ127</f>
        <v>3.7804534708933968E-2</v>
      </c>
      <c r="BA132" s="8">
        <f>Финансирование!BA127</f>
        <v>3.7804534708933968E-2</v>
      </c>
      <c r="BB132" s="8">
        <f>Финансирование!BB127</f>
        <v>3.7804534708933968E-2</v>
      </c>
      <c r="BC132" s="8">
        <f>Финансирование!BC127</f>
        <v>3.7804534708933968E-2</v>
      </c>
      <c r="BD132" s="8">
        <f>Финансирование!BD127</f>
        <v>3.7804534708933968E-2</v>
      </c>
      <c r="BE132" s="8">
        <f>Финансирование!BE127</f>
        <v>3.7804534708933968E-2</v>
      </c>
      <c r="BF132" s="8">
        <f>Финансирование!BF127</f>
        <v>3.7804534708933968E-2</v>
      </c>
      <c r="BG132" s="8">
        <f>Финансирование!BG127</f>
        <v>3.7804534708933968E-2</v>
      </c>
      <c r="BH132" s="8">
        <f>Финансирование!BH127</f>
        <v>3.7804534708933968E-2</v>
      </c>
      <c r="BI132" s="8">
        <f>Финансирование!BI127</f>
        <v>3.7804534708933968E-2</v>
      </c>
      <c r="BJ132" s="8">
        <f>Финансирование!BJ127</f>
        <v>3.7804534708933968E-2</v>
      </c>
      <c r="BK132" s="8">
        <f>Финансирование!BK127</f>
        <v>3.7804534708933968E-2</v>
      </c>
      <c r="BL132" s="8">
        <f>Финансирование!BL127</f>
        <v>3.7804534708933968E-2</v>
      </c>
      <c r="BM132" s="8">
        <f>Финансирование!BM127</f>
        <v>3.7804534708933968E-2</v>
      </c>
      <c r="BN132" s="8">
        <f>Финансирование!BN127</f>
        <v>3.7804534708933968E-2</v>
      </c>
      <c r="BO132" s="8">
        <f>Финансирование!BO127</f>
        <v>3.7804534708933968E-2</v>
      </c>
      <c r="BP132" s="8">
        <f>Финансирование!BP127</f>
        <v>3.7804534708933968E-2</v>
      </c>
      <c r="BQ132" s="8">
        <f>Финансирование!BQ127</f>
        <v>3.7804534708933968E-2</v>
      </c>
      <c r="BR132" s="8">
        <f>Финансирование!BR127</f>
        <v>3.7804534708933968E-2</v>
      </c>
      <c r="BS132" s="8">
        <f>Финансирование!BS127</f>
        <v>3.7804534708933968E-2</v>
      </c>
      <c r="BT132" s="8">
        <f>Финансирование!BT127</f>
        <v>3.7804534708933968E-2</v>
      </c>
      <c r="BU132" s="8">
        <f>Финансирование!BU127</f>
        <v>3.7804534708933968E-2</v>
      </c>
      <c r="BV132" s="8">
        <f>Финансирование!BV127</f>
        <v>3.7804534708933968E-2</v>
      </c>
      <c r="BW132" s="8">
        <f>Финансирование!BW127</f>
        <v>3.7804534708933968E-2</v>
      </c>
      <c r="BX132" s="8">
        <f>Финансирование!BX127</f>
        <v>3.7804534708933968E-2</v>
      </c>
      <c r="BY132" s="8">
        <f>Финансирование!BY127</f>
        <v>3.7804534708933968E-2</v>
      </c>
      <c r="BZ132" s="8">
        <f>Финансирование!BZ127</f>
        <v>3.7804534708933968E-2</v>
      </c>
      <c r="CA132" s="8">
        <f>Финансирование!CA127</f>
        <v>3.7804534708933968E-2</v>
      </c>
      <c r="CB132" s="8">
        <f>Финансирование!CB127</f>
        <v>3.7804534708933968E-2</v>
      </c>
      <c r="CC132" s="8">
        <f>Финансирование!CC127</f>
        <v>3.7804534708933968E-2</v>
      </c>
      <c r="CD132" s="8">
        <f>Финансирование!CD127</f>
        <v>3.7804534708933968E-2</v>
      </c>
      <c r="CE132" s="8">
        <f>Финансирование!CE127</f>
        <v>3.7804534708933968E-2</v>
      </c>
      <c r="CF132" s="8">
        <f>Финансирование!CF127</f>
        <v>3.7804534708933968E-2</v>
      </c>
      <c r="CG132" s="8">
        <f>Финансирование!CG127</f>
        <v>3.7804534708933968E-2</v>
      </c>
      <c r="CH132" s="8">
        <f>Финансирование!CH127</f>
        <v>3.7804534708933968E-2</v>
      </c>
      <c r="CI132" s="8">
        <f>Финансирование!CI127</f>
        <v>3.7804534708933968E-2</v>
      </c>
      <c r="CJ132" s="8">
        <f>Финансирование!CJ127</f>
        <v>3.7804534708933968E-2</v>
      </c>
      <c r="CK132" s="8">
        <f>Финансирование!CK127</f>
        <v>3.7804534708933968E-2</v>
      </c>
      <c r="CL132" s="8">
        <f>Финансирование!CL127</f>
        <v>3.7804534708933968E-2</v>
      </c>
      <c r="CM132" s="8">
        <f>Финансирование!CM127</f>
        <v>3.7804534708933968E-2</v>
      </c>
      <c r="CN132" s="8">
        <f>Финансирование!CN127</f>
        <v>3.7804534708933968E-2</v>
      </c>
      <c r="CO132" s="8">
        <f>Финансирование!CO127</f>
        <v>3.7804534708933968E-2</v>
      </c>
      <c r="CP132" s="8">
        <f>Финансирование!CP127</f>
        <v>3.7804534708933968E-2</v>
      </c>
      <c r="CQ132" s="8">
        <f>Финансирование!CQ127</f>
        <v>3.7804534708933968E-2</v>
      </c>
      <c r="CR132" s="8">
        <f>Финансирование!CR127</f>
        <v>3.7804534708933968E-2</v>
      </c>
      <c r="CS132" s="8">
        <f>Финансирование!CS127</f>
        <v>3.7804534708933968E-2</v>
      </c>
      <c r="CT132" s="8">
        <f>Финансирование!CT127</f>
        <v>3.7804534708933968E-2</v>
      </c>
      <c r="CU132" s="8">
        <f>Финансирование!CU127</f>
        <v>3.7804534708933968E-2</v>
      </c>
      <c r="CV132" s="8">
        <f>Финансирование!CV127</f>
        <v>3.7804534708933968E-2</v>
      </c>
      <c r="CW132" s="8">
        <f>Финансирование!CW127</f>
        <v>3.7804534708933968E-2</v>
      </c>
      <c r="CX132" s="8">
        <f>Финансирование!CX127</f>
        <v>3.7804534708933968E-2</v>
      </c>
      <c r="CY132" s="8">
        <f>Финансирование!CY127</f>
        <v>3.7804534708933968E-2</v>
      </c>
      <c r="CZ132" s="8">
        <f>Финансирование!CZ127</f>
        <v>3.7804534708933968E-2</v>
      </c>
      <c r="DA132" s="8">
        <f>Финансирование!DA127</f>
        <v>3.7804534708933968E-2</v>
      </c>
      <c r="DB132" s="8">
        <f>Финансирование!DB127</f>
        <v>3.7804534708933968E-2</v>
      </c>
      <c r="DC132" s="8">
        <f>Финансирование!DC127</f>
        <v>3.7804534708933968E-2</v>
      </c>
      <c r="DD132" s="8">
        <f>Финансирование!DD127</f>
        <v>3.7804534708933968E-2</v>
      </c>
      <c r="DE132" s="8">
        <f>Финансирование!DE127</f>
        <v>3.7804534708933968E-2</v>
      </c>
      <c r="DF132" s="8">
        <f>Финансирование!DF127</f>
        <v>3.7804534708933968E-2</v>
      </c>
      <c r="DG132" s="8">
        <f>Финансирование!DG127</f>
        <v>3.7804534708933968E-2</v>
      </c>
      <c r="DH132" s="8">
        <f>Финансирование!DH127</f>
        <v>3.7804534708933968E-2</v>
      </c>
      <c r="DI132" s="8">
        <f>Финансирование!DI127</f>
        <v>0</v>
      </c>
      <c r="DJ132" s="8">
        <f>Финансирование!DJ127</f>
        <v>0</v>
      </c>
    </row>
    <row r="133" spans="1:114" s="3" customFormat="1">
      <c r="A133" s="224"/>
      <c r="B133" s="12" t="s">
        <v>170</v>
      </c>
      <c r="C133" s="111"/>
      <c r="I133" s="150">
        <v>1</v>
      </c>
      <c r="J133" s="3">
        <f t="shared" ref="J133:BU133" si="70">I133/(1+J132)</f>
        <v>1</v>
      </c>
      <c r="K133" s="3">
        <f t="shared" si="70"/>
        <v>1</v>
      </c>
      <c r="L133" s="3">
        <f t="shared" si="70"/>
        <v>1</v>
      </c>
      <c r="M133" s="3">
        <f t="shared" si="70"/>
        <v>0.96357258670146706</v>
      </c>
      <c r="N133" s="3">
        <f t="shared" si="70"/>
        <v>0.92847212984255634</v>
      </c>
      <c r="O133" s="3">
        <f t="shared" si="70"/>
        <v>0.89465029183261247</v>
      </c>
      <c r="P133" s="3">
        <f t="shared" si="70"/>
        <v>0.86206049589437284</v>
      </c>
      <c r="Q133" s="3">
        <f t="shared" si="70"/>
        <v>0.83065786192209035</v>
      </c>
      <c r="R133" s="3">
        <f t="shared" si="70"/>
        <v>0.80039914467617868</v>
      </c>
      <c r="S133" s="3">
        <f t="shared" si="70"/>
        <v>0.77124267422926729</v>
      </c>
      <c r="T133" s="3">
        <f t="shared" si="70"/>
        <v>0.74314829858165199</v>
      </c>
      <c r="U133" s="3">
        <f t="shared" si="70"/>
        <v>0.71607732836711657</v>
      </c>
      <c r="V133" s="3">
        <f t="shared" si="70"/>
        <v>0.68999248357297838</v>
      </c>
      <c r="W133" s="3">
        <f t="shared" si="70"/>
        <v>0.66485784220098432</v>
      </c>
      <c r="X133" s="3">
        <f t="shared" si="70"/>
        <v>0.64063879079835828</v>
      </c>
      <c r="Y133" s="3">
        <f t="shared" si="70"/>
        <v>0.61730197679087417</v>
      </c>
      <c r="Z133" s="3">
        <f t="shared" si="70"/>
        <v>0.59481526255231165</v>
      </c>
      <c r="AA133" s="3">
        <f t="shared" si="70"/>
        <v>0.57314768114704329</v>
      </c>
      <c r="AB133" s="3">
        <f t="shared" si="70"/>
        <v>0.55226939368480421</v>
      </c>
      <c r="AC133" s="3">
        <f t="shared" si="70"/>
        <v>0.5321516482289177</v>
      </c>
      <c r="AD133" s="3">
        <f t="shared" si="70"/>
        <v>0.51276674020138746</v>
      </c>
      <c r="AE133" s="3">
        <f t="shared" si="70"/>
        <v>0.49408797423033007</v>
      </c>
      <c r="AF133" s="3">
        <f t="shared" si="70"/>
        <v>0.47608962738720695</v>
      </c>
      <c r="AG133" s="3">
        <f t="shared" si="70"/>
        <v>0.45874691376322863</v>
      </c>
      <c r="AH133" s="3">
        <f t="shared" si="70"/>
        <v>0.44203595033614906</v>
      </c>
      <c r="AI133" s="3">
        <f t="shared" si="70"/>
        <v>0.42593372408044439</v>
      </c>
      <c r="AJ133" s="3">
        <f t="shared" si="70"/>
        <v>0.41041806027558275</v>
      </c>
      <c r="AK133" s="3">
        <f t="shared" si="70"/>
        <v>0.39546759196874193</v>
      </c>
      <c r="AL133" s="3">
        <f t="shared" si="70"/>
        <v>0.38106173054992099</v>
      </c>
      <c r="AM133" s="3">
        <f t="shared" si="70"/>
        <v>0.36718063739892481</v>
      </c>
      <c r="AN133" s="3">
        <f t="shared" si="70"/>
        <v>0.35380519656517545</v>
      </c>
      <c r="AO133" s="3">
        <f t="shared" si="70"/>
        <v>0.34091698844272711</v>
      </c>
      <c r="AP133" s="3">
        <f t="shared" si="70"/>
        <v>0.32849826440423274</v>
      </c>
      <c r="AQ133" s="3">
        <f t="shared" si="70"/>
        <v>0.31653192235892902</v>
      </c>
      <c r="AR133" s="3">
        <f t="shared" si="70"/>
        <v>0.30500148320098119</v>
      </c>
      <c r="AS133" s="3">
        <f t="shared" si="70"/>
        <v>0.2938910681157535</v>
      </c>
      <c r="AT133" s="3">
        <f t="shared" si="70"/>
        <v>0.28318537671275368</v>
      </c>
      <c r="AU133" s="3">
        <f t="shared" si="70"/>
        <v>0.27286966595513745</v>
      </c>
      <c r="AV133" s="3">
        <f t="shared" si="70"/>
        <v>0.26292972985675706</v>
      </c>
      <c r="AW133" s="3">
        <f t="shared" si="70"/>
        <v>0.25335187991879338</v>
      </c>
      <c r="AX133" s="3">
        <f t="shared" si="70"/>
        <v>0.2441229262790312</v>
      </c>
      <c r="AY133" s="3">
        <f t="shared" si="70"/>
        <v>0.23523015954781765</v>
      </c>
      <c r="AZ133" s="3">
        <f t="shared" si="70"/>
        <v>0.22666133330568947</v>
      </c>
      <c r="BA133" s="3">
        <f t="shared" si="70"/>
        <v>0.21840464723856659</v>
      </c>
      <c r="BB133" s="3">
        <f t="shared" si="70"/>
        <v>0.21044873088728705</v>
      </c>
      <c r="BC133" s="3">
        <f t="shared" si="70"/>
        <v>0.20278262798910413</v>
      </c>
      <c r="BD133" s="3">
        <f t="shared" si="70"/>
        <v>0.19539578138958238</v>
      </c>
      <c r="BE133" s="3">
        <f t="shared" si="70"/>
        <v>0.1882780185041143</v>
      </c>
      <c r="BF133" s="3">
        <f t="shared" si="70"/>
        <v>0.18141953730903609</v>
      </c>
      <c r="BG133" s="3">
        <f t="shared" si="70"/>
        <v>0.17481089284305124</v>
      </c>
      <c r="BH133" s="3">
        <f t="shared" si="70"/>
        <v>0.16844298420037185</v>
      </c>
      <c r="BI133" s="3">
        <f t="shared" si="70"/>
        <v>0.16230704199766666</v>
      </c>
      <c r="BJ133" s="3">
        <f t="shared" si="70"/>
        <v>0.15639461629755533</v>
      </c>
      <c r="BK133" s="3">
        <f t="shared" si="70"/>
        <v>0.1506975649720188</v>
      </c>
      <c r="BL133" s="3">
        <f t="shared" si="70"/>
        <v>0.14520804248970057</v>
      </c>
      <c r="BM133" s="3">
        <f t="shared" si="70"/>
        <v>0.13991848911165733</v>
      </c>
      <c r="BN133" s="3">
        <f t="shared" si="70"/>
        <v>0.13482162048068072</v>
      </c>
      <c r="BO133" s="3">
        <f t="shared" si="70"/>
        <v>0.12991041758985303</v>
      </c>
      <c r="BP133" s="3">
        <f t="shared" si="70"/>
        <v>0.12517811711652246</v>
      </c>
      <c r="BQ133" s="3">
        <f t="shared" si="70"/>
        <v>0.12061820210838674</v>
      </c>
      <c r="BR133" s="3">
        <f t="shared" si="70"/>
        <v>0.11622439300885856</v>
      </c>
      <c r="BS133" s="3">
        <f t="shared" si="70"/>
        <v>0.11199063900935376</v>
      </c>
      <c r="BT133" s="3">
        <f t="shared" si="70"/>
        <v>0.10791110971659322</v>
      </c>
      <c r="BU133" s="3">
        <f t="shared" si="70"/>
        <v>0.10398018712344355</v>
      </c>
      <c r="BV133" s="3">
        <f t="shared" ref="BV133:DJ133" si="71">BU133/(1+BV132)</f>
        <v>0.10019245787223909</v>
      </c>
      <c r="BW133" s="3">
        <f t="shared" si="71"/>
        <v>9.6542705799931183E-2</v>
      </c>
      <c r="BX133" s="3">
        <f t="shared" si="71"/>
        <v>9.3025904754798425E-2</v>
      </c>
      <c r="BY133" s="3">
        <f t="shared" si="71"/>
        <v>8.9637211674825426E-2</v>
      </c>
      <c r="BZ133" s="3">
        <f t="shared" si="71"/>
        <v>8.6371959918218486E-2</v>
      </c>
      <c r="CA133" s="3">
        <f t="shared" si="71"/>
        <v>8.3225652836873221E-2</v>
      </c>
      <c r="CB133" s="3">
        <f t="shared" si="71"/>
        <v>8.0193957583944223E-2</v>
      </c>
      <c r="CC133" s="3">
        <f t="shared" si="71"/>
        <v>7.7272699146988866E-2</v>
      </c>
      <c r="CD133" s="3">
        <f t="shared" si="71"/>
        <v>7.4457854598468307E-2</v>
      </c>
      <c r="CE133" s="3">
        <f t="shared" si="71"/>
        <v>7.1745547555687836E-2</v>
      </c>
      <c r="CF133" s="3">
        <f t="shared" si="71"/>
        <v>6.9132042842547245E-2</v>
      </c>
      <c r="CG133" s="3">
        <f t="shared" si="71"/>
        <v>6.6613741345749891E-2</v>
      </c>
      <c r="CH133" s="3">
        <f t="shared" si="71"/>
        <v>6.4187175058386697E-2</v>
      </c>
      <c r="CI133" s="3">
        <f t="shared" si="71"/>
        <v>6.1849002304069561E-2</v>
      </c>
      <c r="CJ133" s="3">
        <f t="shared" si="71"/>
        <v>5.9596003135037309E-2</v>
      </c>
      <c r="CK133" s="3">
        <f t="shared" si="71"/>
        <v>5.7425074897896645E-2</v>
      </c>
      <c r="CL133" s="3">
        <f t="shared" si="71"/>
        <v>5.5333227960891761E-2</v>
      </c>
      <c r="CM133" s="3">
        <f t="shared" si="71"/>
        <v>5.3317581596818417E-2</v>
      </c>
      <c r="CN133" s="3">
        <f t="shared" si="71"/>
        <v>5.1375360015912863E-2</v>
      </c>
      <c r="CO133" s="3">
        <f t="shared" si="71"/>
        <v>4.9503888543252286E-2</v>
      </c>
      <c r="CP133" s="3">
        <f t="shared" si="71"/>
        <v>4.7700589935402729E-2</v>
      </c>
      <c r="CQ133" s="3">
        <f t="shared" si="71"/>
        <v>4.5962980831241979E-2</v>
      </c>
      <c r="CR133" s="3">
        <f t="shared" si="71"/>
        <v>4.4288668332069785E-2</v>
      </c>
      <c r="CS133" s="3">
        <f t="shared" si="71"/>
        <v>4.267534670629583E-2</v>
      </c>
      <c r="CT133" s="3">
        <f t="shared" si="71"/>
        <v>4.1120794214167408E-2</v>
      </c>
      <c r="CU133" s="3">
        <f t="shared" si="71"/>
        <v>3.9622870048164012E-2</v>
      </c>
      <c r="CV133" s="3">
        <f t="shared" si="71"/>
        <v>3.8179511384845481E-2</v>
      </c>
      <c r="CW133" s="3">
        <f t="shared" si="71"/>
        <v>3.6788730544093672E-2</v>
      </c>
      <c r="CX133" s="3">
        <f t="shared" si="71"/>
        <v>3.5448612251835612E-2</v>
      </c>
      <c r="CY133" s="3">
        <f t="shared" si="71"/>
        <v>3.4157311002478562E-2</v>
      </c>
      <c r="CZ133" s="3">
        <f t="shared" si="71"/>
        <v>3.2913048517424749E-2</v>
      </c>
      <c r="DA133" s="3">
        <f t="shared" si="71"/>
        <v>3.1714111296165852E-2</v>
      </c>
      <c r="DB133" s="3">
        <f t="shared" si="71"/>
        <v>3.0558848256584746E-2</v>
      </c>
      <c r="DC133" s="3">
        <f t="shared" si="71"/>
        <v>2.9445668461214981E-2</v>
      </c>
      <c r="DD133" s="3">
        <f t="shared" si="71"/>
        <v>2.8373038926326727E-2</v>
      </c>
      <c r="DE133" s="3">
        <f t="shared" si="71"/>
        <v>2.733948251082206E-2</v>
      </c>
      <c r="DF133" s="3">
        <f t="shared" si="71"/>
        <v>2.6343575882032334E-2</v>
      </c>
      <c r="DG133" s="3">
        <f t="shared" si="71"/>
        <v>2.5383947555616279E-2</v>
      </c>
      <c r="DH133" s="3">
        <f t="shared" si="71"/>
        <v>2.445927600685956E-2</v>
      </c>
      <c r="DI133" s="3">
        <f t="shared" si="71"/>
        <v>2.445927600685956E-2</v>
      </c>
      <c r="DJ133" s="3">
        <f t="shared" si="71"/>
        <v>2.445927600685956E-2</v>
      </c>
    </row>
    <row r="134" spans="1:114">
      <c r="B134" s="11" t="s">
        <v>175</v>
      </c>
      <c r="C134" s="11"/>
      <c r="J134" s="5">
        <f t="shared" ref="J134:BU134" ca="1" si="72">J131*J133</f>
        <v>45196.13800408379</v>
      </c>
      <c r="K134" s="5">
        <f t="shared" ca="1" si="72"/>
        <v>44083.184939517691</v>
      </c>
      <c r="L134" s="5">
        <f t="shared" ca="1" si="72"/>
        <v>47586.769626295092</v>
      </c>
      <c r="M134" s="5">
        <f t="shared" ca="1" si="72"/>
        <v>-33295.4475215149</v>
      </c>
      <c r="N134" s="5">
        <f t="shared" ca="1" si="72"/>
        <v>-84267.16413220641</v>
      </c>
      <c r="O134" s="5">
        <f t="shared" ca="1" si="72"/>
        <v>-70054.528360857599</v>
      </c>
      <c r="P134" s="5">
        <f t="shared" ca="1" si="72"/>
        <v>-59323.512284114215</v>
      </c>
      <c r="Q134" s="5">
        <f t="shared" ca="1" si="72"/>
        <v>-114748.90193166172</v>
      </c>
      <c r="R134" s="5">
        <f t="shared" ca="1" si="72"/>
        <v>52092.3182976198</v>
      </c>
      <c r="S134" s="5">
        <f t="shared" ca="1" si="72"/>
        <v>58017.364715309799</v>
      </c>
      <c r="T134" s="5">
        <f t="shared" ca="1" si="72"/>
        <v>35185.838020477349</v>
      </c>
      <c r="U134" s="5">
        <f t="shared" ca="1" si="72"/>
        <v>-53667.762148939866</v>
      </c>
      <c r="V134" s="5">
        <f t="shared" ca="1" si="72"/>
        <v>30849.453520526895</v>
      </c>
      <c r="W134" s="5">
        <f t="shared" ca="1" si="72"/>
        <v>42399.868544215111</v>
      </c>
      <c r="X134" s="5">
        <f t="shared" ca="1" si="72"/>
        <v>30122.714449593244</v>
      </c>
      <c r="Y134" s="5">
        <f t="shared" ca="1" si="72"/>
        <v>28274.196397631793</v>
      </c>
      <c r="Z134" s="5">
        <f t="shared" ca="1" si="72"/>
        <v>26515.193370452427</v>
      </c>
      <c r="AA134" s="5">
        <f t="shared" ca="1" si="72"/>
        <v>24838.084563650795</v>
      </c>
      <c r="AB134" s="5">
        <f t="shared" ca="1" si="72"/>
        <v>25934.00265317515</v>
      </c>
      <c r="AC134" s="5">
        <f t="shared" ca="1" si="72"/>
        <v>24312.443432904052</v>
      </c>
      <c r="AD134" s="5">
        <f t="shared" ca="1" si="72"/>
        <v>22767.207054196628</v>
      </c>
      <c r="AE134" s="5">
        <f t="shared" ca="1" si="72"/>
        <v>21294.428866975857</v>
      </c>
      <c r="AF134" s="5">
        <f t="shared" ca="1" si="72"/>
        <v>22298.460937724692</v>
      </c>
      <c r="AG134" s="5">
        <f t="shared" ca="1" si="72"/>
        <v>20873.948821144615</v>
      </c>
      <c r="AH134" s="5">
        <f t="shared" ca="1" si="72"/>
        <v>19510.806459031253</v>
      </c>
      <c r="AI134" s="5">
        <f t="shared" ca="1" si="72"/>
        <v>18212.078328000844</v>
      </c>
      <c r="AJ134" s="5">
        <f t="shared" ca="1" si="72"/>
        <v>19126.037689799494</v>
      </c>
      <c r="AK134" s="5">
        <f t="shared" ca="1" si="72"/>
        <v>17869.794758091015</v>
      </c>
      <c r="AL134" s="5">
        <f t="shared" ca="1" si="72"/>
        <v>16673.835250412456</v>
      </c>
      <c r="AM134" s="5">
        <f t="shared" ca="1" si="72"/>
        <v>15534.825302353292</v>
      </c>
      <c r="AN134" s="5">
        <f t="shared" ca="1" si="72"/>
        <v>16374.30383486933</v>
      </c>
      <c r="AO134" s="5">
        <f t="shared" ca="1" si="72"/>
        <v>15272.019324589495</v>
      </c>
      <c r="AP134" s="5">
        <f t="shared" ca="1" si="72"/>
        <v>14222.258342662126</v>
      </c>
      <c r="AQ134" s="5">
        <f t="shared" ca="1" si="72"/>
        <v>13222.883079015613</v>
      </c>
      <c r="AR134" s="5">
        <f t="shared" ca="1" si="72"/>
        <v>13994.385086279499</v>
      </c>
      <c r="AS134" s="5">
        <f t="shared" ca="1" si="72"/>
        <v>13026.733273807964</v>
      </c>
      <c r="AT134" s="5">
        <f t="shared" ca="1" si="72"/>
        <v>12108.740121088775</v>
      </c>
      <c r="AU134" s="5">
        <f t="shared" ca="1" si="72"/>
        <v>11235.160570320117</v>
      </c>
      <c r="AV134" s="5">
        <f t="shared" ca="1" si="72"/>
        <v>11949.882783401907</v>
      </c>
      <c r="AW134" s="5">
        <f t="shared" ca="1" si="72"/>
        <v>11103.246657980531</v>
      </c>
      <c r="AX134" s="5">
        <f t="shared" ca="1" si="72"/>
        <v>10298.796400035617</v>
      </c>
      <c r="AY134" s="5">
        <f t="shared" ca="1" si="72"/>
        <v>9533.5832428631329</v>
      </c>
      <c r="AZ134" s="5">
        <f t="shared" ca="1" si="72"/>
        <v>10194.807583485957</v>
      </c>
      <c r="BA134" s="5">
        <f t="shared" ca="1" si="72"/>
        <v>9452.530531285629</v>
      </c>
      <c r="BB134" s="5">
        <f t="shared" ca="1" si="72"/>
        <v>8747.6982923723754</v>
      </c>
      <c r="BC134" s="5">
        <f t="shared" ca="1" si="72"/>
        <v>8077.5255493907534</v>
      </c>
      <c r="BD134" s="5">
        <f t="shared" ca="1" si="72"/>
        <v>8687.2809440639521</v>
      </c>
      <c r="BE134" s="5">
        <f t="shared" ca="1" si="72"/>
        <v>8036.6249249875164</v>
      </c>
      <c r="BF134" s="5">
        <f t="shared" ca="1" si="72"/>
        <v>7418.3745986324493</v>
      </c>
      <c r="BG134" s="5">
        <f t="shared" ca="1" si="72"/>
        <v>6830.7794855277161</v>
      </c>
      <c r="BH134" s="5">
        <f t="shared" ca="1" si="72"/>
        <v>7393.8169435055042</v>
      </c>
      <c r="BI134" s="5">
        <f t="shared" ca="1" si="72"/>
        <v>6822.7910731705515</v>
      </c>
      <c r="BJ134" s="5">
        <f t="shared" ca="1" si="72"/>
        <v>6280.5404958233876</v>
      </c>
      <c r="BK134" s="5">
        <f t="shared" ca="1" si="72"/>
        <v>5765.4020726728195</v>
      </c>
      <c r="BL134" s="5">
        <f t="shared" ca="1" si="72"/>
        <v>6284.3326955319071</v>
      </c>
      <c r="BM134" s="5">
        <f t="shared" ca="1" si="72"/>
        <v>5783.2366421788465</v>
      </c>
      <c r="BN134" s="5">
        <f t="shared" ca="1" si="72"/>
        <v>5309.121577881041</v>
      </c>
      <c r="BO134" s="5">
        <f t="shared" ca="1" si="72"/>
        <v>4858.9086386854442</v>
      </c>
      <c r="BP134" s="5">
        <f t="shared" ca="1" si="72"/>
        <v>5337.5563622977907</v>
      </c>
      <c r="BQ134" s="5">
        <f t="shared" ca="1" si="72"/>
        <v>4899.0824583126005</v>
      </c>
      <c r="BR134" s="5">
        <f t="shared" ca="1" si="72"/>
        <v>4482.7323306920644</v>
      </c>
      <c r="BS134" s="5">
        <f t="shared" ca="1" si="72"/>
        <v>4087.5477603648333</v>
      </c>
      <c r="BT134" s="5">
        <f t="shared" ca="1" si="72"/>
        <v>4524.9594694955867</v>
      </c>
      <c r="BU134" s="5">
        <f t="shared" ca="1" si="72"/>
        <v>4139.7920892345528</v>
      </c>
      <c r="BV134" s="5">
        <f t="shared" ref="BV134:DJ134" ca="1" si="73">BV131*BV133</f>
        <v>3774.2190244527228</v>
      </c>
      <c r="BW134" s="5">
        <f t="shared" ca="1" si="73"/>
        <v>3427.3882742646588</v>
      </c>
      <c r="BX134" s="5">
        <f t="shared" ca="1" si="73"/>
        <v>3718.3388014912421</v>
      </c>
      <c r="BY134" s="5">
        <f t="shared" ca="1" si="73"/>
        <v>3382.8431497929218</v>
      </c>
      <c r="BZ134" s="5">
        <f t="shared" ca="1" si="73"/>
        <v>3063.5330183776387</v>
      </c>
      <c r="CA134" s="5">
        <f t="shared" ca="1" si="73"/>
        <v>2760.8409047150772</v>
      </c>
      <c r="CB134" s="5">
        <f t="shared" ca="1" si="73"/>
        <v>3127.137571832789</v>
      </c>
      <c r="CC134" s="5">
        <f t="shared" ca="1" si="73"/>
        <v>2754.4563234196276</v>
      </c>
      <c r="CD134" s="5">
        <f t="shared" ca="1" si="73"/>
        <v>2476.4247784895765</v>
      </c>
      <c r="CE134" s="5">
        <f t="shared" ca="1" si="73"/>
        <v>2212.2659824599173</v>
      </c>
      <c r="CF134" s="5">
        <f t="shared" ca="1" si="73"/>
        <v>2547.7754098288565</v>
      </c>
      <c r="CG134" s="5">
        <f t="shared" ca="1" si="73"/>
        <v>2289.801826476792</v>
      </c>
      <c r="CH134" s="5">
        <f t="shared" ca="1" si="73"/>
        <v>2045.4517494446256</v>
      </c>
      <c r="CI134" s="5">
        <f t="shared" ca="1" si="73"/>
        <v>1814.1219341952371</v>
      </c>
      <c r="CJ134" s="5">
        <f t="shared" ca="1" si="73"/>
        <v>2120.3040480492664</v>
      </c>
      <c r="CK134" s="5">
        <f t="shared" ca="1" si="73"/>
        <v>1894.175683782533</v>
      </c>
      <c r="CL134" s="5">
        <f t="shared" ca="1" si="73"/>
        <v>1680.0986411520448</v>
      </c>
      <c r="CM134" s="5">
        <f t="shared" ca="1" si="73"/>
        <v>1477.537237694432</v>
      </c>
      <c r="CN134" s="5">
        <f t="shared" ca="1" si="73"/>
        <v>1756.7770686146735</v>
      </c>
      <c r="CO134" s="5">
        <f t="shared" ca="1" si="73"/>
        <v>1558.5767584899102</v>
      </c>
      <c r="CP134" s="5">
        <f t="shared" ca="1" si="73"/>
        <v>1371.0379547338496</v>
      </c>
      <c r="CQ134" s="5">
        <f t="shared" ca="1" si="73"/>
        <v>1193.68492089598</v>
      </c>
      <c r="CR134" s="5">
        <f t="shared" ca="1" si="73"/>
        <v>1448.1992450814744</v>
      </c>
      <c r="CS134" s="5">
        <f t="shared" ca="1" si="73"/>
        <v>1274.4904613631213</v>
      </c>
      <c r="CT134" s="5">
        <f t="shared" ca="1" si="73"/>
        <v>1110.2144757325345</v>
      </c>
      <c r="CU134" s="5">
        <f t="shared" ca="1" si="73"/>
        <v>954.94874595631313</v>
      </c>
      <c r="CV134" s="5">
        <f t="shared" ca="1" si="73"/>
        <v>1186.7939723910631</v>
      </c>
      <c r="CW134" s="5">
        <f t="shared" ca="1" si="73"/>
        <v>1034.5619472658352</v>
      </c>
      <c r="CX134" s="5">
        <f t="shared" ca="1" si="73"/>
        <v>890.6763479771771</v>
      </c>
      <c r="CY134" s="5">
        <f t="shared" ca="1" si="73"/>
        <v>754.76184023633664</v>
      </c>
      <c r="CZ134" s="5">
        <f t="shared" ca="1" si="73"/>
        <v>965.84223981616958</v>
      </c>
      <c r="DA134" s="5">
        <f t="shared" ca="1" si="73"/>
        <v>832.44229359131486</v>
      </c>
      <c r="DB134" s="5">
        <f t="shared" ca="1" si="73"/>
        <v>706.42816410691228</v>
      </c>
      <c r="DC134" s="5">
        <f t="shared" ca="1" si="73"/>
        <v>587.4664168860262</v>
      </c>
      <c r="DD134" s="5">
        <f t="shared" ca="1" si="73"/>
        <v>779.54251687271847</v>
      </c>
      <c r="DE134" s="5">
        <f t="shared" ca="1" si="73"/>
        <v>662.65471017360642</v>
      </c>
      <c r="DF134" s="5">
        <f t="shared" ca="1" si="73"/>
        <v>552.30324080785942</v>
      </c>
      <c r="DG134" s="5">
        <f t="shared" ca="1" si="73"/>
        <v>448.19186677678448</v>
      </c>
      <c r="DH134" s="5">
        <f t="shared" ca="1" si="73"/>
        <v>622.88886950324741</v>
      </c>
      <c r="DI134" s="5">
        <f t="shared" ca="1" si="73"/>
        <v>0</v>
      </c>
      <c r="DJ134" s="5">
        <f t="shared" ca="1" si="73"/>
        <v>0</v>
      </c>
    </row>
    <row r="135" spans="1:114">
      <c r="B135" s="11"/>
      <c r="C135" s="11"/>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row>
    <row r="136" spans="1:114">
      <c r="B136" s="11" t="s">
        <v>201</v>
      </c>
      <c r="C136" s="11"/>
      <c r="J136" s="5">
        <f ca="1">N(J$13&lt;&gt;0)*(I136+J131)</f>
        <v>45196.13800408379</v>
      </c>
      <c r="K136" s="5">
        <f t="shared" ref="K136:BV136" ca="1" si="74">N(K$13&lt;&gt;0)*(J136+K131)</f>
        <v>89279.322943601481</v>
      </c>
      <c r="L136" s="5">
        <f t="shared" ca="1" si="74"/>
        <v>136866.09256989657</v>
      </c>
      <c r="M136" s="5">
        <f t="shared" ca="1" si="74"/>
        <v>102311.92614690508</v>
      </c>
      <c r="N136" s="5">
        <f t="shared" ca="1" si="74"/>
        <v>11552.966966842418</v>
      </c>
      <c r="O136" s="5">
        <f t="shared" ca="1" si="74"/>
        <v>-66750.845148791122</v>
      </c>
      <c r="P136" s="5">
        <f t="shared" ca="1" si="74"/>
        <v>-135566.7954987339</v>
      </c>
      <c r="Q136" s="5">
        <f t="shared" ca="1" si="74"/>
        <v>-273708.99241497077</v>
      </c>
      <c r="R136" s="5">
        <f t="shared" ca="1" si="74"/>
        <v>-208626.06642222119</v>
      </c>
      <c r="S136" s="5">
        <f t="shared" ca="1" si="74"/>
        <v>-133400.24366378941</v>
      </c>
      <c r="T136" s="5">
        <f t="shared" ca="1" si="74"/>
        <v>-86053.249682060778</v>
      </c>
      <c r="U136" s="5">
        <f t="shared" ca="1" si="74"/>
        <v>-161000.13044886204</v>
      </c>
      <c r="V136" s="5">
        <f t="shared" ca="1" si="74"/>
        <v>-116290.29047962121</v>
      </c>
      <c r="W136" s="5">
        <f t="shared" ca="1" si="74"/>
        <v>-52517.456870782204</v>
      </c>
      <c r="X136" s="5">
        <f t="shared" ca="1" si="74"/>
        <v>-5497.646515473265</v>
      </c>
      <c r="Y136" s="5">
        <f t="shared" ca="1" si="74"/>
        <v>40305.214095177842</v>
      </c>
      <c r="Z136" s="5">
        <f t="shared" ca="1" si="74"/>
        <v>84882.404762205348</v>
      </c>
      <c r="AA136" s="5">
        <f t="shared" ca="1" si="74"/>
        <v>128218.67808349352</v>
      </c>
      <c r="AB136" s="5">
        <f t="shared" ca="1" si="74"/>
        <v>175177.64946544994</v>
      </c>
      <c r="AC136" s="5">
        <f t="shared" ca="1" si="74"/>
        <v>220864.70787036064</v>
      </c>
      <c r="AD136" s="5">
        <f t="shared" ca="1" si="74"/>
        <v>265265.41733379988</v>
      </c>
      <c r="AE136" s="5">
        <f t="shared" ca="1" si="74"/>
        <v>308363.8734339457</v>
      </c>
      <c r="AF136" s="5">
        <f t="shared" ca="1" si="74"/>
        <v>355200.56059325067</v>
      </c>
      <c r="AG136" s="5">
        <f t="shared" ca="1" si="74"/>
        <v>400702.66250366962</v>
      </c>
      <c r="AH136" s="5">
        <f t="shared" ca="1" si="74"/>
        <v>444841.16853286052</v>
      </c>
      <c r="AI136" s="5">
        <f t="shared" ca="1" si="74"/>
        <v>487599.17828500969</v>
      </c>
      <c r="AJ136" s="5">
        <f t="shared" ca="1" si="74"/>
        <v>534200.53319847758</v>
      </c>
      <c r="AK136" s="5">
        <f t="shared" ca="1" si="74"/>
        <v>579387.02918701223</v>
      </c>
      <c r="AL136" s="5">
        <f t="shared" ca="1" si="74"/>
        <v>623143.28680529888</v>
      </c>
      <c r="AM136" s="5">
        <f t="shared" ca="1" si="74"/>
        <v>665451.68686800543</v>
      </c>
      <c r="AN136" s="5">
        <f t="shared" ca="1" si="74"/>
        <v>711732.25027926941</v>
      </c>
      <c r="AO136" s="5">
        <f t="shared" ca="1" si="74"/>
        <v>756529.1358623273</v>
      </c>
      <c r="AP136" s="5">
        <f t="shared" ca="1" si="74"/>
        <v>799823.91054996755</v>
      </c>
      <c r="AQ136" s="5">
        <f t="shared" ca="1" si="74"/>
        <v>841598.15872207331</v>
      </c>
      <c r="AR136" s="5">
        <f t="shared" ca="1" si="74"/>
        <v>887481.16538620112</v>
      </c>
      <c r="AS136" s="5">
        <f t="shared" ca="1" si="74"/>
        <v>931806.20512737893</v>
      </c>
      <c r="AT136" s="5">
        <f t="shared" ca="1" si="74"/>
        <v>974565.26373996807</v>
      </c>
      <c r="AU136" s="5">
        <f t="shared" ca="1" si="74"/>
        <v>1015739.3551546118</v>
      </c>
      <c r="AV136" s="5">
        <f t="shared" ca="1" si="74"/>
        <v>1061188.3151862985</v>
      </c>
      <c r="AW136" s="5">
        <f t="shared" ca="1" si="74"/>
        <v>1105013.7119488544</v>
      </c>
      <c r="AX136" s="5">
        <f t="shared" ca="1" si="74"/>
        <v>1147200.6403009426</v>
      </c>
      <c r="AY136" s="5">
        <f t="shared" ca="1" si="74"/>
        <v>1187729.3856845682</v>
      </c>
      <c r="AZ136" s="5">
        <f t="shared" ca="1" si="74"/>
        <v>1232707.5362795645</v>
      </c>
      <c r="BA136" s="5">
        <f t="shared" ca="1" si="74"/>
        <v>1275987.4327964205</v>
      </c>
      <c r="BB136" s="5">
        <f t="shared" ca="1" si="74"/>
        <v>1317554.3182582173</v>
      </c>
      <c r="BC136" s="5">
        <f t="shared" ca="1" si="74"/>
        <v>1357387.738060947</v>
      </c>
      <c r="BD136" s="5">
        <f t="shared" ca="1" si="74"/>
        <v>1401847.6587525979</v>
      </c>
      <c r="BE136" s="5">
        <f t="shared" ca="1" si="74"/>
        <v>1444532.5403380278</v>
      </c>
      <c r="BF136" s="5">
        <f t="shared" ca="1" si="74"/>
        <v>1485423.2553550976</v>
      </c>
      <c r="BG136" s="5">
        <f t="shared" ca="1" si="74"/>
        <v>1524498.5061843495</v>
      </c>
      <c r="BH136" s="5">
        <f t="shared" ca="1" si="74"/>
        <v>1568393.5783276344</v>
      </c>
      <c r="BI136" s="5">
        <f t="shared" ca="1" si="74"/>
        <v>1610429.900283823</v>
      </c>
      <c r="BJ136" s="5">
        <f t="shared" ca="1" si="74"/>
        <v>1650588.1911796813</v>
      </c>
      <c r="BK136" s="5">
        <f t="shared" ca="1" si="74"/>
        <v>1688846.2882746365</v>
      </c>
      <c r="BL136" s="5">
        <f t="shared" ca="1" si="74"/>
        <v>1732124.4193463204</v>
      </c>
      <c r="BM136" s="5">
        <f t="shared" ca="1" si="74"/>
        <v>1773457.3173707104</v>
      </c>
      <c r="BN136" s="5">
        <f t="shared" ca="1" si="74"/>
        <v>1812836.1763322952</v>
      </c>
      <c r="BO136" s="5">
        <f t="shared" ca="1" si="74"/>
        <v>1850238.1701741267</v>
      </c>
      <c r="BP136" s="5">
        <f t="shared" ca="1" si="74"/>
        <v>1892877.8622005638</v>
      </c>
      <c r="BQ136" s="5">
        <f t="shared" ca="1" si="74"/>
        <v>1933494.3062585702</v>
      </c>
      <c r="BR136" s="5">
        <f t="shared" ca="1" si="74"/>
        <v>1972063.9405207203</v>
      </c>
      <c r="BS136" s="5">
        <f t="shared" ca="1" si="74"/>
        <v>2008562.9532643072</v>
      </c>
      <c r="BT136" s="5">
        <f t="shared" ca="1" si="74"/>
        <v>2050495.238840644</v>
      </c>
      <c r="BU136" s="5">
        <f t="shared" ca="1" si="74"/>
        <v>2090308.5167713701</v>
      </c>
      <c r="BV136" s="5">
        <f t="shared" ca="1" si="74"/>
        <v>2127978.2087282781</v>
      </c>
      <c r="BW136" s="5">
        <f t="shared" ref="BW136:DJ136" ca="1" si="75">N(BW$13&lt;&gt;0)*(BV136+BW131)</f>
        <v>2163479.4746796112</v>
      </c>
      <c r="BX136" s="5">
        <f t="shared" ca="1" si="75"/>
        <v>2203450.4785767752</v>
      </c>
      <c r="BY136" s="5">
        <f t="shared" ca="1" si="75"/>
        <v>2241189.750990388</v>
      </c>
      <c r="BZ136" s="5">
        <f t="shared" ca="1" si="75"/>
        <v>2276658.8201336418</v>
      </c>
      <c r="CA136" s="5">
        <f t="shared" ca="1" si="75"/>
        <v>2309831.7759544449</v>
      </c>
      <c r="CB136" s="5">
        <f t="shared" ca="1" si="75"/>
        <v>2348826.4541826569</v>
      </c>
      <c r="CC136" s="5">
        <f t="shared" ca="1" si="75"/>
        <v>2384472.3725189646</v>
      </c>
      <c r="CD136" s="5">
        <f t="shared" ca="1" si="75"/>
        <v>2417731.7887597936</v>
      </c>
      <c r="CE136" s="5">
        <f t="shared" ca="1" si="75"/>
        <v>2448566.6775832819</v>
      </c>
      <c r="CF136" s="5">
        <f t="shared" ca="1" si="75"/>
        <v>2485420.4331656476</v>
      </c>
      <c r="CG136" s="5">
        <f t="shared" ca="1" si="75"/>
        <v>2519794.7496387591</v>
      </c>
      <c r="CH136" s="5">
        <f t="shared" ca="1" si="75"/>
        <v>2551661.7347114626</v>
      </c>
      <c r="CI136" s="5">
        <f t="shared" ca="1" si="75"/>
        <v>2580993.2011315096</v>
      </c>
      <c r="CJ136" s="5">
        <f t="shared" ca="1" si="75"/>
        <v>2616571.158318419</v>
      </c>
      <c r="CK136" s="5">
        <f t="shared" ca="1" si="75"/>
        <v>2649556.3252886045</v>
      </c>
      <c r="CL136" s="5">
        <f t="shared" ca="1" si="75"/>
        <v>2679919.6115646102</v>
      </c>
      <c r="CM136" s="5">
        <f t="shared" ca="1" si="75"/>
        <v>2707631.6193759809</v>
      </c>
      <c r="CN136" s="5">
        <f t="shared" ca="1" si="75"/>
        <v>2741826.5538362074</v>
      </c>
      <c r="CO136" s="5">
        <f t="shared" ca="1" si="75"/>
        <v>2773310.4797328198</v>
      </c>
      <c r="CP136" s="5">
        <f t="shared" ca="1" si="75"/>
        <v>2802053.0583170792</v>
      </c>
      <c r="CQ136" s="5">
        <f t="shared" ca="1" si="75"/>
        <v>2828023.6307061659</v>
      </c>
      <c r="CR136" s="5">
        <f t="shared" ca="1" si="75"/>
        <v>2860722.7228130475</v>
      </c>
      <c r="CS136" s="5">
        <f t="shared" ca="1" si="75"/>
        <v>2890587.5173543673</v>
      </c>
      <c r="CT136" s="5">
        <f t="shared" ca="1" si="75"/>
        <v>2917586.3751573139</v>
      </c>
      <c r="CU136" s="5">
        <f t="shared" ca="1" si="75"/>
        <v>2941687.323543827</v>
      </c>
      <c r="CV136" s="5">
        <f t="shared" ca="1" si="75"/>
        <v>2972771.9008300137</v>
      </c>
      <c r="CW136" s="5">
        <f t="shared" ca="1" si="75"/>
        <v>3000893.6090804748</v>
      </c>
      <c r="CX136" s="5">
        <f t="shared" ca="1" si="75"/>
        <v>3026019.4543928271</v>
      </c>
      <c r="CY136" s="5">
        <f t="shared" ca="1" si="75"/>
        <v>3048116.0954364259</v>
      </c>
      <c r="CZ136" s="5">
        <f t="shared" ca="1" si="75"/>
        <v>3077461.3637516606</v>
      </c>
      <c r="DA136" s="5">
        <f t="shared" ca="1" si="75"/>
        <v>3103709.6885373518</v>
      </c>
      <c r="DB136" s="5">
        <f t="shared" ca="1" si="75"/>
        <v>3126826.6646149661</v>
      </c>
      <c r="DC136" s="5">
        <f t="shared" ca="1" si="75"/>
        <v>3146777.5248801974</v>
      </c>
      <c r="DD136" s="5">
        <f t="shared" ca="1" si="75"/>
        <v>3174252.287766784</v>
      </c>
      <c r="DE136" s="5">
        <f t="shared" ca="1" si="75"/>
        <v>3198490.2999497615</v>
      </c>
      <c r="DF136" s="5">
        <f t="shared" ca="1" si="75"/>
        <v>3219455.6860947972</v>
      </c>
      <c r="DG136" s="5">
        <f t="shared" ca="1" si="75"/>
        <v>3237112.1938461941</v>
      </c>
      <c r="DH136" s="5">
        <f t="shared" ca="1" si="75"/>
        <v>3262578.559626136</v>
      </c>
      <c r="DI136" s="5">
        <f t="shared" ca="1" si="75"/>
        <v>0</v>
      </c>
      <c r="DJ136" s="5">
        <f t="shared" ca="1" si="75"/>
        <v>0</v>
      </c>
    </row>
    <row r="137" spans="1:114">
      <c r="B137" s="11" t="s">
        <v>203</v>
      </c>
      <c r="C137" s="11"/>
      <c r="J137" s="5">
        <f ca="1">N(J$13&gt;=Ввод!$T$95)*N(J136&lt;0)</f>
        <v>0</v>
      </c>
      <c r="K137" s="5">
        <f ca="1">N(K$13&gt;=Ввод!$T$95)*N(K136&lt;0)</f>
        <v>0</v>
      </c>
      <c r="L137" s="5">
        <f ca="1">N(L$13&gt;=Ввод!$T$95)*N(L136&lt;0)</f>
        <v>0</v>
      </c>
      <c r="M137" s="5">
        <f ca="1">N(M$13&gt;=Ввод!$T$95)*N(M136&lt;0)</f>
        <v>0</v>
      </c>
      <c r="N137" s="5">
        <f ca="1">N(N$13&gt;=Ввод!$T$95)*N(N136&lt;0)</f>
        <v>0</v>
      </c>
      <c r="O137" s="5">
        <f ca="1">N(O$13&gt;=Ввод!$T$95)*N(O136&lt;0)</f>
        <v>1</v>
      </c>
      <c r="P137" s="5">
        <f ca="1">N(P$13&gt;=Ввод!$T$95)*N(P136&lt;0)</f>
        <v>1</v>
      </c>
      <c r="Q137" s="5">
        <f ca="1">N(Q$13&gt;=Ввод!$T$95)*N(Q136&lt;0)</f>
        <v>1</v>
      </c>
      <c r="R137" s="5">
        <f ca="1">N(R$13&gt;=Ввод!$T$95)*N(R136&lt;0)</f>
        <v>1</v>
      </c>
      <c r="S137" s="5">
        <f ca="1">N(S$13&gt;=Ввод!$T$95)*N(S136&lt;0)</f>
        <v>1</v>
      </c>
      <c r="T137" s="5">
        <f ca="1">N(T$13&gt;=Ввод!$T$95)*N(T136&lt;0)</f>
        <v>1</v>
      </c>
      <c r="U137" s="5">
        <f ca="1">N(U$13&gt;=Ввод!$T$95)*N(U136&lt;0)</f>
        <v>1</v>
      </c>
      <c r="V137" s="5">
        <f ca="1">N(V$13&gt;=Ввод!$T$95)*N(V136&lt;0)</f>
        <v>1</v>
      </c>
      <c r="W137" s="5">
        <f ca="1">N(W$13&gt;=Ввод!$T$95)*N(W136&lt;0)</f>
        <v>1</v>
      </c>
      <c r="X137" s="5">
        <f ca="1">N(X$13&gt;=Ввод!$T$95)*N(X136&lt;0)</f>
        <v>1</v>
      </c>
      <c r="Y137" s="5">
        <f ca="1">N(Y$13&gt;=Ввод!$T$95)*N(Y136&lt;0)</f>
        <v>0</v>
      </c>
      <c r="Z137" s="5">
        <f ca="1">N(Z$13&gt;=Ввод!$T$95)*N(Z136&lt;0)</f>
        <v>0</v>
      </c>
      <c r="AA137" s="5">
        <f ca="1">N(AA$13&gt;=Ввод!$T$95)*N(AA136&lt;0)</f>
        <v>0</v>
      </c>
      <c r="AB137" s="5">
        <f ca="1">N(AB$13&gt;=Ввод!$T$95)*N(AB136&lt;0)</f>
        <v>0</v>
      </c>
      <c r="AC137" s="5">
        <f ca="1">N(AC$13&gt;=Ввод!$T$95)*N(AC136&lt;0)</f>
        <v>0</v>
      </c>
      <c r="AD137" s="5">
        <f ca="1">N(AD$13&gt;=Ввод!$T$95)*N(AD136&lt;0)</f>
        <v>0</v>
      </c>
      <c r="AE137" s="5">
        <f ca="1">N(AE$13&gt;=Ввод!$T$95)*N(AE136&lt;0)</f>
        <v>0</v>
      </c>
      <c r="AF137" s="5">
        <f ca="1">N(AF$13&gt;=Ввод!$T$95)*N(AF136&lt;0)</f>
        <v>0</v>
      </c>
      <c r="AG137" s="5">
        <f ca="1">N(AG$13&gt;=Ввод!$T$95)*N(AG136&lt;0)</f>
        <v>0</v>
      </c>
      <c r="AH137" s="5">
        <f ca="1">N(AH$13&gt;=Ввод!$T$95)*N(AH136&lt;0)</f>
        <v>0</v>
      </c>
      <c r="AI137" s="5">
        <f ca="1">N(AI$13&gt;=Ввод!$T$95)*N(AI136&lt;0)</f>
        <v>0</v>
      </c>
      <c r="AJ137" s="5">
        <f ca="1">N(AJ$13&gt;=Ввод!$T$95)*N(AJ136&lt;0)</f>
        <v>0</v>
      </c>
      <c r="AK137" s="5">
        <f ca="1">N(AK$13&gt;=Ввод!$T$95)*N(AK136&lt;0)</f>
        <v>0</v>
      </c>
      <c r="AL137" s="5">
        <f ca="1">N(AL$13&gt;=Ввод!$T$95)*N(AL136&lt;0)</f>
        <v>0</v>
      </c>
      <c r="AM137" s="5">
        <f ca="1">N(AM$13&gt;=Ввод!$T$95)*N(AM136&lt;0)</f>
        <v>0</v>
      </c>
      <c r="AN137" s="5">
        <f ca="1">N(AN$13&gt;=Ввод!$T$95)*N(AN136&lt;0)</f>
        <v>0</v>
      </c>
      <c r="AO137" s="5">
        <f ca="1">N(AO$13&gt;=Ввод!$T$95)*N(AO136&lt;0)</f>
        <v>0</v>
      </c>
      <c r="AP137" s="5">
        <f ca="1">N(AP$13&gt;=Ввод!$T$95)*N(AP136&lt;0)</f>
        <v>0</v>
      </c>
      <c r="AQ137" s="5">
        <f ca="1">N(AQ$13&gt;=Ввод!$T$95)*N(AQ136&lt;0)</f>
        <v>0</v>
      </c>
      <c r="AR137" s="5">
        <f ca="1">N(AR$13&gt;=Ввод!$T$95)*N(AR136&lt;0)</f>
        <v>0</v>
      </c>
      <c r="AS137" s="5">
        <f ca="1">N(AS$13&gt;=Ввод!$T$95)*N(AS136&lt;0)</f>
        <v>0</v>
      </c>
      <c r="AT137" s="5">
        <f ca="1">N(AT$13&gt;=Ввод!$T$95)*N(AT136&lt;0)</f>
        <v>0</v>
      </c>
      <c r="AU137" s="5">
        <f ca="1">N(AU$13&gt;=Ввод!$T$95)*N(AU136&lt;0)</f>
        <v>0</v>
      </c>
      <c r="AV137" s="5">
        <f ca="1">N(AV$13&gt;=Ввод!$T$95)*N(AV136&lt;0)</f>
        <v>0</v>
      </c>
      <c r="AW137" s="5">
        <f ca="1">N(AW$13&gt;=Ввод!$T$95)*N(AW136&lt;0)</f>
        <v>0</v>
      </c>
      <c r="AX137" s="5">
        <f ca="1">N(AX$13&gt;=Ввод!$T$95)*N(AX136&lt;0)</f>
        <v>0</v>
      </c>
      <c r="AY137" s="5">
        <f ca="1">N(AY$13&gt;=Ввод!$T$95)*N(AY136&lt;0)</f>
        <v>0</v>
      </c>
      <c r="AZ137" s="5">
        <f ca="1">N(AZ$13&gt;=Ввод!$T$95)*N(AZ136&lt;0)</f>
        <v>0</v>
      </c>
      <c r="BA137" s="5">
        <f ca="1">N(BA$13&gt;=Ввод!$T$95)*N(BA136&lt;0)</f>
        <v>0</v>
      </c>
      <c r="BB137" s="5">
        <f ca="1">N(BB$13&gt;=Ввод!$T$95)*N(BB136&lt;0)</f>
        <v>0</v>
      </c>
      <c r="BC137" s="5">
        <f ca="1">N(BC$13&gt;=Ввод!$T$95)*N(BC136&lt;0)</f>
        <v>0</v>
      </c>
      <c r="BD137" s="5">
        <f ca="1">N(BD$13&gt;=Ввод!$T$95)*N(BD136&lt;0)</f>
        <v>0</v>
      </c>
      <c r="BE137" s="5">
        <f ca="1">N(BE$13&gt;=Ввод!$T$95)*N(BE136&lt;0)</f>
        <v>0</v>
      </c>
      <c r="BF137" s="5">
        <f ca="1">N(BF$13&gt;=Ввод!$T$95)*N(BF136&lt;0)</f>
        <v>0</v>
      </c>
      <c r="BG137" s="5">
        <f ca="1">N(BG$13&gt;=Ввод!$T$95)*N(BG136&lt;0)</f>
        <v>0</v>
      </c>
      <c r="BH137" s="5">
        <f ca="1">N(BH$13&gt;=Ввод!$T$95)*N(BH136&lt;0)</f>
        <v>0</v>
      </c>
      <c r="BI137" s="5">
        <f ca="1">N(BI$13&gt;=Ввод!$T$95)*N(BI136&lt;0)</f>
        <v>0</v>
      </c>
      <c r="BJ137" s="5">
        <f ca="1">N(BJ$13&gt;=Ввод!$T$95)*N(BJ136&lt;0)</f>
        <v>0</v>
      </c>
      <c r="BK137" s="5">
        <f ca="1">N(BK$13&gt;=Ввод!$T$95)*N(BK136&lt;0)</f>
        <v>0</v>
      </c>
      <c r="BL137" s="5">
        <f ca="1">N(BL$13&gt;=Ввод!$T$95)*N(BL136&lt;0)</f>
        <v>0</v>
      </c>
      <c r="BM137" s="5">
        <f ca="1">N(BM$13&gt;=Ввод!$T$95)*N(BM136&lt;0)</f>
        <v>0</v>
      </c>
      <c r="BN137" s="5">
        <f ca="1">N(BN$13&gt;=Ввод!$T$95)*N(BN136&lt;0)</f>
        <v>0</v>
      </c>
      <c r="BO137" s="5">
        <f ca="1">N(BO$13&gt;=Ввод!$T$95)*N(BO136&lt;0)</f>
        <v>0</v>
      </c>
      <c r="BP137" s="5">
        <f ca="1">N(BP$13&gt;=Ввод!$T$95)*N(BP136&lt;0)</f>
        <v>0</v>
      </c>
      <c r="BQ137" s="5">
        <f ca="1">N(BQ$13&gt;=Ввод!$T$95)*N(BQ136&lt;0)</f>
        <v>0</v>
      </c>
      <c r="BR137" s="5">
        <f ca="1">N(BR$13&gt;=Ввод!$T$95)*N(BR136&lt;0)</f>
        <v>0</v>
      </c>
      <c r="BS137" s="5">
        <f ca="1">N(BS$13&gt;=Ввод!$T$95)*N(BS136&lt;0)</f>
        <v>0</v>
      </c>
      <c r="BT137" s="5">
        <f ca="1">N(BT$13&gt;=Ввод!$T$95)*N(BT136&lt;0)</f>
        <v>0</v>
      </c>
      <c r="BU137" s="5">
        <f ca="1">N(BU$13&gt;=Ввод!$T$95)*N(BU136&lt;0)</f>
        <v>0</v>
      </c>
      <c r="BV137" s="5">
        <f ca="1">N(BV$13&gt;=Ввод!$T$95)*N(BV136&lt;0)</f>
        <v>0</v>
      </c>
      <c r="BW137" s="5">
        <f ca="1">N(BW$13&gt;=Ввод!$T$95)*N(BW136&lt;0)</f>
        <v>0</v>
      </c>
      <c r="BX137" s="5">
        <f ca="1">N(BX$13&gt;=Ввод!$T$95)*N(BX136&lt;0)</f>
        <v>0</v>
      </c>
      <c r="BY137" s="5">
        <f ca="1">N(BY$13&gt;=Ввод!$T$95)*N(BY136&lt;0)</f>
        <v>0</v>
      </c>
      <c r="BZ137" s="5">
        <f ca="1">N(BZ$13&gt;=Ввод!$T$95)*N(BZ136&lt;0)</f>
        <v>0</v>
      </c>
      <c r="CA137" s="5">
        <f ca="1">N(CA$13&gt;=Ввод!$T$95)*N(CA136&lt;0)</f>
        <v>0</v>
      </c>
      <c r="CB137" s="5">
        <f ca="1">N(CB$13&gt;=Ввод!$T$95)*N(CB136&lt;0)</f>
        <v>0</v>
      </c>
      <c r="CC137" s="5">
        <f ca="1">N(CC$13&gt;=Ввод!$T$95)*N(CC136&lt;0)</f>
        <v>0</v>
      </c>
      <c r="CD137" s="5">
        <f ca="1">N(CD$13&gt;=Ввод!$T$95)*N(CD136&lt;0)</f>
        <v>0</v>
      </c>
      <c r="CE137" s="5">
        <f ca="1">N(CE$13&gt;=Ввод!$T$95)*N(CE136&lt;0)</f>
        <v>0</v>
      </c>
      <c r="CF137" s="5">
        <f ca="1">N(CF$13&gt;=Ввод!$T$95)*N(CF136&lt;0)</f>
        <v>0</v>
      </c>
      <c r="CG137" s="5">
        <f ca="1">N(CG$13&gt;=Ввод!$T$95)*N(CG136&lt;0)</f>
        <v>0</v>
      </c>
      <c r="CH137" s="5">
        <f ca="1">N(CH$13&gt;=Ввод!$T$95)*N(CH136&lt;0)</f>
        <v>0</v>
      </c>
      <c r="CI137" s="5">
        <f ca="1">N(CI$13&gt;=Ввод!$T$95)*N(CI136&lt;0)</f>
        <v>0</v>
      </c>
      <c r="CJ137" s="5">
        <f ca="1">N(CJ$13&gt;=Ввод!$T$95)*N(CJ136&lt;0)</f>
        <v>0</v>
      </c>
      <c r="CK137" s="5">
        <f ca="1">N(CK$13&gt;=Ввод!$T$95)*N(CK136&lt;0)</f>
        <v>0</v>
      </c>
      <c r="CL137" s="5">
        <f ca="1">N(CL$13&gt;=Ввод!$T$95)*N(CL136&lt;0)</f>
        <v>0</v>
      </c>
      <c r="CM137" s="5">
        <f ca="1">N(CM$13&gt;=Ввод!$T$95)*N(CM136&lt;0)</f>
        <v>0</v>
      </c>
      <c r="CN137" s="5">
        <f ca="1">N(CN$13&gt;=Ввод!$T$95)*N(CN136&lt;0)</f>
        <v>0</v>
      </c>
      <c r="CO137" s="5">
        <f ca="1">N(CO$13&gt;=Ввод!$T$95)*N(CO136&lt;0)</f>
        <v>0</v>
      </c>
      <c r="CP137" s="5">
        <f ca="1">N(CP$13&gt;=Ввод!$T$95)*N(CP136&lt;0)</f>
        <v>0</v>
      </c>
      <c r="CQ137" s="5">
        <f ca="1">N(CQ$13&gt;=Ввод!$T$95)*N(CQ136&lt;0)</f>
        <v>0</v>
      </c>
      <c r="CR137" s="5">
        <f ca="1">N(CR$13&gt;=Ввод!$T$95)*N(CR136&lt;0)</f>
        <v>0</v>
      </c>
      <c r="CS137" s="5">
        <f ca="1">N(CS$13&gt;=Ввод!$T$95)*N(CS136&lt;0)</f>
        <v>0</v>
      </c>
      <c r="CT137" s="5">
        <f ca="1">N(CT$13&gt;=Ввод!$T$95)*N(CT136&lt;0)</f>
        <v>0</v>
      </c>
      <c r="CU137" s="5">
        <f ca="1">N(CU$13&gt;=Ввод!$T$95)*N(CU136&lt;0)</f>
        <v>0</v>
      </c>
      <c r="CV137" s="5">
        <f ca="1">N(CV$13&gt;=Ввод!$T$95)*N(CV136&lt;0)</f>
        <v>0</v>
      </c>
      <c r="CW137" s="5">
        <f ca="1">N(CW$13&gt;=Ввод!$T$95)*N(CW136&lt;0)</f>
        <v>0</v>
      </c>
      <c r="CX137" s="5">
        <f ca="1">N(CX$13&gt;=Ввод!$T$95)*N(CX136&lt;0)</f>
        <v>0</v>
      </c>
      <c r="CY137" s="5">
        <f ca="1">N(CY$13&gt;=Ввод!$T$95)*N(CY136&lt;0)</f>
        <v>0</v>
      </c>
      <c r="CZ137" s="5">
        <f ca="1">N(CZ$13&gt;=Ввод!$T$95)*N(CZ136&lt;0)</f>
        <v>0</v>
      </c>
      <c r="DA137" s="5">
        <f ca="1">N(DA$13&gt;=Ввод!$T$95)*N(DA136&lt;0)</f>
        <v>0</v>
      </c>
      <c r="DB137" s="5">
        <f ca="1">N(DB$13&gt;=Ввод!$T$95)*N(DB136&lt;0)</f>
        <v>0</v>
      </c>
      <c r="DC137" s="5">
        <f ca="1">N(DC$13&gt;=Ввод!$T$95)*N(DC136&lt;0)</f>
        <v>0</v>
      </c>
      <c r="DD137" s="5">
        <f ca="1">N(DD$13&gt;=Ввод!$T$95)*N(DD136&lt;0)</f>
        <v>0</v>
      </c>
      <c r="DE137" s="5">
        <f ca="1">N(DE$13&gt;=Ввод!$T$95)*N(DE136&lt;0)</f>
        <v>0</v>
      </c>
      <c r="DF137" s="5">
        <f ca="1">N(DF$13&gt;=Ввод!$T$95)*N(DF136&lt;0)</f>
        <v>0</v>
      </c>
      <c r="DG137" s="5">
        <f ca="1">N(DG$13&gt;=Ввод!$T$95)*N(DG136&lt;0)</f>
        <v>0</v>
      </c>
      <c r="DH137" s="5">
        <f ca="1">N(DH$13&gt;=Ввод!$T$95)*N(DH136&lt;0)</f>
        <v>0</v>
      </c>
      <c r="DI137" s="5">
        <f ca="1">N(DI$13&gt;=Ввод!$T$95)*N(DI136&lt;0)</f>
        <v>0</v>
      </c>
      <c r="DJ137" s="5">
        <f ca="1">N(DJ$13&gt;=Ввод!$T$95)*N(DJ136&lt;0)</f>
        <v>0</v>
      </c>
    </row>
    <row r="138" spans="1:114">
      <c r="B138" s="11"/>
      <c r="C138" s="11"/>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row>
    <row r="139" spans="1:114">
      <c r="B139" s="390" t="s">
        <v>199</v>
      </c>
      <c r="C139" s="149"/>
      <c r="D139" s="102"/>
      <c r="E139" s="102"/>
      <c r="F139" s="102"/>
      <c r="G139" s="102"/>
      <c r="H139" s="102"/>
      <c r="I139" s="103">
        <f ca="1">N(I112&lt;&gt;0)*SUM(J134:DJ134)</f>
        <v>657228.31127758895</v>
      </c>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row>
    <row r="140" spans="1:114">
      <c r="B140" s="187" t="s">
        <v>523</v>
      </c>
      <c r="C140" s="43"/>
      <c r="D140" s="37"/>
      <c r="E140" s="37"/>
      <c r="F140" s="37"/>
      <c r="G140" s="37"/>
      <c r="H140" s="37"/>
      <c r="I140" s="44">
        <f>Ввод!$Q$166</f>
        <v>0</v>
      </c>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row>
    <row r="141" spans="1:114" s="143" customFormat="1">
      <c r="A141" s="457"/>
      <c r="B141" s="456" t="s">
        <v>524</v>
      </c>
      <c r="C141" s="456"/>
      <c r="D141" s="458"/>
      <c r="E141" s="458"/>
      <c r="F141" s="458"/>
      <c r="G141" s="458"/>
      <c r="H141" s="458"/>
      <c r="I141" s="459">
        <f ca="1">I139+I140</f>
        <v>657228.31127758895</v>
      </c>
      <c r="J141" s="460"/>
      <c r="K141" s="460"/>
      <c r="L141" s="460"/>
      <c r="M141" s="460"/>
      <c r="N141" s="460"/>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c r="BC141" s="460"/>
      <c r="BD141" s="460"/>
      <c r="BE141" s="460"/>
      <c r="BF141" s="460"/>
      <c r="BG141" s="460"/>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row>
    <row r="142" spans="1:114" s="143" customFormat="1">
      <c r="A142" s="457"/>
      <c r="B142" s="456" t="s">
        <v>200</v>
      </c>
      <c r="C142" s="456"/>
      <c r="D142" s="458"/>
      <c r="E142" s="458"/>
      <c r="F142" s="458"/>
      <c r="G142" s="458"/>
      <c r="H142" s="458"/>
      <c r="I142" s="461">
        <f ca="1">IFERROR((1+IRR(J131:DJ131,0))^4-1,0)</f>
        <v>0</v>
      </c>
      <c r="J142" s="460"/>
      <c r="K142" s="460"/>
      <c r="L142" s="460"/>
      <c r="M142" s="460"/>
      <c r="N142" s="460"/>
      <c r="O142" s="460"/>
      <c r="P142" s="460"/>
      <c r="Q142" s="460"/>
      <c r="R142" s="460"/>
      <c r="S142" s="460"/>
      <c r="T142" s="460"/>
      <c r="U142" s="460"/>
      <c r="V142" s="460"/>
      <c r="W142" s="460"/>
      <c r="X142" s="460"/>
      <c r="Y142" s="460"/>
      <c r="Z142" s="460"/>
      <c r="AA142" s="460"/>
      <c r="AB142" s="460"/>
      <c r="AC142" s="460"/>
      <c r="AD142" s="460"/>
      <c r="AE142" s="460"/>
      <c r="AF142" s="460"/>
      <c r="AG142" s="460"/>
      <c r="AH142" s="460"/>
      <c r="AI142" s="460"/>
      <c r="AJ142" s="460"/>
      <c r="AK142" s="460"/>
      <c r="AL142" s="460"/>
      <c r="AM142" s="460"/>
      <c r="AN142" s="460"/>
      <c r="AO142" s="460"/>
      <c r="AP142" s="460"/>
      <c r="AQ142" s="460"/>
      <c r="AR142" s="460"/>
      <c r="AS142" s="460"/>
      <c r="AT142" s="460"/>
      <c r="AU142" s="460"/>
      <c r="AV142" s="460"/>
      <c r="AW142" s="460"/>
      <c r="AX142" s="460"/>
      <c r="AY142" s="460"/>
      <c r="AZ142" s="460"/>
      <c r="BA142" s="460"/>
      <c r="BB142" s="460"/>
      <c r="BC142" s="460"/>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row>
    <row r="143" spans="1:114" s="143" customFormat="1">
      <c r="A143" s="457"/>
      <c r="B143" s="462" t="s">
        <v>202</v>
      </c>
      <c r="C143" s="462"/>
      <c r="D143" s="463"/>
      <c r="E143" s="463"/>
      <c r="F143" s="463"/>
      <c r="G143" s="463"/>
      <c r="H143" s="463"/>
      <c r="I143" s="464">
        <f ca="1">SUM(J137:DJ137)/4</f>
        <v>2.5</v>
      </c>
      <c r="J143" s="460"/>
      <c r="K143" s="460"/>
      <c r="L143" s="460"/>
      <c r="M143" s="460"/>
      <c r="N143" s="460"/>
      <c r="O143" s="460"/>
      <c r="P143" s="460"/>
      <c r="Q143" s="460"/>
      <c r="R143" s="460"/>
      <c r="S143" s="460"/>
      <c r="T143" s="460"/>
      <c r="U143" s="460"/>
      <c r="V143" s="460"/>
      <c r="W143" s="460"/>
      <c r="X143" s="460"/>
      <c r="Y143" s="460"/>
      <c r="Z143" s="460"/>
      <c r="AA143" s="460"/>
      <c r="AB143" s="460"/>
      <c r="AC143" s="460"/>
      <c r="AD143" s="460"/>
      <c r="AE143" s="460"/>
      <c r="AF143" s="460"/>
      <c r="AG143" s="460"/>
      <c r="AH143" s="460"/>
      <c r="AI143" s="460"/>
      <c r="AJ143" s="460"/>
      <c r="AK143" s="460"/>
      <c r="AL143" s="460"/>
      <c r="AM143" s="460"/>
      <c r="AN143" s="460"/>
      <c r="AO143" s="460"/>
      <c r="AP143" s="460"/>
      <c r="AQ143" s="460"/>
      <c r="AR143" s="460"/>
      <c r="AS143" s="460"/>
      <c r="AT143" s="460"/>
      <c r="AU143" s="460"/>
      <c r="AV143" s="460"/>
      <c r="AW143" s="460"/>
      <c r="AX143" s="460"/>
      <c r="AY143" s="460"/>
      <c r="AZ143" s="460"/>
      <c r="BA143" s="460"/>
      <c r="BB143" s="460"/>
      <c r="BC143" s="460"/>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row>
    <row r="144" spans="1:114">
      <c r="B144" s="11"/>
      <c r="C144" s="11"/>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row>
    <row r="145" spans="1:114">
      <c r="B145" s="11" t="s">
        <v>205</v>
      </c>
      <c r="C145" s="11"/>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row>
    <row r="146" spans="1:114">
      <c r="B146" s="12" t="s">
        <v>166</v>
      </c>
      <c r="C146" s="11"/>
      <c r="J146" s="5">
        <f ca="1">J109-J104*(1-SUMIF(Макро!$15:$15,J$11,Макро!$18:$18)*N(J107&lt;&gt;0))+J117+J120+J123+J126</f>
        <v>45196.13800408379</v>
      </c>
      <c r="K146" s="5">
        <f ca="1">K109-K104*(1-SUMIF(Макро!$15:$15,K$11,Макро!$18:$18)*N(K107&lt;&gt;0))+K117+K120+K123+K126</f>
        <v>44083.184939517691</v>
      </c>
      <c r="L146" s="5">
        <f ca="1">L109-L104*(1-SUMIF(Макро!$15:$15,L$11,Макро!$18:$18)*N(L107&lt;&gt;0))+L117+L120+L123+L126</f>
        <v>47586.769626295092</v>
      </c>
      <c r="M146" s="5">
        <f ca="1">M109-M104*(1-SUMIF(Макро!$15:$15,M$11,Макро!$18:$18)*N(M107&lt;&gt;0))+M117+M120+M123+M126</f>
        <v>46445.833577008503</v>
      </c>
      <c r="N146" s="5">
        <f ca="1">N109-N104*(1-SUMIF(Макро!$15:$15,N$11,Макро!$18:$18)*N(N107&lt;&gt;0))+N117+N120+N123+N126</f>
        <v>29241.040819937334</v>
      </c>
      <c r="O146" s="5">
        <f ca="1">O109-O104*(1-SUMIF(Макро!$15:$15,O$11,Макро!$18:$18)*N(O107&lt;&gt;0))+O117+O120+O123+O126</f>
        <v>41696.18788436646</v>
      </c>
      <c r="P146" s="5">
        <f ca="1">P109-P104*(1-SUMIF(Макро!$15:$15,P$11,Макро!$18:$18)*N(P107&lt;&gt;0))+P117+P120+P123+P126</f>
        <v>51184.049650057219</v>
      </c>
      <c r="Q146" s="5">
        <f ca="1">Q109-Q104*(1-SUMIF(Макро!$15:$15,Q$11,Макро!$18:$18)*N(Q107&lt;&gt;0))+Q117+Q120+Q123+Q126</f>
        <v>49357.803083763109</v>
      </c>
      <c r="R146" s="5">
        <f ca="1">R109-R104*(1-SUMIF(Макро!$15:$15,R$11,Макро!$18:$18)*N(R107&lt;&gt;0))+R117+R120+R123+R126</f>
        <v>65082.92599274958</v>
      </c>
      <c r="S146" s="5">
        <f ca="1">S109-S104*(1-SUMIF(Макро!$15:$15,S$11,Макро!$18:$18)*N(S107&lt;&gt;0))+S117+S120+S123+S126</f>
        <v>110225.82275843178</v>
      </c>
      <c r="T146" s="5">
        <f ca="1">T109-T104*(1-SUMIF(Макро!$15:$15,T$11,Макро!$18:$18)*N(T107&lt;&gt;0))+T117+T120+T123+T126</f>
        <v>147346.99398172862</v>
      </c>
      <c r="U146" s="5">
        <f ca="1">U109-U104*(1-SUMIF(Макро!$15:$15,U$11,Макро!$18:$18)*N(U107&lt;&gt;0))+U117+U120+U123+U126</f>
        <v>46553.119233198755</v>
      </c>
      <c r="V146" s="5">
        <f ca="1">V109-V104*(1-SUMIF(Макро!$15:$15,V$11,Макро!$18:$18)*N(V107&lt;&gt;0))+V117+V120+V123+V126</f>
        <v>44709.839969240827</v>
      </c>
      <c r="W146" s="5">
        <f ca="1">W109-W104*(1-SUMIF(Макро!$15:$15,W$11,Макро!$18:$18)*N(W107&lt;&gt;0))+W117+W120+W123+W126</f>
        <v>63772.833608839006</v>
      </c>
      <c r="X146" s="5">
        <f ca="1">X109-X104*(1-SUMIF(Макро!$15:$15,X$11,Макро!$18:$18)*N(X107&lt;&gt;0))+X117+X120+X123+X126</f>
        <v>47019.810355308939</v>
      </c>
      <c r="Y146" s="5">
        <f ca="1">Y109-Y104*(1-SUMIF(Макро!$15:$15,Y$11,Макро!$18:$18)*N(Y107&lt;&gt;0))+Y117+Y120+Y123+Y126</f>
        <v>45802.860610651107</v>
      </c>
      <c r="Z146" s="5">
        <f ca="1">Z109-Z104*(1-SUMIF(Макро!$15:$15,Z$11,Макро!$18:$18)*N(Z107&lt;&gt;0))+Z117+Z120+Z123+Z126</f>
        <v>44577.190667027513</v>
      </c>
      <c r="AA146" s="5">
        <f ca="1">AA109-AA104*(1-SUMIF(Макро!$15:$15,AA$11,Макро!$18:$18)*N(AA107&lt;&gt;0))+AA117+AA120+AA123+AA126</f>
        <v>43336.273321288179</v>
      </c>
      <c r="AB146" s="5">
        <f ca="1">AB109-AB104*(1-SUMIF(Макро!$15:$15,AB$11,Макро!$18:$18)*N(AB107&lt;&gt;0))+AB117+AB120+AB123+AB126</f>
        <v>46958.971381956428</v>
      </c>
      <c r="AC146" s="5">
        <f ca="1">AC109-AC104*(1-SUMIF(Макро!$15:$15,AC$11,Макро!$18:$18)*N(AC107&lt;&gt;0))+AC117+AC120+AC123+AC126</f>
        <v>45687.058404910691</v>
      </c>
      <c r="AD146" s="5">
        <f ca="1">AD109-AD104*(1-SUMIF(Макро!$15:$15,AD$11,Макро!$18:$18)*N(AD107&lt;&gt;0))+AD117+AD120+AD123+AD126</f>
        <v>44400.709463439227</v>
      </c>
      <c r="AE146" s="5">
        <f ca="1">AE109-AE104*(1-SUMIF(Макро!$15:$15,AE$11,Макро!$18:$18)*N(AE107&lt;&gt;0))+AE117+AE120+AE123+AE126</f>
        <v>43098.456100145813</v>
      </c>
      <c r="AF146" s="5">
        <f ca="1">AF109-AF104*(1-SUMIF(Макро!$15:$15,AF$11,Макро!$18:$18)*N(AF107&lt;&gt;0))+AF117+AF120+AF123+AF126</f>
        <v>46836.687159304987</v>
      </c>
      <c r="AG146" s="5">
        <f ca="1">AG109-AG104*(1-SUMIF(Макро!$15:$15,AG$11,Макро!$18:$18)*N(AG107&lt;&gt;0))+AG117+AG120+AG123+AG126</f>
        <v>45502.101910418976</v>
      </c>
      <c r="AH146" s="5">
        <f ca="1">AH109-AH104*(1-SUMIF(Макро!$15:$15,AH$11,Макро!$18:$18)*N(AH107&lt;&gt;0))+AH117+AH120+AH123+AH126</f>
        <v>44138.506029190918</v>
      </c>
      <c r="AI146" s="5">
        <f ca="1">AI109-AI104*(1-SUMIF(Макро!$15:$15,AI$11,Макро!$18:$18)*N(AI107&lt;&gt;0))+AI117+AI120+AI123+AI126</f>
        <v>42758.009752149141</v>
      </c>
      <c r="AJ146" s="5">
        <f ca="1">AJ109-AJ104*(1-SUMIF(Макро!$15:$15,AJ$11,Макро!$18:$18)*N(AJ107&lt;&gt;0))+AJ117+AJ120+AJ123+AJ126</f>
        <v>46601.354913467898</v>
      </c>
      <c r="AK146" s="5">
        <f ca="1">AK109-AK104*(1-SUMIF(Макро!$15:$15,AK$11,Макро!$18:$18)*N(AK107&lt;&gt;0))+AK117+AK120+AK123+AK126</f>
        <v>45186.495988534647</v>
      </c>
      <c r="AL146" s="5">
        <f ca="1">AL109-AL104*(1-SUMIF(Макро!$15:$15,AL$11,Макро!$18:$18)*N(AL107&lt;&gt;0))+AL117+AL120+AL123+AL126</f>
        <v>43756.257618286603</v>
      </c>
      <c r="AM146" s="5">
        <f ca="1">AM109-AM104*(1-SUMIF(Макро!$15:$15,AM$11,Макро!$18:$18)*N(AM107&lt;&gt;0))+AM117+AM120+AM123+AM126</f>
        <v>42308.400062706525</v>
      </c>
      <c r="AN146" s="5">
        <f ca="1">AN109-AN104*(1-SUMIF(Макро!$15:$15,AN$11,Макро!$18:$18)*N(AN107&lt;&gt;0))+AN117+AN120+AN123+AN126</f>
        <v>46280.563411264011</v>
      </c>
      <c r="AO146" s="5">
        <f ca="1">AO109-AO104*(1-SUMIF(Макро!$15:$15,AO$11,Макро!$18:$18)*N(AO107&lt;&gt;0))+AO117+AO120+AO123+AO126</f>
        <v>44796.885583057832</v>
      </c>
      <c r="AP146" s="5">
        <f ca="1">AP109-AP104*(1-SUMIF(Макро!$15:$15,AP$11,Макро!$18:$18)*N(AP107&lt;&gt;0))+AP117+AP120+AP123+AP126</f>
        <v>43294.774687640238</v>
      </c>
      <c r="AQ146" s="5">
        <f ca="1">AQ109-AQ104*(1-SUMIF(Макро!$15:$15,AQ$11,Макро!$18:$18)*N(AQ107&lt;&gt;0))+AQ117+AQ120+AQ123+AQ126</f>
        <v>41774.248172105763</v>
      </c>
      <c r="AR146" s="5">
        <f ca="1">AR109-AR104*(1-SUMIF(Макро!$15:$15,AR$11,Макро!$18:$18)*N(AR107&lt;&gt;0))+AR117+AR120+AR123+AR126</f>
        <v>45883.006664127854</v>
      </c>
      <c r="AS146" s="5">
        <f ca="1">AS109-AS104*(1-SUMIF(Макро!$15:$15,AS$11,Макро!$18:$18)*N(AS107&lt;&gt;0))+AS117+AS120+AS123+AS126</f>
        <v>44325.039741177796</v>
      </c>
      <c r="AT146" s="5">
        <f ca="1">AT109-AT104*(1-SUMIF(Макро!$15:$15,AT$11,Макро!$18:$18)*N(AT107&lt;&gt;0))+AT117+AT120+AT123+AT126</f>
        <v>42759.058612589157</v>
      </c>
      <c r="AU146" s="5">
        <f ca="1">AU109-AU104*(1-SUMIF(Макро!$15:$15,AU$11,Макро!$18:$18)*N(AU107&lt;&gt;0))+AU117+AU120+AU123+AU126</f>
        <v>41174.091414643692</v>
      </c>
      <c r="AV146" s="5">
        <f ca="1">AV109-AV104*(1-SUMIF(Макро!$15:$15,AV$11,Макро!$18:$18)*N(AV107&lt;&gt;0))+AV117+AV120+AV123+AV126</f>
        <v>45448.960031686598</v>
      </c>
      <c r="AW146" s="5">
        <f ca="1">AW109-AW104*(1-SUMIF(Макро!$15:$15,AW$11,Макро!$18:$18)*N(AW107&lt;&gt;0))+AW117+AW120+AW123+AW126</f>
        <v>43825.396762555873</v>
      </c>
      <c r="AX146" s="5">
        <f ca="1">AX109-AX104*(1-SUMIF(Макро!$15:$15,AX$11,Макро!$18:$18)*N(AX107&lt;&gt;0))+AX117+AX120+AX123+AX126</f>
        <v>42186.928352088275</v>
      </c>
      <c r="AY146" s="5">
        <f ca="1">AY109-AY104*(1-SUMIF(Макро!$15:$15,AY$11,Макро!$18:$18)*N(AY107&lt;&gt;0))+AY117+AY120+AY123+AY126</f>
        <v>40528.745383625625</v>
      </c>
      <c r="AZ146" s="5">
        <f ca="1">AZ109-AZ104*(1-SUMIF(Макро!$15:$15,AZ$11,Макро!$18:$18)*N(AZ107&lt;&gt;0))+AZ117+AZ120+AZ123+AZ126</f>
        <v>44978.150594996325</v>
      </c>
      <c r="BA146" s="5">
        <f ca="1">BA109-BA104*(1-SUMIF(Макро!$15:$15,BA$11,Макро!$18:$18)*N(BA107&lt;&gt;0))+BA117+BA120+BA123+BA126</f>
        <v>43279.896516856126</v>
      </c>
      <c r="BB146" s="5">
        <f ca="1">BB109-BB104*(1-SUMIF(Макро!$15:$15,BB$11,Макро!$18:$18)*N(BB107&lt;&gt;0))+BB117+BB120+BB123+BB126</f>
        <v>41566.885461796875</v>
      </c>
      <c r="BC146" s="5">
        <f ca="1">BC109-BC104*(1-SUMIF(Макро!$15:$15,BC$11,Макро!$18:$18)*N(BC107&lt;&gt;0))+BC117+BC120+BC123+BC126</f>
        <v>39833.419802729717</v>
      </c>
      <c r="BD146" s="5">
        <f ca="1">BD109-BD104*(1-SUMIF(Макро!$15:$15,BD$11,Макро!$18:$18)*N(BD107&lt;&gt;0))+BD117+BD120+BD123+BD126</f>
        <v>44459.92069165071</v>
      </c>
      <c r="BE146" s="5">
        <f ca="1">BE109-BE104*(1-SUMIF(Макро!$15:$15,BE$11,Макро!$18:$18)*N(BE107&lt;&gt;0))+BE117+BE120+BE123+BE126</f>
        <v>42684.881585429997</v>
      </c>
      <c r="BF146" s="5">
        <f ca="1">BF109-BF104*(1-SUMIF(Макро!$15:$15,BF$11,Макро!$18:$18)*N(BF107&lt;&gt;0))+BF117+BF120+BF123+BF126</f>
        <v>40890.715017069757</v>
      </c>
      <c r="BG146" s="5">
        <f ca="1">BG109-BG104*(1-SUMIF(Макро!$15:$15,BG$11,Макро!$18:$18)*N(BG107&lt;&gt;0))+BG117+BG120+BG123+BG126</f>
        <v>39075.250829251978</v>
      </c>
      <c r="BH146" s="5">
        <f ca="1">BH109-BH104*(1-SUMIF(Макро!$15:$15,BH$11,Макро!$18:$18)*N(BH107&lt;&gt;0))+BH117+BH120+BH123+BH126</f>
        <v>43895.0721432848</v>
      </c>
      <c r="BI146" s="5">
        <f ca="1">BI109-BI104*(1-SUMIF(Макро!$15:$15,BI$11,Макро!$18:$18)*N(BI107&lt;&gt;0))+BI117+BI120+BI123+BI126</f>
        <v>42036.321956188673</v>
      </c>
      <c r="BJ146" s="5">
        <f ca="1">BJ109-BJ104*(1-SUMIF(Макро!$15:$15,BJ$11,Макро!$18:$18)*N(BJ107&lt;&gt;0))+BJ117+BJ120+BJ123+BJ126</f>
        <v>40158.290895858423</v>
      </c>
      <c r="BK146" s="5">
        <f ca="1">BK109-BK104*(1-SUMIF(Макро!$15:$15,BK$11,Макро!$18:$18)*N(BK107&lt;&gt;0))+BK117+BK120+BK123+BK126</f>
        <v>38258.097094955228</v>
      </c>
      <c r="BL146" s="5">
        <f ca="1">BL109-BL104*(1-SUMIF(Макро!$15:$15,BL$11,Макро!$18:$18)*N(BL107&lt;&gt;0))+BL117+BL120+BL123+BL126</f>
        <v>43278.131071683907</v>
      </c>
      <c r="BM146" s="5">
        <f ca="1">BM109-BM104*(1-SUMIF(Макро!$15:$15,BM$11,Макро!$18:$18)*N(BM107&lt;&gt;0))+BM117+BM120+BM123+BM126</f>
        <v>41332.898024389942</v>
      </c>
      <c r="BN146" s="5">
        <f ca="1">BN109-BN104*(1-SUMIF(Макро!$15:$15,BN$11,Макро!$18:$18)*N(BN107&lt;&gt;0))+BN117+BN120+BN123+BN126</f>
        <v>39378.858961584818</v>
      </c>
      <c r="BO146" s="5">
        <f ca="1">BO109-BO104*(1-SUMIF(Макро!$15:$15,BO$11,Макро!$18:$18)*N(BO107&lt;&gt;0))+BO117+BO120+BO123+BO126</f>
        <v>37401.993841831521</v>
      </c>
      <c r="BP146" s="5">
        <f ca="1">BP109-BP104*(1-SUMIF(Макро!$15:$15,BP$11,Макро!$18:$18)*N(BP107&lt;&gt;0))+BP117+BP120+BP123+BP126</f>
        <v>42639.692026437086</v>
      </c>
      <c r="BQ146" s="5">
        <f ca="1">BQ109-BQ104*(1-SUMIF(Макро!$15:$15,BQ$11,Макро!$18:$18)*N(BQ107&lt;&gt;0))+BQ117+BQ120+BQ123+BQ126</f>
        <v>40616.444058006411</v>
      </c>
      <c r="BR146" s="5">
        <f ca="1">BR109-BR104*(1-SUMIF(Макро!$15:$15,BR$11,Макро!$18:$18)*N(BR107&lt;&gt;0))+BR117+BR120+BR123+BR126</f>
        <v>38569.634262150052</v>
      </c>
      <c r="BS146" s="5">
        <f ca="1">BS109-BS104*(1-SUMIF(Макро!$15:$15,BS$11,Макро!$18:$18)*N(BS107&lt;&gt;0))+BS117+BS120+BS123+BS126</f>
        <v>36499.012743586813</v>
      </c>
      <c r="BT146" s="5">
        <f ca="1">BT109-BT104*(1-SUMIF(Макро!$15:$15,BT$11,Макро!$18:$18)*N(BT107&lt;&gt;0))+BT117+BT120+BT123+BT126</f>
        <v>41932.285576336682</v>
      </c>
      <c r="BU146" s="5">
        <f ca="1">BU109-BU104*(1-SUMIF(Макро!$15:$15,BU$11,Макро!$18:$18)*N(BU107&lt;&gt;0))+BU117+BU120+BU123+BU126</f>
        <v>39813.277930725977</v>
      </c>
      <c r="BV146" s="5">
        <f ca="1">BV109-BV104*(1-SUMIF(Макро!$15:$15,BV$11,Макро!$18:$18)*N(BV107&lt;&gt;0))+BV117+BV120+BV123+BV126</f>
        <v>37669.691956907947</v>
      </c>
      <c r="BW146" s="5">
        <f ca="1">BW109-BW104*(1-SUMIF(Макро!$15:$15,BW$11,Макро!$18:$18)*N(BW107&lt;&gt;0))+BW117+BW120+BW123+BW126</f>
        <v>35501.265951333029</v>
      </c>
      <c r="BX146" s="5">
        <f ca="1">BX109-BX104*(1-SUMIF(Макро!$15:$15,BX$11,Макро!$18:$18)*N(BX107&lt;&gt;0))+BX117+BX120+BX123+BX126</f>
        <v>39971.003897163864</v>
      </c>
      <c r="BY146" s="5">
        <f ca="1">BY109-BY104*(1-SUMIF(Макро!$15:$15,BY$11,Макро!$18:$18)*N(BY107&lt;&gt;0))+BY117+BY120+BY123+BY126</f>
        <v>37739.272413612925</v>
      </c>
      <c r="BZ146" s="5">
        <f ca="1">BZ109-BZ104*(1-SUMIF(Макро!$15:$15,BZ$11,Макро!$18:$18)*N(BZ107&lt;&gt;0))+BZ117+BZ120+BZ123+BZ126</f>
        <v>35469.069143253815</v>
      </c>
      <c r="CA146" s="5">
        <f ca="1">CA109-CA104*(1-SUMIF(Макро!$15:$15,CA$11,Макро!$18:$18)*N(CA107&lt;&gt;0))+CA117+CA120+CA123+CA126</f>
        <v>33172.955820802927</v>
      </c>
      <c r="CB146" s="5">
        <f ca="1">CB109-CB104*(1-SUMIF(Макро!$15:$15,CB$11,Макро!$18:$18)*N(CB107&lt;&gt;0))+CB117+CB120+CB123+CB126</f>
        <v>38994.678228212033</v>
      </c>
      <c r="CC146" s="5">
        <f ca="1">CC109-CC104*(1-SUMIF(Макро!$15:$15,CC$11,Макро!$18:$18)*N(CC107&lt;&gt;0))+CC117+CC120+CC123+CC126</f>
        <v>35645.918336307557</v>
      </c>
      <c r="CD146" s="5">
        <f ca="1">CD109-CD104*(1-SUMIF(Макро!$15:$15,CD$11,Макро!$18:$18)*N(CD107&lt;&gt;0))+CD117+CD120+CD123+CD126</f>
        <v>33259.416240828941</v>
      </c>
      <c r="CE146" s="5">
        <f ca="1">CE109-CE104*(1-SUMIF(Макро!$15:$15,CE$11,Макро!$18:$18)*N(CE107&lt;&gt;0))+CE117+CE120+CE123+CE126</f>
        <v>30834.888823488163</v>
      </c>
      <c r="CF146" s="5">
        <f ca="1">CF109-CF104*(1-SUMIF(Макро!$15:$15,CF$11,Макро!$18:$18)*N(CF107&lt;&gt;0))+CF117+CF120+CF123+CF126</f>
        <v>36853.755582365498</v>
      </c>
      <c r="CG146" s="5">
        <f ca="1">CG109-CG104*(1-SUMIF(Макро!$15:$15,CG$11,Макро!$18:$18)*N(CG107&lt;&gt;0))+CG117+CG120+CG123+CG126</f>
        <v>34374.316473111394</v>
      </c>
      <c r="CH146" s="5">
        <f ca="1">CH109-CH104*(1-SUMIF(Макро!$15:$15,CH$11,Макро!$18:$18)*N(CH107&lt;&gt;0))+CH117+CH120+CH123+CH126</f>
        <v>31866.985072703661</v>
      </c>
      <c r="CI146" s="5">
        <f ca="1">CI109-CI104*(1-SUMIF(Макро!$15:$15,CI$11,Макро!$18:$18)*N(CI107&lt;&gt;0))+CI117+CI120+CI123+CI126</f>
        <v>29331.466420047182</v>
      </c>
      <c r="CJ146" s="5">
        <f ca="1">CJ109-CJ104*(1-SUMIF(Макро!$15:$15,CJ$11,Макро!$18:$18)*N(CJ107&lt;&gt;0))+CJ117+CJ120+CJ123+CJ126</f>
        <v>35577.95718690924</v>
      </c>
      <c r="CK146" s="5">
        <f ca="1">CK109-CK104*(1-SUMIF(Макро!$15:$15,CK$11,Макро!$18:$18)*N(CK107&lt;&gt;0))+CK117+CK120+CK123+CK126</f>
        <v>32985.166970185572</v>
      </c>
      <c r="CL146" s="5">
        <f ca="1">CL109-CL104*(1-SUMIF(Макро!$15:$15,CL$11,Макро!$18:$18)*N(CL107&lt;&gt;0))+CL117+CL120+CL123+CL126</f>
        <v>30363.286276005794</v>
      </c>
      <c r="CM146" s="5">
        <f ca="1">CM109-CM104*(1-SUMIF(Макро!$15:$15,CM$11,Макро!$18:$18)*N(CM107&lt;&gt;0))+CM117+CM120+CM123+CM126</f>
        <v>27712.0078113708</v>
      </c>
      <c r="CN146" s="5">
        <f ca="1">CN109-CN104*(1-SUMIF(Макро!$15:$15,CN$11,Макро!$18:$18)*N(CN107&lt;&gt;0))+CN117+CN120+CN123+CN126</f>
        <v>34194.934460226345</v>
      </c>
      <c r="CO146" s="5">
        <f ca="1">CO109-CO104*(1-SUMIF(Макро!$15:$15,CO$11,Макро!$18:$18)*N(CO107&lt;&gt;0))+CO117+CO120+CO123+CO126</f>
        <v>31483.925896612312</v>
      </c>
      <c r="CP146" s="5">
        <f ca="1">CP109-CP104*(1-SUMIF(Макро!$15:$15,CP$11,Макро!$18:$18)*N(CP107&lt;&gt;0))+CP117+CP120+CP123+CP126</f>
        <v>28742.578584259478</v>
      </c>
      <c r="CQ146" s="5">
        <f ca="1">CQ109-CQ104*(1-SUMIF(Макро!$15:$15,CQ$11,Макро!$18:$18)*N(CQ107&lt;&gt;0))+CQ117+CQ120+CQ123+CQ126</f>
        <v>25970.572389086825</v>
      </c>
      <c r="CR146" s="5">
        <f ca="1">CR109-CR104*(1-SUMIF(Макро!$15:$15,CR$11,Макро!$18:$18)*N(CR107&lt;&gt;0))+CR117+CR120+CR123+CR126</f>
        <v>32699.092106881471</v>
      </c>
      <c r="CS146" s="5">
        <f ca="1">CS109-CS104*(1-SUMIF(Макро!$15:$15,CS$11,Макро!$18:$18)*N(CS107&lt;&gt;0))+CS117+CS120+CS123+CS126</f>
        <v>29864.794541319981</v>
      </c>
      <c r="CT146" s="5">
        <f ca="1">CT109-CT104*(1-SUMIF(Макро!$15:$15,CT$11,Макро!$18:$18)*N(CT107&lt;&gt;0))+CT117+CT120+CT123+CT126</f>
        <v>26998.857802946586</v>
      </c>
      <c r="CU146" s="5">
        <f ca="1">CU109-CU104*(1-SUMIF(Макро!$15:$15,CU$11,Макро!$18:$18)*N(CU107&lt;&gt;0))+CU117+CU120+CU123+CU126</f>
        <v>24100.94838651301</v>
      </c>
      <c r="CV146" s="5">
        <f ca="1">CV109-CV104*(1-SUMIF(Макро!$15:$15,CV$11,Макро!$18:$18)*N(CV107&lt;&gt;0))+CV117+CV120+CV123+CV126</f>
        <v>31084.577286186406</v>
      </c>
      <c r="CW146" s="5">
        <f ca="1">CW109-CW104*(1-SUMIF(Макро!$15:$15,CW$11,Макро!$18:$18)*N(CW107&lt;&gt;0))+CW117+CW120+CW123+CW126</f>
        <v>28121.708250461263</v>
      </c>
      <c r="CX146" s="5">
        <f ca="1">CX109-CX104*(1-SUMIF(Макро!$15:$15,CX$11,Макро!$18:$18)*N(CX107&lt;&gt;0))+CX117+CX120+CX123+CX126</f>
        <v>25125.84531235227</v>
      </c>
      <c r="CY146" s="5">
        <f ca="1">CY109-CY104*(1-SUMIF(Макро!$15:$15,CY$11,Макро!$18:$18)*N(CY107&lt;&gt;0))+CY117+CY120+CY123+CY126</f>
        <v>22096.6410435988</v>
      </c>
      <c r="CZ146" s="5">
        <f ca="1">CZ109-CZ104*(1-SUMIF(Макро!$15:$15,CZ$11,Макро!$18:$18)*N(CZ107&lt;&gt;0))+CZ117+CZ120+CZ123+CZ126</f>
        <v>29345.268315234782</v>
      </c>
      <c r="DA146" s="5">
        <f ca="1">DA109-DA104*(1-SUMIF(Макро!$15:$15,DA$11,Макро!$18:$18)*N(DA107&lt;&gt;0))+DA117+DA120+DA123+DA126</f>
        <v>26248.324785691057</v>
      </c>
      <c r="DB146" s="5">
        <f ca="1">DB109-DB104*(1-SUMIF(Макро!$15:$15,DB$11,Макро!$18:$18)*N(DB107&lt;&gt;0))+DB117+DB120+DB123+DB126</f>
        <v>23116.97607761421</v>
      </c>
      <c r="DC146" s="5">
        <f ca="1">DC109-DC104*(1-SUMIF(Макро!$15:$15,DC$11,Макро!$18:$18)*N(DC107&lt;&gt;0))+DC117+DC120+DC123+DC126</f>
        <v>19950.860265231226</v>
      </c>
      <c r="DD146" s="5">
        <f ca="1">DD109-DD104*(1-SUMIF(Макро!$15:$15,DD$11,Макро!$18:$18)*N(DD107&lt;&gt;0))+DD117+DD120+DD123+DD126</f>
        <v>27474.762886586599</v>
      </c>
      <c r="DE146" s="5">
        <f ca="1">DE109-DE104*(1-SUMIF(Макро!$15:$15,DE$11,Макро!$18:$18)*N(DE107&lt;&gt;0))+DE117+DE120+DE123+DE126</f>
        <v>24238.012182977538</v>
      </c>
      <c r="DF146" s="5">
        <f ca="1">DF109-DF104*(1-SUMIF(Макро!$15:$15,DF$11,Макро!$18:$18)*N(DF107&lt;&gt;0))+DF117+DF120+DF123+DF126</f>
        <v>20965.38614503578</v>
      </c>
      <c r="DG146" s="5">
        <f ca="1">DG109-DG104*(1-SUMIF(Макро!$15:$15,DG$11,Макро!$18:$18)*N(DG107&lt;&gt;0))+DG117+DG120+DG123+DG126</f>
        <v>17656.507751396635</v>
      </c>
      <c r="DH146" s="5">
        <f ca="1">DH109-DH104*(1-SUMIF(Макро!$15:$15,DH$11,Макро!$18:$18)*N(DH107&lt;&gt;0))+DH117+DH120+DH123+DH126</f>
        <v>25466.365779942109</v>
      </c>
      <c r="DI146" s="5">
        <f ca="1">DI109-DI104*(1-SUMIF(Макро!$15:$15,DI$11,Макро!$18:$18)*N(DI107&lt;&gt;0))+DI117+DI120+DI123+DI126</f>
        <v>0</v>
      </c>
      <c r="DJ146" s="5">
        <f ca="1">DJ109-DJ104*(1-SUMIF(Макро!$15:$15,DJ$11,Макро!$18:$18)*N(DJ107&lt;&gt;0))+DJ117+DJ120+DJ123+DJ126</f>
        <v>0</v>
      </c>
    </row>
    <row r="147" spans="1:114">
      <c r="B147" s="12" t="s">
        <v>167</v>
      </c>
      <c r="C147" s="11"/>
      <c r="J147" s="5">
        <f t="shared" ref="J147:BU147" ca="1" si="76">SUM(J104,J124,J127)</f>
        <v>0</v>
      </c>
      <c r="K147" s="5">
        <f t="shared" ca="1" si="76"/>
        <v>0</v>
      </c>
      <c r="L147" s="5">
        <f t="shared" ca="1" si="76"/>
        <v>0</v>
      </c>
      <c r="M147" s="5">
        <f t="shared" ca="1" si="76"/>
        <v>-586</v>
      </c>
      <c r="N147" s="5">
        <f t="shared" ca="1" si="76"/>
        <v>-1146</v>
      </c>
      <c r="O147" s="5">
        <f t="shared" ca="1" si="76"/>
        <v>-1160</v>
      </c>
      <c r="P147" s="5">
        <f t="shared" ca="1" si="76"/>
        <v>-1172</v>
      </c>
      <c r="Q147" s="5">
        <f t="shared" ca="1" si="76"/>
        <v>-1661</v>
      </c>
      <c r="R147" s="5">
        <f t="shared" ca="1" si="76"/>
        <v>-2126</v>
      </c>
      <c r="S147" s="5">
        <f t="shared" ca="1" si="76"/>
        <v>-2126</v>
      </c>
      <c r="T147" s="5">
        <f t="shared" ca="1" si="76"/>
        <v>-3599</v>
      </c>
      <c r="U147" s="5">
        <f t="shared" ca="1" si="76"/>
        <v>-104478</v>
      </c>
      <c r="V147" s="5">
        <f t="shared" ca="1" si="76"/>
        <v>-7641.9285714285716</v>
      </c>
      <c r="W147" s="5">
        <f t="shared" ca="1" si="76"/>
        <v>-7554.9285714285716</v>
      </c>
      <c r="X147" s="5">
        <f t="shared" ca="1" si="76"/>
        <v>-7465.9285714285716</v>
      </c>
      <c r="Y147" s="5">
        <f t="shared" ca="1" si="76"/>
        <v>-7334.9285714285716</v>
      </c>
      <c r="Z147" s="5">
        <f t="shared" ca="1" si="76"/>
        <v>-7130.9285714285716</v>
      </c>
      <c r="AA147" s="5">
        <f t="shared" ca="1" si="76"/>
        <v>-7036.9285714285716</v>
      </c>
      <c r="AB147" s="5">
        <f t="shared" ca="1" si="76"/>
        <v>-6941.9285714285716</v>
      </c>
      <c r="AC147" s="5">
        <f t="shared" ca="1" si="76"/>
        <v>-7081.484536619786</v>
      </c>
      <c r="AD147" s="5">
        <f t="shared" ca="1" si="76"/>
        <v>-6888.5137063587199</v>
      </c>
      <c r="AE147" s="5">
        <f t="shared" ca="1" si="76"/>
        <v>-6790.5580948706956</v>
      </c>
      <c r="AF147" s="5">
        <f t="shared" ca="1" si="76"/>
        <v>-6689.6178162965116</v>
      </c>
      <c r="AG147" s="5">
        <f t="shared" ca="1" si="76"/>
        <v>-6798.3585301753246</v>
      </c>
      <c r="AH147" s="5">
        <f t="shared" ca="1" si="76"/>
        <v>-6643.2542548659258</v>
      </c>
      <c r="AI147" s="5">
        <f t="shared" ca="1" si="76"/>
        <v>-6513.179197491706</v>
      </c>
      <c r="AJ147" s="5">
        <f t="shared" ca="1" si="76"/>
        <v>-6406.1335771871791</v>
      </c>
      <c r="AK147" s="5">
        <f t="shared" ca="1" si="76"/>
        <v>-6736.6497088018441</v>
      </c>
      <c r="AL147" s="5">
        <f t="shared" ca="1" si="76"/>
        <v>-3802.6401173321437</v>
      </c>
      <c r="AM147" s="5">
        <f t="shared" ca="1" si="76"/>
        <v>-3785.1867039264198</v>
      </c>
      <c r="AN147" s="5">
        <f t="shared" ca="1" si="76"/>
        <v>-3768.7898899201537</v>
      </c>
      <c r="AO147" s="5">
        <f t="shared" ca="1" si="76"/>
        <v>-3733.4500998088406</v>
      </c>
      <c r="AP147" s="5">
        <f t="shared" ca="1" si="76"/>
        <v>-3662.1677612716931</v>
      </c>
      <c r="AQ147" s="5">
        <f t="shared" ca="1" si="76"/>
        <v>-3643.9433051955166</v>
      </c>
      <c r="AR147" s="5">
        <f t="shared" ca="1" si="76"/>
        <v>-3623.7771656987688</v>
      </c>
      <c r="AS147" s="5">
        <f t="shared" ca="1" si="76"/>
        <v>-3587.6697801557948</v>
      </c>
      <c r="AT147" s="5">
        <f t="shared" ca="1" si="76"/>
        <v>-3520.6215892212485</v>
      </c>
      <c r="AU147" s="5">
        <f t="shared" ca="1" si="76"/>
        <v>-3500.6330368546942</v>
      </c>
      <c r="AV147" s="5">
        <f t="shared" ca="1" si="76"/>
        <v>-3479.7045703453896</v>
      </c>
      <c r="AW147" s="5">
        <f t="shared" ca="1" si="76"/>
        <v>-3443.8366403372665</v>
      </c>
      <c r="AX147" s="5">
        <f t="shared" ca="1" si="76"/>
        <v>-3826.60112942551</v>
      </c>
      <c r="AY147" s="5">
        <f t="shared" ca="1" si="76"/>
        <v>-3796.8556378962012</v>
      </c>
      <c r="AZ147" s="5">
        <f t="shared" ca="1" si="76"/>
        <v>-3780.1720551804228</v>
      </c>
      <c r="BA147" s="5">
        <f t="shared" ca="1" si="76"/>
        <v>-3749.5508455942759</v>
      </c>
      <c r="BB147" s="5">
        <f t="shared" ca="1" si="76"/>
        <v>-3695.9924769362328</v>
      </c>
      <c r="BC147" s="5">
        <f t="shared" ca="1" si="76"/>
        <v>-3678.4974205132548</v>
      </c>
      <c r="BD147" s="5">
        <f t="shared" ca="1" si="76"/>
        <v>-3660.0661511671042</v>
      </c>
      <c r="BE147" s="5">
        <f t="shared" ca="1" si="76"/>
        <v>-3630.6991473008575</v>
      </c>
      <c r="BF147" s="5">
        <f t="shared" ca="1" si="76"/>
        <v>-3579.3968909056139</v>
      </c>
      <c r="BG147" s="5">
        <f t="shared" ca="1" si="76"/>
        <v>-3560.1598675874056</v>
      </c>
      <c r="BH147" s="5">
        <f t="shared" ca="1" si="76"/>
        <v>-3539.9885665943116</v>
      </c>
      <c r="BI147" s="5">
        <f t="shared" ca="1" si="76"/>
        <v>-3510.8834808437687</v>
      </c>
      <c r="BJ147" s="5">
        <f t="shared" ca="1" si="76"/>
        <v>-3463.845106950097</v>
      </c>
      <c r="BK147" s="5">
        <f t="shared" ca="1" si="76"/>
        <v>-3442.8739452522232</v>
      </c>
      <c r="BL147" s="5">
        <f t="shared" ca="1" si="76"/>
        <v>-3420.9704998416146</v>
      </c>
      <c r="BM147" s="5">
        <f t="shared" ca="1" si="76"/>
        <v>-3391.1352785904269</v>
      </c>
      <c r="BN147" s="5">
        <f t="shared" ca="1" si="76"/>
        <v>-3354.3687931798549</v>
      </c>
      <c r="BO147" s="5">
        <f t="shared" ca="1" si="76"/>
        <v>-3324.6715591287038</v>
      </c>
      <c r="BP147" s="5">
        <f t="shared" ca="1" si="76"/>
        <v>-3301.0440958221689</v>
      </c>
      <c r="BQ147" s="5">
        <f t="shared" ca="1" si="76"/>
        <v>-3271.4869265408352</v>
      </c>
      <c r="BR147" s="5">
        <f t="shared" ca="1" si="76"/>
        <v>-1746.0005784898917</v>
      </c>
      <c r="BS147" s="5">
        <f t="shared" ca="1" si="76"/>
        <v>-1750.5855828285657</v>
      </c>
      <c r="BT147" s="5">
        <f t="shared" ca="1" si="76"/>
        <v>-1756.2424746997799</v>
      </c>
      <c r="BU147" s="5">
        <f t="shared" ca="1" si="76"/>
        <v>-1755.9717932600283</v>
      </c>
      <c r="BV147" s="5">
        <f t="shared" ref="BV147:DJ147" ca="1" si="77">SUM(BV104,BV124,BV127)</f>
        <v>-1746.7740817094787</v>
      </c>
      <c r="BW147" s="5">
        <f t="shared" ca="1" si="77"/>
        <v>-1751.6498873222999</v>
      </c>
      <c r="BX147" s="5">
        <f t="shared" ca="1" si="77"/>
        <v>-1755.5997614772168</v>
      </c>
      <c r="BY147" s="5">
        <f t="shared" ca="1" si="77"/>
        <v>-1755.6242596882962</v>
      </c>
      <c r="BZ147" s="5">
        <f t="shared" ca="1" si="77"/>
        <v>-1747.723941635958</v>
      </c>
      <c r="CA147" s="5">
        <f t="shared" ca="1" si="77"/>
        <v>-1751.899371198228</v>
      </c>
      <c r="CB147" s="5">
        <f t="shared" ca="1" si="77"/>
        <v>-1756.1511164822148</v>
      </c>
      <c r="CC147" s="5">
        <f t="shared" ca="1" si="77"/>
        <v>-1756.4797498558314</v>
      </c>
      <c r="CD147" s="5">
        <f t="shared" ca="1" si="77"/>
        <v>-1751.88584797975</v>
      </c>
      <c r="CE147" s="5">
        <f t="shared" ca="1" si="77"/>
        <v>-1752.3699918395982</v>
      </c>
      <c r="CF147" s="5">
        <f t="shared" ca="1" si="77"/>
        <v>-1755.932766778395</v>
      </c>
      <c r="CG147" s="5">
        <f t="shared" ca="1" si="77"/>
        <v>-1755.5747625292333</v>
      </c>
      <c r="CH147" s="5">
        <f t="shared" ca="1" si="77"/>
        <v>-1749.2965732482025</v>
      </c>
      <c r="CI147" s="5">
        <f t="shared" ca="1" si="77"/>
        <v>-1753.0987975475641</v>
      </c>
      <c r="CJ147" s="5">
        <f t="shared" ca="1" si="77"/>
        <v>-1755.9820385291705</v>
      </c>
      <c r="CK147" s="5">
        <f t="shared" ca="1" si="77"/>
        <v>-1755.9469038181392</v>
      </c>
      <c r="CL147" s="5">
        <f t="shared" ca="1" si="77"/>
        <v>-1749.9940055967754</v>
      </c>
      <c r="CM147" s="5">
        <f t="shared" ca="1" si="77"/>
        <v>-1753.1239606387512</v>
      </c>
      <c r="CN147" s="5">
        <f t="shared" ca="1" si="77"/>
        <v>-1756.337390343542</v>
      </c>
      <c r="CO147" s="5">
        <f t="shared" ca="1" si="77"/>
        <v>-1755.6349207711185</v>
      </c>
      <c r="CP147" s="5">
        <f t="shared" ca="1" si="77"/>
        <v>-1751.0171826769019</v>
      </c>
      <c r="CQ147" s="5">
        <f t="shared" ca="1" si="77"/>
        <v>-1753.4848115469788</v>
      </c>
      <c r="CR147" s="5">
        <f t="shared" ca="1" si="77"/>
        <v>-1756.0384476335812</v>
      </c>
      <c r="CS147" s="5">
        <f t="shared" ca="1" si="77"/>
        <v>-1755.6787359908326</v>
      </c>
      <c r="CT147" s="5">
        <f t="shared" ca="1" si="77"/>
        <v>-1753.4063265107643</v>
      </c>
      <c r="CU147" s="5">
        <f t="shared" ca="1" si="77"/>
        <v>-1754.2218739595949</v>
      </c>
      <c r="CV147" s="5">
        <f t="shared" ca="1" si="77"/>
        <v>-1756.1260380142917</v>
      </c>
      <c r="CW147" s="5">
        <f t="shared" ca="1" si="77"/>
        <v>-1756.1194832993988</v>
      </c>
      <c r="CX147" s="5">
        <f t="shared" ca="1" si="77"/>
        <v>-1753.2028794241444</v>
      </c>
      <c r="CY147" s="5">
        <f t="shared" ca="1" si="77"/>
        <v>-1754.3769010198255</v>
      </c>
      <c r="CZ147" s="5">
        <f t="shared" ca="1" si="77"/>
        <v>-1755.6422277774743</v>
      </c>
      <c r="DA147" s="5">
        <f t="shared" ca="1" si="77"/>
        <v>-1755.999544485805</v>
      </c>
      <c r="DB147" s="5">
        <f t="shared" ca="1" si="77"/>
        <v>-1753.4495410694487</v>
      </c>
      <c r="DC147" s="5">
        <f t="shared" ca="1" si="77"/>
        <v>-1754.9929126274697</v>
      </c>
      <c r="DD147" s="5">
        <f t="shared" ca="1" si="77"/>
        <v>-1755.6303594721758</v>
      </c>
      <c r="DE147" s="5">
        <f t="shared" ca="1" si="77"/>
        <v>-1755.362587168217</v>
      </c>
      <c r="DF147" s="5">
        <f t="shared" ca="1" si="77"/>
        <v>-1755.1903065719787</v>
      </c>
      <c r="DG147" s="5">
        <f t="shared" ca="1" si="77"/>
        <v>-1755.1142338712684</v>
      </c>
      <c r="DH147" s="5">
        <f t="shared" ca="1" si="77"/>
        <v>-1756.1350906253033</v>
      </c>
      <c r="DI147" s="5">
        <f t="shared" ca="1" si="77"/>
        <v>0</v>
      </c>
      <c r="DJ147" s="5">
        <f t="shared" ca="1" si="77"/>
        <v>0</v>
      </c>
    </row>
    <row r="148" spans="1:114" s="651" customFormat="1" ht="16.5">
      <c r="A148" s="224"/>
      <c r="B148" s="649" t="s">
        <v>168</v>
      </c>
      <c r="C148" s="650"/>
      <c r="J148" s="651" t="str">
        <f t="shared" ref="J148:BU148" ca="1" si="78">IF(J147&lt;&gt;0,-J146/J147,"долга нет")</f>
        <v>долга нет</v>
      </c>
      <c r="K148" s="651" t="str">
        <f t="shared" ca="1" si="78"/>
        <v>долга нет</v>
      </c>
      <c r="L148" s="651" t="str">
        <f t="shared" ca="1" si="78"/>
        <v>долга нет</v>
      </c>
      <c r="M148" s="651">
        <f t="shared" ca="1" si="78"/>
        <v>79.259101667250007</v>
      </c>
      <c r="N148" s="651">
        <f t="shared" ca="1" si="78"/>
        <v>25.515742425774288</v>
      </c>
      <c r="O148" s="651">
        <f t="shared" ca="1" si="78"/>
        <v>35.944989555488327</v>
      </c>
      <c r="P148" s="651">
        <f t="shared" ca="1" si="78"/>
        <v>43.672397312335512</v>
      </c>
      <c r="Q148" s="651">
        <f t="shared" ca="1" si="78"/>
        <v>29.715715282217403</v>
      </c>
      <c r="R148" s="651">
        <f t="shared" ca="1" si="78"/>
        <v>30.612853242121158</v>
      </c>
      <c r="S148" s="651">
        <f t="shared" ca="1" si="78"/>
        <v>51.846577026543642</v>
      </c>
      <c r="T148" s="651">
        <f t="shared" ca="1" si="78"/>
        <v>40.94109307633471</v>
      </c>
      <c r="U148" s="651">
        <f t="shared" ca="1" si="78"/>
        <v>0.44557820051301472</v>
      </c>
      <c r="V148" s="651">
        <f t="shared" ca="1" si="78"/>
        <v>5.8505964235782999</v>
      </c>
      <c r="W148" s="651">
        <f t="shared" ca="1" si="78"/>
        <v>8.4412225748919436</v>
      </c>
      <c r="X148" s="651">
        <f t="shared" ca="1" si="78"/>
        <v>6.2979185918345735</v>
      </c>
      <c r="Y148" s="651">
        <f t="shared" ca="1" si="78"/>
        <v>6.2444862502226677</v>
      </c>
      <c r="Z148" s="651">
        <f t="shared" ca="1" si="78"/>
        <v>6.2512462746625381</v>
      </c>
      <c r="AA148" s="651">
        <f t="shared" ca="1" si="78"/>
        <v>6.1584074474256676</v>
      </c>
      <c r="AB148" s="651">
        <f t="shared" ca="1" si="78"/>
        <v>6.7645425761407392</v>
      </c>
      <c r="AC148" s="651">
        <f t="shared" ca="1" si="78"/>
        <v>6.4516215729419004</v>
      </c>
      <c r="AD148" s="651">
        <f t="shared" ca="1" si="78"/>
        <v>6.4456153179245854</v>
      </c>
      <c r="AE148" s="651">
        <f t="shared" ca="1" si="78"/>
        <v>6.3468209089766257</v>
      </c>
      <c r="AF148" s="651">
        <f t="shared" ca="1" si="78"/>
        <v>7.0013995485970213</v>
      </c>
      <c r="AG148" s="651">
        <f t="shared" ca="1" si="78"/>
        <v>6.6931012403144781</v>
      </c>
      <c r="AH148" s="651">
        <f t="shared" ca="1" si="78"/>
        <v>6.6441090971132368</v>
      </c>
      <c r="AI148" s="651">
        <f t="shared" ca="1" si="78"/>
        <v>6.5648446719561626</v>
      </c>
      <c r="AJ148" s="651">
        <f t="shared" ca="1" si="78"/>
        <v>7.2744900417655254</v>
      </c>
      <c r="AK148" s="651">
        <f t="shared" ca="1" si="78"/>
        <v>6.7075620585549718</v>
      </c>
      <c r="AL148" s="651">
        <f t="shared" ca="1" si="78"/>
        <v>11.506810076201774</v>
      </c>
      <c r="AM148" s="651">
        <f t="shared" ca="1" si="78"/>
        <v>11.177361480959318</v>
      </c>
      <c r="AN148" s="651">
        <f t="shared" ca="1" si="78"/>
        <v>12.279953184719597</v>
      </c>
      <c r="AO148" s="651">
        <f t="shared" ca="1" si="78"/>
        <v>11.998790498191342</v>
      </c>
      <c r="AP148" s="651">
        <f t="shared" ca="1" si="78"/>
        <v>11.822171323087085</v>
      </c>
      <c r="AQ148" s="651">
        <f t="shared" ca="1" si="78"/>
        <v>11.464022536394637</v>
      </c>
      <c r="AR148" s="651">
        <f t="shared" ca="1" si="78"/>
        <v>12.66165234949823</v>
      </c>
      <c r="AS148" s="651">
        <f t="shared" ca="1" si="78"/>
        <v>12.354827076435384</v>
      </c>
      <c r="AT148" s="651">
        <f t="shared" ca="1" si="78"/>
        <v>12.145315118074743</v>
      </c>
      <c r="AU148" s="651">
        <f t="shared" ca="1" si="78"/>
        <v>11.761898771211523</v>
      </c>
      <c r="AV148" s="651">
        <f t="shared" ca="1" si="78"/>
        <v>13.061154794292037</v>
      </c>
      <c r="AW148" s="651">
        <f t="shared" ca="1" si="78"/>
        <v>12.725747861914815</v>
      </c>
      <c r="AX148" s="651">
        <f t="shared" ca="1" si="78"/>
        <v>11.024647441742072</v>
      </c>
      <c r="AY148" s="651">
        <f t="shared" ca="1" si="78"/>
        <v>10.674291900674472</v>
      </c>
      <c r="AZ148" s="651">
        <f t="shared" ca="1" si="78"/>
        <v>11.898440054694699</v>
      </c>
      <c r="BA148" s="651">
        <f t="shared" ca="1" si="78"/>
        <v>11.542688257637586</v>
      </c>
      <c r="BB148" s="651">
        <f t="shared" ca="1" si="78"/>
        <v>11.246474585969247</v>
      </c>
      <c r="BC148" s="651">
        <f t="shared" ca="1" si="78"/>
        <v>10.82872033037115</v>
      </c>
      <c r="BD148" s="651">
        <f t="shared" ca="1" si="78"/>
        <v>12.147299763277106</v>
      </c>
      <c r="BE148" s="651">
        <f t="shared" ca="1" si="78"/>
        <v>11.756656184846076</v>
      </c>
      <c r="BF148" s="651">
        <f t="shared" ca="1" si="78"/>
        <v>11.423911978289757</v>
      </c>
      <c r="BG148" s="651">
        <f t="shared" ca="1" si="78"/>
        <v>10.975701171456633</v>
      </c>
      <c r="BH148" s="651">
        <f t="shared" ca="1" si="78"/>
        <v>12.399777942083745</v>
      </c>
      <c r="BI148" s="651">
        <f t="shared" ca="1" si="78"/>
        <v>11.973146413302816</v>
      </c>
      <c r="BJ148" s="651">
        <f t="shared" ca="1" si="78"/>
        <v>11.593558503895588</v>
      </c>
      <c r="BK148" s="651">
        <f t="shared" ca="1" si="78"/>
        <v>11.112256127678952</v>
      </c>
      <c r="BL148" s="651">
        <f t="shared" ca="1" si="78"/>
        <v>12.650834338877701</v>
      </c>
      <c r="BM148" s="651">
        <f t="shared" ca="1" si="78"/>
        <v>12.188513470795698</v>
      </c>
      <c r="BN148" s="651">
        <f t="shared" ca="1" si="78"/>
        <v>11.739573490443393</v>
      </c>
      <c r="BO148" s="651">
        <f t="shared" ca="1" si="78"/>
        <v>11.249831201862676</v>
      </c>
      <c r="BP148" s="651">
        <f t="shared" ca="1" si="78"/>
        <v>12.917031941621824</v>
      </c>
      <c r="BQ148" s="651">
        <f t="shared" ca="1" si="78"/>
        <v>12.415285455825718</v>
      </c>
      <c r="BR148" s="651">
        <f t="shared" ca="1" si="78"/>
        <v>22.090275763544568</v>
      </c>
      <c r="BS148" s="651">
        <f t="shared" ca="1" si="78"/>
        <v>20.849602042656116</v>
      </c>
      <c r="BT148" s="651">
        <f t="shared" ca="1" si="78"/>
        <v>23.876136797969643</v>
      </c>
      <c r="BU148" s="651">
        <f t="shared" ca="1" si="78"/>
        <v>22.673073726777304</v>
      </c>
      <c r="BV148" s="651">
        <f t="shared" ref="BV148:DJ148" ca="1" si="79">IF(BV147&lt;&gt;0,-BV146/BV147,"долга нет")</f>
        <v>21.565291328368314</v>
      </c>
      <c r="BW148" s="651">
        <f t="shared" ca="1" si="79"/>
        <v>20.267329794770152</v>
      </c>
      <c r="BX148" s="651">
        <f t="shared" ca="1" si="79"/>
        <v>22.767720054559021</v>
      </c>
      <c r="BY148" s="651">
        <f t="shared" ca="1" si="79"/>
        <v>21.496212646499529</v>
      </c>
      <c r="BZ148" s="651">
        <f t="shared" ca="1" si="79"/>
        <v>20.294434549001469</v>
      </c>
      <c r="CA148" s="651">
        <f t="shared" ca="1" si="79"/>
        <v>18.935423099166918</v>
      </c>
      <c r="CB148" s="651">
        <f t="shared" ca="1" si="79"/>
        <v>22.20462570802172</v>
      </c>
      <c r="CC148" s="651">
        <f t="shared" ca="1" si="79"/>
        <v>20.293953482374793</v>
      </c>
      <c r="CD148" s="651">
        <f t="shared" ca="1" si="79"/>
        <v>18.984922036548916</v>
      </c>
      <c r="CE148" s="651">
        <f t="shared" ca="1" si="79"/>
        <v>17.596106397096197</v>
      </c>
      <c r="CF148" s="651">
        <f t="shared" ca="1" si="79"/>
        <v>20.988135923894728</v>
      </c>
      <c r="CG148" s="651">
        <f t="shared" ca="1" si="79"/>
        <v>19.580092632220783</v>
      </c>
      <c r="CH148" s="651">
        <f t="shared" ca="1" si="79"/>
        <v>18.217028238688574</v>
      </c>
      <c r="CI148" s="651">
        <f t="shared" ca="1" si="79"/>
        <v>16.731211304850248</v>
      </c>
      <c r="CJ148" s="651">
        <f t="shared" ca="1" si="79"/>
        <v>20.261002906789251</v>
      </c>
      <c r="CK148" s="651">
        <f t="shared" ca="1" si="79"/>
        <v>18.784831647507378</v>
      </c>
      <c r="CL148" s="651">
        <f t="shared" ca="1" si="79"/>
        <v>17.350508732543595</v>
      </c>
      <c r="CM148" s="651">
        <f t="shared" ca="1" si="79"/>
        <v>15.80721525320658</v>
      </c>
      <c r="CN148" s="651">
        <f t="shared" ca="1" si="79"/>
        <v>19.469456522552179</v>
      </c>
      <c r="CO148" s="651">
        <f t="shared" ca="1" si="79"/>
        <v>17.933071120950242</v>
      </c>
      <c r="CP148" s="651">
        <f t="shared" ca="1" si="79"/>
        <v>16.414789568380304</v>
      </c>
      <c r="CQ148" s="651">
        <f t="shared" ca="1" si="79"/>
        <v>14.810833956511308</v>
      </c>
      <c r="CR148" s="651">
        <f t="shared" ca="1" si="79"/>
        <v>18.620943152438617</v>
      </c>
      <c r="CS148" s="651">
        <f t="shared" ca="1" si="79"/>
        <v>17.010398274525734</v>
      </c>
      <c r="CT148" s="651">
        <f t="shared" ca="1" si="79"/>
        <v>15.397947067222947</v>
      </c>
      <c r="CU148" s="651">
        <f t="shared" ca="1" si="79"/>
        <v>13.738825597991676</v>
      </c>
      <c r="CV148" s="651">
        <f t="shared" ca="1" si="79"/>
        <v>17.70065280811777</v>
      </c>
      <c r="CW148" s="651">
        <f t="shared" ca="1" si="79"/>
        <v>16.013550625624955</v>
      </c>
      <c r="CX148" s="651">
        <f t="shared" ca="1" si="79"/>
        <v>14.331396330243928</v>
      </c>
      <c r="CY148" s="651">
        <f t="shared" ca="1" si="79"/>
        <v>12.59515046667221</v>
      </c>
      <c r="CZ148" s="651">
        <f t="shared" ca="1" si="79"/>
        <v>16.714833951324998</v>
      </c>
      <c r="DA148" s="651">
        <f t="shared" ca="1" si="79"/>
        <v>14.947797035663321</v>
      </c>
      <c r="DB148" s="651">
        <f t="shared" ca="1" si="79"/>
        <v>13.183713324031499</v>
      </c>
      <c r="DC148" s="651">
        <f t="shared" ca="1" si="79"/>
        <v>11.368057455777414</v>
      </c>
      <c r="DD148" s="651">
        <f t="shared" ca="1" si="79"/>
        <v>15.649514568002111</v>
      </c>
      <c r="DE148" s="651">
        <f t="shared" ca="1" si="79"/>
        <v>13.807980391150265</v>
      </c>
      <c r="DF148" s="651">
        <f t="shared" ca="1" si="79"/>
        <v>11.944793716404911</v>
      </c>
      <c r="DG148" s="651">
        <f t="shared" ca="1" si="79"/>
        <v>10.060033364581374</v>
      </c>
      <c r="DH148" s="651">
        <f t="shared" ca="1" si="79"/>
        <v>14.501370604054358</v>
      </c>
      <c r="DI148" s="651" t="str">
        <f t="shared" ca="1" si="79"/>
        <v>долга нет</v>
      </c>
      <c r="DJ148" s="651" t="str">
        <f t="shared" ca="1" si="79"/>
        <v>долга нет</v>
      </c>
    </row>
    <row r="149" spans="1:114">
      <c r="B149" s="11"/>
      <c r="C149" s="11"/>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row>
    <row r="150" spans="1:114">
      <c r="B150" s="12" t="s">
        <v>531</v>
      </c>
      <c r="C150" s="11"/>
      <c r="J150" s="5">
        <f ca="1">MIN(J146+J147*1.05,0)</f>
        <v>0</v>
      </c>
      <c r="K150" s="5">
        <f t="shared" ref="K150:BV150" ca="1" si="80">MIN(K146+K147*1.05,0)</f>
        <v>0</v>
      </c>
      <c r="L150" s="5">
        <f t="shared" ca="1" si="80"/>
        <v>0</v>
      </c>
      <c r="M150" s="5">
        <f t="shared" ca="1" si="80"/>
        <v>0</v>
      </c>
      <c r="N150" s="5">
        <f t="shared" ca="1" si="80"/>
        <v>0</v>
      </c>
      <c r="O150" s="5">
        <f t="shared" ca="1" si="80"/>
        <v>0</v>
      </c>
      <c r="P150" s="5">
        <f t="shared" ca="1" si="80"/>
        <v>0</v>
      </c>
      <c r="Q150" s="5">
        <f t="shared" ca="1" si="80"/>
        <v>0</v>
      </c>
      <c r="R150" s="5">
        <f t="shared" ca="1" si="80"/>
        <v>0</v>
      </c>
      <c r="S150" s="5">
        <f t="shared" ca="1" si="80"/>
        <v>0</v>
      </c>
      <c r="T150" s="5">
        <f t="shared" ca="1" si="80"/>
        <v>0</v>
      </c>
      <c r="U150" s="5">
        <f t="shared" ca="1" si="80"/>
        <v>-63148.780766801254</v>
      </c>
      <c r="V150" s="5">
        <f t="shared" ca="1" si="80"/>
        <v>0</v>
      </c>
      <c r="W150" s="5">
        <f t="shared" ca="1" si="80"/>
        <v>0</v>
      </c>
      <c r="X150" s="5">
        <f t="shared" ca="1" si="80"/>
        <v>0</v>
      </c>
      <c r="Y150" s="5">
        <f t="shared" ca="1" si="80"/>
        <v>0</v>
      </c>
      <c r="Z150" s="5">
        <f t="shared" ca="1" si="80"/>
        <v>0</v>
      </c>
      <c r="AA150" s="5">
        <f t="shared" ca="1" si="80"/>
        <v>0</v>
      </c>
      <c r="AB150" s="5">
        <f t="shared" ca="1" si="80"/>
        <v>0</v>
      </c>
      <c r="AC150" s="5">
        <f t="shared" ca="1" si="80"/>
        <v>0</v>
      </c>
      <c r="AD150" s="5">
        <f t="shared" ca="1" si="80"/>
        <v>0</v>
      </c>
      <c r="AE150" s="5">
        <f t="shared" ca="1" si="80"/>
        <v>0</v>
      </c>
      <c r="AF150" s="5">
        <f t="shared" ca="1" si="80"/>
        <v>0</v>
      </c>
      <c r="AG150" s="5">
        <f t="shared" ca="1" si="80"/>
        <v>0</v>
      </c>
      <c r="AH150" s="5">
        <f t="shared" ca="1" si="80"/>
        <v>0</v>
      </c>
      <c r="AI150" s="5">
        <f t="shared" ca="1" si="80"/>
        <v>0</v>
      </c>
      <c r="AJ150" s="5">
        <f t="shared" ca="1" si="80"/>
        <v>0</v>
      </c>
      <c r="AK150" s="5">
        <f t="shared" ca="1" si="80"/>
        <v>0</v>
      </c>
      <c r="AL150" s="5">
        <f t="shared" ca="1" si="80"/>
        <v>0</v>
      </c>
      <c r="AM150" s="5">
        <f t="shared" ca="1" si="80"/>
        <v>0</v>
      </c>
      <c r="AN150" s="5">
        <f t="shared" ca="1" si="80"/>
        <v>0</v>
      </c>
      <c r="AO150" s="5">
        <f t="shared" ca="1" si="80"/>
        <v>0</v>
      </c>
      <c r="AP150" s="5">
        <f t="shared" ca="1" si="80"/>
        <v>0</v>
      </c>
      <c r="AQ150" s="5">
        <f t="shared" ca="1" si="80"/>
        <v>0</v>
      </c>
      <c r="AR150" s="5">
        <f t="shared" ca="1" si="80"/>
        <v>0</v>
      </c>
      <c r="AS150" s="5">
        <f t="shared" ca="1" si="80"/>
        <v>0</v>
      </c>
      <c r="AT150" s="5">
        <f t="shared" ca="1" si="80"/>
        <v>0</v>
      </c>
      <c r="AU150" s="5">
        <f t="shared" ca="1" si="80"/>
        <v>0</v>
      </c>
      <c r="AV150" s="5">
        <f t="shared" ca="1" si="80"/>
        <v>0</v>
      </c>
      <c r="AW150" s="5">
        <f t="shared" ca="1" si="80"/>
        <v>0</v>
      </c>
      <c r="AX150" s="5">
        <f t="shared" ca="1" si="80"/>
        <v>0</v>
      </c>
      <c r="AY150" s="5">
        <f t="shared" ca="1" si="80"/>
        <v>0</v>
      </c>
      <c r="AZ150" s="5">
        <f t="shared" ca="1" si="80"/>
        <v>0</v>
      </c>
      <c r="BA150" s="5">
        <f t="shared" ca="1" si="80"/>
        <v>0</v>
      </c>
      <c r="BB150" s="5">
        <f t="shared" ca="1" si="80"/>
        <v>0</v>
      </c>
      <c r="BC150" s="5">
        <f t="shared" ca="1" si="80"/>
        <v>0</v>
      </c>
      <c r="BD150" s="5">
        <f t="shared" ca="1" si="80"/>
        <v>0</v>
      </c>
      <c r="BE150" s="5">
        <f t="shared" ca="1" si="80"/>
        <v>0</v>
      </c>
      <c r="BF150" s="5">
        <f t="shared" ca="1" si="80"/>
        <v>0</v>
      </c>
      <c r="BG150" s="5">
        <f t="shared" ca="1" si="80"/>
        <v>0</v>
      </c>
      <c r="BH150" s="5">
        <f t="shared" ca="1" si="80"/>
        <v>0</v>
      </c>
      <c r="BI150" s="5">
        <f t="shared" ca="1" si="80"/>
        <v>0</v>
      </c>
      <c r="BJ150" s="5">
        <f t="shared" ca="1" si="80"/>
        <v>0</v>
      </c>
      <c r="BK150" s="5">
        <f t="shared" ca="1" si="80"/>
        <v>0</v>
      </c>
      <c r="BL150" s="5">
        <f t="shared" ca="1" si="80"/>
        <v>0</v>
      </c>
      <c r="BM150" s="5">
        <f t="shared" ca="1" si="80"/>
        <v>0</v>
      </c>
      <c r="BN150" s="5">
        <f t="shared" ca="1" si="80"/>
        <v>0</v>
      </c>
      <c r="BO150" s="5">
        <f t="shared" ca="1" si="80"/>
        <v>0</v>
      </c>
      <c r="BP150" s="5">
        <f t="shared" ca="1" si="80"/>
        <v>0</v>
      </c>
      <c r="BQ150" s="5">
        <f t="shared" ca="1" si="80"/>
        <v>0</v>
      </c>
      <c r="BR150" s="5">
        <f t="shared" ca="1" si="80"/>
        <v>0</v>
      </c>
      <c r="BS150" s="5">
        <f t="shared" ca="1" si="80"/>
        <v>0</v>
      </c>
      <c r="BT150" s="5">
        <f t="shared" ca="1" si="80"/>
        <v>0</v>
      </c>
      <c r="BU150" s="5">
        <f t="shared" ca="1" si="80"/>
        <v>0</v>
      </c>
      <c r="BV150" s="5">
        <f t="shared" ca="1" si="80"/>
        <v>0</v>
      </c>
      <c r="BW150" s="5">
        <f t="shared" ref="BW150:DJ150" ca="1" si="81">MIN(BW146+BW147*1.05,0)</f>
        <v>0</v>
      </c>
      <c r="BX150" s="5">
        <f t="shared" ca="1" si="81"/>
        <v>0</v>
      </c>
      <c r="BY150" s="5">
        <f t="shared" ca="1" si="81"/>
        <v>0</v>
      </c>
      <c r="BZ150" s="5">
        <f t="shared" ca="1" si="81"/>
        <v>0</v>
      </c>
      <c r="CA150" s="5">
        <f t="shared" ca="1" si="81"/>
        <v>0</v>
      </c>
      <c r="CB150" s="5">
        <f t="shared" ca="1" si="81"/>
        <v>0</v>
      </c>
      <c r="CC150" s="5">
        <f t="shared" ca="1" si="81"/>
        <v>0</v>
      </c>
      <c r="CD150" s="5">
        <f t="shared" ca="1" si="81"/>
        <v>0</v>
      </c>
      <c r="CE150" s="5">
        <f t="shared" ca="1" si="81"/>
        <v>0</v>
      </c>
      <c r="CF150" s="5">
        <f t="shared" ca="1" si="81"/>
        <v>0</v>
      </c>
      <c r="CG150" s="5">
        <f t="shared" ca="1" si="81"/>
        <v>0</v>
      </c>
      <c r="CH150" s="5">
        <f t="shared" ca="1" si="81"/>
        <v>0</v>
      </c>
      <c r="CI150" s="5">
        <f t="shared" ca="1" si="81"/>
        <v>0</v>
      </c>
      <c r="CJ150" s="5">
        <f t="shared" ca="1" si="81"/>
        <v>0</v>
      </c>
      <c r="CK150" s="5">
        <f t="shared" ca="1" si="81"/>
        <v>0</v>
      </c>
      <c r="CL150" s="5">
        <f t="shared" ca="1" si="81"/>
        <v>0</v>
      </c>
      <c r="CM150" s="5">
        <f t="shared" ca="1" si="81"/>
        <v>0</v>
      </c>
      <c r="CN150" s="5">
        <f t="shared" ca="1" si="81"/>
        <v>0</v>
      </c>
      <c r="CO150" s="5">
        <f t="shared" ca="1" si="81"/>
        <v>0</v>
      </c>
      <c r="CP150" s="5">
        <f t="shared" ca="1" si="81"/>
        <v>0</v>
      </c>
      <c r="CQ150" s="5">
        <f t="shared" ca="1" si="81"/>
        <v>0</v>
      </c>
      <c r="CR150" s="5">
        <f t="shared" ca="1" si="81"/>
        <v>0</v>
      </c>
      <c r="CS150" s="5">
        <f t="shared" ca="1" si="81"/>
        <v>0</v>
      </c>
      <c r="CT150" s="5">
        <f t="shared" ca="1" si="81"/>
        <v>0</v>
      </c>
      <c r="CU150" s="5">
        <f t="shared" ca="1" si="81"/>
        <v>0</v>
      </c>
      <c r="CV150" s="5">
        <f t="shared" ca="1" si="81"/>
        <v>0</v>
      </c>
      <c r="CW150" s="5">
        <f t="shared" ca="1" si="81"/>
        <v>0</v>
      </c>
      <c r="CX150" s="5">
        <f t="shared" ca="1" si="81"/>
        <v>0</v>
      </c>
      <c r="CY150" s="5">
        <f t="shared" ca="1" si="81"/>
        <v>0</v>
      </c>
      <c r="CZ150" s="5">
        <f t="shared" ca="1" si="81"/>
        <v>0</v>
      </c>
      <c r="DA150" s="5">
        <f t="shared" ca="1" si="81"/>
        <v>0</v>
      </c>
      <c r="DB150" s="5">
        <f t="shared" ca="1" si="81"/>
        <v>0</v>
      </c>
      <c r="DC150" s="5">
        <f t="shared" ca="1" si="81"/>
        <v>0</v>
      </c>
      <c r="DD150" s="5">
        <f t="shared" ca="1" si="81"/>
        <v>0</v>
      </c>
      <c r="DE150" s="5">
        <f t="shared" ca="1" si="81"/>
        <v>0</v>
      </c>
      <c r="DF150" s="5">
        <f t="shared" ca="1" si="81"/>
        <v>0</v>
      </c>
      <c r="DG150" s="5">
        <f t="shared" ca="1" si="81"/>
        <v>0</v>
      </c>
      <c r="DH150" s="5">
        <f t="shared" ca="1" si="81"/>
        <v>0</v>
      </c>
      <c r="DI150" s="5">
        <f t="shared" ca="1" si="81"/>
        <v>0</v>
      </c>
      <c r="DJ150" s="5">
        <f t="shared" ca="1" si="81"/>
        <v>0</v>
      </c>
    </row>
    <row r="151" spans="1:114">
      <c r="B151" s="12" t="s">
        <v>535</v>
      </c>
      <c r="C151" s="11"/>
      <c r="J151" s="5">
        <f t="shared" ref="J151:AO151" ca="1" si="82">K150+K151+K154</f>
        <v>0</v>
      </c>
      <c r="K151" s="5">
        <f t="shared" ca="1" si="82"/>
        <v>0</v>
      </c>
      <c r="L151" s="5">
        <f t="shared" ca="1" si="82"/>
        <v>0</v>
      </c>
      <c r="M151" s="5">
        <f t="shared" ca="1" si="82"/>
        <v>0</v>
      </c>
      <c r="N151" s="5">
        <f t="shared" ca="1" si="82"/>
        <v>0</v>
      </c>
      <c r="O151" s="5">
        <f t="shared" ca="1" si="82"/>
        <v>0</v>
      </c>
      <c r="P151" s="5">
        <f t="shared" ca="1" si="82"/>
        <v>0</v>
      </c>
      <c r="Q151" s="5">
        <f t="shared" ca="1" si="82"/>
        <v>0</v>
      </c>
      <c r="R151" s="5">
        <f t="shared" ca="1" si="82"/>
        <v>0</v>
      </c>
      <c r="S151" s="5">
        <f t="shared" ca="1" si="82"/>
        <v>0</v>
      </c>
      <c r="T151" s="5">
        <f t="shared" ca="1" si="82"/>
        <v>-63148.780766801254</v>
      </c>
      <c r="U151" s="5">
        <f t="shared" ca="1" si="82"/>
        <v>0</v>
      </c>
      <c r="V151" s="5">
        <f t="shared" ca="1" si="82"/>
        <v>0</v>
      </c>
      <c r="W151" s="5">
        <f t="shared" ca="1" si="82"/>
        <v>0</v>
      </c>
      <c r="X151" s="5">
        <f t="shared" ca="1" si="82"/>
        <v>0</v>
      </c>
      <c r="Y151" s="5">
        <f t="shared" ca="1" si="82"/>
        <v>0</v>
      </c>
      <c r="Z151" s="5">
        <f t="shared" ca="1" si="82"/>
        <v>0</v>
      </c>
      <c r="AA151" s="5">
        <f t="shared" ca="1" si="82"/>
        <v>0</v>
      </c>
      <c r="AB151" s="5">
        <f t="shared" ca="1" si="82"/>
        <v>0</v>
      </c>
      <c r="AC151" s="5">
        <f t="shared" ca="1" si="82"/>
        <v>0</v>
      </c>
      <c r="AD151" s="5">
        <f t="shared" ca="1" si="82"/>
        <v>0</v>
      </c>
      <c r="AE151" s="5">
        <f t="shared" ca="1" si="82"/>
        <v>0</v>
      </c>
      <c r="AF151" s="5">
        <f t="shared" ca="1" si="82"/>
        <v>0</v>
      </c>
      <c r="AG151" s="5">
        <f t="shared" ca="1" si="82"/>
        <v>0</v>
      </c>
      <c r="AH151" s="5">
        <f t="shared" ca="1" si="82"/>
        <v>0</v>
      </c>
      <c r="AI151" s="5">
        <f t="shared" ca="1" si="82"/>
        <v>0</v>
      </c>
      <c r="AJ151" s="5">
        <f t="shared" ca="1" si="82"/>
        <v>0</v>
      </c>
      <c r="AK151" s="5">
        <f t="shared" ca="1" si="82"/>
        <v>0</v>
      </c>
      <c r="AL151" s="5">
        <f t="shared" ca="1" si="82"/>
        <v>0</v>
      </c>
      <c r="AM151" s="5">
        <f t="shared" ca="1" si="82"/>
        <v>0</v>
      </c>
      <c r="AN151" s="5">
        <f t="shared" ca="1" si="82"/>
        <v>0</v>
      </c>
      <c r="AO151" s="5">
        <f t="shared" ca="1" si="82"/>
        <v>0</v>
      </c>
      <c r="AP151" s="5">
        <f t="shared" ref="AP151:BU151" ca="1" si="83">AQ150+AQ151+AQ154</f>
        <v>0</v>
      </c>
      <c r="AQ151" s="5">
        <f t="shared" ca="1" si="83"/>
        <v>0</v>
      </c>
      <c r="AR151" s="5">
        <f t="shared" ca="1" si="83"/>
        <v>0</v>
      </c>
      <c r="AS151" s="5">
        <f t="shared" ca="1" si="83"/>
        <v>0</v>
      </c>
      <c r="AT151" s="5">
        <f t="shared" ca="1" si="83"/>
        <v>0</v>
      </c>
      <c r="AU151" s="5">
        <f t="shared" ca="1" si="83"/>
        <v>0</v>
      </c>
      <c r="AV151" s="5">
        <f t="shared" ca="1" si="83"/>
        <v>0</v>
      </c>
      <c r="AW151" s="5">
        <f t="shared" ca="1" si="83"/>
        <v>0</v>
      </c>
      <c r="AX151" s="5">
        <f t="shared" ca="1" si="83"/>
        <v>0</v>
      </c>
      <c r="AY151" s="5">
        <f t="shared" ca="1" si="83"/>
        <v>0</v>
      </c>
      <c r="AZ151" s="5">
        <f t="shared" ca="1" si="83"/>
        <v>0</v>
      </c>
      <c r="BA151" s="5">
        <f t="shared" ca="1" si="83"/>
        <v>0</v>
      </c>
      <c r="BB151" s="5">
        <f t="shared" ca="1" si="83"/>
        <v>0</v>
      </c>
      <c r="BC151" s="5">
        <f t="shared" ca="1" si="83"/>
        <v>0</v>
      </c>
      <c r="BD151" s="5">
        <f t="shared" ca="1" si="83"/>
        <v>0</v>
      </c>
      <c r="BE151" s="5">
        <f t="shared" ca="1" si="83"/>
        <v>0</v>
      </c>
      <c r="BF151" s="5">
        <f t="shared" ca="1" si="83"/>
        <v>0</v>
      </c>
      <c r="BG151" s="5">
        <f t="shared" ca="1" si="83"/>
        <v>0</v>
      </c>
      <c r="BH151" s="5">
        <f t="shared" ca="1" si="83"/>
        <v>0</v>
      </c>
      <c r="BI151" s="5">
        <f t="shared" ca="1" si="83"/>
        <v>0</v>
      </c>
      <c r="BJ151" s="5">
        <f t="shared" ca="1" si="83"/>
        <v>0</v>
      </c>
      <c r="BK151" s="5">
        <f t="shared" ca="1" si="83"/>
        <v>0</v>
      </c>
      <c r="BL151" s="5">
        <f t="shared" ca="1" si="83"/>
        <v>0</v>
      </c>
      <c r="BM151" s="5">
        <f t="shared" ca="1" si="83"/>
        <v>0</v>
      </c>
      <c r="BN151" s="5">
        <f t="shared" ca="1" si="83"/>
        <v>0</v>
      </c>
      <c r="BO151" s="5">
        <f t="shared" ca="1" si="83"/>
        <v>0</v>
      </c>
      <c r="BP151" s="5">
        <f t="shared" ca="1" si="83"/>
        <v>0</v>
      </c>
      <c r="BQ151" s="5">
        <f t="shared" ca="1" si="83"/>
        <v>0</v>
      </c>
      <c r="BR151" s="5">
        <f t="shared" ca="1" si="83"/>
        <v>0</v>
      </c>
      <c r="BS151" s="5">
        <f t="shared" ca="1" si="83"/>
        <v>0</v>
      </c>
      <c r="BT151" s="5">
        <f t="shared" ca="1" si="83"/>
        <v>0</v>
      </c>
      <c r="BU151" s="5">
        <f t="shared" ca="1" si="83"/>
        <v>0</v>
      </c>
      <c r="BV151" s="5">
        <f t="shared" ref="BV151:DA151" ca="1" si="84">BW150+BW151+BW154</f>
        <v>0</v>
      </c>
      <c r="BW151" s="5">
        <f t="shared" ca="1" si="84"/>
        <v>0</v>
      </c>
      <c r="BX151" s="5">
        <f t="shared" ca="1" si="84"/>
        <v>0</v>
      </c>
      <c r="BY151" s="5">
        <f t="shared" ca="1" si="84"/>
        <v>0</v>
      </c>
      <c r="BZ151" s="5">
        <f t="shared" ca="1" si="84"/>
        <v>0</v>
      </c>
      <c r="CA151" s="5">
        <f t="shared" ca="1" si="84"/>
        <v>0</v>
      </c>
      <c r="CB151" s="5">
        <f t="shared" ca="1" si="84"/>
        <v>0</v>
      </c>
      <c r="CC151" s="5">
        <f t="shared" ca="1" si="84"/>
        <v>0</v>
      </c>
      <c r="CD151" s="5">
        <f t="shared" ca="1" si="84"/>
        <v>0</v>
      </c>
      <c r="CE151" s="5">
        <f t="shared" ca="1" si="84"/>
        <v>0</v>
      </c>
      <c r="CF151" s="5">
        <f t="shared" ca="1" si="84"/>
        <v>0</v>
      </c>
      <c r="CG151" s="5">
        <f t="shared" ca="1" si="84"/>
        <v>0</v>
      </c>
      <c r="CH151" s="5">
        <f t="shared" ca="1" si="84"/>
        <v>0</v>
      </c>
      <c r="CI151" s="5">
        <f t="shared" ca="1" si="84"/>
        <v>0</v>
      </c>
      <c r="CJ151" s="5">
        <f t="shared" ca="1" si="84"/>
        <v>0</v>
      </c>
      <c r="CK151" s="5">
        <f t="shared" ca="1" si="84"/>
        <v>0</v>
      </c>
      <c r="CL151" s="5">
        <f t="shared" ca="1" si="84"/>
        <v>0</v>
      </c>
      <c r="CM151" s="5">
        <f t="shared" ca="1" si="84"/>
        <v>0</v>
      </c>
      <c r="CN151" s="5">
        <f t="shared" ca="1" si="84"/>
        <v>0</v>
      </c>
      <c r="CO151" s="5">
        <f t="shared" ca="1" si="84"/>
        <v>0</v>
      </c>
      <c r="CP151" s="5">
        <f t="shared" ca="1" si="84"/>
        <v>0</v>
      </c>
      <c r="CQ151" s="5">
        <f t="shared" ca="1" si="84"/>
        <v>0</v>
      </c>
      <c r="CR151" s="5">
        <f t="shared" ca="1" si="84"/>
        <v>0</v>
      </c>
      <c r="CS151" s="5">
        <f t="shared" ca="1" si="84"/>
        <v>0</v>
      </c>
      <c r="CT151" s="5">
        <f t="shared" ca="1" si="84"/>
        <v>0</v>
      </c>
      <c r="CU151" s="5">
        <f t="shared" ca="1" si="84"/>
        <v>0</v>
      </c>
      <c r="CV151" s="5">
        <f t="shared" ca="1" si="84"/>
        <v>0</v>
      </c>
      <c r="CW151" s="5">
        <f t="shared" ca="1" si="84"/>
        <v>0</v>
      </c>
      <c r="CX151" s="5">
        <f t="shared" ca="1" si="84"/>
        <v>0</v>
      </c>
      <c r="CY151" s="5">
        <f t="shared" ca="1" si="84"/>
        <v>0</v>
      </c>
      <c r="CZ151" s="5">
        <f t="shared" ca="1" si="84"/>
        <v>0</v>
      </c>
      <c r="DA151" s="5">
        <f t="shared" ca="1" si="84"/>
        <v>0</v>
      </c>
      <c r="DB151" s="5">
        <f t="shared" ref="DB151:DJ151" ca="1" si="85">DC150+DC151+DC154</f>
        <v>0</v>
      </c>
      <c r="DC151" s="5">
        <f t="shared" ca="1" si="85"/>
        <v>0</v>
      </c>
      <c r="DD151" s="5">
        <f t="shared" ca="1" si="85"/>
        <v>0</v>
      </c>
      <c r="DE151" s="5">
        <f t="shared" ca="1" si="85"/>
        <v>0</v>
      </c>
      <c r="DF151" s="5">
        <f t="shared" ca="1" si="85"/>
        <v>0</v>
      </c>
      <c r="DG151" s="5">
        <f t="shared" ca="1" si="85"/>
        <v>0</v>
      </c>
      <c r="DH151" s="5">
        <f t="shared" ca="1" si="85"/>
        <v>0</v>
      </c>
      <c r="DI151" s="5">
        <f t="shared" ca="1" si="85"/>
        <v>0</v>
      </c>
      <c r="DJ151" s="5">
        <f t="shared" si="85"/>
        <v>0</v>
      </c>
    </row>
    <row r="152" spans="1:114">
      <c r="B152" s="11" t="s">
        <v>536</v>
      </c>
      <c r="C152" s="11"/>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row>
    <row r="153" spans="1:114">
      <c r="B153" s="12" t="s">
        <v>156</v>
      </c>
      <c r="C153" s="11"/>
      <c r="J153" s="5">
        <f t="shared" ref="J153:BU153" si="86">I156</f>
        <v>0</v>
      </c>
      <c r="K153" s="5">
        <f t="shared" ca="1" si="86"/>
        <v>0</v>
      </c>
      <c r="L153" s="5">
        <f t="shared" ca="1" si="86"/>
        <v>0</v>
      </c>
      <c r="M153" s="5">
        <f t="shared" ca="1" si="86"/>
        <v>0</v>
      </c>
      <c r="N153" s="5">
        <f t="shared" ca="1" si="86"/>
        <v>0</v>
      </c>
      <c r="O153" s="5">
        <f t="shared" ca="1" si="86"/>
        <v>0</v>
      </c>
      <c r="P153" s="5">
        <f t="shared" ca="1" si="86"/>
        <v>0</v>
      </c>
      <c r="Q153" s="5">
        <f t="shared" ca="1" si="86"/>
        <v>0</v>
      </c>
      <c r="R153" s="5">
        <f t="shared" ca="1" si="86"/>
        <v>0</v>
      </c>
      <c r="S153" s="5">
        <f t="shared" ca="1" si="86"/>
        <v>0</v>
      </c>
      <c r="T153" s="5">
        <f t="shared" ca="1" si="86"/>
        <v>0</v>
      </c>
      <c r="U153" s="5">
        <f t="shared" ca="1" si="86"/>
        <v>63148.780766801254</v>
      </c>
      <c r="V153" s="5">
        <f t="shared" ca="1" si="86"/>
        <v>0</v>
      </c>
      <c r="W153" s="5">
        <f t="shared" ca="1" si="86"/>
        <v>0</v>
      </c>
      <c r="X153" s="5">
        <f t="shared" ca="1" si="86"/>
        <v>0</v>
      </c>
      <c r="Y153" s="5">
        <f t="shared" ca="1" si="86"/>
        <v>0</v>
      </c>
      <c r="Z153" s="5">
        <f t="shared" ca="1" si="86"/>
        <v>0</v>
      </c>
      <c r="AA153" s="5">
        <f t="shared" ca="1" si="86"/>
        <v>0</v>
      </c>
      <c r="AB153" s="5">
        <f t="shared" ca="1" si="86"/>
        <v>0</v>
      </c>
      <c r="AC153" s="5">
        <f t="shared" ca="1" si="86"/>
        <v>0</v>
      </c>
      <c r="AD153" s="5">
        <f t="shared" ca="1" si="86"/>
        <v>0</v>
      </c>
      <c r="AE153" s="5">
        <f t="shared" ca="1" si="86"/>
        <v>0</v>
      </c>
      <c r="AF153" s="5">
        <f t="shared" ca="1" si="86"/>
        <v>0</v>
      </c>
      <c r="AG153" s="5">
        <f t="shared" ca="1" si="86"/>
        <v>0</v>
      </c>
      <c r="AH153" s="5">
        <f t="shared" ca="1" si="86"/>
        <v>0</v>
      </c>
      <c r="AI153" s="5">
        <f t="shared" ca="1" si="86"/>
        <v>0</v>
      </c>
      <c r="AJ153" s="5">
        <f t="shared" ca="1" si="86"/>
        <v>0</v>
      </c>
      <c r="AK153" s="5">
        <f t="shared" ca="1" si="86"/>
        <v>0</v>
      </c>
      <c r="AL153" s="5">
        <f t="shared" ca="1" si="86"/>
        <v>0</v>
      </c>
      <c r="AM153" s="5">
        <f t="shared" ca="1" si="86"/>
        <v>0</v>
      </c>
      <c r="AN153" s="5">
        <f t="shared" ca="1" si="86"/>
        <v>0</v>
      </c>
      <c r="AO153" s="5">
        <f t="shared" ca="1" si="86"/>
        <v>0</v>
      </c>
      <c r="AP153" s="5">
        <f t="shared" ca="1" si="86"/>
        <v>0</v>
      </c>
      <c r="AQ153" s="5">
        <f t="shared" ca="1" si="86"/>
        <v>0</v>
      </c>
      <c r="AR153" s="5">
        <f t="shared" ca="1" si="86"/>
        <v>0</v>
      </c>
      <c r="AS153" s="5">
        <f t="shared" ca="1" si="86"/>
        <v>0</v>
      </c>
      <c r="AT153" s="5">
        <f t="shared" ca="1" si="86"/>
        <v>0</v>
      </c>
      <c r="AU153" s="5">
        <f t="shared" ca="1" si="86"/>
        <v>0</v>
      </c>
      <c r="AV153" s="5">
        <f t="shared" ca="1" si="86"/>
        <v>0</v>
      </c>
      <c r="AW153" s="5">
        <f t="shared" ca="1" si="86"/>
        <v>0</v>
      </c>
      <c r="AX153" s="5">
        <f t="shared" ca="1" si="86"/>
        <v>0</v>
      </c>
      <c r="AY153" s="5">
        <f t="shared" ca="1" si="86"/>
        <v>0</v>
      </c>
      <c r="AZ153" s="5">
        <f t="shared" ca="1" si="86"/>
        <v>0</v>
      </c>
      <c r="BA153" s="5">
        <f t="shared" ca="1" si="86"/>
        <v>0</v>
      </c>
      <c r="BB153" s="5">
        <f t="shared" ca="1" si="86"/>
        <v>0</v>
      </c>
      <c r="BC153" s="5">
        <f t="shared" ca="1" si="86"/>
        <v>0</v>
      </c>
      <c r="BD153" s="5">
        <f t="shared" ca="1" si="86"/>
        <v>0</v>
      </c>
      <c r="BE153" s="5">
        <f t="shared" ca="1" si="86"/>
        <v>0</v>
      </c>
      <c r="BF153" s="5">
        <f t="shared" ca="1" si="86"/>
        <v>0</v>
      </c>
      <c r="BG153" s="5">
        <f t="shared" ca="1" si="86"/>
        <v>0</v>
      </c>
      <c r="BH153" s="5">
        <f t="shared" ca="1" si="86"/>
        <v>0</v>
      </c>
      <c r="BI153" s="5">
        <f t="shared" ca="1" si="86"/>
        <v>0</v>
      </c>
      <c r="BJ153" s="5">
        <f t="shared" ca="1" si="86"/>
        <v>0</v>
      </c>
      <c r="BK153" s="5">
        <f t="shared" ca="1" si="86"/>
        <v>0</v>
      </c>
      <c r="BL153" s="5">
        <f t="shared" ca="1" si="86"/>
        <v>0</v>
      </c>
      <c r="BM153" s="5">
        <f t="shared" ca="1" si="86"/>
        <v>0</v>
      </c>
      <c r="BN153" s="5">
        <f t="shared" ca="1" si="86"/>
        <v>0</v>
      </c>
      <c r="BO153" s="5">
        <f t="shared" ca="1" si="86"/>
        <v>0</v>
      </c>
      <c r="BP153" s="5">
        <f t="shared" ca="1" si="86"/>
        <v>0</v>
      </c>
      <c r="BQ153" s="5">
        <f t="shared" ca="1" si="86"/>
        <v>0</v>
      </c>
      <c r="BR153" s="5">
        <f t="shared" ca="1" si="86"/>
        <v>0</v>
      </c>
      <c r="BS153" s="5">
        <f t="shared" ca="1" si="86"/>
        <v>0</v>
      </c>
      <c r="BT153" s="5">
        <f t="shared" ca="1" si="86"/>
        <v>0</v>
      </c>
      <c r="BU153" s="5">
        <f t="shared" ca="1" si="86"/>
        <v>0</v>
      </c>
      <c r="BV153" s="5">
        <f t="shared" ref="BV153:DJ153" ca="1" si="87">BU156</f>
        <v>0</v>
      </c>
      <c r="BW153" s="5">
        <f t="shared" ca="1" si="87"/>
        <v>0</v>
      </c>
      <c r="BX153" s="5">
        <f t="shared" ca="1" si="87"/>
        <v>0</v>
      </c>
      <c r="BY153" s="5">
        <f t="shared" ca="1" si="87"/>
        <v>0</v>
      </c>
      <c r="BZ153" s="5">
        <f t="shared" ca="1" si="87"/>
        <v>0</v>
      </c>
      <c r="CA153" s="5">
        <f t="shared" ca="1" si="87"/>
        <v>0</v>
      </c>
      <c r="CB153" s="5">
        <f t="shared" ca="1" si="87"/>
        <v>0</v>
      </c>
      <c r="CC153" s="5">
        <f t="shared" ca="1" si="87"/>
        <v>0</v>
      </c>
      <c r="CD153" s="5">
        <f t="shared" ca="1" si="87"/>
        <v>0</v>
      </c>
      <c r="CE153" s="5">
        <f t="shared" ca="1" si="87"/>
        <v>0</v>
      </c>
      <c r="CF153" s="5">
        <f t="shared" ca="1" si="87"/>
        <v>0</v>
      </c>
      <c r="CG153" s="5">
        <f t="shared" ca="1" si="87"/>
        <v>0</v>
      </c>
      <c r="CH153" s="5">
        <f t="shared" ca="1" si="87"/>
        <v>0</v>
      </c>
      <c r="CI153" s="5">
        <f t="shared" ca="1" si="87"/>
        <v>0</v>
      </c>
      <c r="CJ153" s="5">
        <f t="shared" ca="1" si="87"/>
        <v>0</v>
      </c>
      <c r="CK153" s="5">
        <f t="shared" ca="1" si="87"/>
        <v>0</v>
      </c>
      <c r="CL153" s="5">
        <f t="shared" ca="1" si="87"/>
        <v>0</v>
      </c>
      <c r="CM153" s="5">
        <f t="shared" ca="1" si="87"/>
        <v>0</v>
      </c>
      <c r="CN153" s="5">
        <f t="shared" ca="1" si="87"/>
        <v>0</v>
      </c>
      <c r="CO153" s="5">
        <f t="shared" ca="1" si="87"/>
        <v>0</v>
      </c>
      <c r="CP153" s="5">
        <f t="shared" ca="1" si="87"/>
        <v>0</v>
      </c>
      <c r="CQ153" s="5">
        <f t="shared" ca="1" si="87"/>
        <v>0</v>
      </c>
      <c r="CR153" s="5">
        <f t="shared" ca="1" si="87"/>
        <v>0</v>
      </c>
      <c r="CS153" s="5">
        <f t="shared" ca="1" si="87"/>
        <v>0</v>
      </c>
      <c r="CT153" s="5">
        <f t="shared" ca="1" si="87"/>
        <v>0</v>
      </c>
      <c r="CU153" s="5">
        <f t="shared" ca="1" si="87"/>
        <v>0</v>
      </c>
      <c r="CV153" s="5">
        <f t="shared" ca="1" si="87"/>
        <v>0</v>
      </c>
      <c r="CW153" s="5">
        <f t="shared" ca="1" si="87"/>
        <v>0</v>
      </c>
      <c r="CX153" s="5">
        <f t="shared" ca="1" si="87"/>
        <v>0</v>
      </c>
      <c r="CY153" s="5">
        <f t="shared" ca="1" si="87"/>
        <v>0</v>
      </c>
      <c r="CZ153" s="5">
        <f t="shared" ca="1" si="87"/>
        <v>0</v>
      </c>
      <c r="DA153" s="5">
        <f t="shared" ca="1" si="87"/>
        <v>0</v>
      </c>
      <c r="DB153" s="5">
        <f t="shared" ca="1" si="87"/>
        <v>0</v>
      </c>
      <c r="DC153" s="5">
        <f t="shared" ca="1" si="87"/>
        <v>0</v>
      </c>
      <c r="DD153" s="5">
        <f t="shared" ca="1" si="87"/>
        <v>0</v>
      </c>
      <c r="DE153" s="5">
        <f t="shared" ca="1" si="87"/>
        <v>0</v>
      </c>
      <c r="DF153" s="5">
        <f t="shared" ca="1" si="87"/>
        <v>0</v>
      </c>
      <c r="DG153" s="5">
        <f t="shared" ca="1" si="87"/>
        <v>0</v>
      </c>
      <c r="DH153" s="5">
        <f t="shared" ca="1" si="87"/>
        <v>0</v>
      </c>
      <c r="DI153" s="5">
        <f t="shared" ca="1" si="87"/>
        <v>0</v>
      </c>
      <c r="DJ153" s="5">
        <f t="shared" ca="1" si="87"/>
        <v>0</v>
      </c>
    </row>
    <row r="154" spans="1:114">
      <c r="B154" s="17" t="s">
        <v>532</v>
      </c>
      <c r="C154" s="11"/>
      <c r="J154" s="5">
        <f t="shared" ref="J154:Q154" ca="1" si="88">MAX(MIN(J146+J147*1.05,-J151),0)</f>
        <v>0</v>
      </c>
      <c r="K154" s="5">
        <f t="shared" ca="1" si="88"/>
        <v>0</v>
      </c>
      <c r="L154" s="5">
        <f t="shared" ca="1" si="88"/>
        <v>0</v>
      </c>
      <c r="M154" s="5">
        <f t="shared" ca="1" si="88"/>
        <v>0</v>
      </c>
      <c r="N154" s="5">
        <f t="shared" ca="1" si="88"/>
        <v>0</v>
      </c>
      <c r="O154" s="5">
        <f t="shared" ca="1" si="88"/>
        <v>0</v>
      </c>
      <c r="P154" s="5">
        <f t="shared" ca="1" si="88"/>
        <v>0</v>
      </c>
      <c r="Q154" s="5">
        <f t="shared" ca="1" si="88"/>
        <v>0</v>
      </c>
      <c r="R154" s="5">
        <f ca="1">MAX(MIN(R146+R147*1.05,-R151),0)</f>
        <v>0</v>
      </c>
      <c r="S154" s="5">
        <f t="shared" ref="S154:CD154" ca="1" si="89">MAX(MIN(S146+S147*1.05,-S151),0)</f>
        <v>0</v>
      </c>
      <c r="T154" s="5">
        <f t="shared" ca="1" si="89"/>
        <v>63148.780766801254</v>
      </c>
      <c r="U154" s="5">
        <f t="shared" ca="1" si="89"/>
        <v>0</v>
      </c>
      <c r="V154" s="5">
        <f t="shared" ca="1" si="89"/>
        <v>0</v>
      </c>
      <c r="W154" s="5">
        <f t="shared" ca="1" si="89"/>
        <v>0</v>
      </c>
      <c r="X154" s="5">
        <f t="shared" ca="1" si="89"/>
        <v>0</v>
      </c>
      <c r="Y154" s="5">
        <f t="shared" ca="1" si="89"/>
        <v>0</v>
      </c>
      <c r="Z154" s="5">
        <f t="shared" ca="1" si="89"/>
        <v>0</v>
      </c>
      <c r="AA154" s="5">
        <f t="shared" ca="1" si="89"/>
        <v>0</v>
      </c>
      <c r="AB154" s="5">
        <f t="shared" ca="1" si="89"/>
        <v>0</v>
      </c>
      <c r="AC154" s="5">
        <f t="shared" ca="1" si="89"/>
        <v>0</v>
      </c>
      <c r="AD154" s="5">
        <f t="shared" ca="1" si="89"/>
        <v>0</v>
      </c>
      <c r="AE154" s="5">
        <f t="shared" ca="1" si="89"/>
        <v>0</v>
      </c>
      <c r="AF154" s="5">
        <f t="shared" ca="1" si="89"/>
        <v>0</v>
      </c>
      <c r="AG154" s="5">
        <f t="shared" ca="1" si="89"/>
        <v>0</v>
      </c>
      <c r="AH154" s="5">
        <f t="shared" ca="1" si="89"/>
        <v>0</v>
      </c>
      <c r="AI154" s="5">
        <f t="shared" ca="1" si="89"/>
        <v>0</v>
      </c>
      <c r="AJ154" s="5">
        <f t="shared" ca="1" si="89"/>
        <v>0</v>
      </c>
      <c r="AK154" s="5">
        <f t="shared" ca="1" si="89"/>
        <v>0</v>
      </c>
      <c r="AL154" s="5">
        <f t="shared" ca="1" si="89"/>
        <v>0</v>
      </c>
      <c r="AM154" s="5">
        <f t="shared" ca="1" si="89"/>
        <v>0</v>
      </c>
      <c r="AN154" s="5">
        <f t="shared" ca="1" si="89"/>
        <v>0</v>
      </c>
      <c r="AO154" s="5">
        <f t="shared" ca="1" si="89"/>
        <v>0</v>
      </c>
      <c r="AP154" s="5">
        <f t="shared" ca="1" si="89"/>
        <v>0</v>
      </c>
      <c r="AQ154" s="5">
        <f t="shared" ca="1" si="89"/>
        <v>0</v>
      </c>
      <c r="AR154" s="5">
        <f t="shared" ca="1" si="89"/>
        <v>0</v>
      </c>
      <c r="AS154" s="5">
        <f t="shared" ca="1" si="89"/>
        <v>0</v>
      </c>
      <c r="AT154" s="5">
        <f t="shared" ca="1" si="89"/>
        <v>0</v>
      </c>
      <c r="AU154" s="5">
        <f t="shared" ca="1" si="89"/>
        <v>0</v>
      </c>
      <c r="AV154" s="5">
        <f t="shared" ca="1" si="89"/>
        <v>0</v>
      </c>
      <c r="AW154" s="5">
        <f t="shared" ca="1" si="89"/>
        <v>0</v>
      </c>
      <c r="AX154" s="5">
        <f t="shared" ca="1" si="89"/>
        <v>0</v>
      </c>
      <c r="AY154" s="5">
        <f t="shared" ca="1" si="89"/>
        <v>0</v>
      </c>
      <c r="AZ154" s="5">
        <f t="shared" ca="1" si="89"/>
        <v>0</v>
      </c>
      <c r="BA154" s="5">
        <f t="shared" ca="1" si="89"/>
        <v>0</v>
      </c>
      <c r="BB154" s="5">
        <f t="shared" ca="1" si="89"/>
        <v>0</v>
      </c>
      <c r="BC154" s="5">
        <f t="shared" ca="1" si="89"/>
        <v>0</v>
      </c>
      <c r="BD154" s="5">
        <f t="shared" ca="1" si="89"/>
        <v>0</v>
      </c>
      <c r="BE154" s="5">
        <f t="shared" ca="1" si="89"/>
        <v>0</v>
      </c>
      <c r="BF154" s="5">
        <f t="shared" ca="1" si="89"/>
        <v>0</v>
      </c>
      <c r="BG154" s="5">
        <f t="shared" ca="1" si="89"/>
        <v>0</v>
      </c>
      <c r="BH154" s="5">
        <f t="shared" ca="1" si="89"/>
        <v>0</v>
      </c>
      <c r="BI154" s="5">
        <f t="shared" ca="1" si="89"/>
        <v>0</v>
      </c>
      <c r="BJ154" s="5">
        <f t="shared" ca="1" si="89"/>
        <v>0</v>
      </c>
      <c r="BK154" s="5">
        <f t="shared" ca="1" si="89"/>
        <v>0</v>
      </c>
      <c r="BL154" s="5">
        <f t="shared" ca="1" si="89"/>
        <v>0</v>
      </c>
      <c r="BM154" s="5">
        <f t="shared" ca="1" si="89"/>
        <v>0</v>
      </c>
      <c r="BN154" s="5">
        <f t="shared" ca="1" si="89"/>
        <v>0</v>
      </c>
      <c r="BO154" s="5">
        <f t="shared" ca="1" si="89"/>
        <v>0</v>
      </c>
      <c r="BP154" s="5">
        <f t="shared" ca="1" si="89"/>
        <v>0</v>
      </c>
      <c r="BQ154" s="5">
        <f t="shared" ca="1" si="89"/>
        <v>0</v>
      </c>
      <c r="BR154" s="5">
        <f t="shared" ca="1" si="89"/>
        <v>0</v>
      </c>
      <c r="BS154" s="5">
        <f t="shared" ca="1" si="89"/>
        <v>0</v>
      </c>
      <c r="BT154" s="5">
        <f t="shared" ca="1" si="89"/>
        <v>0</v>
      </c>
      <c r="BU154" s="5">
        <f t="shared" ca="1" si="89"/>
        <v>0</v>
      </c>
      <c r="BV154" s="5">
        <f t="shared" ca="1" si="89"/>
        <v>0</v>
      </c>
      <c r="BW154" s="5">
        <f t="shared" ca="1" si="89"/>
        <v>0</v>
      </c>
      <c r="BX154" s="5">
        <f t="shared" ca="1" si="89"/>
        <v>0</v>
      </c>
      <c r="BY154" s="5">
        <f t="shared" ca="1" si="89"/>
        <v>0</v>
      </c>
      <c r="BZ154" s="5">
        <f t="shared" ca="1" si="89"/>
        <v>0</v>
      </c>
      <c r="CA154" s="5">
        <f t="shared" ca="1" si="89"/>
        <v>0</v>
      </c>
      <c r="CB154" s="5">
        <f t="shared" ca="1" si="89"/>
        <v>0</v>
      </c>
      <c r="CC154" s="5">
        <f t="shared" ca="1" si="89"/>
        <v>0</v>
      </c>
      <c r="CD154" s="5">
        <f t="shared" ca="1" si="89"/>
        <v>0</v>
      </c>
      <c r="CE154" s="5">
        <f t="shared" ref="CE154:DC154" ca="1" si="90">MAX(MIN(CE146+CE147*1.05,-CE151),0)</f>
        <v>0</v>
      </c>
      <c r="CF154" s="5">
        <f t="shared" ca="1" si="90"/>
        <v>0</v>
      </c>
      <c r="CG154" s="5">
        <f t="shared" ca="1" si="90"/>
        <v>0</v>
      </c>
      <c r="CH154" s="5">
        <f t="shared" ca="1" si="90"/>
        <v>0</v>
      </c>
      <c r="CI154" s="5">
        <f t="shared" ca="1" si="90"/>
        <v>0</v>
      </c>
      <c r="CJ154" s="5">
        <f t="shared" ca="1" si="90"/>
        <v>0</v>
      </c>
      <c r="CK154" s="5">
        <f t="shared" ca="1" si="90"/>
        <v>0</v>
      </c>
      <c r="CL154" s="5">
        <f t="shared" ca="1" si="90"/>
        <v>0</v>
      </c>
      <c r="CM154" s="5">
        <f t="shared" ca="1" si="90"/>
        <v>0</v>
      </c>
      <c r="CN154" s="5">
        <f t="shared" ca="1" si="90"/>
        <v>0</v>
      </c>
      <c r="CO154" s="5">
        <f t="shared" ca="1" si="90"/>
        <v>0</v>
      </c>
      <c r="CP154" s="5">
        <f t="shared" ca="1" si="90"/>
        <v>0</v>
      </c>
      <c r="CQ154" s="5">
        <f t="shared" ca="1" si="90"/>
        <v>0</v>
      </c>
      <c r="CR154" s="5">
        <f t="shared" ca="1" si="90"/>
        <v>0</v>
      </c>
      <c r="CS154" s="5">
        <f t="shared" ca="1" si="90"/>
        <v>0</v>
      </c>
      <c r="CT154" s="5">
        <f t="shared" ca="1" si="90"/>
        <v>0</v>
      </c>
      <c r="CU154" s="5">
        <f t="shared" ca="1" si="90"/>
        <v>0</v>
      </c>
      <c r="CV154" s="5">
        <f t="shared" ca="1" si="90"/>
        <v>0</v>
      </c>
      <c r="CW154" s="5">
        <f t="shared" ca="1" si="90"/>
        <v>0</v>
      </c>
      <c r="CX154" s="5">
        <f t="shared" ca="1" si="90"/>
        <v>0</v>
      </c>
      <c r="CY154" s="5">
        <f t="shared" ca="1" si="90"/>
        <v>0</v>
      </c>
      <c r="CZ154" s="5">
        <f t="shared" ca="1" si="90"/>
        <v>0</v>
      </c>
      <c r="DA154" s="5">
        <f t="shared" ca="1" si="90"/>
        <v>0</v>
      </c>
      <c r="DB154" s="5">
        <f t="shared" ca="1" si="90"/>
        <v>0</v>
      </c>
      <c r="DC154" s="5">
        <f t="shared" ca="1" si="90"/>
        <v>0</v>
      </c>
      <c r="DD154" s="5">
        <f ca="1">MAX(MIN(DD146+DD147*1.05,-DD151),0)</f>
        <v>0</v>
      </c>
      <c r="DE154" s="5">
        <f t="shared" ref="DE154:DJ154" ca="1" si="91">MAX(MIN(DE146+DE147*1.05,-DE151),0)</f>
        <v>0</v>
      </c>
      <c r="DF154" s="5">
        <f t="shared" ca="1" si="91"/>
        <v>0</v>
      </c>
      <c r="DG154" s="5">
        <f t="shared" ca="1" si="91"/>
        <v>0</v>
      </c>
      <c r="DH154" s="5">
        <f t="shared" ca="1" si="91"/>
        <v>0</v>
      </c>
      <c r="DI154" s="5">
        <f t="shared" ca="1" si="91"/>
        <v>0</v>
      </c>
      <c r="DJ154" s="5">
        <f t="shared" ca="1" si="91"/>
        <v>0</v>
      </c>
    </row>
    <row r="155" spans="1:114">
      <c r="B155" s="17" t="s">
        <v>533</v>
      </c>
      <c r="C155" s="11"/>
      <c r="J155" s="5">
        <f t="shared" ref="J155:AO155" ca="1" si="92">IF(J153+J150&gt;0,J150,-J153)</f>
        <v>0</v>
      </c>
      <c r="K155" s="5">
        <f t="shared" ca="1" si="92"/>
        <v>0</v>
      </c>
      <c r="L155" s="5">
        <f t="shared" ca="1" si="92"/>
        <v>0</v>
      </c>
      <c r="M155" s="5">
        <f t="shared" ca="1" si="92"/>
        <v>0</v>
      </c>
      <c r="N155" s="5">
        <f t="shared" ca="1" si="92"/>
        <v>0</v>
      </c>
      <c r="O155" s="5">
        <f t="shared" ca="1" si="92"/>
        <v>0</v>
      </c>
      <c r="P155" s="5">
        <f t="shared" ca="1" si="92"/>
        <v>0</v>
      </c>
      <c r="Q155" s="5">
        <f t="shared" ca="1" si="92"/>
        <v>0</v>
      </c>
      <c r="R155" s="5">
        <f t="shared" ca="1" si="92"/>
        <v>0</v>
      </c>
      <c r="S155" s="5">
        <f t="shared" ca="1" si="92"/>
        <v>0</v>
      </c>
      <c r="T155" s="5">
        <f t="shared" ca="1" si="92"/>
        <v>0</v>
      </c>
      <c r="U155" s="5">
        <f t="shared" ca="1" si="92"/>
        <v>-63148.780766801254</v>
      </c>
      <c r="V155" s="5">
        <f t="shared" ca="1" si="92"/>
        <v>0</v>
      </c>
      <c r="W155" s="5">
        <f t="shared" ca="1" si="92"/>
        <v>0</v>
      </c>
      <c r="X155" s="5">
        <f t="shared" ca="1" si="92"/>
        <v>0</v>
      </c>
      <c r="Y155" s="5">
        <f t="shared" ca="1" si="92"/>
        <v>0</v>
      </c>
      <c r="Z155" s="5">
        <f t="shared" ca="1" si="92"/>
        <v>0</v>
      </c>
      <c r="AA155" s="5">
        <f t="shared" ca="1" si="92"/>
        <v>0</v>
      </c>
      <c r="AB155" s="5">
        <f t="shared" ca="1" si="92"/>
        <v>0</v>
      </c>
      <c r="AC155" s="5">
        <f t="shared" ca="1" si="92"/>
        <v>0</v>
      </c>
      <c r="AD155" s="5">
        <f t="shared" ca="1" si="92"/>
        <v>0</v>
      </c>
      <c r="AE155" s="5">
        <f t="shared" ca="1" si="92"/>
        <v>0</v>
      </c>
      <c r="AF155" s="5">
        <f t="shared" ca="1" si="92"/>
        <v>0</v>
      </c>
      <c r="AG155" s="5">
        <f t="shared" ca="1" si="92"/>
        <v>0</v>
      </c>
      <c r="AH155" s="5">
        <f t="shared" ca="1" si="92"/>
        <v>0</v>
      </c>
      <c r="AI155" s="5">
        <f t="shared" ca="1" si="92"/>
        <v>0</v>
      </c>
      <c r="AJ155" s="5">
        <f t="shared" ca="1" si="92"/>
        <v>0</v>
      </c>
      <c r="AK155" s="5">
        <f t="shared" ca="1" si="92"/>
        <v>0</v>
      </c>
      <c r="AL155" s="5">
        <f t="shared" ca="1" si="92"/>
        <v>0</v>
      </c>
      <c r="AM155" s="5">
        <f t="shared" ca="1" si="92"/>
        <v>0</v>
      </c>
      <c r="AN155" s="5">
        <f t="shared" ca="1" si="92"/>
        <v>0</v>
      </c>
      <c r="AO155" s="5">
        <f t="shared" ca="1" si="92"/>
        <v>0</v>
      </c>
      <c r="AP155" s="5">
        <f t="shared" ref="AP155:BU155" ca="1" si="93">IF(AP153+AP150&gt;0,AP150,-AP153)</f>
        <v>0</v>
      </c>
      <c r="AQ155" s="5">
        <f t="shared" ca="1" si="93"/>
        <v>0</v>
      </c>
      <c r="AR155" s="5">
        <f t="shared" ca="1" si="93"/>
        <v>0</v>
      </c>
      <c r="AS155" s="5">
        <f t="shared" ca="1" si="93"/>
        <v>0</v>
      </c>
      <c r="AT155" s="5">
        <f t="shared" ca="1" si="93"/>
        <v>0</v>
      </c>
      <c r="AU155" s="5">
        <f t="shared" ca="1" si="93"/>
        <v>0</v>
      </c>
      <c r="AV155" s="5">
        <f t="shared" ca="1" si="93"/>
        <v>0</v>
      </c>
      <c r="AW155" s="5">
        <f t="shared" ca="1" si="93"/>
        <v>0</v>
      </c>
      <c r="AX155" s="5">
        <f t="shared" ca="1" si="93"/>
        <v>0</v>
      </c>
      <c r="AY155" s="5">
        <f t="shared" ca="1" si="93"/>
        <v>0</v>
      </c>
      <c r="AZ155" s="5">
        <f t="shared" ca="1" si="93"/>
        <v>0</v>
      </c>
      <c r="BA155" s="5">
        <f t="shared" ca="1" si="93"/>
        <v>0</v>
      </c>
      <c r="BB155" s="5">
        <f t="shared" ca="1" si="93"/>
        <v>0</v>
      </c>
      <c r="BC155" s="5">
        <f t="shared" ca="1" si="93"/>
        <v>0</v>
      </c>
      <c r="BD155" s="5">
        <f t="shared" ca="1" si="93"/>
        <v>0</v>
      </c>
      <c r="BE155" s="5">
        <f t="shared" ca="1" si="93"/>
        <v>0</v>
      </c>
      <c r="BF155" s="5">
        <f t="shared" ca="1" si="93"/>
        <v>0</v>
      </c>
      <c r="BG155" s="5">
        <f t="shared" ca="1" si="93"/>
        <v>0</v>
      </c>
      <c r="BH155" s="5">
        <f t="shared" ca="1" si="93"/>
        <v>0</v>
      </c>
      <c r="BI155" s="5">
        <f t="shared" ca="1" si="93"/>
        <v>0</v>
      </c>
      <c r="BJ155" s="5">
        <f t="shared" ca="1" si="93"/>
        <v>0</v>
      </c>
      <c r="BK155" s="5">
        <f t="shared" ca="1" si="93"/>
        <v>0</v>
      </c>
      <c r="BL155" s="5">
        <f t="shared" ca="1" si="93"/>
        <v>0</v>
      </c>
      <c r="BM155" s="5">
        <f t="shared" ca="1" si="93"/>
        <v>0</v>
      </c>
      <c r="BN155" s="5">
        <f t="shared" ca="1" si="93"/>
        <v>0</v>
      </c>
      <c r="BO155" s="5">
        <f t="shared" ca="1" si="93"/>
        <v>0</v>
      </c>
      <c r="BP155" s="5">
        <f t="shared" ca="1" si="93"/>
        <v>0</v>
      </c>
      <c r="BQ155" s="5">
        <f t="shared" ca="1" si="93"/>
        <v>0</v>
      </c>
      <c r="BR155" s="5">
        <f t="shared" ca="1" si="93"/>
        <v>0</v>
      </c>
      <c r="BS155" s="5">
        <f t="shared" ca="1" si="93"/>
        <v>0</v>
      </c>
      <c r="BT155" s="5">
        <f t="shared" ca="1" si="93"/>
        <v>0</v>
      </c>
      <c r="BU155" s="5">
        <f t="shared" ca="1" si="93"/>
        <v>0</v>
      </c>
      <c r="BV155" s="5">
        <f t="shared" ref="BV155:DA155" ca="1" si="94">IF(BV153+BV150&gt;0,BV150,-BV153)</f>
        <v>0</v>
      </c>
      <c r="BW155" s="5">
        <f t="shared" ca="1" si="94"/>
        <v>0</v>
      </c>
      <c r="BX155" s="5">
        <f t="shared" ca="1" si="94"/>
        <v>0</v>
      </c>
      <c r="BY155" s="5">
        <f t="shared" ca="1" si="94"/>
        <v>0</v>
      </c>
      <c r="BZ155" s="5">
        <f t="shared" ca="1" si="94"/>
        <v>0</v>
      </c>
      <c r="CA155" s="5">
        <f t="shared" ca="1" si="94"/>
        <v>0</v>
      </c>
      <c r="CB155" s="5">
        <f t="shared" ca="1" si="94"/>
        <v>0</v>
      </c>
      <c r="CC155" s="5">
        <f t="shared" ca="1" si="94"/>
        <v>0</v>
      </c>
      <c r="CD155" s="5">
        <f t="shared" ca="1" si="94"/>
        <v>0</v>
      </c>
      <c r="CE155" s="5">
        <f t="shared" ca="1" si="94"/>
        <v>0</v>
      </c>
      <c r="CF155" s="5">
        <f t="shared" ca="1" si="94"/>
        <v>0</v>
      </c>
      <c r="CG155" s="5">
        <f t="shared" ca="1" si="94"/>
        <v>0</v>
      </c>
      <c r="CH155" s="5">
        <f t="shared" ca="1" si="94"/>
        <v>0</v>
      </c>
      <c r="CI155" s="5">
        <f t="shared" ca="1" si="94"/>
        <v>0</v>
      </c>
      <c r="CJ155" s="5">
        <f t="shared" ca="1" si="94"/>
        <v>0</v>
      </c>
      <c r="CK155" s="5">
        <f t="shared" ca="1" si="94"/>
        <v>0</v>
      </c>
      <c r="CL155" s="5">
        <f t="shared" ca="1" si="94"/>
        <v>0</v>
      </c>
      <c r="CM155" s="5">
        <f t="shared" ca="1" si="94"/>
        <v>0</v>
      </c>
      <c r="CN155" s="5">
        <f t="shared" ca="1" si="94"/>
        <v>0</v>
      </c>
      <c r="CO155" s="5">
        <f t="shared" ca="1" si="94"/>
        <v>0</v>
      </c>
      <c r="CP155" s="5">
        <f t="shared" ca="1" si="94"/>
        <v>0</v>
      </c>
      <c r="CQ155" s="5">
        <f t="shared" ca="1" si="94"/>
        <v>0</v>
      </c>
      <c r="CR155" s="5">
        <f t="shared" ca="1" si="94"/>
        <v>0</v>
      </c>
      <c r="CS155" s="5">
        <f t="shared" ca="1" si="94"/>
        <v>0</v>
      </c>
      <c r="CT155" s="5">
        <f t="shared" ca="1" si="94"/>
        <v>0</v>
      </c>
      <c r="CU155" s="5">
        <f t="shared" ca="1" si="94"/>
        <v>0</v>
      </c>
      <c r="CV155" s="5">
        <f t="shared" ca="1" si="94"/>
        <v>0</v>
      </c>
      <c r="CW155" s="5">
        <f t="shared" ca="1" si="94"/>
        <v>0</v>
      </c>
      <c r="CX155" s="5">
        <f t="shared" ca="1" si="94"/>
        <v>0</v>
      </c>
      <c r="CY155" s="5">
        <f t="shared" ca="1" si="94"/>
        <v>0</v>
      </c>
      <c r="CZ155" s="5">
        <f t="shared" ca="1" si="94"/>
        <v>0</v>
      </c>
      <c r="DA155" s="5">
        <f t="shared" ca="1" si="94"/>
        <v>0</v>
      </c>
      <c r="DB155" s="5">
        <f t="shared" ref="DB155:DJ155" ca="1" si="95">IF(DB153+DB150&gt;0,DB150,-DB153)</f>
        <v>0</v>
      </c>
      <c r="DC155" s="5">
        <f t="shared" ca="1" si="95"/>
        <v>0</v>
      </c>
      <c r="DD155" s="5">
        <f t="shared" ca="1" si="95"/>
        <v>0</v>
      </c>
      <c r="DE155" s="5">
        <f t="shared" ca="1" si="95"/>
        <v>0</v>
      </c>
      <c r="DF155" s="5">
        <f t="shared" ca="1" si="95"/>
        <v>0</v>
      </c>
      <c r="DG155" s="5">
        <f t="shared" ca="1" si="95"/>
        <v>0</v>
      </c>
      <c r="DH155" s="5">
        <f t="shared" ca="1" si="95"/>
        <v>0</v>
      </c>
      <c r="DI155" s="5">
        <f t="shared" ca="1" si="95"/>
        <v>0</v>
      </c>
      <c r="DJ155" s="5">
        <f t="shared" ca="1" si="95"/>
        <v>0</v>
      </c>
    </row>
    <row r="156" spans="1:114">
      <c r="B156" s="12" t="s">
        <v>160</v>
      </c>
      <c r="C156" s="11"/>
      <c r="J156" s="5">
        <f t="shared" ref="J156" ca="1" si="96">J153+J154+J155</f>
        <v>0</v>
      </c>
      <c r="K156" s="5">
        <f t="shared" ref="K156" ca="1" si="97">K153+K154+K155</f>
        <v>0</v>
      </c>
      <c r="L156" s="5">
        <f t="shared" ref="L156" ca="1" si="98">L153+L154+L155</f>
        <v>0</v>
      </c>
      <c r="M156" s="5">
        <f t="shared" ref="M156" ca="1" si="99">M153+M154+M155</f>
        <v>0</v>
      </c>
      <c r="N156" s="5">
        <f t="shared" ref="N156" ca="1" si="100">N153+N154+N155</f>
        <v>0</v>
      </c>
      <c r="O156" s="5">
        <f t="shared" ref="O156" ca="1" si="101">O153+O154+O155</f>
        <v>0</v>
      </c>
      <c r="P156" s="5">
        <f t="shared" ref="P156" ca="1" si="102">P153+P154+P155</f>
        <v>0</v>
      </c>
      <c r="Q156" s="5">
        <f t="shared" ref="Q156" ca="1" si="103">Q153+Q154+Q155</f>
        <v>0</v>
      </c>
      <c r="R156" s="5">
        <f t="shared" ref="R156" ca="1" si="104">R153+R154+R155</f>
        <v>0</v>
      </c>
      <c r="S156" s="5">
        <f t="shared" ref="S156" ca="1" si="105">S153+S154+S155</f>
        <v>0</v>
      </c>
      <c r="T156" s="5">
        <f t="shared" ref="T156" ca="1" si="106">T153+T154+T155</f>
        <v>63148.780766801254</v>
      </c>
      <c r="U156" s="5">
        <f t="shared" ref="U156" ca="1" si="107">U153+U154+U155</f>
        <v>0</v>
      </c>
      <c r="V156" s="5">
        <f t="shared" ref="V156" ca="1" si="108">V153+V154+V155</f>
        <v>0</v>
      </c>
      <c r="W156" s="5">
        <f t="shared" ref="W156" ca="1" si="109">W153+W154+W155</f>
        <v>0</v>
      </c>
      <c r="X156" s="5">
        <f t="shared" ref="X156" ca="1" si="110">X153+X154+X155</f>
        <v>0</v>
      </c>
      <c r="Y156" s="5">
        <f t="shared" ref="Y156" ca="1" si="111">Y153+Y154+Y155</f>
        <v>0</v>
      </c>
      <c r="Z156" s="5">
        <f t="shared" ref="Z156" ca="1" si="112">Z153+Z154+Z155</f>
        <v>0</v>
      </c>
      <c r="AA156" s="5">
        <f t="shared" ref="AA156" ca="1" si="113">AA153+AA154+AA155</f>
        <v>0</v>
      </c>
      <c r="AB156" s="5">
        <f t="shared" ref="AB156" ca="1" si="114">AB153+AB154+AB155</f>
        <v>0</v>
      </c>
      <c r="AC156" s="5">
        <f t="shared" ref="AC156" ca="1" si="115">AC153+AC154+AC155</f>
        <v>0</v>
      </c>
      <c r="AD156" s="5">
        <f t="shared" ref="AD156" ca="1" si="116">AD153+AD154+AD155</f>
        <v>0</v>
      </c>
      <c r="AE156" s="5">
        <f t="shared" ref="AE156" ca="1" si="117">AE153+AE154+AE155</f>
        <v>0</v>
      </c>
      <c r="AF156" s="5">
        <f t="shared" ref="AF156" ca="1" si="118">AF153+AF154+AF155</f>
        <v>0</v>
      </c>
      <c r="AG156" s="5">
        <f t="shared" ref="AG156" ca="1" si="119">AG153+AG154+AG155</f>
        <v>0</v>
      </c>
      <c r="AH156" s="5">
        <f t="shared" ref="AH156" ca="1" si="120">AH153+AH154+AH155</f>
        <v>0</v>
      </c>
      <c r="AI156" s="5">
        <f t="shared" ref="AI156" ca="1" si="121">AI153+AI154+AI155</f>
        <v>0</v>
      </c>
      <c r="AJ156" s="5">
        <f t="shared" ref="AJ156" ca="1" si="122">AJ153+AJ154+AJ155</f>
        <v>0</v>
      </c>
      <c r="AK156" s="5">
        <f t="shared" ref="AK156" ca="1" si="123">AK153+AK154+AK155</f>
        <v>0</v>
      </c>
      <c r="AL156" s="5">
        <f t="shared" ref="AL156" ca="1" si="124">AL153+AL154+AL155</f>
        <v>0</v>
      </c>
      <c r="AM156" s="5">
        <f t="shared" ref="AM156" ca="1" si="125">AM153+AM154+AM155</f>
        <v>0</v>
      </c>
      <c r="AN156" s="5">
        <f t="shared" ref="AN156" ca="1" si="126">AN153+AN154+AN155</f>
        <v>0</v>
      </c>
      <c r="AO156" s="5">
        <f t="shared" ref="AO156" ca="1" si="127">AO153+AO154+AO155</f>
        <v>0</v>
      </c>
      <c r="AP156" s="5">
        <f t="shared" ref="AP156" ca="1" si="128">AP153+AP154+AP155</f>
        <v>0</v>
      </c>
      <c r="AQ156" s="5">
        <f t="shared" ref="AQ156" ca="1" si="129">AQ153+AQ154+AQ155</f>
        <v>0</v>
      </c>
      <c r="AR156" s="5">
        <f t="shared" ref="AR156" ca="1" si="130">AR153+AR154+AR155</f>
        <v>0</v>
      </c>
      <c r="AS156" s="5">
        <f t="shared" ref="AS156" ca="1" si="131">AS153+AS154+AS155</f>
        <v>0</v>
      </c>
      <c r="AT156" s="5">
        <f t="shared" ref="AT156" ca="1" si="132">AT153+AT154+AT155</f>
        <v>0</v>
      </c>
      <c r="AU156" s="5">
        <f t="shared" ref="AU156" ca="1" si="133">AU153+AU154+AU155</f>
        <v>0</v>
      </c>
      <c r="AV156" s="5">
        <f t="shared" ref="AV156" ca="1" si="134">AV153+AV154+AV155</f>
        <v>0</v>
      </c>
      <c r="AW156" s="5">
        <f t="shared" ref="AW156" ca="1" si="135">AW153+AW154+AW155</f>
        <v>0</v>
      </c>
      <c r="AX156" s="5">
        <f t="shared" ref="AX156" ca="1" si="136">AX153+AX154+AX155</f>
        <v>0</v>
      </c>
      <c r="AY156" s="5">
        <f t="shared" ref="AY156" ca="1" si="137">AY153+AY154+AY155</f>
        <v>0</v>
      </c>
      <c r="AZ156" s="5">
        <f t="shared" ref="AZ156" ca="1" si="138">AZ153+AZ154+AZ155</f>
        <v>0</v>
      </c>
      <c r="BA156" s="5">
        <f t="shared" ref="BA156" ca="1" si="139">BA153+BA154+BA155</f>
        <v>0</v>
      </c>
      <c r="BB156" s="5">
        <f t="shared" ref="BB156" ca="1" si="140">BB153+BB154+BB155</f>
        <v>0</v>
      </c>
      <c r="BC156" s="5">
        <f t="shared" ref="BC156" ca="1" si="141">BC153+BC154+BC155</f>
        <v>0</v>
      </c>
      <c r="BD156" s="5">
        <f t="shared" ref="BD156" ca="1" si="142">BD153+BD154+BD155</f>
        <v>0</v>
      </c>
      <c r="BE156" s="5">
        <f t="shared" ref="BE156" ca="1" si="143">BE153+BE154+BE155</f>
        <v>0</v>
      </c>
      <c r="BF156" s="5">
        <f t="shared" ref="BF156" ca="1" si="144">BF153+BF154+BF155</f>
        <v>0</v>
      </c>
      <c r="BG156" s="5">
        <f t="shared" ref="BG156" ca="1" si="145">BG153+BG154+BG155</f>
        <v>0</v>
      </c>
      <c r="BH156" s="5">
        <f t="shared" ref="BH156" ca="1" si="146">BH153+BH154+BH155</f>
        <v>0</v>
      </c>
      <c r="BI156" s="5">
        <f t="shared" ref="BI156" ca="1" si="147">BI153+BI154+BI155</f>
        <v>0</v>
      </c>
      <c r="BJ156" s="5">
        <f t="shared" ref="BJ156" ca="1" si="148">BJ153+BJ154+BJ155</f>
        <v>0</v>
      </c>
      <c r="BK156" s="5">
        <f t="shared" ref="BK156" ca="1" si="149">BK153+BK154+BK155</f>
        <v>0</v>
      </c>
      <c r="BL156" s="5">
        <f t="shared" ref="BL156" ca="1" si="150">BL153+BL154+BL155</f>
        <v>0</v>
      </c>
      <c r="BM156" s="5">
        <f t="shared" ref="BM156" ca="1" si="151">BM153+BM154+BM155</f>
        <v>0</v>
      </c>
      <c r="BN156" s="5">
        <f t="shared" ref="BN156" ca="1" si="152">BN153+BN154+BN155</f>
        <v>0</v>
      </c>
      <c r="BO156" s="5">
        <f t="shared" ref="BO156" ca="1" si="153">BO153+BO154+BO155</f>
        <v>0</v>
      </c>
      <c r="BP156" s="5">
        <f t="shared" ref="BP156" ca="1" si="154">BP153+BP154+BP155</f>
        <v>0</v>
      </c>
      <c r="BQ156" s="5">
        <f t="shared" ref="BQ156" ca="1" si="155">BQ153+BQ154+BQ155</f>
        <v>0</v>
      </c>
      <c r="BR156" s="5">
        <f t="shared" ref="BR156" ca="1" si="156">BR153+BR154+BR155</f>
        <v>0</v>
      </c>
      <c r="BS156" s="5">
        <f t="shared" ref="BS156" ca="1" si="157">BS153+BS154+BS155</f>
        <v>0</v>
      </c>
      <c r="BT156" s="5">
        <f t="shared" ref="BT156" ca="1" si="158">BT153+BT154+BT155</f>
        <v>0</v>
      </c>
      <c r="BU156" s="5">
        <f t="shared" ref="BU156" ca="1" si="159">BU153+BU154+BU155</f>
        <v>0</v>
      </c>
      <c r="BV156" s="5">
        <f t="shared" ref="BV156" ca="1" si="160">BV153+BV154+BV155</f>
        <v>0</v>
      </c>
      <c r="BW156" s="5">
        <f t="shared" ref="BW156" ca="1" si="161">BW153+BW154+BW155</f>
        <v>0</v>
      </c>
      <c r="BX156" s="5">
        <f t="shared" ref="BX156" ca="1" si="162">BX153+BX154+BX155</f>
        <v>0</v>
      </c>
      <c r="BY156" s="5">
        <f t="shared" ref="BY156" ca="1" si="163">BY153+BY154+BY155</f>
        <v>0</v>
      </c>
      <c r="BZ156" s="5">
        <f t="shared" ref="BZ156" ca="1" si="164">BZ153+BZ154+BZ155</f>
        <v>0</v>
      </c>
      <c r="CA156" s="5">
        <f t="shared" ref="CA156" ca="1" si="165">CA153+CA154+CA155</f>
        <v>0</v>
      </c>
      <c r="CB156" s="5">
        <f t="shared" ref="CB156" ca="1" si="166">CB153+CB154+CB155</f>
        <v>0</v>
      </c>
      <c r="CC156" s="5">
        <f t="shared" ref="CC156" ca="1" si="167">CC153+CC154+CC155</f>
        <v>0</v>
      </c>
      <c r="CD156" s="5">
        <f t="shared" ref="CD156" ca="1" si="168">CD153+CD154+CD155</f>
        <v>0</v>
      </c>
      <c r="CE156" s="5">
        <f t="shared" ref="CE156" ca="1" si="169">CE153+CE154+CE155</f>
        <v>0</v>
      </c>
      <c r="CF156" s="5">
        <f t="shared" ref="CF156" ca="1" si="170">CF153+CF154+CF155</f>
        <v>0</v>
      </c>
      <c r="CG156" s="5">
        <f t="shared" ref="CG156" ca="1" si="171">CG153+CG154+CG155</f>
        <v>0</v>
      </c>
      <c r="CH156" s="5">
        <f t="shared" ref="CH156" ca="1" si="172">CH153+CH154+CH155</f>
        <v>0</v>
      </c>
      <c r="CI156" s="5">
        <f t="shared" ref="CI156" ca="1" si="173">CI153+CI154+CI155</f>
        <v>0</v>
      </c>
      <c r="CJ156" s="5">
        <f t="shared" ref="CJ156" ca="1" si="174">CJ153+CJ154+CJ155</f>
        <v>0</v>
      </c>
      <c r="CK156" s="5">
        <f t="shared" ref="CK156" ca="1" si="175">CK153+CK154+CK155</f>
        <v>0</v>
      </c>
      <c r="CL156" s="5">
        <f t="shared" ref="CL156" ca="1" si="176">CL153+CL154+CL155</f>
        <v>0</v>
      </c>
      <c r="CM156" s="5">
        <f t="shared" ref="CM156" ca="1" si="177">CM153+CM154+CM155</f>
        <v>0</v>
      </c>
      <c r="CN156" s="5">
        <f t="shared" ref="CN156" ca="1" si="178">CN153+CN154+CN155</f>
        <v>0</v>
      </c>
      <c r="CO156" s="5">
        <f t="shared" ref="CO156" ca="1" si="179">CO153+CO154+CO155</f>
        <v>0</v>
      </c>
      <c r="CP156" s="5">
        <f t="shared" ref="CP156" ca="1" si="180">CP153+CP154+CP155</f>
        <v>0</v>
      </c>
      <c r="CQ156" s="5">
        <f t="shared" ref="CQ156" ca="1" si="181">CQ153+CQ154+CQ155</f>
        <v>0</v>
      </c>
      <c r="CR156" s="5">
        <f t="shared" ref="CR156" ca="1" si="182">CR153+CR154+CR155</f>
        <v>0</v>
      </c>
      <c r="CS156" s="5">
        <f t="shared" ref="CS156" ca="1" si="183">CS153+CS154+CS155</f>
        <v>0</v>
      </c>
      <c r="CT156" s="5">
        <f t="shared" ref="CT156" ca="1" si="184">CT153+CT154+CT155</f>
        <v>0</v>
      </c>
      <c r="CU156" s="5">
        <f t="shared" ref="CU156" ca="1" si="185">CU153+CU154+CU155</f>
        <v>0</v>
      </c>
      <c r="CV156" s="5">
        <f t="shared" ref="CV156" ca="1" si="186">CV153+CV154+CV155</f>
        <v>0</v>
      </c>
      <c r="CW156" s="5">
        <f t="shared" ref="CW156" ca="1" si="187">CW153+CW154+CW155</f>
        <v>0</v>
      </c>
      <c r="CX156" s="5">
        <f t="shared" ref="CX156" ca="1" si="188">CX153+CX154+CX155</f>
        <v>0</v>
      </c>
      <c r="CY156" s="5">
        <f t="shared" ref="CY156" ca="1" si="189">CY153+CY154+CY155</f>
        <v>0</v>
      </c>
      <c r="CZ156" s="5">
        <f t="shared" ref="CZ156" ca="1" si="190">CZ153+CZ154+CZ155</f>
        <v>0</v>
      </c>
      <c r="DA156" s="5">
        <f t="shared" ref="DA156" ca="1" si="191">DA153+DA154+DA155</f>
        <v>0</v>
      </c>
      <c r="DB156" s="5">
        <f t="shared" ref="DB156" ca="1" si="192">DB153+DB154+DB155</f>
        <v>0</v>
      </c>
      <c r="DC156" s="5">
        <f t="shared" ref="DC156" ca="1" si="193">DC153+DC154+DC155</f>
        <v>0</v>
      </c>
      <c r="DD156" s="5">
        <f t="shared" ref="DD156" ca="1" si="194">DD153+DD154+DD155</f>
        <v>0</v>
      </c>
      <c r="DE156" s="5">
        <f t="shared" ref="DE156" ca="1" si="195">DE153+DE154+DE155</f>
        <v>0</v>
      </c>
      <c r="DF156" s="5">
        <f t="shared" ref="DF156" ca="1" si="196">DF153+DF154+DF155</f>
        <v>0</v>
      </c>
      <c r="DG156" s="5">
        <f t="shared" ref="DG156" ca="1" si="197">DG153+DG154+DG155</f>
        <v>0</v>
      </c>
      <c r="DH156" s="5">
        <f t="shared" ref="DH156" ca="1" si="198">DH153+DH154+DH155</f>
        <v>0</v>
      </c>
      <c r="DI156" s="5">
        <f t="shared" ref="DI156" ca="1" si="199">DI153+DI154+DI155</f>
        <v>0</v>
      </c>
      <c r="DJ156" s="5">
        <f t="shared" ref="DJ156" ca="1" si="200">DJ153+DJ154+DJ155</f>
        <v>0</v>
      </c>
    </row>
    <row r="157" spans="1:114" s="651" customFormat="1" ht="16.5">
      <c r="A157" s="224"/>
      <c r="B157" s="649" t="s">
        <v>534</v>
      </c>
      <c r="C157" s="650"/>
      <c r="J157" s="651" t="str">
        <f t="shared" ref="J157:AO157" ca="1" si="201">IFERROR((J146-J154-J155)/-J147,"долга нет")</f>
        <v>долга нет</v>
      </c>
      <c r="K157" s="651" t="str">
        <f t="shared" ca="1" si="201"/>
        <v>долга нет</v>
      </c>
      <c r="L157" s="651" t="str">
        <f t="shared" ca="1" si="201"/>
        <v>долга нет</v>
      </c>
      <c r="M157" s="651">
        <f t="shared" ca="1" si="201"/>
        <v>79.259101667250007</v>
      </c>
      <c r="N157" s="651">
        <f t="shared" ca="1" si="201"/>
        <v>25.515742425774288</v>
      </c>
      <c r="O157" s="651">
        <f t="shared" ca="1" si="201"/>
        <v>35.944989555488327</v>
      </c>
      <c r="P157" s="651">
        <f t="shared" ca="1" si="201"/>
        <v>43.672397312335512</v>
      </c>
      <c r="Q157" s="651">
        <f t="shared" ca="1" si="201"/>
        <v>29.715715282217403</v>
      </c>
      <c r="R157" s="651">
        <f t="shared" ca="1" si="201"/>
        <v>30.612853242121158</v>
      </c>
      <c r="S157" s="651">
        <f t="shared" ca="1" si="201"/>
        <v>51.846577026543642</v>
      </c>
      <c r="T157" s="651">
        <f t="shared" ca="1" si="201"/>
        <v>23.39489114057443</v>
      </c>
      <c r="U157" s="651">
        <f t="shared" ca="1" si="201"/>
        <v>1.05</v>
      </c>
      <c r="V157" s="651">
        <f t="shared" ca="1" si="201"/>
        <v>5.8505964235782999</v>
      </c>
      <c r="W157" s="651">
        <f t="shared" ca="1" si="201"/>
        <v>8.4412225748919436</v>
      </c>
      <c r="X157" s="651">
        <f t="shared" ca="1" si="201"/>
        <v>6.2979185918345735</v>
      </c>
      <c r="Y157" s="651">
        <f t="shared" ca="1" si="201"/>
        <v>6.2444862502226677</v>
      </c>
      <c r="Z157" s="651">
        <f t="shared" ca="1" si="201"/>
        <v>6.2512462746625381</v>
      </c>
      <c r="AA157" s="651">
        <f t="shared" ca="1" si="201"/>
        <v>6.1584074474256676</v>
      </c>
      <c r="AB157" s="651">
        <f t="shared" ca="1" si="201"/>
        <v>6.7645425761407392</v>
      </c>
      <c r="AC157" s="651">
        <f t="shared" ca="1" si="201"/>
        <v>6.4516215729419004</v>
      </c>
      <c r="AD157" s="651">
        <f t="shared" ca="1" si="201"/>
        <v>6.4456153179245854</v>
      </c>
      <c r="AE157" s="651">
        <f t="shared" ca="1" si="201"/>
        <v>6.3468209089766257</v>
      </c>
      <c r="AF157" s="651">
        <f t="shared" ca="1" si="201"/>
        <v>7.0013995485970213</v>
      </c>
      <c r="AG157" s="651">
        <f t="shared" ca="1" si="201"/>
        <v>6.6931012403144781</v>
      </c>
      <c r="AH157" s="651">
        <f t="shared" ca="1" si="201"/>
        <v>6.6441090971132368</v>
      </c>
      <c r="AI157" s="651">
        <f t="shared" ca="1" si="201"/>
        <v>6.5648446719561626</v>
      </c>
      <c r="AJ157" s="651">
        <f t="shared" ca="1" si="201"/>
        <v>7.2744900417655254</v>
      </c>
      <c r="AK157" s="651">
        <f t="shared" ca="1" si="201"/>
        <v>6.7075620585549718</v>
      </c>
      <c r="AL157" s="651">
        <f t="shared" ca="1" si="201"/>
        <v>11.506810076201774</v>
      </c>
      <c r="AM157" s="651">
        <f t="shared" ca="1" si="201"/>
        <v>11.177361480959318</v>
      </c>
      <c r="AN157" s="651">
        <f t="shared" ca="1" si="201"/>
        <v>12.279953184719597</v>
      </c>
      <c r="AO157" s="651">
        <f t="shared" ca="1" si="201"/>
        <v>11.998790498191342</v>
      </c>
      <c r="AP157" s="651">
        <f t="shared" ref="AP157:BU157" ca="1" si="202">IFERROR((AP146-AP154-AP155)/-AP147,"долга нет")</f>
        <v>11.822171323087085</v>
      </c>
      <c r="AQ157" s="651">
        <f t="shared" ca="1" si="202"/>
        <v>11.464022536394637</v>
      </c>
      <c r="AR157" s="651">
        <f t="shared" ca="1" si="202"/>
        <v>12.66165234949823</v>
      </c>
      <c r="AS157" s="651">
        <f t="shared" ca="1" si="202"/>
        <v>12.354827076435384</v>
      </c>
      <c r="AT157" s="651">
        <f t="shared" ca="1" si="202"/>
        <v>12.145315118074743</v>
      </c>
      <c r="AU157" s="651">
        <f t="shared" ca="1" si="202"/>
        <v>11.761898771211523</v>
      </c>
      <c r="AV157" s="651">
        <f t="shared" ca="1" si="202"/>
        <v>13.061154794292037</v>
      </c>
      <c r="AW157" s="651">
        <f t="shared" ca="1" si="202"/>
        <v>12.725747861914815</v>
      </c>
      <c r="AX157" s="651">
        <f t="shared" ca="1" si="202"/>
        <v>11.024647441742072</v>
      </c>
      <c r="AY157" s="651">
        <f t="shared" ca="1" si="202"/>
        <v>10.674291900674472</v>
      </c>
      <c r="AZ157" s="651">
        <f t="shared" ca="1" si="202"/>
        <v>11.898440054694699</v>
      </c>
      <c r="BA157" s="651">
        <f t="shared" ca="1" si="202"/>
        <v>11.542688257637586</v>
      </c>
      <c r="BB157" s="651">
        <f t="shared" ca="1" si="202"/>
        <v>11.246474585969247</v>
      </c>
      <c r="BC157" s="651">
        <f t="shared" ca="1" si="202"/>
        <v>10.82872033037115</v>
      </c>
      <c r="BD157" s="651">
        <f t="shared" ca="1" si="202"/>
        <v>12.147299763277106</v>
      </c>
      <c r="BE157" s="651">
        <f t="shared" ca="1" si="202"/>
        <v>11.756656184846076</v>
      </c>
      <c r="BF157" s="651">
        <f t="shared" ca="1" si="202"/>
        <v>11.423911978289757</v>
      </c>
      <c r="BG157" s="651">
        <f t="shared" ca="1" si="202"/>
        <v>10.975701171456633</v>
      </c>
      <c r="BH157" s="651">
        <f t="shared" ca="1" si="202"/>
        <v>12.399777942083745</v>
      </c>
      <c r="BI157" s="651">
        <f t="shared" ca="1" si="202"/>
        <v>11.973146413302816</v>
      </c>
      <c r="BJ157" s="651">
        <f t="shared" ca="1" si="202"/>
        <v>11.593558503895588</v>
      </c>
      <c r="BK157" s="651">
        <f t="shared" ca="1" si="202"/>
        <v>11.112256127678952</v>
      </c>
      <c r="BL157" s="651">
        <f t="shared" ca="1" si="202"/>
        <v>12.650834338877701</v>
      </c>
      <c r="BM157" s="651">
        <f t="shared" ca="1" si="202"/>
        <v>12.188513470795698</v>
      </c>
      <c r="BN157" s="651">
        <f t="shared" ca="1" si="202"/>
        <v>11.739573490443393</v>
      </c>
      <c r="BO157" s="651">
        <f t="shared" ca="1" si="202"/>
        <v>11.249831201862676</v>
      </c>
      <c r="BP157" s="651">
        <f t="shared" ca="1" si="202"/>
        <v>12.917031941621824</v>
      </c>
      <c r="BQ157" s="651">
        <f t="shared" ca="1" si="202"/>
        <v>12.415285455825718</v>
      </c>
      <c r="BR157" s="651">
        <f t="shared" ca="1" si="202"/>
        <v>22.090275763544568</v>
      </c>
      <c r="BS157" s="651">
        <f t="shared" ca="1" si="202"/>
        <v>20.849602042656116</v>
      </c>
      <c r="BT157" s="651">
        <f t="shared" ca="1" si="202"/>
        <v>23.876136797969643</v>
      </c>
      <c r="BU157" s="651">
        <f t="shared" ca="1" si="202"/>
        <v>22.673073726777304</v>
      </c>
      <c r="BV157" s="651">
        <f t="shared" ref="BV157:DA157" ca="1" si="203">IFERROR((BV146-BV154-BV155)/-BV147,"долга нет")</f>
        <v>21.565291328368314</v>
      </c>
      <c r="BW157" s="651">
        <f t="shared" ca="1" si="203"/>
        <v>20.267329794770152</v>
      </c>
      <c r="BX157" s="651">
        <f t="shared" ca="1" si="203"/>
        <v>22.767720054559021</v>
      </c>
      <c r="BY157" s="651">
        <f t="shared" ca="1" si="203"/>
        <v>21.496212646499529</v>
      </c>
      <c r="BZ157" s="651">
        <f t="shared" ca="1" si="203"/>
        <v>20.294434549001469</v>
      </c>
      <c r="CA157" s="651">
        <f t="shared" ca="1" si="203"/>
        <v>18.935423099166918</v>
      </c>
      <c r="CB157" s="651">
        <f t="shared" ca="1" si="203"/>
        <v>22.20462570802172</v>
      </c>
      <c r="CC157" s="651">
        <f t="shared" ca="1" si="203"/>
        <v>20.293953482374793</v>
      </c>
      <c r="CD157" s="651">
        <f t="shared" ca="1" si="203"/>
        <v>18.984922036548916</v>
      </c>
      <c r="CE157" s="651">
        <f t="shared" ca="1" si="203"/>
        <v>17.596106397096197</v>
      </c>
      <c r="CF157" s="651">
        <f t="shared" ca="1" si="203"/>
        <v>20.988135923894728</v>
      </c>
      <c r="CG157" s="651">
        <f t="shared" ca="1" si="203"/>
        <v>19.580092632220783</v>
      </c>
      <c r="CH157" s="651">
        <f t="shared" ca="1" si="203"/>
        <v>18.217028238688574</v>
      </c>
      <c r="CI157" s="651">
        <f t="shared" ca="1" si="203"/>
        <v>16.731211304850248</v>
      </c>
      <c r="CJ157" s="651">
        <f t="shared" ca="1" si="203"/>
        <v>20.261002906789251</v>
      </c>
      <c r="CK157" s="651">
        <f t="shared" ca="1" si="203"/>
        <v>18.784831647507378</v>
      </c>
      <c r="CL157" s="651">
        <f t="shared" ca="1" si="203"/>
        <v>17.350508732543595</v>
      </c>
      <c r="CM157" s="651">
        <f t="shared" ca="1" si="203"/>
        <v>15.80721525320658</v>
      </c>
      <c r="CN157" s="651">
        <f t="shared" ca="1" si="203"/>
        <v>19.469456522552179</v>
      </c>
      <c r="CO157" s="651">
        <f t="shared" ca="1" si="203"/>
        <v>17.933071120950242</v>
      </c>
      <c r="CP157" s="651">
        <f t="shared" ca="1" si="203"/>
        <v>16.414789568380304</v>
      </c>
      <c r="CQ157" s="651">
        <f t="shared" ca="1" si="203"/>
        <v>14.810833956511308</v>
      </c>
      <c r="CR157" s="651">
        <f t="shared" ca="1" si="203"/>
        <v>18.620943152438617</v>
      </c>
      <c r="CS157" s="651">
        <f t="shared" ca="1" si="203"/>
        <v>17.010398274525734</v>
      </c>
      <c r="CT157" s="651">
        <f t="shared" ca="1" si="203"/>
        <v>15.397947067222947</v>
      </c>
      <c r="CU157" s="651">
        <f t="shared" ca="1" si="203"/>
        <v>13.738825597991676</v>
      </c>
      <c r="CV157" s="651">
        <f t="shared" ca="1" si="203"/>
        <v>17.70065280811777</v>
      </c>
      <c r="CW157" s="651">
        <f t="shared" ca="1" si="203"/>
        <v>16.013550625624955</v>
      </c>
      <c r="CX157" s="651">
        <f t="shared" ca="1" si="203"/>
        <v>14.331396330243928</v>
      </c>
      <c r="CY157" s="651">
        <f t="shared" ca="1" si="203"/>
        <v>12.59515046667221</v>
      </c>
      <c r="CZ157" s="651">
        <f t="shared" ca="1" si="203"/>
        <v>16.714833951324998</v>
      </c>
      <c r="DA157" s="651">
        <f t="shared" ca="1" si="203"/>
        <v>14.947797035663321</v>
      </c>
      <c r="DB157" s="651">
        <f t="shared" ref="DB157:DJ157" ca="1" si="204">IFERROR((DB146-DB154-DB155)/-DB147,"долга нет")</f>
        <v>13.183713324031499</v>
      </c>
      <c r="DC157" s="651">
        <f t="shared" ca="1" si="204"/>
        <v>11.368057455777414</v>
      </c>
      <c r="DD157" s="651">
        <f t="shared" ca="1" si="204"/>
        <v>15.649514568002111</v>
      </c>
      <c r="DE157" s="651">
        <f t="shared" ca="1" si="204"/>
        <v>13.807980391150265</v>
      </c>
      <c r="DF157" s="651">
        <f t="shared" ca="1" si="204"/>
        <v>11.944793716404911</v>
      </c>
      <c r="DG157" s="651">
        <f t="shared" ca="1" si="204"/>
        <v>10.060033364581374</v>
      </c>
      <c r="DH157" s="651">
        <f t="shared" ca="1" si="204"/>
        <v>14.501370604054358</v>
      </c>
      <c r="DI157" s="651" t="str">
        <f t="shared" ca="1" si="204"/>
        <v>долга нет</v>
      </c>
      <c r="DJ157" s="651" t="str">
        <f t="shared" ca="1" si="204"/>
        <v>долга нет</v>
      </c>
    </row>
    <row r="159" spans="1:114">
      <c r="B159" s="265" t="s">
        <v>514</v>
      </c>
      <c r="H159" s="6"/>
      <c r="I159" s="6">
        <f>SUMPRODUCT(Финансирование!G122:G125,Финансирование!I122:I125)/(1-Макро!$C$18)/SUM(Финансирование!I122:I125)</f>
        <v>9.1876726231453265E-2</v>
      </c>
      <c r="J159" s="6">
        <f>(1+$I159)^(1/4)-1</f>
        <v>2.2217713212203893E-2</v>
      </c>
      <c r="K159" s="6">
        <f t="shared" ref="K159:BV159" si="205">(1+$I159)^(1/4)-1</f>
        <v>2.2217713212203893E-2</v>
      </c>
      <c r="L159" s="6">
        <f t="shared" si="205"/>
        <v>2.2217713212203893E-2</v>
      </c>
      <c r="M159" s="6">
        <f t="shared" si="205"/>
        <v>2.2217713212203893E-2</v>
      </c>
      <c r="N159" s="6">
        <f t="shared" si="205"/>
        <v>2.2217713212203893E-2</v>
      </c>
      <c r="O159" s="6">
        <f t="shared" si="205"/>
        <v>2.2217713212203893E-2</v>
      </c>
      <c r="P159" s="6">
        <f t="shared" si="205"/>
        <v>2.2217713212203893E-2</v>
      </c>
      <c r="Q159" s="6">
        <f t="shared" si="205"/>
        <v>2.2217713212203893E-2</v>
      </c>
      <c r="R159" s="6">
        <f t="shared" si="205"/>
        <v>2.2217713212203893E-2</v>
      </c>
      <c r="S159" s="6">
        <f t="shared" si="205"/>
        <v>2.2217713212203893E-2</v>
      </c>
      <c r="T159" s="6">
        <f t="shared" si="205"/>
        <v>2.2217713212203893E-2</v>
      </c>
      <c r="U159" s="6">
        <f t="shared" si="205"/>
        <v>2.2217713212203893E-2</v>
      </c>
      <c r="V159" s="6">
        <f t="shared" si="205"/>
        <v>2.2217713212203893E-2</v>
      </c>
      <c r="W159" s="6">
        <f t="shared" si="205"/>
        <v>2.2217713212203893E-2</v>
      </c>
      <c r="X159" s="6">
        <f t="shared" si="205"/>
        <v>2.2217713212203893E-2</v>
      </c>
      <c r="Y159" s="6">
        <f t="shared" si="205"/>
        <v>2.2217713212203893E-2</v>
      </c>
      <c r="Z159" s="6">
        <f t="shared" si="205"/>
        <v>2.2217713212203893E-2</v>
      </c>
      <c r="AA159" s="6">
        <f t="shared" si="205"/>
        <v>2.2217713212203893E-2</v>
      </c>
      <c r="AB159" s="6">
        <f t="shared" si="205"/>
        <v>2.2217713212203893E-2</v>
      </c>
      <c r="AC159" s="6">
        <f t="shared" si="205"/>
        <v>2.2217713212203893E-2</v>
      </c>
      <c r="AD159" s="6">
        <f t="shared" si="205"/>
        <v>2.2217713212203893E-2</v>
      </c>
      <c r="AE159" s="6">
        <f t="shared" si="205"/>
        <v>2.2217713212203893E-2</v>
      </c>
      <c r="AF159" s="6">
        <f t="shared" si="205"/>
        <v>2.2217713212203893E-2</v>
      </c>
      <c r="AG159" s="6">
        <f t="shared" si="205"/>
        <v>2.2217713212203893E-2</v>
      </c>
      <c r="AH159" s="6">
        <f t="shared" si="205"/>
        <v>2.2217713212203893E-2</v>
      </c>
      <c r="AI159" s="6">
        <f t="shared" si="205"/>
        <v>2.2217713212203893E-2</v>
      </c>
      <c r="AJ159" s="6">
        <f t="shared" si="205"/>
        <v>2.2217713212203893E-2</v>
      </c>
      <c r="AK159" s="6">
        <f t="shared" si="205"/>
        <v>2.2217713212203893E-2</v>
      </c>
      <c r="AL159" s="6">
        <f t="shared" si="205"/>
        <v>2.2217713212203893E-2</v>
      </c>
      <c r="AM159" s="6">
        <f t="shared" si="205"/>
        <v>2.2217713212203893E-2</v>
      </c>
      <c r="AN159" s="6">
        <f t="shared" si="205"/>
        <v>2.2217713212203893E-2</v>
      </c>
      <c r="AO159" s="6">
        <f t="shared" si="205"/>
        <v>2.2217713212203893E-2</v>
      </c>
      <c r="AP159" s="6">
        <f t="shared" si="205"/>
        <v>2.2217713212203893E-2</v>
      </c>
      <c r="AQ159" s="6">
        <f t="shared" si="205"/>
        <v>2.2217713212203893E-2</v>
      </c>
      <c r="AR159" s="6">
        <f t="shared" si="205"/>
        <v>2.2217713212203893E-2</v>
      </c>
      <c r="AS159" s="6">
        <f t="shared" si="205"/>
        <v>2.2217713212203893E-2</v>
      </c>
      <c r="AT159" s="6">
        <f t="shared" si="205"/>
        <v>2.2217713212203893E-2</v>
      </c>
      <c r="AU159" s="6">
        <f t="shared" si="205"/>
        <v>2.2217713212203893E-2</v>
      </c>
      <c r="AV159" s="6">
        <f t="shared" si="205"/>
        <v>2.2217713212203893E-2</v>
      </c>
      <c r="AW159" s="6">
        <f t="shared" si="205"/>
        <v>2.2217713212203893E-2</v>
      </c>
      <c r="AX159" s="6">
        <f t="shared" si="205"/>
        <v>2.2217713212203893E-2</v>
      </c>
      <c r="AY159" s="6">
        <f t="shared" si="205"/>
        <v>2.2217713212203893E-2</v>
      </c>
      <c r="AZ159" s="6">
        <f t="shared" si="205"/>
        <v>2.2217713212203893E-2</v>
      </c>
      <c r="BA159" s="6">
        <f t="shared" si="205"/>
        <v>2.2217713212203893E-2</v>
      </c>
      <c r="BB159" s="6">
        <f t="shared" si="205"/>
        <v>2.2217713212203893E-2</v>
      </c>
      <c r="BC159" s="6">
        <f t="shared" si="205"/>
        <v>2.2217713212203893E-2</v>
      </c>
      <c r="BD159" s="6">
        <f t="shared" si="205"/>
        <v>2.2217713212203893E-2</v>
      </c>
      <c r="BE159" s="6">
        <f t="shared" si="205"/>
        <v>2.2217713212203893E-2</v>
      </c>
      <c r="BF159" s="6">
        <f t="shared" si="205"/>
        <v>2.2217713212203893E-2</v>
      </c>
      <c r="BG159" s="6">
        <f t="shared" si="205"/>
        <v>2.2217713212203893E-2</v>
      </c>
      <c r="BH159" s="6">
        <f t="shared" si="205"/>
        <v>2.2217713212203893E-2</v>
      </c>
      <c r="BI159" s="6">
        <f t="shared" si="205"/>
        <v>2.2217713212203893E-2</v>
      </c>
      <c r="BJ159" s="6">
        <f t="shared" si="205"/>
        <v>2.2217713212203893E-2</v>
      </c>
      <c r="BK159" s="6">
        <f t="shared" si="205"/>
        <v>2.2217713212203893E-2</v>
      </c>
      <c r="BL159" s="6">
        <f t="shared" si="205"/>
        <v>2.2217713212203893E-2</v>
      </c>
      <c r="BM159" s="6">
        <f t="shared" si="205"/>
        <v>2.2217713212203893E-2</v>
      </c>
      <c r="BN159" s="6">
        <f t="shared" si="205"/>
        <v>2.2217713212203893E-2</v>
      </c>
      <c r="BO159" s="6">
        <f t="shared" si="205"/>
        <v>2.2217713212203893E-2</v>
      </c>
      <c r="BP159" s="6">
        <f t="shared" si="205"/>
        <v>2.2217713212203893E-2</v>
      </c>
      <c r="BQ159" s="6">
        <f t="shared" si="205"/>
        <v>2.2217713212203893E-2</v>
      </c>
      <c r="BR159" s="6">
        <f t="shared" si="205"/>
        <v>2.2217713212203893E-2</v>
      </c>
      <c r="BS159" s="6">
        <f t="shared" si="205"/>
        <v>2.2217713212203893E-2</v>
      </c>
      <c r="BT159" s="6">
        <f t="shared" si="205"/>
        <v>2.2217713212203893E-2</v>
      </c>
      <c r="BU159" s="6">
        <f t="shared" si="205"/>
        <v>2.2217713212203893E-2</v>
      </c>
      <c r="BV159" s="6">
        <f t="shared" si="205"/>
        <v>2.2217713212203893E-2</v>
      </c>
      <c r="BW159" s="6">
        <f t="shared" ref="BW159:DJ159" si="206">(1+$I159)^(1/4)-1</f>
        <v>2.2217713212203893E-2</v>
      </c>
      <c r="BX159" s="6">
        <f t="shared" si="206"/>
        <v>2.2217713212203893E-2</v>
      </c>
      <c r="BY159" s="6">
        <f t="shared" si="206"/>
        <v>2.2217713212203893E-2</v>
      </c>
      <c r="BZ159" s="6">
        <f t="shared" si="206"/>
        <v>2.2217713212203893E-2</v>
      </c>
      <c r="CA159" s="6">
        <f t="shared" si="206"/>
        <v>2.2217713212203893E-2</v>
      </c>
      <c r="CB159" s="6">
        <f t="shared" si="206"/>
        <v>2.2217713212203893E-2</v>
      </c>
      <c r="CC159" s="6">
        <f t="shared" si="206"/>
        <v>2.2217713212203893E-2</v>
      </c>
      <c r="CD159" s="6">
        <f t="shared" si="206"/>
        <v>2.2217713212203893E-2</v>
      </c>
      <c r="CE159" s="6">
        <f t="shared" si="206"/>
        <v>2.2217713212203893E-2</v>
      </c>
      <c r="CF159" s="6">
        <f t="shared" si="206"/>
        <v>2.2217713212203893E-2</v>
      </c>
      <c r="CG159" s="6">
        <f t="shared" si="206"/>
        <v>2.2217713212203893E-2</v>
      </c>
      <c r="CH159" s="6">
        <f t="shared" si="206"/>
        <v>2.2217713212203893E-2</v>
      </c>
      <c r="CI159" s="6">
        <f t="shared" si="206"/>
        <v>2.2217713212203893E-2</v>
      </c>
      <c r="CJ159" s="6">
        <f t="shared" si="206"/>
        <v>2.2217713212203893E-2</v>
      </c>
      <c r="CK159" s="6">
        <f t="shared" si="206"/>
        <v>2.2217713212203893E-2</v>
      </c>
      <c r="CL159" s="6">
        <f t="shared" si="206"/>
        <v>2.2217713212203893E-2</v>
      </c>
      <c r="CM159" s="6">
        <f t="shared" si="206"/>
        <v>2.2217713212203893E-2</v>
      </c>
      <c r="CN159" s="6">
        <f t="shared" si="206"/>
        <v>2.2217713212203893E-2</v>
      </c>
      <c r="CO159" s="6">
        <f t="shared" si="206"/>
        <v>2.2217713212203893E-2</v>
      </c>
      <c r="CP159" s="6">
        <f t="shared" si="206"/>
        <v>2.2217713212203893E-2</v>
      </c>
      <c r="CQ159" s="6">
        <f t="shared" si="206"/>
        <v>2.2217713212203893E-2</v>
      </c>
      <c r="CR159" s="6">
        <f t="shared" si="206"/>
        <v>2.2217713212203893E-2</v>
      </c>
      <c r="CS159" s="6">
        <f t="shared" si="206"/>
        <v>2.2217713212203893E-2</v>
      </c>
      <c r="CT159" s="6">
        <f t="shared" si="206"/>
        <v>2.2217713212203893E-2</v>
      </c>
      <c r="CU159" s="6">
        <f t="shared" si="206"/>
        <v>2.2217713212203893E-2</v>
      </c>
      <c r="CV159" s="6">
        <f t="shared" si="206"/>
        <v>2.2217713212203893E-2</v>
      </c>
      <c r="CW159" s="6">
        <f t="shared" si="206"/>
        <v>2.2217713212203893E-2</v>
      </c>
      <c r="CX159" s="6">
        <f t="shared" si="206"/>
        <v>2.2217713212203893E-2</v>
      </c>
      <c r="CY159" s="6">
        <f t="shared" si="206"/>
        <v>2.2217713212203893E-2</v>
      </c>
      <c r="CZ159" s="6">
        <f t="shared" si="206"/>
        <v>2.2217713212203893E-2</v>
      </c>
      <c r="DA159" s="6">
        <f t="shared" si="206"/>
        <v>2.2217713212203893E-2</v>
      </c>
      <c r="DB159" s="6">
        <f t="shared" si="206"/>
        <v>2.2217713212203893E-2</v>
      </c>
      <c r="DC159" s="6">
        <f t="shared" si="206"/>
        <v>2.2217713212203893E-2</v>
      </c>
      <c r="DD159" s="6">
        <f t="shared" si="206"/>
        <v>2.2217713212203893E-2</v>
      </c>
      <c r="DE159" s="6">
        <f t="shared" si="206"/>
        <v>2.2217713212203893E-2</v>
      </c>
      <c r="DF159" s="6">
        <f t="shared" si="206"/>
        <v>2.2217713212203893E-2</v>
      </c>
      <c r="DG159" s="6">
        <f t="shared" si="206"/>
        <v>2.2217713212203893E-2</v>
      </c>
      <c r="DH159" s="6">
        <f t="shared" si="206"/>
        <v>2.2217713212203893E-2</v>
      </c>
      <c r="DI159" s="6">
        <f t="shared" si="206"/>
        <v>2.2217713212203893E-2</v>
      </c>
      <c r="DJ159" s="6">
        <f t="shared" si="206"/>
        <v>2.2217713212203893E-2</v>
      </c>
    </row>
    <row r="160" spans="1:114">
      <c r="B160" s="265" t="s">
        <v>170</v>
      </c>
      <c r="I160" s="150">
        <v>1</v>
      </c>
      <c r="J160" s="3">
        <f t="shared" ref="J160" si="207">I160/(1+J159)</f>
        <v>0.97826518468126789</v>
      </c>
      <c r="K160" s="3">
        <f t="shared" ref="K160" si="208">J160/(1+K159)</f>
        <v>0.95700277155947522</v>
      </c>
      <c r="L160" s="3">
        <f t="shared" ref="L160" si="209">K160/(1+L159)</f>
        <v>0.93620249306011527</v>
      </c>
      <c r="M160" s="3">
        <f t="shared" ref="M160" si="210">L160/(1+M159)</f>
        <v>0.91585430477251706</v>
      </c>
      <c r="N160" s="3">
        <f t="shared" ref="N160" si="211">M160/(1+N159)</f>
        <v>0.89594838059942061</v>
      </c>
      <c r="O160" s="3">
        <f t="shared" ref="O160" si="212">N160/(1+O159)</f>
        <v>0.87647510801197515</v>
      </c>
      <c r="P160" s="3">
        <f t="shared" ref="P160" si="213">O160/(1+P159)</f>
        <v>0.85742508340786916</v>
      </c>
      <c r="Q160" s="3">
        <f t="shared" ref="Q160" si="214">P160/(1+Q159)</f>
        <v>0.83878910757035063</v>
      </c>
      <c r="R160" s="3">
        <f t="shared" ref="R160" si="215">Q160/(1+R159)</f>
        <v>0.82055818122594493</v>
      </c>
      <c r="S160" s="3">
        <f t="shared" ref="S160" si="216">R160/(1+S159)</f>
        <v>0.80272350069872433</v>
      </c>
      <c r="T160" s="3">
        <f t="shared" ref="T160" si="217">S160/(1+T159)</f>
        <v>0.78527645365903143</v>
      </c>
      <c r="U160" s="3">
        <f t="shared" ref="U160" si="218">T160/(1+U159)</f>
        <v>0.76820861496460346</v>
      </c>
      <c r="V160" s="3">
        <f t="shared" ref="V160" si="219">U160/(1+V159)</f>
        <v>0.75151174259208886</v>
      </c>
      <c r="W160" s="3">
        <f t="shared" ref="W160" si="220">V160/(1+W159)</f>
        <v>0.73517777365699133</v>
      </c>
      <c r="X160" s="3">
        <f t="shared" ref="X160" si="221">W160/(1+X159)</f>
        <v>0.71919882052011996</v>
      </c>
      <c r="Y160" s="3">
        <f t="shared" ref="Y160" si="222">X160/(1+Y159)</f>
        <v>0.70356716697866517</v>
      </c>
      <c r="Z160" s="3">
        <f t="shared" ref="Z160" si="223">Y160/(1+Z159)</f>
        <v>0.68827526454006038</v>
      </c>
      <c r="AA160" s="3">
        <f t="shared" ref="AA160" si="224">Z160/(1+AA159)</f>
        <v>0.67331572877683066</v>
      </c>
      <c r="AB160" s="3">
        <f t="shared" ref="AB160" si="225">AA160/(1+AB159)</f>
        <v>0.65868133576066878</v>
      </c>
      <c r="AC160" s="3">
        <f t="shared" ref="AC160" si="226">AB160/(1+AC159)</f>
        <v>0.64436501857401485</v>
      </c>
      <c r="AD160" s="3">
        <f t="shared" ref="AD160" si="227">AC160/(1+AD159)</f>
        <v>0.63035986389745724</v>
      </c>
      <c r="AE160" s="3">
        <f t="shared" ref="AE160" si="228">AD160/(1+AE159)</f>
        <v>0.61665910867130491</v>
      </c>
      <c r="AF160" s="3">
        <f t="shared" ref="AF160" si="229">AE160/(1+AF159)</f>
        <v>0.60325613682972012</v>
      </c>
      <c r="AG160" s="3">
        <f t="shared" ref="AG160" si="230">AF160/(1+AG159)</f>
        <v>0.59014447610583443</v>
      </c>
      <c r="AH160" s="3">
        <f t="shared" ref="AH160" si="231">AG160/(1+AH159)</f>
        <v>0.57731779490630419</v>
      </c>
      <c r="AI160" s="3">
        <f t="shared" ref="AI160" si="232">AH160/(1+AI159)</f>
        <v>0.56476989925379806</v>
      </c>
      <c r="AJ160" s="3">
        <f t="shared" ref="AJ160" si="233">AI160/(1+AJ159)</f>
        <v>0.55249472979593783</v>
      </c>
      <c r="AK160" s="3">
        <f t="shared" ref="AK160" si="234">AJ160/(1+AK159)</f>
        <v>0.54048635887925034</v>
      </c>
      <c r="AL160" s="3">
        <f t="shared" ref="AL160" si="235">AK160/(1+AL159)</f>
        <v>0.5287389876867159</v>
      </c>
      <c r="AM160" s="3">
        <f t="shared" ref="AM160" si="236">AL160/(1+AM159)</f>
        <v>0.51724694343753175</v>
      </c>
      <c r="AN160" s="3">
        <f t="shared" ref="AN160" si="237">AM160/(1+AN159)</f>
        <v>0.50600467664773829</v>
      </c>
      <c r="AO160" s="3">
        <f t="shared" ref="AO160" si="238">AN160/(1+AO159)</f>
        <v>0.49500675845038494</v>
      </c>
      <c r="AP160" s="3">
        <f t="shared" ref="AP160" si="239">AO160/(1+AP159)</f>
        <v>0.48424787797394159</v>
      </c>
      <c r="AQ160" s="3">
        <f t="shared" ref="AQ160" si="240">AP160/(1+AQ159)</f>
        <v>0.47372283977769003</v>
      </c>
      <c r="AR160" s="3">
        <f t="shared" ref="AR160" si="241">AQ160/(1+AR159)</f>
        <v>0.46342656134285665</v>
      </c>
      <c r="AS160" s="3">
        <f t="shared" ref="AS160" si="242">AR160/(1+AS159)</f>
        <v>0.4533540706182746</v>
      </c>
      <c r="AT160" s="3">
        <f t="shared" ref="AT160" si="243">AS160/(1+AT159)</f>
        <v>0.44350050361939097</v>
      </c>
      <c r="AU160" s="3">
        <f t="shared" ref="AU160" si="244">AT160/(1+AU159)</f>
        <v>0.43386110207945883</v>
      </c>
      <c r="AV160" s="3">
        <f t="shared" ref="AV160" si="245">AU160/(1+AV159)</f>
        <v>0.42443121115178023</v>
      </c>
      <c r="AW160" s="3">
        <f t="shared" ref="AW160" si="246">AV160/(1+AW159)</f>
        <v>0.41520627716189051</v>
      </c>
      <c r="AX160" s="3">
        <f t="shared" ref="AX160" si="247">AW160/(1+AX159)</f>
        <v>0.40618184540859853</v>
      </c>
      <c r="AY160" s="3">
        <f t="shared" ref="AY160" si="248">AX160/(1+AY159)</f>
        <v>0.39735355801282085</v>
      </c>
      <c r="AZ160" s="3">
        <f t="shared" ref="AZ160" si="249">AY160/(1+AZ159)</f>
        <v>0.38871715181317107</v>
      </c>
      <c r="BA160" s="3">
        <f t="shared" ref="BA160" si="250">AZ160/(1+BA159)</f>
        <v>0.38026845630728823</v>
      </c>
      <c r="BB160" s="3">
        <f t="shared" ref="BB160" si="251">BA160/(1+BB159)</f>
        <v>0.37200339163790996</v>
      </c>
      <c r="BC160" s="3">
        <f t="shared" ref="BC160" si="252">BB160/(1+BC159)</f>
        <v>0.36391796662271803</v>
      </c>
      <c r="BD160" s="3">
        <f t="shared" ref="BD160" si="253">BC160/(1+BD159)</f>
        <v>0.35600827682700475</v>
      </c>
      <c r="BE160" s="3">
        <f t="shared" ref="BE160" si="254">BD160/(1+BE159)</f>
        <v>0.34827050267822973</v>
      </c>
      <c r="BF160" s="3">
        <f t="shared" ref="BF160" si="255">BE160/(1+BF159)</f>
        <v>0.34070090762155641</v>
      </c>
      <c r="BG160" s="3">
        <f t="shared" ref="BG160" si="256">BF160/(1+BG159)</f>
        <v>0.33329583631547749</v>
      </c>
      <c r="BH160" s="3">
        <f t="shared" ref="BH160" si="257">BG160/(1+BH159)</f>
        <v>0.32605171286665824</v>
      </c>
      <c r="BI160" s="3">
        <f t="shared" ref="BI160" si="258">BH160/(1+BI159)</f>
        <v>0.31896503910314516</v>
      </c>
      <c r="BJ160" s="3">
        <f t="shared" ref="BJ160" si="259">BI160/(1+BJ159)</f>
        <v>0.31203239288510615</v>
      </c>
      <c r="BK160" s="3">
        <f t="shared" ref="BK160" si="260">BJ160/(1+BK159)</f>
        <v>0.30525042645228634</v>
      </c>
      <c r="BL160" s="3">
        <f t="shared" ref="BL160" si="261">BK160/(1+BL159)</f>
        <v>0.29861586480738167</v>
      </c>
      <c r="BM160" s="3">
        <f t="shared" ref="BM160" si="262">BL160/(1+BM159)</f>
        <v>0.29212550413454974</v>
      </c>
      <c r="BN160" s="3">
        <f t="shared" ref="BN160" si="263">BM160/(1+BN159)</f>
        <v>0.28577621025229377</v>
      </c>
      <c r="BO160" s="3">
        <f t="shared" ref="BO160" si="264">BN160/(1+BO159)</f>
        <v>0.279564917099973</v>
      </c>
      <c r="BP160" s="3">
        <f t="shared" ref="BP160" si="265">BO160/(1+BP159)</f>
        <v>0.27348862525720846</v>
      </c>
      <c r="BQ160" s="3">
        <f t="shared" ref="BQ160" si="266">BP160/(1+BQ159)</f>
        <v>0.26754440049546913</v>
      </c>
      <c r="BR160" s="3">
        <f t="shared" ref="BR160" si="267">BQ160/(1+BR159)</f>
        <v>0.26172937236113919</v>
      </c>
      <c r="BS160" s="3">
        <f t="shared" ref="BS160" si="268">BR160/(1+BS159)</f>
        <v>0.25604073278938216</v>
      </c>
      <c r="BT160" s="3">
        <f t="shared" ref="BT160" si="269">BS160/(1+BT159)</f>
        <v>0.25047573474813212</v>
      </c>
      <c r="BU160" s="3">
        <f t="shared" ref="BU160" si="270">BT160/(1+BU159)</f>
        <v>0.24503169091155774</v>
      </c>
      <c r="BV160" s="3">
        <f t="shared" ref="BV160" si="271">BU160/(1+BV159)</f>
        <v>0.23970597236235838</v>
      </c>
      <c r="BW160" s="3">
        <f t="shared" ref="BW160" si="272">BV160/(1+BW159)</f>
        <v>0.23449600732226542</v>
      </c>
      <c r="BX160" s="3">
        <f t="shared" ref="BX160" si="273">BW160/(1+BX159)</f>
        <v>0.22939927991013592</v>
      </c>
      <c r="BY160" s="3">
        <f t="shared" ref="BY160" si="274">BX160/(1+BY159)</f>
        <v>0.224413328927039</v>
      </c>
      <c r="BZ160" s="3">
        <f t="shared" ref="BZ160" si="275">BY160/(1+BZ159)</f>
        <v>0.21953574666774792</v>
      </c>
      <c r="CA160" s="3">
        <f t="shared" ref="CA160" si="276">BZ160/(1+CA159)</f>
        <v>0.21476417775806447</v>
      </c>
      <c r="CB160" s="3">
        <f t="shared" ref="CB160" si="277">CA160/(1+CB159)</f>
        <v>0.2100963180174136</v>
      </c>
      <c r="CC160" s="3">
        <f t="shared" ref="CC160" si="278">CB160/(1+CC159)</f>
        <v>0.20552991334615953</v>
      </c>
      <c r="CD160" s="3">
        <f t="shared" ref="CD160" si="279">CC160/(1+CD159)</f>
        <v>0.20106275863710574</v>
      </c>
      <c r="CE160" s="3">
        <f t="shared" ref="CE160" si="280">CD160/(1+CE159)</f>
        <v>0.19669269671065345</v>
      </c>
      <c r="CF160" s="3">
        <f t="shared" ref="CF160" si="281">CE160/(1+CF159)</f>
        <v>0.19241761727310402</v>
      </c>
      <c r="CG160" s="3">
        <f t="shared" ref="CG160" si="282">CF160/(1+CG159)</f>
        <v>0.18823545589760263</v>
      </c>
      <c r="CH160" s="3">
        <f t="shared" ref="CH160" si="283">CG160/(1+CH159)</f>
        <v>0.1841441930272309</v>
      </c>
      <c r="CI160" s="3">
        <f t="shared" ref="CI160" si="284">CH160/(1+CI159)</f>
        <v>0.18014185299976707</v>
      </c>
      <c r="CJ160" s="3">
        <f t="shared" ref="CJ160" si="285">CI160/(1+CJ159)</f>
        <v>0.17622650309364293</v>
      </c>
      <c r="CK160" s="3">
        <f t="shared" ref="CK160" si="286">CJ160/(1+CK159)</f>
        <v>0.17239625259463665</v>
      </c>
      <c r="CL160" s="3">
        <f t="shared" ref="CL160" si="287">CK160/(1+CL159)</f>
        <v>0.16864925188285074</v>
      </c>
      <c r="CM160" s="3">
        <f t="shared" ref="CM160" si="288">CL160/(1+CM159)</f>
        <v>0.16498369153953465</v>
      </c>
      <c r="CN160" s="3">
        <f t="shared" ref="CN160" si="289">CM160/(1+CN159)</f>
        <v>0.1613978014733202</v>
      </c>
      <c r="CO160" s="3">
        <f t="shared" ref="CO160" si="290">CN160/(1+CO159)</f>
        <v>0.1578898500654482</v>
      </c>
      <c r="CP160" s="3">
        <f t="shared" ref="CP160" si="291">CO160/(1+CP159)</f>
        <v>0.15445814333357338</v>
      </c>
      <c r="CQ160" s="3">
        <f t="shared" ref="CQ160" si="292">CP160/(1+CQ159)</f>
        <v>0.1511010241137439</v>
      </c>
      <c r="CR160" s="3">
        <f t="shared" ref="CR160" si="293">CQ160/(1+CR159)</f>
        <v>0.14781687126016041</v>
      </c>
      <c r="CS160" s="3">
        <f t="shared" ref="CS160" si="294">CR160/(1+CS159)</f>
        <v>0.14460409886232803</v>
      </c>
      <c r="CT160" s="3">
        <f t="shared" ref="CT160" si="295">CS160/(1+CT159)</f>
        <v>0.14146115547922367</v>
      </c>
      <c r="CU160" s="3">
        <f t="shared" ref="CU160" si="296">CT160/(1+CU159)</f>
        <v>0.13838652339010829</v>
      </c>
      <c r="CV160" s="3">
        <f t="shared" ref="CV160" si="297">CU160/(1+CV159)</f>
        <v>0.13537871786162289</v>
      </c>
      <c r="CW160" s="3">
        <f t="shared" ref="CW160" si="298">CV160/(1+CW159)</f>
        <v>0.13243628643081379</v>
      </c>
      <c r="CX160" s="3">
        <f t="shared" ref="CX160" si="299">CW160/(1+CX159)</f>
        <v>0.12955780820374135</v>
      </c>
      <c r="CY160" s="3">
        <f t="shared" ref="CY160" si="300">CX160/(1+CY159)</f>
        <v>0.12674189316933332</v>
      </c>
      <c r="CZ160" s="3">
        <f t="shared" ref="CZ160" si="301">CY160/(1+CZ159)</f>
        <v>0.12398718152815139</v>
      </c>
      <c r="DA160" s="3">
        <f t="shared" ref="DA160" si="302">CZ160/(1+DA159)</f>
        <v>0.1212923430357469</v>
      </c>
      <c r="DB160" s="3">
        <f t="shared" ref="DB160" si="303">DA160/(1+DB159)</f>
        <v>0.11865607636028865</v>
      </c>
      <c r="DC160" s="3">
        <f t="shared" ref="DC160" si="304">DB160/(1+DC159)</f>
        <v>0.11607710845415239</v>
      </c>
      <c r="DD160" s="3">
        <f t="shared" ref="DD160" si="305">DC160/(1+DD159)</f>
        <v>0.11355419393916896</v>
      </c>
      <c r="DE160" s="3">
        <f t="shared" ref="DE160" si="306">DD160/(1+DE159)</f>
        <v>0.11108611450523363</v>
      </c>
      <c r="DF160" s="3">
        <f t="shared" ref="DF160" si="307">DE160/(1+DF159)</f>
        <v>0.10867167832198685</v>
      </c>
      <c r="DG160" s="3">
        <f t="shared" ref="DG160" si="308">DF160/(1+DG159)</f>
        <v>0.1063097194632818</v>
      </c>
      <c r="DH160" s="3">
        <f t="shared" ref="DH160" si="309">DG160/(1+DH159)</f>
        <v>0.10399909734416116</v>
      </c>
      <c r="DI160" s="3">
        <f t="shared" ref="DI160" si="310">DH160/(1+DI159)</f>
        <v>0.10173869617007097</v>
      </c>
      <c r="DJ160" s="3">
        <f t="shared" ref="DJ160" si="311">DI160/(1+DJ159)</f>
        <v>9.9527424398045891E-2</v>
      </c>
    </row>
    <row r="161" spans="1:114">
      <c r="B161" s="11" t="s">
        <v>515</v>
      </c>
      <c r="C161" s="11"/>
      <c r="J161" s="5">
        <f t="shared" ref="J161:AO161" ca="1" si="312">J146*J160</f>
        <v>44213.808291445101</v>
      </c>
      <c r="K161" s="5">
        <f t="shared" ca="1" si="312"/>
        <v>42187.730166287343</v>
      </c>
      <c r="L161" s="5">
        <f t="shared" ca="1" si="312"/>
        <v>44550.852360814832</v>
      </c>
      <c r="M161" s="5">
        <f t="shared" ca="1" si="312"/>
        <v>42537.616620251152</v>
      </c>
      <c r="N161" s="5">
        <f t="shared" ca="1" si="312"/>
        <v>26198.46316966441</v>
      </c>
      <c r="O161" s="5">
        <f t="shared" ca="1" si="312"/>
        <v>36545.670779637701</v>
      </c>
      <c r="P161" s="5">
        <f t="shared" ca="1" si="312"/>
        <v>43886.48804035283</v>
      </c>
      <c r="Q161" s="5">
        <f t="shared" ca="1" si="312"/>
        <v>41400.78760026276</v>
      </c>
      <c r="R161" s="5">
        <f t="shared" ca="1" si="312"/>
        <v>53404.327381473369</v>
      </c>
      <c r="S161" s="5">
        <f t="shared" ca="1" si="312"/>
        <v>88480.858312045471</v>
      </c>
      <c r="T161" s="5">
        <f t="shared" ca="1" si="312"/>
        <v>115708.1248912905</v>
      </c>
      <c r="U161" s="5">
        <f t="shared" ca="1" si="312"/>
        <v>35762.507248417656</v>
      </c>
      <c r="V161" s="5">
        <f t="shared" ca="1" si="312"/>
        <v>33599.969746297596</v>
      </c>
      <c r="W161" s="5">
        <f t="shared" ca="1" si="312"/>
        <v>46884.369832344011</v>
      </c>
      <c r="X161" s="5">
        <f t="shared" ca="1" si="312"/>
        <v>33816.592148617914</v>
      </c>
      <c r="Y161" s="5">
        <f t="shared" ca="1" si="312"/>
        <v>32225.388879354494</v>
      </c>
      <c r="Z161" s="5">
        <f t="shared" ca="1" si="312"/>
        <v>30681.377698801072</v>
      </c>
      <c r="AA161" s="5">
        <f t="shared" ca="1" si="312"/>
        <v>29178.994453795072</v>
      </c>
      <c r="AB161" s="5">
        <f t="shared" ca="1" si="312"/>
        <v>30930.997995814079</v>
      </c>
      <c r="AC161" s="5">
        <f t="shared" ca="1" si="312"/>
        <v>29439.142237672379</v>
      </c>
      <c r="AD161" s="5">
        <f t="shared" ca="1" si="312"/>
        <v>27988.425174324093</v>
      </c>
      <c r="AE161" s="5">
        <f t="shared" ca="1" si="312"/>
        <v>26577.055523825282</v>
      </c>
      <c r="AF161" s="5">
        <f t="shared" ca="1" si="312"/>
        <v>28254.518957624485</v>
      </c>
      <c r="AG161" s="5">
        <f t="shared" ca="1" si="312"/>
        <v>26852.814093638495</v>
      </c>
      <c r="AH161" s="5">
        <f t="shared" ca="1" si="312"/>
        <v>25481.944971231114</v>
      </c>
      <c r="AI161" s="5">
        <f t="shared" ca="1" si="312"/>
        <v>24148.436860014186</v>
      </c>
      <c r="AJ161" s="5">
        <f t="shared" ca="1" si="312"/>
        <v>25747.002991041045</v>
      </c>
      <c r="AK161" s="5">
        <f t="shared" ca="1" si="312"/>
        <v>24422.684687354944</v>
      </c>
      <c r="AL161" s="5">
        <f t="shared" ca="1" si="312"/>
        <v>23135.639358052009</v>
      </c>
      <c r="AM161" s="5">
        <f t="shared" ca="1" si="312"/>
        <v>21883.890614167227</v>
      </c>
      <c r="AN161" s="5">
        <f t="shared" ca="1" si="312"/>
        <v>23418.181523991792</v>
      </c>
      <c r="AO161" s="5">
        <f t="shared" ca="1" si="312"/>
        <v>22174.761121142241</v>
      </c>
      <c r="AP161" s="5">
        <f t="shared" ref="AP161:BU161" ca="1" si="313">AP146*AP160</f>
        <v>20965.402769849705</v>
      </c>
      <c r="AQ161" s="5">
        <f t="shared" ca="1" si="313"/>
        <v>19789.415473667919</v>
      </c>
      <c r="AR161" s="5">
        <f t="shared" ca="1" si="313"/>
        <v>21263.404002428146</v>
      </c>
      <c r="AS161" s="5">
        <f t="shared" ca="1" si="313"/>
        <v>20094.937196979747</v>
      </c>
      <c r="AT161" s="5">
        <f t="shared" ca="1" si="313"/>
        <v>18963.664028974348</v>
      </c>
      <c r="AU161" s="5">
        <f t="shared" ca="1" si="313"/>
        <v>17863.836678277698</v>
      </c>
      <c r="AV161" s="5">
        <f t="shared" ca="1" si="313"/>
        <v>19289.957151837596</v>
      </c>
      <c r="AW161" s="5">
        <f t="shared" ca="1" si="313"/>
        <v>18196.579834923592</v>
      </c>
      <c r="AX161" s="5">
        <f t="shared" ca="1" si="313"/>
        <v>17135.564410171541</v>
      </c>
      <c r="AY161" s="5">
        <f t="shared" ca="1" si="313"/>
        <v>16104.24117997933</v>
      </c>
      <c r="AZ161" s="5">
        <f t="shared" ca="1" si="313"/>
        <v>17483.778593110856</v>
      </c>
      <c r="BA161" s="5">
        <f t="shared" ca="1" si="313"/>
        <v>16457.979437604059</v>
      </c>
      <c r="BB161" s="5">
        <f t="shared" ca="1" si="313"/>
        <v>15463.022371612969</v>
      </c>
      <c r="BC161" s="5">
        <f t="shared" ca="1" si="313"/>
        <v>14496.097138238509</v>
      </c>
      <c r="BD161" s="5">
        <f t="shared" ca="1" si="313"/>
        <v>15828.099753299863</v>
      </c>
      <c r="BE161" s="5">
        <f t="shared" ca="1" si="313"/>
        <v>14865.885166518417</v>
      </c>
      <c r="BF161" s="5">
        <f t="shared" ca="1" si="313"/>
        <v>13931.503719610073</v>
      </c>
      <c r="BG161" s="5">
        <f t="shared" ca="1" si="313"/>
        <v>13023.618404372593</v>
      </c>
      <c r="BH161" s="5">
        <f t="shared" ca="1" si="313"/>
        <v>14312.063458723544</v>
      </c>
      <c r="BI161" s="5">
        <f t="shared" ca="1" si="313"/>
        <v>13408.117076508119</v>
      </c>
      <c r="BJ161" s="5">
        <f t="shared" ca="1" si="313"/>
        <v>12530.687602410877</v>
      </c>
      <c r="BK161" s="5">
        <f t="shared" ca="1" si="313"/>
        <v>11678.30045348806</v>
      </c>
      <c r="BL161" s="5">
        <f t="shared" ca="1" si="313"/>
        <v>12923.536537218106</v>
      </c>
      <c r="BM161" s="5">
        <f t="shared" ca="1" si="313"/>
        <v>12074.393672716848</v>
      </c>
      <c r="BN161" s="5">
        <f t="shared" ca="1" si="313"/>
        <v>11253.541078101285</v>
      </c>
      <c r="BO161" s="5">
        <f t="shared" ca="1" si="313"/>
        <v>10456.285307765329</v>
      </c>
      <c r="BP161" s="5">
        <f t="shared" ca="1" si="313"/>
        <v>11661.470753701033</v>
      </c>
      <c r="BQ161" s="5">
        <f t="shared" ca="1" si="313"/>
        <v>10866.702175757084</v>
      </c>
      <c r="BR161" s="5">
        <f t="shared" ca="1" si="313"/>
        <v>10094.806167631223</v>
      </c>
      <c r="BS161" s="5">
        <f t="shared" ca="1" si="313"/>
        <v>9345.2339689569653</v>
      </c>
      <c r="BT161" s="5">
        <f t="shared" ca="1" si="313"/>
        <v>10503.020039401434</v>
      </c>
      <c r="BU161" s="5">
        <f t="shared" ca="1" si="313"/>
        <v>9755.51481209759</v>
      </c>
      <c r="BV161" s="5">
        <f t="shared" ref="BV161:DA161" ca="1" si="314">BV146*BV160</f>
        <v>9029.6501391211295</v>
      </c>
      <c r="BW161" s="5">
        <f t="shared" ca="1" si="314"/>
        <v>8324.9051204734824</v>
      </c>
      <c r="BX161" s="5">
        <f t="shared" ca="1" si="314"/>
        <v>9169.3195112946269</v>
      </c>
      <c r="BY161" s="5">
        <f t="shared" ca="1" si="314"/>
        <v>8469.1957536232458</v>
      </c>
      <c r="BZ161" s="5">
        <f t="shared" ca="1" si="314"/>
        <v>7786.7285779742042</v>
      </c>
      <c r="CA161" s="5">
        <f t="shared" ca="1" si="314"/>
        <v>7124.3625806593391</v>
      </c>
      <c r="CB161" s="5">
        <f t="shared" ca="1" si="314"/>
        <v>8192.6383180211506</v>
      </c>
      <c r="CC161" s="5">
        <f t="shared" ca="1" si="314"/>
        <v>7326.3025068055713</v>
      </c>
      <c r="CD161" s="5">
        <f t="shared" ca="1" si="314"/>
        <v>6687.2299800408236</v>
      </c>
      <c r="CE161" s="5">
        <f t="shared" ca="1" si="314"/>
        <v>6064.9974354650749</v>
      </c>
      <c r="CF161" s="5">
        <f t="shared" ca="1" si="314"/>
        <v>7091.311836724125</v>
      </c>
      <c r="CG161" s="5">
        <f t="shared" ca="1" si="314"/>
        <v>6470.4651324845954</v>
      </c>
      <c r="CH161" s="5">
        <f t="shared" ca="1" si="314"/>
        <v>5868.1202504238281</v>
      </c>
      <c r="CI161" s="5">
        <f t="shared" ca="1" si="314"/>
        <v>5283.8247121077429</v>
      </c>
      <c r="CJ161" s="5">
        <f t="shared" ca="1" si="314"/>
        <v>6269.7789822643572</v>
      </c>
      <c r="CK161" s="5">
        <f t="shared" ca="1" si="314"/>
        <v>5686.5191768683771</v>
      </c>
      <c r="CL161" s="5">
        <f t="shared" ca="1" si="314"/>
        <v>5120.7455151532058</v>
      </c>
      <c r="CM161" s="5">
        <f t="shared" ca="1" si="314"/>
        <v>4572.0293486923747</v>
      </c>
      <c r="CN161" s="5">
        <f t="shared" ca="1" si="314"/>
        <v>5518.9872434048075</v>
      </c>
      <c r="CO161" s="5">
        <f t="shared" ca="1" si="314"/>
        <v>4970.9923392878</v>
      </c>
      <c r="CP161" s="5">
        <f t="shared" ca="1" si="314"/>
        <v>4439.5253227440471</v>
      </c>
      <c r="CQ161" s="5">
        <f t="shared" ca="1" si="314"/>
        <v>3924.1800848111397</v>
      </c>
      <c r="CR161" s="5">
        <f t="shared" ca="1" si="314"/>
        <v>4833.4774882870261</v>
      </c>
      <c r="CS161" s="5">
        <f t="shared" ca="1" si="314"/>
        <v>4318.5717023561492</v>
      </c>
      <c r="CT161" s="5">
        <f t="shared" ca="1" si="314"/>
        <v>3819.2896214240782</v>
      </c>
      <c r="CU161" s="5">
        <f t="shared" ca="1" si="314"/>
        <v>3335.2464576139751</v>
      </c>
      <c r="CV161" s="5">
        <f t="shared" ca="1" si="314"/>
        <v>4208.1902182744407</v>
      </c>
      <c r="CW161" s="5">
        <f t="shared" ca="1" si="314"/>
        <v>3724.3346087818672</v>
      </c>
      <c r="CX161" s="5">
        <f t="shared" ca="1" si="314"/>
        <v>3255.2494479346092</v>
      </c>
      <c r="CY161" s="5">
        <f t="shared" ca="1" si="314"/>
        <v>2800.5701185489052</v>
      </c>
      <c r="CZ161" s="5">
        <f t="shared" ca="1" si="314"/>
        <v>3638.4371095933238</v>
      </c>
      <c r="DA161" s="5">
        <f t="shared" ca="1" si="314"/>
        <v>3183.7208140197376</v>
      </c>
      <c r="DB161" s="5">
        <f t="shared" ref="DB161:DJ161" ca="1" si="315">DB146*DB160</f>
        <v>2742.9696786843574</v>
      </c>
      <c r="DC161" s="5">
        <f t="shared" ca="1" si="315"/>
        <v>2315.8381707608846</v>
      </c>
      <c r="DD161" s="5">
        <f t="shared" ca="1" si="315"/>
        <v>3119.8745532561366</v>
      </c>
      <c r="DE161" s="5">
        <f t="shared" ca="1" si="315"/>
        <v>2692.5065967374908</v>
      </c>
      <c r="DF161" s="5">
        <f t="shared" ca="1" si="315"/>
        <v>2278.3436990495684</v>
      </c>
      <c r="DG161" s="5">
        <f t="shared" ca="1" si="315"/>
        <v>1877.0583857522367</v>
      </c>
      <c r="DH161" s="5">
        <f t="shared" ca="1" si="315"/>
        <v>2648.479053750214</v>
      </c>
      <c r="DI161" s="5">
        <f t="shared" ca="1" si="315"/>
        <v>0</v>
      </c>
      <c r="DJ161" s="5">
        <f t="shared" ca="1" si="315"/>
        <v>0</v>
      </c>
    </row>
    <row r="162" spans="1:114">
      <c r="B162" s="11" t="s">
        <v>516</v>
      </c>
      <c r="C162" s="11"/>
      <c r="I162" s="5">
        <f ca="1">ROUND(SUM(J161:$DJ161),0)</f>
        <v>1851984</v>
      </c>
      <c r="J162" s="5">
        <f ca="1">ROUND(SUM(K161:$DJ161),0)</f>
        <v>1807770</v>
      </c>
      <c r="K162" s="5">
        <f ca="1">ROUND(SUM(L161:$DJ161),0)</f>
        <v>1765583</v>
      </c>
      <c r="L162" s="5">
        <f ca="1">ROUND(SUM(M161:$DJ161),0)</f>
        <v>1721032</v>
      </c>
      <c r="M162" s="5">
        <f ca="1">ROUND(SUM(N161:$DJ161),0)</f>
        <v>1678494</v>
      </c>
      <c r="N162" s="5">
        <f ca="1">ROUND(SUM(O161:$DJ161),0)</f>
        <v>1652296</v>
      </c>
      <c r="O162" s="5">
        <f ca="1">ROUND(SUM(P161:$DJ161),0)</f>
        <v>1615750</v>
      </c>
      <c r="P162" s="5">
        <f ca="1">ROUND(SUM(Q161:$DJ161),0)</f>
        <v>1571863</v>
      </c>
      <c r="Q162" s="5">
        <f ca="1">ROUND(SUM(R161:$DJ161),0)</f>
        <v>1530463</v>
      </c>
      <c r="R162" s="5">
        <f ca="1">ROUND(SUM(S161:$DJ161),0)</f>
        <v>1477058</v>
      </c>
      <c r="S162" s="5">
        <f ca="1">ROUND(SUM(T161:$DJ161),0)</f>
        <v>1388577</v>
      </c>
      <c r="T162" s="5">
        <f ca="1">ROUND(SUM(U161:$DJ161),0)</f>
        <v>1272869</v>
      </c>
      <c r="U162" s="5">
        <f ca="1">ROUND(SUM(V161:$DJ161),0)</f>
        <v>1237107</v>
      </c>
      <c r="V162" s="5">
        <f ca="1">ROUND(SUM(W161:$DJ161),0)</f>
        <v>1203507</v>
      </c>
      <c r="W162" s="5">
        <f ca="1">ROUND(SUM(X161:$DJ161),0)</f>
        <v>1156622</v>
      </c>
      <c r="X162" s="5">
        <f ca="1">ROUND(SUM(Y161:$DJ161),0)</f>
        <v>1122806</v>
      </c>
      <c r="Y162" s="5">
        <f ca="1">ROUND(SUM(Z161:$DJ161),0)</f>
        <v>1090580</v>
      </c>
      <c r="Z162" s="5">
        <f ca="1">ROUND(SUM(AA161:$DJ161),0)</f>
        <v>1059899</v>
      </c>
      <c r="AA162" s="5">
        <f ca="1">ROUND(SUM(AB161:$DJ161),0)</f>
        <v>1030720</v>
      </c>
      <c r="AB162" s="5">
        <f ca="1">ROUND(SUM(AC161:$DJ161),0)</f>
        <v>999789</v>
      </c>
      <c r="AC162" s="5">
        <f ca="1">ROUND(SUM(AD161:$DJ161),0)</f>
        <v>970350</v>
      </c>
      <c r="AD162" s="5">
        <f ca="1">ROUND(SUM(AE161:$DJ161),0)</f>
        <v>942362</v>
      </c>
      <c r="AE162" s="5">
        <f ca="1">ROUND(SUM(AF161:$DJ161),0)</f>
        <v>915785</v>
      </c>
      <c r="AF162" s="5">
        <f ca="1">ROUND(SUM(AG161:$DJ161),0)</f>
        <v>887530</v>
      </c>
      <c r="AG162" s="5">
        <f ca="1">ROUND(SUM(AH161:$DJ161),0)</f>
        <v>860677</v>
      </c>
      <c r="AH162" s="5">
        <f ca="1">ROUND(SUM(AI161:$DJ161),0)</f>
        <v>835195</v>
      </c>
      <c r="AI162" s="5">
        <f ca="1">ROUND(SUM(AJ161:$DJ161),0)</f>
        <v>811047</v>
      </c>
      <c r="AJ162" s="5">
        <f ca="1">ROUND(SUM(AK161:$DJ161),0)</f>
        <v>785300</v>
      </c>
      <c r="AK162" s="5">
        <f ca="1">ROUND(SUM(AL161:$DJ161),0)</f>
        <v>760877</v>
      </c>
      <c r="AL162" s="5">
        <f ca="1">ROUND(SUM(AM161:$DJ161),0)</f>
        <v>737741</v>
      </c>
      <c r="AM162" s="5">
        <f ca="1">ROUND(SUM(AN161:$DJ161),0)</f>
        <v>715858</v>
      </c>
      <c r="AN162" s="5">
        <f ca="1">ROUND(SUM(AO161:$DJ161),0)</f>
        <v>692439</v>
      </c>
      <c r="AO162" s="5">
        <f ca="1">ROUND(SUM(AP161:$DJ161),0)</f>
        <v>670265</v>
      </c>
      <c r="AP162" s="5">
        <f ca="1">ROUND(SUM(AQ161:$DJ161),0)</f>
        <v>649299</v>
      </c>
      <c r="AQ162" s="5">
        <f ca="1">ROUND(SUM(AR161:$DJ161),0)</f>
        <v>629510</v>
      </c>
      <c r="AR162" s="5">
        <f ca="1">ROUND(SUM(AS161:$DJ161),0)</f>
        <v>608246</v>
      </c>
      <c r="AS162" s="5">
        <f ca="1">ROUND(SUM(AT161:$DJ161),0)</f>
        <v>588151</v>
      </c>
      <c r="AT162" s="5">
        <f ca="1">ROUND(SUM(AU161:$DJ161),0)</f>
        <v>569188</v>
      </c>
      <c r="AU162" s="5">
        <f ca="1">ROUND(SUM(AV161:$DJ161),0)</f>
        <v>551324</v>
      </c>
      <c r="AV162" s="5">
        <f ca="1">ROUND(SUM(AW161:$DJ161),0)</f>
        <v>532034</v>
      </c>
      <c r="AW162" s="5">
        <f ca="1">ROUND(SUM(AX161:$DJ161),0)</f>
        <v>513837</v>
      </c>
      <c r="AX162" s="5">
        <f ca="1">ROUND(SUM(AY161:$DJ161),0)</f>
        <v>496702</v>
      </c>
      <c r="AY162" s="5">
        <f ca="1">ROUND(SUM(AZ161:$DJ161),0)</f>
        <v>480598</v>
      </c>
      <c r="AZ162" s="5">
        <f ca="1">ROUND(SUM(BA161:$DJ161),0)</f>
        <v>463114</v>
      </c>
      <c r="BA162" s="5">
        <f ca="1">ROUND(SUM(BB161:$DJ161),0)</f>
        <v>446656</v>
      </c>
      <c r="BB162" s="5">
        <f ca="1">ROUND(SUM(BC161:$DJ161),0)</f>
        <v>431193</v>
      </c>
      <c r="BC162" s="5">
        <f ca="1">ROUND(SUM(BD161:$DJ161),0)</f>
        <v>416697</v>
      </c>
      <c r="BD162" s="5">
        <f ca="1">ROUND(SUM(BE161:$DJ161),0)</f>
        <v>400869</v>
      </c>
      <c r="BE162" s="5">
        <f ca="1">ROUND(SUM(BF161:$DJ161),0)</f>
        <v>386003</v>
      </c>
      <c r="BF162" s="5">
        <f ca="1">ROUND(SUM(BG161:$DJ161),0)</f>
        <v>372071</v>
      </c>
      <c r="BG162" s="5">
        <f ca="1">ROUND(SUM(BH161:$DJ161),0)</f>
        <v>359048</v>
      </c>
      <c r="BH162" s="5">
        <f ca="1">ROUND(SUM(BI161:$DJ161),0)</f>
        <v>344736</v>
      </c>
      <c r="BI162" s="5">
        <f ca="1">ROUND(SUM(BJ161:$DJ161),0)</f>
        <v>331327</v>
      </c>
      <c r="BJ162" s="5">
        <f ca="1">ROUND(SUM(BK161:$DJ161),0)</f>
        <v>318797</v>
      </c>
      <c r="BK162" s="5">
        <f ca="1">ROUND(SUM(BL161:$DJ161),0)</f>
        <v>307118</v>
      </c>
      <c r="BL162" s="5">
        <f ca="1">ROUND(SUM(BM161:$DJ161),0)</f>
        <v>294195</v>
      </c>
      <c r="BM162" s="5">
        <f ca="1">ROUND(SUM(BN161:$DJ161),0)</f>
        <v>282121</v>
      </c>
      <c r="BN162" s="5">
        <f ca="1">ROUND(SUM(BO161:$DJ161),0)</f>
        <v>270867</v>
      </c>
      <c r="BO162" s="5">
        <f ca="1">ROUND(SUM(BP161:$DJ161),0)</f>
        <v>260411</v>
      </c>
      <c r="BP162" s="5">
        <f ca="1">ROUND(SUM(BQ161:$DJ161),0)</f>
        <v>248749</v>
      </c>
      <c r="BQ162" s="5">
        <f ca="1">ROUND(SUM(BR161:$DJ161),0)</f>
        <v>237883</v>
      </c>
      <c r="BR162" s="5">
        <f ca="1">ROUND(SUM(BS161:$DJ161),0)</f>
        <v>227788</v>
      </c>
      <c r="BS162" s="5">
        <f ca="1">ROUND(SUM(BT161:$DJ161),0)</f>
        <v>218443</v>
      </c>
      <c r="BT162" s="5">
        <f ca="1">ROUND(SUM(BU161:$DJ161),0)</f>
        <v>207939</v>
      </c>
      <c r="BU162" s="5">
        <f ca="1">ROUND(SUM(BV161:$DJ161),0)</f>
        <v>198184</v>
      </c>
      <c r="BV162" s="5">
        <f ca="1">ROUND(SUM(BW161:$DJ161),0)</f>
        <v>189154</v>
      </c>
      <c r="BW162" s="5">
        <f ca="1">ROUND(SUM(BX161:$DJ161),0)</f>
        <v>180829</v>
      </c>
      <c r="BX162" s="5">
        <f ca="1">ROUND(SUM(BY161:$DJ161),0)</f>
        <v>171660</v>
      </c>
      <c r="BY162" s="5">
        <f ca="1">ROUND(SUM(BZ161:$DJ161),0)</f>
        <v>163191</v>
      </c>
      <c r="BZ162" s="5">
        <f ca="1">ROUND(SUM(CA161:$DJ161),0)</f>
        <v>155404</v>
      </c>
      <c r="CA162" s="5">
        <f ca="1">ROUND(SUM(CB161:$DJ161),0)</f>
        <v>148280</v>
      </c>
      <c r="CB162" s="5">
        <f ca="1">ROUND(SUM(CC161:$DJ161),0)</f>
        <v>140087</v>
      </c>
      <c r="CC162" s="5">
        <f ca="1">ROUND(SUM(CD161:$DJ161),0)</f>
        <v>132761</v>
      </c>
      <c r="CD162" s="5">
        <f ca="1">ROUND(SUM(CE161:$DJ161),0)</f>
        <v>126074</v>
      </c>
      <c r="CE162" s="5">
        <f ca="1">ROUND(SUM(CF161:$DJ161),0)</f>
        <v>120009</v>
      </c>
      <c r="CF162" s="5">
        <f ca="1">ROUND(SUM(CG161:$DJ161),0)</f>
        <v>112917</v>
      </c>
      <c r="CG162" s="5">
        <f ca="1">ROUND(SUM(CH161:$DJ161),0)</f>
        <v>106447</v>
      </c>
      <c r="CH162" s="5">
        <f ca="1">ROUND(SUM(CI161:$DJ161),0)</f>
        <v>100579</v>
      </c>
      <c r="CI162" s="5">
        <f ca="1">ROUND(SUM(CJ161:$DJ161),0)</f>
        <v>95295</v>
      </c>
      <c r="CJ162" s="5">
        <f ca="1">ROUND(SUM(CK161:$DJ161),0)</f>
        <v>89025</v>
      </c>
      <c r="CK162" s="5">
        <f ca="1">ROUND(SUM(CL161:$DJ161),0)</f>
        <v>83339</v>
      </c>
      <c r="CL162" s="5">
        <f ca="1">ROUND(SUM(CM161:$DJ161),0)</f>
        <v>78218</v>
      </c>
      <c r="CM162" s="5">
        <f ca="1">ROUND(SUM(CN161:$DJ161),0)</f>
        <v>73646</v>
      </c>
      <c r="CN162" s="5">
        <f ca="1">ROUND(SUM(CO161:$DJ161),0)</f>
        <v>68127</v>
      </c>
      <c r="CO162" s="5">
        <f ca="1">ROUND(SUM(CP161:$DJ161),0)</f>
        <v>63156</v>
      </c>
      <c r="CP162" s="5">
        <f ca="1">ROUND(SUM(CQ161:$DJ161),0)</f>
        <v>58716</v>
      </c>
      <c r="CQ162" s="5">
        <f ca="1">ROUND(SUM(CR161:$DJ161),0)</f>
        <v>54792</v>
      </c>
      <c r="CR162" s="5">
        <f ca="1">ROUND(SUM(CS161:$DJ161),0)</f>
        <v>49959</v>
      </c>
      <c r="CS162" s="5">
        <f ca="1">ROUND(SUM(CT161:$DJ161),0)</f>
        <v>45640</v>
      </c>
      <c r="CT162" s="5">
        <f ca="1">ROUND(SUM(CU161:$DJ161),0)</f>
        <v>41821</v>
      </c>
      <c r="CU162" s="5">
        <f ca="1">ROUND(SUM(CV161:$DJ161),0)</f>
        <v>38486</v>
      </c>
      <c r="CV162" s="5">
        <f ca="1">ROUND(SUM(CW161:$DJ161),0)</f>
        <v>34277</v>
      </c>
      <c r="CW162" s="5">
        <f ca="1">ROUND(SUM(CX161:$DJ161),0)</f>
        <v>30553</v>
      </c>
      <c r="CX162" s="5">
        <f ca="1">ROUND(SUM(CY161:$DJ161),0)</f>
        <v>27298</v>
      </c>
      <c r="CY162" s="5">
        <f ca="1">ROUND(SUM(CZ161:$DJ161),0)</f>
        <v>24497</v>
      </c>
      <c r="CZ162" s="5">
        <f ca="1">ROUND(SUM(DA161:$DJ161),0)</f>
        <v>20859</v>
      </c>
      <c r="DA162" s="5">
        <f ca="1">ROUND(SUM(DB161:$DJ161),0)</f>
        <v>17675</v>
      </c>
      <c r="DB162" s="5">
        <f ca="1">ROUND(SUM(DC161:$DJ161),0)</f>
        <v>14932</v>
      </c>
      <c r="DC162" s="5">
        <f ca="1">ROUND(SUM(DD161:$DJ161),0)</f>
        <v>12616</v>
      </c>
      <c r="DD162" s="5">
        <f ca="1">ROUND(SUM(DE161:$DJ161),0)</f>
        <v>9496</v>
      </c>
      <c r="DE162" s="5">
        <f ca="1">ROUND(SUM(DF161:$DJ161),0)</f>
        <v>6804</v>
      </c>
      <c r="DF162" s="5">
        <f ca="1">ROUND(SUM(DG161:$DJ161),0)</f>
        <v>4526</v>
      </c>
      <c r="DG162" s="5">
        <f ca="1">ROUND(SUM(DH161:$DJ161),0)</f>
        <v>2648</v>
      </c>
      <c r="DH162" s="5">
        <f ca="1">ROUND(SUM(DI161:$DJ161),0)</f>
        <v>0</v>
      </c>
      <c r="DI162" s="5">
        <f ca="1">ROUND(SUM(DJ161:$DJ161),0)</f>
        <v>0</v>
      </c>
      <c r="DJ162" s="5">
        <f ca="1">ROUND(SUM($DJ161:DK161),0)</f>
        <v>0</v>
      </c>
    </row>
    <row r="163" spans="1:114">
      <c r="B163" s="11" t="s">
        <v>517</v>
      </c>
      <c r="I163" s="5">
        <f ca="1">-(I127+I124)</f>
        <v>310000.00000000012</v>
      </c>
      <c r="J163" s="5">
        <f ca="1">SUM(J123:J127)</f>
        <v>0</v>
      </c>
      <c r="K163" s="5">
        <f t="shared" ref="K163:AP163" ca="1" si="316">J163+K123+K124+K126+K127</f>
        <v>0</v>
      </c>
      <c r="L163" s="5">
        <f t="shared" ca="1" si="316"/>
        <v>0</v>
      </c>
      <c r="M163" s="5">
        <f t="shared" ca="1" si="316"/>
        <v>63000</v>
      </c>
      <c r="N163" s="5">
        <f t="shared" ca="1" si="316"/>
        <v>63000</v>
      </c>
      <c r="O163" s="5">
        <f t="shared" ca="1" si="316"/>
        <v>63000</v>
      </c>
      <c r="P163" s="5">
        <f t="shared" ca="1" si="316"/>
        <v>63000</v>
      </c>
      <c r="Q163" s="5">
        <f t="shared" ca="1" si="316"/>
        <v>115500</v>
      </c>
      <c r="R163" s="5">
        <f t="shared" ca="1" si="316"/>
        <v>115500</v>
      </c>
      <c r="S163" s="5">
        <f t="shared" ca="1" si="316"/>
        <v>115500</v>
      </c>
      <c r="T163" s="5">
        <f t="shared" ca="1" si="316"/>
        <v>215500</v>
      </c>
      <c r="U163" s="5">
        <f t="shared" ca="1" si="316"/>
        <v>210000</v>
      </c>
      <c r="V163" s="5">
        <f t="shared" ca="1" si="316"/>
        <v>206116.07142857142</v>
      </c>
      <c r="W163" s="5">
        <f t="shared" ca="1" si="316"/>
        <v>202232.14285714284</v>
      </c>
      <c r="X163" s="5">
        <f t="shared" ca="1" si="316"/>
        <v>198348.21428571426</v>
      </c>
      <c r="Y163" s="5">
        <f t="shared" ca="1" si="316"/>
        <v>194464.28571428568</v>
      </c>
      <c r="Z163" s="5">
        <f t="shared" ca="1" si="316"/>
        <v>190580.3571428571</v>
      </c>
      <c r="AA163" s="5">
        <f t="shared" ca="1" si="316"/>
        <v>186696.42857142852</v>
      </c>
      <c r="AB163" s="5">
        <f t="shared" ca="1" si="316"/>
        <v>182812.49999999994</v>
      </c>
      <c r="AC163" s="5">
        <f t="shared" ca="1" si="316"/>
        <v>178658.01546338014</v>
      </c>
      <c r="AD163" s="5">
        <f t="shared" ca="1" si="316"/>
        <v>174501.50175702141</v>
      </c>
      <c r="AE163" s="5">
        <f t="shared" ca="1" si="316"/>
        <v>170342.9436621507</v>
      </c>
      <c r="AF163" s="5">
        <f t="shared" ca="1" si="316"/>
        <v>166182.32584585418</v>
      </c>
      <c r="AG163" s="5">
        <f t="shared" ca="1" si="316"/>
        <v>161778.96731567886</v>
      </c>
      <c r="AH163" s="5">
        <f t="shared" ca="1" si="316"/>
        <v>157371.71306081294</v>
      </c>
      <c r="AI163" s="5">
        <f t="shared" ca="1" si="316"/>
        <v>152960.53386332124</v>
      </c>
      <c r="AJ163" s="5">
        <f t="shared" ca="1" si="316"/>
        <v>148545.40028613404</v>
      </c>
      <c r="AK163" s="5">
        <f t="shared" ca="1" si="316"/>
        <v>143662.75057733219</v>
      </c>
      <c r="AL163" s="5">
        <f t="shared" ca="1" si="316"/>
        <v>141585.11046000003</v>
      </c>
      <c r="AM163" s="5">
        <f t="shared" ca="1" si="316"/>
        <v>139499.92375607361</v>
      </c>
      <c r="AN163" s="5">
        <f t="shared" ca="1" si="316"/>
        <v>137407.13386615345</v>
      </c>
      <c r="AO163" s="5">
        <f t="shared" ca="1" si="316"/>
        <v>135306.68376634459</v>
      </c>
      <c r="AP163" s="5">
        <f t="shared" ca="1" si="316"/>
        <v>133198.51600507289</v>
      </c>
      <c r="AQ163" s="5">
        <f t="shared" ref="AQ163:BV163" ca="1" si="317">AP163+AQ123+AQ124+AQ126+AQ127</f>
        <v>131082.57269987738</v>
      </c>
      <c r="AR163" s="5">
        <f t="shared" ca="1" si="317"/>
        <v>128958.79553417861</v>
      </c>
      <c r="AS163" s="5">
        <f t="shared" ca="1" si="317"/>
        <v>126827.12575402283</v>
      </c>
      <c r="AT163" s="5">
        <f t="shared" ca="1" si="317"/>
        <v>124687.50416480158</v>
      </c>
      <c r="AU163" s="5">
        <f t="shared" ca="1" si="317"/>
        <v>122539.87112794688</v>
      </c>
      <c r="AV163" s="5">
        <f t="shared" ca="1" si="317"/>
        <v>120384.16655760151</v>
      </c>
      <c r="AW163" s="5">
        <f t="shared" ca="1" si="317"/>
        <v>118220.32991726424</v>
      </c>
      <c r="AX163" s="5">
        <f t="shared" ca="1" si="317"/>
        <v>115619.72878783873</v>
      </c>
      <c r="AY163" s="5">
        <f t="shared" ca="1" si="317"/>
        <v>113010.87314994253</v>
      </c>
      <c r="AZ163" s="5">
        <f t="shared" ca="1" si="317"/>
        <v>110393.70109476212</v>
      </c>
      <c r="BA163" s="5">
        <f t="shared" ca="1" si="317"/>
        <v>107768.15024916784</v>
      </c>
      <c r="BB163" s="5">
        <f t="shared" ca="1" si="317"/>
        <v>105134.15777223161</v>
      </c>
      <c r="BC163" s="5">
        <f t="shared" ca="1" si="317"/>
        <v>102491.66035171835</v>
      </c>
      <c r="BD163" s="5">
        <f t="shared" ca="1" si="317"/>
        <v>99840.594200551248</v>
      </c>
      <c r="BE163" s="5">
        <f t="shared" ca="1" si="317"/>
        <v>97180.895053250395</v>
      </c>
      <c r="BF163" s="5">
        <f t="shared" ca="1" si="317"/>
        <v>94512.498162344782</v>
      </c>
      <c r="BG163" s="5">
        <f t="shared" ca="1" si="317"/>
        <v>91835.33829475737</v>
      </c>
      <c r="BH163" s="5">
        <f t="shared" ca="1" si="317"/>
        <v>89149.349728163055</v>
      </c>
      <c r="BI163" s="5">
        <f t="shared" ca="1" si="317"/>
        <v>86454.466247319288</v>
      </c>
      <c r="BJ163" s="5">
        <f t="shared" ca="1" si="317"/>
        <v>83750.621140369185</v>
      </c>
      <c r="BK163" s="5">
        <f t="shared" ca="1" si="317"/>
        <v>81037.747195116957</v>
      </c>
      <c r="BL163" s="5">
        <f t="shared" ca="1" si="317"/>
        <v>78315.776695275345</v>
      </c>
      <c r="BM163" s="5">
        <f t="shared" ca="1" si="317"/>
        <v>75584.641416684914</v>
      </c>
      <c r="BN163" s="5">
        <f t="shared" ca="1" si="317"/>
        <v>72844.272623505065</v>
      </c>
      <c r="BO163" s="5">
        <f t="shared" ca="1" si="317"/>
        <v>70094.601064376358</v>
      </c>
      <c r="BP163" s="5">
        <f t="shared" ca="1" si="317"/>
        <v>67335.556968554185</v>
      </c>
      <c r="BQ163" s="5">
        <f t="shared" ca="1" si="317"/>
        <v>64567.070042013351</v>
      </c>
      <c r="BR163" s="5">
        <f t="shared" ca="1" si="317"/>
        <v>63289.069463523461</v>
      </c>
      <c r="BS163" s="5">
        <f t="shared" ca="1" si="317"/>
        <v>62001.483880694897</v>
      </c>
      <c r="BT163" s="5">
        <f t="shared" ca="1" si="317"/>
        <v>60704.241405995119</v>
      </c>
      <c r="BU163" s="5">
        <f t="shared" ca="1" si="317"/>
        <v>59397.269612735094</v>
      </c>
      <c r="BV163" s="5">
        <f t="shared" ca="1" si="317"/>
        <v>58080.495531025612</v>
      </c>
      <c r="BW163" s="5">
        <f t="shared" ref="BW163:DB163" ca="1" si="318">BV163+BW123+BW124+BW126+BW127</f>
        <v>56753.845643703309</v>
      </c>
      <c r="BX163" s="5">
        <f t="shared" ca="1" si="318"/>
        <v>55417.245882226096</v>
      </c>
      <c r="BY163" s="5">
        <f t="shared" ca="1" si="318"/>
        <v>54070.621622537801</v>
      </c>
      <c r="BZ163" s="5">
        <f t="shared" ca="1" si="318"/>
        <v>52713.897680901842</v>
      </c>
      <c r="CA163" s="5">
        <f t="shared" ca="1" si="318"/>
        <v>51346.998309703617</v>
      </c>
      <c r="CB163" s="5">
        <f t="shared" ca="1" si="318"/>
        <v>49969.847193221402</v>
      </c>
      <c r="CC163" s="5">
        <f t="shared" ca="1" si="318"/>
        <v>48582.367443365569</v>
      </c>
      <c r="CD163" s="5">
        <f t="shared" ca="1" si="318"/>
        <v>47184.48159538582</v>
      </c>
      <c r="CE163" s="5">
        <f t="shared" ca="1" si="318"/>
        <v>45776.111603546218</v>
      </c>
      <c r="CF163" s="5">
        <f t="shared" ca="1" si="318"/>
        <v>44357.178836767824</v>
      </c>
      <c r="CG163" s="5">
        <f t="shared" ca="1" si="318"/>
        <v>42927.604074238589</v>
      </c>
      <c r="CH163" s="5">
        <f t="shared" ca="1" si="318"/>
        <v>41487.307500990384</v>
      </c>
      <c r="CI163" s="5">
        <f t="shared" ca="1" si="318"/>
        <v>40036.208703442819</v>
      </c>
      <c r="CJ163" s="5">
        <f t="shared" ca="1" si="318"/>
        <v>38574.226664913651</v>
      </c>
      <c r="CK163" s="5">
        <f t="shared" ca="1" si="318"/>
        <v>37101.279761095509</v>
      </c>
      <c r="CL163" s="5">
        <f t="shared" ca="1" si="318"/>
        <v>35617.285755498735</v>
      </c>
      <c r="CM163" s="5">
        <f t="shared" ca="1" si="318"/>
        <v>34122.161794859981</v>
      </c>
      <c r="CN163" s="5">
        <f t="shared" ca="1" si="318"/>
        <v>32615.824404516439</v>
      </c>
      <c r="CO163" s="5">
        <f t="shared" ca="1" si="318"/>
        <v>31098.189483745322</v>
      </c>
      <c r="CP163" s="5">
        <f t="shared" ca="1" si="318"/>
        <v>29569.172301068422</v>
      </c>
      <c r="CQ163" s="5">
        <f t="shared" ca="1" si="318"/>
        <v>28028.687489521442</v>
      </c>
      <c r="CR163" s="5">
        <f t="shared" ca="1" si="318"/>
        <v>26476.64904188786</v>
      </c>
      <c r="CS163" s="5">
        <f t="shared" ca="1" si="318"/>
        <v>24912.970305897026</v>
      </c>
      <c r="CT163" s="5">
        <f t="shared" ca="1" si="318"/>
        <v>23337.563979386261</v>
      </c>
      <c r="CU163" s="5">
        <f t="shared" ca="1" si="318"/>
        <v>21750.342105426666</v>
      </c>
      <c r="CV163" s="5">
        <f t="shared" ca="1" si="318"/>
        <v>20151.216067412373</v>
      </c>
      <c r="CW163" s="5">
        <f t="shared" ca="1" si="318"/>
        <v>18540.096584112973</v>
      </c>
      <c r="CX163" s="5">
        <f t="shared" ca="1" si="318"/>
        <v>16916.893704688828</v>
      </c>
      <c r="CY163" s="5">
        <f t="shared" ca="1" si="318"/>
        <v>15281.516803669003</v>
      </c>
      <c r="CZ163" s="5">
        <f t="shared" ca="1" si="318"/>
        <v>13633.874575891528</v>
      </c>
      <c r="DA163" s="5">
        <f t="shared" ca="1" si="318"/>
        <v>11973.875031405723</v>
      </c>
      <c r="DB163" s="5">
        <f t="shared" ca="1" si="318"/>
        <v>10301.425490336274</v>
      </c>
      <c r="DC163" s="5">
        <f t="shared" ref="DC163:DJ163" ca="1" si="319">DB163+DC123+DC124+DC126+DC127</f>
        <v>8616.4325777088052</v>
      </c>
      <c r="DD163" s="5">
        <f t="shared" ca="1" si="319"/>
        <v>6918.8022182366294</v>
      </c>
      <c r="DE163" s="5">
        <f t="shared" ca="1" si="319"/>
        <v>5208.4396310684124</v>
      </c>
      <c r="DF163" s="5">
        <f t="shared" ca="1" si="319"/>
        <v>3485.2493244964335</v>
      </c>
      <c r="DG163" s="5">
        <f t="shared" ca="1" si="319"/>
        <v>1749.135090625165</v>
      </c>
      <c r="DH163" s="5">
        <f t="shared" ca="1" si="319"/>
        <v>-1.3824319466948509E-10</v>
      </c>
      <c r="DI163" s="5">
        <f t="shared" ca="1" si="319"/>
        <v>-1.3824319466948509E-10</v>
      </c>
      <c r="DJ163" s="5">
        <f t="shared" ca="1" si="319"/>
        <v>-1.3824319466948509E-10</v>
      </c>
    </row>
    <row r="164" spans="1:114" s="651" customFormat="1" ht="16.5">
      <c r="A164" s="224"/>
      <c r="B164" s="649" t="s">
        <v>518</v>
      </c>
      <c r="C164" s="650"/>
      <c r="I164" s="651">
        <f ca="1">IFERROR(I162/I163,0)</f>
        <v>5.9741419354838685</v>
      </c>
      <c r="J164" s="651" t="str">
        <f t="shared" ref="J164:BU164" ca="1" si="320">IF(ABS(J163)&lt;=0.1,"долга нет",IF(ABS(IFERROR(J162/J163,1))&gt;500,1,IFERROR(J162/J163,1)))</f>
        <v>долга нет</v>
      </c>
      <c r="K164" s="651" t="str">
        <f t="shared" ca="1" si="320"/>
        <v>долга нет</v>
      </c>
      <c r="L164" s="651" t="str">
        <f t="shared" ca="1" si="320"/>
        <v>долга нет</v>
      </c>
      <c r="M164" s="651">
        <f t="shared" ca="1" si="320"/>
        <v>26.642761904761905</v>
      </c>
      <c r="N164" s="651">
        <f t="shared" ca="1" si="320"/>
        <v>26.226920634920635</v>
      </c>
      <c r="O164" s="651">
        <f t="shared" ca="1" si="320"/>
        <v>25.646825396825395</v>
      </c>
      <c r="P164" s="651">
        <f t="shared" ca="1" si="320"/>
        <v>24.950206349206351</v>
      </c>
      <c r="Q164" s="651">
        <f t="shared" ca="1" si="320"/>
        <v>13.250761904761905</v>
      </c>
      <c r="R164" s="651">
        <f t="shared" ca="1" si="320"/>
        <v>12.788380952380953</v>
      </c>
      <c r="S164" s="651">
        <f t="shared" ca="1" si="320"/>
        <v>12.022311688311689</v>
      </c>
      <c r="T164" s="651">
        <f t="shared" ca="1" si="320"/>
        <v>5.9065846867749423</v>
      </c>
      <c r="U164" s="651">
        <f t="shared" ca="1" si="320"/>
        <v>5.8909857142857147</v>
      </c>
      <c r="V164" s="651">
        <f t="shared" ca="1" si="320"/>
        <v>5.8389769980506827</v>
      </c>
      <c r="W164" s="651">
        <f t="shared" ca="1" si="320"/>
        <v>5.7192787637969102</v>
      </c>
      <c r="X164" s="651">
        <f t="shared" ca="1" si="320"/>
        <v>5.660781994148099</v>
      </c>
      <c r="Y164" s="651">
        <f t="shared" ca="1" si="320"/>
        <v>5.608124885215795</v>
      </c>
      <c r="Z164" s="651">
        <f t="shared" ca="1" si="320"/>
        <v>5.5614283438744447</v>
      </c>
      <c r="AA164" s="651">
        <f t="shared" ca="1" si="320"/>
        <v>5.5208340506934492</v>
      </c>
      <c r="AB164" s="651">
        <f t="shared" ca="1" si="320"/>
        <v>5.4689312820512841</v>
      </c>
      <c r="AC164" s="651">
        <f t="shared" ca="1" si="320"/>
        <v>5.4313264226249869</v>
      </c>
      <c r="AD164" s="651">
        <f t="shared" ca="1" si="320"/>
        <v>5.4003088254917104</v>
      </c>
      <c r="AE164" s="651">
        <f t="shared" ca="1" si="320"/>
        <v>5.3761252465867919</v>
      </c>
      <c r="AF164" s="651">
        <f t="shared" ca="1" si="320"/>
        <v>5.340700315045817</v>
      </c>
      <c r="AG164" s="651">
        <f t="shared" ca="1" si="320"/>
        <v>5.3200797005989244</v>
      </c>
      <c r="AH164" s="651">
        <f t="shared" ca="1" si="320"/>
        <v>5.3071481764785569</v>
      </c>
      <c r="AI164" s="651">
        <f t="shared" ca="1" si="320"/>
        <v>5.3023285125607345</v>
      </c>
      <c r="AJ164" s="651">
        <f t="shared" ca="1" si="320"/>
        <v>5.2865992382619993</v>
      </c>
      <c r="AK164" s="651">
        <f t="shared" ca="1" si="320"/>
        <v>5.296271976850587</v>
      </c>
      <c r="AL164" s="651">
        <f t="shared" ca="1" si="320"/>
        <v>5.2105832145988487</v>
      </c>
      <c r="AM164" s="651">
        <f t="shared" ca="1" si="320"/>
        <v>5.1316013709923816</v>
      </c>
      <c r="AN164" s="651">
        <f t="shared" ca="1" si="320"/>
        <v>5.0393235090289856</v>
      </c>
      <c r="AO164" s="651">
        <f t="shared" ca="1" si="320"/>
        <v>4.9536725115327815</v>
      </c>
      <c r="AP164" s="651">
        <f t="shared" ca="1" si="320"/>
        <v>4.874671426333844</v>
      </c>
      <c r="AQ164" s="651">
        <f t="shared" ca="1" si="320"/>
        <v>4.8023927745247015</v>
      </c>
      <c r="AR164" s="651">
        <f t="shared" ca="1" si="320"/>
        <v>4.716591818964325</v>
      </c>
      <c r="AS164" s="651">
        <f t="shared" ca="1" si="320"/>
        <v>4.6374227634922525</v>
      </c>
      <c r="AT164" s="651">
        <f t="shared" ca="1" si="320"/>
        <v>4.5649161382498651</v>
      </c>
      <c r="AU164" s="651">
        <f t="shared" ca="1" si="320"/>
        <v>4.4991397079596167</v>
      </c>
      <c r="AV164" s="651">
        <f t="shared" ca="1" si="320"/>
        <v>4.4194682341837037</v>
      </c>
      <c r="AW164" s="651">
        <f t="shared" ca="1" si="320"/>
        <v>4.3464351720182615</v>
      </c>
      <c r="AX164" s="651">
        <f t="shared" ca="1" si="320"/>
        <v>4.2959969306920289</v>
      </c>
      <c r="AY164" s="651">
        <f t="shared" ca="1" si="320"/>
        <v>4.2526704431558882</v>
      </c>
      <c r="AZ164" s="651">
        <f t="shared" ca="1" si="320"/>
        <v>4.1951125418148836</v>
      </c>
      <c r="BA164" s="651">
        <f t="shared" ca="1" si="320"/>
        <v>4.1446011550471891</v>
      </c>
      <c r="BB164" s="651">
        <f t="shared" ca="1" si="320"/>
        <v>4.1013597211113835</v>
      </c>
      <c r="BC164" s="651">
        <f t="shared" ca="1" si="320"/>
        <v>4.065667377911824</v>
      </c>
      <c r="BD164" s="651">
        <f t="shared" ca="1" si="320"/>
        <v>4.0150902867702154</v>
      </c>
      <c r="BE164" s="651">
        <f t="shared" ca="1" si="320"/>
        <v>3.9720049891338123</v>
      </c>
      <c r="BF164" s="651">
        <f t="shared" ca="1" si="320"/>
        <v>3.9367386031939504</v>
      </c>
      <c r="BG164" s="651">
        <f t="shared" ca="1" si="320"/>
        <v>3.9096932255815195</v>
      </c>
      <c r="BH164" s="651">
        <f t="shared" ca="1" si="320"/>
        <v>3.866949125834116</v>
      </c>
      <c r="BI164" s="651">
        <f t="shared" ca="1" si="320"/>
        <v>3.8323873176450678</v>
      </c>
      <c r="BJ164" s="651">
        <f t="shared" ca="1" si="320"/>
        <v>3.8065031119671846</v>
      </c>
      <c r="BK164" s="651">
        <f t="shared" ca="1" si="320"/>
        <v>3.789814137608527</v>
      </c>
      <c r="BL164" s="651">
        <f t="shared" ca="1" si="320"/>
        <v>3.7565227903530229</v>
      </c>
      <c r="BM164" s="651">
        <f t="shared" ca="1" si="320"/>
        <v>3.7325175420852532</v>
      </c>
      <c r="BN164" s="651">
        <f t="shared" ca="1" si="320"/>
        <v>3.7184392162164008</v>
      </c>
      <c r="BO164" s="651">
        <f t="shared" ca="1" si="320"/>
        <v>3.7151363449637591</v>
      </c>
      <c r="BP164" s="651">
        <f t="shared" ca="1" si="320"/>
        <v>3.6941700818806056</v>
      </c>
      <c r="BQ164" s="651">
        <f t="shared" ca="1" si="320"/>
        <v>3.6842774473924735</v>
      </c>
      <c r="BR164" s="651">
        <f t="shared" ca="1" si="320"/>
        <v>3.5991681017096515</v>
      </c>
      <c r="BS164" s="651">
        <f t="shared" ca="1" si="320"/>
        <v>3.5231898710736429</v>
      </c>
      <c r="BT164" s="651">
        <f t="shared" ca="1" si="320"/>
        <v>3.4254443377240533</v>
      </c>
      <c r="BU164" s="651">
        <f t="shared" ca="1" si="320"/>
        <v>3.3365843462526481</v>
      </c>
      <c r="BV164" s="651">
        <f t="shared" ref="BV164:DJ164" ca="1" si="321">IF(ABS(BV163)&lt;=0.1,"долга нет",IF(ABS(IFERROR(BV162/BV163,1))&gt;500,1,IFERROR(BV162/BV163,1)))</f>
        <v>3.2567559603371006</v>
      </c>
      <c r="BW164" s="651">
        <f t="shared" ca="1" si="321"/>
        <v>3.186198185321782</v>
      </c>
      <c r="BX164" s="651">
        <f t="shared" ca="1" si="321"/>
        <v>3.0975916840908235</v>
      </c>
      <c r="BY164" s="651">
        <f t="shared" ca="1" si="321"/>
        <v>3.0181084497090094</v>
      </c>
      <c r="BZ164" s="651">
        <f t="shared" ca="1" si="321"/>
        <v>2.9480650613377546</v>
      </c>
      <c r="CA164" s="651">
        <f t="shared" ca="1" si="321"/>
        <v>2.8878026930734504</v>
      </c>
      <c r="CB164" s="651">
        <f t="shared" ca="1" si="321"/>
        <v>2.8034306260396837</v>
      </c>
      <c r="CC164" s="651">
        <f t="shared" ca="1" si="321"/>
        <v>2.7326992690252254</v>
      </c>
      <c r="CD164" s="651">
        <f t="shared" ca="1" si="321"/>
        <v>2.6719378010996055</v>
      </c>
      <c r="CE164" s="651">
        <f t="shared" ca="1" si="321"/>
        <v>2.621651245509089</v>
      </c>
      <c r="CF164" s="651">
        <f t="shared" ca="1" si="321"/>
        <v>2.5456307853916691</v>
      </c>
      <c r="CG164" s="651">
        <f t="shared" ca="1" si="321"/>
        <v>2.4796864930060289</v>
      </c>
      <c r="CH164" s="651">
        <f t="shared" ca="1" si="321"/>
        <v>2.4243318272124306</v>
      </c>
      <c r="CI164" s="651">
        <f t="shared" ca="1" si="321"/>
        <v>2.3802203826509012</v>
      </c>
      <c r="CJ164" s="651">
        <f t="shared" ca="1" si="321"/>
        <v>2.307888134047166</v>
      </c>
      <c r="CK164" s="651">
        <f t="shared" ca="1" si="321"/>
        <v>2.2462567473855573</v>
      </c>
      <c r="CL164" s="651">
        <f t="shared" ca="1" si="321"/>
        <v>2.1960685195649532</v>
      </c>
      <c r="CM164" s="651">
        <f t="shared" ca="1" si="321"/>
        <v>2.1583040500995962</v>
      </c>
      <c r="CN164" s="651">
        <f t="shared" ca="1" si="321"/>
        <v>2.0887713630984042</v>
      </c>
      <c r="CO164" s="651">
        <f t="shared" ca="1" si="321"/>
        <v>2.0308577781677912</v>
      </c>
      <c r="CP164" s="651">
        <f t="shared" ca="1" si="321"/>
        <v>1.9857167255871555</v>
      </c>
      <c r="CQ164" s="651">
        <f t="shared" ca="1" si="321"/>
        <v>1.9548542906436148</v>
      </c>
      <c r="CR164" s="651">
        <f t="shared" ca="1" si="321"/>
        <v>1.8869079663729902</v>
      </c>
      <c r="CS164" s="651">
        <f t="shared" ca="1" si="321"/>
        <v>1.8319774575092229</v>
      </c>
      <c r="CT164" s="651">
        <f t="shared" ca="1" si="321"/>
        <v>1.7920036571486164</v>
      </c>
      <c r="CU164" s="651">
        <f t="shared" ca="1" si="321"/>
        <v>1.7694434328183657</v>
      </c>
      <c r="CV164" s="651">
        <f t="shared" ca="1" si="321"/>
        <v>1.7009891554600121</v>
      </c>
      <c r="CW164" s="651">
        <f t="shared" ca="1" si="321"/>
        <v>1.6479417926107729</v>
      </c>
      <c r="CX164" s="651">
        <f t="shared" ca="1" si="321"/>
        <v>1.6136532200609535</v>
      </c>
      <c r="CY164" s="651">
        <f t="shared" ca="1" si="321"/>
        <v>1.6030476761389558</v>
      </c>
      <c r="CZ164" s="651">
        <f t="shared" ca="1" si="321"/>
        <v>1.5299392614983049</v>
      </c>
      <c r="DA164" s="651">
        <f t="shared" ca="1" si="321"/>
        <v>1.4761303215242401</v>
      </c>
      <c r="DB164" s="651">
        <f t="shared" ca="1" si="321"/>
        <v>1.4495081301134147</v>
      </c>
      <c r="DC164" s="651">
        <f t="shared" ca="1" si="321"/>
        <v>1.4641790423380436</v>
      </c>
      <c r="DD164" s="651">
        <f t="shared" ca="1" si="321"/>
        <v>1.3724918996774289</v>
      </c>
      <c r="DE164" s="651">
        <f t="shared" ca="1" si="321"/>
        <v>1.3063413386638962</v>
      </c>
      <c r="DF164" s="651">
        <f t="shared" ca="1" si="321"/>
        <v>1.2986158459851189</v>
      </c>
      <c r="DG164" s="651">
        <f t="shared" ca="1" si="321"/>
        <v>1.5138910734753874</v>
      </c>
      <c r="DH164" s="651" t="str">
        <f t="shared" ca="1" si="321"/>
        <v>долга нет</v>
      </c>
      <c r="DI164" s="651" t="str">
        <f t="shared" ca="1" si="321"/>
        <v>долга нет</v>
      </c>
      <c r="DJ164" s="651" t="str">
        <f t="shared" ca="1" si="321"/>
        <v>долга нет</v>
      </c>
    </row>
    <row r="166" spans="1:114" s="81" customFormat="1">
      <c r="A166" s="256"/>
      <c r="B166" s="266" t="s">
        <v>519</v>
      </c>
      <c r="C166" s="266"/>
      <c r="D166" s="266"/>
      <c r="E166" s="266"/>
      <c r="F166" s="266"/>
      <c r="G166" s="266"/>
      <c r="H166" s="266"/>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row>
    <row r="168" spans="1:114">
      <c r="B168" s="144" t="s">
        <v>187</v>
      </c>
      <c r="C168" s="11"/>
    </row>
    <row r="169" spans="1:114">
      <c r="B169" s="17" t="s">
        <v>431</v>
      </c>
      <c r="C169" s="11"/>
      <c r="I169" s="5">
        <f t="shared" ref="I169:I185" si="322">SUM(J169:DJ169)</f>
        <v>84625020.613613337</v>
      </c>
      <c r="J169" s="5">
        <f t="shared" ref="J169:AO169" si="323">J18+J94</f>
        <v>533537.5</v>
      </c>
      <c r="K169" s="5">
        <f t="shared" si="323"/>
        <v>527293.75</v>
      </c>
      <c r="L169" s="5">
        <f t="shared" si="323"/>
        <v>540191.62474999996</v>
      </c>
      <c r="M169" s="5">
        <f t="shared" si="323"/>
        <v>541460.46865624981</v>
      </c>
      <c r="N169" s="5">
        <f t="shared" si="323"/>
        <v>542735.65678203106</v>
      </c>
      <c r="O169" s="5">
        <f t="shared" si="323"/>
        <v>544017.22084844112</v>
      </c>
      <c r="P169" s="5">
        <f t="shared" si="323"/>
        <v>556421.8173377834</v>
      </c>
      <c r="Q169" s="5">
        <f t="shared" si="323"/>
        <v>557716.22908395925</v>
      </c>
      <c r="R169" s="5">
        <f t="shared" si="323"/>
        <v>559017.1128888661</v>
      </c>
      <c r="S169" s="5">
        <f t="shared" si="323"/>
        <v>560324.5011127973</v>
      </c>
      <c r="T169" s="5">
        <f t="shared" si="323"/>
        <v>573253.63710833178</v>
      </c>
      <c r="U169" s="5">
        <f t="shared" si="323"/>
        <v>574874.13189920795</v>
      </c>
      <c r="V169" s="5">
        <f t="shared" si="323"/>
        <v>576201.22916403855</v>
      </c>
      <c r="W169" s="5">
        <f t="shared" si="323"/>
        <v>577534.96191519336</v>
      </c>
      <c r="X169" s="5">
        <f t="shared" si="323"/>
        <v>590989.27411311248</v>
      </c>
      <c r="Y169" s="5">
        <f t="shared" si="323"/>
        <v>592336.37753509753</v>
      </c>
      <c r="Z169" s="5">
        <f t="shared" si="323"/>
        <v>593690.21647419257</v>
      </c>
      <c r="AA169" s="5">
        <f t="shared" si="323"/>
        <v>595050.824607983</v>
      </c>
      <c r="AB169" s="5">
        <f t="shared" si="323"/>
        <v>608999.95545442309</v>
      </c>
      <c r="AC169" s="5">
        <f t="shared" si="323"/>
        <v>610374.20368475467</v>
      </c>
      <c r="AD169" s="5">
        <f t="shared" si="323"/>
        <v>611755.32315623807</v>
      </c>
      <c r="AE169" s="5">
        <f t="shared" si="323"/>
        <v>613143.34822507901</v>
      </c>
      <c r="AF169" s="5">
        <f t="shared" si="323"/>
        <v>627582.28821743978</v>
      </c>
      <c r="AG169" s="5">
        <f t="shared" si="323"/>
        <v>628984.22823759564</v>
      </c>
      <c r="AH169" s="5">
        <f t="shared" si="323"/>
        <v>630393.17795785237</v>
      </c>
      <c r="AI169" s="5">
        <f t="shared" si="323"/>
        <v>631809.17242671037</v>
      </c>
      <c r="AJ169" s="5">
        <f t="shared" si="323"/>
        <v>646753.77635021368</v>
      </c>
      <c r="AK169" s="5">
        <f t="shared" si="323"/>
        <v>648183.96616362198</v>
      </c>
      <c r="AL169" s="5">
        <f t="shared" si="323"/>
        <v>649621.30692609737</v>
      </c>
      <c r="AM169" s="5">
        <f t="shared" si="323"/>
        <v>651065.83439238509</v>
      </c>
      <c r="AN169" s="5">
        <f t="shared" si="323"/>
        <v>666546.59492659522</v>
      </c>
      <c r="AO169" s="5">
        <f t="shared" si="323"/>
        <v>668005.60378073249</v>
      </c>
      <c r="AP169" s="5">
        <f t="shared" ref="AP169:BU169" si="324">AP18+AP94</f>
        <v>669471.90767914045</v>
      </c>
      <c r="AQ169" s="5">
        <f t="shared" si="324"/>
        <v>670945.54309704038</v>
      </c>
      <c r="AR169" s="5">
        <f t="shared" si="324"/>
        <v>686995.65469218697</v>
      </c>
      <c r="AS169" s="5">
        <f t="shared" si="324"/>
        <v>688484.06330515142</v>
      </c>
      <c r="AT169" s="5">
        <f t="shared" si="324"/>
        <v>689979.91396118072</v>
      </c>
      <c r="AU169" s="5">
        <f t="shared" si="324"/>
        <v>691483.24387049</v>
      </c>
      <c r="AV169" s="5">
        <f t="shared" si="324"/>
        <v>708154.15644387319</v>
      </c>
      <c r="AW169" s="5">
        <f t="shared" si="324"/>
        <v>709672.55723552336</v>
      </c>
      <c r="AX169" s="5">
        <f t="shared" si="324"/>
        <v>711198.55003113183</v>
      </c>
      <c r="AY169" s="5">
        <f t="shared" si="324"/>
        <v>712732.17279071838</v>
      </c>
      <c r="AZ169" s="5">
        <f t="shared" si="324"/>
        <v>730068.97294933465</v>
      </c>
      <c r="BA169" s="5">
        <f t="shared" si="324"/>
        <v>731617.97027708613</v>
      </c>
      <c r="BB169" s="5">
        <f t="shared" si="324"/>
        <v>733174.71259147627</v>
      </c>
      <c r="BC169" s="5">
        <f t="shared" si="324"/>
        <v>734739.23861743836</v>
      </c>
      <c r="BD169" s="5">
        <f t="shared" si="324"/>
        <v>752758.08671727276</v>
      </c>
      <c r="BE169" s="5">
        <f t="shared" si="324"/>
        <v>754338.29711664515</v>
      </c>
      <c r="BF169" s="5">
        <f t="shared" si="324"/>
        <v>755926.40856801427</v>
      </c>
      <c r="BG169" s="5">
        <f t="shared" si="324"/>
        <v>757522.46057664033</v>
      </c>
      <c r="BH169" s="5">
        <f t="shared" si="324"/>
        <v>776277.60423778975</v>
      </c>
      <c r="BI169" s="5">
        <f t="shared" si="324"/>
        <v>777889.65666780225</v>
      </c>
      <c r="BJ169" s="5">
        <f t="shared" si="324"/>
        <v>779509.76935996488</v>
      </c>
      <c r="BK169" s="5">
        <f t="shared" si="324"/>
        <v>781137.98261558823</v>
      </c>
      <c r="BL169" s="5">
        <f t="shared" si="324"/>
        <v>800657.67096862453</v>
      </c>
      <c r="BM169" s="5">
        <f t="shared" si="324"/>
        <v>802302.20706213557</v>
      </c>
      <c r="BN169" s="5">
        <f t="shared" si="324"/>
        <v>803954.96583611413</v>
      </c>
      <c r="BO169" s="5">
        <f t="shared" si="324"/>
        <v>805615.98840396258</v>
      </c>
      <c r="BP169" s="5">
        <f t="shared" si="324"/>
        <v>825919.99167982955</v>
      </c>
      <c r="BQ169" s="5">
        <f t="shared" si="324"/>
        <v>827597.66599892068</v>
      </c>
      <c r="BR169" s="5">
        <f t="shared" si="324"/>
        <v>829283.72868960723</v>
      </c>
      <c r="BS169" s="5">
        <f t="shared" si="324"/>
        <v>830978.22169374733</v>
      </c>
      <c r="BT169" s="5">
        <f t="shared" si="324"/>
        <v>852061.43612865056</v>
      </c>
      <c r="BU169" s="5">
        <f t="shared" si="324"/>
        <v>853772.91642515711</v>
      </c>
      <c r="BV169" s="5">
        <f t="shared" ref="BV169:DA169" si="325">BV18+BV94</f>
        <v>855492.95412314625</v>
      </c>
      <c r="BW169" s="5">
        <f t="shared" si="325"/>
        <v>857221.59200962528</v>
      </c>
      <c r="BX169" s="5">
        <f t="shared" si="325"/>
        <v>879114.52581239841</v>
      </c>
      <c r="BY169" s="5">
        <f t="shared" si="325"/>
        <v>880860.49329368945</v>
      </c>
      <c r="BZ169" s="5">
        <f t="shared" si="325"/>
        <v>882615.1906123868</v>
      </c>
      <c r="CA169" s="5">
        <f t="shared" si="325"/>
        <v>884378.66141767765</v>
      </c>
      <c r="CB169" s="5">
        <f t="shared" si="325"/>
        <v>907113.02996945847</v>
      </c>
      <c r="CC169" s="5">
        <f t="shared" si="325"/>
        <v>908894.17956957244</v>
      </c>
      <c r="CD169" s="5">
        <f t="shared" si="325"/>
        <v>910684.2349176869</v>
      </c>
      <c r="CE169" s="5">
        <f t="shared" si="325"/>
        <v>912483.24054254207</v>
      </c>
      <c r="CF169" s="5">
        <f t="shared" si="325"/>
        <v>936092.01442448748</v>
      </c>
      <c r="CG169" s="5">
        <f t="shared" si="325"/>
        <v>937909.05508073187</v>
      </c>
      <c r="CH169" s="5">
        <f t="shared" si="325"/>
        <v>939735.18094025715</v>
      </c>
      <c r="CI169" s="5">
        <f t="shared" si="325"/>
        <v>941570.43742908025</v>
      </c>
      <c r="CJ169" s="5">
        <f t="shared" si="325"/>
        <v>966087.89236620441</v>
      </c>
      <c r="CK169" s="5">
        <f t="shared" si="325"/>
        <v>967941.54730132804</v>
      </c>
      <c r="CL169" s="5">
        <f t="shared" si="325"/>
        <v>969804.47051112726</v>
      </c>
      <c r="CM169" s="5">
        <f t="shared" si="325"/>
        <v>971676.70833697543</v>
      </c>
      <c r="CN169" s="5">
        <f t="shared" si="325"/>
        <v>997138.47713466559</v>
      </c>
      <c r="CO169" s="5">
        <f t="shared" si="325"/>
        <v>999029.48414471792</v>
      </c>
      <c r="CP169" s="5">
        <f t="shared" si="325"/>
        <v>1000929.9461898204</v>
      </c>
      <c r="CQ169" s="5">
        <f t="shared" si="325"/>
        <v>1002839.9105451485</v>
      </c>
      <c r="CR169" s="5">
        <f t="shared" si="325"/>
        <v>1029283.0370979726</v>
      </c>
      <c r="CS169" s="5">
        <f t="shared" si="325"/>
        <v>1031212.1488459627</v>
      </c>
      <c r="CT169" s="5">
        <f t="shared" si="325"/>
        <v>1033150.906152693</v>
      </c>
      <c r="CU169" s="5">
        <f t="shared" si="325"/>
        <v>1035099.3572459569</v>
      </c>
      <c r="CV169" s="5">
        <f t="shared" si="325"/>
        <v>1062562.3527015587</v>
      </c>
      <c r="CW169" s="5">
        <f t="shared" si="325"/>
        <v>1064530.3370170323</v>
      </c>
      <c r="CX169" s="5">
        <f t="shared" si="325"/>
        <v>1066508.1612540837</v>
      </c>
      <c r="CY169" s="5">
        <f t="shared" si="325"/>
        <v>1068495.87461232</v>
      </c>
      <c r="CZ169" s="5">
        <f t="shared" si="325"/>
        <v>1097018.7757765152</v>
      </c>
      <c r="DA169" s="5">
        <f t="shared" si="325"/>
        <v>1099026.415961168</v>
      </c>
      <c r="DB169" s="5">
        <f t="shared" ref="DB169:DJ169" si="326">DB18+DB94</f>
        <v>1101044.094346744</v>
      </c>
      <c r="DC169" s="5">
        <f t="shared" si="326"/>
        <v>1103071.8611242478</v>
      </c>
      <c r="DD169" s="5">
        <f t="shared" si="326"/>
        <v>1132696.2911968662</v>
      </c>
      <c r="DE169" s="5">
        <f t="shared" si="326"/>
        <v>1134744.3863363145</v>
      </c>
      <c r="DF169" s="5">
        <f t="shared" si="326"/>
        <v>1136802.72195146</v>
      </c>
      <c r="DG169" s="5">
        <f t="shared" si="326"/>
        <v>1138871.3492446814</v>
      </c>
      <c r="DH169" s="5">
        <f t="shared" si="326"/>
        <v>1169640.5809792893</v>
      </c>
      <c r="DI169" s="5">
        <f t="shared" si="326"/>
        <v>1171729.9462611252</v>
      </c>
      <c r="DJ169" s="5">
        <f t="shared" si="326"/>
        <v>1173829.7583693704</v>
      </c>
    </row>
    <row r="170" spans="1:114">
      <c r="B170" s="17" t="s">
        <v>151</v>
      </c>
      <c r="C170" s="11"/>
      <c r="I170" s="5">
        <f t="shared" si="322"/>
        <v>0</v>
      </c>
      <c r="J170" s="5">
        <f t="shared" ref="J170:AO170" si="327">J19+J95</f>
        <v>0</v>
      </c>
      <c r="K170" s="5">
        <f t="shared" si="327"/>
        <v>0</v>
      </c>
      <c r="L170" s="5">
        <f t="shared" si="327"/>
        <v>0</v>
      </c>
      <c r="M170" s="5">
        <f t="shared" si="327"/>
        <v>0</v>
      </c>
      <c r="N170" s="5">
        <f t="shared" si="327"/>
        <v>0</v>
      </c>
      <c r="O170" s="5">
        <f t="shared" si="327"/>
        <v>0</v>
      </c>
      <c r="P170" s="5">
        <f t="shared" si="327"/>
        <v>0</v>
      </c>
      <c r="Q170" s="5">
        <f t="shared" si="327"/>
        <v>0</v>
      </c>
      <c r="R170" s="5">
        <f t="shared" si="327"/>
        <v>0</v>
      </c>
      <c r="S170" s="5">
        <f t="shared" si="327"/>
        <v>0</v>
      </c>
      <c r="T170" s="5">
        <f t="shared" si="327"/>
        <v>0</v>
      </c>
      <c r="U170" s="5">
        <f t="shared" si="327"/>
        <v>0</v>
      </c>
      <c r="V170" s="5">
        <f t="shared" si="327"/>
        <v>0</v>
      </c>
      <c r="W170" s="5">
        <f t="shared" si="327"/>
        <v>0</v>
      </c>
      <c r="X170" s="5">
        <f t="shared" si="327"/>
        <v>0</v>
      </c>
      <c r="Y170" s="5">
        <f t="shared" si="327"/>
        <v>0</v>
      </c>
      <c r="Z170" s="5">
        <f t="shared" si="327"/>
        <v>0</v>
      </c>
      <c r="AA170" s="5">
        <f t="shared" si="327"/>
        <v>0</v>
      </c>
      <c r="AB170" s="5">
        <f t="shared" si="327"/>
        <v>0</v>
      </c>
      <c r="AC170" s="5">
        <f t="shared" si="327"/>
        <v>0</v>
      </c>
      <c r="AD170" s="5">
        <f t="shared" si="327"/>
        <v>0</v>
      </c>
      <c r="AE170" s="5">
        <f t="shared" si="327"/>
        <v>0</v>
      </c>
      <c r="AF170" s="5">
        <f t="shared" si="327"/>
        <v>0</v>
      </c>
      <c r="AG170" s="5">
        <f t="shared" si="327"/>
        <v>0</v>
      </c>
      <c r="AH170" s="5">
        <f t="shared" si="327"/>
        <v>0</v>
      </c>
      <c r="AI170" s="5">
        <f t="shared" si="327"/>
        <v>0</v>
      </c>
      <c r="AJ170" s="5">
        <f t="shared" si="327"/>
        <v>0</v>
      </c>
      <c r="AK170" s="5">
        <f t="shared" si="327"/>
        <v>0</v>
      </c>
      <c r="AL170" s="5">
        <f t="shared" si="327"/>
        <v>0</v>
      </c>
      <c r="AM170" s="5">
        <f t="shared" si="327"/>
        <v>0</v>
      </c>
      <c r="AN170" s="5">
        <f t="shared" si="327"/>
        <v>0</v>
      </c>
      <c r="AO170" s="5">
        <f t="shared" si="327"/>
        <v>0</v>
      </c>
      <c r="AP170" s="5">
        <f t="shared" ref="AP170:BU170" si="328">AP19+AP95</f>
        <v>0</v>
      </c>
      <c r="AQ170" s="5">
        <f t="shared" si="328"/>
        <v>0</v>
      </c>
      <c r="AR170" s="5">
        <f t="shared" si="328"/>
        <v>0</v>
      </c>
      <c r="AS170" s="5">
        <f t="shared" si="328"/>
        <v>0</v>
      </c>
      <c r="AT170" s="5">
        <f t="shared" si="328"/>
        <v>0</v>
      </c>
      <c r="AU170" s="5">
        <f t="shared" si="328"/>
        <v>0</v>
      </c>
      <c r="AV170" s="5">
        <f t="shared" si="328"/>
        <v>0</v>
      </c>
      <c r="AW170" s="5">
        <f t="shared" si="328"/>
        <v>0</v>
      </c>
      <c r="AX170" s="5">
        <f t="shared" si="328"/>
        <v>0</v>
      </c>
      <c r="AY170" s="5">
        <f t="shared" si="328"/>
        <v>0</v>
      </c>
      <c r="AZ170" s="5">
        <f t="shared" si="328"/>
        <v>0</v>
      </c>
      <c r="BA170" s="5">
        <f t="shared" si="328"/>
        <v>0</v>
      </c>
      <c r="BB170" s="5">
        <f t="shared" si="328"/>
        <v>0</v>
      </c>
      <c r="BC170" s="5">
        <f t="shared" si="328"/>
        <v>0</v>
      </c>
      <c r="BD170" s="5">
        <f t="shared" si="328"/>
        <v>0</v>
      </c>
      <c r="BE170" s="5">
        <f t="shared" si="328"/>
        <v>0</v>
      </c>
      <c r="BF170" s="5">
        <f t="shared" si="328"/>
        <v>0</v>
      </c>
      <c r="BG170" s="5">
        <f t="shared" si="328"/>
        <v>0</v>
      </c>
      <c r="BH170" s="5">
        <f t="shared" si="328"/>
        <v>0</v>
      </c>
      <c r="BI170" s="5">
        <f t="shared" si="328"/>
        <v>0</v>
      </c>
      <c r="BJ170" s="5">
        <f t="shared" si="328"/>
        <v>0</v>
      </c>
      <c r="BK170" s="5">
        <f t="shared" si="328"/>
        <v>0</v>
      </c>
      <c r="BL170" s="5">
        <f t="shared" si="328"/>
        <v>0</v>
      </c>
      <c r="BM170" s="5">
        <f t="shared" si="328"/>
        <v>0</v>
      </c>
      <c r="BN170" s="5">
        <f t="shared" si="328"/>
        <v>0</v>
      </c>
      <c r="BO170" s="5">
        <f t="shared" si="328"/>
        <v>0</v>
      </c>
      <c r="BP170" s="5">
        <f t="shared" si="328"/>
        <v>0</v>
      </c>
      <c r="BQ170" s="5">
        <f t="shared" si="328"/>
        <v>0</v>
      </c>
      <c r="BR170" s="5">
        <f t="shared" si="328"/>
        <v>0</v>
      </c>
      <c r="BS170" s="5">
        <f t="shared" si="328"/>
        <v>0</v>
      </c>
      <c r="BT170" s="5">
        <f t="shared" si="328"/>
        <v>0</v>
      </c>
      <c r="BU170" s="5">
        <f t="shared" si="328"/>
        <v>0</v>
      </c>
      <c r="BV170" s="5">
        <f t="shared" ref="BV170:DA170" si="329">BV19+BV95</f>
        <v>0</v>
      </c>
      <c r="BW170" s="5">
        <f t="shared" si="329"/>
        <v>0</v>
      </c>
      <c r="BX170" s="5">
        <f t="shared" si="329"/>
        <v>0</v>
      </c>
      <c r="BY170" s="5">
        <f t="shared" si="329"/>
        <v>0</v>
      </c>
      <c r="BZ170" s="5">
        <f t="shared" si="329"/>
        <v>0</v>
      </c>
      <c r="CA170" s="5">
        <f t="shared" si="329"/>
        <v>0</v>
      </c>
      <c r="CB170" s="5">
        <f t="shared" si="329"/>
        <v>0</v>
      </c>
      <c r="CC170" s="5">
        <f t="shared" si="329"/>
        <v>0</v>
      </c>
      <c r="CD170" s="5">
        <f t="shared" si="329"/>
        <v>0</v>
      </c>
      <c r="CE170" s="5">
        <f t="shared" si="329"/>
        <v>0</v>
      </c>
      <c r="CF170" s="5">
        <f t="shared" si="329"/>
        <v>0</v>
      </c>
      <c r="CG170" s="5">
        <f t="shared" si="329"/>
        <v>0</v>
      </c>
      <c r="CH170" s="5">
        <f t="shared" si="329"/>
        <v>0</v>
      </c>
      <c r="CI170" s="5">
        <f t="shared" si="329"/>
        <v>0</v>
      </c>
      <c r="CJ170" s="5">
        <f t="shared" si="329"/>
        <v>0</v>
      </c>
      <c r="CK170" s="5">
        <f t="shared" si="329"/>
        <v>0</v>
      </c>
      <c r="CL170" s="5">
        <f t="shared" si="329"/>
        <v>0</v>
      </c>
      <c r="CM170" s="5">
        <f t="shared" si="329"/>
        <v>0</v>
      </c>
      <c r="CN170" s="5">
        <f t="shared" si="329"/>
        <v>0</v>
      </c>
      <c r="CO170" s="5">
        <f t="shared" si="329"/>
        <v>0</v>
      </c>
      <c r="CP170" s="5">
        <f t="shared" si="329"/>
        <v>0</v>
      </c>
      <c r="CQ170" s="5">
        <f t="shared" si="329"/>
        <v>0</v>
      </c>
      <c r="CR170" s="5">
        <f t="shared" si="329"/>
        <v>0</v>
      </c>
      <c r="CS170" s="5">
        <f t="shared" si="329"/>
        <v>0</v>
      </c>
      <c r="CT170" s="5">
        <f t="shared" si="329"/>
        <v>0</v>
      </c>
      <c r="CU170" s="5">
        <f t="shared" si="329"/>
        <v>0</v>
      </c>
      <c r="CV170" s="5">
        <f t="shared" si="329"/>
        <v>0</v>
      </c>
      <c r="CW170" s="5">
        <f t="shared" si="329"/>
        <v>0</v>
      </c>
      <c r="CX170" s="5">
        <f t="shared" si="329"/>
        <v>0</v>
      </c>
      <c r="CY170" s="5">
        <f t="shared" si="329"/>
        <v>0</v>
      </c>
      <c r="CZ170" s="5">
        <f t="shared" si="329"/>
        <v>0</v>
      </c>
      <c r="DA170" s="5">
        <f t="shared" si="329"/>
        <v>0</v>
      </c>
      <c r="DB170" s="5">
        <f t="shared" ref="DB170:DJ170" si="330">DB19+DB95</f>
        <v>0</v>
      </c>
      <c r="DC170" s="5">
        <f t="shared" si="330"/>
        <v>0</v>
      </c>
      <c r="DD170" s="5">
        <f t="shared" si="330"/>
        <v>0</v>
      </c>
      <c r="DE170" s="5">
        <f t="shared" si="330"/>
        <v>0</v>
      </c>
      <c r="DF170" s="5">
        <f t="shared" si="330"/>
        <v>0</v>
      </c>
      <c r="DG170" s="5">
        <f t="shared" si="330"/>
        <v>0</v>
      </c>
      <c r="DH170" s="5">
        <f t="shared" si="330"/>
        <v>0</v>
      </c>
      <c r="DI170" s="5">
        <f t="shared" si="330"/>
        <v>0</v>
      </c>
      <c r="DJ170" s="5">
        <f t="shared" si="330"/>
        <v>0</v>
      </c>
    </row>
    <row r="171" spans="1:114">
      <c r="B171" s="17" t="s">
        <v>525</v>
      </c>
      <c r="C171" s="11"/>
      <c r="I171" s="5">
        <f t="shared" si="322"/>
        <v>0</v>
      </c>
      <c r="J171" s="5">
        <f t="shared" ref="J171:AO171" si="331">J20+J96</f>
        <v>0</v>
      </c>
      <c r="K171" s="5">
        <f t="shared" si="331"/>
        <v>0</v>
      </c>
      <c r="L171" s="5">
        <f t="shared" si="331"/>
        <v>0</v>
      </c>
      <c r="M171" s="5">
        <f t="shared" si="331"/>
        <v>0</v>
      </c>
      <c r="N171" s="5">
        <f t="shared" si="331"/>
        <v>0</v>
      </c>
      <c r="O171" s="5">
        <f t="shared" si="331"/>
        <v>0</v>
      </c>
      <c r="P171" s="5">
        <f t="shared" si="331"/>
        <v>0</v>
      </c>
      <c r="Q171" s="5">
        <f t="shared" si="331"/>
        <v>0</v>
      </c>
      <c r="R171" s="5">
        <f t="shared" si="331"/>
        <v>0</v>
      </c>
      <c r="S171" s="5">
        <f t="shared" si="331"/>
        <v>0</v>
      </c>
      <c r="T171" s="5">
        <f t="shared" si="331"/>
        <v>0</v>
      </c>
      <c r="U171" s="5">
        <f t="shared" si="331"/>
        <v>0</v>
      </c>
      <c r="V171" s="5">
        <f t="shared" si="331"/>
        <v>0</v>
      </c>
      <c r="W171" s="5">
        <f t="shared" si="331"/>
        <v>0</v>
      </c>
      <c r="X171" s="5">
        <f t="shared" si="331"/>
        <v>0</v>
      </c>
      <c r="Y171" s="5">
        <f t="shared" si="331"/>
        <v>0</v>
      </c>
      <c r="Z171" s="5">
        <f t="shared" si="331"/>
        <v>0</v>
      </c>
      <c r="AA171" s="5">
        <f t="shared" si="331"/>
        <v>0</v>
      </c>
      <c r="AB171" s="5">
        <f t="shared" si="331"/>
        <v>0</v>
      </c>
      <c r="AC171" s="5">
        <f t="shared" si="331"/>
        <v>0</v>
      </c>
      <c r="AD171" s="5">
        <f t="shared" si="331"/>
        <v>0</v>
      </c>
      <c r="AE171" s="5">
        <f t="shared" si="331"/>
        <v>0</v>
      </c>
      <c r="AF171" s="5">
        <f t="shared" si="331"/>
        <v>0</v>
      </c>
      <c r="AG171" s="5">
        <f t="shared" si="331"/>
        <v>0</v>
      </c>
      <c r="AH171" s="5">
        <f t="shared" si="331"/>
        <v>0</v>
      </c>
      <c r="AI171" s="5">
        <f t="shared" si="331"/>
        <v>0</v>
      </c>
      <c r="AJ171" s="5">
        <f t="shared" si="331"/>
        <v>0</v>
      </c>
      <c r="AK171" s="5">
        <f t="shared" si="331"/>
        <v>0</v>
      </c>
      <c r="AL171" s="5">
        <f t="shared" si="331"/>
        <v>0</v>
      </c>
      <c r="AM171" s="5">
        <f t="shared" si="331"/>
        <v>0</v>
      </c>
      <c r="AN171" s="5">
        <f t="shared" si="331"/>
        <v>0</v>
      </c>
      <c r="AO171" s="5">
        <f t="shared" si="331"/>
        <v>0</v>
      </c>
      <c r="AP171" s="5">
        <f t="shared" ref="AP171:BU171" si="332">AP20+AP96</f>
        <v>0</v>
      </c>
      <c r="AQ171" s="5">
        <f t="shared" si="332"/>
        <v>0</v>
      </c>
      <c r="AR171" s="5">
        <f t="shared" si="332"/>
        <v>0</v>
      </c>
      <c r="AS171" s="5">
        <f t="shared" si="332"/>
        <v>0</v>
      </c>
      <c r="AT171" s="5">
        <f t="shared" si="332"/>
        <v>0</v>
      </c>
      <c r="AU171" s="5">
        <f t="shared" si="332"/>
        <v>0</v>
      </c>
      <c r="AV171" s="5">
        <f t="shared" si="332"/>
        <v>0</v>
      </c>
      <c r="AW171" s="5">
        <f t="shared" si="332"/>
        <v>0</v>
      </c>
      <c r="AX171" s="5">
        <f t="shared" si="332"/>
        <v>0</v>
      </c>
      <c r="AY171" s="5">
        <f t="shared" si="332"/>
        <v>0</v>
      </c>
      <c r="AZ171" s="5">
        <f t="shared" si="332"/>
        <v>0</v>
      </c>
      <c r="BA171" s="5">
        <f t="shared" si="332"/>
        <v>0</v>
      </c>
      <c r="BB171" s="5">
        <f t="shared" si="332"/>
        <v>0</v>
      </c>
      <c r="BC171" s="5">
        <f t="shared" si="332"/>
        <v>0</v>
      </c>
      <c r="BD171" s="5">
        <f t="shared" si="332"/>
        <v>0</v>
      </c>
      <c r="BE171" s="5">
        <f t="shared" si="332"/>
        <v>0</v>
      </c>
      <c r="BF171" s="5">
        <f t="shared" si="332"/>
        <v>0</v>
      </c>
      <c r="BG171" s="5">
        <f t="shared" si="332"/>
        <v>0</v>
      </c>
      <c r="BH171" s="5">
        <f t="shared" si="332"/>
        <v>0</v>
      </c>
      <c r="BI171" s="5">
        <f t="shared" si="332"/>
        <v>0</v>
      </c>
      <c r="BJ171" s="5">
        <f t="shared" si="332"/>
        <v>0</v>
      </c>
      <c r="BK171" s="5">
        <f t="shared" si="332"/>
        <v>0</v>
      </c>
      <c r="BL171" s="5">
        <f t="shared" si="332"/>
        <v>0</v>
      </c>
      <c r="BM171" s="5">
        <f t="shared" si="332"/>
        <v>0</v>
      </c>
      <c r="BN171" s="5">
        <f t="shared" si="332"/>
        <v>0</v>
      </c>
      <c r="BO171" s="5">
        <f t="shared" si="332"/>
        <v>0</v>
      </c>
      <c r="BP171" s="5">
        <f t="shared" si="332"/>
        <v>0</v>
      </c>
      <c r="BQ171" s="5">
        <f t="shared" si="332"/>
        <v>0</v>
      </c>
      <c r="BR171" s="5">
        <f t="shared" si="332"/>
        <v>0</v>
      </c>
      <c r="BS171" s="5">
        <f t="shared" si="332"/>
        <v>0</v>
      </c>
      <c r="BT171" s="5">
        <f t="shared" si="332"/>
        <v>0</v>
      </c>
      <c r="BU171" s="5">
        <f t="shared" si="332"/>
        <v>0</v>
      </c>
      <c r="BV171" s="5">
        <f t="shared" ref="BV171:DA171" si="333">BV20+BV96</f>
        <v>0</v>
      </c>
      <c r="BW171" s="5">
        <f t="shared" si="333"/>
        <v>0</v>
      </c>
      <c r="BX171" s="5">
        <f t="shared" si="333"/>
        <v>0</v>
      </c>
      <c r="BY171" s="5">
        <f t="shared" si="333"/>
        <v>0</v>
      </c>
      <c r="BZ171" s="5">
        <f t="shared" si="333"/>
        <v>0</v>
      </c>
      <c r="CA171" s="5">
        <f t="shared" si="333"/>
        <v>0</v>
      </c>
      <c r="CB171" s="5">
        <f t="shared" si="333"/>
        <v>0</v>
      </c>
      <c r="CC171" s="5">
        <f t="shared" si="333"/>
        <v>0</v>
      </c>
      <c r="CD171" s="5">
        <f t="shared" si="333"/>
        <v>0</v>
      </c>
      <c r="CE171" s="5">
        <f t="shared" si="333"/>
        <v>0</v>
      </c>
      <c r="CF171" s="5">
        <f t="shared" si="333"/>
        <v>0</v>
      </c>
      <c r="CG171" s="5">
        <f t="shared" si="333"/>
        <v>0</v>
      </c>
      <c r="CH171" s="5">
        <f t="shared" si="333"/>
        <v>0</v>
      </c>
      <c r="CI171" s="5">
        <f t="shared" si="333"/>
        <v>0</v>
      </c>
      <c r="CJ171" s="5">
        <f t="shared" si="333"/>
        <v>0</v>
      </c>
      <c r="CK171" s="5">
        <f t="shared" si="333"/>
        <v>0</v>
      </c>
      <c r="CL171" s="5">
        <f t="shared" si="333"/>
        <v>0</v>
      </c>
      <c r="CM171" s="5">
        <f t="shared" si="333"/>
        <v>0</v>
      </c>
      <c r="CN171" s="5">
        <f t="shared" si="333"/>
        <v>0</v>
      </c>
      <c r="CO171" s="5">
        <f t="shared" si="333"/>
        <v>0</v>
      </c>
      <c r="CP171" s="5">
        <f t="shared" si="333"/>
        <v>0</v>
      </c>
      <c r="CQ171" s="5">
        <f t="shared" si="333"/>
        <v>0</v>
      </c>
      <c r="CR171" s="5">
        <f t="shared" si="333"/>
        <v>0</v>
      </c>
      <c r="CS171" s="5">
        <f t="shared" si="333"/>
        <v>0</v>
      </c>
      <c r="CT171" s="5">
        <f t="shared" si="333"/>
        <v>0</v>
      </c>
      <c r="CU171" s="5">
        <f t="shared" si="333"/>
        <v>0</v>
      </c>
      <c r="CV171" s="5">
        <f t="shared" si="333"/>
        <v>0</v>
      </c>
      <c r="CW171" s="5">
        <f t="shared" si="333"/>
        <v>0</v>
      </c>
      <c r="CX171" s="5">
        <f t="shared" si="333"/>
        <v>0</v>
      </c>
      <c r="CY171" s="5">
        <f t="shared" si="333"/>
        <v>0</v>
      </c>
      <c r="CZ171" s="5">
        <f t="shared" si="333"/>
        <v>0</v>
      </c>
      <c r="DA171" s="5">
        <f t="shared" si="333"/>
        <v>0</v>
      </c>
      <c r="DB171" s="5">
        <f t="shared" ref="DB171:DJ171" si="334">DB20+DB96</f>
        <v>0</v>
      </c>
      <c r="DC171" s="5">
        <f t="shared" si="334"/>
        <v>0</v>
      </c>
      <c r="DD171" s="5">
        <f t="shared" si="334"/>
        <v>0</v>
      </c>
      <c r="DE171" s="5">
        <f t="shared" si="334"/>
        <v>0</v>
      </c>
      <c r="DF171" s="5">
        <f t="shared" si="334"/>
        <v>0</v>
      </c>
      <c r="DG171" s="5">
        <f t="shared" si="334"/>
        <v>0</v>
      </c>
      <c r="DH171" s="5">
        <f t="shared" si="334"/>
        <v>0</v>
      </c>
      <c r="DI171" s="5">
        <f t="shared" si="334"/>
        <v>0</v>
      </c>
      <c r="DJ171" s="5">
        <f t="shared" si="334"/>
        <v>0</v>
      </c>
    </row>
    <row r="172" spans="1:114">
      <c r="B172" s="17" t="s">
        <v>144</v>
      </c>
      <c r="C172" s="11"/>
      <c r="I172" s="5">
        <f t="shared" si="322"/>
        <v>0</v>
      </c>
      <c r="J172" s="5">
        <f t="shared" ref="J172:AO172" si="335">J21+J97</f>
        <v>0</v>
      </c>
      <c r="K172" s="5">
        <f t="shared" si="335"/>
        <v>0</v>
      </c>
      <c r="L172" s="5">
        <f t="shared" si="335"/>
        <v>0</v>
      </c>
      <c r="M172" s="5">
        <f t="shared" si="335"/>
        <v>0</v>
      </c>
      <c r="N172" s="5">
        <f t="shared" si="335"/>
        <v>0</v>
      </c>
      <c r="O172" s="5">
        <f t="shared" si="335"/>
        <v>0</v>
      </c>
      <c r="P172" s="5">
        <f t="shared" si="335"/>
        <v>0</v>
      </c>
      <c r="Q172" s="5">
        <f t="shared" si="335"/>
        <v>0</v>
      </c>
      <c r="R172" s="5">
        <f t="shared" si="335"/>
        <v>0</v>
      </c>
      <c r="S172" s="5">
        <f t="shared" si="335"/>
        <v>0</v>
      </c>
      <c r="T172" s="5">
        <f t="shared" si="335"/>
        <v>0</v>
      </c>
      <c r="U172" s="5">
        <f t="shared" si="335"/>
        <v>0</v>
      </c>
      <c r="V172" s="5">
        <f t="shared" si="335"/>
        <v>0</v>
      </c>
      <c r="W172" s="5">
        <f t="shared" si="335"/>
        <v>0</v>
      </c>
      <c r="X172" s="5">
        <f t="shared" si="335"/>
        <v>0</v>
      </c>
      <c r="Y172" s="5">
        <f t="shared" si="335"/>
        <v>0</v>
      </c>
      <c r="Z172" s="5">
        <f t="shared" si="335"/>
        <v>0</v>
      </c>
      <c r="AA172" s="5">
        <f t="shared" si="335"/>
        <v>0</v>
      </c>
      <c r="AB172" s="5">
        <f t="shared" si="335"/>
        <v>0</v>
      </c>
      <c r="AC172" s="5">
        <f t="shared" si="335"/>
        <v>0</v>
      </c>
      <c r="AD172" s="5">
        <f t="shared" si="335"/>
        <v>0</v>
      </c>
      <c r="AE172" s="5">
        <f t="shared" si="335"/>
        <v>0</v>
      </c>
      <c r="AF172" s="5">
        <f t="shared" si="335"/>
        <v>0</v>
      </c>
      <c r="AG172" s="5">
        <f t="shared" si="335"/>
        <v>0</v>
      </c>
      <c r="AH172" s="5">
        <f t="shared" si="335"/>
        <v>0</v>
      </c>
      <c r="AI172" s="5">
        <f t="shared" si="335"/>
        <v>0</v>
      </c>
      <c r="AJ172" s="5">
        <f t="shared" si="335"/>
        <v>0</v>
      </c>
      <c r="AK172" s="5">
        <f t="shared" si="335"/>
        <v>0</v>
      </c>
      <c r="AL172" s="5">
        <f t="shared" si="335"/>
        <v>0</v>
      </c>
      <c r="AM172" s="5">
        <f t="shared" si="335"/>
        <v>0</v>
      </c>
      <c r="AN172" s="5">
        <f t="shared" si="335"/>
        <v>0</v>
      </c>
      <c r="AO172" s="5">
        <f t="shared" si="335"/>
        <v>0</v>
      </c>
      <c r="AP172" s="5">
        <f t="shared" ref="AP172:BU172" si="336">AP21+AP97</f>
        <v>0</v>
      </c>
      <c r="AQ172" s="5">
        <f t="shared" si="336"/>
        <v>0</v>
      </c>
      <c r="AR172" s="5">
        <f t="shared" si="336"/>
        <v>0</v>
      </c>
      <c r="AS172" s="5">
        <f t="shared" si="336"/>
        <v>0</v>
      </c>
      <c r="AT172" s="5">
        <f t="shared" si="336"/>
        <v>0</v>
      </c>
      <c r="AU172" s="5">
        <f t="shared" si="336"/>
        <v>0</v>
      </c>
      <c r="AV172" s="5">
        <f t="shared" si="336"/>
        <v>0</v>
      </c>
      <c r="AW172" s="5">
        <f t="shared" si="336"/>
        <v>0</v>
      </c>
      <c r="AX172" s="5">
        <f t="shared" si="336"/>
        <v>0</v>
      </c>
      <c r="AY172" s="5">
        <f t="shared" si="336"/>
        <v>0</v>
      </c>
      <c r="AZ172" s="5">
        <f t="shared" si="336"/>
        <v>0</v>
      </c>
      <c r="BA172" s="5">
        <f t="shared" si="336"/>
        <v>0</v>
      </c>
      <c r="BB172" s="5">
        <f t="shared" si="336"/>
        <v>0</v>
      </c>
      <c r="BC172" s="5">
        <f t="shared" si="336"/>
        <v>0</v>
      </c>
      <c r="BD172" s="5">
        <f t="shared" si="336"/>
        <v>0</v>
      </c>
      <c r="BE172" s="5">
        <f t="shared" si="336"/>
        <v>0</v>
      </c>
      <c r="BF172" s="5">
        <f t="shared" si="336"/>
        <v>0</v>
      </c>
      <c r="BG172" s="5">
        <f t="shared" si="336"/>
        <v>0</v>
      </c>
      <c r="BH172" s="5">
        <f t="shared" si="336"/>
        <v>0</v>
      </c>
      <c r="BI172" s="5">
        <f t="shared" si="336"/>
        <v>0</v>
      </c>
      <c r="BJ172" s="5">
        <f t="shared" si="336"/>
        <v>0</v>
      </c>
      <c r="BK172" s="5">
        <f t="shared" si="336"/>
        <v>0</v>
      </c>
      <c r="BL172" s="5">
        <f t="shared" si="336"/>
        <v>0</v>
      </c>
      <c r="BM172" s="5">
        <f t="shared" si="336"/>
        <v>0</v>
      </c>
      <c r="BN172" s="5">
        <f t="shared" si="336"/>
        <v>0</v>
      </c>
      <c r="BO172" s="5">
        <f t="shared" si="336"/>
        <v>0</v>
      </c>
      <c r="BP172" s="5">
        <f t="shared" si="336"/>
        <v>0</v>
      </c>
      <c r="BQ172" s="5">
        <f t="shared" si="336"/>
        <v>0</v>
      </c>
      <c r="BR172" s="5">
        <f t="shared" si="336"/>
        <v>0</v>
      </c>
      <c r="BS172" s="5">
        <f t="shared" si="336"/>
        <v>0</v>
      </c>
      <c r="BT172" s="5">
        <f t="shared" si="336"/>
        <v>0</v>
      </c>
      <c r="BU172" s="5">
        <f t="shared" si="336"/>
        <v>0</v>
      </c>
      <c r="BV172" s="5">
        <f t="shared" ref="BV172:DA172" si="337">BV21+BV97</f>
        <v>0</v>
      </c>
      <c r="BW172" s="5">
        <f t="shared" si="337"/>
        <v>0</v>
      </c>
      <c r="BX172" s="5">
        <f t="shared" si="337"/>
        <v>0</v>
      </c>
      <c r="BY172" s="5">
        <f t="shared" si="337"/>
        <v>0</v>
      </c>
      <c r="BZ172" s="5">
        <f t="shared" si="337"/>
        <v>0</v>
      </c>
      <c r="CA172" s="5">
        <f t="shared" si="337"/>
        <v>0</v>
      </c>
      <c r="CB172" s="5">
        <f t="shared" si="337"/>
        <v>0</v>
      </c>
      <c r="CC172" s="5">
        <f t="shared" si="337"/>
        <v>0</v>
      </c>
      <c r="CD172" s="5">
        <f t="shared" si="337"/>
        <v>0</v>
      </c>
      <c r="CE172" s="5">
        <f t="shared" si="337"/>
        <v>0</v>
      </c>
      <c r="CF172" s="5">
        <f t="shared" si="337"/>
        <v>0</v>
      </c>
      <c r="CG172" s="5">
        <f t="shared" si="337"/>
        <v>0</v>
      </c>
      <c r="CH172" s="5">
        <f t="shared" si="337"/>
        <v>0</v>
      </c>
      <c r="CI172" s="5">
        <f t="shared" si="337"/>
        <v>0</v>
      </c>
      <c r="CJ172" s="5">
        <f t="shared" si="337"/>
        <v>0</v>
      </c>
      <c r="CK172" s="5">
        <f t="shared" si="337"/>
        <v>0</v>
      </c>
      <c r="CL172" s="5">
        <f t="shared" si="337"/>
        <v>0</v>
      </c>
      <c r="CM172" s="5">
        <f t="shared" si="337"/>
        <v>0</v>
      </c>
      <c r="CN172" s="5">
        <f t="shared" si="337"/>
        <v>0</v>
      </c>
      <c r="CO172" s="5">
        <f t="shared" si="337"/>
        <v>0</v>
      </c>
      <c r="CP172" s="5">
        <f t="shared" si="337"/>
        <v>0</v>
      </c>
      <c r="CQ172" s="5">
        <f t="shared" si="337"/>
        <v>0</v>
      </c>
      <c r="CR172" s="5">
        <f t="shared" si="337"/>
        <v>0</v>
      </c>
      <c r="CS172" s="5">
        <f t="shared" si="337"/>
        <v>0</v>
      </c>
      <c r="CT172" s="5">
        <f t="shared" si="337"/>
        <v>0</v>
      </c>
      <c r="CU172" s="5">
        <f t="shared" si="337"/>
        <v>0</v>
      </c>
      <c r="CV172" s="5">
        <f t="shared" si="337"/>
        <v>0</v>
      </c>
      <c r="CW172" s="5">
        <f t="shared" si="337"/>
        <v>0</v>
      </c>
      <c r="CX172" s="5">
        <f t="shared" si="337"/>
        <v>0</v>
      </c>
      <c r="CY172" s="5">
        <f t="shared" si="337"/>
        <v>0</v>
      </c>
      <c r="CZ172" s="5">
        <f t="shared" si="337"/>
        <v>0</v>
      </c>
      <c r="DA172" s="5">
        <f t="shared" si="337"/>
        <v>0</v>
      </c>
      <c r="DB172" s="5">
        <f t="shared" ref="DB172:DJ172" si="338">DB21+DB97</f>
        <v>0</v>
      </c>
      <c r="DC172" s="5">
        <f t="shared" si="338"/>
        <v>0</v>
      </c>
      <c r="DD172" s="5">
        <f t="shared" si="338"/>
        <v>0</v>
      </c>
      <c r="DE172" s="5">
        <f t="shared" si="338"/>
        <v>0</v>
      </c>
      <c r="DF172" s="5">
        <f t="shared" si="338"/>
        <v>0</v>
      </c>
      <c r="DG172" s="5">
        <f t="shared" si="338"/>
        <v>0</v>
      </c>
      <c r="DH172" s="5">
        <f t="shared" si="338"/>
        <v>0</v>
      </c>
      <c r="DI172" s="5">
        <f t="shared" si="338"/>
        <v>0</v>
      </c>
      <c r="DJ172" s="5">
        <f t="shared" si="338"/>
        <v>0</v>
      </c>
    </row>
    <row r="173" spans="1:114">
      <c r="B173" s="17" t="s">
        <v>254</v>
      </c>
      <c r="C173" s="11"/>
      <c r="I173" s="5">
        <f t="shared" si="322"/>
        <v>-66025802.89546176</v>
      </c>
      <c r="J173" s="5">
        <f t="shared" ref="J173:AO173" si="339">J22+J98</f>
        <v>-380409.2158205664</v>
      </c>
      <c r="K173" s="5">
        <f t="shared" si="339"/>
        <v>-372036.03379887412</v>
      </c>
      <c r="L173" s="5">
        <f t="shared" si="339"/>
        <v>-376900.69401436986</v>
      </c>
      <c r="M173" s="5">
        <f t="shared" si="339"/>
        <v>-380470.06845123332</v>
      </c>
      <c r="N173" s="5">
        <f t="shared" si="339"/>
        <v>-408048.81955466344</v>
      </c>
      <c r="O173" s="5">
        <f t="shared" si="339"/>
        <v>-411401.91221730813</v>
      </c>
      <c r="P173" s="5">
        <f t="shared" si="339"/>
        <v>-417247.50442703819</v>
      </c>
      <c r="Q173" s="5">
        <f t="shared" si="339"/>
        <v>-420665.81310196663</v>
      </c>
      <c r="R173" s="5">
        <f t="shared" si="339"/>
        <v>-398951.81120013905</v>
      </c>
      <c r="S173" s="5">
        <f t="shared" si="339"/>
        <v>-402501.01693125558</v>
      </c>
      <c r="T173" s="5">
        <f t="shared" si="339"/>
        <v>-407635.02849355462</v>
      </c>
      <c r="U173" s="5">
        <f t="shared" si="339"/>
        <v>-411254.51999876741</v>
      </c>
      <c r="V173" s="5">
        <f t="shared" si="339"/>
        <v>-414983.54111575871</v>
      </c>
      <c r="W173" s="5">
        <f t="shared" si="339"/>
        <v>-418750.12169910182</v>
      </c>
      <c r="X173" s="5">
        <f t="shared" si="339"/>
        <v>-424147.44137725094</v>
      </c>
      <c r="Y173" s="5">
        <f t="shared" si="339"/>
        <v>-427990.28218560223</v>
      </c>
      <c r="Z173" s="5">
        <f t="shared" si="339"/>
        <v>-431860.49813919474</v>
      </c>
      <c r="AA173" s="5">
        <f t="shared" si="339"/>
        <v>-435769.57342262368</v>
      </c>
      <c r="AB173" s="5">
        <f t="shared" si="339"/>
        <v>-441374.14939153974</v>
      </c>
      <c r="AC173" s="5">
        <f t="shared" si="339"/>
        <v>-445362.12001695723</v>
      </c>
      <c r="AD173" s="5">
        <f t="shared" si="339"/>
        <v>-449384.20051674824</v>
      </c>
      <c r="AE173" s="5">
        <f t="shared" si="339"/>
        <v>-453446.61962851556</v>
      </c>
      <c r="AF173" s="5">
        <f t="shared" si="339"/>
        <v>-459269.47114968306</v>
      </c>
      <c r="AG173" s="5">
        <f t="shared" si="339"/>
        <v>-463413.78794915706</v>
      </c>
      <c r="AH173" s="5">
        <f t="shared" si="339"/>
        <v>-467614.4251857471</v>
      </c>
      <c r="AI173" s="5">
        <f t="shared" si="339"/>
        <v>-471857.40264568577</v>
      </c>
      <c r="AJ173" s="5">
        <f t="shared" si="339"/>
        <v>-477926.93717657274</v>
      </c>
      <c r="AK173" s="5">
        <f t="shared" si="339"/>
        <v>-482255.88454139029</v>
      </c>
      <c r="AL173" s="5">
        <f t="shared" si="339"/>
        <v>-486622.48911116063</v>
      </c>
      <c r="AM173" s="5">
        <f t="shared" si="339"/>
        <v>-491033.05977173563</v>
      </c>
      <c r="AN173" s="5">
        <f t="shared" si="339"/>
        <v>-497338.40638943214</v>
      </c>
      <c r="AO173" s="5">
        <f t="shared" si="339"/>
        <v>-501838.24701411987</v>
      </c>
      <c r="AP173" s="5">
        <f t="shared" ref="AP173:BU173" si="340">AP22+AP98</f>
        <v>-506382.25735922455</v>
      </c>
      <c r="AQ173" s="5">
        <f t="shared" si="340"/>
        <v>-510972.02413847914</v>
      </c>
      <c r="AR173" s="5">
        <f t="shared" si="340"/>
        <v>-517528.56591600023</v>
      </c>
      <c r="AS173" s="5">
        <f t="shared" si="340"/>
        <v>-522211.23825468135</v>
      </c>
      <c r="AT173" s="5">
        <f t="shared" si="340"/>
        <v>-526926.08836156735</v>
      </c>
      <c r="AU173" s="5">
        <f t="shared" si="340"/>
        <v>-531688.22673190781</v>
      </c>
      <c r="AV173" s="5">
        <f t="shared" si="340"/>
        <v>-538493.5849601177</v>
      </c>
      <c r="AW173" s="5">
        <f t="shared" si="340"/>
        <v>-543351.73189479543</v>
      </c>
      <c r="AX173" s="5">
        <f t="shared" si="340"/>
        <v>-548255.15244165983</v>
      </c>
      <c r="AY173" s="5">
        <f t="shared" si="340"/>
        <v>-553207.69433921669</v>
      </c>
      <c r="AZ173" s="5">
        <f t="shared" si="340"/>
        <v>-560285.77920628269</v>
      </c>
      <c r="BA173" s="5">
        <f t="shared" si="340"/>
        <v>-565338.04860643926</v>
      </c>
      <c r="BB173" s="5">
        <f t="shared" si="340"/>
        <v>-570435.02487750421</v>
      </c>
      <c r="BC173" s="5">
        <f t="shared" si="340"/>
        <v>-575582.98268911464</v>
      </c>
      <c r="BD173" s="5">
        <f t="shared" si="340"/>
        <v>-582943.09654816566</v>
      </c>
      <c r="BE173" s="5">
        <f t="shared" si="340"/>
        <v>-588194.55527668726</v>
      </c>
      <c r="BF173" s="5">
        <f t="shared" si="340"/>
        <v>-593500.74543884594</v>
      </c>
      <c r="BG173" s="5">
        <f t="shared" si="340"/>
        <v>-598860.01392315747</v>
      </c>
      <c r="BH173" s="5">
        <f t="shared" si="340"/>
        <v>-606521.87355300155</v>
      </c>
      <c r="BI173" s="5">
        <f t="shared" si="340"/>
        <v>-611988.89917886525</v>
      </c>
      <c r="BJ173" s="5">
        <f t="shared" si="340"/>
        <v>-617511.49990371836</v>
      </c>
      <c r="BK173" s="5">
        <f t="shared" si="340"/>
        <v>-623089.33595310943</v>
      </c>
      <c r="BL173" s="5">
        <f t="shared" si="340"/>
        <v>-631065.58310972562</v>
      </c>
      <c r="BM173" s="5">
        <f t="shared" si="340"/>
        <v>-636755.55447022791</v>
      </c>
      <c r="BN173" s="5">
        <f t="shared" si="340"/>
        <v>-642485.06682919292</v>
      </c>
      <c r="BO173" s="5">
        <f t="shared" si="340"/>
        <v>-648271.68191839289</v>
      </c>
      <c r="BP173" s="5">
        <f t="shared" si="340"/>
        <v>-656551.20686449355</v>
      </c>
      <c r="BQ173" s="5">
        <f t="shared" si="340"/>
        <v>-662453.74126863829</v>
      </c>
      <c r="BR173" s="5">
        <f t="shared" si="340"/>
        <v>-668415.10367519071</v>
      </c>
      <c r="BS173" s="5">
        <f t="shared" si="340"/>
        <v>-674435.88068764075</v>
      </c>
      <c r="BT173" s="5">
        <f t="shared" si="340"/>
        <v>-683048.17907570989</v>
      </c>
      <c r="BU173" s="5">
        <f t="shared" si="340"/>
        <v>-689189.56857806549</v>
      </c>
      <c r="BV173" s="5">
        <f t="shared" ref="BV173:DA173" si="341">BV22+BV98</f>
        <v>-695392.16784487478</v>
      </c>
      <c r="BW173" s="5">
        <f t="shared" si="341"/>
        <v>-701656.58724169107</v>
      </c>
      <c r="BX173" s="5">
        <f t="shared" si="341"/>
        <v>-710615.0404684341</v>
      </c>
      <c r="BY173" s="5">
        <f t="shared" si="341"/>
        <v>-717004.95564070088</v>
      </c>
      <c r="BZ173" s="5">
        <f t="shared" si="341"/>
        <v>-723458.55882036942</v>
      </c>
      <c r="CA173" s="5">
        <f t="shared" si="341"/>
        <v>-729976.48509813088</v>
      </c>
      <c r="CB173" s="5">
        <f t="shared" si="341"/>
        <v>-739295.01291874249</v>
      </c>
      <c r="CC173" s="5">
        <f t="shared" si="341"/>
        <v>-745943.51607324253</v>
      </c>
      <c r="CD173" s="5">
        <f t="shared" si="341"/>
        <v>-752658.28586938628</v>
      </c>
      <c r="CE173" s="5">
        <f t="shared" si="341"/>
        <v>-759439.98312513134</v>
      </c>
      <c r="CF173" s="5">
        <f t="shared" si="341"/>
        <v>-769133.06532369496</v>
      </c>
      <c r="CG173" s="5">
        <f t="shared" si="341"/>
        <v>-776050.62639083341</v>
      </c>
      <c r="CH173" s="5">
        <f t="shared" si="341"/>
        <v>-783037.13719412079</v>
      </c>
      <c r="CI173" s="5">
        <f t="shared" si="341"/>
        <v>-790093.28532154881</v>
      </c>
      <c r="CJ173" s="5">
        <f t="shared" si="341"/>
        <v>-800175.98425419896</v>
      </c>
      <c r="CK173" s="5">
        <f t="shared" si="341"/>
        <v>-807373.49730380753</v>
      </c>
      <c r="CL173" s="5">
        <f t="shared" si="341"/>
        <v>-814642.75187831419</v>
      </c>
      <c r="CM173" s="5">
        <f t="shared" si="341"/>
        <v>-821984.46342080273</v>
      </c>
      <c r="CN173" s="5">
        <f t="shared" si="341"/>
        <v>-832472.44746681594</v>
      </c>
      <c r="CO173" s="5">
        <f t="shared" si="341"/>
        <v>-839961.24789950554</v>
      </c>
      <c r="CP173" s="5">
        <f t="shared" si="341"/>
        <v>-847524.69474577601</v>
      </c>
      <c r="CQ173" s="5">
        <f t="shared" si="341"/>
        <v>-855163.53243286489</v>
      </c>
      <c r="CR173" s="5">
        <f t="shared" si="341"/>
        <v>-866073.1003902707</v>
      </c>
      <c r="CS173" s="5">
        <f t="shared" si="341"/>
        <v>-873864.98282598075</v>
      </c>
      <c r="CT173" s="5">
        <f t="shared" si="341"/>
        <v>-881734.53424825228</v>
      </c>
      <c r="CU173" s="5">
        <f t="shared" si="341"/>
        <v>-889682.52924332931</v>
      </c>
      <c r="CV173" s="5">
        <f t="shared" si="341"/>
        <v>-901030.63570710155</v>
      </c>
      <c r="CW173" s="5">
        <f t="shared" si="341"/>
        <v>-909137.87259913608</v>
      </c>
      <c r="CX173" s="5">
        <f t="shared" si="341"/>
        <v>-917325.92350530194</v>
      </c>
      <c r="CY173" s="5">
        <f t="shared" si="341"/>
        <v>-925595.59439334972</v>
      </c>
      <c r="CZ173" s="5">
        <f t="shared" si="341"/>
        <v>-937399.87615577702</v>
      </c>
      <c r="DA173" s="5">
        <f t="shared" si="341"/>
        <v>-945835.23715976905</v>
      </c>
      <c r="DB173" s="5">
        <f t="shared" ref="DB173:DJ173" si="342">DB22+DB98</f>
        <v>-954354.68462381198</v>
      </c>
      <c r="DC173" s="5">
        <f t="shared" si="342"/>
        <v>-962959.05716924788</v>
      </c>
      <c r="DD173" s="5">
        <f t="shared" si="342"/>
        <v>-975237.86068367492</v>
      </c>
      <c r="DE173" s="5">
        <f t="shared" si="342"/>
        <v>-984014.63281211304</v>
      </c>
      <c r="DF173" s="5">
        <f t="shared" si="342"/>
        <v>-992878.89642995573</v>
      </c>
      <c r="DG173" s="5">
        <f t="shared" si="342"/>
        <v>-1001831.5241358136</v>
      </c>
      <c r="DH173" s="5">
        <f t="shared" si="342"/>
        <v>-1014603.9340866131</v>
      </c>
      <c r="DI173" s="5">
        <f t="shared" si="342"/>
        <v>-81743.805045881309</v>
      </c>
      <c r="DJ173" s="5">
        <f t="shared" si="342"/>
        <v>-81743.805045881309</v>
      </c>
    </row>
    <row r="174" spans="1:114">
      <c r="B174" s="17" t="s">
        <v>159</v>
      </c>
      <c r="C174" s="11"/>
      <c r="I174" s="5">
        <f t="shared" si="322"/>
        <v>-5835305.2540742569</v>
      </c>
      <c r="J174" s="5">
        <f t="shared" ref="J174:AO174" si="343">J23+J99</f>
        <v>-43026.111555668642</v>
      </c>
      <c r="K174" s="5">
        <f t="shared" si="343"/>
        <v>-43567.249895585875</v>
      </c>
      <c r="L174" s="5">
        <f t="shared" si="343"/>
        <v>-45094.333322380102</v>
      </c>
      <c r="M174" s="5">
        <f t="shared" si="343"/>
        <v>-44901.128319169446</v>
      </c>
      <c r="N174" s="5">
        <f t="shared" si="343"/>
        <v>-40693.491436119148</v>
      </c>
      <c r="O174" s="5">
        <f t="shared" si="343"/>
        <v>-40526.246889286704</v>
      </c>
      <c r="P174" s="5">
        <f t="shared" si="343"/>
        <v>-41799.161207973113</v>
      </c>
      <c r="Q174" s="5">
        <f t="shared" si="343"/>
        <v>-41626.678988751446</v>
      </c>
      <c r="R174" s="5">
        <f t="shared" si="343"/>
        <v>-45646.676866635993</v>
      </c>
      <c r="S174" s="5">
        <f t="shared" si="343"/>
        <v>-45459.030101815835</v>
      </c>
      <c r="T174" s="5">
        <f t="shared" si="343"/>
        <v>-46946.030593194868</v>
      </c>
      <c r="U174" s="5">
        <f t="shared" si="343"/>
        <v>-46802.519039564533</v>
      </c>
      <c r="V174" s="5">
        <f t="shared" si="343"/>
        <v>-46594.281547156141</v>
      </c>
      <c r="W174" s="5">
        <f t="shared" si="343"/>
        <v>-46382.779001028932</v>
      </c>
      <c r="X174" s="5">
        <f t="shared" si="343"/>
        <v>-47921.490699018657</v>
      </c>
      <c r="Y174" s="5">
        <f t="shared" si="343"/>
        <v>-47703.340356622153</v>
      </c>
      <c r="Z174" s="5">
        <f t="shared" si="343"/>
        <v>-47483.448733708821</v>
      </c>
      <c r="AA174" s="5">
        <f t="shared" si="343"/>
        <v>-47260.168258097023</v>
      </c>
      <c r="AB174" s="5">
        <f t="shared" si="343"/>
        <v>-48854.370202777791</v>
      </c>
      <c r="AC174" s="5">
        <f t="shared" si="343"/>
        <v>-48624.190786093648</v>
      </c>
      <c r="AD174" s="5">
        <f t="shared" si="343"/>
        <v>-48390.87402563302</v>
      </c>
      <c r="AE174" s="5">
        <f t="shared" si="343"/>
        <v>-48154.010654181198</v>
      </c>
      <c r="AF174" s="5">
        <f t="shared" si="343"/>
        <v>-49800.939762236703</v>
      </c>
      <c r="AG174" s="5">
        <f t="shared" si="343"/>
        <v>-49556.856752315201</v>
      </c>
      <c r="AH174" s="5">
        <f t="shared" si="343"/>
        <v>-49306.001037798422</v>
      </c>
      <c r="AI174" s="5">
        <f t="shared" si="343"/>
        <v>-49051.356304168003</v>
      </c>
      <c r="AJ174" s="5">
        <f t="shared" si="343"/>
        <v>-50749.167635130085</v>
      </c>
      <c r="AK174" s="5">
        <f t="shared" si="343"/>
        <v>-50486.809116269847</v>
      </c>
      <c r="AL174" s="5">
        <f t="shared" si="343"/>
        <v>-50221.078167027881</v>
      </c>
      <c r="AM174" s="5">
        <f t="shared" si="343"/>
        <v>-49951.385195350391</v>
      </c>
      <c r="AN174" s="5">
        <f t="shared" si="343"/>
        <v>-51707.457408305607</v>
      </c>
      <c r="AO174" s="5">
        <f t="shared" si="343"/>
        <v>-51429.699002855254</v>
      </c>
      <c r="AP174" s="5">
        <f t="shared" ref="AP174:BU174" si="344">AP23+AP99</f>
        <v>-51147.796135854907</v>
      </c>
      <c r="AQ174" s="5">
        <f t="shared" si="344"/>
        <v>-50861.738240503371</v>
      </c>
      <c r="AR174" s="5">
        <f t="shared" si="344"/>
        <v>-52679.568226362506</v>
      </c>
      <c r="AS174" s="5">
        <f t="shared" si="344"/>
        <v>-52385.052413459453</v>
      </c>
      <c r="AT174" s="5">
        <f t="shared" si="344"/>
        <v>-52088.969085528064</v>
      </c>
      <c r="AU174" s="5">
        <f t="shared" si="344"/>
        <v>-51788.593577759442</v>
      </c>
      <c r="AV174" s="5">
        <f t="shared" si="344"/>
        <v>-53677.977353400012</v>
      </c>
      <c r="AW174" s="5">
        <f t="shared" si="344"/>
        <v>-53368.866246330421</v>
      </c>
      <c r="AX174" s="5">
        <f t="shared" si="344"/>
        <v>-53056.447209186903</v>
      </c>
      <c r="AY174" s="5">
        <f t="shared" si="344"/>
        <v>-52739.55918418993</v>
      </c>
      <c r="AZ174" s="5">
        <f t="shared" si="344"/>
        <v>-54704.747030733648</v>
      </c>
      <c r="BA174" s="5">
        <f t="shared" si="344"/>
        <v>-54378.764573237029</v>
      </c>
      <c r="BB174" s="5">
        <f t="shared" si="344"/>
        <v>-54049.52889704136</v>
      </c>
      <c r="BC174" s="5">
        <f t="shared" si="344"/>
        <v>-53715.644388482469</v>
      </c>
      <c r="BD174" s="5">
        <f t="shared" si="344"/>
        <v>-55758.029971802825</v>
      </c>
      <c r="BE174" s="5">
        <f t="shared" si="344"/>
        <v>-55414.68607329228</v>
      </c>
      <c r="BF174" s="5">
        <f t="shared" si="344"/>
        <v>-55066.971248880771</v>
      </c>
      <c r="BG174" s="5">
        <f t="shared" si="344"/>
        <v>-54714.401360540258</v>
      </c>
      <c r="BH174" s="5">
        <f t="shared" si="344"/>
        <v>-56840.608958208279</v>
      </c>
      <c r="BI174" s="5">
        <f t="shared" si="344"/>
        <v>-56478.160847549458</v>
      </c>
      <c r="BJ174" s="5">
        <f t="shared" si="344"/>
        <v>-56111.310641103744</v>
      </c>
      <c r="BK174" s="5">
        <f t="shared" si="344"/>
        <v>-55739.393898453498</v>
      </c>
      <c r="BL174" s="5">
        <f t="shared" si="344"/>
        <v>-57952.471181097411</v>
      </c>
      <c r="BM174" s="5">
        <f t="shared" si="344"/>
        <v>-57570.246786264994</v>
      </c>
      <c r="BN174" s="5">
        <f t="shared" si="344"/>
        <v>-57186.257265403234</v>
      </c>
      <c r="BO174" s="5">
        <f t="shared" si="344"/>
        <v>-56797.040019292122</v>
      </c>
      <c r="BP174" s="5">
        <f t="shared" si="344"/>
        <v>-59102.44204699502</v>
      </c>
      <c r="BQ174" s="5">
        <f t="shared" si="344"/>
        <v>-58702.590788212226</v>
      </c>
      <c r="BR174" s="5">
        <f t="shared" si="344"/>
        <v>-58297.331976630099</v>
      </c>
      <c r="BS174" s="5">
        <f t="shared" si="344"/>
        <v>-57886.604393472218</v>
      </c>
      <c r="BT174" s="5">
        <f t="shared" si="344"/>
        <v>-60278.468612819124</v>
      </c>
      <c r="BU174" s="5">
        <f t="shared" si="344"/>
        <v>-59856.617227040348</v>
      </c>
      <c r="BV174" s="5">
        <f t="shared" ref="BV174:DA174" si="345">BV23+BV99</f>
        <v>-59429.109491853109</v>
      </c>
      <c r="BW174" s="5">
        <f t="shared" si="345"/>
        <v>-58995.881551617269</v>
      </c>
      <c r="BX174" s="5">
        <f t="shared" si="345"/>
        <v>-61477.544788073923</v>
      </c>
      <c r="BY174" s="5">
        <f t="shared" si="345"/>
        <v>-61032.682158716729</v>
      </c>
      <c r="BZ174" s="5">
        <f t="shared" si="345"/>
        <v>-60581.903671747525</v>
      </c>
      <c r="CA174" s="5">
        <f t="shared" si="345"/>
        <v>-60125.142724305384</v>
      </c>
      <c r="CB174" s="5">
        <f t="shared" si="345"/>
        <v>-62700.072571401412</v>
      </c>
      <c r="CC174" s="5">
        <f t="shared" si="345"/>
        <v>-62231.144068861206</v>
      </c>
      <c r="CD174" s="5">
        <f t="shared" si="345"/>
        <v>-61756.029040701593</v>
      </c>
      <c r="CE174" s="5">
        <f t="shared" si="345"/>
        <v>-61274.658021924697</v>
      </c>
      <c r="CF174" s="5">
        <f t="shared" si="345"/>
        <v>-63946.45800629603</v>
      </c>
      <c r="CG174" s="5">
        <f t="shared" si="345"/>
        <v>-63452.363667569691</v>
      </c>
      <c r="CH174" s="5">
        <f t="shared" si="345"/>
        <v>-62951.800508688902</v>
      </c>
      <c r="CI174" s="5">
        <f t="shared" si="345"/>
        <v>-62444.696082856877</v>
      </c>
      <c r="CJ174" s="5">
        <f t="shared" si="345"/>
        <v>-65217.111034076312</v>
      </c>
      <c r="CK174" s="5">
        <f t="shared" si="345"/>
        <v>-64696.703667199065</v>
      </c>
      <c r="CL174" s="5">
        <f t="shared" si="345"/>
        <v>-64169.533073107159</v>
      </c>
      <c r="CM174" s="5">
        <f t="shared" si="345"/>
        <v>-63635.523698601828</v>
      </c>
      <c r="CN174" s="5">
        <f t="shared" si="345"/>
        <v>-66512.445331930168</v>
      </c>
      <c r="CO174" s="5">
        <f t="shared" si="345"/>
        <v>-65964.528542138869</v>
      </c>
      <c r="CP174" s="5">
        <f t="shared" si="345"/>
        <v>-65409.541499484272</v>
      </c>
      <c r="CQ174" s="5">
        <f t="shared" si="345"/>
        <v>-64847.405414618675</v>
      </c>
      <c r="CR174" s="5">
        <f t="shared" si="345"/>
        <v>-67832.878135134277</v>
      </c>
      <c r="CS174" s="5">
        <f t="shared" si="345"/>
        <v>-67256.20426954297</v>
      </c>
      <c r="CT174" s="5">
        <f t="shared" si="345"/>
        <v>-66672.139979898668</v>
      </c>
      <c r="CU174" s="5">
        <f t="shared" si="345"/>
        <v>-66080.603105602815</v>
      </c>
      <c r="CV174" s="5">
        <f t="shared" si="345"/>
        <v>-69178.830042501009</v>
      </c>
      <c r="CW174" s="5">
        <f t="shared" si="345"/>
        <v>-68572.09804994319</v>
      </c>
      <c r="CX174" s="5">
        <f t="shared" si="345"/>
        <v>-67957.641767901805</v>
      </c>
      <c r="CY174" s="5">
        <f t="shared" si="345"/>
        <v>-67335.375523850904</v>
      </c>
      <c r="CZ174" s="5">
        <f t="shared" si="345"/>
        <v>-70550.724804057012</v>
      </c>
      <c r="DA174" s="5">
        <f t="shared" si="345"/>
        <v>-69912.578006611875</v>
      </c>
      <c r="DB174" s="5">
        <f t="shared" ref="DB174:DJ174" si="346">DB23+DB99</f>
        <v>-69266.358788672485</v>
      </c>
      <c r="DC174" s="5">
        <f t="shared" si="346"/>
        <v>-68611.977819305015</v>
      </c>
      <c r="DD174" s="5">
        <f t="shared" si="346"/>
        <v>-71948.989089905197</v>
      </c>
      <c r="DE174" s="5">
        <f t="shared" si="346"/>
        <v>-71278.012862482807</v>
      </c>
      <c r="DF174" s="5">
        <f t="shared" si="346"/>
        <v>-70598.601223066886</v>
      </c>
      <c r="DG174" s="5">
        <f t="shared" si="346"/>
        <v>-69910.661029793424</v>
      </c>
      <c r="DH174" s="5">
        <f t="shared" si="346"/>
        <v>-73374.052239167635</v>
      </c>
      <c r="DI174" s="5">
        <f t="shared" si="346"/>
        <v>0</v>
      </c>
      <c r="DJ174" s="5">
        <f t="shared" si="346"/>
        <v>0</v>
      </c>
    </row>
    <row r="175" spans="1:114">
      <c r="B175" s="17" t="s">
        <v>125</v>
      </c>
      <c r="C175" s="11"/>
      <c r="I175" s="5">
        <f t="shared" si="322"/>
        <v>-180068.85747991203</v>
      </c>
      <c r="J175" s="5">
        <f t="shared" ref="J175:BU175" si="347">J24</f>
        <v>-785.17499999999995</v>
      </c>
      <c r="K175" s="5">
        <f t="shared" si="347"/>
        <v>-785.17499999999995</v>
      </c>
      <c r="L175" s="5">
        <f t="shared" si="347"/>
        <v>-785.17499999999995</v>
      </c>
      <c r="M175" s="5">
        <f t="shared" si="347"/>
        <v>-785.17499999999995</v>
      </c>
      <c r="N175" s="5">
        <f t="shared" si="347"/>
        <v>-903.06</v>
      </c>
      <c r="O175" s="5">
        <f t="shared" si="347"/>
        <v>-903.06</v>
      </c>
      <c r="P175" s="5">
        <f t="shared" si="347"/>
        <v>-903.06</v>
      </c>
      <c r="Q175" s="5">
        <f t="shared" si="347"/>
        <v>-903.06</v>
      </c>
      <c r="R175" s="5">
        <f t="shared" si="347"/>
        <v>-1038.9974999999999</v>
      </c>
      <c r="S175" s="5">
        <f t="shared" si="347"/>
        <v>-1038.9974999999999</v>
      </c>
      <c r="T175" s="5">
        <f t="shared" si="347"/>
        <v>-1038.9974999999999</v>
      </c>
      <c r="U175" s="5">
        <f t="shared" si="347"/>
        <v>-1038.9974999999999</v>
      </c>
      <c r="V175" s="5">
        <f t="shared" si="347"/>
        <v>-1193.8575000000001</v>
      </c>
      <c r="W175" s="5">
        <f t="shared" si="347"/>
        <v>-1193.8575000000001</v>
      </c>
      <c r="X175" s="5">
        <f t="shared" si="347"/>
        <v>-1193.8575000000001</v>
      </c>
      <c r="Y175" s="5">
        <f t="shared" si="347"/>
        <v>-1193.8575000000001</v>
      </c>
      <c r="Z175" s="5">
        <f t="shared" si="347"/>
        <v>-1205.583385884632</v>
      </c>
      <c r="AA175" s="5">
        <f t="shared" si="347"/>
        <v>-1217.4244416281283</v>
      </c>
      <c r="AB175" s="5">
        <f t="shared" si="347"/>
        <v>-1229.3817984112395</v>
      </c>
      <c r="AC175" s="5">
        <f t="shared" si="347"/>
        <v>-1241.4565985249999</v>
      </c>
      <c r="AD175" s="5">
        <f t="shared" si="347"/>
        <v>-1253.6138264130345</v>
      </c>
      <c r="AE175" s="5">
        <f t="shared" si="347"/>
        <v>-1265.8901065418781</v>
      </c>
      <c r="AF175" s="5">
        <f t="shared" si="347"/>
        <v>-1278.2866047559301</v>
      </c>
      <c r="AG175" s="5">
        <f t="shared" si="347"/>
        <v>-1290.8044983163686</v>
      </c>
      <c r="AH175" s="5">
        <f t="shared" si="347"/>
        <v>-1303.407365970372</v>
      </c>
      <c r="AI175" s="5">
        <f t="shared" si="347"/>
        <v>-1316.1332826789085</v>
      </c>
      <c r="AJ175" s="5">
        <f t="shared" si="347"/>
        <v>-1328.983449840757</v>
      </c>
      <c r="AK175" s="5">
        <f t="shared" si="347"/>
        <v>-1341.9590805846458</v>
      </c>
      <c r="AL175" s="5">
        <f t="shared" si="347"/>
        <v>-1355.035330984191</v>
      </c>
      <c r="AM175" s="5">
        <f t="shared" si="347"/>
        <v>-1368.2389983273565</v>
      </c>
      <c r="AN175" s="5">
        <f t="shared" si="347"/>
        <v>-1381.5713241839367</v>
      </c>
      <c r="AO175" s="5">
        <f t="shared" si="347"/>
        <v>-1395.0335622217685</v>
      </c>
      <c r="AP175" s="5">
        <f t="shared" si="347"/>
        <v>-1408.6134277757787</v>
      </c>
      <c r="AQ175" s="5">
        <f t="shared" si="347"/>
        <v>-1422.3254856679948</v>
      </c>
      <c r="AR175" s="5">
        <f t="shared" si="347"/>
        <v>-1436.1710227163312</v>
      </c>
      <c r="AS175" s="5">
        <f t="shared" si="347"/>
        <v>-1450.1513382651503</v>
      </c>
      <c r="AT175" s="5">
        <f t="shared" si="347"/>
        <v>-1464.2818302382207</v>
      </c>
      <c r="AU175" s="5">
        <f t="shared" si="347"/>
        <v>-1478.5500118428026</v>
      </c>
      <c r="AV175" s="5">
        <f t="shared" si="347"/>
        <v>-1492.9572247473002</v>
      </c>
      <c r="AW175" s="5">
        <f t="shared" si="347"/>
        <v>-1507.5048236935368</v>
      </c>
      <c r="AX175" s="5">
        <f t="shared" si="347"/>
        <v>-1522.2271218957414</v>
      </c>
      <c r="AY175" s="5">
        <f t="shared" si="347"/>
        <v>-1537.0931981217036</v>
      </c>
      <c r="AZ175" s="5">
        <f t="shared" si="347"/>
        <v>-1552.1044565081836</v>
      </c>
      <c r="BA175" s="5">
        <f t="shared" si="347"/>
        <v>-1567.2623149047486</v>
      </c>
      <c r="BB175" s="5">
        <f t="shared" si="347"/>
        <v>-1582.591037920371</v>
      </c>
      <c r="BC175" s="5">
        <f t="shared" si="347"/>
        <v>-1598.069684625892</v>
      </c>
      <c r="BD175" s="5">
        <f t="shared" si="347"/>
        <v>-1613.6997213608606</v>
      </c>
      <c r="BE175" s="5">
        <f t="shared" si="347"/>
        <v>-1629.4826288064664</v>
      </c>
      <c r="BF175" s="5">
        <f t="shared" si="347"/>
        <v>-1645.4673778021679</v>
      </c>
      <c r="BG175" s="5">
        <f t="shared" si="347"/>
        <v>-1661.608932520089</v>
      </c>
      <c r="BH175" s="5">
        <f t="shared" si="347"/>
        <v>-1677.9088311785995</v>
      </c>
      <c r="BI175" s="5">
        <f t="shared" si="347"/>
        <v>-1694.3686270855405</v>
      </c>
      <c r="BJ175" s="5">
        <f t="shared" si="347"/>
        <v>-1711.0351373441542</v>
      </c>
      <c r="BK175" s="5">
        <f t="shared" si="347"/>
        <v>-1727.8655862875148</v>
      </c>
      <c r="BL175" s="5">
        <f t="shared" si="347"/>
        <v>-1744.8615864842966</v>
      </c>
      <c r="BM175" s="5">
        <f t="shared" si="347"/>
        <v>-1762.0247663650666</v>
      </c>
      <c r="BN175" s="5">
        <f t="shared" si="347"/>
        <v>-1779.3909900938959</v>
      </c>
      <c r="BO175" s="5">
        <f t="shared" si="347"/>
        <v>-1796.9283724422612</v>
      </c>
      <c r="BP175" s="5">
        <f t="shared" si="347"/>
        <v>-1814.6386003211178</v>
      </c>
      <c r="BQ175" s="5">
        <f t="shared" si="347"/>
        <v>-1832.5233772673328</v>
      </c>
      <c r="BR175" s="5">
        <f t="shared" si="347"/>
        <v>-1850.5844236075527</v>
      </c>
      <c r="BS175" s="5">
        <f t="shared" si="347"/>
        <v>-1868.8234766236762</v>
      </c>
      <c r="BT175" s="5">
        <f t="shared" si="347"/>
        <v>-1887.2422907199655</v>
      </c>
      <c r="BU175" s="5">
        <f t="shared" si="347"/>
        <v>-1905.8426375917988</v>
      </c>
      <c r="BV175" s="5">
        <f t="shared" ref="BV175:CW175" si="348">BV24</f>
        <v>-1924.626306396091</v>
      </c>
      <c r="BW175" s="5">
        <f t="shared" si="348"/>
        <v>-1943.5951039233898</v>
      </c>
      <c r="BX175" s="5">
        <f t="shared" si="348"/>
        <v>-1962.7508547716714</v>
      </c>
      <c r="BY175" s="5">
        <f t="shared" si="348"/>
        <v>-1982.0954015218465</v>
      </c>
      <c r="BZ175" s="5">
        <f t="shared" si="348"/>
        <v>-2001.630604914998</v>
      </c>
      <c r="CA175" s="5">
        <f t="shared" si="348"/>
        <v>-2021.3583440313641</v>
      </c>
      <c r="CB175" s="5">
        <f t="shared" si="348"/>
        <v>-2041.2805164710855</v>
      </c>
      <c r="CC175" s="5">
        <f t="shared" si="348"/>
        <v>-2061.3990385367356</v>
      </c>
      <c r="CD175" s="5">
        <f t="shared" si="348"/>
        <v>-2081.7158454176474</v>
      </c>
      <c r="CE175" s="5">
        <f t="shared" si="348"/>
        <v>-2102.2328913760593</v>
      </c>
      <c r="CF175" s="5">
        <f t="shared" si="348"/>
        <v>-2122.952149935094</v>
      </c>
      <c r="CG175" s="5">
        <f t="shared" si="348"/>
        <v>-2143.8756140685905</v>
      </c>
      <c r="CH175" s="5">
        <f t="shared" si="348"/>
        <v>-2165.0052963928074</v>
      </c>
      <c r="CI175" s="5">
        <f t="shared" si="348"/>
        <v>-2186.3432293600154</v>
      </c>
      <c r="CJ175" s="5">
        <f t="shared" si="348"/>
        <v>-2207.8914654539972</v>
      </c>
      <c r="CK175" s="5">
        <f t="shared" si="348"/>
        <v>-2229.6520773874745</v>
      </c>
      <c r="CL175" s="5">
        <f t="shared" si="348"/>
        <v>-2251.6271583014836</v>
      </c>
      <c r="CM175" s="5">
        <f t="shared" si="348"/>
        <v>-2273.8188219667095</v>
      </c>
      <c r="CN175" s="5">
        <f t="shared" si="348"/>
        <v>-2296.2292029868113</v>
      </c>
      <c r="CO175" s="5">
        <f t="shared" si="348"/>
        <v>-2318.8604570037478</v>
      </c>
      <c r="CP175" s="5">
        <f t="shared" si="348"/>
        <v>-2341.7147609051258</v>
      </c>
      <c r="CQ175" s="5">
        <f t="shared" si="348"/>
        <v>-2364.7943130335971</v>
      </c>
      <c r="CR175" s="5">
        <f t="shared" si="348"/>
        <v>-2388.1013333983137</v>
      </c>
      <c r="CS175" s="5">
        <f t="shared" si="348"/>
        <v>-2411.6380638884675</v>
      </c>
      <c r="CT175" s="5">
        <f t="shared" si="348"/>
        <v>-2435.4067684889401</v>
      </c>
      <c r="CU175" s="5">
        <f t="shared" si="348"/>
        <v>-2459.4097334980715</v>
      </c>
      <c r="CV175" s="5">
        <f t="shared" si="348"/>
        <v>-2483.6492677475803</v>
      </c>
      <c r="CW175" s="5">
        <f t="shared" si="348"/>
        <v>-2508.127702824645</v>
      </c>
      <c r="CX175" s="5">
        <f>CX24</f>
        <v>-2532.8473932961829</v>
      </c>
      <c r="CY175" s="5">
        <f t="shared" ref="CY175:DJ175" si="349">CY24</f>
        <v>-2557.8107169353298</v>
      </c>
      <c r="CZ175" s="5">
        <f t="shared" si="349"/>
        <v>-2583.020074950161</v>
      </c>
      <c r="DA175" s="5">
        <f t="shared" si="349"/>
        <v>-2608.4778922146588</v>
      </c>
      <c r="DB175" s="5">
        <f t="shared" si="349"/>
        <v>-2634.1866175019632</v>
      </c>
      <c r="DC175" s="5">
        <f t="shared" si="349"/>
        <v>-2660.1487237199121</v>
      </c>
      <c r="DD175" s="5">
        <f t="shared" si="349"/>
        <v>-2686.366708148917</v>
      </c>
      <c r="DE175" s="5">
        <f t="shared" si="349"/>
        <v>-2712.8430926821679</v>
      </c>
      <c r="DF175" s="5">
        <f t="shared" si="349"/>
        <v>-2739.5804240682164</v>
      </c>
      <c r="DG175" s="5">
        <f t="shared" si="349"/>
        <v>-2766.5812741559462</v>
      </c>
      <c r="DH175" s="5">
        <f t="shared" si="349"/>
        <v>-2793.8482401419551</v>
      </c>
      <c r="DI175" s="5">
        <f t="shared" si="349"/>
        <v>0</v>
      </c>
      <c r="DJ175" s="5">
        <f t="shared" si="349"/>
        <v>0</v>
      </c>
    </row>
    <row r="176" spans="1:114">
      <c r="B176" s="17" t="s">
        <v>207</v>
      </c>
      <c r="C176" s="11"/>
      <c r="I176" s="5">
        <f t="shared" si="322"/>
        <v>-360662.49999999994</v>
      </c>
      <c r="J176" s="5">
        <f t="shared" ref="J176:AO176" si="350">J25+J100</f>
        <v>0</v>
      </c>
      <c r="K176" s="5">
        <f t="shared" si="350"/>
        <v>0</v>
      </c>
      <c r="L176" s="5">
        <f t="shared" si="350"/>
        <v>0</v>
      </c>
      <c r="M176" s="5">
        <f t="shared" si="350"/>
        <v>0</v>
      </c>
      <c r="N176" s="5">
        <f t="shared" si="350"/>
        <v>0</v>
      </c>
      <c r="O176" s="5">
        <f t="shared" si="350"/>
        <v>0</v>
      </c>
      <c r="P176" s="5">
        <f t="shared" si="350"/>
        <v>-3712.5</v>
      </c>
      <c r="Q176" s="5">
        <f t="shared" si="350"/>
        <v>-8738.125</v>
      </c>
      <c r="R176" s="5">
        <f t="shared" si="350"/>
        <v>-9966.4584249999989</v>
      </c>
      <c r="S176" s="5">
        <f t="shared" si="350"/>
        <v>-9796.875</v>
      </c>
      <c r="T176" s="5">
        <f t="shared" si="350"/>
        <v>-9627.2915749999993</v>
      </c>
      <c r="U176" s="5">
        <f t="shared" si="350"/>
        <v>-10282.708424999999</v>
      </c>
      <c r="V176" s="5">
        <f t="shared" si="350"/>
        <v>-10924.375</v>
      </c>
      <c r="W176" s="5">
        <f t="shared" si="350"/>
        <v>-10727.291574999999</v>
      </c>
      <c r="X176" s="5">
        <f t="shared" si="350"/>
        <v>-10530.208424999999</v>
      </c>
      <c r="Y176" s="5">
        <f t="shared" si="350"/>
        <v>-10333.125</v>
      </c>
      <c r="Z176" s="5">
        <f t="shared" si="350"/>
        <v>-10136.041574999999</v>
      </c>
      <c r="AA176" s="5">
        <f t="shared" si="350"/>
        <v>-9938.9584249999989</v>
      </c>
      <c r="AB176" s="5">
        <f t="shared" si="350"/>
        <v>-9741.875</v>
      </c>
      <c r="AC176" s="5">
        <f t="shared" si="350"/>
        <v>-9544.7915749999993</v>
      </c>
      <c r="AD176" s="5">
        <f t="shared" si="350"/>
        <v>-9347.7084249999989</v>
      </c>
      <c r="AE176" s="5">
        <f t="shared" si="350"/>
        <v>-9150.625</v>
      </c>
      <c r="AF176" s="5">
        <f t="shared" si="350"/>
        <v>-8953.5415749999993</v>
      </c>
      <c r="AG176" s="5">
        <f t="shared" si="350"/>
        <v>-8756.4584249999989</v>
      </c>
      <c r="AH176" s="5">
        <f t="shared" si="350"/>
        <v>-8559.375</v>
      </c>
      <c r="AI176" s="5">
        <f t="shared" si="350"/>
        <v>-8362.2915749999993</v>
      </c>
      <c r="AJ176" s="5">
        <f t="shared" si="350"/>
        <v>-8165.2084249999989</v>
      </c>
      <c r="AK176" s="5">
        <f t="shared" si="350"/>
        <v>-7968.125</v>
      </c>
      <c r="AL176" s="5">
        <f t="shared" si="350"/>
        <v>-7771.0415749999993</v>
      </c>
      <c r="AM176" s="5">
        <f t="shared" si="350"/>
        <v>-7573.9584249999989</v>
      </c>
      <c r="AN176" s="5">
        <f t="shared" si="350"/>
        <v>-7376.875</v>
      </c>
      <c r="AO176" s="5">
        <f t="shared" si="350"/>
        <v>-7179.7915749999993</v>
      </c>
      <c r="AP176" s="5">
        <f t="shared" ref="AP176:BU176" si="351">AP25+AP100</f>
        <v>-6982.7084249999989</v>
      </c>
      <c r="AQ176" s="5">
        <f t="shared" si="351"/>
        <v>-6785.625</v>
      </c>
      <c r="AR176" s="5">
        <f t="shared" si="351"/>
        <v>-6588.5415749999993</v>
      </c>
      <c r="AS176" s="5">
        <f t="shared" si="351"/>
        <v>-6391.4584249999989</v>
      </c>
      <c r="AT176" s="5">
        <f t="shared" si="351"/>
        <v>-6194.375</v>
      </c>
      <c r="AU176" s="5">
        <f t="shared" si="351"/>
        <v>-5997.2915750000011</v>
      </c>
      <c r="AV176" s="5">
        <f t="shared" si="351"/>
        <v>-5800.2084250000007</v>
      </c>
      <c r="AW176" s="5">
        <f t="shared" si="351"/>
        <v>-5603.125</v>
      </c>
      <c r="AX176" s="5">
        <f t="shared" si="351"/>
        <v>-5406.0415750000011</v>
      </c>
      <c r="AY176" s="5">
        <f t="shared" si="351"/>
        <v>-5208.9584250000007</v>
      </c>
      <c r="AZ176" s="5">
        <f t="shared" si="351"/>
        <v>-5011.875</v>
      </c>
      <c r="BA176" s="5">
        <f t="shared" si="351"/>
        <v>-4814.7915750000011</v>
      </c>
      <c r="BB176" s="5">
        <f t="shared" si="351"/>
        <v>-4617.7084250000007</v>
      </c>
      <c r="BC176" s="5">
        <f t="shared" si="351"/>
        <v>-4420.625</v>
      </c>
      <c r="BD176" s="5">
        <f t="shared" si="351"/>
        <v>-4223.5415749999993</v>
      </c>
      <c r="BE176" s="5">
        <f t="shared" si="351"/>
        <v>-4026.4584249999998</v>
      </c>
      <c r="BF176" s="5">
        <f t="shared" si="351"/>
        <v>-3829.3749999999995</v>
      </c>
      <c r="BG176" s="5">
        <f t="shared" si="351"/>
        <v>-3632.2915749999997</v>
      </c>
      <c r="BH176" s="5">
        <f t="shared" si="351"/>
        <v>-3435.2084249999998</v>
      </c>
      <c r="BI176" s="5">
        <f t="shared" si="351"/>
        <v>-3238.1249999999995</v>
      </c>
      <c r="BJ176" s="5">
        <f t="shared" si="351"/>
        <v>-3041.0415749999997</v>
      </c>
      <c r="BK176" s="5">
        <f t="shared" si="351"/>
        <v>-2843.9584249999998</v>
      </c>
      <c r="BL176" s="5">
        <f t="shared" si="351"/>
        <v>-2646.875</v>
      </c>
      <c r="BM176" s="5">
        <f t="shared" si="351"/>
        <v>-2449.7915749999997</v>
      </c>
      <c r="BN176" s="5">
        <f t="shared" si="351"/>
        <v>-2252.7084249999998</v>
      </c>
      <c r="BO176" s="5">
        <f t="shared" si="351"/>
        <v>-2055.625</v>
      </c>
      <c r="BP176" s="5">
        <f t="shared" si="351"/>
        <v>-1858.5415749999997</v>
      </c>
      <c r="BQ176" s="5">
        <f t="shared" si="351"/>
        <v>-1661.4584249999998</v>
      </c>
      <c r="BR176" s="5">
        <f t="shared" si="351"/>
        <v>-1464.375</v>
      </c>
      <c r="BS176" s="5">
        <f t="shared" si="351"/>
        <v>-1267.2915749999997</v>
      </c>
      <c r="BT176" s="5">
        <f t="shared" si="351"/>
        <v>-1070.208425</v>
      </c>
      <c r="BU176" s="5">
        <f t="shared" si="351"/>
        <v>-873.12499999999989</v>
      </c>
      <c r="BV176" s="5">
        <f t="shared" ref="BV176:DA176" si="352">BV25+BV100</f>
        <v>-676.04157500000008</v>
      </c>
      <c r="BW176" s="5">
        <f t="shared" si="352"/>
        <v>-478.95842500000003</v>
      </c>
      <c r="BX176" s="5">
        <f t="shared" si="352"/>
        <v>-281.87499999999994</v>
      </c>
      <c r="BY176" s="5">
        <f t="shared" si="352"/>
        <v>-146.66657499999999</v>
      </c>
      <c r="BZ176" s="5">
        <f t="shared" si="352"/>
        <v>-96.25</v>
      </c>
      <c r="CA176" s="5">
        <f t="shared" si="352"/>
        <v>-68.75</v>
      </c>
      <c r="CB176" s="5">
        <f t="shared" si="352"/>
        <v>-41.25</v>
      </c>
      <c r="CC176" s="5">
        <f t="shared" si="352"/>
        <v>-13.75</v>
      </c>
      <c r="CD176" s="5">
        <f t="shared" si="352"/>
        <v>0</v>
      </c>
      <c r="CE176" s="5">
        <f t="shared" si="352"/>
        <v>0</v>
      </c>
      <c r="CF176" s="5">
        <f t="shared" si="352"/>
        <v>0</v>
      </c>
      <c r="CG176" s="5">
        <f t="shared" si="352"/>
        <v>0</v>
      </c>
      <c r="CH176" s="5">
        <f t="shared" si="352"/>
        <v>0</v>
      </c>
      <c r="CI176" s="5">
        <f t="shared" si="352"/>
        <v>0</v>
      </c>
      <c r="CJ176" s="5">
        <f t="shared" si="352"/>
        <v>0</v>
      </c>
      <c r="CK176" s="5">
        <f t="shared" si="352"/>
        <v>0</v>
      </c>
      <c r="CL176" s="5">
        <f t="shared" si="352"/>
        <v>0</v>
      </c>
      <c r="CM176" s="5">
        <f t="shared" si="352"/>
        <v>0</v>
      </c>
      <c r="CN176" s="5">
        <f t="shared" si="352"/>
        <v>0</v>
      </c>
      <c r="CO176" s="5">
        <f t="shared" si="352"/>
        <v>0</v>
      </c>
      <c r="CP176" s="5">
        <f t="shared" si="352"/>
        <v>0</v>
      </c>
      <c r="CQ176" s="5">
        <f t="shared" si="352"/>
        <v>0</v>
      </c>
      <c r="CR176" s="5">
        <f t="shared" si="352"/>
        <v>0</v>
      </c>
      <c r="CS176" s="5">
        <f t="shared" si="352"/>
        <v>0</v>
      </c>
      <c r="CT176" s="5">
        <f t="shared" si="352"/>
        <v>0</v>
      </c>
      <c r="CU176" s="5">
        <f t="shared" si="352"/>
        <v>0</v>
      </c>
      <c r="CV176" s="5">
        <f t="shared" si="352"/>
        <v>0</v>
      </c>
      <c r="CW176" s="5">
        <f t="shared" si="352"/>
        <v>0</v>
      </c>
      <c r="CX176" s="5">
        <f t="shared" si="352"/>
        <v>0</v>
      </c>
      <c r="CY176" s="5">
        <f t="shared" si="352"/>
        <v>0</v>
      </c>
      <c r="CZ176" s="5">
        <f t="shared" si="352"/>
        <v>0</v>
      </c>
      <c r="DA176" s="5">
        <f t="shared" si="352"/>
        <v>0</v>
      </c>
      <c r="DB176" s="5">
        <f t="shared" ref="DB176:DJ176" si="353">DB25+DB100</f>
        <v>0</v>
      </c>
      <c r="DC176" s="5">
        <f t="shared" si="353"/>
        <v>0</v>
      </c>
      <c r="DD176" s="5">
        <f t="shared" si="353"/>
        <v>0</v>
      </c>
      <c r="DE176" s="5">
        <f t="shared" si="353"/>
        <v>0</v>
      </c>
      <c r="DF176" s="5">
        <f t="shared" si="353"/>
        <v>0</v>
      </c>
      <c r="DG176" s="5">
        <f t="shared" si="353"/>
        <v>0</v>
      </c>
      <c r="DH176" s="5">
        <f t="shared" si="353"/>
        <v>0</v>
      </c>
      <c r="DI176" s="5">
        <f t="shared" si="353"/>
        <v>0</v>
      </c>
      <c r="DJ176" s="5">
        <f t="shared" si="353"/>
        <v>0</v>
      </c>
    </row>
    <row r="177" spans="2:114">
      <c r="B177" s="12" t="s">
        <v>152</v>
      </c>
      <c r="C177" s="11"/>
      <c r="I177" s="5">
        <f t="shared" si="322"/>
        <v>12223181.106597403</v>
      </c>
      <c r="J177" s="5">
        <f>SUM(J169:J176)</f>
        <v>109316.99762376495</v>
      </c>
      <c r="K177" s="5">
        <f t="shared" ref="K177:BV177" si="354">SUM(K169:K176)</f>
        <v>110905.29130554</v>
      </c>
      <c r="L177" s="5">
        <f t="shared" si="354"/>
        <v>117411.42241324999</v>
      </c>
      <c r="M177" s="5">
        <f t="shared" si="354"/>
        <v>115304.09688584703</v>
      </c>
      <c r="N177" s="5">
        <f t="shared" si="354"/>
        <v>93090.285791248476</v>
      </c>
      <c r="O177" s="5">
        <f t="shared" si="354"/>
        <v>91186.001741846296</v>
      </c>
      <c r="P177" s="5">
        <f t="shared" si="354"/>
        <v>92759.591702772101</v>
      </c>
      <c r="Q177" s="5">
        <f t="shared" si="354"/>
        <v>85782.55199324117</v>
      </c>
      <c r="R177" s="5">
        <f t="shared" si="354"/>
        <v>103413.16889709105</v>
      </c>
      <c r="S177" s="5">
        <f t="shared" si="354"/>
        <v>101528.58157972588</v>
      </c>
      <c r="T177" s="5">
        <f t="shared" si="354"/>
        <v>108006.2889465823</v>
      </c>
      <c r="U177" s="5">
        <f t="shared" si="354"/>
        <v>105495.386935876</v>
      </c>
      <c r="V177" s="5">
        <f t="shared" si="354"/>
        <v>102505.17400112371</v>
      </c>
      <c r="W177" s="5">
        <f t="shared" si="354"/>
        <v>100480.91214006262</v>
      </c>
      <c r="X177" s="5">
        <f t="shared" si="354"/>
        <v>107196.27611184288</v>
      </c>
      <c r="Y177" s="5">
        <f t="shared" si="354"/>
        <v>105115.77249287315</v>
      </c>
      <c r="Z177" s="5">
        <f t="shared" si="354"/>
        <v>103004.64464040438</v>
      </c>
      <c r="AA177" s="5">
        <f t="shared" si="354"/>
        <v>100864.70006063416</v>
      </c>
      <c r="AB177" s="5">
        <f t="shared" si="354"/>
        <v>107800.17906169432</v>
      </c>
      <c r="AC177" s="5">
        <f t="shared" si="354"/>
        <v>105601.64470817881</v>
      </c>
      <c r="AD177" s="5">
        <f t="shared" si="354"/>
        <v>103378.92636244377</v>
      </c>
      <c r="AE177" s="5">
        <f t="shared" si="354"/>
        <v>101126.20283584038</v>
      </c>
      <c r="AF177" s="5">
        <f t="shared" si="354"/>
        <v>108280.0491257641</v>
      </c>
      <c r="AG177" s="5">
        <f t="shared" si="354"/>
        <v>105966.320612807</v>
      </c>
      <c r="AH177" s="5">
        <f t="shared" si="354"/>
        <v>103609.96936833649</v>
      </c>
      <c r="AI177" s="5">
        <f t="shared" si="354"/>
        <v>101221.98861917769</v>
      </c>
      <c r="AJ177" s="5">
        <f t="shared" si="354"/>
        <v>108583.47966367009</v>
      </c>
      <c r="AK177" s="5">
        <f t="shared" si="354"/>
        <v>106131.1884253772</v>
      </c>
      <c r="AL177" s="5">
        <f t="shared" si="354"/>
        <v>103651.66274192468</v>
      </c>
      <c r="AM177" s="5">
        <f t="shared" si="354"/>
        <v>101139.19200197171</v>
      </c>
      <c r="AN177" s="5">
        <f t="shared" si="354"/>
        <v>108742.28480467353</v>
      </c>
      <c r="AO177" s="5">
        <f t="shared" si="354"/>
        <v>106162.8326265356</v>
      </c>
      <c r="AP177" s="5">
        <f t="shared" si="354"/>
        <v>103550.53233128521</v>
      </c>
      <c r="AQ177" s="5">
        <f t="shared" si="354"/>
        <v>100903.83023238987</v>
      </c>
      <c r="AR177" s="5">
        <f t="shared" si="354"/>
        <v>108762.80795210792</v>
      </c>
      <c r="AS177" s="5">
        <f t="shared" si="354"/>
        <v>106046.16287374546</v>
      </c>
      <c r="AT177" s="5">
        <f t="shared" si="354"/>
        <v>103306.19968384708</v>
      </c>
      <c r="AU177" s="5">
        <f t="shared" si="354"/>
        <v>100530.58197397995</v>
      </c>
      <c r="AV177" s="5">
        <f t="shared" si="354"/>
        <v>108689.42848060817</v>
      </c>
      <c r="AW177" s="5">
        <f t="shared" si="354"/>
        <v>105841.32927070397</v>
      </c>
      <c r="AX177" s="5">
        <f t="shared" si="354"/>
        <v>102958.68168338935</v>
      </c>
      <c r="AY177" s="5">
        <f t="shared" si="354"/>
        <v>100038.86764419006</v>
      </c>
      <c r="AZ177" s="5">
        <f t="shared" si="354"/>
        <v>108514.46725581013</v>
      </c>
      <c r="BA177" s="5">
        <f t="shared" si="354"/>
        <v>105519.1032075051</v>
      </c>
      <c r="BB177" s="5">
        <f t="shared" si="354"/>
        <v>102489.85935401032</v>
      </c>
      <c r="BC177" s="5">
        <f t="shared" si="354"/>
        <v>99421.916855215357</v>
      </c>
      <c r="BD177" s="5">
        <f t="shared" si="354"/>
        <v>108219.71890094342</v>
      </c>
      <c r="BE177" s="5">
        <f t="shared" si="354"/>
        <v>105073.11471285914</v>
      </c>
      <c r="BF177" s="5">
        <f t="shared" si="354"/>
        <v>101883.84950248539</v>
      </c>
      <c r="BG177" s="5">
        <f t="shared" si="354"/>
        <v>98654.144785422512</v>
      </c>
      <c r="BH177" s="5">
        <f t="shared" si="354"/>
        <v>107802.00447040131</v>
      </c>
      <c r="BI177" s="5">
        <f t="shared" si="354"/>
        <v>104490.103014302</v>
      </c>
      <c r="BJ177" s="5">
        <f t="shared" si="354"/>
        <v>101134.88210279863</v>
      </c>
      <c r="BK177" s="5">
        <f t="shared" si="354"/>
        <v>97737.428752737775</v>
      </c>
      <c r="BL177" s="5">
        <f t="shared" si="354"/>
        <v>107247.8800913172</v>
      </c>
      <c r="BM177" s="5">
        <f t="shared" si="354"/>
        <v>103764.5894642776</v>
      </c>
      <c r="BN177" s="5">
        <f t="shared" si="354"/>
        <v>100251.5423264241</v>
      </c>
      <c r="BO177" s="5">
        <f t="shared" si="354"/>
        <v>96694.713093835308</v>
      </c>
      <c r="BP177" s="5">
        <f t="shared" si="354"/>
        <v>106593.16259301986</v>
      </c>
      <c r="BQ177" s="5">
        <f t="shared" si="354"/>
        <v>102947.35213980282</v>
      </c>
      <c r="BR177" s="5">
        <f t="shared" si="354"/>
        <v>99256.333614178875</v>
      </c>
      <c r="BS177" s="5">
        <f t="shared" si="354"/>
        <v>95519.621561010688</v>
      </c>
      <c r="BT177" s="5">
        <f t="shared" si="354"/>
        <v>105777.33772440157</v>
      </c>
      <c r="BU177" s="5">
        <f t="shared" si="354"/>
        <v>101947.76298245948</v>
      </c>
      <c r="BV177" s="5">
        <f t="shared" si="354"/>
        <v>98071.008905022274</v>
      </c>
      <c r="BW177" s="5">
        <f t="shared" ref="BW177:DJ177" si="355">SUM(BW169:BW176)</f>
        <v>94146.569687393552</v>
      </c>
      <c r="BX177" s="5">
        <f t="shared" si="355"/>
        <v>104777.31470111871</v>
      </c>
      <c r="BY177" s="5">
        <f t="shared" si="355"/>
        <v>100694.09351775001</v>
      </c>
      <c r="BZ177" s="5">
        <f t="shared" si="355"/>
        <v>96476.84751535485</v>
      </c>
      <c r="CA177" s="5">
        <f t="shared" si="355"/>
        <v>92186.925251210007</v>
      </c>
      <c r="CB177" s="5">
        <f t="shared" si="355"/>
        <v>103035.41396284348</v>
      </c>
      <c r="CC177" s="5">
        <f t="shared" si="355"/>
        <v>98644.370388931973</v>
      </c>
      <c r="CD177" s="5">
        <f t="shared" si="355"/>
        <v>94188.20416218137</v>
      </c>
      <c r="CE177" s="5">
        <f t="shared" si="355"/>
        <v>89666.366504109974</v>
      </c>
      <c r="CF177" s="5">
        <f t="shared" si="355"/>
        <v>100889.5389445614</v>
      </c>
      <c r="CG177" s="5">
        <f t="shared" si="355"/>
        <v>96262.189408260179</v>
      </c>
      <c r="CH177" s="5">
        <f t="shared" si="355"/>
        <v>91581.237941054656</v>
      </c>
      <c r="CI177" s="5">
        <f t="shared" si="355"/>
        <v>86846.112795314533</v>
      </c>
      <c r="CJ177" s="5">
        <f t="shared" si="355"/>
        <v>98486.905612475137</v>
      </c>
      <c r="CK177" s="5">
        <f t="shared" si="355"/>
        <v>93641.694252933972</v>
      </c>
      <c r="CL177" s="5">
        <f t="shared" si="355"/>
        <v>88740.558401404429</v>
      </c>
      <c r="CM177" s="5">
        <f t="shared" si="355"/>
        <v>83782.902395604164</v>
      </c>
      <c r="CN177" s="5">
        <f t="shared" si="355"/>
        <v>95857.355132932673</v>
      </c>
      <c r="CO177" s="5">
        <f t="shared" si="355"/>
        <v>90784.847246069767</v>
      </c>
      <c r="CP177" s="5">
        <f t="shared" si="355"/>
        <v>85653.995183655003</v>
      </c>
      <c r="CQ177" s="5">
        <f t="shared" si="355"/>
        <v>80464.178384631392</v>
      </c>
      <c r="CR177" s="5">
        <f t="shared" si="355"/>
        <v>92988.957239169293</v>
      </c>
      <c r="CS177" s="5">
        <f t="shared" si="355"/>
        <v>87679.323686550517</v>
      </c>
      <c r="CT177" s="5">
        <f t="shared" si="355"/>
        <v>82308.825156053077</v>
      </c>
      <c r="CU177" s="5">
        <f t="shared" si="355"/>
        <v>76876.815163526699</v>
      </c>
      <c r="CV177" s="5">
        <f t="shared" si="355"/>
        <v>89869.237684208594</v>
      </c>
      <c r="CW177" s="5">
        <f t="shared" si="355"/>
        <v>84312.238665128403</v>
      </c>
      <c r="CX177" s="5">
        <f t="shared" si="355"/>
        <v>78691.748587583817</v>
      </c>
      <c r="CY177" s="5">
        <f t="shared" si="355"/>
        <v>73007.093978184028</v>
      </c>
      <c r="CZ177" s="5">
        <f t="shared" si="355"/>
        <v>86485.15474173105</v>
      </c>
      <c r="DA177" s="5">
        <f t="shared" si="355"/>
        <v>80670.122902572417</v>
      </c>
      <c r="DB177" s="5">
        <f t="shared" si="355"/>
        <v>74788.864316757579</v>
      </c>
      <c r="DC177" s="5">
        <f t="shared" si="355"/>
        <v>68840.677411974961</v>
      </c>
      <c r="DD177" s="5">
        <f t="shared" si="355"/>
        <v>82823.074715137162</v>
      </c>
      <c r="DE177" s="5">
        <f t="shared" si="355"/>
        <v>76738.897569036475</v>
      </c>
      <c r="DF177" s="5">
        <f t="shared" si="355"/>
        <v>70585.643874369169</v>
      </c>
      <c r="DG177" s="5">
        <f t="shared" si="355"/>
        <v>64362.582804918464</v>
      </c>
      <c r="DH177" s="5">
        <f t="shared" si="355"/>
        <v>78868.746413366534</v>
      </c>
      <c r="DI177" s="5">
        <f t="shared" si="355"/>
        <v>1089986.1412152438</v>
      </c>
      <c r="DJ177" s="5">
        <f t="shared" si="355"/>
        <v>1092085.9533234891</v>
      </c>
    </row>
    <row r="178" spans="2:114">
      <c r="B178" s="17" t="s">
        <v>4</v>
      </c>
      <c r="C178" s="11"/>
      <c r="I178" s="5">
        <f t="shared" si="322"/>
        <v>-2242999.9999999991</v>
      </c>
      <c r="J178" s="5">
        <f t="shared" ref="J178:AO178" si="356">J27+J102</f>
        <v>-1000</v>
      </c>
      <c r="K178" s="5">
        <f t="shared" si="356"/>
        <v>-1000</v>
      </c>
      <c r="L178" s="5">
        <f t="shared" si="356"/>
        <v>-1000</v>
      </c>
      <c r="M178" s="5">
        <f t="shared" si="356"/>
        <v>-1000</v>
      </c>
      <c r="N178" s="5">
        <f t="shared" si="356"/>
        <v>-1000</v>
      </c>
      <c r="O178" s="5">
        <f t="shared" si="356"/>
        <v>-1000</v>
      </c>
      <c r="P178" s="5">
        <f t="shared" si="356"/>
        <v>-23500</v>
      </c>
      <c r="Q178" s="5">
        <f t="shared" si="356"/>
        <v>-31833.333333333336</v>
      </c>
      <c r="R178" s="5">
        <f t="shared" si="356"/>
        <v>-31833.333333333336</v>
      </c>
      <c r="S178" s="5">
        <f t="shared" si="356"/>
        <v>-31833.333333333336</v>
      </c>
      <c r="T178" s="5">
        <f t="shared" si="356"/>
        <v>-31833.333333333336</v>
      </c>
      <c r="U178" s="5">
        <f t="shared" si="356"/>
        <v>-36833.333333333336</v>
      </c>
      <c r="V178" s="5">
        <f t="shared" si="356"/>
        <v>-36833.333333333336</v>
      </c>
      <c r="W178" s="5">
        <f t="shared" si="356"/>
        <v>-36833.333333333336</v>
      </c>
      <c r="X178" s="5">
        <f t="shared" si="356"/>
        <v>-36833.333333333336</v>
      </c>
      <c r="Y178" s="5">
        <f t="shared" si="356"/>
        <v>-36833.333333333336</v>
      </c>
      <c r="Z178" s="5">
        <f t="shared" si="356"/>
        <v>-36833.333333333336</v>
      </c>
      <c r="AA178" s="5">
        <f t="shared" si="356"/>
        <v>-36833.333333333336</v>
      </c>
      <c r="AB178" s="5">
        <f t="shared" si="356"/>
        <v>-36833.333333333336</v>
      </c>
      <c r="AC178" s="5">
        <f t="shared" si="356"/>
        <v>-36833.333333333336</v>
      </c>
      <c r="AD178" s="5">
        <f t="shared" si="356"/>
        <v>-36833.333333333336</v>
      </c>
      <c r="AE178" s="5">
        <f t="shared" si="356"/>
        <v>-36833.333333333336</v>
      </c>
      <c r="AF178" s="5">
        <f t="shared" si="356"/>
        <v>-36833.333333333336</v>
      </c>
      <c r="AG178" s="5">
        <f t="shared" si="356"/>
        <v>-36833.333333333336</v>
      </c>
      <c r="AH178" s="5">
        <f t="shared" si="356"/>
        <v>-36833.333333333336</v>
      </c>
      <c r="AI178" s="5">
        <f t="shared" si="356"/>
        <v>-36833.333333333336</v>
      </c>
      <c r="AJ178" s="5">
        <f t="shared" si="356"/>
        <v>-36833.333333333336</v>
      </c>
      <c r="AK178" s="5">
        <f t="shared" si="356"/>
        <v>-36833.333333333336</v>
      </c>
      <c r="AL178" s="5">
        <f t="shared" si="356"/>
        <v>-36833.333333333336</v>
      </c>
      <c r="AM178" s="5">
        <f t="shared" si="356"/>
        <v>-36833.333333333336</v>
      </c>
      <c r="AN178" s="5">
        <f t="shared" si="356"/>
        <v>-36833.333333333336</v>
      </c>
      <c r="AO178" s="5">
        <f t="shared" si="356"/>
        <v>-36833.333333333336</v>
      </c>
      <c r="AP178" s="5">
        <f t="shared" ref="AP178:BU178" si="357">AP27+AP102</f>
        <v>-36833.333333333336</v>
      </c>
      <c r="AQ178" s="5">
        <f t="shared" si="357"/>
        <v>-36833.333333333336</v>
      </c>
      <c r="AR178" s="5">
        <f t="shared" si="357"/>
        <v>-36833.333333333336</v>
      </c>
      <c r="AS178" s="5">
        <f t="shared" si="357"/>
        <v>-36833.333333333336</v>
      </c>
      <c r="AT178" s="5">
        <f t="shared" si="357"/>
        <v>-36833.333333333336</v>
      </c>
      <c r="AU178" s="5">
        <f t="shared" si="357"/>
        <v>-36833.333333333336</v>
      </c>
      <c r="AV178" s="5">
        <f t="shared" si="357"/>
        <v>-36833.333333333336</v>
      </c>
      <c r="AW178" s="5">
        <f t="shared" si="357"/>
        <v>-36833.333333333336</v>
      </c>
      <c r="AX178" s="5">
        <f t="shared" si="357"/>
        <v>-36833.333333333336</v>
      </c>
      <c r="AY178" s="5">
        <f t="shared" si="357"/>
        <v>-36833.333333333336</v>
      </c>
      <c r="AZ178" s="5">
        <f t="shared" si="357"/>
        <v>-36833.333333333336</v>
      </c>
      <c r="BA178" s="5">
        <f t="shared" si="357"/>
        <v>-36833.333333333336</v>
      </c>
      <c r="BB178" s="5">
        <f t="shared" si="357"/>
        <v>-36833.333333333336</v>
      </c>
      <c r="BC178" s="5">
        <f t="shared" si="357"/>
        <v>-36833.333333333336</v>
      </c>
      <c r="BD178" s="5">
        <f t="shared" si="357"/>
        <v>-36833.333333333336</v>
      </c>
      <c r="BE178" s="5">
        <f t="shared" si="357"/>
        <v>-36833.333333333336</v>
      </c>
      <c r="BF178" s="5">
        <f t="shared" si="357"/>
        <v>-36833.333333333336</v>
      </c>
      <c r="BG178" s="5">
        <f t="shared" si="357"/>
        <v>-36833.333333333336</v>
      </c>
      <c r="BH178" s="5">
        <f t="shared" si="357"/>
        <v>-36833.333333333336</v>
      </c>
      <c r="BI178" s="5">
        <f t="shared" si="357"/>
        <v>-36833.333333333336</v>
      </c>
      <c r="BJ178" s="5">
        <f t="shared" si="357"/>
        <v>-36833.333333333336</v>
      </c>
      <c r="BK178" s="5">
        <f t="shared" si="357"/>
        <v>-36833.333333333336</v>
      </c>
      <c r="BL178" s="5">
        <f t="shared" si="357"/>
        <v>-36833.333333333336</v>
      </c>
      <c r="BM178" s="5">
        <f t="shared" si="357"/>
        <v>-36833.333333333336</v>
      </c>
      <c r="BN178" s="5">
        <f t="shared" si="357"/>
        <v>-36833.333333333336</v>
      </c>
      <c r="BO178" s="5">
        <f t="shared" si="357"/>
        <v>-36833.333333333336</v>
      </c>
      <c r="BP178" s="5">
        <f t="shared" si="357"/>
        <v>-36833.333333333336</v>
      </c>
      <c r="BQ178" s="5">
        <f t="shared" si="357"/>
        <v>-36833.333333333336</v>
      </c>
      <c r="BR178" s="5">
        <f t="shared" si="357"/>
        <v>-36833.333333333336</v>
      </c>
      <c r="BS178" s="5">
        <f t="shared" si="357"/>
        <v>-36833.333333333336</v>
      </c>
      <c r="BT178" s="5">
        <f t="shared" si="357"/>
        <v>-36833.333333333336</v>
      </c>
      <c r="BU178" s="5">
        <f t="shared" si="357"/>
        <v>-36833.333333333336</v>
      </c>
      <c r="BV178" s="5">
        <f t="shared" ref="BV178:CX178" si="358">BV27+BV102</f>
        <v>-36833.333333333336</v>
      </c>
      <c r="BW178" s="5">
        <f t="shared" si="358"/>
        <v>-36833.333333333336</v>
      </c>
      <c r="BX178" s="5">
        <f t="shared" si="358"/>
        <v>-14333.333333333334</v>
      </c>
      <c r="BY178" s="5">
        <f t="shared" si="358"/>
        <v>-6000</v>
      </c>
      <c r="BZ178" s="5">
        <f t="shared" si="358"/>
        <v>-6000</v>
      </c>
      <c r="CA178" s="5">
        <f t="shared" si="358"/>
        <v>-6000</v>
      </c>
      <c r="CB178" s="5">
        <f t="shared" si="358"/>
        <v>-6000</v>
      </c>
      <c r="CC178" s="5">
        <f t="shared" si="358"/>
        <v>-1000</v>
      </c>
      <c r="CD178" s="5">
        <f t="shared" si="358"/>
        <v>-1000</v>
      </c>
      <c r="CE178" s="5">
        <f t="shared" si="358"/>
        <v>-1000</v>
      </c>
      <c r="CF178" s="5">
        <f t="shared" si="358"/>
        <v>-1000</v>
      </c>
      <c r="CG178" s="5">
        <f t="shared" si="358"/>
        <v>-1000</v>
      </c>
      <c r="CH178" s="5">
        <f t="shared" si="358"/>
        <v>-1000</v>
      </c>
      <c r="CI178" s="5">
        <f t="shared" si="358"/>
        <v>-1000</v>
      </c>
      <c r="CJ178" s="5">
        <f t="shared" si="358"/>
        <v>-1000</v>
      </c>
      <c r="CK178" s="5">
        <f t="shared" si="358"/>
        <v>-1000</v>
      </c>
      <c r="CL178" s="5">
        <f t="shared" si="358"/>
        <v>-1000</v>
      </c>
      <c r="CM178" s="5">
        <f t="shared" si="358"/>
        <v>-1000</v>
      </c>
      <c r="CN178" s="5">
        <f t="shared" si="358"/>
        <v>-1000</v>
      </c>
      <c r="CO178" s="5">
        <f t="shared" si="358"/>
        <v>-1000</v>
      </c>
      <c r="CP178" s="5">
        <f t="shared" si="358"/>
        <v>-1000</v>
      </c>
      <c r="CQ178" s="5">
        <f t="shared" si="358"/>
        <v>-1000</v>
      </c>
      <c r="CR178" s="5">
        <f t="shared" si="358"/>
        <v>-1000</v>
      </c>
      <c r="CS178" s="5">
        <f t="shared" si="358"/>
        <v>-1000</v>
      </c>
      <c r="CT178" s="5">
        <f t="shared" si="358"/>
        <v>-1000</v>
      </c>
      <c r="CU178" s="5">
        <f t="shared" si="358"/>
        <v>-1000</v>
      </c>
      <c r="CV178" s="5">
        <f t="shared" si="358"/>
        <v>-1000</v>
      </c>
      <c r="CW178" s="5">
        <f t="shared" si="358"/>
        <v>-1000</v>
      </c>
      <c r="CX178" s="5">
        <f t="shared" si="358"/>
        <v>-1000</v>
      </c>
    </row>
    <row r="179" spans="2:114">
      <c r="B179" s="12" t="s">
        <v>153</v>
      </c>
      <c r="C179" s="11"/>
      <c r="I179" s="5">
        <f t="shared" si="322"/>
        <v>9980181.1065974068</v>
      </c>
      <c r="J179" s="5">
        <f t="shared" ref="J179:BU179" si="359">J177+J178</f>
        <v>108316.99762376495</v>
      </c>
      <c r="K179" s="5">
        <f t="shared" si="359"/>
        <v>109905.29130554</v>
      </c>
      <c r="L179" s="5">
        <f t="shared" si="359"/>
        <v>116411.42241324999</v>
      </c>
      <c r="M179" s="5">
        <f t="shared" si="359"/>
        <v>114304.09688584703</v>
      </c>
      <c r="N179" s="5">
        <f t="shared" si="359"/>
        <v>92090.285791248476</v>
      </c>
      <c r="O179" s="5">
        <f t="shared" si="359"/>
        <v>90186.001741846296</v>
      </c>
      <c r="P179" s="5">
        <f t="shared" si="359"/>
        <v>69259.591702772101</v>
      </c>
      <c r="Q179" s="5">
        <f t="shared" si="359"/>
        <v>53949.218659907834</v>
      </c>
      <c r="R179" s="5">
        <f t="shared" si="359"/>
        <v>71579.835563757719</v>
      </c>
      <c r="S179" s="5">
        <f t="shared" si="359"/>
        <v>69695.248246392555</v>
      </c>
      <c r="T179" s="5">
        <f t="shared" si="359"/>
        <v>76172.955613248952</v>
      </c>
      <c r="U179" s="5">
        <f t="shared" si="359"/>
        <v>68662.05360254267</v>
      </c>
      <c r="V179" s="5">
        <f t="shared" si="359"/>
        <v>65671.840667790384</v>
      </c>
      <c r="W179" s="5">
        <f t="shared" si="359"/>
        <v>63647.578806729281</v>
      </c>
      <c r="X179" s="5">
        <f t="shared" si="359"/>
        <v>70362.942778509547</v>
      </c>
      <c r="Y179" s="5">
        <f t="shared" si="359"/>
        <v>68282.439159539819</v>
      </c>
      <c r="Z179" s="5">
        <f t="shared" si="359"/>
        <v>66171.311307071039</v>
      </c>
      <c r="AA179" s="5">
        <f t="shared" si="359"/>
        <v>64031.366727300825</v>
      </c>
      <c r="AB179" s="5">
        <f t="shared" si="359"/>
        <v>70966.84572836099</v>
      </c>
      <c r="AC179" s="5">
        <f t="shared" si="359"/>
        <v>68768.311374845478</v>
      </c>
      <c r="AD179" s="5">
        <f t="shared" si="359"/>
        <v>66545.593029110431</v>
      </c>
      <c r="AE179" s="5">
        <f t="shared" si="359"/>
        <v>64292.869502507041</v>
      </c>
      <c r="AF179" s="5">
        <f t="shared" si="359"/>
        <v>71446.715792430768</v>
      </c>
      <c r="AG179" s="5">
        <f t="shared" si="359"/>
        <v>69132.987279473658</v>
      </c>
      <c r="AH179" s="5">
        <f t="shared" si="359"/>
        <v>66776.636035003146</v>
      </c>
      <c r="AI179" s="5">
        <f t="shared" si="359"/>
        <v>64388.655285844354</v>
      </c>
      <c r="AJ179" s="5">
        <f t="shared" si="359"/>
        <v>71750.146330336749</v>
      </c>
      <c r="AK179" s="5">
        <f t="shared" si="359"/>
        <v>69297.855092043872</v>
      </c>
      <c r="AL179" s="5">
        <f t="shared" si="359"/>
        <v>66818.329408591351</v>
      </c>
      <c r="AM179" s="5">
        <f t="shared" si="359"/>
        <v>64305.858668638371</v>
      </c>
      <c r="AN179" s="5">
        <f t="shared" si="359"/>
        <v>71908.951471340202</v>
      </c>
      <c r="AO179" s="5">
        <f t="shared" si="359"/>
        <v>69329.499293202272</v>
      </c>
      <c r="AP179" s="5">
        <f t="shared" si="359"/>
        <v>66717.198997951869</v>
      </c>
      <c r="AQ179" s="5">
        <f t="shared" si="359"/>
        <v>64070.496899056532</v>
      </c>
      <c r="AR179" s="5">
        <f t="shared" si="359"/>
        <v>71929.474618774577</v>
      </c>
      <c r="AS179" s="5">
        <f t="shared" si="359"/>
        <v>69212.829540412116</v>
      </c>
      <c r="AT179" s="5">
        <f t="shared" si="359"/>
        <v>66472.866350513737</v>
      </c>
      <c r="AU179" s="5">
        <f t="shared" si="359"/>
        <v>63697.248640646612</v>
      </c>
      <c r="AV179" s="5">
        <f t="shared" si="359"/>
        <v>71856.095147274842</v>
      </c>
      <c r="AW179" s="5">
        <f t="shared" si="359"/>
        <v>69007.995937370637</v>
      </c>
      <c r="AX179" s="5">
        <f t="shared" si="359"/>
        <v>66125.348350056011</v>
      </c>
      <c r="AY179" s="5">
        <f t="shared" si="359"/>
        <v>63205.534310856725</v>
      </c>
      <c r="AZ179" s="5">
        <f t="shared" si="359"/>
        <v>71681.133922476787</v>
      </c>
      <c r="BA179" s="5">
        <f t="shared" si="359"/>
        <v>68685.769874171761</v>
      </c>
      <c r="BB179" s="5">
        <f t="shared" si="359"/>
        <v>65656.526020676974</v>
      </c>
      <c r="BC179" s="5">
        <f t="shared" si="359"/>
        <v>62588.583521882021</v>
      </c>
      <c r="BD179" s="5">
        <f t="shared" si="359"/>
        <v>71386.385567610094</v>
      </c>
      <c r="BE179" s="5">
        <f t="shared" si="359"/>
        <v>68239.781379525812</v>
      </c>
      <c r="BF179" s="5">
        <f t="shared" si="359"/>
        <v>65050.516169152055</v>
      </c>
      <c r="BG179" s="5">
        <f t="shared" si="359"/>
        <v>61820.811452089176</v>
      </c>
      <c r="BH179" s="5">
        <f t="shared" si="359"/>
        <v>70968.671137067984</v>
      </c>
      <c r="BI179" s="5">
        <f t="shared" si="359"/>
        <v>67656.76968096866</v>
      </c>
      <c r="BJ179" s="5">
        <f t="shared" si="359"/>
        <v>64301.548769465291</v>
      </c>
      <c r="BK179" s="5">
        <f t="shared" si="359"/>
        <v>60904.095419404439</v>
      </c>
      <c r="BL179" s="5">
        <f t="shared" si="359"/>
        <v>70414.546757983859</v>
      </c>
      <c r="BM179" s="5">
        <f t="shared" si="359"/>
        <v>66931.256130944268</v>
      </c>
      <c r="BN179" s="5">
        <f t="shared" si="359"/>
        <v>63418.20899309076</v>
      </c>
      <c r="BO179" s="5">
        <f t="shared" si="359"/>
        <v>59861.379760501972</v>
      </c>
      <c r="BP179" s="5">
        <f t="shared" si="359"/>
        <v>69759.829259686521</v>
      </c>
      <c r="BQ179" s="5">
        <f t="shared" si="359"/>
        <v>66114.018806469481</v>
      </c>
      <c r="BR179" s="5">
        <f t="shared" si="359"/>
        <v>62423.000280845539</v>
      </c>
      <c r="BS179" s="5">
        <f t="shared" si="359"/>
        <v>58686.288227677353</v>
      </c>
      <c r="BT179" s="5">
        <f t="shared" si="359"/>
        <v>68944.004391068243</v>
      </c>
      <c r="BU179" s="5">
        <f t="shared" si="359"/>
        <v>65114.429649126141</v>
      </c>
      <c r="BV179" s="5">
        <f t="shared" ref="BV179:DJ179" si="360">BV177+BV178</f>
        <v>61237.675571688938</v>
      </c>
      <c r="BW179" s="5">
        <f t="shared" si="360"/>
        <v>57313.236354060216</v>
      </c>
      <c r="BX179" s="5">
        <f t="shared" si="360"/>
        <v>90443.981367785382</v>
      </c>
      <c r="BY179" s="5">
        <f t="shared" si="360"/>
        <v>94694.093517750007</v>
      </c>
      <c r="BZ179" s="5">
        <f t="shared" si="360"/>
        <v>90476.84751535485</v>
      </c>
      <c r="CA179" s="5">
        <f t="shared" si="360"/>
        <v>86186.925251210007</v>
      </c>
      <c r="CB179" s="5">
        <f t="shared" si="360"/>
        <v>97035.413962843479</v>
      </c>
      <c r="CC179" s="5">
        <f t="shared" si="360"/>
        <v>97644.370388931973</v>
      </c>
      <c r="CD179" s="5">
        <f t="shared" si="360"/>
        <v>93188.20416218137</v>
      </c>
      <c r="CE179" s="5">
        <f t="shared" si="360"/>
        <v>88666.366504109974</v>
      </c>
      <c r="CF179" s="5">
        <f t="shared" si="360"/>
        <v>99889.538944561398</v>
      </c>
      <c r="CG179" s="5">
        <f t="shared" si="360"/>
        <v>95262.189408260179</v>
      </c>
      <c r="CH179" s="5">
        <f t="shared" si="360"/>
        <v>90581.237941054656</v>
      </c>
      <c r="CI179" s="5">
        <f t="shared" si="360"/>
        <v>85846.112795314533</v>
      </c>
      <c r="CJ179" s="5">
        <f t="shared" si="360"/>
        <v>97486.905612475137</v>
      </c>
      <c r="CK179" s="5">
        <f t="shared" si="360"/>
        <v>92641.694252933972</v>
      </c>
      <c r="CL179" s="5">
        <f t="shared" si="360"/>
        <v>87740.558401404429</v>
      </c>
      <c r="CM179" s="5">
        <f t="shared" si="360"/>
        <v>82782.902395604164</v>
      </c>
      <c r="CN179" s="5">
        <f t="shared" si="360"/>
        <v>94857.355132932673</v>
      </c>
      <c r="CO179" s="5">
        <f t="shared" si="360"/>
        <v>89784.847246069767</v>
      </c>
      <c r="CP179" s="5">
        <f t="shared" si="360"/>
        <v>84653.995183655003</v>
      </c>
      <c r="CQ179" s="5">
        <f t="shared" si="360"/>
        <v>79464.178384631392</v>
      </c>
      <c r="CR179" s="5">
        <f t="shared" si="360"/>
        <v>91988.957239169293</v>
      </c>
      <c r="CS179" s="5">
        <f t="shared" si="360"/>
        <v>86679.323686550517</v>
      </c>
      <c r="CT179" s="5">
        <f t="shared" si="360"/>
        <v>81308.825156053077</v>
      </c>
      <c r="CU179" s="5">
        <f t="shared" si="360"/>
        <v>75876.815163526699</v>
      </c>
      <c r="CV179" s="5">
        <f t="shared" si="360"/>
        <v>88869.237684208594</v>
      </c>
      <c r="CW179" s="5">
        <f t="shared" si="360"/>
        <v>83312.238665128403</v>
      </c>
      <c r="CX179" s="5">
        <f t="shared" si="360"/>
        <v>77691.748587583817</v>
      </c>
      <c r="CY179" s="5">
        <f t="shared" si="360"/>
        <v>73007.093978184028</v>
      </c>
      <c r="CZ179" s="5">
        <f t="shared" si="360"/>
        <v>86485.15474173105</v>
      </c>
      <c r="DA179" s="5">
        <f t="shared" si="360"/>
        <v>80670.122902572417</v>
      </c>
      <c r="DB179" s="5">
        <f t="shared" si="360"/>
        <v>74788.864316757579</v>
      </c>
      <c r="DC179" s="5">
        <f t="shared" si="360"/>
        <v>68840.677411974961</v>
      </c>
      <c r="DD179" s="5">
        <f t="shared" si="360"/>
        <v>82823.074715137162</v>
      </c>
      <c r="DE179" s="5">
        <f t="shared" si="360"/>
        <v>76738.897569036475</v>
      </c>
      <c r="DF179" s="5">
        <f t="shared" si="360"/>
        <v>70585.643874369169</v>
      </c>
      <c r="DG179" s="5">
        <f t="shared" si="360"/>
        <v>64362.582804918464</v>
      </c>
      <c r="DH179" s="5">
        <f t="shared" si="360"/>
        <v>78868.746413366534</v>
      </c>
      <c r="DI179" s="5">
        <f t="shared" si="360"/>
        <v>1089986.1412152438</v>
      </c>
      <c r="DJ179" s="5">
        <f t="shared" si="360"/>
        <v>1092085.9533234891</v>
      </c>
    </row>
    <row r="180" spans="2:114">
      <c r="B180" s="17" t="s">
        <v>154</v>
      </c>
      <c r="C180" s="11"/>
      <c r="I180" s="5">
        <f t="shared" ca="1" si="322"/>
        <v>-487492</v>
      </c>
      <c r="J180" s="5">
        <f t="shared" ref="J180:AO180" ca="1" si="361">J29+J104</f>
        <v>0</v>
      </c>
      <c r="K180" s="5">
        <f t="shared" ca="1" si="361"/>
        <v>0</v>
      </c>
      <c r="L180" s="5">
        <f t="shared" ca="1" si="361"/>
        <v>0</v>
      </c>
      <c r="M180" s="5">
        <f t="shared" ca="1" si="361"/>
        <v>-2931</v>
      </c>
      <c r="N180" s="5">
        <f t="shared" ca="1" si="361"/>
        <v>-5733</v>
      </c>
      <c r="O180" s="5">
        <f t="shared" ca="1" si="361"/>
        <v>-5798</v>
      </c>
      <c r="P180" s="5">
        <f t="shared" ca="1" si="361"/>
        <v>-5862</v>
      </c>
      <c r="Q180" s="5">
        <f t="shared" ca="1" si="361"/>
        <v>-8299</v>
      </c>
      <c r="R180" s="5">
        <f t="shared" ca="1" si="361"/>
        <v>-10611</v>
      </c>
      <c r="S180" s="5">
        <f t="shared" ca="1" si="361"/>
        <v>-10599</v>
      </c>
      <c r="T180" s="5">
        <f t="shared" ca="1" si="361"/>
        <v>-13666</v>
      </c>
      <c r="U180" s="5">
        <f t="shared" ca="1" si="361"/>
        <v>-19556</v>
      </c>
      <c r="V180" s="5">
        <f t="shared" ca="1" si="361"/>
        <v>-21667</v>
      </c>
      <c r="W180" s="5">
        <f t="shared" ca="1" si="361"/>
        <v>-21241</v>
      </c>
      <c r="X180" s="5">
        <f t="shared" ca="1" si="361"/>
        <v>-19290</v>
      </c>
      <c r="Y180" s="5">
        <f t="shared" ca="1" si="361"/>
        <v>-17092</v>
      </c>
      <c r="Z180" s="5">
        <f t="shared" ca="1" si="361"/>
        <v>-16034</v>
      </c>
      <c r="AA180" s="5">
        <f t="shared" ca="1" si="361"/>
        <v>-15524</v>
      </c>
      <c r="AB180" s="5">
        <f t="shared" ca="1" si="361"/>
        <v>-15000</v>
      </c>
      <c r="AC180" s="5">
        <f t="shared" ca="1" si="361"/>
        <v>-14303</v>
      </c>
      <c r="AD180" s="5">
        <f t="shared" ca="1" si="361"/>
        <v>-13304</v>
      </c>
      <c r="AE180" s="5">
        <f t="shared" ca="1" si="361"/>
        <v>-12763</v>
      </c>
      <c r="AF180" s="5">
        <f t="shared" ca="1" si="361"/>
        <v>-12207</v>
      </c>
      <c r="AG180" s="5">
        <f t="shared" ca="1" si="361"/>
        <v>-11506</v>
      </c>
      <c r="AH180" s="5">
        <f t="shared" ca="1" si="361"/>
        <v>-10687</v>
      </c>
      <c r="AI180" s="5">
        <f t="shared" ca="1" si="361"/>
        <v>-9993</v>
      </c>
      <c r="AJ180" s="5">
        <f t="shared" ca="1" si="361"/>
        <v>-9403</v>
      </c>
      <c r="AK180" s="5">
        <f t="shared" ca="1" si="361"/>
        <v>-8700</v>
      </c>
      <c r="AL180" s="5">
        <f t="shared" ca="1" si="361"/>
        <v>-8052</v>
      </c>
      <c r="AM180" s="5">
        <f t="shared" ca="1" si="361"/>
        <v>-7912</v>
      </c>
      <c r="AN180" s="5">
        <f t="shared" ca="1" si="361"/>
        <v>-7769</v>
      </c>
      <c r="AO180" s="5">
        <f t="shared" ca="1" si="361"/>
        <v>-7538</v>
      </c>
      <c r="AP180" s="5">
        <f t="shared" ref="AP180:BU180" ca="1" si="362">AP29+AP104</f>
        <v>-7146</v>
      </c>
      <c r="AQ180" s="5">
        <f t="shared" ca="1" si="362"/>
        <v>-6997</v>
      </c>
      <c r="AR180" s="5">
        <f t="shared" ca="1" si="362"/>
        <v>-6842</v>
      </c>
      <c r="AS180" s="5">
        <f t="shared" ca="1" si="362"/>
        <v>-6610</v>
      </c>
      <c r="AT180" s="5">
        <f t="shared" ca="1" si="362"/>
        <v>-6237</v>
      </c>
      <c r="AU180" s="5">
        <f t="shared" ca="1" si="362"/>
        <v>-6078</v>
      </c>
      <c r="AV180" s="5">
        <f t="shared" ca="1" si="362"/>
        <v>-5914</v>
      </c>
      <c r="AW180" s="5">
        <f t="shared" ca="1" si="362"/>
        <v>-5681</v>
      </c>
      <c r="AX180" s="5">
        <f t="shared" ca="1" si="362"/>
        <v>-5405</v>
      </c>
      <c r="AY180" s="5">
        <f t="shared" ca="1" si="362"/>
        <v>-5205</v>
      </c>
      <c r="AZ180" s="5">
        <f t="shared" ca="1" si="362"/>
        <v>-5061</v>
      </c>
      <c r="BA180" s="5">
        <f t="shared" ca="1" si="362"/>
        <v>-4859</v>
      </c>
      <c r="BB180" s="5">
        <f t="shared" ca="1" si="362"/>
        <v>-4555</v>
      </c>
      <c r="BC180" s="5">
        <f t="shared" ca="1" si="362"/>
        <v>-4406</v>
      </c>
      <c r="BD180" s="5">
        <f t="shared" ca="1" si="362"/>
        <v>-4253</v>
      </c>
      <c r="BE180" s="5">
        <f t="shared" ca="1" si="362"/>
        <v>-4051</v>
      </c>
      <c r="BF180" s="5">
        <f t="shared" ca="1" si="362"/>
        <v>-3763</v>
      </c>
      <c r="BG180" s="5">
        <f t="shared" ca="1" si="362"/>
        <v>-3605</v>
      </c>
      <c r="BH180" s="5">
        <f t="shared" ca="1" si="362"/>
        <v>-3443</v>
      </c>
      <c r="BI180" s="5">
        <f t="shared" ca="1" si="362"/>
        <v>-3241</v>
      </c>
      <c r="BJ180" s="5">
        <f t="shared" ca="1" si="362"/>
        <v>-2971</v>
      </c>
      <c r="BK180" s="5">
        <f t="shared" ca="1" si="362"/>
        <v>-2804</v>
      </c>
      <c r="BL180" s="5">
        <f t="shared" ca="1" si="362"/>
        <v>-2632</v>
      </c>
      <c r="BM180" s="5">
        <f t="shared" ca="1" si="362"/>
        <v>-2429</v>
      </c>
      <c r="BN180" s="5">
        <f t="shared" ca="1" si="362"/>
        <v>-2201</v>
      </c>
      <c r="BO180" s="5">
        <f t="shared" ca="1" si="362"/>
        <v>-2000</v>
      </c>
      <c r="BP180" s="5">
        <f t="shared" ca="1" si="362"/>
        <v>-1819</v>
      </c>
      <c r="BQ180" s="5">
        <f t="shared" ca="1" si="362"/>
        <v>-1616</v>
      </c>
      <c r="BR180" s="5">
        <f t="shared" ca="1" si="362"/>
        <v>-1454</v>
      </c>
      <c r="BS180" s="5">
        <f t="shared" ca="1" si="362"/>
        <v>-1416</v>
      </c>
      <c r="BT180" s="5">
        <f t="shared" ca="1" si="362"/>
        <v>-1378</v>
      </c>
      <c r="BU180" s="5">
        <f t="shared" ca="1" si="362"/>
        <v>-1324</v>
      </c>
      <c r="BV180" s="5">
        <f t="shared" ref="BV180:DA180" ca="1" si="363">BV29+BV104</f>
        <v>-1242</v>
      </c>
      <c r="BW180" s="5">
        <f t="shared" ca="1" si="363"/>
        <v>-1202</v>
      </c>
      <c r="BX180" s="5">
        <f t="shared" ca="1" si="363"/>
        <v>-1160</v>
      </c>
      <c r="BY180" s="5">
        <f t="shared" ca="1" si="363"/>
        <v>-1105</v>
      </c>
      <c r="BZ180" s="5">
        <f t="shared" ca="1" si="363"/>
        <v>-1028</v>
      </c>
      <c r="CA180" s="5">
        <f t="shared" ca="1" si="363"/>
        <v>-985</v>
      </c>
      <c r="CB180" s="5">
        <f t="shared" ca="1" si="363"/>
        <v>-941</v>
      </c>
      <c r="CC180" s="5">
        <f t="shared" ca="1" si="363"/>
        <v>-886</v>
      </c>
      <c r="CD180" s="5">
        <f t="shared" ca="1" si="363"/>
        <v>-821</v>
      </c>
      <c r="CE180" s="5">
        <f t="shared" ca="1" si="363"/>
        <v>-767</v>
      </c>
      <c r="CF180" s="5">
        <f t="shared" ca="1" si="363"/>
        <v>-720</v>
      </c>
      <c r="CG180" s="5">
        <f t="shared" ca="1" si="363"/>
        <v>-664</v>
      </c>
      <c r="CH180" s="5">
        <f t="shared" ca="1" si="363"/>
        <v>-595</v>
      </c>
      <c r="CI180" s="5">
        <f t="shared" ca="1" si="363"/>
        <v>-547</v>
      </c>
      <c r="CJ180" s="5">
        <f t="shared" ca="1" si="363"/>
        <v>-497</v>
      </c>
      <c r="CK180" s="5">
        <f t="shared" ca="1" si="363"/>
        <v>-441</v>
      </c>
      <c r="CL180" s="5">
        <f t="shared" ca="1" si="363"/>
        <v>-376</v>
      </c>
      <c r="CM180" s="5">
        <f t="shared" ca="1" si="363"/>
        <v>-325</v>
      </c>
      <c r="CN180" s="5">
        <f t="shared" ca="1" si="363"/>
        <v>-273</v>
      </c>
      <c r="CO180" s="5">
        <f t="shared" ca="1" si="363"/>
        <v>-238</v>
      </c>
      <c r="CP180" s="5">
        <f t="shared" ca="1" si="363"/>
        <v>-222</v>
      </c>
      <c r="CQ180" s="5">
        <f t="shared" ca="1" si="363"/>
        <v>-213</v>
      </c>
      <c r="CR180" s="5">
        <f t="shared" ca="1" si="363"/>
        <v>-204</v>
      </c>
      <c r="CS180" s="5">
        <f t="shared" ca="1" si="363"/>
        <v>-192</v>
      </c>
      <c r="CT180" s="5">
        <f t="shared" ca="1" si="363"/>
        <v>-178</v>
      </c>
      <c r="CU180" s="5">
        <f t="shared" ca="1" si="363"/>
        <v>-167</v>
      </c>
      <c r="CV180" s="5">
        <f t="shared" ca="1" si="363"/>
        <v>-157</v>
      </c>
      <c r="CW180" s="5">
        <f t="shared" ca="1" si="363"/>
        <v>-145</v>
      </c>
      <c r="CX180" s="5">
        <f t="shared" ca="1" si="363"/>
        <v>-130</v>
      </c>
      <c r="CY180" s="5">
        <f t="shared" ca="1" si="363"/>
        <v>-119</v>
      </c>
      <c r="CZ180" s="5">
        <f t="shared" ca="1" si="363"/>
        <v>-108</v>
      </c>
      <c r="DA180" s="5">
        <f t="shared" ca="1" si="363"/>
        <v>-96</v>
      </c>
      <c r="DB180" s="5">
        <f t="shared" ref="DB180:DJ180" ca="1" si="364">DB29+DB104</f>
        <v>-81</v>
      </c>
      <c r="DC180" s="5">
        <f t="shared" ca="1" si="364"/>
        <v>-70</v>
      </c>
      <c r="DD180" s="5">
        <f t="shared" ca="1" si="364"/>
        <v>-58</v>
      </c>
      <c r="DE180" s="5">
        <f t="shared" ca="1" si="364"/>
        <v>-45</v>
      </c>
      <c r="DF180" s="5">
        <f t="shared" ca="1" si="364"/>
        <v>-32</v>
      </c>
      <c r="DG180" s="5">
        <f t="shared" ca="1" si="364"/>
        <v>-19</v>
      </c>
      <c r="DH180" s="5">
        <f t="shared" ca="1" si="364"/>
        <v>-7</v>
      </c>
      <c r="DI180" s="5">
        <f t="shared" ca="1" si="364"/>
        <v>0</v>
      </c>
      <c r="DJ180" s="5">
        <f t="shared" ca="1" si="364"/>
        <v>0</v>
      </c>
    </row>
    <row r="181" spans="2:114">
      <c r="B181" s="17" t="s">
        <v>596</v>
      </c>
      <c r="C181" s="11"/>
      <c r="I181" s="5">
        <f t="shared" si="322"/>
        <v>-11000</v>
      </c>
      <c r="J181" s="5">
        <f>J30+J105</f>
        <v>-1000</v>
      </c>
      <c r="K181" s="5">
        <f t="shared" ref="K181:BV181" si="365">K30+K105</f>
        <v>-1000</v>
      </c>
      <c r="L181" s="5">
        <f t="shared" si="365"/>
        <v>-1000</v>
      </c>
      <c r="M181" s="5">
        <f t="shared" si="365"/>
        <v>-1000</v>
      </c>
      <c r="N181" s="5">
        <f t="shared" si="365"/>
        <v>-1000</v>
      </c>
      <c r="O181" s="5">
        <f t="shared" si="365"/>
        <v>-1000</v>
      </c>
      <c r="P181" s="5">
        <f t="shared" si="365"/>
        <v>-1000</v>
      </c>
      <c r="Q181" s="5">
        <f t="shared" si="365"/>
        <v>-1000</v>
      </c>
      <c r="R181" s="5">
        <f t="shared" si="365"/>
        <v>-1000</v>
      </c>
      <c r="S181" s="5">
        <f t="shared" si="365"/>
        <v>-1000</v>
      </c>
      <c r="T181" s="5">
        <f t="shared" si="365"/>
        <v>-1000</v>
      </c>
      <c r="U181" s="5">
        <f t="shared" si="365"/>
        <v>0</v>
      </c>
      <c r="V181" s="5">
        <f t="shared" si="365"/>
        <v>0</v>
      </c>
      <c r="W181" s="5">
        <f t="shared" si="365"/>
        <v>0</v>
      </c>
      <c r="X181" s="5">
        <f t="shared" si="365"/>
        <v>0</v>
      </c>
      <c r="Y181" s="5">
        <f t="shared" si="365"/>
        <v>0</v>
      </c>
      <c r="Z181" s="5">
        <f t="shared" si="365"/>
        <v>0</v>
      </c>
      <c r="AA181" s="5">
        <f t="shared" si="365"/>
        <v>0</v>
      </c>
      <c r="AB181" s="5">
        <f t="shared" si="365"/>
        <v>0</v>
      </c>
      <c r="AC181" s="5">
        <f t="shared" si="365"/>
        <v>0</v>
      </c>
      <c r="AD181" s="5">
        <f t="shared" si="365"/>
        <v>0</v>
      </c>
      <c r="AE181" s="5">
        <f t="shared" si="365"/>
        <v>0</v>
      </c>
      <c r="AF181" s="5">
        <f t="shared" si="365"/>
        <v>0</v>
      </c>
      <c r="AG181" s="5">
        <f t="shared" si="365"/>
        <v>0</v>
      </c>
      <c r="AH181" s="5">
        <f t="shared" si="365"/>
        <v>0</v>
      </c>
      <c r="AI181" s="5">
        <f t="shared" si="365"/>
        <v>0</v>
      </c>
      <c r="AJ181" s="5">
        <f t="shared" si="365"/>
        <v>0</v>
      </c>
      <c r="AK181" s="5">
        <f t="shared" si="365"/>
        <v>0</v>
      </c>
      <c r="AL181" s="5">
        <f t="shared" si="365"/>
        <v>0</v>
      </c>
      <c r="AM181" s="5">
        <f t="shared" si="365"/>
        <v>0</v>
      </c>
      <c r="AN181" s="5">
        <f t="shared" si="365"/>
        <v>0</v>
      </c>
      <c r="AO181" s="5">
        <f t="shared" si="365"/>
        <v>0</v>
      </c>
      <c r="AP181" s="5">
        <f t="shared" si="365"/>
        <v>0</v>
      </c>
      <c r="AQ181" s="5">
        <f t="shared" si="365"/>
        <v>0</v>
      </c>
      <c r="AR181" s="5">
        <f t="shared" si="365"/>
        <v>0</v>
      </c>
      <c r="AS181" s="5">
        <f t="shared" si="365"/>
        <v>0</v>
      </c>
      <c r="AT181" s="5">
        <f t="shared" si="365"/>
        <v>0</v>
      </c>
      <c r="AU181" s="5">
        <f t="shared" si="365"/>
        <v>0</v>
      </c>
      <c r="AV181" s="5">
        <f t="shared" si="365"/>
        <v>0</v>
      </c>
      <c r="AW181" s="5">
        <f t="shared" si="365"/>
        <v>0</v>
      </c>
      <c r="AX181" s="5">
        <f t="shared" si="365"/>
        <v>0</v>
      </c>
      <c r="AY181" s="5">
        <f t="shared" si="365"/>
        <v>0</v>
      </c>
      <c r="AZ181" s="5">
        <f t="shared" si="365"/>
        <v>0</v>
      </c>
      <c r="BA181" s="5">
        <f t="shared" si="365"/>
        <v>0</v>
      </c>
      <c r="BB181" s="5">
        <f t="shared" si="365"/>
        <v>0</v>
      </c>
      <c r="BC181" s="5">
        <f t="shared" si="365"/>
        <v>0</v>
      </c>
      <c r="BD181" s="5">
        <f t="shared" si="365"/>
        <v>0</v>
      </c>
      <c r="BE181" s="5">
        <f t="shared" si="365"/>
        <v>0</v>
      </c>
      <c r="BF181" s="5">
        <f t="shared" si="365"/>
        <v>0</v>
      </c>
      <c r="BG181" s="5">
        <f t="shared" si="365"/>
        <v>0</v>
      </c>
      <c r="BH181" s="5">
        <f t="shared" si="365"/>
        <v>0</v>
      </c>
      <c r="BI181" s="5">
        <f t="shared" si="365"/>
        <v>0</v>
      </c>
      <c r="BJ181" s="5">
        <f t="shared" si="365"/>
        <v>0</v>
      </c>
      <c r="BK181" s="5">
        <f t="shared" si="365"/>
        <v>0</v>
      </c>
      <c r="BL181" s="5">
        <f t="shared" si="365"/>
        <v>0</v>
      </c>
      <c r="BM181" s="5">
        <f t="shared" si="365"/>
        <v>0</v>
      </c>
      <c r="BN181" s="5">
        <f t="shared" si="365"/>
        <v>0</v>
      </c>
      <c r="BO181" s="5">
        <f t="shared" si="365"/>
        <v>0</v>
      </c>
      <c r="BP181" s="5">
        <f t="shared" si="365"/>
        <v>0</v>
      </c>
      <c r="BQ181" s="5">
        <f t="shared" si="365"/>
        <v>0</v>
      </c>
      <c r="BR181" s="5">
        <f t="shared" si="365"/>
        <v>0</v>
      </c>
      <c r="BS181" s="5">
        <f t="shared" si="365"/>
        <v>0</v>
      </c>
      <c r="BT181" s="5">
        <f t="shared" si="365"/>
        <v>0</v>
      </c>
      <c r="BU181" s="5">
        <f t="shared" si="365"/>
        <v>0</v>
      </c>
      <c r="BV181" s="5">
        <f t="shared" si="365"/>
        <v>0</v>
      </c>
      <c r="BW181" s="5">
        <f t="shared" ref="BW181:DJ181" si="366">BW30+BW105</f>
        <v>0</v>
      </c>
      <c r="BX181" s="5">
        <f t="shared" si="366"/>
        <v>0</v>
      </c>
      <c r="BY181" s="5">
        <f t="shared" si="366"/>
        <v>0</v>
      </c>
      <c r="BZ181" s="5">
        <f t="shared" si="366"/>
        <v>0</v>
      </c>
      <c r="CA181" s="5">
        <f t="shared" si="366"/>
        <v>0</v>
      </c>
      <c r="CB181" s="5">
        <f t="shared" si="366"/>
        <v>0</v>
      </c>
      <c r="CC181" s="5">
        <f t="shared" si="366"/>
        <v>0</v>
      </c>
      <c r="CD181" s="5">
        <f t="shared" si="366"/>
        <v>0</v>
      </c>
      <c r="CE181" s="5">
        <f t="shared" si="366"/>
        <v>0</v>
      </c>
      <c r="CF181" s="5">
        <f t="shared" si="366"/>
        <v>0</v>
      </c>
      <c r="CG181" s="5">
        <f t="shared" si="366"/>
        <v>0</v>
      </c>
      <c r="CH181" s="5">
        <f t="shared" si="366"/>
        <v>0</v>
      </c>
      <c r="CI181" s="5">
        <f t="shared" si="366"/>
        <v>0</v>
      </c>
      <c r="CJ181" s="5">
        <f t="shared" si="366"/>
        <v>0</v>
      </c>
      <c r="CK181" s="5">
        <f t="shared" si="366"/>
        <v>0</v>
      </c>
      <c r="CL181" s="5">
        <f t="shared" si="366"/>
        <v>0</v>
      </c>
      <c r="CM181" s="5">
        <f t="shared" si="366"/>
        <v>0</v>
      </c>
      <c r="CN181" s="5">
        <f t="shared" si="366"/>
        <v>0</v>
      </c>
      <c r="CO181" s="5">
        <f t="shared" si="366"/>
        <v>0</v>
      </c>
      <c r="CP181" s="5">
        <f t="shared" si="366"/>
        <v>0</v>
      </c>
      <c r="CQ181" s="5">
        <f t="shared" si="366"/>
        <v>0</v>
      </c>
      <c r="CR181" s="5">
        <f t="shared" si="366"/>
        <v>0</v>
      </c>
      <c r="CS181" s="5">
        <f t="shared" si="366"/>
        <v>0</v>
      </c>
      <c r="CT181" s="5">
        <f t="shared" si="366"/>
        <v>0</v>
      </c>
      <c r="CU181" s="5">
        <f t="shared" si="366"/>
        <v>0</v>
      </c>
      <c r="CV181" s="5">
        <f t="shared" si="366"/>
        <v>0</v>
      </c>
      <c r="CW181" s="5">
        <f t="shared" si="366"/>
        <v>0</v>
      </c>
      <c r="CX181" s="5">
        <f t="shared" si="366"/>
        <v>0</v>
      </c>
      <c r="CY181" s="5">
        <f t="shared" si="366"/>
        <v>0</v>
      </c>
      <c r="CZ181" s="5">
        <f t="shared" si="366"/>
        <v>0</v>
      </c>
      <c r="DA181" s="5">
        <f t="shared" si="366"/>
        <v>0</v>
      </c>
      <c r="DB181" s="5">
        <f t="shared" si="366"/>
        <v>0</v>
      </c>
      <c r="DC181" s="5">
        <f t="shared" si="366"/>
        <v>0</v>
      </c>
      <c r="DD181" s="5">
        <f t="shared" si="366"/>
        <v>0</v>
      </c>
      <c r="DE181" s="5">
        <f t="shared" si="366"/>
        <v>0</v>
      </c>
      <c r="DF181" s="5">
        <f t="shared" si="366"/>
        <v>0</v>
      </c>
      <c r="DG181" s="5">
        <f t="shared" si="366"/>
        <v>0</v>
      </c>
      <c r="DH181" s="5">
        <f t="shared" si="366"/>
        <v>0</v>
      </c>
      <c r="DI181" s="5">
        <f t="shared" si="366"/>
        <v>0</v>
      </c>
      <c r="DJ181" s="5">
        <f t="shared" si="366"/>
        <v>0</v>
      </c>
    </row>
    <row r="182" spans="2:114">
      <c r="B182" s="12" t="s">
        <v>155</v>
      </c>
      <c r="C182" s="11"/>
      <c r="I182" s="5">
        <f t="shared" ca="1" si="322"/>
        <v>9481689.1065974049</v>
      </c>
      <c r="J182" s="5">
        <f ca="1">J179+J180+J181</f>
        <v>107316.99762376495</v>
      </c>
      <c r="K182" s="5">
        <f t="shared" ref="K182:BV182" ca="1" si="367">K179+K180+K181</f>
        <v>108905.29130554</v>
      </c>
      <c r="L182" s="5">
        <f t="shared" ca="1" si="367"/>
        <v>115411.42241324999</v>
      </c>
      <c r="M182" s="5">
        <f t="shared" ca="1" si="367"/>
        <v>110373.09688584703</v>
      </c>
      <c r="N182" s="5">
        <f t="shared" ca="1" si="367"/>
        <v>85357.285791248476</v>
      </c>
      <c r="O182" s="5">
        <f t="shared" ca="1" si="367"/>
        <v>83388.001741846296</v>
      </c>
      <c r="P182" s="5">
        <f t="shared" ca="1" si="367"/>
        <v>62397.591702772101</v>
      </c>
      <c r="Q182" s="5">
        <f t="shared" ca="1" si="367"/>
        <v>44650.218659907834</v>
      </c>
      <c r="R182" s="5">
        <f t="shared" ca="1" si="367"/>
        <v>59968.835563757719</v>
      </c>
      <c r="S182" s="5">
        <f t="shared" ca="1" si="367"/>
        <v>58096.248246392555</v>
      </c>
      <c r="T182" s="5">
        <f t="shared" ca="1" si="367"/>
        <v>61506.955613248952</v>
      </c>
      <c r="U182" s="5">
        <f t="shared" ca="1" si="367"/>
        <v>49106.05360254267</v>
      </c>
      <c r="V182" s="5">
        <f t="shared" ca="1" si="367"/>
        <v>44004.840667790384</v>
      </c>
      <c r="W182" s="5">
        <f t="shared" ca="1" si="367"/>
        <v>42406.578806729281</v>
      </c>
      <c r="X182" s="5">
        <f t="shared" ca="1" si="367"/>
        <v>51072.942778509547</v>
      </c>
      <c r="Y182" s="5">
        <f t="shared" ca="1" si="367"/>
        <v>51190.439159539819</v>
      </c>
      <c r="Z182" s="5">
        <f t="shared" ca="1" si="367"/>
        <v>50137.311307071039</v>
      </c>
      <c r="AA182" s="5">
        <f t="shared" ca="1" si="367"/>
        <v>48507.366727300825</v>
      </c>
      <c r="AB182" s="5">
        <f t="shared" ca="1" si="367"/>
        <v>55966.84572836099</v>
      </c>
      <c r="AC182" s="5">
        <f t="shared" ca="1" si="367"/>
        <v>54465.311374845478</v>
      </c>
      <c r="AD182" s="5">
        <f t="shared" ca="1" si="367"/>
        <v>53241.593029110431</v>
      </c>
      <c r="AE182" s="5">
        <f t="shared" ca="1" si="367"/>
        <v>51529.869502507041</v>
      </c>
      <c r="AF182" s="5">
        <f t="shared" ca="1" si="367"/>
        <v>59239.715792430768</v>
      </c>
      <c r="AG182" s="5">
        <f t="shared" ca="1" si="367"/>
        <v>57626.987279473658</v>
      </c>
      <c r="AH182" s="5">
        <f t="shared" ca="1" si="367"/>
        <v>56089.636035003146</v>
      </c>
      <c r="AI182" s="5">
        <f t="shared" ca="1" si="367"/>
        <v>54395.655285844354</v>
      </c>
      <c r="AJ182" s="5">
        <f t="shared" ca="1" si="367"/>
        <v>62347.146330336749</v>
      </c>
      <c r="AK182" s="5">
        <f t="shared" ca="1" si="367"/>
        <v>60597.855092043872</v>
      </c>
      <c r="AL182" s="5">
        <f t="shared" ca="1" si="367"/>
        <v>58766.329408591351</v>
      </c>
      <c r="AM182" s="5">
        <f t="shared" ca="1" si="367"/>
        <v>56393.858668638371</v>
      </c>
      <c r="AN182" s="5">
        <f t="shared" ca="1" si="367"/>
        <v>64139.951471340202</v>
      </c>
      <c r="AO182" s="5">
        <f t="shared" ca="1" si="367"/>
        <v>61791.499293202272</v>
      </c>
      <c r="AP182" s="5">
        <f t="shared" ca="1" si="367"/>
        <v>59571.198997951869</v>
      </c>
      <c r="AQ182" s="5">
        <f t="shared" ca="1" si="367"/>
        <v>57073.496899056532</v>
      </c>
      <c r="AR182" s="5">
        <f t="shared" ca="1" si="367"/>
        <v>65087.474618774577</v>
      </c>
      <c r="AS182" s="5">
        <f t="shared" ca="1" si="367"/>
        <v>62602.829540412116</v>
      </c>
      <c r="AT182" s="5">
        <f t="shared" ca="1" si="367"/>
        <v>60235.866350513737</v>
      </c>
      <c r="AU182" s="5">
        <f t="shared" ca="1" si="367"/>
        <v>57619.248640646612</v>
      </c>
      <c r="AV182" s="5">
        <f t="shared" ca="1" si="367"/>
        <v>65942.095147274842</v>
      </c>
      <c r="AW182" s="5">
        <f t="shared" ca="1" si="367"/>
        <v>63326.995937370637</v>
      </c>
      <c r="AX182" s="5">
        <f t="shared" ca="1" si="367"/>
        <v>60720.348350056011</v>
      </c>
      <c r="AY182" s="5">
        <f t="shared" ca="1" si="367"/>
        <v>58000.534310856725</v>
      </c>
      <c r="AZ182" s="5">
        <f t="shared" ca="1" si="367"/>
        <v>66620.133922476787</v>
      </c>
      <c r="BA182" s="5">
        <f t="shared" ca="1" si="367"/>
        <v>63826.769874171761</v>
      </c>
      <c r="BB182" s="5">
        <f t="shared" ca="1" si="367"/>
        <v>61101.526020676974</v>
      </c>
      <c r="BC182" s="5">
        <f t="shared" ca="1" si="367"/>
        <v>58182.583521882021</v>
      </c>
      <c r="BD182" s="5">
        <f t="shared" ca="1" si="367"/>
        <v>67133.385567610094</v>
      </c>
      <c r="BE182" s="5">
        <f t="shared" ca="1" si="367"/>
        <v>64188.781379525812</v>
      </c>
      <c r="BF182" s="5">
        <f t="shared" ca="1" si="367"/>
        <v>61287.516169152055</v>
      </c>
      <c r="BG182" s="5">
        <f t="shared" ca="1" si="367"/>
        <v>58215.811452089176</v>
      </c>
      <c r="BH182" s="5">
        <f t="shared" ca="1" si="367"/>
        <v>67525.671137067984</v>
      </c>
      <c r="BI182" s="5">
        <f t="shared" ca="1" si="367"/>
        <v>64415.76968096866</v>
      </c>
      <c r="BJ182" s="5">
        <f t="shared" ca="1" si="367"/>
        <v>61330.548769465291</v>
      </c>
      <c r="BK182" s="5">
        <f t="shared" ca="1" si="367"/>
        <v>58100.095419404439</v>
      </c>
      <c r="BL182" s="5">
        <f t="shared" ca="1" si="367"/>
        <v>67782.546757983859</v>
      </c>
      <c r="BM182" s="5">
        <f t="shared" ca="1" si="367"/>
        <v>64502.256130944268</v>
      </c>
      <c r="BN182" s="5">
        <f t="shared" ca="1" si="367"/>
        <v>61217.20899309076</v>
      </c>
      <c r="BO182" s="5">
        <f t="shared" ca="1" si="367"/>
        <v>57861.379760501972</v>
      </c>
      <c r="BP182" s="5">
        <f t="shared" ca="1" si="367"/>
        <v>67940.829259686521</v>
      </c>
      <c r="BQ182" s="5">
        <f t="shared" ca="1" si="367"/>
        <v>64498.018806469481</v>
      </c>
      <c r="BR182" s="5">
        <f t="shared" ca="1" si="367"/>
        <v>60969.000280845539</v>
      </c>
      <c r="BS182" s="5">
        <f t="shared" ca="1" si="367"/>
        <v>57270.288227677353</v>
      </c>
      <c r="BT182" s="5">
        <f t="shared" ca="1" si="367"/>
        <v>67566.004391068243</v>
      </c>
      <c r="BU182" s="5">
        <f t="shared" ca="1" si="367"/>
        <v>63790.429649126141</v>
      </c>
      <c r="BV182" s="5">
        <f t="shared" ca="1" si="367"/>
        <v>59995.675571688938</v>
      </c>
      <c r="BW182" s="5">
        <f t="shared" ref="BW182:DJ182" ca="1" si="368">BW179+BW180+BW181</f>
        <v>56111.236354060216</v>
      </c>
      <c r="BX182" s="5">
        <f t="shared" ca="1" si="368"/>
        <v>89283.981367785382</v>
      </c>
      <c r="BY182" s="5">
        <f t="shared" ca="1" si="368"/>
        <v>93589.093517750007</v>
      </c>
      <c r="BZ182" s="5">
        <f t="shared" ca="1" si="368"/>
        <v>89448.84751535485</v>
      </c>
      <c r="CA182" s="5">
        <f t="shared" ca="1" si="368"/>
        <v>85201.925251210007</v>
      </c>
      <c r="CB182" s="5">
        <f t="shared" ca="1" si="368"/>
        <v>96094.413962843479</v>
      </c>
      <c r="CC182" s="5">
        <f t="shared" ca="1" si="368"/>
        <v>96758.370388931973</v>
      </c>
      <c r="CD182" s="5">
        <f t="shared" ca="1" si="368"/>
        <v>92367.20416218137</v>
      </c>
      <c r="CE182" s="5">
        <f t="shared" ca="1" si="368"/>
        <v>87899.366504109974</v>
      </c>
      <c r="CF182" s="5">
        <f t="shared" ca="1" si="368"/>
        <v>99169.538944561398</v>
      </c>
      <c r="CG182" s="5">
        <f t="shared" ca="1" si="368"/>
        <v>94598.189408260179</v>
      </c>
      <c r="CH182" s="5">
        <f t="shared" ca="1" si="368"/>
        <v>89986.237941054656</v>
      </c>
      <c r="CI182" s="5">
        <f t="shared" ca="1" si="368"/>
        <v>85299.112795314533</v>
      </c>
      <c r="CJ182" s="5">
        <f t="shared" ca="1" si="368"/>
        <v>96989.905612475137</v>
      </c>
      <c r="CK182" s="5">
        <f t="shared" ca="1" si="368"/>
        <v>92200.694252933972</v>
      </c>
      <c r="CL182" s="5">
        <f t="shared" ca="1" si="368"/>
        <v>87364.558401404429</v>
      </c>
      <c r="CM182" s="5">
        <f t="shared" ca="1" si="368"/>
        <v>82457.902395604164</v>
      </c>
      <c r="CN182" s="5">
        <f t="shared" ca="1" si="368"/>
        <v>94584.355132932673</v>
      </c>
      <c r="CO182" s="5">
        <f t="shared" ca="1" si="368"/>
        <v>89546.847246069767</v>
      </c>
      <c r="CP182" s="5">
        <f t="shared" ca="1" si="368"/>
        <v>84431.995183655003</v>
      </c>
      <c r="CQ182" s="5">
        <f t="shared" ca="1" si="368"/>
        <v>79251.178384631392</v>
      </c>
      <c r="CR182" s="5">
        <f t="shared" ca="1" si="368"/>
        <v>91784.957239169293</v>
      </c>
      <c r="CS182" s="5">
        <f t="shared" ca="1" si="368"/>
        <v>86487.323686550517</v>
      </c>
      <c r="CT182" s="5">
        <f t="shared" ca="1" si="368"/>
        <v>81130.825156053077</v>
      </c>
      <c r="CU182" s="5">
        <f t="shared" ca="1" si="368"/>
        <v>75709.815163526699</v>
      </c>
      <c r="CV182" s="5">
        <f t="shared" ca="1" si="368"/>
        <v>88712.237684208594</v>
      </c>
      <c r="CW182" s="5">
        <f t="shared" ca="1" si="368"/>
        <v>83167.238665128403</v>
      </c>
      <c r="CX182" s="5">
        <f t="shared" ca="1" si="368"/>
        <v>77561.748587583817</v>
      </c>
      <c r="CY182" s="5">
        <f t="shared" ca="1" si="368"/>
        <v>72888.093978184028</v>
      </c>
      <c r="CZ182" s="5">
        <f t="shared" ca="1" si="368"/>
        <v>86377.15474173105</v>
      </c>
      <c r="DA182" s="5">
        <f t="shared" ca="1" si="368"/>
        <v>80574.122902572417</v>
      </c>
      <c r="DB182" s="5">
        <f t="shared" ca="1" si="368"/>
        <v>74707.864316757579</v>
      </c>
      <c r="DC182" s="5">
        <f t="shared" ca="1" si="368"/>
        <v>68770.677411974961</v>
      </c>
      <c r="DD182" s="5">
        <f t="shared" ca="1" si="368"/>
        <v>82765.074715137162</v>
      </c>
      <c r="DE182" s="5">
        <f t="shared" ca="1" si="368"/>
        <v>76693.897569036475</v>
      </c>
      <c r="DF182" s="5">
        <f t="shared" ca="1" si="368"/>
        <v>70553.643874369169</v>
      </c>
      <c r="DG182" s="5">
        <f t="shared" ca="1" si="368"/>
        <v>64343.582804918464</v>
      </c>
      <c r="DH182" s="5">
        <f t="shared" ca="1" si="368"/>
        <v>78861.746413366534</v>
      </c>
      <c r="DI182" s="5">
        <f t="shared" ca="1" si="368"/>
        <v>1089986.1412152438</v>
      </c>
      <c r="DJ182" s="5">
        <f t="shared" ca="1" si="368"/>
        <v>1092085.9533234891</v>
      </c>
    </row>
    <row r="183" spans="2:114">
      <c r="B183" s="17" t="s">
        <v>6</v>
      </c>
      <c r="C183" s="11"/>
      <c r="I183" s="5">
        <f t="shared" ca="1" si="322"/>
        <v>-1457923.4024117345</v>
      </c>
      <c r="J183" s="5">
        <f ca="1">J32+J107</f>
        <v>-21463.399524752997</v>
      </c>
      <c r="K183" s="5">
        <f t="shared" ref="K183:BV183" ca="1" si="369">K32+K107</f>
        <v>-21781.058261107995</v>
      </c>
      <c r="L183" s="5">
        <f t="shared" ca="1" si="369"/>
        <v>-23082.284482649993</v>
      </c>
      <c r="M183" s="5">
        <f t="shared" ca="1" si="369"/>
        <v>-22074.619377169427</v>
      </c>
      <c r="N183" s="5">
        <f t="shared" ca="1" si="369"/>
        <v>-17071.457158249701</v>
      </c>
      <c r="O183" s="5">
        <f t="shared" ca="1" si="369"/>
        <v>-16677.600348369269</v>
      </c>
      <c r="P183" s="5">
        <f t="shared" ca="1" si="369"/>
        <v>-12479.518340554414</v>
      </c>
      <c r="Q183" s="5">
        <f t="shared" ca="1" si="369"/>
        <v>-8930.043731981561</v>
      </c>
      <c r="R183" s="5">
        <f t="shared" ca="1" si="369"/>
        <v>-11993.767112751535</v>
      </c>
      <c r="S183" s="5">
        <f t="shared" ca="1" si="369"/>
        <v>-11619.24964927851</v>
      </c>
      <c r="T183" s="5">
        <f t="shared" ca="1" si="369"/>
        <v>-12301.391122649793</v>
      </c>
      <c r="U183" s="5">
        <f t="shared" ca="1" si="369"/>
        <v>-9821.2107205085413</v>
      </c>
      <c r="V183" s="5">
        <f t="shared" ca="1" si="369"/>
        <v>-8800.9681335580863</v>
      </c>
      <c r="W183" s="5">
        <f t="shared" ca="1" si="369"/>
        <v>-8481.315761345857</v>
      </c>
      <c r="X183" s="5">
        <f t="shared" ca="1" si="369"/>
        <v>-10214.588555701903</v>
      </c>
      <c r="Y183" s="5">
        <f t="shared" ca="1" si="369"/>
        <v>-10238.087831907975</v>
      </c>
      <c r="Z183" s="5">
        <f t="shared" ca="1" si="369"/>
        <v>-10027.462261414203</v>
      </c>
      <c r="AA183" s="5">
        <f t="shared" ca="1" si="369"/>
        <v>-9701.4733454601865</v>
      </c>
      <c r="AB183" s="5">
        <f t="shared" ca="1" si="369"/>
        <v>-11193.369145672181</v>
      </c>
      <c r="AC183" s="5">
        <f t="shared" ca="1" si="369"/>
        <v>-10893.062274969105</v>
      </c>
      <c r="AD183" s="5">
        <f t="shared" ca="1" si="369"/>
        <v>-10648.3186058221</v>
      </c>
      <c r="AE183" s="5">
        <f t="shared" ca="1" si="369"/>
        <v>-10305.973900501398</v>
      </c>
      <c r="AF183" s="5">
        <f t="shared" ca="1" si="369"/>
        <v>-11847.943158486152</v>
      </c>
      <c r="AG183" s="5">
        <f t="shared" ca="1" si="369"/>
        <v>-11525.397455894739</v>
      </c>
      <c r="AH183" s="5">
        <f t="shared" ca="1" si="369"/>
        <v>-11217.927207000648</v>
      </c>
      <c r="AI183" s="5">
        <f t="shared" ca="1" si="369"/>
        <v>-10879.131057168885</v>
      </c>
      <c r="AJ183" s="5">
        <f t="shared" ca="1" si="369"/>
        <v>-12469.429266067364</v>
      </c>
      <c r="AK183" s="5">
        <f t="shared" ca="1" si="369"/>
        <v>-12119.571018408786</v>
      </c>
      <c r="AL183" s="5">
        <f t="shared" ca="1" si="369"/>
        <v>-11753.265881718256</v>
      </c>
      <c r="AM183" s="5">
        <f t="shared" ca="1" si="369"/>
        <v>-11278.771733727672</v>
      </c>
      <c r="AN183" s="5">
        <f t="shared" ca="1" si="369"/>
        <v>-12827.990294268053</v>
      </c>
      <c r="AO183" s="5">
        <f t="shared" ca="1" si="369"/>
        <v>-12358.299858640472</v>
      </c>
      <c r="AP183" s="5">
        <f t="shared" ca="1" si="369"/>
        <v>-11914.239799590381</v>
      </c>
      <c r="AQ183" s="5">
        <f t="shared" ca="1" si="369"/>
        <v>-11414.699379811327</v>
      </c>
      <c r="AR183" s="5">
        <f t="shared" ca="1" si="369"/>
        <v>-13017.494923754904</v>
      </c>
      <c r="AS183" s="5">
        <f t="shared" ca="1" si="369"/>
        <v>-12520.565908082415</v>
      </c>
      <c r="AT183" s="5">
        <f t="shared" ca="1" si="369"/>
        <v>-12047.173270102743</v>
      </c>
      <c r="AU183" s="5">
        <f t="shared" ca="1" si="369"/>
        <v>-11523.849728129313</v>
      </c>
      <c r="AV183" s="5">
        <f t="shared" ca="1" si="369"/>
        <v>-13188.419029454961</v>
      </c>
      <c r="AW183" s="5">
        <f t="shared" ca="1" si="369"/>
        <v>-12665.399187474137</v>
      </c>
      <c r="AX183" s="5">
        <f t="shared" ca="1" si="369"/>
        <v>-12144.069670011224</v>
      </c>
      <c r="AY183" s="5">
        <f t="shared" ca="1" si="369"/>
        <v>-11600.106862171349</v>
      </c>
      <c r="AZ183" s="5">
        <f t="shared" ca="1" si="369"/>
        <v>-13324.026784495371</v>
      </c>
      <c r="BA183" s="5">
        <f t="shared" ca="1" si="369"/>
        <v>-12765.353974834336</v>
      </c>
      <c r="BB183" s="5">
        <f t="shared" ca="1" si="369"/>
        <v>-12220.305204135388</v>
      </c>
      <c r="BC183" s="5">
        <f t="shared" ca="1" si="369"/>
        <v>-11636.516704376394</v>
      </c>
      <c r="BD183" s="5">
        <f t="shared" ca="1" si="369"/>
        <v>-13426.677113522022</v>
      </c>
      <c r="BE183" s="5">
        <f t="shared" ca="1" si="369"/>
        <v>-12837.756275905162</v>
      </c>
      <c r="BF183" s="5">
        <f t="shared" ca="1" si="369"/>
        <v>-12257.503233830414</v>
      </c>
      <c r="BG183" s="5">
        <f t="shared" ca="1" si="369"/>
        <v>-11643.162290417833</v>
      </c>
      <c r="BH183" s="5">
        <f t="shared" ca="1" si="369"/>
        <v>-13505.134227413599</v>
      </c>
      <c r="BI183" s="5">
        <f t="shared" ca="1" si="369"/>
        <v>-12883.153936193747</v>
      </c>
      <c r="BJ183" s="5">
        <f t="shared" ca="1" si="369"/>
        <v>-12266.109753893063</v>
      </c>
      <c r="BK183" s="5">
        <f t="shared" ca="1" si="369"/>
        <v>-11620.01908388091</v>
      </c>
      <c r="BL183" s="5">
        <f t="shared" ca="1" si="369"/>
        <v>-13556.509351596775</v>
      </c>
      <c r="BM183" s="5">
        <f t="shared" ca="1" si="369"/>
        <v>-12900.451226188849</v>
      </c>
      <c r="BN183" s="5">
        <f t="shared" ca="1" si="369"/>
        <v>-12243.441798618151</v>
      </c>
      <c r="BO183" s="5">
        <f t="shared" ca="1" si="369"/>
        <v>-11572.275952100383</v>
      </c>
      <c r="BP183" s="5">
        <f t="shared" ca="1" si="369"/>
        <v>-13588.165851937312</v>
      </c>
      <c r="BQ183" s="5">
        <f t="shared" ca="1" si="369"/>
        <v>-12899.603761293913</v>
      </c>
      <c r="BR183" s="5">
        <f t="shared" ca="1" si="369"/>
        <v>-12193.80005616911</v>
      </c>
      <c r="BS183" s="5">
        <f t="shared" ca="1" si="369"/>
        <v>-11454.057645535466</v>
      </c>
      <c r="BT183" s="5">
        <f t="shared" ca="1" si="369"/>
        <v>-13513.200878213651</v>
      </c>
      <c r="BU183" s="5">
        <f t="shared" ca="1" si="369"/>
        <v>-12758.085929825222</v>
      </c>
      <c r="BV183" s="5">
        <f t="shared" ca="1" si="369"/>
        <v>-11999.135114337798</v>
      </c>
      <c r="BW183" s="5">
        <f t="shared" ref="BW183:DJ183" ca="1" si="370">BW32+BW107</f>
        <v>-11222.247270812039</v>
      </c>
      <c r="BX183" s="5">
        <f t="shared" ca="1" si="370"/>
        <v>-17856.796273557069</v>
      </c>
      <c r="BY183" s="5">
        <f t="shared" ca="1" si="370"/>
        <v>-18717.818703550001</v>
      </c>
      <c r="BZ183" s="5">
        <f t="shared" ca="1" si="370"/>
        <v>-17889.769503070962</v>
      </c>
      <c r="CA183" s="5">
        <f t="shared" ca="1" si="370"/>
        <v>-17040.385050241995</v>
      </c>
      <c r="CB183" s="5">
        <f t="shared" ca="1" si="370"/>
        <v>-19218.882792568715</v>
      </c>
      <c r="CC183" s="5">
        <f t="shared" ca="1" si="370"/>
        <v>-19351.674077786382</v>
      </c>
      <c r="CD183" s="5">
        <f t="shared" ca="1" si="370"/>
        <v>-18473.440832436278</v>
      </c>
      <c r="CE183" s="5">
        <f t="shared" ca="1" si="370"/>
        <v>-17579.873300822008</v>
      </c>
      <c r="CF183" s="5">
        <f t="shared" ca="1" si="370"/>
        <v>-19833.907788912278</v>
      </c>
      <c r="CG183" s="5">
        <f t="shared" ca="1" si="370"/>
        <v>-18919.637881652015</v>
      </c>
      <c r="CH183" s="5">
        <f t="shared" ca="1" si="370"/>
        <v>-17997.247588210917</v>
      </c>
      <c r="CI183" s="5">
        <f t="shared" ca="1" si="370"/>
        <v>-17059.822559062923</v>
      </c>
      <c r="CJ183" s="5">
        <f t="shared" ca="1" si="370"/>
        <v>-19397.981122495028</v>
      </c>
      <c r="CK183" s="5">
        <f t="shared" ca="1" si="370"/>
        <v>-18440.138850586798</v>
      </c>
      <c r="CL183" s="5">
        <f t="shared" ca="1" si="370"/>
        <v>-17472.911680280886</v>
      </c>
      <c r="CM183" s="5">
        <f t="shared" ca="1" si="370"/>
        <v>-16491.580479120847</v>
      </c>
      <c r="CN183" s="5">
        <f t="shared" ca="1" si="370"/>
        <v>-18916.871026586537</v>
      </c>
      <c r="CO183" s="5">
        <f t="shared" ca="1" si="370"/>
        <v>-17909.369449213966</v>
      </c>
      <c r="CP183" s="5">
        <f t="shared" ca="1" si="370"/>
        <v>-16886.399036730993</v>
      </c>
      <c r="CQ183" s="5">
        <f t="shared" ca="1" si="370"/>
        <v>-15850.235676926277</v>
      </c>
      <c r="CR183" s="5">
        <f t="shared" ca="1" si="370"/>
        <v>-18356.991447833847</v>
      </c>
      <c r="CS183" s="5">
        <f t="shared" ca="1" si="370"/>
        <v>-17297.464737310107</v>
      </c>
      <c r="CT183" s="5">
        <f t="shared" ca="1" si="370"/>
        <v>-16226.165031210618</v>
      </c>
      <c r="CU183" s="5">
        <f t="shared" ca="1" si="370"/>
        <v>-15141.963032705353</v>
      </c>
      <c r="CV183" s="5">
        <f t="shared" ca="1" si="370"/>
        <v>-17742.447536841682</v>
      </c>
      <c r="CW183" s="5">
        <f t="shared" ca="1" si="370"/>
        <v>-16633.447733025692</v>
      </c>
      <c r="CX183" s="5">
        <f t="shared" ca="1" si="370"/>
        <v>-15512.349717516738</v>
      </c>
      <c r="CY183" s="5">
        <f t="shared" ca="1" si="370"/>
        <v>-14377.618795636798</v>
      </c>
      <c r="CZ183" s="5">
        <f t="shared" ca="1" si="370"/>
        <v>-17075.430948346224</v>
      </c>
      <c r="DA183" s="5">
        <f t="shared" ca="1" si="370"/>
        <v>-15914.824580514496</v>
      </c>
      <c r="DB183" s="5">
        <f t="shared" ca="1" si="370"/>
        <v>-14741.572863351528</v>
      </c>
      <c r="DC183" s="5">
        <f t="shared" ca="1" si="370"/>
        <v>-13554.135482395006</v>
      </c>
      <c r="DD183" s="5">
        <f t="shared" ca="1" si="370"/>
        <v>-16353.014943027418</v>
      </c>
      <c r="DE183" s="5">
        <f t="shared" ca="1" si="370"/>
        <v>-15138.779513807298</v>
      </c>
      <c r="DF183" s="5">
        <f t="shared" ca="1" si="370"/>
        <v>-13910.728774873845</v>
      </c>
      <c r="DG183" s="5">
        <f t="shared" ca="1" si="370"/>
        <v>-12668.716560983717</v>
      </c>
      <c r="DH183" s="5">
        <f t="shared" ca="1" si="370"/>
        <v>-15572.349282673309</v>
      </c>
      <c r="DI183" s="5">
        <f t="shared" ca="1" si="370"/>
        <v>0</v>
      </c>
      <c r="DJ183" s="5">
        <f t="shared" ca="1" si="370"/>
        <v>0</v>
      </c>
    </row>
    <row r="184" spans="2:114">
      <c r="B184" s="17" t="s">
        <v>597</v>
      </c>
      <c r="C184" s="11"/>
      <c r="I184" s="5">
        <f t="shared" si="322"/>
        <v>0</v>
      </c>
      <c r="J184" s="5">
        <f>J33+J108</f>
        <v>0</v>
      </c>
      <c r="K184" s="5">
        <f t="shared" ref="K184:BV184" si="371">K33+K108</f>
        <v>0</v>
      </c>
      <c r="L184" s="5">
        <f t="shared" si="371"/>
        <v>0</v>
      </c>
      <c r="M184" s="5">
        <f t="shared" si="371"/>
        <v>0</v>
      </c>
      <c r="N184" s="5">
        <f t="shared" si="371"/>
        <v>0</v>
      </c>
      <c r="O184" s="5">
        <f t="shared" si="371"/>
        <v>0</v>
      </c>
      <c r="P184" s="5">
        <f t="shared" si="371"/>
        <v>0</v>
      </c>
      <c r="Q184" s="5">
        <f t="shared" si="371"/>
        <v>0</v>
      </c>
      <c r="R184" s="5">
        <f t="shared" si="371"/>
        <v>0</v>
      </c>
      <c r="S184" s="5">
        <f t="shared" si="371"/>
        <v>0</v>
      </c>
      <c r="T184" s="5">
        <f t="shared" si="371"/>
        <v>0</v>
      </c>
      <c r="U184" s="5">
        <f t="shared" si="371"/>
        <v>0</v>
      </c>
      <c r="V184" s="5">
        <f t="shared" si="371"/>
        <v>0</v>
      </c>
      <c r="W184" s="5">
        <f t="shared" si="371"/>
        <v>0</v>
      </c>
      <c r="X184" s="5">
        <f t="shared" si="371"/>
        <v>0</v>
      </c>
      <c r="Y184" s="5">
        <f t="shared" si="371"/>
        <v>0</v>
      </c>
      <c r="Z184" s="5">
        <f t="shared" si="371"/>
        <v>0</v>
      </c>
      <c r="AA184" s="5">
        <f t="shared" si="371"/>
        <v>0</v>
      </c>
      <c r="AB184" s="5">
        <f t="shared" si="371"/>
        <v>0</v>
      </c>
      <c r="AC184" s="5">
        <f t="shared" si="371"/>
        <v>0</v>
      </c>
      <c r="AD184" s="5">
        <f t="shared" si="371"/>
        <v>0</v>
      </c>
      <c r="AE184" s="5">
        <f t="shared" si="371"/>
        <v>0</v>
      </c>
      <c r="AF184" s="5">
        <f t="shared" si="371"/>
        <v>0</v>
      </c>
      <c r="AG184" s="5">
        <f t="shared" si="371"/>
        <v>0</v>
      </c>
      <c r="AH184" s="5">
        <f t="shared" si="371"/>
        <v>0</v>
      </c>
      <c r="AI184" s="5">
        <f t="shared" si="371"/>
        <v>0</v>
      </c>
      <c r="AJ184" s="5">
        <f t="shared" si="371"/>
        <v>0</v>
      </c>
      <c r="AK184" s="5">
        <f t="shared" si="371"/>
        <v>0</v>
      </c>
      <c r="AL184" s="5">
        <f t="shared" si="371"/>
        <v>0</v>
      </c>
      <c r="AM184" s="5">
        <f t="shared" si="371"/>
        <v>0</v>
      </c>
      <c r="AN184" s="5">
        <f t="shared" si="371"/>
        <v>0</v>
      </c>
      <c r="AO184" s="5">
        <f t="shared" si="371"/>
        <v>0</v>
      </c>
      <c r="AP184" s="5">
        <f t="shared" si="371"/>
        <v>0</v>
      </c>
      <c r="AQ184" s="5">
        <f t="shared" si="371"/>
        <v>0</v>
      </c>
      <c r="AR184" s="5">
        <f t="shared" si="371"/>
        <v>0</v>
      </c>
      <c r="AS184" s="5">
        <f t="shared" si="371"/>
        <v>0</v>
      </c>
      <c r="AT184" s="5">
        <f t="shared" si="371"/>
        <v>0</v>
      </c>
      <c r="AU184" s="5">
        <f t="shared" si="371"/>
        <v>0</v>
      </c>
      <c r="AV184" s="5">
        <f t="shared" si="371"/>
        <v>0</v>
      </c>
      <c r="AW184" s="5">
        <f t="shared" si="371"/>
        <v>0</v>
      </c>
      <c r="AX184" s="5">
        <f t="shared" si="371"/>
        <v>0</v>
      </c>
      <c r="AY184" s="5">
        <f t="shared" si="371"/>
        <v>0</v>
      </c>
      <c r="AZ184" s="5">
        <f t="shared" si="371"/>
        <v>0</v>
      </c>
      <c r="BA184" s="5">
        <f t="shared" si="371"/>
        <v>0</v>
      </c>
      <c r="BB184" s="5">
        <f t="shared" si="371"/>
        <v>0</v>
      </c>
      <c r="BC184" s="5">
        <f t="shared" si="371"/>
        <v>0</v>
      </c>
      <c r="BD184" s="5">
        <f t="shared" si="371"/>
        <v>0</v>
      </c>
      <c r="BE184" s="5">
        <f t="shared" si="371"/>
        <v>0</v>
      </c>
      <c r="BF184" s="5">
        <f t="shared" si="371"/>
        <v>0</v>
      </c>
      <c r="BG184" s="5">
        <f t="shared" si="371"/>
        <v>0</v>
      </c>
      <c r="BH184" s="5">
        <f t="shared" si="371"/>
        <v>0</v>
      </c>
      <c r="BI184" s="5">
        <f t="shared" si="371"/>
        <v>0</v>
      </c>
      <c r="BJ184" s="5">
        <f t="shared" si="371"/>
        <v>0</v>
      </c>
      <c r="BK184" s="5">
        <f t="shared" si="371"/>
        <v>0</v>
      </c>
      <c r="BL184" s="5">
        <f t="shared" si="371"/>
        <v>0</v>
      </c>
      <c r="BM184" s="5">
        <f t="shared" si="371"/>
        <v>0</v>
      </c>
      <c r="BN184" s="5">
        <f t="shared" si="371"/>
        <v>0</v>
      </c>
      <c r="BO184" s="5">
        <f t="shared" si="371"/>
        <v>0</v>
      </c>
      <c r="BP184" s="5">
        <f t="shared" si="371"/>
        <v>0</v>
      </c>
      <c r="BQ184" s="5">
        <f t="shared" si="371"/>
        <v>0</v>
      </c>
      <c r="BR184" s="5">
        <f t="shared" si="371"/>
        <v>0</v>
      </c>
      <c r="BS184" s="5">
        <f t="shared" si="371"/>
        <v>0</v>
      </c>
      <c r="BT184" s="5">
        <f t="shared" si="371"/>
        <v>0</v>
      </c>
      <c r="BU184" s="5">
        <f t="shared" si="371"/>
        <v>0</v>
      </c>
      <c r="BV184" s="5">
        <f t="shared" si="371"/>
        <v>0</v>
      </c>
      <c r="BW184" s="5">
        <f t="shared" ref="BW184:DJ184" si="372">BW33+BW108</f>
        <v>0</v>
      </c>
      <c r="BX184" s="5">
        <f t="shared" si="372"/>
        <v>0</v>
      </c>
      <c r="BY184" s="5">
        <f t="shared" si="372"/>
        <v>0</v>
      </c>
      <c r="BZ184" s="5">
        <f t="shared" si="372"/>
        <v>0</v>
      </c>
      <c r="CA184" s="5">
        <f t="shared" si="372"/>
        <v>0</v>
      </c>
      <c r="CB184" s="5">
        <f t="shared" si="372"/>
        <v>0</v>
      </c>
      <c r="CC184" s="5">
        <f t="shared" si="372"/>
        <v>0</v>
      </c>
      <c r="CD184" s="5">
        <f t="shared" si="372"/>
        <v>0</v>
      </c>
      <c r="CE184" s="5">
        <f t="shared" si="372"/>
        <v>0</v>
      </c>
      <c r="CF184" s="5">
        <f t="shared" si="372"/>
        <v>0</v>
      </c>
      <c r="CG184" s="5">
        <f t="shared" si="372"/>
        <v>0</v>
      </c>
      <c r="CH184" s="5">
        <f t="shared" si="372"/>
        <v>0</v>
      </c>
      <c r="CI184" s="5">
        <f t="shared" si="372"/>
        <v>0</v>
      </c>
      <c r="CJ184" s="5">
        <f t="shared" si="372"/>
        <v>0</v>
      </c>
      <c r="CK184" s="5">
        <f t="shared" si="372"/>
        <v>0</v>
      </c>
      <c r="CL184" s="5">
        <f t="shared" si="372"/>
        <v>0</v>
      </c>
      <c r="CM184" s="5">
        <f t="shared" si="372"/>
        <v>0</v>
      </c>
      <c r="CN184" s="5">
        <f t="shared" si="372"/>
        <v>0</v>
      </c>
      <c r="CO184" s="5">
        <f t="shared" si="372"/>
        <v>0</v>
      </c>
      <c r="CP184" s="5">
        <f t="shared" si="372"/>
        <v>0</v>
      </c>
      <c r="CQ184" s="5">
        <f t="shared" si="372"/>
        <v>0</v>
      </c>
      <c r="CR184" s="5">
        <f t="shared" si="372"/>
        <v>0</v>
      </c>
      <c r="CS184" s="5">
        <f t="shared" si="372"/>
        <v>0</v>
      </c>
      <c r="CT184" s="5">
        <f t="shared" si="372"/>
        <v>0</v>
      </c>
      <c r="CU184" s="5">
        <f t="shared" si="372"/>
        <v>0</v>
      </c>
      <c r="CV184" s="5">
        <f t="shared" si="372"/>
        <v>0</v>
      </c>
      <c r="CW184" s="5">
        <f t="shared" si="372"/>
        <v>0</v>
      </c>
      <c r="CX184" s="5">
        <f t="shared" si="372"/>
        <v>0</v>
      </c>
      <c r="CY184" s="5">
        <f t="shared" si="372"/>
        <v>0</v>
      </c>
      <c r="CZ184" s="5">
        <f t="shared" si="372"/>
        <v>0</v>
      </c>
      <c r="DA184" s="5">
        <f t="shared" si="372"/>
        <v>0</v>
      </c>
      <c r="DB184" s="5">
        <f t="shared" si="372"/>
        <v>0</v>
      </c>
      <c r="DC184" s="5">
        <f t="shared" si="372"/>
        <v>0</v>
      </c>
      <c r="DD184" s="5">
        <f t="shared" si="372"/>
        <v>0</v>
      </c>
      <c r="DE184" s="5">
        <f t="shared" si="372"/>
        <v>0</v>
      </c>
      <c r="DF184" s="5">
        <f t="shared" si="372"/>
        <v>0</v>
      </c>
      <c r="DG184" s="5">
        <f t="shared" si="372"/>
        <v>0</v>
      </c>
      <c r="DH184" s="5">
        <f t="shared" si="372"/>
        <v>0</v>
      </c>
      <c r="DI184" s="5">
        <f t="shared" si="372"/>
        <v>0</v>
      </c>
      <c r="DJ184" s="5">
        <f t="shared" si="372"/>
        <v>0</v>
      </c>
    </row>
    <row r="185" spans="2:114">
      <c r="B185" s="148" t="s">
        <v>204</v>
      </c>
      <c r="C185" s="110"/>
      <c r="D185" s="100"/>
      <c r="E185" s="100"/>
      <c r="F185" s="100"/>
      <c r="G185" s="100"/>
      <c r="H185" s="100"/>
      <c r="I185" s="101">
        <f t="shared" ca="1" si="322"/>
        <v>8095693.6096469359</v>
      </c>
      <c r="J185" s="101">
        <f ca="1">N(J$13&lt;&gt;0)*(J177+J180+J183+J184)</f>
        <v>87853.598099011957</v>
      </c>
      <c r="K185" s="101">
        <f t="shared" ref="K185:BV185" ca="1" si="373">N(K$13&lt;&gt;0)*(K177+K180+K183+K184)</f>
        <v>89124.233044432011</v>
      </c>
      <c r="L185" s="101">
        <f t="shared" ca="1" si="373"/>
        <v>94329.137930600002</v>
      </c>
      <c r="M185" s="101">
        <f t="shared" ca="1" si="373"/>
        <v>90298.477508677606</v>
      </c>
      <c r="N185" s="101">
        <f t="shared" ca="1" si="373"/>
        <v>70285.828632998775</v>
      </c>
      <c r="O185" s="101">
        <f t="shared" ca="1" si="373"/>
        <v>68710.401393477019</v>
      </c>
      <c r="P185" s="101">
        <f t="shared" ca="1" si="373"/>
        <v>74418.073362217692</v>
      </c>
      <c r="Q185" s="101">
        <f t="shared" ca="1" si="373"/>
        <v>68553.508261259616</v>
      </c>
      <c r="R185" s="101">
        <f t="shared" ca="1" si="373"/>
        <v>80808.401784339512</v>
      </c>
      <c r="S185" s="101">
        <f t="shared" ca="1" si="373"/>
        <v>79310.33193044737</v>
      </c>
      <c r="T185" s="101">
        <f t="shared" ca="1" si="373"/>
        <v>82038.897823932508</v>
      </c>
      <c r="U185" s="101">
        <f t="shared" ca="1" si="373"/>
        <v>76118.17621536745</v>
      </c>
      <c r="V185" s="101">
        <f t="shared" ca="1" si="373"/>
        <v>72037.20586756563</v>
      </c>
      <c r="W185" s="101">
        <f t="shared" ca="1" si="373"/>
        <v>70758.596378716757</v>
      </c>
      <c r="X185" s="101">
        <f t="shared" ca="1" si="373"/>
        <v>77691.687556140969</v>
      </c>
      <c r="Y185" s="101">
        <f t="shared" ca="1" si="373"/>
        <v>77785.684660965169</v>
      </c>
      <c r="Z185" s="101">
        <f t="shared" ca="1" si="373"/>
        <v>76943.182378990183</v>
      </c>
      <c r="AA185" s="101">
        <f t="shared" ca="1" si="373"/>
        <v>75639.22671517398</v>
      </c>
      <c r="AB185" s="101">
        <f t="shared" ca="1" si="373"/>
        <v>81606.809916022132</v>
      </c>
      <c r="AC185" s="101">
        <f t="shared" ca="1" si="373"/>
        <v>80405.582433209696</v>
      </c>
      <c r="AD185" s="101">
        <f t="shared" ca="1" si="373"/>
        <v>79426.60775662167</v>
      </c>
      <c r="AE185" s="101">
        <f t="shared" ca="1" si="373"/>
        <v>78057.228935338979</v>
      </c>
      <c r="AF185" s="101">
        <f t="shared" ca="1" si="373"/>
        <v>84225.105967277952</v>
      </c>
      <c r="AG185" s="101">
        <f t="shared" ca="1" si="373"/>
        <v>82934.923156912264</v>
      </c>
      <c r="AH185" s="101">
        <f t="shared" ca="1" si="373"/>
        <v>81705.042161335849</v>
      </c>
      <c r="AI185" s="101">
        <f t="shared" ca="1" si="373"/>
        <v>80349.857562008809</v>
      </c>
      <c r="AJ185" s="101">
        <f t="shared" ca="1" si="373"/>
        <v>86711.050397602725</v>
      </c>
      <c r="AK185" s="101">
        <f t="shared" ca="1" si="373"/>
        <v>85311.61740696842</v>
      </c>
      <c r="AL185" s="101">
        <f t="shared" ca="1" si="373"/>
        <v>83846.396860206427</v>
      </c>
      <c r="AM185" s="101">
        <f t="shared" ca="1" si="373"/>
        <v>81948.420268244037</v>
      </c>
      <c r="AN185" s="101">
        <f t="shared" ca="1" si="373"/>
        <v>88145.294510405482</v>
      </c>
      <c r="AO185" s="101">
        <f t="shared" ca="1" si="373"/>
        <v>86266.532767895129</v>
      </c>
      <c r="AP185" s="101">
        <f t="shared" ca="1" si="373"/>
        <v>84490.292531694839</v>
      </c>
      <c r="AQ185" s="101">
        <f t="shared" ca="1" si="373"/>
        <v>82492.130852578543</v>
      </c>
      <c r="AR185" s="101">
        <f t="shared" ca="1" si="373"/>
        <v>88903.313028353019</v>
      </c>
      <c r="AS185" s="101">
        <f t="shared" ca="1" si="373"/>
        <v>86915.596965663048</v>
      </c>
      <c r="AT185" s="101">
        <f t="shared" ca="1" si="373"/>
        <v>85022.026413744345</v>
      </c>
      <c r="AU185" s="101">
        <f t="shared" ca="1" si="373"/>
        <v>82928.732245850639</v>
      </c>
      <c r="AV185" s="101">
        <f t="shared" ca="1" si="373"/>
        <v>89587.009451153208</v>
      </c>
      <c r="AW185" s="101">
        <f t="shared" ca="1" si="373"/>
        <v>87494.930083229832</v>
      </c>
      <c r="AX185" s="101">
        <f t="shared" ca="1" si="373"/>
        <v>85409.612013378122</v>
      </c>
      <c r="AY185" s="101">
        <f t="shared" ca="1" si="373"/>
        <v>83233.760782018711</v>
      </c>
      <c r="AZ185" s="101">
        <f t="shared" ca="1" si="373"/>
        <v>90129.440471314767</v>
      </c>
      <c r="BA185" s="101">
        <f t="shared" ca="1" si="373"/>
        <v>87894.749232670772</v>
      </c>
      <c r="BB185" s="101">
        <f t="shared" ca="1" si="373"/>
        <v>85714.554149874923</v>
      </c>
      <c r="BC185" s="101">
        <f t="shared" ca="1" si="373"/>
        <v>83379.400150838963</v>
      </c>
      <c r="BD185" s="101">
        <f t="shared" ca="1" si="373"/>
        <v>90540.041787421404</v>
      </c>
      <c r="BE185" s="101">
        <f t="shared" ca="1" si="373"/>
        <v>88184.358436953975</v>
      </c>
      <c r="BF185" s="101">
        <f t="shared" ca="1" si="373"/>
        <v>85863.346268654976</v>
      </c>
      <c r="BG185" s="101">
        <f t="shared" ca="1" si="373"/>
        <v>83405.982495004675</v>
      </c>
      <c r="BH185" s="101">
        <f t="shared" ca="1" si="373"/>
        <v>90853.870242987716</v>
      </c>
      <c r="BI185" s="101">
        <f t="shared" ca="1" si="373"/>
        <v>88365.949078108257</v>
      </c>
      <c r="BJ185" s="101">
        <f t="shared" ca="1" si="373"/>
        <v>85897.772348905564</v>
      </c>
      <c r="BK185" s="101">
        <f t="shared" ca="1" si="373"/>
        <v>83313.409668856868</v>
      </c>
      <c r="BL185" s="101">
        <f t="shared" ca="1" si="373"/>
        <v>91059.370739720427</v>
      </c>
      <c r="BM185" s="101">
        <f t="shared" ca="1" si="373"/>
        <v>88435.138238088752</v>
      </c>
      <c r="BN185" s="101">
        <f t="shared" ca="1" si="373"/>
        <v>85807.100527805946</v>
      </c>
      <c r="BO185" s="101">
        <f t="shared" ca="1" si="373"/>
        <v>83122.437141734932</v>
      </c>
      <c r="BP185" s="101">
        <f t="shared" ca="1" si="373"/>
        <v>91185.996741082548</v>
      </c>
      <c r="BQ185" s="101">
        <f t="shared" ca="1" si="373"/>
        <v>88431.748378508913</v>
      </c>
      <c r="BR185" s="101">
        <f t="shared" ca="1" si="373"/>
        <v>85608.53355800976</v>
      </c>
      <c r="BS185" s="101">
        <f t="shared" ca="1" si="373"/>
        <v>82649.563915475228</v>
      </c>
      <c r="BT185" s="101">
        <f t="shared" ca="1" si="373"/>
        <v>90886.136846187917</v>
      </c>
      <c r="BU185" s="101">
        <f t="shared" ca="1" si="373"/>
        <v>87865.677052634259</v>
      </c>
      <c r="BV185" s="101">
        <f t="shared" ca="1" si="373"/>
        <v>84829.873790684476</v>
      </c>
      <c r="BW185" s="101">
        <f t="shared" ref="BW185:DJ185" ca="1" si="374">N(BW$13&lt;&gt;0)*(BW177+BW180+BW183+BW184)</f>
        <v>81722.322416581519</v>
      </c>
      <c r="BX185" s="101">
        <f t="shared" ca="1" si="374"/>
        <v>85760.518427561648</v>
      </c>
      <c r="BY185" s="101">
        <f t="shared" ca="1" si="374"/>
        <v>80871.274814200005</v>
      </c>
      <c r="BZ185" s="101">
        <f t="shared" ca="1" si="374"/>
        <v>77559.078012283891</v>
      </c>
      <c r="CA185" s="101">
        <f t="shared" ca="1" si="374"/>
        <v>74161.540200968011</v>
      </c>
      <c r="CB185" s="101">
        <f t="shared" ca="1" si="374"/>
        <v>82875.531170274771</v>
      </c>
      <c r="CC185" s="101">
        <f t="shared" ca="1" si="374"/>
        <v>78406.696311145584</v>
      </c>
      <c r="CD185" s="101">
        <f t="shared" ca="1" si="374"/>
        <v>74893.763329745096</v>
      </c>
      <c r="CE185" s="101">
        <f t="shared" ca="1" si="374"/>
        <v>71319.493203287973</v>
      </c>
      <c r="CF185" s="101">
        <f t="shared" ca="1" si="374"/>
        <v>80335.631155649113</v>
      </c>
      <c r="CG185" s="101">
        <f t="shared" ca="1" si="374"/>
        <v>76678.551526608164</v>
      </c>
      <c r="CH185" s="101">
        <f t="shared" ca="1" si="374"/>
        <v>72988.990352843743</v>
      </c>
      <c r="CI185" s="101">
        <f t="shared" ca="1" si="374"/>
        <v>69239.290236251603</v>
      </c>
      <c r="CJ185" s="101">
        <f t="shared" ca="1" si="374"/>
        <v>78591.924489980112</v>
      </c>
      <c r="CK185" s="101">
        <f t="shared" ca="1" si="374"/>
        <v>74760.555402347178</v>
      </c>
      <c r="CL185" s="101">
        <f t="shared" ca="1" si="374"/>
        <v>70891.646721123543</v>
      </c>
      <c r="CM185" s="101">
        <f t="shared" ca="1" si="374"/>
        <v>66966.321916483314</v>
      </c>
      <c r="CN185" s="101">
        <f t="shared" ca="1" si="374"/>
        <v>76667.484106346135</v>
      </c>
      <c r="CO185" s="101">
        <f t="shared" ca="1" si="374"/>
        <v>72637.477796855805</v>
      </c>
      <c r="CP185" s="101">
        <f t="shared" ca="1" si="374"/>
        <v>68545.596146924014</v>
      </c>
      <c r="CQ185" s="101">
        <f t="shared" ca="1" si="374"/>
        <v>64400.942707705115</v>
      </c>
      <c r="CR185" s="101">
        <f t="shared" ca="1" si="374"/>
        <v>74427.965791335446</v>
      </c>
      <c r="CS185" s="101">
        <f t="shared" ca="1" si="374"/>
        <v>70189.858949240413</v>
      </c>
      <c r="CT185" s="101">
        <f t="shared" ca="1" si="374"/>
        <v>65904.660124842456</v>
      </c>
      <c r="CU185" s="101">
        <f t="shared" ca="1" si="374"/>
        <v>61567.852130821346</v>
      </c>
      <c r="CV185" s="101">
        <f t="shared" ca="1" si="374"/>
        <v>71969.790147366904</v>
      </c>
      <c r="CW185" s="101">
        <f t="shared" ca="1" si="374"/>
        <v>67533.790932102711</v>
      </c>
      <c r="CX185" s="101">
        <f t="shared" ca="1" si="374"/>
        <v>63049.398870067082</v>
      </c>
      <c r="CY185" s="101">
        <f t="shared" ca="1" si="374"/>
        <v>58510.475182547234</v>
      </c>
      <c r="CZ185" s="101">
        <f t="shared" ca="1" si="374"/>
        <v>69301.723793384823</v>
      </c>
      <c r="DA185" s="101">
        <f t="shared" ca="1" si="374"/>
        <v>64659.298322057919</v>
      </c>
      <c r="DB185" s="101">
        <f t="shared" ca="1" si="374"/>
        <v>59966.291453406055</v>
      </c>
      <c r="DC185" s="101">
        <f t="shared" ca="1" si="374"/>
        <v>55216.541929579951</v>
      </c>
      <c r="DD185" s="101">
        <f t="shared" ca="1" si="374"/>
        <v>66412.059772109744</v>
      </c>
      <c r="DE185" s="101">
        <f t="shared" ca="1" si="374"/>
        <v>61555.118055229177</v>
      </c>
      <c r="DF185" s="101">
        <f t="shared" ca="1" si="374"/>
        <v>56642.915099495323</v>
      </c>
      <c r="DG185" s="101">
        <f t="shared" ca="1" si="374"/>
        <v>51674.866243934746</v>
      </c>
      <c r="DH185" s="101">
        <f t="shared" ca="1" si="374"/>
        <v>63289.397130693222</v>
      </c>
      <c r="DI185" s="101">
        <f t="shared" ca="1" si="374"/>
        <v>0</v>
      </c>
      <c r="DJ185" s="101">
        <f t="shared" ca="1" si="374"/>
        <v>0</v>
      </c>
    </row>
    <row r="186" spans="2:114">
      <c r="B186" s="11"/>
      <c r="C186" s="11"/>
    </row>
    <row r="187" spans="2:114">
      <c r="B187" s="144" t="s">
        <v>188</v>
      </c>
      <c r="C187" s="11"/>
    </row>
    <row r="188" spans="2:114">
      <c r="B188" s="12" t="s">
        <v>162</v>
      </c>
      <c r="C188" s="11"/>
      <c r="I188" s="5">
        <f t="shared" ref="I188:I193" si="375">SUM(J188:DJ188)</f>
        <v>-2150000</v>
      </c>
      <c r="J188" s="5">
        <f t="shared" ref="J188:AO188" si="376">J37+J112</f>
        <v>0</v>
      </c>
      <c r="K188" s="5">
        <f t="shared" si="376"/>
        <v>0</v>
      </c>
      <c r="L188" s="5">
        <f t="shared" si="376"/>
        <v>0</v>
      </c>
      <c r="M188" s="5">
        <f t="shared" si="376"/>
        <v>-375000</v>
      </c>
      <c r="N188" s="5">
        <f t="shared" si="376"/>
        <v>-225000</v>
      </c>
      <c r="O188" s="5">
        <f t="shared" si="376"/>
        <v>-225000</v>
      </c>
      <c r="P188" s="5">
        <f t="shared" si="376"/>
        <v>-225000</v>
      </c>
      <c r="Q188" s="5">
        <f t="shared" si="376"/>
        <v>-537500</v>
      </c>
      <c r="R188" s="5">
        <f t="shared" si="376"/>
        <v>0</v>
      </c>
      <c r="S188" s="5">
        <f t="shared" si="376"/>
        <v>0</v>
      </c>
      <c r="T188" s="5">
        <f t="shared" si="376"/>
        <v>0</v>
      </c>
      <c r="U188" s="5">
        <f t="shared" si="376"/>
        <v>-562500</v>
      </c>
      <c r="V188" s="5">
        <f t="shared" si="376"/>
        <v>0</v>
      </c>
      <c r="W188" s="5">
        <f t="shared" si="376"/>
        <v>0</v>
      </c>
      <c r="X188" s="5">
        <f t="shared" si="376"/>
        <v>0</v>
      </c>
      <c r="Y188" s="5">
        <f t="shared" si="376"/>
        <v>0</v>
      </c>
      <c r="Z188" s="5">
        <f t="shared" si="376"/>
        <v>0</v>
      </c>
      <c r="AA188" s="5">
        <f t="shared" si="376"/>
        <v>0</v>
      </c>
      <c r="AB188" s="5">
        <f t="shared" si="376"/>
        <v>0</v>
      </c>
      <c r="AC188" s="5">
        <f t="shared" si="376"/>
        <v>0</v>
      </c>
      <c r="AD188" s="5">
        <f t="shared" si="376"/>
        <v>0</v>
      </c>
      <c r="AE188" s="5">
        <f t="shared" si="376"/>
        <v>0</v>
      </c>
      <c r="AF188" s="5">
        <f t="shared" si="376"/>
        <v>0</v>
      </c>
      <c r="AG188" s="5">
        <f t="shared" si="376"/>
        <v>0</v>
      </c>
      <c r="AH188" s="5">
        <f t="shared" si="376"/>
        <v>0</v>
      </c>
      <c r="AI188" s="5">
        <f t="shared" si="376"/>
        <v>0</v>
      </c>
      <c r="AJ188" s="5">
        <f t="shared" si="376"/>
        <v>0</v>
      </c>
      <c r="AK188" s="5">
        <f t="shared" si="376"/>
        <v>0</v>
      </c>
      <c r="AL188" s="5">
        <f t="shared" si="376"/>
        <v>0</v>
      </c>
      <c r="AM188" s="5">
        <f t="shared" si="376"/>
        <v>0</v>
      </c>
      <c r="AN188" s="5">
        <f t="shared" si="376"/>
        <v>0</v>
      </c>
      <c r="AO188" s="5">
        <f t="shared" si="376"/>
        <v>0</v>
      </c>
      <c r="AP188" s="5">
        <f t="shared" ref="AP188:BU188" si="377">AP37+AP112</f>
        <v>0</v>
      </c>
      <c r="AQ188" s="5">
        <f t="shared" si="377"/>
        <v>0</v>
      </c>
      <c r="AR188" s="5">
        <f t="shared" si="377"/>
        <v>0</v>
      </c>
      <c r="AS188" s="5">
        <f t="shared" si="377"/>
        <v>0</v>
      </c>
      <c r="AT188" s="5">
        <f t="shared" si="377"/>
        <v>0</v>
      </c>
      <c r="AU188" s="5">
        <f t="shared" si="377"/>
        <v>0</v>
      </c>
      <c r="AV188" s="5">
        <f t="shared" si="377"/>
        <v>0</v>
      </c>
      <c r="AW188" s="5">
        <f t="shared" si="377"/>
        <v>0</v>
      </c>
      <c r="AX188" s="5">
        <f t="shared" si="377"/>
        <v>0</v>
      </c>
      <c r="AY188" s="5">
        <f t="shared" si="377"/>
        <v>0</v>
      </c>
      <c r="AZ188" s="5">
        <f t="shared" si="377"/>
        <v>0</v>
      </c>
      <c r="BA188" s="5">
        <f t="shared" si="377"/>
        <v>0</v>
      </c>
      <c r="BB188" s="5">
        <f t="shared" si="377"/>
        <v>0</v>
      </c>
      <c r="BC188" s="5">
        <f t="shared" si="377"/>
        <v>0</v>
      </c>
      <c r="BD188" s="5">
        <f t="shared" si="377"/>
        <v>0</v>
      </c>
      <c r="BE188" s="5">
        <f t="shared" si="377"/>
        <v>0</v>
      </c>
      <c r="BF188" s="5">
        <f t="shared" si="377"/>
        <v>0</v>
      </c>
      <c r="BG188" s="5">
        <f t="shared" si="377"/>
        <v>0</v>
      </c>
      <c r="BH188" s="5">
        <f t="shared" si="377"/>
        <v>0</v>
      </c>
      <c r="BI188" s="5">
        <f t="shared" si="377"/>
        <v>0</v>
      </c>
      <c r="BJ188" s="5">
        <f t="shared" si="377"/>
        <v>0</v>
      </c>
      <c r="BK188" s="5">
        <f t="shared" si="377"/>
        <v>0</v>
      </c>
      <c r="BL188" s="5">
        <f t="shared" si="377"/>
        <v>0</v>
      </c>
      <c r="BM188" s="5">
        <f t="shared" si="377"/>
        <v>0</v>
      </c>
      <c r="BN188" s="5">
        <f t="shared" si="377"/>
        <v>0</v>
      </c>
      <c r="BO188" s="5">
        <f t="shared" si="377"/>
        <v>0</v>
      </c>
      <c r="BP188" s="5">
        <f t="shared" si="377"/>
        <v>0</v>
      </c>
      <c r="BQ188" s="5">
        <f t="shared" si="377"/>
        <v>0</v>
      </c>
      <c r="BR188" s="5">
        <f t="shared" si="377"/>
        <v>0</v>
      </c>
      <c r="BS188" s="5">
        <f t="shared" si="377"/>
        <v>0</v>
      </c>
      <c r="BT188" s="5">
        <f t="shared" si="377"/>
        <v>0</v>
      </c>
      <c r="BU188" s="5">
        <f t="shared" si="377"/>
        <v>0</v>
      </c>
      <c r="BV188" s="5">
        <f t="shared" ref="BV188:DA188" si="378">BV37+BV112</f>
        <v>0</v>
      </c>
      <c r="BW188" s="5">
        <f t="shared" si="378"/>
        <v>0</v>
      </c>
      <c r="BX188" s="5">
        <f t="shared" si="378"/>
        <v>0</v>
      </c>
      <c r="BY188" s="5">
        <f t="shared" si="378"/>
        <v>0</v>
      </c>
      <c r="BZ188" s="5">
        <f t="shared" si="378"/>
        <v>0</v>
      </c>
      <c r="CA188" s="5">
        <f t="shared" si="378"/>
        <v>0</v>
      </c>
      <c r="CB188" s="5">
        <f t="shared" si="378"/>
        <v>0</v>
      </c>
      <c r="CC188" s="5">
        <f t="shared" si="378"/>
        <v>0</v>
      </c>
      <c r="CD188" s="5">
        <f t="shared" si="378"/>
        <v>0</v>
      </c>
      <c r="CE188" s="5">
        <f t="shared" si="378"/>
        <v>0</v>
      </c>
      <c r="CF188" s="5">
        <f t="shared" si="378"/>
        <v>0</v>
      </c>
      <c r="CG188" s="5">
        <f t="shared" si="378"/>
        <v>0</v>
      </c>
      <c r="CH188" s="5">
        <f t="shared" si="378"/>
        <v>0</v>
      </c>
      <c r="CI188" s="5">
        <f t="shared" si="378"/>
        <v>0</v>
      </c>
      <c r="CJ188" s="5">
        <f t="shared" si="378"/>
        <v>0</v>
      </c>
      <c r="CK188" s="5">
        <f t="shared" si="378"/>
        <v>0</v>
      </c>
      <c r="CL188" s="5">
        <f t="shared" si="378"/>
        <v>0</v>
      </c>
      <c r="CM188" s="5">
        <f t="shared" si="378"/>
        <v>0</v>
      </c>
      <c r="CN188" s="5">
        <f t="shared" si="378"/>
        <v>0</v>
      </c>
      <c r="CO188" s="5">
        <f t="shared" si="378"/>
        <v>0</v>
      </c>
      <c r="CP188" s="5">
        <f t="shared" si="378"/>
        <v>0</v>
      </c>
      <c r="CQ188" s="5">
        <f t="shared" si="378"/>
        <v>0</v>
      </c>
      <c r="CR188" s="5">
        <f t="shared" si="378"/>
        <v>0</v>
      </c>
      <c r="CS188" s="5">
        <f t="shared" si="378"/>
        <v>0</v>
      </c>
      <c r="CT188" s="5">
        <f t="shared" si="378"/>
        <v>0</v>
      </c>
      <c r="CU188" s="5">
        <f t="shared" si="378"/>
        <v>0</v>
      </c>
      <c r="CV188" s="5">
        <f t="shared" si="378"/>
        <v>0</v>
      </c>
      <c r="CW188" s="5">
        <f t="shared" si="378"/>
        <v>0</v>
      </c>
      <c r="CX188" s="5">
        <f t="shared" si="378"/>
        <v>0</v>
      </c>
      <c r="CY188" s="5">
        <f t="shared" si="378"/>
        <v>0</v>
      </c>
      <c r="CZ188" s="5">
        <f t="shared" si="378"/>
        <v>0</v>
      </c>
      <c r="DA188" s="5">
        <f t="shared" si="378"/>
        <v>0</v>
      </c>
      <c r="DB188" s="5">
        <f t="shared" ref="DB188:DJ188" si="379">DB37+DB112</f>
        <v>0</v>
      </c>
      <c r="DC188" s="5">
        <f t="shared" si="379"/>
        <v>0</v>
      </c>
      <c r="DD188" s="5">
        <f t="shared" si="379"/>
        <v>0</v>
      </c>
      <c r="DE188" s="5">
        <f t="shared" si="379"/>
        <v>0</v>
      </c>
      <c r="DF188" s="5">
        <f t="shared" si="379"/>
        <v>0</v>
      </c>
      <c r="DG188" s="5">
        <f t="shared" si="379"/>
        <v>0</v>
      </c>
      <c r="DH188" s="5">
        <f t="shared" si="379"/>
        <v>0</v>
      </c>
      <c r="DI188" s="5">
        <f t="shared" si="379"/>
        <v>0</v>
      </c>
      <c r="DJ188" s="5">
        <f t="shared" si="379"/>
        <v>0</v>
      </c>
    </row>
    <row r="189" spans="2:114">
      <c r="B189" s="12" t="s">
        <v>163</v>
      </c>
      <c r="C189" s="11"/>
      <c r="I189" s="5">
        <f t="shared" si="375"/>
        <v>-430000</v>
      </c>
      <c r="J189" s="5">
        <f t="shared" ref="J189:AO189" si="380">J38+J113</f>
        <v>0</v>
      </c>
      <c r="K189" s="5">
        <f t="shared" si="380"/>
        <v>0</v>
      </c>
      <c r="L189" s="5">
        <f t="shared" si="380"/>
        <v>0</v>
      </c>
      <c r="M189" s="5">
        <f t="shared" si="380"/>
        <v>-75000</v>
      </c>
      <c r="N189" s="5">
        <f t="shared" si="380"/>
        <v>-45000</v>
      </c>
      <c r="O189" s="5">
        <f t="shared" si="380"/>
        <v>-45000</v>
      </c>
      <c r="P189" s="5">
        <f t="shared" si="380"/>
        <v>-45000</v>
      </c>
      <c r="Q189" s="5">
        <f t="shared" si="380"/>
        <v>-107500</v>
      </c>
      <c r="R189" s="5">
        <f t="shared" si="380"/>
        <v>0</v>
      </c>
      <c r="S189" s="5">
        <f t="shared" si="380"/>
        <v>0</v>
      </c>
      <c r="T189" s="5">
        <f t="shared" si="380"/>
        <v>0</v>
      </c>
      <c r="U189" s="5">
        <f t="shared" si="380"/>
        <v>-112500</v>
      </c>
      <c r="V189" s="5">
        <f t="shared" si="380"/>
        <v>0</v>
      </c>
      <c r="W189" s="5">
        <f t="shared" si="380"/>
        <v>0</v>
      </c>
      <c r="X189" s="5">
        <f t="shared" si="380"/>
        <v>0</v>
      </c>
      <c r="Y189" s="5">
        <f t="shared" si="380"/>
        <v>0</v>
      </c>
      <c r="Z189" s="5">
        <f t="shared" si="380"/>
        <v>0</v>
      </c>
      <c r="AA189" s="5">
        <f t="shared" si="380"/>
        <v>0</v>
      </c>
      <c r="AB189" s="5">
        <f t="shared" si="380"/>
        <v>0</v>
      </c>
      <c r="AC189" s="5">
        <f t="shared" si="380"/>
        <v>0</v>
      </c>
      <c r="AD189" s="5">
        <f t="shared" si="380"/>
        <v>0</v>
      </c>
      <c r="AE189" s="5">
        <f t="shared" si="380"/>
        <v>0</v>
      </c>
      <c r="AF189" s="5">
        <f t="shared" si="380"/>
        <v>0</v>
      </c>
      <c r="AG189" s="5">
        <f t="shared" si="380"/>
        <v>0</v>
      </c>
      <c r="AH189" s="5">
        <f t="shared" si="380"/>
        <v>0</v>
      </c>
      <c r="AI189" s="5">
        <f t="shared" si="380"/>
        <v>0</v>
      </c>
      <c r="AJ189" s="5">
        <f t="shared" si="380"/>
        <v>0</v>
      </c>
      <c r="AK189" s="5">
        <f t="shared" si="380"/>
        <v>0</v>
      </c>
      <c r="AL189" s="5">
        <f t="shared" si="380"/>
        <v>0</v>
      </c>
      <c r="AM189" s="5">
        <f t="shared" si="380"/>
        <v>0</v>
      </c>
      <c r="AN189" s="5">
        <f t="shared" si="380"/>
        <v>0</v>
      </c>
      <c r="AO189" s="5">
        <f t="shared" si="380"/>
        <v>0</v>
      </c>
      <c r="AP189" s="5">
        <f t="shared" ref="AP189:BU189" si="381">AP38+AP113</f>
        <v>0</v>
      </c>
      <c r="AQ189" s="5">
        <f t="shared" si="381"/>
        <v>0</v>
      </c>
      <c r="AR189" s="5">
        <f t="shared" si="381"/>
        <v>0</v>
      </c>
      <c r="AS189" s="5">
        <f t="shared" si="381"/>
        <v>0</v>
      </c>
      <c r="AT189" s="5">
        <f t="shared" si="381"/>
        <v>0</v>
      </c>
      <c r="AU189" s="5">
        <f t="shared" si="381"/>
        <v>0</v>
      </c>
      <c r="AV189" s="5">
        <f t="shared" si="381"/>
        <v>0</v>
      </c>
      <c r="AW189" s="5">
        <f t="shared" si="381"/>
        <v>0</v>
      </c>
      <c r="AX189" s="5">
        <f t="shared" si="381"/>
        <v>0</v>
      </c>
      <c r="AY189" s="5">
        <f t="shared" si="381"/>
        <v>0</v>
      </c>
      <c r="AZ189" s="5">
        <f t="shared" si="381"/>
        <v>0</v>
      </c>
      <c r="BA189" s="5">
        <f t="shared" si="381"/>
        <v>0</v>
      </c>
      <c r="BB189" s="5">
        <f t="shared" si="381"/>
        <v>0</v>
      </c>
      <c r="BC189" s="5">
        <f t="shared" si="381"/>
        <v>0</v>
      </c>
      <c r="BD189" s="5">
        <f t="shared" si="381"/>
        <v>0</v>
      </c>
      <c r="BE189" s="5">
        <f t="shared" si="381"/>
        <v>0</v>
      </c>
      <c r="BF189" s="5">
        <f t="shared" si="381"/>
        <v>0</v>
      </c>
      <c r="BG189" s="5">
        <f t="shared" si="381"/>
        <v>0</v>
      </c>
      <c r="BH189" s="5">
        <f t="shared" si="381"/>
        <v>0</v>
      </c>
      <c r="BI189" s="5">
        <f t="shared" si="381"/>
        <v>0</v>
      </c>
      <c r="BJ189" s="5">
        <f t="shared" si="381"/>
        <v>0</v>
      </c>
      <c r="BK189" s="5">
        <f t="shared" si="381"/>
        <v>0</v>
      </c>
      <c r="BL189" s="5">
        <f t="shared" si="381"/>
        <v>0</v>
      </c>
      <c r="BM189" s="5">
        <f t="shared" si="381"/>
        <v>0</v>
      </c>
      <c r="BN189" s="5">
        <f t="shared" si="381"/>
        <v>0</v>
      </c>
      <c r="BO189" s="5">
        <f t="shared" si="381"/>
        <v>0</v>
      </c>
      <c r="BP189" s="5">
        <f t="shared" si="381"/>
        <v>0</v>
      </c>
      <c r="BQ189" s="5">
        <f t="shared" si="381"/>
        <v>0</v>
      </c>
      <c r="BR189" s="5">
        <f t="shared" si="381"/>
        <v>0</v>
      </c>
      <c r="BS189" s="5">
        <f t="shared" si="381"/>
        <v>0</v>
      </c>
      <c r="BT189" s="5">
        <f t="shared" si="381"/>
        <v>0</v>
      </c>
      <c r="BU189" s="5">
        <f t="shared" si="381"/>
        <v>0</v>
      </c>
      <c r="BV189" s="5">
        <f t="shared" ref="BV189:DA189" si="382">BV38+BV113</f>
        <v>0</v>
      </c>
      <c r="BW189" s="5">
        <f t="shared" si="382"/>
        <v>0</v>
      </c>
      <c r="BX189" s="5">
        <f t="shared" si="382"/>
        <v>0</v>
      </c>
      <c r="BY189" s="5">
        <f t="shared" si="382"/>
        <v>0</v>
      </c>
      <c r="BZ189" s="5">
        <f t="shared" si="382"/>
        <v>0</v>
      </c>
      <c r="CA189" s="5">
        <f t="shared" si="382"/>
        <v>0</v>
      </c>
      <c r="CB189" s="5">
        <f t="shared" si="382"/>
        <v>0</v>
      </c>
      <c r="CC189" s="5">
        <f t="shared" si="382"/>
        <v>0</v>
      </c>
      <c r="CD189" s="5">
        <f t="shared" si="382"/>
        <v>0</v>
      </c>
      <c r="CE189" s="5">
        <f t="shared" si="382"/>
        <v>0</v>
      </c>
      <c r="CF189" s="5">
        <f t="shared" si="382"/>
        <v>0</v>
      </c>
      <c r="CG189" s="5">
        <f t="shared" si="382"/>
        <v>0</v>
      </c>
      <c r="CH189" s="5">
        <f t="shared" si="382"/>
        <v>0</v>
      </c>
      <c r="CI189" s="5">
        <f t="shared" si="382"/>
        <v>0</v>
      </c>
      <c r="CJ189" s="5">
        <f t="shared" si="382"/>
        <v>0</v>
      </c>
      <c r="CK189" s="5">
        <f t="shared" si="382"/>
        <v>0</v>
      </c>
      <c r="CL189" s="5">
        <f t="shared" si="382"/>
        <v>0</v>
      </c>
      <c r="CM189" s="5">
        <f t="shared" si="382"/>
        <v>0</v>
      </c>
      <c r="CN189" s="5">
        <f t="shared" si="382"/>
        <v>0</v>
      </c>
      <c r="CO189" s="5">
        <f t="shared" si="382"/>
        <v>0</v>
      </c>
      <c r="CP189" s="5">
        <f t="shared" si="382"/>
        <v>0</v>
      </c>
      <c r="CQ189" s="5">
        <f t="shared" si="382"/>
        <v>0</v>
      </c>
      <c r="CR189" s="5">
        <f t="shared" si="382"/>
        <v>0</v>
      </c>
      <c r="CS189" s="5">
        <f t="shared" si="382"/>
        <v>0</v>
      </c>
      <c r="CT189" s="5">
        <f t="shared" si="382"/>
        <v>0</v>
      </c>
      <c r="CU189" s="5">
        <f t="shared" si="382"/>
        <v>0</v>
      </c>
      <c r="CV189" s="5">
        <f t="shared" si="382"/>
        <v>0</v>
      </c>
      <c r="CW189" s="5">
        <f t="shared" si="382"/>
        <v>0</v>
      </c>
      <c r="CX189" s="5">
        <f t="shared" si="382"/>
        <v>0</v>
      </c>
      <c r="CY189" s="5">
        <f t="shared" si="382"/>
        <v>0</v>
      </c>
      <c r="CZ189" s="5">
        <f t="shared" si="382"/>
        <v>0</v>
      </c>
      <c r="DA189" s="5">
        <f t="shared" si="382"/>
        <v>0</v>
      </c>
      <c r="DB189" s="5">
        <f t="shared" ref="DB189:DJ189" si="383">DB38+DB113</f>
        <v>0</v>
      </c>
      <c r="DC189" s="5">
        <f t="shared" si="383"/>
        <v>0</v>
      </c>
      <c r="DD189" s="5">
        <f t="shared" si="383"/>
        <v>0</v>
      </c>
      <c r="DE189" s="5">
        <f t="shared" si="383"/>
        <v>0</v>
      </c>
      <c r="DF189" s="5">
        <f t="shared" si="383"/>
        <v>0</v>
      </c>
      <c r="DG189" s="5">
        <f t="shared" si="383"/>
        <v>0</v>
      </c>
      <c r="DH189" s="5">
        <f t="shared" si="383"/>
        <v>0</v>
      </c>
      <c r="DI189" s="5">
        <f t="shared" si="383"/>
        <v>0</v>
      </c>
      <c r="DJ189" s="5">
        <f t="shared" si="383"/>
        <v>0</v>
      </c>
    </row>
    <row r="190" spans="2:114">
      <c r="B190" s="12" t="s">
        <v>600</v>
      </c>
      <c r="C190" s="11"/>
      <c r="I190" s="5">
        <f t="shared" si="375"/>
        <v>0</v>
      </c>
      <c r="J190" s="5">
        <f>J39+J114</f>
        <v>0</v>
      </c>
      <c r="K190" s="5">
        <f t="shared" ref="K190:BV190" si="384">K39+K114</f>
        <v>0</v>
      </c>
      <c r="L190" s="5">
        <f t="shared" si="384"/>
        <v>0</v>
      </c>
      <c r="M190" s="5">
        <f t="shared" si="384"/>
        <v>0</v>
      </c>
      <c r="N190" s="5">
        <f t="shared" si="384"/>
        <v>0</v>
      </c>
      <c r="O190" s="5">
        <f t="shared" si="384"/>
        <v>0</v>
      </c>
      <c r="P190" s="5">
        <f t="shared" si="384"/>
        <v>0</v>
      </c>
      <c r="Q190" s="5">
        <f t="shared" si="384"/>
        <v>0</v>
      </c>
      <c r="R190" s="5">
        <f t="shared" si="384"/>
        <v>0</v>
      </c>
      <c r="S190" s="5">
        <f t="shared" si="384"/>
        <v>0</v>
      </c>
      <c r="T190" s="5">
        <f t="shared" si="384"/>
        <v>0</v>
      </c>
      <c r="U190" s="5">
        <f t="shared" si="384"/>
        <v>0</v>
      </c>
      <c r="V190" s="5">
        <f t="shared" si="384"/>
        <v>0</v>
      </c>
      <c r="W190" s="5">
        <f t="shared" si="384"/>
        <v>0</v>
      </c>
      <c r="X190" s="5">
        <f t="shared" si="384"/>
        <v>0</v>
      </c>
      <c r="Y190" s="5">
        <f t="shared" si="384"/>
        <v>0</v>
      </c>
      <c r="Z190" s="5">
        <f t="shared" si="384"/>
        <v>0</v>
      </c>
      <c r="AA190" s="5">
        <f t="shared" si="384"/>
        <v>0</v>
      </c>
      <c r="AB190" s="5">
        <f t="shared" si="384"/>
        <v>0</v>
      </c>
      <c r="AC190" s="5">
        <f t="shared" si="384"/>
        <v>0</v>
      </c>
      <c r="AD190" s="5">
        <f t="shared" si="384"/>
        <v>0</v>
      </c>
      <c r="AE190" s="5">
        <f t="shared" si="384"/>
        <v>0</v>
      </c>
      <c r="AF190" s="5">
        <f t="shared" si="384"/>
        <v>0</v>
      </c>
      <c r="AG190" s="5">
        <f t="shared" si="384"/>
        <v>0</v>
      </c>
      <c r="AH190" s="5">
        <f t="shared" si="384"/>
        <v>0</v>
      </c>
      <c r="AI190" s="5">
        <f t="shared" si="384"/>
        <v>0</v>
      </c>
      <c r="AJ190" s="5">
        <f t="shared" si="384"/>
        <v>0</v>
      </c>
      <c r="AK190" s="5">
        <f t="shared" si="384"/>
        <v>0</v>
      </c>
      <c r="AL190" s="5">
        <f t="shared" si="384"/>
        <v>0</v>
      </c>
      <c r="AM190" s="5">
        <f t="shared" si="384"/>
        <v>0</v>
      </c>
      <c r="AN190" s="5">
        <f t="shared" si="384"/>
        <v>0</v>
      </c>
      <c r="AO190" s="5">
        <f t="shared" si="384"/>
        <v>0</v>
      </c>
      <c r="AP190" s="5">
        <f t="shared" si="384"/>
        <v>0</v>
      </c>
      <c r="AQ190" s="5">
        <f t="shared" si="384"/>
        <v>0</v>
      </c>
      <c r="AR190" s="5">
        <f t="shared" si="384"/>
        <v>0</v>
      </c>
      <c r="AS190" s="5">
        <f t="shared" si="384"/>
        <v>0</v>
      </c>
      <c r="AT190" s="5">
        <f t="shared" si="384"/>
        <v>0</v>
      </c>
      <c r="AU190" s="5">
        <f t="shared" si="384"/>
        <v>0</v>
      </c>
      <c r="AV190" s="5">
        <f t="shared" si="384"/>
        <v>0</v>
      </c>
      <c r="AW190" s="5">
        <f t="shared" si="384"/>
        <v>0</v>
      </c>
      <c r="AX190" s="5">
        <f t="shared" si="384"/>
        <v>0</v>
      </c>
      <c r="AY190" s="5">
        <f t="shared" si="384"/>
        <v>0</v>
      </c>
      <c r="AZ190" s="5">
        <f t="shared" si="384"/>
        <v>0</v>
      </c>
      <c r="BA190" s="5">
        <f t="shared" si="384"/>
        <v>0</v>
      </c>
      <c r="BB190" s="5">
        <f t="shared" si="384"/>
        <v>0</v>
      </c>
      <c r="BC190" s="5">
        <f t="shared" si="384"/>
        <v>0</v>
      </c>
      <c r="BD190" s="5">
        <f t="shared" si="384"/>
        <v>0</v>
      </c>
      <c r="BE190" s="5">
        <f t="shared" si="384"/>
        <v>0</v>
      </c>
      <c r="BF190" s="5">
        <f t="shared" si="384"/>
        <v>0</v>
      </c>
      <c r="BG190" s="5">
        <f t="shared" si="384"/>
        <v>0</v>
      </c>
      <c r="BH190" s="5">
        <f t="shared" si="384"/>
        <v>0</v>
      </c>
      <c r="BI190" s="5">
        <f t="shared" si="384"/>
        <v>0</v>
      </c>
      <c r="BJ190" s="5">
        <f t="shared" si="384"/>
        <v>0</v>
      </c>
      <c r="BK190" s="5">
        <f t="shared" si="384"/>
        <v>0</v>
      </c>
      <c r="BL190" s="5">
        <f t="shared" si="384"/>
        <v>0</v>
      </c>
      <c r="BM190" s="5">
        <f t="shared" si="384"/>
        <v>0</v>
      </c>
      <c r="BN190" s="5">
        <f t="shared" si="384"/>
        <v>0</v>
      </c>
      <c r="BO190" s="5">
        <f t="shared" si="384"/>
        <v>0</v>
      </c>
      <c r="BP190" s="5">
        <f t="shared" si="384"/>
        <v>0</v>
      </c>
      <c r="BQ190" s="5">
        <f t="shared" si="384"/>
        <v>0</v>
      </c>
      <c r="BR190" s="5">
        <f t="shared" si="384"/>
        <v>0</v>
      </c>
      <c r="BS190" s="5">
        <f t="shared" si="384"/>
        <v>0</v>
      </c>
      <c r="BT190" s="5">
        <f t="shared" si="384"/>
        <v>0</v>
      </c>
      <c r="BU190" s="5">
        <f t="shared" si="384"/>
        <v>0</v>
      </c>
      <c r="BV190" s="5">
        <f t="shared" si="384"/>
        <v>0</v>
      </c>
      <c r="BW190" s="5">
        <f t="shared" ref="BW190:DJ190" si="385">BW39+BW114</f>
        <v>0</v>
      </c>
      <c r="BX190" s="5">
        <f t="shared" si="385"/>
        <v>0</v>
      </c>
      <c r="BY190" s="5">
        <f t="shared" si="385"/>
        <v>0</v>
      </c>
      <c r="BZ190" s="5">
        <f t="shared" si="385"/>
        <v>0</v>
      </c>
      <c r="CA190" s="5">
        <f t="shared" si="385"/>
        <v>0</v>
      </c>
      <c r="CB190" s="5">
        <f t="shared" si="385"/>
        <v>0</v>
      </c>
      <c r="CC190" s="5">
        <f t="shared" si="385"/>
        <v>0</v>
      </c>
      <c r="CD190" s="5">
        <f t="shared" si="385"/>
        <v>0</v>
      </c>
      <c r="CE190" s="5">
        <f t="shared" si="385"/>
        <v>0</v>
      </c>
      <c r="CF190" s="5">
        <f t="shared" si="385"/>
        <v>0</v>
      </c>
      <c r="CG190" s="5">
        <f t="shared" si="385"/>
        <v>0</v>
      </c>
      <c r="CH190" s="5">
        <f t="shared" si="385"/>
        <v>0</v>
      </c>
      <c r="CI190" s="5">
        <f t="shared" si="385"/>
        <v>0</v>
      </c>
      <c r="CJ190" s="5">
        <f t="shared" si="385"/>
        <v>0</v>
      </c>
      <c r="CK190" s="5">
        <f t="shared" si="385"/>
        <v>0</v>
      </c>
      <c r="CL190" s="5">
        <f t="shared" si="385"/>
        <v>0</v>
      </c>
      <c r="CM190" s="5">
        <f t="shared" si="385"/>
        <v>0</v>
      </c>
      <c r="CN190" s="5">
        <f t="shared" si="385"/>
        <v>0</v>
      </c>
      <c r="CO190" s="5">
        <f t="shared" si="385"/>
        <v>0</v>
      </c>
      <c r="CP190" s="5">
        <f t="shared" si="385"/>
        <v>0</v>
      </c>
      <c r="CQ190" s="5">
        <f t="shared" si="385"/>
        <v>0</v>
      </c>
      <c r="CR190" s="5">
        <f t="shared" si="385"/>
        <v>0</v>
      </c>
      <c r="CS190" s="5">
        <f t="shared" si="385"/>
        <v>0</v>
      </c>
      <c r="CT190" s="5">
        <f t="shared" si="385"/>
        <v>0</v>
      </c>
      <c r="CU190" s="5">
        <f t="shared" si="385"/>
        <v>0</v>
      </c>
      <c r="CV190" s="5">
        <f t="shared" si="385"/>
        <v>0</v>
      </c>
      <c r="CW190" s="5">
        <f t="shared" si="385"/>
        <v>0</v>
      </c>
      <c r="CX190" s="5">
        <f t="shared" si="385"/>
        <v>0</v>
      </c>
      <c r="CY190" s="5">
        <f t="shared" si="385"/>
        <v>0</v>
      </c>
      <c r="CZ190" s="5">
        <f t="shared" si="385"/>
        <v>0</v>
      </c>
      <c r="DA190" s="5">
        <f t="shared" si="385"/>
        <v>0</v>
      </c>
      <c r="DB190" s="5">
        <f t="shared" si="385"/>
        <v>0</v>
      </c>
      <c r="DC190" s="5">
        <f t="shared" si="385"/>
        <v>0</v>
      </c>
      <c r="DD190" s="5">
        <f t="shared" si="385"/>
        <v>0</v>
      </c>
      <c r="DE190" s="5">
        <f t="shared" si="385"/>
        <v>0</v>
      </c>
      <c r="DF190" s="5">
        <f t="shared" si="385"/>
        <v>0</v>
      </c>
      <c r="DG190" s="5">
        <f t="shared" si="385"/>
        <v>0</v>
      </c>
      <c r="DH190" s="5">
        <f t="shared" si="385"/>
        <v>0</v>
      </c>
      <c r="DI190" s="5">
        <f t="shared" si="385"/>
        <v>0</v>
      </c>
      <c r="DJ190" s="5">
        <f t="shared" si="385"/>
        <v>0</v>
      </c>
    </row>
    <row r="191" spans="2:114">
      <c r="B191" s="12" t="s">
        <v>81</v>
      </c>
      <c r="C191" s="11"/>
      <c r="I191" s="5">
        <f t="shared" si="375"/>
        <v>150000</v>
      </c>
      <c r="J191" s="5">
        <f t="shared" ref="J191:AO191" si="386">J40+J115</f>
        <v>0</v>
      </c>
      <c r="K191" s="5">
        <f t="shared" si="386"/>
        <v>0</v>
      </c>
      <c r="L191" s="5">
        <f t="shared" si="386"/>
        <v>0</v>
      </c>
      <c r="M191" s="5">
        <f t="shared" si="386"/>
        <v>45000</v>
      </c>
      <c r="N191" s="5">
        <f t="shared" si="386"/>
        <v>0</v>
      </c>
      <c r="O191" s="5">
        <f t="shared" si="386"/>
        <v>0</v>
      </c>
      <c r="P191" s="5">
        <f t="shared" si="386"/>
        <v>0</v>
      </c>
      <c r="Q191" s="5">
        <f t="shared" si="386"/>
        <v>37500</v>
      </c>
      <c r="R191" s="5">
        <f t="shared" si="386"/>
        <v>0</v>
      </c>
      <c r="S191" s="5">
        <f t="shared" si="386"/>
        <v>0</v>
      </c>
      <c r="T191" s="5">
        <f t="shared" si="386"/>
        <v>0</v>
      </c>
      <c r="U191" s="5">
        <f t="shared" si="386"/>
        <v>67500</v>
      </c>
      <c r="V191" s="5">
        <f t="shared" si="386"/>
        <v>0</v>
      </c>
      <c r="W191" s="5">
        <f t="shared" si="386"/>
        <v>0</v>
      </c>
      <c r="X191" s="5">
        <f t="shared" si="386"/>
        <v>0</v>
      </c>
      <c r="Y191" s="5">
        <f t="shared" si="386"/>
        <v>0</v>
      </c>
      <c r="Z191" s="5">
        <f t="shared" si="386"/>
        <v>0</v>
      </c>
      <c r="AA191" s="5">
        <f t="shared" si="386"/>
        <v>0</v>
      </c>
      <c r="AB191" s="5">
        <f t="shared" si="386"/>
        <v>0</v>
      </c>
      <c r="AC191" s="5">
        <f t="shared" si="386"/>
        <v>0</v>
      </c>
      <c r="AD191" s="5">
        <f t="shared" si="386"/>
        <v>0</v>
      </c>
      <c r="AE191" s="5">
        <f t="shared" si="386"/>
        <v>0</v>
      </c>
      <c r="AF191" s="5">
        <f t="shared" si="386"/>
        <v>0</v>
      </c>
      <c r="AG191" s="5">
        <f t="shared" si="386"/>
        <v>0</v>
      </c>
      <c r="AH191" s="5">
        <f t="shared" si="386"/>
        <v>0</v>
      </c>
      <c r="AI191" s="5">
        <f t="shared" si="386"/>
        <v>0</v>
      </c>
      <c r="AJ191" s="5">
        <f t="shared" si="386"/>
        <v>0</v>
      </c>
      <c r="AK191" s="5">
        <f t="shared" si="386"/>
        <v>0</v>
      </c>
      <c r="AL191" s="5">
        <f t="shared" si="386"/>
        <v>0</v>
      </c>
      <c r="AM191" s="5">
        <f t="shared" si="386"/>
        <v>0</v>
      </c>
      <c r="AN191" s="5">
        <f t="shared" si="386"/>
        <v>0</v>
      </c>
      <c r="AO191" s="5">
        <f t="shared" si="386"/>
        <v>0</v>
      </c>
      <c r="AP191" s="5">
        <f t="shared" ref="AP191:BU191" si="387">AP40+AP115</f>
        <v>0</v>
      </c>
      <c r="AQ191" s="5">
        <f t="shared" si="387"/>
        <v>0</v>
      </c>
      <c r="AR191" s="5">
        <f t="shared" si="387"/>
        <v>0</v>
      </c>
      <c r="AS191" s="5">
        <f t="shared" si="387"/>
        <v>0</v>
      </c>
      <c r="AT191" s="5">
        <f t="shared" si="387"/>
        <v>0</v>
      </c>
      <c r="AU191" s="5">
        <f t="shared" si="387"/>
        <v>0</v>
      </c>
      <c r="AV191" s="5">
        <f t="shared" si="387"/>
        <v>0</v>
      </c>
      <c r="AW191" s="5">
        <f t="shared" si="387"/>
        <v>0</v>
      </c>
      <c r="AX191" s="5">
        <f t="shared" si="387"/>
        <v>0</v>
      </c>
      <c r="AY191" s="5">
        <f t="shared" si="387"/>
        <v>0</v>
      </c>
      <c r="AZ191" s="5">
        <f t="shared" si="387"/>
        <v>0</v>
      </c>
      <c r="BA191" s="5">
        <f t="shared" si="387"/>
        <v>0</v>
      </c>
      <c r="BB191" s="5">
        <f t="shared" si="387"/>
        <v>0</v>
      </c>
      <c r="BC191" s="5">
        <f t="shared" si="387"/>
        <v>0</v>
      </c>
      <c r="BD191" s="5">
        <f t="shared" si="387"/>
        <v>0</v>
      </c>
      <c r="BE191" s="5">
        <f t="shared" si="387"/>
        <v>0</v>
      </c>
      <c r="BF191" s="5">
        <f t="shared" si="387"/>
        <v>0</v>
      </c>
      <c r="BG191" s="5">
        <f t="shared" si="387"/>
        <v>0</v>
      </c>
      <c r="BH191" s="5">
        <f t="shared" si="387"/>
        <v>0</v>
      </c>
      <c r="BI191" s="5">
        <f t="shared" si="387"/>
        <v>0</v>
      </c>
      <c r="BJ191" s="5">
        <f t="shared" si="387"/>
        <v>0</v>
      </c>
      <c r="BK191" s="5">
        <f t="shared" si="387"/>
        <v>0</v>
      </c>
      <c r="BL191" s="5">
        <f t="shared" si="387"/>
        <v>0</v>
      </c>
      <c r="BM191" s="5">
        <f t="shared" si="387"/>
        <v>0</v>
      </c>
      <c r="BN191" s="5">
        <f t="shared" si="387"/>
        <v>0</v>
      </c>
      <c r="BO191" s="5">
        <f t="shared" si="387"/>
        <v>0</v>
      </c>
      <c r="BP191" s="5">
        <f t="shared" si="387"/>
        <v>0</v>
      </c>
      <c r="BQ191" s="5">
        <f t="shared" si="387"/>
        <v>0</v>
      </c>
      <c r="BR191" s="5">
        <f t="shared" si="387"/>
        <v>0</v>
      </c>
      <c r="BS191" s="5">
        <f t="shared" si="387"/>
        <v>0</v>
      </c>
      <c r="BT191" s="5">
        <f t="shared" si="387"/>
        <v>0</v>
      </c>
      <c r="BU191" s="5">
        <f t="shared" si="387"/>
        <v>0</v>
      </c>
      <c r="BV191" s="5">
        <f t="shared" ref="BV191:DA191" si="388">BV40+BV115</f>
        <v>0</v>
      </c>
      <c r="BW191" s="5">
        <f t="shared" si="388"/>
        <v>0</v>
      </c>
      <c r="BX191" s="5">
        <f t="shared" si="388"/>
        <v>0</v>
      </c>
      <c r="BY191" s="5">
        <f t="shared" si="388"/>
        <v>0</v>
      </c>
      <c r="BZ191" s="5">
        <f t="shared" si="388"/>
        <v>0</v>
      </c>
      <c r="CA191" s="5">
        <f t="shared" si="388"/>
        <v>0</v>
      </c>
      <c r="CB191" s="5">
        <f t="shared" si="388"/>
        <v>0</v>
      </c>
      <c r="CC191" s="5">
        <f t="shared" si="388"/>
        <v>0</v>
      </c>
      <c r="CD191" s="5">
        <f t="shared" si="388"/>
        <v>0</v>
      </c>
      <c r="CE191" s="5">
        <f t="shared" si="388"/>
        <v>0</v>
      </c>
      <c r="CF191" s="5">
        <f t="shared" si="388"/>
        <v>0</v>
      </c>
      <c r="CG191" s="5">
        <f t="shared" si="388"/>
        <v>0</v>
      </c>
      <c r="CH191" s="5">
        <f t="shared" si="388"/>
        <v>0</v>
      </c>
      <c r="CI191" s="5">
        <f t="shared" si="388"/>
        <v>0</v>
      </c>
      <c r="CJ191" s="5">
        <f t="shared" si="388"/>
        <v>0</v>
      </c>
      <c r="CK191" s="5">
        <f t="shared" si="388"/>
        <v>0</v>
      </c>
      <c r="CL191" s="5">
        <f t="shared" si="388"/>
        <v>0</v>
      </c>
      <c r="CM191" s="5">
        <f t="shared" si="388"/>
        <v>0</v>
      </c>
      <c r="CN191" s="5">
        <f t="shared" si="388"/>
        <v>0</v>
      </c>
      <c r="CO191" s="5">
        <f t="shared" si="388"/>
        <v>0</v>
      </c>
      <c r="CP191" s="5">
        <f t="shared" si="388"/>
        <v>0</v>
      </c>
      <c r="CQ191" s="5">
        <f t="shared" si="388"/>
        <v>0</v>
      </c>
      <c r="CR191" s="5">
        <f t="shared" si="388"/>
        <v>0</v>
      </c>
      <c r="CS191" s="5">
        <f t="shared" si="388"/>
        <v>0</v>
      </c>
      <c r="CT191" s="5">
        <f t="shared" si="388"/>
        <v>0</v>
      </c>
      <c r="CU191" s="5">
        <f t="shared" si="388"/>
        <v>0</v>
      </c>
      <c r="CV191" s="5">
        <f t="shared" si="388"/>
        <v>0</v>
      </c>
      <c r="CW191" s="5">
        <f t="shared" si="388"/>
        <v>0</v>
      </c>
      <c r="CX191" s="5">
        <f t="shared" si="388"/>
        <v>0</v>
      </c>
      <c r="CY191" s="5">
        <f t="shared" si="388"/>
        <v>0</v>
      </c>
      <c r="CZ191" s="5">
        <f t="shared" si="388"/>
        <v>0</v>
      </c>
      <c r="DA191" s="5">
        <f t="shared" si="388"/>
        <v>0</v>
      </c>
      <c r="DB191" s="5">
        <f t="shared" ref="DB191:DJ191" si="389">DB40+DB115</f>
        <v>0</v>
      </c>
      <c r="DC191" s="5">
        <f t="shared" si="389"/>
        <v>0</v>
      </c>
      <c r="DD191" s="5">
        <f t="shared" si="389"/>
        <v>0</v>
      </c>
      <c r="DE191" s="5">
        <f t="shared" si="389"/>
        <v>0</v>
      </c>
      <c r="DF191" s="5">
        <f t="shared" si="389"/>
        <v>0</v>
      </c>
      <c r="DG191" s="5">
        <f t="shared" si="389"/>
        <v>0</v>
      </c>
      <c r="DH191" s="5">
        <f t="shared" si="389"/>
        <v>0</v>
      </c>
      <c r="DI191" s="5">
        <f t="shared" si="389"/>
        <v>0</v>
      </c>
      <c r="DJ191" s="5">
        <f t="shared" si="389"/>
        <v>0</v>
      </c>
    </row>
    <row r="192" spans="2:114">
      <c r="B192" s="12" t="s">
        <v>158</v>
      </c>
      <c r="C192" s="11"/>
      <c r="I192" s="5">
        <f t="shared" ca="1" si="375"/>
        <v>405000</v>
      </c>
      <c r="J192" s="5">
        <f t="shared" ref="J192:AO192" si="390">J41+J116</f>
        <v>0</v>
      </c>
      <c r="K192" s="5">
        <f t="shared" ca="1" si="390"/>
        <v>0</v>
      </c>
      <c r="L192" s="5">
        <f t="shared" ca="1" si="390"/>
        <v>0</v>
      </c>
      <c r="M192" s="5">
        <f t="shared" ca="1" si="390"/>
        <v>0</v>
      </c>
      <c r="N192" s="5">
        <f t="shared" ca="1" si="390"/>
        <v>0</v>
      </c>
      <c r="O192" s="5">
        <f t="shared" ca="1" si="390"/>
        <v>67500</v>
      </c>
      <c r="P192" s="5">
        <f t="shared" ca="1" si="390"/>
        <v>45000</v>
      </c>
      <c r="Q192" s="5">
        <f t="shared" ca="1" si="390"/>
        <v>45000</v>
      </c>
      <c r="R192" s="5">
        <f t="shared" ca="1" si="390"/>
        <v>45000</v>
      </c>
      <c r="S192" s="5">
        <f t="shared" ca="1" si="390"/>
        <v>101250</v>
      </c>
      <c r="T192" s="5">
        <f t="shared" ca="1" si="390"/>
        <v>0</v>
      </c>
      <c r="U192" s="5">
        <f t="shared" ca="1" si="390"/>
        <v>0</v>
      </c>
      <c r="V192" s="5">
        <f t="shared" ca="1" si="390"/>
        <v>0</v>
      </c>
      <c r="W192" s="5">
        <f t="shared" ca="1" si="390"/>
        <v>101250</v>
      </c>
      <c r="X192" s="5">
        <f t="shared" ca="1" si="390"/>
        <v>0</v>
      </c>
      <c r="Y192" s="5">
        <f t="shared" ca="1" si="390"/>
        <v>0</v>
      </c>
      <c r="Z192" s="5">
        <f t="shared" ca="1" si="390"/>
        <v>0</v>
      </c>
      <c r="AA192" s="5">
        <f t="shared" ca="1" si="390"/>
        <v>0</v>
      </c>
      <c r="AB192" s="5">
        <f t="shared" ca="1" si="390"/>
        <v>0</v>
      </c>
      <c r="AC192" s="5">
        <f t="shared" ca="1" si="390"/>
        <v>0</v>
      </c>
      <c r="AD192" s="5">
        <f t="shared" ca="1" si="390"/>
        <v>0</v>
      </c>
      <c r="AE192" s="5">
        <f t="shared" ca="1" si="390"/>
        <v>0</v>
      </c>
      <c r="AF192" s="5">
        <f t="shared" ca="1" si="390"/>
        <v>0</v>
      </c>
      <c r="AG192" s="5">
        <f t="shared" ca="1" si="390"/>
        <v>0</v>
      </c>
      <c r="AH192" s="5">
        <f t="shared" ca="1" si="390"/>
        <v>0</v>
      </c>
      <c r="AI192" s="5">
        <f t="shared" ca="1" si="390"/>
        <v>0</v>
      </c>
      <c r="AJ192" s="5">
        <f t="shared" ca="1" si="390"/>
        <v>0</v>
      </c>
      <c r="AK192" s="5">
        <f t="shared" ca="1" si="390"/>
        <v>0</v>
      </c>
      <c r="AL192" s="5">
        <f t="shared" ca="1" si="390"/>
        <v>0</v>
      </c>
      <c r="AM192" s="5">
        <f t="shared" ca="1" si="390"/>
        <v>0</v>
      </c>
      <c r="AN192" s="5">
        <f t="shared" ca="1" si="390"/>
        <v>0</v>
      </c>
      <c r="AO192" s="5">
        <f t="shared" ca="1" si="390"/>
        <v>0</v>
      </c>
      <c r="AP192" s="5">
        <f t="shared" ref="AP192:BU192" ca="1" si="391">AP41+AP116</f>
        <v>0</v>
      </c>
      <c r="AQ192" s="5">
        <f t="shared" ca="1" si="391"/>
        <v>0</v>
      </c>
      <c r="AR192" s="5">
        <f t="shared" ca="1" si="391"/>
        <v>0</v>
      </c>
      <c r="AS192" s="5">
        <f t="shared" ca="1" si="391"/>
        <v>0</v>
      </c>
      <c r="AT192" s="5">
        <f t="shared" ca="1" si="391"/>
        <v>0</v>
      </c>
      <c r="AU192" s="5">
        <f t="shared" ca="1" si="391"/>
        <v>0</v>
      </c>
      <c r="AV192" s="5">
        <f t="shared" ca="1" si="391"/>
        <v>0</v>
      </c>
      <c r="AW192" s="5">
        <f t="shared" ca="1" si="391"/>
        <v>0</v>
      </c>
      <c r="AX192" s="5">
        <f t="shared" ca="1" si="391"/>
        <v>0</v>
      </c>
      <c r="AY192" s="5">
        <f t="shared" ca="1" si="391"/>
        <v>0</v>
      </c>
      <c r="AZ192" s="5">
        <f t="shared" ca="1" si="391"/>
        <v>0</v>
      </c>
      <c r="BA192" s="5">
        <f t="shared" ca="1" si="391"/>
        <v>0</v>
      </c>
      <c r="BB192" s="5">
        <f t="shared" ca="1" si="391"/>
        <v>0</v>
      </c>
      <c r="BC192" s="5">
        <f t="shared" ca="1" si="391"/>
        <v>0</v>
      </c>
      <c r="BD192" s="5">
        <f t="shared" ca="1" si="391"/>
        <v>0</v>
      </c>
      <c r="BE192" s="5">
        <f t="shared" ca="1" si="391"/>
        <v>0</v>
      </c>
      <c r="BF192" s="5">
        <f t="shared" ca="1" si="391"/>
        <v>0</v>
      </c>
      <c r="BG192" s="5">
        <f t="shared" ca="1" si="391"/>
        <v>0</v>
      </c>
      <c r="BH192" s="5">
        <f t="shared" ca="1" si="391"/>
        <v>0</v>
      </c>
      <c r="BI192" s="5">
        <f t="shared" ca="1" si="391"/>
        <v>0</v>
      </c>
      <c r="BJ192" s="5">
        <f t="shared" ca="1" si="391"/>
        <v>0</v>
      </c>
      <c r="BK192" s="5">
        <f t="shared" ca="1" si="391"/>
        <v>0</v>
      </c>
      <c r="BL192" s="5">
        <f t="shared" ca="1" si="391"/>
        <v>0</v>
      </c>
      <c r="BM192" s="5">
        <f t="shared" ca="1" si="391"/>
        <v>0</v>
      </c>
      <c r="BN192" s="5">
        <f t="shared" ca="1" si="391"/>
        <v>0</v>
      </c>
      <c r="BO192" s="5">
        <f t="shared" ca="1" si="391"/>
        <v>0</v>
      </c>
      <c r="BP192" s="5">
        <f t="shared" ca="1" si="391"/>
        <v>0</v>
      </c>
      <c r="BQ192" s="5">
        <f t="shared" ca="1" si="391"/>
        <v>0</v>
      </c>
      <c r="BR192" s="5">
        <f t="shared" ca="1" si="391"/>
        <v>0</v>
      </c>
      <c r="BS192" s="5">
        <f t="shared" ca="1" si="391"/>
        <v>0</v>
      </c>
      <c r="BT192" s="5">
        <f t="shared" ca="1" si="391"/>
        <v>0</v>
      </c>
      <c r="BU192" s="5">
        <f t="shared" ca="1" si="391"/>
        <v>0</v>
      </c>
      <c r="BV192" s="5">
        <f t="shared" ref="BV192:DA192" ca="1" si="392">BV41+BV116</f>
        <v>0</v>
      </c>
      <c r="BW192" s="5">
        <f t="shared" ca="1" si="392"/>
        <v>0</v>
      </c>
      <c r="BX192" s="5">
        <f t="shared" ca="1" si="392"/>
        <v>0</v>
      </c>
      <c r="BY192" s="5">
        <f t="shared" ca="1" si="392"/>
        <v>0</v>
      </c>
      <c r="BZ192" s="5">
        <f t="shared" ca="1" si="392"/>
        <v>0</v>
      </c>
      <c r="CA192" s="5">
        <f t="shared" ca="1" si="392"/>
        <v>0</v>
      </c>
      <c r="CB192" s="5">
        <f t="shared" ca="1" si="392"/>
        <v>0</v>
      </c>
      <c r="CC192" s="5">
        <f t="shared" ca="1" si="392"/>
        <v>0</v>
      </c>
      <c r="CD192" s="5">
        <f t="shared" ca="1" si="392"/>
        <v>0</v>
      </c>
      <c r="CE192" s="5">
        <f t="shared" ca="1" si="392"/>
        <v>0</v>
      </c>
      <c r="CF192" s="5">
        <f t="shared" ca="1" si="392"/>
        <v>0</v>
      </c>
      <c r="CG192" s="5">
        <f t="shared" ca="1" si="392"/>
        <v>0</v>
      </c>
      <c r="CH192" s="5">
        <f t="shared" ca="1" si="392"/>
        <v>0</v>
      </c>
      <c r="CI192" s="5">
        <f t="shared" ca="1" si="392"/>
        <v>0</v>
      </c>
      <c r="CJ192" s="5">
        <f t="shared" ca="1" si="392"/>
        <v>0</v>
      </c>
      <c r="CK192" s="5">
        <f t="shared" ca="1" si="392"/>
        <v>0</v>
      </c>
      <c r="CL192" s="5">
        <f t="shared" ca="1" si="392"/>
        <v>0</v>
      </c>
      <c r="CM192" s="5">
        <f t="shared" ca="1" si="392"/>
        <v>0</v>
      </c>
      <c r="CN192" s="5">
        <f t="shared" ca="1" si="392"/>
        <v>0</v>
      </c>
      <c r="CO192" s="5">
        <f t="shared" ca="1" si="392"/>
        <v>0</v>
      </c>
      <c r="CP192" s="5">
        <f t="shared" ca="1" si="392"/>
        <v>0</v>
      </c>
      <c r="CQ192" s="5">
        <f t="shared" ca="1" si="392"/>
        <v>0</v>
      </c>
      <c r="CR192" s="5">
        <f t="shared" ca="1" si="392"/>
        <v>0</v>
      </c>
      <c r="CS192" s="5">
        <f t="shared" ca="1" si="392"/>
        <v>0</v>
      </c>
      <c r="CT192" s="5">
        <f t="shared" ca="1" si="392"/>
        <v>0</v>
      </c>
      <c r="CU192" s="5">
        <f t="shared" ca="1" si="392"/>
        <v>0</v>
      </c>
      <c r="CV192" s="5">
        <f t="shared" ca="1" si="392"/>
        <v>0</v>
      </c>
      <c r="CW192" s="5">
        <f t="shared" ca="1" si="392"/>
        <v>0</v>
      </c>
      <c r="CX192" s="5">
        <f t="shared" ca="1" si="392"/>
        <v>0</v>
      </c>
      <c r="CY192" s="5">
        <f t="shared" ca="1" si="392"/>
        <v>0</v>
      </c>
      <c r="CZ192" s="5">
        <f t="shared" ca="1" si="392"/>
        <v>0</v>
      </c>
      <c r="DA192" s="5">
        <f t="shared" ca="1" si="392"/>
        <v>0</v>
      </c>
      <c r="DB192" s="5">
        <f t="shared" ref="DB192:DJ192" ca="1" si="393">DB41+DB116</f>
        <v>0</v>
      </c>
      <c r="DC192" s="5">
        <f t="shared" ca="1" si="393"/>
        <v>0</v>
      </c>
      <c r="DD192" s="5">
        <f t="shared" ca="1" si="393"/>
        <v>0</v>
      </c>
      <c r="DE192" s="5">
        <f t="shared" ca="1" si="393"/>
        <v>0</v>
      </c>
      <c r="DF192" s="5">
        <f t="shared" ca="1" si="393"/>
        <v>0</v>
      </c>
      <c r="DG192" s="5">
        <f t="shared" ca="1" si="393"/>
        <v>0</v>
      </c>
      <c r="DH192" s="5">
        <f t="shared" ca="1" si="393"/>
        <v>0</v>
      </c>
      <c r="DI192" s="5">
        <f t="shared" ca="1" si="393"/>
        <v>0</v>
      </c>
      <c r="DJ192" s="5">
        <f t="shared" ca="1" si="393"/>
        <v>0</v>
      </c>
    </row>
    <row r="193" spans="1:114">
      <c r="B193" s="148" t="s">
        <v>189</v>
      </c>
      <c r="C193" s="110"/>
      <c r="D193" s="100"/>
      <c r="E193" s="100"/>
      <c r="F193" s="100"/>
      <c r="G193" s="100"/>
      <c r="H193" s="100"/>
      <c r="I193" s="101">
        <f t="shared" ca="1" si="375"/>
        <v>-2025000</v>
      </c>
      <c r="J193" s="101">
        <f>N(J$13&lt;&gt;0)*(J188+J189+J190+J191+J192)</f>
        <v>0</v>
      </c>
      <c r="K193" s="101">
        <f t="shared" ref="K193:BV193" ca="1" si="394">N(K$13&lt;&gt;0)*(K188+K189+K190+K191+K192)</f>
        <v>0</v>
      </c>
      <c r="L193" s="101">
        <f t="shared" ca="1" si="394"/>
        <v>0</v>
      </c>
      <c r="M193" s="101">
        <f t="shared" ca="1" si="394"/>
        <v>-405000</v>
      </c>
      <c r="N193" s="101">
        <f t="shared" ca="1" si="394"/>
        <v>-270000</v>
      </c>
      <c r="O193" s="101">
        <f t="shared" ca="1" si="394"/>
        <v>-202500</v>
      </c>
      <c r="P193" s="101">
        <f t="shared" ca="1" si="394"/>
        <v>-225000</v>
      </c>
      <c r="Q193" s="101">
        <f t="shared" ca="1" si="394"/>
        <v>-562500</v>
      </c>
      <c r="R193" s="101">
        <f t="shared" ca="1" si="394"/>
        <v>45000</v>
      </c>
      <c r="S193" s="101">
        <f t="shared" ca="1" si="394"/>
        <v>101250</v>
      </c>
      <c r="T193" s="101">
        <f t="shared" ca="1" si="394"/>
        <v>0</v>
      </c>
      <c r="U193" s="101">
        <f t="shared" ca="1" si="394"/>
        <v>-607500</v>
      </c>
      <c r="V193" s="101">
        <f t="shared" ca="1" si="394"/>
        <v>0</v>
      </c>
      <c r="W193" s="101">
        <f t="shared" ca="1" si="394"/>
        <v>101250</v>
      </c>
      <c r="X193" s="101">
        <f t="shared" ca="1" si="394"/>
        <v>0</v>
      </c>
      <c r="Y193" s="101">
        <f t="shared" ca="1" si="394"/>
        <v>0</v>
      </c>
      <c r="Z193" s="101">
        <f t="shared" ca="1" si="394"/>
        <v>0</v>
      </c>
      <c r="AA193" s="101">
        <f t="shared" ca="1" si="394"/>
        <v>0</v>
      </c>
      <c r="AB193" s="101">
        <f t="shared" ca="1" si="394"/>
        <v>0</v>
      </c>
      <c r="AC193" s="101">
        <f t="shared" ca="1" si="394"/>
        <v>0</v>
      </c>
      <c r="AD193" s="101">
        <f t="shared" ca="1" si="394"/>
        <v>0</v>
      </c>
      <c r="AE193" s="101">
        <f t="shared" ca="1" si="394"/>
        <v>0</v>
      </c>
      <c r="AF193" s="101">
        <f t="shared" ca="1" si="394"/>
        <v>0</v>
      </c>
      <c r="AG193" s="101">
        <f t="shared" ca="1" si="394"/>
        <v>0</v>
      </c>
      <c r="AH193" s="101">
        <f t="shared" ca="1" si="394"/>
        <v>0</v>
      </c>
      <c r="AI193" s="101">
        <f t="shared" ca="1" si="394"/>
        <v>0</v>
      </c>
      <c r="AJ193" s="101">
        <f t="shared" ca="1" si="394"/>
        <v>0</v>
      </c>
      <c r="AK193" s="101">
        <f t="shared" ca="1" si="394"/>
        <v>0</v>
      </c>
      <c r="AL193" s="101">
        <f t="shared" ca="1" si="394"/>
        <v>0</v>
      </c>
      <c r="AM193" s="101">
        <f t="shared" ca="1" si="394"/>
        <v>0</v>
      </c>
      <c r="AN193" s="101">
        <f t="shared" ca="1" si="394"/>
        <v>0</v>
      </c>
      <c r="AO193" s="101">
        <f t="shared" ca="1" si="394"/>
        <v>0</v>
      </c>
      <c r="AP193" s="101">
        <f t="shared" ca="1" si="394"/>
        <v>0</v>
      </c>
      <c r="AQ193" s="101">
        <f t="shared" ca="1" si="394"/>
        <v>0</v>
      </c>
      <c r="AR193" s="101">
        <f t="shared" ca="1" si="394"/>
        <v>0</v>
      </c>
      <c r="AS193" s="101">
        <f t="shared" ca="1" si="394"/>
        <v>0</v>
      </c>
      <c r="AT193" s="101">
        <f t="shared" ca="1" si="394"/>
        <v>0</v>
      </c>
      <c r="AU193" s="101">
        <f t="shared" ca="1" si="394"/>
        <v>0</v>
      </c>
      <c r="AV193" s="101">
        <f t="shared" ca="1" si="394"/>
        <v>0</v>
      </c>
      <c r="AW193" s="101">
        <f t="shared" ca="1" si="394"/>
        <v>0</v>
      </c>
      <c r="AX193" s="101">
        <f t="shared" ca="1" si="394"/>
        <v>0</v>
      </c>
      <c r="AY193" s="101">
        <f t="shared" ca="1" si="394"/>
        <v>0</v>
      </c>
      <c r="AZ193" s="101">
        <f t="shared" ca="1" si="394"/>
        <v>0</v>
      </c>
      <c r="BA193" s="101">
        <f t="shared" ca="1" si="394"/>
        <v>0</v>
      </c>
      <c r="BB193" s="101">
        <f t="shared" ca="1" si="394"/>
        <v>0</v>
      </c>
      <c r="BC193" s="101">
        <f t="shared" ca="1" si="394"/>
        <v>0</v>
      </c>
      <c r="BD193" s="101">
        <f t="shared" ca="1" si="394"/>
        <v>0</v>
      </c>
      <c r="BE193" s="101">
        <f t="shared" ca="1" si="394"/>
        <v>0</v>
      </c>
      <c r="BF193" s="101">
        <f t="shared" ca="1" si="394"/>
        <v>0</v>
      </c>
      <c r="BG193" s="101">
        <f t="shared" ca="1" si="394"/>
        <v>0</v>
      </c>
      <c r="BH193" s="101">
        <f t="shared" ca="1" si="394"/>
        <v>0</v>
      </c>
      <c r="BI193" s="101">
        <f t="shared" ca="1" si="394"/>
        <v>0</v>
      </c>
      <c r="BJ193" s="101">
        <f t="shared" ca="1" si="394"/>
        <v>0</v>
      </c>
      <c r="BK193" s="101">
        <f t="shared" ca="1" si="394"/>
        <v>0</v>
      </c>
      <c r="BL193" s="101">
        <f t="shared" ca="1" si="394"/>
        <v>0</v>
      </c>
      <c r="BM193" s="101">
        <f t="shared" ca="1" si="394"/>
        <v>0</v>
      </c>
      <c r="BN193" s="101">
        <f t="shared" ca="1" si="394"/>
        <v>0</v>
      </c>
      <c r="BO193" s="101">
        <f t="shared" ca="1" si="394"/>
        <v>0</v>
      </c>
      <c r="BP193" s="101">
        <f t="shared" ca="1" si="394"/>
        <v>0</v>
      </c>
      <c r="BQ193" s="101">
        <f t="shared" ca="1" si="394"/>
        <v>0</v>
      </c>
      <c r="BR193" s="101">
        <f t="shared" ca="1" si="394"/>
        <v>0</v>
      </c>
      <c r="BS193" s="101">
        <f t="shared" ca="1" si="394"/>
        <v>0</v>
      </c>
      <c r="BT193" s="101">
        <f t="shared" ca="1" si="394"/>
        <v>0</v>
      </c>
      <c r="BU193" s="101">
        <f t="shared" ca="1" si="394"/>
        <v>0</v>
      </c>
      <c r="BV193" s="101">
        <f t="shared" ca="1" si="394"/>
        <v>0</v>
      </c>
      <c r="BW193" s="101">
        <f t="shared" ref="BW193:DJ193" ca="1" si="395">N(BW$13&lt;&gt;0)*(BW188+BW189+BW190+BW191+BW192)</f>
        <v>0</v>
      </c>
      <c r="BX193" s="101">
        <f t="shared" ca="1" si="395"/>
        <v>0</v>
      </c>
      <c r="BY193" s="101">
        <f t="shared" ca="1" si="395"/>
        <v>0</v>
      </c>
      <c r="BZ193" s="101">
        <f t="shared" ca="1" si="395"/>
        <v>0</v>
      </c>
      <c r="CA193" s="101">
        <f t="shared" ca="1" si="395"/>
        <v>0</v>
      </c>
      <c r="CB193" s="101">
        <f t="shared" ca="1" si="395"/>
        <v>0</v>
      </c>
      <c r="CC193" s="101">
        <f t="shared" ca="1" si="395"/>
        <v>0</v>
      </c>
      <c r="CD193" s="101">
        <f t="shared" ca="1" si="395"/>
        <v>0</v>
      </c>
      <c r="CE193" s="101">
        <f t="shared" ca="1" si="395"/>
        <v>0</v>
      </c>
      <c r="CF193" s="101">
        <f t="shared" ca="1" si="395"/>
        <v>0</v>
      </c>
      <c r="CG193" s="101">
        <f t="shared" ca="1" si="395"/>
        <v>0</v>
      </c>
      <c r="CH193" s="101">
        <f t="shared" ca="1" si="395"/>
        <v>0</v>
      </c>
      <c r="CI193" s="101">
        <f t="shared" ca="1" si="395"/>
        <v>0</v>
      </c>
      <c r="CJ193" s="101">
        <f t="shared" ca="1" si="395"/>
        <v>0</v>
      </c>
      <c r="CK193" s="101">
        <f t="shared" ca="1" si="395"/>
        <v>0</v>
      </c>
      <c r="CL193" s="101">
        <f t="shared" ca="1" si="395"/>
        <v>0</v>
      </c>
      <c r="CM193" s="101">
        <f t="shared" ca="1" si="395"/>
        <v>0</v>
      </c>
      <c r="CN193" s="101">
        <f t="shared" ca="1" si="395"/>
        <v>0</v>
      </c>
      <c r="CO193" s="101">
        <f t="shared" ca="1" si="395"/>
        <v>0</v>
      </c>
      <c r="CP193" s="101">
        <f t="shared" ca="1" si="395"/>
        <v>0</v>
      </c>
      <c r="CQ193" s="101">
        <f t="shared" ca="1" si="395"/>
        <v>0</v>
      </c>
      <c r="CR193" s="101">
        <f t="shared" ca="1" si="395"/>
        <v>0</v>
      </c>
      <c r="CS193" s="101">
        <f t="shared" ca="1" si="395"/>
        <v>0</v>
      </c>
      <c r="CT193" s="101">
        <f t="shared" ca="1" si="395"/>
        <v>0</v>
      </c>
      <c r="CU193" s="101">
        <f t="shared" ca="1" si="395"/>
        <v>0</v>
      </c>
      <c r="CV193" s="101">
        <f t="shared" ca="1" si="395"/>
        <v>0</v>
      </c>
      <c r="CW193" s="101">
        <f t="shared" ca="1" si="395"/>
        <v>0</v>
      </c>
      <c r="CX193" s="101">
        <f t="shared" ca="1" si="395"/>
        <v>0</v>
      </c>
      <c r="CY193" s="101">
        <f t="shared" ca="1" si="395"/>
        <v>0</v>
      </c>
      <c r="CZ193" s="101">
        <f t="shared" ca="1" si="395"/>
        <v>0</v>
      </c>
      <c r="DA193" s="101">
        <f t="shared" ca="1" si="395"/>
        <v>0</v>
      </c>
      <c r="DB193" s="101">
        <f t="shared" ca="1" si="395"/>
        <v>0</v>
      </c>
      <c r="DC193" s="101">
        <f t="shared" ca="1" si="395"/>
        <v>0</v>
      </c>
      <c r="DD193" s="101">
        <f t="shared" ca="1" si="395"/>
        <v>0</v>
      </c>
      <c r="DE193" s="101">
        <f t="shared" ca="1" si="395"/>
        <v>0</v>
      </c>
      <c r="DF193" s="101">
        <f t="shared" ca="1" si="395"/>
        <v>0</v>
      </c>
      <c r="DG193" s="101">
        <f t="shared" ca="1" si="395"/>
        <v>0</v>
      </c>
      <c r="DH193" s="101">
        <f t="shared" ca="1" si="395"/>
        <v>0</v>
      </c>
      <c r="DI193" s="101">
        <f t="shared" ca="1" si="395"/>
        <v>0</v>
      </c>
      <c r="DJ193" s="101">
        <f t="shared" ca="1" si="395"/>
        <v>0</v>
      </c>
    </row>
    <row r="194" spans="1:114">
      <c r="B194" s="11"/>
      <c r="C194" s="11"/>
    </row>
    <row r="195" spans="1:114">
      <c r="B195" s="144" t="s">
        <v>190</v>
      </c>
      <c r="C195" s="11"/>
    </row>
    <row r="196" spans="1:114">
      <c r="B196" s="12" t="s">
        <v>164</v>
      </c>
      <c r="C196" s="11"/>
      <c r="I196" s="5">
        <f>SUM(J196:DJ196)</f>
        <v>1450000</v>
      </c>
      <c r="J196" s="5">
        <f t="shared" ref="J196:AO196" si="396">J45+J120</f>
        <v>0</v>
      </c>
      <c r="K196" s="5">
        <f t="shared" si="396"/>
        <v>0</v>
      </c>
      <c r="L196" s="5">
        <f t="shared" si="396"/>
        <v>0</v>
      </c>
      <c r="M196" s="5">
        <f t="shared" si="396"/>
        <v>90000</v>
      </c>
      <c r="N196" s="5">
        <f t="shared" si="396"/>
        <v>270000</v>
      </c>
      <c r="O196" s="5">
        <f t="shared" si="396"/>
        <v>270000</v>
      </c>
      <c r="P196" s="5">
        <f t="shared" si="396"/>
        <v>270000</v>
      </c>
      <c r="Q196" s="5">
        <f t="shared" si="396"/>
        <v>345000</v>
      </c>
      <c r="R196" s="5">
        <f t="shared" si="396"/>
        <v>0</v>
      </c>
      <c r="S196" s="5">
        <f t="shared" si="396"/>
        <v>70000</v>
      </c>
      <c r="T196" s="5">
        <f t="shared" si="396"/>
        <v>0</v>
      </c>
      <c r="U196" s="5">
        <f t="shared" si="396"/>
        <v>135000</v>
      </c>
      <c r="V196" s="5">
        <f t="shared" si="396"/>
        <v>0</v>
      </c>
      <c r="W196" s="5">
        <f t="shared" si="396"/>
        <v>0</v>
      </c>
      <c r="X196" s="5">
        <f t="shared" si="396"/>
        <v>0</v>
      </c>
      <c r="Y196" s="5">
        <f t="shared" si="396"/>
        <v>0</v>
      </c>
      <c r="Z196" s="5">
        <f t="shared" si="396"/>
        <v>0</v>
      </c>
      <c r="AA196" s="5">
        <f t="shared" si="396"/>
        <v>0</v>
      </c>
      <c r="AB196" s="5">
        <f t="shared" si="396"/>
        <v>0</v>
      </c>
      <c r="AC196" s="5">
        <f t="shared" si="396"/>
        <v>0</v>
      </c>
      <c r="AD196" s="5">
        <f t="shared" si="396"/>
        <v>0</v>
      </c>
      <c r="AE196" s="5">
        <f t="shared" si="396"/>
        <v>0</v>
      </c>
      <c r="AF196" s="5">
        <f t="shared" si="396"/>
        <v>0</v>
      </c>
      <c r="AG196" s="5">
        <f t="shared" si="396"/>
        <v>0</v>
      </c>
      <c r="AH196" s="5">
        <f t="shared" si="396"/>
        <v>0</v>
      </c>
      <c r="AI196" s="5">
        <f t="shared" si="396"/>
        <v>0</v>
      </c>
      <c r="AJ196" s="5">
        <f t="shared" si="396"/>
        <v>0</v>
      </c>
      <c r="AK196" s="5">
        <f t="shared" si="396"/>
        <v>0</v>
      </c>
      <c r="AL196" s="5">
        <f t="shared" si="396"/>
        <v>0</v>
      </c>
      <c r="AM196" s="5">
        <f t="shared" si="396"/>
        <v>0</v>
      </c>
      <c r="AN196" s="5">
        <f t="shared" si="396"/>
        <v>0</v>
      </c>
      <c r="AO196" s="5">
        <f t="shared" si="396"/>
        <v>0</v>
      </c>
      <c r="AP196" s="5">
        <f t="shared" ref="AP196:BU196" si="397">AP45+AP120</f>
        <v>0</v>
      </c>
      <c r="AQ196" s="5">
        <f t="shared" si="397"/>
        <v>0</v>
      </c>
      <c r="AR196" s="5">
        <f t="shared" si="397"/>
        <v>0</v>
      </c>
      <c r="AS196" s="5">
        <f t="shared" si="397"/>
        <v>0</v>
      </c>
      <c r="AT196" s="5">
        <f t="shared" si="397"/>
        <v>0</v>
      </c>
      <c r="AU196" s="5">
        <f t="shared" si="397"/>
        <v>0</v>
      </c>
      <c r="AV196" s="5">
        <f t="shared" si="397"/>
        <v>0</v>
      </c>
      <c r="AW196" s="5">
        <f t="shared" si="397"/>
        <v>0</v>
      </c>
      <c r="AX196" s="5">
        <f t="shared" si="397"/>
        <v>0</v>
      </c>
      <c r="AY196" s="5">
        <f t="shared" si="397"/>
        <v>0</v>
      </c>
      <c r="AZ196" s="5">
        <f t="shared" si="397"/>
        <v>0</v>
      </c>
      <c r="BA196" s="5">
        <f t="shared" si="397"/>
        <v>0</v>
      </c>
      <c r="BB196" s="5">
        <f t="shared" si="397"/>
        <v>0</v>
      </c>
      <c r="BC196" s="5">
        <f t="shared" si="397"/>
        <v>0</v>
      </c>
      <c r="BD196" s="5">
        <f t="shared" si="397"/>
        <v>0</v>
      </c>
      <c r="BE196" s="5">
        <f t="shared" si="397"/>
        <v>0</v>
      </c>
      <c r="BF196" s="5">
        <f t="shared" si="397"/>
        <v>0</v>
      </c>
      <c r="BG196" s="5">
        <f t="shared" si="397"/>
        <v>0</v>
      </c>
      <c r="BH196" s="5">
        <f t="shared" si="397"/>
        <v>0</v>
      </c>
      <c r="BI196" s="5">
        <f t="shared" si="397"/>
        <v>0</v>
      </c>
      <c r="BJ196" s="5">
        <f t="shared" si="397"/>
        <v>0</v>
      </c>
      <c r="BK196" s="5">
        <f t="shared" si="397"/>
        <v>0</v>
      </c>
      <c r="BL196" s="5">
        <f t="shared" si="397"/>
        <v>0</v>
      </c>
      <c r="BM196" s="5">
        <f t="shared" si="397"/>
        <v>0</v>
      </c>
      <c r="BN196" s="5">
        <f t="shared" si="397"/>
        <v>0</v>
      </c>
      <c r="BO196" s="5">
        <f t="shared" si="397"/>
        <v>0</v>
      </c>
      <c r="BP196" s="5">
        <f t="shared" si="397"/>
        <v>0</v>
      </c>
      <c r="BQ196" s="5">
        <f t="shared" si="397"/>
        <v>0</v>
      </c>
      <c r="BR196" s="5">
        <f t="shared" si="397"/>
        <v>0</v>
      </c>
      <c r="BS196" s="5">
        <f t="shared" si="397"/>
        <v>0</v>
      </c>
      <c r="BT196" s="5">
        <f t="shared" si="397"/>
        <v>0</v>
      </c>
      <c r="BU196" s="5">
        <f t="shared" si="397"/>
        <v>0</v>
      </c>
      <c r="BV196" s="5">
        <f t="shared" ref="BV196:DA196" si="398">BV45+BV120</f>
        <v>0</v>
      </c>
      <c r="BW196" s="5">
        <f t="shared" si="398"/>
        <v>0</v>
      </c>
      <c r="BX196" s="5">
        <f t="shared" si="398"/>
        <v>0</v>
      </c>
      <c r="BY196" s="5">
        <f t="shared" si="398"/>
        <v>0</v>
      </c>
      <c r="BZ196" s="5">
        <f t="shared" si="398"/>
        <v>0</v>
      </c>
      <c r="CA196" s="5">
        <f t="shared" si="398"/>
        <v>0</v>
      </c>
      <c r="CB196" s="5">
        <f t="shared" si="398"/>
        <v>0</v>
      </c>
      <c r="CC196" s="5">
        <f t="shared" si="398"/>
        <v>0</v>
      </c>
      <c r="CD196" s="5">
        <f t="shared" si="398"/>
        <v>0</v>
      </c>
      <c r="CE196" s="5">
        <f t="shared" si="398"/>
        <v>0</v>
      </c>
      <c r="CF196" s="5">
        <f t="shared" si="398"/>
        <v>0</v>
      </c>
      <c r="CG196" s="5">
        <f t="shared" si="398"/>
        <v>0</v>
      </c>
      <c r="CH196" s="5">
        <f t="shared" si="398"/>
        <v>0</v>
      </c>
      <c r="CI196" s="5">
        <f t="shared" si="398"/>
        <v>0</v>
      </c>
      <c r="CJ196" s="5">
        <f t="shared" si="398"/>
        <v>0</v>
      </c>
      <c r="CK196" s="5">
        <f t="shared" si="398"/>
        <v>0</v>
      </c>
      <c r="CL196" s="5">
        <f t="shared" si="398"/>
        <v>0</v>
      </c>
      <c r="CM196" s="5">
        <f t="shared" si="398"/>
        <v>0</v>
      </c>
      <c r="CN196" s="5">
        <f t="shared" si="398"/>
        <v>0</v>
      </c>
      <c r="CO196" s="5">
        <f t="shared" si="398"/>
        <v>0</v>
      </c>
      <c r="CP196" s="5">
        <f t="shared" si="398"/>
        <v>0</v>
      </c>
      <c r="CQ196" s="5">
        <f t="shared" si="398"/>
        <v>0</v>
      </c>
      <c r="CR196" s="5">
        <f t="shared" si="398"/>
        <v>0</v>
      </c>
      <c r="CS196" s="5">
        <f t="shared" si="398"/>
        <v>0</v>
      </c>
      <c r="CT196" s="5">
        <f t="shared" si="398"/>
        <v>0</v>
      </c>
      <c r="CU196" s="5">
        <f t="shared" si="398"/>
        <v>0</v>
      </c>
      <c r="CV196" s="5">
        <f t="shared" si="398"/>
        <v>0</v>
      </c>
      <c r="CW196" s="5">
        <f t="shared" si="398"/>
        <v>0</v>
      </c>
      <c r="CX196" s="5">
        <f t="shared" si="398"/>
        <v>0</v>
      </c>
      <c r="CY196" s="5">
        <f t="shared" si="398"/>
        <v>0</v>
      </c>
      <c r="CZ196" s="5">
        <f t="shared" si="398"/>
        <v>0</v>
      </c>
      <c r="DA196" s="5">
        <f t="shared" si="398"/>
        <v>0</v>
      </c>
      <c r="DB196" s="5">
        <f t="shared" ref="DB196:DJ196" si="399">DB45+DB120</f>
        <v>0</v>
      </c>
      <c r="DC196" s="5">
        <f t="shared" si="399"/>
        <v>0</v>
      </c>
      <c r="DD196" s="5">
        <f t="shared" si="399"/>
        <v>0</v>
      </c>
      <c r="DE196" s="5">
        <f t="shared" si="399"/>
        <v>0</v>
      </c>
      <c r="DF196" s="5">
        <f t="shared" si="399"/>
        <v>0</v>
      </c>
      <c r="DG196" s="5">
        <f t="shared" si="399"/>
        <v>0</v>
      </c>
      <c r="DH196" s="5">
        <f t="shared" si="399"/>
        <v>0</v>
      </c>
      <c r="DI196" s="5">
        <f t="shared" si="399"/>
        <v>0</v>
      </c>
      <c r="DJ196" s="5">
        <f t="shared" si="399"/>
        <v>0</v>
      </c>
    </row>
    <row r="197" spans="1:114">
      <c r="B197" s="12" t="s">
        <v>605</v>
      </c>
      <c r="C197" s="11"/>
      <c r="I197" s="5">
        <f>SUM(J197:DJ197)</f>
        <v>0</v>
      </c>
      <c r="J197" s="5">
        <f>J46+J121</f>
        <v>0</v>
      </c>
      <c r="K197" s="5">
        <f t="shared" ref="K197:BV197" si="400">K46+K121</f>
        <v>0</v>
      </c>
      <c r="L197" s="5">
        <f t="shared" si="400"/>
        <v>0</v>
      </c>
      <c r="M197" s="5">
        <f t="shared" si="400"/>
        <v>0</v>
      </c>
      <c r="N197" s="5">
        <f t="shared" si="400"/>
        <v>0</v>
      </c>
      <c r="O197" s="5">
        <f t="shared" si="400"/>
        <v>0</v>
      </c>
      <c r="P197" s="5">
        <f t="shared" si="400"/>
        <v>0</v>
      </c>
      <c r="Q197" s="5">
        <f t="shared" si="400"/>
        <v>0</v>
      </c>
      <c r="R197" s="5">
        <f t="shared" si="400"/>
        <v>0</v>
      </c>
      <c r="S197" s="5">
        <f t="shared" si="400"/>
        <v>0</v>
      </c>
      <c r="T197" s="5">
        <f t="shared" si="400"/>
        <v>0</v>
      </c>
      <c r="U197" s="5">
        <f t="shared" si="400"/>
        <v>0</v>
      </c>
      <c r="V197" s="5">
        <f t="shared" si="400"/>
        <v>0</v>
      </c>
      <c r="W197" s="5">
        <f t="shared" si="400"/>
        <v>0</v>
      </c>
      <c r="X197" s="5">
        <f t="shared" si="400"/>
        <v>0</v>
      </c>
      <c r="Y197" s="5">
        <f t="shared" si="400"/>
        <v>0</v>
      </c>
      <c r="Z197" s="5">
        <f t="shared" si="400"/>
        <v>0</v>
      </c>
      <c r="AA197" s="5">
        <f t="shared" si="400"/>
        <v>0</v>
      </c>
      <c r="AB197" s="5">
        <f t="shared" si="400"/>
        <v>0</v>
      </c>
      <c r="AC197" s="5">
        <f t="shared" si="400"/>
        <v>0</v>
      </c>
      <c r="AD197" s="5">
        <f t="shared" si="400"/>
        <v>0</v>
      </c>
      <c r="AE197" s="5">
        <f t="shared" si="400"/>
        <v>0</v>
      </c>
      <c r="AF197" s="5">
        <f t="shared" si="400"/>
        <v>0</v>
      </c>
      <c r="AG197" s="5">
        <f t="shared" si="400"/>
        <v>0</v>
      </c>
      <c r="AH197" s="5">
        <f t="shared" si="400"/>
        <v>0</v>
      </c>
      <c r="AI197" s="5">
        <f t="shared" si="400"/>
        <v>0</v>
      </c>
      <c r="AJ197" s="5">
        <f t="shared" si="400"/>
        <v>0</v>
      </c>
      <c r="AK197" s="5">
        <f t="shared" si="400"/>
        <v>0</v>
      </c>
      <c r="AL197" s="5">
        <f t="shared" si="400"/>
        <v>0</v>
      </c>
      <c r="AM197" s="5">
        <f t="shared" si="400"/>
        <v>0</v>
      </c>
      <c r="AN197" s="5">
        <f t="shared" si="400"/>
        <v>0</v>
      </c>
      <c r="AO197" s="5">
        <f t="shared" si="400"/>
        <v>0</v>
      </c>
      <c r="AP197" s="5">
        <f t="shared" si="400"/>
        <v>0</v>
      </c>
      <c r="AQ197" s="5">
        <f t="shared" si="400"/>
        <v>0</v>
      </c>
      <c r="AR197" s="5">
        <f t="shared" si="400"/>
        <v>0</v>
      </c>
      <c r="AS197" s="5">
        <f t="shared" si="400"/>
        <v>0</v>
      </c>
      <c r="AT197" s="5">
        <f t="shared" si="400"/>
        <v>0</v>
      </c>
      <c r="AU197" s="5">
        <f t="shared" si="400"/>
        <v>0</v>
      </c>
      <c r="AV197" s="5">
        <f t="shared" si="400"/>
        <v>0</v>
      </c>
      <c r="AW197" s="5">
        <f t="shared" si="400"/>
        <v>0</v>
      </c>
      <c r="AX197" s="5">
        <f t="shared" si="400"/>
        <v>0</v>
      </c>
      <c r="AY197" s="5">
        <f t="shared" si="400"/>
        <v>0</v>
      </c>
      <c r="AZ197" s="5">
        <f t="shared" si="400"/>
        <v>0</v>
      </c>
      <c r="BA197" s="5">
        <f t="shared" si="400"/>
        <v>0</v>
      </c>
      <c r="BB197" s="5">
        <f t="shared" si="400"/>
        <v>0</v>
      </c>
      <c r="BC197" s="5">
        <f t="shared" si="400"/>
        <v>0</v>
      </c>
      <c r="BD197" s="5">
        <f t="shared" si="400"/>
        <v>0</v>
      </c>
      <c r="BE197" s="5">
        <f t="shared" si="400"/>
        <v>0</v>
      </c>
      <c r="BF197" s="5">
        <f t="shared" si="400"/>
        <v>0</v>
      </c>
      <c r="BG197" s="5">
        <f t="shared" si="400"/>
        <v>0</v>
      </c>
      <c r="BH197" s="5">
        <f t="shared" si="400"/>
        <v>0</v>
      </c>
      <c r="BI197" s="5">
        <f t="shared" si="400"/>
        <v>0</v>
      </c>
      <c r="BJ197" s="5">
        <f t="shared" si="400"/>
        <v>0</v>
      </c>
      <c r="BK197" s="5">
        <f t="shared" si="400"/>
        <v>0</v>
      </c>
      <c r="BL197" s="5">
        <f t="shared" si="400"/>
        <v>0</v>
      </c>
      <c r="BM197" s="5">
        <f t="shared" si="400"/>
        <v>0</v>
      </c>
      <c r="BN197" s="5">
        <f t="shared" si="400"/>
        <v>0</v>
      </c>
      <c r="BO197" s="5">
        <f t="shared" si="400"/>
        <v>0</v>
      </c>
      <c r="BP197" s="5">
        <f t="shared" si="400"/>
        <v>0</v>
      </c>
      <c r="BQ197" s="5">
        <f t="shared" si="400"/>
        <v>0</v>
      </c>
      <c r="BR197" s="5">
        <f t="shared" si="400"/>
        <v>0</v>
      </c>
      <c r="BS197" s="5">
        <f t="shared" si="400"/>
        <v>0</v>
      </c>
      <c r="BT197" s="5">
        <f t="shared" si="400"/>
        <v>0</v>
      </c>
      <c r="BU197" s="5">
        <f t="shared" si="400"/>
        <v>0</v>
      </c>
      <c r="BV197" s="5">
        <f t="shared" si="400"/>
        <v>0</v>
      </c>
      <c r="BW197" s="5">
        <f t="shared" ref="BW197:DJ197" si="401">BW46+BW121</f>
        <v>0</v>
      </c>
      <c r="BX197" s="5">
        <f t="shared" si="401"/>
        <v>0</v>
      </c>
      <c r="BY197" s="5">
        <f t="shared" si="401"/>
        <v>0</v>
      </c>
      <c r="BZ197" s="5">
        <f t="shared" si="401"/>
        <v>0</v>
      </c>
      <c r="CA197" s="5">
        <f t="shared" si="401"/>
        <v>0</v>
      </c>
      <c r="CB197" s="5">
        <f t="shared" si="401"/>
        <v>0</v>
      </c>
      <c r="CC197" s="5">
        <f t="shared" si="401"/>
        <v>0</v>
      </c>
      <c r="CD197" s="5">
        <f t="shared" si="401"/>
        <v>0</v>
      </c>
      <c r="CE197" s="5">
        <f t="shared" si="401"/>
        <v>0</v>
      </c>
      <c r="CF197" s="5">
        <f t="shared" si="401"/>
        <v>0</v>
      </c>
      <c r="CG197" s="5">
        <f t="shared" si="401"/>
        <v>0</v>
      </c>
      <c r="CH197" s="5">
        <f t="shared" si="401"/>
        <v>0</v>
      </c>
      <c r="CI197" s="5">
        <f t="shared" si="401"/>
        <v>0</v>
      </c>
      <c r="CJ197" s="5">
        <f t="shared" si="401"/>
        <v>0</v>
      </c>
      <c r="CK197" s="5">
        <f t="shared" si="401"/>
        <v>0</v>
      </c>
      <c r="CL197" s="5">
        <f t="shared" si="401"/>
        <v>0</v>
      </c>
      <c r="CM197" s="5">
        <f t="shared" si="401"/>
        <v>0</v>
      </c>
      <c r="CN197" s="5">
        <f t="shared" si="401"/>
        <v>0</v>
      </c>
      <c r="CO197" s="5">
        <f t="shared" si="401"/>
        <v>0</v>
      </c>
      <c r="CP197" s="5">
        <f t="shared" si="401"/>
        <v>0</v>
      </c>
      <c r="CQ197" s="5">
        <f t="shared" si="401"/>
        <v>0</v>
      </c>
      <c r="CR197" s="5">
        <f t="shared" si="401"/>
        <v>0</v>
      </c>
      <c r="CS197" s="5">
        <f t="shared" si="401"/>
        <v>0</v>
      </c>
      <c r="CT197" s="5">
        <f t="shared" si="401"/>
        <v>0</v>
      </c>
      <c r="CU197" s="5">
        <f t="shared" si="401"/>
        <v>0</v>
      </c>
      <c r="CV197" s="5">
        <f t="shared" si="401"/>
        <v>0</v>
      </c>
      <c r="CW197" s="5">
        <f t="shared" si="401"/>
        <v>0</v>
      </c>
      <c r="CX197" s="5">
        <f t="shared" si="401"/>
        <v>0</v>
      </c>
      <c r="CY197" s="5">
        <f t="shared" si="401"/>
        <v>0</v>
      </c>
      <c r="CZ197" s="5">
        <f t="shared" si="401"/>
        <v>0</v>
      </c>
      <c r="DA197" s="5">
        <f t="shared" si="401"/>
        <v>0</v>
      </c>
      <c r="DB197" s="5">
        <f t="shared" si="401"/>
        <v>0</v>
      </c>
      <c r="DC197" s="5">
        <f t="shared" si="401"/>
        <v>0</v>
      </c>
      <c r="DD197" s="5">
        <f t="shared" si="401"/>
        <v>0</v>
      </c>
      <c r="DE197" s="5">
        <f t="shared" si="401"/>
        <v>0</v>
      </c>
      <c r="DF197" s="5">
        <f t="shared" si="401"/>
        <v>0</v>
      </c>
      <c r="DG197" s="5">
        <f t="shared" si="401"/>
        <v>0</v>
      </c>
      <c r="DH197" s="5">
        <f t="shared" si="401"/>
        <v>0</v>
      </c>
      <c r="DI197" s="5">
        <f t="shared" si="401"/>
        <v>0</v>
      </c>
      <c r="DJ197" s="5">
        <f t="shared" si="401"/>
        <v>0</v>
      </c>
    </row>
    <row r="198" spans="1:114">
      <c r="B198" s="12" t="s">
        <v>79</v>
      </c>
      <c r="C198" s="11"/>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row>
    <row r="199" spans="1:114">
      <c r="B199" s="17" t="s">
        <v>87</v>
      </c>
      <c r="I199" s="5">
        <f t="shared" ref="I199:I200" si="402">SUM(J199:DJ199)</f>
        <v>525000</v>
      </c>
      <c r="J199" s="5">
        <f t="shared" ref="J199:AO199" si="403">J48+J123</f>
        <v>0</v>
      </c>
      <c r="K199" s="5">
        <f t="shared" si="403"/>
        <v>0</v>
      </c>
      <c r="L199" s="5">
        <f t="shared" si="403"/>
        <v>0</v>
      </c>
      <c r="M199" s="5">
        <f t="shared" si="403"/>
        <v>157499.99999999997</v>
      </c>
      <c r="N199" s="5">
        <f t="shared" si="403"/>
        <v>0</v>
      </c>
      <c r="O199" s="5">
        <f t="shared" si="403"/>
        <v>0</v>
      </c>
      <c r="P199" s="5">
        <f t="shared" si="403"/>
        <v>0</v>
      </c>
      <c r="Q199" s="5">
        <f t="shared" si="403"/>
        <v>131250</v>
      </c>
      <c r="R199" s="5">
        <f t="shared" si="403"/>
        <v>0</v>
      </c>
      <c r="S199" s="5">
        <f t="shared" si="403"/>
        <v>0</v>
      </c>
      <c r="T199" s="5">
        <f t="shared" si="403"/>
        <v>0</v>
      </c>
      <c r="U199" s="5">
        <f t="shared" si="403"/>
        <v>236250</v>
      </c>
      <c r="V199" s="5">
        <f t="shared" si="403"/>
        <v>0</v>
      </c>
      <c r="W199" s="5">
        <f t="shared" si="403"/>
        <v>0</v>
      </c>
      <c r="X199" s="5">
        <f t="shared" si="403"/>
        <v>0</v>
      </c>
      <c r="Y199" s="5">
        <f t="shared" si="403"/>
        <v>0</v>
      </c>
      <c r="Z199" s="5">
        <f t="shared" si="403"/>
        <v>0</v>
      </c>
      <c r="AA199" s="5">
        <f t="shared" si="403"/>
        <v>0</v>
      </c>
      <c r="AB199" s="5">
        <f t="shared" si="403"/>
        <v>0</v>
      </c>
      <c r="AC199" s="5">
        <f t="shared" si="403"/>
        <v>0</v>
      </c>
      <c r="AD199" s="5">
        <f t="shared" si="403"/>
        <v>0</v>
      </c>
      <c r="AE199" s="5">
        <f t="shared" si="403"/>
        <v>0</v>
      </c>
      <c r="AF199" s="5">
        <f t="shared" si="403"/>
        <v>0</v>
      </c>
      <c r="AG199" s="5">
        <f t="shared" si="403"/>
        <v>0</v>
      </c>
      <c r="AH199" s="5">
        <f t="shared" si="403"/>
        <v>0</v>
      </c>
      <c r="AI199" s="5">
        <f t="shared" si="403"/>
        <v>0</v>
      </c>
      <c r="AJ199" s="5">
        <f t="shared" si="403"/>
        <v>0</v>
      </c>
      <c r="AK199" s="5">
        <f t="shared" si="403"/>
        <v>0</v>
      </c>
      <c r="AL199" s="5">
        <f t="shared" si="403"/>
        <v>0</v>
      </c>
      <c r="AM199" s="5">
        <f t="shared" si="403"/>
        <v>0</v>
      </c>
      <c r="AN199" s="5">
        <f t="shared" si="403"/>
        <v>0</v>
      </c>
      <c r="AO199" s="5">
        <f t="shared" si="403"/>
        <v>0</v>
      </c>
      <c r="AP199" s="5">
        <f t="shared" ref="AP199:BU199" si="404">AP48+AP123</f>
        <v>0</v>
      </c>
      <c r="AQ199" s="5">
        <f t="shared" si="404"/>
        <v>0</v>
      </c>
      <c r="AR199" s="5">
        <f t="shared" si="404"/>
        <v>0</v>
      </c>
      <c r="AS199" s="5">
        <f t="shared" si="404"/>
        <v>0</v>
      </c>
      <c r="AT199" s="5">
        <f t="shared" si="404"/>
        <v>0</v>
      </c>
      <c r="AU199" s="5">
        <f t="shared" si="404"/>
        <v>0</v>
      </c>
      <c r="AV199" s="5">
        <f t="shared" si="404"/>
        <v>0</v>
      </c>
      <c r="AW199" s="5">
        <f t="shared" si="404"/>
        <v>0</v>
      </c>
      <c r="AX199" s="5">
        <f t="shared" si="404"/>
        <v>0</v>
      </c>
      <c r="AY199" s="5">
        <f t="shared" si="404"/>
        <v>0</v>
      </c>
      <c r="AZ199" s="5">
        <f t="shared" si="404"/>
        <v>0</v>
      </c>
      <c r="BA199" s="5">
        <f t="shared" si="404"/>
        <v>0</v>
      </c>
      <c r="BB199" s="5">
        <f t="shared" si="404"/>
        <v>0</v>
      </c>
      <c r="BC199" s="5">
        <f t="shared" si="404"/>
        <v>0</v>
      </c>
      <c r="BD199" s="5">
        <f t="shared" si="404"/>
        <v>0</v>
      </c>
      <c r="BE199" s="5">
        <f t="shared" si="404"/>
        <v>0</v>
      </c>
      <c r="BF199" s="5">
        <f t="shared" si="404"/>
        <v>0</v>
      </c>
      <c r="BG199" s="5">
        <f t="shared" si="404"/>
        <v>0</v>
      </c>
      <c r="BH199" s="5">
        <f t="shared" si="404"/>
        <v>0</v>
      </c>
      <c r="BI199" s="5">
        <f t="shared" si="404"/>
        <v>0</v>
      </c>
      <c r="BJ199" s="5">
        <f t="shared" si="404"/>
        <v>0</v>
      </c>
      <c r="BK199" s="5">
        <f t="shared" si="404"/>
        <v>0</v>
      </c>
      <c r="BL199" s="5">
        <f t="shared" si="404"/>
        <v>0</v>
      </c>
      <c r="BM199" s="5">
        <f t="shared" si="404"/>
        <v>0</v>
      </c>
      <c r="BN199" s="5">
        <f t="shared" si="404"/>
        <v>0</v>
      </c>
      <c r="BO199" s="5">
        <f t="shared" si="404"/>
        <v>0</v>
      </c>
      <c r="BP199" s="5">
        <f t="shared" si="404"/>
        <v>0</v>
      </c>
      <c r="BQ199" s="5">
        <f t="shared" si="404"/>
        <v>0</v>
      </c>
      <c r="BR199" s="5">
        <f t="shared" si="404"/>
        <v>0</v>
      </c>
      <c r="BS199" s="5">
        <f t="shared" si="404"/>
        <v>0</v>
      </c>
      <c r="BT199" s="5">
        <f t="shared" si="404"/>
        <v>0</v>
      </c>
      <c r="BU199" s="5">
        <f t="shared" si="404"/>
        <v>0</v>
      </c>
      <c r="BV199" s="5">
        <f t="shared" ref="BV199:DA199" si="405">BV48+BV123</f>
        <v>0</v>
      </c>
      <c r="BW199" s="5">
        <f t="shared" si="405"/>
        <v>0</v>
      </c>
      <c r="BX199" s="5">
        <f t="shared" si="405"/>
        <v>0</v>
      </c>
      <c r="BY199" s="5">
        <f t="shared" si="405"/>
        <v>0</v>
      </c>
      <c r="BZ199" s="5">
        <f t="shared" si="405"/>
        <v>0</v>
      </c>
      <c r="CA199" s="5">
        <f t="shared" si="405"/>
        <v>0</v>
      </c>
      <c r="CB199" s="5">
        <f t="shared" si="405"/>
        <v>0</v>
      </c>
      <c r="CC199" s="5">
        <f t="shared" si="405"/>
        <v>0</v>
      </c>
      <c r="CD199" s="5">
        <f t="shared" si="405"/>
        <v>0</v>
      </c>
      <c r="CE199" s="5">
        <f t="shared" si="405"/>
        <v>0</v>
      </c>
      <c r="CF199" s="5">
        <f t="shared" si="405"/>
        <v>0</v>
      </c>
      <c r="CG199" s="5">
        <f t="shared" si="405"/>
        <v>0</v>
      </c>
      <c r="CH199" s="5">
        <f t="shared" si="405"/>
        <v>0</v>
      </c>
      <c r="CI199" s="5">
        <f t="shared" si="405"/>
        <v>0</v>
      </c>
      <c r="CJ199" s="5">
        <f t="shared" si="405"/>
        <v>0</v>
      </c>
      <c r="CK199" s="5">
        <f t="shared" si="405"/>
        <v>0</v>
      </c>
      <c r="CL199" s="5">
        <f t="shared" si="405"/>
        <v>0</v>
      </c>
      <c r="CM199" s="5">
        <f t="shared" si="405"/>
        <v>0</v>
      </c>
      <c r="CN199" s="5">
        <f t="shared" si="405"/>
        <v>0</v>
      </c>
      <c r="CO199" s="5">
        <f t="shared" si="405"/>
        <v>0</v>
      </c>
      <c r="CP199" s="5">
        <f t="shared" si="405"/>
        <v>0</v>
      </c>
      <c r="CQ199" s="5">
        <f t="shared" si="405"/>
        <v>0</v>
      </c>
      <c r="CR199" s="5">
        <f t="shared" si="405"/>
        <v>0</v>
      </c>
      <c r="CS199" s="5">
        <f t="shared" si="405"/>
        <v>0</v>
      </c>
      <c r="CT199" s="5">
        <f t="shared" si="405"/>
        <v>0</v>
      </c>
      <c r="CU199" s="5">
        <f t="shared" si="405"/>
        <v>0</v>
      </c>
      <c r="CV199" s="5">
        <f t="shared" si="405"/>
        <v>0</v>
      </c>
      <c r="CW199" s="5">
        <f t="shared" si="405"/>
        <v>0</v>
      </c>
      <c r="CX199" s="5">
        <f t="shared" si="405"/>
        <v>0</v>
      </c>
      <c r="CY199" s="5">
        <f t="shared" si="405"/>
        <v>0</v>
      </c>
      <c r="CZ199" s="5">
        <f t="shared" si="405"/>
        <v>0</v>
      </c>
      <c r="DA199" s="5">
        <f t="shared" si="405"/>
        <v>0</v>
      </c>
      <c r="DB199" s="5">
        <f t="shared" ref="DB199:DJ199" si="406">DB48+DB123</f>
        <v>0</v>
      </c>
      <c r="DC199" s="5">
        <f t="shared" si="406"/>
        <v>0</v>
      </c>
      <c r="DD199" s="5">
        <f t="shared" si="406"/>
        <v>0</v>
      </c>
      <c r="DE199" s="5">
        <f t="shared" si="406"/>
        <v>0</v>
      </c>
      <c r="DF199" s="5">
        <f t="shared" si="406"/>
        <v>0</v>
      </c>
      <c r="DG199" s="5">
        <f t="shared" si="406"/>
        <v>0</v>
      </c>
      <c r="DH199" s="5">
        <f t="shared" si="406"/>
        <v>0</v>
      </c>
      <c r="DI199" s="5">
        <f t="shared" si="406"/>
        <v>0</v>
      </c>
      <c r="DJ199" s="5">
        <f t="shared" si="406"/>
        <v>0</v>
      </c>
    </row>
    <row r="200" spans="1:114">
      <c r="B200" s="17" t="s">
        <v>88</v>
      </c>
      <c r="I200" s="5">
        <f t="shared" ca="1" si="402"/>
        <v>-524999.99999999977</v>
      </c>
      <c r="J200" s="5">
        <f t="shared" ref="J200:AO200" ca="1" si="407">J49+J124</f>
        <v>0</v>
      </c>
      <c r="K200" s="5">
        <f t="shared" ca="1" si="407"/>
        <v>0</v>
      </c>
      <c r="L200" s="5">
        <f t="shared" ca="1" si="407"/>
        <v>0</v>
      </c>
      <c r="M200" s="5">
        <f t="shared" ca="1" si="407"/>
        <v>0</v>
      </c>
      <c r="N200" s="5">
        <f t="shared" ca="1" si="407"/>
        <v>0</v>
      </c>
      <c r="O200" s="5">
        <f t="shared" ca="1" si="407"/>
        <v>0</v>
      </c>
      <c r="P200" s="5">
        <f t="shared" ca="1" si="407"/>
        <v>0</v>
      </c>
      <c r="Q200" s="5">
        <f t="shared" ca="1" si="407"/>
        <v>-1616.8018403765739</v>
      </c>
      <c r="R200" s="5">
        <f t="shared" ca="1" si="407"/>
        <v>-1617.8797082701583</v>
      </c>
      <c r="S200" s="5">
        <f t="shared" ca="1" si="407"/>
        <v>-1618.9582947423382</v>
      </c>
      <c r="T200" s="5">
        <f t="shared" ca="1" si="407"/>
        <v>-1620.0376002721664</v>
      </c>
      <c r="U200" s="5">
        <f t="shared" ca="1" si="407"/>
        <v>-3045.21691175657</v>
      </c>
      <c r="V200" s="5">
        <f t="shared" ca="1" si="407"/>
        <v>-3047.2470563644074</v>
      </c>
      <c r="W200" s="5">
        <f t="shared" ca="1" si="407"/>
        <v>-3049.2785544019835</v>
      </c>
      <c r="X200" s="5">
        <f t="shared" ca="1" si="407"/>
        <v>-3051.3114067715851</v>
      </c>
      <c r="Y200" s="5">
        <f t="shared" ca="1" si="407"/>
        <v>-5771.1595718803628</v>
      </c>
      <c r="Z200" s="5">
        <f t="shared" ca="1" si="407"/>
        <v>-5775.0070115949493</v>
      </c>
      <c r="AA200" s="5">
        <f t="shared" ca="1" si="407"/>
        <v>-5778.8570162693468</v>
      </c>
      <c r="AB200" s="5">
        <f t="shared" ca="1" si="407"/>
        <v>-5782.7095876135254</v>
      </c>
      <c r="AC200" s="5">
        <f t="shared" ca="1" si="407"/>
        <v>-6057.1206925298156</v>
      </c>
      <c r="AD200" s="5">
        <f t="shared" ca="1" si="407"/>
        <v>-6063.0075720869754</v>
      </c>
      <c r="AE200" s="5">
        <f t="shared" ca="1" si="407"/>
        <v>-6068.9122422237233</v>
      </c>
      <c r="AF200" s="5">
        <f t="shared" ca="1" si="407"/>
        <v>-6074.8348187953925</v>
      </c>
      <c r="AG200" s="5">
        <f t="shared" ca="1" si="407"/>
        <v>-6321.4409630568243</v>
      </c>
      <c r="AH200" s="5">
        <f t="shared" ca="1" si="407"/>
        <v>-6329.204695083632</v>
      </c>
      <c r="AI200" s="5">
        <f t="shared" ca="1" si="407"/>
        <v>-6337.0002237171757</v>
      </c>
      <c r="AJ200" s="5">
        <f t="shared" ca="1" si="407"/>
        <v>-6344.8277698110851</v>
      </c>
      <c r="AK200" s="5">
        <f t="shared" ca="1" si="407"/>
        <v>-6816.2196499351185</v>
      </c>
      <c r="AL200" s="5">
        <f t="shared" ca="1" si="407"/>
        <v>-6827.5883908071264</v>
      </c>
      <c r="AM200" s="5">
        <f t="shared" ca="1" si="407"/>
        <v>-6839.0158952980046</v>
      </c>
      <c r="AN200" s="5">
        <f t="shared" ca="1" si="407"/>
        <v>-6850.5025864669387</v>
      </c>
      <c r="AO200" s="5">
        <f t="shared" ca="1" si="407"/>
        <v>-6862.0488905342772</v>
      </c>
      <c r="AP200" s="5">
        <f t="shared" ref="AP200:BU200" ca="1" si="408">AP49+AP124</f>
        <v>-6873.6552369052315</v>
      </c>
      <c r="AQ200" s="5">
        <f t="shared" ca="1" si="408"/>
        <v>-6885.3220581937621</v>
      </c>
      <c r="AR200" s="5">
        <f t="shared" ca="1" si="408"/>
        <v>-6897.0497902466323</v>
      </c>
      <c r="AS200" s="5">
        <f t="shared" ca="1" si="408"/>
        <v>-6908.8388721676438</v>
      </c>
      <c r="AT200" s="5">
        <f t="shared" ca="1" si="408"/>
        <v>-6920.6897463420573</v>
      </c>
      <c r="AU200" s="5">
        <f t="shared" ca="1" si="408"/>
        <v>-6932.6028584612031</v>
      </c>
      <c r="AV200" s="5">
        <f t="shared" ca="1" si="408"/>
        <v>-6944.5786575472539</v>
      </c>
      <c r="AW200" s="5">
        <f t="shared" ca="1" si="408"/>
        <v>-6956.6175959782177</v>
      </c>
      <c r="AX200" s="5">
        <f t="shared" ca="1" si="408"/>
        <v>-6968.7201295130799</v>
      </c>
      <c r="AY200" s="5">
        <f t="shared" ca="1" si="408"/>
        <v>-6980.8867173171629</v>
      </c>
      <c r="AZ200" s="5">
        <f t="shared" ca="1" si="408"/>
        <v>-6993.1178219876638</v>
      </c>
      <c r="BA200" s="5">
        <f t="shared" ca="1" si="408"/>
        <v>-7005.4139095793889</v>
      </c>
      <c r="BB200" s="5">
        <f t="shared" ca="1" si="408"/>
        <v>-7017.7754496306698</v>
      </c>
      <c r="BC200" s="5">
        <f t="shared" ca="1" si="408"/>
        <v>-7030.2029151894876</v>
      </c>
      <c r="BD200" s="5">
        <f t="shared" ca="1" si="408"/>
        <v>-7042.6967828397883</v>
      </c>
      <c r="BE200" s="5">
        <f t="shared" ca="1" si="408"/>
        <v>-7055.2575327279901</v>
      </c>
      <c r="BF200" s="5">
        <f t="shared" ca="1" si="408"/>
        <v>-7067.8856485896968</v>
      </c>
      <c r="BG200" s="5">
        <f t="shared" ca="1" si="408"/>
        <v>-7080.5816177766119</v>
      </c>
      <c r="BH200" s="5">
        <f t="shared" ca="1" si="408"/>
        <v>-7093.3459312836439</v>
      </c>
      <c r="BI200" s="5">
        <f t="shared" ca="1" si="408"/>
        <v>-7106.1790837762273</v>
      </c>
      <c r="BJ200" s="5">
        <f t="shared" ca="1" si="408"/>
        <v>-7119.0815736178438</v>
      </c>
      <c r="BK200" s="5">
        <f t="shared" ca="1" si="408"/>
        <v>-7132.0539028977491</v>
      </c>
      <c r="BL200" s="5">
        <f t="shared" ca="1" si="408"/>
        <v>-7145.096577458904</v>
      </c>
      <c r="BM200" s="5">
        <f t="shared" ca="1" si="408"/>
        <v>-7158.210106926128</v>
      </c>
      <c r="BN200" s="5">
        <f t="shared" ca="1" si="408"/>
        <v>-7171.395004734447</v>
      </c>
      <c r="BO200" s="5">
        <f t="shared" ca="1" si="408"/>
        <v>-7184.6517881576647</v>
      </c>
      <c r="BP200" s="5">
        <f t="shared" ca="1" si="408"/>
        <v>-7197.9809783371502</v>
      </c>
      <c r="BQ200" s="5">
        <f t="shared" ca="1" si="408"/>
        <v>-7211.3831003108253</v>
      </c>
      <c r="BR200" s="5">
        <f t="shared" ca="1" si="408"/>
        <v>-7224.8586830423956</v>
      </c>
      <c r="BS200" s="5">
        <f t="shared" ca="1" si="408"/>
        <v>-7238.4082594507709</v>
      </c>
      <c r="BT200" s="5">
        <f t="shared" ca="1" si="408"/>
        <v>-7252.0323664397347</v>
      </c>
      <c r="BU200" s="5">
        <f t="shared" ca="1" si="408"/>
        <v>-7265.7315449278085</v>
      </c>
      <c r="BV200" s="5">
        <f t="shared" ref="BV200:DA200" ca="1" si="409">BV49+BV124</f>
        <v>-7279.5063398783695</v>
      </c>
      <c r="BW200" s="5">
        <f t="shared" ca="1" si="409"/>
        <v>-7293.3573003299707</v>
      </c>
      <c r="BX200" s="5">
        <f t="shared" ca="1" si="409"/>
        <v>-7307.2849794268932</v>
      </c>
      <c r="BY200" s="5">
        <f t="shared" ca="1" si="409"/>
        <v>-7321.2899344499401</v>
      </c>
      <c r="BZ200" s="5">
        <f t="shared" ca="1" si="409"/>
        <v>-7335.3727268474422</v>
      </c>
      <c r="CA200" s="5">
        <f t="shared" ca="1" si="409"/>
        <v>-7349.5339222665207</v>
      </c>
      <c r="CB200" s="5">
        <f t="shared" ca="1" si="409"/>
        <v>-7363.7740905845512</v>
      </c>
      <c r="CC200" s="5">
        <f t="shared" ca="1" si="409"/>
        <v>-7378.0938059409036</v>
      </c>
      <c r="CD200" s="5">
        <f t="shared" ca="1" si="409"/>
        <v>-7392.4936467688776</v>
      </c>
      <c r="CE200" s="5">
        <f t="shared" ca="1" si="409"/>
        <v>-7406.9741958279192</v>
      </c>
      <c r="CF200" s="5">
        <f t="shared" ca="1" si="409"/>
        <v>-7421.536040236042</v>
      </c>
      <c r="CG200" s="5">
        <f t="shared" ca="1" si="409"/>
        <v>-7436.1797715025186</v>
      </c>
      <c r="CH200" s="5">
        <f t="shared" ca="1" si="409"/>
        <v>-7450.9059855608029</v>
      </c>
      <c r="CI200" s="5">
        <f t="shared" ca="1" si="409"/>
        <v>-7465.7152828017061</v>
      </c>
      <c r="CJ200" s="5">
        <f t="shared" ca="1" si="409"/>
        <v>-7480.6082681068156</v>
      </c>
      <c r="CK200" s="5">
        <f t="shared" ca="1" si="409"/>
        <v>-7495.5855508821696</v>
      </c>
      <c r="CL200" s="5">
        <f t="shared" ca="1" si="409"/>
        <v>-7510.647745092182</v>
      </c>
      <c r="CM200" s="5">
        <f t="shared" ca="1" si="409"/>
        <v>-7525.795469293822</v>
      </c>
      <c r="CN200" s="5">
        <f t="shared" ca="1" si="409"/>
        <v>-7541.0293466710491</v>
      </c>
      <c r="CO200" s="5">
        <f t="shared" ca="1" si="409"/>
        <v>-1517.6349207711185</v>
      </c>
      <c r="CP200" s="5">
        <f t="shared" ca="1" si="409"/>
        <v>-1529.0171826769019</v>
      </c>
      <c r="CQ200" s="5">
        <f t="shared" ca="1" si="409"/>
        <v>-1540.4848115469788</v>
      </c>
      <c r="CR200" s="5">
        <f t="shared" ca="1" si="409"/>
        <v>-1552.0384476335812</v>
      </c>
      <c r="CS200" s="5">
        <f t="shared" ca="1" si="409"/>
        <v>-1563.6787359908326</v>
      </c>
      <c r="CT200" s="5">
        <f t="shared" ca="1" si="409"/>
        <v>-1575.4063265107643</v>
      </c>
      <c r="CU200" s="5">
        <f t="shared" ca="1" si="409"/>
        <v>-1587.2218739595949</v>
      </c>
      <c r="CV200" s="5">
        <f t="shared" ca="1" si="409"/>
        <v>-1599.1260380142917</v>
      </c>
      <c r="CW200" s="5">
        <f t="shared" ca="1" si="409"/>
        <v>-1611.1194832993988</v>
      </c>
      <c r="CX200" s="5">
        <f t="shared" ca="1" si="409"/>
        <v>-1623.2028794241444</v>
      </c>
      <c r="CY200" s="5">
        <f t="shared" ca="1" si="409"/>
        <v>-1635.3769010198255</v>
      </c>
      <c r="CZ200" s="5">
        <f t="shared" ca="1" si="409"/>
        <v>-1647.6422277774743</v>
      </c>
      <c r="DA200" s="5">
        <f t="shared" ca="1" si="409"/>
        <v>-1659.999544485805</v>
      </c>
      <c r="DB200" s="5">
        <f t="shared" ref="DB200:DJ200" ca="1" si="410">DB49+DB124</f>
        <v>-1672.4495410694487</v>
      </c>
      <c r="DC200" s="5">
        <f t="shared" ca="1" si="410"/>
        <v>-1684.9929126274697</v>
      </c>
      <c r="DD200" s="5">
        <f t="shared" ca="1" si="410"/>
        <v>-1697.6303594721758</v>
      </c>
      <c r="DE200" s="5">
        <f t="shared" ca="1" si="410"/>
        <v>-1710.362587168217</v>
      </c>
      <c r="DF200" s="5">
        <f t="shared" ca="1" si="410"/>
        <v>-1723.1903065719787</v>
      </c>
      <c r="DG200" s="5">
        <f t="shared" ca="1" si="410"/>
        <v>-1736.1142338712684</v>
      </c>
      <c r="DH200" s="5">
        <f t="shared" ca="1" si="410"/>
        <v>-1749.1350906253033</v>
      </c>
      <c r="DI200" s="5">
        <f t="shared" ca="1" si="410"/>
        <v>0</v>
      </c>
      <c r="DJ200" s="5">
        <f t="shared" ca="1" si="410"/>
        <v>0</v>
      </c>
    </row>
    <row r="201" spans="1:114">
      <c r="B201" s="12" t="s">
        <v>165</v>
      </c>
      <c r="C201" s="11"/>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row>
    <row r="202" spans="1:114">
      <c r="B202" s="17" t="s">
        <v>87</v>
      </c>
      <c r="I202" s="5">
        <f t="shared" ref="I202:I203" si="411">SUM(J202:DJ202)</f>
        <v>725000</v>
      </c>
      <c r="J202" s="5">
        <f t="shared" ref="J202:AO202" si="412">J51+J126</f>
        <v>0</v>
      </c>
      <c r="K202" s="5">
        <f t="shared" si="412"/>
        <v>0</v>
      </c>
      <c r="L202" s="5">
        <f t="shared" si="412"/>
        <v>0</v>
      </c>
      <c r="M202" s="5">
        <f t="shared" si="412"/>
        <v>157500.00000000003</v>
      </c>
      <c r="N202" s="5">
        <f t="shared" si="412"/>
        <v>0</v>
      </c>
      <c r="O202" s="5">
        <f t="shared" si="412"/>
        <v>0</v>
      </c>
      <c r="P202" s="5">
        <f t="shared" si="412"/>
        <v>0</v>
      </c>
      <c r="Q202" s="5">
        <f t="shared" si="412"/>
        <v>131250</v>
      </c>
      <c r="R202" s="5">
        <f t="shared" si="412"/>
        <v>0</v>
      </c>
      <c r="S202" s="5">
        <f t="shared" si="412"/>
        <v>0</v>
      </c>
      <c r="T202" s="5">
        <f t="shared" si="412"/>
        <v>200000</v>
      </c>
      <c r="U202" s="5">
        <f t="shared" si="412"/>
        <v>236250</v>
      </c>
      <c r="V202" s="5">
        <f t="shared" si="412"/>
        <v>0</v>
      </c>
      <c r="W202" s="5">
        <f t="shared" si="412"/>
        <v>0</v>
      </c>
      <c r="X202" s="5">
        <f t="shared" si="412"/>
        <v>0</v>
      </c>
      <c r="Y202" s="5">
        <f t="shared" si="412"/>
        <v>0</v>
      </c>
      <c r="Z202" s="5">
        <f t="shared" si="412"/>
        <v>0</v>
      </c>
      <c r="AA202" s="5">
        <f t="shared" si="412"/>
        <v>0</v>
      </c>
      <c r="AB202" s="5">
        <f t="shared" si="412"/>
        <v>0</v>
      </c>
      <c r="AC202" s="5">
        <f t="shared" si="412"/>
        <v>0</v>
      </c>
      <c r="AD202" s="5">
        <f t="shared" si="412"/>
        <v>0</v>
      </c>
      <c r="AE202" s="5">
        <f t="shared" si="412"/>
        <v>0</v>
      </c>
      <c r="AF202" s="5">
        <f t="shared" si="412"/>
        <v>0</v>
      </c>
      <c r="AG202" s="5">
        <f t="shared" si="412"/>
        <v>0</v>
      </c>
      <c r="AH202" s="5">
        <f t="shared" si="412"/>
        <v>0</v>
      </c>
      <c r="AI202" s="5">
        <f t="shared" si="412"/>
        <v>0</v>
      </c>
      <c r="AJ202" s="5">
        <f t="shared" si="412"/>
        <v>0</v>
      </c>
      <c r="AK202" s="5">
        <f t="shared" si="412"/>
        <v>0</v>
      </c>
      <c r="AL202" s="5">
        <f t="shared" si="412"/>
        <v>0</v>
      </c>
      <c r="AM202" s="5">
        <f t="shared" si="412"/>
        <v>0</v>
      </c>
      <c r="AN202" s="5">
        <f t="shared" si="412"/>
        <v>0</v>
      </c>
      <c r="AO202" s="5">
        <f t="shared" si="412"/>
        <v>0</v>
      </c>
      <c r="AP202" s="5">
        <f t="shared" ref="AP202:BU202" si="413">AP51+AP126</f>
        <v>0</v>
      </c>
      <c r="AQ202" s="5">
        <f t="shared" si="413"/>
        <v>0</v>
      </c>
      <c r="AR202" s="5">
        <f t="shared" si="413"/>
        <v>0</v>
      </c>
      <c r="AS202" s="5">
        <f t="shared" si="413"/>
        <v>0</v>
      </c>
      <c r="AT202" s="5">
        <f t="shared" si="413"/>
        <v>0</v>
      </c>
      <c r="AU202" s="5">
        <f t="shared" si="413"/>
        <v>0</v>
      </c>
      <c r="AV202" s="5">
        <f t="shared" si="413"/>
        <v>0</v>
      </c>
      <c r="AW202" s="5">
        <f t="shared" si="413"/>
        <v>0</v>
      </c>
      <c r="AX202" s="5">
        <f t="shared" si="413"/>
        <v>0</v>
      </c>
      <c r="AY202" s="5">
        <f t="shared" si="413"/>
        <v>0</v>
      </c>
      <c r="AZ202" s="5">
        <f t="shared" si="413"/>
        <v>0</v>
      </c>
      <c r="BA202" s="5">
        <f t="shared" si="413"/>
        <v>0</v>
      </c>
      <c r="BB202" s="5">
        <f t="shared" si="413"/>
        <v>0</v>
      </c>
      <c r="BC202" s="5">
        <f t="shared" si="413"/>
        <v>0</v>
      </c>
      <c r="BD202" s="5">
        <f t="shared" si="413"/>
        <v>0</v>
      </c>
      <c r="BE202" s="5">
        <f t="shared" si="413"/>
        <v>0</v>
      </c>
      <c r="BF202" s="5">
        <f t="shared" si="413"/>
        <v>0</v>
      </c>
      <c r="BG202" s="5">
        <f t="shared" si="413"/>
        <v>0</v>
      </c>
      <c r="BH202" s="5">
        <f t="shared" si="413"/>
        <v>0</v>
      </c>
      <c r="BI202" s="5">
        <f t="shared" si="413"/>
        <v>0</v>
      </c>
      <c r="BJ202" s="5">
        <f t="shared" si="413"/>
        <v>0</v>
      </c>
      <c r="BK202" s="5">
        <f t="shared" si="413"/>
        <v>0</v>
      </c>
      <c r="BL202" s="5">
        <f t="shared" si="413"/>
        <v>0</v>
      </c>
      <c r="BM202" s="5">
        <f t="shared" si="413"/>
        <v>0</v>
      </c>
      <c r="BN202" s="5">
        <f t="shared" si="413"/>
        <v>0</v>
      </c>
      <c r="BO202" s="5">
        <f t="shared" si="413"/>
        <v>0</v>
      </c>
      <c r="BP202" s="5">
        <f t="shared" si="413"/>
        <v>0</v>
      </c>
      <c r="BQ202" s="5">
        <f t="shared" si="413"/>
        <v>0</v>
      </c>
      <c r="BR202" s="5">
        <f t="shared" si="413"/>
        <v>0</v>
      </c>
      <c r="BS202" s="5">
        <f t="shared" si="413"/>
        <v>0</v>
      </c>
      <c r="BT202" s="5">
        <f t="shared" si="413"/>
        <v>0</v>
      </c>
      <c r="BU202" s="5">
        <f t="shared" si="413"/>
        <v>0</v>
      </c>
      <c r="BV202" s="5">
        <f t="shared" ref="BV202:DA202" si="414">BV51+BV126</f>
        <v>0</v>
      </c>
      <c r="BW202" s="5">
        <f t="shared" si="414"/>
        <v>0</v>
      </c>
      <c r="BX202" s="5">
        <f t="shared" si="414"/>
        <v>0</v>
      </c>
      <c r="BY202" s="5">
        <f t="shared" si="414"/>
        <v>0</v>
      </c>
      <c r="BZ202" s="5">
        <f t="shared" si="414"/>
        <v>0</v>
      </c>
      <c r="CA202" s="5">
        <f t="shared" si="414"/>
        <v>0</v>
      </c>
      <c r="CB202" s="5">
        <f t="shared" si="414"/>
        <v>0</v>
      </c>
      <c r="CC202" s="5">
        <f t="shared" si="414"/>
        <v>0</v>
      </c>
      <c r="CD202" s="5">
        <f t="shared" si="414"/>
        <v>0</v>
      </c>
      <c r="CE202" s="5">
        <f t="shared" si="414"/>
        <v>0</v>
      </c>
      <c r="CF202" s="5">
        <f t="shared" si="414"/>
        <v>0</v>
      </c>
      <c r="CG202" s="5">
        <f t="shared" si="414"/>
        <v>0</v>
      </c>
      <c r="CH202" s="5">
        <f t="shared" si="414"/>
        <v>0</v>
      </c>
      <c r="CI202" s="5">
        <f t="shared" si="414"/>
        <v>0</v>
      </c>
      <c r="CJ202" s="5">
        <f t="shared" si="414"/>
        <v>0</v>
      </c>
      <c r="CK202" s="5">
        <f t="shared" si="414"/>
        <v>0</v>
      </c>
      <c r="CL202" s="5">
        <f t="shared" si="414"/>
        <v>0</v>
      </c>
      <c r="CM202" s="5">
        <f t="shared" si="414"/>
        <v>0</v>
      </c>
      <c r="CN202" s="5">
        <f t="shared" si="414"/>
        <v>0</v>
      </c>
      <c r="CO202" s="5">
        <f t="shared" si="414"/>
        <v>0</v>
      </c>
      <c r="CP202" s="5">
        <f t="shared" si="414"/>
        <v>0</v>
      </c>
      <c r="CQ202" s="5">
        <f t="shared" si="414"/>
        <v>0</v>
      </c>
      <c r="CR202" s="5">
        <f t="shared" si="414"/>
        <v>0</v>
      </c>
      <c r="CS202" s="5">
        <f t="shared" si="414"/>
        <v>0</v>
      </c>
      <c r="CT202" s="5">
        <f t="shared" si="414"/>
        <v>0</v>
      </c>
      <c r="CU202" s="5">
        <f t="shared" si="414"/>
        <v>0</v>
      </c>
      <c r="CV202" s="5">
        <f t="shared" si="414"/>
        <v>0</v>
      </c>
      <c r="CW202" s="5">
        <f t="shared" si="414"/>
        <v>0</v>
      </c>
      <c r="CX202" s="5">
        <f t="shared" si="414"/>
        <v>0</v>
      </c>
      <c r="CY202" s="5">
        <f t="shared" si="414"/>
        <v>0</v>
      </c>
      <c r="CZ202" s="5">
        <f t="shared" si="414"/>
        <v>0</v>
      </c>
      <c r="DA202" s="5">
        <f t="shared" si="414"/>
        <v>0</v>
      </c>
      <c r="DB202" s="5">
        <f t="shared" ref="DB202:DJ202" si="415">DB51+DB126</f>
        <v>0</v>
      </c>
      <c r="DC202" s="5">
        <f t="shared" si="415"/>
        <v>0</v>
      </c>
      <c r="DD202" s="5">
        <f t="shared" si="415"/>
        <v>0</v>
      </c>
      <c r="DE202" s="5">
        <f t="shared" si="415"/>
        <v>0</v>
      </c>
      <c r="DF202" s="5">
        <f t="shared" si="415"/>
        <v>0</v>
      </c>
      <c r="DG202" s="5">
        <f t="shared" si="415"/>
        <v>0</v>
      </c>
      <c r="DH202" s="5">
        <f t="shared" si="415"/>
        <v>0</v>
      </c>
      <c r="DI202" s="5">
        <f t="shared" si="415"/>
        <v>0</v>
      </c>
      <c r="DJ202" s="5">
        <f t="shared" si="415"/>
        <v>0</v>
      </c>
    </row>
    <row r="203" spans="1:114">
      <c r="B203" s="17" t="s">
        <v>88</v>
      </c>
      <c r="I203" s="5">
        <f t="shared" ca="1" si="411"/>
        <v>-724999.99999999965</v>
      </c>
      <c r="J203" s="5">
        <f t="shared" ref="J203:AO203" ca="1" si="416">J52+J127</f>
        <v>0</v>
      </c>
      <c r="K203" s="5">
        <f t="shared" ca="1" si="416"/>
        <v>0</v>
      </c>
      <c r="L203" s="5">
        <f t="shared" ca="1" si="416"/>
        <v>0</v>
      </c>
      <c r="M203" s="5">
        <f t="shared" ca="1" si="416"/>
        <v>0</v>
      </c>
      <c r="N203" s="5">
        <f t="shared" ca="1" si="416"/>
        <v>0</v>
      </c>
      <c r="O203" s="5">
        <f t="shared" ca="1" si="416"/>
        <v>0</v>
      </c>
      <c r="P203" s="5">
        <f t="shared" ca="1" si="416"/>
        <v>0</v>
      </c>
      <c r="Q203" s="5">
        <f t="shared" ca="1" si="416"/>
        <v>0</v>
      </c>
      <c r="R203" s="5">
        <f t="shared" ca="1" si="416"/>
        <v>0</v>
      </c>
      <c r="S203" s="5">
        <f t="shared" ca="1" si="416"/>
        <v>0</v>
      </c>
      <c r="T203" s="5">
        <f t="shared" ca="1" si="416"/>
        <v>0</v>
      </c>
      <c r="U203" s="5">
        <f t="shared" ca="1" si="416"/>
        <v>-100000</v>
      </c>
      <c r="V203" s="5">
        <f t="shared" ca="1" si="416"/>
        <v>-19419.642857142855</v>
      </c>
      <c r="W203" s="5">
        <f t="shared" ca="1" si="416"/>
        <v>-19419.642857142859</v>
      </c>
      <c r="X203" s="5">
        <f t="shared" ca="1" si="416"/>
        <v>-119419.64285714286</v>
      </c>
      <c r="Y203" s="5">
        <f t="shared" ca="1" si="416"/>
        <v>-19419.642857142859</v>
      </c>
      <c r="Z203" s="5">
        <f t="shared" ca="1" si="416"/>
        <v>-19419.642857142859</v>
      </c>
      <c r="AA203" s="5">
        <f t="shared" ca="1" si="416"/>
        <v>-19419.642857142859</v>
      </c>
      <c r="AB203" s="5">
        <f t="shared" ca="1" si="416"/>
        <v>-19419.642857142859</v>
      </c>
      <c r="AC203" s="5">
        <f t="shared" ca="1" si="416"/>
        <v>-19419.642857142859</v>
      </c>
      <c r="AD203" s="5">
        <f t="shared" ca="1" si="416"/>
        <v>-19419.642857142859</v>
      </c>
      <c r="AE203" s="5">
        <f t="shared" ca="1" si="416"/>
        <v>-19419.642857142855</v>
      </c>
      <c r="AF203" s="5">
        <f t="shared" ca="1" si="416"/>
        <v>-19419.642857142855</v>
      </c>
      <c r="AG203" s="5">
        <f t="shared" ca="1" si="416"/>
        <v>-19419.642857142855</v>
      </c>
      <c r="AH203" s="5">
        <f t="shared" ca="1" si="416"/>
        <v>-19419.642857142859</v>
      </c>
      <c r="AI203" s="5">
        <f t="shared" ca="1" si="416"/>
        <v>-19419.642857142859</v>
      </c>
      <c r="AJ203" s="5">
        <f t="shared" ca="1" si="416"/>
        <v>-19419.642857142859</v>
      </c>
      <c r="AK203" s="5">
        <f t="shared" ca="1" si="416"/>
        <v>-19419.642857142855</v>
      </c>
      <c r="AL203" s="5">
        <f t="shared" ca="1" si="416"/>
        <v>-5357.142857142856</v>
      </c>
      <c r="AM203" s="5">
        <f t="shared" ca="1" si="416"/>
        <v>-5357.1428571428578</v>
      </c>
      <c r="AN203" s="5">
        <f t="shared" ca="1" si="416"/>
        <v>-5357.1428571428569</v>
      </c>
      <c r="AO203" s="5">
        <f t="shared" ca="1" si="416"/>
        <v>-5357.1428571428569</v>
      </c>
      <c r="AP203" s="5">
        <f t="shared" ref="AP203:BU203" ca="1" si="417">AP52+AP127</f>
        <v>-5357.1428571428578</v>
      </c>
      <c r="AQ203" s="5">
        <f t="shared" ca="1" si="417"/>
        <v>-5357.1428571428569</v>
      </c>
      <c r="AR203" s="5">
        <f t="shared" ca="1" si="417"/>
        <v>-5357.1428571428578</v>
      </c>
      <c r="AS203" s="5">
        <f t="shared" ca="1" si="417"/>
        <v>-5357.1428571428551</v>
      </c>
      <c r="AT203" s="5">
        <f t="shared" ca="1" si="417"/>
        <v>-5357.1428571428569</v>
      </c>
      <c r="AU203" s="5">
        <f t="shared" ca="1" si="417"/>
        <v>-5357.1428571428578</v>
      </c>
      <c r="AV203" s="5">
        <f t="shared" ca="1" si="417"/>
        <v>-5357.1428571428551</v>
      </c>
      <c r="AW203" s="5">
        <f t="shared" ca="1" si="417"/>
        <v>-5357.142857142856</v>
      </c>
      <c r="AX203" s="5">
        <f t="shared" ca="1" si="417"/>
        <v>-7500</v>
      </c>
      <c r="AY203" s="5">
        <f t="shared" ca="1" si="417"/>
        <v>-7500</v>
      </c>
      <c r="AZ203" s="5">
        <f t="shared" ca="1" si="417"/>
        <v>-7500</v>
      </c>
      <c r="BA203" s="5">
        <f t="shared" ca="1" si="417"/>
        <v>-7500</v>
      </c>
      <c r="BB203" s="5">
        <f t="shared" ca="1" si="417"/>
        <v>-7499.9999999999991</v>
      </c>
      <c r="BC203" s="5">
        <f t="shared" ca="1" si="417"/>
        <v>-7500</v>
      </c>
      <c r="BD203" s="5">
        <f t="shared" ca="1" si="417"/>
        <v>-7500</v>
      </c>
      <c r="BE203" s="5">
        <f t="shared" ca="1" si="417"/>
        <v>-7499.9999999999991</v>
      </c>
      <c r="BF203" s="5">
        <f t="shared" ca="1" si="417"/>
        <v>-7500</v>
      </c>
      <c r="BG203" s="5">
        <f t="shared" ca="1" si="417"/>
        <v>-7499.9999999999991</v>
      </c>
      <c r="BH203" s="5">
        <f t="shared" ca="1" si="417"/>
        <v>-7500</v>
      </c>
      <c r="BI203" s="5">
        <f t="shared" ca="1" si="417"/>
        <v>-7500.0000000000009</v>
      </c>
      <c r="BJ203" s="5">
        <f t="shared" ca="1" si="417"/>
        <v>-7499.9999999999991</v>
      </c>
      <c r="BK203" s="5">
        <f t="shared" ca="1" si="417"/>
        <v>-7500.0000000000009</v>
      </c>
      <c r="BL203" s="5">
        <f t="shared" ca="1" si="417"/>
        <v>-7500</v>
      </c>
      <c r="BM203" s="5">
        <f t="shared" ca="1" si="417"/>
        <v>-7500</v>
      </c>
      <c r="BN203" s="5">
        <f t="shared" ca="1" si="417"/>
        <v>-7500</v>
      </c>
      <c r="BO203" s="5">
        <f t="shared" ca="1" si="417"/>
        <v>-7500</v>
      </c>
      <c r="BP203" s="5">
        <f t="shared" ca="1" si="417"/>
        <v>-7500</v>
      </c>
      <c r="BQ203" s="5">
        <f t="shared" ca="1" si="417"/>
        <v>-7500</v>
      </c>
      <c r="BR203" s="5">
        <f t="shared" ca="1" si="417"/>
        <v>0</v>
      </c>
      <c r="BS203" s="5">
        <f t="shared" ca="1" si="417"/>
        <v>0</v>
      </c>
      <c r="BT203" s="5">
        <f t="shared" ca="1" si="417"/>
        <v>0</v>
      </c>
      <c r="BU203" s="5">
        <f t="shared" ca="1" si="417"/>
        <v>0</v>
      </c>
      <c r="BV203" s="5">
        <f t="shared" ref="BV203:DA203" ca="1" si="418">BV52+BV127</f>
        <v>0</v>
      </c>
      <c r="BW203" s="5">
        <f t="shared" ca="1" si="418"/>
        <v>0</v>
      </c>
      <c r="BX203" s="5">
        <f t="shared" ca="1" si="418"/>
        <v>0</v>
      </c>
      <c r="BY203" s="5">
        <f t="shared" ca="1" si="418"/>
        <v>0</v>
      </c>
      <c r="BZ203" s="5">
        <f t="shared" ca="1" si="418"/>
        <v>0</v>
      </c>
      <c r="CA203" s="5">
        <f t="shared" ca="1" si="418"/>
        <v>0</v>
      </c>
      <c r="CB203" s="5">
        <f t="shared" ca="1" si="418"/>
        <v>0</v>
      </c>
      <c r="CC203" s="5">
        <f t="shared" ca="1" si="418"/>
        <v>0</v>
      </c>
      <c r="CD203" s="5">
        <f t="shared" ca="1" si="418"/>
        <v>0</v>
      </c>
      <c r="CE203" s="5">
        <f t="shared" ca="1" si="418"/>
        <v>0</v>
      </c>
      <c r="CF203" s="5">
        <f t="shared" ca="1" si="418"/>
        <v>0</v>
      </c>
      <c r="CG203" s="5">
        <f t="shared" ca="1" si="418"/>
        <v>0</v>
      </c>
      <c r="CH203" s="5">
        <f t="shared" ca="1" si="418"/>
        <v>0</v>
      </c>
      <c r="CI203" s="5">
        <f t="shared" ca="1" si="418"/>
        <v>0</v>
      </c>
      <c r="CJ203" s="5">
        <f t="shared" ca="1" si="418"/>
        <v>0</v>
      </c>
      <c r="CK203" s="5">
        <f t="shared" ca="1" si="418"/>
        <v>0</v>
      </c>
      <c r="CL203" s="5">
        <f t="shared" ca="1" si="418"/>
        <v>0</v>
      </c>
      <c r="CM203" s="5">
        <f t="shared" ca="1" si="418"/>
        <v>0</v>
      </c>
      <c r="CN203" s="5">
        <f t="shared" ca="1" si="418"/>
        <v>0</v>
      </c>
      <c r="CO203" s="5">
        <f t="shared" ca="1" si="418"/>
        <v>0</v>
      </c>
      <c r="CP203" s="5">
        <f t="shared" ca="1" si="418"/>
        <v>0</v>
      </c>
      <c r="CQ203" s="5">
        <f t="shared" ca="1" si="418"/>
        <v>0</v>
      </c>
      <c r="CR203" s="5">
        <f t="shared" ca="1" si="418"/>
        <v>0</v>
      </c>
      <c r="CS203" s="5">
        <f t="shared" ca="1" si="418"/>
        <v>0</v>
      </c>
      <c r="CT203" s="5">
        <f t="shared" ca="1" si="418"/>
        <v>0</v>
      </c>
      <c r="CU203" s="5">
        <f t="shared" ca="1" si="418"/>
        <v>0</v>
      </c>
      <c r="CV203" s="5">
        <f t="shared" ca="1" si="418"/>
        <v>0</v>
      </c>
      <c r="CW203" s="5">
        <f t="shared" ca="1" si="418"/>
        <v>0</v>
      </c>
      <c r="CX203" s="5">
        <f t="shared" ca="1" si="418"/>
        <v>0</v>
      </c>
      <c r="CY203" s="5">
        <f t="shared" ca="1" si="418"/>
        <v>0</v>
      </c>
      <c r="CZ203" s="5">
        <f t="shared" ca="1" si="418"/>
        <v>0</v>
      </c>
      <c r="DA203" s="5">
        <f t="shared" ca="1" si="418"/>
        <v>0</v>
      </c>
      <c r="DB203" s="5">
        <f t="shared" ref="DB203:DJ203" ca="1" si="419">DB52+DB127</f>
        <v>0</v>
      </c>
      <c r="DC203" s="5">
        <f t="shared" ca="1" si="419"/>
        <v>0</v>
      </c>
      <c r="DD203" s="5">
        <f t="shared" ca="1" si="419"/>
        <v>0</v>
      </c>
      <c r="DE203" s="5">
        <f t="shared" ca="1" si="419"/>
        <v>0</v>
      </c>
      <c r="DF203" s="5">
        <f t="shared" ca="1" si="419"/>
        <v>0</v>
      </c>
      <c r="DG203" s="5">
        <f t="shared" ca="1" si="419"/>
        <v>0</v>
      </c>
      <c r="DH203" s="5">
        <f t="shared" ca="1" si="419"/>
        <v>0</v>
      </c>
      <c r="DI203" s="5">
        <f t="shared" ca="1" si="419"/>
        <v>0</v>
      </c>
      <c r="DJ203" s="5">
        <f t="shared" ca="1" si="419"/>
        <v>0</v>
      </c>
    </row>
    <row r="204" spans="1:114">
      <c r="B204" s="148" t="s">
        <v>191</v>
      </c>
      <c r="C204" s="110"/>
      <c r="D204" s="100"/>
      <c r="E204" s="100"/>
      <c r="F204" s="100"/>
      <c r="G204" s="100"/>
      <c r="H204" s="100"/>
      <c r="I204" s="101">
        <f ca="1">SUM(J204:DJ204)</f>
        <v>1450000.0000000019</v>
      </c>
      <c r="J204" s="101">
        <f ca="1">N(J$13&lt;&gt;0)*SUM(J196:J203)</f>
        <v>0</v>
      </c>
      <c r="K204" s="101">
        <f t="shared" ref="K204:BV204" ca="1" si="420">N(K$13&lt;&gt;0)*SUM(K196:K203)</f>
        <v>0</v>
      </c>
      <c r="L204" s="101">
        <f t="shared" ca="1" si="420"/>
        <v>0</v>
      </c>
      <c r="M204" s="101">
        <f t="shared" ca="1" si="420"/>
        <v>405000</v>
      </c>
      <c r="N204" s="101">
        <f t="shared" ca="1" si="420"/>
        <v>270000</v>
      </c>
      <c r="O204" s="101">
        <f t="shared" ca="1" si="420"/>
        <v>270000</v>
      </c>
      <c r="P204" s="101">
        <f t="shared" ca="1" si="420"/>
        <v>270000</v>
      </c>
      <c r="Q204" s="101">
        <f t="shared" ca="1" si="420"/>
        <v>605883.19815962343</v>
      </c>
      <c r="R204" s="101">
        <f t="shared" ca="1" si="420"/>
        <v>-1617.8797082701583</v>
      </c>
      <c r="S204" s="101">
        <f t="shared" ca="1" si="420"/>
        <v>68381.041705257667</v>
      </c>
      <c r="T204" s="101">
        <f t="shared" ca="1" si="420"/>
        <v>198379.96239972784</v>
      </c>
      <c r="U204" s="101">
        <f t="shared" ca="1" si="420"/>
        <v>504454.78308824345</v>
      </c>
      <c r="V204" s="101">
        <f t="shared" ca="1" si="420"/>
        <v>-22466.889913507264</v>
      </c>
      <c r="W204" s="101">
        <f t="shared" ca="1" si="420"/>
        <v>-22468.921411544841</v>
      </c>
      <c r="X204" s="101">
        <f t="shared" ca="1" si="420"/>
        <v>-122470.95426391443</v>
      </c>
      <c r="Y204" s="101">
        <f t="shared" ca="1" si="420"/>
        <v>-25190.802429023221</v>
      </c>
      <c r="Z204" s="101">
        <f t="shared" ca="1" si="420"/>
        <v>-25194.649868737808</v>
      </c>
      <c r="AA204" s="101">
        <f t="shared" ca="1" si="420"/>
        <v>-25198.499873412205</v>
      </c>
      <c r="AB204" s="101">
        <f t="shared" ca="1" si="420"/>
        <v>-25202.352444756383</v>
      </c>
      <c r="AC204" s="101">
        <f t="shared" ca="1" si="420"/>
        <v>-25476.763549672673</v>
      </c>
      <c r="AD204" s="101">
        <f t="shared" ca="1" si="420"/>
        <v>-25482.650429229834</v>
      </c>
      <c r="AE204" s="101">
        <f t="shared" ca="1" si="420"/>
        <v>-25488.555099366578</v>
      </c>
      <c r="AF204" s="101">
        <f t="shared" ca="1" si="420"/>
        <v>-25494.477675938248</v>
      </c>
      <c r="AG204" s="101">
        <f t="shared" ca="1" si="420"/>
        <v>-25741.083820199681</v>
      </c>
      <c r="AH204" s="101">
        <f t="shared" ca="1" si="420"/>
        <v>-25748.847552226493</v>
      </c>
      <c r="AI204" s="101">
        <f t="shared" ca="1" si="420"/>
        <v>-25756.643080860034</v>
      </c>
      <c r="AJ204" s="101">
        <f t="shared" ca="1" si="420"/>
        <v>-25764.470626953946</v>
      </c>
      <c r="AK204" s="101">
        <f t="shared" ca="1" si="420"/>
        <v>-26235.862507077974</v>
      </c>
      <c r="AL204" s="101">
        <f t="shared" ca="1" si="420"/>
        <v>-12184.731247949981</v>
      </c>
      <c r="AM204" s="101">
        <f t="shared" ca="1" si="420"/>
        <v>-12196.158752440862</v>
      </c>
      <c r="AN204" s="101">
        <f t="shared" ca="1" si="420"/>
        <v>-12207.645443609796</v>
      </c>
      <c r="AO204" s="101">
        <f t="shared" ca="1" si="420"/>
        <v>-12219.191747677134</v>
      </c>
      <c r="AP204" s="101">
        <f t="shared" ca="1" si="420"/>
        <v>-12230.798094048088</v>
      </c>
      <c r="AQ204" s="101">
        <f t="shared" ca="1" si="420"/>
        <v>-12242.464915336619</v>
      </c>
      <c r="AR204" s="101">
        <f t="shared" ca="1" si="420"/>
        <v>-12254.192647389489</v>
      </c>
      <c r="AS204" s="101">
        <f t="shared" ca="1" si="420"/>
        <v>-12265.981729310499</v>
      </c>
      <c r="AT204" s="101">
        <f t="shared" ca="1" si="420"/>
        <v>-12277.832603484914</v>
      </c>
      <c r="AU204" s="101">
        <f t="shared" ca="1" si="420"/>
        <v>-12289.745715604062</v>
      </c>
      <c r="AV204" s="101">
        <f t="shared" ca="1" si="420"/>
        <v>-12301.721514690109</v>
      </c>
      <c r="AW204" s="101">
        <f t="shared" ca="1" si="420"/>
        <v>-12313.760453121075</v>
      </c>
      <c r="AX204" s="101">
        <f t="shared" ca="1" si="420"/>
        <v>-14468.72012951308</v>
      </c>
      <c r="AY204" s="101">
        <f t="shared" ca="1" si="420"/>
        <v>-14480.886717317164</v>
      </c>
      <c r="AZ204" s="101">
        <f t="shared" ca="1" si="420"/>
        <v>-14493.117821987664</v>
      </c>
      <c r="BA204" s="101">
        <f t="shared" ca="1" si="420"/>
        <v>-14505.413909579389</v>
      </c>
      <c r="BB204" s="101">
        <f t="shared" ca="1" si="420"/>
        <v>-14517.77544963067</v>
      </c>
      <c r="BC204" s="101">
        <f t="shared" ca="1" si="420"/>
        <v>-14530.202915189488</v>
      </c>
      <c r="BD204" s="101">
        <f t="shared" ca="1" si="420"/>
        <v>-14542.696782839788</v>
      </c>
      <c r="BE204" s="101">
        <f t="shared" ca="1" si="420"/>
        <v>-14555.257532727988</v>
      </c>
      <c r="BF204" s="101">
        <f t="shared" ca="1" si="420"/>
        <v>-14567.885648589698</v>
      </c>
      <c r="BG204" s="101">
        <f t="shared" ca="1" si="420"/>
        <v>-14580.58161777661</v>
      </c>
      <c r="BH204" s="101">
        <f t="shared" ca="1" si="420"/>
        <v>-14593.345931283644</v>
      </c>
      <c r="BI204" s="101">
        <f t="shared" ca="1" si="420"/>
        <v>-14606.179083776227</v>
      </c>
      <c r="BJ204" s="101">
        <f t="shared" ca="1" si="420"/>
        <v>-14619.081573617843</v>
      </c>
      <c r="BK204" s="101">
        <f t="shared" ca="1" si="420"/>
        <v>-14632.053902897751</v>
      </c>
      <c r="BL204" s="101">
        <f t="shared" ca="1" si="420"/>
        <v>-14645.096577458904</v>
      </c>
      <c r="BM204" s="101">
        <f t="shared" ca="1" si="420"/>
        <v>-14658.210106926128</v>
      </c>
      <c r="BN204" s="101">
        <f t="shared" ca="1" si="420"/>
        <v>-14671.395004734448</v>
      </c>
      <c r="BO204" s="101">
        <f t="shared" ca="1" si="420"/>
        <v>-14684.651788157666</v>
      </c>
      <c r="BP204" s="101">
        <f t="shared" ca="1" si="420"/>
        <v>-14697.980978337149</v>
      </c>
      <c r="BQ204" s="101">
        <f t="shared" ca="1" si="420"/>
        <v>-14711.383100310824</v>
      </c>
      <c r="BR204" s="101">
        <f t="shared" ca="1" si="420"/>
        <v>-7224.8586830423956</v>
      </c>
      <c r="BS204" s="101">
        <f t="shared" ca="1" si="420"/>
        <v>-7238.4082594507709</v>
      </c>
      <c r="BT204" s="101">
        <f t="shared" ca="1" si="420"/>
        <v>-7252.0323664397347</v>
      </c>
      <c r="BU204" s="101">
        <f t="shared" ca="1" si="420"/>
        <v>-7265.7315449278085</v>
      </c>
      <c r="BV204" s="101">
        <f t="shared" ca="1" si="420"/>
        <v>-7279.5063398783695</v>
      </c>
      <c r="BW204" s="101">
        <f t="shared" ref="BW204:DJ204" ca="1" si="421">N(BW$13&lt;&gt;0)*SUM(BW196:BW203)</f>
        <v>-7293.3573003299707</v>
      </c>
      <c r="BX204" s="101">
        <f t="shared" ca="1" si="421"/>
        <v>-7307.2849794268932</v>
      </c>
      <c r="BY204" s="101">
        <f t="shared" ca="1" si="421"/>
        <v>-7321.2899344499401</v>
      </c>
      <c r="BZ204" s="101">
        <f t="shared" ca="1" si="421"/>
        <v>-7335.3727268474422</v>
      </c>
      <c r="CA204" s="101">
        <f t="shared" ca="1" si="421"/>
        <v>-7349.5339222665207</v>
      </c>
      <c r="CB204" s="101">
        <f t="shared" ca="1" si="421"/>
        <v>-7363.7740905845512</v>
      </c>
      <c r="CC204" s="101">
        <f t="shared" ca="1" si="421"/>
        <v>-7378.0938059409036</v>
      </c>
      <c r="CD204" s="101">
        <f t="shared" ca="1" si="421"/>
        <v>-7392.4936467688776</v>
      </c>
      <c r="CE204" s="101">
        <f t="shared" ca="1" si="421"/>
        <v>-7406.9741958279192</v>
      </c>
      <c r="CF204" s="101">
        <f t="shared" ca="1" si="421"/>
        <v>-7421.536040236042</v>
      </c>
      <c r="CG204" s="101">
        <f t="shared" ca="1" si="421"/>
        <v>-7436.1797715025186</v>
      </c>
      <c r="CH204" s="101">
        <f t="shared" ca="1" si="421"/>
        <v>-7450.9059855608029</v>
      </c>
      <c r="CI204" s="101">
        <f t="shared" ca="1" si="421"/>
        <v>-7465.7152828017061</v>
      </c>
      <c r="CJ204" s="101">
        <f t="shared" ca="1" si="421"/>
        <v>-7480.6082681068156</v>
      </c>
      <c r="CK204" s="101">
        <f t="shared" ca="1" si="421"/>
        <v>-7495.5855508821696</v>
      </c>
      <c r="CL204" s="101">
        <f t="shared" ca="1" si="421"/>
        <v>-7510.647745092182</v>
      </c>
      <c r="CM204" s="101">
        <f t="shared" ca="1" si="421"/>
        <v>-7525.795469293822</v>
      </c>
      <c r="CN204" s="101">
        <f t="shared" ca="1" si="421"/>
        <v>-7541.0293466710491</v>
      </c>
      <c r="CO204" s="101">
        <f t="shared" ca="1" si="421"/>
        <v>-1517.6349207711185</v>
      </c>
      <c r="CP204" s="101">
        <f t="shared" ca="1" si="421"/>
        <v>-1529.0171826769019</v>
      </c>
      <c r="CQ204" s="101">
        <f t="shared" ca="1" si="421"/>
        <v>-1540.4848115469788</v>
      </c>
      <c r="CR204" s="101">
        <f t="shared" ca="1" si="421"/>
        <v>-1552.0384476335812</v>
      </c>
      <c r="CS204" s="101">
        <f t="shared" ca="1" si="421"/>
        <v>-1563.6787359908326</v>
      </c>
      <c r="CT204" s="101">
        <f t="shared" ca="1" si="421"/>
        <v>-1575.4063265107643</v>
      </c>
      <c r="CU204" s="101">
        <f t="shared" ca="1" si="421"/>
        <v>-1587.2218739595949</v>
      </c>
      <c r="CV204" s="101">
        <f t="shared" ca="1" si="421"/>
        <v>-1599.1260380142917</v>
      </c>
      <c r="CW204" s="101">
        <f t="shared" ca="1" si="421"/>
        <v>-1611.1194832993988</v>
      </c>
      <c r="CX204" s="101">
        <f t="shared" ca="1" si="421"/>
        <v>-1623.2028794241444</v>
      </c>
      <c r="CY204" s="101">
        <f t="shared" ca="1" si="421"/>
        <v>-1635.3769010198255</v>
      </c>
      <c r="CZ204" s="101">
        <f t="shared" ca="1" si="421"/>
        <v>-1647.6422277774743</v>
      </c>
      <c r="DA204" s="101">
        <f t="shared" ca="1" si="421"/>
        <v>-1659.999544485805</v>
      </c>
      <c r="DB204" s="101">
        <f t="shared" ca="1" si="421"/>
        <v>-1672.4495410694487</v>
      </c>
      <c r="DC204" s="101">
        <f t="shared" ca="1" si="421"/>
        <v>-1684.9929126274697</v>
      </c>
      <c r="DD204" s="101">
        <f t="shared" ca="1" si="421"/>
        <v>-1697.6303594721758</v>
      </c>
      <c r="DE204" s="101">
        <f t="shared" ca="1" si="421"/>
        <v>-1710.362587168217</v>
      </c>
      <c r="DF204" s="101">
        <f t="shared" ca="1" si="421"/>
        <v>-1723.1903065719787</v>
      </c>
      <c r="DG204" s="101">
        <f t="shared" ca="1" si="421"/>
        <v>-1736.1142338712684</v>
      </c>
      <c r="DH204" s="101">
        <f t="shared" ca="1" si="421"/>
        <v>-1749.1350906253033</v>
      </c>
      <c r="DI204" s="101">
        <f t="shared" ca="1" si="421"/>
        <v>0</v>
      </c>
      <c r="DJ204" s="101">
        <f t="shared" ca="1" si="421"/>
        <v>0</v>
      </c>
    </row>
    <row r="205" spans="1:114">
      <c r="B205" s="11"/>
      <c r="C205" s="11"/>
    </row>
    <row r="206" spans="1:114">
      <c r="B206" s="11" t="s">
        <v>206</v>
      </c>
      <c r="C206" s="11"/>
    </row>
    <row r="207" spans="1:114">
      <c r="B207" s="11" t="s">
        <v>169</v>
      </c>
      <c r="C207" s="11"/>
      <c r="J207" s="5">
        <f ca="1">(J185-J180*(1-SUMIF(Макро!$15:$15,J$11,Макро!$18:$18)*N(J183&lt;&gt;0))+J193)*N(J$13&lt;&gt;0)</f>
        <v>87853.598099011957</v>
      </c>
      <c r="K207" s="5">
        <f ca="1">(K185-K180*(1-SUMIF(Макро!$15:$15,K$11,Макро!$18:$18)*N(K183&lt;&gt;0))+K193)*N(K$13&lt;&gt;0)</f>
        <v>89124.233044432011</v>
      </c>
      <c r="L207" s="5">
        <f ca="1">(L185-L180*(1-SUMIF(Макро!$15:$15,L$11,Макро!$18:$18)*N(L183&lt;&gt;0))+L193)*N(L$13&lt;&gt;0)</f>
        <v>94329.137930600002</v>
      </c>
      <c r="M207" s="5">
        <f ca="1">(M185-M180*(1-SUMIF(Макро!$15:$15,M$11,Макро!$18:$18)*N(M183&lt;&gt;0))+M193)*N(M$13&lt;&gt;0)</f>
        <v>-312356.72249132238</v>
      </c>
      <c r="N207" s="5">
        <f ca="1">(N185-N180*(1-SUMIF(Макро!$15:$15,N$11,Макро!$18:$18)*N(N183&lt;&gt;0))+N193)*N(N$13&lt;&gt;0)</f>
        <v>-195127.77136700123</v>
      </c>
      <c r="O207" s="5">
        <f ca="1">(O185-O180*(1-SUMIF(Макро!$15:$15,O$11,Макро!$18:$18)*N(O183&lt;&gt;0))+O193)*N(O$13&lt;&gt;0)</f>
        <v>-129151.19860652299</v>
      </c>
      <c r="P207" s="5">
        <f ca="1">(P185-P180*(1-SUMIF(Макро!$15:$15,P$11,Макро!$18:$18)*N(P183&lt;&gt;0))+P193)*N(P$13&lt;&gt;0)</f>
        <v>-145892.3266377823</v>
      </c>
      <c r="Q207" s="5">
        <f ca="1">(Q185-Q180*(1-SUMIF(Макро!$15:$15,Q$11,Макро!$18:$18)*N(Q183&lt;&gt;0))+Q193)*N(Q$13&lt;&gt;0)</f>
        <v>-487307.2917387404</v>
      </c>
      <c r="R207" s="5">
        <f ca="1">(R185-R180*(1-SUMIF(Макро!$15:$15,R$11,Макро!$18:$18)*N(R183&lt;&gt;0))+R193)*N(R$13&lt;&gt;0)</f>
        <v>134297.2017843395</v>
      </c>
      <c r="S207" s="5">
        <f ca="1">(S185-S180*(1-SUMIF(Макро!$15:$15,S$11,Макро!$18:$18)*N(S183&lt;&gt;0))+S193)*N(S$13&lt;&gt;0)</f>
        <v>189039.53193044738</v>
      </c>
      <c r="T207" s="5">
        <f ca="1">(T185-T180*(1-SUMIF(Макро!$15:$15,T$11,Макро!$18:$18)*N(T183&lt;&gt;0))+T193)*N(T$13&lt;&gt;0)</f>
        <v>92971.697823932511</v>
      </c>
      <c r="U207" s="5">
        <f ca="1">(U185-U180*(1-SUMIF(Макро!$15:$15,U$11,Макро!$18:$18)*N(U183&lt;&gt;0))+U193)*N(U$13&lt;&gt;0)</f>
        <v>-515737.02378463256</v>
      </c>
      <c r="V207" s="5">
        <f ca="1">(V185-V180*(1-SUMIF(Макро!$15:$15,V$11,Макро!$18:$18)*N(V183&lt;&gt;0))+V193)*N(V$13&lt;&gt;0)</f>
        <v>89370.805867565636</v>
      </c>
      <c r="W207" s="5">
        <f ca="1">(W185-W180*(1-SUMIF(Макро!$15:$15,W$11,Макро!$18:$18)*N(W183&lt;&gt;0))+W193)*N(W$13&lt;&gt;0)</f>
        <v>189001.39637871674</v>
      </c>
      <c r="X207" s="5">
        <f ca="1">(X185-X180*(1-SUMIF(Макро!$15:$15,X$11,Макро!$18:$18)*N(X183&lt;&gt;0))+X193)*N(X$13&lt;&gt;0)</f>
        <v>93123.687556140969</v>
      </c>
      <c r="Y207" s="5">
        <f ca="1">(Y185-Y180*(1-SUMIF(Макро!$15:$15,Y$11,Макро!$18:$18)*N(Y183&lt;&gt;0))+Y193)*N(Y$13&lt;&gt;0)</f>
        <v>91459.284660965175</v>
      </c>
      <c r="Z207" s="5">
        <f ca="1">(Z185-Z180*(1-SUMIF(Макро!$15:$15,Z$11,Макро!$18:$18)*N(Z183&lt;&gt;0))+Z193)*N(Z$13&lt;&gt;0)</f>
        <v>89770.38237899018</v>
      </c>
      <c r="AA207" s="5">
        <f ca="1">(AA185-AA180*(1-SUMIF(Макро!$15:$15,AA$11,Макро!$18:$18)*N(AA183&lt;&gt;0))+AA193)*N(AA$13&lt;&gt;0)</f>
        <v>88058.426715173977</v>
      </c>
      <c r="AB207" s="5">
        <f ca="1">(AB185-AB180*(1-SUMIF(Макро!$15:$15,AB$11,Макро!$18:$18)*N(AB183&lt;&gt;0))+AB193)*N(AB$13&lt;&gt;0)</f>
        <v>93606.809916022132</v>
      </c>
      <c r="AC207" s="5">
        <f ca="1">(AC185-AC180*(1-SUMIF(Макро!$15:$15,AC$11,Макро!$18:$18)*N(AC183&lt;&gt;0))+AC193)*N(AC$13&lt;&gt;0)</f>
        <v>91847.98243320969</v>
      </c>
      <c r="AD207" s="5">
        <f ca="1">(AD185-AD180*(1-SUMIF(Макро!$15:$15,AD$11,Макро!$18:$18)*N(AD183&lt;&gt;0))+AD193)*N(AD$13&lt;&gt;0)</f>
        <v>90069.807756621667</v>
      </c>
      <c r="AE207" s="5">
        <f ca="1">(AE185-AE180*(1-SUMIF(Макро!$15:$15,AE$11,Макро!$18:$18)*N(AE183&lt;&gt;0))+AE193)*N(AE$13&lt;&gt;0)</f>
        <v>88267.628935338988</v>
      </c>
      <c r="AF207" s="5">
        <f ca="1">(AF185-AF180*(1-SUMIF(Макро!$15:$15,AF$11,Макро!$18:$18)*N(AF183&lt;&gt;0))+AF193)*N(AF$13&lt;&gt;0)</f>
        <v>93990.705967277958</v>
      </c>
      <c r="AG207" s="5">
        <f ca="1">(AG185-AG180*(1-SUMIF(Макро!$15:$15,AG$11,Макро!$18:$18)*N(AG183&lt;&gt;0))+AG193)*N(AG$13&lt;&gt;0)</f>
        <v>92139.723156912267</v>
      </c>
      <c r="AH207" s="5">
        <f ca="1">(AH185-AH180*(1-SUMIF(Макро!$15:$15,AH$11,Макро!$18:$18)*N(AH183&lt;&gt;0))+AH193)*N(AH$13&lt;&gt;0)</f>
        <v>90254.642161335854</v>
      </c>
      <c r="AI207" s="5">
        <f ca="1">(AI185-AI180*(1-SUMIF(Макро!$15:$15,AI$11,Макро!$18:$18)*N(AI183&lt;&gt;0))+AI193)*N(AI$13&lt;&gt;0)</f>
        <v>88344.257562008803</v>
      </c>
      <c r="AJ207" s="5">
        <f ca="1">(AJ185-AJ180*(1-SUMIF(Макро!$15:$15,AJ$11,Макро!$18:$18)*N(AJ183&lt;&gt;0))+AJ193)*N(AJ$13&lt;&gt;0)</f>
        <v>94233.450397602719</v>
      </c>
      <c r="AK207" s="5">
        <f ca="1">(AK185-AK180*(1-SUMIF(Макро!$15:$15,AK$11,Макро!$18:$18)*N(AK183&lt;&gt;0))+AK193)*N(AK$13&lt;&gt;0)</f>
        <v>92271.61740696842</v>
      </c>
      <c r="AL207" s="5">
        <f ca="1">(AL185-AL180*(1-SUMIF(Макро!$15:$15,AL$11,Макро!$18:$18)*N(AL183&lt;&gt;0))+AL193)*N(AL$13&lt;&gt;0)</f>
        <v>90287.996860206433</v>
      </c>
      <c r="AM207" s="5">
        <f ca="1">(AM185-AM180*(1-SUMIF(Макро!$15:$15,AM$11,Макро!$18:$18)*N(AM183&lt;&gt;0))+AM193)*N(AM$13&lt;&gt;0)</f>
        <v>88278.020268244043</v>
      </c>
      <c r="AN207" s="5">
        <f ca="1">(AN185-AN180*(1-SUMIF(Макро!$15:$15,AN$11,Макро!$18:$18)*N(AN183&lt;&gt;0))+AN193)*N(AN$13&lt;&gt;0)</f>
        <v>94360.494510405479</v>
      </c>
      <c r="AO207" s="5">
        <f ca="1">(AO185-AO180*(1-SUMIF(Макро!$15:$15,AO$11,Макро!$18:$18)*N(AO183&lt;&gt;0))+AO193)*N(AO$13&lt;&gt;0)</f>
        <v>92296.932767895123</v>
      </c>
      <c r="AP207" s="5">
        <f ca="1">(AP185-AP180*(1-SUMIF(Макро!$15:$15,AP$11,Макро!$18:$18)*N(AP183&lt;&gt;0))+AP193)*N(AP$13&lt;&gt;0)</f>
        <v>90207.092531694841</v>
      </c>
      <c r="AQ207" s="5">
        <f ca="1">(AQ185-AQ180*(1-SUMIF(Макро!$15:$15,AQ$11,Макро!$18:$18)*N(AQ183&lt;&gt;0))+AQ193)*N(AQ$13&lt;&gt;0)</f>
        <v>88089.730852578548</v>
      </c>
      <c r="AR207" s="5">
        <f ca="1">(AR185-AR180*(1-SUMIF(Макро!$15:$15,AR$11,Макро!$18:$18)*N(AR183&lt;&gt;0))+AR193)*N(AR$13&lt;&gt;0)</f>
        <v>94376.913028353025</v>
      </c>
      <c r="AS207" s="5">
        <f ca="1">(AS185-AS180*(1-SUMIF(Макро!$15:$15,AS$11,Макро!$18:$18)*N(AS183&lt;&gt;0))+AS193)*N(AS$13&lt;&gt;0)</f>
        <v>92203.596965663048</v>
      </c>
      <c r="AT207" s="5">
        <f ca="1">(AT185-AT180*(1-SUMIF(Макро!$15:$15,AT$11,Макро!$18:$18)*N(AT183&lt;&gt;0))+AT193)*N(AT$13&lt;&gt;0)</f>
        <v>90011.62641374435</v>
      </c>
      <c r="AU207" s="5">
        <f ca="1">(AU185-AU180*(1-SUMIF(Макро!$15:$15,AU$11,Макро!$18:$18)*N(AU183&lt;&gt;0))+AU193)*N(AU$13&lt;&gt;0)</f>
        <v>87791.132245850633</v>
      </c>
      <c r="AV207" s="5">
        <f ca="1">(AV185-AV180*(1-SUMIF(Макро!$15:$15,AV$11,Макро!$18:$18)*N(AV183&lt;&gt;0))+AV193)*N(AV$13&lt;&gt;0)</f>
        <v>94318.209451153205</v>
      </c>
      <c r="AW207" s="5">
        <f ca="1">(AW185-AW180*(1-SUMIF(Макро!$15:$15,AW$11,Макро!$18:$18)*N(AW183&lt;&gt;0))+AW193)*N(AW$13&lt;&gt;0)</f>
        <v>92039.730083229835</v>
      </c>
      <c r="AX207" s="5">
        <f ca="1">(AX185-AX180*(1-SUMIF(Макро!$15:$15,AX$11,Макро!$18:$18)*N(AX183&lt;&gt;0))+AX193)*N(AX$13&lt;&gt;0)</f>
        <v>89733.612013378122</v>
      </c>
      <c r="AY207" s="5">
        <f ca="1">(AY185-AY180*(1-SUMIF(Макро!$15:$15,AY$11,Макро!$18:$18)*N(AY183&lt;&gt;0))+AY193)*N(AY$13&lt;&gt;0)</f>
        <v>87397.760782018711</v>
      </c>
      <c r="AZ207" s="5">
        <f ca="1">(AZ185-AZ180*(1-SUMIF(Макро!$15:$15,AZ$11,Макро!$18:$18)*N(AZ183&lt;&gt;0))+AZ193)*N(AZ$13&lt;&gt;0)</f>
        <v>94178.24047131477</v>
      </c>
      <c r="BA207" s="5">
        <f ca="1">(BA185-BA180*(1-SUMIF(Макро!$15:$15,BA$11,Макро!$18:$18)*N(BA183&lt;&gt;0))+BA193)*N(BA$13&lt;&gt;0)</f>
        <v>91781.94923267077</v>
      </c>
      <c r="BB207" s="5">
        <f ca="1">(BB185-BB180*(1-SUMIF(Макро!$15:$15,BB$11,Макро!$18:$18)*N(BB183&lt;&gt;0))+BB193)*N(BB$13&lt;&gt;0)</f>
        <v>89358.554149874923</v>
      </c>
      <c r="BC207" s="5">
        <f ca="1">(BC185-BC180*(1-SUMIF(Макро!$15:$15,BC$11,Макро!$18:$18)*N(BC183&lt;&gt;0))+BC193)*N(BC$13&lt;&gt;0)</f>
        <v>86904.200150838966</v>
      </c>
      <c r="BD207" s="5">
        <f ca="1">(BD185-BD180*(1-SUMIF(Макро!$15:$15,BD$11,Макро!$18:$18)*N(BD183&lt;&gt;0))+BD193)*N(BD$13&lt;&gt;0)</f>
        <v>93942.441787421398</v>
      </c>
      <c r="BE207" s="5">
        <f ca="1">(BE185-BE180*(1-SUMIF(Макро!$15:$15,BE$11,Макро!$18:$18)*N(BE183&lt;&gt;0))+BE193)*N(BE$13&lt;&gt;0)</f>
        <v>91425.158436953978</v>
      </c>
      <c r="BF207" s="5">
        <f ca="1">(BF185-BF180*(1-SUMIF(Макро!$15:$15,BF$11,Макро!$18:$18)*N(BF183&lt;&gt;0))+BF193)*N(BF$13&lt;&gt;0)</f>
        <v>88873.74626865497</v>
      </c>
      <c r="BG207" s="5">
        <f ca="1">(BG185-BG180*(1-SUMIF(Макро!$15:$15,BG$11,Макро!$18:$18)*N(BG183&lt;&gt;0))+BG193)*N(BG$13&lt;&gt;0)</f>
        <v>86289.982495004675</v>
      </c>
      <c r="BH207" s="5">
        <f ca="1">(BH185-BH180*(1-SUMIF(Макро!$15:$15,BH$11,Макро!$18:$18)*N(BH183&lt;&gt;0))+BH193)*N(BH$13&lt;&gt;0)</f>
        <v>93608.27024298771</v>
      </c>
      <c r="BI207" s="5">
        <f ca="1">(BI185-BI180*(1-SUMIF(Макро!$15:$15,BI$11,Макро!$18:$18)*N(BI183&lt;&gt;0))+BI193)*N(BI$13&lt;&gt;0)</f>
        <v>90958.74907810826</v>
      </c>
      <c r="BJ207" s="5">
        <f ca="1">(BJ185-BJ180*(1-SUMIF(Макро!$15:$15,BJ$11,Макро!$18:$18)*N(BJ183&lt;&gt;0))+BJ193)*N(BJ$13&lt;&gt;0)</f>
        <v>88274.572348905567</v>
      </c>
      <c r="BK207" s="5">
        <f ca="1">(BK185-BK180*(1-SUMIF(Макро!$15:$15,BK$11,Макро!$18:$18)*N(BK183&lt;&gt;0))+BK193)*N(BK$13&lt;&gt;0)</f>
        <v>85556.609668856865</v>
      </c>
      <c r="BL207" s="5">
        <f ca="1">(BL185-BL180*(1-SUMIF(Макро!$15:$15,BL$11,Макро!$18:$18)*N(BL183&lt;&gt;0))+BL193)*N(BL$13&lt;&gt;0)</f>
        <v>93164.970739720433</v>
      </c>
      <c r="BM207" s="5">
        <f ca="1">(BM185-BM180*(1-SUMIF(Макро!$15:$15,BM$11,Макро!$18:$18)*N(BM183&lt;&gt;0))+BM193)*N(BM$13&lt;&gt;0)</f>
        <v>90378.338238088749</v>
      </c>
      <c r="BN207" s="5">
        <f ca="1">(BN185-BN180*(1-SUMIF(Макро!$15:$15,BN$11,Макро!$18:$18)*N(BN183&lt;&gt;0))+BN193)*N(BN$13&lt;&gt;0)</f>
        <v>87567.900527805949</v>
      </c>
      <c r="BO207" s="5">
        <f ca="1">(BO185-BO180*(1-SUMIF(Макро!$15:$15,BO$11,Макро!$18:$18)*N(BO183&lt;&gt;0))+BO193)*N(BO$13&lt;&gt;0)</f>
        <v>84722.437141734932</v>
      </c>
      <c r="BP207" s="5">
        <f ca="1">(BP185-BP180*(1-SUMIF(Макро!$15:$15,BP$11,Макро!$18:$18)*N(BP183&lt;&gt;0))+BP193)*N(BP$13&lt;&gt;0)</f>
        <v>92641.196741082545</v>
      </c>
      <c r="BQ207" s="5">
        <f ca="1">(BQ185-BQ180*(1-SUMIF(Макро!$15:$15,BQ$11,Макро!$18:$18)*N(BQ183&lt;&gt;0))+BQ193)*N(BQ$13&lt;&gt;0)</f>
        <v>89724.548378508916</v>
      </c>
      <c r="BR207" s="5">
        <f ca="1">(BR185-BR180*(1-SUMIF(Макро!$15:$15,BR$11,Макро!$18:$18)*N(BR183&lt;&gt;0))+BR193)*N(BR$13&lt;&gt;0)</f>
        <v>86771.733558009757</v>
      </c>
      <c r="BS207" s="5">
        <f ca="1">(BS185-BS180*(1-SUMIF(Макро!$15:$15,BS$11,Макро!$18:$18)*N(BS183&lt;&gt;0))+BS193)*N(BS$13&lt;&gt;0)</f>
        <v>83782.363915475231</v>
      </c>
      <c r="BT207" s="5">
        <f ca="1">(BT185-BT180*(1-SUMIF(Макро!$15:$15,BT$11,Макро!$18:$18)*N(BT183&lt;&gt;0))+BT193)*N(BT$13&lt;&gt;0)</f>
        <v>91988.536846187912</v>
      </c>
      <c r="BU207" s="5">
        <f ca="1">(BU185-BU180*(1-SUMIF(Макро!$15:$15,BU$11,Макро!$18:$18)*N(BU183&lt;&gt;0))+BU193)*N(BU$13&lt;&gt;0)</f>
        <v>88924.877052634256</v>
      </c>
      <c r="BV207" s="5">
        <f ca="1">(BV185-BV180*(1-SUMIF(Макро!$15:$15,BV$11,Макро!$18:$18)*N(BV183&lt;&gt;0))+BV193)*N(BV$13&lt;&gt;0)</f>
        <v>85823.473790684482</v>
      </c>
      <c r="BW207" s="5">
        <f ca="1">(BW185-BW180*(1-SUMIF(Макро!$15:$15,BW$11,Макро!$18:$18)*N(BW183&lt;&gt;0))+BW193)*N(BW$13&lt;&gt;0)</f>
        <v>82683.922416581525</v>
      </c>
      <c r="BX207" s="5">
        <f ca="1">(BX185-BX180*(1-SUMIF(Макро!$15:$15,BX$11,Макро!$18:$18)*N(BX183&lt;&gt;0))+BX193)*N(BX$13&lt;&gt;0)</f>
        <v>86688.518427561648</v>
      </c>
      <c r="BY207" s="5">
        <f ca="1">(BY185-BY180*(1-SUMIF(Макро!$15:$15,BY$11,Макро!$18:$18)*N(BY183&lt;&gt;0))+BY193)*N(BY$13&lt;&gt;0)</f>
        <v>81755.274814200005</v>
      </c>
      <c r="BZ207" s="5">
        <f ca="1">(BZ185-BZ180*(1-SUMIF(Макро!$15:$15,BZ$11,Макро!$18:$18)*N(BZ183&lt;&gt;0))+BZ193)*N(BZ$13&lt;&gt;0)</f>
        <v>78381.478012283886</v>
      </c>
      <c r="CA207" s="5">
        <f ca="1">(CA185-CA180*(1-SUMIF(Макро!$15:$15,CA$11,Макро!$18:$18)*N(CA183&lt;&gt;0))+CA193)*N(CA$13&lt;&gt;0)</f>
        <v>74949.540200968011</v>
      </c>
      <c r="CB207" s="5">
        <f ca="1">(CB185-CB180*(1-SUMIF(Макро!$15:$15,CB$11,Макро!$18:$18)*N(CB183&lt;&gt;0))+CB193)*N(CB$13&lt;&gt;0)</f>
        <v>83628.331170274774</v>
      </c>
      <c r="CC207" s="5">
        <f ca="1">(CC185-CC180*(1-SUMIF(Макро!$15:$15,CC$11,Макро!$18:$18)*N(CC183&lt;&gt;0))+CC193)*N(CC$13&lt;&gt;0)</f>
        <v>79115.496311145587</v>
      </c>
      <c r="CD207" s="5">
        <f ca="1">(CD185-CD180*(1-SUMIF(Макро!$15:$15,CD$11,Макро!$18:$18)*N(CD183&lt;&gt;0))+CD193)*N(CD$13&lt;&gt;0)</f>
        <v>75550.563329745099</v>
      </c>
      <c r="CE207" s="5">
        <f ca="1">(CE185-CE180*(1-SUMIF(Макро!$15:$15,CE$11,Макро!$18:$18)*N(CE183&lt;&gt;0))+CE193)*N(CE$13&lt;&gt;0)</f>
        <v>71933.093203287979</v>
      </c>
      <c r="CF207" s="5">
        <f ca="1">(CF185-CF180*(1-SUMIF(Макро!$15:$15,CF$11,Макро!$18:$18)*N(CF183&lt;&gt;0))+CF193)*N(CF$13&lt;&gt;0)</f>
        <v>80911.631155649113</v>
      </c>
      <c r="CG207" s="5">
        <f ca="1">(CG185-CG180*(1-SUMIF(Макро!$15:$15,CG$11,Макро!$18:$18)*N(CG183&lt;&gt;0))+CG193)*N(CG$13&lt;&gt;0)</f>
        <v>77209.751526608161</v>
      </c>
      <c r="CH207" s="5">
        <f ca="1">(CH185-CH180*(1-SUMIF(Макро!$15:$15,CH$11,Макро!$18:$18)*N(CH183&lt;&gt;0))+CH193)*N(CH$13&lt;&gt;0)</f>
        <v>73464.990352843743</v>
      </c>
      <c r="CI207" s="5">
        <f ca="1">(CI185-CI180*(1-SUMIF(Макро!$15:$15,CI$11,Макро!$18:$18)*N(CI183&lt;&gt;0))+CI193)*N(CI$13&lt;&gt;0)</f>
        <v>69676.890236251609</v>
      </c>
      <c r="CJ207" s="5">
        <f ca="1">(CJ185-CJ180*(1-SUMIF(Макро!$15:$15,CJ$11,Макро!$18:$18)*N(CJ183&lt;&gt;0))+CJ193)*N(CJ$13&lt;&gt;0)</f>
        <v>78989.524489980118</v>
      </c>
      <c r="CK207" s="5">
        <f ca="1">(CK185-CK180*(1-SUMIF(Макро!$15:$15,CK$11,Макро!$18:$18)*N(CK183&lt;&gt;0))+CK193)*N(CK$13&lt;&gt;0)</f>
        <v>75113.355402347181</v>
      </c>
      <c r="CL207" s="5">
        <f ca="1">(CL185-CL180*(1-SUMIF(Макро!$15:$15,CL$11,Макро!$18:$18)*N(CL183&lt;&gt;0))+CL193)*N(CL$13&lt;&gt;0)</f>
        <v>71192.446721123546</v>
      </c>
      <c r="CM207" s="5">
        <f ca="1">(CM185-CM180*(1-SUMIF(Макро!$15:$15,CM$11,Макро!$18:$18)*N(CM183&lt;&gt;0))+CM193)*N(CM$13&lt;&gt;0)</f>
        <v>67226.321916483314</v>
      </c>
      <c r="CN207" s="5">
        <f ca="1">(CN185-CN180*(1-SUMIF(Макро!$15:$15,CN$11,Макро!$18:$18)*N(CN183&lt;&gt;0))+CN193)*N(CN$13&lt;&gt;0)</f>
        <v>76885.88410634613</v>
      </c>
      <c r="CO207" s="5">
        <f ca="1">(CO185-CO180*(1-SUMIF(Макро!$15:$15,CO$11,Макро!$18:$18)*N(CO183&lt;&gt;0))+CO193)*N(CO$13&lt;&gt;0)</f>
        <v>72827.877796855799</v>
      </c>
      <c r="CP207" s="5">
        <f ca="1">(CP185-CP180*(1-SUMIF(Макро!$15:$15,CP$11,Макро!$18:$18)*N(CP183&lt;&gt;0))+CP193)*N(CP$13&lt;&gt;0)</f>
        <v>68723.19614692402</v>
      </c>
      <c r="CQ207" s="5">
        <f ca="1">(CQ185-CQ180*(1-SUMIF(Макро!$15:$15,CQ$11,Макро!$18:$18)*N(CQ183&lt;&gt;0))+CQ193)*N(CQ$13&lt;&gt;0)</f>
        <v>64571.342707705116</v>
      </c>
      <c r="CR207" s="5">
        <f ca="1">(CR185-CR180*(1-SUMIF(Макро!$15:$15,CR$11,Макро!$18:$18)*N(CR183&lt;&gt;0))+CR193)*N(CR$13&lt;&gt;0)</f>
        <v>74591.165791335443</v>
      </c>
      <c r="CS207" s="5">
        <f ca="1">(CS185-CS180*(1-SUMIF(Макро!$15:$15,CS$11,Макро!$18:$18)*N(CS183&lt;&gt;0))+CS193)*N(CS$13&lt;&gt;0)</f>
        <v>70343.458949240419</v>
      </c>
      <c r="CT207" s="5">
        <f ca="1">(CT185-CT180*(1-SUMIF(Макро!$15:$15,CT$11,Макро!$18:$18)*N(CT183&lt;&gt;0))+CT193)*N(CT$13&lt;&gt;0)</f>
        <v>66047.06012484245</v>
      </c>
      <c r="CU207" s="5">
        <f ca="1">(CU185-CU180*(1-SUMIF(Макро!$15:$15,CU$11,Макро!$18:$18)*N(CU183&lt;&gt;0))+CU193)*N(CU$13&lt;&gt;0)</f>
        <v>61701.452130821344</v>
      </c>
      <c r="CV207" s="5">
        <f ca="1">(CV185-CV180*(1-SUMIF(Макро!$15:$15,CV$11,Макро!$18:$18)*N(CV183&lt;&gt;0))+CV193)*N(CV$13&lt;&gt;0)</f>
        <v>72095.39014736691</v>
      </c>
      <c r="CW207" s="5">
        <f ca="1">(CW185-CW180*(1-SUMIF(Макро!$15:$15,CW$11,Макро!$18:$18)*N(CW183&lt;&gt;0))+CW193)*N(CW$13&lt;&gt;0)</f>
        <v>67649.790932102711</v>
      </c>
      <c r="CX207" s="5">
        <f ca="1">(CX185-CX180*(1-SUMIF(Макро!$15:$15,CX$11,Макро!$18:$18)*N(CX183&lt;&gt;0))+CX193)*N(CX$13&lt;&gt;0)</f>
        <v>63153.398870067082</v>
      </c>
      <c r="CY207" s="5">
        <f ca="1">(CY185-CY180*(1-SUMIF(Макро!$15:$15,CY$11,Макро!$18:$18)*N(CY183&lt;&gt;0))+CY193)*N(CY$13&lt;&gt;0)</f>
        <v>58605.675182547231</v>
      </c>
      <c r="CZ207" s="5">
        <f ca="1">(CZ185-CZ180*(1-SUMIF(Макро!$15:$15,CZ$11,Макро!$18:$18)*N(CZ183&lt;&gt;0))+CZ193)*N(CZ$13&lt;&gt;0)</f>
        <v>69388.123793384817</v>
      </c>
      <c r="DA207" s="5">
        <f ca="1">(DA185-DA180*(1-SUMIF(Макро!$15:$15,DA$11,Макро!$18:$18)*N(DA183&lt;&gt;0))+DA193)*N(DA$13&lt;&gt;0)</f>
        <v>64736.098322057922</v>
      </c>
      <c r="DB207" s="5">
        <f ca="1">(DB185-DB180*(1-SUMIF(Макро!$15:$15,DB$11,Макро!$18:$18)*N(DB183&lt;&gt;0))+DB193)*N(DB$13&lt;&gt;0)</f>
        <v>60031.091453406058</v>
      </c>
      <c r="DC207" s="5">
        <f ca="1">(DC185-DC180*(1-SUMIF(Макро!$15:$15,DC$11,Макро!$18:$18)*N(DC183&lt;&gt;0))+DC193)*N(DC$13&lt;&gt;0)</f>
        <v>55272.541929579951</v>
      </c>
      <c r="DD207" s="5">
        <f ca="1">(DD185-DD180*(1-SUMIF(Макро!$15:$15,DD$11,Макро!$18:$18)*N(DD183&lt;&gt;0))+DD193)*N(DD$13&lt;&gt;0)</f>
        <v>66458.459772109738</v>
      </c>
      <c r="DE207" s="5">
        <f ca="1">(DE185-DE180*(1-SUMIF(Макро!$15:$15,DE$11,Макро!$18:$18)*N(DE183&lt;&gt;0))+DE193)*N(DE$13&lt;&gt;0)</f>
        <v>61591.118055229177</v>
      </c>
      <c r="DF207" s="5">
        <f ca="1">(DF185-DF180*(1-SUMIF(Макро!$15:$15,DF$11,Макро!$18:$18)*N(DF183&lt;&gt;0))+DF193)*N(DF$13&lt;&gt;0)</f>
        <v>56668.515099495322</v>
      </c>
      <c r="DG207" s="5">
        <f ca="1">(DG185-DG180*(1-SUMIF(Макро!$15:$15,DG$11,Макро!$18:$18)*N(DG183&lt;&gt;0))+DG193)*N(DG$13&lt;&gt;0)</f>
        <v>51690.066243934743</v>
      </c>
      <c r="DH207" s="5">
        <f ca="1">(DH185-DH180*(1-SUMIF(Макро!$15:$15,DH$11,Макро!$18:$18)*N(DH183&lt;&gt;0))+DH193)*N(DH$13&lt;&gt;0)</f>
        <v>63294.99713069322</v>
      </c>
      <c r="DI207" s="5">
        <f ca="1">(DI185-DI180*(1-SUMIF(Макро!$15:$15,DI$11,Макро!$18:$18)*N(DI183&lt;&gt;0))+DI193)*N(DI$13&lt;&gt;0)</f>
        <v>0</v>
      </c>
      <c r="DJ207" s="5">
        <f ca="1">(DJ185-DJ180*(1-SUMIF(Макро!$15:$15,DJ$11,Макро!$18:$18)*N(DJ183&lt;&gt;0))+DJ193)*N(DJ$13&lt;&gt;0)</f>
        <v>0</v>
      </c>
    </row>
    <row r="208" spans="1:114" s="8" customFormat="1">
      <c r="A208" s="175"/>
      <c r="B208" s="688" t="s">
        <v>198</v>
      </c>
      <c r="C208" s="89"/>
      <c r="J208" s="8">
        <f>(J57*SUM($I$37:$I$38)+J132*SUM($I$112:$I$113))/SUM($I$37:$I$38,$I$112:$I$113)</f>
        <v>0</v>
      </c>
      <c r="K208" s="8">
        <f t="shared" ref="K208:BV208" si="422">(K57*SUM($I$37:$I$38)+K132*SUM($I$112:$I$113))/SUM($I$37:$I$38,$I$112:$I$113)</f>
        <v>0</v>
      </c>
      <c r="L208" s="8">
        <f t="shared" si="422"/>
        <v>0</v>
      </c>
      <c r="M208" s="8">
        <f t="shared" si="422"/>
        <v>3.298712672532448E-2</v>
      </c>
      <c r="N208" s="8">
        <f t="shared" si="422"/>
        <v>3.298712672532448E-2</v>
      </c>
      <c r="O208" s="8">
        <f t="shared" si="422"/>
        <v>3.298712672532448E-2</v>
      </c>
      <c r="P208" s="8">
        <f t="shared" si="422"/>
        <v>3.298712672532448E-2</v>
      </c>
      <c r="Q208" s="8">
        <f t="shared" si="422"/>
        <v>3.298712672532448E-2</v>
      </c>
      <c r="R208" s="8">
        <f t="shared" si="422"/>
        <v>3.298712672532448E-2</v>
      </c>
      <c r="S208" s="8">
        <f t="shared" si="422"/>
        <v>3.298712672532448E-2</v>
      </c>
      <c r="T208" s="8">
        <f t="shared" si="422"/>
        <v>3.298712672532448E-2</v>
      </c>
      <c r="U208" s="8">
        <f t="shared" si="422"/>
        <v>3.298712672532448E-2</v>
      </c>
      <c r="V208" s="8">
        <f t="shared" si="422"/>
        <v>3.298712672532448E-2</v>
      </c>
      <c r="W208" s="8">
        <f t="shared" si="422"/>
        <v>3.298712672532448E-2</v>
      </c>
      <c r="X208" s="8">
        <f t="shared" si="422"/>
        <v>3.298712672532448E-2</v>
      </c>
      <c r="Y208" s="8">
        <f t="shared" si="422"/>
        <v>3.298712672532448E-2</v>
      </c>
      <c r="Z208" s="8">
        <f t="shared" si="422"/>
        <v>3.298712672532448E-2</v>
      </c>
      <c r="AA208" s="8">
        <f t="shared" si="422"/>
        <v>3.298712672532448E-2</v>
      </c>
      <c r="AB208" s="8">
        <f t="shared" si="422"/>
        <v>3.298712672532448E-2</v>
      </c>
      <c r="AC208" s="8">
        <f t="shared" si="422"/>
        <v>3.298712672532448E-2</v>
      </c>
      <c r="AD208" s="8">
        <f t="shared" si="422"/>
        <v>3.298712672532448E-2</v>
      </c>
      <c r="AE208" s="8">
        <f t="shared" si="422"/>
        <v>3.298712672532448E-2</v>
      </c>
      <c r="AF208" s="8">
        <f t="shared" si="422"/>
        <v>3.298712672532448E-2</v>
      </c>
      <c r="AG208" s="8">
        <f t="shared" si="422"/>
        <v>3.298712672532448E-2</v>
      </c>
      <c r="AH208" s="8">
        <f t="shared" si="422"/>
        <v>3.298712672532448E-2</v>
      </c>
      <c r="AI208" s="8">
        <f t="shared" si="422"/>
        <v>3.298712672532448E-2</v>
      </c>
      <c r="AJ208" s="8">
        <f t="shared" si="422"/>
        <v>3.298712672532448E-2</v>
      </c>
      <c r="AK208" s="8">
        <f t="shared" si="422"/>
        <v>3.298712672532448E-2</v>
      </c>
      <c r="AL208" s="8">
        <f t="shared" si="422"/>
        <v>3.298712672532448E-2</v>
      </c>
      <c r="AM208" s="8">
        <f t="shared" si="422"/>
        <v>3.298712672532448E-2</v>
      </c>
      <c r="AN208" s="8">
        <f t="shared" si="422"/>
        <v>3.298712672532448E-2</v>
      </c>
      <c r="AO208" s="8">
        <f t="shared" si="422"/>
        <v>3.298712672532448E-2</v>
      </c>
      <c r="AP208" s="8">
        <f t="shared" si="422"/>
        <v>3.298712672532448E-2</v>
      </c>
      <c r="AQ208" s="8">
        <f t="shared" si="422"/>
        <v>3.298712672532448E-2</v>
      </c>
      <c r="AR208" s="8">
        <f t="shared" si="422"/>
        <v>3.298712672532448E-2</v>
      </c>
      <c r="AS208" s="8">
        <f t="shared" si="422"/>
        <v>3.298712672532448E-2</v>
      </c>
      <c r="AT208" s="8">
        <f t="shared" si="422"/>
        <v>3.298712672532448E-2</v>
      </c>
      <c r="AU208" s="8">
        <f t="shared" si="422"/>
        <v>3.298712672532448E-2</v>
      </c>
      <c r="AV208" s="8">
        <f t="shared" si="422"/>
        <v>3.298712672532448E-2</v>
      </c>
      <c r="AW208" s="8">
        <f t="shared" si="422"/>
        <v>3.298712672532448E-2</v>
      </c>
      <c r="AX208" s="8">
        <f t="shared" si="422"/>
        <v>3.298712672532448E-2</v>
      </c>
      <c r="AY208" s="8">
        <f t="shared" si="422"/>
        <v>3.298712672532448E-2</v>
      </c>
      <c r="AZ208" s="8">
        <f t="shared" si="422"/>
        <v>3.298712672532448E-2</v>
      </c>
      <c r="BA208" s="8">
        <f t="shared" si="422"/>
        <v>3.298712672532448E-2</v>
      </c>
      <c r="BB208" s="8">
        <f t="shared" si="422"/>
        <v>3.298712672532448E-2</v>
      </c>
      <c r="BC208" s="8">
        <f t="shared" si="422"/>
        <v>3.298712672532448E-2</v>
      </c>
      <c r="BD208" s="8">
        <f t="shared" si="422"/>
        <v>3.298712672532448E-2</v>
      </c>
      <c r="BE208" s="8">
        <f t="shared" si="422"/>
        <v>3.298712672532448E-2</v>
      </c>
      <c r="BF208" s="8">
        <f t="shared" si="422"/>
        <v>3.298712672532448E-2</v>
      </c>
      <c r="BG208" s="8">
        <f t="shared" si="422"/>
        <v>3.298712672532448E-2</v>
      </c>
      <c r="BH208" s="8">
        <f t="shared" si="422"/>
        <v>3.298712672532448E-2</v>
      </c>
      <c r="BI208" s="8">
        <f t="shared" si="422"/>
        <v>3.298712672532448E-2</v>
      </c>
      <c r="BJ208" s="8">
        <f t="shared" si="422"/>
        <v>3.298712672532448E-2</v>
      </c>
      <c r="BK208" s="8">
        <f t="shared" si="422"/>
        <v>3.298712672532448E-2</v>
      </c>
      <c r="BL208" s="8">
        <f t="shared" si="422"/>
        <v>3.298712672532448E-2</v>
      </c>
      <c r="BM208" s="8">
        <f t="shared" si="422"/>
        <v>3.298712672532448E-2</v>
      </c>
      <c r="BN208" s="8">
        <f t="shared" si="422"/>
        <v>3.298712672532448E-2</v>
      </c>
      <c r="BO208" s="8">
        <f t="shared" si="422"/>
        <v>3.298712672532448E-2</v>
      </c>
      <c r="BP208" s="8">
        <f t="shared" si="422"/>
        <v>3.298712672532448E-2</v>
      </c>
      <c r="BQ208" s="8">
        <f t="shared" si="422"/>
        <v>3.298712672532448E-2</v>
      </c>
      <c r="BR208" s="8">
        <f t="shared" si="422"/>
        <v>3.298712672532448E-2</v>
      </c>
      <c r="BS208" s="8">
        <f t="shared" si="422"/>
        <v>3.298712672532448E-2</v>
      </c>
      <c r="BT208" s="8">
        <f t="shared" si="422"/>
        <v>3.298712672532448E-2</v>
      </c>
      <c r="BU208" s="8">
        <f t="shared" si="422"/>
        <v>3.298712672532448E-2</v>
      </c>
      <c r="BV208" s="8">
        <f t="shared" si="422"/>
        <v>3.298712672532448E-2</v>
      </c>
      <c r="BW208" s="8">
        <f t="shared" ref="BW208:DJ208" si="423">(BW57*SUM($I$37:$I$38)+BW132*SUM($I$112:$I$113))/SUM($I$37:$I$38,$I$112:$I$113)</f>
        <v>3.298712672532448E-2</v>
      </c>
      <c r="BX208" s="8">
        <f t="shared" si="423"/>
        <v>3.298712672532448E-2</v>
      </c>
      <c r="BY208" s="8">
        <f t="shared" si="423"/>
        <v>3.298712672532448E-2</v>
      </c>
      <c r="BZ208" s="8">
        <f t="shared" si="423"/>
        <v>3.298712672532448E-2</v>
      </c>
      <c r="CA208" s="8">
        <f t="shared" si="423"/>
        <v>3.298712672532448E-2</v>
      </c>
      <c r="CB208" s="8">
        <f t="shared" si="423"/>
        <v>3.298712672532448E-2</v>
      </c>
      <c r="CC208" s="8">
        <f t="shared" si="423"/>
        <v>3.298712672532448E-2</v>
      </c>
      <c r="CD208" s="8">
        <f t="shared" si="423"/>
        <v>3.298712672532448E-2</v>
      </c>
      <c r="CE208" s="8">
        <f t="shared" si="423"/>
        <v>3.298712672532448E-2</v>
      </c>
      <c r="CF208" s="8">
        <f t="shared" si="423"/>
        <v>3.298712672532448E-2</v>
      </c>
      <c r="CG208" s="8">
        <f t="shared" si="423"/>
        <v>3.298712672532448E-2</v>
      </c>
      <c r="CH208" s="8">
        <f t="shared" si="423"/>
        <v>3.298712672532448E-2</v>
      </c>
      <c r="CI208" s="8">
        <f t="shared" si="423"/>
        <v>3.298712672532448E-2</v>
      </c>
      <c r="CJ208" s="8">
        <f t="shared" si="423"/>
        <v>3.298712672532448E-2</v>
      </c>
      <c r="CK208" s="8">
        <f t="shared" si="423"/>
        <v>3.298712672532448E-2</v>
      </c>
      <c r="CL208" s="8">
        <f t="shared" si="423"/>
        <v>3.298712672532448E-2</v>
      </c>
      <c r="CM208" s="8">
        <f t="shared" si="423"/>
        <v>3.298712672532448E-2</v>
      </c>
      <c r="CN208" s="8">
        <f t="shared" si="423"/>
        <v>3.298712672532448E-2</v>
      </c>
      <c r="CO208" s="8">
        <f t="shared" si="423"/>
        <v>3.298712672532448E-2</v>
      </c>
      <c r="CP208" s="8">
        <f t="shared" si="423"/>
        <v>3.298712672532448E-2</v>
      </c>
      <c r="CQ208" s="8">
        <f t="shared" si="423"/>
        <v>3.298712672532448E-2</v>
      </c>
      <c r="CR208" s="8">
        <f t="shared" si="423"/>
        <v>3.298712672532448E-2</v>
      </c>
      <c r="CS208" s="8">
        <f t="shared" si="423"/>
        <v>3.298712672532448E-2</v>
      </c>
      <c r="CT208" s="8">
        <f t="shared" si="423"/>
        <v>3.298712672532448E-2</v>
      </c>
      <c r="CU208" s="8">
        <f t="shared" si="423"/>
        <v>3.298712672532448E-2</v>
      </c>
      <c r="CV208" s="8">
        <f t="shared" si="423"/>
        <v>3.298712672532448E-2</v>
      </c>
      <c r="CW208" s="8">
        <f t="shared" si="423"/>
        <v>3.298712672532448E-2</v>
      </c>
      <c r="CX208" s="8">
        <f t="shared" si="423"/>
        <v>3.298712672532448E-2</v>
      </c>
      <c r="CY208" s="8">
        <f t="shared" si="423"/>
        <v>3.298712672532448E-2</v>
      </c>
      <c r="CZ208" s="8">
        <f t="shared" si="423"/>
        <v>3.298712672532448E-2</v>
      </c>
      <c r="DA208" s="8">
        <f t="shared" si="423"/>
        <v>3.298712672532448E-2</v>
      </c>
      <c r="DB208" s="8">
        <f t="shared" si="423"/>
        <v>3.298712672532448E-2</v>
      </c>
      <c r="DC208" s="8">
        <f t="shared" si="423"/>
        <v>3.298712672532448E-2</v>
      </c>
      <c r="DD208" s="8">
        <f t="shared" si="423"/>
        <v>3.298712672532448E-2</v>
      </c>
      <c r="DE208" s="8">
        <f t="shared" si="423"/>
        <v>3.298712672532448E-2</v>
      </c>
      <c r="DF208" s="8">
        <f t="shared" si="423"/>
        <v>3.298712672532448E-2</v>
      </c>
      <c r="DG208" s="8">
        <f t="shared" si="423"/>
        <v>3.298712672532448E-2</v>
      </c>
      <c r="DH208" s="8">
        <f t="shared" si="423"/>
        <v>3.298712672532448E-2</v>
      </c>
      <c r="DI208" s="8">
        <f t="shared" si="423"/>
        <v>0</v>
      </c>
      <c r="DJ208" s="8">
        <f t="shared" si="423"/>
        <v>0</v>
      </c>
    </row>
    <row r="209" spans="1:114">
      <c r="B209" s="12" t="s">
        <v>170</v>
      </c>
      <c r="C209" s="111"/>
      <c r="D209" s="3"/>
      <c r="E209" s="3"/>
      <c r="F209" s="3"/>
      <c r="G209" s="3"/>
      <c r="H209" s="3"/>
      <c r="I209" s="150">
        <v>1</v>
      </c>
      <c r="J209" s="3">
        <f>I209/(1+J208)</f>
        <v>1</v>
      </c>
      <c r="K209" s="3">
        <f t="shared" ref="K209:BV209" si="424">J209/(1+K208)</f>
        <v>1</v>
      </c>
      <c r="L209" s="3">
        <f t="shared" si="424"/>
        <v>1</v>
      </c>
      <c r="M209" s="3">
        <f t="shared" si="424"/>
        <v>0.9680662751046113</v>
      </c>
      <c r="N209" s="3">
        <f t="shared" si="424"/>
        <v>0.93715231299491697</v>
      </c>
      <c r="O209" s="3">
        <f t="shared" si="424"/>
        <v>0.90722554884666007</v>
      </c>
      <c r="P209" s="3">
        <f t="shared" si="424"/>
        <v>0.87825445775172284</v>
      </c>
      <c r="Q209" s="3">
        <f t="shared" si="424"/>
        <v>0.85020852150973047</v>
      </c>
      <c r="R209" s="3">
        <f t="shared" si="424"/>
        <v>0.82305819648012357</v>
      </c>
      <c r="S209" s="3">
        <f t="shared" si="424"/>
        <v>0.7967748824608325</v>
      </c>
      <c r="T209" s="3">
        <f t="shared" si="424"/>
        <v>0.77133089256077259</v>
      </c>
      <c r="U209" s="3">
        <f t="shared" si="424"/>
        <v>0.74669942403442224</v>
      </c>
      <c r="V209" s="3">
        <f t="shared" si="424"/>
        <v>0.72285453004776179</v>
      </c>
      <c r="W209" s="3">
        <f t="shared" si="424"/>
        <v>0.69977109234583101</v>
      </c>
      <c r="X209" s="3">
        <f t="shared" si="424"/>
        <v>0.67742479479311357</v>
      </c>
      <c r="Y209" s="3">
        <f t="shared" si="424"/>
        <v>0.65579209775887515</v>
      </c>
      <c r="Z209" s="3">
        <f t="shared" si="424"/>
        <v>0.63485021332047331</v>
      </c>
      <c r="AA209" s="3">
        <f t="shared" si="424"/>
        <v>0.61457708125851851</v>
      </c>
      <c r="AB209" s="3">
        <f t="shared" si="424"/>
        <v>0.59495134581859799</v>
      </c>
      <c r="AC209" s="3">
        <f t="shared" si="424"/>
        <v>0.57595233321508565</v>
      </c>
      <c r="AD209" s="3">
        <f t="shared" si="424"/>
        <v>0.55756002985333786</v>
      </c>
      <c r="AE209" s="3">
        <f t="shared" si="424"/>
        <v>0.53975506124733663</v>
      </c>
      <c r="AF209" s="3">
        <f t="shared" si="424"/>
        <v>0.52251867161057053</v>
      </c>
      <c r="AG209" s="3">
        <f t="shared" si="424"/>
        <v>0.50583270409865466</v>
      </c>
      <c r="AH209" s="3">
        <f t="shared" si="424"/>
        <v>0.48967958168287767</v>
      </c>
      <c r="AI209" s="3">
        <f t="shared" si="424"/>
        <v>0.47404228863452763</v>
      </c>
      <c r="AJ209" s="3">
        <f t="shared" si="424"/>
        <v>0.45890435260049217</v>
      </c>
      <c r="AK209" s="3">
        <f t="shared" si="424"/>
        <v>0.44424982725125162</v>
      </c>
      <c r="AL209" s="3">
        <f t="shared" si="424"/>
        <v>0.43006327548298617</v>
      </c>
      <c r="AM209" s="3">
        <f t="shared" si="424"/>
        <v>0.41632975315610271</v>
      </c>
      <c r="AN209" s="3">
        <f t="shared" si="424"/>
        <v>0.40303479335305065</v>
      </c>
      <c r="AO209" s="3">
        <f t="shared" si="424"/>
        <v>0.39016439113884449</v>
      </c>
      <c r="AP209" s="3">
        <f t="shared" si="424"/>
        <v>0.37770498880823977</v>
      </c>
      <c r="AQ209" s="3">
        <f t="shared" si="424"/>
        <v>0.36564346160402156</v>
      </c>
      <c r="AR209" s="3">
        <f t="shared" si="424"/>
        <v>0.3539671038913611</v>
      </c>
      <c r="AS209" s="3">
        <f t="shared" si="424"/>
        <v>0.34266361577367688</v>
      </c>
      <c r="AT209" s="3">
        <f t="shared" si="424"/>
        <v>0.33172109013590112</v>
      </c>
      <c r="AU209" s="3">
        <f t="shared" si="424"/>
        <v>0.32112800010150283</v>
      </c>
      <c r="AV209" s="3">
        <f t="shared" si="424"/>
        <v>0.31087318689005505</v>
      </c>
      <c r="AW209" s="3">
        <f t="shared" si="424"/>
        <v>0.30094584806255525</v>
      </c>
      <c r="AX209" s="3">
        <f t="shared" si="424"/>
        <v>0.29133552614211616</v>
      </c>
      <c r="AY209" s="3">
        <f t="shared" si="424"/>
        <v>0.28203209759804049</v>
      </c>
      <c r="AZ209" s="3">
        <f t="shared" si="424"/>
        <v>0.27302576218167524</v>
      </c>
      <c r="BA209" s="3">
        <f t="shared" si="424"/>
        <v>0.2643070326028118</v>
      </c>
      <c r="BB209" s="3">
        <f t="shared" si="424"/>
        <v>0.2558667245357571</v>
      </c>
      <c r="BC209" s="3">
        <f t="shared" si="424"/>
        <v>0.24769594694454802</v>
      </c>
      <c r="BD209" s="3">
        <f t="shared" si="424"/>
        <v>0.23978609271711804</v>
      </c>
      <c r="BE209" s="3">
        <f t="shared" si="424"/>
        <v>0.23212882959854941</v>
      </c>
      <c r="BF209" s="3">
        <f t="shared" si="424"/>
        <v>0.22471609141386076</v>
      </c>
      <c r="BG209" s="3">
        <f t="shared" si="424"/>
        <v>0.21754006957108352</v>
      </c>
      <c r="BH209" s="3">
        <f t="shared" si="424"/>
        <v>0.21059320483567681</v>
      </c>
      <c r="BI209" s="3">
        <f t="shared" si="424"/>
        <v>0.20386817936761606</v>
      </c>
      <c r="BJ209" s="3">
        <f t="shared" si="424"/>
        <v>0.19735790901276684</v>
      </c>
      <c r="BK209" s="3">
        <f t="shared" si="424"/>
        <v>0.19105553584042398</v>
      </c>
      <c r="BL209" s="3">
        <f t="shared" si="424"/>
        <v>0.18495442091915479</v>
      </c>
      <c r="BM209" s="3">
        <f t="shared" si="424"/>
        <v>0.17904813732333658</v>
      </c>
      <c r="BN209" s="3">
        <f t="shared" si="424"/>
        <v>0.17333046336302135</v>
      </c>
      <c r="BO209" s="3">
        <f t="shared" si="424"/>
        <v>0.16779537602999636</v>
      </c>
      <c r="BP209" s="3">
        <f t="shared" si="424"/>
        <v>0.16243704465313616</v>
      </c>
      <c r="BQ209" s="3">
        <f t="shared" si="424"/>
        <v>0.15724982475636293</v>
      </c>
      <c r="BR209" s="3">
        <f t="shared" si="424"/>
        <v>0.15222825211274515</v>
      </c>
      <c r="BS209" s="3">
        <f t="shared" si="424"/>
        <v>0.14736703698847087</v>
      </c>
      <c r="BT209" s="3">
        <f t="shared" si="424"/>
        <v>0.14266105857063247</v>
      </c>
      <c r="BU209" s="3">
        <f t="shared" si="424"/>
        <v>0.13810535957295295</v>
      </c>
      <c r="BV209" s="3">
        <f t="shared" si="424"/>
        <v>0.13369514101377153</v>
      </c>
      <c r="BW209" s="3">
        <f t="shared" ref="BW209:DJ209" si="425">BV209/(1+BW208)</f>
        <v>0.12942575716078755</v>
      </c>
      <c r="BX209" s="3">
        <f t="shared" si="425"/>
        <v>0.12529271063723757</v>
      </c>
      <c r="BY209" s="3">
        <f t="shared" si="425"/>
        <v>0.12129164768435048</v>
      </c>
      <c r="BZ209" s="3">
        <f t="shared" si="425"/>
        <v>0.11741835357509002</v>
      </c>
      <c r="CA209" s="3">
        <f t="shared" si="425"/>
        <v>0.11366874817435361</v>
      </c>
      <c r="CB209" s="3">
        <f t="shared" si="425"/>
        <v>0.11003888164095059</v>
      </c>
      <c r="CC209" s="3">
        <f t="shared" si="425"/>
        <v>0.10652493026683223</v>
      </c>
      <c r="CD209" s="3">
        <f t="shared" si="425"/>
        <v>0.10312319244919074</v>
      </c>
      <c r="CE209" s="3">
        <f t="shared" si="425"/>
        <v>9.9830084791184062E-2</v>
      </c>
      <c r="CF209" s="3">
        <f t="shared" si="425"/>
        <v>9.6642138327179064E-2</v>
      </c>
      <c r="CG209" s="3">
        <f t="shared" si="425"/>
        <v>9.3555994868536829E-2</v>
      </c>
      <c r="CH209" s="3">
        <f t="shared" si="425"/>
        <v>9.0568403466090575E-2</v>
      </c>
      <c r="CI209" s="3">
        <f t="shared" si="425"/>
        <v>8.7676216985589875E-2</v>
      </c>
      <c r="CJ209" s="3">
        <f t="shared" si="425"/>
        <v>8.4876388792503643E-2</v>
      </c>
      <c r="CK209" s="3">
        <f t="shared" si="425"/>
        <v>8.2165969542689773E-2</v>
      </c>
      <c r="CL209" s="3">
        <f t="shared" si="425"/>
        <v>7.9542104075550624E-2</v>
      </c>
      <c r="CM209" s="3">
        <f t="shared" si="425"/>
        <v>7.7002028406401607E-2</v>
      </c>
      <c r="CN209" s="3">
        <f t="shared" si="425"/>
        <v>7.4543066814884665E-2</v>
      </c>
      <c r="CO209" s="3">
        <f t="shared" si="425"/>
        <v>7.2162629026359559E-2</v>
      </c>
      <c r="CP209" s="3">
        <f t="shared" si="425"/>
        <v>6.9858207483303805E-2</v>
      </c>
      <c r="CQ209" s="3">
        <f t="shared" si="425"/>
        <v>6.7627374703846999E-2</v>
      </c>
      <c r="CR209" s="3">
        <f t="shared" si="425"/>
        <v>6.5467780724656977E-2</v>
      </c>
      <c r="CS209" s="3">
        <f t="shared" si="425"/>
        <v>6.3377150625484144E-2</v>
      </c>
      <c r="CT209" s="3">
        <f t="shared" si="425"/>
        <v>6.1353282132756322E-2</v>
      </c>
      <c r="CU209" s="3">
        <f t="shared" si="425"/>
        <v>5.9394043299699717E-2</v>
      </c>
      <c r="CV209" s="3">
        <f t="shared" si="425"/>
        <v>5.7497370260542302E-2</v>
      </c>
      <c r="CW209" s="3">
        <f t="shared" si="425"/>
        <v>5.5661265056433838E-2</v>
      </c>
      <c r="CX209" s="3">
        <f t="shared" si="425"/>
        <v>5.3883793530792368E-2</v>
      </c>
      <c r="CY209" s="3">
        <f t="shared" si="425"/>
        <v>5.2163083291860118E-2</v>
      </c>
      <c r="CZ209" s="3">
        <f t="shared" si="425"/>
        <v>5.0497321740322607E-2</v>
      </c>
      <c r="DA209" s="3">
        <f t="shared" si="425"/>
        <v>4.888475415991321E-2</v>
      </c>
      <c r="DB209" s="3">
        <f t="shared" si="425"/>
        <v>4.7323681868991829E-2</v>
      </c>
      <c r="DC209" s="3">
        <f t="shared" si="425"/>
        <v>4.5812460431150552E-2</v>
      </c>
      <c r="DD209" s="3">
        <f t="shared" si="425"/>
        <v>4.4349497922961306E-2</v>
      </c>
      <c r="DE209" s="3">
        <f t="shared" si="425"/>
        <v>4.2933253257040845E-2</v>
      </c>
      <c r="DF209" s="3">
        <f t="shared" si="425"/>
        <v>4.156223455866645E-2</v>
      </c>
      <c r="DG209" s="3">
        <f t="shared" si="425"/>
        <v>4.023499759423238E-2</v>
      </c>
      <c r="DH209" s="3">
        <f t="shared" si="425"/>
        <v>3.8950144249891537E-2</v>
      </c>
      <c r="DI209" s="3">
        <f t="shared" si="425"/>
        <v>3.8950144249891537E-2</v>
      </c>
      <c r="DJ209" s="3">
        <f t="shared" si="425"/>
        <v>3.8950144249891537E-2</v>
      </c>
    </row>
    <row r="210" spans="1:114">
      <c r="B210" s="11" t="s">
        <v>175</v>
      </c>
      <c r="C210" s="11"/>
      <c r="J210" s="5">
        <f t="shared" ref="J210:BU210" ca="1" si="426">J207*J209</f>
        <v>87853.598099011957</v>
      </c>
      <c r="K210" s="5">
        <f t="shared" ca="1" si="426"/>
        <v>89124.233044432011</v>
      </c>
      <c r="L210" s="5">
        <f t="shared" ca="1" si="426"/>
        <v>94329.137930600002</v>
      </c>
      <c r="M210" s="5">
        <f t="shared" ca="1" si="426"/>
        <v>-302382.00884605921</v>
      </c>
      <c r="N210" s="5">
        <f t="shared" ca="1" si="426"/>
        <v>-182864.44226612852</v>
      </c>
      <c r="O210" s="5">
        <f t="shared" ca="1" si="426"/>
        <v>-117169.26704000682</v>
      </c>
      <c r="P210" s="5">
        <f t="shared" ca="1" si="426"/>
        <v>-128130.58622140273</v>
      </c>
      <c r="Q210" s="5">
        <f t="shared" ca="1" si="426"/>
        <v>-414312.81203010539</v>
      </c>
      <c r="R210" s="5">
        <f t="shared" ca="1" si="426"/>
        <v>110534.4126929457</v>
      </c>
      <c r="S210" s="5">
        <f t="shared" ca="1" si="426"/>
        <v>150621.95083433299</v>
      </c>
      <c r="T210" s="5">
        <f t="shared" ca="1" si="426"/>
        <v>71711.9426654243</v>
      </c>
      <c r="U210" s="5">
        <f t="shared" ca="1" si="426"/>
        <v>-385100.53861321224</v>
      </c>
      <c r="V210" s="5">
        <f t="shared" ca="1" si="426"/>
        <v>64602.091875388913</v>
      </c>
      <c r="W210" s="5">
        <f t="shared" ca="1" si="426"/>
        <v>132257.71359882201</v>
      </c>
      <c r="X210" s="5">
        <f t="shared" ca="1" si="426"/>
        <v>63084.294933096819</v>
      </c>
      <c r="Y210" s="5">
        <f t="shared" ca="1" si="426"/>
        <v>59978.276147340468</v>
      </c>
      <c r="Z210" s="5">
        <f t="shared" ca="1" si="426"/>
        <v>56990.746403162375</v>
      </c>
      <c r="AA210" s="5">
        <f t="shared" ca="1" si="426"/>
        <v>54118.690870828774</v>
      </c>
      <c r="AB210" s="5">
        <f t="shared" ca="1" si="426"/>
        <v>55691.497537323048</v>
      </c>
      <c r="AC210" s="5">
        <f t="shared" ca="1" si="426"/>
        <v>52900.05978350532</v>
      </c>
      <c r="AD210" s="5">
        <f t="shared" ca="1" si="426"/>
        <v>50219.324701666381</v>
      </c>
      <c r="AE210" s="5">
        <f t="shared" ca="1" si="426"/>
        <v>47642.899462151079</v>
      </c>
      <c r="AF210" s="5">
        <f t="shared" ca="1" si="426"/>
        <v>49111.898825761804</v>
      </c>
      <c r="AG210" s="5">
        <f t="shared" ca="1" si="426"/>
        <v>46607.28531936236</v>
      </c>
      <c r="AH210" s="5">
        <f t="shared" ca="1" si="426"/>
        <v>44195.855418500752</v>
      </c>
      <c r="AI210" s="5">
        <f t="shared" ca="1" si="426"/>
        <v>41878.914042412827</v>
      </c>
      <c r="AJ210" s="5">
        <f t="shared" ca="1" si="426"/>
        <v>43244.140548022464</v>
      </c>
      <c r="AK210" s="5">
        <f t="shared" ca="1" si="426"/>
        <v>40991.650093239303</v>
      </c>
      <c r="AL210" s="5">
        <f t="shared" ca="1" si="426"/>
        <v>38829.551666497951</v>
      </c>
      <c r="AM210" s="5">
        <f t="shared" ca="1" si="426"/>
        <v>36752.766387387477</v>
      </c>
      <c r="AN210" s="5">
        <f t="shared" ca="1" si="426"/>
        <v>38030.562405692945</v>
      </c>
      <c r="AO210" s="5">
        <f t="shared" ca="1" si="426"/>
        <v>36010.976577368667</v>
      </c>
      <c r="AP210" s="5">
        <f t="shared" ca="1" si="426"/>
        <v>34071.668875107651</v>
      </c>
      <c r="AQ210" s="5">
        <f t="shared" ca="1" si="426"/>
        <v>32209.434120703398</v>
      </c>
      <c r="AR210" s="5">
        <f t="shared" ca="1" si="426"/>
        <v>33406.322578852989</v>
      </c>
      <c r="AS210" s="5">
        <f t="shared" ca="1" si="426"/>
        <v>31594.81792359292</v>
      </c>
      <c r="AT210" s="5">
        <f t="shared" ca="1" si="426"/>
        <v>29858.754838872748</v>
      </c>
      <c r="AU210" s="5">
        <f t="shared" ca="1" si="426"/>
        <v>28192.190724756569</v>
      </c>
      <c r="AV210" s="5">
        <f t="shared" ca="1" si="426"/>
        <v>29321.002353843705</v>
      </c>
      <c r="AW210" s="5">
        <f t="shared" ca="1" si="426"/>
        <v>27698.974625346284</v>
      </c>
      <c r="AX210" s="5">
        <f t="shared" ca="1" si="426"/>
        <v>26142.589068550031</v>
      </c>
      <c r="AY210" s="5">
        <f t="shared" ca="1" si="426"/>
        <v>24648.973798724495</v>
      </c>
      <c r="AZ210" s="5">
        <f t="shared" ca="1" si="426"/>
        <v>25713.085885609809</v>
      </c>
      <c r="BA210" s="5">
        <f t="shared" ca="1" si="426"/>
        <v>24258.61464818913</v>
      </c>
      <c r="BB210" s="5">
        <f t="shared" ca="1" si="426"/>
        <v>22863.880559579582</v>
      </c>
      <c r="BC210" s="5">
        <f t="shared" ca="1" si="426"/>
        <v>21525.818149820592</v>
      </c>
      <c r="BD210" s="5">
        <f t="shared" ca="1" si="426"/>
        <v>22526.09105651109</v>
      </c>
      <c r="BE210" s="5">
        <f t="shared" ca="1" si="426"/>
        <v>21222.415023832073</v>
      </c>
      <c r="BF210" s="5">
        <f t="shared" ca="1" si="426"/>
        <v>19971.360890799337</v>
      </c>
      <c r="BG210" s="5">
        <f t="shared" ca="1" si="426"/>
        <v>18771.528795250895</v>
      </c>
      <c r="BH210" s="5">
        <f t="shared" ca="1" si="426"/>
        <v>19713.265629594902</v>
      </c>
      <c r="BI210" s="5">
        <f t="shared" ca="1" si="426"/>
        <v>18543.594572109756</v>
      </c>
      <c r="BJ210" s="5">
        <f t="shared" ca="1" si="426"/>
        <v>17421.68501777621</v>
      </c>
      <c r="BK210" s="5">
        <f t="shared" ca="1" si="426"/>
        <v>16346.063904973447</v>
      </c>
      <c r="BL210" s="5">
        <f t="shared" ca="1" si="426"/>
        <v>17231.273213114993</v>
      </c>
      <c r="BM210" s="5">
        <f t="shared" ca="1" si="426"/>
        <v>16182.073115908275</v>
      </c>
      <c r="BN210" s="5">
        <f t="shared" ca="1" si="426"/>
        <v>15178.184774211568</v>
      </c>
      <c r="BO210" s="5">
        <f t="shared" ca="1" si="426"/>
        <v>14216.033198375144</v>
      </c>
      <c r="BP210" s="5">
        <f t="shared" ca="1" si="426"/>
        <v>15048.362211751197</v>
      </c>
      <c r="BQ210" s="5">
        <f t="shared" ca="1" si="426"/>
        <v>14109.169508864334</v>
      </c>
      <c r="BR210" s="5">
        <f t="shared" ca="1" si="426"/>
        <v>13209.109332328659</v>
      </c>
      <c r="BS210" s="5">
        <f t="shared" ca="1" si="426"/>
        <v>12346.758722113365</v>
      </c>
      <c r="BT210" s="5">
        <f t="shared" ca="1" si="426"/>
        <v>13123.182042840795</v>
      </c>
      <c r="BU210" s="5">
        <f t="shared" ca="1" si="426"/>
        <v>12281.002120334686</v>
      </c>
      <c r="BV210" s="5">
        <f t="shared" ref="BV210:DJ210" ca="1" si="427">BV207*BV209</f>
        <v>11474.181430737286</v>
      </c>
      <c r="BW210" s="5">
        <f t="shared" ca="1" si="427"/>
        <v>10701.429263789878</v>
      </c>
      <c r="BX210" s="5">
        <f t="shared" ca="1" si="427"/>
        <v>10861.439454915318</v>
      </c>
      <c r="BY210" s="5">
        <f t="shared" ca="1" si="427"/>
        <v>9916.2319891011994</v>
      </c>
      <c r="BZ210" s="5">
        <f t="shared" ca="1" si="427"/>
        <v>9203.424098984493</v>
      </c>
      <c r="CA210" s="5">
        <f t="shared" ca="1" si="427"/>
        <v>8519.4204108874255</v>
      </c>
      <c r="CB210" s="5">
        <f t="shared" ca="1" si="427"/>
        <v>9202.3680354760854</v>
      </c>
      <c r="CC210" s="5">
        <f t="shared" ca="1" si="427"/>
        <v>8427.7727275706056</v>
      </c>
      <c r="CD210" s="5">
        <f t="shared" ca="1" si="427"/>
        <v>7791.0152818980769</v>
      </c>
      <c r="CE210" s="5">
        <f t="shared" ca="1" si="427"/>
        <v>7181.0867937763851</v>
      </c>
      <c r="CF210" s="5">
        <f t="shared" ca="1" si="427"/>
        <v>7819.4730504219324</v>
      </c>
      <c r="CG210" s="5">
        <f t="shared" ca="1" si="427"/>
        <v>7223.4351176243563</v>
      </c>
      <c r="CH210" s="5">
        <f t="shared" ca="1" si="427"/>
        <v>6653.606886908804</v>
      </c>
      <c r="CI210" s="5">
        <f t="shared" ca="1" si="427"/>
        <v>6109.0061472347243</v>
      </c>
      <c r="CJ210" s="5">
        <f t="shared" ca="1" si="427"/>
        <v>6704.3455911465408</v>
      </c>
      <c r="CK210" s="5">
        <f t="shared" ca="1" si="427"/>
        <v>6171.761672238491</v>
      </c>
      <c r="CL210" s="5">
        <f t="shared" ca="1" si="427"/>
        <v>5662.7970064847023</v>
      </c>
      <c r="CM210" s="5">
        <f t="shared" ca="1" si="427"/>
        <v>5176.5631498709472</v>
      </c>
      <c r="CN210" s="5">
        <f t="shared" ca="1" si="427"/>
        <v>5731.3095960608389</v>
      </c>
      <c r="CO210" s="5">
        <f t="shared" ca="1" si="427"/>
        <v>5255.4511282315534</v>
      </c>
      <c r="CP210" s="5">
        <f t="shared" ca="1" si="427"/>
        <v>4800.8792953476031</v>
      </c>
      <c r="CQ210" s="5">
        <f t="shared" ca="1" si="427"/>
        <v>4366.7903884244924</v>
      </c>
      <c r="CR210" s="5">
        <f t="shared" ca="1" si="427"/>
        <v>4883.3180860236835</v>
      </c>
      <c r="CS210" s="5">
        <f t="shared" ca="1" si="427"/>
        <v>4458.1679933435707</v>
      </c>
      <c r="CT210" s="5">
        <f t="shared" ca="1" si="427"/>
        <v>4052.203913878579</v>
      </c>
      <c r="CU210" s="5">
        <f t="shared" ca="1" si="427"/>
        <v>3664.6987195123525</v>
      </c>
      <c r="CV210" s="5">
        <f t="shared" ca="1" si="427"/>
        <v>4145.2953413814084</v>
      </c>
      <c r="CW210" s="5">
        <f t="shared" ca="1" si="427"/>
        <v>3765.4729440841033</v>
      </c>
      <c r="CX210" s="5">
        <f t="shared" ca="1" si="427"/>
        <v>3402.9447054824705</v>
      </c>
      <c r="CY210" s="5">
        <f t="shared" ca="1" si="427"/>
        <v>3057.0527159229105</v>
      </c>
      <c r="CZ210" s="5">
        <f t="shared" ca="1" si="427"/>
        <v>3503.9144121518875</v>
      </c>
      <c r="DA210" s="5">
        <f t="shared" ca="1" si="427"/>
        <v>3164.6082517457717</v>
      </c>
      <c r="DB210" s="5">
        <f t="shared" ca="1" si="427"/>
        <v>2840.8922741893425</v>
      </c>
      <c r="DC210" s="5">
        <f t="shared" ca="1" si="427"/>
        <v>2532.1711400779914</v>
      </c>
      <c r="DD210" s="5">
        <f t="shared" ca="1" si="427"/>
        <v>2947.3993236263882</v>
      </c>
      <c r="DE210" s="5">
        <f t="shared" ca="1" si="427"/>
        <v>2644.3070698494553</v>
      </c>
      <c r="DF210" s="5">
        <f t="shared" ca="1" si="427"/>
        <v>2355.2701166565562</v>
      </c>
      <c r="DG210" s="5">
        <f t="shared" ca="1" si="427"/>
        <v>2079.7496909704269</v>
      </c>
      <c r="DH210" s="5">
        <f t="shared" ca="1" si="427"/>
        <v>2465.349268536972</v>
      </c>
      <c r="DI210" s="5">
        <f t="shared" ca="1" si="427"/>
        <v>0</v>
      </c>
      <c r="DJ210" s="5">
        <f t="shared" ca="1" si="427"/>
        <v>0</v>
      </c>
    </row>
    <row r="211" spans="1:114">
      <c r="B211" s="11"/>
      <c r="C211" s="11"/>
    </row>
    <row r="212" spans="1:114">
      <c r="B212" s="11" t="s">
        <v>201</v>
      </c>
      <c r="C212" s="11"/>
      <c r="J212" s="5">
        <f ca="1">N(J$13&lt;&gt;0)*(I212+J207)</f>
        <v>87853.598099011957</v>
      </c>
      <c r="K212" s="5">
        <f t="shared" ref="K212:BV212" ca="1" si="428">N(K$13&lt;&gt;0)*(J212+K207)</f>
        <v>176977.83114344397</v>
      </c>
      <c r="L212" s="5">
        <f t="shared" ca="1" si="428"/>
        <v>271306.96907404397</v>
      </c>
      <c r="M212" s="5">
        <f t="shared" ca="1" si="428"/>
        <v>-41049.753417278407</v>
      </c>
      <c r="N212" s="5">
        <f t="shared" ca="1" si="428"/>
        <v>-236177.52478427964</v>
      </c>
      <c r="O212" s="5">
        <f t="shared" ca="1" si="428"/>
        <v>-365328.72339080262</v>
      </c>
      <c r="P212" s="5">
        <f t="shared" ca="1" si="428"/>
        <v>-511221.0500285849</v>
      </c>
      <c r="Q212" s="5">
        <f t="shared" ca="1" si="428"/>
        <v>-998528.3417673253</v>
      </c>
      <c r="R212" s="5">
        <f t="shared" ca="1" si="428"/>
        <v>-864231.1399829858</v>
      </c>
      <c r="S212" s="5">
        <f t="shared" ca="1" si="428"/>
        <v>-675191.60805253848</v>
      </c>
      <c r="T212" s="5">
        <f t="shared" ca="1" si="428"/>
        <v>-582219.91022860596</v>
      </c>
      <c r="U212" s="5">
        <f t="shared" ca="1" si="428"/>
        <v>-1097956.9340132386</v>
      </c>
      <c r="V212" s="5">
        <f t="shared" ca="1" si="428"/>
        <v>-1008586.128145673</v>
      </c>
      <c r="W212" s="5">
        <f t="shared" ca="1" si="428"/>
        <v>-819584.73176695616</v>
      </c>
      <c r="X212" s="5">
        <f t="shared" ca="1" si="428"/>
        <v>-726461.04421081522</v>
      </c>
      <c r="Y212" s="5">
        <f t="shared" ca="1" si="428"/>
        <v>-635001.75954985002</v>
      </c>
      <c r="Z212" s="5">
        <f t="shared" ca="1" si="428"/>
        <v>-545231.37717085984</v>
      </c>
      <c r="AA212" s="5">
        <f t="shared" ca="1" si="428"/>
        <v>-457172.95045568584</v>
      </c>
      <c r="AB212" s="5">
        <f t="shared" ca="1" si="428"/>
        <v>-363566.14053966373</v>
      </c>
      <c r="AC212" s="5">
        <f t="shared" ca="1" si="428"/>
        <v>-271718.15810645407</v>
      </c>
      <c r="AD212" s="5">
        <f t="shared" ca="1" si="428"/>
        <v>-181648.35034983238</v>
      </c>
      <c r="AE212" s="5">
        <f t="shared" ca="1" si="428"/>
        <v>-93380.721414493397</v>
      </c>
      <c r="AF212" s="5">
        <f t="shared" ca="1" si="428"/>
        <v>609.98455278456095</v>
      </c>
      <c r="AG212" s="5">
        <f t="shared" ca="1" si="428"/>
        <v>92749.707709696828</v>
      </c>
      <c r="AH212" s="5">
        <f t="shared" ca="1" si="428"/>
        <v>183004.3498710327</v>
      </c>
      <c r="AI212" s="5">
        <f t="shared" ca="1" si="428"/>
        <v>271348.6074330415</v>
      </c>
      <c r="AJ212" s="5">
        <f t="shared" ca="1" si="428"/>
        <v>365582.05783064419</v>
      </c>
      <c r="AK212" s="5">
        <f t="shared" ca="1" si="428"/>
        <v>457853.67523761262</v>
      </c>
      <c r="AL212" s="5">
        <f t="shared" ca="1" si="428"/>
        <v>548141.67209781904</v>
      </c>
      <c r="AM212" s="5">
        <f t="shared" ca="1" si="428"/>
        <v>636419.69236606313</v>
      </c>
      <c r="AN212" s="5">
        <f t="shared" ca="1" si="428"/>
        <v>730780.18687646859</v>
      </c>
      <c r="AO212" s="5">
        <f t="shared" ca="1" si="428"/>
        <v>823077.11964436376</v>
      </c>
      <c r="AP212" s="5">
        <f t="shared" ca="1" si="428"/>
        <v>913284.21217605856</v>
      </c>
      <c r="AQ212" s="5">
        <f t="shared" ca="1" si="428"/>
        <v>1001373.9430286371</v>
      </c>
      <c r="AR212" s="5">
        <f t="shared" ca="1" si="428"/>
        <v>1095750.8560569901</v>
      </c>
      <c r="AS212" s="5">
        <f t="shared" ca="1" si="428"/>
        <v>1187954.4530226532</v>
      </c>
      <c r="AT212" s="5">
        <f t="shared" ca="1" si="428"/>
        <v>1277966.0794363976</v>
      </c>
      <c r="AU212" s="5">
        <f t="shared" ca="1" si="428"/>
        <v>1365757.2116822484</v>
      </c>
      <c r="AV212" s="5">
        <f t="shared" ca="1" si="428"/>
        <v>1460075.4211334016</v>
      </c>
      <c r="AW212" s="5">
        <f t="shared" ca="1" si="428"/>
        <v>1552115.1512166313</v>
      </c>
      <c r="AX212" s="5">
        <f t="shared" ca="1" si="428"/>
        <v>1641848.7632300095</v>
      </c>
      <c r="AY212" s="5">
        <f t="shared" ca="1" si="428"/>
        <v>1729246.5240120282</v>
      </c>
      <c r="AZ212" s="5">
        <f t="shared" ca="1" si="428"/>
        <v>1823424.7644833431</v>
      </c>
      <c r="BA212" s="5">
        <f t="shared" ca="1" si="428"/>
        <v>1915206.7137160138</v>
      </c>
      <c r="BB212" s="5">
        <f t="shared" ca="1" si="428"/>
        <v>2004565.2678658888</v>
      </c>
      <c r="BC212" s="5">
        <f t="shared" ca="1" si="428"/>
        <v>2091469.4680167278</v>
      </c>
      <c r="BD212" s="5">
        <f t="shared" ca="1" si="428"/>
        <v>2185411.9098041491</v>
      </c>
      <c r="BE212" s="5">
        <f t="shared" ca="1" si="428"/>
        <v>2276837.0682411031</v>
      </c>
      <c r="BF212" s="5">
        <f t="shared" ca="1" si="428"/>
        <v>2365710.8145097583</v>
      </c>
      <c r="BG212" s="5">
        <f t="shared" ca="1" si="428"/>
        <v>2452000.797004763</v>
      </c>
      <c r="BH212" s="5">
        <f t="shared" ca="1" si="428"/>
        <v>2545609.0672477507</v>
      </c>
      <c r="BI212" s="5">
        <f t="shared" ca="1" si="428"/>
        <v>2636567.8163258592</v>
      </c>
      <c r="BJ212" s="5">
        <f t="shared" ca="1" si="428"/>
        <v>2724842.3886747649</v>
      </c>
      <c r="BK212" s="5">
        <f t="shared" ca="1" si="428"/>
        <v>2810398.9983436218</v>
      </c>
      <c r="BL212" s="5">
        <f t="shared" ca="1" si="428"/>
        <v>2903563.9690833422</v>
      </c>
      <c r="BM212" s="5">
        <f t="shared" ca="1" si="428"/>
        <v>2993942.3073214311</v>
      </c>
      <c r="BN212" s="5">
        <f t="shared" ca="1" si="428"/>
        <v>3081510.2078492371</v>
      </c>
      <c r="BO212" s="5">
        <f t="shared" ca="1" si="428"/>
        <v>3166232.6449909722</v>
      </c>
      <c r="BP212" s="5">
        <f t="shared" ca="1" si="428"/>
        <v>3258873.8417320549</v>
      </c>
      <c r="BQ212" s="5">
        <f t="shared" ca="1" si="428"/>
        <v>3348598.390110564</v>
      </c>
      <c r="BR212" s="5">
        <f t="shared" ca="1" si="428"/>
        <v>3435370.1236685738</v>
      </c>
      <c r="BS212" s="5">
        <f t="shared" ca="1" si="428"/>
        <v>3519152.4875840489</v>
      </c>
      <c r="BT212" s="5">
        <f t="shared" ca="1" si="428"/>
        <v>3611141.0244302368</v>
      </c>
      <c r="BU212" s="5">
        <f t="shared" ca="1" si="428"/>
        <v>3700065.9014828708</v>
      </c>
      <c r="BV212" s="5">
        <f t="shared" ca="1" si="428"/>
        <v>3785889.3752735555</v>
      </c>
      <c r="BW212" s="5">
        <f t="shared" ref="BW212:DJ212" ca="1" si="429">N(BW$13&lt;&gt;0)*(BV212+BW207)</f>
        <v>3868573.2976901368</v>
      </c>
      <c r="BX212" s="5">
        <f t="shared" ca="1" si="429"/>
        <v>3955261.8161176983</v>
      </c>
      <c r="BY212" s="5">
        <f t="shared" ca="1" si="429"/>
        <v>4037017.0909318984</v>
      </c>
      <c r="BZ212" s="5">
        <f t="shared" ca="1" si="429"/>
        <v>4115398.5689441822</v>
      </c>
      <c r="CA212" s="5">
        <f t="shared" ca="1" si="429"/>
        <v>4190348.1091451501</v>
      </c>
      <c r="CB212" s="5">
        <f t="shared" ca="1" si="429"/>
        <v>4273976.4403154245</v>
      </c>
      <c r="CC212" s="5">
        <f t="shared" ca="1" si="429"/>
        <v>4353091.9366265703</v>
      </c>
      <c r="CD212" s="5">
        <f t="shared" ca="1" si="429"/>
        <v>4428642.4999563154</v>
      </c>
      <c r="CE212" s="5">
        <f t="shared" ca="1" si="429"/>
        <v>4500575.593159603</v>
      </c>
      <c r="CF212" s="5">
        <f t="shared" ca="1" si="429"/>
        <v>4581487.2243152522</v>
      </c>
      <c r="CG212" s="5">
        <f t="shared" ca="1" si="429"/>
        <v>4658696.9758418603</v>
      </c>
      <c r="CH212" s="5">
        <f t="shared" ca="1" si="429"/>
        <v>4732161.9661947042</v>
      </c>
      <c r="CI212" s="5">
        <f t="shared" ca="1" si="429"/>
        <v>4801838.8564309562</v>
      </c>
      <c r="CJ212" s="5">
        <f t="shared" ca="1" si="429"/>
        <v>4880828.3809209364</v>
      </c>
      <c r="CK212" s="5">
        <f t="shared" ca="1" si="429"/>
        <v>4955941.736323284</v>
      </c>
      <c r="CL212" s="5">
        <f t="shared" ca="1" si="429"/>
        <v>5027134.1830444075</v>
      </c>
      <c r="CM212" s="5">
        <f t="shared" ca="1" si="429"/>
        <v>5094360.5049608909</v>
      </c>
      <c r="CN212" s="5">
        <f t="shared" ca="1" si="429"/>
        <v>5171246.3890672373</v>
      </c>
      <c r="CO212" s="5">
        <f t="shared" ca="1" si="429"/>
        <v>5244074.266864093</v>
      </c>
      <c r="CP212" s="5">
        <f t="shared" ca="1" si="429"/>
        <v>5312797.4630110171</v>
      </c>
      <c r="CQ212" s="5">
        <f t="shared" ca="1" si="429"/>
        <v>5377368.8057187218</v>
      </c>
      <c r="CR212" s="5">
        <f t="shared" ca="1" si="429"/>
        <v>5451959.9715100573</v>
      </c>
      <c r="CS212" s="5">
        <f t="shared" ca="1" si="429"/>
        <v>5522303.4304592982</v>
      </c>
      <c r="CT212" s="5">
        <f t="shared" ca="1" si="429"/>
        <v>5588350.4905841406</v>
      </c>
      <c r="CU212" s="5">
        <f t="shared" ca="1" si="429"/>
        <v>5650051.9427149622</v>
      </c>
      <c r="CV212" s="5">
        <f t="shared" ca="1" si="429"/>
        <v>5722147.3328623287</v>
      </c>
      <c r="CW212" s="5">
        <f t="shared" ca="1" si="429"/>
        <v>5789797.1237944318</v>
      </c>
      <c r="CX212" s="5">
        <f t="shared" ca="1" si="429"/>
        <v>5852950.5226644985</v>
      </c>
      <c r="CY212" s="5">
        <f t="shared" ca="1" si="429"/>
        <v>5911556.197847046</v>
      </c>
      <c r="CZ212" s="5">
        <f t="shared" ca="1" si="429"/>
        <v>5980944.3216404309</v>
      </c>
      <c r="DA212" s="5">
        <f t="shared" ca="1" si="429"/>
        <v>6045680.419962489</v>
      </c>
      <c r="DB212" s="5">
        <f t="shared" ca="1" si="429"/>
        <v>6105711.5114158951</v>
      </c>
      <c r="DC212" s="5">
        <f t="shared" ca="1" si="429"/>
        <v>6160984.0533454753</v>
      </c>
      <c r="DD212" s="5">
        <f t="shared" ca="1" si="429"/>
        <v>6227442.5131175853</v>
      </c>
      <c r="DE212" s="5">
        <f t="shared" ca="1" si="429"/>
        <v>6289033.6311728144</v>
      </c>
      <c r="DF212" s="5">
        <f t="shared" ca="1" si="429"/>
        <v>6345702.1462723101</v>
      </c>
      <c r="DG212" s="5">
        <f t="shared" ca="1" si="429"/>
        <v>6397392.2125162445</v>
      </c>
      <c r="DH212" s="5">
        <f t="shared" ca="1" si="429"/>
        <v>6460687.2096469374</v>
      </c>
      <c r="DI212" s="5">
        <f t="shared" ca="1" si="429"/>
        <v>0</v>
      </c>
      <c r="DJ212" s="5">
        <f t="shared" ca="1" si="429"/>
        <v>0</v>
      </c>
    </row>
    <row r="213" spans="1:114">
      <c r="B213" s="11" t="s">
        <v>203</v>
      </c>
      <c r="C213" s="11"/>
      <c r="J213" s="5">
        <f ca="1">N(J$13&gt;=MIN(Ввод!$G$95,Ввод!$T$95))*N(J212&lt;0)</f>
        <v>0</v>
      </c>
      <c r="K213" s="5">
        <f ca="1">N(K$13&gt;=MIN(Ввод!$G$95,Ввод!$T$95))*N(K212&lt;0)</f>
        <v>0</v>
      </c>
      <c r="L213" s="5">
        <f ca="1">N(L$13&gt;=MIN(Ввод!$G$95,Ввод!$T$95))*N(L212&lt;0)</f>
        <v>0</v>
      </c>
      <c r="M213" s="5">
        <f ca="1">N(M$13&gt;=MIN(Ввод!$G$95,Ввод!$T$95))*N(M212&lt;0)</f>
        <v>1</v>
      </c>
      <c r="N213" s="5">
        <f ca="1">N(N$13&gt;=MIN(Ввод!$G$95,Ввод!$T$95))*N(N212&lt;0)</f>
        <v>1</v>
      </c>
      <c r="O213" s="5">
        <f ca="1">N(O$13&gt;=MIN(Ввод!$G$95,Ввод!$T$95))*N(O212&lt;0)</f>
        <v>1</v>
      </c>
      <c r="P213" s="5">
        <f ca="1">N(P$13&gt;=MIN(Ввод!$G$95,Ввод!$T$95))*N(P212&lt;0)</f>
        <v>1</v>
      </c>
      <c r="Q213" s="5">
        <f ca="1">N(Q$13&gt;=MIN(Ввод!$G$95,Ввод!$T$95))*N(Q212&lt;0)</f>
        <v>1</v>
      </c>
      <c r="R213" s="5">
        <f ca="1">N(R$13&gt;=MIN(Ввод!$G$95,Ввод!$T$95))*N(R212&lt;0)</f>
        <v>1</v>
      </c>
      <c r="S213" s="5">
        <f ca="1">N(S$13&gt;=MIN(Ввод!$G$95,Ввод!$T$95))*N(S212&lt;0)</f>
        <v>1</v>
      </c>
      <c r="T213" s="5">
        <f ca="1">N(T$13&gt;=MIN(Ввод!$G$95,Ввод!$T$95))*N(T212&lt;0)</f>
        <v>1</v>
      </c>
      <c r="U213" s="5">
        <f ca="1">N(U$13&gt;=MIN(Ввод!$G$95,Ввод!$T$95))*N(U212&lt;0)</f>
        <v>1</v>
      </c>
      <c r="V213" s="5">
        <f ca="1">N(V$13&gt;=MIN(Ввод!$G$95,Ввод!$T$95))*N(V212&lt;0)</f>
        <v>1</v>
      </c>
      <c r="W213" s="5">
        <f ca="1">N(W$13&gt;=MIN(Ввод!$G$95,Ввод!$T$95))*N(W212&lt;0)</f>
        <v>1</v>
      </c>
      <c r="X213" s="5">
        <f ca="1">N(X$13&gt;=MIN(Ввод!$G$95,Ввод!$T$95))*N(X212&lt;0)</f>
        <v>1</v>
      </c>
      <c r="Y213" s="5">
        <f ca="1">N(Y$13&gt;=MIN(Ввод!$G$95,Ввод!$T$95))*N(Y212&lt;0)</f>
        <v>1</v>
      </c>
      <c r="Z213" s="5">
        <f ca="1">N(Z$13&gt;=MIN(Ввод!$G$95,Ввод!$T$95))*N(Z212&lt;0)</f>
        <v>1</v>
      </c>
      <c r="AA213" s="5">
        <f ca="1">N(AA$13&gt;=MIN(Ввод!$G$95,Ввод!$T$95))*N(AA212&lt;0)</f>
        <v>1</v>
      </c>
      <c r="AB213" s="5">
        <f ca="1">N(AB$13&gt;=MIN(Ввод!$G$95,Ввод!$T$95))*N(AB212&lt;0)</f>
        <v>1</v>
      </c>
      <c r="AC213" s="5">
        <f ca="1">N(AC$13&gt;=MIN(Ввод!$G$95,Ввод!$T$95))*N(AC212&lt;0)</f>
        <v>1</v>
      </c>
      <c r="AD213" s="5">
        <f ca="1">N(AD$13&gt;=MIN(Ввод!$G$95,Ввод!$T$95))*N(AD212&lt;0)</f>
        <v>1</v>
      </c>
      <c r="AE213" s="5">
        <f ca="1">N(AE$13&gt;=MIN(Ввод!$G$95,Ввод!$T$95))*N(AE212&lt;0)</f>
        <v>1</v>
      </c>
      <c r="AF213" s="5">
        <f ca="1">N(AF$13&gt;=MIN(Ввод!$G$95,Ввод!$T$95))*N(AF212&lt;0)</f>
        <v>0</v>
      </c>
      <c r="AG213" s="5">
        <f ca="1">N(AG$13&gt;=MIN(Ввод!$G$95,Ввод!$T$95))*N(AG212&lt;0)</f>
        <v>0</v>
      </c>
      <c r="AH213" s="5">
        <f ca="1">N(AH$13&gt;=MIN(Ввод!$G$95,Ввод!$T$95))*N(AH212&lt;0)</f>
        <v>0</v>
      </c>
      <c r="AI213" s="5">
        <f ca="1">N(AI$13&gt;=MIN(Ввод!$G$95,Ввод!$T$95))*N(AI212&lt;0)</f>
        <v>0</v>
      </c>
      <c r="AJ213" s="5">
        <f ca="1">N(AJ$13&gt;=MIN(Ввод!$G$95,Ввод!$T$95))*N(AJ212&lt;0)</f>
        <v>0</v>
      </c>
      <c r="AK213" s="5">
        <f ca="1">N(AK$13&gt;=MIN(Ввод!$G$95,Ввод!$T$95))*N(AK212&lt;0)</f>
        <v>0</v>
      </c>
      <c r="AL213" s="5">
        <f ca="1">N(AL$13&gt;=MIN(Ввод!$G$95,Ввод!$T$95))*N(AL212&lt;0)</f>
        <v>0</v>
      </c>
      <c r="AM213" s="5">
        <f ca="1">N(AM$13&gt;=MIN(Ввод!$G$95,Ввод!$T$95))*N(AM212&lt;0)</f>
        <v>0</v>
      </c>
      <c r="AN213" s="5">
        <f ca="1">N(AN$13&gt;=MIN(Ввод!$G$95,Ввод!$T$95))*N(AN212&lt;0)</f>
        <v>0</v>
      </c>
      <c r="AO213" s="5">
        <f ca="1">N(AO$13&gt;=MIN(Ввод!$G$95,Ввод!$T$95))*N(AO212&lt;0)</f>
        <v>0</v>
      </c>
      <c r="AP213" s="5">
        <f ca="1">N(AP$13&gt;=MIN(Ввод!$G$95,Ввод!$T$95))*N(AP212&lt;0)</f>
        <v>0</v>
      </c>
      <c r="AQ213" s="5">
        <f ca="1">N(AQ$13&gt;=MIN(Ввод!$G$95,Ввод!$T$95))*N(AQ212&lt;0)</f>
        <v>0</v>
      </c>
      <c r="AR213" s="5">
        <f ca="1">N(AR$13&gt;=MIN(Ввод!$G$95,Ввод!$T$95))*N(AR212&lt;0)</f>
        <v>0</v>
      </c>
      <c r="AS213" s="5">
        <f ca="1">N(AS$13&gt;=MIN(Ввод!$G$95,Ввод!$T$95))*N(AS212&lt;0)</f>
        <v>0</v>
      </c>
      <c r="AT213" s="5">
        <f ca="1">N(AT$13&gt;=MIN(Ввод!$G$95,Ввод!$T$95))*N(AT212&lt;0)</f>
        <v>0</v>
      </c>
      <c r="AU213" s="5">
        <f ca="1">N(AU$13&gt;=MIN(Ввод!$G$95,Ввод!$T$95))*N(AU212&lt;0)</f>
        <v>0</v>
      </c>
      <c r="AV213" s="5">
        <f ca="1">N(AV$13&gt;=MIN(Ввод!$G$95,Ввод!$T$95))*N(AV212&lt;0)</f>
        <v>0</v>
      </c>
      <c r="AW213" s="5">
        <f ca="1">N(AW$13&gt;=MIN(Ввод!$G$95,Ввод!$T$95))*N(AW212&lt;0)</f>
        <v>0</v>
      </c>
      <c r="AX213" s="5">
        <f ca="1">N(AX$13&gt;=MIN(Ввод!$G$95,Ввод!$T$95))*N(AX212&lt;0)</f>
        <v>0</v>
      </c>
      <c r="AY213" s="5">
        <f ca="1">N(AY$13&gt;=MIN(Ввод!$G$95,Ввод!$T$95))*N(AY212&lt;0)</f>
        <v>0</v>
      </c>
      <c r="AZ213" s="5">
        <f ca="1">N(AZ$13&gt;=MIN(Ввод!$G$95,Ввод!$T$95))*N(AZ212&lt;0)</f>
        <v>0</v>
      </c>
      <c r="BA213" s="5">
        <f ca="1">N(BA$13&gt;=MIN(Ввод!$G$95,Ввод!$T$95))*N(BA212&lt;0)</f>
        <v>0</v>
      </c>
      <c r="BB213" s="5">
        <f ca="1">N(BB$13&gt;=MIN(Ввод!$G$95,Ввод!$T$95))*N(BB212&lt;0)</f>
        <v>0</v>
      </c>
      <c r="BC213" s="5">
        <f ca="1">N(BC$13&gt;=MIN(Ввод!$G$95,Ввод!$T$95))*N(BC212&lt;0)</f>
        <v>0</v>
      </c>
      <c r="BD213" s="5">
        <f ca="1">N(BD$13&gt;=MIN(Ввод!$G$95,Ввод!$T$95))*N(BD212&lt;0)</f>
        <v>0</v>
      </c>
      <c r="BE213" s="5">
        <f ca="1">N(BE$13&gt;=MIN(Ввод!$G$95,Ввод!$T$95))*N(BE212&lt;0)</f>
        <v>0</v>
      </c>
      <c r="BF213" s="5">
        <f ca="1">N(BF$13&gt;=MIN(Ввод!$G$95,Ввод!$T$95))*N(BF212&lt;0)</f>
        <v>0</v>
      </c>
      <c r="BG213" s="5">
        <f ca="1">N(BG$13&gt;=MIN(Ввод!$G$95,Ввод!$T$95))*N(BG212&lt;0)</f>
        <v>0</v>
      </c>
      <c r="BH213" s="5">
        <f ca="1">N(BH$13&gt;=MIN(Ввод!$G$95,Ввод!$T$95))*N(BH212&lt;0)</f>
        <v>0</v>
      </c>
      <c r="BI213" s="5">
        <f ca="1">N(BI$13&gt;=MIN(Ввод!$G$95,Ввод!$T$95))*N(BI212&lt;0)</f>
        <v>0</v>
      </c>
      <c r="BJ213" s="5">
        <f ca="1">N(BJ$13&gt;=MIN(Ввод!$G$95,Ввод!$T$95))*N(BJ212&lt;0)</f>
        <v>0</v>
      </c>
      <c r="BK213" s="5">
        <f ca="1">N(BK$13&gt;=MIN(Ввод!$G$95,Ввод!$T$95))*N(BK212&lt;0)</f>
        <v>0</v>
      </c>
      <c r="BL213" s="5">
        <f ca="1">N(BL$13&gt;=MIN(Ввод!$G$95,Ввод!$T$95))*N(BL212&lt;0)</f>
        <v>0</v>
      </c>
      <c r="BM213" s="5">
        <f ca="1">N(BM$13&gt;=MIN(Ввод!$G$95,Ввод!$T$95))*N(BM212&lt;0)</f>
        <v>0</v>
      </c>
      <c r="BN213" s="5">
        <f ca="1">N(BN$13&gt;=MIN(Ввод!$G$95,Ввод!$T$95))*N(BN212&lt;0)</f>
        <v>0</v>
      </c>
      <c r="BO213" s="5">
        <f ca="1">N(BO$13&gt;=MIN(Ввод!$G$95,Ввод!$T$95))*N(BO212&lt;0)</f>
        <v>0</v>
      </c>
      <c r="BP213" s="5">
        <f ca="1">N(BP$13&gt;=MIN(Ввод!$G$95,Ввод!$T$95))*N(BP212&lt;0)</f>
        <v>0</v>
      </c>
      <c r="BQ213" s="5">
        <f ca="1">N(BQ$13&gt;=MIN(Ввод!$G$95,Ввод!$T$95))*N(BQ212&lt;0)</f>
        <v>0</v>
      </c>
      <c r="BR213" s="5">
        <f ca="1">N(BR$13&gt;=MIN(Ввод!$G$95,Ввод!$T$95))*N(BR212&lt;0)</f>
        <v>0</v>
      </c>
      <c r="BS213" s="5">
        <f ca="1">N(BS$13&gt;=MIN(Ввод!$G$95,Ввод!$T$95))*N(BS212&lt;0)</f>
        <v>0</v>
      </c>
      <c r="BT213" s="5">
        <f ca="1">N(BT$13&gt;=MIN(Ввод!$G$95,Ввод!$T$95))*N(BT212&lt;0)</f>
        <v>0</v>
      </c>
      <c r="BU213" s="5">
        <f ca="1">N(BU$13&gt;=MIN(Ввод!$G$95,Ввод!$T$95))*N(BU212&lt;0)</f>
        <v>0</v>
      </c>
      <c r="BV213" s="5">
        <f ca="1">N(BV$13&gt;=MIN(Ввод!$G$95,Ввод!$T$95))*N(BV212&lt;0)</f>
        <v>0</v>
      </c>
      <c r="BW213" s="5">
        <f ca="1">N(BW$13&gt;=MIN(Ввод!$G$95,Ввод!$T$95))*N(BW212&lt;0)</f>
        <v>0</v>
      </c>
      <c r="BX213" s="5">
        <f ca="1">N(BX$13&gt;=MIN(Ввод!$G$95,Ввод!$T$95))*N(BX212&lt;0)</f>
        <v>0</v>
      </c>
      <c r="BY213" s="5">
        <f ca="1">N(BY$13&gt;=MIN(Ввод!$G$95,Ввод!$T$95))*N(BY212&lt;0)</f>
        <v>0</v>
      </c>
      <c r="BZ213" s="5">
        <f ca="1">N(BZ$13&gt;=MIN(Ввод!$G$95,Ввод!$T$95))*N(BZ212&lt;0)</f>
        <v>0</v>
      </c>
      <c r="CA213" s="5">
        <f ca="1">N(CA$13&gt;=MIN(Ввод!$G$95,Ввод!$T$95))*N(CA212&lt;0)</f>
        <v>0</v>
      </c>
      <c r="CB213" s="5">
        <f ca="1">N(CB$13&gt;=MIN(Ввод!$G$95,Ввод!$T$95))*N(CB212&lt;0)</f>
        <v>0</v>
      </c>
      <c r="CC213" s="5">
        <f ca="1">N(CC$13&gt;=MIN(Ввод!$G$95,Ввод!$T$95))*N(CC212&lt;0)</f>
        <v>0</v>
      </c>
      <c r="CD213" s="5">
        <f ca="1">N(CD$13&gt;=MIN(Ввод!$G$95,Ввод!$T$95))*N(CD212&lt;0)</f>
        <v>0</v>
      </c>
      <c r="CE213" s="5">
        <f ca="1">N(CE$13&gt;=MIN(Ввод!$G$95,Ввод!$T$95))*N(CE212&lt;0)</f>
        <v>0</v>
      </c>
      <c r="CF213" s="5">
        <f ca="1">N(CF$13&gt;=MIN(Ввод!$G$95,Ввод!$T$95))*N(CF212&lt;0)</f>
        <v>0</v>
      </c>
      <c r="CG213" s="5">
        <f ca="1">N(CG$13&gt;=MIN(Ввод!$G$95,Ввод!$T$95))*N(CG212&lt;0)</f>
        <v>0</v>
      </c>
      <c r="CH213" s="5">
        <f ca="1">N(CH$13&gt;=MIN(Ввод!$G$95,Ввод!$T$95))*N(CH212&lt;0)</f>
        <v>0</v>
      </c>
      <c r="CI213" s="5">
        <f ca="1">N(CI$13&gt;=MIN(Ввод!$G$95,Ввод!$T$95))*N(CI212&lt;0)</f>
        <v>0</v>
      </c>
      <c r="CJ213" s="5">
        <f ca="1">N(CJ$13&gt;=MIN(Ввод!$G$95,Ввод!$T$95))*N(CJ212&lt;0)</f>
        <v>0</v>
      </c>
      <c r="CK213" s="5">
        <f ca="1">N(CK$13&gt;=MIN(Ввод!$G$95,Ввод!$T$95))*N(CK212&lt;0)</f>
        <v>0</v>
      </c>
      <c r="CL213" s="5">
        <f ca="1">N(CL$13&gt;=MIN(Ввод!$G$95,Ввод!$T$95))*N(CL212&lt;0)</f>
        <v>0</v>
      </c>
      <c r="CM213" s="5">
        <f ca="1">N(CM$13&gt;=MIN(Ввод!$G$95,Ввод!$T$95))*N(CM212&lt;0)</f>
        <v>0</v>
      </c>
      <c r="CN213" s="5">
        <f ca="1">N(CN$13&gt;=MIN(Ввод!$G$95,Ввод!$T$95))*N(CN212&lt;0)</f>
        <v>0</v>
      </c>
      <c r="CO213" s="5">
        <f ca="1">N(CO$13&gt;=MIN(Ввод!$G$95,Ввод!$T$95))*N(CO212&lt;0)</f>
        <v>0</v>
      </c>
      <c r="CP213" s="5">
        <f ca="1">N(CP$13&gt;=MIN(Ввод!$G$95,Ввод!$T$95))*N(CP212&lt;0)</f>
        <v>0</v>
      </c>
      <c r="CQ213" s="5">
        <f ca="1">N(CQ$13&gt;=MIN(Ввод!$G$95,Ввод!$T$95))*N(CQ212&lt;0)</f>
        <v>0</v>
      </c>
      <c r="CR213" s="5">
        <f ca="1">N(CR$13&gt;=MIN(Ввод!$G$95,Ввод!$T$95))*N(CR212&lt;0)</f>
        <v>0</v>
      </c>
      <c r="CS213" s="5">
        <f ca="1">N(CS$13&gt;=MIN(Ввод!$G$95,Ввод!$T$95))*N(CS212&lt;0)</f>
        <v>0</v>
      </c>
      <c r="CT213" s="5">
        <f ca="1">N(CT$13&gt;=MIN(Ввод!$G$95,Ввод!$T$95))*N(CT212&lt;0)</f>
        <v>0</v>
      </c>
      <c r="CU213" s="5">
        <f ca="1">N(CU$13&gt;=MIN(Ввод!$G$95,Ввод!$T$95))*N(CU212&lt;0)</f>
        <v>0</v>
      </c>
      <c r="CV213" s="5">
        <f ca="1">N(CV$13&gt;=MIN(Ввод!$G$95,Ввод!$T$95))*N(CV212&lt;0)</f>
        <v>0</v>
      </c>
      <c r="CW213" s="5">
        <f ca="1">N(CW$13&gt;=MIN(Ввод!$G$95,Ввод!$T$95))*N(CW212&lt;0)</f>
        <v>0</v>
      </c>
      <c r="CX213" s="5">
        <f ca="1">N(CX$13&gt;=MIN(Ввод!$G$95,Ввод!$T$95))*N(CX212&lt;0)</f>
        <v>0</v>
      </c>
      <c r="CY213" s="5">
        <f ca="1">N(CY$13&gt;=MIN(Ввод!$G$95,Ввод!$T$95))*N(CY212&lt;0)</f>
        <v>0</v>
      </c>
      <c r="CZ213" s="5">
        <f ca="1">N(CZ$13&gt;=MIN(Ввод!$G$95,Ввод!$T$95))*N(CZ212&lt;0)</f>
        <v>0</v>
      </c>
      <c r="DA213" s="5">
        <f ca="1">N(DA$13&gt;=MIN(Ввод!$G$95,Ввод!$T$95))*N(DA212&lt;0)</f>
        <v>0</v>
      </c>
      <c r="DB213" s="5">
        <f ca="1">N(DB$13&gt;=MIN(Ввод!$G$95,Ввод!$T$95))*N(DB212&lt;0)</f>
        <v>0</v>
      </c>
      <c r="DC213" s="5">
        <f ca="1">N(DC$13&gt;=MIN(Ввод!$G$95,Ввод!$T$95))*N(DC212&lt;0)</f>
        <v>0</v>
      </c>
      <c r="DD213" s="5">
        <f ca="1">N(DD$13&gt;=MIN(Ввод!$G$95,Ввод!$T$95))*N(DD212&lt;0)</f>
        <v>0</v>
      </c>
      <c r="DE213" s="5">
        <f ca="1">N(DE$13&gt;=MIN(Ввод!$G$95,Ввод!$T$95))*N(DE212&lt;0)</f>
        <v>0</v>
      </c>
      <c r="DF213" s="5">
        <f ca="1">N(DF$13&gt;=MIN(Ввод!$G$95,Ввод!$T$95))*N(DF212&lt;0)</f>
        <v>0</v>
      </c>
      <c r="DG213" s="5">
        <f ca="1">N(DG$13&gt;=MIN(Ввод!$G$95,Ввод!$T$95))*N(DG212&lt;0)</f>
        <v>0</v>
      </c>
      <c r="DH213" s="5">
        <f ca="1">N(DH$13&gt;=MIN(Ввод!$G$95,Ввод!$T$95))*N(DH212&lt;0)</f>
        <v>0</v>
      </c>
      <c r="DI213" s="5">
        <f ca="1">N(DI$13&gt;=MIN(Ввод!$G$95,Ввод!$T$95))*N(DI212&lt;0)</f>
        <v>0</v>
      </c>
      <c r="DJ213" s="5">
        <f ca="1">N(DJ$13&gt;=MIN(Ввод!$G$95,Ввод!$T$95))*N(DJ212&lt;0)</f>
        <v>0</v>
      </c>
    </row>
    <row r="214" spans="1:114">
      <c r="B214" s="11"/>
      <c r="C214" s="11"/>
    </row>
    <row r="215" spans="1:114">
      <c r="B215" s="390" t="s">
        <v>199</v>
      </c>
      <c r="C215" s="149"/>
      <c r="D215" s="102"/>
      <c r="E215" s="102"/>
      <c r="F215" s="102"/>
      <c r="G215" s="102"/>
      <c r="H215" s="102"/>
      <c r="I215" s="103">
        <f ca="1">SUM(J210:DJ210)</f>
        <v>1037218.7026141699</v>
      </c>
    </row>
    <row r="216" spans="1:114">
      <c r="B216" s="187" t="s">
        <v>523</v>
      </c>
      <c r="C216" s="43"/>
      <c r="D216" s="37"/>
      <c r="E216" s="37"/>
      <c r="F216" s="37"/>
      <c r="G216" s="37"/>
      <c r="H216" s="37"/>
      <c r="I216" s="44">
        <f>MIN($I$140,$I$65)</f>
        <v>0</v>
      </c>
    </row>
    <row r="217" spans="1:114" s="143" customFormat="1">
      <c r="A217" s="457"/>
      <c r="B217" s="456" t="s">
        <v>524</v>
      </c>
      <c r="C217" s="456"/>
      <c r="D217" s="458"/>
      <c r="E217" s="458"/>
      <c r="F217" s="458"/>
      <c r="G217" s="458"/>
      <c r="H217" s="458"/>
      <c r="I217" s="459">
        <f ca="1">I215+I216</f>
        <v>1037218.7026141699</v>
      </c>
    </row>
    <row r="218" spans="1:114" s="143" customFormat="1">
      <c r="A218" s="457"/>
      <c r="B218" s="456" t="s">
        <v>200</v>
      </c>
      <c r="C218" s="456"/>
      <c r="D218" s="458"/>
      <c r="E218" s="458"/>
      <c r="F218" s="458"/>
      <c r="G218" s="458"/>
      <c r="H218" s="458"/>
      <c r="I218" s="461">
        <f ca="1">IFERROR((1+IRR(J207:DJ207,0))^4-1,0)</f>
        <v>0.30787691545000007</v>
      </c>
    </row>
    <row r="219" spans="1:114" s="143" customFormat="1">
      <c r="A219" s="457"/>
      <c r="B219" s="462" t="s">
        <v>202</v>
      </c>
      <c r="C219" s="462"/>
      <c r="D219" s="463"/>
      <c r="E219" s="463"/>
      <c r="F219" s="463"/>
      <c r="G219" s="463"/>
      <c r="H219" s="463"/>
      <c r="I219" s="464">
        <f ca="1">SUM(J213:DJ213)/4</f>
        <v>4.75</v>
      </c>
    </row>
    <row r="220" spans="1:114">
      <c r="B220" s="11"/>
      <c r="C220" s="11"/>
    </row>
    <row r="221" spans="1:114">
      <c r="B221" s="11" t="s">
        <v>205</v>
      </c>
      <c r="C221" s="11"/>
    </row>
    <row r="222" spans="1:114">
      <c r="B222" s="12" t="s">
        <v>166</v>
      </c>
      <c r="C222" s="11"/>
      <c r="J222" s="5">
        <f t="shared" ref="J222:AO222" ca="1" si="430">J71+J146</f>
        <v>87853.598099011986</v>
      </c>
      <c r="K222" s="5">
        <f t="shared" ca="1" si="430"/>
        <v>89124.233044431981</v>
      </c>
      <c r="L222" s="5">
        <f t="shared" ca="1" si="430"/>
        <v>94329.137930599973</v>
      </c>
      <c r="M222" s="5">
        <f t="shared" ca="1" si="430"/>
        <v>92643.27750867774</v>
      </c>
      <c r="N222" s="5">
        <f t="shared" ca="1" si="430"/>
        <v>74872.228632998798</v>
      </c>
      <c r="O222" s="5">
        <f t="shared" ca="1" si="430"/>
        <v>140848.80139347707</v>
      </c>
      <c r="P222" s="5">
        <f t="shared" ca="1" si="430"/>
        <v>124107.67336221767</v>
      </c>
      <c r="Q222" s="5">
        <f t="shared" ca="1" si="430"/>
        <v>120192.7082612596</v>
      </c>
      <c r="R222" s="5">
        <f t="shared" ca="1" si="430"/>
        <v>134297.20178433947</v>
      </c>
      <c r="S222" s="5">
        <f t="shared" ca="1" si="430"/>
        <v>259039.53193044738</v>
      </c>
      <c r="T222" s="5">
        <f t="shared" ca="1" si="430"/>
        <v>292971.69782393251</v>
      </c>
      <c r="U222" s="5">
        <f t="shared" ca="1" si="430"/>
        <v>91762.976215367496</v>
      </c>
      <c r="V222" s="5">
        <f t="shared" ca="1" si="430"/>
        <v>89370.805867565679</v>
      </c>
      <c r="W222" s="5">
        <f t="shared" ca="1" si="430"/>
        <v>189001.39637871674</v>
      </c>
      <c r="X222" s="5">
        <f t="shared" ca="1" si="430"/>
        <v>93123.68755614094</v>
      </c>
      <c r="Y222" s="5">
        <f t="shared" ca="1" si="430"/>
        <v>91459.284660965233</v>
      </c>
      <c r="Z222" s="5">
        <f t="shared" ca="1" si="430"/>
        <v>89770.382378990136</v>
      </c>
      <c r="AA222" s="5">
        <f t="shared" ca="1" si="430"/>
        <v>88058.426715174079</v>
      </c>
      <c r="AB222" s="5">
        <f t="shared" ca="1" si="430"/>
        <v>93606.809916022059</v>
      </c>
      <c r="AC222" s="5">
        <f t="shared" ca="1" si="430"/>
        <v>91847.982433209749</v>
      </c>
      <c r="AD222" s="5">
        <f t="shared" ca="1" si="430"/>
        <v>90069.80775662174</v>
      </c>
      <c r="AE222" s="5">
        <f t="shared" ca="1" si="430"/>
        <v>88267.628935338929</v>
      </c>
      <c r="AF222" s="5">
        <f t="shared" ca="1" si="430"/>
        <v>93990.705967277929</v>
      </c>
      <c r="AG222" s="5">
        <f t="shared" ca="1" si="430"/>
        <v>92139.723156912281</v>
      </c>
      <c r="AH222" s="5">
        <f t="shared" ca="1" si="430"/>
        <v>90254.642161335927</v>
      </c>
      <c r="AI222" s="5">
        <f t="shared" ca="1" si="430"/>
        <v>88344.257562008861</v>
      </c>
      <c r="AJ222" s="5">
        <f t="shared" ca="1" si="430"/>
        <v>94233.450397602792</v>
      </c>
      <c r="AK222" s="5">
        <f t="shared" ca="1" si="430"/>
        <v>92271.617406968464</v>
      </c>
      <c r="AL222" s="5">
        <f t="shared" ca="1" si="430"/>
        <v>90287.99686020636</v>
      </c>
      <c r="AM222" s="5">
        <f t="shared" ca="1" si="430"/>
        <v>88278.020268244029</v>
      </c>
      <c r="AN222" s="5">
        <f t="shared" ca="1" si="430"/>
        <v>94360.494510405551</v>
      </c>
      <c r="AO222" s="5">
        <f t="shared" ca="1" si="430"/>
        <v>92296.932767895225</v>
      </c>
      <c r="AP222" s="5">
        <f t="shared" ref="AP222:BU222" ca="1" si="431">AP71+AP146</f>
        <v>90207.092531694856</v>
      </c>
      <c r="AQ222" s="5">
        <f t="shared" ca="1" si="431"/>
        <v>88089.73085257865</v>
      </c>
      <c r="AR222" s="5">
        <f t="shared" ca="1" si="431"/>
        <v>94376.913028352952</v>
      </c>
      <c r="AS222" s="5">
        <f t="shared" ca="1" si="431"/>
        <v>92203.59696566299</v>
      </c>
      <c r="AT222" s="5">
        <f t="shared" ca="1" si="431"/>
        <v>90011.626413744321</v>
      </c>
      <c r="AU222" s="5">
        <f t="shared" ca="1" si="431"/>
        <v>87791.132245850604</v>
      </c>
      <c r="AV222" s="5">
        <f t="shared" ca="1" si="431"/>
        <v>94318.209451153176</v>
      </c>
      <c r="AW222" s="5">
        <f t="shared" ca="1" si="431"/>
        <v>92039.730083229893</v>
      </c>
      <c r="AX222" s="5">
        <f t="shared" ca="1" si="431"/>
        <v>89733.612013378224</v>
      </c>
      <c r="AY222" s="5">
        <f t="shared" ca="1" si="431"/>
        <v>87397.760782018726</v>
      </c>
      <c r="AZ222" s="5">
        <f t="shared" ca="1" si="431"/>
        <v>94178.240471314813</v>
      </c>
      <c r="BA222" s="5">
        <f t="shared" ca="1" si="431"/>
        <v>91781.949232670668</v>
      </c>
      <c r="BB222" s="5">
        <f t="shared" ca="1" si="431"/>
        <v>89358.554149874879</v>
      </c>
      <c r="BC222" s="5">
        <f t="shared" ca="1" si="431"/>
        <v>86904.200150838908</v>
      </c>
      <c r="BD222" s="5">
        <f t="shared" ca="1" si="431"/>
        <v>93942.441787421412</v>
      </c>
      <c r="BE222" s="5">
        <f t="shared" ca="1" si="431"/>
        <v>91425.158436953992</v>
      </c>
      <c r="BF222" s="5">
        <f t="shared" ca="1" si="431"/>
        <v>88873.746268654999</v>
      </c>
      <c r="BG222" s="5">
        <f t="shared" ca="1" si="431"/>
        <v>86289.98249500466</v>
      </c>
      <c r="BH222" s="5">
        <f t="shared" ca="1" si="431"/>
        <v>93608.270242987724</v>
      </c>
      <c r="BI222" s="5">
        <f t="shared" ca="1" si="431"/>
        <v>90958.749078108318</v>
      </c>
      <c r="BJ222" s="5">
        <f t="shared" ca="1" si="431"/>
        <v>88274.572348905582</v>
      </c>
      <c r="BK222" s="5">
        <f t="shared" ca="1" si="431"/>
        <v>85556.609668856967</v>
      </c>
      <c r="BL222" s="5">
        <f t="shared" ca="1" si="431"/>
        <v>93164.970739720418</v>
      </c>
      <c r="BM222" s="5">
        <f t="shared" ca="1" si="431"/>
        <v>90378.33823808872</v>
      </c>
      <c r="BN222" s="5">
        <f t="shared" ca="1" si="431"/>
        <v>87567.900527805934</v>
      </c>
      <c r="BO222" s="5">
        <f t="shared" ca="1" si="431"/>
        <v>84722.437141734859</v>
      </c>
      <c r="BP222" s="5">
        <f t="shared" ca="1" si="431"/>
        <v>92641.196741082575</v>
      </c>
      <c r="BQ222" s="5">
        <f t="shared" ca="1" si="431"/>
        <v>89724.548378508975</v>
      </c>
      <c r="BR222" s="5">
        <f t="shared" ca="1" si="431"/>
        <v>86771.733558009772</v>
      </c>
      <c r="BS222" s="5">
        <f t="shared" ca="1" si="431"/>
        <v>83782.363915475202</v>
      </c>
      <c r="BT222" s="5">
        <f t="shared" ca="1" si="431"/>
        <v>91988.536846187926</v>
      </c>
      <c r="BU222" s="5">
        <f t="shared" ca="1" si="431"/>
        <v>88924.877052634212</v>
      </c>
      <c r="BV222" s="5">
        <f t="shared" ref="BV222:DA222" ca="1" si="432">BV71+BV146</f>
        <v>85823.473790684526</v>
      </c>
      <c r="BW222" s="5">
        <f t="shared" ca="1" si="432"/>
        <v>82683.922416581481</v>
      </c>
      <c r="BX222" s="5">
        <f t="shared" ca="1" si="432"/>
        <v>86688.518427561619</v>
      </c>
      <c r="BY222" s="5">
        <f t="shared" ca="1" si="432"/>
        <v>81755.274814200005</v>
      </c>
      <c r="BZ222" s="5">
        <f t="shared" ca="1" si="432"/>
        <v>78381.478012283827</v>
      </c>
      <c r="CA222" s="5">
        <f t="shared" ca="1" si="432"/>
        <v>74949.540200967982</v>
      </c>
      <c r="CB222" s="5">
        <f t="shared" ca="1" si="432"/>
        <v>83628.331170274847</v>
      </c>
      <c r="CC222" s="5">
        <f t="shared" ca="1" si="432"/>
        <v>79115.496311145529</v>
      </c>
      <c r="CD222" s="5">
        <f t="shared" ca="1" si="432"/>
        <v>75550.563329745113</v>
      </c>
      <c r="CE222" s="5">
        <f t="shared" ca="1" si="432"/>
        <v>71933.093203288023</v>
      </c>
      <c r="CF222" s="5">
        <f t="shared" ca="1" si="432"/>
        <v>80911.631155649113</v>
      </c>
      <c r="CG222" s="5">
        <f t="shared" ca="1" si="432"/>
        <v>77209.751526608074</v>
      </c>
      <c r="CH222" s="5">
        <f t="shared" ca="1" si="432"/>
        <v>73464.990352843684</v>
      </c>
      <c r="CI222" s="5">
        <f t="shared" ca="1" si="432"/>
        <v>69676.890236251682</v>
      </c>
      <c r="CJ222" s="5">
        <f t="shared" ca="1" si="432"/>
        <v>78989.524489980104</v>
      </c>
      <c r="CK222" s="5">
        <f t="shared" ca="1" si="432"/>
        <v>75113.355402347181</v>
      </c>
      <c r="CL222" s="5">
        <f t="shared" ca="1" si="432"/>
        <v>71192.446721123546</v>
      </c>
      <c r="CM222" s="5">
        <f t="shared" ca="1" si="432"/>
        <v>67226.321916483372</v>
      </c>
      <c r="CN222" s="5">
        <f t="shared" ca="1" si="432"/>
        <v>76885.884106346144</v>
      </c>
      <c r="CO222" s="5">
        <f t="shared" ca="1" si="432"/>
        <v>31483.925896612312</v>
      </c>
      <c r="CP222" s="5">
        <f t="shared" ca="1" si="432"/>
        <v>28742.578584259478</v>
      </c>
      <c r="CQ222" s="5">
        <f t="shared" ca="1" si="432"/>
        <v>25970.572389086825</v>
      </c>
      <c r="CR222" s="5">
        <f t="shared" ca="1" si="432"/>
        <v>32699.092106881471</v>
      </c>
      <c r="CS222" s="5">
        <f t="shared" ca="1" si="432"/>
        <v>29864.794541319981</v>
      </c>
      <c r="CT222" s="5">
        <f t="shared" ca="1" si="432"/>
        <v>26998.857802946586</v>
      </c>
      <c r="CU222" s="5">
        <f t="shared" ca="1" si="432"/>
        <v>24100.94838651301</v>
      </c>
      <c r="CV222" s="5">
        <f t="shared" ca="1" si="432"/>
        <v>31084.577286186406</v>
      </c>
      <c r="CW222" s="5">
        <f t="shared" ca="1" si="432"/>
        <v>28121.708250461263</v>
      </c>
      <c r="CX222" s="5">
        <f t="shared" ca="1" si="432"/>
        <v>25125.84531235227</v>
      </c>
      <c r="CY222" s="5">
        <f t="shared" ca="1" si="432"/>
        <v>22096.6410435988</v>
      </c>
      <c r="CZ222" s="5">
        <f t="shared" ca="1" si="432"/>
        <v>29345.268315234782</v>
      </c>
      <c r="DA222" s="5">
        <f t="shared" ca="1" si="432"/>
        <v>26248.324785691057</v>
      </c>
      <c r="DB222" s="5">
        <f t="shared" ref="DB222:DJ222" ca="1" si="433">DB71+DB146</f>
        <v>23116.97607761421</v>
      </c>
      <c r="DC222" s="5">
        <f t="shared" ca="1" si="433"/>
        <v>19950.860265231226</v>
      </c>
      <c r="DD222" s="5">
        <f t="shared" ca="1" si="433"/>
        <v>27474.762886586599</v>
      </c>
      <c r="DE222" s="5">
        <f t="shared" ca="1" si="433"/>
        <v>24238.012182977538</v>
      </c>
      <c r="DF222" s="5">
        <f t="shared" ca="1" si="433"/>
        <v>20965.38614503578</v>
      </c>
      <c r="DG222" s="5">
        <f t="shared" ca="1" si="433"/>
        <v>17656.507751396635</v>
      </c>
      <c r="DH222" s="5">
        <f t="shared" ca="1" si="433"/>
        <v>25466.365779942109</v>
      </c>
      <c r="DI222" s="5">
        <f t="shared" ca="1" si="433"/>
        <v>0</v>
      </c>
      <c r="DJ222" s="5">
        <f t="shared" ca="1" si="433"/>
        <v>0</v>
      </c>
    </row>
    <row r="223" spans="1:114">
      <c r="B223" s="12" t="s">
        <v>167</v>
      </c>
      <c r="C223" s="11"/>
      <c r="J223" s="5">
        <f t="shared" ref="J223:AO223" ca="1" si="434">J72+J147</f>
        <v>0</v>
      </c>
      <c r="K223" s="5">
        <f t="shared" ca="1" si="434"/>
        <v>0</v>
      </c>
      <c r="L223" s="5">
        <f t="shared" ca="1" si="434"/>
        <v>0</v>
      </c>
      <c r="M223" s="5">
        <f t="shared" ca="1" si="434"/>
        <v>-2931</v>
      </c>
      <c r="N223" s="5">
        <f t="shared" ca="1" si="434"/>
        <v>-5733</v>
      </c>
      <c r="O223" s="5">
        <f t="shared" ca="1" si="434"/>
        <v>-5798</v>
      </c>
      <c r="P223" s="5">
        <f t="shared" ca="1" si="434"/>
        <v>-5862</v>
      </c>
      <c r="Q223" s="5">
        <f t="shared" ca="1" si="434"/>
        <v>-9915.8018403765745</v>
      </c>
      <c r="R223" s="5">
        <f t="shared" ca="1" si="434"/>
        <v>-12228.879708270159</v>
      </c>
      <c r="S223" s="5">
        <f t="shared" ca="1" si="434"/>
        <v>-12217.958294742339</v>
      </c>
      <c r="T223" s="5">
        <f t="shared" ca="1" si="434"/>
        <v>-15286.037600272166</v>
      </c>
      <c r="U223" s="5">
        <f t="shared" ca="1" si="434"/>
        <v>-122601.21691175658</v>
      </c>
      <c r="V223" s="5">
        <f t="shared" ca="1" si="434"/>
        <v>-44133.889913507264</v>
      </c>
      <c r="W223" s="5">
        <f t="shared" ca="1" si="434"/>
        <v>-43709.921411544841</v>
      </c>
      <c r="X223" s="5">
        <f t="shared" ca="1" si="434"/>
        <v>-141760.95426391446</v>
      </c>
      <c r="Y223" s="5">
        <f t="shared" ca="1" si="434"/>
        <v>-42282.802429023221</v>
      </c>
      <c r="Z223" s="5">
        <f t="shared" ca="1" si="434"/>
        <v>-41228.649868737812</v>
      </c>
      <c r="AA223" s="5">
        <f t="shared" ca="1" si="434"/>
        <v>-40722.499873412205</v>
      </c>
      <c r="AB223" s="5">
        <f t="shared" ca="1" si="434"/>
        <v>-40202.352444756383</v>
      </c>
      <c r="AC223" s="5">
        <f t="shared" ca="1" si="434"/>
        <v>-39779.763549672673</v>
      </c>
      <c r="AD223" s="5">
        <f t="shared" ca="1" si="434"/>
        <v>-38786.650429229834</v>
      </c>
      <c r="AE223" s="5">
        <f t="shared" ca="1" si="434"/>
        <v>-38251.555099366582</v>
      </c>
      <c r="AF223" s="5">
        <f t="shared" ca="1" si="434"/>
        <v>-37701.477675938251</v>
      </c>
      <c r="AG223" s="5">
        <f t="shared" ca="1" si="434"/>
        <v>-37247.083820199681</v>
      </c>
      <c r="AH223" s="5">
        <f t="shared" ca="1" si="434"/>
        <v>-36435.847552226493</v>
      </c>
      <c r="AI223" s="5">
        <f t="shared" ca="1" si="434"/>
        <v>-35749.643080860034</v>
      </c>
      <c r="AJ223" s="5">
        <f t="shared" ca="1" si="434"/>
        <v>-35167.470626953946</v>
      </c>
      <c r="AK223" s="5">
        <f t="shared" ca="1" si="434"/>
        <v>-34935.862507077974</v>
      </c>
      <c r="AL223" s="5">
        <f t="shared" ca="1" si="434"/>
        <v>-20236.731247949981</v>
      </c>
      <c r="AM223" s="5">
        <f t="shared" ca="1" si="434"/>
        <v>-20108.158752440861</v>
      </c>
      <c r="AN223" s="5">
        <f t="shared" ca="1" si="434"/>
        <v>-19976.645443609796</v>
      </c>
      <c r="AO223" s="5">
        <f t="shared" ca="1" si="434"/>
        <v>-19757.191747677134</v>
      </c>
      <c r="AP223" s="5">
        <f t="shared" ref="AP223:BU223" ca="1" si="435">AP72+AP147</f>
        <v>-19376.798094048088</v>
      </c>
      <c r="AQ223" s="5">
        <f t="shared" ca="1" si="435"/>
        <v>-19239.464915336619</v>
      </c>
      <c r="AR223" s="5">
        <f t="shared" ca="1" si="435"/>
        <v>-19096.192647389489</v>
      </c>
      <c r="AS223" s="5">
        <f t="shared" ca="1" si="435"/>
        <v>-18875.981729310501</v>
      </c>
      <c r="AT223" s="5">
        <f t="shared" ca="1" si="435"/>
        <v>-18514.832603484916</v>
      </c>
      <c r="AU223" s="5">
        <f t="shared" ca="1" si="435"/>
        <v>-18367.745715604062</v>
      </c>
      <c r="AV223" s="5">
        <f t="shared" ca="1" si="435"/>
        <v>-18215.721514690107</v>
      </c>
      <c r="AW223" s="5">
        <f t="shared" ca="1" si="435"/>
        <v>-17994.760453121075</v>
      </c>
      <c r="AX223" s="5">
        <f t="shared" ca="1" si="435"/>
        <v>-19873.72012951308</v>
      </c>
      <c r="AY223" s="5">
        <f t="shared" ca="1" si="435"/>
        <v>-19685.886717317164</v>
      </c>
      <c r="AZ223" s="5">
        <f t="shared" ca="1" si="435"/>
        <v>-19554.117821987664</v>
      </c>
      <c r="BA223" s="5">
        <f t="shared" ca="1" si="435"/>
        <v>-19364.413909579387</v>
      </c>
      <c r="BB223" s="5">
        <f t="shared" ca="1" si="435"/>
        <v>-19072.77544963067</v>
      </c>
      <c r="BC223" s="5">
        <f t="shared" ca="1" si="435"/>
        <v>-18936.202915189489</v>
      </c>
      <c r="BD223" s="5">
        <f t="shared" ca="1" si="435"/>
        <v>-18795.69678283979</v>
      </c>
      <c r="BE223" s="5">
        <f t="shared" ca="1" si="435"/>
        <v>-18606.257532727988</v>
      </c>
      <c r="BF223" s="5">
        <f t="shared" ca="1" si="435"/>
        <v>-18330.885648589698</v>
      </c>
      <c r="BG223" s="5">
        <f t="shared" ca="1" si="435"/>
        <v>-18185.58161777661</v>
      </c>
      <c r="BH223" s="5">
        <f t="shared" ca="1" si="435"/>
        <v>-18036.345931283646</v>
      </c>
      <c r="BI223" s="5">
        <f t="shared" ca="1" si="435"/>
        <v>-17847.179083776227</v>
      </c>
      <c r="BJ223" s="5">
        <f t="shared" ca="1" si="435"/>
        <v>-17590.081573617841</v>
      </c>
      <c r="BK223" s="5">
        <f t="shared" ca="1" si="435"/>
        <v>-17436.053902897751</v>
      </c>
      <c r="BL223" s="5">
        <f t="shared" ca="1" si="435"/>
        <v>-17277.096577458906</v>
      </c>
      <c r="BM223" s="5">
        <f t="shared" ca="1" si="435"/>
        <v>-17087.210106926126</v>
      </c>
      <c r="BN223" s="5">
        <f t="shared" ca="1" si="435"/>
        <v>-16872.395004734448</v>
      </c>
      <c r="BO223" s="5">
        <f t="shared" ca="1" si="435"/>
        <v>-16684.651788157666</v>
      </c>
      <c r="BP223" s="5">
        <f t="shared" ca="1" si="435"/>
        <v>-16516.980978337149</v>
      </c>
      <c r="BQ223" s="5">
        <f t="shared" ca="1" si="435"/>
        <v>-16327.383100310824</v>
      </c>
      <c r="BR223" s="5">
        <f t="shared" ca="1" si="435"/>
        <v>-8678.8586830423956</v>
      </c>
      <c r="BS223" s="5">
        <f t="shared" ca="1" si="435"/>
        <v>-8654.4082594507709</v>
      </c>
      <c r="BT223" s="5">
        <f t="shared" ca="1" si="435"/>
        <v>-8630.0323664397347</v>
      </c>
      <c r="BU223" s="5">
        <f t="shared" ca="1" si="435"/>
        <v>-8589.7315449278085</v>
      </c>
      <c r="BV223" s="5">
        <f t="shared" ref="BV223:DA223" ca="1" si="436">BV72+BV147</f>
        <v>-8521.5063398783695</v>
      </c>
      <c r="BW223" s="5">
        <f t="shared" ca="1" si="436"/>
        <v>-8495.3573003299716</v>
      </c>
      <c r="BX223" s="5">
        <f t="shared" ca="1" si="436"/>
        <v>-8467.2849794268932</v>
      </c>
      <c r="BY223" s="5">
        <f t="shared" ca="1" si="436"/>
        <v>-8426.2899344499401</v>
      </c>
      <c r="BZ223" s="5">
        <f t="shared" ca="1" si="436"/>
        <v>-8363.3727268474431</v>
      </c>
      <c r="CA223" s="5">
        <f t="shared" ca="1" si="436"/>
        <v>-8334.5339222665207</v>
      </c>
      <c r="CB223" s="5">
        <f t="shared" ca="1" si="436"/>
        <v>-8304.7740905845512</v>
      </c>
      <c r="CC223" s="5">
        <f t="shared" ca="1" si="436"/>
        <v>-8264.0938059409036</v>
      </c>
      <c r="CD223" s="5">
        <f t="shared" ca="1" si="436"/>
        <v>-8213.4936467688785</v>
      </c>
      <c r="CE223" s="5">
        <f t="shared" ca="1" si="436"/>
        <v>-8173.9741958279192</v>
      </c>
      <c r="CF223" s="5">
        <f t="shared" ca="1" si="436"/>
        <v>-8141.536040236042</v>
      </c>
      <c r="CG223" s="5">
        <f t="shared" ca="1" si="436"/>
        <v>-8100.1797715025186</v>
      </c>
      <c r="CH223" s="5">
        <f t="shared" ca="1" si="436"/>
        <v>-8045.9059855608029</v>
      </c>
      <c r="CI223" s="5">
        <f t="shared" ca="1" si="436"/>
        <v>-8012.7152828017061</v>
      </c>
      <c r="CJ223" s="5">
        <f t="shared" ca="1" si="436"/>
        <v>-7977.6082681068156</v>
      </c>
      <c r="CK223" s="5">
        <f t="shared" ca="1" si="436"/>
        <v>-7936.5855508821696</v>
      </c>
      <c r="CL223" s="5">
        <f t="shared" ca="1" si="436"/>
        <v>-7886.647745092182</v>
      </c>
      <c r="CM223" s="5">
        <f t="shared" ca="1" si="436"/>
        <v>-7850.795469293822</v>
      </c>
      <c r="CN223" s="5">
        <f t="shared" ca="1" si="436"/>
        <v>-7814.0293466710491</v>
      </c>
      <c r="CO223" s="5">
        <f t="shared" ca="1" si="436"/>
        <v>-1755.6349207711185</v>
      </c>
      <c r="CP223" s="5">
        <f t="shared" ca="1" si="436"/>
        <v>-1751.0171826769019</v>
      </c>
      <c r="CQ223" s="5">
        <f t="shared" ca="1" si="436"/>
        <v>-1753.4848115469788</v>
      </c>
      <c r="CR223" s="5">
        <f t="shared" ca="1" si="436"/>
        <v>-1756.0384476335812</v>
      </c>
      <c r="CS223" s="5">
        <f t="shared" ca="1" si="436"/>
        <v>-1755.6787359908326</v>
      </c>
      <c r="CT223" s="5">
        <f t="shared" ca="1" si="436"/>
        <v>-1753.4063265107643</v>
      </c>
      <c r="CU223" s="5">
        <f t="shared" ca="1" si="436"/>
        <v>-1754.2218739595949</v>
      </c>
      <c r="CV223" s="5">
        <f t="shared" ca="1" si="436"/>
        <v>-1756.1260380142917</v>
      </c>
      <c r="CW223" s="5">
        <f t="shared" ca="1" si="436"/>
        <v>-1756.1194832993988</v>
      </c>
      <c r="CX223" s="5">
        <f t="shared" ca="1" si="436"/>
        <v>-1753.2028794241444</v>
      </c>
      <c r="CY223" s="5">
        <f t="shared" ca="1" si="436"/>
        <v>-1754.3769010198255</v>
      </c>
      <c r="CZ223" s="5">
        <f t="shared" ca="1" si="436"/>
        <v>-1755.6422277774743</v>
      </c>
      <c r="DA223" s="5">
        <f t="shared" ca="1" si="436"/>
        <v>-1755.999544485805</v>
      </c>
      <c r="DB223" s="5">
        <f t="shared" ref="DB223:DJ223" ca="1" si="437">DB72+DB147</f>
        <v>-1753.4495410694487</v>
      </c>
      <c r="DC223" s="5">
        <f t="shared" ca="1" si="437"/>
        <v>-1754.9929126274697</v>
      </c>
      <c r="DD223" s="5">
        <f t="shared" ca="1" si="437"/>
        <v>-1755.6303594721758</v>
      </c>
      <c r="DE223" s="5">
        <f t="shared" ca="1" si="437"/>
        <v>-1755.362587168217</v>
      </c>
      <c r="DF223" s="5">
        <f t="shared" ca="1" si="437"/>
        <v>-1755.1903065719787</v>
      </c>
      <c r="DG223" s="5">
        <f t="shared" ca="1" si="437"/>
        <v>-1755.1142338712684</v>
      </c>
      <c r="DH223" s="5">
        <f t="shared" ca="1" si="437"/>
        <v>-1756.1350906253033</v>
      </c>
      <c r="DI223" s="5">
        <f t="shared" ca="1" si="437"/>
        <v>0</v>
      </c>
      <c r="DJ223" s="5">
        <f t="shared" ca="1" si="437"/>
        <v>0</v>
      </c>
    </row>
    <row r="224" spans="1:114" s="3" customFormat="1" ht="16.5">
      <c r="A224" s="224"/>
      <c r="B224" s="649" t="s">
        <v>168</v>
      </c>
      <c r="C224" s="650"/>
      <c r="D224" s="651"/>
      <c r="E224" s="651"/>
      <c r="F224" s="651"/>
      <c r="G224" s="651"/>
      <c r="H224" s="651"/>
      <c r="I224" s="651"/>
      <c r="J224" s="651" t="str">
        <f t="shared" ref="J224:BU224" ca="1" si="438">IF(J223&lt;&gt;0,-J222/J223,"долга нет")</f>
        <v>долга нет</v>
      </c>
      <c r="K224" s="651" t="str">
        <f t="shared" ca="1" si="438"/>
        <v>долга нет</v>
      </c>
      <c r="L224" s="651" t="str">
        <f t="shared" ca="1" si="438"/>
        <v>долга нет</v>
      </c>
      <c r="M224" s="651">
        <f t="shared" ca="1" si="438"/>
        <v>31.608078303881864</v>
      </c>
      <c r="N224" s="651">
        <f t="shared" ca="1" si="438"/>
        <v>13.059868939996301</v>
      </c>
      <c r="O224" s="651">
        <f t="shared" ca="1" si="438"/>
        <v>24.292652879178522</v>
      </c>
      <c r="P224" s="651">
        <f t="shared" ca="1" si="438"/>
        <v>21.17155806247316</v>
      </c>
      <c r="Q224" s="651">
        <f t="shared" ca="1" si="438"/>
        <v>12.121330195591627</v>
      </c>
      <c r="R224" s="651">
        <f t="shared" ca="1" si="438"/>
        <v>10.981970956302467</v>
      </c>
      <c r="S224" s="651">
        <f t="shared" ca="1" si="438"/>
        <v>21.201540034877834</v>
      </c>
      <c r="T224" s="651">
        <f t="shared" ca="1" si="438"/>
        <v>19.165967367417451</v>
      </c>
      <c r="U224" s="651">
        <f t="shared" ca="1" si="438"/>
        <v>0.7484670913292385</v>
      </c>
      <c r="V224" s="651">
        <f t="shared" ca="1" si="438"/>
        <v>2.0249927219810635</v>
      </c>
      <c r="W224" s="651">
        <f t="shared" ca="1" si="438"/>
        <v>4.3239930495230068</v>
      </c>
      <c r="X224" s="651">
        <f t="shared" ca="1" si="438"/>
        <v>0.65690646652091389</v>
      </c>
      <c r="Y224" s="651">
        <f t="shared" ca="1" si="438"/>
        <v>2.163037438554142</v>
      </c>
      <c r="Z224" s="651">
        <f t="shared" ca="1" si="438"/>
        <v>2.1773786593739457</v>
      </c>
      <c r="AA224" s="651">
        <f t="shared" ca="1" si="438"/>
        <v>2.1624022834773853</v>
      </c>
      <c r="AB224" s="651">
        <f t="shared" ca="1" si="438"/>
        <v>2.3283913558205533</v>
      </c>
      <c r="AC224" s="651">
        <f t="shared" ca="1" si="438"/>
        <v>2.3089122266531299</v>
      </c>
      <c r="AD224" s="651">
        <f t="shared" ca="1" si="438"/>
        <v>2.3221857716474696</v>
      </c>
      <c r="AE224" s="651">
        <f t="shared" ca="1" si="438"/>
        <v>2.3075566132159833</v>
      </c>
      <c r="AF224" s="651">
        <f t="shared" ca="1" si="438"/>
        <v>2.4930244584886512</v>
      </c>
      <c r="AG224" s="651">
        <f t="shared" ca="1" si="438"/>
        <v>2.4737432761633666</v>
      </c>
      <c r="AH224" s="651">
        <f t="shared" ca="1" si="438"/>
        <v>2.4770836476897249</v>
      </c>
      <c r="AI224" s="651">
        <f t="shared" ca="1" si="438"/>
        <v>2.4711927154681832</v>
      </c>
      <c r="AJ224" s="651">
        <f t="shared" ca="1" si="438"/>
        <v>2.6795629232822336</v>
      </c>
      <c r="AK224" s="651">
        <f t="shared" ca="1" si="438"/>
        <v>2.6411718728362388</v>
      </c>
      <c r="AL224" s="651">
        <f t="shared" ca="1" si="438"/>
        <v>4.4615899551145493</v>
      </c>
      <c r="AM224" s="651">
        <f t="shared" ca="1" si="438"/>
        <v>4.39015930573595</v>
      </c>
      <c r="AN224" s="651">
        <f t="shared" ca="1" si="438"/>
        <v>4.7235405352098265</v>
      </c>
      <c r="AO224" s="651">
        <f t="shared" ca="1" si="438"/>
        <v>4.6715613203858606</v>
      </c>
      <c r="AP224" s="651">
        <f t="shared" ca="1" si="438"/>
        <v>4.655417891741541</v>
      </c>
      <c r="AQ224" s="651">
        <f t="shared" ca="1" si="438"/>
        <v>4.5785956750989723</v>
      </c>
      <c r="AR224" s="651">
        <f t="shared" ca="1" si="438"/>
        <v>4.9421847994005539</v>
      </c>
      <c r="AS224" s="651">
        <f t="shared" ca="1" si="438"/>
        <v>4.884704715648768</v>
      </c>
      <c r="AT224" s="651">
        <f t="shared" ca="1" si="438"/>
        <v>4.8615954754461059</v>
      </c>
      <c r="AU224" s="651">
        <f t="shared" ca="1" si="438"/>
        <v>4.7796356507303379</v>
      </c>
      <c r="AV224" s="651">
        <f t="shared" ca="1" si="438"/>
        <v>5.1778464759186207</v>
      </c>
      <c r="AW224" s="651">
        <f t="shared" ca="1" si="438"/>
        <v>5.1148071864033176</v>
      </c>
      <c r="AX224" s="651">
        <f t="shared" ca="1" si="438"/>
        <v>4.5151894777928909</v>
      </c>
      <c r="AY224" s="651">
        <f t="shared" ca="1" si="438"/>
        <v>4.4396151434284734</v>
      </c>
      <c r="AZ224" s="651">
        <f t="shared" ca="1" si="438"/>
        <v>4.8162868470300371</v>
      </c>
      <c r="BA224" s="651">
        <f t="shared" ca="1" si="438"/>
        <v>4.7397225478260943</v>
      </c>
      <c r="BB224" s="651">
        <f t="shared" ca="1" si="438"/>
        <v>4.6851363812184577</v>
      </c>
      <c r="BC224" s="651">
        <f t="shared" ca="1" si="438"/>
        <v>4.5893150036499426</v>
      </c>
      <c r="BD224" s="651">
        <f t="shared" ca="1" si="438"/>
        <v>4.9980824266748947</v>
      </c>
      <c r="BE224" s="651">
        <f t="shared" ca="1" si="438"/>
        <v>4.9136780073122814</v>
      </c>
      <c r="BF224" s="651">
        <f t="shared" ca="1" si="438"/>
        <v>4.8483061851129152</v>
      </c>
      <c r="BG224" s="651">
        <f t="shared" ca="1" si="438"/>
        <v>4.7449668813811945</v>
      </c>
      <c r="BH224" s="651">
        <f t="shared" ca="1" si="438"/>
        <v>5.1899797553021108</v>
      </c>
      <c r="BI224" s="651">
        <f t="shared" ca="1" si="438"/>
        <v>5.0965336679337367</v>
      </c>
      <c r="BJ224" s="651">
        <f t="shared" ca="1" si="438"/>
        <v>5.0184288219164692</v>
      </c>
      <c r="BK224" s="651">
        <f t="shared" ca="1" si="438"/>
        <v>4.9068791680345774</v>
      </c>
      <c r="BL224" s="651">
        <f t="shared" ca="1" si="438"/>
        <v>5.3923974043920637</v>
      </c>
      <c r="BM224" s="651">
        <f t="shared" ca="1" si="438"/>
        <v>5.2892390081546887</v>
      </c>
      <c r="BN224" s="651">
        <f t="shared" ca="1" si="438"/>
        <v>5.1900101024919163</v>
      </c>
      <c r="BO224" s="651">
        <f t="shared" ca="1" si="438"/>
        <v>5.0778666655703688</v>
      </c>
      <c r="BP224" s="651">
        <f t="shared" ca="1" si="438"/>
        <v>5.6088456396835573</v>
      </c>
      <c r="BQ224" s="651">
        <f t="shared" ca="1" si="438"/>
        <v>5.4953416495017438</v>
      </c>
      <c r="BR224" s="651">
        <f t="shared" ca="1" si="438"/>
        <v>9.9980581234204084</v>
      </c>
      <c r="BS224" s="651">
        <f t="shared" ca="1" si="438"/>
        <v>9.6808887914414417</v>
      </c>
      <c r="BT224" s="651">
        <f t="shared" ca="1" si="438"/>
        <v>10.659118406543962</v>
      </c>
      <c r="BU224" s="651">
        <f t="shared" ca="1" si="438"/>
        <v>10.352462889849438</v>
      </c>
      <c r="BV224" s="651">
        <f t="shared" ref="BV224:DJ224" ca="1" si="439">IF(BV223&lt;&gt;0,-BV222/BV223,"долга нет")</f>
        <v>10.071397047380419</v>
      </c>
      <c r="BW224" s="651">
        <f t="shared" ca="1" si="439"/>
        <v>9.7328363591452387</v>
      </c>
      <c r="BX224" s="651">
        <f t="shared" ca="1" si="439"/>
        <v>10.238053713579996</v>
      </c>
      <c r="BY224" s="651">
        <f t="shared" ca="1" si="439"/>
        <v>9.7024046704057429</v>
      </c>
      <c r="BZ224" s="651">
        <f t="shared" ca="1" si="439"/>
        <v>9.3719938800132336</v>
      </c>
      <c r="CA224" s="651">
        <f t="shared" ca="1" si="439"/>
        <v>8.9926492470962263</v>
      </c>
      <c r="CB224" s="651">
        <f t="shared" ca="1" si="439"/>
        <v>10.069910422378324</v>
      </c>
      <c r="CC224" s="651">
        <f t="shared" ca="1" si="439"/>
        <v>9.5734025011031303</v>
      </c>
      <c r="CD224" s="651">
        <f t="shared" ca="1" si="439"/>
        <v>9.1983468398330217</v>
      </c>
      <c r="CE224" s="651">
        <f t="shared" ca="1" si="439"/>
        <v>8.8002593940171003</v>
      </c>
      <c r="CF224" s="651">
        <f t="shared" ca="1" si="439"/>
        <v>9.9381284754840067</v>
      </c>
      <c r="CG224" s="651">
        <f t="shared" ca="1" si="439"/>
        <v>9.531856539560021</v>
      </c>
      <c r="CH224" s="651">
        <f t="shared" ca="1" si="439"/>
        <v>9.1307294025910917</v>
      </c>
      <c r="CI224" s="651">
        <f t="shared" ca="1" si="439"/>
        <v>8.6957901007420588</v>
      </c>
      <c r="CJ224" s="651">
        <f t="shared" ca="1" si="439"/>
        <v>9.9014042599418453</v>
      </c>
      <c r="CK224" s="651">
        <f t="shared" ca="1" si="439"/>
        <v>9.4641902264882862</v>
      </c>
      <c r="CL224" s="651">
        <f t="shared" ca="1" si="439"/>
        <v>9.0269591114204655</v>
      </c>
      <c r="CM224" s="651">
        <f t="shared" ca="1" si="439"/>
        <v>8.562994944833326</v>
      </c>
      <c r="CN224" s="651">
        <f t="shared" ca="1" si="439"/>
        <v>9.8394670272260036</v>
      </c>
      <c r="CO224" s="651">
        <f t="shared" ca="1" si="439"/>
        <v>17.933071120950242</v>
      </c>
      <c r="CP224" s="651">
        <f t="shared" ca="1" si="439"/>
        <v>16.414789568380304</v>
      </c>
      <c r="CQ224" s="651">
        <f t="shared" ca="1" si="439"/>
        <v>14.810833956511308</v>
      </c>
      <c r="CR224" s="651">
        <f t="shared" ca="1" si="439"/>
        <v>18.620943152438617</v>
      </c>
      <c r="CS224" s="651">
        <f t="shared" ca="1" si="439"/>
        <v>17.010398274525734</v>
      </c>
      <c r="CT224" s="651">
        <f t="shared" ca="1" si="439"/>
        <v>15.397947067222947</v>
      </c>
      <c r="CU224" s="651">
        <f t="shared" ca="1" si="439"/>
        <v>13.738825597991676</v>
      </c>
      <c r="CV224" s="651">
        <f t="shared" ca="1" si="439"/>
        <v>17.70065280811777</v>
      </c>
      <c r="CW224" s="651">
        <f t="shared" ca="1" si="439"/>
        <v>16.013550625624955</v>
      </c>
      <c r="CX224" s="651">
        <f t="shared" ca="1" si="439"/>
        <v>14.331396330243928</v>
      </c>
      <c r="CY224" s="651">
        <f t="shared" ca="1" si="439"/>
        <v>12.59515046667221</v>
      </c>
      <c r="CZ224" s="651">
        <f t="shared" ca="1" si="439"/>
        <v>16.714833951324998</v>
      </c>
      <c r="DA224" s="651">
        <f t="shared" ca="1" si="439"/>
        <v>14.947797035663321</v>
      </c>
      <c r="DB224" s="651">
        <f t="shared" ca="1" si="439"/>
        <v>13.183713324031499</v>
      </c>
      <c r="DC224" s="651">
        <f t="shared" ca="1" si="439"/>
        <v>11.368057455777414</v>
      </c>
      <c r="DD224" s="651">
        <f t="shared" ca="1" si="439"/>
        <v>15.649514568002111</v>
      </c>
      <c r="DE224" s="651">
        <f t="shared" ca="1" si="439"/>
        <v>13.807980391150265</v>
      </c>
      <c r="DF224" s="651">
        <f t="shared" ca="1" si="439"/>
        <v>11.944793716404911</v>
      </c>
      <c r="DG224" s="651">
        <f t="shared" ca="1" si="439"/>
        <v>10.060033364581374</v>
      </c>
      <c r="DH224" s="651">
        <f t="shared" ca="1" si="439"/>
        <v>14.501370604054358</v>
      </c>
      <c r="DI224" s="651" t="str">
        <f t="shared" ca="1" si="439"/>
        <v>долга нет</v>
      </c>
      <c r="DJ224" s="651" t="str">
        <f t="shared" ca="1" si="439"/>
        <v>долга нет</v>
      </c>
    </row>
    <row r="225" spans="1:114">
      <c r="B225" s="11"/>
      <c r="C225" s="11"/>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row>
    <row r="226" spans="1:114">
      <c r="B226" s="12" t="s">
        <v>531</v>
      </c>
      <c r="C226" s="11"/>
      <c r="J226" s="5">
        <f ca="1">MIN(J222+J223*1.05,0)</f>
        <v>0</v>
      </c>
      <c r="K226" s="5">
        <f t="shared" ref="K226:BV226" ca="1" si="440">MIN(K222+K223*1.05,0)</f>
        <v>0</v>
      </c>
      <c r="L226" s="5">
        <f t="shared" ca="1" si="440"/>
        <v>0</v>
      </c>
      <c r="M226" s="5">
        <f t="shared" ca="1" si="440"/>
        <v>0</v>
      </c>
      <c r="N226" s="5">
        <f t="shared" ca="1" si="440"/>
        <v>0</v>
      </c>
      <c r="O226" s="5">
        <f t="shared" ca="1" si="440"/>
        <v>0</v>
      </c>
      <c r="P226" s="5">
        <f t="shared" ca="1" si="440"/>
        <v>0</v>
      </c>
      <c r="Q226" s="5">
        <f t="shared" ca="1" si="440"/>
        <v>0</v>
      </c>
      <c r="R226" s="5">
        <f t="shared" ca="1" si="440"/>
        <v>0</v>
      </c>
      <c r="S226" s="5">
        <f t="shared" ca="1" si="440"/>
        <v>0</v>
      </c>
      <c r="T226" s="5">
        <f t="shared" ca="1" si="440"/>
        <v>0</v>
      </c>
      <c r="U226" s="5">
        <f t="shared" ca="1" si="440"/>
        <v>-36968.301541976922</v>
      </c>
      <c r="V226" s="5">
        <f t="shared" ca="1" si="440"/>
        <v>0</v>
      </c>
      <c r="W226" s="5">
        <f t="shared" ca="1" si="440"/>
        <v>0</v>
      </c>
      <c r="X226" s="5">
        <f t="shared" ca="1" si="440"/>
        <v>-55725.314420969255</v>
      </c>
      <c r="Y226" s="5">
        <f t="shared" ca="1" si="440"/>
        <v>0</v>
      </c>
      <c r="Z226" s="5">
        <f t="shared" ca="1" si="440"/>
        <v>0</v>
      </c>
      <c r="AA226" s="5">
        <f t="shared" ca="1" si="440"/>
        <v>0</v>
      </c>
      <c r="AB226" s="5">
        <f t="shared" ca="1" si="440"/>
        <v>0</v>
      </c>
      <c r="AC226" s="5">
        <f t="shared" ca="1" si="440"/>
        <v>0</v>
      </c>
      <c r="AD226" s="5">
        <f t="shared" ca="1" si="440"/>
        <v>0</v>
      </c>
      <c r="AE226" s="5">
        <f t="shared" ca="1" si="440"/>
        <v>0</v>
      </c>
      <c r="AF226" s="5">
        <f t="shared" ca="1" si="440"/>
        <v>0</v>
      </c>
      <c r="AG226" s="5">
        <f t="shared" ca="1" si="440"/>
        <v>0</v>
      </c>
      <c r="AH226" s="5">
        <f t="shared" ca="1" si="440"/>
        <v>0</v>
      </c>
      <c r="AI226" s="5">
        <f t="shared" ca="1" si="440"/>
        <v>0</v>
      </c>
      <c r="AJ226" s="5">
        <f t="shared" ca="1" si="440"/>
        <v>0</v>
      </c>
      <c r="AK226" s="5">
        <f t="shared" ca="1" si="440"/>
        <v>0</v>
      </c>
      <c r="AL226" s="5">
        <f t="shared" ca="1" si="440"/>
        <v>0</v>
      </c>
      <c r="AM226" s="5">
        <f t="shared" ca="1" si="440"/>
        <v>0</v>
      </c>
      <c r="AN226" s="5">
        <f t="shared" ca="1" si="440"/>
        <v>0</v>
      </c>
      <c r="AO226" s="5">
        <f t="shared" ca="1" si="440"/>
        <v>0</v>
      </c>
      <c r="AP226" s="5">
        <f t="shared" ca="1" si="440"/>
        <v>0</v>
      </c>
      <c r="AQ226" s="5">
        <f t="shared" ca="1" si="440"/>
        <v>0</v>
      </c>
      <c r="AR226" s="5">
        <f t="shared" ca="1" si="440"/>
        <v>0</v>
      </c>
      <c r="AS226" s="5">
        <f t="shared" ca="1" si="440"/>
        <v>0</v>
      </c>
      <c r="AT226" s="5">
        <f t="shared" ca="1" si="440"/>
        <v>0</v>
      </c>
      <c r="AU226" s="5">
        <f t="shared" ca="1" si="440"/>
        <v>0</v>
      </c>
      <c r="AV226" s="5">
        <f t="shared" ca="1" si="440"/>
        <v>0</v>
      </c>
      <c r="AW226" s="5">
        <f t="shared" ca="1" si="440"/>
        <v>0</v>
      </c>
      <c r="AX226" s="5">
        <f t="shared" ca="1" si="440"/>
        <v>0</v>
      </c>
      <c r="AY226" s="5">
        <f t="shared" ca="1" si="440"/>
        <v>0</v>
      </c>
      <c r="AZ226" s="5">
        <f t="shared" ca="1" si="440"/>
        <v>0</v>
      </c>
      <c r="BA226" s="5">
        <f t="shared" ca="1" si="440"/>
        <v>0</v>
      </c>
      <c r="BB226" s="5">
        <f t="shared" ca="1" si="440"/>
        <v>0</v>
      </c>
      <c r="BC226" s="5">
        <f t="shared" ca="1" si="440"/>
        <v>0</v>
      </c>
      <c r="BD226" s="5">
        <f t="shared" ca="1" si="440"/>
        <v>0</v>
      </c>
      <c r="BE226" s="5">
        <f t="shared" ca="1" si="440"/>
        <v>0</v>
      </c>
      <c r="BF226" s="5">
        <f t="shared" ca="1" si="440"/>
        <v>0</v>
      </c>
      <c r="BG226" s="5">
        <f t="shared" ca="1" si="440"/>
        <v>0</v>
      </c>
      <c r="BH226" s="5">
        <f t="shared" ca="1" si="440"/>
        <v>0</v>
      </c>
      <c r="BI226" s="5">
        <f t="shared" ca="1" si="440"/>
        <v>0</v>
      </c>
      <c r="BJ226" s="5">
        <f t="shared" ca="1" si="440"/>
        <v>0</v>
      </c>
      <c r="BK226" s="5">
        <f t="shared" ca="1" si="440"/>
        <v>0</v>
      </c>
      <c r="BL226" s="5">
        <f t="shared" ca="1" si="440"/>
        <v>0</v>
      </c>
      <c r="BM226" s="5">
        <f t="shared" ca="1" si="440"/>
        <v>0</v>
      </c>
      <c r="BN226" s="5">
        <f t="shared" ca="1" si="440"/>
        <v>0</v>
      </c>
      <c r="BO226" s="5">
        <f t="shared" ca="1" si="440"/>
        <v>0</v>
      </c>
      <c r="BP226" s="5">
        <f t="shared" ca="1" si="440"/>
        <v>0</v>
      </c>
      <c r="BQ226" s="5">
        <f t="shared" ca="1" si="440"/>
        <v>0</v>
      </c>
      <c r="BR226" s="5">
        <f t="shared" ca="1" si="440"/>
        <v>0</v>
      </c>
      <c r="BS226" s="5">
        <f t="shared" ca="1" si="440"/>
        <v>0</v>
      </c>
      <c r="BT226" s="5">
        <f t="shared" ca="1" si="440"/>
        <v>0</v>
      </c>
      <c r="BU226" s="5">
        <f t="shared" ca="1" si="440"/>
        <v>0</v>
      </c>
      <c r="BV226" s="5">
        <f t="shared" ca="1" si="440"/>
        <v>0</v>
      </c>
      <c r="BW226" s="5">
        <f t="shared" ref="BW226:DJ226" ca="1" si="441">MIN(BW222+BW223*1.05,0)</f>
        <v>0</v>
      </c>
      <c r="BX226" s="5">
        <f t="shared" ca="1" si="441"/>
        <v>0</v>
      </c>
      <c r="BY226" s="5">
        <f t="shared" ca="1" si="441"/>
        <v>0</v>
      </c>
      <c r="BZ226" s="5">
        <f t="shared" ca="1" si="441"/>
        <v>0</v>
      </c>
      <c r="CA226" s="5">
        <f t="shared" ca="1" si="441"/>
        <v>0</v>
      </c>
      <c r="CB226" s="5">
        <f t="shared" ca="1" si="441"/>
        <v>0</v>
      </c>
      <c r="CC226" s="5">
        <f t="shared" ca="1" si="441"/>
        <v>0</v>
      </c>
      <c r="CD226" s="5">
        <f t="shared" ca="1" si="441"/>
        <v>0</v>
      </c>
      <c r="CE226" s="5">
        <f t="shared" ca="1" si="441"/>
        <v>0</v>
      </c>
      <c r="CF226" s="5">
        <f t="shared" ca="1" si="441"/>
        <v>0</v>
      </c>
      <c r="CG226" s="5">
        <f t="shared" ca="1" si="441"/>
        <v>0</v>
      </c>
      <c r="CH226" s="5">
        <f t="shared" ca="1" si="441"/>
        <v>0</v>
      </c>
      <c r="CI226" s="5">
        <f t="shared" ca="1" si="441"/>
        <v>0</v>
      </c>
      <c r="CJ226" s="5">
        <f t="shared" ca="1" si="441"/>
        <v>0</v>
      </c>
      <c r="CK226" s="5">
        <f t="shared" ca="1" si="441"/>
        <v>0</v>
      </c>
      <c r="CL226" s="5">
        <f t="shared" ca="1" si="441"/>
        <v>0</v>
      </c>
      <c r="CM226" s="5">
        <f t="shared" ca="1" si="441"/>
        <v>0</v>
      </c>
      <c r="CN226" s="5">
        <f t="shared" ca="1" si="441"/>
        <v>0</v>
      </c>
      <c r="CO226" s="5">
        <f t="shared" ca="1" si="441"/>
        <v>0</v>
      </c>
      <c r="CP226" s="5">
        <f t="shared" ca="1" si="441"/>
        <v>0</v>
      </c>
      <c r="CQ226" s="5">
        <f t="shared" ca="1" si="441"/>
        <v>0</v>
      </c>
      <c r="CR226" s="5">
        <f t="shared" ca="1" si="441"/>
        <v>0</v>
      </c>
      <c r="CS226" s="5">
        <f t="shared" ca="1" si="441"/>
        <v>0</v>
      </c>
      <c r="CT226" s="5">
        <f t="shared" ca="1" si="441"/>
        <v>0</v>
      </c>
      <c r="CU226" s="5">
        <f t="shared" ca="1" si="441"/>
        <v>0</v>
      </c>
      <c r="CV226" s="5">
        <f t="shared" ca="1" si="441"/>
        <v>0</v>
      </c>
      <c r="CW226" s="5">
        <f t="shared" ca="1" si="441"/>
        <v>0</v>
      </c>
      <c r="CX226" s="5">
        <f t="shared" ca="1" si="441"/>
        <v>0</v>
      </c>
      <c r="CY226" s="5">
        <f t="shared" ca="1" si="441"/>
        <v>0</v>
      </c>
      <c r="CZ226" s="5">
        <f t="shared" ca="1" si="441"/>
        <v>0</v>
      </c>
      <c r="DA226" s="5">
        <f t="shared" ca="1" si="441"/>
        <v>0</v>
      </c>
      <c r="DB226" s="5">
        <f t="shared" ca="1" si="441"/>
        <v>0</v>
      </c>
      <c r="DC226" s="5">
        <f t="shared" ca="1" si="441"/>
        <v>0</v>
      </c>
      <c r="DD226" s="5">
        <f t="shared" ca="1" si="441"/>
        <v>0</v>
      </c>
      <c r="DE226" s="5">
        <f t="shared" ca="1" si="441"/>
        <v>0</v>
      </c>
      <c r="DF226" s="5">
        <f t="shared" ca="1" si="441"/>
        <v>0</v>
      </c>
      <c r="DG226" s="5">
        <f t="shared" ca="1" si="441"/>
        <v>0</v>
      </c>
      <c r="DH226" s="5">
        <f t="shared" ca="1" si="441"/>
        <v>0</v>
      </c>
      <c r="DI226" s="5">
        <f t="shared" ca="1" si="441"/>
        <v>0</v>
      </c>
      <c r="DJ226" s="5">
        <f t="shared" ca="1" si="441"/>
        <v>0</v>
      </c>
    </row>
    <row r="227" spans="1:114">
      <c r="B227" s="12" t="s">
        <v>535</v>
      </c>
      <c r="C227" s="11"/>
      <c r="J227" s="5">
        <f t="shared" ref="J227:AO227" ca="1" si="442">K226+K227+K230</f>
        <v>0</v>
      </c>
      <c r="K227" s="5">
        <f t="shared" ca="1" si="442"/>
        <v>0</v>
      </c>
      <c r="L227" s="5">
        <f t="shared" ca="1" si="442"/>
        <v>0</v>
      </c>
      <c r="M227" s="5">
        <f t="shared" ca="1" si="442"/>
        <v>0</v>
      </c>
      <c r="N227" s="5">
        <f t="shared" ca="1" si="442"/>
        <v>0</v>
      </c>
      <c r="O227" s="5">
        <f t="shared" ca="1" si="442"/>
        <v>0</v>
      </c>
      <c r="P227" s="5">
        <f t="shared" ca="1" si="442"/>
        <v>0</v>
      </c>
      <c r="Q227" s="5">
        <f t="shared" ca="1" si="442"/>
        <v>0</v>
      </c>
      <c r="R227" s="5">
        <f t="shared" ca="1" si="442"/>
        <v>0</v>
      </c>
      <c r="S227" s="5">
        <f t="shared" ca="1" si="442"/>
        <v>0</v>
      </c>
      <c r="T227" s="5">
        <f t="shared" ca="1" si="442"/>
        <v>-36968.301541976922</v>
      </c>
      <c r="U227" s="5">
        <f t="shared" ca="1" si="442"/>
        <v>0</v>
      </c>
      <c r="V227" s="5">
        <f t="shared" ca="1" si="442"/>
        <v>0</v>
      </c>
      <c r="W227" s="5">
        <f t="shared" ca="1" si="442"/>
        <v>-55725.314420969255</v>
      </c>
      <c r="X227" s="5">
        <f t="shared" ca="1" si="442"/>
        <v>0</v>
      </c>
      <c r="Y227" s="5">
        <f t="shared" ca="1" si="442"/>
        <v>0</v>
      </c>
      <c r="Z227" s="5">
        <f t="shared" ca="1" si="442"/>
        <v>0</v>
      </c>
      <c r="AA227" s="5">
        <f t="shared" ca="1" si="442"/>
        <v>0</v>
      </c>
      <c r="AB227" s="5">
        <f t="shared" ca="1" si="442"/>
        <v>0</v>
      </c>
      <c r="AC227" s="5">
        <f t="shared" ca="1" si="442"/>
        <v>0</v>
      </c>
      <c r="AD227" s="5">
        <f t="shared" ca="1" si="442"/>
        <v>0</v>
      </c>
      <c r="AE227" s="5">
        <f t="shared" ca="1" si="442"/>
        <v>0</v>
      </c>
      <c r="AF227" s="5">
        <f t="shared" ca="1" si="442"/>
        <v>0</v>
      </c>
      <c r="AG227" s="5">
        <f t="shared" ca="1" si="442"/>
        <v>0</v>
      </c>
      <c r="AH227" s="5">
        <f t="shared" ca="1" si="442"/>
        <v>0</v>
      </c>
      <c r="AI227" s="5">
        <f t="shared" ca="1" si="442"/>
        <v>0</v>
      </c>
      <c r="AJ227" s="5">
        <f t="shared" ca="1" si="442"/>
        <v>0</v>
      </c>
      <c r="AK227" s="5">
        <f t="shared" ca="1" si="442"/>
        <v>0</v>
      </c>
      <c r="AL227" s="5">
        <f t="shared" ca="1" si="442"/>
        <v>0</v>
      </c>
      <c r="AM227" s="5">
        <f t="shared" ca="1" si="442"/>
        <v>0</v>
      </c>
      <c r="AN227" s="5">
        <f t="shared" ca="1" si="442"/>
        <v>0</v>
      </c>
      <c r="AO227" s="5">
        <f t="shared" ca="1" si="442"/>
        <v>0</v>
      </c>
      <c r="AP227" s="5">
        <f t="shared" ref="AP227:BU227" ca="1" si="443">AQ226+AQ227+AQ230</f>
        <v>0</v>
      </c>
      <c r="AQ227" s="5">
        <f t="shared" ca="1" si="443"/>
        <v>0</v>
      </c>
      <c r="AR227" s="5">
        <f t="shared" ca="1" si="443"/>
        <v>0</v>
      </c>
      <c r="AS227" s="5">
        <f t="shared" ca="1" si="443"/>
        <v>0</v>
      </c>
      <c r="AT227" s="5">
        <f t="shared" ca="1" si="443"/>
        <v>0</v>
      </c>
      <c r="AU227" s="5">
        <f t="shared" ca="1" si="443"/>
        <v>0</v>
      </c>
      <c r="AV227" s="5">
        <f t="shared" ca="1" si="443"/>
        <v>0</v>
      </c>
      <c r="AW227" s="5">
        <f t="shared" ca="1" si="443"/>
        <v>0</v>
      </c>
      <c r="AX227" s="5">
        <f t="shared" ca="1" si="443"/>
        <v>0</v>
      </c>
      <c r="AY227" s="5">
        <f t="shared" ca="1" si="443"/>
        <v>0</v>
      </c>
      <c r="AZ227" s="5">
        <f t="shared" ca="1" si="443"/>
        <v>0</v>
      </c>
      <c r="BA227" s="5">
        <f t="shared" ca="1" si="443"/>
        <v>0</v>
      </c>
      <c r="BB227" s="5">
        <f t="shared" ca="1" si="443"/>
        <v>0</v>
      </c>
      <c r="BC227" s="5">
        <f t="shared" ca="1" si="443"/>
        <v>0</v>
      </c>
      <c r="BD227" s="5">
        <f t="shared" ca="1" si="443"/>
        <v>0</v>
      </c>
      <c r="BE227" s="5">
        <f t="shared" ca="1" si="443"/>
        <v>0</v>
      </c>
      <c r="BF227" s="5">
        <f t="shared" ca="1" si="443"/>
        <v>0</v>
      </c>
      <c r="BG227" s="5">
        <f t="shared" ca="1" si="443"/>
        <v>0</v>
      </c>
      <c r="BH227" s="5">
        <f t="shared" ca="1" si="443"/>
        <v>0</v>
      </c>
      <c r="BI227" s="5">
        <f t="shared" ca="1" si="443"/>
        <v>0</v>
      </c>
      <c r="BJ227" s="5">
        <f t="shared" ca="1" si="443"/>
        <v>0</v>
      </c>
      <c r="BK227" s="5">
        <f t="shared" ca="1" si="443"/>
        <v>0</v>
      </c>
      <c r="BL227" s="5">
        <f t="shared" ca="1" si="443"/>
        <v>0</v>
      </c>
      <c r="BM227" s="5">
        <f t="shared" ca="1" si="443"/>
        <v>0</v>
      </c>
      <c r="BN227" s="5">
        <f t="shared" ca="1" si="443"/>
        <v>0</v>
      </c>
      <c r="BO227" s="5">
        <f t="shared" ca="1" si="443"/>
        <v>0</v>
      </c>
      <c r="BP227" s="5">
        <f t="shared" ca="1" si="443"/>
        <v>0</v>
      </c>
      <c r="BQ227" s="5">
        <f t="shared" ca="1" si="443"/>
        <v>0</v>
      </c>
      <c r="BR227" s="5">
        <f t="shared" ca="1" si="443"/>
        <v>0</v>
      </c>
      <c r="BS227" s="5">
        <f t="shared" ca="1" si="443"/>
        <v>0</v>
      </c>
      <c r="BT227" s="5">
        <f t="shared" ca="1" si="443"/>
        <v>0</v>
      </c>
      <c r="BU227" s="5">
        <f t="shared" ca="1" si="443"/>
        <v>0</v>
      </c>
      <c r="BV227" s="5">
        <f t="shared" ref="BV227:DA227" ca="1" si="444">BW226+BW227+BW230</f>
        <v>0</v>
      </c>
      <c r="BW227" s="5">
        <f t="shared" ca="1" si="444"/>
        <v>0</v>
      </c>
      <c r="BX227" s="5">
        <f t="shared" ca="1" si="444"/>
        <v>0</v>
      </c>
      <c r="BY227" s="5">
        <f t="shared" ca="1" si="444"/>
        <v>0</v>
      </c>
      <c r="BZ227" s="5">
        <f t="shared" ca="1" si="444"/>
        <v>0</v>
      </c>
      <c r="CA227" s="5">
        <f t="shared" ca="1" si="444"/>
        <v>0</v>
      </c>
      <c r="CB227" s="5">
        <f t="shared" ca="1" si="444"/>
        <v>0</v>
      </c>
      <c r="CC227" s="5">
        <f t="shared" ca="1" si="444"/>
        <v>0</v>
      </c>
      <c r="CD227" s="5">
        <f t="shared" ca="1" si="444"/>
        <v>0</v>
      </c>
      <c r="CE227" s="5">
        <f t="shared" ca="1" si="444"/>
        <v>0</v>
      </c>
      <c r="CF227" s="5">
        <f t="shared" ca="1" si="444"/>
        <v>0</v>
      </c>
      <c r="CG227" s="5">
        <f t="shared" ca="1" si="444"/>
        <v>0</v>
      </c>
      <c r="CH227" s="5">
        <f t="shared" ca="1" si="444"/>
        <v>0</v>
      </c>
      <c r="CI227" s="5">
        <f t="shared" ca="1" si="444"/>
        <v>0</v>
      </c>
      <c r="CJ227" s="5">
        <f t="shared" ca="1" si="444"/>
        <v>0</v>
      </c>
      <c r="CK227" s="5">
        <f t="shared" ca="1" si="444"/>
        <v>0</v>
      </c>
      <c r="CL227" s="5">
        <f t="shared" ca="1" si="444"/>
        <v>0</v>
      </c>
      <c r="CM227" s="5">
        <f t="shared" ca="1" si="444"/>
        <v>0</v>
      </c>
      <c r="CN227" s="5">
        <f t="shared" ca="1" si="444"/>
        <v>0</v>
      </c>
      <c r="CO227" s="5">
        <f t="shared" ca="1" si="444"/>
        <v>0</v>
      </c>
      <c r="CP227" s="5">
        <f t="shared" ca="1" si="444"/>
        <v>0</v>
      </c>
      <c r="CQ227" s="5">
        <f t="shared" ca="1" si="444"/>
        <v>0</v>
      </c>
      <c r="CR227" s="5">
        <f t="shared" ca="1" si="444"/>
        <v>0</v>
      </c>
      <c r="CS227" s="5">
        <f t="shared" ca="1" si="444"/>
        <v>0</v>
      </c>
      <c r="CT227" s="5">
        <f t="shared" ca="1" si="444"/>
        <v>0</v>
      </c>
      <c r="CU227" s="5">
        <f t="shared" ca="1" si="444"/>
        <v>0</v>
      </c>
      <c r="CV227" s="5">
        <f t="shared" ca="1" si="444"/>
        <v>0</v>
      </c>
      <c r="CW227" s="5">
        <f t="shared" ca="1" si="444"/>
        <v>0</v>
      </c>
      <c r="CX227" s="5">
        <f t="shared" ca="1" si="444"/>
        <v>0</v>
      </c>
      <c r="CY227" s="5">
        <f t="shared" ca="1" si="444"/>
        <v>0</v>
      </c>
      <c r="CZ227" s="5">
        <f t="shared" ca="1" si="444"/>
        <v>0</v>
      </c>
      <c r="DA227" s="5">
        <f t="shared" ca="1" si="444"/>
        <v>0</v>
      </c>
      <c r="DB227" s="5">
        <f t="shared" ref="DB227:DJ227" ca="1" si="445">DC226+DC227+DC230</f>
        <v>0</v>
      </c>
      <c r="DC227" s="5">
        <f t="shared" ca="1" si="445"/>
        <v>0</v>
      </c>
      <c r="DD227" s="5">
        <f t="shared" ca="1" si="445"/>
        <v>0</v>
      </c>
      <c r="DE227" s="5">
        <f t="shared" ca="1" si="445"/>
        <v>0</v>
      </c>
      <c r="DF227" s="5">
        <f t="shared" ca="1" si="445"/>
        <v>0</v>
      </c>
      <c r="DG227" s="5">
        <f t="shared" ca="1" si="445"/>
        <v>0</v>
      </c>
      <c r="DH227" s="5">
        <f t="shared" ca="1" si="445"/>
        <v>0</v>
      </c>
      <c r="DI227" s="5">
        <f t="shared" ca="1" si="445"/>
        <v>0</v>
      </c>
      <c r="DJ227" s="5">
        <f t="shared" si="445"/>
        <v>0</v>
      </c>
    </row>
    <row r="228" spans="1:114">
      <c r="B228" s="11" t="s">
        <v>536</v>
      </c>
      <c r="C228" s="11"/>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row>
    <row r="229" spans="1:114">
      <c r="B229" s="12" t="s">
        <v>156</v>
      </c>
      <c r="C229" s="11"/>
      <c r="J229" s="5">
        <f t="shared" ref="J229:BU229" si="446">I232</f>
        <v>0</v>
      </c>
      <c r="K229" s="5">
        <f t="shared" ca="1" si="446"/>
        <v>0</v>
      </c>
      <c r="L229" s="5">
        <f t="shared" ca="1" si="446"/>
        <v>0</v>
      </c>
      <c r="M229" s="5">
        <f t="shared" ca="1" si="446"/>
        <v>0</v>
      </c>
      <c r="N229" s="5">
        <f t="shared" ca="1" si="446"/>
        <v>0</v>
      </c>
      <c r="O229" s="5">
        <f t="shared" ca="1" si="446"/>
        <v>0</v>
      </c>
      <c r="P229" s="5">
        <f t="shared" ca="1" si="446"/>
        <v>0</v>
      </c>
      <c r="Q229" s="5">
        <f t="shared" ca="1" si="446"/>
        <v>0</v>
      </c>
      <c r="R229" s="5">
        <f t="shared" ca="1" si="446"/>
        <v>0</v>
      </c>
      <c r="S229" s="5">
        <f t="shared" ca="1" si="446"/>
        <v>0</v>
      </c>
      <c r="T229" s="5">
        <f t="shared" ca="1" si="446"/>
        <v>0</v>
      </c>
      <c r="U229" s="5">
        <f t="shared" ca="1" si="446"/>
        <v>36968.301541976922</v>
      </c>
      <c r="V229" s="5">
        <f t="shared" ca="1" si="446"/>
        <v>0</v>
      </c>
      <c r="W229" s="5">
        <f t="shared" ca="1" si="446"/>
        <v>0</v>
      </c>
      <c r="X229" s="5">
        <f t="shared" ca="1" si="446"/>
        <v>55725.314420969255</v>
      </c>
      <c r="Y229" s="5">
        <f t="shared" ca="1" si="446"/>
        <v>0</v>
      </c>
      <c r="Z229" s="5">
        <f t="shared" ca="1" si="446"/>
        <v>0</v>
      </c>
      <c r="AA229" s="5">
        <f t="shared" ca="1" si="446"/>
        <v>0</v>
      </c>
      <c r="AB229" s="5">
        <f t="shared" ca="1" si="446"/>
        <v>0</v>
      </c>
      <c r="AC229" s="5">
        <f t="shared" ca="1" si="446"/>
        <v>0</v>
      </c>
      <c r="AD229" s="5">
        <f t="shared" ca="1" si="446"/>
        <v>0</v>
      </c>
      <c r="AE229" s="5">
        <f t="shared" ca="1" si="446"/>
        <v>0</v>
      </c>
      <c r="AF229" s="5">
        <f t="shared" ca="1" si="446"/>
        <v>0</v>
      </c>
      <c r="AG229" s="5">
        <f t="shared" ca="1" si="446"/>
        <v>0</v>
      </c>
      <c r="AH229" s="5">
        <f t="shared" ca="1" si="446"/>
        <v>0</v>
      </c>
      <c r="AI229" s="5">
        <f t="shared" ca="1" si="446"/>
        <v>0</v>
      </c>
      <c r="AJ229" s="5">
        <f t="shared" ca="1" si="446"/>
        <v>0</v>
      </c>
      <c r="AK229" s="5">
        <f t="shared" ca="1" si="446"/>
        <v>0</v>
      </c>
      <c r="AL229" s="5">
        <f t="shared" ca="1" si="446"/>
        <v>0</v>
      </c>
      <c r="AM229" s="5">
        <f t="shared" ca="1" si="446"/>
        <v>0</v>
      </c>
      <c r="AN229" s="5">
        <f t="shared" ca="1" si="446"/>
        <v>0</v>
      </c>
      <c r="AO229" s="5">
        <f t="shared" ca="1" si="446"/>
        <v>0</v>
      </c>
      <c r="AP229" s="5">
        <f t="shared" ca="1" si="446"/>
        <v>0</v>
      </c>
      <c r="AQ229" s="5">
        <f t="shared" ca="1" si="446"/>
        <v>0</v>
      </c>
      <c r="AR229" s="5">
        <f t="shared" ca="1" si="446"/>
        <v>0</v>
      </c>
      <c r="AS229" s="5">
        <f t="shared" ca="1" si="446"/>
        <v>0</v>
      </c>
      <c r="AT229" s="5">
        <f t="shared" ca="1" si="446"/>
        <v>0</v>
      </c>
      <c r="AU229" s="5">
        <f t="shared" ca="1" si="446"/>
        <v>0</v>
      </c>
      <c r="AV229" s="5">
        <f t="shared" ca="1" si="446"/>
        <v>0</v>
      </c>
      <c r="AW229" s="5">
        <f t="shared" ca="1" si="446"/>
        <v>0</v>
      </c>
      <c r="AX229" s="5">
        <f t="shared" ca="1" si="446"/>
        <v>0</v>
      </c>
      <c r="AY229" s="5">
        <f t="shared" ca="1" si="446"/>
        <v>0</v>
      </c>
      <c r="AZ229" s="5">
        <f t="shared" ca="1" si="446"/>
        <v>0</v>
      </c>
      <c r="BA229" s="5">
        <f t="shared" ca="1" si="446"/>
        <v>0</v>
      </c>
      <c r="BB229" s="5">
        <f t="shared" ca="1" si="446"/>
        <v>0</v>
      </c>
      <c r="BC229" s="5">
        <f t="shared" ca="1" si="446"/>
        <v>0</v>
      </c>
      <c r="BD229" s="5">
        <f t="shared" ca="1" si="446"/>
        <v>0</v>
      </c>
      <c r="BE229" s="5">
        <f t="shared" ca="1" si="446"/>
        <v>0</v>
      </c>
      <c r="BF229" s="5">
        <f t="shared" ca="1" si="446"/>
        <v>0</v>
      </c>
      <c r="BG229" s="5">
        <f t="shared" ca="1" si="446"/>
        <v>0</v>
      </c>
      <c r="BH229" s="5">
        <f t="shared" ca="1" si="446"/>
        <v>0</v>
      </c>
      <c r="BI229" s="5">
        <f t="shared" ca="1" si="446"/>
        <v>0</v>
      </c>
      <c r="BJ229" s="5">
        <f t="shared" ca="1" si="446"/>
        <v>0</v>
      </c>
      <c r="BK229" s="5">
        <f t="shared" ca="1" si="446"/>
        <v>0</v>
      </c>
      <c r="BL229" s="5">
        <f t="shared" ca="1" si="446"/>
        <v>0</v>
      </c>
      <c r="BM229" s="5">
        <f t="shared" ca="1" si="446"/>
        <v>0</v>
      </c>
      <c r="BN229" s="5">
        <f t="shared" ca="1" si="446"/>
        <v>0</v>
      </c>
      <c r="BO229" s="5">
        <f t="shared" ca="1" si="446"/>
        <v>0</v>
      </c>
      <c r="BP229" s="5">
        <f t="shared" ca="1" si="446"/>
        <v>0</v>
      </c>
      <c r="BQ229" s="5">
        <f t="shared" ca="1" si="446"/>
        <v>0</v>
      </c>
      <c r="BR229" s="5">
        <f t="shared" ca="1" si="446"/>
        <v>0</v>
      </c>
      <c r="BS229" s="5">
        <f t="shared" ca="1" si="446"/>
        <v>0</v>
      </c>
      <c r="BT229" s="5">
        <f t="shared" ca="1" si="446"/>
        <v>0</v>
      </c>
      <c r="BU229" s="5">
        <f t="shared" ca="1" si="446"/>
        <v>0</v>
      </c>
      <c r="BV229" s="5">
        <f t="shared" ref="BV229:DJ229" ca="1" si="447">BU232</f>
        <v>0</v>
      </c>
      <c r="BW229" s="5">
        <f t="shared" ca="1" si="447"/>
        <v>0</v>
      </c>
      <c r="BX229" s="5">
        <f t="shared" ca="1" si="447"/>
        <v>0</v>
      </c>
      <c r="BY229" s="5">
        <f t="shared" ca="1" si="447"/>
        <v>0</v>
      </c>
      <c r="BZ229" s="5">
        <f t="shared" ca="1" si="447"/>
        <v>0</v>
      </c>
      <c r="CA229" s="5">
        <f t="shared" ca="1" si="447"/>
        <v>0</v>
      </c>
      <c r="CB229" s="5">
        <f t="shared" ca="1" si="447"/>
        <v>0</v>
      </c>
      <c r="CC229" s="5">
        <f t="shared" ca="1" si="447"/>
        <v>0</v>
      </c>
      <c r="CD229" s="5">
        <f t="shared" ca="1" si="447"/>
        <v>0</v>
      </c>
      <c r="CE229" s="5">
        <f t="shared" ca="1" si="447"/>
        <v>0</v>
      </c>
      <c r="CF229" s="5">
        <f t="shared" ca="1" si="447"/>
        <v>0</v>
      </c>
      <c r="CG229" s="5">
        <f t="shared" ca="1" si="447"/>
        <v>0</v>
      </c>
      <c r="CH229" s="5">
        <f t="shared" ca="1" si="447"/>
        <v>0</v>
      </c>
      <c r="CI229" s="5">
        <f t="shared" ca="1" si="447"/>
        <v>0</v>
      </c>
      <c r="CJ229" s="5">
        <f t="shared" ca="1" si="447"/>
        <v>0</v>
      </c>
      <c r="CK229" s="5">
        <f t="shared" ca="1" si="447"/>
        <v>0</v>
      </c>
      <c r="CL229" s="5">
        <f t="shared" ca="1" si="447"/>
        <v>0</v>
      </c>
      <c r="CM229" s="5">
        <f t="shared" ca="1" si="447"/>
        <v>0</v>
      </c>
      <c r="CN229" s="5">
        <f t="shared" ca="1" si="447"/>
        <v>0</v>
      </c>
      <c r="CO229" s="5">
        <f t="shared" ca="1" si="447"/>
        <v>0</v>
      </c>
      <c r="CP229" s="5">
        <f t="shared" ca="1" si="447"/>
        <v>0</v>
      </c>
      <c r="CQ229" s="5">
        <f t="shared" ca="1" si="447"/>
        <v>0</v>
      </c>
      <c r="CR229" s="5">
        <f t="shared" ca="1" si="447"/>
        <v>0</v>
      </c>
      <c r="CS229" s="5">
        <f t="shared" ca="1" si="447"/>
        <v>0</v>
      </c>
      <c r="CT229" s="5">
        <f t="shared" ca="1" si="447"/>
        <v>0</v>
      </c>
      <c r="CU229" s="5">
        <f t="shared" ca="1" si="447"/>
        <v>0</v>
      </c>
      <c r="CV229" s="5">
        <f t="shared" ca="1" si="447"/>
        <v>0</v>
      </c>
      <c r="CW229" s="5">
        <f t="shared" ca="1" si="447"/>
        <v>0</v>
      </c>
      <c r="CX229" s="5">
        <f t="shared" ca="1" si="447"/>
        <v>0</v>
      </c>
      <c r="CY229" s="5">
        <f t="shared" ca="1" si="447"/>
        <v>0</v>
      </c>
      <c r="CZ229" s="5">
        <f t="shared" ca="1" si="447"/>
        <v>0</v>
      </c>
      <c r="DA229" s="5">
        <f t="shared" ca="1" si="447"/>
        <v>0</v>
      </c>
      <c r="DB229" s="5">
        <f t="shared" ca="1" si="447"/>
        <v>0</v>
      </c>
      <c r="DC229" s="5">
        <f t="shared" ca="1" si="447"/>
        <v>0</v>
      </c>
      <c r="DD229" s="5">
        <f t="shared" ca="1" si="447"/>
        <v>0</v>
      </c>
      <c r="DE229" s="5">
        <f t="shared" ca="1" si="447"/>
        <v>0</v>
      </c>
      <c r="DF229" s="5">
        <f t="shared" ca="1" si="447"/>
        <v>0</v>
      </c>
      <c r="DG229" s="5">
        <f t="shared" ca="1" si="447"/>
        <v>0</v>
      </c>
      <c r="DH229" s="5">
        <f t="shared" ca="1" si="447"/>
        <v>0</v>
      </c>
      <c r="DI229" s="5">
        <f t="shared" ca="1" si="447"/>
        <v>0</v>
      </c>
      <c r="DJ229" s="5">
        <f t="shared" ca="1" si="447"/>
        <v>0</v>
      </c>
    </row>
    <row r="230" spans="1:114">
      <c r="B230" s="17" t="s">
        <v>532</v>
      </c>
      <c r="C230" s="11"/>
      <c r="J230" s="5">
        <f t="shared" ref="J230:Q230" ca="1" si="448">MAX(MIN(J222+J223*1.05,-J227),0)</f>
        <v>0</v>
      </c>
      <c r="K230" s="5">
        <f t="shared" ca="1" si="448"/>
        <v>0</v>
      </c>
      <c r="L230" s="5">
        <f t="shared" ca="1" si="448"/>
        <v>0</v>
      </c>
      <c r="M230" s="5">
        <f t="shared" ca="1" si="448"/>
        <v>0</v>
      </c>
      <c r="N230" s="5">
        <f t="shared" ca="1" si="448"/>
        <v>0</v>
      </c>
      <c r="O230" s="5">
        <f t="shared" ca="1" si="448"/>
        <v>0</v>
      </c>
      <c r="P230" s="5">
        <f t="shared" ca="1" si="448"/>
        <v>0</v>
      </c>
      <c r="Q230" s="5">
        <f t="shared" ca="1" si="448"/>
        <v>0</v>
      </c>
      <c r="R230" s="5">
        <f ca="1">MAX(MIN(R222+R223*1.05,-R227),0)</f>
        <v>0</v>
      </c>
      <c r="S230" s="5">
        <f t="shared" ref="S230:CD230" ca="1" si="449">MAX(MIN(S222+S223*1.05,-S227),0)</f>
        <v>0</v>
      </c>
      <c r="T230" s="5">
        <f t="shared" ca="1" si="449"/>
        <v>36968.301541976922</v>
      </c>
      <c r="U230" s="5">
        <f t="shared" ca="1" si="449"/>
        <v>0</v>
      </c>
      <c r="V230" s="5">
        <f t="shared" ca="1" si="449"/>
        <v>0</v>
      </c>
      <c r="W230" s="5">
        <f t="shared" ca="1" si="449"/>
        <v>55725.314420969255</v>
      </c>
      <c r="X230" s="5">
        <f t="shared" ca="1" si="449"/>
        <v>0</v>
      </c>
      <c r="Y230" s="5">
        <f t="shared" ca="1" si="449"/>
        <v>0</v>
      </c>
      <c r="Z230" s="5">
        <f t="shared" ca="1" si="449"/>
        <v>0</v>
      </c>
      <c r="AA230" s="5">
        <f t="shared" ca="1" si="449"/>
        <v>0</v>
      </c>
      <c r="AB230" s="5">
        <f t="shared" ca="1" si="449"/>
        <v>0</v>
      </c>
      <c r="AC230" s="5">
        <f t="shared" ca="1" si="449"/>
        <v>0</v>
      </c>
      <c r="AD230" s="5">
        <f t="shared" ca="1" si="449"/>
        <v>0</v>
      </c>
      <c r="AE230" s="5">
        <f t="shared" ca="1" si="449"/>
        <v>0</v>
      </c>
      <c r="AF230" s="5">
        <f t="shared" ca="1" si="449"/>
        <v>0</v>
      </c>
      <c r="AG230" s="5">
        <f t="shared" ca="1" si="449"/>
        <v>0</v>
      </c>
      <c r="AH230" s="5">
        <f t="shared" ca="1" si="449"/>
        <v>0</v>
      </c>
      <c r="AI230" s="5">
        <f t="shared" ca="1" si="449"/>
        <v>0</v>
      </c>
      <c r="AJ230" s="5">
        <f t="shared" ca="1" si="449"/>
        <v>0</v>
      </c>
      <c r="AK230" s="5">
        <f t="shared" ca="1" si="449"/>
        <v>0</v>
      </c>
      <c r="AL230" s="5">
        <f t="shared" ca="1" si="449"/>
        <v>0</v>
      </c>
      <c r="AM230" s="5">
        <f t="shared" ca="1" si="449"/>
        <v>0</v>
      </c>
      <c r="AN230" s="5">
        <f t="shared" ca="1" si="449"/>
        <v>0</v>
      </c>
      <c r="AO230" s="5">
        <f t="shared" ca="1" si="449"/>
        <v>0</v>
      </c>
      <c r="AP230" s="5">
        <f t="shared" ca="1" si="449"/>
        <v>0</v>
      </c>
      <c r="AQ230" s="5">
        <f t="shared" ca="1" si="449"/>
        <v>0</v>
      </c>
      <c r="AR230" s="5">
        <f t="shared" ca="1" si="449"/>
        <v>0</v>
      </c>
      <c r="AS230" s="5">
        <f t="shared" ca="1" si="449"/>
        <v>0</v>
      </c>
      <c r="AT230" s="5">
        <f t="shared" ca="1" si="449"/>
        <v>0</v>
      </c>
      <c r="AU230" s="5">
        <f t="shared" ca="1" si="449"/>
        <v>0</v>
      </c>
      <c r="AV230" s="5">
        <f t="shared" ca="1" si="449"/>
        <v>0</v>
      </c>
      <c r="AW230" s="5">
        <f t="shared" ca="1" si="449"/>
        <v>0</v>
      </c>
      <c r="AX230" s="5">
        <f t="shared" ca="1" si="449"/>
        <v>0</v>
      </c>
      <c r="AY230" s="5">
        <f t="shared" ca="1" si="449"/>
        <v>0</v>
      </c>
      <c r="AZ230" s="5">
        <f t="shared" ca="1" si="449"/>
        <v>0</v>
      </c>
      <c r="BA230" s="5">
        <f t="shared" ca="1" si="449"/>
        <v>0</v>
      </c>
      <c r="BB230" s="5">
        <f t="shared" ca="1" si="449"/>
        <v>0</v>
      </c>
      <c r="BC230" s="5">
        <f t="shared" ca="1" si="449"/>
        <v>0</v>
      </c>
      <c r="BD230" s="5">
        <f t="shared" ca="1" si="449"/>
        <v>0</v>
      </c>
      <c r="BE230" s="5">
        <f t="shared" ca="1" si="449"/>
        <v>0</v>
      </c>
      <c r="BF230" s="5">
        <f t="shared" ca="1" si="449"/>
        <v>0</v>
      </c>
      <c r="BG230" s="5">
        <f t="shared" ca="1" si="449"/>
        <v>0</v>
      </c>
      <c r="BH230" s="5">
        <f t="shared" ca="1" si="449"/>
        <v>0</v>
      </c>
      <c r="BI230" s="5">
        <f t="shared" ca="1" si="449"/>
        <v>0</v>
      </c>
      <c r="BJ230" s="5">
        <f t="shared" ca="1" si="449"/>
        <v>0</v>
      </c>
      <c r="BK230" s="5">
        <f t="shared" ca="1" si="449"/>
        <v>0</v>
      </c>
      <c r="BL230" s="5">
        <f t="shared" ca="1" si="449"/>
        <v>0</v>
      </c>
      <c r="BM230" s="5">
        <f t="shared" ca="1" si="449"/>
        <v>0</v>
      </c>
      <c r="BN230" s="5">
        <f t="shared" ca="1" si="449"/>
        <v>0</v>
      </c>
      <c r="BO230" s="5">
        <f t="shared" ca="1" si="449"/>
        <v>0</v>
      </c>
      <c r="BP230" s="5">
        <f t="shared" ca="1" si="449"/>
        <v>0</v>
      </c>
      <c r="BQ230" s="5">
        <f t="shared" ca="1" si="449"/>
        <v>0</v>
      </c>
      <c r="BR230" s="5">
        <f t="shared" ca="1" si="449"/>
        <v>0</v>
      </c>
      <c r="BS230" s="5">
        <f t="shared" ca="1" si="449"/>
        <v>0</v>
      </c>
      <c r="BT230" s="5">
        <f t="shared" ca="1" si="449"/>
        <v>0</v>
      </c>
      <c r="BU230" s="5">
        <f t="shared" ca="1" si="449"/>
        <v>0</v>
      </c>
      <c r="BV230" s="5">
        <f t="shared" ca="1" si="449"/>
        <v>0</v>
      </c>
      <c r="BW230" s="5">
        <f t="shared" ca="1" si="449"/>
        <v>0</v>
      </c>
      <c r="BX230" s="5">
        <f t="shared" ca="1" si="449"/>
        <v>0</v>
      </c>
      <c r="BY230" s="5">
        <f t="shared" ca="1" si="449"/>
        <v>0</v>
      </c>
      <c r="BZ230" s="5">
        <f t="shared" ca="1" si="449"/>
        <v>0</v>
      </c>
      <c r="CA230" s="5">
        <f t="shared" ca="1" si="449"/>
        <v>0</v>
      </c>
      <c r="CB230" s="5">
        <f t="shared" ca="1" si="449"/>
        <v>0</v>
      </c>
      <c r="CC230" s="5">
        <f t="shared" ca="1" si="449"/>
        <v>0</v>
      </c>
      <c r="CD230" s="5">
        <f t="shared" ca="1" si="449"/>
        <v>0</v>
      </c>
      <c r="CE230" s="5">
        <f t="shared" ref="CE230:DC230" ca="1" si="450">MAX(MIN(CE222+CE223*1.05,-CE227),0)</f>
        <v>0</v>
      </c>
      <c r="CF230" s="5">
        <f t="shared" ca="1" si="450"/>
        <v>0</v>
      </c>
      <c r="CG230" s="5">
        <f t="shared" ca="1" si="450"/>
        <v>0</v>
      </c>
      <c r="CH230" s="5">
        <f t="shared" ca="1" si="450"/>
        <v>0</v>
      </c>
      <c r="CI230" s="5">
        <f t="shared" ca="1" si="450"/>
        <v>0</v>
      </c>
      <c r="CJ230" s="5">
        <f t="shared" ca="1" si="450"/>
        <v>0</v>
      </c>
      <c r="CK230" s="5">
        <f t="shared" ca="1" si="450"/>
        <v>0</v>
      </c>
      <c r="CL230" s="5">
        <f t="shared" ca="1" si="450"/>
        <v>0</v>
      </c>
      <c r="CM230" s="5">
        <f t="shared" ca="1" si="450"/>
        <v>0</v>
      </c>
      <c r="CN230" s="5">
        <f t="shared" ca="1" si="450"/>
        <v>0</v>
      </c>
      <c r="CO230" s="5">
        <f t="shared" ca="1" si="450"/>
        <v>0</v>
      </c>
      <c r="CP230" s="5">
        <f t="shared" ca="1" si="450"/>
        <v>0</v>
      </c>
      <c r="CQ230" s="5">
        <f t="shared" ca="1" si="450"/>
        <v>0</v>
      </c>
      <c r="CR230" s="5">
        <f t="shared" ca="1" si="450"/>
        <v>0</v>
      </c>
      <c r="CS230" s="5">
        <f t="shared" ca="1" si="450"/>
        <v>0</v>
      </c>
      <c r="CT230" s="5">
        <f t="shared" ca="1" si="450"/>
        <v>0</v>
      </c>
      <c r="CU230" s="5">
        <f t="shared" ca="1" si="450"/>
        <v>0</v>
      </c>
      <c r="CV230" s="5">
        <f t="shared" ca="1" si="450"/>
        <v>0</v>
      </c>
      <c r="CW230" s="5">
        <f t="shared" ca="1" si="450"/>
        <v>0</v>
      </c>
      <c r="CX230" s="5">
        <f t="shared" ca="1" si="450"/>
        <v>0</v>
      </c>
      <c r="CY230" s="5">
        <f t="shared" ca="1" si="450"/>
        <v>0</v>
      </c>
      <c r="CZ230" s="5">
        <f t="shared" ca="1" si="450"/>
        <v>0</v>
      </c>
      <c r="DA230" s="5">
        <f t="shared" ca="1" si="450"/>
        <v>0</v>
      </c>
      <c r="DB230" s="5">
        <f t="shared" ca="1" si="450"/>
        <v>0</v>
      </c>
      <c r="DC230" s="5">
        <f t="shared" ca="1" si="450"/>
        <v>0</v>
      </c>
      <c r="DD230" s="5">
        <f ca="1">MAX(MIN(DD222+DD223*1.05,-DD227),0)</f>
        <v>0</v>
      </c>
      <c r="DE230" s="5">
        <f t="shared" ref="DE230:DJ230" ca="1" si="451">MAX(MIN(DE222+DE223*1.05,-DE227),0)</f>
        <v>0</v>
      </c>
      <c r="DF230" s="5">
        <f t="shared" ca="1" si="451"/>
        <v>0</v>
      </c>
      <c r="DG230" s="5">
        <f t="shared" ca="1" si="451"/>
        <v>0</v>
      </c>
      <c r="DH230" s="5">
        <f t="shared" ca="1" si="451"/>
        <v>0</v>
      </c>
      <c r="DI230" s="5">
        <f t="shared" ca="1" si="451"/>
        <v>0</v>
      </c>
      <c r="DJ230" s="5">
        <f t="shared" ca="1" si="451"/>
        <v>0</v>
      </c>
    </row>
    <row r="231" spans="1:114">
      <c r="B231" s="17" t="s">
        <v>533</v>
      </c>
      <c r="C231" s="11"/>
      <c r="J231" s="5">
        <f t="shared" ref="J231:AO231" ca="1" si="452">IF(J229+J226&gt;0,J226,-J229)</f>
        <v>0</v>
      </c>
      <c r="K231" s="5">
        <f t="shared" ca="1" si="452"/>
        <v>0</v>
      </c>
      <c r="L231" s="5">
        <f t="shared" ca="1" si="452"/>
        <v>0</v>
      </c>
      <c r="M231" s="5">
        <f t="shared" ca="1" si="452"/>
        <v>0</v>
      </c>
      <c r="N231" s="5">
        <f t="shared" ca="1" si="452"/>
        <v>0</v>
      </c>
      <c r="O231" s="5">
        <f t="shared" ca="1" si="452"/>
        <v>0</v>
      </c>
      <c r="P231" s="5">
        <f t="shared" ca="1" si="452"/>
        <v>0</v>
      </c>
      <c r="Q231" s="5">
        <f t="shared" ca="1" si="452"/>
        <v>0</v>
      </c>
      <c r="R231" s="5">
        <f t="shared" ca="1" si="452"/>
        <v>0</v>
      </c>
      <c r="S231" s="5">
        <f t="shared" ca="1" si="452"/>
        <v>0</v>
      </c>
      <c r="T231" s="5">
        <f t="shared" ca="1" si="452"/>
        <v>0</v>
      </c>
      <c r="U231" s="5">
        <f t="shared" ca="1" si="452"/>
        <v>-36968.301541976922</v>
      </c>
      <c r="V231" s="5">
        <f t="shared" ca="1" si="452"/>
        <v>0</v>
      </c>
      <c r="W231" s="5">
        <f t="shared" ca="1" si="452"/>
        <v>0</v>
      </c>
      <c r="X231" s="5">
        <f t="shared" ca="1" si="452"/>
        <v>-55725.314420969255</v>
      </c>
      <c r="Y231" s="5">
        <f t="shared" ca="1" si="452"/>
        <v>0</v>
      </c>
      <c r="Z231" s="5">
        <f t="shared" ca="1" si="452"/>
        <v>0</v>
      </c>
      <c r="AA231" s="5">
        <f t="shared" ca="1" si="452"/>
        <v>0</v>
      </c>
      <c r="AB231" s="5">
        <f t="shared" ca="1" si="452"/>
        <v>0</v>
      </c>
      <c r="AC231" s="5">
        <f t="shared" ca="1" si="452"/>
        <v>0</v>
      </c>
      <c r="AD231" s="5">
        <f t="shared" ca="1" si="452"/>
        <v>0</v>
      </c>
      <c r="AE231" s="5">
        <f t="shared" ca="1" si="452"/>
        <v>0</v>
      </c>
      <c r="AF231" s="5">
        <f t="shared" ca="1" si="452"/>
        <v>0</v>
      </c>
      <c r="AG231" s="5">
        <f t="shared" ca="1" si="452"/>
        <v>0</v>
      </c>
      <c r="AH231" s="5">
        <f t="shared" ca="1" si="452"/>
        <v>0</v>
      </c>
      <c r="AI231" s="5">
        <f t="shared" ca="1" si="452"/>
        <v>0</v>
      </c>
      <c r="AJ231" s="5">
        <f t="shared" ca="1" si="452"/>
        <v>0</v>
      </c>
      <c r="AK231" s="5">
        <f t="shared" ca="1" si="452"/>
        <v>0</v>
      </c>
      <c r="AL231" s="5">
        <f t="shared" ca="1" si="452"/>
        <v>0</v>
      </c>
      <c r="AM231" s="5">
        <f t="shared" ca="1" si="452"/>
        <v>0</v>
      </c>
      <c r="AN231" s="5">
        <f t="shared" ca="1" si="452"/>
        <v>0</v>
      </c>
      <c r="AO231" s="5">
        <f t="shared" ca="1" si="452"/>
        <v>0</v>
      </c>
      <c r="AP231" s="5">
        <f t="shared" ref="AP231:BU231" ca="1" si="453">IF(AP229+AP226&gt;0,AP226,-AP229)</f>
        <v>0</v>
      </c>
      <c r="AQ231" s="5">
        <f t="shared" ca="1" si="453"/>
        <v>0</v>
      </c>
      <c r="AR231" s="5">
        <f t="shared" ca="1" si="453"/>
        <v>0</v>
      </c>
      <c r="AS231" s="5">
        <f t="shared" ca="1" si="453"/>
        <v>0</v>
      </c>
      <c r="AT231" s="5">
        <f t="shared" ca="1" si="453"/>
        <v>0</v>
      </c>
      <c r="AU231" s="5">
        <f t="shared" ca="1" si="453"/>
        <v>0</v>
      </c>
      <c r="AV231" s="5">
        <f t="shared" ca="1" si="453"/>
        <v>0</v>
      </c>
      <c r="AW231" s="5">
        <f t="shared" ca="1" si="453"/>
        <v>0</v>
      </c>
      <c r="AX231" s="5">
        <f t="shared" ca="1" si="453"/>
        <v>0</v>
      </c>
      <c r="AY231" s="5">
        <f t="shared" ca="1" si="453"/>
        <v>0</v>
      </c>
      <c r="AZ231" s="5">
        <f t="shared" ca="1" si="453"/>
        <v>0</v>
      </c>
      <c r="BA231" s="5">
        <f t="shared" ca="1" si="453"/>
        <v>0</v>
      </c>
      <c r="BB231" s="5">
        <f t="shared" ca="1" si="453"/>
        <v>0</v>
      </c>
      <c r="BC231" s="5">
        <f t="shared" ca="1" si="453"/>
        <v>0</v>
      </c>
      <c r="BD231" s="5">
        <f t="shared" ca="1" si="453"/>
        <v>0</v>
      </c>
      <c r="BE231" s="5">
        <f t="shared" ca="1" si="453"/>
        <v>0</v>
      </c>
      <c r="BF231" s="5">
        <f t="shared" ca="1" si="453"/>
        <v>0</v>
      </c>
      <c r="BG231" s="5">
        <f t="shared" ca="1" si="453"/>
        <v>0</v>
      </c>
      <c r="BH231" s="5">
        <f t="shared" ca="1" si="453"/>
        <v>0</v>
      </c>
      <c r="BI231" s="5">
        <f t="shared" ca="1" si="453"/>
        <v>0</v>
      </c>
      <c r="BJ231" s="5">
        <f t="shared" ca="1" si="453"/>
        <v>0</v>
      </c>
      <c r="BK231" s="5">
        <f t="shared" ca="1" si="453"/>
        <v>0</v>
      </c>
      <c r="BL231" s="5">
        <f t="shared" ca="1" si="453"/>
        <v>0</v>
      </c>
      <c r="BM231" s="5">
        <f t="shared" ca="1" si="453"/>
        <v>0</v>
      </c>
      <c r="BN231" s="5">
        <f t="shared" ca="1" si="453"/>
        <v>0</v>
      </c>
      <c r="BO231" s="5">
        <f t="shared" ca="1" si="453"/>
        <v>0</v>
      </c>
      <c r="BP231" s="5">
        <f t="shared" ca="1" si="453"/>
        <v>0</v>
      </c>
      <c r="BQ231" s="5">
        <f t="shared" ca="1" si="453"/>
        <v>0</v>
      </c>
      <c r="BR231" s="5">
        <f t="shared" ca="1" si="453"/>
        <v>0</v>
      </c>
      <c r="BS231" s="5">
        <f t="shared" ca="1" si="453"/>
        <v>0</v>
      </c>
      <c r="BT231" s="5">
        <f t="shared" ca="1" si="453"/>
        <v>0</v>
      </c>
      <c r="BU231" s="5">
        <f t="shared" ca="1" si="453"/>
        <v>0</v>
      </c>
      <c r="BV231" s="5">
        <f t="shared" ref="BV231:DA231" ca="1" si="454">IF(BV229+BV226&gt;0,BV226,-BV229)</f>
        <v>0</v>
      </c>
      <c r="BW231" s="5">
        <f t="shared" ca="1" si="454"/>
        <v>0</v>
      </c>
      <c r="BX231" s="5">
        <f t="shared" ca="1" si="454"/>
        <v>0</v>
      </c>
      <c r="BY231" s="5">
        <f t="shared" ca="1" si="454"/>
        <v>0</v>
      </c>
      <c r="BZ231" s="5">
        <f t="shared" ca="1" si="454"/>
        <v>0</v>
      </c>
      <c r="CA231" s="5">
        <f t="shared" ca="1" si="454"/>
        <v>0</v>
      </c>
      <c r="CB231" s="5">
        <f t="shared" ca="1" si="454"/>
        <v>0</v>
      </c>
      <c r="CC231" s="5">
        <f t="shared" ca="1" si="454"/>
        <v>0</v>
      </c>
      <c r="CD231" s="5">
        <f t="shared" ca="1" si="454"/>
        <v>0</v>
      </c>
      <c r="CE231" s="5">
        <f t="shared" ca="1" si="454"/>
        <v>0</v>
      </c>
      <c r="CF231" s="5">
        <f t="shared" ca="1" si="454"/>
        <v>0</v>
      </c>
      <c r="CG231" s="5">
        <f t="shared" ca="1" si="454"/>
        <v>0</v>
      </c>
      <c r="CH231" s="5">
        <f t="shared" ca="1" si="454"/>
        <v>0</v>
      </c>
      <c r="CI231" s="5">
        <f t="shared" ca="1" si="454"/>
        <v>0</v>
      </c>
      <c r="CJ231" s="5">
        <f t="shared" ca="1" si="454"/>
        <v>0</v>
      </c>
      <c r="CK231" s="5">
        <f t="shared" ca="1" si="454"/>
        <v>0</v>
      </c>
      <c r="CL231" s="5">
        <f t="shared" ca="1" si="454"/>
        <v>0</v>
      </c>
      <c r="CM231" s="5">
        <f t="shared" ca="1" si="454"/>
        <v>0</v>
      </c>
      <c r="CN231" s="5">
        <f t="shared" ca="1" si="454"/>
        <v>0</v>
      </c>
      <c r="CO231" s="5">
        <f t="shared" ca="1" si="454"/>
        <v>0</v>
      </c>
      <c r="CP231" s="5">
        <f t="shared" ca="1" si="454"/>
        <v>0</v>
      </c>
      <c r="CQ231" s="5">
        <f t="shared" ca="1" si="454"/>
        <v>0</v>
      </c>
      <c r="CR231" s="5">
        <f t="shared" ca="1" si="454"/>
        <v>0</v>
      </c>
      <c r="CS231" s="5">
        <f t="shared" ca="1" si="454"/>
        <v>0</v>
      </c>
      <c r="CT231" s="5">
        <f t="shared" ca="1" si="454"/>
        <v>0</v>
      </c>
      <c r="CU231" s="5">
        <f t="shared" ca="1" si="454"/>
        <v>0</v>
      </c>
      <c r="CV231" s="5">
        <f t="shared" ca="1" si="454"/>
        <v>0</v>
      </c>
      <c r="CW231" s="5">
        <f t="shared" ca="1" si="454"/>
        <v>0</v>
      </c>
      <c r="CX231" s="5">
        <f t="shared" ca="1" si="454"/>
        <v>0</v>
      </c>
      <c r="CY231" s="5">
        <f t="shared" ca="1" si="454"/>
        <v>0</v>
      </c>
      <c r="CZ231" s="5">
        <f t="shared" ca="1" si="454"/>
        <v>0</v>
      </c>
      <c r="DA231" s="5">
        <f t="shared" ca="1" si="454"/>
        <v>0</v>
      </c>
      <c r="DB231" s="5">
        <f t="shared" ref="DB231:DJ231" ca="1" si="455">IF(DB229+DB226&gt;0,DB226,-DB229)</f>
        <v>0</v>
      </c>
      <c r="DC231" s="5">
        <f t="shared" ca="1" si="455"/>
        <v>0</v>
      </c>
      <c r="DD231" s="5">
        <f t="shared" ca="1" si="455"/>
        <v>0</v>
      </c>
      <c r="DE231" s="5">
        <f t="shared" ca="1" si="455"/>
        <v>0</v>
      </c>
      <c r="DF231" s="5">
        <f t="shared" ca="1" si="455"/>
        <v>0</v>
      </c>
      <c r="DG231" s="5">
        <f t="shared" ca="1" si="455"/>
        <v>0</v>
      </c>
      <c r="DH231" s="5">
        <f t="shared" ca="1" si="455"/>
        <v>0</v>
      </c>
      <c r="DI231" s="5">
        <f t="shared" ca="1" si="455"/>
        <v>0</v>
      </c>
      <c r="DJ231" s="5">
        <f t="shared" ca="1" si="455"/>
        <v>0</v>
      </c>
    </row>
    <row r="232" spans="1:114">
      <c r="B232" s="12" t="s">
        <v>160</v>
      </c>
      <c r="C232" s="11"/>
      <c r="J232" s="5">
        <f t="shared" ref="J232" ca="1" si="456">J229+J230+J231</f>
        <v>0</v>
      </c>
      <c r="K232" s="5">
        <f t="shared" ref="K232" ca="1" si="457">K229+K230+K231</f>
        <v>0</v>
      </c>
      <c r="L232" s="5">
        <f t="shared" ref="L232" ca="1" si="458">L229+L230+L231</f>
        <v>0</v>
      </c>
      <c r="M232" s="5">
        <f t="shared" ref="M232" ca="1" si="459">M229+M230+M231</f>
        <v>0</v>
      </c>
      <c r="N232" s="5">
        <f t="shared" ref="N232" ca="1" si="460">N229+N230+N231</f>
        <v>0</v>
      </c>
      <c r="O232" s="5">
        <f t="shared" ref="O232" ca="1" si="461">O229+O230+O231</f>
        <v>0</v>
      </c>
      <c r="P232" s="5">
        <f t="shared" ref="P232" ca="1" si="462">P229+P230+P231</f>
        <v>0</v>
      </c>
      <c r="Q232" s="5">
        <f t="shared" ref="Q232" ca="1" si="463">Q229+Q230+Q231</f>
        <v>0</v>
      </c>
      <c r="R232" s="5">
        <f t="shared" ref="R232" ca="1" si="464">R229+R230+R231</f>
        <v>0</v>
      </c>
      <c r="S232" s="5">
        <f t="shared" ref="S232" ca="1" si="465">S229+S230+S231</f>
        <v>0</v>
      </c>
      <c r="T232" s="5">
        <f t="shared" ref="T232" ca="1" si="466">T229+T230+T231</f>
        <v>36968.301541976922</v>
      </c>
      <c r="U232" s="5">
        <f t="shared" ref="U232" ca="1" si="467">U229+U230+U231</f>
        <v>0</v>
      </c>
      <c r="V232" s="5">
        <f t="shared" ref="V232" ca="1" si="468">V229+V230+V231</f>
        <v>0</v>
      </c>
      <c r="W232" s="5">
        <f t="shared" ref="W232" ca="1" si="469">W229+W230+W231</f>
        <v>55725.314420969255</v>
      </c>
      <c r="X232" s="5">
        <f t="shared" ref="X232" ca="1" si="470">X229+X230+X231</f>
        <v>0</v>
      </c>
      <c r="Y232" s="5">
        <f t="shared" ref="Y232" ca="1" si="471">Y229+Y230+Y231</f>
        <v>0</v>
      </c>
      <c r="Z232" s="5">
        <f t="shared" ref="Z232" ca="1" si="472">Z229+Z230+Z231</f>
        <v>0</v>
      </c>
      <c r="AA232" s="5">
        <f t="shared" ref="AA232" ca="1" si="473">AA229+AA230+AA231</f>
        <v>0</v>
      </c>
      <c r="AB232" s="5">
        <f t="shared" ref="AB232" ca="1" si="474">AB229+AB230+AB231</f>
        <v>0</v>
      </c>
      <c r="AC232" s="5">
        <f t="shared" ref="AC232" ca="1" si="475">AC229+AC230+AC231</f>
        <v>0</v>
      </c>
      <c r="AD232" s="5">
        <f t="shared" ref="AD232" ca="1" si="476">AD229+AD230+AD231</f>
        <v>0</v>
      </c>
      <c r="AE232" s="5">
        <f t="shared" ref="AE232" ca="1" si="477">AE229+AE230+AE231</f>
        <v>0</v>
      </c>
      <c r="AF232" s="5">
        <f t="shared" ref="AF232" ca="1" si="478">AF229+AF230+AF231</f>
        <v>0</v>
      </c>
      <c r="AG232" s="5">
        <f t="shared" ref="AG232" ca="1" si="479">AG229+AG230+AG231</f>
        <v>0</v>
      </c>
      <c r="AH232" s="5">
        <f t="shared" ref="AH232" ca="1" si="480">AH229+AH230+AH231</f>
        <v>0</v>
      </c>
      <c r="AI232" s="5">
        <f t="shared" ref="AI232" ca="1" si="481">AI229+AI230+AI231</f>
        <v>0</v>
      </c>
      <c r="AJ232" s="5">
        <f t="shared" ref="AJ232" ca="1" si="482">AJ229+AJ230+AJ231</f>
        <v>0</v>
      </c>
      <c r="AK232" s="5">
        <f t="shared" ref="AK232" ca="1" si="483">AK229+AK230+AK231</f>
        <v>0</v>
      </c>
      <c r="AL232" s="5">
        <f t="shared" ref="AL232" ca="1" si="484">AL229+AL230+AL231</f>
        <v>0</v>
      </c>
      <c r="AM232" s="5">
        <f t="shared" ref="AM232" ca="1" si="485">AM229+AM230+AM231</f>
        <v>0</v>
      </c>
      <c r="AN232" s="5">
        <f t="shared" ref="AN232" ca="1" si="486">AN229+AN230+AN231</f>
        <v>0</v>
      </c>
      <c r="AO232" s="5">
        <f t="shared" ref="AO232" ca="1" si="487">AO229+AO230+AO231</f>
        <v>0</v>
      </c>
      <c r="AP232" s="5">
        <f t="shared" ref="AP232" ca="1" si="488">AP229+AP230+AP231</f>
        <v>0</v>
      </c>
      <c r="AQ232" s="5">
        <f t="shared" ref="AQ232" ca="1" si="489">AQ229+AQ230+AQ231</f>
        <v>0</v>
      </c>
      <c r="AR232" s="5">
        <f t="shared" ref="AR232" ca="1" si="490">AR229+AR230+AR231</f>
        <v>0</v>
      </c>
      <c r="AS232" s="5">
        <f t="shared" ref="AS232" ca="1" si="491">AS229+AS230+AS231</f>
        <v>0</v>
      </c>
      <c r="AT232" s="5">
        <f t="shared" ref="AT232" ca="1" si="492">AT229+AT230+AT231</f>
        <v>0</v>
      </c>
      <c r="AU232" s="5">
        <f t="shared" ref="AU232" ca="1" si="493">AU229+AU230+AU231</f>
        <v>0</v>
      </c>
      <c r="AV232" s="5">
        <f t="shared" ref="AV232" ca="1" si="494">AV229+AV230+AV231</f>
        <v>0</v>
      </c>
      <c r="AW232" s="5">
        <f t="shared" ref="AW232" ca="1" si="495">AW229+AW230+AW231</f>
        <v>0</v>
      </c>
      <c r="AX232" s="5">
        <f t="shared" ref="AX232" ca="1" si="496">AX229+AX230+AX231</f>
        <v>0</v>
      </c>
      <c r="AY232" s="5">
        <f t="shared" ref="AY232" ca="1" si="497">AY229+AY230+AY231</f>
        <v>0</v>
      </c>
      <c r="AZ232" s="5">
        <f t="shared" ref="AZ232" ca="1" si="498">AZ229+AZ230+AZ231</f>
        <v>0</v>
      </c>
      <c r="BA232" s="5">
        <f t="shared" ref="BA232" ca="1" si="499">BA229+BA230+BA231</f>
        <v>0</v>
      </c>
      <c r="BB232" s="5">
        <f t="shared" ref="BB232" ca="1" si="500">BB229+BB230+BB231</f>
        <v>0</v>
      </c>
      <c r="BC232" s="5">
        <f t="shared" ref="BC232" ca="1" si="501">BC229+BC230+BC231</f>
        <v>0</v>
      </c>
      <c r="BD232" s="5">
        <f t="shared" ref="BD232" ca="1" si="502">BD229+BD230+BD231</f>
        <v>0</v>
      </c>
      <c r="BE232" s="5">
        <f t="shared" ref="BE232" ca="1" si="503">BE229+BE230+BE231</f>
        <v>0</v>
      </c>
      <c r="BF232" s="5">
        <f t="shared" ref="BF232" ca="1" si="504">BF229+BF230+BF231</f>
        <v>0</v>
      </c>
      <c r="BG232" s="5">
        <f t="shared" ref="BG232" ca="1" si="505">BG229+BG230+BG231</f>
        <v>0</v>
      </c>
      <c r="BH232" s="5">
        <f t="shared" ref="BH232" ca="1" si="506">BH229+BH230+BH231</f>
        <v>0</v>
      </c>
      <c r="BI232" s="5">
        <f t="shared" ref="BI232" ca="1" si="507">BI229+BI230+BI231</f>
        <v>0</v>
      </c>
      <c r="BJ232" s="5">
        <f t="shared" ref="BJ232" ca="1" si="508">BJ229+BJ230+BJ231</f>
        <v>0</v>
      </c>
      <c r="BK232" s="5">
        <f t="shared" ref="BK232" ca="1" si="509">BK229+BK230+BK231</f>
        <v>0</v>
      </c>
      <c r="BL232" s="5">
        <f t="shared" ref="BL232" ca="1" si="510">BL229+BL230+BL231</f>
        <v>0</v>
      </c>
      <c r="BM232" s="5">
        <f t="shared" ref="BM232" ca="1" si="511">BM229+BM230+BM231</f>
        <v>0</v>
      </c>
      <c r="BN232" s="5">
        <f t="shared" ref="BN232" ca="1" si="512">BN229+BN230+BN231</f>
        <v>0</v>
      </c>
      <c r="BO232" s="5">
        <f t="shared" ref="BO232" ca="1" si="513">BO229+BO230+BO231</f>
        <v>0</v>
      </c>
      <c r="BP232" s="5">
        <f t="shared" ref="BP232" ca="1" si="514">BP229+BP230+BP231</f>
        <v>0</v>
      </c>
      <c r="BQ232" s="5">
        <f t="shared" ref="BQ232" ca="1" si="515">BQ229+BQ230+BQ231</f>
        <v>0</v>
      </c>
      <c r="BR232" s="5">
        <f t="shared" ref="BR232" ca="1" si="516">BR229+BR230+BR231</f>
        <v>0</v>
      </c>
      <c r="BS232" s="5">
        <f t="shared" ref="BS232" ca="1" si="517">BS229+BS230+BS231</f>
        <v>0</v>
      </c>
      <c r="BT232" s="5">
        <f t="shared" ref="BT232" ca="1" si="518">BT229+BT230+BT231</f>
        <v>0</v>
      </c>
      <c r="BU232" s="5">
        <f t="shared" ref="BU232" ca="1" si="519">BU229+BU230+BU231</f>
        <v>0</v>
      </c>
      <c r="BV232" s="5">
        <f t="shared" ref="BV232" ca="1" si="520">BV229+BV230+BV231</f>
        <v>0</v>
      </c>
      <c r="BW232" s="5">
        <f t="shared" ref="BW232" ca="1" si="521">BW229+BW230+BW231</f>
        <v>0</v>
      </c>
      <c r="BX232" s="5">
        <f t="shared" ref="BX232" ca="1" si="522">BX229+BX230+BX231</f>
        <v>0</v>
      </c>
      <c r="BY232" s="5">
        <f t="shared" ref="BY232" ca="1" si="523">BY229+BY230+BY231</f>
        <v>0</v>
      </c>
      <c r="BZ232" s="5">
        <f t="shared" ref="BZ232" ca="1" si="524">BZ229+BZ230+BZ231</f>
        <v>0</v>
      </c>
      <c r="CA232" s="5">
        <f t="shared" ref="CA232" ca="1" si="525">CA229+CA230+CA231</f>
        <v>0</v>
      </c>
      <c r="CB232" s="5">
        <f t="shared" ref="CB232" ca="1" si="526">CB229+CB230+CB231</f>
        <v>0</v>
      </c>
      <c r="CC232" s="5">
        <f t="shared" ref="CC232" ca="1" si="527">CC229+CC230+CC231</f>
        <v>0</v>
      </c>
      <c r="CD232" s="5">
        <f t="shared" ref="CD232" ca="1" si="528">CD229+CD230+CD231</f>
        <v>0</v>
      </c>
      <c r="CE232" s="5">
        <f t="shared" ref="CE232" ca="1" si="529">CE229+CE230+CE231</f>
        <v>0</v>
      </c>
      <c r="CF232" s="5">
        <f t="shared" ref="CF232" ca="1" si="530">CF229+CF230+CF231</f>
        <v>0</v>
      </c>
      <c r="CG232" s="5">
        <f t="shared" ref="CG232" ca="1" si="531">CG229+CG230+CG231</f>
        <v>0</v>
      </c>
      <c r="CH232" s="5">
        <f t="shared" ref="CH232" ca="1" si="532">CH229+CH230+CH231</f>
        <v>0</v>
      </c>
      <c r="CI232" s="5">
        <f t="shared" ref="CI232" ca="1" si="533">CI229+CI230+CI231</f>
        <v>0</v>
      </c>
      <c r="CJ232" s="5">
        <f t="shared" ref="CJ232" ca="1" si="534">CJ229+CJ230+CJ231</f>
        <v>0</v>
      </c>
      <c r="CK232" s="5">
        <f t="shared" ref="CK232" ca="1" si="535">CK229+CK230+CK231</f>
        <v>0</v>
      </c>
      <c r="CL232" s="5">
        <f t="shared" ref="CL232" ca="1" si="536">CL229+CL230+CL231</f>
        <v>0</v>
      </c>
      <c r="CM232" s="5">
        <f t="shared" ref="CM232" ca="1" si="537">CM229+CM230+CM231</f>
        <v>0</v>
      </c>
      <c r="CN232" s="5">
        <f t="shared" ref="CN232" ca="1" si="538">CN229+CN230+CN231</f>
        <v>0</v>
      </c>
      <c r="CO232" s="5">
        <f t="shared" ref="CO232" ca="1" si="539">CO229+CO230+CO231</f>
        <v>0</v>
      </c>
      <c r="CP232" s="5">
        <f t="shared" ref="CP232" ca="1" si="540">CP229+CP230+CP231</f>
        <v>0</v>
      </c>
      <c r="CQ232" s="5">
        <f t="shared" ref="CQ232" ca="1" si="541">CQ229+CQ230+CQ231</f>
        <v>0</v>
      </c>
      <c r="CR232" s="5">
        <f t="shared" ref="CR232" ca="1" si="542">CR229+CR230+CR231</f>
        <v>0</v>
      </c>
      <c r="CS232" s="5">
        <f t="shared" ref="CS232" ca="1" si="543">CS229+CS230+CS231</f>
        <v>0</v>
      </c>
      <c r="CT232" s="5">
        <f t="shared" ref="CT232" ca="1" si="544">CT229+CT230+CT231</f>
        <v>0</v>
      </c>
      <c r="CU232" s="5">
        <f t="shared" ref="CU232" ca="1" si="545">CU229+CU230+CU231</f>
        <v>0</v>
      </c>
      <c r="CV232" s="5">
        <f t="shared" ref="CV232" ca="1" si="546">CV229+CV230+CV231</f>
        <v>0</v>
      </c>
      <c r="CW232" s="5">
        <f t="shared" ref="CW232" ca="1" si="547">CW229+CW230+CW231</f>
        <v>0</v>
      </c>
      <c r="CX232" s="5">
        <f t="shared" ref="CX232" ca="1" si="548">CX229+CX230+CX231</f>
        <v>0</v>
      </c>
      <c r="CY232" s="5">
        <f t="shared" ref="CY232" ca="1" si="549">CY229+CY230+CY231</f>
        <v>0</v>
      </c>
      <c r="CZ232" s="5">
        <f t="shared" ref="CZ232" ca="1" si="550">CZ229+CZ230+CZ231</f>
        <v>0</v>
      </c>
      <c r="DA232" s="5">
        <f t="shared" ref="DA232" ca="1" si="551">DA229+DA230+DA231</f>
        <v>0</v>
      </c>
      <c r="DB232" s="5">
        <f t="shared" ref="DB232" ca="1" si="552">DB229+DB230+DB231</f>
        <v>0</v>
      </c>
      <c r="DC232" s="5">
        <f t="shared" ref="DC232" ca="1" si="553">DC229+DC230+DC231</f>
        <v>0</v>
      </c>
      <c r="DD232" s="5">
        <f t="shared" ref="DD232" ca="1" si="554">DD229+DD230+DD231</f>
        <v>0</v>
      </c>
      <c r="DE232" s="5">
        <f t="shared" ref="DE232" ca="1" si="555">DE229+DE230+DE231</f>
        <v>0</v>
      </c>
      <c r="DF232" s="5">
        <f t="shared" ref="DF232" ca="1" si="556">DF229+DF230+DF231</f>
        <v>0</v>
      </c>
      <c r="DG232" s="5">
        <f t="shared" ref="DG232" ca="1" si="557">DG229+DG230+DG231</f>
        <v>0</v>
      </c>
      <c r="DH232" s="5">
        <f t="shared" ref="DH232" ca="1" si="558">DH229+DH230+DH231</f>
        <v>0</v>
      </c>
      <c r="DI232" s="5">
        <f t="shared" ref="DI232" ca="1" si="559">DI229+DI230+DI231</f>
        <v>0</v>
      </c>
      <c r="DJ232" s="5">
        <f t="shared" ref="DJ232" ca="1" si="560">DJ229+DJ230+DJ231</f>
        <v>0</v>
      </c>
    </row>
    <row r="233" spans="1:114" s="651" customFormat="1" ht="16.5">
      <c r="A233" s="224"/>
      <c r="B233" s="649" t="s">
        <v>534</v>
      </c>
      <c r="C233" s="650"/>
      <c r="J233" s="651" t="str">
        <f t="shared" ref="J233:AO233" ca="1" si="561">IFERROR((J222-J230-J231)/-J223,"долга нет")</f>
        <v>долга нет</v>
      </c>
      <c r="K233" s="651" t="str">
        <f t="shared" ca="1" si="561"/>
        <v>долга нет</v>
      </c>
      <c r="L233" s="651" t="str">
        <f t="shared" ca="1" si="561"/>
        <v>долга нет</v>
      </c>
      <c r="M233" s="651">
        <f t="shared" ca="1" si="561"/>
        <v>31.608078303881864</v>
      </c>
      <c r="N233" s="651">
        <f t="shared" ca="1" si="561"/>
        <v>13.059868939996301</v>
      </c>
      <c r="O233" s="651">
        <f t="shared" ca="1" si="561"/>
        <v>24.292652879178522</v>
      </c>
      <c r="P233" s="651">
        <f t="shared" ca="1" si="561"/>
        <v>21.17155806247316</v>
      </c>
      <c r="Q233" s="651">
        <f t="shared" ca="1" si="561"/>
        <v>12.121330195591627</v>
      </c>
      <c r="R233" s="651">
        <f t="shared" ca="1" si="561"/>
        <v>10.981970956302467</v>
      </c>
      <c r="S233" s="651">
        <f t="shared" ca="1" si="561"/>
        <v>21.201540034877834</v>
      </c>
      <c r="T233" s="651">
        <f t="shared" ca="1" si="561"/>
        <v>16.74753150400451</v>
      </c>
      <c r="U233" s="651">
        <f t="shared" ca="1" si="561"/>
        <v>1.05</v>
      </c>
      <c r="V233" s="651">
        <f t="shared" ca="1" si="561"/>
        <v>2.0249927219810635</v>
      </c>
      <c r="W233" s="651">
        <f t="shared" ca="1" si="561"/>
        <v>3.0491036738067909</v>
      </c>
      <c r="X233" s="651">
        <f t="shared" ca="1" si="561"/>
        <v>1.05</v>
      </c>
      <c r="Y233" s="651">
        <f t="shared" ca="1" si="561"/>
        <v>2.163037438554142</v>
      </c>
      <c r="Z233" s="651">
        <f t="shared" ca="1" si="561"/>
        <v>2.1773786593739457</v>
      </c>
      <c r="AA233" s="651">
        <f t="shared" ca="1" si="561"/>
        <v>2.1624022834773853</v>
      </c>
      <c r="AB233" s="651">
        <f t="shared" ca="1" si="561"/>
        <v>2.3283913558205533</v>
      </c>
      <c r="AC233" s="651">
        <f t="shared" ca="1" si="561"/>
        <v>2.3089122266531299</v>
      </c>
      <c r="AD233" s="651">
        <f t="shared" ca="1" si="561"/>
        <v>2.3221857716474696</v>
      </c>
      <c r="AE233" s="651">
        <f t="shared" ca="1" si="561"/>
        <v>2.3075566132159833</v>
      </c>
      <c r="AF233" s="651">
        <f t="shared" ca="1" si="561"/>
        <v>2.4930244584886512</v>
      </c>
      <c r="AG233" s="651">
        <f t="shared" ca="1" si="561"/>
        <v>2.4737432761633666</v>
      </c>
      <c r="AH233" s="651">
        <f t="shared" ca="1" si="561"/>
        <v>2.4770836476897249</v>
      </c>
      <c r="AI233" s="651">
        <f t="shared" ca="1" si="561"/>
        <v>2.4711927154681832</v>
      </c>
      <c r="AJ233" s="651">
        <f t="shared" ca="1" si="561"/>
        <v>2.6795629232822336</v>
      </c>
      <c r="AK233" s="651">
        <f t="shared" ca="1" si="561"/>
        <v>2.6411718728362388</v>
      </c>
      <c r="AL233" s="651">
        <f t="shared" ca="1" si="561"/>
        <v>4.4615899551145493</v>
      </c>
      <c r="AM233" s="651">
        <f t="shared" ca="1" si="561"/>
        <v>4.39015930573595</v>
      </c>
      <c r="AN233" s="651">
        <f t="shared" ca="1" si="561"/>
        <v>4.7235405352098265</v>
      </c>
      <c r="AO233" s="651">
        <f t="shared" ca="1" si="561"/>
        <v>4.6715613203858606</v>
      </c>
      <c r="AP233" s="651">
        <f t="shared" ref="AP233:BU233" ca="1" si="562">IFERROR((AP222-AP230-AP231)/-AP223,"долга нет")</f>
        <v>4.655417891741541</v>
      </c>
      <c r="AQ233" s="651">
        <f t="shared" ca="1" si="562"/>
        <v>4.5785956750989723</v>
      </c>
      <c r="AR233" s="651">
        <f t="shared" ca="1" si="562"/>
        <v>4.9421847994005539</v>
      </c>
      <c r="AS233" s="651">
        <f t="shared" ca="1" si="562"/>
        <v>4.884704715648768</v>
      </c>
      <c r="AT233" s="651">
        <f t="shared" ca="1" si="562"/>
        <v>4.8615954754461059</v>
      </c>
      <c r="AU233" s="651">
        <f t="shared" ca="1" si="562"/>
        <v>4.7796356507303379</v>
      </c>
      <c r="AV233" s="651">
        <f t="shared" ca="1" si="562"/>
        <v>5.1778464759186207</v>
      </c>
      <c r="AW233" s="651">
        <f t="shared" ca="1" si="562"/>
        <v>5.1148071864033176</v>
      </c>
      <c r="AX233" s="651">
        <f t="shared" ca="1" si="562"/>
        <v>4.5151894777928909</v>
      </c>
      <c r="AY233" s="651">
        <f t="shared" ca="1" si="562"/>
        <v>4.4396151434284734</v>
      </c>
      <c r="AZ233" s="651">
        <f t="shared" ca="1" si="562"/>
        <v>4.8162868470300371</v>
      </c>
      <c r="BA233" s="651">
        <f t="shared" ca="1" si="562"/>
        <v>4.7397225478260943</v>
      </c>
      <c r="BB233" s="651">
        <f t="shared" ca="1" si="562"/>
        <v>4.6851363812184577</v>
      </c>
      <c r="BC233" s="651">
        <f t="shared" ca="1" si="562"/>
        <v>4.5893150036499426</v>
      </c>
      <c r="BD233" s="651">
        <f t="shared" ca="1" si="562"/>
        <v>4.9980824266748947</v>
      </c>
      <c r="BE233" s="651">
        <f t="shared" ca="1" si="562"/>
        <v>4.9136780073122814</v>
      </c>
      <c r="BF233" s="651">
        <f t="shared" ca="1" si="562"/>
        <v>4.8483061851129152</v>
      </c>
      <c r="BG233" s="651">
        <f t="shared" ca="1" si="562"/>
        <v>4.7449668813811945</v>
      </c>
      <c r="BH233" s="651">
        <f t="shared" ca="1" si="562"/>
        <v>5.1899797553021108</v>
      </c>
      <c r="BI233" s="651">
        <f t="shared" ca="1" si="562"/>
        <v>5.0965336679337367</v>
      </c>
      <c r="BJ233" s="651">
        <f t="shared" ca="1" si="562"/>
        <v>5.0184288219164692</v>
      </c>
      <c r="BK233" s="651">
        <f t="shared" ca="1" si="562"/>
        <v>4.9068791680345774</v>
      </c>
      <c r="BL233" s="651">
        <f t="shared" ca="1" si="562"/>
        <v>5.3923974043920637</v>
      </c>
      <c r="BM233" s="651">
        <f t="shared" ca="1" si="562"/>
        <v>5.2892390081546887</v>
      </c>
      <c r="BN233" s="651">
        <f t="shared" ca="1" si="562"/>
        <v>5.1900101024919163</v>
      </c>
      <c r="BO233" s="651">
        <f t="shared" ca="1" si="562"/>
        <v>5.0778666655703688</v>
      </c>
      <c r="BP233" s="651">
        <f t="shared" ca="1" si="562"/>
        <v>5.6088456396835573</v>
      </c>
      <c r="BQ233" s="651">
        <f t="shared" ca="1" si="562"/>
        <v>5.4953416495017438</v>
      </c>
      <c r="BR233" s="651">
        <f t="shared" ca="1" si="562"/>
        <v>9.9980581234204084</v>
      </c>
      <c r="BS233" s="651">
        <f t="shared" ca="1" si="562"/>
        <v>9.6808887914414417</v>
      </c>
      <c r="BT233" s="651">
        <f t="shared" ca="1" si="562"/>
        <v>10.659118406543962</v>
      </c>
      <c r="BU233" s="651">
        <f t="shared" ca="1" si="562"/>
        <v>10.352462889849438</v>
      </c>
      <c r="BV233" s="651">
        <f t="shared" ref="BV233:DA233" ca="1" si="563">IFERROR((BV222-BV230-BV231)/-BV223,"долга нет")</f>
        <v>10.071397047380419</v>
      </c>
      <c r="BW233" s="651">
        <f t="shared" ca="1" si="563"/>
        <v>9.7328363591452387</v>
      </c>
      <c r="BX233" s="651">
        <f t="shared" ca="1" si="563"/>
        <v>10.238053713579996</v>
      </c>
      <c r="BY233" s="651">
        <f t="shared" ca="1" si="563"/>
        <v>9.7024046704057429</v>
      </c>
      <c r="BZ233" s="651">
        <f t="shared" ca="1" si="563"/>
        <v>9.3719938800132336</v>
      </c>
      <c r="CA233" s="651">
        <f t="shared" ca="1" si="563"/>
        <v>8.9926492470962263</v>
      </c>
      <c r="CB233" s="651">
        <f t="shared" ca="1" si="563"/>
        <v>10.069910422378324</v>
      </c>
      <c r="CC233" s="651">
        <f t="shared" ca="1" si="563"/>
        <v>9.5734025011031303</v>
      </c>
      <c r="CD233" s="651">
        <f t="shared" ca="1" si="563"/>
        <v>9.1983468398330217</v>
      </c>
      <c r="CE233" s="651">
        <f t="shared" ca="1" si="563"/>
        <v>8.8002593940171003</v>
      </c>
      <c r="CF233" s="651">
        <f t="shared" ca="1" si="563"/>
        <v>9.9381284754840067</v>
      </c>
      <c r="CG233" s="651">
        <f t="shared" ca="1" si="563"/>
        <v>9.531856539560021</v>
      </c>
      <c r="CH233" s="651">
        <f t="shared" ca="1" si="563"/>
        <v>9.1307294025910917</v>
      </c>
      <c r="CI233" s="651">
        <f t="shared" ca="1" si="563"/>
        <v>8.6957901007420588</v>
      </c>
      <c r="CJ233" s="651">
        <f t="shared" ca="1" si="563"/>
        <v>9.9014042599418453</v>
      </c>
      <c r="CK233" s="651">
        <f t="shared" ca="1" si="563"/>
        <v>9.4641902264882862</v>
      </c>
      <c r="CL233" s="651">
        <f t="shared" ca="1" si="563"/>
        <v>9.0269591114204655</v>
      </c>
      <c r="CM233" s="651">
        <f t="shared" ca="1" si="563"/>
        <v>8.562994944833326</v>
      </c>
      <c r="CN233" s="651">
        <f t="shared" ca="1" si="563"/>
        <v>9.8394670272260036</v>
      </c>
      <c r="CO233" s="651">
        <f t="shared" ca="1" si="563"/>
        <v>17.933071120950242</v>
      </c>
      <c r="CP233" s="651">
        <f t="shared" ca="1" si="563"/>
        <v>16.414789568380304</v>
      </c>
      <c r="CQ233" s="651">
        <f t="shared" ca="1" si="563"/>
        <v>14.810833956511308</v>
      </c>
      <c r="CR233" s="651">
        <f t="shared" ca="1" si="563"/>
        <v>18.620943152438617</v>
      </c>
      <c r="CS233" s="651">
        <f t="shared" ca="1" si="563"/>
        <v>17.010398274525734</v>
      </c>
      <c r="CT233" s="651">
        <f t="shared" ca="1" si="563"/>
        <v>15.397947067222947</v>
      </c>
      <c r="CU233" s="651">
        <f t="shared" ca="1" si="563"/>
        <v>13.738825597991676</v>
      </c>
      <c r="CV233" s="651">
        <f t="shared" ca="1" si="563"/>
        <v>17.70065280811777</v>
      </c>
      <c r="CW233" s="651">
        <f t="shared" ca="1" si="563"/>
        <v>16.013550625624955</v>
      </c>
      <c r="CX233" s="651">
        <f t="shared" ca="1" si="563"/>
        <v>14.331396330243928</v>
      </c>
      <c r="CY233" s="651">
        <f t="shared" ca="1" si="563"/>
        <v>12.59515046667221</v>
      </c>
      <c r="CZ233" s="651">
        <f t="shared" ca="1" si="563"/>
        <v>16.714833951324998</v>
      </c>
      <c r="DA233" s="651">
        <f t="shared" ca="1" si="563"/>
        <v>14.947797035663321</v>
      </c>
      <c r="DB233" s="651">
        <f t="shared" ref="DB233:DJ233" ca="1" si="564">IFERROR((DB222-DB230-DB231)/-DB223,"долга нет")</f>
        <v>13.183713324031499</v>
      </c>
      <c r="DC233" s="651">
        <f t="shared" ca="1" si="564"/>
        <v>11.368057455777414</v>
      </c>
      <c r="DD233" s="651">
        <f t="shared" ca="1" si="564"/>
        <v>15.649514568002111</v>
      </c>
      <c r="DE233" s="651">
        <f t="shared" ca="1" si="564"/>
        <v>13.807980391150265</v>
      </c>
      <c r="DF233" s="651">
        <f t="shared" ca="1" si="564"/>
        <v>11.944793716404911</v>
      </c>
      <c r="DG233" s="651">
        <f t="shared" ca="1" si="564"/>
        <v>10.060033364581374</v>
      </c>
      <c r="DH233" s="651">
        <f t="shared" ca="1" si="564"/>
        <v>14.501370604054358</v>
      </c>
      <c r="DI233" s="651" t="str">
        <f t="shared" ca="1" si="564"/>
        <v>долга нет</v>
      </c>
      <c r="DJ233" s="651" t="str">
        <f t="shared" ca="1" si="564"/>
        <v>долга нет</v>
      </c>
    </row>
    <row r="235" spans="1:114">
      <c r="B235" s="265" t="s">
        <v>514</v>
      </c>
      <c r="I235" s="6">
        <f>(SUMPRODUCT(Финансирование!G30:G33,Финансирование!I30:I33)+SUMPRODUCT(Финансирование!G122:G125,Финансирование!I122:I125))/(1-Макро!$C$18)/SUM(Финансирование!I122:I125,Финансирование!I30:I33)</f>
        <v>8.5138360498789173E-2</v>
      </c>
      <c r="J235" s="6">
        <f>(1+$I235)^(1/4)-1</f>
        <v>2.0636931453845042E-2</v>
      </c>
      <c r="K235" s="6">
        <f t="shared" ref="K235:BV235" si="565">(1+$I235)^(1/4)-1</f>
        <v>2.0636931453845042E-2</v>
      </c>
      <c r="L235" s="6">
        <f t="shared" si="565"/>
        <v>2.0636931453845042E-2</v>
      </c>
      <c r="M235" s="6">
        <f t="shared" si="565"/>
        <v>2.0636931453845042E-2</v>
      </c>
      <c r="N235" s="6">
        <f t="shared" si="565"/>
        <v>2.0636931453845042E-2</v>
      </c>
      <c r="O235" s="6">
        <f t="shared" si="565"/>
        <v>2.0636931453845042E-2</v>
      </c>
      <c r="P235" s="6">
        <f t="shared" si="565"/>
        <v>2.0636931453845042E-2</v>
      </c>
      <c r="Q235" s="6">
        <f t="shared" si="565"/>
        <v>2.0636931453845042E-2</v>
      </c>
      <c r="R235" s="6">
        <f t="shared" si="565"/>
        <v>2.0636931453845042E-2</v>
      </c>
      <c r="S235" s="6">
        <f t="shared" si="565"/>
        <v>2.0636931453845042E-2</v>
      </c>
      <c r="T235" s="6">
        <f t="shared" si="565"/>
        <v>2.0636931453845042E-2</v>
      </c>
      <c r="U235" s="6">
        <f t="shared" si="565"/>
        <v>2.0636931453845042E-2</v>
      </c>
      <c r="V235" s="6">
        <f t="shared" si="565"/>
        <v>2.0636931453845042E-2</v>
      </c>
      <c r="W235" s="6">
        <f t="shared" si="565"/>
        <v>2.0636931453845042E-2</v>
      </c>
      <c r="X235" s="6">
        <f t="shared" si="565"/>
        <v>2.0636931453845042E-2</v>
      </c>
      <c r="Y235" s="6">
        <f t="shared" si="565"/>
        <v>2.0636931453845042E-2</v>
      </c>
      <c r="Z235" s="6">
        <f t="shared" si="565"/>
        <v>2.0636931453845042E-2</v>
      </c>
      <c r="AA235" s="6">
        <f t="shared" si="565"/>
        <v>2.0636931453845042E-2</v>
      </c>
      <c r="AB235" s="6">
        <f t="shared" si="565"/>
        <v>2.0636931453845042E-2</v>
      </c>
      <c r="AC235" s="6">
        <f t="shared" si="565"/>
        <v>2.0636931453845042E-2</v>
      </c>
      <c r="AD235" s="6">
        <f t="shared" si="565"/>
        <v>2.0636931453845042E-2</v>
      </c>
      <c r="AE235" s="6">
        <f t="shared" si="565"/>
        <v>2.0636931453845042E-2</v>
      </c>
      <c r="AF235" s="6">
        <f t="shared" si="565"/>
        <v>2.0636931453845042E-2</v>
      </c>
      <c r="AG235" s="6">
        <f t="shared" si="565"/>
        <v>2.0636931453845042E-2</v>
      </c>
      <c r="AH235" s="6">
        <f t="shared" si="565"/>
        <v>2.0636931453845042E-2</v>
      </c>
      <c r="AI235" s="6">
        <f t="shared" si="565"/>
        <v>2.0636931453845042E-2</v>
      </c>
      <c r="AJ235" s="6">
        <f t="shared" si="565"/>
        <v>2.0636931453845042E-2</v>
      </c>
      <c r="AK235" s="6">
        <f t="shared" si="565"/>
        <v>2.0636931453845042E-2</v>
      </c>
      <c r="AL235" s="6">
        <f t="shared" si="565"/>
        <v>2.0636931453845042E-2</v>
      </c>
      <c r="AM235" s="6">
        <f t="shared" si="565"/>
        <v>2.0636931453845042E-2</v>
      </c>
      <c r="AN235" s="6">
        <f t="shared" si="565"/>
        <v>2.0636931453845042E-2</v>
      </c>
      <c r="AO235" s="6">
        <f t="shared" si="565"/>
        <v>2.0636931453845042E-2</v>
      </c>
      <c r="AP235" s="6">
        <f t="shared" si="565"/>
        <v>2.0636931453845042E-2</v>
      </c>
      <c r="AQ235" s="6">
        <f t="shared" si="565"/>
        <v>2.0636931453845042E-2</v>
      </c>
      <c r="AR235" s="6">
        <f t="shared" si="565"/>
        <v>2.0636931453845042E-2</v>
      </c>
      <c r="AS235" s="6">
        <f t="shared" si="565"/>
        <v>2.0636931453845042E-2</v>
      </c>
      <c r="AT235" s="6">
        <f t="shared" si="565"/>
        <v>2.0636931453845042E-2</v>
      </c>
      <c r="AU235" s="6">
        <f t="shared" si="565"/>
        <v>2.0636931453845042E-2</v>
      </c>
      <c r="AV235" s="6">
        <f t="shared" si="565"/>
        <v>2.0636931453845042E-2</v>
      </c>
      <c r="AW235" s="6">
        <f t="shared" si="565"/>
        <v>2.0636931453845042E-2</v>
      </c>
      <c r="AX235" s="6">
        <f t="shared" si="565"/>
        <v>2.0636931453845042E-2</v>
      </c>
      <c r="AY235" s="6">
        <f t="shared" si="565"/>
        <v>2.0636931453845042E-2</v>
      </c>
      <c r="AZ235" s="6">
        <f t="shared" si="565"/>
        <v>2.0636931453845042E-2</v>
      </c>
      <c r="BA235" s="6">
        <f t="shared" si="565"/>
        <v>2.0636931453845042E-2</v>
      </c>
      <c r="BB235" s="6">
        <f t="shared" si="565"/>
        <v>2.0636931453845042E-2</v>
      </c>
      <c r="BC235" s="6">
        <f t="shared" si="565"/>
        <v>2.0636931453845042E-2</v>
      </c>
      <c r="BD235" s="6">
        <f t="shared" si="565"/>
        <v>2.0636931453845042E-2</v>
      </c>
      <c r="BE235" s="6">
        <f t="shared" si="565"/>
        <v>2.0636931453845042E-2</v>
      </c>
      <c r="BF235" s="6">
        <f t="shared" si="565"/>
        <v>2.0636931453845042E-2</v>
      </c>
      <c r="BG235" s="6">
        <f t="shared" si="565"/>
        <v>2.0636931453845042E-2</v>
      </c>
      <c r="BH235" s="6">
        <f t="shared" si="565"/>
        <v>2.0636931453845042E-2</v>
      </c>
      <c r="BI235" s="6">
        <f t="shared" si="565"/>
        <v>2.0636931453845042E-2</v>
      </c>
      <c r="BJ235" s="6">
        <f t="shared" si="565"/>
        <v>2.0636931453845042E-2</v>
      </c>
      <c r="BK235" s="6">
        <f t="shared" si="565"/>
        <v>2.0636931453845042E-2</v>
      </c>
      <c r="BL235" s="6">
        <f t="shared" si="565"/>
        <v>2.0636931453845042E-2</v>
      </c>
      <c r="BM235" s="6">
        <f t="shared" si="565"/>
        <v>2.0636931453845042E-2</v>
      </c>
      <c r="BN235" s="6">
        <f t="shared" si="565"/>
        <v>2.0636931453845042E-2</v>
      </c>
      <c r="BO235" s="6">
        <f t="shared" si="565"/>
        <v>2.0636931453845042E-2</v>
      </c>
      <c r="BP235" s="6">
        <f t="shared" si="565"/>
        <v>2.0636931453845042E-2</v>
      </c>
      <c r="BQ235" s="6">
        <f t="shared" si="565"/>
        <v>2.0636931453845042E-2</v>
      </c>
      <c r="BR235" s="6">
        <f t="shared" si="565"/>
        <v>2.0636931453845042E-2</v>
      </c>
      <c r="BS235" s="6">
        <f t="shared" si="565"/>
        <v>2.0636931453845042E-2</v>
      </c>
      <c r="BT235" s="6">
        <f t="shared" si="565"/>
        <v>2.0636931453845042E-2</v>
      </c>
      <c r="BU235" s="6">
        <f t="shared" si="565"/>
        <v>2.0636931453845042E-2</v>
      </c>
      <c r="BV235" s="6">
        <f t="shared" si="565"/>
        <v>2.0636931453845042E-2</v>
      </c>
      <c r="BW235" s="6">
        <f t="shared" ref="BW235:DJ235" si="566">(1+$I235)^(1/4)-1</f>
        <v>2.0636931453845042E-2</v>
      </c>
      <c r="BX235" s="6">
        <f t="shared" si="566"/>
        <v>2.0636931453845042E-2</v>
      </c>
      <c r="BY235" s="6">
        <f t="shared" si="566"/>
        <v>2.0636931453845042E-2</v>
      </c>
      <c r="BZ235" s="6">
        <f t="shared" si="566"/>
        <v>2.0636931453845042E-2</v>
      </c>
      <c r="CA235" s="6">
        <f t="shared" si="566"/>
        <v>2.0636931453845042E-2</v>
      </c>
      <c r="CB235" s="6">
        <f t="shared" si="566"/>
        <v>2.0636931453845042E-2</v>
      </c>
      <c r="CC235" s="6">
        <f t="shared" si="566"/>
        <v>2.0636931453845042E-2</v>
      </c>
      <c r="CD235" s="6">
        <f t="shared" si="566"/>
        <v>2.0636931453845042E-2</v>
      </c>
      <c r="CE235" s="6">
        <f t="shared" si="566"/>
        <v>2.0636931453845042E-2</v>
      </c>
      <c r="CF235" s="6">
        <f t="shared" si="566"/>
        <v>2.0636931453845042E-2</v>
      </c>
      <c r="CG235" s="6">
        <f t="shared" si="566"/>
        <v>2.0636931453845042E-2</v>
      </c>
      <c r="CH235" s="6">
        <f t="shared" si="566"/>
        <v>2.0636931453845042E-2</v>
      </c>
      <c r="CI235" s="6">
        <f t="shared" si="566"/>
        <v>2.0636931453845042E-2</v>
      </c>
      <c r="CJ235" s="6">
        <f t="shared" si="566"/>
        <v>2.0636931453845042E-2</v>
      </c>
      <c r="CK235" s="6">
        <f t="shared" si="566"/>
        <v>2.0636931453845042E-2</v>
      </c>
      <c r="CL235" s="6">
        <f t="shared" si="566"/>
        <v>2.0636931453845042E-2</v>
      </c>
      <c r="CM235" s="6">
        <f t="shared" si="566"/>
        <v>2.0636931453845042E-2</v>
      </c>
      <c r="CN235" s="6">
        <f t="shared" si="566"/>
        <v>2.0636931453845042E-2</v>
      </c>
      <c r="CO235" s="6">
        <f t="shared" si="566"/>
        <v>2.0636931453845042E-2</v>
      </c>
      <c r="CP235" s="6">
        <f t="shared" si="566"/>
        <v>2.0636931453845042E-2</v>
      </c>
      <c r="CQ235" s="6">
        <f t="shared" si="566"/>
        <v>2.0636931453845042E-2</v>
      </c>
      <c r="CR235" s="6">
        <f t="shared" si="566"/>
        <v>2.0636931453845042E-2</v>
      </c>
      <c r="CS235" s="6">
        <f t="shared" si="566"/>
        <v>2.0636931453845042E-2</v>
      </c>
      <c r="CT235" s="6">
        <f t="shared" si="566"/>
        <v>2.0636931453845042E-2</v>
      </c>
      <c r="CU235" s="6">
        <f t="shared" si="566"/>
        <v>2.0636931453845042E-2</v>
      </c>
      <c r="CV235" s="6">
        <f t="shared" si="566"/>
        <v>2.0636931453845042E-2</v>
      </c>
      <c r="CW235" s="6">
        <f t="shared" si="566"/>
        <v>2.0636931453845042E-2</v>
      </c>
      <c r="CX235" s="6">
        <f t="shared" si="566"/>
        <v>2.0636931453845042E-2</v>
      </c>
      <c r="CY235" s="6">
        <f t="shared" si="566"/>
        <v>2.0636931453845042E-2</v>
      </c>
      <c r="CZ235" s="6">
        <f t="shared" si="566"/>
        <v>2.0636931453845042E-2</v>
      </c>
      <c r="DA235" s="6">
        <f t="shared" si="566"/>
        <v>2.0636931453845042E-2</v>
      </c>
      <c r="DB235" s="6">
        <f t="shared" si="566"/>
        <v>2.0636931453845042E-2</v>
      </c>
      <c r="DC235" s="6">
        <f t="shared" si="566"/>
        <v>2.0636931453845042E-2</v>
      </c>
      <c r="DD235" s="6">
        <f t="shared" si="566"/>
        <v>2.0636931453845042E-2</v>
      </c>
      <c r="DE235" s="6">
        <f t="shared" si="566"/>
        <v>2.0636931453845042E-2</v>
      </c>
      <c r="DF235" s="6">
        <f t="shared" si="566"/>
        <v>2.0636931453845042E-2</v>
      </c>
      <c r="DG235" s="6">
        <f t="shared" si="566"/>
        <v>2.0636931453845042E-2</v>
      </c>
      <c r="DH235" s="6">
        <f t="shared" si="566"/>
        <v>2.0636931453845042E-2</v>
      </c>
      <c r="DI235" s="6">
        <f t="shared" si="566"/>
        <v>2.0636931453845042E-2</v>
      </c>
      <c r="DJ235" s="6">
        <f t="shared" si="566"/>
        <v>2.0636931453845042E-2</v>
      </c>
    </row>
    <row r="236" spans="1:114">
      <c r="B236" s="265" t="s">
        <v>170</v>
      </c>
      <c r="I236" s="150">
        <v>1</v>
      </c>
      <c r="J236" s="3">
        <f>I236/(1+J235)</f>
        <v>0.97978034027786076</v>
      </c>
      <c r="K236" s="3">
        <f t="shared" ref="K236:BV236" si="567">J236/(1+K235)</f>
        <v>0.95996951519500062</v>
      </c>
      <c r="L236" s="3">
        <f t="shared" si="567"/>
        <v>0.94055925825413078</v>
      </c>
      <c r="M236" s="3">
        <f t="shared" si="567"/>
        <v>0.92154147010372467</v>
      </c>
      <c r="N236" s="3">
        <f t="shared" si="567"/>
        <v>0.90290821515838748</v>
      </c>
      <c r="O236" s="3">
        <f t="shared" si="567"/>
        <v>0.88465171828756084</v>
      </c>
      <c r="P236" s="3">
        <f t="shared" si="567"/>
        <v>0.86676436157118064</v>
      </c>
      <c r="Q236" s="3">
        <f t="shared" si="567"/>
        <v>0.84923868112093415</v>
      </c>
      <c r="R236" s="3">
        <f t="shared" si="567"/>
        <v>0.83206736396579062</v>
      </c>
      <c r="S236" s="3">
        <f t="shared" si="567"/>
        <v>0.81524324500050505</v>
      </c>
      <c r="T236" s="3">
        <f t="shared" si="567"/>
        <v>0.79875930399582229</v>
      </c>
      <c r="U236" s="3">
        <f t="shared" si="567"/>
        <v>0.78260866266913398</v>
      </c>
      <c r="V236" s="3">
        <f t="shared" si="567"/>
        <v>0.76678458181436571</v>
      </c>
      <c r="W236" s="3">
        <f t="shared" si="567"/>
        <v>0.75128045848989644</v>
      </c>
      <c r="X236" s="3">
        <f t="shared" si="567"/>
        <v>0.73608982326333805</v>
      </c>
      <c r="Y236" s="3">
        <f t="shared" si="567"/>
        <v>0.72120633751202379</v>
      </c>
      <c r="Z236" s="3">
        <f t="shared" si="567"/>
        <v>0.70662379077808035</v>
      </c>
      <c r="AA236" s="3">
        <f t="shared" si="567"/>
        <v>0.6923360981769795</v>
      </c>
      <c r="AB236" s="3">
        <f t="shared" si="567"/>
        <v>0.6783372978584874</v>
      </c>
      <c r="AC236" s="3">
        <f t="shared" si="567"/>
        <v>0.66462154851895339</v>
      </c>
      <c r="AD236" s="3">
        <f t="shared" si="567"/>
        <v>0.65118312696389891</v>
      </c>
      <c r="AE236" s="3">
        <f t="shared" si="567"/>
        <v>0.63801642571989037</v>
      </c>
      <c r="AF236" s="3">
        <f t="shared" si="567"/>
        <v>0.62511595069469872</v>
      </c>
      <c r="AG236" s="3">
        <f t="shared" si="567"/>
        <v>0.61247631888477039</v>
      </c>
      <c r="AH236" s="3">
        <f t="shared" si="567"/>
        <v>0.60009225612905193</v>
      </c>
      <c r="AI236" s="3">
        <f t="shared" si="567"/>
        <v>0.58795859490823166</v>
      </c>
      <c r="AJ236" s="3">
        <f t="shared" si="567"/>
        <v>0.57607027218848017</v>
      </c>
      <c r="AK236" s="3">
        <f t="shared" si="567"/>
        <v>0.56442232730878905</v>
      </c>
      <c r="AL236" s="3">
        <f t="shared" si="567"/>
        <v>0.55300989991102745</v>
      </c>
      <c r="AM236" s="3">
        <f t="shared" si="567"/>
        <v>0.54182822791185226</v>
      </c>
      <c r="AN236" s="3">
        <f t="shared" si="567"/>
        <v>0.53087264551562496</v>
      </c>
      <c r="AO236" s="3">
        <f t="shared" si="567"/>
        <v>0.52013858126750723</v>
      </c>
      <c r="AP236" s="3">
        <f t="shared" si="567"/>
        <v>0.50962155614592197</v>
      </c>
      <c r="AQ236" s="3">
        <f t="shared" si="567"/>
        <v>0.49931718169358436</v>
      </c>
      <c r="AR236" s="3">
        <f t="shared" si="567"/>
        <v>0.48922115818632256</v>
      </c>
      <c r="AS236" s="3">
        <f t="shared" si="567"/>
        <v>0.47932927283892429</v>
      </c>
      <c r="AT236" s="3">
        <f t="shared" si="567"/>
        <v>0.46963739804726085</v>
      </c>
      <c r="AU236" s="3">
        <f t="shared" si="567"/>
        <v>0.46014148966595442</v>
      </c>
      <c r="AV236" s="3">
        <f t="shared" si="567"/>
        <v>0.45083758532087059</v>
      </c>
      <c r="AW236" s="3">
        <f t="shared" si="567"/>
        <v>0.4417218027557317</v>
      </c>
      <c r="AX236" s="3">
        <f t="shared" si="567"/>
        <v>0.4327903382121609</v>
      </c>
      <c r="AY236" s="3">
        <f t="shared" si="567"/>
        <v>0.42403946484248145</v>
      </c>
      <c r="AZ236" s="3">
        <f t="shared" si="567"/>
        <v>0.41546553115460849</v>
      </c>
      <c r="BA236" s="3">
        <f t="shared" si="567"/>
        <v>0.4070649594883845</v>
      </c>
      <c r="BB236" s="3">
        <f t="shared" si="567"/>
        <v>0.39883424452272298</v>
      </c>
      <c r="BC236" s="3">
        <f t="shared" si="567"/>
        <v>0.39076995181293706</v>
      </c>
      <c r="BD236" s="3">
        <f t="shared" si="567"/>
        <v>0.38286871635764275</v>
      </c>
      <c r="BE236" s="3">
        <f t="shared" si="567"/>
        <v>0.37512724119463897</v>
      </c>
      <c r="BF236" s="3">
        <f t="shared" si="567"/>
        <v>0.36754229602517852</v>
      </c>
      <c r="BG236" s="3">
        <f t="shared" si="567"/>
        <v>0.36011071586605564</v>
      </c>
      <c r="BH236" s="3">
        <f t="shared" si="567"/>
        <v>0.35282939972894806</v>
      </c>
      <c r="BI236" s="3">
        <f t="shared" si="567"/>
        <v>0.34569530932646209</v>
      </c>
      <c r="BJ236" s="3">
        <f t="shared" si="567"/>
        <v>0.33870546780434135</v>
      </c>
      <c r="BK236" s="3">
        <f t="shared" si="567"/>
        <v>0.33185695849930963</v>
      </c>
      <c r="BL236" s="3">
        <f t="shared" si="567"/>
        <v>0.32514692372202952</v>
      </c>
      <c r="BM236" s="3">
        <f t="shared" si="567"/>
        <v>0.31857256356466973</v>
      </c>
      <c r="BN236" s="3">
        <f t="shared" si="567"/>
        <v>0.31213113473258253</v>
      </c>
      <c r="BO236" s="3">
        <f t="shared" si="567"/>
        <v>0.30581994939960455</v>
      </c>
      <c r="BP236" s="3">
        <f t="shared" si="567"/>
        <v>0.29963637408650273</v>
      </c>
      <c r="BQ236" s="3">
        <f t="shared" si="567"/>
        <v>0.29357782856209802</v>
      </c>
      <c r="BR236" s="3">
        <f t="shared" si="567"/>
        <v>0.2876417847666079</v>
      </c>
      <c r="BS236" s="3">
        <f t="shared" si="567"/>
        <v>0.28182576575675827</v>
      </c>
      <c r="BT236" s="3">
        <f t="shared" si="567"/>
        <v>0.27612734467222533</v>
      </c>
      <c r="BU236" s="3">
        <f t="shared" si="567"/>
        <v>0.27054414372297508</v>
      </c>
      <c r="BV236" s="3">
        <f t="shared" si="567"/>
        <v>0.265073833197079</v>
      </c>
      <c r="BW236" s="3">
        <f t="shared" ref="BW236:DJ236" si="568">BV236/(1+BW235)</f>
        <v>0.25971413048859099</v>
      </c>
      <c r="BX236" s="3">
        <f t="shared" si="568"/>
        <v>0.25446279914508041</v>
      </c>
      <c r="BY236" s="3">
        <f t="shared" si="568"/>
        <v>0.24931764793442385</v>
      </c>
      <c r="BZ236" s="3">
        <f t="shared" si="568"/>
        <v>0.2442765299304657</v>
      </c>
      <c r="CA236" s="3">
        <f t="shared" si="568"/>
        <v>0.23933734161716674</v>
      </c>
      <c r="CB236" s="3">
        <f t="shared" si="568"/>
        <v>0.23449802201086625</v>
      </c>
      <c r="CC236" s="3">
        <f t="shared" si="568"/>
        <v>0.22975655180029184</v>
      </c>
      <c r="CD236" s="3">
        <f t="shared" si="568"/>
        <v>0.22511095250395788</v>
      </c>
      <c r="CE236" s="3">
        <f t="shared" si="568"/>
        <v>0.22055928564460123</v>
      </c>
      <c r="CF236" s="3">
        <f t="shared" si="568"/>
        <v>0.21609965194030931</v>
      </c>
      <c r="CG236" s="3">
        <f t="shared" si="568"/>
        <v>0.21173019051200354</v>
      </c>
      <c r="CH236" s="3">
        <f t="shared" si="568"/>
        <v>0.20744907810694713</v>
      </c>
      <c r="CI236" s="3">
        <f t="shared" si="568"/>
        <v>0.20325452833795318</v>
      </c>
      <c r="CJ236" s="3">
        <f t="shared" si="568"/>
        <v>0.19914479093797588</v>
      </c>
      <c r="CK236" s="3">
        <f t="shared" si="568"/>
        <v>0.19511815102977345</v>
      </c>
      <c r="CL236" s="3">
        <f t="shared" si="568"/>
        <v>0.19117292841033848</v>
      </c>
      <c r="CM236" s="3">
        <f t="shared" si="568"/>
        <v>0.18730747684979657</v>
      </c>
      <c r="CN236" s="3">
        <f t="shared" si="568"/>
        <v>0.18352018340448123</v>
      </c>
      <c r="CO236" s="3">
        <f t="shared" si="568"/>
        <v>0.17980946774389805</v>
      </c>
      <c r="CP236" s="3">
        <f t="shared" si="568"/>
        <v>0.17617378149129748</v>
      </c>
      <c r="CQ236" s="3">
        <f t="shared" si="568"/>
        <v>0.17261160757758093</v>
      </c>
      <c r="CR236" s="3">
        <f t="shared" si="568"/>
        <v>0.16912145960827082</v>
      </c>
      <c r="CS236" s="3">
        <f t="shared" si="568"/>
        <v>0.16570188124328009</v>
      </c>
      <c r="CT236" s="3">
        <f t="shared" si="568"/>
        <v>0.16235144558922265</v>
      </c>
      <c r="CU236" s="3">
        <f t="shared" si="568"/>
        <v>0.15906875460401118</v>
      </c>
      <c r="CV236" s="3">
        <f t="shared" si="568"/>
        <v>0.15585243851349362</v>
      </c>
      <c r="CW236" s="3">
        <f t="shared" si="568"/>
        <v>0.15270115523988514</v>
      </c>
      <c r="CX236" s="3">
        <f t="shared" si="568"/>
        <v>0.14961358984175713</v>
      </c>
      <c r="CY236" s="3">
        <f t="shared" si="568"/>
        <v>0.14658845396534909</v>
      </c>
      <c r="CZ236" s="3">
        <f t="shared" si="568"/>
        <v>0.14362448530697527</v>
      </c>
      <c r="DA236" s="3">
        <f t="shared" si="568"/>
        <v>0.14072044708630085</v>
      </c>
      <c r="DB236" s="3">
        <f t="shared" si="568"/>
        <v>0.13787512753026857</v>
      </c>
      <c r="DC236" s="3">
        <f t="shared" si="568"/>
        <v>0.13508733936745998</v>
      </c>
      <c r="DD236" s="3">
        <f t="shared" si="568"/>
        <v>0.13235591933268082</v>
      </c>
      <c r="DE236" s="3">
        <f t="shared" si="568"/>
        <v>0.12967972768156311</v>
      </c>
      <c r="DF236" s="3">
        <f t="shared" si="568"/>
        <v>0.12705764771498224</v>
      </c>
      <c r="DG236" s="3">
        <f t="shared" si="568"/>
        <v>0.12448858531308986</v>
      </c>
      <c r="DH236" s="3">
        <f t="shared" si="568"/>
        <v>0.12197146847876869</v>
      </c>
      <c r="DI236" s="3">
        <f t="shared" si="568"/>
        <v>0.11950524689031836</v>
      </c>
      <c r="DJ236" s="3">
        <f t="shared" si="568"/>
        <v>0.11708889146318589</v>
      </c>
    </row>
    <row r="237" spans="1:114">
      <c r="B237" s="11" t="s">
        <v>515</v>
      </c>
      <c r="C237" s="11"/>
      <c r="J237" s="5">
        <f t="shared" ref="J237:AO237" ca="1" si="569">J222*J236</f>
        <v>86077.228240084383</v>
      </c>
      <c r="K237" s="5">
        <f t="shared" ca="1" si="569"/>
        <v>85556.54678778963</v>
      </c>
      <c r="L237" s="5">
        <f t="shared" ca="1" si="569"/>
        <v>88722.144003756708</v>
      </c>
      <c r="M237" s="5">
        <f t="shared" ca="1" si="569"/>
        <v>85374.622150574214</v>
      </c>
      <c r="N237" s="5">
        <f t="shared" ca="1" si="569"/>
        <v>67602.750319951665</v>
      </c>
      <c r="O237" s="5">
        <f t="shared" ca="1" si="569"/>
        <v>124602.13417148289</v>
      </c>
      <c r="P237" s="5">
        <f t="shared" ca="1" si="569"/>
        <v>107572.10826788722</v>
      </c>
      <c r="Q237" s="5">
        <f t="shared" ca="1" si="569"/>
        <v>102072.29704414531</v>
      </c>
      <c r="R237" s="5">
        <f t="shared" ca="1" si="569"/>
        <v>111744.31867667721</v>
      </c>
      <c r="S237" s="5">
        <f t="shared" ca="1" si="569"/>
        <v>211180.22859438986</v>
      </c>
      <c r="T237" s="5">
        <f t="shared" ca="1" si="569"/>
        <v>234013.8694443187</v>
      </c>
      <c r="U237" s="5">
        <f t="shared" ca="1" si="569"/>
        <v>71814.500098448305</v>
      </c>
      <c r="V237" s="5">
        <f t="shared" ca="1" si="569"/>
        <v>68528.156003574215</v>
      </c>
      <c r="W237" s="5">
        <f t="shared" ca="1" si="569"/>
        <v>141993.05572663297</v>
      </c>
      <c r="X237" s="5">
        <f t="shared" ca="1" si="569"/>
        <v>68547.398714830095</v>
      </c>
      <c r="Y237" s="5">
        <f t="shared" ca="1" si="569"/>
        <v>65961.015721804346</v>
      </c>
      <c r="Z237" s="5">
        <f t="shared" ca="1" si="569"/>
        <v>63433.887896239794</v>
      </c>
      <c r="AA237" s="5">
        <f t="shared" ca="1" si="569"/>
        <v>60966.027563587115</v>
      </c>
      <c r="AB237" s="5">
        <f t="shared" ca="1" si="569"/>
        <v>63496.990499587468</v>
      </c>
      <c r="AC237" s="5">
        <f t="shared" ca="1" si="569"/>
        <v>61044.14831310149</v>
      </c>
      <c r="AD237" s="5">
        <f t="shared" ca="1" si="569"/>
        <v>58651.939059994183</v>
      </c>
      <c r="AE237" s="5">
        <f t="shared" ca="1" si="569"/>
        <v>56316.197120094519</v>
      </c>
      <c r="AF237" s="5">
        <f t="shared" ca="1" si="569"/>
        <v>58755.089517200831</v>
      </c>
      <c r="AG237" s="5">
        <f t="shared" ca="1" si="569"/>
        <v>56433.398462207471</v>
      </c>
      <c r="AH237" s="5">
        <f t="shared" ca="1" si="569"/>
        <v>54161.11184071633</v>
      </c>
      <c r="AI237" s="5">
        <f t="shared" ca="1" si="569"/>
        <v>51942.765544369649</v>
      </c>
      <c r="AJ237" s="5">
        <f t="shared" ca="1" si="569"/>
        <v>54285.089419806682</v>
      </c>
      <c r="AK237" s="5">
        <f t="shared" ca="1" si="569"/>
        <v>52080.161041387313</v>
      </c>
      <c r="AL237" s="5">
        <f t="shared" ca="1" si="569"/>
        <v>49930.156106829876</v>
      </c>
      <c r="AM237" s="5">
        <f t="shared" ca="1" si="569"/>
        <v>47831.52328550924</v>
      </c>
      <c r="AN237" s="5">
        <f t="shared" ca="1" si="569"/>
        <v>50093.405352901602</v>
      </c>
      <c r="AO237" s="5">
        <f t="shared" ca="1" si="569"/>
        <v>48007.195665235522</v>
      </c>
      <c r="AP237" s="5">
        <f t="shared" ref="AP237:BU237" ca="1" si="570">AP222*AP236</f>
        <v>45971.478871401509</v>
      </c>
      <c r="AQ237" s="5">
        <f t="shared" ca="1" si="570"/>
        <v>43984.716145455961</v>
      </c>
      <c r="AR237" s="5">
        <f t="shared" ca="1" si="570"/>
        <v>46171.182697780663</v>
      </c>
      <c r="AS237" s="5">
        <f t="shared" ca="1" si="570"/>
        <v>44195.883086684487</v>
      </c>
      <c r="AT237" s="5">
        <f t="shared" ca="1" si="570"/>
        <v>42272.826022952977</v>
      </c>
      <c r="AU237" s="5">
        <f t="shared" ca="1" si="570"/>
        <v>40396.342371066501</v>
      </c>
      <c r="AV237" s="5">
        <f t="shared" ca="1" si="570"/>
        <v>42522.193800746012</v>
      </c>
      <c r="AW237" s="5">
        <f t="shared" ca="1" si="570"/>
        <v>40655.955497515257</v>
      </c>
      <c r="AX237" s="5">
        <f t="shared" ca="1" si="570"/>
        <v>38835.840292268789</v>
      </c>
      <c r="AY237" s="5">
        <f t="shared" ca="1" si="570"/>
        <v>37060.099710438437</v>
      </c>
      <c r="AZ237" s="5">
        <f t="shared" ca="1" si="570"/>
        <v>39127.812700621253</v>
      </c>
      <c r="BA237" s="5">
        <f t="shared" ca="1" si="570"/>
        <v>37361.215446162052</v>
      </c>
      <c r="BB237" s="5">
        <f t="shared" ca="1" si="570"/>
        <v>35639.251436008177</v>
      </c>
      <c r="BC237" s="5">
        <f t="shared" ca="1" si="570"/>
        <v>33959.550105285154</v>
      </c>
      <c r="BD237" s="5">
        <f t="shared" ca="1" si="570"/>
        <v>35967.622098652617</v>
      </c>
      <c r="BE237" s="5">
        <f t="shared" ca="1" si="570"/>
        <v>34296.067460237326</v>
      </c>
      <c r="BF237" s="5">
        <f t="shared" ca="1" si="570"/>
        <v>32664.860759940599</v>
      </c>
      <c r="BG237" s="5">
        <f t="shared" ca="1" si="570"/>
        <v>31073.94736834554</v>
      </c>
      <c r="BH237" s="5">
        <f t="shared" ca="1" si="570"/>
        <v>33027.74979949851</v>
      </c>
      <c r="BI237" s="5">
        <f t="shared" ca="1" si="570"/>
        <v>31444.012898504701</v>
      </c>
      <c r="BJ237" s="5">
        <f t="shared" ca="1" si="570"/>
        <v>29899.080322664242</v>
      </c>
      <c r="BK237" s="5">
        <f t="shared" ca="1" si="570"/>
        <v>28392.5562642195</v>
      </c>
      <c r="BL237" s="5">
        <f t="shared" ca="1" si="570"/>
        <v>30292.303634672986</v>
      </c>
      <c r="BM237" s="5">
        <f t="shared" ca="1" si="570"/>
        <v>28792.05890322274</v>
      </c>
      <c r="BN237" s="5">
        <f t="shared" ca="1" si="570"/>
        <v>27332.668157893979</v>
      </c>
      <c r="BO237" s="5">
        <f t="shared" ca="1" si="570"/>
        <v>25909.811439696532</v>
      </c>
      <c r="BP237" s="5">
        <f t="shared" ca="1" si="570"/>
        <v>27758.672282532316</v>
      </c>
      <c r="BQ237" s="5">
        <f t="shared" ca="1" si="570"/>
        <v>26341.138081677578</v>
      </c>
      <c r="BR237" s="5">
        <f t="shared" ca="1" si="570"/>
        <v>24959.176307918493</v>
      </c>
      <c r="BS237" s="5">
        <f t="shared" ca="1" si="570"/>
        <v>23612.028867390192</v>
      </c>
      <c r="BT237" s="5">
        <f t="shared" ca="1" si="570"/>
        <v>25400.550419621031</v>
      </c>
      <c r="BU237" s="5">
        <f t="shared" ca="1" si="570"/>
        <v>24058.104717875758</v>
      </c>
      <c r="BV237" s="5">
        <f t="shared" ref="BV237:DA237" ca="1" si="571">BV222*BV236</f>
        <v>22749.557175985792</v>
      </c>
      <c r="BW237" s="5">
        <f t="shared" ca="1" si="571"/>
        <v>21474.183015808576</v>
      </c>
      <c r="BX237" s="5">
        <f t="shared" ca="1" si="571"/>
        <v>22059.003052817214</v>
      </c>
      <c r="BY237" s="5">
        <f t="shared" ca="1" si="571"/>
        <v>20383.032822908786</v>
      </c>
      <c r="BZ237" s="5">
        <f t="shared" ca="1" si="571"/>
        <v>19146.755459661788</v>
      </c>
      <c r="CA237" s="5">
        <f t="shared" ca="1" si="571"/>
        <v>17938.223707128647</v>
      </c>
      <c r="CB237" s="5">
        <f t="shared" ca="1" si="571"/>
        <v>19610.678243499122</v>
      </c>
      <c r="CC237" s="5">
        <f t="shared" ca="1" si="571"/>
        <v>18177.303626417506</v>
      </c>
      <c r="CD237" s="5">
        <f t="shared" ca="1" si="571"/>
        <v>17007.259273369513</v>
      </c>
      <c r="CE237" s="5">
        <f t="shared" ca="1" si="571"/>
        <v>15865.511651123727</v>
      </c>
      <c r="CF237" s="5">
        <f t="shared" ca="1" si="571"/>
        <v>17484.975330658461</v>
      </c>
      <c r="CG237" s="5">
        <f t="shared" ca="1" si="571"/>
        <v>16347.635400113184</v>
      </c>
      <c r="CH237" s="5">
        <f t="shared" ca="1" si="571"/>
        <v>15240.244521833187</v>
      </c>
      <c r="CI237" s="5">
        <f t="shared" ca="1" si="571"/>
        <v>14162.143461024671</v>
      </c>
      <c r="CJ237" s="5">
        <f t="shared" ca="1" si="571"/>
        <v>15730.352340847214</v>
      </c>
      <c r="CK237" s="5">
        <f t="shared" ca="1" si="571"/>
        <v>14655.979023748227</v>
      </c>
      <c r="CL237" s="5">
        <f t="shared" ca="1" si="571"/>
        <v>13610.068520374189</v>
      </c>
      <c r="CM237" s="5">
        <f t="shared" ca="1" si="571"/>
        <v>12591.992736068682</v>
      </c>
      <c r="CN237" s="5">
        <f t="shared" ca="1" si="571"/>
        <v>14110.111552412332</v>
      </c>
      <c r="CO237" s="5">
        <f t="shared" ca="1" si="571"/>
        <v>5661.1079579581883</v>
      </c>
      <c r="CP237" s="5">
        <f t="shared" ca="1" si="571"/>
        <v>5063.6887589997759</v>
      </c>
      <c r="CQ237" s="5">
        <f t="shared" ca="1" si="571"/>
        <v>4482.8222497902134</v>
      </c>
      <c r="CR237" s="5">
        <f t="shared" ca="1" si="571"/>
        <v>5530.1181849810819</v>
      </c>
      <c r="CS237" s="5">
        <f t="shared" ca="1" si="571"/>
        <v>4948.6526384407625</v>
      </c>
      <c r="CT237" s="5">
        <f t="shared" ca="1" si="571"/>
        <v>4383.3035935662419</v>
      </c>
      <c r="CU237" s="5">
        <f t="shared" ca="1" si="571"/>
        <v>3833.7078446181772</v>
      </c>
      <c r="CV237" s="5">
        <f t="shared" ca="1" si="571"/>
        <v>4844.6071702133067</v>
      </c>
      <c r="CW237" s="5">
        <f t="shared" ca="1" si="571"/>
        <v>4294.217337164444</v>
      </c>
      <c r="CX237" s="5">
        <f t="shared" ca="1" si="571"/>
        <v>3759.1679149897086</v>
      </c>
      <c r="CY237" s="5">
        <f t="shared" ca="1" si="571"/>
        <v>3239.1124484084257</v>
      </c>
      <c r="CZ237" s="5">
        <f t="shared" ca="1" si="571"/>
        <v>4214.6990579706853</v>
      </c>
      <c r="DA237" s="5">
        <f t="shared" ca="1" si="571"/>
        <v>3693.6759991088775</v>
      </c>
      <c r="DB237" s="5">
        <f t="shared" ref="DB237:DJ237" ca="1" si="572">DB222*DB236</f>
        <v>3187.2560248152267</v>
      </c>
      <c r="DC237" s="5">
        <f t="shared" ca="1" si="572"/>
        <v>2695.108631322063</v>
      </c>
      <c r="DD237" s="5">
        <f t="shared" ca="1" si="572"/>
        <v>3636.4475003015887</v>
      </c>
      <c r="DE237" s="5">
        <f t="shared" ca="1" si="572"/>
        <v>3143.1788194309361</v>
      </c>
      <c r="DF237" s="5">
        <f t="shared" ca="1" si="572"/>
        <v>2663.8126470245256</v>
      </c>
      <c r="DG237" s="5">
        <f t="shared" ca="1" si="572"/>
        <v>2198.0336715409726</v>
      </c>
      <c r="DH237" s="5">
        <f t="shared" ca="1" si="572"/>
        <v>3106.1700309970024</v>
      </c>
      <c r="DI237" s="5">
        <f t="shared" ca="1" si="572"/>
        <v>0</v>
      </c>
      <c r="DJ237" s="5">
        <f t="shared" ca="1" si="572"/>
        <v>0</v>
      </c>
    </row>
    <row r="238" spans="1:114">
      <c r="B238" s="11" t="s">
        <v>516</v>
      </c>
      <c r="C238" s="11"/>
      <c r="I238" s="5">
        <f ca="1">ROUND(SUM(J237:$DJ237),0)</f>
        <v>4105092</v>
      </c>
      <c r="J238" s="5">
        <f ca="1">ROUND(SUM(K237:$DJ237),0)</f>
        <v>4019015</v>
      </c>
      <c r="K238" s="5">
        <f ca="1">ROUND(SUM(L237:$DJ237),0)</f>
        <v>3933458</v>
      </c>
      <c r="L238" s="5">
        <f ca="1">ROUND(SUM(M237:$DJ237),0)</f>
        <v>3844736</v>
      </c>
      <c r="M238" s="5">
        <f ca="1">ROUND(SUM(N237:$DJ237),0)</f>
        <v>3759362</v>
      </c>
      <c r="N238" s="5">
        <f ca="1">ROUND(SUM(O237:$DJ237),0)</f>
        <v>3691759</v>
      </c>
      <c r="O238" s="5">
        <f ca="1">ROUND(SUM(P237:$DJ237),0)</f>
        <v>3567157</v>
      </c>
      <c r="P238" s="5">
        <f ca="1">ROUND(SUM(Q237:$DJ237),0)</f>
        <v>3459585</v>
      </c>
      <c r="Q238" s="5">
        <f ca="1">ROUND(SUM(R237:$DJ237),0)</f>
        <v>3357512</v>
      </c>
      <c r="R238" s="5">
        <f ca="1">ROUND(SUM(S237:$DJ237),0)</f>
        <v>3245768</v>
      </c>
      <c r="S238" s="5">
        <f ca="1">ROUND(SUM(T237:$DJ237),0)</f>
        <v>3034588</v>
      </c>
      <c r="T238" s="5">
        <f ca="1">ROUND(SUM(U237:$DJ237),0)</f>
        <v>2800574</v>
      </c>
      <c r="U238" s="5">
        <f ca="1">ROUND(SUM(V237:$DJ237),0)</f>
        <v>2728759</v>
      </c>
      <c r="V238" s="5">
        <f ca="1">ROUND(SUM(W237:$DJ237),0)</f>
        <v>2660231</v>
      </c>
      <c r="W238" s="5">
        <f ca="1">ROUND(SUM(X237:$DJ237),0)</f>
        <v>2518238</v>
      </c>
      <c r="X238" s="5">
        <f ca="1">ROUND(SUM(Y237:$DJ237),0)</f>
        <v>2449691</v>
      </c>
      <c r="Y238" s="5">
        <f ca="1">ROUND(SUM(Z237:$DJ237),0)</f>
        <v>2383730</v>
      </c>
      <c r="Z238" s="5">
        <f ca="1">ROUND(SUM(AA237:$DJ237),0)</f>
        <v>2320296</v>
      </c>
      <c r="AA238" s="5">
        <f ca="1">ROUND(SUM(AB237:$DJ237),0)</f>
        <v>2259330</v>
      </c>
      <c r="AB238" s="5">
        <f ca="1">ROUND(SUM(AC237:$DJ237),0)</f>
        <v>2195833</v>
      </c>
      <c r="AC238" s="5">
        <f ca="1">ROUND(SUM(AD237:$DJ237),0)</f>
        <v>2134789</v>
      </c>
      <c r="AD238" s="5">
        <f ca="1">ROUND(SUM(AE237:$DJ237),0)</f>
        <v>2076137</v>
      </c>
      <c r="AE238" s="5">
        <f ca="1">ROUND(SUM(AF237:$DJ237),0)</f>
        <v>2019821</v>
      </c>
      <c r="AF238" s="5">
        <f ca="1">ROUND(SUM(AG237:$DJ237),0)</f>
        <v>1961065</v>
      </c>
      <c r="AG238" s="5">
        <f ca="1">ROUND(SUM(AH237:$DJ237),0)</f>
        <v>1904632</v>
      </c>
      <c r="AH238" s="5">
        <f ca="1">ROUND(SUM(AI237:$DJ237),0)</f>
        <v>1850471</v>
      </c>
      <c r="AI238" s="5">
        <f ca="1">ROUND(SUM(AJ237:$DJ237),0)</f>
        <v>1798528</v>
      </c>
      <c r="AJ238" s="5">
        <f ca="1">ROUND(SUM(AK237:$DJ237),0)</f>
        <v>1744243</v>
      </c>
      <c r="AK238" s="5">
        <f ca="1">ROUND(SUM(AL237:$DJ237),0)</f>
        <v>1692163</v>
      </c>
      <c r="AL238" s="5">
        <f ca="1">ROUND(SUM(AM237:$DJ237),0)</f>
        <v>1642233</v>
      </c>
      <c r="AM238" s="5">
        <f ca="1">ROUND(SUM(AN237:$DJ237),0)</f>
        <v>1594401</v>
      </c>
      <c r="AN238" s="5">
        <f ca="1">ROUND(SUM(AO237:$DJ237),0)</f>
        <v>1544308</v>
      </c>
      <c r="AO238" s="5">
        <f ca="1">ROUND(SUM(AP237:$DJ237),0)</f>
        <v>1496301</v>
      </c>
      <c r="AP238" s="5">
        <f ca="1">ROUND(SUM(AQ237:$DJ237),0)</f>
        <v>1450329</v>
      </c>
      <c r="AQ238" s="5">
        <f ca="1">ROUND(SUM(AR237:$DJ237),0)</f>
        <v>1406344</v>
      </c>
      <c r="AR238" s="5">
        <f ca="1">ROUND(SUM(AS237:$DJ237),0)</f>
        <v>1360173</v>
      </c>
      <c r="AS238" s="5">
        <f ca="1">ROUND(SUM(AT237:$DJ237),0)</f>
        <v>1315977</v>
      </c>
      <c r="AT238" s="5">
        <f ca="1">ROUND(SUM(AU237:$DJ237),0)</f>
        <v>1273705</v>
      </c>
      <c r="AU238" s="5">
        <f ca="1">ROUND(SUM(AV237:$DJ237),0)</f>
        <v>1233308</v>
      </c>
      <c r="AV238" s="5">
        <f ca="1">ROUND(SUM(AW237:$DJ237),0)</f>
        <v>1190786</v>
      </c>
      <c r="AW238" s="5">
        <f ca="1">ROUND(SUM(AX237:$DJ237),0)</f>
        <v>1150130</v>
      </c>
      <c r="AX238" s="5">
        <f ca="1">ROUND(SUM(AY237:$DJ237),0)</f>
        <v>1111294</v>
      </c>
      <c r="AY238" s="5">
        <f ca="1">ROUND(SUM(AZ237:$DJ237),0)</f>
        <v>1074234</v>
      </c>
      <c r="AZ238" s="5">
        <f ca="1">ROUND(SUM(BA237:$DJ237),0)</f>
        <v>1035106</v>
      </c>
      <c r="BA238" s="5">
        <f ca="1">ROUND(SUM(BB237:$DJ237),0)</f>
        <v>997745</v>
      </c>
      <c r="BB238" s="5">
        <f ca="1">ROUND(SUM(BC237:$DJ237),0)</f>
        <v>962106</v>
      </c>
      <c r="BC238" s="5">
        <f ca="1">ROUND(SUM(BD237:$DJ237),0)</f>
        <v>928146</v>
      </c>
      <c r="BD238" s="5">
        <f ca="1">ROUND(SUM(BE237:$DJ237),0)</f>
        <v>892179</v>
      </c>
      <c r="BE238" s="5">
        <f ca="1">ROUND(SUM(BF237:$DJ237),0)</f>
        <v>857883</v>
      </c>
      <c r="BF238" s="5">
        <f ca="1">ROUND(SUM(BG237:$DJ237),0)</f>
        <v>825218</v>
      </c>
      <c r="BG238" s="5">
        <f ca="1">ROUND(SUM(BH237:$DJ237),0)</f>
        <v>794144</v>
      </c>
      <c r="BH238" s="5">
        <f ca="1">ROUND(SUM(BI237:$DJ237),0)</f>
        <v>761116</v>
      </c>
      <c r="BI238" s="5">
        <f ca="1">ROUND(SUM(BJ237:$DJ237),0)</f>
        <v>729672</v>
      </c>
      <c r="BJ238" s="5">
        <f ca="1">ROUND(SUM(BK237:$DJ237),0)</f>
        <v>699773</v>
      </c>
      <c r="BK238" s="5">
        <f ca="1">ROUND(SUM(BL237:$DJ237),0)</f>
        <v>671380</v>
      </c>
      <c r="BL238" s="5">
        <f ca="1">ROUND(SUM(BM237:$DJ237),0)</f>
        <v>641088</v>
      </c>
      <c r="BM238" s="5">
        <f ca="1">ROUND(SUM(BN237:$DJ237),0)</f>
        <v>612296</v>
      </c>
      <c r="BN238" s="5">
        <f ca="1">ROUND(SUM(BO237:$DJ237),0)</f>
        <v>584963</v>
      </c>
      <c r="BO238" s="5">
        <f ca="1">ROUND(SUM(BP237:$DJ237),0)</f>
        <v>559054</v>
      </c>
      <c r="BP238" s="5">
        <f ca="1">ROUND(SUM(BQ237:$DJ237),0)</f>
        <v>531295</v>
      </c>
      <c r="BQ238" s="5">
        <f ca="1">ROUND(SUM(BR237:$DJ237),0)</f>
        <v>504954</v>
      </c>
      <c r="BR238" s="5">
        <f ca="1">ROUND(SUM(BS237:$DJ237),0)</f>
        <v>479995</v>
      </c>
      <c r="BS238" s="5">
        <f ca="1">ROUND(SUM(BT237:$DJ237),0)</f>
        <v>456383</v>
      </c>
      <c r="BT238" s="5">
        <f ca="1">ROUND(SUM(BU237:$DJ237),0)</f>
        <v>430982</v>
      </c>
      <c r="BU238" s="5">
        <f ca="1">ROUND(SUM(BV237:$DJ237),0)</f>
        <v>406924</v>
      </c>
      <c r="BV238" s="5">
        <f ca="1">ROUND(SUM(BW237:$DJ237),0)</f>
        <v>384174</v>
      </c>
      <c r="BW238" s="5">
        <f ca="1">ROUND(SUM(BX237:$DJ237),0)</f>
        <v>362700</v>
      </c>
      <c r="BX238" s="5">
        <f ca="1">ROUND(SUM(BY237:$DJ237),0)</f>
        <v>340641</v>
      </c>
      <c r="BY238" s="5">
        <f ca="1">ROUND(SUM(BZ237:$DJ237),0)</f>
        <v>320258</v>
      </c>
      <c r="BZ238" s="5">
        <f ca="1">ROUND(SUM(CA237:$DJ237),0)</f>
        <v>301111</v>
      </c>
      <c r="CA238" s="5">
        <f ca="1">ROUND(SUM(CB237:$DJ237),0)</f>
        <v>283173</v>
      </c>
      <c r="CB238" s="5">
        <f ca="1">ROUND(SUM(CC237:$DJ237),0)</f>
        <v>263562</v>
      </c>
      <c r="CC238" s="5">
        <f ca="1">ROUND(SUM(CD237:$DJ237),0)</f>
        <v>245385</v>
      </c>
      <c r="CD238" s="5">
        <f ca="1">ROUND(SUM(CE237:$DJ237),0)</f>
        <v>228378</v>
      </c>
      <c r="CE238" s="5">
        <f ca="1">ROUND(SUM(CF237:$DJ237),0)</f>
        <v>212512</v>
      </c>
      <c r="CF238" s="5">
        <f ca="1">ROUND(SUM(CG237:$DJ237),0)</f>
        <v>195027</v>
      </c>
      <c r="CG238" s="5">
        <f ca="1">ROUND(SUM(CH237:$DJ237),0)</f>
        <v>178680</v>
      </c>
      <c r="CH238" s="5">
        <f ca="1">ROUND(SUM(CI237:$DJ237),0)</f>
        <v>163440</v>
      </c>
      <c r="CI238" s="5">
        <f ca="1">ROUND(SUM(CJ237:$DJ237),0)</f>
        <v>149277</v>
      </c>
      <c r="CJ238" s="5">
        <f ca="1">ROUND(SUM(CK237:$DJ237),0)</f>
        <v>133547</v>
      </c>
      <c r="CK238" s="5">
        <f ca="1">ROUND(SUM(CL237:$DJ237),0)</f>
        <v>118891</v>
      </c>
      <c r="CL238" s="5">
        <f ca="1">ROUND(SUM(CM237:$DJ237),0)</f>
        <v>105281</v>
      </c>
      <c r="CM238" s="5">
        <f ca="1">ROUND(SUM(CN237:$DJ237),0)</f>
        <v>92689</v>
      </c>
      <c r="CN238" s="5">
        <f ca="1">ROUND(SUM(CO237:$DJ237),0)</f>
        <v>78579</v>
      </c>
      <c r="CO238" s="5">
        <f ca="1">ROUND(SUM(CP237:$DJ237),0)</f>
        <v>72918</v>
      </c>
      <c r="CP238" s="5">
        <f ca="1">ROUND(SUM(CQ237:$DJ237),0)</f>
        <v>67854</v>
      </c>
      <c r="CQ238" s="5">
        <f ca="1">ROUND(SUM(CR237:$DJ237),0)</f>
        <v>63371</v>
      </c>
      <c r="CR238" s="5">
        <f ca="1">ROUND(SUM(CS237:$DJ237),0)</f>
        <v>57841</v>
      </c>
      <c r="CS238" s="5">
        <f ca="1">ROUND(SUM(CT237:$DJ237),0)</f>
        <v>52892</v>
      </c>
      <c r="CT238" s="5">
        <f ca="1">ROUND(SUM(CU237:$DJ237),0)</f>
        <v>48509</v>
      </c>
      <c r="CU238" s="5">
        <f ca="1">ROUND(SUM(CV237:$DJ237),0)</f>
        <v>44675</v>
      </c>
      <c r="CV238" s="5">
        <f ca="1">ROUND(SUM(CW237:$DJ237),0)</f>
        <v>39831</v>
      </c>
      <c r="CW238" s="5">
        <f ca="1">ROUND(SUM(CX237:$DJ237),0)</f>
        <v>35537</v>
      </c>
      <c r="CX238" s="5">
        <f ca="1">ROUND(SUM(CY237:$DJ237),0)</f>
        <v>31777</v>
      </c>
      <c r="CY238" s="5">
        <f ca="1">ROUND(SUM(CZ237:$DJ237),0)</f>
        <v>28538</v>
      </c>
      <c r="CZ238" s="5">
        <f ca="1">ROUND(SUM(DA237:$DJ237),0)</f>
        <v>24324</v>
      </c>
      <c r="DA238" s="5">
        <f ca="1">ROUND(SUM(DB237:$DJ237),0)</f>
        <v>20630</v>
      </c>
      <c r="DB238" s="5">
        <f ca="1">ROUND(SUM(DC237:$DJ237),0)</f>
        <v>17443</v>
      </c>
      <c r="DC238" s="5">
        <f ca="1">ROUND(SUM(DD237:$DJ237),0)</f>
        <v>14748</v>
      </c>
      <c r="DD238" s="5">
        <f ca="1">ROUND(SUM(DE237:$DJ237),0)</f>
        <v>11111</v>
      </c>
      <c r="DE238" s="5">
        <f ca="1">ROUND(SUM(DF237:$DJ237),0)</f>
        <v>7968</v>
      </c>
      <c r="DF238" s="5">
        <f ca="1">ROUND(SUM(DG237:$DJ237),0)</f>
        <v>5304</v>
      </c>
      <c r="DG238" s="5">
        <f ca="1">ROUND(SUM(DH237:$DJ237),0)</f>
        <v>3106</v>
      </c>
      <c r="DH238" s="5">
        <f ca="1">ROUND(SUM(DI237:$DJ237),0)</f>
        <v>0</v>
      </c>
      <c r="DI238" s="5">
        <f ca="1">ROUND(SUM(DJ237:$DJ237),0)</f>
        <v>0</v>
      </c>
      <c r="DJ238" s="5">
        <f ca="1">ROUND(SUM($DJ237:DK237),0)</f>
        <v>0</v>
      </c>
    </row>
    <row r="239" spans="1:114">
      <c r="B239" s="11" t="s">
        <v>517</v>
      </c>
      <c r="I239" s="5">
        <f ca="1">-(I203+I200)</f>
        <v>1249999.9999999995</v>
      </c>
      <c r="J239" s="5">
        <f ca="1">SUM(J199:J203)</f>
        <v>0</v>
      </c>
      <c r="K239" s="5">
        <f t="shared" ref="K239:AP239" ca="1" si="573">J239+K199+K200+K202+K203</f>
        <v>0</v>
      </c>
      <c r="L239" s="5">
        <f t="shared" ca="1" si="573"/>
        <v>0</v>
      </c>
      <c r="M239" s="5">
        <f t="shared" ca="1" si="573"/>
        <v>315000</v>
      </c>
      <c r="N239" s="5">
        <f t="shared" ca="1" si="573"/>
        <v>315000</v>
      </c>
      <c r="O239" s="5">
        <f t="shared" ca="1" si="573"/>
        <v>315000</v>
      </c>
      <c r="P239" s="5">
        <f t="shared" ca="1" si="573"/>
        <v>315000</v>
      </c>
      <c r="Q239" s="5">
        <f t="shared" ca="1" si="573"/>
        <v>575883.19815962343</v>
      </c>
      <c r="R239" s="5">
        <f t="shared" ca="1" si="573"/>
        <v>574265.31845135323</v>
      </c>
      <c r="S239" s="5">
        <f t="shared" ca="1" si="573"/>
        <v>572646.36015661084</v>
      </c>
      <c r="T239" s="5">
        <f t="shared" ca="1" si="573"/>
        <v>771026.32255633862</v>
      </c>
      <c r="U239" s="5">
        <f t="shared" ca="1" si="573"/>
        <v>1140481.1056445821</v>
      </c>
      <c r="V239" s="5">
        <f t="shared" ca="1" si="573"/>
        <v>1118014.2157310748</v>
      </c>
      <c r="W239" s="5">
        <f t="shared" ca="1" si="573"/>
        <v>1095545.2943195298</v>
      </c>
      <c r="X239" s="5">
        <f t="shared" ca="1" si="573"/>
        <v>973074.34005561529</v>
      </c>
      <c r="Y239" s="5">
        <f t="shared" ca="1" si="573"/>
        <v>947883.53762659209</v>
      </c>
      <c r="Z239" s="5">
        <f t="shared" ca="1" si="573"/>
        <v>922688.8877578543</v>
      </c>
      <c r="AA239" s="5">
        <f t="shared" ca="1" si="573"/>
        <v>897490.38788444211</v>
      </c>
      <c r="AB239" s="5">
        <f t="shared" ca="1" si="573"/>
        <v>872288.0354396858</v>
      </c>
      <c r="AC239" s="5">
        <f t="shared" ca="1" si="573"/>
        <v>846811.27189001313</v>
      </c>
      <c r="AD239" s="5">
        <f t="shared" ca="1" si="573"/>
        <v>821328.6214607833</v>
      </c>
      <c r="AE239" s="5">
        <f t="shared" ca="1" si="573"/>
        <v>795840.06636141671</v>
      </c>
      <c r="AF239" s="5">
        <f t="shared" ca="1" si="573"/>
        <v>770345.58868547843</v>
      </c>
      <c r="AG239" s="5">
        <f t="shared" ca="1" si="573"/>
        <v>744604.50486527872</v>
      </c>
      <c r="AH239" s="5">
        <f t="shared" ca="1" si="573"/>
        <v>718855.65731305222</v>
      </c>
      <c r="AI239" s="5">
        <f t="shared" ca="1" si="573"/>
        <v>693099.01423219219</v>
      </c>
      <c r="AJ239" s="5">
        <f t="shared" ca="1" si="573"/>
        <v>667334.54360523832</v>
      </c>
      <c r="AK239" s="5">
        <f t="shared" ca="1" si="573"/>
        <v>641098.68109816033</v>
      </c>
      <c r="AL239" s="5">
        <f t="shared" ca="1" si="573"/>
        <v>628913.94985021034</v>
      </c>
      <c r="AM239" s="5">
        <f t="shared" ca="1" si="573"/>
        <v>616717.79109776951</v>
      </c>
      <c r="AN239" s="5">
        <f t="shared" ca="1" si="573"/>
        <v>604510.14565415971</v>
      </c>
      <c r="AO239" s="5">
        <f t="shared" ca="1" si="573"/>
        <v>592290.95390648255</v>
      </c>
      <c r="AP239" s="5">
        <f t="shared" ca="1" si="573"/>
        <v>580060.1558124345</v>
      </c>
      <c r="AQ239" s="5">
        <f t="shared" ref="AQ239:BV239" ca="1" si="574">AP239+AQ199+AQ200+AQ202+AQ203</f>
        <v>567817.69089709793</v>
      </c>
      <c r="AR239" s="5">
        <f t="shared" ca="1" si="574"/>
        <v>555563.49824970844</v>
      </c>
      <c r="AS239" s="5">
        <f t="shared" ca="1" si="574"/>
        <v>543297.51652039797</v>
      </c>
      <c r="AT239" s="5">
        <f t="shared" ca="1" si="574"/>
        <v>531019.68391691311</v>
      </c>
      <c r="AU239" s="5">
        <f t="shared" ca="1" si="574"/>
        <v>518729.93820130907</v>
      </c>
      <c r="AV239" s="5">
        <f t="shared" ca="1" si="574"/>
        <v>506428.21668661898</v>
      </c>
      <c r="AW239" s="5">
        <f t="shared" ca="1" si="574"/>
        <v>494114.45623349794</v>
      </c>
      <c r="AX239" s="5">
        <f t="shared" ca="1" si="574"/>
        <v>479645.73610398488</v>
      </c>
      <c r="AY239" s="5">
        <f t="shared" ca="1" si="574"/>
        <v>465164.84938666772</v>
      </c>
      <c r="AZ239" s="5">
        <f t="shared" ca="1" si="574"/>
        <v>450671.73156468006</v>
      </c>
      <c r="BA239" s="5">
        <f t="shared" ca="1" si="574"/>
        <v>436166.31765510066</v>
      </c>
      <c r="BB239" s="5">
        <f t="shared" ca="1" si="574"/>
        <v>421648.54220546997</v>
      </c>
      <c r="BC239" s="5">
        <f t="shared" ca="1" si="574"/>
        <v>407118.33929028048</v>
      </c>
      <c r="BD239" s="5">
        <f t="shared" ca="1" si="574"/>
        <v>392575.6425074407</v>
      </c>
      <c r="BE239" s="5">
        <f t="shared" ca="1" si="574"/>
        <v>378020.38497471274</v>
      </c>
      <c r="BF239" s="5">
        <f t="shared" ca="1" si="574"/>
        <v>363452.49932612304</v>
      </c>
      <c r="BG239" s="5">
        <f t="shared" ca="1" si="574"/>
        <v>348871.91770834645</v>
      </c>
      <c r="BH239" s="5">
        <f t="shared" ca="1" si="574"/>
        <v>334278.57177706278</v>
      </c>
      <c r="BI239" s="5">
        <f t="shared" ca="1" si="574"/>
        <v>319672.39269328653</v>
      </c>
      <c r="BJ239" s="5">
        <f t="shared" ca="1" si="574"/>
        <v>305053.31111966871</v>
      </c>
      <c r="BK239" s="5">
        <f t="shared" ca="1" si="574"/>
        <v>290421.25721677096</v>
      </c>
      <c r="BL239" s="5">
        <f t="shared" ca="1" si="574"/>
        <v>275776.16063931206</v>
      </c>
      <c r="BM239" s="5">
        <f t="shared" ca="1" si="574"/>
        <v>261117.9505323859</v>
      </c>
      <c r="BN239" s="5">
        <f t="shared" ca="1" si="574"/>
        <v>246446.55552765145</v>
      </c>
      <c r="BO239" s="5">
        <f t="shared" ca="1" si="574"/>
        <v>231761.90373949378</v>
      </c>
      <c r="BP239" s="5">
        <f t="shared" ca="1" si="574"/>
        <v>217063.92276115663</v>
      </c>
      <c r="BQ239" s="5">
        <f t="shared" ca="1" si="574"/>
        <v>202352.5396608458</v>
      </c>
      <c r="BR239" s="5">
        <f t="shared" ca="1" si="574"/>
        <v>195127.68097780339</v>
      </c>
      <c r="BS239" s="5">
        <f t="shared" ca="1" si="574"/>
        <v>187889.27271835261</v>
      </c>
      <c r="BT239" s="5">
        <f t="shared" ca="1" si="574"/>
        <v>180637.24035191289</v>
      </c>
      <c r="BU239" s="5">
        <f t="shared" ca="1" si="574"/>
        <v>173371.50880698508</v>
      </c>
      <c r="BV239" s="5">
        <f t="shared" ca="1" si="574"/>
        <v>166092.00246710671</v>
      </c>
      <c r="BW239" s="5">
        <f t="shared" ref="BW239:DB239" ca="1" si="575">BV239+BW199+BW200+BW202+BW203</f>
        <v>158798.64516677673</v>
      </c>
      <c r="BX239" s="5">
        <f t="shared" ca="1" si="575"/>
        <v>151491.36018734984</v>
      </c>
      <c r="BY239" s="5">
        <f t="shared" ca="1" si="575"/>
        <v>144170.0702528999</v>
      </c>
      <c r="BZ239" s="5">
        <f t="shared" ca="1" si="575"/>
        <v>136834.69752605245</v>
      </c>
      <c r="CA239" s="5">
        <f t="shared" ca="1" si="575"/>
        <v>129485.16360378593</v>
      </c>
      <c r="CB239" s="5">
        <f t="shared" ca="1" si="575"/>
        <v>122121.38951320137</v>
      </c>
      <c r="CC239" s="5">
        <f t="shared" ca="1" si="575"/>
        <v>114743.29570726046</v>
      </c>
      <c r="CD239" s="5">
        <f t="shared" ca="1" si="575"/>
        <v>107350.80206049158</v>
      </c>
      <c r="CE239" s="5">
        <f t="shared" ca="1" si="575"/>
        <v>99943.827864663661</v>
      </c>
      <c r="CF239" s="5">
        <f t="shared" ca="1" si="575"/>
        <v>92522.291824427622</v>
      </c>
      <c r="CG239" s="5">
        <f t="shared" ca="1" si="575"/>
        <v>85086.112052925106</v>
      </c>
      <c r="CH239" s="5">
        <f t="shared" ca="1" si="575"/>
        <v>77635.206067364299</v>
      </c>
      <c r="CI239" s="5">
        <f t="shared" ca="1" si="575"/>
        <v>70169.4907845626</v>
      </c>
      <c r="CJ239" s="5">
        <f t="shared" ca="1" si="575"/>
        <v>62688.882516455786</v>
      </c>
      <c r="CK239" s="5">
        <f t="shared" ca="1" si="575"/>
        <v>55193.296965573616</v>
      </c>
      <c r="CL239" s="5">
        <f t="shared" ca="1" si="575"/>
        <v>47682.649220481435</v>
      </c>
      <c r="CM239" s="5">
        <f t="shared" ca="1" si="575"/>
        <v>40156.853751187613</v>
      </c>
      <c r="CN239" s="5">
        <f t="shared" ca="1" si="575"/>
        <v>32615.824404516563</v>
      </c>
      <c r="CO239" s="5">
        <f t="shared" ca="1" si="575"/>
        <v>31098.189483745446</v>
      </c>
      <c r="CP239" s="5">
        <f t="shared" ca="1" si="575"/>
        <v>29569.172301068545</v>
      </c>
      <c r="CQ239" s="5">
        <f t="shared" ca="1" si="575"/>
        <v>28028.687489521566</v>
      </c>
      <c r="CR239" s="5">
        <f t="shared" ca="1" si="575"/>
        <v>26476.649041887984</v>
      </c>
      <c r="CS239" s="5">
        <f t="shared" ca="1" si="575"/>
        <v>24912.97030589715</v>
      </c>
      <c r="CT239" s="5">
        <f t="shared" ca="1" si="575"/>
        <v>23337.563979386385</v>
      </c>
      <c r="CU239" s="5">
        <f t="shared" ca="1" si="575"/>
        <v>21750.342105426789</v>
      </c>
      <c r="CV239" s="5">
        <f t="shared" ca="1" si="575"/>
        <v>20151.216067412497</v>
      </c>
      <c r="CW239" s="5">
        <f t="shared" ca="1" si="575"/>
        <v>18540.096584113096</v>
      </c>
      <c r="CX239" s="5">
        <f t="shared" ca="1" si="575"/>
        <v>16916.893704688951</v>
      </c>
      <c r="CY239" s="5">
        <f t="shared" ca="1" si="575"/>
        <v>15281.516803669127</v>
      </c>
      <c r="CZ239" s="5">
        <f t="shared" ca="1" si="575"/>
        <v>13633.874575891652</v>
      </c>
      <c r="DA239" s="5">
        <f t="shared" ca="1" si="575"/>
        <v>11973.875031405847</v>
      </c>
      <c r="DB239" s="5">
        <f t="shared" ca="1" si="575"/>
        <v>10301.425490336398</v>
      </c>
      <c r="DC239" s="5">
        <f t="shared" ref="DC239:DJ239" ca="1" si="576">DB239+DC199+DC200+DC202+DC203</f>
        <v>8616.4325777089289</v>
      </c>
      <c r="DD239" s="5">
        <f t="shared" ca="1" si="576"/>
        <v>6918.8022182367531</v>
      </c>
      <c r="DE239" s="5">
        <f t="shared" ca="1" si="576"/>
        <v>5208.4396310685361</v>
      </c>
      <c r="DF239" s="5">
        <f t="shared" ca="1" si="576"/>
        <v>3485.2493244965572</v>
      </c>
      <c r="DG239" s="5">
        <f t="shared" ca="1" si="576"/>
        <v>1749.1350906252887</v>
      </c>
      <c r="DH239" s="5">
        <f t="shared" ca="1" si="576"/>
        <v>-1.4551915228366852E-11</v>
      </c>
      <c r="DI239" s="5">
        <f t="shared" ca="1" si="576"/>
        <v>-1.4551915228366852E-11</v>
      </c>
      <c r="DJ239" s="5">
        <f t="shared" ca="1" si="576"/>
        <v>-1.4551915228366852E-11</v>
      </c>
    </row>
    <row r="240" spans="1:114" s="3" customFormat="1" ht="16.5">
      <c r="A240" s="224"/>
      <c r="B240" s="649" t="s">
        <v>518</v>
      </c>
      <c r="C240" s="650"/>
      <c r="D240" s="651"/>
      <c r="E240" s="651"/>
      <c r="F240" s="651"/>
      <c r="G240" s="651"/>
      <c r="H240" s="651"/>
      <c r="I240" s="651">
        <f ca="1">IFERROR(I238/I239,0)</f>
        <v>3.284073600000001</v>
      </c>
      <c r="J240" s="651" t="str">
        <f t="shared" ref="J240" ca="1" si="577">IF(ABS(J239)&lt;=0.1,"долга нет",IF(ABS(IFERROR(J238/J239,1))&gt;500,1,IFERROR(J238/J239,1)))</f>
        <v>долга нет</v>
      </c>
      <c r="K240" s="651" t="str">
        <f t="shared" ref="K240" ca="1" si="578">IF(ABS(K239)&lt;=0.1,"долга нет",IF(ABS(IFERROR(K238/K239,1))&gt;500,1,IFERROR(K238/K239,1)))</f>
        <v>долга нет</v>
      </c>
      <c r="L240" s="651" t="str">
        <f t="shared" ref="L240" ca="1" si="579">IF(ABS(L239)&lt;=0.1,"долга нет",IF(ABS(IFERROR(L238/L239,1))&gt;500,1,IFERROR(L238/L239,1)))</f>
        <v>долга нет</v>
      </c>
      <c r="M240" s="651">
        <f t="shared" ref="M240" ca="1" si="580">IF(ABS(M239)&lt;=0.1,"долга нет",IF(ABS(IFERROR(M238/M239,1))&gt;500,1,IFERROR(M238/M239,1)))</f>
        <v>11.93448253968254</v>
      </c>
      <c r="N240" s="651">
        <f t="shared" ref="N240" ca="1" si="581">IF(ABS(N239)&lt;=0.1,"долга нет",IF(ABS(IFERROR(N238/N239,1))&gt;500,1,IFERROR(N238/N239,1)))</f>
        <v>11.719869841269841</v>
      </c>
      <c r="O240" s="651">
        <f t="shared" ref="O240" ca="1" si="582">IF(ABS(O239)&lt;=0.1,"долга нет",IF(ABS(IFERROR(O238/O239,1))&gt;500,1,IFERROR(O238/O239,1)))</f>
        <v>11.324307936507937</v>
      </c>
      <c r="P240" s="651">
        <f t="shared" ref="P240" ca="1" si="583">IF(ABS(P239)&lt;=0.1,"долга нет",IF(ABS(IFERROR(P238/P239,1))&gt;500,1,IFERROR(P238/P239,1)))</f>
        <v>10.982809523809523</v>
      </c>
      <c r="Q240" s="651">
        <f t="shared" ref="Q240" ca="1" si="584">IF(ABS(Q239)&lt;=0.1,"долга нет",IF(ABS(IFERROR(Q238/Q239,1))&gt;500,1,IFERROR(Q238/Q239,1)))</f>
        <v>5.830196141734568</v>
      </c>
      <c r="R240" s="651">
        <f t="shared" ref="R240" ca="1" si="585">IF(ABS(R239)&lt;=0.1,"долга нет",IF(ABS(IFERROR(R238/R239,1))&gt;500,1,IFERROR(R238/R239,1)))</f>
        <v>5.6520355586734832</v>
      </c>
      <c r="S240" s="651">
        <f t="shared" ref="S240" ca="1" si="586">IF(ABS(S239)&lt;=0.1,"долга нет",IF(ABS(IFERROR(S238/S239,1))&gt;500,1,IFERROR(S238/S239,1)))</f>
        <v>5.2992356385013641</v>
      </c>
      <c r="T240" s="651">
        <f t="shared" ref="T240" ca="1" si="587">IF(ABS(T239)&lt;=0.1,"долга нет",IF(ABS(IFERROR(T238/T239,1))&gt;500,1,IFERROR(T238/T239,1)))</f>
        <v>3.6322676905694915</v>
      </c>
      <c r="U240" s="651">
        <f t="shared" ref="U240" ca="1" si="588">IF(ABS(U239)&lt;=0.1,"долга нет",IF(ABS(IFERROR(U238/U239,1))&gt;500,1,IFERROR(U238/U239,1)))</f>
        <v>2.3926384983447386</v>
      </c>
      <c r="V240" s="651">
        <f t="shared" ref="V240" ca="1" si="589">IF(ABS(V239)&lt;=0.1,"долга нет",IF(ABS(IFERROR(V238/V239,1))&gt;500,1,IFERROR(V238/V239,1)))</f>
        <v>2.3794250221232316</v>
      </c>
      <c r="W240" s="651">
        <f t="shared" ref="W240" ca="1" si="590">IF(ABS(W239)&lt;=0.1,"долга нет",IF(ABS(IFERROR(W238/W239,1))&gt;500,1,IFERROR(W238/W239,1)))</f>
        <v>2.2986160527156843</v>
      </c>
      <c r="X240" s="651">
        <f t="shared" ref="X240" ca="1" si="591">IF(ABS(X239)&lt;=0.1,"долга нет",IF(ABS(IFERROR(X238/X239,1))&gt;500,1,IFERROR(X238/X239,1)))</f>
        <v>2.5174756944674854</v>
      </c>
      <c r="Y240" s="651">
        <f t="shared" ref="Y240" ca="1" si="592">IF(ABS(Y239)&lt;=0.1,"долга нет",IF(ABS(IFERROR(Y238/Y239,1))&gt;500,1,IFERROR(Y238/Y239,1)))</f>
        <v>2.5147920660892868</v>
      </c>
      <c r="Z240" s="651">
        <f t="shared" ref="Z240" ca="1" si="593">IF(ABS(Z239)&lt;=0.1,"долга нет",IF(ABS(IFERROR(Z238/Z239,1))&gt;500,1,IFERROR(Z238/Z239,1)))</f>
        <v>2.514711113123242</v>
      </c>
      <c r="AA240" s="651">
        <f t="shared" ref="AA240" ca="1" si="594">IF(ABS(AA239)&lt;=0.1,"долга нет",IF(ABS(IFERROR(AA238/AA239,1))&gt;500,1,IFERROR(AA238/AA239,1)))</f>
        <v>2.5173862923765418</v>
      </c>
      <c r="AB240" s="651">
        <f t="shared" ref="AB240" ca="1" si="595">IF(ABS(AB239)&lt;=0.1,"долга нет",IF(ABS(IFERROR(AB238/AB239,1))&gt;500,1,IFERROR(AB238/AB239,1)))</f>
        <v>2.5173255974939144</v>
      </c>
      <c r="AC240" s="651">
        <f t="shared" ref="AC240" ca="1" si="596">IF(ABS(AC239)&lt;=0.1,"долга нет",IF(ABS(IFERROR(AC238/AC239,1))&gt;500,1,IFERROR(AC238/AC239,1)))</f>
        <v>2.5209737645973069</v>
      </c>
      <c r="AD240" s="651">
        <f t="shared" ref="AD240" ca="1" si="597">IF(ABS(AD239)&lt;=0.1,"долга нет",IF(ABS(IFERROR(AD238/AD239,1))&gt;500,1,IFERROR(AD238/AD239,1)))</f>
        <v>2.5277787060524726</v>
      </c>
      <c r="AE240" s="651">
        <f t="shared" ref="AE240" ca="1" si="598">IF(ABS(AE239)&lt;=0.1,"долга нет",IF(ABS(IFERROR(AE238/AE239,1))&gt;500,1,IFERROR(AE238/AE239,1)))</f>
        <v>2.5379735016793359</v>
      </c>
      <c r="AF240" s="651">
        <f t="shared" ref="AF240" ca="1" si="599">IF(ABS(AF239)&lt;=0.1,"долга нет",IF(ABS(IFERROR(AF238/AF239,1))&gt;500,1,IFERROR(AF238/AF239,1)))</f>
        <v>2.5456951124317739</v>
      </c>
      <c r="AG240" s="651">
        <f t="shared" ref="AG240" ca="1" si="600">IF(ABS(AG239)&lt;=0.1,"долга нет",IF(ABS(IFERROR(AG238/AG239,1))&gt;500,1,IFERROR(AG238/AG239,1)))</f>
        <v>2.5579109279557812</v>
      </c>
      <c r="AH240" s="651">
        <f t="shared" ref="AH240" ca="1" si="601">IF(ABS(AH239)&lt;=0.1,"долга нет",IF(ABS(IFERROR(AH238/AH239,1))&gt;500,1,IFERROR(AH238/AH239,1)))</f>
        <v>2.5741899380978848</v>
      </c>
      <c r="AI240" s="651">
        <f t="shared" ref="AI240" ca="1" si="602">IF(ABS(AI239)&lt;=0.1,"долга нет",IF(ABS(IFERROR(AI238/AI239,1))&gt;500,1,IFERROR(AI238/AI239,1)))</f>
        <v>2.5949077448802758</v>
      </c>
      <c r="AJ240" s="651">
        <f t="shared" ref="AJ240" ca="1" si="603">IF(ABS(AJ239)&lt;=0.1,"долга нет",IF(ABS(IFERROR(AJ238/AJ239,1))&gt;500,1,IFERROR(AJ238/AJ239,1)))</f>
        <v>2.6137460089759821</v>
      </c>
      <c r="AK240" s="651">
        <f t="shared" ref="AK240" ca="1" si="604">IF(ABS(AK239)&lt;=0.1,"долга нет",IF(ABS(IFERROR(AK238/AK239,1))&gt;500,1,IFERROR(AK238/AK239,1)))</f>
        <v>2.6394735317524516</v>
      </c>
      <c r="AL240" s="651">
        <f t="shared" ref="AL240" ca="1" si="605">IF(ABS(AL239)&lt;=0.1,"долга нет",IF(ABS(IFERROR(AL238/AL239,1))&gt;500,1,IFERROR(AL238/AL239,1)))</f>
        <v>2.6112205022501631</v>
      </c>
      <c r="AM240" s="651">
        <f t="shared" ref="AM240" ca="1" si="606">IF(ABS(AM239)&lt;=0.1,"долга нет",IF(ABS(IFERROR(AM238/AM239,1))&gt;500,1,IFERROR(AM238/AM239,1)))</f>
        <v>2.5853008021090744</v>
      </c>
      <c r="AN240" s="651">
        <f t="shared" ref="AN240" ca="1" si="607">IF(ABS(AN239)&lt;=0.1,"долга нет",IF(ABS(IFERROR(AN238/AN239,1))&gt;500,1,IFERROR(AN238/AN239,1)))</f>
        <v>2.5546436418016691</v>
      </c>
      <c r="AO240" s="651">
        <f t="shared" ref="AO240" ca="1" si="608">IF(ABS(AO239)&lt;=0.1,"долга нет",IF(ABS(IFERROR(AO238/AO239,1))&gt;500,1,IFERROR(AO238/AO239,1)))</f>
        <v>2.5262938596834497</v>
      </c>
      <c r="AP240" s="651">
        <f t="shared" ref="AP240" ca="1" si="609">IF(ABS(AP239)&lt;=0.1,"долга нет",IF(ABS(IFERROR(AP238/AP239,1))&gt;500,1,IFERROR(AP238/AP239,1)))</f>
        <v>2.5003079171481164</v>
      </c>
      <c r="AQ240" s="651">
        <f t="shared" ref="AQ240" ca="1" si="610">IF(ABS(AQ239)&lt;=0.1,"долга нет",IF(ABS(IFERROR(AQ238/AQ239,1))&gt;500,1,IFERROR(AQ238/AQ239,1)))</f>
        <v>2.4767527016956978</v>
      </c>
      <c r="AR240" s="651">
        <f t="shared" ref="AR240" ca="1" si="611">IF(ABS(AR239)&lt;=0.1,"долга нет",IF(ABS(IFERROR(AR238/AR239,1))&gt;500,1,IFERROR(AR238/AR239,1)))</f>
        <v>2.4482763973608734</v>
      </c>
      <c r="AS240" s="651">
        <f t="shared" ref="AS240" ca="1" si="612">IF(ABS(AS239)&lt;=0.1,"долга нет",IF(ABS(IFERROR(AS238/AS239,1))&gt;500,1,IFERROR(AS238/AS239,1)))</f>
        <v>2.4222032311656849</v>
      </c>
      <c r="AT240" s="651">
        <f t="shared" ref="AT240" ca="1" si="613">IF(ABS(AT239)&lt;=0.1,"долга нет",IF(ABS(IFERROR(AT238/AT239,1))&gt;500,1,IFERROR(AT238/AT239,1)))</f>
        <v>2.3986022337343194</v>
      </c>
      <c r="AU240" s="651">
        <f t="shared" ref="AU240" ca="1" si="614">IF(ABS(AU239)&lt;=0.1,"долга нет",IF(ABS(IFERROR(AU238/AU239,1))&gt;500,1,IFERROR(AU238/AU239,1)))</f>
        <v>2.3775531527570655</v>
      </c>
      <c r="AV240" s="651">
        <f t="shared" ref="AV240" ca="1" si="615">IF(ABS(AV239)&lt;=0.1,"долга нет",IF(ABS(IFERROR(AV238/AV239,1))&gt;500,1,IFERROR(AV238/AV239,1)))</f>
        <v>2.3513421266115313</v>
      </c>
      <c r="AW240" s="651">
        <f t="shared" ref="AW240" ca="1" si="616">IF(ABS(AW239)&lt;=0.1,"долга нет",IF(ABS(IFERROR(AW238/AW239,1))&gt;500,1,IFERROR(AW238/AW239,1)))</f>
        <v>2.3276590787631122</v>
      </c>
      <c r="AX240" s="651">
        <f t="shared" ref="AX240" ca="1" si="617">IF(ABS(AX239)&lt;=0.1,"долга нет",IF(ABS(IFERROR(AX238/AX239,1))&gt;500,1,IFERROR(AX238/AX239,1)))</f>
        <v>2.3169058251756809</v>
      </c>
      <c r="AY240" s="651">
        <f t="shared" ref="AY240" ca="1" si="618">IF(ABS(AY239)&lt;=0.1,"долга нет",IF(ABS(IFERROR(AY238/AY239,1))&gt;500,1,IFERROR(AY238/AY239,1)))</f>
        <v>2.3093619421510594</v>
      </c>
      <c r="AZ240" s="651">
        <f t="shared" ref="AZ240" ca="1" si="619">IF(ABS(AZ239)&lt;=0.1,"долга нет",IF(ABS(IFERROR(AZ238/AZ239,1))&gt;500,1,IFERROR(AZ238/AZ239,1)))</f>
        <v>2.2968070271597285</v>
      </c>
      <c r="BA240" s="651">
        <f t="shared" ref="BA240" ca="1" si="620">IF(ABS(BA239)&lt;=0.1,"долга нет",IF(ABS(IFERROR(BA238/BA239,1))&gt;500,1,IFERROR(BA238/BA239,1)))</f>
        <v>2.2875333550835273</v>
      </c>
      <c r="BB240" s="651">
        <f t="shared" ref="BB240" ca="1" si="621">IF(ABS(BB239)&lt;=0.1,"долга нет",IF(ABS(IFERROR(BB238/BB239,1))&gt;500,1,IFERROR(BB238/BB239,1)))</f>
        <v>2.2817723855218839</v>
      </c>
      <c r="BC240" s="651">
        <f t="shared" ref="BC240" ca="1" si="622">IF(ABS(BC239)&lt;=0.1,"долга нет",IF(ABS(IFERROR(BC238/BC239,1))&gt;500,1,IFERROR(BC238/BC239,1)))</f>
        <v>2.2797941296823288</v>
      </c>
      <c r="BD240" s="651">
        <f t="shared" ref="BD240" ca="1" si="623">IF(ABS(BD239)&lt;=0.1,"долга нет",IF(ABS(IFERROR(BD238/BD239,1))&gt;500,1,IFERROR(BD238/BD239,1)))</f>
        <v>2.2726295352954557</v>
      </c>
      <c r="BE240" s="651">
        <f t="shared" ref="BE240" ca="1" si="624">IF(ABS(BE239)&lt;=0.1,"долга нет",IF(ABS(IFERROR(BE238/BE239,1))&gt;500,1,IFERROR(BE238/BE239,1)))</f>
        <v>2.2694093601787828</v>
      </c>
      <c r="BF240" s="651">
        <f t="shared" ref="BF240" ca="1" si="625">IF(ABS(BF239)&lt;=0.1,"долга нет",IF(ABS(IFERROR(BF238/BF239,1))&gt;500,1,IFERROR(BF238/BF239,1)))</f>
        <v>2.2704975245184333</v>
      </c>
      <c r="BG240" s="651">
        <f t="shared" ref="BG240" ca="1" si="626">IF(ABS(BG239)&lt;=0.1,"долга нет",IF(ABS(IFERROR(BG238/BG239,1))&gt;500,1,IFERROR(BG238/BG239,1)))</f>
        <v>2.2763196453774097</v>
      </c>
      <c r="BH240" s="651">
        <f t="shared" ref="BH240" ca="1" si="627">IF(ABS(BH239)&lt;=0.1,"долга нет",IF(ABS(IFERROR(BH238/BH239,1))&gt;500,1,IFERROR(BH238/BH239,1)))</f>
        <v>2.2768913841943892</v>
      </c>
      <c r="BI240" s="651">
        <f t="shared" ref="BI240" ca="1" si="628">IF(ABS(BI239)&lt;=0.1,"долга нет",IF(ABS(IFERROR(BI238/BI239,1))&gt;500,1,IFERROR(BI238/BI239,1)))</f>
        <v>2.2825618247869546</v>
      </c>
      <c r="BJ240" s="651">
        <f t="shared" ref="BJ240" ca="1" si="629">IF(ABS(BJ239)&lt;=0.1,"долга нет",IF(ABS(IFERROR(BJ238/BJ239,1))&gt;500,1,IFERROR(BJ238/BJ239,1)))</f>
        <v>2.2939367464380269</v>
      </c>
      <c r="BK240" s="651">
        <f t="shared" ref="BK240" ca="1" si="630">IF(ABS(BK239)&lt;=0.1,"долга нет",IF(ABS(IFERROR(BK238/BK239,1))&gt;500,1,IFERROR(BK238/BK239,1)))</f>
        <v>2.311745381292392</v>
      </c>
      <c r="BL240" s="651">
        <f t="shared" ref="BL240" ca="1" si="631">IF(ABS(BL239)&lt;=0.1,"долга нет",IF(ABS(IFERROR(BL238/BL239,1))&gt;500,1,IFERROR(BL238/BL239,1)))</f>
        <v>2.3246679427032841</v>
      </c>
      <c r="BM240" s="651">
        <f t="shared" ref="BM240" ca="1" si="632">IF(ABS(BM239)&lt;=0.1,"долга нет",IF(ABS(IFERROR(BM238/BM239,1))&gt;500,1,IFERROR(BM238/BM239,1)))</f>
        <v>2.3449019829988984</v>
      </c>
      <c r="BN240" s="651">
        <f t="shared" ref="BN240" ca="1" si="633">IF(ABS(BN239)&lt;=0.1,"долга нет",IF(ABS(IFERROR(BN238/BN239,1))&gt;500,1,IFERROR(BN238/BN239,1)))</f>
        <v>2.373589676461787</v>
      </c>
      <c r="BO240" s="651">
        <f t="shared" ref="BO240" ca="1" si="634">IF(ABS(BO239)&lt;=0.1,"долга нет",IF(ABS(IFERROR(BO238/BO239,1))&gt;500,1,IFERROR(BO238/BO239,1)))</f>
        <v>2.4121910934438593</v>
      </c>
      <c r="BP240" s="651">
        <f t="shared" ref="BP240" ca="1" si="635">IF(ABS(BP239)&lt;=0.1,"долга нет",IF(ABS(IFERROR(BP238/BP239,1))&gt;500,1,IFERROR(BP238/BP239,1)))</f>
        <v>2.4476430410068803</v>
      </c>
      <c r="BQ240" s="651">
        <f t="shared" ref="BQ240" ca="1" si="636">IF(ABS(BQ239)&lt;=0.1,"долга нет",IF(ABS(IFERROR(BQ238/BQ239,1))&gt;500,1,IFERROR(BQ238/BQ239,1)))</f>
        <v>2.4954171607943803</v>
      </c>
      <c r="BR240" s="651">
        <f t="shared" ref="BR240" ca="1" si="637">IF(ABS(BR239)&lt;=0.1,"долга нет",IF(ABS(IFERROR(BR238/BR239,1))&gt;500,1,IFERROR(BR238/BR239,1)))</f>
        <v>2.4599021399460055</v>
      </c>
      <c r="BS240" s="651">
        <f t="shared" ref="BS240" ca="1" si="638">IF(ABS(BS239)&lt;=0.1,"долга нет",IF(ABS(IFERROR(BS238/BS239,1))&gt;500,1,IFERROR(BS238/BS239,1)))</f>
        <v>2.4289997688379019</v>
      </c>
      <c r="BT240" s="651">
        <f t="shared" ref="BT240" ca="1" si="639">IF(ABS(BT239)&lt;=0.1,"долга нет",IF(ABS(IFERROR(BT238/BT239,1))&gt;500,1,IFERROR(BT238/BT239,1)))</f>
        <v>2.3858978312576733</v>
      </c>
      <c r="BU240" s="651">
        <f t="shared" ref="BU240" ca="1" si="640">IF(ABS(BU239)&lt;=0.1,"долга нет",IF(ABS(IFERROR(BU238/BU239,1))&gt;500,1,IFERROR(BU238/BU239,1)))</f>
        <v>2.3471215241774788</v>
      </c>
      <c r="BV240" s="651">
        <f t="shared" ref="BV240" ca="1" si="641">IF(ABS(BV239)&lt;=0.1,"долга нет",IF(ABS(IFERROR(BV238/BV239,1))&gt;500,1,IFERROR(BV238/BV239,1)))</f>
        <v>2.3130192561564353</v>
      </c>
      <c r="BW240" s="651">
        <f t="shared" ref="BW240" ca="1" si="642">IF(ABS(BW239)&lt;=0.1,"долга нет",IF(ABS(IFERROR(BW238/BW239,1))&gt;500,1,IFERROR(BW238/BW239,1)))</f>
        <v>2.2840245243848138</v>
      </c>
      <c r="BX240" s="651">
        <f t="shared" ref="BX240" ca="1" si="643">IF(ABS(BX239)&lt;=0.1,"долга нет",IF(ABS(IFERROR(BX238/BX239,1))&gt;500,1,IFERROR(BX238/BX239,1)))</f>
        <v>2.2485836788231897</v>
      </c>
      <c r="BY240" s="651">
        <f t="shared" ref="BY240" ca="1" si="644">IF(ABS(BY239)&lt;=0.1,"долга нет",IF(ABS(IFERROR(BY238/BY239,1))&gt;500,1,IFERROR(BY238/BY239,1)))</f>
        <v>2.2213903304493825</v>
      </c>
      <c r="BZ240" s="651">
        <f t="shared" ref="BZ240" ca="1" si="645">IF(ABS(BZ239)&lt;=0.1,"долга нет",IF(ABS(IFERROR(BZ238/BZ239,1))&gt;500,1,IFERROR(BZ238/BZ239,1)))</f>
        <v>2.2005456616197101</v>
      </c>
      <c r="CA240" s="651">
        <f t="shared" ref="CA240" ca="1" si="646">IF(ABS(CA239)&lt;=0.1,"долга нет",IF(ABS(IFERROR(CA238/CA239,1))&gt;500,1,IFERROR(CA238/CA239,1)))</f>
        <v>2.1869146404022497</v>
      </c>
      <c r="CB240" s="651">
        <f t="shared" ref="CB240" ca="1" si="647">IF(ABS(CB239)&lt;=0.1,"долга нет",IF(ABS(IFERROR(CB238/CB239,1))&gt;500,1,IFERROR(CB238/CB239,1)))</f>
        <v>2.158196865025916</v>
      </c>
      <c r="CC240" s="651">
        <f t="shared" ref="CC240" ca="1" si="648">IF(ABS(CC239)&lt;=0.1,"долга нет",IF(ABS(IFERROR(CC238/CC239,1))&gt;500,1,IFERROR(CC238/CC239,1)))</f>
        <v>2.1385563181489924</v>
      </c>
      <c r="CD240" s="651">
        <f t="shared" ref="CD240" ca="1" si="649">IF(ABS(CD239)&lt;=0.1,"долга нет",IF(ABS(IFERROR(CD238/CD239,1))&gt;500,1,IFERROR(CD238/CD239,1)))</f>
        <v>2.1273991029085209</v>
      </c>
      <c r="CE240" s="651">
        <f t="shared" ref="CE240" ca="1" si="650">IF(ABS(CE239)&lt;=0.1,"долга нет",IF(ABS(IFERROR(CE238/CE239,1))&gt;500,1,IFERROR(CE238/CE239,1)))</f>
        <v>2.1263143962003097</v>
      </c>
      <c r="CF240" s="651">
        <f t="shared" ref="CF240" ca="1" si="651">IF(ABS(CF239)&lt;=0.1,"долга нет",IF(ABS(IFERROR(CF238/CF239,1))&gt;500,1,IFERROR(CF238/CF239,1)))</f>
        <v>2.1078920134197241</v>
      </c>
      <c r="CG240" s="651">
        <f t="shared" ref="CG240" ca="1" si="652">IF(ABS(CG239)&lt;=0.1,"долга нет",IF(ABS(IFERROR(CG238/CG239,1))&gt;500,1,IFERROR(CG238/CG239,1)))</f>
        <v>2.0999901827557688</v>
      </c>
      <c r="CH240" s="651">
        <f t="shared" ref="CH240" ca="1" si="653">IF(ABS(CH239)&lt;=0.1,"долга нет",IF(ABS(IFERROR(CH238/CH239,1))&gt;500,1,IFERROR(CH238/CH239,1)))</f>
        <v>2.1052304525112309</v>
      </c>
      <c r="CI240" s="651">
        <f t="shared" ref="CI240" ca="1" si="654">IF(ABS(CI239)&lt;=0.1,"долга нет",IF(ABS(IFERROR(CI238/CI239,1))&gt;500,1,IFERROR(CI238/CI239,1)))</f>
        <v>2.1273775586930892</v>
      </c>
      <c r="CJ240" s="651">
        <f t="shared" ref="CJ240" ca="1" si="655">IF(ABS(CJ239)&lt;=0.1,"долга нет",IF(ABS(IFERROR(CJ238/CJ239,1))&gt;500,1,IFERROR(CJ238/CJ239,1)))</f>
        <v>2.1303139350895912</v>
      </c>
      <c r="CK240" s="651">
        <f t="shared" ref="CK240" ca="1" si="656">IF(ABS(CK239)&lt;=0.1,"долга нет",IF(ABS(IFERROR(CK238/CK239,1))&gt;500,1,IFERROR(CK238/CK239,1)))</f>
        <v>2.1540840380337731</v>
      </c>
      <c r="CL240" s="651">
        <f t="shared" ref="CL240" ca="1" si="657">IF(ABS(CL239)&lt;=0.1,"долга нет",IF(ABS(IFERROR(CL238/CL239,1))&gt;500,1,IFERROR(CL238/CL239,1)))</f>
        <v>2.2079519850750655</v>
      </c>
      <c r="CM240" s="651">
        <f t="shared" ref="CM240" ca="1" si="658">IF(ABS(CM239)&lt;=0.1,"долга нет",IF(ABS(IFERROR(CM238/CM239,1))&gt;500,1,IFERROR(CM238/CM239,1)))</f>
        <v>2.308173856804177</v>
      </c>
      <c r="CN240" s="651">
        <f t="shared" ref="CN240" ca="1" si="659">IF(ABS(CN239)&lt;=0.1,"долга нет",IF(ABS(IFERROR(CN238/CN239,1))&gt;500,1,IFERROR(CN238/CN239,1)))</f>
        <v>2.4092293061621515</v>
      </c>
      <c r="CO240" s="651">
        <f t="shared" ref="CO240" ca="1" si="660">IF(ABS(CO239)&lt;=0.1,"долга нет",IF(ABS(IFERROR(CO238/CO239,1))&gt;500,1,IFERROR(CO238/CO239,1)))</f>
        <v>2.3447667279187794</v>
      </c>
      <c r="CP240" s="651">
        <f t="shared" ref="CP240" ca="1" si="661">IF(ABS(CP239)&lt;=0.1,"долга нет",IF(ABS(IFERROR(CP238/CP239,1))&gt;500,1,IFERROR(CP238/CP239,1)))</f>
        <v>2.2947547976359131</v>
      </c>
      <c r="CQ240" s="651">
        <f t="shared" ref="CQ240" ca="1" si="662">IF(ABS(CQ239)&lt;=0.1,"долга нет",IF(ABS(IFERROR(CQ238/CQ239,1))&gt;500,1,IFERROR(CQ238/CQ239,1)))</f>
        <v>2.2609335532993131</v>
      </c>
      <c r="CR240" s="651">
        <f t="shared" ref="CR240" ca="1" si="663">IF(ABS(CR239)&lt;=0.1,"долга нет",IF(ABS(IFERROR(CR238/CR239,1))&gt;500,1,IFERROR(CR238/CR239,1)))</f>
        <v>2.1846042491438902</v>
      </c>
      <c r="CS240" s="651">
        <f t="shared" ref="CS240" ca="1" si="664">IF(ABS(CS239)&lt;=0.1,"долга нет",IF(ABS(IFERROR(CS238/CS239,1))&gt;500,1,IFERROR(CS238/CS239,1)))</f>
        <v>2.1230708081195733</v>
      </c>
      <c r="CT240" s="651">
        <f t="shared" ref="CT240" ca="1" si="665">IF(ABS(CT239)&lt;=0.1,"долга нет",IF(ABS(IFERROR(CT238/CT239,1))&gt;500,1,IFERROR(CT238/CT239,1)))</f>
        <v>2.0785802683967809</v>
      </c>
      <c r="CU240" s="651">
        <f t="shared" ref="CU240" ca="1" si="666">IF(ABS(CU239)&lt;=0.1,"долга нет",IF(ABS(IFERROR(CU238/CU239,1))&gt;500,1,IFERROR(CU238/CU239,1)))</f>
        <v>2.0539906813168436</v>
      </c>
      <c r="CV240" s="651">
        <f t="shared" ref="CV240" ca="1" si="667">IF(ABS(CV239)&lt;=0.1,"долга нет",IF(ABS(IFERROR(CV238/CV239,1))&gt;500,1,IFERROR(CV238/CV239,1)))</f>
        <v>1.9766052761655726</v>
      </c>
      <c r="CW240" s="651">
        <f t="shared" ref="CW240" ca="1" si="668">IF(ABS(CW239)&lt;=0.1,"долга нет",IF(ABS(IFERROR(CW238/CW239,1))&gt;500,1,IFERROR(CW238/CW239,1)))</f>
        <v>1.9167645561486155</v>
      </c>
      <c r="CX240" s="651">
        <f t="shared" ref="CX240" ca="1" si="669">IF(ABS(CX239)&lt;=0.1,"долга нет",IF(ABS(IFERROR(CX238/CX239,1))&gt;500,1,IFERROR(CX238/CX239,1)))</f>
        <v>1.8784181395661421</v>
      </c>
      <c r="CY240" s="651">
        <f t="shared" ref="CY240" ca="1" si="670">IF(ABS(CY239)&lt;=0.1,"долга нет",IF(ABS(IFERROR(CY238/CY239,1))&gt;500,1,IFERROR(CY238/CY239,1)))</f>
        <v>1.8674847769789424</v>
      </c>
      <c r="CZ240" s="651">
        <f t="shared" ref="CZ240" ca="1" si="671">IF(ABS(CZ239)&lt;=0.1,"долга нет",IF(ABS(IFERROR(CZ238/CZ239,1))&gt;500,1,IFERROR(CZ238/CZ239,1)))</f>
        <v>1.7840856511186745</v>
      </c>
      <c r="DA240" s="651">
        <f t="shared" ref="DA240" ca="1" si="672">IF(ABS(DA239)&lt;=0.1,"долга нет",IF(ABS(IFERROR(DA238/DA239,1))&gt;500,1,IFERROR(DA238/DA239,1)))</f>
        <v>1.7229175973434092</v>
      </c>
      <c r="DB240" s="651">
        <f t="shared" ref="DB240" ca="1" si="673">IF(ABS(DB239)&lt;=0.1,"долга нет",IF(ABS(IFERROR(DB238/DB239,1))&gt;500,1,IFERROR(DB238/DB239,1)))</f>
        <v>1.693260803212429</v>
      </c>
      <c r="DC240" s="651">
        <f t="shared" ref="DC240" ca="1" si="674">IF(ABS(DC239)&lt;=0.1,"долга нет",IF(ABS(IFERROR(DC238/DC239,1))&gt;500,1,IFERROR(DC238/DC239,1)))</f>
        <v>1.7116132305327487</v>
      </c>
      <c r="DD240" s="651">
        <f t="shared" ref="DD240" ca="1" si="675">IF(ABS(DD239)&lt;=0.1,"долга нет",IF(ABS(IFERROR(DD238/DD239,1))&gt;500,1,IFERROR(DD238/DD239,1)))</f>
        <v>1.6059138055302906</v>
      </c>
      <c r="DE240" s="651">
        <f t="shared" ref="DE240" ca="1" si="676">IF(ABS(DE239)&lt;=0.1,"долга нет",IF(ABS(IFERROR(DE238/DE239,1))&gt;500,1,IFERROR(DE238/DE239,1)))</f>
        <v>1.5298247775534506</v>
      </c>
      <c r="DF240" s="651">
        <f t="shared" ref="DF240" ca="1" si="677">IF(ABS(DF239)&lt;=0.1,"долга нет",IF(ABS(IFERROR(DF238/DF239,1))&gt;500,1,IFERROR(DF238/DF239,1)))</f>
        <v>1.5218423435936426</v>
      </c>
      <c r="DG240" s="651">
        <f t="shared" ref="DG240" ca="1" si="678">IF(ABS(DG239)&lt;=0.1,"долга нет",IF(ABS(IFERROR(DG238/DG239,1))&gt;500,1,IFERROR(DG238/DG239,1)))</f>
        <v>1.7757347712289353</v>
      </c>
      <c r="DH240" s="651" t="str">
        <f t="shared" ref="DH240" ca="1" si="679">IF(ABS(DH239)&lt;=0.1,"долга нет",IF(ABS(IFERROR(DH238/DH239,1))&gt;500,1,IFERROR(DH238/DH239,1)))</f>
        <v>долга нет</v>
      </c>
      <c r="DI240" s="651" t="str">
        <f t="shared" ref="DI240" ca="1" si="680">IF(ABS(DI239)&lt;=0.1,"долга нет",IF(ABS(IFERROR(DI238/DI239,1))&gt;500,1,IFERROR(DI238/DI239,1)))</f>
        <v>долга нет</v>
      </c>
      <c r="DJ240" s="651" t="str">
        <f t="shared" ref="DJ240" ca="1" si="681">IF(ABS(DJ239)&lt;=0.1,"долга нет",IF(ABS(IFERROR(DJ238/DJ239,1))&gt;500,1,IFERROR(DJ238/DJ239,1)))</f>
        <v>долга нет</v>
      </c>
    </row>
    <row r="241" spans="1:9" s="264" customFormat="1">
      <c r="A241" s="382"/>
      <c r="I241" s="388"/>
    </row>
    <row r="242" spans="1:9" s="264" customFormat="1">
      <c r="A242" s="382"/>
      <c r="I242" s="388"/>
    </row>
    <row r="243" spans="1:9" s="264" customFormat="1">
      <c r="A243" s="382"/>
      <c r="I243" s="388"/>
    </row>
    <row r="244" spans="1:9" s="264" customFormat="1">
      <c r="A244" s="382"/>
      <c r="I244" s="388"/>
    </row>
    <row r="245" spans="1:9" s="264" customFormat="1">
      <c r="A245" s="382"/>
      <c r="I245" s="388"/>
    </row>
    <row r="246" spans="1:9" s="264" customFormat="1">
      <c r="A246" s="382"/>
      <c r="I246" s="388"/>
    </row>
    <row r="247" spans="1:9" s="264" customFormat="1">
      <c r="A247" s="382"/>
      <c r="I247" s="388"/>
    </row>
    <row r="248" spans="1:9" s="264" customFormat="1">
      <c r="A248" s="382"/>
      <c r="I248" s="388"/>
    </row>
    <row r="249" spans="1:9" s="264" customFormat="1">
      <c r="A249" s="382"/>
      <c r="I249" s="388"/>
    </row>
    <row r="250" spans="1:9" s="264" customFormat="1">
      <c r="A250" s="382"/>
      <c r="I250" s="388"/>
    </row>
    <row r="251" spans="1:9" s="264" customFormat="1">
      <c r="A251" s="382"/>
      <c r="I251" s="388"/>
    </row>
    <row r="252" spans="1:9" s="264" customFormat="1">
      <c r="A252" s="382"/>
      <c r="I252" s="388"/>
    </row>
    <row r="253" spans="1:9" s="264" customFormat="1">
      <c r="A253" s="382"/>
      <c r="I253" s="388"/>
    </row>
    <row r="254" spans="1:9" s="264" customFormat="1">
      <c r="A254" s="382"/>
      <c r="I254" s="388"/>
    </row>
    <row r="255" spans="1:9" s="264" customFormat="1">
      <c r="A255" s="382"/>
      <c r="I255" s="388"/>
    </row>
    <row r="256" spans="1:9" s="264" customFormat="1">
      <c r="A256" s="382"/>
      <c r="I256" s="388"/>
    </row>
    <row r="257" spans="1:9" s="264" customFormat="1">
      <c r="A257" s="382"/>
      <c r="I257" s="388"/>
    </row>
    <row r="258" spans="1:9" s="264" customFormat="1">
      <c r="A258" s="382"/>
      <c r="I258" s="388"/>
    </row>
    <row r="259" spans="1:9" s="264" customFormat="1">
      <c r="A259" s="382"/>
      <c r="I259" s="388"/>
    </row>
    <row r="260" spans="1:9" s="264" customFormat="1">
      <c r="A260" s="382"/>
      <c r="I260" s="388"/>
    </row>
    <row r="261" spans="1:9" s="264" customFormat="1">
      <c r="A261" s="382"/>
      <c r="I261" s="388"/>
    </row>
    <row r="262" spans="1:9" s="264" customFormat="1">
      <c r="A262" s="382"/>
      <c r="I262" s="388"/>
    </row>
    <row r="263" spans="1:9" s="264" customFormat="1">
      <c r="A263" s="382"/>
      <c r="I263" s="388"/>
    </row>
    <row r="264" spans="1:9" s="264" customFormat="1">
      <c r="A264" s="382"/>
      <c r="I264" s="388"/>
    </row>
    <row r="265" spans="1:9" s="264" customFormat="1">
      <c r="A265" s="382"/>
      <c r="I265" s="388"/>
    </row>
    <row r="266" spans="1:9" s="264" customFormat="1">
      <c r="A266" s="382"/>
      <c r="I266" s="388"/>
    </row>
    <row r="267" spans="1:9" s="264" customFormat="1">
      <c r="A267" s="382"/>
      <c r="I267" s="388"/>
    </row>
    <row r="268" spans="1:9" s="264" customFormat="1">
      <c r="A268" s="382"/>
      <c r="I268" s="388"/>
    </row>
    <row r="269" spans="1:9" s="264" customFormat="1">
      <c r="A269" s="382"/>
      <c r="I269" s="388"/>
    </row>
    <row r="270" spans="1:9" s="264" customFormat="1">
      <c r="A270" s="382"/>
      <c r="I270" s="388"/>
    </row>
    <row r="271" spans="1:9" s="264" customFormat="1">
      <c r="A271" s="382"/>
      <c r="I271" s="388"/>
    </row>
    <row r="272" spans="1:9" s="264" customFormat="1">
      <c r="A272" s="382"/>
      <c r="I272" s="388"/>
    </row>
    <row r="273" spans="1:9" s="264" customFormat="1">
      <c r="A273" s="382"/>
      <c r="I273" s="388"/>
    </row>
    <row r="274" spans="1:9" s="264" customFormat="1">
      <c r="A274" s="382"/>
      <c r="I274" s="388"/>
    </row>
    <row r="275" spans="1:9" s="264" customFormat="1">
      <c r="A275" s="382"/>
      <c r="I275" s="388"/>
    </row>
    <row r="276" spans="1:9" s="264" customFormat="1">
      <c r="A276" s="382"/>
      <c r="I276" s="388"/>
    </row>
    <row r="277" spans="1:9" s="264" customFormat="1">
      <c r="A277" s="382"/>
      <c r="I277" s="388"/>
    </row>
    <row r="278" spans="1:9" s="264" customFormat="1">
      <c r="A278" s="382"/>
      <c r="I278" s="388"/>
    </row>
    <row r="279" spans="1:9" s="264" customFormat="1">
      <c r="A279" s="382"/>
      <c r="I279" s="388"/>
    </row>
    <row r="280" spans="1:9" s="264" customFormat="1">
      <c r="A280" s="382"/>
      <c r="I280" s="388"/>
    </row>
    <row r="281" spans="1:9" s="264" customFormat="1">
      <c r="A281" s="382"/>
      <c r="I281" s="388"/>
    </row>
    <row r="282" spans="1:9" s="264" customFormat="1">
      <c r="A282" s="382"/>
      <c r="I282" s="388"/>
    </row>
    <row r="283" spans="1:9" s="264" customFormat="1">
      <c r="A283" s="382"/>
      <c r="I283" s="388"/>
    </row>
    <row r="284" spans="1:9" s="264" customFormat="1">
      <c r="A284" s="382"/>
      <c r="I284" s="388"/>
    </row>
    <row r="285" spans="1:9" s="264" customFormat="1">
      <c r="A285" s="382"/>
      <c r="I285" s="388"/>
    </row>
    <row r="286" spans="1:9" s="264" customFormat="1">
      <c r="A286" s="382"/>
      <c r="I286" s="388"/>
    </row>
    <row r="287" spans="1:9" s="264" customFormat="1">
      <c r="A287" s="382"/>
      <c r="I287" s="388"/>
    </row>
    <row r="288" spans="1:9" s="264" customFormat="1">
      <c r="A288" s="382"/>
      <c r="I288" s="388"/>
    </row>
    <row r="289" spans="1:9" s="264" customFormat="1">
      <c r="A289" s="382"/>
      <c r="I289" s="388"/>
    </row>
    <row r="290" spans="1:9" s="264" customFormat="1">
      <c r="A290" s="382"/>
      <c r="I290" s="388"/>
    </row>
    <row r="291" spans="1:9" s="264" customFormat="1">
      <c r="A291" s="382"/>
      <c r="I291" s="388"/>
    </row>
    <row r="292" spans="1:9" s="264" customFormat="1">
      <c r="A292" s="382"/>
      <c r="I292" s="388"/>
    </row>
    <row r="293" spans="1:9" s="264" customFormat="1">
      <c r="A293" s="382"/>
      <c r="I293" s="388"/>
    </row>
  </sheetData>
  <sheetProtection password="F585" sheet="1" objects="1" scenarios="1" formatCells="0" formatColumns="0" formatRows="0"/>
  <pageMargins left="0.39370078740157483" right="0.39370078740157483" top="0.74803149606299213" bottom="0.39370078740157483" header="0.31496062992125984" footer="0.31496062992125984"/>
  <pageSetup paperSize="9" scale="37" fitToWidth="9" fitToHeight="3" orientation="landscape" r:id="rId1"/>
  <headerFooter>
    <oddHeader>&amp;L&amp;G</oddHeader>
  </headerFooter>
  <rowBreaks count="2" manualBreakCount="2">
    <brk id="90" min="1" max="113" man="1"/>
    <brk id="165" min="1" max="113" man="1"/>
  </rowBreaks>
  <ignoredErrors>
    <ignoredError sqref="J29:V29" formula="1"/>
  </ignoredErrors>
  <legacyDrawingHF r:id="rId2"/>
</worksheet>
</file>

<file path=xl/worksheets/sheet12.xml><?xml version="1.0" encoding="utf-8"?>
<worksheet xmlns="http://schemas.openxmlformats.org/spreadsheetml/2006/main" xmlns:r="http://schemas.openxmlformats.org/officeDocument/2006/relationships">
  <sheetPr codeName="Лист12">
    <pageSetUpPr fitToPage="1"/>
  </sheetPr>
  <dimension ref="A1:AD162"/>
  <sheetViews>
    <sheetView view="pageBreakPreview" zoomScale="70" zoomScaleSheetLayoutView="70" workbookViewId="0">
      <selection activeCell="B7" sqref="B7"/>
    </sheetView>
  </sheetViews>
  <sheetFormatPr defaultColWidth="0" defaultRowHeight="15"/>
  <cols>
    <col min="1" max="2" width="9.140625" style="19" customWidth="1"/>
    <col min="3" max="3" width="17.42578125" bestFit="1" customWidth="1"/>
    <col min="4" max="4" width="14" bestFit="1" customWidth="1"/>
    <col min="5" max="5" width="15.140625" bestFit="1" customWidth="1"/>
    <col min="6" max="6" width="13.28515625" bestFit="1" customWidth="1"/>
    <col min="7" max="25" width="12.28515625" bestFit="1" customWidth="1"/>
    <col min="26" max="30" width="10.5703125" bestFit="1" customWidth="1"/>
    <col min="31" max="16384" width="9.140625" hidden="1"/>
  </cols>
  <sheetData>
    <row r="1" spans="1:30" ht="6.75" customHeight="1"/>
    <row r="2" spans="1:30" ht="6.75" customHeight="1"/>
    <row r="3" spans="1:30" ht="6.75" customHeight="1"/>
    <row r="4" spans="1:30" ht="6.75" customHeight="1"/>
    <row r="5" spans="1:30" ht="6.75" customHeight="1"/>
    <row r="6" spans="1:30" ht="6.75" customHeight="1"/>
    <row r="7" spans="1:30" s="272" customFormat="1" ht="26.25">
      <c r="A7" s="270"/>
      <c r="B7" s="270"/>
      <c r="C7" s="271" t="str">
        <f>"Проект: "&amp;Ввод!E3</f>
        <v>Проект: Реконструкция системы водоснабжения и водоотведения г.[•]</v>
      </c>
    </row>
    <row r="8" spans="1:30" s="272" customFormat="1" ht="23.25">
      <c r="A8" s="270"/>
      <c r="B8" s="270"/>
      <c r="C8" s="273" t="s">
        <v>490</v>
      </c>
    </row>
    <row r="9" spans="1:30" s="272" customFormat="1">
      <c r="A9" s="270"/>
      <c r="B9" s="270"/>
      <c r="C9" s="272" t="s">
        <v>379</v>
      </c>
    </row>
    <row r="10" spans="1:30" s="272" customFormat="1">
      <c r="A10" s="270"/>
      <c r="B10" s="270"/>
    </row>
    <row r="11" spans="1:30" s="275" customFormat="1">
      <c r="A11" s="274"/>
      <c r="B11" s="274"/>
      <c r="C11" s="275" t="s">
        <v>10</v>
      </c>
      <c r="E11" s="275">
        <v>2022</v>
      </c>
      <c r="F11" s="275">
        <v>2023</v>
      </c>
      <c r="G11" s="275">
        <v>2024</v>
      </c>
      <c r="H11" s="275">
        <v>2025</v>
      </c>
      <c r="I11" s="275">
        <v>2026</v>
      </c>
      <c r="J11" s="275">
        <v>2027</v>
      </c>
      <c r="K11" s="275">
        <v>2028</v>
      </c>
      <c r="L11" s="275">
        <v>2029</v>
      </c>
      <c r="M11" s="275">
        <v>2030</v>
      </c>
      <c r="N11" s="275">
        <v>2031</v>
      </c>
      <c r="O11" s="275">
        <v>2032</v>
      </c>
      <c r="P11" s="275">
        <v>2033</v>
      </c>
      <c r="Q11" s="275">
        <v>2034</v>
      </c>
      <c r="R11" s="275">
        <v>2035</v>
      </c>
      <c r="S11" s="275">
        <v>2036</v>
      </c>
      <c r="T11" s="275">
        <v>2037</v>
      </c>
      <c r="U11" s="275">
        <v>2038</v>
      </c>
      <c r="V11" s="275">
        <v>2039</v>
      </c>
      <c r="W11" s="275">
        <v>2040</v>
      </c>
      <c r="X11" s="275">
        <v>2041</v>
      </c>
      <c r="Y11" s="275">
        <v>2042</v>
      </c>
      <c r="Z11" s="275">
        <v>2043</v>
      </c>
      <c r="AA11" s="275">
        <v>2044</v>
      </c>
      <c r="AB11" s="275">
        <v>2045</v>
      </c>
      <c r="AC11" s="275">
        <v>2046</v>
      </c>
      <c r="AD11" s="275">
        <v>2047</v>
      </c>
    </row>
    <row r="12" spans="1:30" s="272" customFormat="1">
      <c r="A12" s="270"/>
      <c r="B12" s="270"/>
      <c r="C12" s="272" t="s">
        <v>247</v>
      </c>
      <c r="D12" s="276">
        <f>SUM(E12:AC12)</f>
        <v>420000</v>
      </c>
      <c r="E12" s="276">
        <f>SUMIF(Финансирование!$12:$12,E$11,Финансирование!51:51)</f>
        <v>125999.99999999999</v>
      </c>
      <c r="F12" s="276">
        <f>SUMIF(Финансирование!$12:$12,F$11,Финансирование!51:51)</f>
        <v>105000</v>
      </c>
      <c r="G12" s="276">
        <f>SUMIF(Финансирование!$12:$12,G$11,Финансирование!51:51)</f>
        <v>189000</v>
      </c>
      <c r="H12" s="276">
        <f>SUMIF(Финансирование!$12:$12,H$11,Финансирование!51:51)</f>
        <v>0</v>
      </c>
      <c r="I12" s="276">
        <f>SUMIF(Финансирование!$12:$12,I$11,Финансирование!51:51)</f>
        <v>0</v>
      </c>
      <c r="J12" s="276">
        <f>SUMIF(Финансирование!$12:$12,J$11,Финансирование!51:51)</f>
        <v>0</v>
      </c>
      <c r="K12" s="276">
        <f>SUMIF(Финансирование!$12:$12,K$11,Финансирование!51:51)</f>
        <v>0</v>
      </c>
      <c r="L12" s="276">
        <f>SUMIF(Финансирование!$12:$12,L$11,Финансирование!51:51)</f>
        <v>0</v>
      </c>
      <c r="M12" s="276">
        <f>SUMIF(Финансирование!$12:$12,M$11,Финансирование!51:51)</f>
        <v>0</v>
      </c>
      <c r="N12" s="276">
        <f>SUMIF(Финансирование!$12:$12,N$11,Финансирование!51:51)</f>
        <v>0</v>
      </c>
      <c r="O12" s="276">
        <f>SUMIF(Финансирование!$12:$12,O$11,Финансирование!51:51)</f>
        <v>0</v>
      </c>
      <c r="P12" s="276">
        <f>SUMIF(Финансирование!$12:$12,P$11,Финансирование!51:51)</f>
        <v>0</v>
      </c>
      <c r="Q12" s="276">
        <f>SUMIF(Финансирование!$12:$12,Q$11,Финансирование!51:51)</f>
        <v>0</v>
      </c>
      <c r="R12" s="276">
        <f>SUMIF(Финансирование!$12:$12,R$11,Финансирование!51:51)</f>
        <v>0</v>
      </c>
      <c r="S12" s="276">
        <f>SUMIF(Финансирование!$12:$12,S$11,Финансирование!51:51)</f>
        <v>0</v>
      </c>
      <c r="T12" s="276">
        <f>SUMIF(Финансирование!$12:$12,T$11,Финансирование!51:51)</f>
        <v>0</v>
      </c>
      <c r="U12" s="276">
        <f>SUMIF(Финансирование!$12:$12,U$11,Финансирование!51:51)</f>
        <v>0</v>
      </c>
      <c r="V12" s="276">
        <f>SUMIF(Финансирование!$12:$12,V$11,Финансирование!51:51)</f>
        <v>0</v>
      </c>
      <c r="W12" s="276">
        <f>SUMIF(Финансирование!$12:$12,W$11,Финансирование!51:51)</f>
        <v>0</v>
      </c>
      <c r="X12" s="276">
        <f>SUMIF(Финансирование!$12:$12,X$11,Финансирование!51:51)</f>
        <v>0</v>
      </c>
      <c r="Y12" s="276">
        <f>SUMIF(Финансирование!$12:$12,Y$11,Финансирование!51:51)</f>
        <v>0</v>
      </c>
      <c r="Z12" s="276">
        <f>SUMIF(Финансирование!$12:$12,Z$11,Финансирование!51:51)</f>
        <v>0</v>
      </c>
      <c r="AA12" s="276">
        <f>SUMIF(Финансирование!$12:$12,AA$11,Финансирование!51:51)</f>
        <v>0</v>
      </c>
      <c r="AB12" s="276">
        <f>SUMIF(Финансирование!$12:$12,AB$11,Финансирование!51:51)</f>
        <v>0</v>
      </c>
      <c r="AC12" s="276">
        <f>SUMIF(Финансирование!$12:$12,AC$11,Финансирование!51:51)</f>
        <v>0</v>
      </c>
      <c r="AD12" s="276">
        <f>SUMIF(Финансирование!$12:$12,AD$11,Финансирование!51:51)</f>
        <v>0</v>
      </c>
    </row>
    <row r="13" spans="1:30" s="272" customFormat="1">
      <c r="A13" s="270"/>
      <c r="B13" s="270"/>
      <c r="C13" s="272" t="s">
        <v>246</v>
      </c>
      <c r="D13" s="276">
        <f ca="1">SUM(E13:AC13)</f>
        <v>-419999.99999999994</v>
      </c>
      <c r="E13" s="276">
        <f ca="1">SUMIF(Финансирование!$12:$12,E$11,Финансирование!87:87)</f>
        <v>0</v>
      </c>
      <c r="F13" s="276">
        <f ca="1">SUMIF(Финансирование!$12:$12,F$11,Финансирование!87:87)</f>
        <v>-1616.8018403765739</v>
      </c>
      <c r="G13" s="276">
        <f ca="1">SUMIF(Финансирование!$12:$12,G$11,Финансирование!87:87)</f>
        <v>-7902.0925150412331</v>
      </c>
      <c r="H13" s="276">
        <f ca="1">SUMIF(Финансирование!$12:$12,H$11,Финансирование!87:87)</f>
        <v>-14918.996589418337</v>
      </c>
      <c r="I13" s="276">
        <f ca="1">SUMIF(Финансирование!$12:$12,I$11,Финансирование!87:87)</f>
        <v>-23123.138342816423</v>
      </c>
      <c r="J13" s="276">
        <f ca="1">SUMIF(Финансирование!$12:$12,J$11,Финансирование!87:87)</f>
        <v>-23184.861734175945</v>
      </c>
      <c r="K13" s="276">
        <f ca="1">SUMIF(Финансирование!$12:$12,K$11,Финансирование!87:87)</f>
        <v>-23246.749885914644</v>
      </c>
      <c r="L13" s="276">
        <f ca="1">SUMIF(Финансирование!$12:$12,L$11,Финансирование!87:87)</f>
        <v>-23308.803237833075</v>
      </c>
      <c r="M13" s="276">
        <f ca="1">SUMIF(Финансирование!$12:$12,M$11,Финансирование!87:87)</f>
        <v>-23371.022230905779</v>
      </c>
      <c r="N13" s="276">
        <f ca="1">SUMIF(Финансирование!$12:$12,N$11,Финансирование!87:87)</f>
        <v>-23433.407307284418</v>
      </c>
      <c r="O13" s="276">
        <f ca="1">SUMIF(Финансирование!$12:$12,O$11,Финансирование!87:87)</f>
        <v>-23495.958910300884</v>
      </c>
      <c r="P13" s="276">
        <f ca="1">SUMIF(Финансирование!$12:$12,P$11,Финансирование!87:87)</f>
        <v>-23558.677484470485</v>
      </c>
      <c r="Q13" s="276">
        <f ca="1">SUMIF(Финансирование!$12:$12,Q$11,Финансирование!87:87)</f>
        <v>-23621.563475495084</v>
      </c>
      <c r="R13" s="276">
        <f ca="1">SUMIF(Финансирование!$12:$12,R$11,Финансирование!87:87)</f>
        <v>-23684.617330266265</v>
      </c>
      <c r="S13" s="276">
        <f ca="1">SUMIF(Финансирование!$12:$12,S$11,Финансирование!87:87)</f>
        <v>-23747.839496868524</v>
      </c>
      <c r="T13" s="276">
        <f ca="1">SUMIF(Финансирование!$12:$12,T$11,Финансирование!87:87)</f>
        <v>-23811.230424582442</v>
      </c>
      <c r="U13" s="276">
        <f ca="1">SUMIF(Финансирование!$12:$12,U$11,Финансирование!87:87)</f>
        <v>-23874.79056388788</v>
      </c>
      <c r="V13" s="276">
        <f ca="1">SUMIF(Финансирование!$12:$12,V$11,Финансирование!87:87)</f>
        <v>-23938.520366467183</v>
      </c>
      <c r="W13" s="276">
        <f ca="1">SUMIF(Финансирование!$12:$12,W$11,Финансирование!87:87)</f>
        <v>-24002.42028520838</v>
      </c>
      <c r="X13" s="276">
        <f ca="1">SUMIF(Финансирование!$12:$12,X$11,Финансирование!87:87)</f>
        <v>-24066.490774208418</v>
      </c>
      <c r="Y13" s="276">
        <f ca="1">SUMIF(Финансирование!$12:$12,Y$11,Финансирование!87:87)</f>
        <v>-18092.017204477983</v>
      </c>
      <c r="Z13" s="276">
        <f ca="1">SUMIF(Финансирование!$12:$12,Z$11,Финансирование!87:87)</f>
        <v>0</v>
      </c>
      <c r="AA13" s="276">
        <f ca="1">SUMIF(Финансирование!$12:$12,AA$11,Финансирование!87:87)</f>
        <v>0</v>
      </c>
      <c r="AB13" s="276">
        <f ca="1">SUMIF(Финансирование!$12:$12,AB$11,Финансирование!87:87)</f>
        <v>0</v>
      </c>
      <c r="AC13" s="276">
        <f ca="1">SUMIF(Финансирование!$12:$12,AC$11,Финансирование!87:87)</f>
        <v>0</v>
      </c>
      <c r="AD13" s="276">
        <f ca="1">SUMIF(Финансирование!$12:$12,AD$11,Финансирование!87:87)</f>
        <v>0</v>
      </c>
    </row>
    <row r="14" spans="1:30" s="272" customFormat="1">
      <c r="A14" s="270"/>
      <c r="B14" s="270"/>
      <c r="C14" s="272" t="s">
        <v>90</v>
      </c>
      <c r="D14" s="276">
        <f ca="1">SUM(E14:AC14)</f>
        <v>-123079.6748378148</v>
      </c>
      <c r="E14" s="276">
        <f ca="1">SUMIF(Финансирование!$12:$12,E$11,Финансирование!89:89)</f>
        <v>-471.2054794520547</v>
      </c>
      <c r="F14" s="276">
        <f ca="1">SUMIF(Финансирование!$12:$12,F$11,Финансирование!89:89)</f>
        <v>-4125.2001794188654</v>
      </c>
      <c r="G14" s="276">
        <f ca="1">SUMIF(Финансирование!$12:$12,G$11,Финансирование!89:89)</f>
        <v>-7429.8208628575449</v>
      </c>
      <c r="H14" s="276">
        <f ca="1">SUMIF(Финансирование!$12:$12,H$11,Финансирование!89:89)</f>
        <v>-11987.502529722795</v>
      </c>
      <c r="I14" s="276">
        <f ca="1">SUMIF(Финансирование!$12:$12,I$11,Финансирование!89:89)</f>
        <v>-11392.249524924497</v>
      </c>
      <c r="J14" s="276">
        <f ca="1">SUMIF(Финансирование!$12:$12,J$11,Финансирование!89:89)</f>
        <v>-10705.237740583285</v>
      </c>
      <c r="K14" s="276">
        <f ca="1">SUMIF(Финансирование!$12:$12,K$11,Финансирование!89:89)</f>
        <v>-10044.859311380054</v>
      </c>
      <c r="L14" s="276">
        <f ca="1">SUMIF(Финансирование!$12:$12,L$11,Финансирование!89:89)</f>
        <v>-9325.7076838915455</v>
      </c>
      <c r="M14" s="276">
        <f ca="1">SUMIF(Финансирование!$12:$12,M$11,Финансирование!89:89)</f>
        <v>-8633.1796080796921</v>
      </c>
      <c r="N14" s="276">
        <f ca="1">SUMIF(Финансирование!$12:$12,N$11,Финансирование!89:89)</f>
        <v>-7938.8029431698978</v>
      </c>
      <c r="O14" s="276">
        <f ca="1">SUMIF(Финансирование!$12:$12,O$11,Финансирование!89:89)</f>
        <v>-7263.3639930279223</v>
      </c>
      <c r="P14" s="276">
        <f ca="1">SUMIF(Финансирование!$12:$12,P$11,Финансирование!89:89)</f>
        <v>-6544.4840948738747</v>
      </c>
      <c r="Q14" s="276">
        <f ca="1">SUMIF(Финансирование!$12:$12,Q$11,Финансирование!89:89)</f>
        <v>-5844.5320029315917</v>
      </c>
      <c r="R14" s="276">
        <f ca="1">SUMIF(Финансирование!$12:$12,R$11,Финансирование!89:89)</f>
        <v>-5142.71150470884</v>
      </c>
      <c r="S14" s="276">
        <f ca="1">SUMIF(Финансирование!$12:$12,S$11,Финансирование!89:89)</f>
        <v>-4452.0505823393005</v>
      </c>
      <c r="T14" s="276">
        <f ca="1">SUMIF(Финансирование!$12:$12,T$11,Финансирование!89:89)</f>
        <v>-3733.4453265033685</v>
      </c>
      <c r="U14" s="276">
        <f ca="1">SUMIF(Финансирование!$12:$12,U$11,Финансирование!89:89)</f>
        <v>-3025.9896317432249</v>
      </c>
      <c r="V14" s="276">
        <f ca="1">SUMIF(Финансирование!$12:$12,V$11,Финансирование!89:89)</f>
        <v>-2316.6455010765958</v>
      </c>
      <c r="W14" s="276">
        <f ca="1">SUMIF(Финансирование!$12:$12,W$11,Финансирование!89:89)</f>
        <v>-1610.5994244060144</v>
      </c>
      <c r="X14" s="276">
        <f ca="1">SUMIF(Финансирование!$12:$12,X$11,Финансирование!89:89)</f>
        <v>-892.27175509951371</v>
      </c>
      <c r="Y14" s="276">
        <f ca="1">SUMIF(Финансирование!$12:$12,Y$11,Финансирование!89:89)</f>
        <v>-199.81515762434532</v>
      </c>
      <c r="Z14" s="276">
        <f ca="1">SUMIF(Финансирование!$12:$12,Z$11,Финансирование!89:89)</f>
        <v>-1.4842206003042321E-12</v>
      </c>
      <c r="AA14" s="276">
        <f ca="1">SUMIF(Финансирование!$12:$12,AA$11,Финансирование!89:89)</f>
        <v>-1.488332014709507E-12</v>
      </c>
      <c r="AB14" s="276">
        <f ca="1">SUMIF(Финансирование!$12:$12,AB$11,Финансирование!89:89)</f>
        <v>-1.4842206003042321E-12</v>
      </c>
      <c r="AC14" s="276">
        <f ca="1">SUMIF(Финансирование!$12:$12,AC$11,Финансирование!89:89)</f>
        <v>-1.4842206003042321E-12</v>
      </c>
      <c r="AD14" s="276">
        <f ca="1">SUMIF(Финансирование!$12:$12,AD$11,Финансирование!89:89)</f>
        <v>-1.1100818894242179E-12</v>
      </c>
    </row>
    <row r="15" spans="1:30" s="272" customFormat="1">
      <c r="A15" s="270"/>
      <c r="B15" s="270"/>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s="272" customFormat="1">
      <c r="A16" s="270"/>
      <c r="B16" s="270"/>
      <c r="C16" s="272" t="s">
        <v>450</v>
      </c>
      <c r="D16" s="276"/>
      <c r="E16" s="276">
        <f ca="1">SUMIF(Финансирование!$14:$14,DATE(E11,10,1),Финансирование!88:88)</f>
        <v>125999.99999999999</v>
      </c>
      <c r="F16" s="276">
        <f ca="1">SUMIF(Финансирование!$14:$14,DATE(F11,10,1),Финансирование!88:88)</f>
        <v>229383.19815962343</v>
      </c>
      <c r="G16" s="276">
        <f ca="1">SUMIF(Финансирование!$14:$14,DATE(G11,10,1),Финансирование!88:88)</f>
        <v>410481.10564458219</v>
      </c>
      <c r="H16" s="276">
        <f ca="1">SUMIF(Финансирование!$14:$14,DATE(H11,10,1),Финансирование!88:88)</f>
        <v>395562.1090551638</v>
      </c>
      <c r="I16" s="276">
        <f ca="1">SUMIF(Финансирование!$14:$14,DATE(I11,10,1),Финансирование!88:88)</f>
        <v>372438.97071234736</v>
      </c>
      <c r="J16" s="276">
        <f ca="1">SUMIF(Финансирование!$14:$14,DATE(J11,10,1),Финансирование!88:88)</f>
        <v>349254.10897817143</v>
      </c>
      <c r="K16" s="276">
        <f ca="1">SUMIF(Финансирование!$14:$14,DATE(K11,10,1),Финансирование!88:88)</f>
        <v>326007.35909225681</v>
      </c>
      <c r="L16" s="276">
        <f ca="1">SUMIF(Финансирование!$14:$14,DATE(L11,10,1),Финансирование!88:88)</f>
        <v>302698.55585442373</v>
      </c>
      <c r="M16" s="276">
        <f ca="1">SUMIF(Финансирование!$14:$14,DATE(M11,10,1),Финансирование!88:88)</f>
        <v>279327.53362351796</v>
      </c>
      <c r="N16" s="276">
        <f ca="1">SUMIF(Финансирование!$14:$14,DATE(N11,10,1),Финансирование!88:88)</f>
        <v>255894.12631623357</v>
      </c>
      <c r="O16" s="276">
        <f ca="1">SUMIF(Финансирование!$14:$14,DATE(O11,10,1),Финансирование!88:88)</f>
        <v>232398.16740593268</v>
      </c>
      <c r="P16" s="276">
        <f ca="1">SUMIF(Финансирование!$14:$14,DATE(P11,10,1),Финансирование!88:88)</f>
        <v>208839.4899214622</v>
      </c>
      <c r="Q16" s="276">
        <f ca="1">SUMIF(Финансирование!$14:$14,DATE(Q11,10,1),Финансирование!88:88)</f>
        <v>185217.92644596714</v>
      </c>
      <c r="R16" s="276">
        <f ca="1">SUMIF(Финансирование!$14:$14,DATE(R11,10,1),Финансирование!88:88)</f>
        <v>161533.30911570086</v>
      </c>
      <c r="S16" s="276">
        <f ca="1">SUMIF(Финансирование!$14:$14,DATE(S11,10,1),Финансирование!88:88)</f>
        <v>137785.46961883234</v>
      </c>
      <c r="T16" s="276">
        <f ca="1">SUMIF(Финансирование!$14:$14,DATE(T11,10,1),Финансирование!88:88)</f>
        <v>113974.23919424991</v>
      </c>
      <c r="U16" s="276">
        <f ca="1">SUMIF(Финансирование!$14:$14,DATE(U11,10,1),Финансирование!88:88)</f>
        <v>90099.448630362022</v>
      </c>
      <c r="V16" s="276">
        <f ca="1">SUMIF(Финансирование!$14:$14,DATE(V11,10,1),Финансирование!88:88)</f>
        <v>66160.928263894835</v>
      </c>
      <c r="W16" s="276">
        <f ca="1">SUMIF(Финансирование!$14:$14,DATE(W11,10,1),Финансирование!88:88)</f>
        <v>42158.507978686452</v>
      </c>
      <c r="X16" s="276">
        <f ca="1">SUMIF(Финансирование!$14:$14,DATE(X11,10,1),Финансирование!88:88)</f>
        <v>18092.017204478034</v>
      </c>
      <c r="Y16" s="276">
        <f ca="1">SUMIF(Финансирование!$14:$14,DATE(Y11,10,1),Финансирование!88:88)</f>
        <v>5.0022208597511053E-11</v>
      </c>
      <c r="Z16" s="276">
        <f ca="1">SUMIF(Финансирование!$14:$14,DATE(Z11,10,1),Финансирование!88:88)</f>
        <v>5.0022208597511053E-11</v>
      </c>
      <c r="AA16" s="276">
        <f ca="1">SUMIF(Финансирование!$14:$14,DATE(AA11,10,1),Финансирование!88:88)</f>
        <v>5.0022208597511053E-11</v>
      </c>
      <c r="AB16" s="276">
        <f ca="1">SUMIF(Финансирование!$14:$14,DATE(AB11,10,1),Финансирование!88:88)</f>
        <v>5.0022208597511053E-11</v>
      </c>
      <c r="AC16" s="276">
        <f ca="1">SUMIF(Финансирование!$14:$14,DATE(AC11,10,1),Финансирование!88:88)</f>
        <v>5.0022208597511053E-11</v>
      </c>
      <c r="AD16" s="276">
        <f>SUMIF(Финансирование!$14:$14,DATE(AD11,10,1),Финансирование!88:88)</f>
        <v>0</v>
      </c>
    </row>
    <row r="17" spans="1:30" s="272" customFormat="1">
      <c r="A17" s="270"/>
      <c r="B17" s="270"/>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s="272" customFormat="1">
      <c r="A18" s="270"/>
      <c r="B18" s="270"/>
      <c r="C18" s="272" t="s">
        <v>451</v>
      </c>
      <c r="E18" s="276">
        <f ca="1">SUMIF(Cashflow!$11:$11,Графики!E$11,Cashflow!71:71)-SUMIF(Cashflow!$11:$11,Графики!E$11,Cashflow!79:79)-SUMIF(Cashflow!$11:$11,Графики!E$11,Cashflow!80:80)</f>
        <v>180638.3204358166</v>
      </c>
      <c r="F18" s="276">
        <f ca="1">SUMIF(Cashflow!$11:$11,Графики!F$11,Cashflow!71:71)-SUMIF(Cashflow!$11:$11,Графики!F$11,Cashflow!79:79)-SUMIF(Cashflow!$11:$11,Графики!F$11,Cashflow!80:80)</f>
        <v>288542.33021182904</v>
      </c>
      <c r="G18" s="276">
        <f ca="1">SUMIF(Cashflow!$11:$11,Графики!G$11,Cashflow!71:71)-SUMIF(Cashflow!$11:$11,Графики!G$11,Cashflow!79:79)-SUMIF(Cashflow!$11:$11,Графики!G$11,Cashflow!80:80)</f>
        <v>407566.87278859783</v>
      </c>
      <c r="H18" s="276">
        <f ca="1">SUMIF(Cashflow!$11:$11,Графики!H$11,Cashflow!71:71)-SUMIF(Cashflow!$11:$11,Графики!H$11,Cashflow!79:79)-SUMIF(Cashflow!$11:$11,Графики!H$11,Cashflow!80:80)</f>
        <v>262945.50291872903</v>
      </c>
      <c r="I18" s="276">
        <f ca="1">SUMIF(Cashflow!$11:$11,Графики!I$11,Cashflow!71:71)-SUMIF(Cashflow!$11:$11,Графики!I$11,Cashflow!79:79)-SUMIF(Cashflow!$11:$11,Графики!I$11,Cashflow!80:80)</f>
        <v>182724.1076682132</v>
      </c>
      <c r="J18" s="276">
        <f ca="1">SUMIF(Cashflow!$11:$11,Графики!J$11,Cashflow!71:71)-SUMIF(Cashflow!$11:$11,Графики!J$11,Cashflow!79:79)-SUMIF(Cashflow!$11:$11,Графики!J$11,Cashflow!80:80)</f>
        <v>184629.91118284187</v>
      </c>
      <c r="K18" s="276">
        <f ca="1">SUMIF(Cashflow!$11:$11,Графики!K$11,Cashflow!71:71)-SUMIF(Cashflow!$11:$11,Графики!K$11,Cashflow!79:79)-SUMIF(Cashflow!$11:$11,Графики!K$11,Cashflow!80:80)</f>
        <v>186419.60084457343</v>
      </c>
      <c r="L18" s="276">
        <f ca="1">SUMIF(Cashflow!$11:$11,Графики!L$11,Cashflow!71:71)-SUMIF(Cashflow!$11:$11,Графики!L$11,Cashflow!79:79)-SUMIF(Cashflow!$11:$11,Графики!L$11,Cashflow!80:80)</f>
        <v>188081.33773143619</v>
      </c>
      <c r="M18" s="276">
        <f ca="1">SUMIF(Cashflow!$11:$11,Графики!M$11,Cashflow!71:71)-SUMIF(Cashflow!$11:$11,Графики!M$11,Cashflow!79:79)-SUMIF(Cashflow!$11:$11,Графики!M$11,Cashflow!80:80)</f>
        <v>189600.26411323779</v>
      </c>
      <c r="N18" s="276">
        <f ca="1">SUMIF(Cashflow!$11:$11,Графики!N$11,Cashflow!71:71)-SUMIF(Cashflow!$11:$11,Графики!N$11,Cashflow!79:79)-SUMIF(Cashflow!$11:$11,Графики!N$11,Cashflow!80:80)</f>
        <v>190953.19137250265</v>
      </c>
      <c r="O18" s="276">
        <f ca="1">SUMIF(Cashflow!$11:$11,Графики!O$11,Cashflow!71:71)-SUMIF(Cashflow!$11:$11,Графики!O$11,Cashflow!79:79)-SUMIF(Cashflow!$11:$11,Графики!O$11,Cashflow!80:80)</f>
        <v>192117.8416518161</v>
      </c>
      <c r="P18" s="276">
        <f ca="1">SUMIF(Cashflow!$11:$11,Графики!P$11,Cashflow!71:71)-SUMIF(Cashflow!$11:$11,Графики!P$11,Cashflow!79:79)-SUMIF(Cashflow!$11:$11,Графики!P$11,Cashflow!80:80)</f>
        <v>193085.24698348189</v>
      </c>
      <c r="Q18" s="276">
        <f ca="1">SUMIF(Cashflow!$11:$11,Графики!Q$11,Cashflow!71:71)-SUMIF(Cashflow!$11:$11,Графики!Q$11,Cashflow!79:79)-SUMIF(Cashflow!$11:$11,Графики!Q$11,Cashflow!80:80)</f>
        <v>193833.38813896046</v>
      </c>
      <c r="R18" s="276">
        <f ca="1">SUMIF(Cashflow!$11:$11,Графики!R$11,Cashflow!71:71)-SUMIF(Cashflow!$11:$11,Графики!R$11,Cashflow!79:79)-SUMIF(Cashflow!$11:$11,Графики!R$11,Cashflow!80:80)</f>
        <v>194347.07390868419</v>
      </c>
      <c r="S18" s="276">
        <f ca="1">SUMIF(Cashflow!$11:$11,Графики!S$11,Cashflow!71:71)-SUMIF(Cashflow!$11:$11,Графики!S$11,Cashflow!79:79)-SUMIF(Cashflow!$11:$11,Графики!S$11,Cashflow!80:80)</f>
        <v>194619.09390127254</v>
      </c>
      <c r="T18" s="276">
        <f ca="1">SUMIF(Cashflow!$11:$11,Графики!T$11,Cashflow!71:71)-SUMIF(Cashflow!$11:$11,Графики!T$11,Cashflow!79:79)-SUMIF(Cashflow!$11:$11,Графики!T$11,Cashflow!80:80)</f>
        <v>194653.30085950758</v>
      </c>
      <c r="U18" s="276">
        <f ca="1">SUMIF(Cashflow!$11:$11,Графики!U$11,Cashflow!71:71)-SUMIF(Cashflow!$11:$11,Графики!U$11,Cashflow!79:79)-SUMIF(Cashflow!$11:$11,Графики!U$11,Cashflow!80:80)</f>
        <v>186069.95523000986</v>
      </c>
      <c r="V18" s="276">
        <f ca="1">SUMIF(Cashflow!$11:$11,Графики!V$11,Cashflow!71:71)-SUMIF(Cashflow!$11:$11,Графики!V$11,Cashflow!79:79)-SUMIF(Cashflow!$11:$11,Графики!V$11,Cashflow!80:80)</f>
        <v>172792.22416609587</v>
      </c>
      <c r="W18" s="276">
        <f ca="1">SUMIF(Cashflow!$11:$11,Графики!W$11,Cashflow!71:71)-SUMIF(Cashflow!$11:$11,Графики!W$11,Cashflow!79:79)-SUMIF(Cashflow!$11:$11,Графики!W$11,Cashflow!80:80)</f>
        <v>170282.66209549631</v>
      </c>
      <c r="X18" s="276">
        <f ca="1">SUMIF(Cashflow!$11:$11,Графики!X$11,Cashflow!71:71)-SUMIF(Cashflow!$11:$11,Графики!X$11,Cashflow!79:79)-SUMIF(Cashflow!$11:$11,Графики!X$11,Cashflow!80:80)</f>
        <v>167483.184831577</v>
      </c>
      <c r="Y18" s="276">
        <f ca="1">SUMIF(Cashflow!$11:$11,Графики!Y$11,Cashflow!71:71)-SUMIF(Cashflow!$11:$11,Графики!Y$11,Cashflow!79:79)-SUMIF(Cashflow!$11:$11,Графики!Y$11,Cashflow!80:80)</f>
        <v>123034.42419635013</v>
      </c>
      <c r="Z18" s="276">
        <f ca="1">SUMIF(Cashflow!$11:$11,Графики!Z$11,Cashflow!71:71)-SUMIF(Cashflow!$11:$11,Графики!Z$11,Cashflow!79:79)-SUMIF(Cashflow!$11:$11,Графики!Z$11,Cashflow!80:80)</f>
        <v>0</v>
      </c>
      <c r="AA18" s="276">
        <f ca="1">SUMIF(Cashflow!$11:$11,Графики!AA$11,Cashflow!71:71)-SUMIF(Cashflow!$11:$11,Графики!AA$11,Cashflow!79:79)-SUMIF(Cashflow!$11:$11,Графики!AA$11,Cashflow!80:80)</f>
        <v>0</v>
      </c>
      <c r="AB18" s="276">
        <f ca="1">SUMIF(Cashflow!$11:$11,Графики!AB$11,Cashflow!71:71)-SUMIF(Cashflow!$11:$11,Графики!AB$11,Cashflow!79:79)-SUMIF(Cashflow!$11:$11,Графики!AB$11,Cashflow!80:80)</f>
        <v>0</v>
      </c>
      <c r="AC18" s="276">
        <f ca="1">SUMIF(Cashflow!$11:$11,Графики!AC$11,Cashflow!71:71)-SUMIF(Cashflow!$11:$11,Графики!AC$11,Cashflow!79:79)-SUMIF(Cashflow!$11:$11,Графики!AC$11,Cashflow!80:80)</f>
        <v>0</v>
      </c>
      <c r="AD18" s="276">
        <f ca="1">SUMIF(Cashflow!$11:$11,Графики!AD$11,Cashflow!71:71)-SUMIF(Cashflow!$11:$11,Графики!AD$11,Cashflow!79:79)-SUMIF(Cashflow!$11:$11,Графики!AD$11,Cashflow!80:80)</f>
        <v>0</v>
      </c>
    </row>
    <row r="19" spans="1:30" s="272" customFormat="1">
      <c r="A19" s="270"/>
      <c r="B19" s="270"/>
      <c r="C19" s="272" t="s">
        <v>131</v>
      </c>
      <c r="D19" s="276">
        <f ca="1">SUM(E19:AC19)</f>
        <v>940000.00000000023</v>
      </c>
      <c r="E19" s="276">
        <f ca="1">(SUMIF(Финансирование!$12:$12,E$11,Финансирование!106:106))*-1</f>
        <v>0</v>
      </c>
      <c r="F19" s="276">
        <f ca="1">(SUMIF(Финансирование!$12:$12,F$11,Финансирование!106:106))*-1</f>
        <v>1616.8018403765739</v>
      </c>
      <c r="G19" s="276">
        <f ca="1">(SUMIF(Финансирование!$12:$12,G$11,Финансирование!106:106))*-1</f>
        <v>7902.0925150412331</v>
      </c>
      <c r="H19" s="276">
        <f ca="1">(SUMIF(Финансирование!$12:$12,H$11,Финансирование!106:106))*-1</f>
        <v>177061.85373227549</v>
      </c>
      <c r="I19" s="276">
        <f ca="1">(SUMIF(Финансирование!$12:$12,I$11,Финансирование!106:106))*-1</f>
        <v>85265.995485673571</v>
      </c>
      <c r="J19" s="276">
        <f ca="1">(SUMIF(Финансирование!$12:$12,J$11,Финансирование!106:106))*-1</f>
        <v>85327.718877033083</v>
      </c>
      <c r="K19" s="276">
        <f ca="1">(SUMIF(Финансирование!$12:$12,K$11,Финансирование!106:106))*-1</f>
        <v>85389.607028771788</v>
      </c>
      <c r="L19" s="276">
        <f ca="1">(SUMIF(Финансирование!$12:$12,L$11,Финансирование!106:106))*-1</f>
        <v>40451.660380690213</v>
      </c>
      <c r="M19" s="276">
        <f ca="1">(SUMIF(Финансирование!$12:$12,M$11,Финансирование!106:106))*-1</f>
        <v>40513.879373762924</v>
      </c>
      <c r="N19" s="276">
        <f ca="1">(SUMIF(Финансирование!$12:$12,N$11,Финансирование!106:106))*-1</f>
        <v>40576.264450141563</v>
      </c>
      <c r="O19" s="276">
        <f ca="1">(SUMIF(Финансирование!$12:$12,O$11,Финансирование!106:106))*-1</f>
        <v>47495.958910300884</v>
      </c>
      <c r="P19" s="276">
        <f ca="1">(SUMIF(Финансирование!$12:$12,P$11,Финансирование!106:106))*-1</f>
        <v>47558.677484470485</v>
      </c>
      <c r="Q19" s="276">
        <f ca="1">(SUMIF(Финансирование!$12:$12,Q$11,Финансирование!106:106))*-1</f>
        <v>47621.563475495088</v>
      </c>
      <c r="R19" s="276">
        <f ca="1">(SUMIF(Финансирование!$12:$12,R$11,Финансирование!106:106))*-1</f>
        <v>47684.617330266265</v>
      </c>
      <c r="S19" s="276">
        <f ca="1">(SUMIF(Финансирование!$12:$12,S$11,Финансирование!106:106))*-1</f>
        <v>47747.839496868517</v>
      </c>
      <c r="T19" s="276">
        <f ca="1">(SUMIF(Финансирование!$12:$12,T$11,Финансирование!106:106))*-1</f>
        <v>23811.230424582442</v>
      </c>
      <c r="U19" s="276">
        <f ca="1">(SUMIF(Финансирование!$12:$12,U$11,Финансирование!106:106))*-1</f>
        <v>23874.79056388788</v>
      </c>
      <c r="V19" s="276">
        <f ca="1">(SUMIF(Финансирование!$12:$12,V$11,Финансирование!106:106))*-1</f>
        <v>23938.520366467183</v>
      </c>
      <c r="W19" s="276">
        <f ca="1">(SUMIF(Финансирование!$12:$12,W$11,Финансирование!106:106))*-1</f>
        <v>24002.42028520838</v>
      </c>
      <c r="X19" s="276">
        <f ca="1">(SUMIF(Финансирование!$12:$12,X$11,Финансирование!106:106))*-1</f>
        <v>24066.490774208418</v>
      </c>
      <c r="Y19" s="276">
        <f ca="1">(SUMIF(Финансирование!$12:$12,Y$11,Финансирование!106:106))*-1</f>
        <v>18092.017204477983</v>
      </c>
      <c r="Z19" s="276">
        <f ca="1">(SUMIF(Финансирование!$12:$12,Z$11,Финансирование!106:106))*-1</f>
        <v>0</v>
      </c>
      <c r="AA19" s="276">
        <f ca="1">(SUMIF(Финансирование!$12:$12,AA$11,Финансирование!106:106))*-1</f>
        <v>0</v>
      </c>
      <c r="AB19" s="276">
        <f ca="1">(SUMIF(Финансирование!$12:$12,AB$11,Финансирование!106:106))*-1</f>
        <v>0</v>
      </c>
      <c r="AC19" s="276">
        <f ca="1">(SUMIF(Финансирование!$12:$12,AC$11,Финансирование!106:106))*-1</f>
        <v>0</v>
      </c>
      <c r="AD19" s="276">
        <f ca="1">(SUMIF(Финансирование!$12:$12,AD$11,Финансирование!106:106))*-1</f>
        <v>0</v>
      </c>
    </row>
    <row r="20" spans="1:30" s="272" customFormat="1">
      <c r="A20" s="270"/>
      <c r="B20" s="270"/>
      <c r="C20" s="272" t="s">
        <v>90</v>
      </c>
      <c r="D20" s="276">
        <f ca="1">SUM(E20:AC20)</f>
        <v>377834</v>
      </c>
      <c r="E20" s="276">
        <f ca="1">(SUMIF(Финансирование!$12:$12,E$11,Финансирование!107:107))*-1</f>
        <v>2345</v>
      </c>
      <c r="F20" s="276">
        <f ca="1">(SUMIF(Финансирование!$12:$12,F$11,Финансирование!107:107))*-1</f>
        <v>20553</v>
      </c>
      <c r="G20" s="276">
        <f ca="1">(SUMIF(Финансирование!$12:$12,G$11,Финансирование!107:107))*-1</f>
        <v>42103</v>
      </c>
      <c r="H20" s="276">
        <f ca="1">(SUMIF(Финансирование!$12:$12,H$11,Финансирование!107:107))*-1</f>
        <v>64828</v>
      </c>
      <c r="I20" s="276">
        <f ca="1">(SUMIF(Финансирование!$12:$12,I$11,Финансирование!107:107))*-1</f>
        <v>48476</v>
      </c>
      <c r="J20" s="276">
        <f ca="1">(SUMIF(Финансирование!$12:$12,J$11,Финансирование!107:107))*-1</f>
        <v>39492</v>
      </c>
      <c r="K20" s="276">
        <f ca="1">(SUMIF(Финансирование!$12:$12,K$11,Финансирование!107:107))*-1</f>
        <v>30600</v>
      </c>
      <c r="L20" s="276">
        <f ca="1">(SUMIF(Финансирование!$12:$12,L$11,Финансирование!107:107))*-1</f>
        <v>24537</v>
      </c>
      <c r="M20" s="276">
        <f ca="1">(SUMIF(Финансирование!$12:$12,M$11,Финансирование!107:107))*-1</f>
        <v>21557</v>
      </c>
      <c r="N20" s="276">
        <f ca="1">(SUMIF(Финансирование!$12:$12,N$11,Финансирование!107:107))*-1</f>
        <v>18572</v>
      </c>
      <c r="O20" s="276">
        <f ca="1">(SUMIF(Финансирование!$12:$12,O$11,Финансирование!107:107))*-1</f>
        <v>15829</v>
      </c>
      <c r="P20" s="276">
        <f ca="1">(SUMIF(Финансирование!$12:$12,P$11,Финансирование!107:107))*-1</f>
        <v>13187</v>
      </c>
      <c r="Q20" s="276">
        <f ca="1">(SUMIF(Финансирование!$12:$12,Q$11,Финансирование!107:107))*-1</f>
        <v>10588</v>
      </c>
      <c r="R20" s="276">
        <f ca="1">(SUMIF(Финансирование!$12:$12,R$11,Финансирование!107:107))*-1</f>
        <v>7987</v>
      </c>
      <c r="S20" s="276">
        <f ca="1">(SUMIF(Финансирование!$12:$12,S$11,Финансирование!107:107))*-1</f>
        <v>5402</v>
      </c>
      <c r="T20" s="276">
        <f ca="1">(SUMIF(Финансирование!$12:$12,T$11,Финансирование!107:107))*-1</f>
        <v>3733</v>
      </c>
      <c r="U20" s="276">
        <f ca="1">(SUMIF(Финансирование!$12:$12,U$11,Финансирование!107:107))*-1</f>
        <v>3026</v>
      </c>
      <c r="V20" s="276">
        <f ca="1">(SUMIF(Финансирование!$12:$12,V$11,Финансирование!107:107))*-1</f>
        <v>2316</v>
      </c>
      <c r="W20" s="276">
        <f ca="1">(SUMIF(Финансирование!$12:$12,W$11,Финансирование!107:107))*-1</f>
        <v>1611</v>
      </c>
      <c r="X20" s="276">
        <f ca="1">(SUMIF(Финансирование!$12:$12,X$11,Финансирование!107:107))*-1</f>
        <v>892</v>
      </c>
      <c r="Y20" s="276">
        <f ca="1">(SUMIF(Финансирование!$12:$12,Y$11,Финансирование!107:107))*-1</f>
        <v>200</v>
      </c>
      <c r="Z20" s="276">
        <f ca="1">(SUMIF(Финансирование!$12:$12,Z$11,Финансирование!107:107))*-1</f>
        <v>0</v>
      </c>
      <c r="AA20" s="276">
        <f ca="1">(SUMIF(Финансирование!$12:$12,AA$11,Финансирование!107:107))*-1</f>
        <v>0</v>
      </c>
      <c r="AB20" s="276">
        <f ca="1">(SUMIF(Финансирование!$12:$12,AB$11,Финансирование!107:107))*-1</f>
        <v>0</v>
      </c>
      <c r="AC20" s="276">
        <f ca="1">(SUMIF(Финансирование!$12:$12,AC$11,Финансирование!107:107))*-1</f>
        <v>0</v>
      </c>
      <c r="AD20" s="276">
        <f ca="1">(SUMIF(Финансирование!$12:$12,AD$11,Финансирование!107:107))*-1</f>
        <v>0</v>
      </c>
    </row>
    <row r="21" spans="1:30" s="279" customFormat="1">
      <c r="A21" s="277"/>
      <c r="B21" s="277"/>
      <c r="C21" s="278" t="s">
        <v>452</v>
      </c>
      <c r="E21" s="279">
        <f ca="1">IFERROR(E18/SUM(E19:E20),"долга нет")</f>
        <v>77.03126671036955</v>
      </c>
      <c r="F21" s="279">
        <f t="shared" ref="F21:AD21" ca="1" si="0">IFERROR(F18/SUM(F19:F20),"долга нет")</f>
        <v>13.015106417700299</v>
      </c>
      <c r="G21" s="279">
        <f t="shared" ca="1" si="0"/>
        <v>8.1505073241491175</v>
      </c>
      <c r="H21" s="279">
        <f t="shared" ca="1" si="0"/>
        <v>1.0870464339928785</v>
      </c>
      <c r="I21" s="279">
        <f t="shared" ca="1" si="0"/>
        <v>1.3662433179994431</v>
      </c>
      <c r="J21" s="279">
        <f t="shared" ca="1" si="0"/>
        <v>1.479172624677445</v>
      </c>
      <c r="K21" s="279">
        <f t="shared" ca="1" si="0"/>
        <v>1.6072095217835434</v>
      </c>
      <c r="L21" s="279">
        <f t="shared" ca="1" si="0"/>
        <v>2.8940639279174918</v>
      </c>
      <c r="M21" s="279">
        <f t="shared" ca="1" si="0"/>
        <v>3.0545767359207248</v>
      </c>
      <c r="N21" s="279">
        <f t="shared" ca="1" si="0"/>
        <v>3.2283819846221311</v>
      </c>
      <c r="O21" s="279">
        <f t="shared" ca="1" si="0"/>
        <v>3.0338407629122814</v>
      </c>
      <c r="P21" s="279">
        <f t="shared" ca="1" si="0"/>
        <v>3.178584139305118</v>
      </c>
      <c r="Q21" s="279">
        <f t="shared" ca="1" si="0"/>
        <v>3.3299234106189433</v>
      </c>
      <c r="R21" s="279">
        <f t="shared" ca="1" si="0"/>
        <v>3.4909543359543473</v>
      </c>
      <c r="S21" s="279">
        <f t="shared" ca="1" si="0"/>
        <v>3.661706145184862</v>
      </c>
      <c r="T21" s="279">
        <f t="shared" ca="1" si="0"/>
        <v>7.0669355381875203</v>
      </c>
      <c r="U21" s="279">
        <f t="shared" ca="1" si="0"/>
        <v>6.9168954268501546</v>
      </c>
      <c r="V21" s="279">
        <f t="shared" ca="1" si="0"/>
        <v>6.5814275695849194</v>
      </c>
      <c r="W21" s="279">
        <f t="shared" ca="1" si="0"/>
        <v>6.6481813127407152</v>
      </c>
      <c r="X21" s="279">
        <f t="shared" ca="1" si="0"/>
        <v>6.7104692485913704</v>
      </c>
      <c r="Y21" s="279">
        <f t="shared" ca="1" si="0"/>
        <v>6.7261266387957832</v>
      </c>
      <c r="Z21" s="279" t="str">
        <f t="shared" ca="1" si="0"/>
        <v>долга нет</v>
      </c>
      <c r="AA21" s="279" t="str">
        <f t="shared" ca="1" si="0"/>
        <v>долга нет</v>
      </c>
      <c r="AB21" s="279" t="str">
        <f t="shared" ca="1" si="0"/>
        <v>долга нет</v>
      </c>
      <c r="AC21" s="279" t="str">
        <f t="shared" ca="1" si="0"/>
        <v>долга нет</v>
      </c>
      <c r="AD21" s="279" t="str">
        <f t="shared" ca="1" si="0"/>
        <v>долга нет</v>
      </c>
    </row>
    <row r="22" spans="1:30" s="272" customFormat="1">
      <c r="A22" s="270"/>
      <c r="B22" s="270"/>
      <c r="C22" s="278" t="s">
        <v>453</v>
      </c>
      <c r="E22" s="272">
        <v>1.05</v>
      </c>
      <c r="F22" s="272">
        <v>1.05</v>
      </c>
      <c r="G22" s="272">
        <v>1.05</v>
      </c>
      <c r="H22" s="272">
        <v>1.05</v>
      </c>
      <c r="I22" s="272">
        <v>1.05</v>
      </c>
      <c r="J22" s="272">
        <v>1.05</v>
      </c>
      <c r="K22" s="272">
        <v>1.05</v>
      </c>
      <c r="L22" s="272">
        <v>1.05</v>
      </c>
      <c r="M22" s="272">
        <v>1.05</v>
      </c>
      <c r="N22" s="272">
        <v>1.05</v>
      </c>
      <c r="O22" s="272">
        <v>1.05</v>
      </c>
      <c r="P22" s="272">
        <v>1.05</v>
      </c>
      <c r="Q22" s="272">
        <v>1.05</v>
      </c>
      <c r="R22" s="272">
        <v>1.05</v>
      </c>
      <c r="S22" s="272">
        <v>1.05</v>
      </c>
      <c r="T22" s="272">
        <v>1.05</v>
      </c>
      <c r="U22" s="272">
        <v>1.05</v>
      </c>
      <c r="V22" s="272">
        <v>1.05</v>
      </c>
      <c r="W22" s="272">
        <v>1.05</v>
      </c>
      <c r="X22" s="272">
        <v>1.05</v>
      </c>
      <c r="Y22" s="272">
        <v>1.05</v>
      </c>
      <c r="Z22" s="272">
        <v>1.05</v>
      </c>
      <c r="AA22" s="272">
        <v>1.05</v>
      </c>
      <c r="AB22" s="272">
        <v>1.05</v>
      </c>
      <c r="AC22" s="272">
        <v>1.05</v>
      </c>
      <c r="AD22" s="272">
        <v>1.05</v>
      </c>
    </row>
    <row r="23" spans="1:30" s="272" customFormat="1">
      <c r="A23" s="270"/>
      <c r="B23" s="270"/>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s="272" customFormat="1">
      <c r="A24" s="270"/>
      <c r="B24" s="270"/>
      <c r="C24" s="272" t="s">
        <v>80</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s="272" customFormat="1">
      <c r="A25" s="270"/>
      <c r="B25" s="270"/>
      <c r="C25" s="37" t="s">
        <v>77</v>
      </c>
      <c r="D25" s="37"/>
      <c r="E25" s="484">
        <f>Ввод!H79</f>
        <v>240000</v>
      </c>
      <c r="F25" s="97"/>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s="272" customFormat="1">
      <c r="A26" s="270"/>
      <c r="B26" s="270"/>
      <c r="C26" s="37" t="s">
        <v>81</v>
      </c>
      <c r="D26" s="37"/>
      <c r="E26" s="484">
        <f>Ввод!H80</f>
        <v>120000</v>
      </c>
      <c r="F26" s="97"/>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s="272" customFormat="1">
      <c r="A27" s="270"/>
      <c r="B27" s="270"/>
      <c r="C27" s="37" t="s">
        <v>78</v>
      </c>
      <c r="D27" s="37"/>
      <c r="E27" s="484">
        <f>Ввод!H81</f>
        <v>120000</v>
      </c>
      <c r="F27" s="97"/>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s="272" customFormat="1">
      <c r="A28" s="270"/>
      <c r="B28" s="270"/>
      <c r="C28" s="37" t="s">
        <v>79</v>
      </c>
      <c r="D28" s="37"/>
      <c r="E28" s="484">
        <f>Ввод!H82</f>
        <v>420000</v>
      </c>
      <c r="F28" s="97"/>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s="272" customFormat="1">
      <c r="A29" s="270"/>
      <c r="B29" s="270"/>
      <c r="C29" s="37" t="s">
        <v>117</v>
      </c>
      <c r="D29" s="37"/>
      <c r="E29" s="484">
        <f>Ввод!H83</f>
        <v>120000</v>
      </c>
      <c r="F29" s="97"/>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s="272" customFormat="1">
      <c r="A30" s="270"/>
      <c r="B30" s="270"/>
      <c r="C30" s="37" t="s">
        <v>118</v>
      </c>
      <c r="D30" s="37"/>
      <c r="E30" s="484">
        <f>Ввод!H84</f>
        <v>180000</v>
      </c>
      <c r="F30" s="97"/>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s="272" customFormat="1" ht="15.75" thickBot="1">
      <c r="A31" s="270"/>
      <c r="B31" s="270"/>
      <c r="C31" s="280" t="s">
        <v>137</v>
      </c>
      <c r="D31" s="281"/>
      <c r="E31" s="281">
        <f>SUM(E25:E30)</f>
        <v>1200000</v>
      </c>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s="272" customFormat="1" ht="15.75" thickTop="1">
      <c r="A32" s="270"/>
      <c r="B32" s="270"/>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s="272" customFormat="1">
      <c r="A33" s="270"/>
      <c r="B33" s="270"/>
      <c r="C33" s="272" t="s">
        <v>449</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s="272" customFormat="1">
      <c r="A34" s="270"/>
      <c r="B34" s="270"/>
      <c r="C34" s="272" t="s">
        <v>147</v>
      </c>
      <c r="D34" s="276"/>
      <c r="E34" s="276">
        <f>SUM(Выручка!J29:DJ29)</f>
        <v>15260670.450080037</v>
      </c>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s="272" customFormat="1">
      <c r="A35" s="270"/>
      <c r="B35" s="270"/>
      <c r="C35" s="272" t="s">
        <v>140</v>
      </c>
      <c r="D35" s="276"/>
      <c r="E35" s="276">
        <f>SUM(Выручка!J30:DJ30)</f>
        <v>17292254.49260572</v>
      </c>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s="272" customFormat="1">
      <c r="A36" s="270"/>
      <c r="B36" s="270"/>
      <c r="C36" s="272" t="s">
        <v>141</v>
      </c>
      <c r="D36" s="276"/>
      <c r="E36" s="276">
        <f>SUM(Выручка!J31:DJ31)</f>
        <v>7500</v>
      </c>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s="272" customFormat="1">
      <c r="A37" s="270"/>
      <c r="B37" s="270"/>
      <c r="C37" s="272" t="s">
        <v>144</v>
      </c>
      <c r="D37" s="276"/>
      <c r="E37" s="282">
        <f>SUM(Выручка!J35:DJ35)</f>
        <v>0</v>
      </c>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s="272" customFormat="1">
      <c r="A38" s="270"/>
      <c r="B38" s="270"/>
      <c r="C38" t="s">
        <v>529</v>
      </c>
      <c r="D38" s="276"/>
      <c r="E38" s="282">
        <f>SUM(Выручка!J36:DJ36)</f>
        <v>0</v>
      </c>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s="272" customFormat="1">
      <c r="A39" s="270"/>
      <c r="B39" s="270"/>
      <c r="C39" t="s">
        <v>530</v>
      </c>
      <c r="D39" s="276"/>
      <c r="E39" s="276">
        <f>SUM(Выручка!J37:DJ37)</f>
        <v>0</v>
      </c>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s="272" customFormat="1" ht="15.75" thickBot="1">
      <c r="A40" s="270"/>
      <c r="B40" s="270"/>
      <c r="C40" s="280" t="s">
        <v>137</v>
      </c>
      <c r="D40" s="281"/>
      <c r="E40" s="281">
        <f>SUM(E34:E39)</f>
        <v>32560424.942685757</v>
      </c>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s="272" customFormat="1" ht="15.75" thickTop="1">
      <c r="A41" s="270"/>
      <c r="B41" s="270"/>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s="284" customFormat="1">
      <c r="A42" s="283"/>
      <c r="B42" s="283"/>
      <c r="C42" s="284" t="s">
        <v>11</v>
      </c>
      <c r="D42" s="285"/>
      <c r="E42" s="285">
        <v>2022</v>
      </c>
      <c r="F42" s="285">
        <v>2023</v>
      </c>
      <c r="G42" s="285">
        <v>2024</v>
      </c>
      <c r="H42" s="285">
        <v>2025</v>
      </c>
      <c r="I42" s="285">
        <v>2026</v>
      </c>
      <c r="J42" s="285">
        <v>2027</v>
      </c>
      <c r="K42" s="285">
        <v>2028</v>
      </c>
      <c r="L42" s="285">
        <v>2029</v>
      </c>
      <c r="M42" s="285">
        <v>2030</v>
      </c>
      <c r="N42" s="285">
        <v>2031</v>
      </c>
      <c r="O42" s="285">
        <v>2032</v>
      </c>
      <c r="P42" s="285">
        <v>2033</v>
      </c>
      <c r="Q42" s="285">
        <v>2034</v>
      </c>
      <c r="R42" s="285">
        <v>2035</v>
      </c>
      <c r="S42" s="285">
        <v>2036</v>
      </c>
      <c r="T42" s="285">
        <v>2037</v>
      </c>
      <c r="U42" s="285">
        <v>2038</v>
      </c>
      <c r="V42" s="285">
        <v>2039</v>
      </c>
      <c r="W42" s="285">
        <v>2040</v>
      </c>
      <c r="X42" s="285">
        <v>2041</v>
      </c>
      <c r="Y42" s="285">
        <v>2042</v>
      </c>
      <c r="Z42" s="285">
        <v>2043</v>
      </c>
      <c r="AA42" s="285">
        <v>2044</v>
      </c>
      <c r="AB42" s="285">
        <v>2045</v>
      </c>
      <c r="AC42" s="285">
        <v>2046</v>
      </c>
      <c r="AD42" s="285">
        <v>2047</v>
      </c>
    </row>
    <row r="43" spans="1:30" s="272" customFormat="1">
      <c r="A43" s="270"/>
      <c r="B43" s="270"/>
      <c r="C43" s="272" t="s">
        <v>247</v>
      </c>
      <c r="D43" s="276">
        <f>SUM(E43:AC43)</f>
        <v>105000</v>
      </c>
      <c r="E43" s="276">
        <f>SUMIF(Финансирование!$12:$12,E$11,Финансирование!143:143)</f>
        <v>31499.999999999996</v>
      </c>
      <c r="F43" s="276">
        <f>SUMIF(Финансирование!$12:$12,F$11,Финансирование!143:143)</f>
        <v>26250</v>
      </c>
      <c r="G43" s="276">
        <f>SUMIF(Финансирование!$12:$12,G$11,Финансирование!143:143)</f>
        <v>47250</v>
      </c>
      <c r="H43" s="276">
        <f>SUMIF(Финансирование!$12:$12,H$11,Финансирование!143:143)</f>
        <v>0</v>
      </c>
      <c r="I43" s="276">
        <f>SUMIF(Финансирование!$12:$12,I$11,Финансирование!143:143)</f>
        <v>0</v>
      </c>
      <c r="J43" s="276">
        <f>SUMIF(Финансирование!$12:$12,J$11,Финансирование!143:143)</f>
        <v>0</v>
      </c>
      <c r="K43" s="276">
        <f>SUMIF(Финансирование!$12:$12,K$11,Финансирование!143:143)</f>
        <v>0</v>
      </c>
      <c r="L43" s="276">
        <f>SUMIF(Финансирование!$12:$12,L$11,Финансирование!143:143)</f>
        <v>0</v>
      </c>
      <c r="M43" s="276">
        <f>SUMIF(Финансирование!$12:$12,M$11,Финансирование!143:143)</f>
        <v>0</v>
      </c>
      <c r="N43" s="276">
        <f>SUMIF(Финансирование!$12:$12,N$11,Финансирование!143:143)</f>
        <v>0</v>
      </c>
      <c r="O43" s="276">
        <f>SUMIF(Финансирование!$12:$12,O$11,Финансирование!143:143)</f>
        <v>0</v>
      </c>
      <c r="P43" s="276">
        <f>SUMIF(Финансирование!$12:$12,P$11,Финансирование!143:143)</f>
        <v>0</v>
      </c>
      <c r="Q43" s="276">
        <f>SUMIF(Финансирование!$12:$12,Q$11,Финансирование!143:143)</f>
        <v>0</v>
      </c>
      <c r="R43" s="276">
        <f>SUMIF(Финансирование!$12:$12,R$11,Финансирование!143:143)</f>
        <v>0</v>
      </c>
      <c r="S43" s="276">
        <f>SUMIF(Финансирование!$12:$12,S$11,Финансирование!143:143)</f>
        <v>0</v>
      </c>
      <c r="T43" s="276">
        <f>SUMIF(Финансирование!$12:$12,T$11,Финансирование!143:143)</f>
        <v>0</v>
      </c>
      <c r="U43" s="276">
        <f>SUMIF(Финансирование!$12:$12,U$11,Финансирование!143:143)</f>
        <v>0</v>
      </c>
      <c r="V43" s="276">
        <f>SUMIF(Финансирование!$12:$12,V$11,Финансирование!143:143)</f>
        <v>0</v>
      </c>
      <c r="W43" s="276">
        <f>SUMIF(Финансирование!$12:$12,W$11,Финансирование!143:143)</f>
        <v>0</v>
      </c>
      <c r="X43" s="276">
        <f>SUMIF(Финансирование!$12:$12,X$11,Финансирование!143:143)</f>
        <v>0</v>
      </c>
      <c r="Y43" s="276">
        <f>SUMIF(Финансирование!$12:$12,Y$11,Финансирование!143:143)</f>
        <v>0</v>
      </c>
      <c r="Z43" s="276">
        <f>SUMIF(Финансирование!$12:$12,Z$11,Финансирование!143:143)</f>
        <v>0</v>
      </c>
      <c r="AA43" s="276">
        <f>SUMIF(Финансирование!$12:$12,AA$11,Финансирование!143:143)</f>
        <v>0</v>
      </c>
      <c r="AB43" s="276">
        <f>SUMIF(Финансирование!$12:$12,AB$11,Финансирование!143:143)</f>
        <v>0</v>
      </c>
      <c r="AC43" s="276">
        <f>SUMIF(Финансирование!$12:$12,AC$11,Финансирование!143:143)</f>
        <v>0</v>
      </c>
      <c r="AD43" s="276">
        <f>SUMIF(Финансирование!$12:$12,AD$11,Финансирование!143:143)</f>
        <v>0</v>
      </c>
    </row>
    <row r="44" spans="1:30" s="272" customFormat="1">
      <c r="A44" s="270"/>
      <c r="B44" s="270"/>
      <c r="C44" s="272" t="s">
        <v>246</v>
      </c>
      <c r="D44" s="276">
        <f ca="1">SUM(E44:AC44)</f>
        <v>-99791.560368931459</v>
      </c>
      <c r="E44" s="276">
        <f ca="1">SUMIF(Финансирование!$12:$12,E$11,Финансирование!179:179)</f>
        <v>0</v>
      </c>
      <c r="F44" s="276">
        <f ca="1">SUMIF(Финансирование!$12:$12,F$11,Финансирование!179:179)</f>
        <v>0</v>
      </c>
      <c r="G44" s="276">
        <f ca="1">SUMIF(Финансирование!$12:$12,G$11,Финансирование!179:179)</f>
        <v>0</v>
      </c>
      <c r="H44" s="276">
        <f ca="1">SUMIF(Финансирование!$12:$12,H$11,Финансирование!179:179)</f>
        <v>0</v>
      </c>
      <c r="I44" s="276">
        <f ca="1">SUMIF(Финансирование!$12:$12,I$11,Финансирование!179:179)</f>
        <v>-270.55596519121434</v>
      </c>
      <c r="J44" s="276">
        <f ca="1">SUMIF(Финансирование!$12:$12,J$11,Финансирование!179:179)</f>
        <v>-1343.3338619869671</v>
      </c>
      <c r="K44" s="276">
        <f ca="1">SUMIF(Финансирование!$12:$12,K$11,Финансирование!179:179)</f>
        <v>-2580.5024526323691</v>
      </c>
      <c r="L44" s="276">
        <f ca="1">SUMIF(Финансирование!$12:$12,L$11,Финансирование!179:179)</f>
        <v>-4070.3525252732725</v>
      </c>
      <c r="M44" s="276">
        <f ca="1">SUMIF(Финансирование!$12:$12,M$11,Финансирование!179:179)</f>
        <v>-4193.843726607487</v>
      </c>
      <c r="N44" s="276">
        <f ca="1">SUMIF(Финансирование!$12:$12,N$11,Финансирование!179:179)</f>
        <v>-4321.0815510443135</v>
      </c>
      <c r="O44" s="276">
        <f ca="1">SUMIF(Финансирование!$12:$12,O$11,Финансирование!179:179)</f>
        <v>-4452.1796680964108</v>
      </c>
      <c r="P44" s="276">
        <f ca="1">SUMIF(Финансирование!$12:$12,P$11,Финансирование!179:179)</f>
        <v>-4587.2551959174489</v>
      </c>
      <c r="Q44" s="276">
        <f ca="1">SUMIF(Финансирование!$12:$12,Q$11,Финансирование!179:179)</f>
        <v>-4726.4288059311002</v>
      </c>
      <c r="R44" s="276">
        <f ca="1">SUMIF(Финансирование!$12:$12,R$11,Финансирование!179:179)</f>
        <v>-4869.8248306343612</v>
      </c>
      <c r="S44" s="276">
        <f ca="1">SUMIF(Финансирование!$12:$12,S$11,Финансирование!179:179)</f>
        <v>-5017.5713746715628</v>
      </c>
      <c r="T44" s="276">
        <f ca="1">SUMIF(Финансирование!$12:$12,T$11,Финансирование!179:179)</f>
        <v>-5169.8004292782662</v>
      </c>
      <c r="U44" s="276">
        <f ca="1">SUMIF(Финансирование!$12:$12,U$11,Финансирование!179:179)</f>
        <v>-5326.6479901972916</v>
      </c>
      <c r="V44" s="276">
        <f ca="1">SUMIF(Финансирование!$12:$12,V$11,Финансирование!179:179)</f>
        <v>-5488.2541791722324</v>
      </c>
      <c r="W44" s="276">
        <f ca="1">SUMIF(Финансирование!$12:$12,W$11,Финансирование!179:179)</f>
        <v>-5654.7633691269766</v>
      </c>
      <c r="X44" s="276">
        <f ca="1">SUMIF(Финансирование!$12:$12,X$11,Финансирование!179:179)</f>
        <v>-5826.3243131430772</v>
      </c>
      <c r="Y44" s="276">
        <f ca="1">SUMIF(Финансирование!$12:$12,Y$11,Финансирование!179:179)</f>
        <v>-6003.0902773501866</v>
      </c>
      <c r="Z44" s="276">
        <f ca="1">SUMIF(Финансирование!$12:$12,Z$11,Финансирование!179:179)</f>
        <v>-6185.2191778482938</v>
      </c>
      <c r="AA44" s="276">
        <f ca="1">SUMIF(Финансирование!$12:$12,AA$11,Финансирование!179:179)</f>
        <v>-6372.8737217840498</v>
      </c>
      <c r="AB44" s="276">
        <f ca="1">SUMIF(Финансирование!$12:$12,AB$11,Финансирование!179:179)</f>
        <v>-6566.2215527072494</v>
      </c>
      <c r="AC44" s="276">
        <f ca="1">SUMIF(Финансирование!$12:$12,AC$11,Финансирование!179:179)</f>
        <v>-6765.435400337311</v>
      </c>
      <c r="AD44" s="276">
        <f ca="1">SUMIF(Финансирование!$12:$12,AD$11,Финансирование!179:179)</f>
        <v>-5208.4396310685497</v>
      </c>
    </row>
    <row r="45" spans="1:30" s="272" customFormat="1">
      <c r="A45" s="270"/>
      <c r="B45" s="270"/>
      <c r="C45" s="272" t="s">
        <v>90</v>
      </c>
      <c r="D45" s="276">
        <f ca="1">SUM(E45:AC45)</f>
        <v>-46008.241639094435</v>
      </c>
      <c r="E45" s="276">
        <f ca="1">SUMIF(Финансирование!$12:$12,E$11,Финансирование!181:181)</f>
        <v>-117.80136986301368</v>
      </c>
      <c r="F45" s="276">
        <f ca="1">SUMIF(Финансирование!$12:$12,F$11,Финансирование!181:181)</f>
        <v>-1032.8116438356162</v>
      </c>
      <c r="G45" s="276">
        <f ca="1">SUMIF(Финансирование!$12:$12,G$11,Финансирование!181:181)</f>
        <v>-1894.9623287671232</v>
      </c>
      <c r="H45" s="276">
        <f ca="1">SUMIF(Финансирование!$12:$12,H$11,Финансирование!181:181)</f>
        <v>-3115.4794520547944</v>
      </c>
      <c r="I45" s="276">
        <f ca="1">SUMIF(Финансирование!$12:$12,I$11,Финансирование!181:181)</f>
        <v>-3114.4676468699008</v>
      </c>
      <c r="J45" s="276">
        <f ca="1">SUMIF(Финансирование!$12:$12,J$11,Финансирование!181:181)</f>
        <v>-3090.190114067816</v>
      </c>
      <c r="K45" s="276">
        <f ca="1">SUMIF(Финансирование!$12:$12,K$11,Финансирование!181:181)</f>
        <v>-3042.9238729116969</v>
      </c>
      <c r="L45" s="276">
        <f ca="1">SUMIF(Финансирование!$12:$12,L$11,Финансирование!181:181)</f>
        <v>-2930.6300578452733</v>
      </c>
      <c r="M45" s="276">
        <f ca="1">SUMIF(Финансирование!$12:$12,M$11,Финансирование!181:181)</f>
        <v>-2808.0252960903545</v>
      </c>
      <c r="N45" s="276">
        <f ca="1">SUMIF(Финансирование!$12:$12,N$11,Финансирование!181:181)</f>
        <v>-2681.7008050922318</v>
      </c>
      <c r="O45" s="276">
        <f ca="1">SUMIF(Финансирование!$12:$12,O$11,Финансирование!181:181)</f>
        <v>-2558.7494871133731</v>
      </c>
      <c r="P45" s="276">
        <f ca="1">SUMIF(Финансирование!$12:$12,P$11,Финансирование!181:181)</f>
        <v>-2417.4377971813401</v>
      </c>
      <c r="Q45" s="276">
        <f ca="1">SUMIF(Финансирование!$12:$12,Q$11,Финансирование!181:181)</f>
        <v>-2279.2631975828176</v>
      </c>
      <c r="R45" s="276">
        <f ca="1">SUMIF(Финансирование!$12:$12,R$11,Финансирование!181:181)</f>
        <v>-2136.8964924621441</v>
      </c>
      <c r="S45" s="276">
        <f ca="1">SUMIF(Финансирование!$12:$12,S$11,Финансирование!181:181)</f>
        <v>-1995.8788082664994</v>
      </c>
      <c r="T45" s="276">
        <f ca="1">SUMIF(Финансирование!$12:$12,T$11,Финансирование!181:181)</f>
        <v>-1839.0741666068113</v>
      </c>
      <c r="U45" s="276">
        <f ca="1">SUMIF(Финансирование!$12:$12,U$11,Финансирование!181:181)</f>
        <v>-1683.3524825471291</v>
      </c>
      <c r="V45" s="276">
        <f ca="1">SUMIF(Финансирование!$12:$12,V$11,Финансирование!181:181)</f>
        <v>-1522.906328624231</v>
      </c>
      <c r="W45" s="276">
        <f ca="1">SUMIF(Финансирование!$12:$12,W$11,Финансирование!181:181)</f>
        <v>-1361.5279921792496</v>
      </c>
      <c r="X45" s="276">
        <f ca="1">SUMIF(Финансирование!$12:$12,X$11,Финансирование!181:181)</f>
        <v>-1187.2629161047278</v>
      </c>
      <c r="Y45" s="276">
        <f ca="1">SUMIF(Финансирование!$12:$12,Y$11,Финансирование!181:181)</f>
        <v>-1011.7658062390816</v>
      </c>
      <c r="Z45" s="276">
        <f ca="1">SUMIF(Финансирование!$12:$12,Z$11,Финансирование!181:181)</f>
        <v>-830.94425609622965</v>
      </c>
      <c r="AA45" s="276">
        <f ca="1">SUMIF(Финансирование!$12:$12,AA$11,Финансирование!181:181)</f>
        <v>-646.6196251366805</v>
      </c>
      <c r="AB45" s="276">
        <f ca="1">SUMIF(Финансирование!$12:$12,AB$11,Финансирование!181:181)</f>
        <v>-452.67677717505603</v>
      </c>
      <c r="AC45" s="276">
        <f ca="1">SUMIF(Финансирование!$12:$12,AC$11,Финансирование!181:181)</f>
        <v>-254.89291838124501</v>
      </c>
      <c r="AD45" s="276">
        <f ca="1">SUMIF(Финансирование!$12:$12,AD$11,Финансирование!181:181)</f>
        <v>-57.698803054239079</v>
      </c>
    </row>
    <row r="46" spans="1:30" s="272" customFormat="1">
      <c r="A46" s="270"/>
      <c r="B46" s="270"/>
    </row>
    <row r="47" spans="1:30" s="272" customFormat="1">
      <c r="A47" s="270"/>
      <c r="B47" s="270"/>
      <c r="C47" s="272" t="s">
        <v>450</v>
      </c>
      <c r="D47" s="276"/>
      <c r="E47" s="276">
        <f ca="1">SUMIF(Финансирование!$14:$14,DATE(E11,10,1),Финансирование!180:180)</f>
        <v>31499.999999999996</v>
      </c>
      <c r="F47" s="276">
        <f ca="1">SUMIF(Финансирование!$14:$14,DATE(F11,10,1),Финансирование!180:180)</f>
        <v>57750</v>
      </c>
      <c r="G47" s="276">
        <f ca="1">SUMIF(Финансирование!$14:$14,DATE(G11,10,1),Финансирование!180:180)</f>
        <v>105000</v>
      </c>
      <c r="H47" s="276">
        <f ca="1">SUMIF(Финансирование!$14:$14,DATE(H11,10,1),Финансирование!180:180)</f>
        <v>105000</v>
      </c>
      <c r="I47" s="276">
        <f ca="1">SUMIF(Финансирование!$14:$14,DATE(I11,10,1),Финансирование!180:180)</f>
        <v>104729.44403480878</v>
      </c>
      <c r="J47" s="276">
        <f ca="1">SUMIF(Финансирование!$14:$14,DATE(J11,10,1),Финансирование!180:180)</f>
        <v>103386.11017282181</v>
      </c>
      <c r="K47" s="276">
        <f ca="1">SUMIF(Финансирование!$14:$14,DATE(K11,10,1),Финансирование!180:180)</f>
        <v>100805.60772018944</v>
      </c>
      <c r="L47" s="276">
        <f ca="1">SUMIF(Финансирование!$14:$14,DATE(L11,10,1),Финансирование!180:180)</f>
        <v>96735.255194916157</v>
      </c>
      <c r="M47" s="276">
        <f ca="1">SUMIF(Финансирование!$14:$14,DATE(M11,10,1),Финансирование!180:180)</f>
        <v>92541.411468308666</v>
      </c>
      <c r="N47" s="276">
        <f ca="1">SUMIF(Финансирование!$14:$14,DATE(N11,10,1),Финансирование!180:180)</f>
        <v>88220.329917264346</v>
      </c>
      <c r="O47" s="276">
        <f ca="1">SUMIF(Финансирование!$14:$14,DATE(O11,10,1),Финансирование!180:180)</f>
        <v>83768.150249167942</v>
      </c>
      <c r="P47" s="276">
        <f ca="1">SUMIF(Финансирование!$14:$14,DATE(P11,10,1),Финансирование!180:180)</f>
        <v>79180.895053250497</v>
      </c>
      <c r="Q47" s="276">
        <f ca="1">SUMIF(Финансирование!$14:$14,DATE(Q11,10,1),Финансирование!180:180)</f>
        <v>74454.466247319389</v>
      </c>
      <c r="R47" s="276">
        <f ca="1">SUMIF(Финансирование!$14:$14,DATE(R11,10,1),Финансирование!180:180)</f>
        <v>69584.641416685015</v>
      </c>
      <c r="S47" s="276">
        <f ca="1">SUMIF(Финансирование!$14:$14,DATE(S11,10,1),Финансирование!180:180)</f>
        <v>64567.070042013453</v>
      </c>
      <c r="T47" s="276">
        <f ca="1">SUMIF(Финансирование!$14:$14,DATE(T11,10,1),Финансирование!180:180)</f>
        <v>59397.269612735196</v>
      </c>
      <c r="U47" s="276">
        <f ca="1">SUMIF(Финансирование!$14:$14,DATE(U11,10,1),Финансирование!180:180)</f>
        <v>54070.621622537903</v>
      </c>
      <c r="V47" s="276">
        <f ca="1">SUMIF(Финансирование!$14:$14,DATE(V11,10,1),Финансирование!180:180)</f>
        <v>48582.367443365671</v>
      </c>
      <c r="W47" s="276">
        <f ca="1">SUMIF(Финансирование!$14:$14,DATE(W11,10,1),Финансирование!180:180)</f>
        <v>42927.60407423869</v>
      </c>
      <c r="X47" s="276">
        <f ca="1">SUMIF(Финансирование!$14:$14,DATE(X11,10,1),Финансирование!180:180)</f>
        <v>37101.279761095611</v>
      </c>
      <c r="Y47" s="276">
        <f ca="1">SUMIF(Финансирование!$14:$14,DATE(Y11,10,1),Финансирование!180:180)</f>
        <v>31098.189483745424</v>
      </c>
      <c r="Z47" s="276">
        <f ca="1">SUMIF(Финансирование!$14:$14,DATE(Z11,10,1),Финансирование!180:180)</f>
        <v>24912.970305897128</v>
      </c>
      <c r="AA47" s="276">
        <f ca="1">SUMIF(Финансирование!$14:$14,DATE(AA11,10,1),Финансирование!180:180)</f>
        <v>18540.096584113075</v>
      </c>
      <c r="AB47" s="276">
        <f ca="1">SUMIF(Финансирование!$14:$14,DATE(AB11,10,1),Финансирование!180:180)</f>
        <v>11973.875031405825</v>
      </c>
      <c r="AC47" s="276">
        <f ca="1">SUMIF(Финансирование!$14:$14,DATE(AC11,10,1),Финансирование!180:180)</f>
        <v>5208.4396310685142</v>
      </c>
      <c r="AD47" s="276">
        <f>SUMIF(Финансирование!$14:$14,DATE(AD11,10,1),Финансирование!180:180)</f>
        <v>0</v>
      </c>
    </row>
    <row r="48" spans="1:30" s="272" customFormat="1">
      <c r="A48" s="270"/>
      <c r="B48" s="270"/>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s="272" customFormat="1">
      <c r="A49" s="270"/>
      <c r="B49" s="270"/>
      <c r="C49" s="272" t="s">
        <v>451</v>
      </c>
      <c r="E49" s="276">
        <f ca="1">SUMIF(Cashflow!$11:$11,Графики!E$11,Cashflow!146:146)-SUMIF(Cashflow!$11:$11,Графики!E$11,Cashflow!154:154)-SUMIF(Cashflow!$11:$11,Графики!E$11,Cashflow!155:155)</f>
        <v>183311.92614690508</v>
      </c>
      <c r="F49" s="276">
        <f ca="1">SUMIF(Cashflow!$11:$11,Графики!F$11,Cashflow!146:146)-SUMIF(Cashflow!$11:$11,Графики!F$11,Cashflow!154:154)-SUMIF(Cashflow!$11:$11,Графики!F$11,Cashflow!155:155)</f>
        <v>171479.08143812412</v>
      </c>
      <c r="G49" s="276">
        <f ca="1">SUMIF(Cashflow!$11:$11,Графики!G$11,Cashflow!146:146)-SUMIF(Cashflow!$11:$11,Графики!G$11,Cashflow!154:154)-SUMIF(Cashflow!$11:$11,Графики!G$11,Cashflow!155:155)</f>
        <v>369208.86196610873</v>
      </c>
      <c r="H49" s="276">
        <f ca="1">SUMIF(Cashflow!$11:$11,Графики!H$11,Cashflow!146:146)-SUMIF(Cashflow!$11:$11,Графики!H$11,Cashflow!154:154)-SUMIF(Cashflow!$11:$11,Графики!H$11,Cashflow!155:155)</f>
        <v>201305.34454403989</v>
      </c>
      <c r="I49" s="276">
        <f ca="1">SUMIF(Cashflow!$11:$11,Графики!I$11,Cashflow!146:146)-SUMIF(Cashflow!$11:$11,Графики!I$11,Cashflow!154:154)-SUMIF(Cashflow!$11:$11,Графики!I$11,Cashflow!155:155)</f>
        <v>180559.49377518281</v>
      </c>
      <c r="J49" s="276">
        <f ca="1">SUMIF(Cashflow!$11:$11,Графики!J$11,Cashflow!146:146)-SUMIF(Cashflow!$11:$11,Графики!J$11,Cashflow!154:154)-SUMIF(Cashflow!$11:$11,Графики!J$11,Cashflow!155:155)</f>
        <v>179837.95463330901</v>
      </c>
      <c r="K49" s="276">
        <f ca="1">SUMIF(Cashflow!$11:$11,Графики!K$11,Cashflow!146:146)-SUMIF(Cashflow!$11:$11,Графики!K$11,Cashflow!154:154)-SUMIF(Cashflow!$11:$11,Графики!K$11,Cashflow!155:155)</f>
        <v>178684.36668334261</v>
      </c>
      <c r="L49" s="276">
        <f ca="1">SUMIF(Cashflow!$11:$11,Графики!L$11,Cashflow!146:146)-SUMIF(Cashflow!$11:$11,Графики!L$11,Cashflow!154:154)-SUMIF(Cashflow!$11:$11,Графики!L$11,Cashflow!155:155)</f>
        <v>177142.10667531495</v>
      </c>
      <c r="M49" s="276">
        <f ca="1">SUMIF(Cashflow!$11:$11,Графики!M$11,Cashflow!146:146)-SUMIF(Cashflow!$11:$11,Графики!M$11,Cashflow!154:154)-SUMIF(Cashflow!$11:$11,Графики!M$11,Cashflow!155:155)</f>
        <v>175277.06926505166</v>
      </c>
      <c r="N49" s="276">
        <f ca="1">SUMIF(Cashflow!$11:$11,Графики!N$11,Cashflow!146:146)-SUMIF(Cashflow!$11:$11,Графики!N$11,Cashflow!154:154)-SUMIF(Cashflow!$11:$11,Графики!N$11,Cashflow!155:155)</f>
        <v>173207.50682147534</v>
      </c>
      <c r="O49" s="276">
        <f ca="1">SUMIF(Cashflow!$11:$11,Графики!O$11,Cashflow!146:146)-SUMIF(Cashflow!$11:$11,Графики!O$11,Cashflow!154:154)-SUMIF(Cashflow!$11:$11,Графики!O$11,Cashflow!155:155)</f>
        <v>170973.72084756635</v>
      </c>
      <c r="P49" s="276">
        <f ca="1">SUMIF(Cashflow!$11:$11,Графики!P$11,Cashflow!146:146)-SUMIF(Cashflow!$11:$11,Графики!P$11,Cashflow!154:154)-SUMIF(Cashflow!$11:$11,Графики!P$11,Cashflow!155:155)</f>
        <v>168545.10754160731</v>
      </c>
      <c r="Q49" s="276">
        <f ca="1">SUMIF(Cashflow!$11:$11,Графики!Q$11,Cashflow!146:146)-SUMIF(Cashflow!$11:$11,Графики!Q$11,Cashflow!154:154)-SUMIF(Cashflow!$11:$11,Графики!Q$11,Cashflow!155:155)</f>
        <v>165897.35994579521</v>
      </c>
      <c r="R49" s="276">
        <f ca="1">SUMIF(Cashflow!$11:$11,Графики!R$11,Cashflow!146:146)-SUMIF(Cashflow!$11:$11,Графики!R$11,Cashflow!154:154)-SUMIF(Cashflow!$11:$11,Графики!R$11,Cashflow!155:155)</f>
        <v>163027.41708688749</v>
      </c>
      <c r="S49" s="276">
        <f ca="1">SUMIF(Cashflow!$11:$11,Графики!S$11,Cashflow!146:146)-SUMIF(Cashflow!$11:$11,Графики!S$11,Cashflow!154:154)-SUMIF(Cashflow!$11:$11,Графики!S$11,Cashflow!155:155)</f>
        <v>160036.98888785986</v>
      </c>
      <c r="T49" s="276">
        <f ca="1">SUMIF(Cashflow!$11:$11,Графики!T$11,Cashflow!146:146)-SUMIF(Cashflow!$11:$11,Графики!T$11,Cashflow!154:154)-SUMIF(Cashflow!$11:$11,Графики!T$11,Cashflow!155:155)</f>
        <v>156814.2105127995</v>
      </c>
      <c r="U49" s="276">
        <f ca="1">SUMIF(Cashflow!$11:$11,Графики!U$11,Cashflow!146:146)-SUMIF(Cashflow!$11:$11,Графики!U$11,Cashflow!154:154)-SUMIF(Cashflow!$11:$11,Графики!U$11,Cashflow!155:155)</f>
        <v>150881.23421901776</v>
      </c>
      <c r="V49" s="276">
        <f ca="1">SUMIF(Cashflow!$11:$11,Графики!V$11,Cashflow!146:146)-SUMIF(Cashflow!$11:$11,Графики!V$11,Cashflow!154:154)-SUMIF(Cashflow!$11:$11,Графики!V$11,Cashflow!155:155)</f>
        <v>143282.6215285763</v>
      </c>
      <c r="W49" s="276">
        <f ca="1">SUMIF(Cashflow!$11:$11,Графики!W$11,Cashflow!146:146)-SUMIF(Cashflow!$11:$11,Графики!W$11,Cashflow!154:154)-SUMIF(Cashflow!$11:$11,Графики!W$11,Cashflow!155:155)</f>
        <v>135322.37711979399</v>
      </c>
      <c r="X49" s="276">
        <f ca="1">SUMIF(Cashflow!$11:$11,Графики!X$11,Cashflow!146:146)-SUMIF(Cashflow!$11:$11,Графики!X$11,Cashflow!154:154)-SUMIF(Cashflow!$11:$11,Графики!X$11,Cashflow!155:155)</f>
        <v>129761.57564984566</v>
      </c>
      <c r="Y49" s="276">
        <f ca="1">SUMIF(Cashflow!$11:$11,Графики!Y$11,Cashflow!146:146)-SUMIF(Cashflow!$11:$11,Графики!Y$11,Cashflow!154:154)-SUMIF(Cashflow!$11:$11,Графики!Y$11,Cashflow!155:155)</f>
        <v>123754.15444421525</v>
      </c>
      <c r="Z49" s="276">
        <f ca="1">SUMIF(Cashflow!$11:$11,Графики!Z$11,Cashflow!146:146)-SUMIF(Cashflow!$11:$11,Графики!Z$11,Cashflow!154:154)-SUMIF(Cashflow!$11:$11,Графики!Z$11,Cashflow!155:155)</f>
        <v>117277.03762154776</v>
      </c>
      <c r="AA49" s="276">
        <f ca="1">SUMIF(Cashflow!$11:$11,Графики!AA$11,Cashflow!146:146)-SUMIF(Cashflow!$11:$11,Графики!AA$11,Cashflow!154:154)-SUMIF(Cashflow!$11:$11,Графики!AA$11,Cashflow!155:155)</f>
        <v>110306.09172610726</v>
      </c>
      <c r="AB49" s="276">
        <f ca="1">SUMIF(Cashflow!$11:$11,Графики!AB$11,Cashflow!146:146)-SUMIF(Cashflow!$11:$11,Графики!AB$11,Cashflow!154:154)-SUMIF(Cashflow!$11:$11,Графики!AB$11,Cashflow!155:155)</f>
        <v>102816.07945687692</v>
      </c>
      <c r="AC49" s="276">
        <f ca="1">SUMIF(Cashflow!$11:$11,Графики!AC$11,Cashflow!146:146)-SUMIF(Cashflow!$11:$11,Графики!AC$11,Cashflow!154:154)-SUMIF(Cashflow!$11:$11,Графики!AC$11,Cashflow!155:155)</f>
        <v>94780.611412409577</v>
      </c>
      <c r="AD49" s="276">
        <f ca="1">SUMIF(Cashflow!$11:$11,Графики!AD$11,Cashflow!146:146)-SUMIF(Cashflow!$11:$11,Графики!AD$11,Cashflow!154:154)-SUMIF(Cashflow!$11:$11,Графики!AD$11,Cashflow!155:155)</f>
        <v>64088.259676374524</v>
      </c>
    </row>
    <row r="50" spans="1:30" s="272" customFormat="1">
      <c r="A50" s="270"/>
      <c r="B50" s="270"/>
      <c r="C50" s="272" t="s">
        <v>131</v>
      </c>
      <c r="D50" s="276">
        <f ca="1">SUM(E50:AC50)</f>
        <v>304791.5603689315</v>
      </c>
      <c r="E50" s="276">
        <f ca="1">(SUMIF(Финансирование!$12:$12,E$11,Финансирование!198:198))*-1</f>
        <v>0</v>
      </c>
      <c r="F50" s="276">
        <f ca="1">(SUMIF(Финансирование!$12:$12,F$11,Финансирование!198:198))*-1</f>
        <v>0</v>
      </c>
      <c r="G50" s="276">
        <f ca="1">(SUMIF(Финансирование!$12:$12,G$11,Финансирование!198:198))*-1</f>
        <v>100000</v>
      </c>
      <c r="H50" s="276">
        <f ca="1">(SUMIF(Финансирование!$12:$12,H$11,Финансирование!198:198))*-1</f>
        <v>15535.714285714286</v>
      </c>
      <c r="I50" s="276">
        <f ca="1">(SUMIF(Финансирование!$12:$12,I$11,Финансирование!198:198))*-1</f>
        <v>15806.2702509055</v>
      </c>
      <c r="J50" s="276">
        <f ca="1">(SUMIF(Финансирование!$12:$12,J$11,Финансирование!198:198))*-1</f>
        <v>16879.048147701251</v>
      </c>
      <c r="K50" s="276">
        <f ca="1">(SUMIF(Финансирование!$12:$12,K$11,Финансирование!198:198))*-1</f>
        <v>18116.216738346655</v>
      </c>
      <c r="L50" s="276">
        <f ca="1">(SUMIF(Финансирование!$12:$12,L$11,Финансирование!198:198))*-1</f>
        <v>8356.0668109875569</v>
      </c>
      <c r="M50" s="276">
        <f ca="1">(SUMIF(Финансирование!$12:$12,M$11,Финансирование!198:198))*-1</f>
        <v>8479.5580123217733</v>
      </c>
      <c r="N50" s="276">
        <f ca="1">(SUMIF(Финансирование!$12:$12,N$11,Финансирование!198:198))*-1</f>
        <v>8606.7958367585979</v>
      </c>
      <c r="O50" s="276">
        <f ca="1">(SUMIF(Финансирование!$12:$12,O$11,Финансирование!198:198))*-1</f>
        <v>10452.179668096411</v>
      </c>
      <c r="P50" s="276">
        <f ca="1">(SUMIF(Финансирование!$12:$12,P$11,Финансирование!198:198))*-1</f>
        <v>10587.255195917449</v>
      </c>
      <c r="Q50" s="276">
        <f ca="1">(SUMIF(Финансирование!$12:$12,Q$11,Финансирование!198:198))*-1</f>
        <v>10726.4288059311</v>
      </c>
      <c r="R50" s="276">
        <f ca="1">(SUMIF(Финансирование!$12:$12,R$11,Финансирование!198:198))*-1</f>
        <v>10869.824830634361</v>
      </c>
      <c r="S50" s="276">
        <f ca="1">(SUMIF(Финансирование!$12:$12,S$11,Финансирование!198:198))*-1</f>
        <v>11017.571374671563</v>
      </c>
      <c r="T50" s="276">
        <f ca="1">(SUMIF(Финансирование!$12:$12,T$11,Финансирование!198:198))*-1</f>
        <v>5169.8004292782662</v>
      </c>
      <c r="U50" s="276">
        <f ca="1">(SUMIF(Финансирование!$12:$12,U$11,Финансирование!198:198))*-1</f>
        <v>5326.6479901972916</v>
      </c>
      <c r="V50" s="276">
        <f ca="1">(SUMIF(Финансирование!$12:$12,V$11,Финансирование!198:198))*-1</f>
        <v>5488.2541791722324</v>
      </c>
      <c r="W50" s="276">
        <f ca="1">(SUMIF(Финансирование!$12:$12,W$11,Финансирование!198:198))*-1</f>
        <v>5654.7633691269766</v>
      </c>
      <c r="X50" s="276">
        <f ca="1">(SUMIF(Финансирование!$12:$12,X$11,Финансирование!198:198))*-1</f>
        <v>5826.3243131430772</v>
      </c>
      <c r="Y50" s="276">
        <f ca="1">(SUMIF(Финансирование!$12:$12,Y$11,Финансирование!198:198))*-1</f>
        <v>6003.0902773501866</v>
      </c>
      <c r="Z50" s="276">
        <f ca="1">(SUMIF(Финансирование!$12:$12,Z$11,Финансирование!198:198))*-1</f>
        <v>6185.2191778482938</v>
      </c>
      <c r="AA50" s="276">
        <f ca="1">(SUMIF(Финансирование!$12:$12,AA$11,Финансирование!198:198))*-1</f>
        <v>6372.8737217840498</v>
      </c>
      <c r="AB50" s="276">
        <f ca="1">(SUMIF(Финансирование!$12:$12,AB$11,Финансирование!198:198))*-1</f>
        <v>6566.2215527072494</v>
      </c>
      <c r="AC50" s="276">
        <f ca="1">(SUMIF(Финансирование!$12:$12,AC$11,Финансирование!198:198))*-1</f>
        <v>6765.435400337311</v>
      </c>
      <c r="AD50" s="276">
        <f ca="1">(SUMIF(Финансирование!$12:$12,AD$11,Финансирование!198:198))*-1</f>
        <v>5208.4396310685497</v>
      </c>
    </row>
    <row r="51" spans="1:30" s="272" customFormat="1">
      <c r="A51" s="270"/>
      <c r="B51" s="270"/>
      <c r="C51" s="272" t="s">
        <v>90</v>
      </c>
      <c r="D51" s="276">
        <f ca="1">SUM(E51:AC51)</f>
        <v>109600</v>
      </c>
      <c r="E51" s="276">
        <f ca="1">(SUMIF(Финансирование!$12:$12,E$11,Финансирование!199:199))*-1</f>
        <v>586</v>
      </c>
      <c r="F51" s="276">
        <f ca="1">(SUMIF(Финансирование!$12:$12,F$11,Финансирование!199:199))*-1</f>
        <v>5139</v>
      </c>
      <c r="G51" s="276">
        <f ca="1">(SUMIF(Финансирование!$12:$12,G$11,Финансирование!199:199))*-1</f>
        <v>12329</v>
      </c>
      <c r="H51" s="276">
        <f ca="1">(SUMIF(Финансирование!$12:$12,H$11,Финансирование!199:199))*-1</f>
        <v>14462</v>
      </c>
      <c r="I51" s="276">
        <f ca="1">(SUMIF(Финансирование!$12:$12,I$11,Финансирование!199:199))*-1</f>
        <v>12385</v>
      </c>
      <c r="J51" s="276">
        <f ca="1">(SUMIF(Финансирование!$12:$12,J$11,Финансирование!199:199))*-1</f>
        <v>10288</v>
      </c>
      <c r="K51" s="276">
        <f ca="1">(SUMIF(Финансирование!$12:$12,K$11,Финансирование!199:199))*-1</f>
        <v>8183</v>
      </c>
      <c r="L51" s="276">
        <f ca="1">(SUMIF(Финансирование!$12:$12,L$11,Финансирование!199:199))*-1</f>
        <v>6734</v>
      </c>
      <c r="M51" s="276">
        <f ca="1">(SUMIF(Финансирование!$12:$12,M$11,Финансирование!199:199))*-1</f>
        <v>6038</v>
      </c>
      <c r="N51" s="276">
        <f ca="1">(SUMIF(Финансирование!$12:$12,N$11,Финансирование!199:199))*-1</f>
        <v>5338</v>
      </c>
      <c r="O51" s="276">
        <f ca="1">(SUMIF(Финансирование!$12:$12,O$11,Финансирование!199:199))*-1</f>
        <v>4701</v>
      </c>
      <c r="P51" s="276">
        <f ca="1">(SUMIF(Финансирование!$12:$12,P$11,Финансирование!199:199))*-1</f>
        <v>4078</v>
      </c>
      <c r="Q51" s="276">
        <f ca="1">(SUMIF(Финансирование!$12:$12,Q$11,Финансирование!199:199))*-1</f>
        <v>3464</v>
      </c>
      <c r="R51" s="276">
        <f ca="1">(SUMIF(Финансирование!$12:$12,R$11,Финансирование!199:199))*-1</f>
        <v>2849</v>
      </c>
      <c r="S51" s="276">
        <f ca="1">(SUMIF(Финансирование!$12:$12,S$11,Финансирование!199:199))*-1</f>
        <v>2234</v>
      </c>
      <c r="T51" s="276">
        <f ca="1">(SUMIF(Финансирование!$12:$12,T$11,Финансирование!199:199))*-1</f>
        <v>1839</v>
      </c>
      <c r="U51" s="276">
        <f ca="1">(SUMIF(Финансирование!$12:$12,U$11,Финансирование!199:199))*-1</f>
        <v>1683</v>
      </c>
      <c r="V51" s="276">
        <f ca="1">(SUMIF(Финансирование!$12:$12,V$11,Финансирование!199:199))*-1</f>
        <v>1524</v>
      </c>
      <c r="W51" s="276">
        <f ca="1">(SUMIF(Финансирование!$12:$12,W$11,Финансирование!199:199))*-1</f>
        <v>1361</v>
      </c>
      <c r="X51" s="276">
        <f ca="1">(SUMIF(Финансирование!$12:$12,X$11,Финансирование!199:199))*-1</f>
        <v>1188</v>
      </c>
      <c r="Y51" s="276">
        <f ca="1">(SUMIF(Финансирование!$12:$12,Y$11,Финансирование!199:199))*-1</f>
        <v>1012</v>
      </c>
      <c r="Z51" s="276">
        <f ca="1">(SUMIF(Финансирование!$12:$12,Z$11,Финансирование!199:199))*-1</f>
        <v>831</v>
      </c>
      <c r="AA51" s="276">
        <f ca="1">(SUMIF(Финансирование!$12:$12,AA$11,Финансирование!199:199))*-1</f>
        <v>647</v>
      </c>
      <c r="AB51" s="276">
        <f ca="1">(SUMIF(Финансирование!$12:$12,AB$11,Финансирование!199:199))*-1</f>
        <v>453</v>
      </c>
      <c r="AC51" s="276">
        <f ca="1">(SUMIF(Финансирование!$12:$12,AC$11,Финансирование!199:199))*-1</f>
        <v>254</v>
      </c>
      <c r="AD51" s="276">
        <f ca="1">(SUMIF(Финансирование!$12:$12,AD$11,Финансирование!199:199))*-1</f>
        <v>58</v>
      </c>
    </row>
    <row r="52" spans="1:30" s="279" customFormat="1">
      <c r="A52" s="277"/>
      <c r="B52" s="277"/>
      <c r="C52" s="278" t="s">
        <v>452</v>
      </c>
      <c r="E52" s="279">
        <f ca="1">IFERROR(E49/SUM(E50:E51),"долга нет")</f>
        <v>312.81898659881415</v>
      </c>
      <c r="F52" s="279">
        <f t="shared" ref="F52:AD52" ca="1" si="1">IFERROR(F49/SUM(F50:F51),"долга нет")</f>
        <v>33.368180859724482</v>
      </c>
      <c r="G52" s="279">
        <f t="shared" ca="1" si="1"/>
        <v>3.2868525667112567</v>
      </c>
      <c r="H52" s="279">
        <f t="shared" ca="1" si="1"/>
        <v>6.7106894420921561</v>
      </c>
      <c r="I52" s="279">
        <f t="shared" ca="1" si="1"/>
        <v>6.4048016342712781</v>
      </c>
      <c r="J52" s="279">
        <f t="shared" ca="1" si="1"/>
        <v>6.6197090554545968</v>
      </c>
      <c r="K52" s="279">
        <f t="shared" ca="1" si="1"/>
        <v>6.7942847295069635</v>
      </c>
      <c r="L52" s="279">
        <f t="shared" ca="1" si="1"/>
        <v>11.738987566730463</v>
      </c>
      <c r="M52" s="279">
        <f t="shared" ca="1" si="1"/>
        <v>12.07345402830733</v>
      </c>
      <c r="N52" s="279">
        <f t="shared" ca="1" si="1"/>
        <v>12.420942468365073</v>
      </c>
      <c r="O52" s="279">
        <f t="shared" ca="1" si="1"/>
        <v>11.283026044199515</v>
      </c>
      <c r="P52" s="279">
        <f t="shared" ca="1" si="1"/>
        <v>11.49281790803936</v>
      </c>
      <c r="Q52" s="279">
        <f t="shared" ca="1" si="1"/>
        <v>11.690792590880408</v>
      </c>
      <c r="R52" s="279">
        <f t="shared" ca="1" si="1"/>
        <v>11.883482667031698</v>
      </c>
      <c r="S52" s="279">
        <f t="shared" ca="1" si="1"/>
        <v>12.07683106878533</v>
      </c>
      <c r="T52" s="279">
        <f t="shared" ca="1" si="1"/>
        <v>22.37390151069653</v>
      </c>
      <c r="U52" s="279">
        <f t="shared" ca="1" si="1"/>
        <v>21.524794744332247</v>
      </c>
      <c r="V52" s="279">
        <f t="shared" ca="1" si="1"/>
        <v>20.433175676111933</v>
      </c>
      <c r="W52" s="279">
        <f t="shared" ca="1" si="1"/>
        <v>19.288332573370866</v>
      </c>
      <c r="X52" s="279">
        <f t="shared" ca="1" si="1"/>
        <v>18.499511835616889</v>
      </c>
      <c r="Y52" s="279">
        <f t="shared" ca="1" si="1"/>
        <v>17.641134974953019</v>
      </c>
      <c r="Z52" s="279">
        <f t="shared" ca="1" si="1"/>
        <v>16.715133129223851</v>
      </c>
      <c r="AA52" s="279">
        <f t="shared" ca="1" si="1"/>
        <v>15.713401137659464</v>
      </c>
      <c r="AB52" s="279">
        <f t="shared" ca="1" si="1"/>
        <v>14.647789457111765</v>
      </c>
      <c r="AC52" s="279">
        <f t="shared" ca="1" si="1"/>
        <v>13.502597574707362</v>
      </c>
      <c r="AD52" s="279">
        <f t="shared" ca="1" si="1"/>
        <v>12.16918148995684</v>
      </c>
    </row>
    <row r="53" spans="1:30" s="272" customFormat="1">
      <c r="A53" s="270"/>
      <c r="B53" s="270"/>
      <c r="C53" s="278" t="s">
        <v>453</v>
      </c>
      <c r="E53" s="272">
        <v>1.05</v>
      </c>
      <c r="F53" s="272">
        <v>1.05</v>
      </c>
      <c r="G53" s="272">
        <v>1.05</v>
      </c>
      <c r="H53" s="272">
        <v>1.05</v>
      </c>
      <c r="I53" s="272">
        <v>1.05</v>
      </c>
      <c r="J53" s="272">
        <v>1.05</v>
      </c>
      <c r="K53" s="272">
        <v>1.05</v>
      </c>
      <c r="L53" s="272">
        <v>1.05</v>
      </c>
      <c r="M53" s="272">
        <v>1.05</v>
      </c>
      <c r="N53" s="272">
        <v>1.05</v>
      </c>
      <c r="O53" s="272">
        <v>1.05</v>
      </c>
      <c r="P53" s="272">
        <v>1.05</v>
      </c>
      <c r="Q53" s="272">
        <v>1.05</v>
      </c>
      <c r="R53" s="272">
        <v>1.05</v>
      </c>
      <c r="S53" s="272">
        <v>1.05</v>
      </c>
      <c r="T53" s="272">
        <v>1.05</v>
      </c>
      <c r="U53" s="272">
        <v>1.05</v>
      </c>
      <c r="V53" s="272">
        <v>1.05</v>
      </c>
      <c r="W53" s="272">
        <v>1.05</v>
      </c>
      <c r="X53" s="272">
        <v>1.05</v>
      </c>
      <c r="Y53" s="272">
        <v>1.05</v>
      </c>
      <c r="Z53" s="272">
        <v>1.05</v>
      </c>
      <c r="AA53" s="272">
        <v>1.05</v>
      </c>
      <c r="AB53" s="272">
        <v>1.05</v>
      </c>
      <c r="AC53" s="272">
        <v>1.05</v>
      </c>
      <c r="AD53" s="272">
        <v>1.05</v>
      </c>
    </row>
    <row r="54" spans="1:30" s="272" customFormat="1">
      <c r="A54" s="270"/>
      <c r="B54" s="270"/>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s="272" customFormat="1">
      <c r="A55" s="270"/>
      <c r="B55" s="270"/>
      <c r="C55" s="272" t="s">
        <v>80</v>
      </c>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s="272" customFormat="1">
      <c r="A56" s="270"/>
      <c r="B56" s="270"/>
      <c r="C56" s="37" t="s">
        <v>77</v>
      </c>
      <c r="D56" s="37"/>
      <c r="E56" s="484">
        <f>Ввод!U79</f>
        <v>60000</v>
      </c>
      <c r="F56" s="97"/>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s="272" customFormat="1">
      <c r="A57" s="270"/>
      <c r="B57" s="270"/>
      <c r="C57" s="37" t="s">
        <v>81</v>
      </c>
      <c r="D57" s="37"/>
      <c r="E57" s="484">
        <f>Ввод!U80</f>
        <v>30000</v>
      </c>
      <c r="F57" s="97"/>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s="272" customFormat="1">
      <c r="A58" s="270"/>
      <c r="B58" s="270"/>
      <c r="C58" s="37" t="s">
        <v>78</v>
      </c>
      <c r="D58" s="37"/>
      <c r="E58" s="484">
        <f>Ввод!U81</f>
        <v>30000</v>
      </c>
      <c r="F58" s="97"/>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s="272" customFormat="1">
      <c r="A59" s="270"/>
      <c r="B59" s="270"/>
      <c r="C59" s="37" t="s">
        <v>79</v>
      </c>
      <c r="D59" s="37"/>
      <c r="E59" s="484">
        <f>Ввод!U82</f>
        <v>105000</v>
      </c>
      <c r="F59" s="97"/>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s="272" customFormat="1">
      <c r="A60" s="270"/>
      <c r="B60" s="270"/>
      <c r="C60" s="37" t="s">
        <v>117</v>
      </c>
      <c r="D60" s="37"/>
      <c r="E60" s="484">
        <f>Ввод!U83</f>
        <v>30000</v>
      </c>
      <c r="F60" s="97"/>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s="272" customFormat="1">
      <c r="A61" s="270"/>
      <c r="B61" s="270"/>
      <c r="C61" s="37" t="s">
        <v>118</v>
      </c>
      <c r="D61" s="37"/>
      <c r="E61" s="484">
        <f>Ввод!U84</f>
        <v>45000</v>
      </c>
      <c r="F61" s="97"/>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s="272" customFormat="1" ht="15.75" thickBot="1">
      <c r="A62" s="270"/>
      <c r="B62" s="270"/>
      <c r="C62" s="280" t="s">
        <v>137</v>
      </c>
      <c r="D62" s="281"/>
      <c r="E62" s="281">
        <f>SUM(E56:E61)</f>
        <v>300000</v>
      </c>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s="272" customFormat="1" ht="15.75" thickTop="1">
      <c r="A63" s="270"/>
      <c r="B63" s="270"/>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s="272" customFormat="1">
      <c r="A64" s="270"/>
      <c r="B64" s="270"/>
      <c r="C64" s="272" t="s">
        <v>449</v>
      </c>
      <c r="D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s="272" customFormat="1">
      <c r="A65" s="270"/>
      <c r="B65" s="270"/>
      <c r="C65" s="272" t="s">
        <v>147</v>
      </c>
      <c r="D65" s="276"/>
      <c r="E65" s="276">
        <f>SUM(Выручка!J49:DJ49)</f>
        <v>34142341.178321891</v>
      </c>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s="272" customFormat="1">
      <c r="A66" s="270"/>
      <c r="B66" s="270"/>
      <c r="C66" s="272" t="s">
        <v>140</v>
      </c>
      <c r="D66" s="276"/>
      <c r="E66" s="276">
        <f>SUM(Выручка!J50:DJ50)</f>
        <v>17292254.49260572</v>
      </c>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s="272" customFormat="1">
      <c r="A67" s="270"/>
      <c r="B67" s="270"/>
      <c r="C67" s="272" t="s">
        <v>141</v>
      </c>
      <c r="D67" s="276"/>
      <c r="E67" s="276">
        <f>SUM(Выручка!J51:DJ51)</f>
        <v>630000</v>
      </c>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s="272" customFormat="1">
      <c r="A68" s="270"/>
      <c r="B68" s="270"/>
      <c r="C68" s="272" t="s">
        <v>144</v>
      </c>
      <c r="D68" s="276"/>
      <c r="E68" s="282">
        <f>SUM(Выручка!J55:DJ55)</f>
        <v>0</v>
      </c>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s="272" customFormat="1">
      <c r="A69" s="270"/>
      <c r="B69" s="270"/>
      <c r="C69" t="s">
        <v>529</v>
      </c>
      <c r="D69" s="276"/>
      <c r="E69" s="282">
        <f>SUM(Выручка!J56:DJ56)</f>
        <v>0</v>
      </c>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s="272" customFormat="1">
      <c r="A70" s="270"/>
      <c r="B70" s="270"/>
      <c r="C70" t="s">
        <v>530</v>
      </c>
      <c r="D70" s="276"/>
      <c r="E70" s="282">
        <f>SUM(Выручка!J57:DJ57)</f>
        <v>0</v>
      </c>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s="272" customFormat="1" ht="15.75" thickBot="1">
      <c r="A71" s="270"/>
      <c r="B71" s="270"/>
      <c r="C71" s="280" t="s">
        <v>137</v>
      </c>
      <c r="D71" s="281"/>
      <c r="E71" s="281">
        <f>SUM(E65:E70)</f>
        <v>52064595.670927614</v>
      </c>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s="272" customFormat="1" ht="15.75" thickTop="1">
      <c r="A72" s="270"/>
      <c r="B72" s="270"/>
    </row>
    <row r="73" spans="1:30" s="284" customFormat="1">
      <c r="A73" s="283"/>
      <c r="B73" s="283"/>
      <c r="C73" s="286" t="s">
        <v>519</v>
      </c>
      <c r="D73" s="287"/>
      <c r="E73" s="287">
        <v>2022</v>
      </c>
      <c r="F73" s="287">
        <v>2023</v>
      </c>
      <c r="G73" s="287">
        <v>2024</v>
      </c>
      <c r="H73" s="287">
        <v>2025</v>
      </c>
      <c r="I73" s="287">
        <v>2026</v>
      </c>
      <c r="J73" s="287">
        <v>2027</v>
      </c>
      <c r="K73" s="287">
        <v>2028</v>
      </c>
      <c r="L73" s="287">
        <v>2029</v>
      </c>
      <c r="M73" s="287">
        <v>2030</v>
      </c>
      <c r="N73" s="287">
        <v>2031</v>
      </c>
      <c r="O73" s="287">
        <v>2032</v>
      </c>
      <c r="P73" s="287">
        <v>2033</v>
      </c>
      <c r="Q73" s="287">
        <v>2034</v>
      </c>
      <c r="R73" s="287">
        <v>2035</v>
      </c>
      <c r="S73" s="287">
        <v>2036</v>
      </c>
      <c r="T73" s="287">
        <v>2037</v>
      </c>
      <c r="U73" s="287">
        <v>2038</v>
      </c>
      <c r="V73" s="287">
        <v>2039</v>
      </c>
      <c r="W73" s="287">
        <v>2040</v>
      </c>
      <c r="X73" s="287">
        <v>2041</v>
      </c>
      <c r="Y73" s="287">
        <v>2042</v>
      </c>
      <c r="Z73" s="287">
        <v>2043</v>
      </c>
      <c r="AA73" s="287">
        <v>2044</v>
      </c>
      <c r="AB73" s="287">
        <v>2045</v>
      </c>
      <c r="AC73" s="287">
        <v>2046</v>
      </c>
      <c r="AD73" s="287">
        <v>2047</v>
      </c>
    </row>
    <row r="74" spans="1:30" s="272" customFormat="1">
      <c r="A74" s="270"/>
      <c r="B74" s="270"/>
    </row>
    <row r="75" spans="1:30" s="272" customFormat="1">
      <c r="A75" s="270"/>
      <c r="B75" s="270"/>
      <c r="C75" s="272" t="s">
        <v>247</v>
      </c>
      <c r="D75" s="276">
        <f>SUM(E75:AC75)</f>
        <v>525000</v>
      </c>
      <c r="E75" s="276">
        <f t="shared" ref="E75:AD75" si="2">E12+E43</f>
        <v>157499.99999999997</v>
      </c>
      <c r="F75" s="276">
        <f t="shared" si="2"/>
        <v>131250</v>
      </c>
      <c r="G75" s="276">
        <f t="shared" si="2"/>
        <v>236250</v>
      </c>
      <c r="H75" s="276">
        <f t="shared" si="2"/>
        <v>0</v>
      </c>
      <c r="I75" s="276">
        <f t="shared" si="2"/>
        <v>0</v>
      </c>
      <c r="J75" s="276">
        <f t="shared" si="2"/>
        <v>0</v>
      </c>
      <c r="K75" s="276">
        <f t="shared" si="2"/>
        <v>0</v>
      </c>
      <c r="L75" s="276">
        <f t="shared" si="2"/>
        <v>0</v>
      </c>
      <c r="M75" s="276">
        <f t="shared" si="2"/>
        <v>0</v>
      </c>
      <c r="N75" s="276">
        <f t="shared" si="2"/>
        <v>0</v>
      </c>
      <c r="O75" s="276">
        <f t="shared" si="2"/>
        <v>0</v>
      </c>
      <c r="P75" s="276">
        <f t="shared" si="2"/>
        <v>0</v>
      </c>
      <c r="Q75" s="276">
        <f t="shared" si="2"/>
        <v>0</v>
      </c>
      <c r="R75" s="276">
        <f t="shared" si="2"/>
        <v>0</v>
      </c>
      <c r="S75" s="276">
        <f t="shared" si="2"/>
        <v>0</v>
      </c>
      <c r="T75" s="276">
        <f t="shared" si="2"/>
        <v>0</v>
      </c>
      <c r="U75" s="276">
        <f t="shared" si="2"/>
        <v>0</v>
      </c>
      <c r="V75" s="276">
        <f t="shared" si="2"/>
        <v>0</v>
      </c>
      <c r="W75" s="276">
        <f t="shared" si="2"/>
        <v>0</v>
      </c>
      <c r="X75" s="276">
        <f t="shared" si="2"/>
        <v>0</v>
      </c>
      <c r="Y75" s="276">
        <f t="shared" si="2"/>
        <v>0</v>
      </c>
      <c r="Z75" s="276">
        <f t="shared" si="2"/>
        <v>0</v>
      </c>
      <c r="AA75" s="276">
        <f t="shared" si="2"/>
        <v>0</v>
      </c>
      <c r="AB75" s="276">
        <f t="shared" si="2"/>
        <v>0</v>
      </c>
      <c r="AC75" s="276">
        <f t="shared" si="2"/>
        <v>0</v>
      </c>
      <c r="AD75" s="276">
        <f t="shared" si="2"/>
        <v>0</v>
      </c>
    </row>
    <row r="76" spans="1:30" s="272" customFormat="1">
      <c r="A76" s="270"/>
      <c r="B76" s="270"/>
      <c r="C76" s="272" t="s">
        <v>246</v>
      </c>
      <c r="D76" s="276">
        <f ca="1">SUM(E76:AC76)</f>
        <v>-519791.56036893144</v>
      </c>
      <c r="E76" s="276">
        <f t="shared" ref="E76:AD76" ca="1" si="3">E13+E44</f>
        <v>0</v>
      </c>
      <c r="F76" s="276">
        <f t="shared" ca="1" si="3"/>
        <v>-1616.8018403765739</v>
      </c>
      <c r="G76" s="276">
        <f t="shared" ca="1" si="3"/>
        <v>-7902.0925150412331</v>
      </c>
      <c r="H76" s="276">
        <f t="shared" ca="1" si="3"/>
        <v>-14918.996589418337</v>
      </c>
      <c r="I76" s="276">
        <f t="shared" ca="1" si="3"/>
        <v>-23393.694308007638</v>
      </c>
      <c r="J76" s="276">
        <f t="shared" ca="1" si="3"/>
        <v>-24528.195596162914</v>
      </c>
      <c r="K76" s="276">
        <f t="shared" ca="1" si="3"/>
        <v>-25827.252338547012</v>
      </c>
      <c r="L76" s="276">
        <f t="shared" ca="1" si="3"/>
        <v>-27379.155763106348</v>
      </c>
      <c r="M76" s="276">
        <f t="shared" ca="1" si="3"/>
        <v>-27564.865957513266</v>
      </c>
      <c r="N76" s="276">
        <f t="shared" ca="1" si="3"/>
        <v>-27754.488858328732</v>
      </c>
      <c r="O76" s="276">
        <f t="shared" ca="1" si="3"/>
        <v>-27948.138578397295</v>
      </c>
      <c r="P76" s="276">
        <f t="shared" ca="1" si="3"/>
        <v>-28145.932680387934</v>
      </c>
      <c r="Q76" s="276">
        <f t="shared" ca="1" si="3"/>
        <v>-28347.992281426184</v>
      </c>
      <c r="R76" s="276">
        <f t="shared" ca="1" si="3"/>
        <v>-28554.442160900624</v>
      </c>
      <c r="S76" s="276">
        <f t="shared" ca="1" si="3"/>
        <v>-28765.410871540087</v>
      </c>
      <c r="T76" s="276">
        <f t="shared" ca="1" si="3"/>
        <v>-28981.030853860706</v>
      </c>
      <c r="U76" s="276">
        <f t="shared" ca="1" si="3"/>
        <v>-29201.438554085173</v>
      </c>
      <c r="V76" s="276">
        <f t="shared" ca="1" si="3"/>
        <v>-29426.774545639415</v>
      </c>
      <c r="W76" s="276">
        <f t="shared" ca="1" si="3"/>
        <v>-29657.183654335357</v>
      </c>
      <c r="X76" s="276">
        <f t="shared" ca="1" si="3"/>
        <v>-29892.815087351497</v>
      </c>
      <c r="Y76" s="276">
        <f t="shared" ca="1" si="3"/>
        <v>-24095.10748182817</v>
      </c>
      <c r="Z76" s="276">
        <f t="shared" ca="1" si="3"/>
        <v>-6185.2191778482938</v>
      </c>
      <c r="AA76" s="276">
        <f t="shared" ca="1" si="3"/>
        <v>-6372.8737217840498</v>
      </c>
      <c r="AB76" s="276">
        <f t="shared" ca="1" si="3"/>
        <v>-6566.2215527072494</v>
      </c>
      <c r="AC76" s="276">
        <f t="shared" ca="1" si="3"/>
        <v>-6765.435400337311</v>
      </c>
      <c r="AD76" s="276">
        <f t="shared" ca="1" si="3"/>
        <v>-5208.4396310685497</v>
      </c>
    </row>
    <row r="77" spans="1:30" s="272" customFormat="1">
      <c r="A77" s="270"/>
      <c r="B77" s="270"/>
      <c r="C77" s="272" t="s">
        <v>90</v>
      </c>
      <c r="D77" s="276">
        <f ca="1">SUM(E77:AC77)</f>
        <v>-169087.91647690933</v>
      </c>
      <c r="E77" s="276">
        <f t="shared" ref="E77:AD77" ca="1" si="4">E14+E45</f>
        <v>-589.00684931506839</v>
      </c>
      <c r="F77" s="276">
        <f t="shared" ca="1" si="4"/>
        <v>-5158.0118232544819</v>
      </c>
      <c r="G77" s="276">
        <f t="shared" ca="1" si="4"/>
        <v>-9324.7831916246687</v>
      </c>
      <c r="H77" s="276">
        <f t="shared" ca="1" si="4"/>
        <v>-15102.98198177759</v>
      </c>
      <c r="I77" s="276">
        <f t="shared" ca="1" si="4"/>
        <v>-14506.717171794397</v>
      </c>
      <c r="J77" s="276">
        <f t="shared" ca="1" si="4"/>
        <v>-13795.427854651101</v>
      </c>
      <c r="K77" s="276">
        <f t="shared" ca="1" si="4"/>
        <v>-13087.783184291751</v>
      </c>
      <c r="L77" s="276">
        <f t="shared" ca="1" si="4"/>
        <v>-12256.337741736819</v>
      </c>
      <c r="M77" s="276">
        <f t="shared" ca="1" si="4"/>
        <v>-11441.204904170047</v>
      </c>
      <c r="N77" s="276">
        <f t="shared" ca="1" si="4"/>
        <v>-10620.50374826213</v>
      </c>
      <c r="O77" s="276">
        <f t="shared" ca="1" si="4"/>
        <v>-9822.1134801412954</v>
      </c>
      <c r="P77" s="276">
        <f t="shared" ca="1" si="4"/>
        <v>-8961.9218920552157</v>
      </c>
      <c r="Q77" s="276">
        <f t="shared" ca="1" si="4"/>
        <v>-8123.7952005144089</v>
      </c>
      <c r="R77" s="276">
        <f t="shared" ca="1" si="4"/>
        <v>-7279.6079971709842</v>
      </c>
      <c r="S77" s="276">
        <f t="shared" ca="1" si="4"/>
        <v>-6447.9293906058001</v>
      </c>
      <c r="T77" s="276">
        <f t="shared" ca="1" si="4"/>
        <v>-5572.5194931101796</v>
      </c>
      <c r="U77" s="276">
        <f t="shared" ca="1" si="4"/>
        <v>-4709.3421142903535</v>
      </c>
      <c r="V77" s="276">
        <f t="shared" ca="1" si="4"/>
        <v>-3839.5518297008266</v>
      </c>
      <c r="W77" s="276">
        <f t="shared" ca="1" si="4"/>
        <v>-2972.1274165852637</v>
      </c>
      <c r="X77" s="276">
        <f t="shared" ca="1" si="4"/>
        <v>-2079.5346712042415</v>
      </c>
      <c r="Y77" s="276">
        <f t="shared" ca="1" si="4"/>
        <v>-1211.5809638634269</v>
      </c>
      <c r="Z77" s="276">
        <f t="shared" ca="1" si="4"/>
        <v>-830.94425609623113</v>
      </c>
      <c r="AA77" s="276">
        <f t="shared" ca="1" si="4"/>
        <v>-646.61962513668198</v>
      </c>
      <c r="AB77" s="276">
        <f t="shared" ca="1" si="4"/>
        <v>-452.67677717505751</v>
      </c>
      <c r="AC77" s="276">
        <f t="shared" ca="1" si="4"/>
        <v>-254.89291838124649</v>
      </c>
      <c r="AD77" s="276">
        <f t="shared" ca="1" si="4"/>
        <v>-57.698803054240187</v>
      </c>
    </row>
    <row r="78" spans="1:30" s="272" customFormat="1">
      <c r="A78" s="270"/>
      <c r="B78" s="270"/>
    </row>
    <row r="79" spans="1:30" s="272" customFormat="1">
      <c r="A79" s="270"/>
      <c r="B79" s="270"/>
      <c r="C79" s="272" t="s">
        <v>450</v>
      </c>
      <c r="D79" s="276"/>
      <c r="E79" s="276">
        <f t="shared" ref="E79:AD79" ca="1" si="5">E16+E47</f>
        <v>157499.99999999997</v>
      </c>
      <c r="F79" s="276">
        <f t="shared" ca="1" si="5"/>
        <v>287133.19815962343</v>
      </c>
      <c r="G79" s="276">
        <f t="shared" ca="1" si="5"/>
        <v>515481.10564458219</v>
      </c>
      <c r="H79" s="276">
        <f t="shared" ca="1" si="5"/>
        <v>500562.1090551638</v>
      </c>
      <c r="I79" s="276">
        <f t="shared" ca="1" si="5"/>
        <v>477168.41474715614</v>
      </c>
      <c r="J79" s="276">
        <f t="shared" ca="1" si="5"/>
        <v>452640.21915099322</v>
      </c>
      <c r="K79" s="276">
        <f t="shared" ca="1" si="5"/>
        <v>426812.96681244625</v>
      </c>
      <c r="L79" s="276">
        <f t="shared" ca="1" si="5"/>
        <v>399433.81104933989</v>
      </c>
      <c r="M79" s="276">
        <f t="shared" ca="1" si="5"/>
        <v>371868.94509182661</v>
      </c>
      <c r="N79" s="276">
        <f t="shared" ca="1" si="5"/>
        <v>344114.45623349794</v>
      </c>
      <c r="O79" s="276">
        <f t="shared" ca="1" si="5"/>
        <v>316166.3176551006</v>
      </c>
      <c r="P79" s="276">
        <f t="shared" ca="1" si="5"/>
        <v>288020.38497471268</v>
      </c>
      <c r="Q79" s="276">
        <f t="shared" ca="1" si="5"/>
        <v>259672.39269328653</v>
      </c>
      <c r="R79" s="276">
        <f t="shared" ca="1" si="5"/>
        <v>231117.95053238588</v>
      </c>
      <c r="S79" s="276">
        <f t="shared" ca="1" si="5"/>
        <v>202352.5396608458</v>
      </c>
      <c r="T79" s="276">
        <f t="shared" ca="1" si="5"/>
        <v>173371.5088069851</v>
      </c>
      <c r="U79" s="276">
        <f t="shared" ca="1" si="5"/>
        <v>144170.07025289992</v>
      </c>
      <c r="V79" s="276">
        <f t="shared" ca="1" si="5"/>
        <v>114743.29570726051</v>
      </c>
      <c r="W79" s="276">
        <f t="shared" ca="1" si="5"/>
        <v>85086.112052925135</v>
      </c>
      <c r="X79" s="276">
        <f t="shared" ca="1" si="5"/>
        <v>55193.296965573645</v>
      </c>
      <c r="Y79" s="276">
        <f t="shared" ca="1" si="5"/>
        <v>31098.189483745475</v>
      </c>
      <c r="Z79" s="276">
        <f t="shared" ca="1" si="5"/>
        <v>24912.970305897179</v>
      </c>
      <c r="AA79" s="276">
        <f t="shared" ca="1" si="5"/>
        <v>18540.096584113126</v>
      </c>
      <c r="AB79" s="276">
        <f t="shared" ca="1" si="5"/>
        <v>11973.875031405874</v>
      </c>
      <c r="AC79" s="276">
        <f t="shared" ca="1" si="5"/>
        <v>5208.4396310685643</v>
      </c>
      <c r="AD79" s="276">
        <f t="shared" si="5"/>
        <v>0</v>
      </c>
    </row>
    <row r="80" spans="1:30" s="272" customFormat="1">
      <c r="A80" s="270"/>
      <c r="B80" s="270"/>
      <c r="D80" s="276"/>
    </row>
    <row r="81" spans="1:30" s="272" customFormat="1">
      <c r="A81" s="270"/>
      <c r="B81" s="270"/>
      <c r="C81" s="272" t="s">
        <v>451</v>
      </c>
      <c r="E81" s="276">
        <f t="shared" ref="E81:AD81" ca="1" si="6">E18+E49</f>
        <v>363950.24658272171</v>
      </c>
      <c r="F81" s="276">
        <f t="shared" ca="1" si="6"/>
        <v>460021.41164995317</v>
      </c>
      <c r="G81" s="276">
        <f t="shared" ca="1" si="6"/>
        <v>776775.7347547065</v>
      </c>
      <c r="H81" s="276">
        <f t="shared" ca="1" si="6"/>
        <v>464250.8474627689</v>
      </c>
      <c r="I81" s="276">
        <f t="shared" ca="1" si="6"/>
        <v>363283.60144339601</v>
      </c>
      <c r="J81" s="276">
        <f t="shared" ca="1" si="6"/>
        <v>364467.86581615091</v>
      </c>
      <c r="K81" s="276">
        <f t="shared" ca="1" si="6"/>
        <v>365103.96752791607</v>
      </c>
      <c r="L81" s="276">
        <f t="shared" ca="1" si="6"/>
        <v>365223.44440675114</v>
      </c>
      <c r="M81" s="276">
        <f t="shared" ca="1" si="6"/>
        <v>364877.33337828948</v>
      </c>
      <c r="N81" s="276">
        <f t="shared" ca="1" si="6"/>
        <v>364160.69819397799</v>
      </c>
      <c r="O81" s="276">
        <f t="shared" ca="1" si="6"/>
        <v>363091.56249938242</v>
      </c>
      <c r="P81" s="276">
        <f t="shared" ca="1" si="6"/>
        <v>361630.35452508921</v>
      </c>
      <c r="Q81" s="276">
        <f t="shared" ca="1" si="6"/>
        <v>359730.74808475567</v>
      </c>
      <c r="R81" s="276">
        <f t="shared" ca="1" si="6"/>
        <v>357374.49099557172</v>
      </c>
      <c r="S81" s="276">
        <f t="shared" ca="1" si="6"/>
        <v>354656.08278913237</v>
      </c>
      <c r="T81" s="276">
        <f t="shared" ca="1" si="6"/>
        <v>351467.51137230708</v>
      </c>
      <c r="U81" s="276">
        <f t="shared" ca="1" si="6"/>
        <v>336951.18944902765</v>
      </c>
      <c r="V81" s="276">
        <f t="shared" ca="1" si="6"/>
        <v>316074.8456946722</v>
      </c>
      <c r="W81" s="276">
        <f t="shared" ca="1" si="6"/>
        <v>305605.03921529034</v>
      </c>
      <c r="X81" s="276">
        <f t="shared" ca="1" si="6"/>
        <v>297244.76048142265</v>
      </c>
      <c r="Y81" s="276">
        <f t="shared" ca="1" si="6"/>
        <v>246788.57864056539</v>
      </c>
      <c r="Z81" s="276">
        <f t="shared" ca="1" si="6"/>
        <v>117277.03762154776</v>
      </c>
      <c r="AA81" s="276">
        <f t="shared" ca="1" si="6"/>
        <v>110306.09172610726</v>
      </c>
      <c r="AB81" s="276">
        <f t="shared" ca="1" si="6"/>
        <v>102816.07945687692</v>
      </c>
      <c r="AC81" s="276">
        <f t="shared" ca="1" si="6"/>
        <v>94780.611412409577</v>
      </c>
      <c r="AD81" s="276">
        <f t="shared" ca="1" si="6"/>
        <v>64088.259676374524</v>
      </c>
    </row>
    <row r="82" spans="1:30" s="272" customFormat="1">
      <c r="A82" s="270"/>
      <c r="B82" s="270"/>
      <c r="C82" s="272" t="s">
        <v>131</v>
      </c>
      <c r="D82" s="276">
        <f ca="1">SUM(E82:AC82)</f>
        <v>1244791.5603689312</v>
      </c>
      <c r="E82" s="276">
        <f t="shared" ref="E82:AD82" ca="1" si="7">E19+E50</f>
        <v>0</v>
      </c>
      <c r="F82" s="276">
        <f t="shared" ca="1" si="7"/>
        <v>1616.8018403765739</v>
      </c>
      <c r="G82" s="276">
        <f t="shared" ca="1" si="7"/>
        <v>107902.09251504124</v>
      </c>
      <c r="H82" s="276">
        <f t="shared" ca="1" si="7"/>
        <v>192597.56801798978</v>
      </c>
      <c r="I82" s="276">
        <f t="shared" ca="1" si="7"/>
        <v>101072.26573657907</v>
      </c>
      <c r="J82" s="276">
        <f t="shared" ca="1" si="7"/>
        <v>102206.76702473433</v>
      </c>
      <c r="K82" s="276">
        <f t="shared" ca="1" si="7"/>
        <v>103505.82376711845</v>
      </c>
      <c r="L82" s="276">
        <f t="shared" ca="1" si="7"/>
        <v>48807.727191677768</v>
      </c>
      <c r="M82" s="276">
        <f t="shared" ca="1" si="7"/>
        <v>48993.437386084697</v>
      </c>
      <c r="N82" s="276">
        <f t="shared" ca="1" si="7"/>
        <v>49183.06028690016</v>
      </c>
      <c r="O82" s="276">
        <f t="shared" ca="1" si="7"/>
        <v>57948.138578397295</v>
      </c>
      <c r="P82" s="276">
        <f t="shared" ca="1" si="7"/>
        <v>58145.932680387938</v>
      </c>
      <c r="Q82" s="276">
        <f t="shared" ca="1" si="7"/>
        <v>58347.992281426188</v>
      </c>
      <c r="R82" s="276">
        <f t="shared" ca="1" si="7"/>
        <v>58554.442160900624</v>
      </c>
      <c r="S82" s="276">
        <f t="shared" ca="1" si="7"/>
        <v>58765.41087154008</v>
      </c>
      <c r="T82" s="276">
        <f t="shared" ca="1" si="7"/>
        <v>28981.030853860706</v>
      </c>
      <c r="U82" s="276">
        <f t="shared" ca="1" si="7"/>
        <v>29201.438554085173</v>
      </c>
      <c r="V82" s="276">
        <f t="shared" ca="1" si="7"/>
        <v>29426.774545639415</v>
      </c>
      <c r="W82" s="276">
        <f t="shared" ca="1" si="7"/>
        <v>29657.183654335357</v>
      </c>
      <c r="X82" s="276">
        <f t="shared" ca="1" si="7"/>
        <v>29892.815087351497</v>
      </c>
      <c r="Y82" s="276">
        <f t="shared" ca="1" si="7"/>
        <v>24095.10748182817</v>
      </c>
      <c r="Z82" s="276">
        <f t="shared" ca="1" si="7"/>
        <v>6185.2191778482938</v>
      </c>
      <c r="AA82" s="276">
        <f t="shared" ca="1" si="7"/>
        <v>6372.8737217840498</v>
      </c>
      <c r="AB82" s="276">
        <f t="shared" ca="1" si="7"/>
        <v>6566.2215527072494</v>
      </c>
      <c r="AC82" s="276">
        <f t="shared" ca="1" si="7"/>
        <v>6765.435400337311</v>
      </c>
      <c r="AD82" s="276">
        <f t="shared" ca="1" si="7"/>
        <v>5208.4396310685497</v>
      </c>
    </row>
    <row r="83" spans="1:30" s="272" customFormat="1">
      <c r="A83" s="270"/>
      <c r="B83" s="270"/>
      <c r="C83" s="272" t="s">
        <v>90</v>
      </c>
      <c r="D83" s="276">
        <f ca="1">SUM(E83:AC83)</f>
        <v>487434</v>
      </c>
      <c r="E83" s="276">
        <f t="shared" ref="E83:AD83" ca="1" si="8">E20+E51</f>
        <v>2931</v>
      </c>
      <c r="F83" s="276">
        <f t="shared" ca="1" si="8"/>
        <v>25692</v>
      </c>
      <c r="G83" s="276">
        <f t="shared" ca="1" si="8"/>
        <v>54432</v>
      </c>
      <c r="H83" s="276">
        <f t="shared" ca="1" si="8"/>
        <v>79290</v>
      </c>
      <c r="I83" s="276">
        <f t="shared" ca="1" si="8"/>
        <v>60861</v>
      </c>
      <c r="J83" s="276">
        <f t="shared" ca="1" si="8"/>
        <v>49780</v>
      </c>
      <c r="K83" s="276">
        <f t="shared" ca="1" si="8"/>
        <v>38783</v>
      </c>
      <c r="L83" s="276">
        <f t="shared" ca="1" si="8"/>
        <v>31271</v>
      </c>
      <c r="M83" s="276">
        <f t="shared" ca="1" si="8"/>
        <v>27595</v>
      </c>
      <c r="N83" s="276">
        <f t="shared" ca="1" si="8"/>
        <v>23910</v>
      </c>
      <c r="O83" s="276">
        <f t="shared" ca="1" si="8"/>
        <v>20530</v>
      </c>
      <c r="P83" s="276">
        <f t="shared" ca="1" si="8"/>
        <v>17265</v>
      </c>
      <c r="Q83" s="276">
        <f t="shared" ca="1" si="8"/>
        <v>14052</v>
      </c>
      <c r="R83" s="276">
        <f t="shared" ca="1" si="8"/>
        <v>10836</v>
      </c>
      <c r="S83" s="276">
        <f t="shared" ca="1" si="8"/>
        <v>7636</v>
      </c>
      <c r="T83" s="276">
        <f t="shared" ca="1" si="8"/>
        <v>5572</v>
      </c>
      <c r="U83" s="276">
        <f t="shared" ca="1" si="8"/>
        <v>4709</v>
      </c>
      <c r="V83" s="276">
        <f t="shared" ca="1" si="8"/>
        <v>3840</v>
      </c>
      <c r="W83" s="276">
        <f t="shared" ca="1" si="8"/>
        <v>2972</v>
      </c>
      <c r="X83" s="276">
        <f t="shared" ca="1" si="8"/>
        <v>2080</v>
      </c>
      <c r="Y83" s="276">
        <f t="shared" ca="1" si="8"/>
        <v>1212</v>
      </c>
      <c r="Z83" s="276">
        <f t="shared" ca="1" si="8"/>
        <v>831</v>
      </c>
      <c r="AA83" s="276">
        <f t="shared" ca="1" si="8"/>
        <v>647</v>
      </c>
      <c r="AB83" s="276">
        <f t="shared" ca="1" si="8"/>
        <v>453</v>
      </c>
      <c r="AC83" s="276">
        <f t="shared" ca="1" si="8"/>
        <v>254</v>
      </c>
      <c r="AD83" s="276">
        <f t="shared" ca="1" si="8"/>
        <v>58</v>
      </c>
    </row>
    <row r="84" spans="1:30" s="272" customFormat="1">
      <c r="A84" s="270"/>
      <c r="B84" s="270"/>
      <c r="C84" s="278" t="s">
        <v>452</v>
      </c>
      <c r="D84" s="279"/>
      <c r="E84" s="279">
        <f ca="1">IFERROR(E81/SUM(E82:E83),"долга нет")</f>
        <v>124.17272145435746</v>
      </c>
      <c r="F84" s="279">
        <f t="shared" ref="F84:AD84" ca="1" si="9">IFERROR(F81/SUM(F82:F83),"долга нет")</f>
        <v>16.845170078820626</v>
      </c>
      <c r="G84" s="279">
        <f t="shared" ca="1" si="9"/>
        <v>4.7850437497147036</v>
      </c>
      <c r="H84" s="279">
        <f t="shared" ca="1" si="9"/>
        <v>1.7075103905892866</v>
      </c>
      <c r="I84" s="279">
        <f t="shared" ca="1" si="9"/>
        <v>2.2434155192939702</v>
      </c>
      <c r="J84" s="279">
        <f t="shared" ca="1" si="9"/>
        <v>2.3980236763430685</v>
      </c>
      <c r="K84" s="279">
        <f t="shared" ca="1" si="9"/>
        <v>2.5659356642477777</v>
      </c>
      <c r="L84" s="279">
        <f t="shared" ca="1" si="9"/>
        <v>4.5608048131502672</v>
      </c>
      <c r="M84" s="279">
        <f t="shared" ca="1" si="9"/>
        <v>4.7641307987383454</v>
      </c>
      <c r="N84" s="279">
        <f t="shared" ca="1" si="9"/>
        <v>4.9821514760033025</v>
      </c>
      <c r="O84" s="279">
        <f t="shared" ca="1" si="9"/>
        <v>4.6266586985452633</v>
      </c>
      <c r="P84" s="279">
        <f t="shared" ca="1" si="9"/>
        <v>4.795463226237727</v>
      </c>
      <c r="Q84" s="279">
        <f t="shared" ca="1" si="9"/>
        <v>4.9686572712113755</v>
      </c>
      <c r="R84" s="279">
        <f t="shared" ca="1" si="9"/>
        <v>5.1501976333700501</v>
      </c>
      <c r="S84" s="279">
        <f t="shared" ca="1" si="9"/>
        <v>5.3410925782171814</v>
      </c>
      <c r="T84" s="279">
        <f t="shared" ca="1" si="9"/>
        <v>10.171828713342427</v>
      </c>
      <c r="U84" s="279">
        <f t="shared" ca="1" si="9"/>
        <v>9.9365034430802233</v>
      </c>
      <c r="V84" s="279">
        <f t="shared" ca="1" si="9"/>
        <v>9.5012170555051014</v>
      </c>
      <c r="W84" s="279">
        <f t="shared" ca="1" si="9"/>
        <v>9.3660032213121394</v>
      </c>
      <c r="X84" s="279">
        <f t="shared" ca="1" si="9"/>
        <v>9.2967966589533493</v>
      </c>
      <c r="Y84" s="279">
        <f t="shared" ca="1" si="9"/>
        <v>9.7517497334601568</v>
      </c>
      <c r="Z84" s="279">
        <f t="shared" ca="1" si="9"/>
        <v>16.715133129223851</v>
      </c>
      <c r="AA84" s="279">
        <f t="shared" ca="1" si="9"/>
        <v>15.713401137659464</v>
      </c>
      <c r="AB84" s="279">
        <f t="shared" ca="1" si="9"/>
        <v>14.647789457111765</v>
      </c>
      <c r="AC84" s="279">
        <f t="shared" ca="1" si="9"/>
        <v>13.502597574707362</v>
      </c>
      <c r="AD84" s="279">
        <f t="shared" ca="1" si="9"/>
        <v>12.16918148995684</v>
      </c>
    </row>
    <row r="85" spans="1:30" s="272" customFormat="1">
      <c r="A85" s="270"/>
      <c r="B85" s="270"/>
      <c r="C85" s="278" t="s">
        <v>453</v>
      </c>
      <c r="E85" s="272">
        <v>1.05</v>
      </c>
      <c r="F85" s="272">
        <v>1.05</v>
      </c>
      <c r="G85" s="272">
        <v>1.05</v>
      </c>
      <c r="H85" s="272">
        <v>1.05</v>
      </c>
      <c r="I85" s="272">
        <v>1.05</v>
      </c>
      <c r="J85" s="272">
        <v>1.05</v>
      </c>
      <c r="K85" s="272">
        <v>1.05</v>
      </c>
      <c r="L85" s="272">
        <v>1.05</v>
      </c>
      <c r="M85" s="272">
        <v>1.05</v>
      </c>
      <c r="N85" s="272">
        <v>1.05</v>
      </c>
      <c r="O85" s="272">
        <v>1.05</v>
      </c>
      <c r="P85" s="272">
        <v>1.05</v>
      </c>
      <c r="Q85" s="272">
        <v>1.05</v>
      </c>
      <c r="R85" s="272">
        <v>1.05</v>
      </c>
      <c r="S85" s="272">
        <v>1.05</v>
      </c>
      <c r="T85" s="272">
        <v>1.05</v>
      </c>
      <c r="U85" s="272">
        <v>1.05</v>
      </c>
      <c r="V85" s="272">
        <v>1.05</v>
      </c>
      <c r="W85" s="272">
        <v>1.05</v>
      </c>
      <c r="X85" s="272">
        <v>1.05</v>
      </c>
      <c r="Y85" s="272">
        <v>1.05</v>
      </c>
      <c r="Z85" s="272">
        <v>1.05</v>
      </c>
      <c r="AA85" s="272">
        <v>1.05</v>
      </c>
      <c r="AB85" s="272">
        <v>1.05</v>
      </c>
      <c r="AC85" s="272">
        <v>1.05</v>
      </c>
      <c r="AD85" s="272">
        <v>1.05</v>
      </c>
    </row>
    <row r="86" spans="1:30" s="272" customFormat="1">
      <c r="A86" s="270"/>
      <c r="B86" s="270"/>
    </row>
    <row r="87" spans="1:30" s="272" customFormat="1">
      <c r="A87" s="270"/>
      <c r="B87" s="270"/>
      <c r="C87" s="272" t="s">
        <v>80</v>
      </c>
      <c r="D87" s="276"/>
      <c r="E87" s="276"/>
    </row>
    <row r="88" spans="1:30" s="272" customFormat="1">
      <c r="A88" s="270"/>
      <c r="B88" s="270"/>
      <c r="C88" s="272" t="s">
        <v>77</v>
      </c>
      <c r="D88" s="276"/>
      <c r="E88" s="484">
        <f t="shared" ref="E88:E93" si="10">E25+E56</f>
        <v>300000</v>
      </c>
    </row>
    <row r="89" spans="1:30" s="272" customFormat="1">
      <c r="A89" s="270"/>
      <c r="B89" s="270"/>
      <c r="C89" s="272" t="s">
        <v>81</v>
      </c>
      <c r="D89" s="276"/>
      <c r="E89" s="484">
        <f t="shared" si="10"/>
        <v>150000</v>
      </c>
    </row>
    <row r="90" spans="1:30" s="272" customFormat="1">
      <c r="A90" s="270"/>
      <c r="B90" s="270"/>
      <c r="C90" s="272" t="s">
        <v>78</v>
      </c>
      <c r="D90" s="276"/>
      <c r="E90" s="484">
        <f t="shared" si="10"/>
        <v>150000</v>
      </c>
    </row>
    <row r="91" spans="1:30" s="272" customFormat="1">
      <c r="A91" s="270"/>
      <c r="B91" s="270"/>
      <c r="C91" s="272" t="s">
        <v>79</v>
      </c>
      <c r="D91" s="276"/>
      <c r="E91" s="484">
        <f t="shared" si="10"/>
        <v>525000</v>
      </c>
    </row>
    <row r="92" spans="1:30" s="272" customFormat="1">
      <c r="A92" s="270"/>
      <c r="B92" s="270"/>
      <c r="C92" s="272" t="s">
        <v>117</v>
      </c>
      <c r="D92" s="276"/>
      <c r="E92" s="484">
        <f t="shared" si="10"/>
        <v>150000</v>
      </c>
    </row>
    <row r="93" spans="1:30" s="272" customFormat="1">
      <c r="A93" s="270"/>
      <c r="B93" s="270"/>
      <c r="C93" s="272" t="s">
        <v>118</v>
      </c>
      <c r="D93" s="276"/>
      <c r="E93" s="484">
        <f t="shared" si="10"/>
        <v>225000</v>
      </c>
    </row>
    <row r="94" spans="1:30" s="272" customFormat="1" ht="15.75" thickBot="1">
      <c r="A94" s="270"/>
      <c r="B94" s="270"/>
      <c r="C94" s="280" t="s">
        <v>137</v>
      </c>
      <c r="D94" s="281"/>
      <c r="E94" s="281">
        <f>SUM(E88:E93)</f>
        <v>1500000</v>
      </c>
    </row>
    <row r="95" spans="1:30" s="272" customFormat="1" ht="15.75" thickTop="1">
      <c r="A95" s="270"/>
      <c r="B95" s="270"/>
    </row>
    <row r="96" spans="1:30" s="272" customFormat="1">
      <c r="A96" s="270"/>
      <c r="B96" s="270"/>
      <c r="C96" s="272" t="s">
        <v>449</v>
      </c>
      <c r="D96" s="276"/>
    </row>
    <row r="97" spans="1:5" s="272" customFormat="1">
      <c r="A97" s="270"/>
      <c r="B97" s="270"/>
      <c r="C97" s="272" t="s">
        <v>147</v>
      </c>
      <c r="D97" s="276"/>
      <c r="E97" s="276">
        <f t="shared" ref="E97:E102" si="11">E34+E65</f>
        <v>49403011.628401928</v>
      </c>
    </row>
    <row r="98" spans="1:5" s="272" customFormat="1">
      <c r="A98" s="270"/>
      <c r="B98" s="270"/>
      <c r="C98" s="272" t="s">
        <v>140</v>
      </c>
      <c r="D98" s="276"/>
      <c r="E98" s="276">
        <f t="shared" si="11"/>
        <v>34584508.985211439</v>
      </c>
    </row>
    <row r="99" spans="1:5" s="272" customFormat="1">
      <c r="A99" s="270"/>
      <c r="B99" s="270"/>
      <c r="C99" s="272" t="s">
        <v>141</v>
      </c>
      <c r="D99" s="276"/>
      <c r="E99" s="276">
        <f t="shared" si="11"/>
        <v>637500</v>
      </c>
    </row>
    <row r="100" spans="1:5" s="272" customFormat="1">
      <c r="A100" s="270"/>
      <c r="B100" s="270"/>
      <c r="C100" s="272" t="s">
        <v>144</v>
      </c>
      <c r="D100" s="276"/>
      <c r="E100" s="276">
        <f t="shared" si="11"/>
        <v>0</v>
      </c>
    </row>
    <row r="101" spans="1:5" s="272" customFormat="1">
      <c r="A101" s="270"/>
      <c r="B101" s="270"/>
      <c r="C101" t="s">
        <v>529</v>
      </c>
      <c r="D101" s="276"/>
      <c r="E101" s="276">
        <f t="shared" si="11"/>
        <v>0</v>
      </c>
    </row>
    <row r="102" spans="1:5" s="272" customFormat="1">
      <c r="A102" s="270"/>
      <c r="B102" s="270"/>
      <c r="C102" t="s">
        <v>530</v>
      </c>
      <c r="D102" s="276"/>
      <c r="E102" s="276">
        <f t="shared" si="11"/>
        <v>0</v>
      </c>
    </row>
    <row r="103" spans="1:5" s="272" customFormat="1" ht="15.75" thickBot="1">
      <c r="A103" s="270"/>
      <c r="B103" s="270"/>
      <c r="C103" s="280" t="s">
        <v>137</v>
      </c>
      <c r="D103" s="281"/>
      <c r="E103" s="281">
        <f>SUM(E97:E102)</f>
        <v>84625020.613613367</v>
      </c>
    </row>
    <row r="104" spans="1:5" s="264" customFormat="1" ht="15.75" thickTop="1">
      <c r="A104" s="263"/>
      <c r="B104" s="263"/>
    </row>
    <row r="105" spans="1:5" s="264" customFormat="1">
      <c r="A105" s="263"/>
      <c r="B105" s="263"/>
    </row>
    <row r="106" spans="1:5" s="264" customFormat="1">
      <c r="A106" s="263"/>
      <c r="B106" s="263"/>
    </row>
    <row r="107" spans="1:5" s="264" customFormat="1">
      <c r="A107" s="263"/>
      <c r="B107" s="263"/>
    </row>
    <row r="108" spans="1:5" s="264" customFormat="1">
      <c r="A108" s="263"/>
      <c r="B108" s="263"/>
    </row>
    <row r="109" spans="1:5" s="264" customFormat="1">
      <c r="A109" s="263"/>
      <c r="B109" s="263"/>
    </row>
    <row r="110" spans="1:5" s="264" customFormat="1">
      <c r="A110" s="263"/>
      <c r="B110" s="263"/>
    </row>
    <row r="111" spans="1:5" s="264" customFormat="1">
      <c r="A111" s="263"/>
      <c r="B111" s="263"/>
    </row>
    <row r="112" spans="1:5" s="264" customFormat="1">
      <c r="A112" s="263"/>
      <c r="B112" s="263"/>
    </row>
    <row r="113" spans="1:2" s="264" customFormat="1">
      <c r="A113" s="263"/>
      <c r="B113" s="263"/>
    </row>
    <row r="114" spans="1:2" s="264" customFormat="1">
      <c r="A114" s="263"/>
      <c r="B114" s="263"/>
    </row>
    <row r="115" spans="1:2" s="264" customFormat="1">
      <c r="A115" s="263"/>
      <c r="B115" s="263"/>
    </row>
    <row r="116" spans="1:2" s="264" customFormat="1">
      <c r="A116" s="263"/>
      <c r="B116" s="263"/>
    </row>
    <row r="117" spans="1:2" s="264" customFormat="1">
      <c r="A117" s="263"/>
      <c r="B117" s="263"/>
    </row>
    <row r="118" spans="1:2" s="264" customFormat="1">
      <c r="A118" s="263"/>
      <c r="B118" s="263"/>
    </row>
    <row r="119" spans="1:2" s="264" customFormat="1">
      <c r="A119" s="263"/>
      <c r="B119" s="263"/>
    </row>
    <row r="120" spans="1:2" s="264" customFormat="1">
      <c r="A120" s="263"/>
      <c r="B120" s="263"/>
    </row>
    <row r="121" spans="1:2" s="264" customFormat="1">
      <c r="A121" s="263"/>
      <c r="B121" s="263"/>
    </row>
    <row r="122" spans="1:2" s="264" customFormat="1">
      <c r="A122" s="263"/>
      <c r="B122" s="263"/>
    </row>
    <row r="123" spans="1:2" s="264" customFormat="1">
      <c r="A123" s="263"/>
      <c r="B123" s="263"/>
    </row>
    <row r="124" spans="1:2" s="264" customFormat="1">
      <c r="A124" s="263"/>
      <c r="B124" s="263"/>
    </row>
    <row r="125" spans="1:2" s="264" customFormat="1">
      <c r="A125" s="263"/>
      <c r="B125" s="263"/>
    </row>
    <row r="126" spans="1:2" s="264" customFormat="1">
      <c r="A126" s="263"/>
      <c r="B126" s="263"/>
    </row>
    <row r="127" spans="1:2" s="264" customFormat="1">
      <c r="A127" s="263"/>
      <c r="B127" s="263"/>
    </row>
    <row r="128" spans="1:2" s="264" customFormat="1">
      <c r="A128" s="263"/>
      <c r="B128" s="263"/>
    </row>
    <row r="129" spans="1:2" s="264" customFormat="1">
      <c r="A129" s="263"/>
      <c r="B129" s="263"/>
    </row>
    <row r="130" spans="1:2" s="264" customFormat="1">
      <c r="A130" s="263"/>
      <c r="B130" s="263"/>
    </row>
    <row r="131" spans="1:2" s="264" customFormat="1">
      <c r="A131" s="263"/>
      <c r="B131" s="263"/>
    </row>
    <row r="132" spans="1:2" s="264" customFormat="1">
      <c r="A132" s="263"/>
      <c r="B132" s="263"/>
    </row>
    <row r="133" spans="1:2" s="264" customFormat="1">
      <c r="A133" s="263"/>
      <c r="B133" s="263"/>
    </row>
    <row r="134" spans="1:2" s="264" customFormat="1">
      <c r="A134" s="263"/>
      <c r="B134" s="263"/>
    </row>
    <row r="135" spans="1:2" s="264" customFormat="1">
      <c r="A135" s="263"/>
      <c r="B135" s="263"/>
    </row>
    <row r="136" spans="1:2" s="264" customFormat="1">
      <c r="A136" s="263"/>
      <c r="B136" s="263"/>
    </row>
    <row r="137" spans="1:2" s="264" customFormat="1">
      <c r="A137" s="263"/>
      <c r="B137" s="263"/>
    </row>
    <row r="138" spans="1:2" s="264" customFormat="1">
      <c r="A138" s="263"/>
      <c r="B138" s="263"/>
    </row>
    <row r="139" spans="1:2" s="264" customFormat="1">
      <c r="A139" s="263"/>
      <c r="B139" s="263"/>
    </row>
    <row r="140" spans="1:2" s="264" customFormat="1">
      <c r="A140" s="263"/>
      <c r="B140" s="263"/>
    </row>
    <row r="141" spans="1:2" s="264" customFormat="1">
      <c r="A141" s="263"/>
      <c r="B141" s="263"/>
    </row>
    <row r="142" spans="1:2" s="264" customFormat="1">
      <c r="A142" s="263"/>
      <c r="B142" s="263"/>
    </row>
    <row r="143" spans="1:2" s="264" customFormat="1">
      <c r="A143" s="263"/>
      <c r="B143" s="263"/>
    </row>
    <row r="144" spans="1:2" s="264" customFormat="1">
      <c r="A144" s="263"/>
      <c r="B144" s="263"/>
    </row>
    <row r="145" spans="1:2" s="264" customFormat="1">
      <c r="A145" s="263"/>
      <c r="B145" s="263"/>
    </row>
    <row r="146" spans="1:2" s="264" customFormat="1">
      <c r="A146" s="263"/>
      <c r="B146" s="263"/>
    </row>
    <row r="147" spans="1:2" s="264" customFormat="1">
      <c r="A147" s="263"/>
      <c r="B147" s="263"/>
    </row>
    <row r="148" spans="1:2" s="264" customFormat="1">
      <c r="A148" s="263"/>
      <c r="B148" s="263"/>
    </row>
    <row r="149" spans="1:2" s="264" customFormat="1">
      <c r="A149" s="263"/>
      <c r="B149" s="263"/>
    </row>
    <row r="150" spans="1:2" s="264" customFormat="1">
      <c r="A150" s="263"/>
      <c r="B150" s="263"/>
    </row>
    <row r="151" spans="1:2" s="264" customFormat="1">
      <c r="A151" s="263"/>
      <c r="B151" s="263"/>
    </row>
    <row r="152" spans="1:2" s="264" customFormat="1">
      <c r="A152" s="263"/>
      <c r="B152" s="263"/>
    </row>
    <row r="153" spans="1:2" s="264" customFormat="1">
      <c r="A153" s="263"/>
      <c r="B153" s="263"/>
    </row>
    <row r="154" spans="1:2" s="264" customFormat="1">
      <c r="A154" s="263"/>
      <c r="B154" s="263"/>
    </row>
    <row r="155" spans="1:2" s="264" customFormat="1">
      <c r="A155" s="263"/>
      <c r="B155" s="263"/>
    </row>
    <row r="156" spans="1:2" s="264" customFormat="1">
      <c r="A156" s="263"/>
      <c r="B156" s="263"/>
    </row>
    <row r="157" spans="1:2" s="264" customFormat="1">
      <c r="A157" s="263"/>
      <c r="B157" s="263"/>
    </row>
    <row r="158" spans="1:2" s="264" customFormat="1">
      <c r="A158" s="263"/>
      <c r="B158" s="263"/>
    </row>
    <row r="159" spans="1:2" s="264" customFormat="1">
      <c r="A159" s="263"/>
      <c r="B159" s="263"/>
    </row>
    <row r="160" spans="1:2" s="264" customFormat="1">
      <c r="A160" s="263"/>
      <c r="B160" s="263"/>
    </row>
    <row r="161" spans="1:2" s="264" customFormat="1">
      <c r="A161" s="263"/>
      <c r="B161" s="263"/>
    </row>
    <row r="162" spans="1:2" s="264" customFormat="1">
      <c r="A162" s="263"/>
      <c r="B162" s="263"/>
    </row>
  </sheetData>
  <sheetProtection password="F585" sheet="1" objects="1" scenarios="1" formatCells="0" formatColumns="0" formatRows="0"/>
  <pageMargins left="0.39370078740157483" right="0.39370078740157483" top="0.59055118110236227" bottom="0.39370078740157483" header="0.31496062992125984" footer="0.31496062992125984"/>
  <pageSetup paperSize="9" scale="35" orientation="landscape" r:id="rId1"/>
  <headerFooter>
    <oddHeader>&amp;R&amp;G</oddHeader>
  </headerFooter>
  <rowBreaks count="2" manualBreakCount="2">
    <brk id="41" min="2" max="29" man="1"/>
    <brk id="72" min="2" max="29" man="1"/>
  </rowBreaks>
  <legacyDrawingHF r:id="rId2"/>
</worksheet>
</file>

<file path=xl/worksheets/sheet13.xml><?xml version="1.0" encoding="utf-8"?>
<worksheet xmlns="http://schemas.openxmlformats.org/spreadsheetml/2006/main" xmlns:r="http://schemas.openxmlformats.org/officeDocument/2006/relationships">
  <sheetPr codeName="Лист14"/>
  <dimension ref="C1:R203"/>
  <sheetViews>
    <sheetView showGridLines="0" view="pageBreakPreview" zoomScale="60" zoomScaleNormal="80" workbookViewId="0">
      <selection activeCell="B5" sqref="B5"/>
    </sheetView>
  </sheetViews>
  <sheetFormatPr defaultRowHeight="15"/>
  <cols>
    <col min="8" max="9" width="13.85546875" bestFit="1" customWidth="1"/>
    <col min="10" max="10" width="24.85546875" customWidth="1"/>
    <col min="11" max="11" width="18" bestFit="1" customWidth="1"/>
    <col min="12" max="14" width="12.7109375" customWidth="1"/>
    <col min="15" max="15" width="14" bestFit="1" customWidth="1"/>
    <col min="16" max="18" width="12.7109375" customWidth="1"/>
  </cols>
  <sheetData>
    <row r="1" spans="3:18" ht="5.25" customHeight="1"/>
    <row r="2" spans="3:18" ht="5.25" customHeight="1"/>
    <row r="3" spans="3:18" ht="5.25" customHeight="1"/>
    <row r="4" spans="3:18" ht="5.25" customHeight="1"/>
    <row r="5" spans="3:18" s="272" customFormat="1" ht="26.25">
      <c r="C5" s="547" t="str">
        <f>"Проект: "&amp;Ввод!E3</f>
        <v>Проект: Реконструкция системы водоснабжения и водоотведения г.[•]</v>
      </c>
      <c r="D5" s="548"/>
      <c r="E5" s="548"/>
      <c r="F5" s="548"/>
      <c r="G5" s="548"/>
      <c r="H5" s="548"/>
      <c r="I5" s="548"/>
      <c r="J5" s="548"/>
      <c r="K5" s="548"/>
      <c r="L5" s="548"/>
      <c r="M5" s="548"/>
      <c r="N5" s="548"/>
      <c r="O5" s="548"/>
      <c r="P5" s="548"/>
      <c r="Q5" s="548"/>
      <c r="R5" s="548"/>
    </row>
    <row r="6" spans="3:18" s="272" customFormat="1" ht="23.25">
      <c r="C6" s="273" t="s">
        <v>476</v>
      </c>
    </row>
    <row r="7" spans="3:18" s="272" customFormat="1"/>
    <row r="8" spans="3:18" s="272" customFormat="1" ht="21">
      <c r="J8" s="288" t="s">
        <v>474</v>
      </c>
      <c r="K8" s="288"/>
      <c r="L8" s="288"/>
      <c r="M8" s="288"/>
      <c r="N8" s="288" t="s">
        <v>475</v>
      </c>
      <c r="O8" s="289"/>
      <c r="P8" s="289"/>
      <c r="Q8" s="289"/>
      <c r="R8" s="290"/>
    </row>
    <row r="9" spans="3:18" s="272" customFormat="1"/>
    <row r="10" spans="3:18" s="272" customFormat="1" ht="18.75">
      <c r="C10" s="291" t="s">
        <v>456</v>
      </c>
      <c r="D10" s="292"/>
      <c r="E10" s="293"/>
      <c r="F10" s="293"/>
      <c r="G10" s="293"/>
      <c r="H10" s="294" t="s">
        <v>457</v>
      </c>
      <c r="I10" s="294"/>
      <c r="L10" s="295"/>
      <c r="M10" s="295"/>
      <c r="N10" s="295"/>
      <c r="O10" s="295"/>
      <c r="P10" s="295"/>
      <c r="Q10" s="295"/>
    </row>
    <row r="11" spans="3:18" s="272" customFormat="1" ht="15.75">
      <c r="C11" s="296" t="s">
        <v>458</v>
      </c>
      <c r="D11" s="297"/>
      <c r="E11" s="297"/>
      <c r="F11" s="297"/>
      <c r="G11" s="298" t="s">
        <v>0</v>
      </c>
      <c r="H11" s="299"/>
      <c r="I11" s="300">
        <f>Финансирование!I20</f>
        <v>1835000</v>
      </c>
    </row>
    <row r="12" spans="3:18" s="272" customFormat="1" ht="15.75">
      <c r="C12" s="296" t="s">
        <v>459</v>
      </c>
      <c r="D12" s="297"/>
      <c r="E12" s="297"/>
      <c r="F12" s="297"/>
      <c r="G12" s="301" t="s">
        <v>135</v>
      </c>
      <c r="H12" s="302"/>
      <c r="I12" s="303">
        <f>(Ввод!G13-Ввод!G12)/365</f>
        <v>1.4958904109589042</v>
      </c>
    </row>
    <row r="13" spans="3:18" s="272" customFormat="1" ht="15.75">
      <c r="C13" s="296" t="s">
        <v>460</v>
      </c>
      <c r="D13" s="297"/>
      <c r="E13" s="297"/>
      <c r="F13" s="297"/>
      <c r="G13" s="301" t="s">
        <v>74</v>
      </c>
      <c r="H13" s="304"/>
      <c r="I13" s="305">
        <f ca="1">-IFERROR(Cashflow!I49/I11,0)</f>
        <v>0.22888283378746593</v>
      </c>
    </row>
    <row r="14" spans="3:18" s="272" customFormat="1" ht="15.75">
      <c r="C14" s="296" t="s">
        <v>461</v>
      </c>
      <c r="D14" s="297"/>
      <c r="E14" s="297"/>
      <c r="F14" s="297"/>
      <c r="G14" s="301" t="s">
        <v>469</v>
      </c>
      <c r="H14" s="306"/>
      <c r="I14" s="307" t="str">
        <f>MONTH(EOMONTH(Ввод!G99,2))/3&amp;" кв. "&amp;YEAR(Ввод!G99)</f>
        <v>4 кв. 2042</v>
      </c>
    </row>
    <row r="15" spans="3:18" ht="18.75">
      <c r="C15" s="465" t="s">
        <v>545</v>
      </c>
      <c r="D15" s="466"/>
      <c r="E15" s="467"/>
      <c r="F15" s="467"/>
      <c r="G15" s="467"/>
      <c r="H15" s="468"/>
      <c r="I15" s="468"/>
      <c r="L15" s="469"/>
      <c r="M15" s="469"/>
      <c r="N15" s="469"/>
      <c r="O15" s="469"/>
      <c r="P15" s="469"/>
      <c r="Q15" s="469"/>
    </row>
    <row r="16" spans="3:18" ht="15.75">
      <c r="C16" s="470" t="s">
        <v>546</v>
      </c>
      <c r="D16" s="471"/>
      <c r="E16" s="471"/>
      <c r="F16" s="471"/>
      <c r="G16" s="472" t="s">
        <v>0</v>
      </c>
      <c r="H16" s="473"/>
      <c r="I16" s="474">
        <f>Финансирование!I21</f>
        <v>1200000</v>
      </c>
    </row>
    <row r="17" spans="3:9" ht="15.75">
      <c r="C17" s="470" t="s">
        <v>459</v>
      </c>
      <c r="D17" s="471"/>
      <c r="E17" s="471"/>
      <c r="F17" s="471"/>
      <c r="G17" s="475" t="s">
        <v>135</v>
      </c>
      <c r="H17" s="476" t="str">
        <f>"с "&amp;MONTH(EOMONTH(Ввод!G12,2))/3&amp;"-го кв. "&amp;YEAR(Ввод!G12)</f>
        <v>с 1-го кв. 2022</v>
      </c>
      <c r="I17" s="477">
        <f>(Ввод!X25-Ввод!W25)/365</f>
        <v>1.2465753424657535</v>
      </c>
    </row>
    <row r="18" spans="3:9" ht="15.75">
      <c r="C18" s="470" t="s">
        <v>460</v>
      </c>
      <c r="D18" s="471"/>
      <c r="E18" s="471"/>
      <c r="F18" s="471"/>
      <c r="G18" s="475" t="s">
        <v>74</v>
      </c>
      <c r="H18" s="478"/>
      <c r="I18" s="479">
        <f>MAX(Финансирование!$52:$52)</f>
        <v>0.35</v>
      </c>
    </row>
    <row r="19" spans="3:9" ht="15.75">
      <c r="C19" s="470" t="s">
        <v>547</v>
      </c>
      <c r="D19" s="471"/>
      <c r="E19" s="471"/>
      <c r="F19" s="471"/>
      <c r="G19" s="475" t="s">
        <v>135</v>
      </c>
      <c r="H19" s="478"/>
      <c r="I19" s="477">
        <f>Ввод!G96</f>
        <v>20</v>
      </c>
    </row>
    <row r="20" spans="3:9" ht="15.75">
      <c r="C20" s="470" t="s">
        <v>548</v>
      </c>
      <c r="D20" s="471"/>
      <c r="E20" s="471"/>
      <c r="F20" s="471"/>
      <c r="G20" s="475" t="s">
        <v>135</v>
      </c>
      <c r="H20" s="478"/>
      <c r="I20" s="477">
        <f>Ввод!G97</f>
        <v>1</v>
      </c>
    </row>
    <row r="21" spans="3:9" ht="15.75">
      <c r="C21" s="470" t="s">
        <v>461</v>
      </c>
      <c r="D21" s="471"/>
      <c r="E21" s="471"/>
      <c r="F21" s="471"/>
      <c r="G21" s="475" t="s">
        <v>469</v>
      </c>
      <c r="H21" s="480"/>
      <c r="I21" s="481" t="str">
        <f>MONTH(EOMONTH(Ввод!G99,2))/3&amp;" кв. "&amp;YEAR(Ввод!G99)</f>
        <v>4 кв. 2042</v>
      </c>
    </row>
    <row r="22" spans="3:9" s="272" customFormat="1" ht="18.75">
      <c r="C22" s="291" t="s">
        <v>462</v>
      </c>
      <c r="D22" s="308"/>
      <c r="E22" s="309"/>
      <c r="F22" s="309"/>
      <c r="G22" s="309"/>
      <c r="H22" s="309"/>
      <c r="I22" s="309"/>
    </row>
    <row r="23" spans="3:9" s="272" customFormat="1" ht="15.75">
      <c r="C23" s="296" t="s">
        <v>437</v>
      </c>
      <c r="D23" s="297"/>
      <c r="E23" s="297"/>
      <c r="F23" s="297"/>
      <c r="G23" s="298" t="s">
        <v>0</v>
      </c>
      <c r="H23" s="299"/>
      <c r="I23" s="300">
        <f ca="1">Cashflow!I66</f>
        <v>273578.72646332742</v>
      </c>
    </row>
    <row r="24" spans="3:9" s="272" customFormat="1" ht="15.75">
      <c r="C24" s="296" t="s">
        <v>443</v>
      </c>
      <c r="D24" s="297"/>
      <c r="E24" s="297"/>
      <c r="F24" s="297"/>
      <c r="G24" s="301" t="s">
        <v>74</v>
      </c>
      <c r="H24" s="304"/>
      <c r="I24" s="305">
        <f ca="1">Cashflow!I67</f>
        <v>0.18567794208021526</v>
      </c>
    </row>
    <row r="25" spans="3:9" s="272" customFormat="1" ht="15.75">
      <c r="C25" s="296" t="s">
        <v>463</v>
      </c>
      <c r="D25" s="297"/>
      <c r="E25" s="297"/>
      <c r="F25" s="297"/>
      <c r="G25" s="301" t="s">
        <v>74</v>
      </c>
      <c r="H25" s="304"/>
      <c r="I25" s="305">
        <f>Финансирование!H34</f>
        <v>0.12944595989322416</v>
      </c>
    </row>
    <row r="26" spans="3:9" s="272" customFormat="1" ht="15.75">
      <c r="C26" s="296" t="s">
        <v>464</v>
      </c>
      <c r="D26" s="297"/>
      <c r="E26" s="297"/>
      <c r="F26" s="297"/>
      <c r="G26" s="301" t="s">
        <v>216</v>
      </c>
      <c r="H26" s="310"/>
      <c r="I26" s="311">
        <f ca="1">IFERROR(I24/I25,0)</f>
        <v>1.4344050770945271</v>
      </c>
    </row>
    <row r="27" spans="3:9" s="272" customFormat="1" ht="15.75">
      <c r="C27" s="296" t="s">
        <v>438</v>
      </c>
      <c r="D27" s="297"/>
      <c r="E27" s="297"/>
      <c r="F27" s="297"/>
      <c r="G27" s="301" t="s">
        <v>135</v>
      </c>
      <c r="H27" s="312"/>
      <c r="I27" s="313">
        <f ca="1">Cashflow!I68</f>
        <v>6.75</v>
      </c>
    </row>
    <row r="28" spans="3:9" s="272" customFormat="1" ht="18.75">
      <c r="C28" s="291" t="s">
        <v>465</v>
      </c>
      <c r="D28" s="308"/>
      <c r="E28" s="309"/>
      <c r="F28" s="309"/>
      <c r="G28" s="309"/>
      <c r="H28" s="309" t="s">
        <v>466</v>
      </c>
      <c r="I28" s="309" t="s">
        <v>467</v>
      </c>
    </row>
    <row r="29" spans="3:9" s="272" customFormat="1" ht="15.75">
      <c r="C29" s="296" t="s">
        <v>468</v>
      </c>
      <c r="D29" s="314"/>
      <c r="E29" s="314"/>
      <c r="F29" s="314"/>
      <c r="G29" s="315" t="s">
        <v>216</v>
      </c>
      <c r="H29" s="316">
        <f ca="1">MIN(Cashflow!$73:$73)</f>
        <v>0.3433029403963368</v>
      </c>
      <c r="I29" s="317">
        <f ca="1">IFERROR(AVERAGE(Cashflow!$73:$73),0)</f>
        <v>4.940790051675183</v>
      </c>
    </row>
    <row r="30" spans="3:9" s="272" customFormat="1" ht="15.75">
      <c r="C30" s="296" t="s">
        <v>534</v>
      </c>
      <c r="D30" s="314"/>
      <c r="E30" s="314"/>
      <c r="F30" s="314"/>
      <c r="G30" s="318" t="s">
        <v>216</v>
      </c>
      <c r="H30" s="319">
        <f ca="1">MIN(Cashflow!$82:$82)</f>
        <v>1.05</v>
      </c>
      <c r="I30" s="320">
        <f ca="1">IFERROR(AVERAGE(Cashflow!$82:$82),0)</f>
        <v>4.9163861525829411</v>
      </c>
    </row>
    <row r="31" spans="3:9" s="272" customFormat="1" ht="15.75">
      <c r="C31" s="296" t="s">
        <v>512</v>
      </c>
      <c r="D31" s="314"/>
      <c r="E31" s="314"/>
      <c r="F31" s="314"/>
      <c r="G31" s="318" t="s">
        <v>513</v>
      </c>
      <c r="H31" s="319">
        <f ca="1">Cashflow!I89</f>
        <v>2.3369489361702138</v>
      </c>
      <c r="I31" s="320">
        <f ca="1">IFERROR(AVERAGE(Cashflow!$89:$89),0)</f>
        <v>2.0101334290983113</v>
      </c>
    </row>
    <row r="32" spans="3:9" s="272" customFormat="1"/>
    <row r="33" spans="3:18" s="272" customFormat="1" ht="18.75">
      <c r="C33" s="288" t="s">
        <v>470</v>
      </c>
      <c r="D33" s="295"/>
      <c r="E33" s="295"/>
      <c r="F33" s="295"/>
      <c r="G33" s="295"/>
      <c r="H33" s="295"/>
      <c r="I33" s="295"/>
      <c r="J33" s="321" t="s">
        <v>444</v>
      </c>
    </row>
    <row r="34" spans="3:18" s="272" customFormat="1" ht="16.5" thickBot="1">
      <c r="J34" s="322" t="s">
        <v>433</v>
      </c>
      <c r="K34" s="322" t="s">
        <v>436</v>
      </c>
      <c r="L34" s="323" t="s">
        <v>434</v>
      </c>
      <c r="M34" s="323"/>
      <c r="N34" s="323"/>
      <c r="O34" s="323"/>
      <c r="P34" s="323"/>
      <c r="Q34" s="323"/>
      <c r="R34" s="323"/>
    </row>
    <row r="35" spans="3:18" s="272" customFormat="1" ht="15.75" thickTop="1">
      <c r="J35" s="324"/>
      <c r="K35" s="325"/>
      <c r="L35" s="326">
        <f>Чувствительность!E13</f>
        <v>-0.15</v>
      </c>
      <c r="M35" s="326">
        <f>Чувствительность!F13</f>
        <v>-0.1</v>
      </c>
      <c r="N35" s="327">
        <f>Чувствительность!G13</f>
        <v>-0.05</v>
      </c>
      <c r="O35" s="328">
        <f>Чувствительность!H13</f>
        <v>0</v>
      </c>
      <c r="P35" s="329">
        <f>Чувствительность!I13</f>
        <v>0.05</v>
      </c>
      <c r="Q35" s="326">
        <f>Чувствительность!J13</f>
        <v>0.1</v>
      </c>
      <c r="R35" s="330">
        <f>Чувствительность!K13</f>
        <v>0.15</v>
      </c>
    </row>
    <row r="36" spans="3:18" s="272" customFormat="1">
      <c r="J36" s="331"/>
      <c r="K36" s="332" t="s">
        <v>437</v>
      </c>
      <c r="L36" s="333">
        <f>Чувствительность!E14</f>
        <v>0</v>
      </c>
      <c r="M36" s="333">
        <f>Чувствительность!F14</f>
        <v>0</v>
      </c>
      <c r="N36" s="334">
        <f>Чувствительность!G14</f>
        <v>0</v>
      </c>
      <c r="O36" s="335">
        <f>Чувствительность!H14</f>
        <v>-122897.84860589953</v>
      </c>
      <c r="P36" s="336">
        <f>Чувствительность!I14</f>
        <v>-172589.59750650378</v>
      </c>
      <c r="Q36" s="333">
        <f>Чувствительность!J14</f>
        <v>0</v>
      </c>
      <c r="R36" s="337">
        <f>Чувствительность!K14</f>
        <v>0</v>
      </c>
    </row>
    <row r="37" spans="3:18" s="272" customFormat="1">
      <c r="J37" s="331" t="s">
        <v>162</v>
      </c>
      <c r="K37" s="332" t="s">
        <v>443</v>
      </c>
      <c r="L37" s="338">
        <f>Чувствительность!E15</f>
        <v>0</v>
      </c>
      <c r="M37" s="338">
        <f>Чувствительность!F15</f>
        <v>0</v>
      </c>
      <c r="N37" s="339">
        <f>Чувствительность!G15</f>
        <v>0</v>
      </c>
      <c r="O37" s="340">
        <f>Чувствительность!H15</f>
        <v>0.10525250276447484</v>
      </c>
      <c r="P37" s="341">
        <f>Чувствительность!I15</f>
        <v>9.676338099295001E-2</v>
      </c>
      <c r="Q37" s="338">
        <f>Чувствительность!J15</f>
        <v>0</v>
      </c>
      <c r="R37" s="342">
        <f>Чувствительность!K15</f>
        <v>0</v>
      </c>
    </row>
    <row r="38" spans="3:18" s="272" customFormat="1">
      <c r="J38" s="331"/>
      <c r="K38" s="332" t="s">
        <v>438</v>
      </c>
      <c r="L38" s="343">
        <f>Чувствительность!E16</f>
        <v>0</v>
      </c>
      <c r="M38" s="343">
        <f>Чувствительность!F16</f>
        <v>0</v>
      </c>
      <c r="N38" s="344">
        <f>Чувствительность!G16</f>
        <v>0</v>
      </c>
      <c r="O38" s="345">
        <f>Чувствительность!H16</f>
        <v>8.75</v>
      </c>
      <c r="P38" s="346">
        <f>Чувствительность!I16</f>
        <v>9.25</v>
      </c>
      <c r="Q38" s="343">
        <f>Чувствительность!J16</f>
        <v>0</v>
      </c>
      <c r="R38" s="347">
        <f>Чувствительность!K16</f>
        <v>0</v>
      </c>
    </row>
    <row r="39" spans="3:18" s="272" customFormat="1" ht="15.75" thickBot="1">
      <c r="J39" s="348"/>
      <c r="K39" s="349" t="s">
        <v>440</v>
      </c>
      <c r="L39" s="333">
        <f>Чувствительность!E17</f>
        <v>0</v>
      </c>
      <c r="M39" s="333">
        <f>Чувствительность!F17</f>
        <v>0</v>
      </c>
      <c r="N39" s="334">
        <f>Чувствительность!G17</f>
        <v>0</v>
      </c>
      <c r="O39" s="350">
        <f>Чувствительность!H17</f>
        <v>1926418.2155871992</v>
      </c>
      <c r="P39" s="336">
        <f>Чувствительность!I17</f>
        <v>1937105.3037796055</v>
      </c>
      <c r="Q39" s="333">
        <f>Чувствительность!J17</f>
        <v>0</v>
      </c>
      <c r="R39" s="337">
        <f>Чувствительность!K17</f>
        <v>0</v>
      </c>
    </row>
    <row r="40" spans="3:18" s="272" customFormat="1" ht="16.5" thickTop="1" thickBot="1">
      <c r="J40" s="351"/>
      <c r="K40" s="352"/>
      <c r="L40" s="353"/>
      <c r="M40" s="353"/>
      <c r="N40" s="353"/>
      <c r="O40" s="353"/>
      <c r="P40" s="353"/>
      <c r="Q40" s="353"/>
      <c r="R40" s="353"/>
    </row>
    <row r="41" spans="3:18" s="272" customFormat="1" ht="15.75" thickTop="1">
      <c r="J41" s="324"/>
      <c r="K41" s="325"/>
      <c r="L41" s="326">
        <f>Чувствительность!E19</f>
        <v>-0.15</v>
      </c>
      <c r="M41" s="326">
        <f>Чувствительность!F19</f>
        <v>-0.1</v>
      </c>
      <c r="N41" s="327">
        <f>Чувствительность!G19</f>
        <v>-0.05</v>
      </c>
      <c r="O41" s="328">
        <f>Чувствительность!H19</f>
        <v>0</v>
      </c>
      <c r="P41" s="329">
        <f>Чувствительность!I19</f>
        <v>0.05</v>
      </c>
      <c r="Q41" s="326">
        <f>Чувствительность!J19</f>
        <v>0.1</v>
      </c>
      <c r="R41" s="330">
        <f>Чувствительность!K19</f>
        <v>0.15</v>
      </c>
    </row>
    <row r="42" spans="3:18" s="272" customFormat="1">
      <c r="J42" s="331"/>
      <c r="K42" s="332" t="s">
        <v>437</v>
      </c>
      <c r="L42" s="333">
        <f>Чувствительность!E20</f>
        <v>532250.53843700478</v>
      </c>
      <c r="M42" s="333">
        <f>Чувствительность!F20</f>
        <v>0</v>
      </c>
      <c r="N42" s="334">
        <f>Чувствительность!G20</f>
        <v>0</v>
      </c>
      <c r="O42" s="335">
        <f>Чувствительность!H20</f>
        <v>-122897.84860589953</v>
      </c>
      <c r="P42" s="336">
        <f>Чувствительность!I20</f>
        <v>0</v>
      </c>
      <c r="Q42" s="333">
        <f>Чувствительность!J20</f>
        <v>0</v>
      </c>
      <c r="R42" s="337">
        <f>Чувствительность!K20</f>
        <v>0</v>
      </c>
    </row>
    <row r="43" spans="3:18" s="272" customFormat="1">
      <c r="J43" s="331" t="s">
        <v>254</v>
      </c>
      <c r="K43" s="332" t="s">
        <v>443</v>
      </c>
      <c r="L43" s="338">
        <f>Чувствительность!E21</f>
        <v>0.24045716833045394</v>
      </c>
      <c r="M43" s="338">
        <f>Чувствительность!F21</f>
        <v>0</v>
      </c>
      <c r="N43" s="339">
        <f>Чувствительность!G21</f>
        <v>0</v>
      </c>
      <c r="O43" s="340">
        <f>Чувствительность!H21</f>
        <v>0.10525250276447484</v>
      </c>
      <c r="P43" s="341">
        <f>Чувствительность!I21</f>
        <v>0</v>
      </c>
      <c r="Q43" s="338">
        <f>Чувствительность!J21</f>
        <v>0</v>
      </c>
      <c r="R43" s="342">
        <f>Чувствительность!K21</f>
        <v>0</v>
      </c>
    </row>
    <row r="44" spans="3:18" s="272" customFormat="1">
      <c r="J44" s="331"/>
      <c r="K44" s="332" t="s">
        <v>438</v>
      </c>
      <c r="L44" s="343">
        <f>Чувствительность!E22</f>
        <v>5.75</v>
      </c>
      <c r="M44" s="343">
        <f>Чувствительность!F22</f>
        <v>0</v>
      </c>
      <c r="N44" s="344">
        <f>Чувствительность!G22</f>
        <v>0</v>
      </c>
      <c r="O44" s="345">
        <f>Чувствительность!H22</f>
        <v>8.75</v>
      </c>
      <c r="P44" s="346">
        <f>Чувствительность!I22</f>
        <v>0</v>
      </c>
      <c r="Q44" s="343">
        <f>Чувствительность!J22</f>
        <v>0</v>
      </c>
      <c r="R44" s="347">
        <f>Чувствительность!K22</f>
        <v>0</v>
      </c>
    </row>
    <row r="45" spans="3:18" s="272" customFormat="1" ht="15.75" thickBot="1">
      <c r="J45" s="348"/>
      <c r="K45" s="349" t="s">
        <v>440</v>
      </c>
      <c r="L45" s="333">
        <f>Чувствительность!E74</f>
        <v>0</v>
      </c>
      <c r="M45" s="333">
        <f>Чувствительность!F74</f>
        <v>0</v>
      </c>
      <c r="N45" s="334">
        <f>Чувствительность!G74</f>
        <v>0</v>
      </c>
      <c r="O45" s="350">
        <f>Чувствительность!H74</f>
        <v>0</v>
      </c>
      <c r="P45" s="336">
        <f>Чувствительность!I74</f>
        <v>0</v>
      </c>
      <c r="Q45" s="333">
        <f>Чувствительность!J74</f>
        <v>0</v>
      </c>
      <c r="R45" s="337">
        <f>Чувствительность!K74</f>
        <v>0</v>
      </c>
    </row>
    <row r="46" spans="3:18" s="272" customFormat="1" ht="15.75" thickTop="1">
      <c r="J46" s="264"/>
      <c r="K46" s="264"/>
      <c r="L46" s="264"/>
      <c r="M46" s="264"/>
      <c r="N46" s="264"/>
      <c r="O46" s="264"/>
      <c r="P46" s="264"/>
      <c r="Q46" s="264"/>
      <c r="R46" s="264"/>
    </row>
    <row r="47" spans="3:18" s="272" customFormat="1">
      <c r="J47" s="264"/>
      <c r="K47" s="264"/>
      <c r="L47" s="264"/>
      <c r="M47" s="264"/>
      <c r="N47" s="264"/>
      <c r="O47" s="264"/>
      <c r="P47" s="264"/>
      <c r="Q47" s="264"/>
      <c r="R47" s="264"/>
    </row>
    <row r="48" spans="3:18" s="272" customFormat="1">
      <c r="J48" s="264"/>
      <c r="K48" s="264"/>
      <c r="L48" s="264"/>
      <c r="M48" s="264"/>
      <c r="N48" s="264"/>
      <c r="O48" s="264"/>
      <c r="P48" s="264"/>
      <c r="Q48" s="264"/>
      <c r="R48" s="264"/>
    </row>
    <row r="49" spans="3:18" s="272" customFormat="1">
      <c r="J49" s="264"/>
      <c r="K49" s="264"/>
      <c r="L49" s="264"/>
      <c r="M49" s="264"/>
      <c r="N49" s="264"/>
      <c r="O49" s="264"/>
      <c r="P49" s="264"/>
      <c r="Q49" s="264"/>
      <c r="R49" s="264"/>
    </row>
    <row r="50" spans="3:18" s="272" customFormat="1" ht="15.75">
      <c r="C50" s="354"/>
      <c r="D50" s="355" t="s">
        <v>471</v>
      </c>
      <c r="J50" s="264"/>
      <c r="K50" s="264"/>
      <c r="L50" s="264"/>
      <c r="M50" s="264"/>
      <c r="N50" s="264"/>
      <c r="O50" s="264"/>
      <c r="P50" s="264"/>
      <c r="Q50" s="264"/>
      <c r="R50" s="264"/>
    </row>
    <row r="51" spans="3:18" s="272" customFormat="1" ht="15.75">
      <c r="C51" s="356"/>
      <c r="D51" s="355" t="s">
        <v>472</v>
      </c>
      <c r="J51" s="264"/>
      <c r="K51" s="264"/>
      <c r="L51" s="264"/>
      <c r="M51" s="264"/>
      <c r="N51" s="264"/>
      <c r="O51" s="264"/>
      <c r="P51" s="264"/>
      <c r="Q51" s="264"/>
      <c r="R51" s="264"/>
    </row>
    <row r="52" spans="3:18" s="272" customFormat="1" ht="15.75">
      <c r="C52" s="357"/>
      <c r="D52" s="355" t="s">
        <v>473</v>
      </c>
      <c r="J52" s="264"/>
      <c r="K52" s="264"/>
      <c r="L52" s="264"/>
      <c r="M52" s="264"/>
      <c r="N52" s="264"/>
      <c r="O52" s="264"/>
      <c r="P52" s="264"/>
      <c r="Q52" s="264"/>
      <c r="R52" s="264"/>
    </row>
    <row r="53" spans="3:18" s="272" customFormat="1" ht="15.75">
      <c r="D53" s="355" t="s">
        <v>479</v>
      </c>
      <c r="J53" s="264"/>
      <c r="K53" s="264"/>
      <c r="L53" s="264"/>
      <c r="M53" s="264"/>
      <c r="N53" s="264"/>
      <c r="O53" s="264"/>
      <c r="P53" s="264"/>
      <c r="Q53" s="264"/>
      <c r="R53" s="264"/>
    </row>
    <row r="54" spans="3:18" s="272" customFormat="1" ht="15.75">
      <c r="D54" s="358" t="s">
        <v>504</v>
      </c>
      <c r="J54" s="264"/>
      <c r="K54" s="264"/>
      <c r="L54" s="264"/>
      <c r="M54" s="264"/>
      <c r="N54" s="264"/>
      <c r="O54" s="264"/>
      <c r="P54" s="264"/>
      <c r="Q54" s="264"/>
      <c r="R54" s="264"/>
    </row>
    <row r="55" spans="3:18" s="272" customFormat="1" ht="15.75">
      <c r="D55" s="355"/>
      <c r="J55" s="264"/>
      <c r="K55" s="264"/>
      <c r="L55" s="264"/>
      <c r="M55" s="264"/>
      <c r="N55" s="264"/>
      <c r="O55" s="264"/>
      <c r="P55" s="264"/>
      <c r="Q55" s="264"/>
      <c r="R55" s="264"/>
    </row>
    <row r="56" spans="3:18" s="272" customFormat="1" ht="23.25">
      <c r="C56" s="273" t="s">
        <v>477</v>
      </c>
    </row>
    <row r="57" spans="3:18" s="272" customFormat="1"/>
    <row r="58" spans="3:18" s="272" customFormat="1" ht="18.75">
      <c r="J58" s="288" t="s">
        <v>474</v>
      </c>
      <c r="K58" s="288"/>
      <c r="L58" s="288"/>
      <c r="M58" s="288"/>
      <c r="N58" s="288" t="s">
        <v>475</v>
      </c>
      <c r="O58" s="288"/>
      <c r="P58" s="288"/>
      <c r="Q58" s="288"/>
      <c r="R58" s="359"/>
    </row>
    <row r="59" spans="3:18" s="272" customFormat="1"/>
    <row r="60" spans="3:18" s="272" customFormat="1" ht="21">
      <c r="C60" s="291" t="s">
        <v>456</v>
      </c>
      <c r="D60" s="292"/>
      <c r="E60" s="293"/>
      <c r="F60" s="293"/>
      <c r="G60" s="293"/>
      <c r="H60" s="294" t="s">
        <v>457</v>
      </c>
      <c r="I60" s="294"/>
      <c r="K60" s="289"/>
      <c r="L60" s="289"/>
      <c r="M60" s="289"/>
    </row>
    <row r="61" spans="3:18" s="272" customFormat="1" ht="15.75">
      <c r="C61" s="296" t="s">
        <v>458</v>
      </c>
      <c r="D61" s="297"/>
      <c r="E61" s="297"/>
      <c r="F61" s="297"/>
      <c r="G61" s="298" t="s">
        <v>0</v>
      </c>
      <c r="H61" s="299"/>
      <c r="I61" s="300">
        <f>-Cashflow!I112-Cashflow!I113</f>
        <v>780000</v>
      </c>
    </row>
    <row r="62" spans="3:18" s="272" customFormat="1" ht="15.75">
      <c r="C62" s="296" t="s">
        <v>459</v>
      </c>
      <c r="D62" s="297"/>
      <c r="E62" s="297"/>
      <c r="F62" s="297"/>
      <c r="G62" s="301" t="s">
        <v>135</v>
      </c>
      <c r="H62" s="302"/>
      <c r="I62" s="303">
        <f>(Ввод!R13-Ввод!R12)/365</f>
        <v>2.4986301369863013</v>
      </c>
    </row>
    <row r="63" spans="3:18" s="272" customFormat="1" ht="15.75">
      <c r="C63" s="296" t="s">
        <v>460</v>
      </c>
      <c r="D63" s="297"/>
      <c r="E63" s="297"/>
      <c r="F63" s="297"/>
      <c r="G63" s="301" t="s">
        <v>74</v>
      </c>
      <c r="H63" s="304"/>
      <c r="I63" s="305">
        <f ca="1">-IFERROR(Cashflow!I124/I61,0)</f>
        <v>0.13461538461538464</v>
      </c>
    </row>
    <row r="64" spans="3:18" s="272" customFormat="1" ht="15.75">
      <c r="C64" s="296" t="s">
        <v>461</v>
      </c>
      <c r="D64" s="297"/>
      <c r="E64" s="297"/>
      <c r="F64" s="297"/>
      <c r="G64" s="301" t="s">
        <v>469</v>
      </c>
      <c r="H64" s="306"/>
      <c r="I64" s="307" t="str">
        <f>MONTH(EOMONTH(Ввод!T99,2))/3&amp;" кв. "&amp;YEAR(Ввод!T99)</f>
        <v>4 кв. 2047</v>
      </c>
    </row>
    <row r="65" spans="3:17" ht="18.75">
      <c r="C65" s="465" t="s">
        <v>545</v>
      </c>
      <c r="D65" s="466"/>
      <c r="E65" s="467"/>
      <c r="F65" s="467"/>
      <c r="G65" s="467"/>
      <c r="H65" s="468"/>
      <c r="I65" s="468"/>
      <c r="L65" s="469"/>
      <c r="M65" s="469"/>
      <c r="N65" s="469"/>
      <c r="O65" s="469"/>
      <c r="P65" s="469"/>
      <c r="Q65" s="469"/>
    </row>
    <row r="66" spans="3:17" ht="15.75">
      <c r="C66" s="470" t="s">
        <v>546</v>
      </c>
      <c r="D66" s="471"/>
      <c r="E66" s="471"/>
      <c r="F66" s="471"/>
      <c r="G66" s="472" t="s">
        <v>0</v>
      </c>
      <c r="H66" s="473"/>
      <c r="I66" s="474">
        <f>Финансирование!I112</f>
        <v>780000</v>
      </c>
    </row>
    <row r="67" spans="3:17" ht="15.75">
      <c r="C67" s="470" t="s">
        <v>459</v>
      </c>
      <c r="D67" s="471"/>
      <c r="E67" s="471"/>
      <c r="F67" s="471"/>
      <c r="G67" s="475" t="s">
        <v>135</v>
      </c>
      <c r="H67" s="476" t="str">
        <f>"с "&amp;MONTH(EOMONTH(Ввод!R12,2))/3&amp;"-го кв. "&amp;YEAR(Ввод!R12)</f>
        <v>с 1-го кв. 2022</v>
      </c>
      <c r="I67" s="477">
        <f>(Ввод!AA25-Ввод!Z25)/365</f>
        <v>1.2465753424657535</v>
      </c>
    </row>
    <row r="68" spans="3:17" ht="15.75">
      <c r="C68" s="470" t="s">
        <v>460</v>
      </c>
      <c r="D68" s="471"/>
      <c r="E68" s="471"/>
      <c r="F68" s="471"/>
      <c r="G68" s="475" t="s">
        <v>74</v>
      </c>
      <c r="H68" s="478"/>
      <c r="I68" s="479">
        <f>MAX(Финансирование!$144:$144)</f>
        <v>0.35</v>
      </c>
    </row>
    <row r="69" spans="3:17" ht="15.75">
      <c r="C69" s="470" t="s">
        <v>547</v>
      </c>
      <c r="D69" s="471"/>
      <c r="E69" s="471"/>
      <c r="F69" s="471"/>
      <c r="G69" s="475" t="s">
        <v>135</v>
      </c>
      <c r="H69" s="478"/>
      <c r="I69" s="477">
        <f>Ввод!T96</f>
        <v>25</v>
      </c>
    </row>
    <row r="70" spans="3:17" ht="15.75">
      <c r="C70" s="470" t="s">
        <v>548</v>
      </c>
      <c r="D70" s="471"/>
      <c r="E70" s="471"/>
      <c r="F70" s="471"/>
      <c r="G70" s="475" t="s">
        <v>135</v>
      </c>
      <c r="H70" s="478"/>
      <c r="I70" s="477">
        <f>Ввод!T97</f>
        <v>4</v>
      </c>
    </row>
    <row r="71" spans="3:17" ht="15.75">
      <c r="C71" s="470" t="s">
        <v>461</v>
      </c>
      <c r="D71" s="471"/>
      <c r="E71" s="471"/>
      <c r="F71" s="471"/>
      <c r="G71" s="475" t="s">
        <v>469</v>
      </c>
      <c r="H71" s="480"/>
      <c r="I71" s="481" t="str">
        <f>MONTH(EOMONTH(Ввод!T99,2))/3&amp;" кв. "&amp;YEAR(Ввод!T99)</f>
        <v>4 кв. 2047</v>
      </c>
    </row>
    <row r="72" spans="3:17" s="272" customFormat="1" ht="18.75">
      <c r="C72" s="291" t="s">
        <v>462</v>
      </c>
      <c r="D72" s="308"/>
      <c r="E72" s="309"/>
      <c r="F72" s="309"/>
      <c r="G72" s="309"/>
      <c r="H72" s="309"/>
      <c r="I72" s="309"/>
    </row>
    <row r="73" spans="3:17" s="272" customFormat="1" ht="15.75">
      <c r="C73" s="296" t="s">
        <v>437</v>
      </c>
      <c r="D73" s="297"/>
      <c r="E73" s="297"/>
      <c r="F73" s="297"/>
      <c r="G73" s="298" t="s">
        <v>0</v>
      </c>
      <c r="H73" s="299"/>
      <c r="I73" s="300">
        <f ca="1">Cashflow!I141</f>
        <v>657228.31127758895</v>
      </c>
    </row>
    <row r="74" spans="3:17" s="272" customFormat="1" ht="15.75">
      <c r="C74" s="296" t="s">
        <v>443</v>
      </c>
      <c r="D74" s="297"/>
      <c r="E74" s="297"/>
      <c r="F74" s="297"/>
      <c r="G74" s="301" t="s">
        <v>74</v>
      </c>
      <c r="H74" s="304"/>
      <c r="I74" s="305">
        <f ca="1">Cashflow!I142</f>
        <v>0</v>
      </c>
    </row>
    <row r="75" spans="3:17" s="272" customFormat="1" ht="15.75">
      <c r="C75" s="296" t="s">
        <v>463</v>
      </c>
      <c r="D75" s="297"/>
      <c r="E75" s="297"/>
      <c r="F75" s="297"/>
      <c r="G75" s="301" t="s">
        <v>74</v>
      </c>
      <c r="H75" s="304"/>
      <c r="I75" s="305">
        <f>Финансирование!H126</f>
        <v>0.1600113968365032</v>
      </c>
    </row>
    <row r="76" spans="3:17" s="272" customFormat="1" ht="15.75">
      <c r="C76" s="296" t="s">
        <v>464</v>
      </c>
      <c r="D76" s="297"/>
      <c r="E76" s="297"/>
      <c r="F76" s="297"/>
      <c r="G76" s="301" t="s">
        <v>216</v>
      </c>
      <c r="H76" s="310"/>
      <c r="I76" s="311">
        <f ca="1">IFERROR(I74/I75,0)</f>
        <v>0</v>
      </c>
    </row>
    <row r="77" spans="3:17" s="272" customFormat="1" ht="15.75">
      <c r="C77" s="296" t="s">
        <v>438</v>
      </c>
      <c r="D77" s="297"/>
      <c r="E77" s="297"/>
      <c r="F77" s="297"/>
      <c r="G77" s="301" t="s">
        <v>135</v>
      </c>
      <c r="H77" s="312"/>
      <c r="I77" s="313">
        <f ca="1">Cashflow!I143</f>
        <v>2.5</v>
      </c>
    </row>
    <row r="78" spans="3:17" s="272" customFormat="1" ht="18.75">
      <c r="C78" s="291" t="s">
        <v>465</v>
      </c>
      <c r="D78" s="308"/>
      <c r="E78" s="309"/>
      <c r="F78" s="309"/>
      <c r="G78" s="309"/>
      <c r="H78" s="309" t="s">
        <v>466</v>
      </c>
      <c r="I78" s="309" t="s">
        <v>467</v>
      </c>
    </row>
    <row r="79" spans="3:17" s="272" customFormat="1" ht="15.75">
      <c r="C79" s="296" t="s">
        <v>468</v>
      </c>
      <c r="D79" s="314"/>
      <c r="E79" s="314"/>
      <c r="F79" s="314"/>
      <c r="G79" s="315" t="s">
        <v>216</v>
      </c>
      <c r="H79" s="319">
        <f ca="1">MIN(Cashflow!$148:$148)</f>
        <v>0.44557820051301472</v>
      </c>
      <c r="I79" s="317">
        <f ca="1">IFERROR(AVERAGE(Cashflow!$148:$148),0)</f>
        <v>15.806406219810846</v>
      </c>
    </row>
    <row r="80" spans="3:17" s="272" customFormat="1" ht="15.75">
      <c r="C80" s="296" t="s">
        <v>534</v>
      </c>
      <c r="D80" s="314"/>
      <c r="E80" s="314"/>
      <c r="F80" s="314"/>
      <c r="G80" s="318" t="s">
        <v>216</v>
      </c>
      <c r="H80" s="319">
        <f ca="1">MIN(Cashflow!$157:$157)</f>
        <v>1.05</v>
      </c>
      <c r="I80" s="320">
        <f ca="1">IFERROR(AVERAGE(Cashflow!$157:$157),0)</f>
        <v>15.636988418448114</v>
      </c>
    </row>
    <row r="81" spans="3:18" s="272" customFormat="1" ht="15.75">
      <c r="C81" s="296" t="s">
        <v>512</v>
      </c>
      <c r="D81" s="314"/>
      <c r="E81" s="314"/>
      <c r="F81" s="314"/>
      <c r="G81" s="318" t="s">
        <v>513</v>
      </c>
      <c r="H81" s="319">
        <f ca="1">Cashflow!I164</f>
        <v>5.9741419354838685</v>
      </c>
      <c r="I81" s="320">
        <f ca="1">IFERROR(AVERAGE(Cashflow!$164:$164),0)</f>
        <v>4.7758527293283741</v>
      </c>
    </row>
    <row r="82" spans="3:18" s="272" customFormat="1"/>
    <row r="83" spans="3:18" s="272" customFormat="1" ht="18.75">
      <c r="C83" s="288" t="s">
        <v>470</v>
      </c>
      <c r="D83" s="360"/>
      <c r="E83" s="360"/>
      <c r="F83" s="360"/>
      <c r="G83" s="360"/>
      <c r="H83" s="360"/>
      <c r="I83" s="360"/>
      <c r="J83" s="321" t="s">
        <v>445</v>
      </c>
    </row>
    <row r="84" spans="3:18" s="272" customFormat="1" ht="16.5" thickBot="1">
      <c r="J84" s="322" t="s">
        <v>433</v>
      </c>
      <c r="K84" s="322" t="s">
        <v>436</v>
      </c>
      <c r="L84" s="323" t="s">
        <v>434</v>
      </c>
      <c r="M84" s="323"/>
      <c r="N84" s="323"/>
      <c r="O84" s="323"/>
      <c r="P84" s="323"/>
      <c r="Q84" s="323"/>
      <c r="R84" s="323"/>
    </row>
    <row r="85" spans="3:18" s="272" customFormat="1" ht="15.75" thickTop="1">
      <c r="J85" s="324"/>
      <c r="K85" s="325"/>
      <c r="L85" s="326">
        <f>Чувствительность!E27</f>
        <v>-0.15</v>
      </c>
      <c r="M85" s="326">
        <f>Чувствительность!F27</f>
        <v>-0.1</v>
      </c>
      <c r="N85" s="327">
        <f>Чувствительность!G27</f>
        <v>-0.05</v>
      </c>
      <c r="O85" s="328">
        <f>Чувствительность!H27</f>
        <v>0</v>
      </c>
      <c r="P85" s="329">
        <f>Чувствительность!I27</f>
        <v>0.05</v>
      </c>
      <c r="Q85" s="326">
        <f>Чувствительность!J27</f>
        <v>0.1</v>
      </c>
      <c r="R85" s="330">
        <f>Чувствительность!K27</f>
        <v>0.15</v>
      </c>
    </row>
    <row r="86" spans="3:18" s="272" customFormat="1">
      <c r="J86" s="331"/>
      <c r="K86" s="332" t="s">
        <v>437</v>
      </c>
      <c r="L86" s="361">
        <f>Чувствительность!E28</f>
        <v>0</v>
      </c>
      <c r="M86" s="361">
        <f>Чувствительность!F28</f>
        <v>0</v>
      </c>
      <c r="N86" s="362">
        <f>Чувствительность!G28</f>
        <v>0</v>
      </c>
      <c r="O86" s="363">
        <f>Чувствительность!H28</f>
        <v>-1771563.3813639355</v>
      </c>
      <c r="P86" s="364">
        <f>Чувствительность!I28</f>
        <v>0</v>
      </c>
      <c r="Q86" s="361">
        <f>Чувствительность!J28</f>
        <v>0</v>
      </c>
      <c r="R86" s="365">
        <f>Чувствительность!K28</f>
        <v>0</v>
      </c>
    </row>
    <row r="87" spans="3:18" s="272" customFormat="1">
      <c r="J87" s="331" t="s">
        <v>162</v>
      </c>
      <c r="K87" s="332" t="s">
        <v>443</v>
      </c>
      <c r="L87" s="366">
        <f>Чувствительность!E29</f>
        <v>0</v>
      </c>
      <c r="M87" s="366">
        <f>Чувствительность!F29</f>
        <v>0</v>
      </c>
      <c r="N87" s="367">
        <f>Чувствительность!G29</f>
        <v>0</v>
      </c>
      <c r="O87" s="368">
        <f>Чувствительность!H29</f>
        <v>0</v>
      </c>
      <c r="P87" s="369">
        <f>Чувствительность!I29</f>
        <v>0</v>
      </c>
      <c r="Q87" s="366">
        <f>Чувствительность!J29</f>
        <v>0</v>
      </c>
      <c r="R87" s="370">
        <f>Чувствительность!K29</f>
        <v>0</v>
      </c>
    </row>
    <row r="88" spans="3:18" s="272" customFormat="1">
      <c r="J88" s="331"/>
      <c r="K88" s="332" t="s">
        <v>438</v>
      </c>
      <c r="L88" s="371">
        <f>Чувствительность!E30</f>
        <v>0</v>
      </c>
      <c r="M88" s="371">
        <f>Чувствительность!F30</f>
        <v>0</v>
      </c>
      <c r="N88" s="372">
        <f>Чувствительность!G30</f>
        <v>0</v>
      </c>
      <c r="O88" s="373">
        <f>Чувствительность!H30</f>
        <v>26.25</v>
      </c>
      <c r="P88" s="374">
        <f>Чувствительность!I30</f>
        <v>0</v>
      </c>
      <c r="Q88" s="371">
        <f>Чувствительность!J30</f>
        <v>0</v>
      </c>
      <c r="R88" s="375">
        <f>Чувствительность!K30</f>
        <v>0</v>
      </c>
    </row>
    <row r="89" spans="3:18" s="272" customFormat="1" ht="15.75" thickBot="1">
      <c r="J89" s="348"/>
      <c r="K89" s="349" t="s">
        <v>440</v>
      </c>
      <c r="L89" s="361">
        <f>Чувствительность!E31</f>
        <v>0</v>
      </c>
      <c r="M89" s="361">
        <f>Чувствительность!F31</f>
        <v>0</v>
      </c>
      <c r="N89" s="362">
        <f>Чувствительность!G31</f>
        <v>0</v>
      </c>
      <c r="O89" s="376">
        <f>Чувствительность!H31</f>
        <v>2542245.7442360353</v>
      </c>
      <c r="P89" s="364">
        <f>Чувствительность!I31</f>
        <v>0</v>
      </c>
      <c r="Q89" s="361">
        <f>Чувствительность!J31</f>
        <v>0</v>
      </c>
      <c r="R89" s="365">
        <f>Чувствительность!K31</f>
        <v>0</v>
      </c>
    </row>
    <row r="90" spans="3:18" s="272" customFormat="1" ht="16.5" thickTop="1" thickBot="1">
      <c r="J90" s="351"/>
      <c r="K90" s="352"/>
      <c r="L90" s="353"/>
      <c r="M90" s="353"/>
      <c r="N90" s="353"/>
      <c r="O90" s="353"/>
      <c r="P90" s="353"/>
      <c r="Q90" s="353"/>
      <c r="R90" s="353"/>
    </row>
    <row r="91" spans="3:18" s="272" customFormat="1" ht="15.75" thickTop="1">
      <c r="J91" s="324"/>
      <c r="K91" s="325"/>
      <c r="L91" s="326">
        <f>Чувствительность!E33</f>
        <v>-0.15</v>
      </c>
      <c r="M91" s="326">
        <f>Чувствительность!F33</f>
        <v>-0.1</v>
      </c>
      <c r="N91" s="327">
        <f>Чувствительность!G33</f>
        <v>-0.05</v>
      </c>
      <c r="O91" s="328">
        <f>Чувствительность!H33</f>
        <v>0</v>
      </c>
      <c r="P91" s="329">
        <f>Чувствительность!I33</f>
        <v>0.05</v>
      </c>
      <c r="Q91" s="326">
        <f>Чувствительность!J33</f>
        <v>0.1</v>
      </c>
      <c r="R91" s="330">
        <f>Чувствительность!K33</f>
        <v>0.15</v>
      </c>
    </row>
    <row r="92" spans="3:18" s="272" customFormat="1">
      <c r="J92" s="331"/>
      <c r="K92" s="332" t="s">
        <v>437</v>
      </c>
      <c r="L92" s="361">
        <f>Чувствительность!E34</f>
        <v>0</v>
      </c>
      <c r="M92" s="361">
        <f>Чувствительность!F34</f>
        <v>0</v>
      </c>
      <c r="N92" s="362">
        <f>Чувствительность!G34</f>
        <v>0</v>
      </c>
      <c r="O92" s="363">
        <f>Чувствительность!H34</f>
        <v>-1771563.3813639355</v>
      </c>
      <c r="P92" s="364">
        <f>Чувствительность!I34</f>
        <v>0</v>
      </c>
      <c r="Q92" s="361">
        <f>Чувствительность!J34</f>
        <v>0</v>
      </c>
      <c r="R92" s="365">
        <f>Чувствительность!K34</f>
        <v>0</v>
      </c>
    </row>
    <row r="93" spans="3:18" s="272" customFormat="1">
      <c r="J93" s="331" t="s">
        <v>254</v>
      </c>
      <c r="K93" s="332" t="s">
        <v>443</v>
      </c>
      <c r="L93" s="366">
        <f>Чувствительность!E35</f>
        <v>0</v>
      </c>
      <c r="M93" s="366">
        <f>Чувствительность!F35</f>
        <v>0</v>
      </c>
      <c r="N93" s="367">
        <f>Чувствительность!G35</f>
        <v>0</v>
      </c>
      <c r="O93" s="368">
        <f>Чувствительность!H35</f>
        <v>0</v>
      </c>
      <c r="P93" s="369">
        <f>Чувствительность!I35</f>
        <v>0</v>
      </c>
      <c r="Q93" s="366">
        <f>Чувствительность!J35</f>
        <v>0</v>
      </c>
      <c r="R93" s="370">
        <f>Чувствительность!K35</f>
        <v>0</v>
      </c>
    </row>
    <row r="94" spans="3:18" s="272" customFormat="1">
      <c r="J94" s="331"/>
      <c r="K94" s="332" t="s">
        <v>438</v>
      </c>
      <c r="L94" s="371">
        <f>Чувствительность!E36</f>
        <v>0</v>
      </c>
      <c r="M94" s="371">
        <f>Чувствительность!F36</f>
        <v>0</v>
      </c>
      <c r="N94" s="372">
        <f>Чувствительность!G36</f>
        <v>0</v>
      </c>
      <c r="O94" s="373">
        <f>Чувствительность!H36</f>
        <v>26.25</v>
      </c>
      <c r="P94" s="374">
        <f>Чувствительность!I36</f>
        <v>0</v>
      </c>
      <c r="Q94" s="371">
        <f>Чувствительность!J36</f>
        <v>0</v>
      </c>
      <c r="R94" s="375">
        <f>Чувствительность!K36</f>
        <v>0</v>
      </c>
    </row>
    <row r="95" spans="3:18" s="272" customFormat="1" ht="15.75" thickBot="1">
      <c r="J95" s="348"/>
      <c r="K95" s="349" t="s">
        <v>440</v>
      </c>
      <c r="L95" s="361">
        <f>Чувствительность!E37</f>
        <v>0</v>
      </c>
      <c r="M95" s="361">
        <f>Чувствительность!F37</f>
        <v>0</v>
      </c>
      <c r="N95" s="362">
        <f>Чувствительность!G37</f>
        <v>0</v>
      </c>
      <c r="O95" s="376">
        <f>Чувствительность!H37</f>
        <v>2542245.7442360353</v>
      </c>
      <c r="P95" s="364">
        <f>Чувствительность!I37</f>
        <v>0</v>
      </c>
      <c r="Q95" s="361">
        <f>Чувствительность!J37</f>
        <v>0</v>
      </c>
      <c r="R95" s="365">
        <f>Чувствительность!K37</f>
        <v>0</v>
      </c>
    </row>
    <row r="96" spans="3:18" s="272" customFormat="1" ht="15.75" thickTop="1">
      <c r="J96" s="264"/>
      <c r="K96" s="264"/>
      <c r="L96" s="264"/>
      <c r="M96" s="264"/>
      <c r="N96" s="264"/>
      <c r="O96" s="264"/>
      <c r="P96" s="264"/>
      <c r="Q96" s="264"/>
      <c r="R96" s="264"/>
    </row>
    <row r="97" spans="3:18" s="272" customFormat="1">
      <c r="J97" s="264"/>
      <c r="K97" s="264"/>
      <c r="L97" s="264"/>
      <c r="M97" s="264"/>
      <c r="N97" s="264"/>
      <c r="O97" s="264"/>
      <c r="P97" s="264"/>
      <c r="Q97" s="264"/>
      <c r="R97" s="264"/>
    </row>
    <row r="98" spans="3:18" s="272" customFormat="1">
      <c r="J98" s="264"/>
      <c r="K98" s="264"/>
      <c r="L98" s="264"/>
      <c r="M98" s="264"/>
      <c r="N98" s="264"/>
      <c r="O98" s="264"/>
      <c r="P98" s="264"/>
      <c r="Q98" s="264"/>
      <c r="R98" s="264"/>
    </row>
    <row r="99" spans="3:18" s="272" customFormat="1">
      <c r="J99" s="264"/>
      <c r="K99" s="264"/>
      <c r="L99" s="264"/>
      <c r="M99" s="264"/>
      <c r="N99" s="264"/>
      <c r="O99" s="264"/>
      <c r="P99" s="264"/>
      <c r="Q99" s="264"/>
      <c r="R99" s="264"/>
    </row>
    <row r="100" spans="3:18" s="272" customFormat="1">
      <c r="J100" s="264"/>
      <c r="K100" s="264"/>
      <c r="L100" s="264"/>
      <c r="M100" s="264"/>
      <c r="N100" s="264"/>
      <c r="O100" s="264"/>
      <c r="P100" s="264"/>
      <c r="Q100" s="264"/>
      <c r="R100" s="264"/>
    </row>
    <row r="101" spans="3:18" s="272" customFormat="1" ht="15.75">
      <c r="C101" s="354"/>
      <c r="D101" s="355" t="s">
        <v>471</v>
      </c>
      <c r="J101" s="264"/>
      <c r="K101" s="264"/>
      <c r="L101" s="264"/>
      <c r="M101" s="264"/>
      <c r="N101" s="264"/>
      <c r="O101" s="264"/>
      <c r="P101" s="264"/>
      <c r="Q101" s="264"/>
      <c r="R101" s="264"/>
    </row>
    <row r="102" spans="3:18" s="272" customFormat="1" ht="15.75">
      <c r="C102" s="356"/>
      <c r="D102" s="355" t="s">
        <v>472</v>
      </c>
      <c r="J102" s="264"/>
      <c r="K102" s="264"/>
      <c r="L102" s="264"/>
      <c r="M102" s="264"/>
      <c r="N102" s="264"/>
      <c r="O102" s="264"/>
      <c r="P102" s="264"/>
      <c r="Q102" s="264"/>
      <c r="R102" s="264"/>
    </row>
    <row r="103" spans="3:18" s="272" customFormat="1" ht="15.75">
      <c r="C103" s="357"/>
      <c r="D103" s="355" t="s">
        <v>473</v>
      </c>
      <c r="J103" s="264"/>
      <c r="K103" s="264"/>
      <c r="L103" s="264"/>
      <c r="M103" s="264"/>
      <c r="N103" s="264"/>
      <c r="O103" s="264"/>
      <c r="P103" s="264"/>
      <c r="Q103" s="264"/>
      <c r="R103" s="264"/>
    </row>
    <row r="104" spans="3:18" s="272" customFormat="1" ht="15.75">
      <c r="D104" s="355" t="s">
        <v>479</v>
      </c>
      <c r="J104" s="264"/>
      <c r="K104" s="264"/>
      <c r="L104" s="264"/>
      <c r="M104" s="264"/>
      <c r="N104" s="264"/>
      <c r="O104" s="264"/>
      <c r="P104" s="264"/>
      <c r="Q104" s="264"/>
      <c r="R104" s="264"/>
    </row>
    <row r="105" spans="3:18" s="272" customFormat="1" ht="15.75">
      <c r="D105" s="355" t="s">
        <v>504</v>
      </c>
      <c r="J105" s="264"/>
      <c r="K105" s="264"/>
      <c r="L105" s="264"/>
      <c r="M105" s="264"/>
      <c r="N105" s="264"/>
      <c r="O105" s="264"/>
      <c r="P105" s="264"/>
      <c r="Q105" s="264"/>
      <c r="R105" s="264"/>
    </row>
    <row r="106" spans="3:18" s="272" customFormat="1">
      <c r="J106" s="264"/>
      <c r="K106" s="264"/>
      <c r="L106" s="264"/>
      <c r="M106" s="264"/>
      <c r="N106" s="264"/>
      <c r="O106" s="264"/>
      <c r="P106" s="264"/>
      <c r="Q106" s="264"/>
      <c r="R106" s="264"/>
    </row>
    <row r="107" spans="3:18" s="272" customFormat="1" ht="23.25">
      <c r="C107" s="273" t="s">
        <v>521</v>
      </c>
    </row>
    <row r="108" spans="3:18" s="272" customFormat="1"/>
    <row r="109" spans="3:18" s="272" customFormat="1" ht="18.75">
      <c r="J109" s="288" t="s">
        <v>474</v>
      </c>
      <c r="K109" s="288"/>
      <c r="L109" s="288"/>
      <c r="M109" s="288"/>
      <c r="N109" s="288" t="s">
        <v>475</v>
      </c>
      <c r="O109" s="288"/>
      <c r="P109" s="288"/>
      <c r="Q109" s="288"/>
      <c r="R109" s="359"/>
    </row>
    <row r="110" spans="3:18" s="272" customFormat="1"/>
    <row r="111" spans="3:18" s="272" customFormat="1" ht="21">
      <c r="C111" s="291" t="s">
        <v>456</v>
      </c>
      <c r="D111" s="292"/>
      <c r="E111" s="293"/>
      <c r="F111" s="293"/>
      <c r="G111" s="293"/>
      <c r="H111" s="294" t="s">
        <v>457</v>
      </c>
      <c r="I111" s="294"/>
      <c r="K111" s="289"/>
      <c r="L111" s="289"/>
      <c r="M111" s="289"/>
    </row>
    <row r="112" spans="3:18" s="272" customFormat="1" ht="15.75">
      <c r="C112" s="296" t="s">
        <v>458</v>
      </c>
      <c r="D112" s="297"/>
      <c r="E112" s="297"/>
      <c r="F112" s="297"/>
      <c r="G112" s="298" t="s">
        <v>0</v>
      </c>
      <c r="H112" s="299"/>
      <c r="I112" s="300">
        <f>-Cashflow!I188-Cashflow!I189</f>
        <v>2580000</v>
      </c>
    </row>
    <row r="113" spans="3:17" s="272" customFormat="1" ht="15.75">
      <c r="C113" s="296" t="s">
        <v>459</v>
      </c>
      <c r="D113" s="297"/>
      <c r="E113" s="297"/>
      <c r="F113" s="297"/>
      <c r="G113" s="301" t="s">
        <v>135</v>
      </c>
      <c r="H113" s="302"/>
      <c r="I113" s="303">
        <f>(MAX(Ввод!G13,Ввод!R13)-MIN(Ввод!G12,Ввод!R12))/365</f>
        <v>2.4986301369863013</v>
      </c>
    </row>
    <row r="114" spans="3:17" s="272" customFormat="1" ht="15.75">
      <c r="C114" s="296" t="s">
        <v>460</v>
      </c>
      <c r="D114" s="297"/>
      <c r="E114" s="297"/>
      <c r="F114" s="297"/>
      <c r="G114" s="301" t="s">
        <v>74</v>
      </c>
      <c r="H114" s="304"/>
      <c r="I114" s="305">
        <f>(Финансирование!I123+Финансирование!I31)/(Финансирование!I20+Финансирование!I112)</f>
        <v>0.20076481835564053</v>
      </c>
    </row>
    <row r="115" spans="3:17" s="272" customFormat="1" ht="15.75">
      <c r="C115" s="296" t="s">
        <v>560</v>
      </c>
      <c r="D115" s="297"/>
      <c r="E115" s="297"/>
      <c r="F115" s="297"/>
      <c r="G115" s="301" t="s">
        <v>469</v>
      </c>
      <c r="H115" s="306"/>
      <c r="I115" s="307" t="str">
        <f>MONTH(EOMONTH(MAX(Ввод!G16,Ввод!R16),2))/3&amp;" кв. "&amp;YEAR(MAX(Ввод!G16,Ввод!R16))</f>
        <v>3 кв. 2047</v>
      </c>
    </row>
    <row r="116" spans="3:17" ht="18.75">
      <c r="C116" s="465" t="s">
        <v>545</v>
      </c>
      <c r="D116" s="466"/>
      <c r="E116" s="467"/>
      <c r="F116" s="467"/>
      <c r="G116" s="467"/>
      <c r="H116" s="468"/>
      <c r="I116" s="468"/>
      <c r="L116" s="469"/>
      <c r="M116" s="469"/>
      <c r="N116" s="469"/>
      <c r="O116" s="469"/>
      <c r="P116" s="469"/>
      <c r="Q116" s="469"/>
    </row>
    <row r="117" spans="3:17" ht="15.75">
      <c r="C117" s="470" t="s">
        <v>546</v>
      </c>
      <c r="D117" s="471"/>
      <c r="E117" s="471"/>
      <c r="F117" s="471"/>
      <c r="G117" s="472" t="s">
        <v>0</v>
      </c>
      <c r="H117" s="473"/>
      <c r="I117" s="474">
        <f>I16+I66</f>
        <v>1980000</v>
      </c>
    </row>
    <row r="118" spans="3:17" ht="15.75">
      <c r="C118" s="470" t="s">
        <v>459</v>
      </c>
      <c r="D118" s="471"/>
      <c r="E118" s="471"/>
      <c r="F118" s="471"/>
      <c r="G118" s="475" t="s">
        <v>135</v>
      </c>
      <c r="H118" s="476" t="str">
        <f>"с "&amp;MONTH(EOMONTH(MIN(Ввод!G12,Ввод!R12),2))/3&amp;"-го кв. "&amp;YEAR(MIN(Ввод!G12,Ввод!R12))</f>
        <v>с 1-го кв. 2022</v>
      </c>
      <c r="I118" s="477">
        <f>(Ввод!AD25-Ввод!AC25)/365</f>
        <v>1.2465753424657535</v>
      </c>
    </row>
    <row r="119" spans="3:17" ht="15.75">
      <c r="C119" s="470" t="s">
        <v>460</v>
      </c>
      <c r="D119" s="471"/>
      <c r="E119" s="471"/>
      <c r="F119" s="471"/>
      <c r="G119" s="475" t="s">
        <v>74</v>
      </c>
      <c r="H119" s="478"/>
      <c r="I119" s="479">
        <f>(Финансирование!I123+Финансирование!I31)/(Финансирование!I21+Финансирование!I113)</f>
        <v>0.35</v>
      </c>
    </row>
    <row r="120" spans="3:17" ht="15.75">
      <c r="C120" s="470" t="s">
        <v>547</v>
      </c>
      <c r="D120" s="471"/>
      <c r="E120" s="471"/>
      <c r="F120" s="471"/>
      <c r="G120" s="475" t="s">
        <v>135</v>
      </c>
      <c r="H120" s="478"/>
      <c r="I120" s="477">
        <f>MAX(I19,I69)</f>
        <v>25</v>
      </c>
    </row>
    <row r="121" spans="3:17" ht="15.75">
      <c r="C121" s="470" t="s">
        <v>548</v>
      </c>
      <c r="D121" s="471"/>
      <c r="E121" s="471"/>
      <c r="F121" s="471"/>
      <c r="G121" s="475" t="s">
        <v>135</v>
      </c>
      <c r="H121" s="478"/>
      <c r="I121" s="477">
        <f>MAX(I20,I70)</f>
        <v>4</v>
      </c>
    </row>
    <row r="122" spans="3:17" ht="15.75">
      <c r="C122" s="470" t="s">
        <v>461</v>
      </c>
      <c r="D122" s="471"/>
      <c r="E122" s="471"/>
      <c r="F122" s="471"/>
      <c r="G122" s="475" t="s">
        <v>469</v>
      </c>
      <c r="H122" s="480"/>
      <c r="I122" s="307" t="str">
        <f>MONTH(EOMONTH(MAX(Ввод!G99,Ввод!T99),2))/3&amp;" кв. "&amp;YEAR(MAX(Ввод!G99,Ввод!T99))</f>
        <v>4 кв. 2047</v>
      </c>
    </row>
    <row r="123" spans="3:17" s="272" customFormat="1" ht="18.75">
      <c r="C123" s="291" t="s">
        <v>462</v>
      </c>
      <c r="D123" s="308"/>
      <c r="E123" s="309"/>
      <c r="F123" s="309"/>
      <c r="G123" s="309"/>
      <c r="H123" s="309"/>
      <c r="I123" s="309"/>
    </row>
    <row r="124" spans="3:17" s="272" customFormat="1" ht="15.75">
      <c r="C124" s="296" t="s">
        <v>437</v>
      </c>
      <c r="D124" s="297"/>
      <c r="E124" s="297"/>
      <c r="F124" s="297"/>
      <c r="G124" s="298" t="s">
        <v>0</v>
      </c>
      <c r="H124" s="299"/>
      <c r="I124" s="300">
        <f ca="1">Cashflow!I217</f>
        <v>1037218.7026141699</v>
      </c>
    </row>
    <row r="125" spans="3:17" s="272" customFormat="1" ht="15.75">
      <c r="C125" s="296" t="s">
        <v>443</v>
      </c>
      <c r="D125" s="297"/>
      <c r="E125" s="297"/>
      <c r="F125" s="297"/>
      <c r="G125" s="301" t="s">
        <v>74</v>
      </c>
      <c r="H125" s="304"/>
      <c r="I125" s="305">
        <f ca="1">Cashflow!I218</f>
        <v>0.30787691545000007</v>
      </c>
    </row>
    <row r="126" spans="3:17" s="272" customFormat="1" ht="15.75">
      <c r="C126" s="296" t="s">
        <v>463</v>
      </c>
      <c r="D126" s="297"/>
      <c r="E126" s="297"/>
      <c r="F126" s="297"/>
      <c r="G126" s="301" t="s">
        <v>74</v>
      </c>
      <c r="H126" s="304"/>
      <c r="I126" s="305">
        <f>(Финансирование!H34*Финансирование!I34+Финансирование!H126*Финансирование!I126)/(Финансирование!I34+Финансирование!I126)</f>
        <v>0.13925907385922429</v>
      </c>
    </row>
    <row r="127" spans="3:17" s="272" customFormat="1" ht="15.75">
      <c r="C127" s="296" t="s">
        <v>464</v>
      </c>
      <c r="D127" s="297"/>
      <c r="E127" s="297"/>
      <c r="F127" s="297"/>
      <c r="G127" s="301" t="s">
        <v>216</v>
      </c>
      <c r="H127" s="310"/>
      <c r="I127" s="311">
        <f ca="1">IFERROR(I125/I126,0)</f>
        <v>2.210821219170465</v>
      </c>
    </row>
    <row r="128" spans="3:17" s="272" customFormat="1" ht="15.75">
      <c r="C128" s="296" t="s">
        <v>438</v>
      </c>
      <c r="D128" s="297"/>
      <c r="E128" s="297"/>
      <c r="F128" s="297"/>
      <c r="G128" s="301" t="s">
        <v>135</v>
      </c>
      <c r="H128" s="312"/>
      <c r="I128" s="313">
        <f ca="1">Cashflow!I219</f>
        <v>4.75</v>
      </c>
    </row>
    <row r="129" spans="3:18" s="272" customFormat="1" ht="18.75">
      <c r="C129" s="291" t="s">
        <v>465</v>
      </c>
      <c r="D129" s="308"/>
      <c r="E129" s="309"/>
      <c r="F129" s="309"/>
      <c r="G129" s="309"/>
      <c r="H129" s="309" t="s">
        <v>466</v>
      </c>
      <c r="I129" s="309" t="s">
        <v>467</v>
      </c>
    </row>
    <row r="130" spans="3:18" s="272" customFormat="1" ht="15.75">
      <c r="C130" s="296" t="s">
        <v>468</v>
      </c>
      <c r="D130" s="314"/>
      <c r="E130" s="314"/>
      <c r="F130" s="314"/>
      <c r="G130" s="315" t="s">
        <v>216</v>
      </c>
      <c r="H130" s="319">
        <f ca="1">MIN(Cashflow!$224:$224)</f>
        <v>0.65690646652091389</v>
      </c>
      <c r="I130" s="317">
        <f ca="1">AVERAGE(Cashflow!$224:$224)</f>
        <v>8.6643938483715175</v>
      </c>
    </row>
    <row r="131" spans="3:18" s="272" customFormat="1" ht="15.75">
      <c r="C131" s="296" t="s">
        <v>534</v>
      </c>
      <c r="D131" s="314"/>
      <c r="E131" s="314"/>
      <c r="F131" s="314"/>
      <c r="G131" s="318" t="s">
        <v>216</v>
      </c>
      <c r="H131" s="319">
        <f ca="1">MIN(Cashflow!$233:$233)</f>
        <v>1.05</v>
      </c>
      <c r="I131" s="320">
        <f ca="1">AVERAGE(Cashflow!$233:$233)</f>
        <v>8.6344068604017252</v>
      </c>
    </row>
    <row r="132" spans="3:18" s="272" customFormat="1" ht="15.75">
      <c r="C132" s="296" t="s">
        <v>512</v>
      </c>
      <c r="D132" s="314"/>
      <c r="E132" s="314"/>
      <c r="F132" s="314"/>
      <c r="G132" s="318" t="s">
        <v>513</v>
      </c>
      <c r="H132" s="319">
        <f ca="1">Cashflow!I240</f>
        <v>3.284073600000001</v>
      </c>
      <c r="I132" s="320">
        <f ca="1">AVERAGE(Cashflow!$240:$240)</f>
        <v>2.7603130683493906</v>
      </c>
    </row>
    <row r="133" spans="3:18" s="272" customFormat="1"/>
    <row r="134" spans="3:18" s="272" customFormat="1" ht="18.75">
      <c r="C134" s="288" t="s">
        <v>470</v>
      </c>
      <c r="D134" s="360"/>
      <c r="E134" s="360"/>
      <c r="F134" s="360"/>
      <c r="G134" s="360"/>
      <c r="H134" s="360"/>
      <c r="I134" s="360"/>
      <c r="J134" s="321" t="s">
        <v>445</v>
      </c>
    </row>
    <row r="135" spans="3:18" s="272" customFormat="1" ht="16.5" thickBot="1">
      <c r="J135" s="322" t="s">
        <v>433</v>
      </c>
      <c r="K135" s="322" t="s">
        <v>436</v>
      </c>
      <c r="L135" s="323" t="s">
        <v>434</v>
      </c>
      <c r="M135" s="323"/>
      <c r="N135" s="323"/>
      <c r="O135" s="323"/>
      <c r="P135" s="323"/>
      <c r="Q135" s="323"/>
      <c r="R135" s="323"/>
    </row>
    <row r="136" spans="3:18" s="272" customFormat="1" ht="15.75" thickTop="1">
      <c r="J136" s="324"/>
      <c r="K136" s="325"/>
      <c r="L136" s="326">
        <f>Чувствительность!E41</f>
        <v>-0.15</v>
      </c>
      <c r="M136" s="326">
        <f>Чувствительность!F41</f>
        <v>-0.1</v>
      </c>
      <c r="N136" s="327">
        <f>Чувствительность!G41</f>
        <v>-0.05</v>
      </c>
      <c r="O136" s="328">
        <f>Чувствительность!H41</f>
        <v>0</v>
      </c>
      <c r="P136" s="329">
        <f>Чувствительность!I41</f>
        <v>0.05</v>
      </c>
      <c r="Q136" s="326">
        <f>Чувствительность!J41</f>
        <v>0.1</v>
      </c>
      <c r="R136" s="330">
        <f>Чувствительность!K41</f>
        <v>0.15</v>
      </c>
    </row>
    <row r="137" spans="3:18" s="272" customFormat="1">
      <c r="J137" s="331"/>
      <c r="K137" s="332" t="s">
        <v>437</v>
      </c>
      <c r="L137" s="361">
        <f>Чувствительность!E42</f>
        <v>0</v>
      </c>
      <c r="M137" s="361">
        <f>Чувствительность!F42</f>
        <v>0</v>
      </c>
      <c r="N137" s="362">
        <f>Чувствительность!G42</f>
        <v>0</v>
      </c>
      <c r="O137" s="363">
        <f>Чувствительность!H42</f>
        <v>529932.93138561235</v>
      </c>
      <c r="P137" s="364">
        <f>Чувствительность!I42</f>
        <v>0</v>
      </c>
      <c r="Q137" s="361">
        <f>Чувствительность!J42</f>
        <v>0</v>
      </c>
      <c r="R137" s="365">
        <f>Чувствительность!K42</f>
        <v>0</v>
      </c>
    </row>
    <row r="138" spans="3:18" s="272" customFormat="1">
      <c r="J138" s="331" t="s">
        <v>162</v>
      </c>
      <c r="K138" s="332" t="s">
        <v>443</v>
      </c>
      <c r="L138" s="377">
        <f>Чувствительность!E43</f>
        <v>0</v>
      </c>
      <c r="M138" s="377">
        <f>Чувствительность!F43</f>
        <v>0</v>
      </c>
      <c r="N138" s="378">
        <f>Чувствительность!G43</f>
        <v>0</v>
      </c>
      <c r="O138" s="379">
        <f>Чувствительность!H43</f>
        <v>0.22660920997928802</v>
      </c>
      <c r="P138" s="380">
        <f>Чувствительность!I43</f>
        <v>0</v>
      </c>
      <c r="Q138" s="377">
        <f>Чувствительность!J43</f>
        <v>0</v>
      </c>
      <c r="R138" s="381">
        <f>Чувствительность!K43</f>
        <v>0</v>
      </c>
    </row>
    <row r="139" spans="3:18" s="272" customFormat="1">
      <c r="J139" s="331"/>
      <c r="K139" s="332" t="s">
        <v>438</v>
      </c>
      <c r="L139" s="371">
        <f>Чувствительность!E44</f>
        <v>0</v>
      </c>
      <c r="M139" s="371">
        <f>Чувствительность!F44</f>
        <v>0</v>
      </c>
      <c r="N139" s="372">
        <f>Чувствительность!G44</f>
        <v>0</v>
      </c>
      <c r="O139" s="373">
        <f>Чувствительность!H44</f>
        <v>5.75</v>
      </c>
      <c r="P139" s="374">
        <f>Чувствительность!I44</f>
        <v>0</v>
      </c>
      <c r="Q139" s="371">
        <f>Чувствительность!J44</f>
        <v>0</v>
      </c>
      <c r="R139" s="375">
        <f>Чувствительность!K44</f>
        <v>0</v>
      </c>
    </row>
    <row r="140" spans="3:18" s="272" customFormat="1" ht="15.75" thickBot="1">
      <c r="J140" s="348"/>
      <c r="K140" s="349" t="s">
        <v>440</v>
      </c>
      <c r="L140" s="361">
        <f>Чувствительность!E45</f>
        <v>0</v>
      </c>
      <c r="M140" s="361">
        <f>Чувствительность!F45</f>
        <v>0</v>
      </c>
      <c r="N140" s="362">
        <f>Чувствительность!G45</f>
        <v>0</v>
      </c>
      <c r="O140" s="376">
        <f>Чувствительность!H45</f>
        <v>3376449.7748475783</v>
      </c>
      <c r="P140" s="364">
        <f>Чувствительность!I45</f>
        <v>0</v>
      </c>
      <c r="Q140" s="361">
        <f>Чувствительность!J45</f>
        <v>0</v>
      </c>
      <c r="R140" s="365">
        <f>Чувствительность!K45</f>
        <v>0</v>
      </c>
    </row>
    <row r="141" spans="3:18" s="272" customFormat="1" ht="16.5" thickTop="1" thickBot="1">
      <c r="J141" s="351"/>
      <c r="K141" s="352"/>
      <c r="L141" s="353"/>
      <c r="M141" s="353"/>
      <c r="N141" s="353"/>
      <c r="O141" s="353"/>
      <c r="P141" s="353"/>
      <c r="Q141" s="353"/>
      <c r="R141" s="353"/>
    </row>
    <row r="142" spans="3:18" s="272" customFormat="1" ht="15.75" thickTop="1">
      <c r="J142" s="324"/>
      <c r="K142" s="325"/>
      <c r="L142" s="326">
        <f>Чувствительность!E47</f>
        <v>-0.15</v>
      </c>
      <c r="M142" s="326">
        <f>Чувствительность!F47</f>
        <v>-0.1</v>
      </c>
      <c r="N142" s="327">
        <f>Чувствительность!G47</f>
        <v>-0.05</v>
      </c>
      <c r="O142" s="328">
        <f>Чувствительность!H47</f>
        <v>0</v>
      </c>
      <c r="P142" s="329">
        <f>Чувствительность!I47</f>
        <v>0.05</v>
      </c>
      <c r="Q142" s="326">
        <f>Чувствительность!J47</f>
        <v>0.1</v>
      </c>
      <c r="R142" s="330">
        <f>Чувствительность!K47</f>
        <v>0.15</v>
      </c>
    </row>
    <row r="143" spans="3:18" s="272" customFormat="1">
      <c r="J143" s="331"/>
      <c r="K143" s="332" t="s">
        <v>437</v>
      </c>
      <c r="L143" s="361">
        <f>Чувствительность!E48</f>
        <v>0</v>
      </c>
      <c r="M143" s="361">
        <f>Чувствительность!F48</f>
        <v>0</v>
      </c>
      <c r="N143" s="362">
        <f>Чувствительность!G48</f>
        <v>0</v>
      </c>
      <c r="O143" s="363">
        <f>Чувствительность!H48</f>
        <v>-1485373.4102389358</v>
      </c>
      <c r="P143" s="364">
        <f>Чувствительность!I48</f>
        <v>0</v>
      </c>
      <c r="Q143" s="361">
        <f>Чувствительность!J48</f>
        <v>0</v>
      </c>
      <c r="R143" s="365">
        <f>Чувствительность!K48</f>
        <v>0</v>
      </c>
    </row>
    <row r="144" spans="3:18" s="272" customFormat="1">
      <c r="J144" s="331" t="s">
        <v>254</v>
      </c>
      <c r="K144" s="332" t="s">
        <v>443</v>
      </c>
      <c r="L144" s="377">
        <f>Чувствительность!E49</f>
        <v>0</v>
      </c>
      <c r="M144" s="377">
        <f>Чувствительность!F49</f>
        <v>0</v>
      </c>
      <c r="N144" s="378">
        <f>Чувствительность!G49</f>
        <v>0</v>
      </c>
      <c r="O144" s="379">
        <f>Чувствительность!H49</f>
        <v>0</v>
      </c>
      <c r="P144" s="380">
        <f>Чувствительность!I49</f>
        <v>0</v>
      </c>
      <c r="Q144" s="377">
        <f>Чувствительность!J49</f>
        <v>0</v>
      </c>
      <c r="R144" s="381">
        <f>Чувствительность!K49</f>
        <v>0</v>
      </c>
    </row>
    <row r="145" spans="3:18" s="272" customFormat="1">
      <c r="J145" s="331"/>
      <c r="K145" s="332" t="s">
        <v>438</v>
      </c>
      <c r="L145" s="371">
        <f>Чувствительность!E50</f>
        <v>0</v>
      </c>
      <c r="M145" s="371">
        <f>Чувствительность!F50</f>
        <v>0</v>
      </c>
      <c r="N145" s="372">
        <f>Чувствительность!G50</f>
        <v>0</v>
      </c>
      <c r="O145" s="373">
        <f>Чувствительность!H50</f>
        <v>26.25</v>
      </c>
      <c r="P145" s="374">
        <f>Чувствительность!I50</f>
        <v>0</v>
      </c>
      <c r="Q145" s="371">
        <f>Чувствительность!J50</f>
        <v>0</v>
      </c>
      <c r="R145" s="375">
        <f>Чувствительность!K50</f>
        <v>0</v>
      </c>
    </row>
    <row r="146" spans="3:18" s="272" customFormat="1" ht="15.75" thickBot="1">
      <c r="J146" s="348"/>
      <c r="K146" s="349" t="s">
        <v>440</v>
      </c>
      <c r="L146" s="361">
        <f>Чувствительность!E51</f>
        <v>0</v>
      </c>
      <c r="M146" s="361">
        <f>Чувствительность!F51</f>
        <v>0</v>
      </c>
      <c r="N146" s="362">
        <f>Чувствительность!G51</f>
        <v>0</v>
      </c>
      <c r="O146" s="376">
        <f>Чувствительность!H51</f>
        <v>5859368.0626111012</v>
      </c>
      <c r="P146" s="364">
        <f>Чувствительность!I51</f>
        <v>0</v>
      </c>
      <c r="Q146" s="361">
        <f>Чувствительность!J51</f>
        <v>0</v>
      </c>
      <c r="R146" s="365">
        <f>Чувствительность!K51</f>
        <v>0</v>
      </c>
    </row>
    <row r="147" spans="3:18" s="272" customFormat="1" ht="15.75" thickTop="1">
      <c r="J147" s="264"/>
      <c r="K147" s="264"/>
      <c r="L147" s="264"/>
      <c r="M147" s="264"/>
      <c r="N147" s="264"/>
      <c r="O147" s="264"/>
      <c r="P147" s="264"/>
      <c r="Q147" s="264"/>
      <c r="R147" s="264"/>
    </row>
    <row r="148" spans="3:18" s="272" customFormat="1">
      <c r="J148" s="264"/>
      <c r="K148" s="264"/>
      <c r="L148" s="264"/>
      <c r="M148" s="264"/>
      <c r="N148" s="264"/>
      <c r="O148" s="264"/>
      <c r="P148" s="264"/>
      <c r="Q148" s="264"/>
      <c r="R148" s="264"/>
    </row>
    <row r="149" spans="3:18" s="272" customFormat="1">
      <c r="J149" s="264"/>
      <c r="K149" s="264"/>
      <c r="L149" s="264"/>
      <c r="M149" s="264"/>
      <c r="N149" s="264"/>
      <c r="O149" s="264"/>
      <c r="P149" s="264"/>
      <c r="Q149" s="264"/>
      <c r="R149" s="264"/>
    </row>
    <row r="150" spans="3:18" s="272" customFormat="1">
      <c r="J150" s="264"/>
      <c r="K150" s="264"/>
      <c r="L150" s="264"/>
      <c r="M150" s="264"/>
      <c r="N150" s="264"/>
      <c r="O150" s="264"/>
      <c r="P150" s="264"/>
      <c r="Q150" s="264"/>
      <c r="R150" s="264"/>
    </row>
    <row r="151" spans="3:18" s="272" customFormat="1">
      <c r="J151" s="264"/>
      <c r="K151" s="264"/>
      <c r="L151" s="264"/>
      <c r="M151" s="264"/>
      <c r="N151" s="264"/>
      <c r="O151" s="264"/>
      <c r="P151" s="264"/>
      <c r="Q151" s="264"/>
      <c r="R151" s="264"/>
    </row>
    <row r="152" spans="3:18" s="272" customFormat="1" ht="15.75">
      <c r="C152" s="354"/>
      <c r="D152" s="355" t="s">
        <v>471</v>
      </c>
      <c r="J152" s="264"/>
      <c r="K152" s="264"/>
      <c r="L152" s="264"/>
      <c r="M152" s="264"/>
      <c r="N152" s="264"/>
      <c r="O152" s="264"/>
      <c r="P152" s="264"/>
      <c r="Q152" s="264"/>
      <c r="R152" s="264"/>
    </row>
    <row r="153" spans="3:18" s="272" customFormat="1" ht="15.75">
      <c r="C153" s="356"/>
      <c r="D153" s="355" t="s">
        <v>472</v>
      </c>
      <c r="J153" s="264"/>
      <c r="K153" s="264"/>
      <c r="L153" s="264"/>
      <c r="M153" s="264"/>
      <c r="N153" s="264"/>
      <c r="O153" s="264"/>
      <c r="P153" s="264"/>
      <c r="Q153" s="264"/>
      <c r="R153" s="264"/>
    </row>
    <row r="154" spans="3:18" s="272" customFormat="1" ht="15.75">
      <c r="C154" s="357"/>
      <c r="D154" s="355" t="s">
        <v>473</v>
      </c>
      <c r="J154" s="264"/>
      <c r="K154" s="264"/>
      <c r="L154" s="264"/>
      <c r="M154" s="264"/>
      <c r="N154" s="264"/>
      <c r="O154" s="264"/>
      <c r="P154" s="264"/>
      <c r="Q154" s="264"/>
      <c r="R154" s="264"/>
    </row>
    <row r="155" spans="3:18" s="272" customFormat="1" ht="15.75">
      <c r="D155" s="355" t="s">
        <v>479</v>
      </c>
      <c r="J155" s="264"/>
      <c r="K155" s="264"/>
      <c r="L155" s="264"/>
      <c r="M155" s="264"/>
      <c r="N155" s="264"/>
      <c r="O155" s="264"/>
      <c r="P155" s="264"/>
      <c r="Q155" s="264"/>
      <c r="R155" s="264"/>
    </row>
    <row r="156" spans="3:18" s="272" customFormat="1" ht="15.75">
      <c r="D156" s="355" t="s">
        <v>504</v>
      </c>
      <c r="J156" s="264"/>
      <c r="K156" s="264"/>
      <c r="L156" s="264"/>
      <c r="M156" s="264"/>
      <c r="N156" s="264"/>
      <c r="O156" s="264"/>
      <c r="P156" s="264"/>
      <c r="Q156" s="264"/>
      <c r="R156" s="264"/>
    </row>
    <row r="157" spans="3:18" s="264" customFormat="1"/>
    <row r="158" spans="3:18" s="264" customFormat="1"/>
    <row r="159" spans="3:18" s="264" customFormat="1"/>
    <row r="160" spans="3:18" s="264" customFormat="1"/>
    <row r="161" s="264" customFormat="1"/>
    <row r="162" s="264" customFormat="1"/>
    <row r="163" s="264" customFormat="1"/>
    <row r="164" s="264" customFormat="1"/>
    <row r="165" s="264" customFormat="1"/>
    <row r="166" s="264" customFormat="1"/>
    <row r="167" s="264" customFormat="1"/>
    <row r="168" s="264" customFormat="1"/>
    <row r="169" s="264" customFormat="1"/>
    <row r="170" s="264" customFormat="1"/>
    <row r="171" s="264" customFormat="1"/>
    <row r="172" s="264" customFormat="1"/>
    <row r="173" s="264" customFormat="1"/>
    <row r="174" s="264" customFormat="1"/>
    <row r="175" s="264" customFormat="1"/>
    <row r="176" s="264" customFormat="1"/>
    <row r="177" s="264" customFormat="1"/>
    <row r="178" s="264" customFormat="1"/>
    <row r="179" s="264" customFormat="1"/>
    <row r="180" s="264" customFormat="1"/>
    <row r="181" s="264" customFormat="1"/>
    <row r="182" s="264" customFormat="1"/>
    <row r="183" s="264" customFormat="1"/>
    <row r="184" s="264" customFormat="1"/>
    <row r="185" s="264" customFormat="1"/>
    <row r="186" s="264" customFormat="1"/>
    <row r="187" s="264" customFormat="1"/>
    <row r="188" s="264" customFormat="1"/>
    <row r="189" s="264" customFormat="1"/>
    <row r="190" s="264" customFormat="1"/>
    <row r="191" s="264" customFormat="1"/>
    <row r="192" s="264" customFormat="1"/>
    <row r="193" s="264" customFormat="1"/>
    <row r="194" s="264" customFormat="1"/>
    <row r="195" s="264" customFormat="1"/>
    <row r="196" s="264" customFormat="1"/>
    <row r="197" s="264" customFormat="1"/>
    <row r="198" s="264" customFormat="1"/>
    <row r="199" s="264" customFormat="1"/>
    <row r="200" s="264" customFormat="1"/>
    <row r="201" s="264" customFormat="1"/>
    <row r="202" s="264" customFormat="1"/>
    <row r="203" s="264" customFormat="1"/>
  </sheetData>
  <sheetProtection password="F585" sheet="1" objects="1" scenarios="1" formatCells="0" formatColumns="0" formatRows="0"/>
  <printOptions horizontalCentered="1"/>
  <pageMargins left="0.39370078740157483" right="0.39370078740157483" top="0.39370078740157483" bottom="0.39370078740157483" header="0.31496062992125984" footer="0.31496062992125984"/>
  <pageSetup paperSize="9" scale="64" fitToHeight="3" orientation="landscape" r:id="rId1"/>
  <headerFooter>
    <oddHeader>&amp;R&amp;G</oddHeader>
  </headerFooter>
  <rowBreaks count="2" manualBreakCount="2">
    <brk id="55" min="2" max="17" man="1"/>
    <brk id="106" min="2" max="17" man="1"/>
  </rowBreaks>
  <drawing r:id="rId2"/>
  <legacyDrawingHF r:id="rId3"/>
</worksheet>
</file>

<file path=xl/worksheets/sheet14.xml><?xml version="1.0" encoding="utf-8"?>
<worksheet xmlns="http://schemas.openxmlformats.org/spreadsheetml/2006/main" xmlns:r="http://schemas.openxmlformats.org/officeDocument/2006/relationships">
  <sheetPr codeName="Лист15">
    <pageSetUpPr fitToPage="1"/>
  </sheetPr>
  <dimension ref="B1:K99"/>
  <sheetViews>
    <sheetView view="pageBreakPreview" zoomScale="85" zoomScaleSheetLayoutView="85" workbookViewId="0">
      <selection activeCell="A7" sqref="A7"/>
    </sheetView>
  </sheetViews>
  <sheetFormatPr defaultRowHeight="15"/>
  <cols>
    <col min="1" max="1" width="9.140625" style="19"/>
    <col min="2" max="2" width="26.85546875" bestFit="1" customWidth="1"/>
    <col min="3" max="3" width="18" bestFit="1" customWidth="1"/>
    <col min="4" max="4" width="18.7109375" bestFit="1" customWidth="1"/>
    <col min="5" max="11" width="12.7109375" customWidth="1"/>
    <col min="12" max="16384" width="9.140625" style="19"/>
  </cols>
  <sheetData>
    <row r="1" spans="2:11" ht="6.75" customHeight="1"/>
    <row r="2" spans="2:11" ht="6.75" customHeight="1"/>
    <row r="3" spans="2:11" ht="6.75" customHeight="1"/>
    <row r="4" spans="2:11" ht="6.75" customHeight="1"/>
    <row r="5" spans="2:11" ht="6.75" customHeight="1"/>
    <row r="6" spans="2:11" ht="6.75" customHeight="1"/>
    <row r="7" spans="2:11" ht="26.25">
      <c r="B7" s="694" t="str">
        <f>"Проект: "&amp;Ввод!E3</f>
        <v>Проект: Реконструкция системы водоснабжения и водоотведения г.[•]</v>
      </c>
      <c r="C7" s="695"/>
      <c r="D7" s="695"/>
      <c r="E7" s="695"/>
      <c r="F7" s="695"/>
      <c r="G7" s="695"/>
      <c r="H7" s="695"/>
      <c r="I7" s="695"/>
      <c r="J7" s="695"/>
      <c r="K7" s="695"/>
    </row>
    <row r="8" spans="2:11" ht="23.25">
      <c r="B8" s="254" t="s">
        <v>491</v>
      </c>
    </row>
    <row r="9" spans="2:11">
      <c r="B9" t="s">
        <v>492</v>
      </c>
    </row>
    <row r="11" spans="2:11">
      <c r="B11" s="143" t="s">
        <v>444</v>
      </c>
    </row>
    <row r="12" spans="2:11" s="159" customFormat="1" ht="15.75" thickBot="1">
      <c r="B12" s="79" t="s">
        <v>433</v>
      </c>
      <c r="C12" s="79" t="s">
        <v>436</v>
      </c>
      <c r="D12" s="79" t="s">
        <v>435</v>
      </c>
      <c r="E12" s="241" t="s">
        <v>434</v>
      </c>
      <c r="F12" s="241"/>
      <c r="G12" s="241"/>
      <c r="H12" s="241"/>
      <c r="I12" s="241"/>
      <c r="J12" s="241"/>
      <c r="K12" s="241"/>
    </row>
    <row r="13" spans="2:11" ht="15.75" thickTop="1">
      <c r="B13" s="243"/>
      <c r="C13" s="249"/>
      <c r="D13" s="486">
        <v>0</v>
      </c>
      <c r="E13" s="503">
        <v>-0.15</v>
      </c>
      <c r="F13" s="503">
        <v>-0.1</v>
      </c>
      <c r="G13" s="504">
        <v>-0.05</v>
      </c>
      <c r="H13" s="505">
        <v>0</v>
      </c>
      <c r="I13" s="506">
        <v>0.05</v>
      </c>
      <c r="J13" s="503">
        <v>0.1</v>
      </c>
      <c r="K13" s="507">
        <v>0.15</v>
      </c>
    </row>
    <row r="14" spans="2:11">
      <c r="B14" s="96"/>
      <c r="C14" s="250" t="s">
        <v>437</v>
      </c>
      <c r="D14" s="245">
        <f ca="1">Cashflow!$I$64</f>
        <v>273578.72646332742</v>
      </c>
      <c r="E14" s="487"/>
      <c r="F14" s="487"/>
      <c r="G14" s="488"/>
      <c r="H14" s="489">
        <v>-122897.84860589953</v>
      </c>
      <c r="I14" s="490">
        <v>-172589.59750650378</v>
      </c>
      <c r="J14" s="487"/>
      <c r="K14" s="491"/>
    </row>
    <row r="15" spans="2:11">
      <c r="B15" s="96" t="s">
        <v>162</v>
      </c>
      <c r="C15" s="250" t="s">
        <v>443</v>
      </c>
      <c r="D15" s="246">
        <f ca="1">Cashflow!$I$67</f>
        <v>0.18567794208021526</v>
      </c>
      <c r="E15" s="492"/>
      <c r="F15" s="492"/>
      <c r="G15" s="493"/>
      <c r="H15" s="494">
        <v>0.10525250276447484</v>
      </c>
      <c r="I15" s="495">
        <v>9.676338099295001E-2</v>
      </c>
      <c r="J15" s="492"/>
      <c r="K15" s="496"/>
    </row>
    <row r="16" spans="2:11">
      <c r="B16" s="96"/>
      <c r="C16" s="250" t="s">
        <v>438</v>
      </c>
      <c r="D16" s="247">
        <f ca="1">Cashflow!$I$68</f>
        <v>6.75</v>
      </c>
      <c r="E16" s="497"/>
      <c r="F16" s="497"/>
      <c r="G16" s="498"/>
      <c r="H16" s="499">
        <v>8.75</v>
      </c>
      <c r="I16" s="500">
        <v>9.25</v>
      </c>
      <c r="J16" s="497"/>
      <c r="K16" s="501"/>
    </row>
    <row r="17" spans="2:11" ht="15.75" thickBot="1">
      <c r="B17" s="244"/>
      <c r="C17" s="251" t="s">
        <v>440</v>
      </c>
      <c r="D17" s="248">
        <f ca="1">SUM(НВВ!$J$58:$U$58)</f>
        <v>1790774.8167733555</v>
      </c>
      <c r="E17" s="487"/>
      <c r="F17" s="487"/>
      <c r="G17" s="488"/>
      <c r="H17" s="502">
        <v>1926418.2155871992</v>
      </c>
      <c r="I17" s="490">
        <v>1937105.3037796055</v>
      </c>
      <c r="J17" s="487"/>
      <c r="K17" s="491"/>
    </row>
    <row r="18" spans="2:11" s="18" customFormat="1" ht="16.5" thickTop="1" thickBot="1">
      <c r="C18" s="34"/>
      <c r="D18" s="252"/>
      <c r="E18" s="252"/>
      <c r="F18" s="252"/>
      <c r="G18" s="252"/>
      <c r="H18" s="252"/>
      <c r="I18" s="252"/>
      <c r="J18" s="252"/>
      <c r="K18" s="252"/>
    </row>
    <row r="19" spans="2:11" ht="15.75" thickTop="1">
      <c r="B19" s="243"/>
      <c r="C19" s="249"/>
      <c r="D19" s="486">
        <v>0</v>
      </c>
      <c r="E19" s="503">
        <v>-0.15</v>
      </c>
      <c r="F19" s="503">
        <v>-0.1</v>
      </c>
      <c r="G19" s="504">
        <v>-0.05</v>
      </c>
      <c r="H19" s="505">
        <v>0</v>
      </c>
      <c r="I19" s="506">
        <v>0.05</v>
      </c>
      <c r="J19" s="503">
        <v>0.1</v>
      </c>
      <c r="K19" s="507">
        <v>0.15</v>
      </c>
    </row>
    <row r="20" spans="2:11">
      <c r="B20" s="96"/>
      <c r="C20" s="250" t="s">
        <v>437</v>
      </c>
      <c r="D20" s="245">
        <f ca="1">Cashflow!$I$64</f>
        <v>273578.72646332742</v>
      </c>
      <c r="E20" s="487">
        <v>532250.53843700478</v>
      </c>
      <c r="F20" s="487"/>
      <c r="G20" s="488"/>
      <c r="H20" s="489">
        <v>-122897.84860589953</v>
      </c>
      <c r="I20" s="490"/>
      <c r="J20" s="487"/>
      <c r="K20" s="491"/>
    </row>
    <row r="21" spans="2:11">
      <c r="B21" s="96" t="s">
        <v>254</v>
      </c>
      <c r="C21" s="250" t="s">
        <v>443</v>
      </c>
      <c r="D21" s="246">
        <f ca="1">Cashflow!$I$67</f>
        <v>0.18567794208021526</v>
      </c>
      <c r="E21" s="492">
        <v>0.24045716833045394</v>
      </c>
      <c r="F21" s="492"/>
      <c r="G21" s="493"/>
      <c r="H21" s="494">
        <v>0.10525250276447484</v>
      </c>
      <c r="I21" s="495"/>
      <c r="J21" s="492"/>
      <c r="K21" s="496"/>
    </row>
    <row r="22" spans="2:11">
      <c r="B22" s="96"/>
      <c r="C22" s="250" t="s">
        <v>438</v>
      </c>
      <c r="D22" s="247">
        <f ca="1">Cashflow!$I$68</f>
        <v>6.75</v>
      </c>
      <c r="E22" s="497">
        <v>5.75</v>
      </c>
      <c r="F22" s="497"/>
      <c r="G22" s="498"/>
      <c r="H22" s="499">
        <v>8.75</v>
      </c>
      <c r="I22" s="500"/>
      <c r="J22" s="497"/>
      <c r="K22" s="501"/>
    </row>
    <row r="23" spans="2:11" ht="15.75" thickBot="1">
      <c r="B23" s="244"/>
      <c r="C23" s="251" t="s">
        <v>440</v>
      </c>
      <c r="D23" s="248">
        <f ca="1">SUM(НВВ!$J$58:$U$58)</f>
        <v>1790774.8167733555</v>
      </c>
      <c r="E23" s="487">
        <v>1672767.3497876341</v>
      </c>
      <c r="F23" s="487"/>
      <c r="G23" s="488"/>
      <c r="H23" s="502">
        <v>1926418.2155871992</v>
      </c>
      <c r="I23" s="490"/>
      <c r="J23" s="487"/>
      <c r="K23" s="491"/>
    </row>
    <row r="24" spans="2:11" ht="15.75" thickTop="1"/>
    <row r="25" spans="2:11">
      <c r="B25" s="143" t="s">
        <v>445</v>
      </c>
    </row>
    <row r="26" spans="2:11" s="159" customFormat="1" ht="15.75" thickBot="1">
      <c r="B26" s="82" t="s">
        <v>433</v>
      </c>
      <c r="C26" s="82" t="s">
        <v>436</v>
      </c>
      <c r="D26" s="82" t="s">
        <v>435</v>
      </c>
      <c r="E26" s="240" t="s">
        <v>434</v>
      </c>
      <c r="F26" s="240"/>
      <c r="G26" s="240"/>
      <c r="H26" s="240"/>
      <c r="I26" s="240"/>
      <c r="J26" s="240"/>
      <c r="K26" s="240"/>
    </row>
    <row r="27" spans="2:11" ht="15.75" thickTop="1">
      <c r="B27" s="243"/>
      <c r="C27" s="249"/>
      <c r="D27" s="486">
        <v>0</v>
      </c>
      <c r="E27" s="503">
        <v>-0.15</v>
      </c>
      <c r="F27" s="503">
        <v>-0.1</v>
      </c>
      <c r="G27" s="504">
        <v>-0.05</v>
      </c>
      <c r="H27" s="505">
        <v>0</v>
      </c>
      <c r="I27" s="506">
        <v>0.05</v>
      </c>
      <c r="J27" s="503">
        <v>0.1</v>
      </c>
      <c r="K27" s="507">
        <v>0.15</v>
      </c>
    </row>
    <row r="28" spans="2:11">
      <c r="B28" s="96"/>
      <c r="C28" s="250" t="s">
        <v>437</v>
      </c>
      <c r="D28" s="245">
        <f ca="1">Cashflow!$I$139</f>
        <v>657228.31127758895</v>
      </c>
      <c r="E28" s="487"/>
      <c r="F28" s="487"/>
      <c r="G28" s="488"/>
      <c r="H28" s="489">
        <v>-1771563.3813639355</v>
      </c>
      <c r="I28" s="490"/>
      <c r="J28" s="487"/>
      <c r="K28" s="491"/>
    </row>
    <row r="29" spans="2:11">
      <c r="B29" s="96" t="s">
        <v>162</v>
      </c>
      <c r="C29" s="250" t="s">
        <v>443</v>
      </c>
      <c r="D29" s="246">
        <f ca="1">Cashflow!$I$142</f>
        <v>0</v>
      </c>
      <c r="E29" s="492"/>
      <c r="F29" s="492"/>
      <c r="G29" s="493"/>
      <c r="H29" s="494">
        <v>0</v>
      </c>
      <c r="I29" s="495"/>
      <c r="J29" s="492"/>
      <c r="K29" s="496"/>
    </row>
    <row r="30" spans="2:11">
      <c r="B30" s="96"/>
      <c r="C30" s="250" t="s">
        <v>438</v>
      </c>
      <c r="D30" s="247">
        <f ca="1">Cashflow!$I$143</f>
        <v>2.5</v>
      </c>
      <c r="E30" s="497"/>
      <c r="F30" s="497"/>
      <c r="G30" s="498"/>
      <c r="H30" s="499">
        <v>26.25</v>
      </c>
      <c r="I30" s="500"/>
      <c r="J30" s="497"/>
      <c r="K30" s="501"/>
    </row>
    <row r="31" spans="2:11" ht="15.75" thickBot="1">
      <c r="B31" s="244"/>
      <c r="C31" s="251" t="s">
        <v>440</v>
      </c>
      <c r="D31" s="248">
        <f ca="1">SUM(НВВ!$J$71:$U$71)</f>
        <v>2929407.989881495</v>
      </c>
      <c r="E31" s="487"/>
      <c r="F31" s="487"/>
      <c r="G31" s="488"/>
      <c r="H31" s="502">
        <v>2542245.7442360353</v>
      </c>
      <c r="I31" s="490"/>
      <c r="J31" s="487"/>
      <c r="K31" s="491"/>
    </row>
    <row r="32" spans="2:11" s="18" customFormat="1" ht="16.5" thickTop="1" thickBot="1">
      <c r="C32" s="34"/>
      <c r="D32" s="252"/>
      <c r="E32" s="252"/>
      <c r="F32" s="252"/>
      <c r="G32" s="252"/>
      <c r="H32" s="252"/>
      <c r="I32" s="252"/>
      <c r="J32" s="252"/>
      <c r="K32" s="252"/>
    </row>
    <row r="33" spans="2:11" ht="15.75" thickTop="1">
      <c r="B33" s="243"/>
      <c r="C33" s="249"/>
      <c r="D33" s="486">
        <v>0</v>
      </c>
      <c r="E33" s="503">
        <v>-0.15</v>
      </c>
      <c r="F33" s="503">
        <v>-0.1</v>
      </c>
      <c r="G33" s="504">
        <v>-0.05</v>
      </c>
      <c r="H33" s="505">
        <v>0</v>
      </c>
      <c r="I33" s="506">
        <v>0.05</v>
      </c>
      <c r="J33" s="503">
        <v>0.1</v>
      </c>
      <c r="K33" s="507">
        <v>0.15</v>
      </c>
    </row>
    <row r="34" spans="2:11">
      <c r="B34" s="96"/>
      <c r="C34" s="250" t="s">
        <v>437</v>
      </c>
      <c r="D34" s="245">
        <f ca="1">Cashflow!$I$139</f>
        <v>657228.31127758895</v>
      </c>
      <c r="E34" s="487"/>
      <c r="F34" s="487"/>
      <c r="G34" s="488"/>
      <c r="H34" s="489">
        <v>-1771563.3813639355</v>
      </c>
      <c r="I34" s="490"/>
      <c r="J34" s="487"/>
      <c r="K34" s="491"/>
    </row>
    <row r="35" spans="2:11">
      <c r="B35" s="96" t="s">
        <v>254</v>
      </c>
      <c r="C35" s="250" t="s">
        <v>443</v>
      </c>
      <c r="D35" s="246">
        <f ca="1">Cashflow!$I$142</f>
        <v>0</v>
      </c>
      <c r="E35" s="492"/>
      <c r="F35" s="492"/>
      <c r="G35" s="493"/>
      <c r="H35" s="494">
        <v>0</v>
      </c>
      <c r="I35" s="495"/>
      <c r="J35" s="492"/>
      <c r="K35" s="496"/>
    </row>
    <row r="36" spans="2:11">
      <c r="B36" s="96"/>
      <c r="C36" s="250" t="s">
        <v>438</v>
      </c>
      <c r="D36" s="247">
        <f ca="1">Cashflow!$I$143</f>
        <v>2.5</v>
      </c>
      <c r="E36" s="497"/>
      <c r="F36" s="497"/>
      <c r="G36" s="498"/>
      <c r="H36" s="499">
        <v>26.25</v>
      </c>
      <c r="I36" s="500"/>
      <c r="J36" s="497"/>
      <c r="K36" s="501"/>
    </row>
    <row r="37" spans="2:11" ht="15.75" thickBot="1">
      <c r="B37" s="244"/>
      <c r="C37" s="251" t="s">
        <v>440</v>
      </c>
      <c r="D37" s="248">
        <f ca="1">SUM(НВВ!$J$71:$U$71)</f>
        <v>2929407.989881495</v>
      </c>
      <c r="E37" s="487"/>
      <c r="F37" s="487"/>
      <c r="G37" s="488"/>
      <c r="H37" s="502">
        <v>2542245.7442360353</v>
      </c>
      <c r="I37" s="490"/>
      <c r="J37" s="487"/>
      <c r="K37" s="491"/>
    </row>
    <row r="38" spans="2:11" ht="15.75" thickTop="1"/>
    <row r="39" spans="2:11">
      <c r="B39" s="143" t="s">
        <v>520</v>
      </c>
    </row>
    <row r="40" spans="2:11" ht="15.75" thickBot="1">
      <c r="B40" s="268" t="s">
        <v>433</v>
      </c>
      <c r="C40" s="268" t="s">
        <v>436</v>
      </c>
      <c r="D40" s="268" t="s">
        <v>435</v>
      </c>
      <c r="E40" s="269" t="s">
        <v>434</v>
      </c>
      <c r="F40" s="269"/>
      <c r="G40" s="269"/>
      <c r="H40" s="269"/>
      <c r="I40" s="269"/>
      <c r="J40" s="269"/>
      <c r="K40" s="269"/>
    </row>
    <row r="41" spans="2:11" ht="15.75" thickTop="1">
      <c r="B41" s="243"/>
      <c r="C41" s="249"/>
      <c r="D41" s="486">
        <v>0</v>
      </c>
      <c r="E41" s="503">
        <v>-0.15</v>
      </c>
      <c r="F41" s="503">
        <v>-0.1</v>
      </c>
      <c r="G41" s="504">
        <v>-0.05</v>
      </c>
      <c r="H41" s="505">
        <v>0</v>
      </c>
      <c r="I41" s="506">
        <v>0.05</v>
      </c>
      <c r="J41" s="503">
        <v>0.1</v>
      </c>
      <c r="K41" s="507">
        <v>0.15</v>
      </c>
    </row>
    <row r="42" spans="2:11">
      <c r="B42" s="96"/>
      <c r="C42" s="250" t="s">
        <v>437</v>
      </c>
      <c r="D42" s="245">
        <f ca="1">Cashflow!I215</f>
        <v>1037218.7026141699</v>
      </c>
      <c r="E42" s="487"/>
      <c r="F42" s="487"/>
      <c r="G42" s="488"/>
      <c r="H42" s="489">
        <v>529932.93138561235</v>
      </c>
      <c r="I42" s="490"/>
      <c r="J42" s="487"/>
      <c r="K42" s="491"/>
    </row>
    <row r="43" spans="2:11">
      <c r="B43" s="96" t="s">
        <v>162</v>
      </c>
      <c r="C43" s="250" t="s">
        <v>443</v>
      </c>
      <c r="D43" s="246">
        <f ca="1">Cashflow!I218</f>
        <v>0.30787691545000007</v>
      </c>
      <c r="E43" s="492"/>
      <c r="F43" s="492"/>
      <c r="G43" s="493"/>
      <c r="H43" s="494">
        <v>0.22660920997928802</v>
      </c>
      <c r="I43" s="495"/>
      <c r="J43" s="492"/>
      <c r="K43" s="496"/>
    </row>
    <row r="44" spans="2:11">
      <c r="B44" s="96"/>
      <c r="C44" s="250" t="s">
        <v>438</v>
      </c>
      <c r="D44" s="247">
        <f ca="1">Cashflow!I219</f>
        <v>4.75</v>
      </c>
      <c r="E44" s="497"/>
      <c r="F44" s="497"/>
      <c r="G44" s="498"/>
      <c r="H44" s="499">
        <v>5.75</v>
      </c>
      <c r="I44" s="500"/>
      <c r="J44" s="497"/>
      <c r="K44" s="501"/>
    </row>
    <row r="45" spans="2:11" ht="15.75" thickBot="1">
      <c r="B45" s="244"/>
      <c r="C45" s="251" t="s">
        <v>440</v>
      </c>
      <c r="D45" s="248">
        <f ca="1">D17+D31</f>
        <v>4720182.80665485</v>
      </c>
      <c r="E45" s="487"/>
      <c r="F45" s="487"/>
      <c r="G45" s="488"/>
      <c r="H45" s="502">
        <v>3376449.7748475783</v>
      </c>
      <c r="I45" s="490"/>
      <c r="J45" s="487"/>
      <c r="K45" s="491"/>
    </row>
    <row r="46" spans="2:11" ht="16.5" thickTop="1" thickBot="1">
      <c r="B46" s="18"/>
      <c r="C46" s="34"/>
      <c r="D46" s="252"/>
      <c r="E46" s="252"/>
      <c r="F46" s="252"/>
      <c r="G46" s="252"/>
      <c r="H46" s="252"/>
      <c r="I46" s="252"/>
      <c r="J46" s="252"/>
      <c r="K46" s="252"/>
    </row>
    <row r="47" spans="2:11" ht="15.75" thickTop="1">
      <c r="B47" s="243"/>
      <c r="C47" s="249"/>
      <c r="D47" s="486">
        <v>0</v>
      </c>
      <c r="E47" s="503">
        <v>-0.15</v>
      </c>
      <c r="F47" s="503">
        <v>-0.1</v>
      </c>
      <c r="G47" s="504">
        <v>-0.05</v>
      </c>
      <c r="H47" s="505">
        <v>0</v>
      </c>
      <c r="I47" s="506">
        <v>0.05</v>
      </c>
      <c r="J47" s="503">
        <v>0.1</v>
      </c>
      <c r="K47" s="507">
        <v>0.15</v>
      </c>
    </row>
    <row r="48" spans="2:11">
      <c r="B48" s="96"/>
      <c r="C48" s="250" t="s">
        <v>437</v>
      </c>
      <c r="D48" s="245">
        <f ca="1">Cashflow!I215</f>
        <v>1037218.7026141699</v>
      </c>
      <c r="E48" s="487"/>
      <c r="F48" s="487"/>
      <c r="G48" s="488"/>
      <c r="H48" s="489">
        <v>-1485373.4102389358</v>
      </c>
      <c r="I48" s="490"/>
      <c r="J48" s="487"/>
      <c r="K48" s="491"/>
    </row>
    <row r="49" spans="2:11">
      <c r="B49" s="96" t="s">
        <v>254</v>
      </c>
      <c r="C49" s="250" t="s">
        <v>443</v>
      </c>
      <c r="D49" s="246">
        <f ca="1">Cashflow!I218</f>
        <v>0.30787691545000007</v>
      </c>
      <c r="E49" s="492"/>
      <c r="F49" s="492"/>
      <c r="G49" s="493"/>
      <c r="H49" s="494">
        <v>0</v>
      </c>
      <c r="I49" s="495"/>
      <c r="J49" s="492"/>
      <c r="K49" s="496"/>
    </row>
    <row r="50" spans="2:11">
      <c r="B50" s="96"/>
      <c r="C50" s="250" t="s">
        <v>438</v>
      </c>
      <c r="D50" s="247">
        <f ca="1">Cashflow!I219</f>
        <v>4.75</v>
      </c>
      <c r="E50" s="497"/>
      <c r="F50" s="497"/>
      <c r="G50" s="498"/>
      <c r="H50" s="499">
        <v>26.25</v>
      </c>
      <c r="I50" s="500"/>
      <c r="J50" s="497"/>
      <c r="K50" s="501"/>
    </row>
    <row r="51" spans="2:11" ht="15.75" thickBot="1">
      <c r="B51" s="244"/>
      <c r="C51" s="251" t="s">
        <v>440</v>
      </c>
      <c r="D51" s="248">
        <f ca="1">D23+D37</f>
        <v>4720182.80665485</v>
      </c>
      <c r="E51" s="487"/>
      <c r="F51" s="487"/>
      <c r="G51" s="488"/>
      <c r="H51" s="502">
        <v>5859368.0626111012</v>
      </c>
      <c r="I51" s="490"/>
      <c r="J51" s="487"/>
      <c r="K51" s="491"/>
    </row>
    <row r="52" spans="2:11" s="263" customFormat="1" ht="15.75" thickTop="1">
      <c r="B52" s="264"/>
      <c r="C52" s="264"/>
      <c r="D52" s="264"/>
      <c r="E52" s="264"/>
      <c r="F52" s="264"/>
      <c r="G52" s="264"/>
      <c r="H52" s="264"/>
      <c r="I52" s="264"/>
      <c r="J52" s="264"/>
      <c r="K52" s="264"/>
    </row>
    <row r="53" spans="2:11" s="263" customFormat="1">
      <c r="B53" s="264"/>
      <c r="C53" s="264"/>
      <c r="D53" s="264"/>
      <c r="E53" s="264"/>
      <c r="F53" s="264"/>
      <c r="G53" s="264"/>
      <c r="H53" s="264"/>
      <c r="I53" s="264"/>
      <c r="J53" s="264"/>
      <c r="K53" s="264"/>
    </row>
    <row r="54" spans="2:11" s="263" customFormat="1">
      <c r="B54" s="264"/>
      <c r="C54" s="264"/>
      <c r="D54" s="264"/>
      <c r="E54" s="264"/>
      <c r="F54" s="264"/>
      <c r="G54" s="264"/>
      <c r="H54" s="264"/>
      <c r="I54" s="264"/>
      <c r="J54" s="264"/>
      <c r="K54" s="264"/>
    </row>
    <row r="55" spans="2:11" s="263" customFormat="1">
      <c r="B55" s="264"/>
      <c r="C55" s="264"/>
      <c r="D55" s="264"/>
      <c r="E55" s="264"/>
      <c r="F55" s="264"/>
      <c r="G55" s="264"/>
      <c r="H55" s="264"/>
      <c r="I55" s="264"/>
      <c r="J55" s="264"/>
      <c r="K55" s="264"/>
    </row>
    <row r="56" spans="2:11" s="263" customFormat="1">
      <c r="B56" s="264"/>
      <c r="C56" s="264"/>
      <c r="D56" s="264"/>
      <c r="E56" s="264"/>
      <c r="F56" s="264"/>
      <c r="G56" s="264"/>
      <c r="H56" s="264"/>
      <c r="I56" s="264"/>
      <c r="J56" s="264"/>
      <c r="K56" s="264"/>
    </row>
    <row r="57" spans="2:11" s="263" customFormat="1">
      <c r="B57" s="264"/>
      <c r="C57" s="264"/>
      <c r="D57" s="264"/>
      <c r="E57" s="264"/>
      <c r="F57" s="264"/>
      <c r="G57" s="264"/>
      <c r="H57" s="264"/>
      <c r="I57" s="264"/>
      <c r="J57" s="264"/>
      <c r="K57" s="264"/>
    </row>
    <row r="58" spans="2:11" s="263" customFormat="1">
      <c r="B58" s="264"/>
      <c r="C58" s="264"/>
      <c r="D58" s="264"/>
      <c r="E58" s="264"/>
      <c r="F58" s="264"/>
      <c r="G58" s="264"/>
      <c r="H58" s="264"/>
      <c r="I58" s="264"/>
      <c r="J58" s="264"/>
      <c r="K58" s="264"/>
    </row>
    <row r="59" spans="2:11" s="263" customFormat="1">
      <c r="B59" s="264"/>
      <c r="C59" s="264"/>
      <c r="D59" s="264"/>
      <c r="E59" s="264"/>
      <c r="F59" s="264"/>
      <c r="G59" s="264"/>
      <c r="H59" s="264"/>
      <c r="I59" s="264"/>
      <c r="J59" s="264"/>
      <c r="K59" s="264"/>
    </row>
    <row r="60" spans="2:11" s="263" customFormat="1">
      <c r="B60" s="264"/>
      <c r="C60" s="264"/>
      <c r="D60" s="264"/>
      <c r="E60" s="264"/>
      <c r="F60" s="264"/>
      <c r="G60" s="264"/>
      <c r="H60" s="264"/>
      <c r="I60" s="264"/>
      <c r="J60" s="264"/>
      <c r="K60" s="264"/>
    </row>
    <row r="61" spans="2:11" s="263" customFormat="1">
      <c r="B61" s="264"/>
      <c r="C61" s="264"/>
      <c r="D61" s="264"/>
      <c r="E61" s="264"/>
      <c r="F61" s="264"/>
      <c r="G61" s="264"/>
      <c r="H61" s="264"/>
      <c r="I61" s="264"/>
      <c r="J61" s="264"/>
      <c r="K61" s="264"/>
    </row>
    <row r="62" spans="2:11" s="263" customFormat="1">
      <c r="B62" s="264"/>
      <c r="C62" s="264"/>
      <c r="D62" s="264"/>
      <c r="E62" s="264"/>
      <c r="F62" s="264"/>
      <c r="G62" s="264"/>
      <c r="H62" s="264"/>
      <c r="I62" s="264"/>
      <c r="J62" s="264"/>
      <c r="K62" s="264"/>
    </row>
    <row r="63" spans="2:11" s="263" customFormat="1">
      <c r="B63" s="264"/>
      <c r="C63" s="264"/>
      <c r="D63" s="264"/>
      <c r="E63" s="264"/>
      <c r="F63" s="264"/>
      <c r="G63" s="264"/>
      <c r="H63" s="264"/>
      <c r="I63" s="264"/>
      <c r="J63" s="264"/>
      <c r="K63" s="264"/>
    </row>
    <row r="64" spans="2:11" s="263" customFormat="1">
      <c r="B64" s="264"/>
      <c r="C64" s="264"/>
      <c r="D64" s="264"/>
      <c r="E64" s="264"/>
      <c r="F64" s="264"/>
      <c r="G64" s="264"/>
      <c r="H64" s="264"/>
      <c r="I64" s="264"/>
      <c r="J64" s="264"/>
      <c r="K64" s="264"/>
    </row>
    <row r="65" spans="2:11" s="263" customFormat="1">
      <c r="B65" s="264"/>
      <c r="C65" s="264"/>
      <c r="D65" s="264"/>
      <c r="E65" s="264"/>
      <c r="F65" s="264"/>
      <c r="G65" s="264"/>
      <c r="H65" s="264"/>
      <c r="I65" s="264"/>
      <c r="J65" s="264"/>
      <c r="K65" s="264"/>
    </row>
    <row r="66" spans="2:11" s="263" customFormat="1">
      <c r="B66" s="264"/>
      <c r="C66" s="264"/>
      <c r="D66" s="264"/>
      <c r="E66" s="264"/>
      <c r="F66" s="264"/>
      <c r="G66" s="264"/>
      <c r="H66" s="264"/>
      <c r="I66" s="264"/>
      <c r="J66" s="264"/>
      <c r="K66" s="264"/>
    </row>
    <row r="67" spans="2:11" s="263" customFormat="1">
      <c r="B67" s="264"/>
      <c r="C67" s="264"/>
      <c r="D67" s="264"/>
      <c r="E67" s="264"/>
      <c r="F67" s="264"/>
      <c r="G67" s="264"/>
      <c r="H67" s="264"/>
      <c r="I67" s="264"/>
      <c r="J67" s="264"/>
      <c r="K67" s="264"/>
    </row>
    <row r="68" spans="2:11" s="263" customFormat="1">
      <c r="B68" s="264"/>
      <c r="C68" s="264"/>
      <c r="D68" s="264"/>
      <c r="E68" s="264"/>
      <c r="F68" s="264"/>
      <c r="G68" s="264"/>
      <c r="H68" s="264"/>
      <c r="I68" s="264"/>
      <c r="J68" s="264"/>
      <c r="K68" s="264"/>
    </row>
    <row r="69" spans="2:11" s="263" customFormat="1">
      <c r="B69" s="264"/>
      <c r="C69" s="264"/>
      <c r="D69" s="264"/>
      <c r="E69" s="264"/>
      <c r="F69" s="264"/>
      <c r="G69" s="264"/>
      <c r="H69" s="264"/>
      <c r="I69" s="264"/>
      <c r="J69" s="264"/>
      <c r="K69" s="264"/>
    </row>
    <row r="70" spans="2:11" s="263" customFormat="1">
      <c r="B70" s="264"/>
      <c r="C70" s="264"/>
      <c r="D70" s="264"/>
      <c r="E70" s="264"/>
      <c r="F70" s="264"/>
      <c r="G70" s="264"/>
      <c r="H70" s="264"/>
      <c r="I70" s="264"/>
      <c r="J70" s="264"/>
      <c r="K70" s="264"/>
    </row>
    <row r="71" spans="2:11" s="263" customFormat="1">
      <c r="B71" s="264"/>
      <c r="C71" s="264"/>
      <c r="D71" s="264"/>
      <c r="E71" s="264"/>
      <c r="F71" s="264"/>
      <c r="G71" s="264"/>
      <c r="H71" s="264"/>
      <c r="I71" s="264"/>
      <c r="J71" s="264"/>
      <c r="K71" s="264"/>
    </row>
    <row r="72" spans="2:11" s="263" customFormat="1">
      <c r="B72" s="264"/>
      <c r="C72" s="264"/>
      <c r="D72" s="264"/>
      <c r="E72" s="264"/>
      <c r="F72" s="264"/>
      <c r="G72" s="264"/>
      <c r="H72" s="264"/>
      <c r="I72" s="264"/>
      <c r="J72" s="264"/>
      <c r="K72" s="264"/>
    </row>
    <row r="73" spans="2:11" s="263" customFormat="1">
      <c r="B73" s="264"/>
      <c r="C73" s="264"/>
      <c r="D73" s="264"/>
      <c r="E73" s="264"/>
      <c r="F73" s="264"/>
      <c r="G73" s="264"/>
      <c r="H73" s="264"/>
      <c r="I73" s="264"/>
      <c r="J73" s="264"/>
      <c r="K73" s="264"/>
    </row>
    <row r="74" spans="2:11" s="263" customFormat="1">
      <c r="B74" s="264"/>
      <c r="C74" s="264"/>
      <c r="D74" s="264"/>
      <c r="E74" s="264"/>
      <c r="F74" s="264"/>
      <c r="G74" s="264"/>
      <c r="H74" s="264"/>
      <c r="I74" s="264"/>
      <c r="J74" s="264"/>
      <c r="K74" s="264"/>
    </row>
    <row r="75" spans="2:11" s="263" customFormat="1">
      <c r="B75" s="264"/>
      <c r="C75" s="264"/>
      <c r="D75" s="264"/>
      <c r="E75" s="264"/>
      <c r="F75" s="264"/>
      <c r="G75" s="264"/>
      <c r="H75" s="264"/>
      <c r="I75" s="264"/>
      <c r="J75" s="264"/>
      <c r="K75" s="264"/>
    </row>
    <row r="76" spans="2:11" s="263" customFormat="1">
      <c r="B76" s="264"/>
      <c r="C76" s="264"/>
      <c r="D76" s="264"/>
      <c r="E76" s="264"/>
      <c r="F76" s="264"/>
      <c r="G76" s="264"/>
      <c r="H76" s="264"/>
      <c r="I76" s="264"/>
      <c r="J76" s="264"/>
      <c r="K76" s="264"/>
    </row>
    <row r="77" spans="2:11" s="263" customFormat="1">
      <c r="B77" s="264"/>
      <c r="C77" s="264"/>
      <c r="D77" s="264"/>
      <c r="E77" s="264"/>
      <c r="F77" s="264"/>
      <c r="G77" s="264"/>
      <c r="H77" s="264"/>
      <c r="I77" s="264"/>
      <c r="J77" s="264"/>
      <c r="K77" s="264"/>
    </row>
    <row r="78" spans="2:11" s="263" customFormat="1">
      <c r="B78" s="264"/>
      <c r="C78" s="264"/>
      <c r="D78" s="264"/>
      <c r="E78" s="264"/>
      <c r="F78" s="264"/>
      <c r="G78" s="264"/>
      <c r="H78" s="264"/>
      <c r="I78" s="264"/>
      <c r="J78" s="264"/>
      <c r="K78" s="264"/>
    </row>
    <row r="79" spans="2:11" s="263" customFormat="1">
      <c r="B79" s="264"/>
      <c r="C79" s="264"/>
      <c r="D79" s="264"/>
      <c r="E79" s="264"/>
      <c r="F79" s="264"/>
      <c r="G79" s="264"/>
      <c r="H79" s="264"/>
      <c r="I79" s="264"/>
      <c r="J79" s="264"/>
      <c r="K79" s="264"/>
    </row>
    <row r="80" spans="2:11" s="263" customFormat="1">
      <c r="B80" s="264"/>
      <c r="C80" s="264"/>
      <c r="D80" s="264"/>
      <c r="E80" s="264"/>
      <c r="F80" s="264"/>
      <c r="G80" s="264"/>
      <c r="H80" s="264"/>
      <c r="I80" s="264"/>
      <c r="J80" s="264"/>
      <c r="K80" s="264"/>
    </row>
    <row r="81" spans="2:11" s="263" customFormat="1">
      <c r="B81" s="264"/>
      <c r="C81" s="264"/>
      <c r="D81" s="264"/>
      <c r="E81" s="264"/>
      <c r="F81" s="264"/>
      <c r="G81" s="264"/>
      <c r="H81" s="264"/>
      <c r="I81" s="264"/>
      <c r="J81" s="264"/>
      <c r="K81" s="264"/>
    </row>
    <row r="82" spans="2:11" s="263" customFormat="1">
      <c r="B82" s="264"/>
      <c r="C82" s="264"/>
      <c r="D82" s="264"/>
      <c r="E82" s="264"/>
      <c r="F82" s="264"/>
      <c r="G82" s="264"/>
      <c r="H82" s="264"/>
      <c r="I82" s="264"/>
      <c r="J82" s="264"/>
      <c r="K82" s="264"/>
    </row>
    <row r="83" spans="2:11" s="263" customFormat="1">
      <c r="B83" s="264"/>
      <c r="C83" s="264"/>
      <c r="D83" s="264"/>
      <c r="E83" s="264"/>
      <c r="F83" s="264"/>
      <c r="G83" s="264"/>
      <c r="H83" s="264"/>
      <c r="I83" s="264"/>
      <c r="J83" s="264"/>
      <c r="K83" s="264"/>
    </row>
    <row r="84" spans="2:11" s="263" customFormat="1">
      <c r="B84" s="264"/>
      <c r="C84" s="264"/>
      <c r="D84" s="264"/>
      <c r="E84" s="264"/>
      <c r="F84" s="264"/>
      <c r="G84" s="264"/>
      <c r="H84" s="264"/>
      <c r="I84" s="264"/>
      <c r="J84" s="264"/>
      <c r="K84" s="264"/>
    </row>
    <row r="85" spans="2:11" s="263" customFormat="1">
      <c r="B85" s="264"/>
      <c r="C85" s="264"/>
      <c r="D85" s="264"/>
      <c r="E85" s="264"/>
      <c r="F85" s="264"/>
      <c r="G85" s="264"/>
      <c r="H85" s="264"/>
      <c r="I85" s="264"/>
      <c r="J85" s="264"/>
      <c r="K85" s="264"/>
    </row>
    <row r="86" spans="2:11" s="263" customFormat="1">
      <c r="B86" s="264"/>
      <c r="C86" s="264"/>
      <c r="D86" s="264"/>
      <c r="E86" s="264"/>
      <c r="F86" s="264"/>
      <c r="G86" s="264"/>
      <c r="H86" s="264"/>
      <c r="I86" s="264"/>
      <c r="J86" s="264"/>
      <c r="K86" s="264"/>
    </row>
    <row r="87" spans="2:11" s="263" customFormat="1">
      <c r="B87" s="264"/>
      <c r="C87" s="264"/>
      <c r="D87" s="264"/>
      <c r="E87" s="264"/>
      <c r="F87" s="264"/>
      <c r="G87" s="264"/>
      <c r="H87" s="264"/>
      <c r="I87" s="264"/>
      <c r="J87" s="264"/>
      <c r="K87" s="264"/>
    </row>
    <row r="88" spans="2:11" s="263" customFormat="1">
      <c r="B88" s="264"/>
      <c r="C88" s="264"/>
      <c r="D88" s="264"/>
      <c r="E88" s="264"/>
      <c r="F88" s="264"/>
      <c r="G88" s="264"/>
      <c r="H88" s="264"/>
      <c r="I88" s="264"/>
      <c r="J88" s="264"/>
      <c r="K88" s="264"/>
    </row>
    <row r="89" spans="2:11" s="263" customFormat="1">
      <c r="B89" s="264"/>
      <c r="C89" s="264"/>
      <c r="D89" s="264"/>
      <c r="E89" s="264"/>
      <c r="F89" s="264"/>
      <c r="G89" s="264"/>
      <c r="H89" s="264"/>
      <c r="I89" s="264"/>
      <c r="J89" s="264"/>
      <c r="K89" s="264"/>
    </row>
    <row r="90" spans="2:11" s="263" customFormat="1">
      <c r="B90" s="264"/>
      <c r="C90" s="264"/>
      <c r="D90" s="264"/>
      <c r="E90" s="264"/>
      <c r="F90" s="264"/>
      <c r="G90" s="264"/>
      <c r="H90" s="264"/>
      <c r="I90" s="264"/>
      <c r="J90" s="264"/>
      <c r="K90" s="264"/>
    </row>
    <row r="91" spans="2:11" s="263" customFormat="1">
      <c r="B91" s="264"/>
      <c r="C91" s="264"/>
      <c r="D91" s="264"/>
      <c r="E91" s="264"/>
      <c r="F91" s="264"/>
      <c r="G91" s="264"/>
      <c r="H91" s="264"/>
      <c r="I91" s="264"/>
      <c r="J91" s="264"/>
      <c r="K91" s="264"/>
    </row>
    <row r="92" spans="2:11" s="263" customFormat="1">
      <c r="B92" s="264"/>
      <c r="C92" s="264"/>
      <c r="D92" s="264"/>
      <c r="E92" s="264"/>
      <c r="F92" s="264"/>
      <c r="G92" s="264"/>
      <c r="H92" s="264"/>
      <c r="I92" s="264"/>
      <c r="J92" s="264"/>
      <c r="K92" s="264"/>
    </row>
    <row r="93" spans="2:11" s="263" customFormat="1">
      <c r="B93" s="264"/>
      <c r="C93" s="264"/>
      <c r="D93" s="264"/>
      <c r="E93" s="264"/>
      <c r="F93" s="264"/>
      <c r="G93" s="264"/>
      <c r="H93" s="264"/>
      <c r="I93" s="264"/>
      <c r="J93" s="264"/>
      <c r="K93" s="264"/>
    </row>
    <row r="94" spans="2:11" s="263" customFormat="1">
      <c r="B94" s="264"/>
      <c r="C94" s="264"/>
      <c r="D94" s="264"/>
      <c r="E94" s="264"/>
      <c r="F94" s="264"/>
      <c r="G94" s="264"/>
      <c r="H94" s="264"/>
      <c r="I94" s="264"/>
      <c r="J94" s="264"/>
      <c r="K94" s="264"/>
    </row>
    <row r="95" spans="2:11" s="263" customFormat="1">
      <c r="B95" s="264"/>
      <c r="C95" s="264"/>
      <c r="D95" s="264"/>
      <c r="E95" s="264"/>
      <c r="F95" s="264"/>
      <c r="G95" s="264"/>
      <c r="H95" s="264"/>
      <c r="I95" s="264"/>
      <c r="J95" s="264"/>
      <c r="K95" s="264"/>
    </row>
    <row r="96" spans="2:11" s="263" customFormat="1">
      <c r="B96" s="264"/>
      <c r="C96" s="264"/>
      <c r="D96" s="264"/>
      <c r="E96" s="264"/>
      <c r="F96" s="264"/>
      <c r="G96" s="264"/>
      <c r="H96" s="264"/>
      <c r="I96" s="264"/>
      <c r="J96" s="264"/>
      <c r="K96" s="264"/>
    </row>
    <row r="97" spans="2:11" s="263" customFormat="1">
      <c r="B97" s="264"/>
      <c r="C97" s="264"/>
      <c r="D97" s="264"/>
      <c r="E97" s="264"/>
      <c r="F97" s="264"/>
      <c r="G97" s="264"/>
      <c r="H97" s="264"/>
      <c r="I97" s="264"/>
      <c r="J97" s="264"/>
      <c r="K97" s="264"/>
    </row>
    <row r="98" spans="2:11" s="263" customFormat="1">
      <c r="B98" s="264"/>
      <c r="C98" s="264"/>
      <c r="D98" s="264"/>
      <c r="E98" s="264"/>
      <c r="F98" s="264"/>
      <c r="G98" s="264"/>
      <c r="H98" s="264"/>
      <c r="I98" s="264"/>
      <c r="J98" s="264"/>
      <c r="K98" s="264"/>
    </row>
    <row r="99" spans="2:11" s="263" customFormat="1">
      <c r="B99" s="264"/>
      <c r="C99" s="264"/>
      <c r="D99" s="264"/>
      <c r="E99" s="264"/>
      <c r="F99" s="264"/>
      <c r="G99" s="264"/>
      <c r="H99" s="264"/>
      <c r="I99" s="264"/>
      <c r="J99" s="264"/>
      <c r="K99" s="264"/>
    </row>
  </sheetData>
  <sheetProtection password="F585" sheet="1" objects="1" scenarios="1" formatCells="0" formatColumns="0" formatRows="0"/>
  <printOptions horizontalCentered="1"/>
  <pageMargins left="0.39370078740157483" right="0.39370078740157483" top="0.39370078740157483" bottom="0.39370078740157483" header="0.31496062992125984" footer="0.31496062992125984"/>
  <pageSetup paperSize="9" scale="78"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sheetPr codeName="Лист17">
    <pageSetUpPr fitToPage="1"/>
  </sheetPr>
  <dimension ref="A10:DK107"/>
  <sheetViews>
    <sheetView view="pageBreakPreview" zoomScale="60" zoomScaleNormal="85" workbookViewId="0">
      <pane xSplit="7" ySplit="15" topLeftCell="H16"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9" customWidth="1"/>
    <col min="2" max="2" width="56.42578125" customWidth="1"/>
    <col min="3" max="7" width="9.140625" customWidth="1"/>
    <col min="8" max="112" width="12.7109375" customWidth="1"/>
    <col min="113" max="114" width="9.140625" hidden="1" customWidth="1"/>
    <col min="115" max="115" width="0" hidden="1" customWidth="1"/>
    <col min="116" max="16384" width="9.140625" hidden="1"/>
  </cols>
  <sheetData>
    <row r="10" spans="1:37" ht="26.25">
      <c r="B10" s="271" t="str">
        <f>"Проект: "&amp;Ввод!E3</f>
        <v>Проект: Реконструкция системы водоснабжения и водоотведения г.[•]</v>
      </c>
    </row>
    <row r="11" spans="1:37" ht="23.25">
      <c r="B11" s="254" t="s">
        <v>481</v>
      </c>
    </row>
    <row r="12" spans="1:37">
      <c r="B12" t="s">
        <v>379</v>
      </c>
    </row>
    <row r="15" spans="1:37" s="78" customFormat="1">
      <c r="A15" s="157"/>
      <c r="H15" s="78">
        <f>I15-1</f>
        <v>2020</v>
      </c>
      <c r="I15" s="78">
        <v>2021</v>
      </c>
      <c r="J15" s="78">
        <f t="shared" ref="J15:AK15" si="0">I15+1</f>
        <v>2022</v>
      </c>
      <c r="K15" s="78">
        <f t="shared" si="0"/>
        <v>2023</v>
      </c>
      <c r="L15" s="78">
        <f t="shared" si="0"/>
        <v>2024</v>
      </c>
      <c r="M15" s="78">
        <f t="shared" si="0"/>
        <v>2025</v>
      </c>
      <c r="N15" s="78">
        <f t="shared" si="0"/>
        <v>2026</v>
      </c>
      <c r="O15" s="78">
        <f t="shared" si="0"/>
        <v>2027</v>
      </c>
      <c r="P15" s="78">
        <f t="shared" si="0"/>
        <v>2028</v>
      </c>
      <c r="Q15" s="78">
        <f t="shared" si="0"/>
        <v>2029</v>
      </c>
      <c r="R15" s="78">
        <f t="shared" si="0"/>
        <v>2030</v>
      </c>
      <c r="S15" s="78">
        <f t="shared" si="0"/>
        <v>2031</v>
      </c>
      <c r="T15" s="78">
        <f t="shared" si="0"/>
        <v>2032</v>
      </c>
      <c r="U15" s="78">
        <f t="shared" si="0"/>
        <v>2033</v>
      </c>
      <c r="V15" s="78">
        <f t="shared" si="0"/>
        <v>2034</v>
      </c>
      <c r="W15" s="78">
        <f t="shared" si="0"/>
        <v>2035</v>
      </c>
      <c r="X15" s="78">
        <f t="shared" si="0"/>
        <v>2036</v>
      </c>
      <c r="Y15" s="78">
        <f t="shared" si="0"/>
        <v>2037</v>
      </c>
      <c r="Z15" s="78">
        <f t="shared" si="0"/>
        <v>2038</v>
      </c>
      <c r="AA15" s="78">
        <f t="shared" si="0"/>
        <v>2039</v>
      </c>
      <c r="AB15" s="78">
        <f t="shared" si="0"/>
        <v>2040</v>
      </c>
      <c r="AC15" s="78">
        <f t="shared" si="0"/>
        <v>2041</v>
      </c>
      <c r="AD15" s="78">
        <f t="shared" si="0"/>
        <v>2042</v>
      </c>
      <c r="AE15" s="78">
        <f t="shared" si="0"/>
        <v>2043</v>
      </c>
      <c r="AF15" s="78">
        <f t="shared" si="0"/>
        <v>2044</v>
      </c>
      <c r="AG15" s="78">
        <f t="shared" si="0"/>
        <v>2045</v>
      </c>
      <c r="AH15" s="78">
        <f t="shared" si="0"/>
        <v>2046</v>
      </c>
      <c r="AI15" s="78">
        <f t="shared" si="0"/>
        <v>2047</v>
      </c>
      <c r="AJ15" s="78">
        <f t="shared" si="0"/>
        <v>2048</v>
      </c>
      <c r="AK15" s="78">
        <f t="shared" si="0"/>
        <v>2049</v>
      </c>
    </row>
    <row r="16" spans="1:37" s="100" customFormat="1">
      <c r="A16" s="227"/>
      <c r="B16" s="100" t="s">
        <v>331</v>
      </c>
    </row>
    <row r="17" spans="1:37">
      <c r="B17" s="11" t="s">
        <v>148</v>
      </c>
      <c r="C17" s="6">
        <f>Ввод!L158</f>
        <v>0.2</v>
      </c>
      <c r="H17" s="6">
        <f>$C17</f>
        <v>0.2</v>
      </c>
      <c r="I17" s="6">
        <f t="shared" ref="I17:AK20" si="1">$C17</f>
        <v>0.2</v>
      </c>
      <c r="J17" s="6">
        <f t="shared" si="1"/>
        <v>0.2</v>
      </c>
      <c r="K17" s="6">
        <f t="shared" si="1"/>
        <v>0.2</v>
      </c>
      <c r="L17" s="6">
        <f t="shared" si="1"/>
        <v>0.2</v>
      </c>
      <c r="M17" s="6">
        <f t="shared" si="1"/>
        <v>0.2</v>
      </c>
      <c r="N17" s="6">
        <f t="shared" si="1"/>
        <v>0.2</v>
      </c>
      <c r="O17" s="6">
        <f t="shared" si="1"/>
        <v>0.2</v>
      </c>
      <c r="P17" s="6">
        <f t="shared" si="1"/>
        <v>0.2</v>
      </c>
      <c r="Q17" s="6">
        <f t="shared" si="1"/>
        <v>0.2</v>
      </c>
      <c r="R17" s="6">
        <f t="shared" si="1"/>
        <v>0.2</v>
      </c>
      <c r="S17" s="6">
        <f t="shared" si="1"/>
        <v>0.2</v>
      </c>
      <c r="T17" s="6">
        <f t="shared" si="1"/>
        <v>0.2</v>
      </c>
      <c r="U17" s="6">
        <f t="shared" si="1"/>
        <v>0.2</v>
      </c>
      <c r="V17" s="6">
        <f t="shared" si="1"/>
        <v>0.2</v>
      </c>
      <c r="W17" s="6">
        <f t="shared" si="1"/>
        <v>0.2</v>
      </c>
      <c r="X17" s="6">
        <f t="shared" si="1"/>
        <v>0.2</v>
      </c>
      <c r="Y17" s="6">
        <f t="shared" si="1"/>
        <v>0.2</v>
      </c>
      <c r="Z17" s="6">
        <f t="shared" si="1"/>
        <v>0.2</v>
      </c>
      <c r="AA17" s="6">
        <f t="shared" si="1"/>
        <v>0.2</v>
      </c>
      <c r="AB17" s="6">
        <f t="shared" si="1"/>
        <v>0.2</v>
      </c>
      <c r="AC17" s="6">
        <f t="shared" si="1"/>
        <v>0.2</v>
      </c>
      <c r="AD17" s="6">
        <f t="shared" si="1"/>
        <v>0.2</v>
      </c>
      <c r="AE17" s="6">
        <f t="shared" si="1"/>
        <v>0.2</v>
      </c>
      <c r="AF17" s="6">
        <f t="shared" si="1"/>
        <v>0.2</v>
      </c>
      <c r="AG17" s="6">
        <f t="shared" si="1"/>
        <v>0.2</v>
      </c>
      <c r="AH17" s="6">
        <f t="shared" si="1"/>
        <v>0.2</v>
      </c>
      <c r="AI17" s="6">
        <f t="shared" si="1"/>
        <v>0.2</v>
      </c>
      <c r="AJ17" s="6">
        <f t="shared" si="1"/>
        <v>0.2</v>
      </c>
      <c r="AK17" s="6">
        <f t="shared" si="1"/>
        <v>0.2</v>
      </c>
    </row>
    <row r="18" spans="1:37">
      <c r="B18" s="11" t="s">
        <v>6</v>
      </c>
      <c r="C18" s="6">
        <f>Ввод!L159</f>
        <v>0.2</v>
      </c>
      <c r="H18" s="6">
        <f t="shared" ref="H18:W20" si="2">$C18</f>
        <v>0.2</v>
      </c>
      <c r="I18" s="6">
        <f t="shared" si="2"/>
        <v>0.2</v>
      </c>
      <c r="J18" s="6">
        <f t="shared" si="2"/>
        <v>0.2</v>
      </c>
      <c r="K18" s="6">
        <f t="shared" si="2"/>
        <v>0.2</v>
      </c>
      <c r="L18" s="6">
        <f t="shared" si="2"/>
        <v>0.2</v>
      </c>
      <c r="M18" s="6">
        <f t="shared" si="2"/>
        <v>0.2</v>
      </c>
      <c r="N18" s="6">
        <f t="shared" si="2"/>
        <v>0.2</v>
      </c>
      <c r="O18" s="6">
        <f t="shared" si="2"/>
        <v>0.2</v>
      </c>
      <c r="P18" s="6">
        <f t="shared" si="2"/>
        <v>0.2</v>
      </c>
      <c r="Q18" s="6">
        <f t="shared" si="2"/>
        <v>0.2</v>
      </c>
      <c r="R18" s="6">
        <f t="shared" si="2"/>
        <v>0.2</v>
      </c>
      <c r="S18" s="6">
        <f t="shared" si="2"/>
        <v>0.2</v>
      </c>
      <c r="T18" s="6">
        <f t="shared" si="2"/>
        <v>0.2</v>
      </c>
      <c r="U18" s="6">
        <f t="shared" si="2"/>
        <v>0.2</v>
      </c>
      <c r="V18" s="6">
        <f t="shared" si="2"/>
        <v>0.2</v>
      </c>
      <c r="W18" s="6">
        <f t="shared" si="2"/>
        <v>0.2</v>
      </c>
      <c r="X18" s="6">
        <f t="shared" si="1"/>
        <v>0.2</v>
      </c>
      <c r="Y18" s="6">
        <f t="shared" si="1"/>
        <v>0.2</v>
      </c>
      <c r="Z18" s="6">
        <f t="shared" si="1"/>
        <v>0.2</v>
      </c>
      <c r="AA18" s="6">
        <f t="shared" si="1"/>
        <v>0.2</v>
      </c>
      <c r="AB18" s="6">
        <f t="shared" si="1"/>
        <v>0.2</v>
      </c>
      <c r="AC18" s="6">
        <f t="shared" si="1"/>
        <v>0.2</v>
      </c>
      <c r="AD18" s="6">
        <f t="shared" si="1"/>
        <v>0.2</v>
      </c>
      <c r="AE18" s="6">
        <f t="shared" si="1"/>
        <v>0.2</v>
      </c>
      <c r="AF18" s="6">
        <f t="shared" si="1"/>
        <v>0.2</v>
      </c>
      <c r="AG18" s="6">
        <f t="shared" si="1"/>
        <v>0.2</v>
      </c>
      <c r="AH18" s="6">
        <f t="shared" si="1"/>
        <v>0.2</v>
      </c>
      <c r="AI18" s="6">
        <f t="shared" si="1"/>
        <v>0.2</v>
      </c>
      <c r="AJ18" s="6">
        <f t="shared" si="1"/>
        <v>0.2</v>
      </c>
      <c r="AK18" s="6">
        <f t="shared" si="1"/>
        <v>0.2</v>
      </c>
    </row>
    <row r="19" spans="1:37">
      <c r="B19" s="11" t="s">
        <v>263</v>
      </c>
      <c r="C19" s="6">
        <f>Ввод!L160</f>
        <v>0.30399999999999999</v>
      </c>
      <c r="H19" s="6">
        <f t="shared" si="2"/>
        <v>0.30399999999999999</v>
      </c>
      <c r="I19" s="6">
        <f t="shared" si="1"/>
        <v>0.30399999999999999</v>
      </c>
      <c r="J19" s="6">
        <f t="shared" si="1"/>
        <v>0.30399999999999999</v>
      </c>
      <c r="K19" s="6">
        <f t="shared" si="1"/>
        <v>0.30399999999999999</v>
      </c>
      <c r="L19" s="6">
        <f t="shared" si="1"/>
        <v>0.30399999999999999</v>
      </c>
      <c r="M19" s="6">
        <f t="shared" si="1"/>
        <v>0.30399999999999999</v>
      </c>
      <c r="N19" s="6">
        <f t="shared" si="1"/>
        <v>0.30399999999999999</v>
      </c>
      <c r="O19" s="6">
        <f t="shared" si="1"/>
        <v>0.30399999999999999</v>
      </c>
      <c r="P19" s="6">
        <f t="shared" si="1"/>
        <v>0.30399999999999999</v>
      </c>
      <c r="Q19" s="6">
        <f t="shared" si="1"/>
        <v>0.30399999999999999</v>
      </c>
      <c r="R19" s="6">
        <f t="shared" si="1"/>
        <v>0.30399999999999999</v>
      </c>
      <c r="S19" s="6">
        <f t="shared" si="1"/>
        <v>0.30399999999999999</v>
      </c>
      <c r="T19" s="6">
        <f t="shared" si="1"/>
        <v>0.30399999999999999</v>
      </c>
      <c r="U19" s="6">
        <f t="shared" si="1"/>
        <v>0.30399999999999999</v>
      </c>
      <c r="V19" s="6">
        <f t="shared" si="1"/>
        <v>0.30399999999999999</v>
      </c>
      <c r="W19" s="6">
        <f t="shared" si="1"/>
        <v>0.30399999999999999</v>
      </c>
      <c r="X19" s="6">
        <f t="shared" si="1"/>
        <v>0.30399999999999999</v>
      </c>
      <c r="Y19" s="6">
        <f t="shared" si="1"/>
        <v>0.30399999999999999</v>
      </c>
      <c r="Z19" s="6">
        <f t="shared" si="1"/>
        <v>0.30399999999999999</v>
      </c>
      <c r="AA19" s="6">
        <f t="shared" si="1"/>
        <v>0.30399999999999999</v>
      </c>
      <c r="AB19" s="6">
        <f t="shared" si="1"/>
        <v>0.30399999999999999</v>
      </c>
      <c r="AC19" s="6">
        <f t="shared" si="1"/>
        <v>0.30399999999999999</v>
      </c>
      <c r="AD19" s="6">
        <f t="shared" si="1"/>
        <v>0.30399999999999999</v>
      </c>
      <c r="AE19" s="6">
        <f t="shared" si="1"/>
        <v>0.30399999999999999</v>
      </c>
      <c r="AF19" s="6">
        <f t="shared" si="1"/>
        <v>0.30399999999999999</v>
      </c>
      <c r="AG19" s="6">
        <f t="shared" si="1"/>
        <v>0.30399999999999999</v>
      </c>
      <c r="AH19" s="6">
        <f t="shared" si="1"/>
        <v>0.30399999999999999</v>
      </c>
      <c r="AI19" s="6">
        <f t="shared" si="1"/>
        <v>0.30399999999999999</v>
      </c>
      <c r="AJ19" s="6">
        <f t="shared" si="1"/>
        <v>0.30399999999999999</v>
      </c>
      <c r="AK19" s="6">
        <f t="shared" si="1"/>
        <v>0.30399999999999999</v>
      </c>
    </row>
    <row r="20" spans="1:37">
      <c r="B20" s="11" t="s">
        <v>207</v>
      </c>
      <c r="C20" s="6">
        <f>Ввод!L161</f>
        <v>2.1999999999999999E-2</v>
      </c>
      <c r="H20" s="6">
        <f t="shared" si="2"/>
        <v>2.1999999999999999E-2</v>
      </c>
      <c r="I20" s="6">
        <f t="shared" si="1"/>
        <v>2.1999999999999999E-2</v>
      </c>
      <c r="J20" s="6">
        <f t="shared" si="1"/>
        <v>2.1999999999999999E-2</v>
      </c>
      <c r="K20" s="6">
        <f t="shared" si="1"/>
        <v>2.1999999999999999E-2</v>
      </c>
      <c r="L20" s="6">
        <f t="shared" si="1"/>
        <v>2.1999999999999999E-2</v>
      </c>
      <c r="M20" s="6">
        <f t="shared" si="1"/>
        <v>2.1999999999999999E-2</v>
      </c>
      <c r="N20" s="6">
        <f t="shared" si="1"/>
        <v>2.1999999999999999E-2</v>
      </c>
      <c r="O20" s="6">
        <f t="shared" si="1"/>
        <v>2.1999999999999999E-2</v>
      </c>
      <c r="P20" s="6">
        <f t="shared" si="1"/>
        <v>2.1999999999999999E-2</v>
      </c>
      <c r="Q20" s="6">
        <f t="shared" si="1"/>
        <v>2.1999999999999999E-2</v>
      </c>
      <c r="R20" s="6">
        <f t="shared" si="1"/>
        <v>2.1999999999999999E-2</v>
      </c>
      <c r="S20" s="6">
        <f t="shared" si="1"/>
        <v>2.1999999999999999E-2</v>
      </c>
      <c r="T20" s="6">
        <f t="shared" si="1"/>
        <v>2.1999999999999999E-2</v>
      </c>
      <c r="U20" s="6">
        <f t="shared" si="1"/>
        <v>2.1999999999999999E-2</v>
      </c>
      <c r="V20" s="6">
        <f t="shared" si="1"/>
        <v>2.1999999999999999E-2</v>
      </c>
      <c r="W20" s="6">
        <f t="shared" si="1"/>
        <v>2.1999999999999999E-2</v>
      </c>
      <c r="X20" s="6">
        <f t="shared" si="1"/>
        <v>2.1999999999999999E-2</v>
      </c>
      <c r="Y20" s="6">
        <f t="shared" si="1"/>
        <v>2.1999999999999999E-2</v>
      </c>
      <c r="Z20" s="6">
        <f t="shared" si="1"/>
        <v>2.1999999999999999E-2</v>
      </c>
      <c r="AA20" s="6">
        <f t="shared" si="1"/>
        <v>2.1999999999999999E-2</v>
      </c>
      <c r="AB20" s="6">
        <f t="shared" si="1"/>
        <v>2.1999999999999999E-2</v>
      </c>
      <c r="AC20" s="6">
        <f t="shared" si="1"/>
        <v>2.1999999999999999E-2</v>
      </c>
      <c r="AD20" s="6">
        <f t="shared" si="1"/>
        <v>2.1999999999999999E-2</v>
      </c>
      <c r="AE20" s="6">
        <f t="shared" si="1"/>
        <v>2.1999999999999999E-2</v>
      </c>
      <c r="AF20" s="6">
        <f t="shared" si="1"/>
        <v>2.1999999999999999E-2</v>
      </c>
      <c r="AG20" s="6">
        <f t="shared" si="1"/>
        <v>2.1999999999999999E-2</v>
      </c>
      <c r="AH20" s="6">
        <f t="shared" si="1"/>
        <v>2.1999999999999999E-2</v>
      </c>
      <c r="AI20" s="6">
        <f t="shared" si="1"/>
        <v>2.1999999999999999E-2</v>
      </c>
      <c r="AJ20" s="6">
        <f t="shared" si="1"/>
        <v>2.1999999999999999E-2</v>
      </c>
      <c r="AK20" s="6">
        <f t="shared" si="1"/>
        <v>2.1999999999999999E-2</v>
      </c>
    </row>
    <row r="21" spans="1:37">
      <c r="B21" s="11" t="s">
        <v>332</v>
      </c>
      <c r="H21" s="8">
        <f>H20/4</f>
        <v>5.4999999999999997E-3</v>
      </c>
      <c r="I21" s="8">
        <f t="shared" ref="I21:AK21" si="3">I20/4</f>
        <v>5.4999999999999997E-3</v>
      </c>
      <c r="J21" s="8">
        <f t="shared" si="3"/>
        <v>5.4999999999999997E-3</v>
      </c>
      <c r="K21" s="8">
        <f t="shared" si="3"/>
        <v>5.4999999999999997E-3</v>
      </c>
      <c r="L21" s="8">
        <f t="shared" si="3"/>
        <v>5.4999999999999997E-3</v>
      </c>
      <c r="M21" s="8">
        <f t="shared" si="3"/>
        <v>5.4999999999999997E-3</v>
      </c>
      <c r="N21" s="8">
        <f t="shared" si="3"/>
        <v>5.4999999999999997E-3</v>
      </c>
      <c r="O21" s="8">
        <f t="shared" si="3"/>
        <v>5.4999999999999997E-3</v>
      </c>
      <c r="P21" s="8">
        <f t="shared" si="3"/>
        <v>5.4999999999999997E-3</v>
      </c>
      <c r="Q21" s="8">
        <f t="shared" si="3"/>
        <v>5.4999999999999997E-3</v>
      </c>
      <c r="R21" s="8">
        <f t="shared" si="3"/>
        <v>5.4999999999999997E-3</v>
      </c>
      <c r="S21" s="8">
        <f t="shared" si="3"/>
        <v>5.4999999999999997E-3</v>
      </c>
      <c r="T21" s="8">
        <f t="shared" si="3"/>
        <v>5.4999999999999997E-3</v>
      </c>
      <c r="U21" s="8">
        <f t="shared" si="3"/>
        <v>5.4999999999999997E-3</v>
      </c>
      <c r="V21" s="8">
        <f t="shared" si="3"/>
        <v>5.4999999999999997E-3</v>
      </c>
      <c r="W21" s="8">
        <f t="shared" si="3"/>
        <v>5.4999999999999997E-3</v>
      </c>
      <c r="X21" s="8">
        <f t="shared" si="3"/>
        <v>5.4999999999999997E-3</v>
      </c>
      <c r="Y21" s="8">
        <f t="shared" si="3"/>
        <v>5.4999999999999997E-3</v>
      </c>
      <c r="Z21" s="8">
        <f t="shared" si="3"/>
        <v>5.4999999999999997E-3</v>
      </c>
      <c r="AA21" s="8">
        <f t="shared" si="3"/>
        <v>5.4999999999999997E-3</v>
      </c>
      <c r="AB21" s="8">
        <f t="shared" si="3"/>
        <v>5.4999999999999997E-3</v>
      </c>
      <c r="AC21" s="8">
        <f t="shared" si="3"/>
        <v>5.4999999999999997E-3</v>
      </c>
      <c r="AD21" s="8">
        <f t="shared" si="3"/>
        <v>5.4999999999999997E-3</v>
      </c>
      <c r="AE21" s="8">
        <f t="shared" si="3"/>
        <v>5.4999999999999997E-3</v>
      </c>
      <c r="AF21" s="8">
        <f t="shared" si="3"/>
        <v>5.4999999999999997E-3</v>
      </c>
      <c r="AG21" s="8">
        <f t="shared" si="3"/>
        <v>5.4999999999999997E-3</v>
      </c>
      <c r="AH21" s="8">
        <f t="shared" si="3"/>
        <v>5.4999999999999997E-3</v>
      </c>
      <c r="AI21" s="8">
        <f t="shared" si="3"/>
        <v>5.4999999999999997E-3</v>
      </c>
      <c r="AJ21" s="8">
        <f t="shared" si="3"/>
        <v>5.4999999999999997E-3</v>
      </c>
      <c r="AK21" s="8">
        <f t="shared" si="3"/>
        <v>5.4999999999999997E-3</v>
      </c>
    </row>
    <row r="22" spans="1:37">
      <c r="B22" s="11"/>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c r="B23" s="11" t="s">
        <v>125</v>
      </c>
      <c r="H23">
        <v>2015</v>
      </c>
      <c r="I23">
        <v>2016</v>
      </c>
      <c r="J23">
        <v>2017</v>
      </c>
      <c r="K23">
        <v>2018</v>
      </c>
      <c r="L23">
        <v>2019</v>
      </c>
      <c r="M23">
        <v>2020</v>
      </c>
      <c r="N23">
        <v>2021</v>
      </c>
      <c r="O23">
        <v>2022</v>
      </c>
      <c r="P23">
        <v>2023</v>
      </c>
      <c r="Q23">
        <v>2024</v>
      </c>
      <c r="R23">
        <v>2025</v>
      </c>
    </row>
    <row r="24" spans="1:37">
      <c r="B24" s="12" t="s">
        <v>260</v>
      </c>
      <c r="H24">
        <v>81</v>
      </c>
      <c r="I24">
        <v>93</v>
      </c>
      <c r="J24">
        <v>107</v>
      </c>
      <c r="K24">
        <v>122</v>
      </c>
      <c r="L24">
        <v>141</v>
      </c>
      <c r="M24">
        <v>162</v>
      </c>
      <c r="N24">
        <v>186</v>
      </c>
      <c r="O24">
        <v>214</v>
      </c>
      <c r="P24">
        <v>246</v>
      </c>
      <c r="Q24">
        <v>283</v>
      </c>
      <c r="R24">
        <v>326</v>
      </c>
    </row>
    <row r="25" spans="1:37">
      <c r="B25" s="12" t="s">
        <v>259</v>
      </c>
      <c r="H25">
        <v>1.1499999999999999</v>
      </c>
      <c r="I25">
        <v>1.32</v>
      </c>
      <c r="J25">
        <v>1.52</v>
      </c>
      <c r="K25">
        <v>1.75</v>
      </c>
      <c r="L25">
        <v>2.0099999999999998</v>
      </c>
      <c r="M25">
        <v>2.31</v>
      </c>
      <c r="N25">
        <v>2.66</v>
      </c>
      <c r="O25">
        <v>3.06</v>
      </c>
      <c r="P25">
        <v>3.52</v>
      </c>
      <c r="Q25">
        <v>4.05</v>
      </c>
      <c r="R25">
        <v>4.6500000000000004</v>
      </c>
    </row>
    <row r="26" spans="1:37">
      <c r="B26" s="12"/>
    </row>
    <row r="27" spans="1:37" s="100" customFormat="1">
      <c r="A27" s="227"/>
      <c r="B27" s="100" t="s">
        <v>264</v>
      </c>
      <c r="H27" s="260" t="s">
        <v>505</v>
      </c>
    </row>
    <row r="28" spans="1:37">
      <c r="B28" s="11" t="s">
        <v>262</v>
      </c>
      <c r="J28" s="10"/>
      <c r="M28" s="261" t="s">
        <v>506</v>
      </c>
    </row>
    <row r="29" spans="1:37">
      <c r="B29" s="17" t="s">
        <v>42</v>
      </c>
      <c r="H29" s="259">
        <v>1.0338000000000001</v>
      </c>
      <c r="I29" s="259">
        <v>1.0600100000000001</v>
      </c>
      <c r="J29" s="259">
        <v>1.0432399999999999</v>
      </c>
      <c r="K29" s="259">
        <v>1.0395999999999999</v>
      </c>
      <c r="L29" s="259">
        <v>1.0398000000000001</v>
      </c>
      <c r="M29" s="3">
        <v>1.03992</v>
      </c>
      <c r="N29" s="3">
        <v>1.0398699999999999</v>
      </c>
      <c r="O29" s="3">
        <v>1.03975</v>
      </c>
      <c r="P29" s="3">
        <v>1.0396299999999998</v>
      </c>
      <c r="Q29" s="3">
        <v>1.03955</v>
      </c>
      <c r="R29" s="3">
        <v>1.0395099999999999</v>
      </c>
      <c r="S29" s="3">
        <v>1.03955</v>
      </c>
      <c r="T29" s="3">
        <v>1.0396399999999999</v>
      </c>
      <c r="U29" s="3">
        <v>1.0397000000000001</v>
      </c>
      <c r="V29" s="3">
        <v>1.03982</v>
      </c>
      <c r="W29" s="3">
        <v>1.03993</v>
      </c>
      <c r="X29" s="3">
        <v>1.0400100000000001</v>
      </c>
      <c r="Y29" s="3">
        <v>1.0400100000000001</v>
      </c>
      <c r="Z29" s="3">
        <v>1.0400100000000001</v>
      </c>
      <c r="AA29" s="3">
        <v>1.0400100000000001</v>
      </c>
      <c r="AB29" s="3">
        <v>1.0400100000000001</v>
      </c>
      <c r="AC29" s="3">
        <v>1.0400100000000001</v>
      </c>
      <c r="AD29" s="3">
        <v>1.0400100000000001</v>
      </c>
      <c r="AE29" s="3">
        <v>1.0400100000000001</v>
      </c>
      <c r="AF29" s="3">
        <v>1.0400100000000001</v>
      </c>
      <c r="AG29" s="3">
        <v>1.0400100000000001</v>
      </c>
      <c r="AH29" s="3">
        <v>1.0400100000000001</v>
      </c>
      <c r="AI29" s="3">
        <v>1.0400100000000001</v>
      </c>
      <c r="AJ29" s="3">
        <v>1.0400100000000001</v>
      </c>
      <c r="AK29" s="3">
        <v>1.0400100000000001</v>
      </c>
    </row>
    <row r="30" spans="1:37">
      <c r="B30" s="17" t="s">
        <v>43</v>
      </c>
      <c r="H30" s="259">
        <v>1.0028424351818872</v>
      </c>
      <c r="I30" s="259">
        <v>1.2108021894538685</v>
      </c>
      <c r="J30" s="259">
        <v>1.0402789604214546</v>
      </c>
      <c r="K30" s="259">
        <v>1.0377643108917731</v>
      </c>
      <c r="L30" s="259">
        <v>1.0408661372203516</v>
      </c>
      <c r="M30" s="3">
        <v>1.0448294523811674</v>
      </c>
      <c r="N30" s="3">
        <v>1.0443911259697014</v>
      </c>
      <c r="O30" s="3">
        <v>1.044593580638014</v>
      </c>
      <c r="P30" s="3">
        <v>1.0459158733636227</v>
      </c>
      <c r="Q30" s="3">
        <v>1.0459622564082931</v>
      </c>
      <c r="R30" s="3">
        <v>1.0460816021014325</v>
      </c>
      <c r="S30" s="3">
        <v>1.0452060937550258</v>
      </c>
      <c r="T30" s="3">
        <v>1.0446617599479044</v>
      </c>
      <c r="U30" s="3">
        <v>1.0441502521412609</v>
      </c>
      <c r="V30" s="3">
        <v>1.043726203961415</v>
      </c>
      <c r="W30" s="3">
        <v>1.0432914554053905</v>
      </c>
      <c r="X30" s="3">
        <v>1.0422976065023095</v>
      </c>
      <c r="Y30" s="3">
        <v>1.0422976065023095</v>
      </c>
      <c r="Z30" s="3">
        <v>1.0422976065023095</v>
      </c>
      <c r="AA30" s="3">
        <v>1.0422976065023095</v>
      </c>
      <c r="AB30" s="3">
        <v>1.0422976065023095</v>
      </c>
      <c r="AC30" s="3">
        <v>1.0422976065023095</v>
      </c>
      <c r="AD30" s="3">
        <v>1.0422976065023095</v>
      </c>
      <c r="AE30" s="3">
        <v>1.0422976065023095</v>
      </c>
      <c r="AF30" s="3">
        <v>1.0422976065023095</v>
      </c>
      <c r="AG30" s="3">
        <v>1.0422976065023095</v>
      </c>
      <c r="AH30" s="3">
        <v>1.0422976065023095</v>
      </c>
      <c r="AI30" s="3">
        <v>1.0422976065023095</v>
      </c>
      <c r="AJ30" s="3">
        <v>1.0422976065023095</v>
      </c>
      <c r="AK30" s="3">
        <v>1.0422976065023095</v>
      </c>
    </row>
    <row r="31" spans="1:37">
      <c r="B31" s="17" t="s">
        <v>44</v>
      </c>
      <c r="H31" s="3">
        <v>1.0564842533042365</v>
      </c>
      <c r="I31" s="3">
        <v>1.0677363356663667</v>
      </c>
      <c r="J31" s="3">
        <v>1.0697547610952929</v>
      </c>
      <c r="K31" s="3">
        <v>1.0719267655792193</v>
      </c>
      <c r="L31" s="3">
        <v>1.0712167197091036</v>
      </c>
      <c r="M31" s="3">
        <v>1.0698986331598901</v>
      </c>
      <c r="N31" s="3">
        <v>1.0709912008805205</v>
      </c>
      <c r="O31" s="3">
        <v>1.0707756169583598</v>
      </c>
      <c r="P31" s="3">
        <v>1.0711566928368899</v>
      </c>
      <c r="Q31" s="3">
        <v>1.0670333256821272</v>
      </c>
      <c r="R31" s="3">
        <v>1.0685941261838285</v>
      </c>
      <c r="S31" s="3">
        <v>1.0678095195291422</v>
      </c>
      <c r="T31" s="3">
        <v>1.066165873657545</v>
      </c>
      <c r="U31" s="3">
        <v>1.067424222485251</v>
      </c>
      <c r="V31" s="3">
        <v>1.0678467803631198</v>
      </c>
      <c r="W31" s="3">
        <v>1.0673685068326881</v>
      </c>
      <c r="X31" s="3">
        <v>1.0691798153734129</v>
      </c>
      <c r="Y31" s="3">
        <v>1.0691798153734129</v>
      </c>
      <c r="Z31" s="3">
        <v>1.0691798153734129</v>
      </c>
      <c r="AA31" s="3">
        <v>1.0691798153734129</v>
      </c>
      <c r="AB31" s="3">
        <v>1.0691798153734129</v>
      </c>
      <c r="AC31" s="3">
        <v>1.0691798153734129</v>
      </c>
      <c r="AD31" s="3">
        <v>1.0691798153734129</v>
      </c>
      <c r="AE31" s="3">
        <v>1.0691798153734129</v>
      </c>
      <c r="AF31" s="3">
        <v>1.0691798153734129</v>
      </c>
      <c r="AG31" s="3">
        <v>1.0691798153734129</v>
      </c>
      <c r="AH31" s="3">
        <v>1.0691798153734129</v>
      </c>
      <c r="AI31" s="3">
        <v>1.0691798153734129</v>
      </c>
      <c r="AJ31" s="3">
        <v>1.0691798153734129</v>
      </c>
      <c r="AK31" s="3">
        <v>1.0691798153734129</v>
      </c>
    </row>
    <row r="32" spans="1:37">
      <c r="B32" s="17" t="s">
        <v>45</v>
      </c>
      <c r="H32" s="259">
        <v>1.0609742817690853</v>
      </c>
      <c r="I32" s="259">
        <v>1.0338297723487879</v>
      </c>
      <c r="J32" s="259">
        <v>1.036658043984221</v>
      </c>
      <c r="K32" s="259">
        <v>1.0400192981318293</v>
      </c>
      <c r="L32" s="259">
        <v>1.0400348878915664</v>
      </c>
      <c r="M32" s="3">
        <v>1.0395001512020148</v>
      </c>
      <c r="N32" s="3">
        <v>1.0395227156447988</v>
      </c>
      <c r="O32" s="3">
        <v>1.0394883365246994</v>
      </c>
      <c r="P32" s="3">
        <v>1.0394093164594107</v>
      </c>
      <c r="Q32" s="3">
        <v>1.0393302339662172</v>
      </c>
      <c r="R32" s="3">
        <v>1.0392721974118773</v>
      </c>
      <c r="S32" s="3">
        <v>1.0392487234687549</v>
      </c>
      <c r="T32" s="3">
        <v>1.0392789574585781</v>
      </c>
      <c r="U32" s="3">
        <v>1.0393327422549312</v>
      </c>
      <c r="V32" s="3">
        <v>1.039376771018077</v>
      </c>
      <c r="W32" s="3">
        <v>1.0394531213762719</v>
      </c>
      <c r="X32" s="3">
        <v>1.0394531213762719</v>
      </c>
      <c r="Y32" s="3">
        <v>1.0394531213762719</v>
      </c>
      <c r="Z32" s="3">
        <v>1.0394531213762719</v>
      </c>
      <c r="AA32" s="3">
        <v>1.0394531213762719</v>
      </c>
      <c r="AB32" s="3">
        <v>1.0394531213762719</v>
      </c>
      <c r="AC32" s="3">
        <v>1.0394531213762719</v>
      </c>
      <c r="AD32" s="3">
        <v>1.0394531213762719</v>
      </c>
      <c r="AE32" s="3">
        <v>1.0394531213762719</v>
      </c>
      <c r="AF32" s="3">
        <v>1.0394531213762719</v>
      </c>
      <c r="AG32" s="3">
        <v>1.0394531213762719</v>
      </c>
      <c r="AH32" s="3">
        <v>1.0394531213762719</v>
      </c>
      <c r="AI32" s="3">
        <v>1.0394531213762719</v>
      </c>
      <c r="AJ32" s="3">
        <v>1.0394531213762719</v>
      </c>
      <c r="AK32" s="3">
        <v>1.0394531213762719</v>
      </c>
    </row>
    <row r="33" spans="1:114">
      <c r="B33" s="17" t="s">
        <v>46</v>
      </c>
      <c r="H33" s="259">
        <v>1.0609742817690853</v>
      </c>
      <c r="I33" s="259">
        <v>1.0338297723487879</v>
      </c>
      <c r="J33" s="259">
        <v>1.036658043984221</v>
      </c>
      <c r="K33" s="259">
        <v>1.0400192981318293</v>
      </c>
      <c r="L33" s="259">
        <v>1.0400348878915664</v>
      </c>
      <c r="M33" s="3">
        <v>1.0395001512020148</v>
      </c>
      <c r="N33" s="3">
        <v>1.0395227156447988</v>
      </c>
      <c r="O33" s="3">
        <v>1.0394883365246994</v>
      </c>
      <c r="P33" s="3">
        <v>1.0394093164594107</v>
      </c>
      <c r="Q33" s="3">
        <v>1.0393302339662172</v>
      </c>
      <c r="R33" s="3">
        <v>1.0392721974118773</v>
      </c>
      <c r="S33" s="3">
        <v>1.0392487234687549</v>
      </c>
      <c r="T33" s="3">
        <v>1.0392789574585781</v>
      </c>
      <c r="U33" s="3">
        <v>1.0393327422549312</v>
      </c>
      <c r="V33" s="3">
        <v>1.039376771018077</v>
      </c>
      <c r="W33" s="3">
        <v>1.0394531213762719</v>
      </c>
      <c r="X33" s="3">
        <v>1.0394531213762719</v>
      </c>
      <c r="Y33" s="3">
        <v>1.0394531213762719</v>
      </c>
      <c r="Z33" s="3">
        <v>1.0394531213762719</v>
      </c>
      <c r="AA33" s="3">
        <v>1.0394531213762719</v>
      </c>
      <c r="AB33" s="3">
        <v>1.0394531213762719</v>
      </c>
      <c r="AC33" s="3">
        <v>1.0394531213762719</v>
      </c>
      <c r="AD33" s="3">
        <v>1.0394531213762719</v>
      </c>
      <c r="AE33" s="3">
        <v>1.0394531213762719</v>
      </c>
      <c r="AF33" s="3">
        <v>1.0394531213762719</v>
      </c>
      <c r="AG33" s="3">
        <v>1.0394531213762719</v>
      </c>
      <c r="AH33" s="3">
        <v>1.0394531213762719</v>
      </c>
      <c r="AI33" s="3">
        <v>1.0394531213762719</v>
      </c>
      <c r="AJ33" s="3">
        <v>1.0394531213762719</v>
      </c>
      <c r="AK33" s="3">
        <v>1.0394531213762719</v>
      </c>
    </row>
    <row r="34" spans="1:114">
      <c r="B34" s="17" t="s">
        <v>47</v>
      </c>
      <c r="H34" s="259">
        <v>1.0943376044182349</v>
      </c>
      <c r="I34" s="259">
        <v>1.0890378987969458</v>
      </c>
      <c r="J34" s="259">
        <v>1.0395141701035209</v>
      </c>
      <c r="K34" s="259">
        <v>1.040027849107767</v>
      </c>
      <c r="L34" s="259">
        <v>1.0400992018585244</v>
      </c>
      <c r="M34" s="3">
        <v>1.0399238906632526</v>
      </c>
      <c r="N34" s="3">
        <v>1.0398717385791207</v>
      </c>
      <c r="O34" s="3">
        <v>1.0397518675329411</v>
      </c>
      <c r="P34" s="3">
        <v>1.0396319017855207</v>
      </c>
      <c r="Q34" s="3">
        <v>1.0395438620900335</v>
      </c>
      <c r="R34" s="3">
        <v>1.0395082528291482</v>
      </c>
      <c r="S34" s="3">
        <v>1.0395541168761731</v>
      </c>
      <c r="T34" s="3">
        <v>1.0396357067835444</v>
      </c>
      <c r="U34" s="3">
        <v>1.0397024970839699</v>
      </c>
      <c r="V34" s="3">
        <v>1.0398183182653318</v>
      </c>
      <c r="W34" s="3">
        <v>1.0399339791253144</v>
      </c>
      <c r="X34" s="3">
        <v>1.0399339791253144</v>
      </c>
      <c r="Y34" s="3">
        <v>1.0399339791253144</v>
      </c>
      <c r="Z34" s="3">
        <v>1.0399339791253144</v>
      </c>
      <c r="AA34" s="3">
        <v>1.0399339791253144</v>
      </c>
      <c r="AB34" s="3">
        <v>1.0399339791253144</v>
      </c>
      <c r="AC34" s="3">
        <v>1.0399339791253144</v>
      </c>
      <c r="AD34" s="3">
        <v>1.0399339791253144</v>
      </c>
      <c r="AE34" s="3">
        <v>1.0399339791253144</v>
      </c>
      <c r="AF34" s="3">
        <v>1.0399339791253144</v>
      </c>
      <c r="AG34" s="3">
        <v>1.0399339791253144</v>
      </c>
      <c r="AH34" s="3">
        <v>1.0399339791253144</v>
      </c>
      <c r="AI34" s="3">
        <v>1.0399339791253144</v>
      </c>
      <c r="AJ34" s="3">
        <v>1.0399339791253144</v>
      </c>
      <c r="AK34" s="3">
        <v>1.0399339791253144</v>
      </c>
    </row>
    <row r="35" spans="1:114">
      <c r="B35" s="11"/>
    </row>
    <row r="36" spans="1:114">
      <c r="B36" s="11"/>
      <c r="I36" s="78">
        <f>Ввод!I19</f>
        <v>2022</v>
      </c>
      <c r="J36" s="78">
        <f>Ввод!J19</f>
        <v>2022</v>
      </c>
      <c r="K36" s="78">
        <f>Ввод!K19</f>
        <v>2022</v>
      </c>
      <c r="L36" s="78">
        <f>Ввод!L19</f>
        <v>2022</v>
      </c>
      <c r="M36" s="78">
        <f>Ввод!M19</f>
        <v>2023</v>
      </c>
      <c r="N36" s="78">
        <f>Ввод!N19</f>
        <v>2023</v>
      </c>
      <c r="O36" s="78">
        <f>Ввод!O19</f>
        <v>2023</v>
      </c>
      <c r="P36" s="78">
        <f>Ввод!P19</f>
        <v>2023</v>
      </c>
      <c r="Q36" s="78">
        <f>Ввод!Q19</f>
        <v>2024</v>
      </c>
      <c r="R36" s="78">
        <f>Ввод!R19</f>
        <v>2024</v>
      </c>
      <c r="S36" s="78">
        <f>Ввод!S19</f>
        <v>2024</v>
      </c>
      <c r="T36" s="78">
        <f>Ввод!T19</f>
        <v>2024</v>
      </c>
      <c r="U36" s="78">
        <f>Ввод!U19</f>
        <v>2025</v>
      </c>
      <c r="V36" s="78">
        <f>Ввод!V19</f>
        <v>2025</v>
      </c>
      <c r="W36" s="78">
        <f>Ввод!W19</f>
        <v>2025</v>
      </c>
      <c r="X36" s="78">
        <f>Ввод!X19</f>
        <v>2025</v>
      </c>
      <c r="Y36" s="78">
        <f>Ввод!Y19</f>
        <v>2026</v>
      </c>
      <c r="Z36" s="78">
        <f>Ввод!Z19</f>
        <v>2026</v>
      </c>
      <c r="AA36" s="78">
        <f>Ввод!AA19</f>
        <v>2026</v>
      </c>
      <c r="AB36" s="78">
        <f>Ввод!AB19</f>
        <v>2026</v>
      </c>
      <c r="AC36" s="78">
        <f>Ввод!AC19</f>
        <v>2027</v>
      </c>
      <c r="AD36" s="78">
        <f>Ввод!AD19</f>
        <v>2027</v>
      </c>
      <c r="AE36" s="78">
        <f>Ввод!AE19</f>
        <v>2027</v>
      </c>
      <c r="AF36" s="78">
        <f>Ввод!AF19</f>
        <v>2027</v>
      </c>
      <c r="AG36" s="78">
        <f>Ввод!AG19</f>
        <v>2028</v>
      </c>
      <c r="AH36" s="78">
        <f>Ввод!AH19</f>
        <v>2028</v>
      </c>
      <c r="AI36" s="78">
        <f>Ввод!AI19</f>
        <v>2028</v>
      </c>
      <c r="AJ36" s="78">
        <f>Ввод!AJ19</f>
        <v>2028</v>
      </c>
      <c r="AK36" s="78">
        <f>Ввод!AK19</f>
        <v>2029</v>
      </c>
      <c r="AL36" s="78">
        <f>Ввод!AL19</f>
        <v>2029</v>
      </c>
      <c r="AM36" s="78">
        <f>Ввод!AM19</f>
        <v>2029</v>
      </c>
      <c r="AN36" s="78">
        <f>Ввод!AN19</f>
        <v>2029</v>
      </c>
      <c r="AO36" s="78">
        <f>Ввод!AO19</f>
        <v>2030</v>
      </c>
      <c r="AP36" s="78">
        <f>Ввод!AP19</f>
        <v>2030</v>
      </c>
      <c r="AQ36" s="78">
        <f>Ввод!AQ19</f>
        <v>2030</v>
      </c>
      <c r="AR36" s="78">
        <f>Ввод!AR19</f>
        <v>2030</v>
      </c>
      <c r="AS36" s="78">
        <f>Ввод!AS19</f>
        <v>2031</v>
      </c>
      <c r="AT36" s="78">
        <f>Ввод!AT19</f>
        <v>2031</v>
      </c>
      <c r="AU36" s="78">
        <f>Ввод!AU19</f>
        <v>2031</v>
      </c>
      <c r="AV36" s="78">
        <f>Ввод!AV19</f>
        <v>2031</v>
      </c>
      <c r="AW36" s="78">
        <f>Ввод!AW19</f>
        <v>2032</v>
      </c>
      <c r="AX36" s="78">
        <f>Ввод!AX19</f>
        <v>2032</v>
      </c>
      <c r="AY36" s="78">
        <f>Ввод!AY19</f>
        <v>2032</v>
      </c>
      <c r="AZ36" s="78">
        <f>Ввод!AZ19</f>
        <v>2032</v>
      </c>
      <c r="BA36" s="78">
        <f>Ввод!BA19</f>
        <v>2033</v>
      </c>
      <c r="BB36" s="78">
        <f>Ввод!BB19</f>
        <v>2033</v>
      </c>
      <c r="BC36" s="78">
        <f>Ввод!BC19</f>
        <v>2033</v>
      </c>
      <c r="BD36" s="78">
        <f>Ввод!BD19</f>
        <v>2033</v>
      </c>
      <c r="BE36" s="78">
        <f>Ввод!BE19</f>
        <v>2034</v>
      </c>
      <c r="BF36" s="78">
        <f>Ввод!BF19</f>
        <v>2034</v>
      </c>
      <c r="BG36" s="78">
        <f>Ввод!BG19</f>
        <v>2034</v>
      </c>
      <c r="BH36" s="78">
        <f>Ввод!BH19</f>
        <v>2034</v>
      </c>
      <c r="BI36" s="78">
        <f>Ввод!BI19</f>
        <v>2035</v>
      </c>
      <c r="BJ36" s="78">
        <f>Ввод!BJ19</f>
        <v>2035</v>
      </c>
      <c r="BK36" s="78">
        <f>Ввод!BK19</f>
        <v>2035</v>
      </c>
      <c r="BL36" s="78">
        <f>Ввод!BL19</f>
        <v>2035</v>
      </c>
      <c r="BM36" s="78">
        <f>Ввод!BM19</f>
        <v>2036</v>
      </c>
      <c r="BN36" s="78">
        <f>Ввод!BN19</f>
        <v>2036</v>
      </c>
      <c r="BO36" s="78">
        <f>Ввод!BO19</f>
        <v>2036</v>
      </c>
      <c r="BP36" s="78">
        <f>Ввод!BP19</f>
        <v>2036</v>
      </c>
      <c r="BQ36" s="78">
        <f>Ввод!BQ19</f>
        <v>2037</v>
      </c>
      <c r="BR36" s="78">
        <f>Ввод!BR19</f>
        <v>2037</v>
      </c>
      <c r="BS36" s="78">
        <f>Ввод!BS19</f>
        <v>2037</v>
      </c>
      <c r="BT36" s="78">
        <f>Ввод!BT19</f>
        <v>2037</v>
      </c>
      <c r="BU36" s="78">
        <f>Ввод!BU19</f>
        <v>2038</v>
      </c>
      <c r="BV36" s="78">
        <f>Ввод!BV19</f>
        <v>2038</v>
      </c>
      <c r="BW36" s="78">
        <f>Ввод!BW19</f>
        <v>2038</v>
      </c>
      <c r="BX36" s="78">
        <f>Ввод!BX19</f>
        <v>2038</v>
      </c>
      <c r="BY36" s="78">
        <f>Ввод!BY19</f>
        <v>2039</v>
      </c>
      <c r="BZ36" s="78">
        <f>Ввод!BZ19</f>
        <v>2039</v>
      </c>
      <c r="CA36" s="78">
        <f>Ввод!CA19</f>
        <v>2039</v>
      </c>
      <c r="CB36" s="78">
        <f>Ввод!CB19</f>
        <v>2039</v>
      </c>
      <c r="CC36" s="78">
        <f>Ввод!CC19</f>
        <v>2040</v>
      </c>
      <c r="CD36" s="78">
        <f>Ввод!CD19</f>
        <v>2040</v>
      </c>
      <c r="CE36" s="78">
        <f>Ввод!CE19</f>
        <v>2040</v>
      </c>
      <c r="CF36" s="78">
        <f>Ввод!CF19</f>
        <v>2040</v>
      </c>
      <c r="CG36" s="78">
        <f>Ввод!CG19</f>
        <v>2041</v>
      </c>
      <c r="CH36" s="78">
        <f>Ввод!CH19</f>
        <v>2041</v>
      </c>
      <c r="CI36" s="78">
        <f>Ввод!CI19</f>
        <v>2041</v>
      </c>
      <c r="CJ36" s="78">
        <f>Ввод!CJ19</f>
        <v>2041</v>
      </c>
      <c r="CK36" s="78">
        <f>Ввод!CK19</f>
        <v>2042</v>
      </c>
      <c r="CL36" s="78">
        <f>Ввод!CL19</f>
        <v>2042</v>
      </c>
      <c r="CM36" s="78">
        <f>Ввод!CM19</f>
        <v>2042</v>
      </c>
      <c r="CN36" s="78">
        <f>Ввод!CN19</f>
        <v>2042</v>
      </c>
      <c r="CO36" s="78">
        <f>Ввод!CO19</f>
        <v>2043</v>
      </c>
      <c r="CP36" s="78">
        <f>Ввод!CP19</f>
        <v>2043</v>
      </c>
      <c r="CQ36" s="78">
        <f>Ввод!CQ19</f>
        <v>2043</v>
      </c>
      <c r="CR36" s="78">
        <f>Ввод!CR19</f>
        <v>2043</v>
      </c>
      <c r="CS36" s="78">
        <f>Ввод!CS19</f>
        <v>2044</v>
      </c>
      <c r="CT36" s="78">
        <f>Ввод!CT19</f>
        <v>2044</v>
      </c>
      <c r="CU36" s="78">
        <f>Ввод!CU19</f>
        <v>2044</v>
      </c>
      <c r="CV36" s="78">
        <f>Ввод!CV19</f>
        <v>2044</v>
      </c>
      <c r="CW36" s="78">
        <f>Ввод!CW19</f>
        <v>2045</v>
      </c>
      <c r="CX36" s="78">
        <f>Ввод!CX19</f>
        <v>2045</v>
      </c>
      <c r="CY36" s="78">
        <f>Ввод!CY19</f>
        <v>2045</v>
      </c>
      <c r="CZ36" s="78">
        <f>Ввод!CZ19</f>
        <v>2045</v>
      </c>
      <c r="DA36" s="78">
        <f>Ввод!DA19</f>
        <v>2046</v>
      </c>
      <c r="DB36" s="78">
        <f>Ввод!DB19</f>
        <v>2046</v>
      </c>
      <c r="DC36" s="78">
        <f>Ввод!DC19</f>
        <v>2046</v>
      </c>
      <c r="DD36" s="78">
        <f>Ввод!DD19</f>
        <v>2046</v>
      </c>
      <c r="DE36" s="78">
        <f>Ввод!DE19</f>
        <v>2047</v>
      </c>
      <c r="DF36" s="78">
        <f>Ввод!DF19</f>
        <v>2047</v>
      </c>
      <c r="DG36" s="78">
        <f>Ввод!DG19</f>
        <v>2047</v>
      </c>
      <c r="DH36" s="78">
        <f>Ввод!DH19</f>
        <v>1900</v>
      </c>
      <c r="DI36">
        <f>Ввод!DI19</f>
        <v>1900</v>
      </c>
      <c r="DJ36">
        <f>Ввод!DJ19</f>
        <v>1900</v>
      </c>
    </row>
    <row r="37" spans="1:114">
      <c r="B37" s="11"/>
      <c r="I37">
        <f>Ввод!I20</f>
        <v>1</v>
      </c>
      <c r="J37">
        <f>Ввод!J20</f>
        <v>2</v>
      </c>
      <c r="K37">
        <f>Ввод!K20</f>
        <v>3</v>
      </c>
      <c r="L37">
        <f>Ввод!L20</f>
        <v>4</v>
      </c>
      <c r="M37">
        <f>Ввод!M20</f>
        <v>5</v>
      </c>
      <c r="N37">
        <f>Ввод!N20</f>
        <v>6</v>
      </c>
      <c r="O37">
        <f>Ввод!O20</f>
        <v>7</v>
      </c>
      <c r="P37">
        <f>Ввод!P20</f>
        <v>8</v>
      </c>
      <c r="Q37">
        <f>Ввод!Q20</f>
        <v>9</v>
      </c>
      <c r="R37">
        <f>Ввод!R20</f>
        <v>10</v>
      </c>
      <c r="S37">
        <f>Ввод!S20</f>
        <v>11</v>
      </c>
      <c r="T37">
        <f>Ввод!T20</f>
        <v>12</v>
      </c>
      <c r="U37">
        <f>Ввод!U20</f>
        <v>13</v>
      </c>
      <c r="V37">
        <f>Ввод!V20</f>
        <v>14</v>
      </c>
      <c r="W37">
        <f>Ввод!W20</f>
        <v>15</v>
      </c>
      <c r="X37">
        <f>Ввод!X20</f>
        <v>16</v>
      </c>
      <c r="Y37">
        <f>Ввод!Y20</f>
        <v>17</v>
      </c>
      <c r="Z37">
        <f>Ввод!Z20</f>
        <v>18</v>
      </c>
      <c r="AA37">
        <f>Ввод!AA20</f>
        <v>19</v>
      </c>
      <c r="AB37">
        <f>Ввод!AB20</f>
        <v>20</v>
      </c>
      <c r="AC37">
        <f>Ввод!AC20</f>
        <v>21</v>
      </c>
      <c r="AD37">
        <f>Ввод!AD20</f>
        <v>22</v>
      </c>
      <c r="AE37">
        <f>Ввод!AE20</f>
        <v>23</v>
      </c>
      <c r="AF37">
        <f>Ввод!AF20</f>
        <v>24</v>
      </c>
      <c r="AG37">
        <f>Ввод!AG20</f>
        <v>25</v>
      </c>
      <c r="AH37">
        <f>Ввод!AH20</f>
        <v>26</v>
      </c>
      <c r="AI37">
        <f>Ввод!AI20</f>
        <v>27</v>
      </c>
      <c r="AJ37">
        <f>Ввод!AJ20</f>
        <v>28</v>
      </c>
      <c r="AK37">
        <f>Ввод!AK20</f>
        <v>29</v>
      </c>
      <c r="AL37">
        <f>Ввод!AL20</f>
        <v>30</v>
      </c>
      <c r="AM37">
        <f>Ввод!AM20</f>
        <v>31</v>
      </c>
      <c r="AN37">
        <f>Ввод!AN20</f>
        <v>32</v>
      </c>
      <c r="AO37">
        <f>Ввод!AO20</f>
        <v>33</v>
      </c>
      <c r="AP37">
        <f>Ввод!AP20</f>
        <v>34</v>
      </c>
      <c r="AQ37">
        <f>Ввод!AQ20</f>
        <v>35</v>
      </c>
      <c r="AR37">
        <f>Ввод!AR20</f>
        <v>36</v>
      </c>
      <c r="AS37">
        <f>Ввод!AS20</f>
        <v>37</v>
      </c>
      <c r="AT37">
        <f>Ввод!AT20</f>
        <v>38</v>
      </c>
      <c r="AU37">
        <f>Ввод!AU20</f>
        <v>39</v>
      </c>
      <c r="AV37">
        <f>Ввод!AV20</f>
        <v>40</v>
      </c>
      <c r="AW37">
        <f>Ввод!AW20</f>
        <v>41</v>
      </c>
      <c r="AX37">
        <f>Ввод!AX20</f>
        <v>42</v>
      </c>
      <c r="AY37">
        <f>Ввод!AY20</f>
        <v>43</v>
      </c>
      <c r="AZ37">
        <f>Ввод!AZ20</f>
        <v>44</v>
      </c>
      <c r="BA37">
        <f>Ввод!BA20</f>
        <v>45</v>
      </c>
      <c r="BB37">
        <f>Ввод!BB20</f>
        <v>46</v>
      </c>
      <c r="BC37">
        <f>Ввод!BC20</f>
        <v>47</v>
      </c>
      <c r="BD37">
        <f>Ввод!BD20</f>
        <v>48</v>
      </c>
      <c r="BE37">
        <f>Ввод!BE20</f>
        <v>49</v>
      </c>
      <c r="BF37">
        <f>Ввод!BF20</f>
        <v>50</v>
      </c>
      <c r="BG37">
        <f>Ввод!BG20</f>
        <v>51</v>
      </c>
      <c r="BH37">
        <f>Ввод!BH20</f>
        <v>52</v>
      </c>
      <c r="BI37">
        <f>Ввод!BI20</f>
        <v>53</v>
      </c>
      <c r="BJ37">
        <f>Ввод!BJ20</f>
        <v>54</v>
      </c>
      <c r="BK37">
        <f>Ввод!BK20</f>
        <v>55</v>
      </c>
      <c r="BL37">
        <f>Ввод!BL20</f>
        <v>56</v>
      </c>
      <c r="BM37">
        <f>Ввод!BM20</f>
        <v>57</v>
      </c>
      <c r="BN37">
        <f>Ввод!BN20</f>
        <v>58</v>
      </c>
      <c r="BO37">
        <f>Ввод!BO20</f>
        <v>59</v>
      </c>
      <c r="BP37">
        <f>Ввод!BP20</f>
        <v>60</v>
      </c>
      <c r="BQ37">
        <f>Ввод!BQ20</f>
        <v>61</v>
      </c>
      <c r="BR37">
        <f>Ввод!BR20</f>
        <v>62</v>
      </c>
      <c r="BS37">
        <f>Ввод!BS20</f>
        <v>63</v>
      </c>
      <c r="BT37">
        <f>Ввод!BT20</f>
        <v>64</v>
      </c>
      <c r="BU37">
        <f>Ввод!BU20</f>
        <v>65</v>
      </c>
      <c r="BV37">
        <f>Ввод!BV20</f>
        <v>66</v>
      </c>
      <c r="BW37">
        <f>Ввод!BW20</f>
        <v>67</v>
      </c>
      <c r="BX37">
        <f>Ввод!BX20</f>
        <v>68</v>
      </c>
      <c r="BY37">
        <f>Ввод!BY20</f>
        <v>69</v>
      </c>
      <c r="BZ37">
        <f>Ввод!BZ20</f>
        <v>70</v>
      </c>
      <c r="CA37">
        <f>Ввод!CA20</f>
        <v>71</v>
      </c>
      <c r="CB37">
        <f>Ввод!CB20</f>
        <v>72</v>
      </c>
      <c r="CC37">
        <f>Ввод!CC20</f>
        <v>73</v>
      </c>
      <c r="CD37">
        <f>Ввод!CD20</f>
        <v>74</v>
      </c>
      <c r="CE37">
        <f>Ввод!CE20</f>
        <v>75</v>
      </c>
      <c r="CF37">
        <f>Ввод!CF20</f>
        <v>76</v>
      </c>
      <c r="CG37">
        <f>Ввод!CG20</f>
        <v>77</v>
      </c>
      <c r="CH37">
        <f>Ввод!CH20</f>
        <v>78</v>
      </c>
      <c r="CI37">
        <f>Ввод!CI20</f>
        <v>79</v>
      </c>
      <c r="CJ37">
        <f>Ввод!CJ20</f>
        <v>80</v>
      </c>
      <c r="CK37">
        <f>Ввод!CK20</f>
        <v>81</v>
      </c>
      <c r="CL37">
        <f>Ввод!CL20</f>
        <v>82</v>
      </c>
      <c r="CM37">
        <f>Ввод!CM20</f>
        <v>83</v>
      </c>
      <c r="CN37">
        <f>Ввод!CN20</f>
        <v>84</v>
      </c>
      <c r="CO37">
        <f>Ввод!CO20</f>
        <v>85</v>
      </c>
      <c r="CP37">
        <f>Ввод!CP20</f>
        <v>86</v>
      </c>
      <c r="CQ37">
        <f>Ввод!CQ20</f>
        <v>87</v>
      </c>
      <c r="CR37">
        <f>Ввод!CR20</f>
        <v>88</v>
      </c>
      <c r="CS37">
        <f>Ввод!CS20</f>
        <v>89</v>
      </c>
      <c r="CT37">
        <f>Ввод!CT20</f>
        <v>90</v>
      </c>
      <c r="CU37">
        <f>Ввод!CU20</f>
        <v>91</v>
      </c>
      <c r="CV37">
        <f>Ввод!CV20</f>
        <v>92</v>
      </c>
      <c r="CW37">
        <f>Ввод!CW20</f>
        <v>93</v>
      </c>
      <c r="CX37">
        <f>Ввод!CX20</f>
        <v>94</v>
      </c>
      <c r="CY37">
        <f>Ввод!CY20</f>
        <v>95</v>
      </c>
      <c r="CZ37">
        <f>Ввод!CZ20</f>
        <v>96</v>
      </c>
      <c r="DA37">
        <f>Ввод!DA20</f>
        <v>97</v>
      </c>
      <c r="DB37">
        <f>Ввод!DB20</f>
        <v>98</v>
      </c>
      <c r="DC37">
        <f>Ввод!DC20</f>
        <v>99</v>
      </c>
      <c r="DD37">
        <f>Ввод!DD20</f>
        <v>100</v>
      </c>
      <c r="DE37">
        <f>Ввод!DE20</f>
        <v>101</v>
      </c>
      <c r="DF37">
        <f>Ввод!DF20</f>
        <v>102</v>
      </c>
      <c r="DG37">
        <f>Ввод!DG20</f>
        <v>103</v>
      </c>
      <c r="DH37">
        <f>Ввод!DH20</f>
        <v>104</v>
      </c>
      <c r="DI37">
        <f>Ввод!DI20</f>
        <v>105</v>
      </c>
      <c r="DJ37">
        <f>Ввод!DJ20</f>
        <v>106</v>
      </c>
    </row>
    <row r="38" spans="1:114">
      <c r="B38" s="11"/>
      <c r="I38" s="207">
        <f>Ввод!I21</f>
        <v>44562</v>
      </c>
      <c r="J38" s="207">
        <f>Ввод!J21</f>
        <v>44652</v>
      </c>
      <c r="K38" s="207">
        <f>Ввод!K21</f>
        <v>44743</v>
      </c>
      <c r="L38" s="207">
        <f>Ввод!L21</f>
        <v>44835</v>
      </c>
      <c r="M38" s="207">
        <f>Ввод!M21</f>
        <v>44927</v>
      </c>
      <c r="N38" s="207">
        <f>Ввод!N21</f>
        <v>45017</v>
      </c>
      <c r="O38" s="207">
        <f>Ввод!O21</f>
        <v>45108</v>
      </c>
      <c r="P38" s="207">
        <f>Ввод!P21</f>
        <v>45200</v>
      </c>
      <c r="Q38" s="207">
        <f>Ввод!Q21</f>
        <v>45292</v>
      </c>
      <c r="R38" s="207">
        <f>Ввод!R21</f>
        <v>45383</v>
      </c>
      <c r="S38" s="207">
        <f>Ввод!S21</f>
        <v>45474</v>
      </c>
      <c r="T38" s="207">
        <f>Ввод!T21</f>
        <v>45566</v>
      </c>
      <c r="U38" s="207">
        <f>Ввод!U21</f>
        <v>45658</v>
      </c>
      <c r="V38" s="207">
        <f>Ввод!V21</f>
        <v>45748</v>
      </c>
      <c r="W38" s="207">
        <f>Ввод!W21</f>
        <v>45839</v>
      </c>
      <c r="X38" s="207">
        <f>Ввод!X21</f>
        <v>45931</v>
      </c>
      <c r="Y38" s="207">
        <f>Ввод!Y21</f>
        <v>46023</v>
      </c>
      <c r="Z38" s="207">
        <f>Ввод!Z21</f>
        <v>46113</v>
      </c>
      <c r="AA38" s="207">
        <f>Ввод!AA21</f>
        <v>46204</v>
      </c>
      <c r="AB38" s="207">
        <f>Ввод!AB21</f>
        <v>46296</v>
      </c>
      <c r="AC38" s="207">
        <f>Ввод!AC21</f>
        <v>46388</v>
      </c>
      <c r="AD38" s="207">
        <f>Ввод!AD21</f>
        <v>46478</v>
      </c>
      <c r="AE38" s="207">
        <f>Ввод!AE21</f>
        <v>46569</v>
      </c>
      <c r="AF38" s="207">
        <f>Ввод!AF21</f>
        <v>46661</v>
      </c>
      <c r="AG38" s="207">
        <f>Ввод!AG21</f>
        <v>46753</v>
      </c>
      <c r="AH38" s="207">
        <f>Ввод!AH21</f>
        <v>46844</v>
      </c>
      <c r="AI38" s="207">
        <f>Ввод!AI21</f>
        <v>46935</v>
      </c>
      <c r="AJ38" s="207">
        <f>Ввод!AJ21</f>
        <v>47027</v>
      </c>
      <c r="AK38" s="207">
        <f>Ввод!AK21</f>
        <v>47119</v>
      </c>
      <c r="AL38" s="207">
        <f>Ввод!AL21</f>
        <v>47209</v>
      </c>
      <c r="AM38" s="207">
        <f>Ввод!AM21</f>
        <v>47300</v>
      </c>
      <c r="AN38" s="207">
        <f>Ввод!AN21</f>
        <v>47392</v>
      </c>
      <c r="AO38" s="207">
        <f>Ввод!AO21</f>
        <v>47484</v>
      </c>
      <c r="AP38" s="207">
        <f>Ввод!AP21</f>
        <v>47574</v>
      </c>
      <c r="AQ38" s="207">
        <f>Ввод!AQ21</f>
        <v>47665</v>
      </c>
      <c r="AR38" s="207">
        <f>Ввод!AR21</f>
        <v>47757</v>
      </c>
      <c r="AS38" s="207">
        <f>Ввод!AS21</f>
        <v>47849</v>
      </c>
      <c r="AT38" s="207">
        <f>Ввод!AT21</f>
        <v>47939</v>
      </c>
      <c r="AU38" s="207">
        <f>Ввод!AU21</f>
        <v>48030</v>
      </c>
      <c r="AV38" s="207">
        <f>Ввод!AV21</f>
        <v>48122</v>
      </c>
      <c r="AW38" s="207">
        <f>Ввод!AW21</f>
        <v>48214</v>
      </c>
      <c r="AX38" s="207">
        <f>Ввод!AX21</f>
        <v>48305</v>
      </c>
      <c r="AY38" s="207">
        <f>Ввод!AY21</f>
        <v>48396</v>
      </c>
      <c r="AZ38" s="207">
        <f>Ввод!AZ21</f>
        <v>48488</v>
      </c>
      <c r="BA38" s="207">
        <f>Ввод!BA21</f>
        <v>48580</v>
      </c>
      <c r="BB38" s="207">
        <f>Ввод!BB21</f>
        <v>48670</v>
      </c>
      <c r="BC38" s="207">
        <f>Ввод!BC21</f>
        <v>48761</v>
      </c>
      <c r="BD38" s="207">
        <f>Ввод!BD21</f>
        <v>48853</v>
      </c>
      <c r="BE38" s="207">
        <f>Ввод!BE21</f>
        <v>48945</v>
      </c>
      <c r="BF38" s="207">
        <f>Ввод!BF21</f>
        <v>49035</v>
      </c>
      <c r="BG38" s="207">
        <f>Ввод!BG21</f>
        <v>49126</v>
      </c>
      <c r="BH38" s="207">
        <f>Ввод!BH21</f>
        <v>49218</v>
      </c>
      <c r="BI38" s="207">
        <f>Ввод!BI21</f>
        <v>49310</v>
      </c>
      <c r="BJ38" s="207">
        <f>Ввод!BJ21</f>
        <v>49400</v>
      </c>
      <c r="BK38" s="207">
        <f>Ввод!BK21</f>
        <v>49491</v>
      </c>
      <c r="BL38" s="207">
        <f>Ввод!BL21</f>
        <v>49583</v>
      </c>
      <c r="BM38" s="207">
        <f>Ввод!BM21</f>
        <v>49675</v>
      </c>
      <c r="BN38" s="207">
        <f>Ввод!BN21</f>
        <v>49766</v>
      </c>
      <c r="BO38" s="207">
        <f>Ввод!BO21</f>
        <v>49857</v>
      </c>
      <c r="BP38" s="207">
        <f>Ввод!BP21</f>
        <v>49949</v>
      </c>
      <c r="BQ38" s="207">
        <f>Ввод!BQ21</f>
        <v>50041</v>
      </c>
      <c r="BR38" s="207">
        <f>Ввод!BR21</f>
        <v>50131</v>
      </c>
      <c r="BS38" s="207">
        <f>Ввод!BS21</f>
        <v>50222</v>
      </c>
      <c r="BT38" s="207">
        <f>Ввод!BT21</f>
        <v>50314</v>
      </c>
      <c r="BU38" s="207">
        <f>Ввод!BU21</f>
        <v>50406</v>
      </c>
      <c r="BV38" s="207">
        <f>Ввод!BV21</f>
        <v>50496</v>
      </c>
      <c r="BW38" s="207">
        <f>Ввод!BW21</f>
        <v>50587</v>
      </c>
      <c r="BX38" s="207">
        <f>Ввод!BX21</f>
        <v>50679</v>
      </c>
      <c r="BY38" s="207">
        <f>Ввод!BY21</f>
        <v>50771</v>
      </c>
      <c r="BZ38" s="207">
        <f>Ввод!BZ21</f>
        <v>50861</v>
      </c>
      <c r="CA38" s="207">
        <f>Ввод!CA21</f>
        <v>50952</v>
      </c>
      <c r="CB38" s="207">
        <f>Ввод!CB21</f>
        <v>51044</v>
      </c>
      <c r="CC38" s="207">
        <f>Ввод!CC21</f>
        <v>51136</v>
      </c>
      <c r="CD38" s="207">
        <f>Ввод!CD21</f>
        <v>51227</v>
      </c>
      <c r="CE38" s="207">
        <f>Ввод!CE21</f>
        <v>51318</v>
      </c>
      <c r="CF38" s="207">
        <f>Ввод!CF21</f>
        <v>51410</v>
      </c>
      <c r="CG38" s="207">
        <f>Ввод!CG21</f>
        <v>51502</v>
      </c>
      <c r="CH38" s="207">
        <f>Ввод!CH21</f>
        <v>51592</v>
      </c>
      <c r="CI38" s="207">
        <f>Ввод!CI21</f>
        <v>51683</v>
      </c>
      <c r="CJ38" s="207">
        <f>Ввод!CJ21</f>
        <v>51775</v>
      </c>
      <c r="CK38" s="207">
        <f>Ввод!CK21</f>
        <v>51867</v>
      </c>
      <c r="CL38" s="207">
        <f>Ввод!CL21</f>
        <v>51957</v>
      </c>
      <c r="CM38" s="207">
        <f>Ввод!CM21</f>
        <v>52048</v>
      </c>
      <c r="CN38" s="207">
        <f>Ввод!CN21</f>
        <v>52140</v>
      </c>
      <c r="CO38" s="207">
        <f>Ввод!CO21</f>
        <v>52232</v>
      </c>
      <c r="CP38" s="207">
        <f>Ввод!CP21</f>
        <v>52322</v>
      </c>
      <c r="CQ38" s="207">
        <f>Ввод!CQ21</f>
        <v>52413</v>
      </c>
      <c r="CR38" s="207">
        <f>Ввод!CR21</f>
        <v>52505</v>
      </c>
      <c r="CS38" s="207">
        <f>Ввод!CS21</f>
        <v>52597</v>
      </c>
      <c r="CT38" s="207">
        <f>Ввод!CT21</f>
        <v>52688</v>
      </c>
      <c r="CU38" s="207">
        <f>Ввод!CU21</f>
        <v>52779</v>
      </c>
      <c r="CV38" s="207">
        <f>Ввод!CV21</f>
        <v>52871</v>
      </c>
      <c r="CW38" s="207">
        <f>Ввод!CW21</f>
        <v>52963</v>
      </c>
      <c r="CX38" s="207">
        <f>Ввод!CX21</f>
        <v>53053</v>
      </c>
      <c r="CY38" s="207">
        <f>Ввод!CY21</f>
        <v>53144</v>
      </c>
      <c r="CZ38" s="207">
        <f>Ввод!CZ21</f>
        <v>53236</v>
      </c>
      <c r="DA38" s="207">
        <f>Ввод!DA21</f>
        <v>53328</v>
      </c>
      <c r="DB38" s="207">
        <f>Ввод!DB21</f>
        <v>53418</v>
      </c>
      <c r="DC38" s="207">
        <f>Ввод!DC21</f>
        <v>53509</v>
      </c>
      <c r="DD38" s="207">
        <f>Ввод!DD21</f>
        <v>53601</v>
      </c>
      <c r="DE38" s="207">
        <f>Ввод!DE21</f>
        <v>53693</v>
      </c>
      <c r="DF38" s="207">
        <f>Ввод!DF21</f>
        <v>53783</v>
      </c>
      <c r="DG38" s="207">
        <f>Ввод!DG21</f>
        <v>53874</v>
      </c>
      <c r="DH38" s="207">
        <f>Ввод!DH21</f>
        <v>0</v>
      </c>
      <c r="DI38" s="1">
        <f>Ввод!DI21</f>
        <v>0</v>
      </c>
      <c r="DJ38">
        <f>Ввод!DJ21</f>
        <v>0</v>
      </c>
    </row>
    <row r="39" spans="1:114">
      <c r="B39" s="11"/>
      <c r="I39" s="208">
        <f>Ввод!I22</f>
        <v>44651</v>
      </c>
      <c r="J39" s="208">
        <f>Ввод!J22</f>
        <v>44742</v>
      </c>
      <c r="K39" s="208">
        <f>Ввод!K22</f>
        <v>44834</v>
      </c>
      <c r="L39" s="208">
        <f>Ввод!L22</f>
        <v>44926</v>
      </c>
      <c r="M39" s="208">
        <f>Ввод!M22</f>
        <v>45016</v>
      </c>
      <c r="N39" s="208">
        <f>Ввод!N22</f>
        <v>45107</v>
      </c>
      <c r="O39" s="208">
        <f>Ввод!O22</f>
        <v>45199</v>
      </c>
      <c r="P39" s="208">
        <f>Ввод!P22</f>
        <v>45291</v>
      </c>
      <c r="Q39" s="208">
        <f>Ввод!Q22</f>
        <v>45382</v>
      </c>
      <c r="R39" s="208">
        <f>Ввод!R22</f>
        <v>45473</v>
      </c>
      <c r="S39" s="208">
        <f>Ввод!S22</f>
        <v>45565</v>
      </c>
      <c r="T39" s="208">
        <f>Ввод!T22</f>
        <v>45657</v>
      </c>
      <c r="U39" s="208">
        <f>Ввод!U22</f>
        <v>45747</v>
      </c>
      <c r="V39" s="208">
        <f>Ввод!V22</f>
        <v>45838</v>
      </c>
      <c r="W39" s="208">
        <f>Ввод!W22</f>
        <v>45930</v>
      </c>
      <c r="X39" s="208">
        <f>Ввод!X22</f>
        <v>46022</v>
      </c>
      <c r="Y39" s="208">
        <f>Ввод!Y22</f>
        <v>46112</v>
      </c>
      <c r="Z39" s="208">
        <f>Ввод!Z22</f>
        <v>46203</v>
      </c>
      <c r="AA39" s="208">
        <f>Ввод!AA22</f>
        <v>46295</v>
      </c>
      <c r="AB39" s="208">
        <f>Ввод!AB22</f>
        <v>46387</v>
      </c>
      <c r="AC39" s="208">
        <f>Ввод!AC22</f>
        <v>46477</v>
      </c>
      <c r="AD39" s="208">
        <f>Ввод!AD22</f>
        <v>46568</v>
      </c>
      <c r="AE39" s="208">
        <f>Ввод!AE22</f>
        <v>46660</v>
      </c>
      <c r="AF39" s="208">
        <f>Ввод!AF22</f>
        <v>46752</v>
      </c>
      <c r="AG39" s="208">
        <f>Ввод!AG22</f>
        <v>46843</v>
      </c>
      <c r="AH39" s="208">
        <f>Ввод!AH22</f>
        <v>46934</v>
      </c>
      <c r="AI39" s="208">
        <f>Ввод!AI22</f>
        <v>47026</v>
      </c>
      <c r="AJ39" s="208">
        <f>Ввод!AJ22</f>
        <v>47118</v>
      </c>
      <c r="AK39" s="208">
        <f>Ввод!AK22</f>
        <v>47208</v>
      </c>
      <c r="AL39" s="208">
        <f>Ввод!AL22</f>
        <v>47299</v>
      </c>
      <c r="AM39" s="208">
        <f>Ввод!AM22</f>
        <v>47391</v>
      </c>
      <c r="AN39" s="208">
        <f>Ввод!AN22</f>
        <v>47483</v>
      </c>
      <c r="AO39" s="208">
        <f>Ввод!AO22</f>
        <v>47573</v>
      </c>
      <c r="AP39" s="208">
        <f>Ввод!AP22</f>
        <v>47664</v>
      </c>
      <c r="AQ39" s="208">
        <f>Ввод!AQ22</f>
        <v>47756</v>
      </c>
      <c r="AR39" s="208">
        <f>Ввод!AR22</f>
        <v>47848</v>
      </c>
      <c r="AS39" s="208">
        <f>Ввод!AS22</f>
        <v>47938</v>
      </c>
      <c r="AT39" s="208">
        <f>Ввод!AT22</f>
        <v>48029</v>
      </c>
      <c r="AU39" s="208">
        <f>Ввод!AU22</f>
        <v>48121</v>
      </c>
      <c r="AV39" s="208">
        <f>Ввод!AV22</f>
        <v>48213</v>
      </c>
      <c r="AW39" s="208">
        <f>Ввод!AW22</f>
        <v>48304</v>
      </c>
      <c r="AX39" s="208">
        <f>Ввод!AX22</f>
        <v>48395</v>
      </c>
      <c r="AY39" s="208">
        <f>Ввод!AY22</f>
        <v>48487</v>
      </c>
      <c r="AZ39" s="208">
        <f>Ввод!AZ22</f>
        <v>48579</v>
      </c>
      <c r="BA39" s="208">
        <f>Ввод!BA22</f>
        <v>48669</v>
      </c>
      <c r="BB39" s="208">
        <f>Ввод!BB22</f>
        <v>48760</v>
      </c>
      <c r="BC39" s="208">
        <f>Ввод!BC22</f>
        <v>48852</v>
      </c>
      <c r="BD39" s="208">
        <f>Ввод!BD22</f>
        <v>48944</v>
      </c>
      <c r="BE39" s="208">
        <f>Ввод!BE22</f>
        <v>49034</v>
      </c>
      <c r="BF39" s="208">
        <f>Ввод!BF22</f>
        <v>49125</v>
      </c>
      <c r="BG39" s="208">
        <f>Ввод!BG22</f>
        <v>49217</v>
      </c>
      <c r="BH39" s="208">
        <f>Ввод!BH22</f>
        <v>49309</v>
      </c>
      <c r="BI39" s="208">
        <f>Ввод!BI22</f>
        <v>49399</v>
      </c>
      <c r="BJ39" s="208">
        <f>Ввод!BJ22</f>
        <v>49490</v>
      </c>
      <c r="BK39" s="208">
        <f>Ввод!BK22</f>
        <v>49582</v>
      </c>
      <c r="BL39" s="208">
        <f>Ввод!BL22</f>
        <v>49674</v>
      </c>
      <c r="BM39" s="208">
        <f>Ввод!BM22</f>
        <v>49765</v>
      </c>
      <c r="BN39" s="208">
        <f>Ввод!BN22</f>
        <v>49856</v>
      </c>
      <c r="BO39" s="208">
        <f>Ввод!BO22</f>
        <v>49948</v>
      </c>
      <c r="BP39" s="208">
        <f>Ввод!BP22</f>
        <v>50040</v>
      </c>
      <c r="BQ39" s="208">
        <f>Ввод!BQ22</f>
        <v>50130</v>
      </c>
      <c r="BR39" s="208">
        <f>Ввод!BR22</f>
        <v>50221</v>
      </c>
      <c r="BS39" s="208">
        <f>Ввод!BS22</f>
        <v>50313</v>
      </c>
      <c r="BT39" s="208">
        <f>Ввод!BT22</f>
        <v>50405</v>
      </c>
      <c r="BU39" s="208">
        <f>Ввод!BU22</f>
        <v>50495</v>
      </c>
      <c r="BV39" s="208">
        <f>Ввод!BV22</f>
        <v>50586</v>
      </c>
      <c r="BW39" s="208">
        <f>Ввод!BW22</f>
        <v>50678</v>
      </c>
      <c r="BX39" s="208">
        <f>Ввод!BX22</f>
        <v>50770</v>
      </c>
      <c r="BY39" s="208">
        <f>Ввод!BY22</f>
        <v>50860</v>
      </c>
      <c r="BZ39" s="208">
        <f>Ввод!BZ22</f>
        <v>50951</v>
      </c>
      <c r="CA39" s="208">
        <f>Ввод!CA22</f>
        <v>51043</v>
      </c>
      <c r="CB39" s="208">
        <f>Ввод!CB22</f>
        <v>51135</v>
      </c>
      <c r="CC39" s="208">
        <f>Ввод!CC22</f>
        <v>51226</v>
      </c>
      <c r="CD39" s="208">
        <f>Ввод!CD22</f>
        <v>51317</v>
      </c>
      <c r="CE39" s="208">
        <f>Ввод!CE22</f>
        <v>51409</v>
      </c>
      <c r="CF39" s="208">
        <f>Ввод!CF22</f>
        <v>51501</v>
      </c>
      <c r="CG39" s="208">
        <f>Ввод!CG22</f>
        <v>51591</v>
      </c>
      <c r="CH39" s="208">
        <f>Ввод!CH22</f>
        <v>51682</v>
      </c>
      <c r="CI39" s="208">
        <f>Ввод!CI22</f>
        <v>51774</v>
      </c>
      <c r="CJ39" s="208">
        <f>Ввод!CJ22</f>
        <v>51866</v>
      </c>
      <c r="CK39" s="208">
        <f>Ввод!CK22</f>
        <v>51956</v>
      </c>
      <c r="CL39" s="208">
        <f>Ввод!CL22</f>
        <v>52047</v>
      </c>
      <c r="CM39" s="208">
        <f>Ввод!CM22</f>
        <v>52139</v>
      </c>
      <c r="CN39" s="208">
        <f>Ввод!CN22</f>
        <v>52231</v>
      </c>
      <c r="CO39" s="208">
        <f>Ввод!CO22</f>
        <v>52321</v>
      </c>
      <c r="CP39" s="208">
        <f>Ввод!CP22</f>
        <v>52412</v>
      </c>
      <c r="CQ39" s="208">
        <f>Ввод!CQ22</f>
        <v>52504</v>
      </c>
      <c r="CR39" s="208">
        <f>Ввод!CR22</f>
        <v>52596</v>
      </c>
      <c r="CS39" s="208">
        <f>Ввод!CS22</f>
        <v>52687</v>
      </c>
      <c r="CT39" s="208">
        <f>Ввод!CT22</f>
        <v>52778</v>
      </c>
      <c r="CU39" s="208">
        <f>Ввод!CU22</f>
        <v>52870</v>
      </c>
      <c r="CV39" s="208">
        <f>Ввод!CV22</f>
        <v>52962</v>
      </c>
      <c r="CW39" s="208">
        <f>Ввод!CW22</f>
        <v>53052</v>
      </c>
      <c r="CX39" s="208">
        <f>Ввод!CX22</f>
        <v>53143</v>
      </c>
      <c r="CY39" s="208">
        <f>Ввод!CY22</f>
        <v>53235</v>
      </c>
      <c r="CZ39" s="208">
        <f>Ввод!CZ22</f>
        <v>53327</v>
      </c>
      <c r="DA39" s="208">
        <f>Ввод!DA22</f>
        <v>53417</v>
      </c>
      <c r="DB39" s="208">
        <f>Ввод!DB22</f>
        <v>53508</v>
      </c>
      <c r="DC39" s="208">
        <f>Ввод!DC22</f>
        <v>53600</v>
      </c>
      <c r="DD39" s="208">
        <f>Ввод!DD22</f>
        <v>53692</v>
      </c>
      <c r="DE39" s="208">
        <f>Ввод!DE22</f>
        <v>53782</v>
      </c>
      <c r="DF39" s="208">
        <f>Ввод!DF22</f>
        <v>53873</v>
      </c>
      <c r="DG39" s="208">
        <f>Ввод!DG22</f>
        <v>53965</v>
      </c>
      <c r="DH39" s="208">
        <f>Ввод!DH22</f>
        <v>91</v>
      </c>
      <c r="DI39" s="1">
        <f>Ввод!DI22</f>
        <v>91</v>
      </c>
      <c r="DJ39">
        <f>Ввод!DJ22</f>
        <v>91</v>
      </c>
    </row>
    <row r="40" spans="1:114" s="153" customFormat="1">
      <c r="A40" s="255"/>
      <c r="B40" s="164"/>
      <c r="I40" s="153">
        <f>Ввод!I23</f>
        <v>1</v>
      </c>
      <c r="J40" s="153">
        <f>Ввод!J23</f>
        <v>2</v>
      </c>
      <c r="K40" s="153">
        <f>Ввод!K23</f>
        <v>3</v>
      </c>
      <c r="L40" s="153">
        <f>Ввод!L23</f>
        <v>4</v>
      </c>
      <c r="M40" s="153">
        <f>Ввод!M23</f>
        <v>1</v>
      </c>
      <c r="N40" s="153">
        <f>Ввод!N23</f>
        <v>2</v>
      </c>
      <c r="O40" s="153">
        <f>Ввод!O23</f>
        <v>3</v>
      </c>
      <c r="P40" s="153">
        <f>Ввод!P23</f>
        <v>4</v>
      </c>
      <c r="Q40" s="153">
        <f>Ввод!Q23</f>
        <v>1</v>
      </c>
      <c r="R40" s="153">
        <f>Ввод!R23</f>
        <v>2</v>
      </c>
      <c r="S40" s="153">
        <f>Ввод!S23</f>
        <v>3</v>
      </c>
      <c r="T40" s="153">
        <f>Ввод!T23</f>
        <v>4</v>
      </c>
      <c r="U40" s="153">
        <f>Ввод!U23</f>
        <v>1</v>
      </c>
      <c r="V40" s="153">
        <f>Ввод!V23</f>
        <v>2</v>
      </c>
      <c r="W40" s="153">
        <f>Ввод!W23</f>
        <v>3</v>
      </c>
      <c r="X40" s="153">
        <f>Ввод!X23</f>
        <v>4</v>
      </c>
      <c r="Y40" s="153">
        <f>Ввод!Y23</f>
        <v>1</v>
      </c>
      <c r="Z40" s="153">
        <f>Ввод!Z23</f>
        <v>2</v>
      </c>
      <c r="AA40" s="153">
        <f>Ввод!AA23</f>
        <v>3</v>
      </c>
      <c r="AB40" s="153">
        <f>Ввод!AB23</f>
        <v>4</v>
      </c>
      <c r="AC40" s="153">
        <f>Ввод!AC23</f>
        <v>1</v>
      </c>
      <c r="AD40" s="153">
        <f>Ввод!AD23</f>
        <v>2</v>
      </c>
      <c r="AE40" s="153">
        <f>Ввод!AE23</f>
        <v>3</v>
      </c>
      <c r="AF40" s="153">
        <f>Ввод!AF23</f>
        <v>4</v>
      </c>
      <c r="AG40" s="153">
        <f>Ввод!AG23</f>
        <v>1</v>
      </c>
      <c r="AH40" s="153">
        <f>Ввод!AH23</f>
        <v>2</v>
      </c>
      <c r="AI40" s="153">
        <f>Ввод!AI23</f>
        <v>3</v>
      </c>
      <c r="AJ40" s="153">
        <f>Ввод!AJ23</f>
        <v>4</v>
      </c>
      <c r="AK40" s="153">
        <f>Ввод!AK23</f>
        <v>1</v>
      </c>
      <c r="AL40" s="153">
        <f>Ввод!AL23</f>
        <v>2</v>
      </c>
      <c r="AM40" s="153">
        <f>Ввод!AM23</f>
        <v>3</v>
      </c>
      <c r="AN40" s="153">
        <f>Ввод!AN23</f>
        <v>4</v>
      </c>
      <c r="AO40" s="153">
        <f>Ввод!AO23</f>
        <v>1</v>
      </c>
      <c r="AP40" s="153">
        <f>Ввод!AP23</f>
        <v>2</v>
      </c>
      <c r="AQ40" s="153">
        <f>Ввод!AQ23</f>
        <v>3</v>
      </c>
      <c r="AR40" s="153">
        <f>Ввод!AR23</f>
        <v>4</v>
      </c>
      <c r="AS40" s="153">
        <f>Ввод!AS23</f>
        <v>1</v>
      </c>
      <c r="AT40" s="153">
        <f>Ввод!AT23</f>
        <v>2</v>
      </c>
      <c r="AU40" s="153">
        <f>Ввод!AU23</f>
        <v>3</v>
      </c>
      <c r="AV40" s="153">
        <f>Ввод!AV23</f>
        <v>4</v>
      </c>
      <c r="AW40" s="153">
        <f>Ввод!AW23</f>
        <v>1</v>
      </c>
      <c r="AX40" s="153">
        <f>Ввод!AX23</f>
        <v>2</v>
      </c>
      <c r="AY40" s="153">
        <f>Ввод!AY23</f>
        <v>3</v>
      </c>
      <c r="AZ40" s="153">
        <f>Ввод!AZ23</f>
        <v>4</v>
      </c>
      <c r="BA40" s="153">
        <f>Ввод!BA23</f>
        <v>1</v>
      </c>
      <c r="BB40" s="153">
        <f>Ввод!BB23</f>
        <v>2</v>
      </c>
      <c r="BC40" s="153">
        <f>Ввод!BC23</f>
        <v>3</v>
      </c>
      <c r="BD40" s="153">
        <f>Ввод!BD23</f>
        <v>4</v>
      </c>
      <c r="BE40" s="153">
        <f>Ввод!BE23</f>
        <v>1</v>
      </c>
      <c r="BF40" s="153">
        <f>Ввод!BF23</f>
        <v>2</v>
      </c>
      <c r="BG40" s="153">
        <f>Ввод!BG23</f>
        <v>3</v>
      </c>
      <c r="BH40" s="153">
        <f>Ввод!BH23</f>
        <v>4</v>
      </c>
      <c r="BI40" s="153">
        <f>Ввод!BI23</f>
        <v>1</v>
      </c>
      <c r="BJ40" s="153">
        <f>Ввод!BJ23</f>
        <v>2</v>
      </c>
      <c r="BK40" s="153">
        <f>Ввод!BK23</f>
        <v>3</v>
      </c>
      <c r="BL40" s="153">
        <f>Ввод!BL23</f>
        <v>4</v>
      </c>
      <c r="BM40" s="153">
        <f>Ввод!BM23</f>
        <v>1</v>
      </c>
      <c r="BN40" s="153">
        <f>Ввод!BN23</f>
        <v>2</v>
      </c>
      <c r="BO40" s="153">
        <f>Ввод!BO23</f>
        <v>3</v>
      </c>
      <c r="BP40" s="153">
        <f>Ввод!BP23</f>
        <v>4</v>
      </c>
      <c r="BQ40" s="153">
        <f>Ввод!BQ23</f>
        <v>1</v>
      </c>
      <c r="BR40" s="153">
        <f>Ввод!BR23</f>
        <v>2</v>
      </c>
      <c r="BS40" s="153">
        <f>Ввод!BS23</f>
        <v>3</v>
      </c>
      <c r="BT40" s="153">
        <f>Ввод!BT23</f>
        <v>4</v>
      </c>
      <c r="BU40" s="153">
        <f>Ввод!BU23</f>
        <v>1</v>
      </c>
      <c r="BV40" s="153">
        <f>Ввод!BV23</f>
        <v>2</v>
      </c>
      <c r="BW40" s="153">
        <f>Ввод!BW23</f>
        <v>3</v>
      </c>
      <c r="BX40" s="153">
        <f>Ввод!BX23</f>
        <v>4</v>
      </c>
      <c r="BY40" s="153">
        <f>Ввод!BY23</f>
        <v>1</v>
      </c>
      <c r="BZ40" s="153">
        <f>Ввод!BZ23</f>
        <v>2</v>
      </c>
      <c r="CA40" s="153">
        <f>Ввод!CA23</f>
        <v>3</v>
      </c>
      <c r="CB40" s="153">
        <f>Ввод!CB23</f>
        <v>4</v>
      </c>
      <c r="CC40" s="153">
        <f>Ввод!CC23</f>
        <v>1</v>
      </c>
      <c r="CD40" s="153">
        <f>Ввод!CD23</f>
        <v>2</v>
      </c>
      <c r="CE40" s="153">
        <f>Ввод!CE23</f>
        <v>3</v>
      </c>
      <c r="CF40" s="153">
        <f>Ввод!CF23</f>
        <v>4</v>
      </c>
      <c r="CG40" s="153">
        <f>Ввод!CG23</f>
        <v>1</v>
      </c>
      <c r="CH40" s="153">
        <f>Ввод!CH23</f>
        <v>2</v>
      </c>
      <c r="CI40" s="153">
        <f>Ввод!CI23</f>
        <v>3</v>
      </c>
      <c r="CJ40" s="153">
        <f>Ввод!CJ23</f>
        <v>4</v>
      </c>
      <c r="CK40" s="153">
        <f>Ввод!CK23</f>
        <v>1</v>
      </c>
      <c r="CL40" s="153">
        <f>Ввод!CL23</f>
        <v>2</v>
      </c>
      <c r="CM40" s="153">
        <f>Ввод!CM23</f>
        <v>3</v>
      </c>
      <c r="CN40" s="153">
        <f>Ввод!CN23</f>
        <v>4</v>
      </c>
      <c r="CO40" s="153">
        <f>Ввод!CO23</f>
        <v>1</v>
      </c>
      <c r="CP40" s="153">
        <f>Ввод!CP23</f>
        <v>2</v>
      </c>
      <c r="CQ40" s="153">
        <f>Ввод!CQ23</f>
        <v>3</v>
      </c>
      <c r="CR40" s="153">
        <f>Ввод!CR23</f>
        <v>4</v>
      </c>
      <c r="CS40" s="153">
        <f>Ввод!CS23</f>
        <v>1</v>
      </c>
      <c r="CT40" s="153">
        <f>Ввод!CT23</f>
        <v>2</v>
      </c>
      <c r="CU40" s="153">
        <f>Ввод!CU23</f>
        <v>3</v>
      </c>
      <c r="CV40" s="153">
        <f>Ввод!CV23</f>
        <v>4</v>
      </c>
      <c r="CW40" s="153">
        <f>Ввод!CW23</f>
        <v>1</v>
      </c>
      <c r="CX40" s="153">
        <f>Ввод!CX23</f>
        <v>2</v>
      </c>
      <c r="CY40" s="153">
        <f>Ввод!CY23</f>
        <v>3</v>
      </c>
      <c r="CZ40" s="153">
        <f>Ввод!CZ23</f>
        <v>4</v>
      </c>
      <c r="DA40" s="153">
        <f>Ввод!DA23</f>
        <v>1</v>
      </c>
      <c r="DB40" s="153">
        <f>Ввод!DB23</f>
        <v>2</v>
      </c>
      <c r="DC40" s="153">
        <f>Ввод!DC23</f>
        <v>3</v>
      </c>
      <c r="DD40" s="153">
        <f>Ввод!DD23</f>
        <v>4</v>
      </c>
      <c r="DE40" s="153">
        <f>Ввод!DE23</f>
        <v>1</v>
      </c>
      <c r="DF40" s="153">
        <f>Ввод!DF23</f>
        <v>2</v>
      </c>
      <c r="DG40" s="153">
        <f>Ввод!DG23</f>
        <v>3</v>
      </c>
      <c r="DH40" s="153">
        <f>Ввод!DH23</f>
        <v>1</v>
      </c>
      <c r="DI40" s="153">
        <f>Ввод!DI23</f>
        <v>1</v>
      </c>
      <c r="DJ40" s="153">
        <f>Ввод!DJ23</f>
        <v>1</v>
      </c>
    </row>
    <row r="41" spans="1:114">
      <c r="B41" s="11" t="s">
        <v>261</v>
      </c>
    </row>
    <row r="42" spans="1:114">
      <c r="B42" s="12" t="s">
        <v>42</v>
      </c>
      <c r="I42" s="3">
        <f t="shared" ref="I42:AN42" si="4">SUMIF($15:$15,YEAR(I$38),29:29)^(1/4)</f>
        <v>1.0106390097892737</v>
      </c>
      <c r="J42" s="3">
        <f t="shared" si="4"/>
        <v>1.0106390097892737</v>
      </c>
      <c r="K42" s="3">
        <f t="shared" si="4"/>
        <v>1.0106390097892737</v>
      </c>
      <c r="L42" s="3">
        <f t="shared" si="4"/>
        <v>1.0106390097892737</v>
      </c>
      <c r="M42" s="3">
        <f t="shared" si="4"/>
        <v>1.009756291251741</v>
      </c>
      <c r="N42" s="3">
        <f t="shared" si="4"/>
        <v>1.009756291251741</v>
      </c>
      <c r="O42" s="3">
        <f t="shared" si="4"/>
        <v>1.009756291251741</v>
      </c>
      <c r="P42" s="3">
        <f t="shared" si="4"/>
        <v>1.009756291251741</v>
      </c>
      <c r="Q42" s="3">
        <f t="shared" si="4"/>
        <v>1.0098048524027821</v>
      </c>
      <c r="R42" s="3">
        <f t="shared" si="4"/>
        <v>1.0098048524027821</v>
      </c>
      <c r="S42" s="3">
        <f t="shared" si="4"/>
        <v>1.0098048524027821</v>
      </c>
      <c r="T42" s="3">
        <f t="shared" si="4"/>
        <v>1.0098048524027821</v>
      </c>
      <c r="U42" s="3">
        <f t="shared" si="4"/>
        <v>1.0098339857309258</v>
      </c>
      <c r="V42" s="3">
        <f t="shared" si="4"/>
        <v>1.0098339857309258</v>
      </c>
      <c r="W42" s="3">
        <f t="shared" si="4"/>
        <v>1.0098339857309258</v>
      </c>
      <c r="X42" s="3">
        <f t="shared" si="4"/>
        <v>1.0098339857309258</v>
      </c>
      <c r="Y42" s="3">
        <f t="shared" si="4"/>
        <v>1.0098218471506288</v>
      </c>
      <c r="Z42" s="3">
        <f t="shared" si="4"/>
        <v>1.0098218471506288</v>
      </c>
      <c r="AA42" s="3">
        <f t="shared" si="4"/>
        <v>1.0098218471506288</v>
      </c>
      <c r="AB42" s="3">
        <f t="shared" si="4"/>
        <v>1.0098218471506288</v>
      </c>
      <c r="AC42" s="3">
        <f t="shared" si="4"/>
        <v>1.0097927127718189</v>
      </c>
      <c r="AD42" s="3">
        <f t="shared" si="4"/>
        <v>1.0097927127718189</v>
      </c>
      <c r="AE42" s="3">
        <f t="shared" si="4"/>
        <v>1.0097927127718189</v>
      </c>
      <c r="AF42" s="3">
        <f t="shared" si="4"/>
        <v>1.0097927127718189</v>
      </c>
      <c r="AG42" s="3">
        <f t="shared" si="4"/>
        <v>1.0097635758710493</v>
      </c>
      <c r="AH42" s="3">
        <f t="shared" si="4"/>
        <v>1.0097635758710493</v>
      </c>
      <c r="AI42" s="3">
        <f t="shared" si="4"/>
        <v>1.0097635758710493</v>
      </c>
      <c r="AJ42" s="3">
        <f t="shared" si="4"/>
        <v>1.0097635758710493</v>
      </c>
      <c r="AK42" s="3">
        <f t="shared" si="4"/>
        <v>1.0097441498691959</v>
      </c>
      <c r="AL42" s="3">
        <f t="shared" si="4"/>
        <v>1.0097441498691959</v>
      </c>
      <c r="AM42" s="3">
        <f t="shared" si="4"/>
        <v>1.0097441498691959</v>
      </c>
      <c r="AN42" s="3">
        <f t="shared" si="4"/>
        <v>1.0097441498691959</v>
      </c>
      <c r="AO42" s="3">
        <f t="shared" ref="AO42:BT42" si="5">SUMIF($15:$15,YEAR(AO$38),29:29)^(1/4)</f>
        <v>1.0097344364478105</v>
      </c>
      <c r="AP42" s="3">
        <f t="shared" si="5"/>
        <v>1.0097344364478105</v>
      </c>
      <c r="AQ42" s="3">
        <f t="shared" si="5"/>
        <v>1.0097344364478105</v>
      </c>
      <c r="AR42" s="3">
        <f t="shared" si="5"/>
        <v>1.0097344364478105</v>
      </c>
      <c r="AS42" s="3">
        <f t="shared" si="5"/>
        <v>1.0097441498691959</v>
      </c>
      <c r="AT42" s="3">
        <f t="shared" si="5"/>
        <v>1.0097441498691959</v>
      </c>
      <c r="AU42" s="3">
        <f t="shared" si="5"/>
        <v>1.0097441498691959</v>
      </c>
      <c r="AV42" s="3">
        <f t="shared" si="5"/>
        <v>1.0097441498691959</v>
      </c>
      <c r="AW42" s="3">
        <f t="shared" si="5"/>
        <v>1.0097660040424508</v>
      </c>
      <c r="AX42" s="3">
        <f t="shared" si="5"/>
        <v>1.0097660040424508</v>
      </c>
      <c r="AY42" s="3">
        <f t="shared" si="5"/>
        <v>1.0097660040424508</v>
      </c>
      <c r="AZ42" s="3">
        <f t="shared" si="5"/>
        <v>1.0097660040424508</v>
      </c>
      <c r="BA42" s="3">
        <f t="shared" si="5"/>
        <v>1.0097805727030156</v>
      </c>
      <c r="BB42" s="3">
        <f t="shared" si="5"/>
        <v>1.0097805727030156</v>
      </c>
      <c r="BC42" s="3">
        <f t="shared" si="5"/>
        <v>1.0097805727030156</v>
      </c>
      <c r="BD42" s="3">
        <f t="shared" si="5"/>
        <v>1.0097805727030156</v>
      </c>
      <c r="BE42" s="3">
        <f t="shared" si="5"/>
        <v>1.0098097081325803</v>
      </c>
      <c r="BF42" s="3">
        <f t="shared" si="5"/>
        <v>1.0098097081325803</v>
      </c>
      <c r="BG42" s="3">
        <f t="shared" si="5"/>
        <v>1.0098097081325803</v>
      </c>
      <c r="BH42" s="3">
        <f t="shared" si="5"/>
        <v>1.0098097081325803</v>
      </c>
      <c r="BI42" s="3">
        <f t="shared" si="5"/>
        <v>1.0098364133944582</v>
      </c>
      <c r="BJ42" s="3">
        <f t="shared" si="5"/>
        <v>1.0098364133944582</v>
      </c>
      <c r="BK42" s="3">
        <f t="shared" si="5"/>
        <v>1.0098364133944582</v>
      </c>
      <c r="BL42" s="3">
        <f t="shared" si="5"/>
        <v>1.0098364133944582</v>
      </c>
      <c r="BM42" s="3">
        <f t="shared" si="5"/>
        <v>1.0098558340724431</v>
      </c>
      <c r="BN42" s="3">
        <f t="shared" si="5"/>
        <v>1.0098558340724431</v>
      </c>
      <c r="BO42" s="3">
        <f t="shared" si="5"/>
        <v>1.0098558340724431</v>
      </c>
      <c r="BP42" s="3">
        <f t="shared" si="5"/>
        <v>1.0098558340724431</v>
      </c>
      <c r="BQ42" s="3">
        <f t="shared" si="5"/>
        <v>1.0098558340724431</v>
      </c>
      <c r="BR42" s="3">
        <f t="shared" si="5"/>
        <v>1.0098558340724431</v>
      </c>
      <c r="BS42" s="3">
        <f t="shared" si="5"/>
        <v>1.0098558340724431</v>
      </c>
      <c r="BT42" s="3">
        <f t="shared" si="5"/>
        <v>1.0098558340724431</v>
      </c>
      <c r="BU42" s="3">
        <f t="shared" ref="BU42:CZ42" si="6">SUMIF($15:$15,YEAR(BU$38),29:29)^(1/4)</f>
        <v>1.0098558340724431</v>
      </c>
      <c r="BV42" s="3">
        <f t="shared" si="6"/>
        <v>1.0098558340724431</v>
      </c>
      <c r="BW42" s="3">
        <f t="shared" si="6"/>
        <v>1.0098558340724431</v>
      </c>
      <c r="BX42" s="3">
        <f t="shared" si="6"/>
        <v>1.0098558340724431</v>
      </c>
      <c r="BY42" s="3">
        <f t="shared" si="6"/>
        <v>1.0098558340724431</v>
      </c>
      <c r="BZ42" s="3">
        <f t="shared" si="6"/>
        <v>1.0098558340724431</v>
      </c>
      <c r="CA42" s="3">
        <f t="shared" si="6"/>
        <v>1.0098558340724431</v>
      </c>
      <c r="CB42" s="3">
        <f t="shared" si="6"/>
        <v>1.0098558340724431</v>
      </c>
      <c r="CC42" s="3">
        <f t="shared" si="6"/>
        <v>1.0098558340724431</v>
      </c>
      <c r="CD42" s="3">
        <f t="shared" si="6"/>
        <v>1.0098558340724431</v>
      </c>
      <c r="CE42" s="3">
        <f t="shared" si="6"/>
        <v>1.0098558340724431</v>
      </c>
      <c r="CF42" s="3">
        <f t="shared" si="6"/>
        <v>1.0098558340724431</v>
      </c>
      <c r="CG42" s="3">
        <f t="shared" si="6"/>
        <v>1.0098558340724431</v>
      </c>
      <c r="CH42" s="3">
        <f t="shared" si="6"/>
        <v>1.0098558340724431</v>
      </c>
      <c r="CI42" s="3">
        <f t="shared" si="6"/>
        <v>1.0098558340724431</v>
      </c>
      <c r="CJ42" s="3">
        <f t="shared" si="6"/>
        <v>1.0098558340724431</v>
      </c>
      <c r="CK42" s="3">
        <f t="shared" si="6"/>
        <v>1.0098558340724431</v>
      </c>
      <c r="CL42" s="3">
        <f t="shared" si="6"/>
        <v>1.0098558340724431</v>
      </c>
      <c r="CM42" s="3">
        <f t="shared" si="6"/>
        <v>1.0098558340724431</v>
      </c>
      <c r="CN42" s="3">
        <f t="shared" si="6"/>
        <v>1.0098558340724431</v>
      </c>
      <c r="CO42" s="3">
        <f t="shared" si="6"/>
        <v>1.0098558340724431</v>
      </c>
      <c r="CP42" s="3">
        <f t="shared" si="6"/>
        <v>1.0098558340724431</v>
      </c>
      <c r="CQ42" s="3">
        <f t="shared" si="6"/>
        <v>1.0098558340724431</v>
      </c>
      <c r="CR42" s="3">
        <f t="shared" si="6"/>
        <v>1.0098558340724431</v>
      </c>
      <c r="CS42" s="3">
        <f t="shared" si="6"/>
        <v>1.0098558340724431</v>
      </c>
      <c r="CT42" s="3">
        <f t="shared" si="6"/>
        <v>1.0098558340724431</v>
      </c>
      <c r="CU42" s="3">
        <f t="shared" si="6"/>
        <v>1.0098558340724431</v>
      </c>
      <c r="CV42" s="3">
        <f t="shared" si="6"/>
        <v>1.0098558340724431</v>
      </c>
      <c r="CW42" s="3">
        <f t="shared" si="6"/>
        <v>1.0098558340724431</v>
      </c>
      <c r="CX42" s="3">
        <f t="shared" si="6"/>
        <v>1.0098558340724431</v>
      </c>
      <c r="CY42" s="3">
        <f t="shared" si="6"/>
        <v>1.0098558340724431</v>
      </c>
      <c r="CZ42" s="3">
        <f t="shared" si="6"/>
        <v>1.0098558340724431</v>
      </c>
      <c r="DA42" s="3">
        <f t="shared" ref="DA42:DH42" si="7">SUMIF($15:$15,YEAR(DA$38),29:29)^(1/4)</f>
        <v>1.0098558340724431</v>
      </c>
      <c r="DB42" s="3">
        <f t="shared" si="7"/>
        <v>1.0098558340724431</v>
      </c>
      <c r="DC42" s="3">
        <f t="shared" si="7"/>
        <v>1.0098558340724431</v>
      </c>
      <c r="DD42" s="3">
        <f t="shared" si="7"/>
        <v>1.0098558340724431</v>
      </c>
      <c r="DE42" s="3">
        <f t="shared" si="7"/>
        <v>1.0098558340724431</v>
      </c>
      <c r="DF42" s="3">
        <f t="shared" si="7"/>
        <v>1.0098558340724431</v>
      </c>
      <c r="DG42" s="3">
        <f t="shared" si="7"/>
        <v>1.0098558340724431</v>
      </c>
      <c r="DH42" s="3">
        <f t="shared" si="7"/>
        <v>0</v>
      </c>
    </row>
    <row r="43" spans="1:114">
      <c r="B43" s="12" t="s">
        <v>43</v>
      </c>
      <c r="I43" s="3">
        <f t="shared" ref="I43:AN43" si="8">SUMIF($15:$15,YEAR(I$38),30:30)^(1/4)</f>
        <v>1.0099211182797723</v>
      </c>
      <c r="J43" s="3">
        <f t="shared" si="8"/>
        <v>1.0099211182797723</v>
      </c>
      <c r="K43" s="3">
        <f t="shared" si="8"/>
        <v>1.0099211182797723</v>
      </c>
      <c r="L43" s="3">
        <f t="shared" si="8"/>
        <v>1.0099211182797723</v>
      </c>
      <c r="M43" s="3">
        <f t="shared" si="8"/>
        <v>1.009310247755731</v>
      </c>
      <c r="N43" s="3">
        <f t="shared" si="8"/>
        <v>1.009310247755731</v>
      </c>
      <c r="O43" s="3">
        <f t="shared" si="8"/>
        <v>1.009310247755731</v>
      </c>
      <c r="P43" s="3">
        <f t="shared" si="8"/>
        <v>1.009310247755731</v>
      </c>
      <c r="Q43" s="3">
        <f t="shared" si="8"/>
        <v>1.0100635985170558</v>
      </c>
      <c r="R43" s="3">
        <f t="shared" si="8"/>
        <v>1.0100635985170558</v>
      </c>
      <c r="S43" s="3">
        <f t="shared" si="8"/>
        <v>1.0100635985170558</v>
      </c>
      <c r="T43" s="3">
        <f t="shared" si="8"/>
        <v>1.0100635985170558</v>
      </c>
      <c r="U43" s="3">
        <f t="shared" si="8"/>
        <v>1.0110237356472711</v>
      </c>
      <c r="V43" s="3">
        <f t="shared" si="8"/>
        <v>1.0110237356472711</v>
      </c>
      <c r="W43" s="3">
        <f t="shared" si="8"/>
        <v>1.0110237356472711</v>
      </c>
      <c r="X43" s="3">
        <f t="shared" si="8"/>
        <v>1.0110237356472711</v>
      </c>
      <c r="Y43" s="3">
        <f t="shared" si="8"/>
        <v>1.0109176828987532</v>
      </c>
      <c r="Z43" s="3">
        <f t="shared" si="8"/>
        <v>1.0109176828987532</v>
      </c>
      <c r="AA43" s="3">
        <f t="shared" si="8"/>
        <v>1.0109176828987532</v>
      </c>
      <c r="AB43" s="3">
        <f t="shared" si="8"/>
        <v>1.0109176828987532</v>
      </c>
      <c r="AC43" s="3">
        <f t="shared" si="8"/>
        <v>1.0109666708025542</v>
      </c>
      <c r="AD43" s="3">
        <f t="shared" si="8"/>
        <v>1.0109666708025542</v>
      </c>
      <c r="AE43" s="3">
        <f t="shared" si="8"/>
        <v>1.0109666708025542</v>
      </c>
      <c r="AF43" s="3">
        <f t="shared" si="8"/>
        <v>1.0109666708025542</v>
      </c>
      <c r="AG43" s="3">
        <f t="shared" si="8"/>
        <v>1.011286450619981</v>
      </c>
      <c r="AH43" s="3">
        <f t="shared" si="8"/>
        <v>1.011286450619981</v>
      </c>
      <c r="AI43" s="3">
        <f t="shared" si="8"/>
        <v>1.011286450619981</v>
      </c>
      <c r="AJ43" s="3">
        <f t="shared" si="8"/>
        <v>1.011286450619981</v>
      </c>
      <c r="AK43" s="3">
        <f t="shared" si="8"/>
        <v>1.0112976622684915</v>
      </c>
      <c r="AL43" s="3">
        <f t="shared" si="8"/>
        <v>1.0112976622684915</v>
      </c>
      <c r="AM43" s="3">
        <f t="shared" si="8"/>
        <v>1.0112976622684915</v>
      </c>
      <c r="AN43" s="3">
        <f t="shared" si="8"/>
        <v>1.0112976622684915</v>
      </c>
      <c r="AO43" s="3">
        <f t="shared" ref="AO43:BT43" si="9">SUMIF($15:$15,YEAR(AO$38),30:30)^(1/4)</f>
        <v>1.0113265086383825</v>
      </c>
      <c r="AP43" s="3">
        <f t="shared" si="9"/>
        <v>1.0113265086383825</v>
      </c>
      <c r="AQ43" s="3">
        <f t="shared" si="9"/>
        <v>1.0113265086383825</v>
      </c>
      <c r="AR43" s="3">
        <f t="shared" si="9"/>
        <v>1.0113265086383825</v>
      </c>
      <c r="AS43" s="3">
        <f t="shared" si="9"/>
        <v>1.0111148370951994</v>
      </c>
      <c r="AT43" s="3">
        <f t="shared" si="9"/>
        <v>1.0111148370951994</v>
      </c>
      <c r="AU43" s="3">
        <f t="shared" si="9"/>
        <v>1.0111148370951994</v>
      </c>
      <c r="AV43" s="3">
        <f t="shared" si="9"/>
        <v>1.0111148370951994</v>
      </c>
      <c r="AW43" s="3">
        <f t="shared" si="9"/>
        <v>1.0109831665297531</v>
      </c>
      <c r="AX43" s="3">
        <f t="shared" si="9"/>
        <v>1.0109831665297531</v>
      </c>
      <c r="AY43" s="3">
        <f t="shared" si="9"/>
        <v>1.0109831665297531</v>
      </c>
      <c r="AZ43" s="3">
        <f t="shared" si="9"/>
        <v>1.0109831665297531</v>
      </c>
      <c r="BA43" s="3">
        <f t="shared" si="9"/>
        <v>1.0108593894420379</v>
      </c>
      <c r="BB43" s="3">
        <f t="shared" si="9"/>
        <v>1.0108593894420379</v>
      </c>
      <c r="BC43" s="3">
        <f t="shared" si="9"/>
        <v>1.0108593894420379</v>
      </c>
      <c r="BD43" s="3">
        <f t="shared" si="9"/>
        <v>1.0108593894420379</v>
      </c>
      <c r="BE43" s="3">
        <f t="shared" si="9"/>
        <v>1.0107567417674914</v>
      </c>
      <c r="BF43" s="3">
        <f t="shared" si="9"/>
        <v>1.0107567417674914</v>
      </c>
      <c r="BG43" s="3">
        <f t="shared" si="9"/>
        <v>1.0107567417674914</v>
      </c>
      <c r="BH43" s="3">
        <f t="shared" si="9"/>
        <v>1.0107567417674914</v>
      </c>
      <c r="BI43" s="3">
        <f t="shared" si="9"/>
        <v>1.010651471417982</v>
      </c>
      <c r="BJ43" s="3">
        <f t="shared" si="9"/>
        <v>1.010651471417982</v>
      </c>
      <c r="BK43" s="3">
        <f t="shared" si="9"/>
        <v>1.010651471417982</v>
      </c>
      <c r="BL43" s="3">
        <f t="shared" si="9"/>
        <v>1.010651471417982</v>
      </c>
      <c r="BM43" s="3">
        <f t="shared" si="9"/>
        <v>1.0104106964496746</v>
      </c>
      <c r="BN43" s="3">
        <f t="shared" si="9"/>
        <v>1.0104106964496746</v>
      </c>
      <c r="BO43" s="3">
        <f t="shared" si="9"/>
        <v>1.0104106964496746</v>
      </c>
      <c r="BP43" s="3">
        <f t="shared" si="9"/>
        <v>1.0104106964496746</v>
      </c>
      <c r="BQ43" s="3">
        <f t="shared" si="9"/>
        <v>1.0104106964496746</v>
      </c>
      <c r="BR43" s="3">
        <f t="shared" si="9"/>
        <v>1.0104106964496746</v>
      </c>
      <c r="BS43" s="3">
        <f t="shared" si="9"/>
        <v>1.0104106964496746</v>
      </c>
      <c r="BT43" s="3">
        <f t="shared" si="9"/>
        <v>1.0104106964496746</v>
      </c>
      <c r="BU43" s="3">
        <f t="shared" ref="BU43:CZ43" si="10">SUMIF($15:$15,YEAR(BU$38),30:30)^(1/4)</f>
        <v>1.0104106964496746</v>
      </c>
      <c r="BV43" s="3">
        <f t="shared" si="10"/>
        <v>1.0104106964496746</v>
      </c>
      <c r="BW43" s="3">
        <f t="shared" si="10"/>
        <v>1.0104106964496746</v>
      </c>
      <c r="BX43" s="3">
        <f t="shared" si="10"/>
        <v>1.0104106964496746</v>
      </c>
      <c r="BY43" s="3">
        <f t="shared" si="10"/>
        <v>1.0104106964496746</v>
      </c>
      <c r="BZ43" s="3">
        <f t="shared" si="10"/>
        <v>1.0104106964496746</v>
      </c>
      <c r="CA43" s="3">
        <f t="shared" si="10"/>
        <v>1.0104106964496746</v>
      </c>
      <c r="CB43" s="3">
        <f t="shared" si="10"/>
        <v>1.0104106964496746</v>
      </c>
      <c r="CC43" s="3">
        <f t="shared" si="10"/>
        <v>1.0104106964496746</v>
      </c>
      <c r="CD43" s="3">
        <f t="shared" si="10"/>
        <v>1.0104106964496746</v>
      </c>
      <c r="CE43" s="3">
        <f t="shared" si="10"/>
        <v>1.0104106964496746</v>
      </c>
      <c r="CF43" s="3">
        <f t="shared" si="10"/>
        <v>1.0104106964496746</v>
      </c>
      <c r="CG43" s="3">
        <f t="shared" si="10"/>
        <v>1.0104106964496746</v>
      </c>
      <c r="CH43" s="3">
        <f t="shared" si="10"/>
        <v>1.0104106964496746</v>
      </c>
      <c r="CI43" s="3">
        <f t="shared" si="10"/>
        <v>1.0104106964496746</v>
      </c>
      <c r="CJ43" s="3">
        <f t="shared" si="10"/>
        <v>1.0104106964496746</v>
      </c>
      <c r="CK43" s="3">
        <f t="shared" si="10"/>
        <v>1.0104106964496746</v>
      </c>
      <c r="CL43" s="3">
        <f t="shared" si="10"/>
        <v>1.0104106964496746</v>
      </c>
      <c r="CM43" s="3">
        <f t="shared" si="10"/>
        <v>1.0104106964496746</v>
      </c>
      <c r="CN43" s="3">
        <f t="shared" si="10"/>
        <v>1.0104106964496746</v>
      </c>
      <c r="CO43" s="3">
        <f t="shared" si="10"/>
        <v>1.0104106964496746</v>
      </c>
      <c r="CP43" s="3">
        <f t="shared" si="10"/>
        <v>1.0104106964496746</v>
      </c>
      <c r="CQ43" s="3">
        <f t="shared" si="10"/>
        <v>1.0104106964496746</v>
      </c>
      <c r="CR43" s="3">
        <f t="shared" si="10"/>
        <v>1.0104106964496746</v>
      </c>
      <c r="CS43" s="3">
        <f t="shared" si="10"/>
        <v>1.0104106964496746</v>
      </c>
      <c r="CT43" s="3">
        <f t="shared" si="10"/>
        <v>1.0104106964496746</v>
      </c>
      <c r="CU43" s="3">
        <f t="shared" si="10"/>
        <v>1.0104106964496746</v>
      </c>
      <c r="CV43" s="3">
        <f t="shared" si="10"/>
        <v>1.0104106964496746</v>
      </c>
      <c r="CW43" s="3">
        <f t="shared" si="10"/>
        <v>1.0104106964496746</v>
      </c>
      <c r="CX43" s="3">
        <f t="shared" si="10"/>
        <v>1.0104106964496746</v>
      </c>
      <c r="CY43" s="3">
        <f t="shared" si="10"/>
        <v>1.0104106964496746</v>
      </c>
      <c r="CZ43" s="3">
        <f t="shared" si="10"/>
        <v>1.0104106964496746</v>
      </c>
      <c r="DA43" s="3">
        <f t="shared" ref="DA43:DH43" si="11">SUMIF($15:$15,YEAR(DA$38),30:30)^(1/4)</f>
        <v>1.0104106964496746</v>
      </c>
      <c r="DB43" s="3">
        <f t="shared" si="11"/>
        <v>1.0104106964496746</v>
      </c>
      <c r="DC43" s="3">
        <f t="shared" si="11"/>
        <v>1.0104106964496746</v>
      </c>
      <c r="DD43" s="3">
        <f t="shared" si="11"/>
        <v>1.0104106964496746</v>
      </c>
      <c r="DE43" s="3">
        <f t="shared" si="11"/>
        <v>1.0104106964496746</v>
      </c>
      <c r="DF43" s="3">
        <f t="shared" si="11"/>
        <v>1.0104106964496746</v>
      </c>
      <c r="DG43" s="3">
        <f t="shared" si="11"/>
        <v>1.0104106964496746</v>
      </c>
      <c r="DH43" s="3">
        <f t="shared" si="11"/>
        <v>0</v>
      </c>
    </row>
    <row r="44" spans="1:114">
      <c r="B44" s="12" t="s">
        <v>44</v>
      </c>
      <c r="I44" s="3">
        <f t="shared" ref="I44:AN44" si="12">SUMIF($15:$15,YEAR(I$38),31:31)^(1/4)</f>
        <v>1.017000243749717</v>
      </c>
      <c r="J44" s="3">
        <f t="shared" si="12"/>
        <v>1.017000243749717</v>
      </c>
      <c r="K44" s="3">
        <f t="shared" si="12"/>
        <v>1.017000243749717</v>
      </c>
      <c r="L44" s="3">
        <f t="shared" si="12"/>
        <v>1.017000243749717</v>
      </c>
      <c r="M44" s="3">
        <f t="shared" si="12"/>
        <v>1.0175160744102212</v>
      </c>
      <c r="N44" s="3">
        <f t="shared" si="12"/>
        <v>1.0175160744102212</v>
      </c>
      <c r="O44" s="3">
        <f t="shared" si="12"/>
        <v>1.0175160744102212</v>
      </c>
      <c r="P44" s="3">
        <f t="shared" si="12"/>
        <v>1.0175160744102212</v>
      </c>
      <c r="Q44" s="3">
        <f t="shared" si="12"/>
        <v>1.0173475315012763</v>
      </c>
      <c r="R44" s="3">
        <f t="shared" si="12"/>
        <v>1.0173475315012763</v>
      </c>
      <c r="S44" s="3">
        <f t="shared" si="12"/>
        <v>1.0173475315012763</v>
      </c>
      <c r="T44" s="3">
        <f t="shared" si="12"/>
        <v>1.0173475315012763</v>
      </c>
      <c r="U44" s="3">
        <f t="shared" si="12"/>
        <v>1.0170344362934811</v>
      </c>
      <c r="V44" s="3">
        <f t="shared" si="12"/>
        <v>1.0170344362934811</v>
      </c>
      <c r="W44" s="3">
        <f t="shared" si="12"/>
        <v>1.0170344362934811</v>
      </c>
      <c r="X44" s="3">
        <f t="shared" si="12"/>
        <v>1.0170344362934811</v>
      </c>
      <c r="Y44" s="3">
        <f t="shared" si="12"/>
        <v>1.0172939827808105</v>
      </c>
      <c r="Z44" s="3">
        <f t="shared" si="12"/>
        <v>1.0172939827808105</v>
      </c>
      <c r="AA44" s="3">
        <f t="shared" si="12"/>
        <v>1.0172939827808105</v>
      </c>
      <c r="AB44" s="3">
        <f t="shared" si="12"/>
        <v>1.0172939827808105</v>
      </c>
      <c r="AC44" s="3">
        <f t="shared" si="12"/>
        <v>1.0172427851651376</v>
      </c>
      <c r="AD44" s="3">
        <f t="shared" si="12"/>
        <v>1.0172427851651376</v>
      </c>
      <c r="AE44" s="3">
        <f t="shared" si="12"/>
        <v>1.0172427851651376</v>
      </c>
      <c r="AF44" s="3">
        <f t="shared" si="12"/>
        <v>1.0172427851651376</v>
      </c>
      <c r="AG44" s="3">
        <f t="shared" si="12"/>
        <v>1.0173332791393479</v>
      </c>
      <c r="AH44" s="3">
        <f t="shared" si="12"/>
        <v>1.0173332791393479</v>
      </c>
      <c r="AI44" s="3">
        <f t="shared" si="12"/>
        <v>1.0173332791393479</v>
      </c>
      <c r="AJ44" s="3">
        <f t="shared" si="12"/>
        <v>1.0173332791393479</v>
      </c>
      <c r="AK44" s="3">
        <f t="shared" si="12"/>
        <v>1.0163528185475574</v>
      </c>
      <c r="AL44" s="3">
        <f t="shared" si="12"/>
        <v>1.0163528185475574</v>
      </c>
      <c r="AM44" s="3">
        <f t="shared" si="12"/>
        <v>1.0163528185475574</v>
      </c>
      <c r="AN44" s="3">
        <f t="shared" si="12"/>
        <v>1.0163528185475574</v>
      </c>
      <c r="AO44" s="3">
        <f t="shared" ref="AO44:BT44" si="13">SUMIF($15:$15,YEAR(AO$38),31:31)^(1/4)</f>
        <v>1.016724281777845</v>
      </c>
      <c r="AP44" s="3">
        <f t="shared" si="13"/>
        <v>1.016724281777845</v>
      </c>
      <c r="AQ44" s="3">
        <f t="shared" si="13"/>
        <v>1.016724281777845</v>
      </c>
      <c r="AR44" s="3">
        <f t="shared" si="13"/>
        <v>1.016724281777845</v>
      </c>
      <c r="AS44" s="3">
        <f t="shared" si="13"/>
        <v>1.0165375999593631</v>
      </c>
      <c r="AT44" s="3">
        <f t="shared" si="13"/>
        <v>1.0165375999593631</v>
      </c>
      <c r="AU44" s="3">
        <f t="shared" si="13"/>
        <v>1.0165375999593631</v>
      </c>
      <c r="AV44" s="3">
        <f t="shared" si="13"/>
        <v>1.0165375999593631</v>
      </c>
      <c r="AW44" s="3">
        <f t="shared" si="13"/>
        <v>1.0161461928051032</v>
      </c>
      <c r="AX44" s="3">
        <f t="shared" si="13"/>
        <v>1.0161461928051032</v>
      </c>
      <c r="AY44" s="3">
        <f t="shared" si="13"/>
        <v>1.0161461928051032</v>
      </c>
      <c r="AZ44" s="3">
        <f t="shared" si="13"/>
        <v>1.0161461928051032</v>
      </c>
      <c r="BA44" s="3">
        <f t="shared" si="13"/>
        <v>1.0164458883915732</v>
      </c>
      <c r="BB44" s="3">
        <f t="shared" si="13"/>
        <v>1.0164458883915732</v>
      </c>
      <c r="BC44" s="3">
        <f t="shared" si="13"/>
        <v>1.0164458883915732</v>
      </c>
      <c r="BD44" s="3">
        <f t="shared" si="13"/>
        <v>1.0164458883915732</v>
      </c>
      <c r="BE44" s="3">
        <f t="shared" si="13"/>
        <v>1.0165464677729623</v>
      </c>
      <c r="BF44" s="3">
        <f t="shared" si="13"/>
        <v>1.0165464677729623</v>
      </c>
      <c r="BG44" s="3">
        <f t="shared" si="13"/>
        <v>1.0165464677729623</v>
      </c>
      <c r="BH44" s="3">
        <f t="shared" si="13"/>
        <v>1.0165464677729623</v>
      </c>
      <c r="BI44" s="3">
        <f t="shared" si="13"/>
        <v>1.0164326244395989</v>
      </c>
      <c r="BJ44" s="3">
        <f t="shared" si="13"/>
        <v>1.0164326244395989</v>
      </c>
      <c r="BK44" s="3">
        <f t="shared" si="13"/>
        <v>1.0164326244395989</v>
      </c>
      <c r="BL44" s="3">
        <f t="shared" si="13"/>
        <v>1.0164326244395989</v>
      </c>
      <c r="BM44" s="3">
        <f t="shared" si="13"/>
        <v>1.0168635680728682</v>
      </c>
      <c r="BN44" s="3">
        <f t="shared" si="13"/>
        <v>1.0168635680728682</v>
      </c>
      <c r="BO44" s="3">
        <f t="shared" si="13"/>
        <v>1.0168635680728682</v>
      </c>
      <c r="BP44" s="3">
        <f t="shared" si="13"/>
        <v>1.0168635680728682</v>
      </c>
      <c r="BQ44" s="3">
        <f t="shared" si="13"/>
        <v>1.0168635680728682</v>
      </c>
      <c r="BR44" s="3">
        <f t="shared" si="13"/>
        <v>1.0168635680728682</v>
      </c>
      <c r="BS44" s="3">
        <f t="shared" si="13"/>
        <v>1.0168635680728682</v>
      </c>
      <c r="BT44" s="3">
        <f t="shared" si="13"/>
        <v>1.0168635680728682</v>
      </c>
      <c r="BU44" s="3">
        <f t="shared" ref="BU44:CZ44" si="14">SUMIF($15:$15,YEAR(BU$38),31:31)^(1/4)</f>
        <v>1.0168635680728682</v>
      </c>
      <c r="BV44" s="3">
        <f t="shared" si="14"/>
        <v>1.0168635680728682</v>
      </c>
      <c r="BW44" s="3">
        <f t="shared" si="14"/>
        <v>1.0168635680728682</v>
      </c>
      <c r="BX44" s="3">
        <f t="shared" si="14"/>
        <v>1.0168635680728682</v>
      </c>
      <c r="BY44" s="3">
        <f t="shared" si="14"/>
        <v>1.0168635680728682</v>
      </c>
      <c r="BZ44" s="3">
        <f t="shared" si="14"/>
        <v>1.0168635680728682</v>
      </c>
      <c r="CA44" s="3">
        <f t="shared" si="14"/>
        <v>1.0168635680728682</v>
      </c>
      <c r="CB44" s="3">
        <f t="shared" si="14"/>
        <v>1.0168635680728682</v>
      </c>
      <c r="CC44" s="3">
        <f t="shared" si="14"/>
        <v>1.0168635680728682</v>
      </c>
      <c r="CD44" s="3">
        <f t="shared" si="14"/>
        <v>1.0168635680728682</v>
      </c>
      <c r="CE44" s="3">
        <f t="shared" si="14"/>
        <v>1.0168635680728682</v>
      </c>
      <c r="CF44" s="3">
        <f t="shared" si="14"/>
        <v>1.0168635680728682</v>
      </c>
      <c r="CG44" s="3">
        <f t="shared" si="14"/>
        <v>1.0168635680728682</v>
      </c>
      <c r="CH44" s="3">
        <f t="shared" si="14"/>
        <v>1.0168635680728682</v>
      </c>
      <c r="CI44" s="3">
        <f t="shared" si="14"/>
        <v>1.0168635680728682</v>
      </c>
      <c r="CJ44" s="3">
        <f t="shared" si="14"/>
        <v>1.0168635680728682</v>
      </c>
      <c r="CK44" s="3">
        <f t="shared" si="14"/>
        <v>1.0168635680728682</v>
      </c>
      <c r="CL44" s="3">
        <f t="shared" si="14"/>
        <v>1.0168635680728682</v>
      </c>
      <c r="CM44" s="3">
        <f t="shared" si="14"/>
        <v>1.0168635680728682</v>
      </c>
      <c r="CN44" s="3">
        <f t="shared" si="14"/>
        <v>1.0168635680728682</v>
      </c>
      <c r="CO44" s="3">
        <f t="shared" si="14"/>
        <v>1.0168635680728682</v>
      </c>
      <c r="CP44" s="3">
        <f t="shared" si="14"/>
        <v>1.0168635680728682</v>
      </c>
      <c r="CQ44" s="3">
        <f t="shared" si="14"/>
        <v>1.0168635680728682</v>
      </c>
      <c r="CR44" s="3">
        <f t="shared" si="14"/>
        <v>1.0168635680728682</v>
      </c>
      <c r="CS44" s="3">
        <f t="shared" si="14"/>
        <v>1.0168635680728682</v>
      </c>
      <c r="CT44" s="3">
        <f t="shared" si="14"/>
        <v>1.0168635680728682</v>
      </c>
      <c r="CU44" s="3">
        <f t="shared" si="14"/>
        <v>1.0168635680728682</v>
      </c>
      <c r="CV44" s="3">
        <f t="shared" si="14"/>
        <v>1.0168635680728682</v>
      </c>
      <c r="CW44" s="3">
        <f t="shared" si="14"/>
        <v>1.0168635680728682</v>
      </c>
      <c r="CX44" s="3">
        <f t="shared" si="14"/>
        <v>1.0168635680728682</v>
      </c>
      <c r="CY44" s="3">
        <f t="shared" si="14"/>
        <v>1.0168635680728682</v>
      </c>
      <c r="CZ44" s="3">
        <f t="shared" si="14"/>
        <v>1.0168635680728682</v>
      </c>
      <c r="DA44" s="3">
        <f t="shared" ref="DA44:DH44" si="15">SUMIF($15:$15,YEAR(DA$38),31:31)^(1/4)</f>
        <v>1.0168635680728682</v>
      </c>
      <c r="DB44" s="3">
        <f t="shared" si="15"/>
        <v>1.0168635680728682</v>
      </c>
      <c r="DC44" s="3">
        <f t="shared" si="15"/>
        <v>1.0168635680728682</v>
      </c>
      <c r="DD44" s="3">
        <f t="shared" si="15"/>
        <v>1.0168635680728682</v>
      </c>
      <c r="DE44" s="3">
        <f t="shared" si="15"/>
        <v>1.0168635680728682</v>
      </c>
      <c r="DF44" s="3">
        <f t="shared" si="15"/>
        <v>1.0168635680728682</v>
      </c>
      <c r="DG44" s="3">
        <f t="shared" si="15"/>
        <v>1.0168635680728682</v>
      </c>
      <c r="DH44" s="3">
        <f t="shared" si="15"/>
        <v>0</v>
      </c>
    </row>
    <row r="45" spans="1:114">
      <c r="B45" s="12" t="s">
        <v>45</v>
      </c>
      <c r="I45" s="3">
        <f t="shared" ref="I45:AN45" si="16">SUMIF($15:$15,YEAR(I$38),32:32)^(1/4)</f>
        <v>1.0090411565121438</v>
      </c>
      <c r="J45" s="3">
        <f t="shared" si="16"/>
        <v>1.0090411565121438</v>
      </c>
      <c r="K45" s="3">
        <f t="shared" si="16"/>
        <v>1.0090411565121438</v>
      </c>
      <c r="L45" s="3">
        <f t="shared" si="16"/>
        <v>1.0090411565121438</v>
      </c>
      <c r="M45" s="3">
        <f t="shared" si="16"/>
        <v>1.0098580912000652</v>
      </c>
      <c r="N45" s="3">
        <f t="shared" si="16"/>
        <v>1.0098580912000652</v>
      </c>
      <c r="O45" s="3">
        <f t="shared" si="16"/>
        <v>1.0098580912000652</v>
      </c>
      <c r="P45" s="3">
        <f t="shared" si="16"/>
        <v>1.0098580912000652</v>
      </c>
      <c r="Q45" s="3">
        <f t="shared" si="16"/>
        <v>1.0098618755905429</v>
      </c>
      <c r="R45" s="3">
        <f t="shared" si="16"/>
        <v>1.0098618755905429</v>
      </c>
      <c r="S45" s="3">
        <f t="shared" si="16"/>
        <v>1.0098618755905429</v>
      </c>
      <c r="T45" s="3">
        <f t="shared" si="16"/>
        <v>1.0098618755905429</v>
      </c>
      <c r="U45" s="3">
        <f t="shared" si="16"/>
        <v>1.009732044766678</v>
      </c>
      <c r="V45" s="3">
        <f t="shared" si="16"/>
        <v>1.009732044766678</v>
      </c>
      <c r="W45" s="3">
        <f t="shared" si="16"/>
        <v>1.009732044766678</v>
      </c>
      <c r="X45" s="3">
        <f t="shared" si="16"/>
        <v>1.009732044766678</v>
      </c>
      <c r="Y45" s="3">
        <f t="shared" si="16"/>
        <v>1.0097375242886055</v>
      </c>
      <c r="Z45" s="3">
        <f t="shared" si="16"/>
        <v>1.0097375242886055</v>
      </c>
      <c r="AA45" s="3">
        <f t="shared" si="16"/>
        <v>1.0097375242886055</v>
      </c>
      <c r="AB45" s="3">
        <f t="shared" si="16"/>
        <v>1.0097375242886055</v>
      </c>
      <c r="AC45" s="3">
        <f t="shared" si="16"/>
        <v>1.0097291756691804</v>
      </c>
      <c r="AD45" s="3">
        <f t="shared" si="16"/>
        <v>1.0097291756691804</v>
      </c>
      <c r="AE45" s="3">
        <f t="shared" si="16"/>
        <v>1.0097291756691804</v>
      </c>
      <c r="AF45" s="3">
        <f t="shared" si="16"/>
        <v>1.0097291756691804</v>
      </c>
      <c r="AG45" s="3">
        <f t="shared" si="16"/>
        <v>1.0097099856655001</v>
      </c>
      <c r="AH45" s="3">
        <f t="shared" si="16"/>
        <v>1.0097099856655001</v>
      </c>
      <c r="AI45" s="3">
        <f t="shared" si="16"/>
        <v>1.0097099856655001</v>
      </c>
      <c r="AJ45" s="3">
        <f t="shared" si="16"/>
        <v>1.0097099856655001</v>
      </c>
      <c r="AK45" s="3">
        <f t="shared" si="16"/>
        <v>1.0096907794057142</v>
      </c>
      <c r="AL45" s="3">
        <f t="shared" si="16"/>
        <v>1.0096907794057142</v>
      </c>
      <c r="AM45" s="3">
        <f t="shared" si="16"/>
        <v>1.0096907794057142</v>
      </c>
      <c r="AN45" s="3">
        <f t="shared" si="16"/>
        <v>1.0096907794057142</v>
      </c>
      <c r="AO45" s="3">
        <f t="shared" ref="AO45:BT45" si="17">SUMIF($15:$15,YEAR(AO$38),32:32)^(1/4)</f>
        <v>1.0096766837412707</v>
      </c>
      <c r="AP45" s="3">
        <f t="shared" si="17"/>
        <v>1.0096766837412707</v>
      </c>
      <c r="AQ45" s="3">
        <f t="shared" si="17"/>
        <v>1.0096766837412707</v>
      </c>
      <c r="AR45" s="3">
        <f t="shared" si="17"/>
        <v>1.0096766837412707</v>
      </c>
      <c r="AS45" s="3">
        <f t="shared" si="17"/>
        <v>1.0096709823249677</v>
      </c>
      <c r="AT45" s="3">
        <f t="shared" si="17"/>
        <v>1.0096709823249677</v>
      </c>
      <c r="AU45" s="3">
        <f t="shared" si="17"/>
        <v>1.0096709823249677</v>
      </c>
      <c r="AV45" s="3">
        <f t="shared" si="17"/>
        <v>1.0096709823249677</v>
      </c>
      <c r="AW45" s="3">
        <f t="shared" si="17"/>
        <v>1.0096783256222195</v>
      </c>
      <c r="AX45" s="3">
        <f t="shared" si="17"/>
        <v>1.0096783256222195</v>
      </c>
      <c r="AY45" s="3">
        <f t="shared" si="17"/>
        <v>1.0096783256222195</v>
      </c>
      <c r="AZ45" s="3">
        <f t="shared" si="17"/>
        <v>1.0096783256222195</v>
      </c>
      <c r="BA45" s="3">
        <f t="shared" si="17"/>
        <v>1.0096913885945966</v>
      </c>
      <c r="BB45" s="3">
        <f t="shared" si="17"/>
        <v>1.0096913885945966</v>
      </c>
      <c r="BC45" s="3">
        <f t="shared" si="17"/>
        <v>1.0096913885945966</v>
      </c>
      <c r="BD45" s="3">
        <f t="shared" si="17"/>
        <v>1.0096913885945966</v>
      </c>
      <c r="BE45" s="3">
        <f t="shared" si="17"/>
        <v>1.0097020816948405</v>
      </c>
      <c r="BF45" s="3">
        <f t="shared" si="17"/>
        <v>1.0097020816948405</v>
      </c>
      <c r="BG45" s="3">
        <f t="shared" si="17"/>
        <v>1.0097020816948405</v>
      </c>
      <c r="BH45" s="3">
        <f t="shared" si="17"/>
        <v>1.0097020816948405</v>
      </c>
      <c r="BI45" s="3">
        <f t="shared" si="17"/>
        <v>1.0097206238140806</v>
      </c>
      <c r="BJ45" s="3">
        <f t="shared" si="17"/>
        <v>1.0097206238140806</v>
      </c>
      <c r="BK45" s="3">
        <f t="shared" si="17"/>
        <v>1.0097206238140806</v>
      </c>
      <c r="BL45" s="3">
        <f t="shared" si="17"/>
        <v>1.0097206238140806</v>
      </c>
      <c r="BM45" s="3">
        <f t="shared" si="17"/>
        <v>1.0097206238140806</v>
      </c>
      <c r="BN45" s="3">
        <f t="shared" si="17"/>
        <v>1.0097206238140806</v>
      </c>
      <c r="BO45" s="3">
        <f t="shared" si="17"/>
        <v>1.0097206238140806</v>
      </c>
      <c r="BP45" s="3">
        <f t="shared" si="17"/>
        <v>1.0097206238140806</v>
      </c>
      <c r="BQ45" s="3">
        <f t="shared" si="17"/>
        <v>1.0097206238140806</v>
      </c>
      <c r="BR45" s="3">
        <f t="shared" si="17"/>
        <v>1.0097206238140806</v>
      </c>
      <c r="BS45" s="3">
        <f t="shared" si="17"/>
        <v>1.0097206238140806</v>
      </c>
      <c r="BT45" s="3">
        <f t="shared" si="17"/>
        <v>1.0097206238140806</v>
      </c>
      <c r="BU45" s="3">
        <f t="shared" ref="BU45:CZ45" si="18">SUMIF($15:$15,YEAR(BU$38),32:32)^(1/4)</f>
        <v>1.0097206238140806</v>
      </c>
      <c r="BV45" s="3">
        <f t="shared" si="18"/>
        <v>1.0097206238140806</v>
      </c>
      <c r="BW45" s="3">
        <f t="shared" si="18"/>
        <v>1.0097206238140806</v>
      </c>
      <c r="BX45" s="3">
        <f t="shared" si="18"/>
        <v>1.0097206238140806</v>
      </c>
      <c r="BY45" s="3">
        <f t="shared" si="18"/>
        <v>1.0097206238140806</v>
      </c>
      <c r="BZ45" s="3">
        <f t="shared" si="18"/>
        <v>1.0097206238140806</v>
      </c>
      <c r="CA45" s="3">
        <f t="shared" si="18"/>
        <v>1.0097206238140806</v>
      </c>
      <c r="CB45" s="3">
        <f t="shared" si="18"/>
        <v>1.0097206238140806</v>
      </c>
      <c r="CC45" s="3">
        <f t="shared" si="18"/>
        <v>1.0097206238140806</v>
      </c>
      <c r="CD45" s="3">
        <f t="shared" si="18"/>
        <v>1.0097206238140806</v>
      </c>
      <c r="CE45" s="3">
        <f t="shared" si="18"/>
        <v>1.0097206238140806</v>
      </c>
      <c r="CF45" s="3">
        <f t="shared" si="18"/>
        <v>1.0097206238140806</v>
      </c>
      <c r="CG45" s="3">
        <f t="shared" si="18"/>
        <v>1.0097206238140806</v>
      </c>
      <c r="CH45" s="3">
        <f t="shared" si="18"/>
        <v>1.0097206238140806</v>
      </c>
      <c r="CI45" s="3">
        <f t="shared" si="18"/>
        <v>1.0097206238140806</v>
      </c>
      <c r="CJ45" s="3">
        <f t="shared" si="18"/>
        <v>1.0097206238140806</v>
      </c>
      <c r="CK45" s="3">
        <f t="shared" si="18"/>
        <v>1.0097206238140806</v>
      </c>
      <c r="CL45" s="3">
        <f t="shared" si="18"/>
        <v>1.0097206238140806</v>
      </c>
      <c r="CM45" s="3">
        <f t="shared" si="18"/>
        <v>1.0097206238140806</v>
      </c>
      <c r="CN45" s="3">
        <f t="shared" si="18"/>
        <v>1.0097206238140806</v>
      </c>
      <c r="CO45" s="3">
        <f t="shared" si="18"/>
        <v>1.0097206238140806</v>
      </c>
      <c r="CP45" s="3">
        <f t="shared" si="18"/>
        <v>1.0097206238140806</v>
      </c>
      <c r="CQ45" s="3">
        <f t="shared" si="18"/>
        <v>1.0097206238140806</v>
      </c>
      <c r="CR45" s="3">
        <f t="shared" si="18"/>
        <v>1.0097206238140806</v>
      </c>
      <c r="CS45" s="3">
        <f t="shared" si="18"/>
        <v>1.0097206238140806</v>
      </c>
      <c r="CT45" s="3">
        <f t="shared" si="18"/>
        <v>1.0097206238140806</v>
      </c>
      <c r="CU45" s="3">
        <f t="shared" si="18"/>
        <v>1.0097206238140806</v>
      </c>
      <c r="CV45" s="3">
        <f t="shared" si="18"/>
        <v>1.0097206238140806</v>
      </c>
      <c r="CW45" s="3">
        <f t="shared" si="18"/>
        <v>1.0097206238140806</v>
      </c>
      <c r="CX45" s="3">
        <f t="shared" si="18"/>
        <v>1.0097206238140806</v>
      </c>
      <c r="CY45" s="3">
        <f t="shared" si="18"/>
        <v>1.0097206238140806</v>
      </c>
      <c r="CZ45" s="3">
        <f t="shared" si="18"/>
        <v>1.0097206238140806</v>
      </c>
      <c r="DA45" s="3">
        <f t="shared" ref="DA45:DH45" si="19">SUMIF($15:$15,YEAR(DA$38),32:32)^(1/4)</f>
        <v>1.0097206238140806</v>
      </c>
      <c r="DB45" s="3">
        <f t="shared" si="19"/>
        <v>1.0097206238140806</v>
      </c>
      <c r="DC45" s="3">
        <f t="shared" si="19"/>
        <v>1.0097206238140806</v>
      </c>
      <c r="DD45" s="3">
        <f t="shared" si="19"/>
        <v>1.0097206238140806</v>
      </c>
      <c r="DE45" s="3">
        <f t="shared" si="19"/>
        <v>1.0097206238140806</v>
      </c>
      <c r="DF45" s="3">
        <f t="shared" si="19"/>
        <v>1.0097206238140806</v>
      </c>
      <c r="DG45" s="3">
        <f t="shared" si="19"/>
        <v>1.0097206238140806</v>
      </c>
      <c r="DH45" s="3">
        <f t="shared" si="19"/>
        <v>0</v>
      </c>
    </row>
    <row r="46" spans="1:114">
      <c r="B46" s="12" t="s">
        <v>46</v>
      </c>
      <c r="I46" s="3">
        <f t="shared" ref="I46:AN46" si="20">SUMIF($15:$15,YEAR(I$38),33:33)^(1/4)</f>
        <v>1.0090411565121438</v>
      </c>
      <c r="J46" s="3">
        <f t="shared" si="20"/>
        <v>1.0090411565121438</v>
      </c>
      <c r="K46" s="3">
        <f t="shared" si="20"/>
        <v>1.0090411565121438</v>
      </c>
      <c r="L46" s="3">
        <f t="shared" si="20"/>
        <v>1.0090411565121438</v>
      </c>
      <c r="M46" s="3">
        <f t="shared" si="20"/>
        <v>1.0098580912000652</v>
      </c>
      <c r="N46" s="3">
        <f t="shared" si="20"/>
        <v>1.0098580912000652</v>
      </c>
      <c r="O46" s="3">
        <f t="shared" si="20"/>
        <v>1.0098580912000652</v>
      </c>
      <c r="P46" s="3">
        <f t="shared" si="20"/>
        <v>1.0098580912000652</v>
      </c>
      <c r="Q46" s="3">
        <f t="shared" si="20"/>
        <v>1.0098618755905429</v>
      </c>
      <c r="R46" s="3">
        <f t="shared" si="20"/>
        <v>1.0098618755905429</v>
      </c>
      <c r="S46" s="3">
        <f t="shared" si="20"/>
        <v>1.0098618755905429</v>
      </c>
      <c r="T46" s="3">
        <f t="shared" si="20"/>
        <v>1.0098618755905429</v>
      </c>
      <c r="U46" s="3">
        <f t="shared" si="20"/>
        <v>1.009732044766678</v>
      </c>
      <c r="V46" s="3">
        <f t="shared" si="20"/>
        <v>1.009732044766678</v>
      </c>
      <c r="W46" s="3">
        <f t="shared" si="20"/>
        <v>1.009732044766678</v>
      </c>
      <c r="X46" s="3">
        <f t="shared" si="20"/>
        <v>1.009732044766678</v>
      </c>
      <c r="Y46" s="3">
        <f t="shared" si="20"/>
        <v>1.0097375242886055</v>
      </c>
      <c r="Z46" s="3">
        <f t="shared" si="20"/>
        <v>1.0097375242886055</v>
      </c>
      <c r="AA46" s="3">
        <f t="shared" si="20"/>
        <v>1.0097375242886055</v>
      </c>
      <c r="AB46" s="3">
        <f t="shared" si="20"/>
        <v>1.0097375242886055</v>
      </c>
      <c r="AC46" s="3">
        <f t="shared" si="20"/>
        <v>1.0097291756691804</v>
      </c>
      <c r="AD46" s="3">
        <f t="shared" si="20"/>
        <v>1.0097291756691804</v>
      </c>
      <c r="AE46" s="3">
        <f t="shared" si="20"/>
        <v>1.0097291756691804</v>
      </c>
      <c r="AF46" s="3">
        <f t="shared" si="20"/>
        <v>1.0097291756691804</v>
      </c>
      <c r="AG46" s="3">
        <f t="shared" si="20"/>
        <v>1.0097099856655001</v>
      </c>
      <c r="AH46" s="3">
        <f t="shared" si="20"/>
        <v>1.0097099856655001</v>
      </c>
      <c r="AI46" s="3">
        <f t="shared" si="20"/>
        <v>1.0097099856655001</v>
      </c>
      <c r="AJ46" s="3">
        <f t="shared" si="20"/>
        <v>1.0097099856655001</v>
      </c>
      <c r="AK46" s="3">
        <f t="shared" si="20"/>
        <v>1.0096907794057142</v>
      </c>
      <c r="AL46" s="3">
        <f t="shared" si="20"/>
        <v>1.0096907794057142</v>
      </c>
      <c r="AM46" s="3">
        <f t="shared" si="20"/>
        <v>1.0096907794057142</v>
      </c>
      <c r="AN46" s="3">
        <f t="shared" si="20"/>
        <v>1.0096907794057142</v>
      </c>
      <c r="AO46" s="3">
        <f t="shared" ref="AO46:BT46" si="21">SUMIF($15:$15,YEAR(AO$38),33:33)^(1/4)</f>
        <v>1.0096766837412707</v>
      </c>
      <c r="AP46" s="3">
        <f t="shared" si="21"/>
        <v>1.0096766837412707</v>
      </c>
      <c r="AQ46" s="3">
        <f t="shared" si="21"/>
        <v>1.0096766837412707</v>
      </c>
      <c r="AR46" s="3">
        <f t="shared" si="21"/>
        <v>1.0096766837412707</v>
      </c>
      <c r="AS46" s="3">
        <f t="shared" si="21"/>
        <v>1.0096709823249677</v>
      </c>
      <c r="AT46" s="3">
        <f t="shared" si="21"/>
        <v>1.0096709823249677</v>
      </c>
      <c r="AU46" s="3">
        <f t="shared" si="21"/>
        <v>1.0096709823249677</v>
      </c>
      <c r="AV46" s="3">
        <f t="shared" si="21"/>
        <v>1.0096709823249677</v>
      </c>
      <c r="AW46" s="3">
        <f t="shared" si="21"/>
        <v>1.0096783256222195</v>
      </c>
      <c r="AX46" s="3">
        <f t="shared" si="21"/>
        <v>1.0096783256222195</v>
      </c>
      <c r="AY46" s="3">
        <f t="shared" si="21"/>
        <v>1.0096783256222195</v>
      </c>
      <c r="AZ46" s="3">
        <f t="shared" si="21"/>
        <v>1.0096783256222195</v>
      </c>
      <c r="BA46" s="3">
        <f t="shared" si="21"/>
        <v>1.0096913885945966</v>
      </c>
      <c r="BB46" s="3">
        <f t="shared" si="21"/>
        <v>1.0096913885945966</v>
      </c>
      <c r="BC46" s="3">
        <f t="shared" si="21"/>
        <v>1.0096913885945966</v>
      </c>
      <c r="BD46" s="3">
        <f t="shared" si="21"/>
        <v>1.0096913885945966</v>
      </c>
      <c r="BE46" s="3">
        <f t="shared" si="21"/>
        <v>1.0097020816948405</v>
      </c>
      <c r="BF46" s="3">
        <f t="shared" si="21"/>
        <v>1.0097020816948405</v>
      </c>
      <c r="BG46" s="3">
        <f t="shared" si="21"/>
        <v>1.0097020816948405</v>
      </c>
      <c r="BH46" s="3">
        <f t="shared" si="21"/>
        <v>1.0097020816948405</v>
      </c>
      <c r="BI46" s="3">
        <f t="shared" si="21"/>
        <v>1.0097206238140806</v>
      </c>
      <c r="BJ46" s="3">
        <f t="shared" si="21"/>
        <v>1.0097206238140806</v>
      </c>
      <c r="BK46" s="3">
        <f t="shared" si="21"/>
        <v>1.0097206238140806</v>
      </c>
      <c r="BL46" s="3">
        <f t="shared" si="21"/>
        <v>1.0097206238140806</v>
      </c>
      <c r="BM46" s="3">
        <f t="shared" si="21"/>
        <v>1.0097206238140806</v>
      </c>
      <c r="BN46" s="3">
        <f t="shared" si="21"/>
        <v>1.0097206238140806</v>
      </c>
      <c r="BO46" s="3">
        <f t="shared" si="21"/>
        <v>1.0097206238140806</v>
      </c>
      <c r="BP46" s="3">
        <f t="shared" si="21"/>
        <v>1.0097206238140806</v>
      </c>
      <c r="BQ46" s="3">
        <f t="shared" si="21"/>
        <v>1.0097206238140806</v>
      </c>
      <c r="BR46" s="3">
        <f t="shared" si="21"/>
        <v>1.0097206238140806</v>
      </c>
      <c r="BS46" s="3">
        <f t="shared" si="21"/>
        <v>1.0097206238140806</v>
      </c>
      <c r="BT46" s="3">
        <f t="shared" si="21"/>
        <v>1.0097206238140806</v>
      </c>
      <c r="BU46" s="3">
        <f t="shared" ref="BU46:CZ46" si="22">SUMIF($15:$15,YEAR(BU$38),33:33)^(1/4)</f>
        <v>1.0097206238140806</v>
      </c>
      <c r="BV46" s="3">
        <f t="shared" si="22"/>
        <v>1.0097206238140806</v>
      </c>
      <c r="BW46" s="3">
        <f t="shared" si="22"/>
        <v>1.0097206238140806</v>
      </c>
      <c r="BX46" s="3">
        <f t="shared" si="22"/>
        <v>1.0097206238140806</v>
      </c>
      <c r="BY46" s="3">
        <f t="shared" si="22"/>
        <v>1.0097206238140806</v>
      </c>
      <c r="BZ46" s="3">
        <f t="shared" si="22"/>
        <v>1.0097206238140806</v>
      </c>
      <c r="CA46" s="3">
        <f t="shared" si="22"/>
        <v>1.0097206238140806</v>
      </c>
      <c r="CB46" s="3">
        <f t="shared" si="22"/>
        <v>1.0097206238140806</v>
      </c>
      <c r="CC46" s="3">
        <f t="shared" si="22"/>
        <v>1.0097206238140806</v>
      </c>
      <c r="CD46" s="3">
        <f t="shared" si="22"/>
        <v>1.0097206238140806</v>
      </c>
      <c r="CE46" s="3">
        <f t="shared" si="22"/>
        <v>1.0097206238140806</v>
      </c>
      <c r="CF46" s="3">
        <f t="shared" si="22"/>
        <v>1.0097206238140806</v>
      </c>
      <c r="CG46" s="3">
        <f t="shared" si="22"/>
        <v>1.0097206238140806</v>
      </c>
      <c r="CH46" s="3">
        <f t="shared" si="22"/>
        <v>1.0097206238140806</v>
      </c>
      <c r="CI46" s="3">
        <f t="shared" si="22"/>
        <v>1.0097206238140806</v>
      </c>
      <c r="CJ46" s="3">
        <f t="shared" si="22"/>
        <v>1.0097206238140806</v>
      </c>
      <c r="CK46" s="3">
        <f t="shared" si="22"/>
        <v>1.0097206238140806</v>
      </c>
      <c r="CL46" s="3">
        <f t="shared" si="22"/>
        <v>1.0097206238140806</v>
      </c>
      <c r="CM46" s="3">
        <f t="shared" si="22"/>
        <v>1.0097206238140806</v>
      </c>
      <c r="CN46" s="3">
        <f t="shared" si="22"/>
        <v>1.0097206238140806</v>
      </c>
      <c r="CO46" s="3">
        <f t="shared" si="22"/>
        <v>1.0097206238140806</v>
      </c>
      <c r="CP46" s="3">
        <f t="shared" si="22"/>
        <v>1.0097206238140806</v>
      </c>
      <c r="CQ46" s="3">
        <f t="shared" si="22"/>
        <v>1.0097206238140806</v>
      </c>
      <c r="CR46" s="3">
        <f t="shared" si="22"/>
        <v>1.0097206238140806</v>
      </c>
      <c r="CS46" s="3">
        <f t="shared" si="22"/>
        <v>1.0097206238140806</v>
      </c>
      <c r="CT46" s="3">
        <f t="shared" si="22"/>
        <v>1.0097206238140806</v>
      </c>
      <c r="CU46" s="3">
        <f t="shared" si="22"/>
        <v>1.0097206238140806</v>
      </c>
      <c r="CV46" s="3">
        <f t="shared" si="22"/>
        <v>1.0097206238140806</v>
      </c>
      <c r="CW46" s="3">
        <f t="shared" si="22"/>
        <v>1.0097206238140806</v>
      </c>
      <c r="CX46" s="3">
        <f t="shared" si="22"/>
        <v>1.0097206238140806</v>
      </c>
      <c r="CY46" s="3">
        <f t="shared" si="22"/>
        <v>1.0097206238140806</v>
      </c>
      <c r="CZ46" s="3">
        <f t="shared" si="22"/>
        <v>1.0097206238140806</v>
      </c>
      <c r="DA46" s="3">
        <f t="shared" ref="DA46:DH46" si="23">SUMIF($15:$15,YEAR(DA$38),33:33)^(1/4)</f>
        <v>1.0097206238140806</v>
      </c>
      <c r="DB46" s="3">
        <f t="shared" si="23"/>
        <v>1.0097206238140806</v>
      </c>
      <c r="DC46" s="3">
        <f t="shared" si="23"/>
        <v>1.0097206238140806</v>
      </c>
      <c r="DD46" s="3">
        <f t="shared" si="23"/>
        <v>1.0097206238140806</v>
      </c>
      <c r="DE46" s="3">
        <f t="shared" si="23"/>
        <v>1.0097206238140806</v>
      </c>
      <c r="DF46" s="3">
        <f t="shared" si="23"/>
        <v>1.0097206238140806</v>
      </c>
      <c r="DG46" s="3">
        <f t="shared" si="23"/>
        <v>1.0097206238140806</v>
      </c>
      <c r="DH46" s="3">
        <f t="shared" si="23"/>
        <v>0</v>
      </c>
    </row>
    <row r="47" spans="1:114">
      <c r="B47" s="12" t="s">
        <v>47</v>
      </c>
      <c r="I47" s="3">
        <f t="shared" ref="I47:AN47" si="24">SUMIF($15:$15,YEAR(I$38),34:34)^(1/4)</f>
        <v>1.0097354491102175</v>
      </c>
      <c r="J47" s="3">
        <f t="shared" si="24"/>
        <v>1.0097354491102175</v>
      </c>
      <c r="K47" s="3">
        <f t="shared" si="24"/>
        <v>1.0097354491102175</v>
      </c>
      <c r="L47" s="3">
        <f t="shared" si="24"/>
        <v>1.0097354491102175</v>
      </c>
      <c r="M47" s="3">
        <f t="shared" si="24"/>
        <v>1.0098601669417437</v>
      </c>
      <c r="N47" s="3">
        <f t="shared" si="24"/>
        <v>1.0098601669417437</v>
      </c>
      <c r="O47" s="3">
        <f t="shared" si="24"/>
        <v>1.0098601669417437</v>
      </c>
      <c r="P47" s="3">
        <f t="shared" si="24"/>
        <v>1.0098601669417437</v>
      </c>
      <c r="Q47" s="3">
        <f t="shared" si="24"/>
        <v>1.0098774872584788</v>
      </c>
      <c r="R47" s="3">
        <f t="shared" si="24"/>
        <v>1.0098774872584788</v>
      </c>
      <c r="S47" s="3">
        <f t="shared" si="24"/>
        <v>1.0098774872584788</v>
      </c>
      <c r="T47" s="3">
        <f t="shared" si="24"/>
        <v>1.0098774872584788</v>
      </c>
      <c r="U47" s="3">
        <f t="shared" si="24"/>
        <v>1.0098349302551362</v>
      </c>
      <c r="V47" s="3">
        <f t="shared" si="24"/>
        <v>1.0098349302551362</v>
      </c>
      <c r="W47" s="3">
        <f t="shared" si="24"/>
        <v>1.0098349302551362</v>
      </c>
      <c r="X47" s="3">
        <f t="shared" si="24"/>
        <v>1.0098349302551362</v>
      </c>
      <c r="Y47" s="3">
        <f t="shared" si="24"/>
        <v>1.0098222692356198</v>
      </c>
      <c r="Z47" s="3">
        <f t="shared" si="24"/>
        <v>1.0098222692356198</v>
      </c>
      <c r="AA47" s="3">
        <f t="shared" si="24"/>
        <v>1.0098222692356198</v>
      </c>
      <c r="AB47" s="3">
        <f t="shared" si="24"/>
        <v>1.0098222692356198</v>
      </c>
      <c r="AC47" s="3">
        <f t="shared" si="24"/>
        <v>1.0097931662029045</v>
      </c>
      <c r="AD47" s="3">
        <f t="shared" si="24"/>
        <v>1.0097931662029045</v>
      </c>
      <c r="AE47" s="3">
        <f t="shared" si="24"/>
        <v>1.0097931662029045</v>
      </c>
      <c r="AF47" s="3">
        <f t="shared" si="24"/>
        <v>1.0097931662029045</v>
      </c>
      <c r="AG47" s="3">
        <f t="shared" si="24"/>
        <v>1.0097640376585195</v>
      </c>
      <c r="AH47" s="3">
        <f t="shared" si="24"/>
        <v>1.0097640376585195</v>
      </c>
      <c r="AI47" s="3">
        <f t="shared" si="24"/>
        <v>1.0097640376585195</v>
      </c>
      <c r="AJ47" s="3">
        <f t="shared" si="24"/>
        <v>1.0097640376585195</v>
      </c>
      <c r="AK47" s="3">
        <f t="shared" si="24"/>
        <v>1.0097426593847547</v>
      </c>
      <c r="AL47" s="3">
        <f t="shared" si="24"/>
        <v>1.0097426593847547</v>
      </c>
      <c r="AM47" s="3">
        <f t="shared" si="24"/>
        <v>1.0097426593847547</v>
      </c>
      <c r="AN47" s="3">
        <f t="shared" si="24"/>
        <v>1.0097426593847547</v>
      </c>
      <c r="AO47" s="3">
        <f t="shared" ref="AO47:BT47" si="25">SUMIF($15:$15,YEAR(AO$38),34:34)^(1/4)</f>
        <v>1.009734012166253</v>
      </c>
      <c r="AP47" s="3">
        <f t="shared" si="25"/>
        <v>1.009734012166253</v>
      </c>
      <c r="AQ47" s="3">
        <f t="shared" si="25"/>
        <v>1.009734012166253</v>
      </c>
      <c r="AR47" s="3">
        <f t="shared" si="25"/>
        <v>1.009734012166253</v>
      </c>
      <c r="AS47" s="3">
        <f t="shared" si="25"/>
        <v>1.0097451495771124</v>
      </c>
      <c r="AT47" s="3">
        <f t="shared" si="25"/>
        <v>1.0097451495771124</v>
      </c>
      <c r="AU47" s="3">
        <f t="shared" si="25"/>
        <v>1.0097451495771124</v>
      </c>
      <c r="AV47" s="3">
        <f t="shared" si="25"/>
        <v>1.0097451495771124</v>
      </c>
      <c r="AW47" s="3">
        <f t="shared" si="25"/>
        <v>1.0097649615780548</v>
      </c>
      <c r="AX47" s="3">
        <f t="shared" si="25"/>
        <v>1.0097649615780548</v>
      </c>
      <c r="AY47" s="3">
        <f t="shared" si="25"/>
        <v>1.0097649615780548</v>
      </c>
      <c r="AZ47" s="3">
        <f t="shared" si="25"/>
        <v>1.0097649615780548</v>
      </c>
      <c r="BA47" s="3">
        <f t="shared" si="25"/>
        <v>1.0097811790088276</v>
      </c>
      <c r="BB47" s="3">
        <f t="shared" si="25"/>
        <v>1.0097811790088276</v>
      </c>
      <c r="BC47" s="3">
        <f t="shared" si="25"/>
        <v>1.0097811790088276</v>
      </c>
      <c r="BD47" s="3">
        <f t="shared" si="25"/>
        <v>1.0097811790088276</v>
      </c>
      <c r="BE47" s="3">
        <f t="shared" si="25"/>
        <v>1.0098092998328205</v>
      </c>
      <c r="BF47" s="3">
        <f t="shared" si="25"/>
        <v>1.0098092998328205</v>
      </c>
      <c r="BG47" s="3">
        <f t="shared" si="25"/>
        <v>1.0098092998328205</v>
      </c>
      <c r="BH47" s="3">
        <f t="shared" si="25"/>
        <v>1.0098092998328205</v>
      </c>
      <c r="BI47" s="3">
        <f t="shared" si="25"/>
        <v>1.0098373793873303</v>
      </c>
      <c r="BJ47" s="3">
        <f t="shared" si="25"/>
        <v>1.0098373793873303</v>
      </c>
      <c r="BK47" s="3">
        <f t="shared" si="25"/>
        <v>1.0098373793873303</v>
      </c>
      <c r="BL47" s="3">
        <f t="shared" si="25"/>
        <v>1.0098373793873303</v>
      </c>
      <c r="BM47" s="3">
        <f t="shared" si="25"/>
        <v>1.0098373793873303</v>
      </c>
      <c r="BN47" s="3">
        <f t="shared" si="25"/>
        <v>1.0098373793873303</v>
      </c>
      <c r="BO47" s="3">
        <f t="shared" si="25"/>
        <v>1.0098373793873303</v>
      </c>
      <c r="BP47" s="3">
        <f t="shared" si="25"/>
        <v>1.0098373793873303</v>
      </c>
      <c r="BQ47" s="3">
        <f t="shared" si="25"/>
        <v>1.0098373793873303</v>
      </c>
      <c r="BR47" s="3">
        <f t="shared" si="25"/>
        <v>1.0098373793873303</v>
      </c>
      <c r="BS47" s="3">
        <f t="shared" si="25"/>
        <v>1.0098373793873303</v>
      </c>
      <c r="BT47" s="3">
        <f t="shared" si="25"/>
        <v>1.0098373793873303</v>
      </c>
      <c r="BU47" s="3">
        <f t="shared" ref="BU47:CZ47" si="26">SUMIF($15:$15,YEAR(BU$38),34:34)^(1/4)</f>
        <v>1.0098373793873303</v>
      </c>
      <c r="BV47" s="3">
        <f t="shared" si="26"/>
        <v>1.0098373793873303</v>
      </c>
      <c r="BW47" s="3">
        <f t="shared" si="26"/>
        <v>1.0098373793873303</v>
      </c>
      <c r="BX47" s="3">
        <f t="shared" si="26"/>
        <v>1.0098373793873303</v>
      </c>
      <c r="BY47" s="3">
        <f t="shared" si="26"/>
        <v>1.0098373793873303</v>
      </c>
      <c r="BZ47" s="3">
        <f t="shared" si="26"/>
        <v>1.0098373793873303</v>
      </c>
      <c r="CA47" s="3">
        <f t="shared" si="26"/>
        <v>1.0098373793873303</v>
      </c>
      <c r="CB47" s="3">
        <f t="shared" si="26"/>
        <v>1.0098373793873303</v>
      </c>
      <c r="CC47" s="3">
        <f t="shared" si="26"/>
        <v>1.0098373793873303</v>
      </c>
      <c r="CD47" s="3">
        <f t="shared" si="26"/>
        <v>1.0098373793873303</v>
      </c>
      <c r="CE47" s="3">
        <f t="shared" si="26"/>
        <v>1.0098373793873303</v>
      </c>
      <c r="CF47" s="3">
        <f t="shared" si="26"/>
        <v>1.0098373793873303</v>
      </c>
      <c r="CG47" s="3">
        <f t="shared" si="26"/>
        <v>1.0098373793873303</v>
      </c>
      <c r="CH47" s="3">
        <f t="shared" si="26"/>
        <v>1.0098373793873303</v>
      </c>
      <c r="CI47" s="3">
        <f t="shared" si="26"/>
        <v>1.0098373793873303</v>
      </c>
      <c r="CJ47" s="3">
        <f t="shared" si="26"/>
        <v>1.0098373793873303</v>
      </c>
      <c r="CK47" s="3">
        <f t="shared" si="26"/>
        <v>1.0098373793873303</v>
      </c>
      <c r="CL47" s="3">
        <f t="shared" si="26"/>
        <v>1.0098373793873303</v>
      </c>
      <c r="CM47" s="3">
        <f t="shared" si="26"/>
        <v>1.0098373793873303</v>
      </c>
      <c r="CN47" s="3">
        <f t="shared" si="26"/>
        <v>1.0098373793873303</v>
      </c>
      <c r="CO47" s="3">
        <f t="shared" si="26"/>
        <v>1.0098373793873303</v>
      </c>
      <c r="CP47" s="3">
        <f t="shared" si="26"/>
        <v>1.0098373793873303</v>
      </c>
      <c r="CQ47" s="3">
        <f t="shared" si="26"/>
        <v>1.0098373793873303</v>
      </c>
      <c r="CR47" s="3">
        <f t="shared" si="26"/>
        <v>1.0098373793873303</v>
      </c>
      <c r="CS47" s="3">
        <f t="shared" si="26"/>
        <v>1.0098373793873303</v>
      </c>
      <c r="CT47" s="3">
        <f t="shared" si="26"/>
        <v>1.0098373793873303</v>
      </c>
      <c r="CU47" s="3">
        <f t="shared" si="26"/>
        <v>1.0098373793873303</v>
      </c>
      <c r="CV47" s="3">
        <f t="shared" si="26"/>
        <v>1.0098373793873303</v>
      </c>
      <c r="CW47" s="3">
        <f t="shared" si="26"/>
        <v>1.0098373793873303</v>
      </c>
      <c r="CX47" s="3">
        <f t="shared" si="26"/>
        <v>1.0098373793873303</v>
      </c>
      <c r="CY47" s="3">
        <f t="shared" si="26"/>
        <v>1.0098373793873303</v>
      </c>
      <c r="CZ47" s="3">
        <f t="shared" si="26"/>
        <v>1.0098373793873303</v>
      </c>
      <c r="DA47" s="3">
        <f t="shared" ref="DA47:DH47" si="27">SUMIF($15:$15,YEAR(DA$38),34:34)^(1/4)</f>
        <v>1.0098373793873303</v>
      </c>
      <c r="DB47" s="3">
        <f t="shared" si="27"/>
        <v>1.0098373793873303</v>
      </c>
      <c r="DC47" s="3">
        <f t="shared" si="27"/>
        <v>1.0098373793873303</v>
      </c>
      <c r="DD47" s="3">
        <f t="shared" si="27"/>
        <v>1.0098373793873303</v>
      </c>
      <c r="DE47" s="3">
        <f t="shared" si="27"/>
        <v>1.0098373793873303</v>
      </c>
      <c r="DF47" s="3">
        <f t="shared" si="27"/>
        <v>1.0098373793873303</v>
      </c>
      <c r="DG47" s="3">
        <f t="shared" si="27"/>
        <v>1.0098373793873303</v>
      </c>
      <c r="DH47" s="3">
        <f t="shared" si="27"/>
        <v>0</v>
      </c>
    </row>
    <row r="48" spans="1:114">
      <c r="B48" s="11" t="s">
        <v>273</v>
      </c>
    </row>
    <row r="49" spans="1:112">
      <c r="B49" s="12" t="s">
        <v>42</v>
      </c>
      <c r="H49" s="3">
        <v>1</v>
      </c>
      <c r="I49" s="10">
        <f t="shared" ref="I49:I54" si="28">H49*I42</f>
        <v>1.0106390097892737</v>
      </c>
      <c r="J49" s="10">
        <f t="shared" ref="J49:BU49" si="29">I49*J42</f>
        <v>1.0213912081078436</v>
      </c>
      <c r="K49" s="10">
        <f t="shared" si="29"/>
        <v>1.0322577991695809</v>
      </c>
      <c r="L49" s="10">
        <f t="shared" si="29"/>
        <v>1.0432400000000002</v>
      </c>
      <c r="M49" s="10">
        <f t="shared" si="29"/>
        <v>1.0534181532854665</v>
      </c>
      <c r="N49" s="10">
        <f t="shared" si="29"/>
        <v>1.0636956075987907</v>
      </c>
      <c r="O49" s="10">
        <f t="shared" si="29"/>
        <v>1.0740733317497222</v>
      </c>
      <c r="P49" s="10">
        <f t="shared" si="29"/>
        <v>1.0845523040000005</v>
      </c>
      <c r="Q49" s="10">
        <f t="shared" si="29"/>
        <v>1.0951861792638178</v>
      </c>
      <c r="R49" s="10">
        <f t="shared" si="29"/>
        <v>1.1059243181050664</v>
      </c>
      <c r="S49" s="10">
        <f t="shared" si="29"/>
        <v>1.1167677428127341</v>
      </c>
      <c r="T49" s="10">
        <f t="shared" si="29"/>
        <v>1.1277174856992009</v>
      </c>
      <c r="U49" s="10">
        <f t="shared" si="29"/>
        <v>1.1388074433620823</v>
      </c>
      <c r="V49" s="10">
        <f t="shared" si="29"/>
        <v>1.1500064595103769</v>
      </c>
      <c r="W49" s="10">
        <f t="shared" si="29"/>
        <v>1.1613156066236745</v>
      </c>
      <c r="X49" s="10">
        <f t="shared" si="29"/>
        <v>1.1727359677283131</v>
      </c>
      <c r="Y49" s="10">
        <f t="shared" si="29"/>
        <v>1.1842544011513854</v>
      </c>
      <c r="Z49" s="10">
        <f t="shared" si="29"/>
        <v>1.1958859668669537</v>
      </c>
      <c r="AA49" s="10">
        <f t="shared" si="29"/>
        <v>1.2076317760431028</v>
      </c>
      <c r="AB49" s="10">
        <f t="shared" si="29"/>
        <v>1.2194929507616405</v>
      </c>
      <c r="AC49" s="10">
        <f t="shared" si="29"/>
        <v>1.2314350949557071</v>
      </c>
      <c r="AD49" s="10">
        <f t="shared" si="29"/>
        <v>1.2434941851377459</v>
      </c>
      <c r="AE49" s="10">
        <f t="shared" si="29"/>
        <v>1.2556713665262269</v>
      </c>
      <c r="AF49" s="10">
        <f t="shared" si="29"/>
        <v>1.2679677955544155</v>
      </c>
      <c r="AG49" s="10">
        <f t="shared" si="29"/>
        <v>1.2803476953283581</v>
      </c>
      <c r="AH49" s="10">
        <f t="shared" si="29"/>
        <v>1.2928484671930196</v>
      </c>
      <c r="AI49" s="10">
        <f t="shared" si="29"/>
        <v>1.3054712912922284</v>
      </c>
      <c r="AJ49" s="10">
        <f t="shared" si="29"/>
        <v>1.3182173592922366</v>
      </c>
      <c r="AK49" s="10">
        <f t="shared" si="29"/>
        <v>1.3310622668013559</v>
      </c>
      <c r="AL49" s="10">
        <f t="shared" si="29"/>
        <v>1.3440323370142999</v>
      </c>
      <c r="AM49" s="10">
        <f t="shared" si="29"/>
        <v>1.3571287895352129</v>
      </c>
      <c r="AN49" s="10">
        <f t="shared" si="29"/>
        <v>1.3703528558522444</v>
      </c>
      <c r="AO49" s="10">
        <f t="shared" si="29"/>
        <v>1.3836924686386136</v>
      </c>
      <c r="AP49" s="10">
        <f t="shared" si="29"/>
        <v>1.3971619350378901</v>
      </c>
      <c r="AQ49" s="10">
        <f t="shared" si="29"/>
        <v>1.4107625191018163</v>
      </c>
      <c r="AR49" s="10">
        <f t="shared" si="29"/>
        <v>1.4244954971869659</v>
      </c>
      <c r="AS49" s="10">
        <f t="shared" si="29"/>
        <v>1.4383759947995505</v>
      </c>
      <c r="AT49" s="10">
        <f t="shared" si="29"/>
        <v>1.4523917460611311</v>
      </c>
      <c r="AU49" s="10">
        <f t="shared" si="29"/>
        <v>1.4665440689035338</v>
      </c>
      <c r="AV49" s="10">
        <f t="shared" si="29"/>
        <v>1.4808342941007102</v>
      </c>
      <c r="AW49" s="10">
        <f t="shared" si="29"/>
        <v>1.4952961278030974</v>
      </c>
      <c r="AX49" s="10">
        <f t="shared" si="29"/>
        <v>1.5098991958318835</v>
      </c>
      <c r="AY49" s="10">
        <f t="shared" si="29"/>
        <v>1.5246448774820709</v>
      </c>
      <c r="AZ49" s="10">
        <f t="shared" si="29"/>
        <v>1.5395345655188626</v>
      </c>
      <c r="BA49" s="10">
        <f t="shared" si="29"/>
        <v>1.5545920952657253</v>
      </c>
      <c r="BB49" s="10">
        <f t="shared" si="29"/>
        <v>1.569796896277005</v>
      </c>
      <c r="BC49" s="10">
        <f t="shared" si="29"/>
        <v>1.5851504089500106</v>
      </c>
      <c r="BD49" s="10">
        <f t="shared" si="29"/>
        <v>1.6006540877699611</v>
      </c>
      <c r="BE49" s="10">
        <f t="shared" si="29"/>
        <v>1.6163560371922061</v>
      </c>
      <c r="BF49" s="10">
        <f t="shared" si="29"/>
        <v>1.6322120181553958</v>
      </c>
      <c r="BG49" s="10">
        <f t="shared" si="29"/>
        <v>1.6482235416639901</v>
      </c>
      <c r="BH49" s="10">
        <f t="shared" si="29"/>
        <v>1.6643921335449616</v>
      </c>
      <c r="BI49" s="10">
        <f t="shared" si="29"/>
        <v>1.680763782620994</v>
      </c>
      <c r="BJ49" s="10">
        <f t="shared" si="29"/>
        <v>1.6972964700052873</v>
      </c>
      <c r="BK49" s="10">
        <f t="shared" si="29"/>
        <v>1.7139917797372139</v>
      </c>
      <c r="BL49" s="10">
        <f t="shared" si="29"/>
        <v>1.7308513114374122</v>
      </c>
      <c r="BM49" s="10">
        <f t="shared" si="29"/>
        <v>1.7479102947670098</v>
      </c>
      <c r="BN49" s="10">
        <f t="shared" si="29"/>
        <v>1.7651374086057485</v>
      </c>
      <c r="BO49" s="10">
        <f t="shared" si="29"/>
        <v>1.7825343100200288</v>
      </c>
      <c r="BP49" s="10">
        <f t="shared" si="29"/>
        <v>1.8001026724080229</v>
      </c>
      <c r="BQ49" s="10">
        <f t="shared" si="29"/>
        <v>1.8178441856606378</v>
      </c>
      <c r="BR49" s="10">
        <f t="shared" si="29"/>
        <v>1.8357605563240644</v>
      </c>
      <c r="BS49" s="10">
        <f t="shared" si="29"/>
        <v>1.8538535077639302</v>
      </c>
      <c r="BT49" s="10">
        <f t="shared" si="29"/>
        <v>1.8721247803310681</v>
      </c>
      <c r="BU49" s="10">
        <f t="shared" si="29"/>
        <v>1.89057613152892</v>
      </c>
      <c r="BV49" s="10">
        <f t="shared" ref="BV49:DH49" si="30">BU49*BV42</f>
        <v>1.9092093361825904</v>
      </c>
      <c r="BW49" s="10">
        <f t="shared" si="30"/>
        <v>1.9280261866095652</v>
      </c>
      <c r="BX49" s="10">
        <f t="shared" si="30"/>
        <v>1.9470284927921142</v>
      </c>
      <c r="BY49" s="10">
        <f t="shared" si="30"/>
        <v>1.9662180825513922</v>
      </c>
      <c r="BZ49" s="10">
        <f t="shared" si="30"/>
        <v>1.9855968017232559</v>
      </c>
      <c r="CA49" s="10">
        <f t="shared" si="30"/>
        <v>2.0051665143358139</v>
      </c>
      <c r="CB49" s="10">
        <f t="shared" si="30"/>
        <v>2.0249291027887266</v>
      </c>
      <c r="CC49" s="10">
        <f t="shared" si="30"/>
        <v>2.0448864680342731</v>
      </c>
      <c r="CD49" s="10">
        <f t="shared" si="30"/>
        <v>2.065040529760203</v>
      </c>
      <c r="CE49" s="10">
        <f t="shared" si="30"/>
        <v>2.0853932265743893</v>
      </c>
      <c r="CF49" s="10">
        <f t="shared" si="30"/>
        <v>2.1059465161913034</v>
      </c>
      <c r="CG49" s="10">
        <f t="shared" si="30"/>
        <v>2.1267023756203245</v>
      </c>
      <c r="CH49" s="10">
        <f t="shared" si="30"/>
        <v>2.1476628013559087</v>
      </c>
      <c r="CI49" s="10">
        <f t="shared" si="30"/>
        <v>2.1688298095696306</v>
      </c>
      <c r="CJ49" s="10">
        <f t="shared" si="30"/>
        <v>2.190205436304117</v>
      </c>
      <c r="CK49" s="10">
        <f t="shared" si="30"/>
        <v>2.2117917376688934</v>
      </c>
      <c r="CL49" s="10">
        <f t="shared" si="30"/>
        <v>2.2335907900381584</v>
      </c>
      <c r="CM49" s="10">
        <f t="shared" si="30"/>
        <v>2.2556046902505114</v>
      </c>
      <c r="CN49" s="10">
        <f t="shared" si="30"/>
        <v>2.2778355558106447</v>
      </c>
      <c r="CO49" s="10">
        <f t="shared" si="30"/>
        <v>2.3002855250930256</v>
      </c>
      <c r="CP49" s="10">
        <f t="shared" si="30"/>
        <v>2.3229567575475851</v>
      </c>
      <c r="CQ49" s="10">
        <f t="shared" si="30"/>
        <v>2.3458514339074346</v>
      </c>
      <c r="CR49" s="10">
        <f t="shared" si="30"/>
        <v>2.3689717563986288</v>
      </c>
      <c r="CS49" s="10">
        <f t="shared" si="30"/>
        <v>2.3923199489519975</v>
      </c>
      <c r="CT49" s="10">
        <f t="shared" si="30"/>
        <v>2.415898257417064</v>
      </c>
      <c r="CU49" s="10">
        <f t="shared" si="30"/>
        <v>2.4397089497780708</v>
      </c>
      <c r="CV49" s="10">
        <f t="shared" si="30"/>
        <v>2.463754316372138</v>
      </c>
      <c r="CW49" s="10">
        <f t="shared" si="30"/>
        <v>2.4880366701095671</v>
      </c>
      <c r="CX49" s="10">
        <f t="shared" si="30"/>
        <v>2.5125583466963208</v>
      </c>
      <c r="CY49" s="10">
        <f t="shared" si="30"/>
        <v>2.5373217048586918</v>
      </c>
      <c r="CZ49" s="10">
        <f t="shared" si="30"/>
        <v>2.5623291265701873</v>
      </c>
      <c r="DA49" s="10">
        <f t="shared" si="30"/>
        <v>2.5875830172806511</v>
      </c>
      <c r="DB49" s="10">
        <f t="shared" si="30"/>
        <v>2.613085806147641</v>
      </c>
      <c r="DC49" s="10">
        <f t="shared" si="30"/>
        <v>2.6388399462700884</v>
      </c>
      <c r="DD49" s="10">
        <f t="shared" si="30"/>
        <v>2.6648479149242612</v>
      </c>
      <c r="DE49" s="10">
        <f t="shared" si="30"/>
        <v>2.6911122138020507</v>
      </c>
      <c r="DF49" s="10">
        <f t="shared" si="30"/>
        <v>2.7176353692516084</v>
      </c>
      <c r="DG49" s="10">
        <f t="shared" si="30"/>
        <v>2.7444199325203549</v>
      </c>
      <c r="DH49" s="10">
        <f t="shared" si="30"/>
        <v>0</v>
      </c>
    </row>
    <row r="50" spans="1:112">
      <c r="B50" s="12" t="s">
        <v>43</v>
      </c>
      <c r="H50" s="3">
        <v>1</v>
      </c>
      <c r="I50" s="10">
        <f t="shared" si="28"/>
        <v>1.0099211182797723</v>
      </c>
      <c r="J50" s="10">
        <f t="shared" ref="J50:BT50" si="31">I50*J43</f>
        <v>1.0199406651474658</v>
      </c>
      <c r="K50" s="10">
        <f t="shared" si="31"/>
        <v>1.0300596171247434</v>
      </c>
      <c r="L50" s="10">
        <f t="shared" si="31"/>
        <v>1.0402789604214548</v>
      </c>
      <c r="M50" s="10">
        <f t="shared" si="31"/>
        <v>1.0499642152780528</v>
      </c>
      <c r="N50" s="10">
        <f t="shared" si="31"/>
        <v>1.0597396422569432</v>
      </c>
      <c r="O50" s="10">
        <f t="shared" si="31"/>
        <v>1.0696060808829251</v>
      </c>
      <c r="P50" s="10">
        <f t="shared" si="31"/>
        <v>1.0795643784969815</v>
      </c>
      <c r="Q50" s="10">
        <f t="shared" si="31"/>
        <v>1.09042868097549</v>
      </c>
      <c r="R50" s="10">
        <f t="shared" si="31"/>
        <v>1.10140231743231</v>
      </c>
      <c r="S50" s="10">
        <f t="shared" si="31"/>
        <v>1.1124863881607037</v>
      </c>
      <c r="T50" s="10">
        <f t="shared" si="31"/>
        <v>1.1236820045268425</v>
      </c>
      <c r="U50" s="10">
        <f t="shared" si="31"/>
        <v>1.1360691778963421</v>
      </c>
      <c r="V50" s="10">
        <f t="shared" si="31"/>
        <v>1.1485929041904839</v>
      </c>
      <c r="W50" s="10">
        <f t="shared" si="31"/>
        <v>1.1612546887326112</v>
      </c>
      <c r="X50" s="10">
        <f t="shared" si="31"/>
        <v>1.1740560534403535</v>
      </c>
      <c r="Y50" s="10">
        <f t="shared" si="31"/>
        <v>1.1868740251371768</v>
      </c>
      <c r="Z50" s="10">
        <f t="shared" si="31"/>
        <v>1.1998319393843913</v>
      </c>
      <c r="AA50" s="10">
        <f t="shared" si="31"/>
        <v>1.2129313240303861</v>
      </c>
      <c r="AB50" s="10">
        <f t="shared" si="31"/>
        <v>1.2261737236041146</v>
      </c>
      <c r="AC50" s="10">
        <f t="shared" si="31"/>
        <v>1.2396207671776229</v>
      </c>
      <c r="AD50" s="10">
        <f t="shared" si="31"/>
        <v>1.2532152800512697</v>
      </c>
      <c r="AE50" s="10">
        <f t="shared" si="31"/>
        <v>1.2669588794723228</v>
      </c>
      <c r="AF50" s="10">
        <f t="shared" si="31"/>
        <v>1.2808532004238686</v>
      </c>
      <c r="AG50" s="10">
        <f t="shared" si="31"/>
        <v>1.2953094868218973</v>
      </c>
      <c r="AH50" s="10">
        <f t="shared" si="31"/>
        <v>1.3099289333825055</v>
      </c>
      <c r="AI50" s="10">
        <f t="shared" si="31"/>
        <v>1.3247133816048116</v>
      </c>
      <c r="AJ50" s="10">
        <f t="shared" si="31"/>
        <v>1.3396646937719223</v>
      </c>
      <c r="AK50" s="10">
        <f t="shared" si="31"/>
        <v>1.3547997730351795</v>
      </c>
      <c r="AL50" s="10">
        <f t="shared" si="31"/>
        <v>1.3701058433123599</v>
      </c>
      <c r="AM50" s="10">
        <f t="shared" si="31"/>
        <v>1.3855848364021897</v>
      </c>
      <c r="AN50" s="10">
        <f t="shared" si="31"/>
        <v>1.4012387059282045</v>
      </c>
      <c r="AO50" s="10">
        <f t="shared" si="31"/>
        <v>1.4171098482353361</v>
      </c>
      <c r="AP50" s="10">
        <f t="shared" si="31"/>
        <v>1.4331607551729106</v>
      </c>
      <c r="AQ50" s="10">
        <f t="shared" si="31"/>
        <v>1.4493934628465674</v>
      </c>
      <c r="AR50" s="10">
        <f t="shared" si="31"/>
        <v>1.4658100304239141</v>
      </c>
      <c r="AS50" s="10">
        <f t="shared" si="31"/>
        <v>1.4821022701245852</v>
      </c>
      <c r="AT50" s="10">
        <f t="shared" si="31"/>
        <v>1.4985755954154452</v>
      </c>
      <c r="AU50" s="10">
        <f t="shared" si="31"/>
        <v>1.5152320190333293</v>
      </c>
      <c r="AV50" s="10">
        <f t="shared" si="31"/>
        <v>1.5320735760863149</v>
      </c>
      <c r="AW50" s="10">
        <f t="shared" si="31"/>
        <v>1.5489005953083053</v>
      </c>
      <c r="AX50" s="10">
        <f t="shared" si="31"/>
        <v>1.56591242848461</v>
      </c>
      <c r="AY50" s="10">
        <f t="shared" si="31"/>
        <v>1.5831111054576665</v>
      </c>
      <c r="AZ50" s="10">
        <f t="shared" si="31"/>
        <v>1.6004986783640096</v>
      </c>
      <c r="BA50" s="10">
        <f t="shared" si="31"/>
        <v>1.6178791168138313</v>
      </c>
      <c r="BB50" s="10">
        <f t="shared" si="31"/>
        <v>1.6354482962134531</v>
      </c>
      <c r="BC50" s="10">
        <f t="shared" si="31"/>
        <v>1.6532082661743523</v>
      </c>
      <c r="BD50" s="10">
        <f t="shared" si="31"/>
        <v>1.6711610985655359</v>
      </c>
      <c r="BE50" s="10">
        <f t="shared" si="31"/>
        <v>1.6891373469546827</v>
      </c>
      <c r="BF50" s="10">
        <f t="shared" si="31"/>
        <v>1.7073069612056997</v>
      </c>
      <c r="BG50" s="10">
        <f t="shared" si="31"/>
        <v>1.7256720213052299</v>
      </c>
      <c r="BH50" s="10">
        <f t="shared" si="31"/>
        <v>1.7442346296137952</v>
      </c>
      <c r="BI50" s="10">
        <f t="shared" si="31"/>
        <v>1.7628132949173809</v>
      </c>
      <c r="BJ50" s="10">
        <f t="shared" si="31"/>
        <v>1.781589850343432</v>
      </c>
      <c r="BK50" s="10">
        <f t="shared" si="31"/>
        <v>1.8005664037129319</v>
      </c>
      <c r="BL50" s="10">
        <f t="shared" si="31"/>
        <v>1.8197450852982586</v>
      </c>
      <c r="BM50" s="10">
        <f t="shared" si="31"/>
        <v>1.8386898989970861</v>
      </c>
      <c r="BN50" s="10">
        <f t="shared" si="31"/>
        <v>1.8578319414006277</v>
      </c>
      <c r="BO50" s="10">
        <f t="shared" si="31"/>
        <v>1.8771732657970592</v>
      </c>
      <c r="BP50" s="10">
        <f t="shared" si="31"/>
        <v>1.8967159468507169</v>
      </c>
      <c r="BQ50" s="10">
        <f t="shared" si="31"/>
        <v>1.9164620808246369</v>
      </c>
      <c r="BR50" s="10">
        <f t="shared" si="31"/>
        <v>1.936413785805414</v>
      </c>
      <c r="BS50" s="10">
        <f t="shared" si="31"/>
        <v>1.9565732019303994</v>
      </c>
      <c r="BT50" s="10">
        <f t="shared" si="31"/>
        <v>1.9769424916172647</v>
      </c>
      <c r="BU50" s="10">
        <f t="shared" ref="BU50:DH50" si="32">BT50*BU43</f>
        <v>1.9975238397959554</v>
      </c>
      <c r="BV50" s="10">
        <f t="shared" si="32"/>
        <v>2.0183194541430596</v>
      </c>
      <c r="BW50" s="10">
        <f t="shared" si="32"/>
        <v>2.0393315653186161</v>
      </c>
      <c r="BX50" s="10">
        <f t="shared" si="32"/>
        <v>2.060562427205388</v>
      </c>
      <c r="BY50" s="10">
        <f t="shared" si="32"/>
        <v>2.082014317150628</v>
      </c>
      <c r="BZ50" s="10">
        <f t="shared" si="32"/>
        <v>2.1036895362103598</v>
      </c>
      <c r="CA50" s="10">
        <f t="shared" si="32"/>
        <v>2.1255904093962026</v>
      </c>
      <c r="CB50" s="10">
        <f t="shared" si="32"/>
        <v>2.147719285924766</v>
      </c>
      <c r="CC50" s="10">
        <f t="shared" si="32"/>
        <v>2.1700785394696407</v>
      </c>
      <c r="CD50" s="10">
        <f t="shared" si="32"/>
        <v>2.1926705684160126</v>
      </c>
      <c r="CE50" s="10">
        <f t="shared" si="32"/>
        <v>2.2154977961179272</v>
      </c>
      <c r="CF50" s="10">
        <f t="shared" si="32"/>
        <v>2.2385626711582343</v>
      </c>
      <c r="CG50" s="10">
        <f t="shared" si="32"/>
        <v>2.2618676676112353</v>
      </c>
      <c r="CH50" s="10">
        <f t="shared" si="32"/>
        <v>2.2854152853080696</v>
      </c>
      <c r="CI50" s="10">
        <f t="shared" si="32"/>
        <v>2.3092080501048584</v>
      </c>
      <c r="CJ50" s="10">
        <f t="shared" si="32"/>
        <v>2.3332485141536452</v>
      </c>
      <c r="CK50" s="10">
        <f t="shared" si="32"/>
        <v>2.3575392561761532</v>
      </c>
      <c r="CL50" s="10">
        <f t="shared" si="32"/>
        <v>2.382082881740395</v>
      </c>
      <c r="CM50" s="10">
        <f t="shared" si="32"/>
        <v>2.4068820235401605</v>
      </c>
      <c r="CN50" s="10">
        <f t="shared" si="32"/>
        <v>2.4319393416774155</v>
      </c>
      <c r="CO50" s="10">
        <f t="shared" si="32"/>
        <v>2.4572575239476406</v>
      </c>
      <c r="CP50" s="10">
        <f t="shared" si="32"/>
        <v>2.4828392861281388</v>
      </c>
      <c r="CQ50" s="10">
        <f t="shared" si="32"/>
        <v>2.5086873722693457</v>
      </c>
      <c r="CR50" s="10">
        <f t="shared" si="32"/>
        <v>2.5348045549891736</v>
      </c>
      <c r="CS50" s="10">
        <f t="shared" si="32"/>
        <v>2.5611936357704184</v>
      </c>
      <c r="CT50" s="10">
        <f t="shared" si="32"/>
        <v>2.5878574452612626</v>
      </c>
      <c r="CU50" s="10">
        <f t="shared" si="32"/>
        <v>2.614798843578908</v>
      </c>
      <c r="CV50" s="10">
        <f t="shared" si="32"/>
        <v>2.6420207206163684</v>
      </c>
      <c r="CW50" s="10">
        <f t="shared" si="32"/>
        <v>2.6695259963524558</v>
      </c>
      <c r="CX50" s="10">
        <f t="shared" si="32"/>
        <v>2.6973176211649963</v>
      </c>
      <c r="CY50" s="10">
        <f t="shared" si="32"/>
        <v>2.7253985761473034</v>
      </c>
      <c r="CZ50" s="10">
        <f t="shared" si="32"/>
        <v>2.7537718734279486</v>
      </c>
      <c r="DA50" s="10">
        <f t="shared" si="32"/>
        <v>2.7824405564938588</v>
      </c>
      <c r="DB50" s="10">
        <f t="shared" si="32"/>
        <v>2.8114077005167801</v>
      </c>
      <c r="DC50" s="10">
        <f t="shared" si="32"/>
        <v>2.8406764126831381</v>
      </c>
      <c r="DD50" s="10">
        <f t="shared" si="32"/>
        <v>2.8702498325273327</v>
      </c>
      <c r="DE50" s="10">
        <f t="shared" si="32"/>
        <v>2.9001311322685042</v>
      </c>
      <c r="DF50" s="10">
        <f t="shared" si="32"/>
        <v>2.9303235171508026</v>
      </c>
      <c r="DG50" s="10">
        <f t="shared" si="32"/>
        <v>2.9608302257872028</v>
      </c>
      <c r="DH50" s="10">
        <f t="shared" si="32"/>
        <v>0</v>
      </c>
    </row>
    <row r="51" spans="1:112">
      <c r="B51" s="12" t="s">
        <v>44</v>
      </c>
      <c r="H51" s="3">
        <v>1</v>
      </c>
      <c r="I51" s="10">
        <f t="shared" si="28"/>
        <v>1.017000243749717</v>
      </c>
      <c r="J51" s="10">
        <f t="shared" ref="J51:BT51" si="33">I51*J44</f>
        <v>1.0342894957869837</v>
      </c>
      <c r="K51" s="10">
        <f t="shared" si="33"/>
        <v>1.0518726693231344</v>
      </c>
      <c r="L51" s="10">
        <f t="shared" si="33"/>
        <v>1.0697547610952931</v>
      </c>
      <c r="M51" s="10">
        <f t="shared" si="33"/>
        <v>1.0884926650913267</v>
      </c>
      <c r="N51" s="10">
        <f t="shared" si="33"/>
        <v>1.1075587836080463</v>
      </c>
      <c r="O51" s="10">
        <f t="shared" si="33"/>
        <v>1.1269588656754188</v>
      </c>
      <c r="P51" s="10">
        <f t="shared" si="33"/>
        <v>1.1466987610238479</v>
      </c>
      <c r="Q51" s="10">
        <f t="shared" si="33"/>
        <v>1.1665911539031837</v>
      </c>
      <c r="R51" s="10">
        <f t="shared" si="33"/>
        <v>1.1868286306946294</v>
      </c>
      <c r="S51" s="10">
        <f t="shared" si="33"/>
        <v>1.2074171777522211</v>
      </c>
      <c r="T51" s="10">
        <f t="shared" si="33"/>
        <v>1.22836288527846</v>
      </c>
      <c r="U51" s="10">
        <f t="shared" si="33"/>
        <v>1.2492873545930125</v>
      </c>
      <c r="V51" s="10">
        <f t="shared" si="33"/>
        <v>1.2705682604470787</v>
      </c>
      <c r="W51" s="10">
        <f t="shared" si="33"/>
        <v>1.2922116745361836</v>
      </c>
      <c r="X51" s="10">
        <f t="shared" si="33"/>
        <v>1.3142237719837628</v>
      </c>
      <c r="Y51" s="10">
        <f t="shared" si="33"/>
        <v>1.336951935266582</v>
      </c>
      <c r="Z51" s="10">
        <f t="shared" si="33"/>
        <v>1.3600731590138535</v>
      </c>
      <c r="AA51" s="10">
        <f t="shared" si="33"/>
        <v>1.3835942408064816</v>
      </c>
      <c r="AB51" s="10">
        <f t="shared" si="33"/>
        <v>1.4075220957826176</v>
      </c>
      <c r="AC51" s="10">
        <f t="shared" si="33"/>
        <v>1.4317916968953814</v>
      </c>
      <c r="AD51" s="10">
        <f t="shared" si="33"/>
        <v>1.4564797735261763</v>
      </c>
      <c r="AE51" s="10">
        <f t="shared" si="33"/>
        <v>1.4815935413584564</v>
      </c>
      <c r="AF51" s="10">
        <f t="shared" si="33"/>
        <v>1.5071403404941557</v>
      </c>
      <c r="AG51" s="10">
        <f t="shared" si="33"/>
        <v>1.5332640247181126</v>
      </c>
      <c r="AH51" s="10">
        <f t="shared" si="33"/>
        <v>1.5598405180528716</v>
      </c>
      <c r="AI51" s="10">
        <f t="shared" si="33"/>
        <v>1.5868776691651472</v>
      </c>
      <c r="AJ51" s="10">
        <f t="shared" si="33"/>
        <v>1.6143834627647844</v>
      </c>
      <c r="AK51" s="10">
        <f t="shared" si="33"/>
        <v>1.6407831825975543</v>
      </c>
      <c r="AL51" s="10">
        <f t="shared" si="33"/>
        <v>1.6676146122584559</v>
      </c>
      <c r="AM51" s="10">
        <f t="shared" si="33"/>
        <v>1.6948848114199737</v>
      </c>
      <c r="AN51" s="10">
        <f t="shared" si="33"/>
        <v>1.7226009552001356</v>
      </c>
      <c r="AO51" s="10">
        <f t="shared" si="33"/>
        <v>1.7514102189656877</v>
      </c>
      <c r="AP51" s="10">
        <f t="shared" si="33"/>
        <v>1.7807012969762672</v>
      </c>
      <c r="AQ51" s="10">
        <f t="shared" si="33"/>
        <v>1.8104822472290725</v>
      </c>
      <c r="AR51" s="10">
        <f t="shared" si="33"/>
        <v>1.8407612624855176</v>
      </c>
      <c r="AS51" s="10">
        <f t="shared" si="33"/>
        <v>1.8712030358651952</v>
      </c>
      <c r="AT51" s="10">
        <f t="shared" si="33"/>
        <v>1.9021482431150796</v>
      </c>
      <c r="AU51" s="10">
        <f t="shared" si="33"/>
        <v>1.933605209823122</v>
      </c>
      <c r="AV51" s="10">
        <f t="shared" si="33"/>
        <v>1.9655823992625172</v>
      </c>
      <c r="AW51" s="10">
        <f t="shared" si="33"/>
        <v>1.9973190716553271</v>
      </c>
      <c r="AX51" s="10">
        <f t="shared" si="33"/>
        <v>2.0295681704795836</v>
      </c>
      <c r="AY51" s="10">
        <f t="shared" si="33"/>
        <v>2.0623379694712476</v>
      </c>
      <c r="AZ51" s="10">
        <f t="shared" si="33"/>
        <v>2.0956368759556154</v>
      </c>
      <c r="BA51" s="10">
        <f t="shared" si="33"/>
        <v>2.1301014861268466</v>
      </c>
      <c r="BB51" s="10">
        <f t="shared" si="33"/>
        <v>2.1651328974304129</v>
      </c>
      <c r="BC51" s="10">
        <f t="shared" si="33"/>
        <v>2.2007404314144772</v>
      </c>
      <c r="BD51" s="10">
        <f t="shared" si="33"/>
        <v>2.2369335629283422</v>
      </c>
      <c r="BE51" s="10">
        <f t="shared" si="33"/>
        <v>2.2739469120375939</v>
      </c>
      <c r="BF51" s="10">
        <f t="shared" si="33"/>
        <v>2.3115727013350513</v>
      </c>
      <c r="BG51" s="10">
        <f t="shared" si="33"/>
        <v>2.3498210645425512</v>
      </c>
      <c r="BH51" s="10">
        <f t="shared" si="33"/>
        <v>2.3887023030592327</v>
      </c>
      <c r="BI51" s="10">
        <f t="shared" si="33"/>
        <v>2.42795495090341</v>
      </c>
      <c r="BJ51" s="10">
        <f t="shared" si="33"/>
        <v>2.4678526227678703</v>
      </c>
      <c r="BK51" s="10">
        <f t="shared" si="33"/>
        <v>2.5084059180900939</v>
      </c>
      <c r="BL51" s="10">
        <f t="shared" si="33"/>
        <v>2.5496256104841359</v>
      </c>
      <c r="BM51" s="10">
        <f t="shared" si="33"/>
        <v>2.5926213955268631</v>
      </c>
      <c r="BN51" s="10">
        <f t="shared" si="33"/>
        <v>2.6363422429175047</v>
      </c>
      <c r="BO51" s="10">
        <f t="shared" si="33"/>
        <v>2.6808003797943218</v>
      </c>
      <c r="BP51" s="10">
        <f t="shared" si="33"/>
        <v>2.7260082394887544</v>
      </c>
      <c r="BQ51" s="10">
        <f t="shared" si="33"/>
        <v>2.7719784650025723</v>
      </c>
      <c r="BR51" s="10">
        <f t="shared" si="33"/>
        <v>2.8187239125436676</v>
      </c>
      <c r="BS51" s="10">
        <f t="shared" si="33"/>
        <v>2.8662576551214691</v>
      </c>
      <c r="BT51" s="10">
        <f t="shared" si="33"/>
        <v>2.9145929862029893</v>
      </c>
      <c r="BU51" s="10">
        <f t="shared" ref="BU51:DH51" si="34">BT51*BU44</f>
        <v>2.9637434234305275</v>
      </c>
      <c r="BV51" s="10">
        <f t="shared" si="34"/>
        <v>3.0137227124020636</v>
      </c>
      <c r="BW51" s="10">
        <f t="shared" si="34"/>
        <v>3.0645448305154046</v>
      </c>
      <c r="BX51" s="10">
        <f t="shared" si="34"/>
        <v>3.1162239908771574</v>
      </c>
      <c r="BY51" s="10">
        <f t="shared" si="34"/>
        <v>3.1687746462776194</v>
      </c>
      <c r="BZ51" s="10">
        <f t="shared" si="34"/>
        <v>3.2222114932327006</v>
      </c>
      <c r="CA51" s="10">
        <f t="shared" si="34"/>
        <v>3.2765494760940084</v>
      </c>
      <c r="CB51" s="10">
        <f t="shared" si="34"/>
        <v>3.3318037912282401</v>
      </c>
      <c r="CC51" s="10">
        <f t="shared" si="34"/>
        <v>3.3879898912670576</v>
      </c>
      <c r="CD51" s="10">
        <f t="shared" si="34"/>
        <v>3.4451234894286289</v>
      </c>
      <c r="CE51" s="10">
        <f t="shared" si="34"/>
        <v>3.5032205639120457</v>
      </c>
      <c r="CF51" s="10">
        <f t="shared" si="34"/>
        <v>3.562297362365848</v>
      </c>
      <c r="CG51" s="10">
        <f t="shared" si="34"/>
        <v>3.6223704064319033</v>
      </c>
      <c r="CH51" s="10">
        <f t="shared" si="34"/>
        <v>3.6834564963659107</v>
      </c>
      <c r="CI51" s="10">
        <f t="shared" si="34"/>
        <v>3.7455727157358254</v>
      </c>
      <c r="CJ51" s="10">
        <f t="shared" si="34"/>
        <v>3.808736436199514</v>
      </c>
      <c r="CK51" s="10">
        <f t="shared" si="34"/>
        <v>3.8729653223629779</v>
      </c>
      <c r="CL51" s="10">
        <f t="shared" si="34"/>
        <v>3.9382773367205037</v>
      </c>
      <c r="CM51" s="10">
        <f t="shared" si="34"/>
        <v>4.0046907446781237</v>
      </c>
      <c r="CN51" s="10">
        <f t="shared" si="34"/>
        <v>4.0722241196617883</v>
      </c>
      <c r="CO51" s="10">
        <f t="shared" si="34"/>
        <v>4.1408963483116805</v>
      </c>
      <c r="CP51" s="10">
        <f t="shared" si="34"/>
        <v>4.210726635764126</v>
      </c>
      <c r="CQ51" s="10">
        <f t="shared" si="34"/>
        <v>4.2817345110225737</v>
      </c>
      <c r="CR51" s="10">
        <f t="shared" si="34"/>
        <v>4.3539398324191518</v>
      </c>
      <c r="CS51" s="10">
        <f t="shared" si="34"/>
        <v>4.4273627931683244</v>
      </c>
      <c r="CT51" s="10">
        <f t="shared" si="34"/>
        <v>4.5020239270142017</v>
      </c>
      <c r="CU51" s="10">
        <f t="shared" si="34"/>
        <v>4.5779441139730865</v>
      </c>
      <c r="CV51" s="10">
        <f t="shared" si="34"/>
        <v>4.6551445861728578</v>
      </c>
      <c r="CW51" s="10">
        <f t="shared" si="34"/>
        <v>4.7336469337908271</v>
      </c>
      <c r="CX51" s="10">
        <f t="shared" si="34"/>
        <v>4.8134731110917324</v>
      </c>
      <c r="CY51" s="10">
        <f t="shared" si="34"/>
        <v>4.8946454425675485</v>
      </c>
      <c r="CZ51" s="10">
        <f t="shared" si="34"/>
        <v>4.9771866291808404</v>
      </c>
      <c r="DA51" s="10">
        <f t="shared" si="34"/>
        <v>5.0611197547134008</v>
      </c>
      <c r="DB51" s="10">
        <f t="shared" si="34"/>
        <v>5.1464682922219476</v>
      </c>
      <c r="DC51" s="10">
        <f t="shared" si="34"/>
        <v>5.2332561106026896</v>
      </c>
      <c r="DD51" s="10">
        <f t="shared" si="34"/>
        <v>5.3215074812665915</v>
      </c>
      <c r="DE51" s="10">
        <f t="shared" si="34"/>
        <v>5.4112470849272079</v>
      </c>
      <c r="DF51" s="10">
        <f t="shared" si="34"/>
        <v>5.5025000185029871</v>
      </c>
      <c r="DG51" s="10">
        <f t="shared" si="34"/>
        <v>5.5952918021359705</v>
      </c>
      <c r="DH51" s="10">
        <f t="shared" si="34"/>
        <v>0</v>
      </c>
    </row>
    <row r="52" spans="1:112">
      <c r="B52" s="12" t="s">
        <v>45</v>
      </c>
      <c r="H52" s="3">
        <v>1</v>
      </c>
      <c r="I52" s="10">
        <f t="shared" si="28"/>
        <v>1.0090411565121438</v>
      </c>
      <c r="J52" s="10">
        <f t="shared" ref="J52:BT52" si="35">I52*J45</f>
        <v>1.0181640555353646</v>
      </c>
      <c r="K52" s="10">
        <f t="shared" si="35"/>
        <v>1.0273694361164989</v>
      </c>
      <c r="L52" s="10">
        <f t="shared" si="35"/>
        <v>1.036658043984221</v>
      </c>
      <c r="M52" s="10">
        <f t="shared" si="35"/>
        <v>1.0468775135250987</v>
      </c>
      <c r="N52" s="10">
        <f t="shared" si="35"/>
        <v>1.0571977275287265</v>
      </c>
      <c r="O52" s="10">
        <f t="shared" si="35"/>
        <v>1.0676196791432064</v>
      </c>
      <c r="P52" s="10">
        <f t="shared" si="35"/>
        <v>1.0781443713071845</v>
      </c>
      <c r="Q52" s="10">
        <f t="shared" si="35"/>
        <v>1.0887768969656599</v>
      </c>
      <c r="R52" s="10">
        <f t="shared" si="35"/>
        <v>1.0995142792693926</v>
      </c>
      <c r="S52" s="10">
        <f t="shared" si="35"/>
        <v>1.1103575523015727</v>
      </c>
      <c r="T52" s="10">
        <f t="shared" si="35"/>
        <v>1.1213077603433905</v>
      </c>
      <c r="U52" s="10">
        <f t="shared" si="35"/>
        <v>1.1322203776642759</v>
      </c>
      <c r="V52" s="10">
        <f t="shared" si="35"/>
        <v>1.1432391970654496</v>
      </c>
      <c r="W52" s="10">
        <f t="shared" si="35"/>
        <v>1.1543652521103116</v>
      </c>
      <c r="X52" s="10">
        <f t="shared" si="35"/>
        <v>1.1655995864209467</v>
      </c>
      <c r="Y52" s="10">
        <f t="shared" si="35"/>
        <v>1.1769496407045092</v>
      </c>
      <c r="Z52" s="10">
        <f t="shared" si="35"/>
        <v>1.1884102164173349</v>
      </c>
      <c r="AA52" s="10">
        <f t="shared" si="35"/>
        <v>1.1999823897645256</v>
      </c>
      <c r="AB52" s="10">
        <f t="shared" si="35"/>
        <v>1.2116672474307566</v>
      </c>
      <c r="AC52" s="10">
        <f t="shared" si="35"/>
        <v>1.2234557709336027</v>
      </c>
      <c r="AD52" s="10">
        <f t="shared" si="35"/>
        <v>1.2353589870524884</v>
      </c>
      <c r="AE52" s="10">
        <f t="shared" si="35"/>
        <v>1.2473780116520228</v>
      </c>
      <c r="AF52" s="10">
        <f t="shared" si="35"/>
        <v>1.2595139714532584</v>
      </c>
      <c r="AG52" s="10">
        <f t="shared" si="35"/>
        <v>1.2717438340615665</v>
      </c>
      <c r="AH52" s="10">
        <f t="shared" si="35"/>
        <v>1.2840924484604925</v>
      </c>
      <c r="AI52" s="10">
        <f t="shared" si="35"/>
        <v>1.2965609677282208</v>
      </c>
      <c r="AJ52" s="10">
        <f t="shared" si="35"/>
        <v>1.3091505561393089</v>
      </c>
      <c r="AK52" s="10">
        <f t="shared" si="35"/>
        <v>1.321837245387723</v>
      </c>
      <c r="AL52" s="10">
        <f t="shared" si="35"/>
        <v>1.3346468785430323</v>
      </c>
      <c r="AM52" s="10">
        <f t="shared" si="35"/>
        <v>1.3475806470275178</v>
      </c>
      <c r="AN52" s="10">
        <f t="shared" si="35"/>
        <v>1.3606397538092709</v>
      </c>
      <c r="AO52" s="10">
        <f t="shared" si="35"/>
        <v>1.3738062343926838</v>
      </c>
      <c r="AP52" s="10">
        <f t="shared" si="35"/>
        <v>1.3871001228446878</v>
      </c>
      <c r="AQ52" s="10">
        <f t="shared" si="35"/>
        <v>1.4005226520509335</v>
      </c>
      <c r="AR52" s="10">
        <f t="shared" si="35"/>
        <v>1.4140750668273161</v>
      </c>
      <c r="AS52" s="10">
        <f t="shared" si="35"/>
        <v>1.4277505618047805</v>
      </c>
      <c r="AT52" s="10">
        <f t="shared" si="35"/>
        <v>1.4415583122524571</v>
      </c>
      <c r="AU52" s="10">
        <f t="shared" si="35"/>
        <v>1.4554995972106608</v>
      </c>
      <c r="AV52" s="10">
        <f t="shared" si="35"/>
        <v>1.4695757080892826</v>
      </c>
      <c r="AW52" s="10">
        <f t="shared" si="35"/>
        <v>1.4837987403186745</v>
      </c>
      <c r="AX52" s="10">
        <f t="shared" si="35"/>
        <v>1.4981594276853178</v>
      </c>
      <c r="AY52" s="10">
        <f t="shared" si="35"/>
        <v>1.5126591024604543</v>
      </c>
      <c r="AZ52" s="10">
        <f t="shared" si="35"/>
        <v>1.5272991098094808</v>
      </c>
      <c r="BA52" s="10">
        <f t="shared" si="35"/>
        <v>1.5421007589828259</v>
      </c>
      <c r="BB52" s="10">
        <f t="shared" si="35"/>
        <v>1.5570458566901508</v>
      </c>
      <c r="BC52" s="10">
        <f t="shared" si="35"/>
        <v>1.5721357931469417</v>
      </c>
      <c r="BD52" s="10">
        <f t="shared" si="35"/>
        <v>1.5873719720418031</v>
      </c>
      <c r="BE52" s="10">
        <f t="shared" si="35"/>
        <v>1.6027727845946529</v>
      </c>
      <c r="BF52" s="10">
        <f t="shared" si="35"/>
        <v>1.6183230170890572</v>
      </c>
      <c r="BG52" s="10">
        <f t="shared" si="35"/>
        <v>1.6340241192094962</v>
      </c>
      <c r="BH52" s="10">
        <f t="shared" si="35"/>
        <v>1.6498775547054065</v>
      </c>
      <c r="BI52" s="10">
        <f t="shared" si="35"/>
        <v>1.665915393753993</v>
      </c>
      <c r="BJ52" s="10">
        <f t="shared" si="35"/>
        <v>1.6821091306027616</v>
      </c>
      <c r="BK52" s="10">
        <f t="shared" si="35"/>
        <v>1.6984602806755811</v>
      </c>
      <c r="BL52" s="10">
        <f t="shared" si="35"/>
        <v>1.714970374127186</v>
      </c>
      <c r="BM52" s="10">
        <f t="shared" si="35"/>
        <v>1.7316409559863695</v>
      </c>
      <c r="BN52" s="10">
        <f t="shared" si="35"/>
        <v>1.7484735863005678</v>
      </c>
      <c r="BO52" s="10">
        <f t="shared" si="35"/>
        <v>1.7654698402818521</v>
      </c>
      <c r="BP52" s="10">
        <f t="shared" si="35"/>
        <v>1.7826313084543368</v>
      </c>
      <c r="BQ52" s="10">
        <f t="shared" si="35"/>
        <v>1.7999595968030235</v>
      </c>
      <c r="BR52" s="10">
        <f t="shared" si="35"/>
        <v>1.8174563269240898</v>
      </c>
      <c r="BS52" s="10">
        <f t="shared" si="35"/>
        <v>1.8351231361766394</v>
      </c>
      <c r="BT52" s="10">
        <f t="shared" si="35"/>
        <v>1.8529616778359281</v>
      </c>
      <c r="BU52" s="10">
        <f t="shared" ref="BU52:DH52" si="36">BT52*BU45</f>
        <v>1.8709736212480788</v>
      </c>
      <c r="BV52" s="10">
        <f t="shared" si="36"/>
        <v>1.8891606519862993</v>
      </c>
      <c r="BW52" s="10">
        <f t="shared" si="36"/>
        <v>1.9075244720086213</v>
      </c>
      <c r="BX52" s="10">
        <f t="shared" si="36"/>
        <v>1.9260667998171697</v>
      </c>
      <c r="BY52" s="10">
        <f t="shared" si="36"/>
        <v>1.9447893706189825</v>
      </c>
      <c r="BZ52" s="10">
        <f t="shared" si="36"/>
        <v>1.9636939364883921</v>
      </c>
      <c r="CA52" s="10">
        <f t="shared" si="36"/>
        <v>1.9827822665309867</v>
      </c>
      <c r="CB52" s="10">
        <f t="shared" si="36"/>
        <v>2.0020561470491645</v>
      </c>
      <c r="CC52" s="10">
        <f t="shared" si="36"/>
        <v>2.0215173817092968</v>
      </c>
      <c r="CD52" s="10">
        <f t="shared" si="36"/>
        <v>2.0411677917105182</v>
      </c>
      <c r="CE52" s="10">
        <f t="shared" si="36"/>
        <v>2.0610092159551536</v>
      </c>
      <c r="CF52" s="10">
        <f t="shared" si="36"/>
        <v>2.0810435112208068</v>
      </c>
      <c r="CG52" s="10">
        <f t="shared" si="36"/>
        <v>2.1012725523341178</v>
      </c>
      <c r="CH52" s="10">
        <f t="shared" si="36"/>
        <v>2.1216982323462106</v>
      </c>
      <c r="CI52" s="10">
        <f t="shared" si="36"/>
        <v>2.1423224627098478</v>
      </c>
      <c r="CJ52" s="10">
        <f t="shared" si="36"/>
        <v>2.163147173458305</v>
      </c>
      <c r="CK52" s="10">
        <f t="shared" si="36"/>
        <v>2.1841743133859848</v>
      </c>
      <c r="CL52" s="10">
        <f t="shared" si="36"/>
        <v>2.2054058502307878</v>
      </c>
      <c r="CM52" s="10">
        <f t="shared" si="36"/>
        <v>2.2268437708582538</v>
      </c>
      <c r="CN52" s="10">
        <f t="shared" si="36"/>
        <v>2.2484900814474953</v>
      </c>
      <c r="CO52" s="10">
        <f t="shared" si="36"/>
        <v>2.2703468076789379</v>
      </c>
      <c r="CP52" s="10">
        <f t="shared" si="36"/>
        <v>2.2924159949238838</v>
      </c>
      <c r="CQ52" s="10">
        <f t="shared" si="36"/>
        <v>2.3146997084359202</v>
      </c>
      <c r="CR52" s="10">
        <f t="shared" si="36"/>
        <v>2.3372000335441876</v>
      </c>
      <c r="CS52" s="10">
        <f t="shared" si="36"/>
        <v>2.3599190758485271</v>
      </c>
      <c r="CT52" s="10">
        <f t="shared" si="36"/>
        <v>2.3828589614165234</v>
      </c>
      <c r="CU52" s="10">
        <f t="shared" si="36"/>
        <v>2.4060218369824642</v>
      </c>
      <c r="CV52" s="10">
        <f t="shared" si="36"/>
        <v>2.4294098701482336</v>
      </c>
      <c r="CW52" s="10">
        <f t="shared" si="36"/>
        <v>2.4530252495861591</v>
      </c>
      <c r="CX52" s="10">
        <f t="shared" si="36"/>
        <v>2.4768701852438273</v>
      </c>
      <c r="CY52" s="10">
        <f t="shared" si="36"/>
        <v>2.5009469085508944</v>
      </c>
      <c r="CZ52" s="10">
        <f t="shared" si="36"/>
        <v>2.5252576726279052</v>
      </c>
      <c r="DA52" s="10">
        <f t="shared" si="36"/>
        <v>2.5498047524971419</v>
      </c>
      <c r="DB52" s="10">
        <f t="shared" si="36"/>
        <v>2.5745904452955215</v>
      </c>
      <c r="DC52" s="10">
        <f t="shared" si="36"/>
        <v>2.5996170704895656</v>
      </c>
      <c r="DD52" s="10">
        <f t="shared" si="36"/>
        <v>2.6248869700924566</v>
      </c>
      <c r="DE52" s="10">
        <f t="shared" si="36"/>
        <v>2.6504025088832073</v>
      </c>
      <c r="DF52" s="10">
        <f t="shared" si="36"/>
        <v>2.6761660746279561</v>
      </c>
      <c r="DG52" s="10">
        <f t="shared" si="36"/>
        <v>2.7021800783034191</v>
      </c>
      <c r="DH52" s="10">
        <f t="shared" si="36"/>
        <v>0</v>
      </c>
    </row>
    <row r="53" spans="1:112">
      <c r="B53" s="12" t="s">
        <v>46</v>
      </c>
      <c r="H53" s="3">
        <v>1</v>
      </c>
      <c r="I53" s="10">
        <f t="shared" si="28"/>
        <v>1.0090411565121438</v>
      </c>
      <c r="J53" s="10">
        <f t="shared" ref="J53:BT53" si="37">I53*J46</f>
        <v>1.0181640555353646</v>
      </c>
      <c r="K53" s="10">
        <f t="shared" si="37"/>
        <v>1.0273694361164989</v>
      </c>
      <c r="L53" s="10">
        <f t="shared" si="37"/>
        <v>1.036658043984221</v>
      </c>
      <c r="M53" s="10">
        <f t="shared" si="37"/>
        <v>1.0468775135250987</v>
      </c>
      <c r="N53" s="10">
        <f t="shared" si="37"/>
        <v>1.0571977275287265</v>
      </c>
      <c r="O53" s="10">
        <f t="shared" si="37"/>
        <v>1.0676196791432064</v>
      </c>
      <c r="P53" s="10">
        <f t="shared" si="37"/>
        <v>1.0781443713071845</v>
      </c>
      <c r="Q53" s="10">
        <f t="shared" si="37"/>
        <v>1.0887768969656599</v>
      </c>
      <c r="R53" s="10">
        <f t="shared" si="37"/>
        <v>1.0995142792693926</v>
      </c>
      <c r="S53" s="10">
        <f t="shared" si="37"/>
        <v>1.1103575523015727</v>
      </c>
      <c r="T53" s="10">
        <f t="shared" si="37"/>
        <v>1.1213077603433905</v>
      </c>
      <c r="U53" s="10">
        <f t="shared" si="37"/>
        <v>1.1322203776642759</v>
      </c>
      <c r="V53" s="10">
        <f t="shared" si="37"/>
        <v>1.1432391970654496</v>
      </c>
      <c r="W53" s="10">
        <f t="shared" si="37"/>
        <v>1.1543652521103116</v>
      </c>
      <c r="X53" s="10">
        <f t="shared" si="37"/>
        <v>1.1655995864209467</v>
      </c>
      <c r="Y53" s="10">
        <f t="shared" si="37"/>
        <v>1.1769496407045092</v>
      </c>
      <c r="Z53" s="10">
        <f t="shared" si="37"/>
        <v>1.1884102164173349</v>
      </c>
      <c r="AA53" s="10">
        <f t="shared" si="37"/>
        <v>1.1999823897645256</v>
      </c>
      <c r="AB53" s="10">
        <f t="shared" si="37"/>
        <v>1.2116672474307566</v>
      </c>
      <c r="AC53" s="10">
        <f t="shared" si="37"/>
        <v>1.2234557709336027</v>
      </c>
      <c r="AD53" s="10">
        <f t="shared" si="37"/>
        <v>1.2353589870524884</v>
      </c>
      <c r="AE53" s="10">
        <f t="shared" si="37"/>
        <v>1.2473780116520228</v>
      </c>
      <c r="AF53" s="10">
        <f t="shared" si="37"/>
        <v>1.2595139714532584</v>
      </c>
      <c r="AG53" s="10">
        <f t="shared" si="37"/>
        <v>1.2717438340615665</v>
      </c>
      <c r="AH53" s="10">
        <f t="shared" si="37"/>
        <v>1.2840924484604925</v>
      </c>
      <c r="AI53" s="10">
        <f t="shared" si="37"/>
        <v>1.2965609677282208</v>
      </c>
      <c r="AJ53" s="10">
        <f t="shared" si="37"/>
        <v>1.3091505561393089</v>
      </c>
      <c r="AK53" s="10">
        <f t="shared" si="37"/>
        <v>1.321837245387723</v>
      </c>
      <c r="AL53" s="10">
        <f t="shared" si="37"/>
        <v>1.3346468785430323</v>
      </c>
      <c r="AM53" s="10">
        <f t="shared" si="37"/>
        <v>1.3475806470275178</v>
      </c>
      <c r="AN53" s="10">
        <f t="shared" si="37"/>
        <v>1.3606397538092709</v>
      </c>
      <c r="AO53" s="10">
        <f t="shared" si="37"/>
        <v>1.3738062343926838</v>
      </c>
      <c r="AP53" s="10">
        <f t="shared" si="37"/>
        <v>1.3871001228446878</v>
      </c>
      <c r="AQ53" s="10">
        <f t="shared" si="37"/>
        <v>1.4005226520509335</v>
      </c>
      <c r="AR53" s="10">
        <f t="shared" si="37"/>
        <v>1.4140750668273161</v>
      </c>
      <c r="AS53" s="10">
        <f t="shared" si="37"/>
        <v>1.4277505618047805</v>
      </c>
      <c r="AT53" s="10">
        <f t="shared" si="37"/>
        <v>1.4415583122524571</v>
      </c>
      <c r="AU53" s="10">
        <f t="shared" si="37"/>
        <v>1.4554995972106608</v>
      </c>
      <c r="AV53" s="10">
        <f t="shared" si="37"/>
        <v>1.4695757080892826</v>
      </c>
      <c r="AW53" s="10">
        <f t="shared" si="37"/>
        <v>1.4837987403186745</v>
      </c>
      <c r="AX53" s="10">
        <f t="shared" si="37"/>
        <v>1.4981594276853178</v>
      </c>
      <c r="AY53" s="10">
        <f t="shared" si="37"/>
        <v>1.5126591024604543</v>
      </c>
      <c r="AZ53" s="10">
        <f t="shared" si="37"/>
        <v>1.5272991098094808</v>
      </c>
      <c r="BA53" s="10">
        <f t="shared" si="37"/>
        <v>1.5421007589828259</v>
      </c>
      <c r="BB53" s="10">
        <f t="shared" si="37"/>
        <v>1.5570458566901508</v>
      </c>
      <c r="BC53" s="10">
        <f t="shared" si="37"/>
        <v>1.5721357931469417</v>
      </c>
      <c r="BD53" s="10">
        <f t="shared" si="37"/>
        <v>1.5873719720418031</v>
      </c>
      <c r="BE53" s="10">
        <f t="shared" si="37"/>
        <v>1.6027727845946529</v>
      </c>
      <c r="BF53" s="10">
        <f t="shared" si="37"/>
        <v>1.6183230170890572</v>
      </c>
      <c r="BG53" s="10">
        <f t="shared" si="37"/>
        <v>1.6340241192094962</v>
      </c>
      <c r="BH53" s="10">
        <f t="shared" si="37"/>
        <v>1.6498775547054065</v>
      </c>
      <c r="BI53" s="10">
        <f t="shared" si="37"/>
        <v>1.665915393753993</v>
      </c>
      <c r="BJ53" s="10">
        <f t="shared" si="37"/>
        <v>1.6821091306027616</v>
      </c>
      <c r="BK53" s="10">
        <f t="shared" si="37"/>
        <v>1.6984602806755811</v>
      </c>
      <c r="BL53" s="10">
        <f t="shared" si="37"/>
        <v>1.714970374127186</v>
      </c>
      <c r="BM53" s="10">
        <f t="shared" si="37"/>
        <v>1.7316409559863695</v>
      </c>
      <c r="BN53" s="10">
        <f t="shared" si="37"/>
        <v>1.7484735863005678</v>
      </c>
      <c r="BO53" s="10">
        <f t="shared" si="37"/>
        <v>1.7654698402818521</v>
      </c>
      <c r="BP53" s="10">
        <f t="shared" si="37"/>
        <v>1.7826313084543368</v>
      </c>
      <c r="BQ53" s="10">
        <f t="shared" si="37"/>
        <v>1.7999595968030235</v>
      </c>
      <c r="BR53" s="10">
        <f t="shared" si="37"/>
        <v>1.8174563269240898</v>
      </c>
      <c r="BS53" s="10">
        <f t="shared" si="37"/>
        <v>1.8351231361766394</v>
      </c>
      <c r="BT53" s="10">
        <f t="shared" si="37"/>
        <v>1.8529616778359281</v>
      </c>
      <c r="BU53" s="10">
        <f t="shared" ref="BU53:DH53" si="38">BT53*BU46</f>
        <v>1.8709736212480788</v>
      </c>
      <c r="BV53" s="10">
        <f t="shared" si="38"/>
        <v>1.8891606519862993</v>
      </c>
      <c r="BW53" s="10">
        <f t="shared" si="38"/>
        <v>1.9075244720086213</v>
      </c>
      <c r="BX53" s="10">
        <f t="shared" si="38"/>
        <v>1.9260667998171697</v>
      </c>
      <c r="BY53" s="10">
        <f t="shared" si="38"/>
        <v>1.9447893706189825</v>
      </c>
      <c r="BZ53" s="10">
        <f t="shared" si="38"/>
        <v>1.9636939364883921</v>
      </c>
      <c r="CA53" s="10">
        <f t="shared" si="38"/>
        <v>1.9827822665309867</v>
      </c>
      <c r="CB53" s="10">
        <f t="shared" si="38"/>
        <v>2.0020561470491645</v>
      </c>
      <c r="CC53" s="10">
        <f t="shared" si="38"/>
        <v>2.0215173817092968</v>
      </c>
      <c r="CD53" s="10">
        <f t="shared" si="38"/>
        <v>2.0411677917105182</v>
      </c>
      <c r="CE53" s="10">
        <f t="shared" si="38"/>
        <v>2.0610092159551536</v>
      </c>
      <c r="CF53" s="10">
        <f t="shared" si="38"/>
        <v>2.0810435112208068</v>
      </c>
      <c r="CG53" s="10">
        <f t="shared" si="38"/>
        <v>2.1012725523341178</v>
      </c>
      <c r="CH53" s="10">
        <f t="shared" si="38"/>
        <v>2.1216982323462106</v>
      </c>
      <c r="CI53" s="10">
        <f t="shared" si="38"/>
        <v>2.1423224627098478</v>
      </c>
      <c r="CJ53" s="10">
        <f t="shared" si="38"/>
        <v>2.163147173458305</v>
      </c>
      <c r="CK53" s="10">
        <f t="shared" si="38"/>
        <v>2.1841743133859848</v>
      </c>
      <c r="CL53" s="10">
        <f t="shared" si="38"/>
        <v>2.2054058502307878</v>
      </c>
      <c r="CM53" s="10">
        <f t="shared" si="38"/>
        <v>2.2268437708582538</v>
      </c>
      <c r="CN53" s="10">
        <f t="shared" si="38"/>
        <v>2.2484900814474953</v>
      </c>
      <c r="CO53" s="10">
        <f t="shared" si="38"/>
        <v>2.2703468076789379</v>
      </c>
      <c r="CP53" s="10">
        <f t="shared" si="38"/>
        <v>2.2924159949238838</v>
      </c>
      <c r="CQ53" s="10">
        <f t="shared" si="38"/>
        <v>2.3146997084359202</v>
      </c>
      <c r="CR53" s="10">
        <f t="shared" si="38"/>
        <v>2.3372000335441876</v>
      </c>
      <c r="CS53" s="10">
        <f t="shared" si="38"/>
        <v>2.3599190758485271</v>
      </c>
      <c r="CT53" s="10">
        <f t="shared" si="38"/>
        <v>2.3828589614165234</v>
      </c>
      <c r="CU53" s="10">
        <f t="shared" si="38"/>
        <v>2.4060218369824642</v>
      </c>
      <c r="CV53" s="10">
        <f t="shared" si="38"/>
        <v>2.4294098701482336</v>
      </c>
      <c r="CW53" s="10">
        <f t="shared" si="38"/>
        <v>2.4530252495861591</v>
      </c>
      <c r="CX53" s="10">
        <f t="shared" si="38"/>
        <v>2.4768701852438273</v>
      </c>
      <c r="CY53" s="10">
        <f t="shared" si="38"/>
        <v>2.5009469085508944</v>
      </c>
      <c r="CZ53" s="10">
        <f t="shared" si="38"/>
        <v>2.5252576726279052</v>
      </c>
      <c r="DA53" s="10">
        <f t="shared" si="38"/>
        <v>2.5498047524971419</v>
      </c>
      <c r="DB53" s="10">
        <f t="shared" si="38"/>
        <v>2.5745904452955215</v>
      </c>
      <c r="DC53" s="10">
        <f t="shared" si="38"/>
        <v>2.5996170704895656</v>
      </c>
      <c r="DD53" s="10">
        <f t="shared" si="38"/>
        <v>2.6248869700924566</v>
      </c>
      <c r="DE53" s="10">
        <f t="shared" si="38"/>
        <v>2.6504025088832073</v>
      </c>
      <c r="DF53" s="10">
        <f t="shared" si="38"/>
        <v>2.6761660746279561</v>
      </c>
      <c r="DG53" s="10">
        <f t="shared" si="38"/>
        <v>2.7021800783034191</v>
      </c>
      <c r="DH53" s="10">
        <f t="shared" si="38"/>
        <v>0</v>
      </c>
    </row>
    <row r="54" spans="1:112">
      <c r="B54" s="12" t="s">
        <v>47</v>
      </c>
      <c r="H54" s="3">
        <v>1</v>
      </c>
      <c r="I54" s="10">
        <f t="shared" si="28"/>
        <v>1.0097354491102175</v>
      </c>
      <c r="J54" s="10">
        <f t="shared" ref="J54:BT54" si="39">I54*J47</f>
        <v>1.0195656771898127</v>
      </c>
      <c r="K54" s="10">
        <f t="shared" si="39"/>
        <v>1.0294916069546185</v>
      </c>
      <c r="L54" s="10">
        <f t="shared" si="39"/>
        <v>1.0395141701035213</v>
      </c>
      <c r="M54" s="10">
        <f t="shared" si="39"/>
        <v>1.0497639533590502</v>
      </c>
      <c r="N54" s="10">
        <f t="shared" si="39"/>
        <v>1.0601148011885952</v>
      </c>
      <c r="O54" s="10">
        <f t="shared" si="39"/>
        <v>1.0705677101057283</v>
      </c>
      <c r="P54" s="10">
        <f t="shared" si="39"/>
        <v>1.081123686449811</v>
      </c>
      <c r="Q54" s="10">
        <f t="shared" si="39"/>
        <v>1.0918024718875587</v>
      </c>
      <c r="R54" s="10">
        <f t="shared" si="39"/>
        <v>1.1025867368924038</v>
      </c>
      <c r="S54" s="10">
        <f t="shared" si="39"/>
        <v>1.1134775233374263</v>
      </c>
      <c r="T54" s="10">
        <f t="shared" si="39"/>
        <v>1.1244758833867943</v>
      </c>
      <c r="U54" s="10">
        <f t="shared" si="39"/>
        <v>1.1355350252734859</v>
      </c>
      <c r="V54" s="10">
        <f t="shared" si="39"/>
        <v>1.146702933049315</v>
      </c>
      <c r="W54" s="10">
        <f t="shared" si="39"/>
        <v>1.1579806764192151</v>
      </c>
      <c r="X54" s="10">
        <f t="shared" si="39"/>
        <v>1.1693693356085935</v>
      </c>
      <c r="Y54" s="10">
        <f t="shared" si="39"/>
        <v>1.1808551960588189</v>
      </c>
      <c r="Z54" s="10">
        <f t="shared" si="39"/>
        <v>1.1924538737227892</v>
      </c>
      <c r="AA54" s="10">
        <f t="shared" si="39"/>
        <v>1.2041664767215523</v>
      </c>
      <c r="AB54" s="10">
        <f t="shared" si="39"/>
        <v>1.2159941240604191</v>
      </c>
      <c r="AC54" s="10">
        <f t="shared" si="39"/>
        <v>1.227902556619098</v>
      </c>
      <c r="AD54" s="10">
        <f t="shared" si="39"/>
        <v>1.2399276104370403</v>
      </c>
      <c r="AE54" s="10">
        <f t="shared" si="39"/>
        <v>1.2520704276056205</v>
      </c>
      <c r="AF54" s="10">
        <f t="shared" si="39"/>
        <v>1.264332161400904</v>
      </c>
      <c r="AG54" s="10">
        <f t="shared" si="39"/>
        <v>1.2766771482376997</v>
      </c>
      <c r="AH54" s="10">
        <f t="shared" si="39"/>
        <v>1.2891426719908639</v>
      </c>
      <c r="AI54" s="10">
        <f t="shared" si="39"/>
        <v>1.3017299095873871</v>
      </c>
      <c r="AJ54" s="10">
        <f t="shared" si="39"/>
        <v>1.3144400494458195</v>
      </c>
      <c r="AK54" s="10">
        <f t="shared" si="39"/>
        <v>1.3272461911292504</v>
      </c>
      <c r="AL54" s="10">
        <f t="shared" si="39"/>
        <v>1.3401770986891357</v>
      </c>
      <c r="AM54" s="10">
        <f t="shared" si="39"/>
        <v>1.3532339876769128</v>
      </c>
      <c r="AN54" s="10">
        <f t="shared" si="39"/>
        <v>1.3664180854867223</v>
      </c>
      <c r="AO54" s="10">
        <f t="shared" si="39"/>
        <v>1.3797188157550382</v>
      </c>
      <c r="AP54" s="10">
        <f t="shared" si="39"/>
        <v>1.3931490154936059</v>
      </c>
      <c r="AQ54" s="10">
        <f t="shared" si="39"/>
        <v>1.4067099449598242</v>
      </c>
      <c r="AR54" s="10">
        <f t="shared" si="39"/>
        <v>1.4204028766784522</v>
      </c>
      <c r="AS54" s="10">
        <f t="shared" si="39"/>
        <v>1.4342449151714445</v>
      </c>
      <c r="AT54" s="10">
        <f t="shared" si="39"/>
        <v>1.448221846400003</v>
      </c>
      <c r="AU54" s="10">
        <f t="shared" si="39"/>
        <v>1.4623349849140128</v>
      </c>
      <c r="AV54" s="10">
        <f t="shared" si="39"/>
        <v>1.4765856580738441</v>
      </c>
      <c r="AW54" s="10">
        <f t="shared" si="39"/>
        <v>1.4910044602916421</v>
      </c>
      <c r="AX54" s="10">
        <f t="shared" si="39"/>
        <v>1.5055640615590984</v>
      </c>
      <c r="AY54" s="10">
        <f t="shared" si="39"/>
        <v>1.5202658367735231</v>
      </c>
      <c r="AZ54" s="10">
        <f t="shared" si="39"/>
        <v>1.5351111742580459</v>
      </c>
      <c r="BA54" s="10">
        <f t="shared" si="39"/>
        <v>1.5501263714519153</v>
      </c>
      <c r="BB54" s="10">
        <f t="shared" si="39"/>
        <v>1.5652884349773908</v>
      </c>
      <c r="BC54" s="10">
        <f t="shared" si="39"/>
        <v>1.5805988013603522</v>
      </c>
      <c r="BD54" s="10">
        <f t="shared" si="39"/>
        <v>1.5960589211775962</v>
      </c>
      <c r="BE54" s="10">
        <f t="shared" si="39"/>
        <v>1.6117151416862754</v>
      </c>
      <c r="BF54" s="10">
        <f t="shared" si="39"/>
        <v>1.627524938756173</v>
      </c>
      <c r="BG54" s="10">
        <f t="shared" si="39"/>
        <v>1.6434898188658251</v>
      </c>
      <c r="BH54" s="10">
        <f t="shared" si="39"/>
        <v>1.6596113032712678</v>
      </c>
      <c r="BI54" s="10">
        <f t="shared" si="39"/>
        <v>1.6759375292970491</v>
      </c>
      <c r="BJ54" s="10">
        <f t="shared" si="39"/>
        <v>1.6924243626022091</v>
      </c>
      <c r="BK54" s="10">
        <f t="shared" si="39"/>
        <v>1.7090733831414877</v>
      </c>
      <c r="BL54" s="10">
        <f t="shared" si="39"/>
        <v>1.7258861864122386</v>
      </c>
      <c r="BM54" s="10">
        <f t="shared" si="39"/>
        <v>1.7428643836073285</v>
      </c>
      <c r="BN54" s="10">
        <f t="shared" si="39"/>
        <v>1.7600096017695395</v>
      </c>
      <c r="BO54" s="10">
        <f t="shared" si="39"/>
        <v>1.7773234839474905</v>
      </c>
      <c r="BP54" s="10">
        <f t="shared" si="39"/>
        <v>1.7948076893530938</v>
      </c>
      <c r="BQ54" s="10">
        <f t="shared" si="39"/>
        <v>1.8124638935205579</v>
      </c>
      <c r="BR54" s="10">
        <f t="shared" si="39"/>
        <v>1.8302937884669574</v>
      </c>
      <c r="BS54" s="10">
        <f t="shared" si="39"/>
        <v>1.848299082854381</v>
      </c>
      <c r="BT54" s="10">
        <f t="shared" si="39"/>
        <v>1.8664815021536743</v>
      </c>
      <c r="BU54" s="10">
        <f t="shared" ref="BU54:DH54" si="40">BT54*BU47</f>
        <v>1.8848427888097941</v>
      </c>
      <c r="BV54" s="10">
        <f t="shared" si="40"/>
        <v>1.9033847024087898</v>
      </c>
      <c r="BW54" s="10">
        <f t="shared" si="40"/>
        <v>1.9221090198464259</v>
      </c>
      <c r="BX54" s="10">
        <f t="shared" si="40"/>
        <v>1.9410175354984649</v>
      </c>
      <c r="BY54" s="10">
        <f t="shared" si="40"/>
        <v>1.9601120613926242</v>
      </c>
      <c r="BZ54" s="10">
        <f t="shared" si="40"/>
        <v>1.9793944273822255</v>
      </c>
      <c r="CA54" s="10">
        <f t="shared" si="40"/>
        <v>1.998866481321552</v>
      </c>
      <c r="CB54" s="10">
        <f t="shared" si="40"/>
        <v>2.0185300892429301</v>
      </c>
      <c r="CC54" s="10">
        <f t="shared" si="40"/>
        <v>2.0383871355355545</v>
      </c>
      <c r="CD54" s="10">
        <f t="shared" si="40"/>
        <v>2.0584395231260713</v>
      </c>
      <c r="CE54" s="10">
        <f t="shared" si="40"/>
        <v>2.0786891736609379</v>
      </c>
      <c r="CF54" s="10">
        <f t="shared" si="40"/>
        <v>2.0991380276905764</v>
      </c>
      <c r="CG54" s="10">
        <f t="shared" si="40"/>
        <v>2.119788044855341</v>
      </c>
      <c r="CH54" s="10">
        <f t="shared" si="40"/>
        <v>2.1406412040733103</v>
      </c>
      <c r="CI54" s="10">
        <f t="shared" si="40"/>
        <v>2.1616995037299311</v>
      </c>
      <c r="CJ54" s="10">
        <f t="shared" si="40"/>
        <v>2.1829649618695259</v>
      </c>
      <c r="CK54" s="10">
        <f t="shared" si="40"/>
        <v>2.2044396163886857</v>
      </c>
      <c r="CL54" s="10">
        <f t="shared" si="40"/>
        <v>2.2261255252315619</v>
      </c>
      <c r="CM54" s="10">
        <f t="shared" si="40"/>
        <v>2.2480247665870849</v>
      </c>
      <c r="CN54" s="10">
        <f t="shared" si="40"/>
        <v>2.2701394390881169</v>
      </c>
      <c r="CO54" s="10">
        <f t="shared" si="40"/>
        <v>2.2924716620125678</v>
      </c>
      <c r="CP54" s="10">
        <f t="shared" si="40"/>
        <v>2.3150235754864892</v>
      </c>
      <c r="CQ54" s="10">
        <f t="shared" si="40"/>
        <v>2.3377973406891637</v>
      </c>
      <c r="CR54" s="10">
        <f t="shared" si="40"/>
        <v>2.360795140060215</v>
      </c>
      <c r="CS54" s="10">
        <f t="shared" si="40"/>
        <v>2.3840191775087529</v>
      </c>
      <c r="CT54" s="10">
        <f t="shared" si="40"/>
        <v>2.4074716786245776</v>
      </c>
      <c r="CU54" s="10">
        <f t="shared" si="40"/>
        <v>2.4311548908914604</v>
      </c>
      <c r="CV54" s="10">
        <f t="shared" si="40"/>
        <v>2.4550710839025234</v>
      </c>
      <c r="CW54" s="10">
        <f t="shared" si="40"/>
        <v>2.4792225495777367</v>
      </c>
      <c r="CX54" s="10">
        <f t="shared" si="40"/>
        <v>2.5036116023835571</v>
      </c>
      <c r="CY54" s="10">
        <f t="shared" si="40"/>
        <v>2.5282405795547263</v>
      </c>
      <c r="CZ54" s="10">
        <f t="shared" si="40"/>
        <v>2.5531118413182501</v>
      </c>
      <c r="DA54" s="10">
        <f t="shared" si="40"/>
        <v>2.5782277711195833</v>
      </c>
      <c r="DB54" s="10">
        <f t="shared" si="40"/>
        <v>2.6035907758510377</v>
      </c>
      <c r="DC54" s="10">
        <f t="shared" si="40"/>
        <v>2.6292032860824381</v>
      </c>
      <c r="DD54" s="10">
        <f t="shared" si="40"/>
        <v>2.6550677562940468</v>
      </c>
      <c r="DE54" s="10">
        <f t="shared" si="40"/>
        <v>2.6811866651117793</v>
      </c>
      <c r="DF54" s="10">
        <f t="shared" si="40"/>
        <v>2.7075625155447347</v>
      </c>
      <c r="DG54" s="10">
        <f t="shared" si="40"/>
        <v>2.7341978352250629</v>
      </c>
      <c r="DH54" s="10">
        <f t="shared" si="40"/>
        <v>0</v>
      </c>
    </row>
    <row r="55" spans="1:112" s="264" customFormat="1">
      <c r="A55" s="263"/>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485"/>
      <c r="CD55" s="485"/>
      <c r="CE55" s="485"/>
      <c r="CF55" s="485"/>
      <c r="CG55" s="485"/>
      <c r="CH55" s="485"/>
      <c r="CI55" s="485"/>
      <c r="CJ55" s="485"/>
      <c r="CK55" s="485"/>
      <c r="CL55" s="485"/>
      <c r="CM55" s="485"/>
      <c r="CN55" s="485"/>
      <c r="CO55" s="485"/>
      <c r="CP55" s="485"/>
      <c r="CQ55" s="485"/>
      <c r="CR55" s="485"/>
      <c r="CS55" s="485"/>
      <c r="CT55" s="485"/>
      <c r="CU55" s="485"/>
      <c r="CV55" s="485"/>
      <c r="CW55" s="485"/>
      <c r="CX55" s="485"/>
      <c r="CY55" s="485"/>
      <c r="CZ55" s="485"/>
      <c r="DA55" s="485"/>
      <c r="DB55" s="485"/>
      <c r="DC55" s="485"/>
      <c r="DD55" s="485"/>
      <c r="DE55" s="485"/>
      <c r="DF55" s="485"/>
      <c r="DG55" s="485"/>
      <c r="DH55" s="485"/>
    </row>
    <row r="56" spans="1:112" s="264" customFormat="1">
      <c r="A56" s="263"/>
    </row>
    <row r="57" spans="1:112" s="264" customFormat="1">
      <c r="A57" s="263"/>
    </row>
    <row r="58" spans="1:112" s="264" customFormat="1">
      <c r="A58" s="263"/>
    </row>
    <row r="59" spans="1:112" s="264" customFormat="1">
      <c r="A59" s="263"/>
    </row>
    <row r="60" spans="1:112" s="264" customFormat="1">
      <c r="A60" s="263"/>
    </row>
    <row r="61" spans="1:112" s="264" customFormat="1">
      <c r="A61" s="263"/>
    </row>
    <row r="62" spans="1:112" s="264" customFormat="1">
      <c r="A62" s="263"/>
    </row>
    <row r="63" spans="1:112" s="264" customFormat="1">
      <c r="A63" s="263"/>
    </row>
    <row r="64" spans="1:112" s="264" customFormat="1">
      <c r="A64" s="263"/>
    </row>
    <row r="65" spans="1:1" s="264" customFormat="1">
      <c r="A65" s="263"/>
    </row>
    <row r="66" spans="1:1" s="264" customFormat="1">
      <c r="A66" s="263"/>
    </row>
    <row r="67" spans="1:1" s="264" customFormat="1">
      <c r="A67" s="263"/>
    </row>
    <row r="68" spans="1:1" s="264" customFormat="1">
      <c r="A68" s="263"/>
    </row>
    <row r="69" spans="1:1" s="264" customFormat="1">
      <c r="A69" s="263"/>
    </row>
    <row r="70" spans="1:1" s="264" customFormat="1">
      <c r="A70" s="263"/>
    </row>
    <row r="71" spans="1:1" s="264" customFormat="1">
      <c r="A71" s="263"/>
    </row>
    <row r="72" spans="1:1" s="264" customFormat="1">
      <c r="A72" s="263"/>
    </row>
    <row r="73" spans="1:1" s="264" customFormat="1">
      <c r="A73" s="263"/>
    </row>
    <row r="74" spans="1:1" s="264" customFormat="1">
      <c r="A74" s="263"/>
    </row>
    <row r="75" spans="1:1" s="264" customFormat="1">
      <c r="A75" s="263"/>
    </row>
    <row r="76" spans="1:1" s="264" customFormat="1">
      <c r="A76" s="263"/>
    </row>
    <row r="77" spans="1:1" s="264" customFormat="1">
      <c r="A77" s="263"/>
    </row>
    <row r="78" spans="1:1" s="264" customFormat="1">
      <c r="A78" s="263"/>
    </row>
    <row r="79" spans="1:1" s="264" customFormat="1">
      <c r="A79" s="263"/>
    </row>
    <row r="80" spans="1:1" s="264" customFormat="1">
      <c r="A80" s="263"/>
    </row>
    <row r="81" spans="1:1" s="264" customFormat="1">
      <c r="A81" s="263"/>
    </row>
    <row r="82" spans="1:1" s="264" customFormat="1">
      <c r="A82" s="263"/>
    </row>
    <row r="83" spans="1:1" s="264" customFormat="1">
      <c r="A83" s="263"/>
    </row>
    <row r="84" spans="1:1" s="264" customFormat="1">
      <c r="A84" s="263"/>
    </row>
    <row r="85" spans="1:1" s="264" customFormat="1">
      <c r="A85" s="263"/>
    </row>
    <row r="86" spans="1:1" s="264" customFormat="1">
      <c r="A86" s="263"/>
    </row>
    <row r="87" spans="1:1" s="264" customFormat="1">
      <c r="A87" s="263"/>
    </row>
    <row r="88" spans="1:1" s="264" customFormat="1">
      <c r="A88" s="263"/>
    </row>
    <row r="89" spans="1:1" s="264" customFormat="1">
      <c r="A89" s="263"/>
    </row>
    <row r="90" spans="1:1" s="264" customFormat="1">
      <c r="A90" s="263"/>
    </row>
    <row r="91" spans="1:1" s="264" customFormat="1">
      <c r="A91" s="263"/>
    </row>
    <row r="92" spans="1:1" s="264" customFormat="1">
      <c r="A92" s="263"/>
    </row>
    <row r="93" spans="1:1" s="264" customFormat="1">
      <c r="A93" s="263"/>
    </row>
    <row r="94" spans="1:1" s="264" customFormat="1">
      <c r="A94" s="263"/>
    </row>
    <row r="95" spans="1:1" s="264" customFormat="1">
      <c r="A95" s="263"/>
    </row>
    <row r="96" spans="1:1" s="264" customFormat="1">
      <c r="A96" s="263"/>
    </row>
    <row r="97" spans="1:1" s="264" customFormat="1">
      <c r="A97" s="263"/>
    </row>
    <row r="98" spans="1:1" s="264" customFormat="1">
      <c r="A98" s="263"/>
    </row>
    <row r="99" spans="1:1" s="264" customFormat="1">
      <c r="A99" s="263"/>
    </row>
    <row r="100" spans="1:1" s="264" customFormat="1">
      <c r="A100" s="263"/>
    </row>
    <row r="101" spans="1:1" s="264" customFormat="1">
      <c r="A101" s="263"/>
    </row>
    <row r="102" spans="1:1" s="264" customFormat="1">
      <c r="A102" s="263"/>
    </row>
    <row r="103" spans="1:1" s="264" customFormat="1">
      <c r="A103" s="263"/>
    </row>
    <row r="104" spans="1:1" s="264" customFormat="1">
      <c r="A104" s="263"/>
    </row>
    <row r="105" spans="1:1" s="264" customFormat="1">
      <c r="A105" s="263"/>
    </row>
    <row r="106" spans="1:1" s="264" customFormat="1">
      <c r="A106" s="263"/>
    </row>
    <row r="107" spans="1:1" s="264" customFormat="1">
      <c r="A107" s="263"/>
    </row>
  </sheetData>
  <sheetProtection password="F585" sheet="1" objects="1" scenarios="1"/>
  <conditionalFormatting sqref="H15:DK15 H23:R23">
    <cfRule type="cellIs" priority="5" operator="greaterThan">
      <formula>#REF!</formula>
    </cfRule>
    <cfRule type="cellIs" priority="6" operator="equal">
      <formula>#REF!</formula>
    </cfRule>
  </conditionalFormatting>
  <conditionalFormatting sqref="H15:DK15 H23:R23">
    <cfRule type="cellIs" priority="4" operator="lessThan">
      <formula>#REF!</formula>
    </cfRule>
  </conditionalFormatting>
  <hyperlinks>
    <hyperlink ref="H27" r:id="rId1"/>
    <hyperlink ref="M28" r:id="rId2"/>
  </hyperlinks>
  <pageMargins left="0.39370078740157483" right="0.39370078740157483" top="0.39370078740157483" bottom="0.39370078740157483" header="0.31496062992125984" footer="0.31496062992125984"/>
  <pageSetup paperSize="9" scale="48" fitToWidth="8" orientation="landscape" r:id="rId3"/>
  <drawing r:id="rId4"/>
</worksheet>
</file>

<file path=xl/worksheets/sheet3.xml><?xml version="1.0" encoding="utf-8"?>
<worksheet xmlns="http://schemas.openxmlformats.org/spreadsheetml/2006/main" xmlns:r="http://schemas.openxmlformats.org/officeDocument/2006/relationships">
  <sheetPr codeName="Лист1"/>
  <dimension ref="A2:DP520"/>
  <sheetViews>
    <sheetView view="pageBreakPreview" zoomScale="55" zoomScaleSheetLayoutView="55" workbookViewId="0">
      <selection activeCell="C1" sqref="C1"/>
    </sheetView>
  </sheetViews>
  <sheetFormatPr defaultColWidth="0" defaultRowHeight="15" outlineLevelRow="1"/>
  <cols>
    <col min="1" max="3" width="9.140625" style="19" customWidth="1"/>
    <col min="4" max="4" width="50.7109375" customWidth="1"/>
    <col min="5" max="5" width="10.7109375" customWidth="1"/>
    <col min="6" max="6" width="13.85546875" style="7" customWidth="1"/>
    <col min="7" max="7" width="14.28515625" bestFit="1" customWidth="1"/>
    <col min="8" max="8" width="13" bestFit="1" customWidth="1"/>
    <col min="9" max="114" width="12.7109375" customWidth="1"/>
    <col min="115" max="116" width="12.7109375" hidden="1" customWidth="1"/>
    <col min="117" max="120" width="9.140625" style="18" hidden="1" customWidth="1"/>
    <col min="121" max="16384" width="0" style="18" hidden="1"/>
  </cols>
  <sheetData>
    <row r="2" spans="4:22" s="18" customFormat="1">
      <c r="D2" s="143" t="s">
        <v>397</v>
      </c>
      <c r="E2" s="228" t="s">
        <v>423</v>
      </c>
      <c r="F2" s="7"/>
      <c r="G2"/>
      <c r="H2"/>
      <c r="I2"/>
      <c r="J2"/>
      <c r="K2"/>
      <c r="L2"/>
      <c r="M2"/>
      <c r="N2"/>
      <c r="O2"/>
      <c r="P2" s="37"/>
      <c r="Q2" s="37"/>
      <c r="R2" s="37"/>
      <c r="S2" s="37"/>
      <c r="T2" s="37"/>
      <c r="U2" s="37"/>
      <c r="V2" s="37"/>
    </row>
    <row r="3" spans="4:22" s="18" customFormat="1" ht="18.75">
      <c r="D3" s="11" t="s">
        <v>398</v>
      </c>
      <c r="E3" s="391" t="s">
        <v>478</v>
      </c>
      <c r="F3" s="392"/>
      <c r="G3" s="392"/>
      <c r="H3" s="392"/>
      <c r="I3" s="392"/>
      <c r="J3" s="392"/>
      <c r="K3" s="392"/>
      <c r="L3" s="392"/>
      <c r="M3" s="392"/>
      <c r="N3" s="392"/>
      <c r="O3" s="392"/>
      <c r="P3" s="392"/>
      <c r="Q3" s="392"/>
      <c r="R3" s="392"/>
      <c r="S3" s="392"/>
      <c r="T3" s="392"/>
      <c r="U3" s="393"/>
      <c r="V3" s="37"/>
    </row>
    <row r="4" spans="4:22" s="18" customFormat="1">
      <c r="D4" s="11" t="s">
        <v>399</v>
      </c>
      <c r="E4" s="394"/>
      <c r="F4" s="395"/>
      <c r="G4" s="395"/>
      <c r="H4" s="395"/>
      <c r="I4" s="395"/>
      <c r="J4" s="395"/>
      <c r="K4" s="395"/>
      <c r="L4" s="395"/>
      <c r="M4" s="395"/>
      <c r="N4" s="395"/>
      <c r="O4" s="395"/>
      <c r="P4" s="395"/>
      <c r="Q4" s="395"/>
      <c r="R4" s="395"/>
      <c r="S4" s="395"/>
      <c r="T4" s="395"/>
      <c r="U4" s="396"/>
      <c r="V4" s="37"/>
    </row>
    <row r="5" spans="4:22" s="18" customFormat="1">
      <c r="D5" s="11" t="s">
        <v>400</v>
      </c>
      <c r="E5" s="394"/>
      <c r="F5" s="395"/>
      <c r="G5" s="395"/>
      <c r="H5" s="395"/>
      <c r="I5" s="395"/>
      <c r="J5" s="395"/>
      <c r="K5" s="395"/>
      <c r="L5" s="395"/>
      <c r="M5" s="395"/>
      <c r="N5" s="395"/>
      <c r="O5" s="395"/>
      <c r="P5" s="395"/>
      <c r="Q5" s="395"/>
      <c r="R5" s="395"/>
      <c r="S5" s="395"/>
      <c r="T5" s="395"/>
      <c r="U5" s="396"/>
      <c r="V5" s="37"/>
    </row>
    <row r="6" spans="4:22" s="18" customFormat="1">
      <c r="D6" s="11" t="s">
        <v>401</v>
      </c>
      <c r="E6" s="394"/>
      <c r="F6" s="395"/>
      <c r="G6" s="395"/>
      <c r="H6" s="395"/>
      <c r="I6" s="395"/>
      <c r="J6" s="395"/>
      <c r="K6" s="395"/>
      <c r="L6" s="395"/>
      <c r="M6" s="395"/>
      <c r="N6" s="395"/>
      <c r="O6" s="395"/>
      <c r="P6" s="395"/>
      <c r="Q6" s="395"/>
      <c r="R6" s="395"/>
      <c r="S6" s="395"/>
      <c r="T6" s="395"/>
      <c r="U6" s="396"/>
      <c r="V6" s="37"/>
    </row>
    <row r="7" spans="4:22" s="18" customFormat="1">
      <c r="D7" s="11" t="s">
        <v>402</v>
      </c>
      <c r="E7" s="397"/>
      <c r="F7" s="398"/>
      <c r="G7" s="398"/>
      <c r="H7" s="398"/>
      <c r="I7" s="398"/>
      <c r="J7" s="398"/>
      <c r="K7" s="398"/>
      <c r="L7" s="398"/>
      <c r="M7" s="398"/>
      <c r="N7" s="398"/>
      <c r="O7" s="398"/>
      <c r="P7" s="398"/>
      <c r="Q7" s="398"/>
      <c r="R7" s="398"/>
      <c r="S7" s="398"/>
      <c r="T7" s="398"/>
      <c r="U7" s="399"/>
      <c r="V7" s="37"/>
    </row>
    <row r="9" spans="4:22" s="18" customFormat="1">
      <c r="D9" s="143" t="s">
        <v>358</v>
      </c>
      <c r="E9"/>
      <c r="F9" s="7"/>
      <c r="G9"/>
      <c r="H9"/>
      <c r="I9"/>
      <c r="J9"/>
      <c r="K9"/>
      <c r="L9"/>
      <c r="M9"/>
      <c r="N9"/>
      <c r="O9"/>
      <c r="P9"/>
      <c r="Q9"/>
      <c r="R9"/>
      <c r="S9"/>
      <c r="T9"/>
      <c r="U9"/>
      <c r="V9"/>
    </row>
    <row r="10" spans="4:22" s="18" customFormat="1">
      <c r="D10" s="78" t="s">
        <v>10</v>
      </c>
      <c r="E10" s="78"/>
      <c r="F10" s="545">
        <f>MIN(I26:I45)</f>
        <v>44562</v>
      </c>
      <c r="G10" s="546">
        <f>MIN(J26:J45)</f>
        <v>45017</v>
      </c>
      <c r="H10"/>
      <c r="I10"/>
      <c r="J10"/>
      <c r="K10"/>
      <c r="L10" s="81" t="s">
        <v>11</v>
      </c>
      <c r="M10" s="81"/>
      <c r="N10" s="81"/>
      <c r="O10" s="81"/>
      <c r="P10" s="81"/>
      <c r="Q10" s="544">
        <f>MIN(T26:T45)</f>
        <v>44562</v>
      </c>
      <c r="R10" s="544">
        <f>MIN(U26:U45)</f>
        <v>45017</v>
      </c>
      <c r="S10"/>
      <c r="T10"/>
      <c r="U10"/>
      <c r="V10"/>
    </row>
    <row r="11" spans="4:22" s="18" customFormat="1">
      <c r="D11" s="11" t="s">
        <v>344</v>
      </c>
      <c r="E11"/>
      <c r="F11" s="7"/>
      <c r="G11" s="156">
        <f>IF($F$10=0,R11,DATE(YEAR(MIN(I26:I45)),1,1))</f>
        <v>44562</v>
      </c>
      <c r="H11"/>
      <c r="I11"/>
      <c r="J11"/>
      <c r="K11"/>
      <c r="L11" s="11" t="s">
        <v>344</v>
      </c>
      <c r="M11"/>
      <c r="N11"/>
      <c r="O11"/>
      <c r="P11"/>
      <c r="Q11" s="7"/>
      <c r="R11" s="156">
        <f>IF($Q$10=0,G11,DATE(YEAR(MIN(T26:T45)),1,1))</f>
        <v>44562</v>
      </c>
      <c r="S11"/>
      <c r="T11" s="153"/>
      <c r="U11"/>
      <c r="V11"/>
    </row>
    <row r="12" spans="4:22" s="18" customFormat="1">
      <c r="D12" s="11" t="s">
        <v>345</v>
      </c>
      <c r="E12"/>
      <c r="F12" s="7"/>
      <c r="G12" s="156">
        <f>IF(F10=0,R12,MIN(I26:I45))</f>
        <v>44562</v>
      </c>
      <c r="H12"/>
      <c r="I12"/>
      <c r="J12"/>
      <c r="K12"/>
      <c r="L12" s="11" t="s">
        <v>345</v>
      </c>
      <c r="M12"/>
      <c r="N12"/>
      <c r="O12"/>
      <c r="P12"/>
      <c r="Q12" s="7"/>
      <c r="R12" s="156">
        <f>IF($Q$10=0,G12,MIN(T26:T45))</f>
        <v>44562</v>
      </c>
      <c r="S12"/>
      <c r="T12" s="153"/>
      <c r="U12"/>
      <c r="V12"/>
    </row>
    <row r="13" spans="4:22" s="18" customFormat="1">
      <c r="D13" s="11" t="s">
        <v>346</v>
      </c>
      <c r="E13"/>
      <c r="F13" s="7"/>
      <c r="G13" s="156">
        <f>IF(G10=0,R13,MAX(J26:J45))</f>
        <v>45108</v>
      </c>
      <c r="H13"/>
      <c r="I13"/>
      <c r="J13"/>
      <c r="K13"/>
      <c r="L13" s="11" t="s">
        <v>346</v>
      </c>
      <c r="M13"/>
      <c r="N13"/>
      <c r="O13"/>
      <c r="P13"/>
      <c r="Q13" s="7"/>
      <c r="R13" s="156">
        <f>IF(R10=0,G13,MAX(U26:U45))</f>
        <v>45474</v>
      </c>
      <c r="S13"/>
      <c r="T13"/>
      <c r="U13"/>
      <c r="V13"/>
    </row>
    <row r="14" spans="4:22" s="18" customFormat="1">
      <c r="D14" s="11" t="s">
        <v>347</v>
      </c>
      <c r="E14"/>
      <c r="F14" s="7"/>
      <c r="G14" s="156">
        <f>IF(G10=0,R14,MIN(J26:J45))</f>
        <v>45017</v>
      </c>
      <c r="H14"/>
      <c r="I14"/>
      <c r="J14"/>
      <c r="K14"/>
      <c r="L14" s="11" t="s">
        <v>347</v>
      </c>
      <c r="M14"/>
      <c r="N14"/>
      <c r="O14"/>
      <c r="P14"/>
      <c r="Q14" s="7"/>
      <c r="R14" s="156">
        <f>IF(R10=0,G14,MIN(U26:U45))</f>
        <v>45017</v>
      </c>
      <c r="S14"/>
      <c r="T14"/>
      <c r="U14"/>
      <c r="V14"/>
    </row>
    <row r="15" spans="4:22" s="18" customFormat="1">
      <c r="D15" s="11" t="s">
        <v>348</v>
      </c>
      <c r="E15"/>
      <c r="F15" s="7"/>
      <c r="G15" s="156">
        <f>G14+IFERROR(1/MIN(H26:H45),0)*365.25+1</f>
        <v>55975.5</v>
      </c>
      <c r="H15"/>
      <c r="I15"/>
      <c r="J15"/>
      <c r="K15"/>
      <c r="L15" s="11" t="s">
        <v>348</v>
      </c>
      <c r="M15"/>
      <c r="N15"/>
      <c r="O15"/>
      <c r="P15"/>
      <c r="Q15" s="7"/>
      <c r="R15" s="156">
        <f>R14+IFERROR(1/MIN(S26:S45),0)*365.25+1</f>
        <v>55975.5</v>
      </c>
      <c r="S15"/>
      <c r="T15"/>
      <c r="U15"/>
      <c r="V15"/>
    </row>
    <row r="16" spans="4:22" s="18" customFormat="1">
      <c r="D16" s="11" t="s">
        <v>349</v>
      </c>
      <c r="E16"/>
      <c r="F16" s="7"/>
      <c r="G16" s="156">
        <f>DATE(YEAR(G99),MONTH(G99)-3,DAY(G99))</f>
        <v>52048</v>
      </c>
      <c r="H16"/>
      <c r="I16"/>
      <c r="J16"/>
      <c r="K16"/>
      <c r="L16" s="11" t="s">
        <v>349</v>
      </c>
      <c r="M16"/>
      <c r="N16"/>
      <c r="O16"/>
      <c r="P16"/>
      <c r="Q16" s="7"/>
      <c r="R16" s="156">
        <f>DATE(YEAR(T99),MONTH(T99)-3,DAY(T99))</f>
        <v>53874</v>
      </c>
      <c r="S16"/>
      <c r="T16"/>
      <c r="U16"/>
      <c r="V16"/>
    </row>
    <row r="17" spans="4:116" s="18" customFormat="1">
      <c r="E17"/>
      <c r="F17" s="7"/>
      <c r="G17"/>
      <c r="H17"/>
      <c r="I17"/>
      <c r="J17"/>
      <c r="K17" s="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4:116" s="18" customFormat="1" ht="16.5">
      <c r="D18" s="143" t="s">
        <v>353</v>
      </c>
      <c r="E18"/>
      <c r="F18" s="7"/>
      <c r="G18"/>
      <c r="H18" s="57" t="s">
        <v>354</v>
      </c>
      <c r="I18"/>
      <c r="J18"/>
      <c r="K18" s="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row>
    <row r="19" spans="4:116" s="18" customFormat="1">
      <c r="D19" s="11" t="s">
        <v>265</v>
      </c>
      <c r="E19"/>
      <c r="H19" s="206">
        <f>YEAR(G11)-1</f>
        <v>2021</v>
      </c>
      <c r="I19" s="78">
        <f t="shared" ref="I19:AN19" si="0">YEAR(I21)</f>
        <v>2022</v>
      </c>
      <c r="J19" s="78">
        <f t="shared" si="0"/>
        <v>2022</v>
      </c>
      <c r="K19" s="78">
        <f t="shared" si="0"/>
        <v>2022</v>
      </c>
      <c r="L19" s="78">
        <f t="shared" si="0"/>
        <v>2022</v>
      </c>
      <c r="M19" s="78">
        <f t="shared" si="0"/>
        <v>2023</v>
      </c>
      <c r="N19" s="78">
        <f t="shared" si="0"/>
        <v>2023</v>
      </c>
      <c r="O19" s="78">
        <f t="shared" si="0"/>
        <v>2023</v>
      </c>
      <c r="P19" s="78">
        <f t="shared" si="0"/>
        <v>2023</v>
      </c>
      <c r="Q19" s="78">
        <f t="shared" si="0"/>
        <v>2024</v>
      </c>
      <c r="R19" s="78">
        <f t="shared" si="0"/>
        <v>2024</v>
      </c>
      <c r="S19" s="78">
        <f t="shared" si="0"/>
        <v>2024</v>
      </c>
      <c r="T19" s="78">
        <f t="shared" si="0"/>
        <v>2024</v>
      </c>
      <c r="U19" s="78">
        <f t="shared" si="0"/>
        <v>2025</v>
      </c>
      <c r="V19" s="78">
        <f t="shared" si="0"/>
        <v>2025</v>
      </c>
      <c r="W19" s="78">
        <f t="shared" si="0"/>
        <v>2025</v>
      </c>
      <c r="X19" s="78">
        <f t="shared" si="0"/>
        <v>2025</v>
      </c>
      <c r="Y19" s="78">
        <f t="shared" si="0"/>
        <v>2026</v>
      </c>
      <c r="Z19" s="78">
        <f t="shared" si="0"/>
        <v>2026</v>
      </c>
      <c r="AA19" s="78">
        <f t="shared" si="0"/>
        <v>2026</v>
      </c>
      <c r="AB19" s="78">
        <f t="shared" si="0"/>
        <v>2026</v>
      </c>
      <c r="AC19" s="78">
        <f t="shared" si="0"/>
        <v>2027</v>
      </c>
      <c r="AD19" s="78">
        <f t="shared" si="0"/>
        <v>2027</v>
      </c>
      <c r="AE19" s="78">
        <f t="shared" si="0"/>
        <v>2027</v>
      </c>
      <c r="AF19" s="78">
        <f t="shared" si="0"/>
        <v>2027</v>
      </c>
      <c r="AG19" s="78">
        <f t="shared" si="0"/>
        <v>2028</v>
      </c>
      <c r="AH19" s="78">
        <f t="shared" si="0"/>
        <v>2028</v>
      </c>
      <c r="AI19" s="78">
        <f t="shared" si="0"/>
        <v>2028</v>
      </c>
      <c r="AJ19" s="78">
        <f t="shared" si="0"/>
        <v>2028</v>
      </c>
      <c r="AK19" s="78">
        <f t="shared" si="0"/>
        <v>2029</v>
      </c>
      <c r="AL19" s="78">
        <f t="shared" si="0"/>
        <v>2029</v>
      </c>
      <c r="AM19" s="78">
        <f t="shared" si="0"/>
        <v>2029</v>
      </c>
      <c r="AN19" s="78">
        <f t="shared" si="0"/>
        <v>2029</v>
      </c>
      <c r="AO19" s="78">
        <f t="shared" ref="AO19:BT19" si="1">YEAR(AO21)</f>
        <v>2030</v>
      </c>
      <c r="AP19" s="78">
        <f t="shared" si="1"/>
        <v>2030</v>
      </c>
      <c r="AQ19" s="78">
        <f t="shared" si="1"/>
        <v>2030</v>
      </c>
      <c r="AR19" s="78">
        <f t="shared" si="1"/>
        <v>2030</v>
      </c>
      <c r="AS19" s="78">
        <f t="shared" si="1"/>
        <v>2031</v>
      </c>
      <c r="AT19" s="78">
        <f t="shared" si="1"/>
        <v>2031</v>
      </c>
      <c r="AU19" s="78">
        <f t="shared" si="1"/>
        <v>2031</v>
      </c>
      <c r="AV19" s="78">
        <f t="shared" si="1"/>
        <v>2031</v>
      </c>
      <c r="AW19" s="78">
        <f t="shared" si="1"/>
        <v>2032</v>
      </c>
      <c r="AX19" s="78">
        <f t="shared" si="1"/>
        <v>2032</v>
      </c>
      <c r="AY19" s="78">
        <f t="shared" si="1"/>
        <v>2032</v>
      </c>
      <c r="AZ19" s="78">
        <f t="shared" si="1"/>
        <v>2032</v>
      </c>
      <c r="BA19" s="78">
        <f t="shared" si="1"/>
        <v>2033</v>
      </c>
      <c r="BB19" s="78">
        <f t="shared" si="1"/>
        <v>2033</v>
      </c>
      <c r="BC19" s="78">
        <f t="shared" si="1"/>
        <v>2033</v>
      </c>
      <c r="BD19" s="78">
        <f t="shared" si="1"/>
        <v>2033</v>
      </c>
      <c r="BE19" s="78">
        <f t="shared" si="1"/>
        <v>2034</v>
      </c>
      <c r="BF19" s="78">
        <f t="shared" si="1"/>
        <v>2034</v>
      </c>
      <c r="BG19" s="78">
        <f t="shared" si="1"/>
        <v>2034</v>
      </c>
      <c r="BH19" s="78">
        <f t="shared" si="1"/>
        <v>2034</v>
      </c>
      <c r="BI19" s="78">
        <f t="shared" si="1"/>
        <v>2035</v>
      </c>
      <c r="BJ19" s="78">
        <f t="shared" si="1"/>
        <v>2035</v>
      </c>
      <c r="BK19" s="78">
        <f t="shared" si="1"/>
        <v>2035</v>
      </c>
      <c r="BL19" s="78">
        <f t="shared" si="1"/>
        <v>2035</v>
      </c>
      <c r="BM19" s="78">
        <f t="shared" si="1"/>
        <v>2036</v>
      </c>
      <c r="BN19" s="78">
        <f t="shared" si="1"/>
        <v>2036</v>
      </c>
      <c r="BO19" s="78">
        <f t="shared" si="1"/>
        <v>2036</v>
      </c>
      <c r="BP19" s="78">
        <f t="shared" si="1"/>
        <v>2036</v>
      </c>
      <c r="BQ19" s="78">
        <f t="shared" si="1"/>
        <v>2037</v>
      </c>
      <c r="BR19" s="78">
        <f t="shared" si="1"/>
        <v>2037</v>
      </c>
      <c r="BS19" s="78">
        <f t="shared" si="1"/>
        <v>2037</v>
      </c>
      <c r="BT19" s="78">
        <f t="shared" si="1"/>
        <v>2037</v>
      </c>
      <c r="BU19" s="78">
        <f t="shared" ref="BU19:CZ19" si="2">YEAR(BU21)</f>
        <v>2038</v>
      </c>
      <c r="BV19" s="78">
        <f t="shared" si="2"/>
        <v>2038</v>
      </c>
      <c r="BW19" s="78">
        <f t="shared" si="2"/>
        <v>2038</v>
      </c>
      <c r="BX19" s="78">
        <f t="shared" si="2"/>
        <v>2038</v>
      </c>
      <c r="BY19" s="78">
        <f t="shared" si="2"/>
        <v>2039</v>
      </c>
      <c r="BZ19" s="78">
        <f t="shared" si="2"/>
        <v>2039</v>
      </c>
      <c r="CA19" s="78">
        <f t="shared" si="2"/>
        <v>2039</v>
      </c>
      <c r="CB19" s="78">
        <f t="shared" si="2"/>
        <v>2039</v>
      </c>
      <c r="CC19" s="78">
        <f t="shared" si="2"/>
        <v>2040</v>
      </c>
      <c r="CD19" s="78">
        <f t="shared" si="2"/>
        <v>2040</v>
      </c>
      <c r="CE19" s="78">
        <f t="shared" si="2"/>
        <v>2040</v>
      </c>
      <c r="CF19" s="78">
        <f t="shared" si="2"/>
        <v>2040</v>
      </c>
      <c r="CG19" s="78">
        <f t="shared" si="2"/>
        <v>2041</v>
      </c>
      <c r="CH19" s="78">
        <f t="shared" si="2"/>
        <v>2041</v>
      </c>
      <c r="CI19" s="78">
        <f t="shared" si="2"/>
        <v>2041</v>
      </c>
      <c r="CJ19" s="78">
        <f t="shared" si="2"/>
        <v>2041</v>
      </c>
      <c r="CK19" s="78">
        <f t="shared" si="2"/>
        <v>2042</v>
      </c>
      <c r="CL19" s="78">
        <f t="shared" si="2"/>
        <v>2042</v>
      </c>
      <c r="CM19" s="78">
        <f t="shared" si="2"/>
        <v>2042</v>
      </c>
      <c r="CN19" s="78">
        <f t="shared" si="2"/>
        <v>2042</v>
      </c>
      <c r="CO19" s="78">
        <f t="shared" si="2"/>
        <v>2043</v>
      </c>
      <c r="CP19" s="78">
        <f t="shared" si="2"/>
        <v>2043</v>
      </c>
      <c r="CQ19" s="78">
        <f t="shared" si="2"/>
        <v>2043</v>
      </c>
      <c r="CR19" s="78">
        <f t="shared" si="2"/>
        <v>2043</v>
      </c>
      <c r="CS19" s="78">
        <f t="shared" si="2"/>
        <v>2044</v>
      </c>
      <c r="CT19" s="78">
        <f t="shared" si="2"/>
        <v>2044</v>
      </c>
      <c r="CU19" s="78">
        <f t="shared" si="2"/>
        <v>2044</v>
      </c>
      <c r="CV19" s="78">
        <f t="shared" si="2"/>
        <v>2044</v>
      </c>
      <c r="CW19" s="78">
        <f t="shared" si="2"/>
        <v>2045</v>
      </c>
      <c r="CX19" s="78">
        <f t="shared" si="2"/>
        <v>2045</v>
      </c>
      <c r="CY19" s="78">
        <f t="shared" si="2"/>
        <v>2045</v>
      </c>
      <c r="CZ19" s="78">
        <f t="shared" si="2"/>
        <v>2045</v>
      </c>
      <c r="DA19" s="78">
        <f t="shared" ref="DA19:DJ19" si="3">YEAR(DA21)</f>
        <v>2046</v>
      </c>
      <c r="DB19" s="78">
        <f t="shared" si="3"/>
        <v>2046</v>
      </c>
      <c r="DC19" s="78">
        <f t="shared" si="3"/>
        <v>2046</v>
      </c>
      <c r="DD19" s="78">
        <f t="shared" si="3"/>
        <v>2046</v>
      </c>
      <c r="DE19" s="78">
        <f t="shared" si="3"/>
        <v>2047</v>
      </c>
      <c r="DF19" s="78">
        <f t="shared" si="3"/>
        <v>2047</v>
      </c>
      <c r="DG19" s="78">
        <f t="shared" si="3"/>
        <v>2047</v>
      </c>
      <c r="DH19" s="78">
        <f t="shared" si="3"/>
        <v>1900</v>
      </c>
      <c r="DI19" s="78">
        <f t="shared" si="3"/>
        <v>1900</v>
      </c>
      <c r="DJ19" s="78">
        <f t="shared" si="3"/>
        <v>1900</v>
      </c>
      <c r="DK19"/>
      <c r="DL19"/>
    </row>
    <row r="20" spans="4:116" s="18" customFormat="1">
      <c r="D20" s="11" t="s">
        <v>355</v>
      </c>
      <c r="E20"/>
      <c r="H20"/>
      <c r="I20">
        <f>H20+1</f>
        <v>1</v>
      </c>
      <c r="J20">
        <f t="shared" ref="J20:BU20" si="4">I20+1</f>
        <v>2</v>
      </c>
      <c r="K20">
        <f t="shared" si="4"/>
        <v>3</v>
      </c>
      <c r="L20">
        <f t="shared" si="4"/>
        <v>4</v>
      </c>
      <c r="M20">
        <f t="shared" si="4"/>
        <v>5</v>
      </c>
      <c r="N20">
        <f t="shared" si="4"/>
        <v>6</v>
      </c>
      <c r="O20">
        <f t="shared" si="4"/>
        <v>7</v>
      </c>
      <c r="P20">
        <f t="shared" si="4"/>
        <v>8</v>
      </c>
      <c r="Q20">
        <f t="shared" si="4"/>
        <v>9</v>
      </c>
      <c r="R20">
        <f t="shared" si="4"/>
        <v>10</v>
      </c>
      <c r="S20">
        <f t="shared" si="4"/>
        <v>11</v>
      </c>
      <c r="T20">
        <f t="shared" si="4"/>
        <v>12</v>
      </c>
      <c r="U20">
        <f t="shared" si="4"/>
        <v>13</v>
      </c>
      <c r="V20">
        <f t="shared" si="4"/>
        <v>14</v>
      </c>
      <c r="W20">
        <f t="shared" si="4"/>
        <v>15</v>
      </c>
      <c r="X20">
        <f t="shared" si="4"/>
        <v>16</v>
      </c>
      <c r="Y20">
        <f t="shared" si="4"/>
        <v>17</v>
      </c>
      <c r="Z20">
        <f t="shared" si="4"/>
        <v>18</v>
      </c>
      <c r="AA20">
        <f t="shared" si="4"/>
        <v>19</v>
      </c>
      <c r="AB20">
        <f t="shared" si="4"/>
        <v>20</v>
      </c>
      <c r="AC20">
        <f t="shared" si="4"/>
        <v>21</v>
      </c>
      <c r="AD20">
        <f t="shared" si="4"/>
        <v>22</v>
      </c>
      <c r="AE20">
        <f t="shared" si="4"/>
        <v>23</v>
      </c>
      <c r="AF20">
        <f t="shared" si="4"/>
        <v>24</v>
      </c>
      <c r="AG20">
        <f t="shared" si="4"/>
        <v>25</v>
      </c>
      <c r="AH20">
        <f t="shared" si="4"/>
        <v>26</v>
      </c>
      <c r="AI20">
        <f t="shared" si="4"/>
        <v>27</v>
      </c>
      <c r="AJ20">
        <f t="shared" si="4"/>
        <v>28</v>
      </c>
      <c r="AK20">
        <f t="shared" si="4"/>
        <v>29</v>
      </c>
      <c r="AL20">
        <f t="shared" si="4"/>
        <v>30</v>
      </c>
      <c r="AM20">
        <f t="shared" si="4"/>
        <v>31</v>
      </c>
      <c r="AN20">
        <f t="shared" si="4"/>
        <v>32</v>
      </c>
      <c r="AO20">
        <f t="shared" si="4"/>
        <v>33</v>
      </c>
      <c r="AP20">
        <f t="shared" si="4"/>
        <v>34</v>
      </c>
      <c r="AQ20">
        <f t="shared" si="4"/>
        <v>35</v>
      </c>
      <c r="AR20">
        <f t="shared" si="4"/>
        <v>36</v>
      </c>
      <c r="AS20">
        <f t="shared" si="4"/>
        <v>37</v>
      </c>
      <c r="AT20">
        <f t="shared" si="4"/>
        <v>38</v>
      </c>
      <c r="AU20">
        <f t="shared" si="4"/>
        <v>39</v>
      </c>
      <c r="AV20">
        <f t="shared" si="4"/>
        <v>40</v>
      </c>
      <c r="AW20">
        <f t="shared" si="4"/>
        <v>41</v>
      </c>
      <c r="AX20">
        <f t="shared" si="4"/>
        <v>42</v>
      </c>
      <c r="AY20">
        <f t="shared" si="4"/>
        <v>43</v>
      </c>
      <c r="AZ20">
        <f t="shared" si="4"/>
        <v>44</v>
      </c>
      <c r="BA20">
        <f t="shared" si="4"/>
        <v>45</v>
      </c>
      <c r="BB20">
        <f t="shared" si="4"/>
        <v>46</v>
      </c>
      <c r="BC20">
        <f t="shared" si="4"/>
        <v>47</v>
      </c>
      <c r="BD20">
        <f t="shared" si="4"/>
        <v>48</v>
      </c>
      <c r="BE20">
        <f t="shared" si="4"/>
        <v>49</v>
      </c>
      <c r="BF20">
        <f t="shared" si="4"/>
        <v>50</v>
      </c>
      <c r="BG20">
        <f t="shared" si="4"/>
        <v>51</v>
      </c>
      <c r="BH20">
        <f t="shared" si="4"/>
        <v>52</v>
      </c>
      <c r="BI20">
        <f t="shared" si="4"/>
        <v>53</v>
      </c>
      <c r="BJ20">
        <f t="shared" si="4"/>
        <v>54</v>
      </c>
      <c r="BK20">
        <f t="shared" si="4"/>
        <v>55</v>
      </c>
      <c r="BL20">
        <f t="shared" si="4"/>
        <v>56</v>
      </c>
      <c r="BM20">
        <f t="shared" si="4"/>
        <v>57</v>
      </c>
      <c r="BN20">
        <f t="shared" si="4"/>
        <v>58</v>
      </c>
      <c r="BO20">
        <f t="shared" si="4"/>
        <v>59</v>
      </c>
      <c r="BP20">
        <f t="shared" si="4"/>
        <v>60</v>
      </c>
      <c r="BQ20">
        <f t="shared" si="4"/>
        <v>61</v>
      </c>
      <c r="BR20">
        <f t="shared" si="4"/>
        <v>62</v>
      </c>
      <c r="BS20">
        <f t="shared" si="4"/>
        <v>63</v>
      </c>
      <c r="BT20">
        <f t="shared" si="4"/>
        <v>64</v>
      </c>
      <c r="BU20">
        <f t="shared" si="4"/>
        <v>65</v>
      </c>
      <c r="BV20">
        <f t="shared" ref="BV20:DJ20" si="5">BU20+1</f>
        <v>66</v>
      </c>
      <c r="BW20">
        <f t="shared" si="5"/>
        <v>67</v>
      </c>
      <c r="BX20">
        <f t="shared" si="5"/>
        <v>68</v>
      </c>
      <c r="BY20">
        <f t="shared" si="5"/>
        <v>69</v>
      </c>
      <c r="BZ20">
        <f t="shared" si="5"/>
        <v>70</v>
      </c>
      <c r="CA20">
        <f t="shared" si="5"/>
        <v>71</v>
      </c>
      <c r="CB20">
        <f t="shared" si="5"/>
        <v>72</v>
      </c>
      <c r="CC20">
        <f t="shared" si="5"/>
        <v>73</v>
      </c>
      <c r="CD20">
        <f t="shared" si="5"/>
        <v>74</v>
      </c>
      <c r="CE20">
        <f t="shared" si="5"/>
        <v>75</v>
      </c>
      <c r="CF20">
        <f t="shared" si="5"/>
        <v>76</v>
      </c>
      <c r="CG20">
        <f t="shared" si="5"/>
        <v>77</v>
      </c>
      <c r="CH20">
        <f t="shared" si="5"/>
        <v>78</v>
      </c>
      <c r="CI20">
        <f t="shared" si="5"/>
        <v>79</v>
      </c>
      <c r="CJ20">
        <f t="shared" si="5"/>
        <v>80</v>
      </c>
      <c r="CK20">
        <f t="shared" si="5"/>
        <v>81</v>
      </c>
      <c r="CL20">
        <f t="shared" si="5"/>
        <v>82</v>
      </c>
      <c r="CM20">
        <f t="shared" si="5"/>
        <v>83</v>
      </c>
      <c r="CN20">
        <f t="shared" si="5"/>
        <v>84</v>
      </c>
      <c r="CO20">
        <f t="shared" si="5"/>
        <v>85</v>
      </c>
      <c r="CP20">
        <f t="shared" si="5"/>
        <v>86</v>
      </c>
      <c r="CQ20">
        <f t="shared" si="5"/>
        <v>87</v>
      </c>
      <c r="CR20">
        <f t="shared" si="5"/>
        <v>88</v>
      </c>
      <c r="CS20">
        <f t="shared" si="5"/>
        <v>89</v>
      </c>
      <c r="CT20">
        <f t="shared" si="5"/>
        <v>90</v>
      </c>
      <c r="CU20">
        <f t="shared" si="5"/>
        <v>91</v>
      </c>
      <c r="CV20">
        <f t="shared" si="5"/>
        <v>92</v>
      </c>
      <c r="CW20">
        <f t="shared" si="5"/>
        <v>93</v>
      </c>
      <c r="CX20">
        <f t="shared" si="5"/>
        <v>94</v>
      </c>
      <c r="CY20">
        <f t="shared" si="5"/>
        <v>95</v>
      </c>
      <c r="CZ20">
        <f t="shared" si="5"/>
        <v>96</v>
      </c>
      <c r="DA20">
        <f t="shared" si="5"/>
        <v>97</v>
      </c>
      <c r="DB20">
        <f t="shared" si="5"/>
        <v>98</v>
      </c>
      <c r="DC20">
        <f t="shared" si="5"/>
        <v>99</v>
      </c>
      <c r="DD20">
        <f t="shared" si="5"/>
        <v>100</v>
      </c>
      <c r="DE20">
        <f t="shared" si="5"/>
        <v>101</v>
      </c>
      <c r="DF20">
        <f t="shared" si="5"/>
        <v>102</v>
      </c>
      <c r="DG20">
        <f t="shared" si="5"/>
        <v>103</v>
      </c>
      <c r="DH20">
        <f t="shared" si="5"/>
        <v>104</v>
      </c>
      <c r="DI20">
        <f t="shared" si="5"/>
        <v>105</v>
      </c>
      <c r="DJ20">
        <f t="shared" si="5"/>
        <v>106</v>
      </c>
      <c r="DK20"/>
      <c r="DL20"/>
    </row>
    <row r="21" spans="4:116" s="18" customFormat="1">
      <c r="D21" s="11" t="s">
        <v>267</v>
      </c>
      <c r="E21"/>
      <c r="I21" s="207">
        <f>MIN(DATE(YEAR(G11),1,1),DATE(YEAR(R11),1,1))</f>
        <v>44562</v>
      </c>
      <c r="J21" s="207">
        <f>IF(I21=MAX($G16,$R$16),0,IF(I21&lt;MIN($G11,$R$11),0,I22+1))</f>
        <v>44652</v>
      </c>
      <c r="K21" s="207">
        <f t="shared" ref="K21:BV21" si="6">IF(J21=MAX($G16,$R$16),0,IF(J21&lt;MIN($G11,$R$11),0,J22+1))</f>
        <v>44743</v>
      </c>
      <c r="L21" s="207">
        <f t="shared" si="6"/>
        <v>44835</v>
      </c>
      <c r="M21" s="207">
        <f t="shared" si="6"/>
        <v>44927</v>
      </c>
      <c r="N21" s="207">
        <f t="shared" si="6"/>
        <v>45017</v>
      </c>
      <c r="O21" s="207">
        <f t="shared" si="6"/>
        <v>45108</v>
      </c>
      <c r="P21" s="207">
        <f t="shared" si="6"/>
        <v>45200</v>
      </c>
      <c r="Q21" s="207">
        <f t="shared" si="6"/>
        <v>45292</v>
      </c>
      <c r="R21" s="207">
        <f t="shared" si="6"/>
        <v>45383</v>
      </c>
      <c r="S21" s="207">
        <f t="shared" si="6"/>
        <v>45474</v>
      </c>
      <c r="T21" s="207">
        <f t="shared" si="6"/>
        <v>45566</v>
      </c>
      <c r="U21" s="207">
        <f t="shared" si="6"/>
        <v>45658</v>
      </c>
      <c r="V21" s="207">
        <f t="shared" si="6"/>
        <v>45748</v>
      </c>
      <c r="W21" s="207">
        <f t="shared" si="6"/>
        <v>45839</v>
      </c>
      <c r="X21" s="207">
        <f t="shared" si="6"/>
        <v>45931</v>
      </c>
      <c r="Y21" s="207">
        <f t="shared" si="6"/>
        <v>46023</v>
      </c>
      <c r="Z21" s="207">
        <f t="shared" si="6"/>
        <v>46113</v>
      </c>
      <c r="AA21" s="207">
        <f t="shared" si="6"/>
        <v>46204</v>
      </c>
      <c r="AB21" s="207">
        <f t="shared" si="6"/>
        <v>46296</v>
      </c>
      <c r="AC21" s="207">
        <f t="shared" si="6"/>
        <v>46388</v>
      </c>
      <c r="AD21" s="207">
        <f t="shared" si="6"/>
        <v>46478</v>
      </c>
      <c r="AE21" s="207">
        <f t="shared" si="6"/>
        <v>46569</v>
      </c>
      <c r="AF21" s="207">
        <f t="shared" si="6"/>
        <v>46661</v>
      </c>
      <c r="AG21" s="207">
        <f t="shared" si="6"/>
        <v>46753</v>
      </c>
      <c r="AH21" s="207">
        <f t="shared" si="6"/>
        <v>46844</v>
      </c>
      <c r="AI21" s="207">
        <f t="shared" si="6"/>
        <v>46935</v>
      </c>
      <c r="AJ21" s="207">
        <f t="shared" si="6"/>
        <v>47027</v>
      </c>
      <c r="AK21" s="207">
        <f t="shared" si="6"/>
        <v>47119</v>
      </c>
      <c r="AL21" s="207">
        <f t="shared" si="6"/>
        <v>47209</v>
      </c>
      <c r="AM21" s="207">
        <f t="shared" si="6"/>
        <v>47300</v>
      </c>
      <c r="AN21" s="207">
        <f t="shared" si="6"/>
        <v>47392</v>
      </c>
      <c r="AO21" s="207">
        <f t="shared" si="6"/>
        <v>47484</v>
      </c>
      <c r="AP21" s="207">
        <f t="shared" si="6"/>
        <v>47574</v>
      </c>
      <c r="AQ21" s="207">
        <f t="shared" si="6"/>
        <v>47665</v>
      </c>
      <c r="AR21" s="207">
        <f t="shared" si="6"/>
        <v>47757</v>
      </c>
      <c r="AS21" s="207">
        <f t="shared" si="6"/>
        <v>47849</v>
      </c>
      <c r="AT21" s="207">
        <f t="shared" si="6"/>
        <v>47939</v>
      </c>
      <c r="AU21" s="207">
        <f t="shared" si="6"/>
        <v>48030</v>
      </c>
      <c r="AV21" s="207">
        <f t="shared" si="6"/>
        <v>48122</v>
      </c>
      <c r="AW21" s="207">
        <f t="shared" si="6"/>
        <v>48214</v>
      </c>
      <c r="AX21" s="207">
        <f t="shared" si="6"/>
        <v>48305</v>
      </c>
      <c r="AY21" s="207">
        <f t="shared" si="6"/>
        <v>48396</v>
      </c>
      <c r="AZ21" s="207">
        <f t="shared" si="6"/>
        <v>48488</v>
      </c>
      <c r="BA21" s="207">
        <f t="shared" si="6"/>
        <v>48580</v>
      </c>
      <c r="BB21" s="207">
        <f t="shared" si="6"/>
        <v>48670</v>
      </c>
      <c r="BC21" s="207">
        <f t="shared" si="6"/>
        <v>48761</v>
      </c>
      <c r="BD21" s="207">
        <f t="shared" si="6"/>
        <v>48853</v>
      </c>
      <c r="BE21" s="207">
        <f t="shared" si="6"/>
        <v>48945</v>
      </c>
      <c r="BF21" s="207">
        <f t="shared" si="6"/>
        <v>49035</v>
      </c>
      <c r="BG21" s="207">
        <f t="shared" si="6"/>
        <v>49126</v>
      </c>
      <c r="BH21" s="207">
        <f t="shared" si="6"/>
        <v>49218</v>
      </c>
      <c r="BI21" s="207">
        <f t="shared" si="6"/>
        <v>49310</v>
      </c>
      <c r="BJ21" s="207">
        <f t="shared" si="6"/>
        <v>49400</v>
      </c>
      <c r="BK21" s="207">
        <f t="shared" si="6"/>
        <v>49491</v>
      </c>
      <c r="BL21" s="207">
        <f t="shared" si="6"/>
        <v>49583</v>
      </c>
      <c r="BM21" s="207">
        <f t="shared" si="6"/>
        <v>49675</v>
      </c>
      <c r="BN21" s="207">
        <f t="shared" si="6"/>
        <v>49766</v>
      </c>
      <c r="BO21" s="207">
        <f t="shared" si="6"/>
        <v>49857</v>
      </c>
      <c r="BP21" s="207">
        <f t="shared" si="6"/>
        <v>49949</v>
      </c>
      <c r="BQ21" s="207">
        <f t="shared" si="6"/>
        <v>50041</v>
      </c>
      <c r="BR21" s="207">
        <f t="shared" si="6"/>
        <v>50131</v>
      </c>
      <c r="BS21" s="207">
        <f t="shared" si="6"/>
        <v>50222</v>
      </c>
      <c r="BT21" s="207">
        <f t="shared" si="6"/>
        <v>50314</v>
      </c>
      <c r="BU21" s="207">
        <f t="shared" si="6"/>
        <v>50406</v>
      </c>
      <c r="BV21" s="207">
        <f t="shared" si="6"/>
        <v>50496</v>
      </c>
      <c r="BW21" s="207">
        <f t="shared" ref="BW21:DJ21" si="7">IF(BV21=MAX($G16,$R$16),0,IF(BV21&lt;MIN($G11,$R$11),0,BV22+1))</f>
        <v>50587</v>
      </c>
      <c r="BX21" s="207">
        <f t="shared" si="7"/>
        <v>50679</v>
      </c>
      <c r="BY21" s="207">
        <f t="shared" si="7"/>
        <v>50771</v>
      </c>
      <c r="BZ21" s="207">
        <f t="shared" si="7"/>
        <v>50861</v>
      </c>
      <c r="CA21" s="207">
        <f t="shared" si="7"/>
        <v>50952</v>
      </c>
      <c r="CB21" s="207">
        <f t="shared" si="7"/>
        <v>51044</v>
      </c>
      <c r="CC21" s="207">
        <f t="shared" si="7"/>
        <v>51136</v>
      </c>
      <c r="CD21" s="207">
        <f t="shared" si="7"/>
        <v>51227</v>
      </c>
      <c r="CE21" s="207">
        <f t="shared" si="7"/>
        <v>51318</v>
      </c>
      <c r="CF21" s="207">
        <f t="shared" si="7"/>
        <v>51410</v>
      </c>
      <c r="CG21" s="207">
        <f t="shared" si="7"/>
        <v>51502</v>
      </c>
      <c r="CH21" s="207">
        <f t="shared" si="7"/>
        <v>51592</v>
      </c>
      <c r="CI21" s="207">
        <f t="shared" si="7"/>
        <v>51683</v>
      </c>
      <c r="CJ21" s="207">
        <f t="shared" si="7"/>
        <v>51775</v>
      </c>
      <c r="CK21" s="207">
        <f t="shared" si="7"/>
        <v>51867</v>
      </c>
      <c r="CL21" s="207">
        <f t="shared" si="7"/>
        <v>51957</v>
      </c>
      <c r="CM21" s="207">
        <f t="shared" si="7"/>
        <v>52048</v>
      </c>
      <c r="CN21" s="207">
        <f t="shared" si="7"/>
        <v>52140</v>
      </c>
      <c r="CO21" s="207">
        <f t="shared" si="7"/>
        <v>52232</v>
      </c>
      <c r="CP21" s="207">
        <f t="shared" si="7"/>
        <v>52322</v>
      </c>
      <c r="CQ21" s="207">
        <f t="shared" si="7"/>
        <v>52413</v>
      </c>
      <c r="CR21" s="207">
        <f t="shared" si="7"/>
        <v>52505</v>
      </c>
      <c r="CS21" s="207">
        <f t="shared" si="7"/>
        <v>52597</v>
      </c>
      <c r="CT21" s="207">
        <f t="shared" si="7"/>
        <v>52688</v>
      </c>
      <c r="CU21" s="207">
        <f t="shared" si="7"/>
        <v>52779</v>
      </c>
      <c r="CV21" s="207">
        <f t="shared" si="7"/>
        <v>52871</v>
      </c>
      <c r="CW21" s="207">
        <f t="shared" si="7"/>
        <v>52963</v>
      </c>
      <c r="CX21" s="207">
        <f t="shared" si="7"/>
        <v>53053</v>
      </c>
      <c r="CY21" s="207">
        <f t="shared" si="7"/>
        <v>53144</v>
      </c>
      <c r="CZ21" s="207">
        <f t="shared" si="7"/>
        <v>53236</v>
      </c>
      <c r="DA21" s="207">
        <f t="shared" si="7"/>
        <v>53328</v>
      </c>
      <c r="DB21" s="207">
        <f t="shared" si="7"/>
        <v>53418</v>
      </c>
      <c r="DC21" s="207">
        <f t="shared" si="7"/>
        <v>53509</v>
      </c>
      <c r="DD21" s="207">
        <f t="shared" si="7"/>
        <v>53601</v>
      </c>
      <c r="DE21" s="207">
        <f t="shared" si="7"/>
        <v>53693</v>
      </c>
      <c r="DF21" s="207">
        <f t="shared" si="7"/>
        <v>53783</v>
      </c>
      <c r="DG21" s="207">
        <f t="shared" si="7"/>
        <v>53874</v>
      </c>
      <c r="DH21" s="207">
        <f t="shared" si="7"/>
        <v>0</v>
      </c>
      <c r="DI21" s="207">
        <f t="shared" si="7"/>
        <v>0</v>
      </c>
      <c r="DJ21" s="207">
        <f t="shared" si="7"/>
        <v>0</v>
      </c>
      <c r="DK21"/>
      <c r="DL21"/>
    </row>
    <row r="22" spans="4:116" s="18" customFormat="1">
      <c r="D22" s="11" t="s">
        <v>266</v>
      </c>
      <c r="E22"/>
      <c r="I22" s="208">
        <f>EOMONTH(I21,2)</f>
        <v>44651</v>
      </c>
      <c r="J22" s="208">
        <f>EOMONTH(J21,2)</f>
        <v>44742</v>
      </c>
      <c r="K22" s="208">
        <f t="shared" ref="K22:BV22" si="8">EOMONTH(K21,2)</f>
        <v>44834</v>
      </c>
      <c r="L22" s="208">
        <f t="shared" si="8"/>
        <v>44926</v>
      </c>
      <c r="M22" s="208">
        <f t="shared" si="8"/>
        <v>45016</v>
      </c>
      <c r="N22" s="208">
        <f t="shared" si="8"/>
        <v>45107</v>
      </c>
      <c r="O22" s="208">
        <f t="shared" si="8"/>
        <v>45199</v>
      </c>
      <c r="P22" s="208">
        <f t="shared" si="8"/>
        <v>45291</v>
      </c>
      <c r="Q22" s="208">
        <f t="shared" si="8"/>
        <v>45382</v>
      </c>
      <c r="R22" s="208">
        <f t="shared" si="8"/>
        <v>45473</v>
      </c>
      <c r="S22" s="208">
        <f t="shared" si="8"/>
        <v>45565</v>
      </c>
      <c r="T22" s="208">
        <f t="shared" si="8"/>
        <v>45657</v>
      </c>
      <c r="U22" s="208">
        <f t="shared" si="8"/>
        <v>45747</v>
      </c>
      <c r="V22" s="208">
        <f t="shared" si="8"/>
        <v>45838</v>
      </c>
      <c r="W22" s="208">
        <f t="shared" si="8"/>
        <v>45930</v>
      </c>
      <c r="X22" s="208">
        <f t="shared" si="8"/>
        <v>46022</v>
      </c>
      <c r="Y22" s="208">
        <f t="shared" si="8"/>
        <v>46112</v>
      </c>
      <c r="Z22" s="208">
        <f t="shared" si="8"/>
        <v>46203</v>
      </c>
      <c r="AA22" s="208">
        <f t="shared" si="8"/>
        <v>46295</v>
      </c>
      <c r="AB22" s="208">
        <f t="shared" si="8"/>
        <v>46387</v>
      </c>
      <c r="AC22" s="208">
        <f t="shared" si="8"/>
        <v>46477</v>
      </c>
      <c r="AD22" s="208">
        <f t="shared" si="8"/>
        <v>46568</v>
      </c>
      <c r="AE22" s="208">
        <f t="shared" si="8"/>
        <v>46660</v>
      </c>
      <c r="AF22" s="208">
        <f t="shared" si="8"/>
        <v>46752</v>
      </c>
      <c r="AG22" s="208">
        <f t="shared" si="8"/>
        <v>46843</v>
      </c>
      <c r="AH22" s="208">
        <f t="shared" si="8"/>
        <v>46934</v>
      </c>
      <c r="AI22" s="208">
        <f t="shared" si="8"/>
        <v>47026</v>
      </c>
      <c r="AJ22" s="208">
        <f t="shared" si="8"/>
        <v>47118</v>
      </c>
      <c r="AK22" s="208">
        <f t="shared" si="8"/>
        <v>47208</v>
      </c>
      <c r="AL22" s="208">
        <f t="shared" si="8"/>
        <v>47299</v>
      </c>
      <c r="AM22" s="208">
        <f t="shared" si="8"/>
        <v>47391</v>
      </c>
      <c r="AN22" s="208">
        <f t="shared" si="8"/>
        <v>47483</v>
      </c>
      <c r="AO22" s="208">
        <f t="shared" si="8"/>
        <v>47573</v>
      </c>
      <c r="AP22" s="208">
        <f t="shared" si="8"/>
        <v>47664</v>
      </c>
      <c r="AQ22" s="208">
        <f t="shared" si="8"/>
        <v>47756</v>
      </c>
      <c r="AR22" s="208">
        <f t="shared" si="8"/>
        <v>47848</v>
      </c>
      <c r="AS22" s="208">
        <f t="shared" si="8"/>
        <v>47938</v>
      </c>
      <c r="AT22" s="208">
        <f t="shared" si="8"/>
        <v>48029</v>
      </c>
      <c r="AU22" s="208">
        <f t="shared" si="8"/>
        <v>48121</v>
      </c>
      <c r="AV22" s="208">
        <f t="shared" si="8"/>
        <v>48213</v>
      </c>
      <c r="AW22" s="208">
        <f t="shared" si="8"/>
        <v>48304</v>
      </c>
      <c r="AX22" s="208">
        <f t="shared" si="8"/>
        <v>48395</v>
      </c>
      <c r="AY22" s="208">
        <f t="shared" si="8"/>
        <v>48487</v>
      </c>
      <c r="AZ22" s="208">
        <f t="shared" si="8"/>
        <v>48579</v>
      </c>
      <c r="BA22" s="208">
        <f t="shared" si="8"/>
        <v>48669</v>
      </c>
      <c r="BB22" s="208">
        <f t="shared" si="8"/>
        <v>48760</v>
      </c>
      <c r="BC22" s="208">
        <f t="shared" si="8"/>
        <v>48852</v>
      </c>
      <c r="BD22" s="208">
        <f t="shared" si="8"/>
        <v>48944</v>
      </c>
      <c r="BE22" s="208">
        <f t="shared" si="8"/>
        <v>49034</v>
      </c>
      <c r="BF22" s="208">
        <f t="shared" si="8"/>
        <v>49125</v>
      </c>
      <c r="BG22" s="208">
        <f t="shared" si="8"/>
        <v>49217</v>
      </c>
      <c r="BH22" s="208">
        <f t="shared" si="8"/>
        <v>49309</v>
      </c>
      <c r="BI22" s="208">
        <f t="shared" si="8"/>
        <v>49399</v>
      </c>
      <c r="BJ22" s="208">
        <f t="shared" si="8"/>
        <v>49490</v>
      </c>
      <c r="BK22" s="208">
        <f t="shared" si="8"/>
        <v>49582</v>
      </c>
      <c r="BL22" s="208">
        <f t="shared" si="8"/>
        <v>49674</v>
      </c>
      <c r="BM22" s="208">
        <f t="shared" si="8"/>
        <v>49765</v>
      </c>
      <c r="BN22" s="208">
        <f t="shared" si="8"/>
        <v>49856</v>
      </c>
      <c r="BO22" s="208">
        <f t="shared" si="8"/>
        <v>49948</v>
      </c>
      <c r="BP22" s="208">
        <f t="shared" si="8"/>
        <v>50040</v>
      </c>
      <c r="BQ22" s="208">
        <f t="shared" si="8"/>
        <v>50130</v>
      </c>
      <c r="BR22" s="208">
        <f t="shared" si="8"/>
        <v>50221</v>
      </c>
      <c r="BS22" s="208">
        <f t="shared" si="8"/>
        <v>50313</v>
      </c>
      <c r="BT22" s="208">
        <f t="shared" si="8"/>
        <v>50405</v>
      </c>
      <c r="BU22" s="208">
        <f t="shared" si="8"/>
        <v>50495</v>
      </c>
      <c r="BV22" s="208">
        <f t="shared" si="8"/>
        <v>50586</v>
      </c>
      <c r="BW22" s="208">
        <f t="shared" ref="BW22:DG22" si="9">EOMONTH(BW21,2)</f>
        <v>50678</v>
      </c>
      <c r="BX22" s="208">
        <f t="shared" si="9"/>
        <v>50770</v>
      </c>
      <c r="BY22" s="208">
        <f t="shared" si="9"/>
        <v>50860</v>
      </c>
      <c r="BZ22" s="208">
        <f t="shared" si="9"/>
        <v>50951</v>
      </c>
      <c r="CA22" s="208">
        <f t="shared" si="9"/>
        <v>51043</v>
      </c>
      <c r="CB22" s="208">
        <f t="shared" si="9"/>
        <v>51135</v>
      </c>
      <c r="CC22" s="208">
        <f t="shared" si="9"/>
        <v>51226</v>
      </c>
      <c r="CD22" s="208">
        <f t="shared" si="9"/>
        <v>51317</v>
      </c>
      <c r="CE22" s="208">
        <f t="shared" si="9"/>
        <v>51409</v>
      </c>
      <c r="CF22" s="208">
        <f t="shared" si="9"/>
        <v>51501</v>
      </c>
      <c r="CG22" s="208">
        <f t="shared" si="9"/>
        <v>51591</v>
      </c>
      <c r="CH22" s="208">
        <f t="shared" si="9"/>
        <v>51682</v>
      </c>
      <c r="CI22" s="208">
        <f t="shared" si="9"/>
        <v>51774</v>
      </c>
      <c r="CJ22" s="208">
        <f t="shared" si="9"/>
        <v>51866</v>
      </c>
      <c r="CK22" s="208">
        <f t="shared" si="9"/>
        <v>51956</v>
      </c>
      <c r="CL22" s="208">
        <f t="shared" si="9"/>
        <v>52047</v>
      </c>
      <c r="CM22" s="208">
        <f t="shared" si="9"/>
        <v>52139</v>
      </c>
      <c r="CN22" s="208">
        <f t="shared" si="9"/>
        <v>52231</v>
      </c>
      <c r="CO22" s="208">
        <f t="shared" si="9"/>
        <v>52321</v>
      </c>
      <c r="CP22" s="208">
        <f t="shared" si="9"/>
        <v>52412</v>
      </c>
      <c r="CQ22" s="208">
        <f t="shared" si="9"/>
        <v>52504</v>
      </c>
      <c r="CR22" s="208">
        <f t="shared" si="9"/>
        <v>52596</v>
      </c>
      <c r="CS22" s="208">
        <f t="shared" si="9"/>
        <v>52687</v>
      </c>
      <c r="CT22" s="208">
        <f t="shared" si="9"/>
        <v>52778</v>
      </c>
      <c r="CU22" s="208">
        <f t="shared" si="9"/>
        <v>52870</v>
      </c>
      <c r="CV22" s="208">
        <f t="shared" si="9"/>
        <v>52962</v>
      </c>
      <c r="CW22" s="208">
        <f t="shared" si="9"/>
        <v>53052</v>
      </c>
      <c r="CX22" s="208">
        <f t="shared" si="9"/>
        <v>53143</v>
      </c>
      <c r="CY22" s="208">
        <f t="shared" si="9"/>
        <v>53235</v>
      </c>
      <c r="CZ22" s="208">
        <f t="shared" si="9"/>
        <v>53327</v>
      </c>
      <c r="DA22" s="208">
        <f t="shared" si="9"/>
        <v>53417</v>
      </c>
      <c r="DB22" s="208">
        <f t="shared" si="9"/>
        <v>53508</v>
      </c>
      <c r="DC22" s="208">
        <f t="shared" si="9"/>
        <v>53600</v>
      </c>
      <c r="DD22" s="208">
        <f t="shared" si="9"/>
        <v>53692</v>
      </c>
      <c r="DE22" s="208">
        <f t="shared" si="9"/>
        <v>53782</v>
      </c>
      <c r="DF22" s="208">
        <f t="shared" si="9"/>
        <v>53873</v>
      </c>
      <c r="DG22" s="208">
        <f t="shared" si="9"/>
        <v>53965</v>
      </c>
      <c r="DH22" s="208">
        <f>EOMONTH(DH21,2)</f>
        <v>91</v>
      </c>
      <c r="DI22" s="208">
        <f>EOMONTH(DI21,2)</f>
        <v>91</v>
      </c>
      <c r="DJ22" s="208">
        <f>EOMONTH(DJ21,2)</f>
        <v>91</v>
      </c>
      <c r="DK22"/>
      <c r="DL22"/>
    </row>
    <row r="23" spans="4:116" s="18" customFormat="1">
      <c r="D23" s="11" t="s">
        <v>356</v>
      </c>
      <c r="E23"/>
      <c r="F23" s="7"/>
      <c r="G23" s="1"/>
      <c r="H23"/>
      <c r="I23">
        <f>MONTH(I22)/3</f>
        <v>1</v>
      </c>
      <c r="J23">
        <f t="shared" ref="J23:BU23" si="10">MONTH(J22)/3</f>
        <v>2</v>
      </c>
      <c r="K23">
        <f t="shared" si="10"/>
        <v>3</v>
      </c>
      <c r="L23">
        <f t="shared" si="10"/>
        <v>4</v>
      </c>
      <c r="M23">
        <f t="shared" si="10"/>
        <v>1</v>
      </c>
      <c r="N23">
        <f t="shared" si="10"/>
        <v>2</v>
      </c>
      <c r="O23">
        <f t="shared" si="10"/>
        <v>3</v>
      </c>
      <c r="P23">
        <f t="shared" si="10"/>
        <v>4</v>
      </c>
      <c r="Q23">
        <f t="shared" si="10"/>
        <v>1</v>
      </c>
      <c r="R23">
        <f t="shared" si="10"/>
        <v>2</v>
      </c>
      <c r="S23">
        <f t="shared" si="10"/>
        <v>3</v>
      </c>
      <c r="T23">
        <f t="shared" si="10"/>
        <v>4</v>
      </c>
      <c r="U23">
        <f t="shared" si="10"/>
        <v>1</v>
      </c>
      <c r="V23">
        <f t="shared" si="10"/>
        <v>2</v>
      </c>
      <c r="W23">
        <f t="shared" si="10"/>
        <v>3</v>
      </c>
      <c r="X23">
        <f t="shared" si="10"/>
        <v>4</v>
      </c>
      <c r="Y23">
        <f t="shared" si="10"/>
        <v>1</v>
      </c>
      <c r="Z23">
        <f t="shared" si="10"/>
        <v>2</v>
      </c>
      <c r="AA23">
        <f t="shared" si="10"/>
        <v>3</v>
      </c>
      <c r="AB23">
        <f t="shared" si="10"/>
        <v>4</v>
      </c>
      <c r="AC23">
        <f t="shared" si="10"/>
        <v>1</v>
      </c>
      <c r="AD23">
        <f t="shared" si="10"/>
        <v>2</v>
      </c>
      <c r="AE23">
        <f t="shared" si="10"/>
        <v>3</v>
      </c>
      <c r="AF23">
        <f t="shared" si="10"/>
        <v>4</v>
      </c>
      <c r="AG23">
        <f t="shared" si="10"/>
        <v>1</v>
      </c>
      <c r="AH23">
        <f t="shared" si="10"/>
        <v>2</v>
      </c>
      <c r="AI23">
        <f t="shared" si="10"/>
        <v>3</v>
      </c>
      <c r="AJ23">
        <f t="shared" si="10"/>
        <v>4</v>
      </c>
      <c r="AK23">
        <f t="shared" si="10"/>
        <v>1</v>
      </c>
      <c r="AL23">
        <f t="shared" si="10"/>
        <v>2</v>
      </c>
      <c r="AM23">
        <f t="shared" si="10"/>
        <v>3</v>
      </c>
      <c r="AN23">
        <f t="shared" si="10"/>
        <v>4</v>
      </c>
      <c r="AO23">
        <f t="shared" si="10"/>
        <v>1</v>
      </c>
      <c r="AP23">
        <f t="shared" si="10"/>
        <v>2</v>
      </c>
      <c r="AQ23">
        <f t="shared" si="10"/>
        <v>3</v>
      </c>
      <c r="AR23">
        <f t="shared" si="10"/>
        <v>4</v>
      </c>
      <c r="AS23">
        <f t="shared" si="10"/>
        <v>1</v>
      </c>
      <c r="AT23">
        <f t="shared" si="10"/>
        <v>2</v>
      </c>
      <c r="AU23">
        <f t="shared" si="10"/>
        <v>3</v>
      </c>
      <c r="AV23">
        <f t="shared" si="10"/>
        <v>4</v>
      </c>
      <c r="AW23">
        <f t="shared" si="10"/>
        <v>1</v>
      </c>
      <c r="AX23">
        <f t="shared" si="10"/>
        <v>2</v>
      </c>
      <c r="AY23">
        <f t="shared" si="10"/>
        <v>3</v>
      </c>
      <c r="AZ23">
        <f t="shared" si="10"/>
        <v>4</v>
      </c>
      <c r="BA23">
        <f t="shared" si="10"/>
        <v>1</v>
      </c>
      <c r="BB23">
        <f t="shared" si="10"/>
        <v>2</v>
      </c>
      <c r="BC23">
        <f t="shared" si="10"/>
        <v>3</v>
      </c>
      <c r="BD23">
        <f t="shared" si="10"/>
        <v>4</v>
      </c>
      <c r="BE23">
        <f t="shared" si="10"/>
        <v>1</v>
      </c>
      <c r="BF23">
        <f t="shared" si="10"/>
        <v>2</v>
      </c>
      <c r="BG23">
        <f t="shared" si="10"/>
        <v>3</v>
      </c>
      <c r="BH23">
        <f t="shared" si="10"/>
        <v>4</v>
      </c>
      <c r="BI23">
        <f t="shared" si="10"/>
        <v>1</v>
      </c>
      <c r="BJ23">
        <f t="shared" si="10"/>
        <v>2</v>
      </c>
      <c r="BK23">
        <f t="shared" si="10"/>
        <v>3</v>
      </c>
      <c r="BL23">
        <f t="shared" si="10"/>
        <v>4</v>
      </c>
      <c r="BM23">
        <f t="shared" si="10"/>
        <v>1</v>
      </c>
      <c r="BN23">
        <f t="shared" si="10"/>
        <v>2</v>
      </c>
      <c r="BO23">
        <f t="shared" si="10"/>
        <v>3</v>
      </c>
      <c r="BP23">
        <f t="shared" si="10"/>
        <v>4</v>
      </c>
      <c r="BQ23">
        <f t="shared" si="10"/>
        <v>1</v>
      </c>
      <c r="BR23">
        <f t="shared" si="10"/>
        <v>2</v>
      </c>
      <c r="BS23">
        <f t="shared" si="10"/>
        <v>3</v>
      </c>
      <c r="BT23">
        <f t="shared" si="10"/>
        <v>4</v>
      </c>
      <c r="BU23">
        <f t="shared" si="10"/>
        <v>1</v>
      </c>
      <c r="BV23">
        <f t="shared" ref="BV23:DJ23" si="11">MONTH(BV22)/3</f>
        <v>2</v>
      </c>
      <c r="BW23">
        <f t="shared" si="11"/>
        <v>3</v>
      </c>
      <c r="BX23">
        <f t="shared" si="11"/>
        <v>4</v>
      </c>
      <c r="BY23">
        <f t="shared" si="11"/>
        <v>1</v>
      </c>
      <c r="BZ23">
        <f t="shared" si="11"/>
        <v>2</v>
      </c>
      <c r="CA23">
        <f t="shared" si="11"/>
        <v>3</v>
      </c>
      <c r="CB23">
        <f t="shared" si="11"/>
        <v>4</v>
      </c>
      <c r="CC23">
        <f t="shared" si="11"/>
        <v>1</v>
      </c>
      <c r="CD23">
        <f t="shared" si="11"/>
        <v>2</v>
      </c>
      <c r="CE23">
        <f t="shared" si="11"/>
        <v>3</v>
      </c>
      <c r="CF23">
        <f t="shared" si="11"/>
        <v>4</v>
      </c>
      <c r="CG23">
        <f t="shared" si="11"/>
        <v>1</v>
      </c>
      <c r="CH23">
        <f t="shared" si="11"/>
        <v>2</v>
      </c>
      <c r="CI23">
        <f t="shared" si="11"/>
        <v>3</v>
      </c>
      <c r="CJ23">
        <f t="shared" si="11"/>
        <v>4</v>
      </c>
      <c r="CK23">
        <f t="shared" si="11"/>
        <v>1</v>
      </c>
      <c r="CL23">
        <f t="shared" si="11"/>
        <v>2</v>
      </c>
      <c r="CM23">
        <f t="shared" si="11"/>
        <v>3</v>
      </c>
      <c r="CN23">
        <f t="shared" si="11"/>
        <v>4</v>
      </c>
      <c r="CO23">
        <f t="shared" si="11"/>
        <v>1</v>
      </c>
      <c r="CP23">
        <f t="shared" si="11"/>
        <v>2</v>
      </c>
      <c r="CQ23">
        <f t="shared" si="11"/>
        <v>3</v>
      </c>
      <c r="CR23">
        <f t="shared" si="11"/>
        <v>4</v>
      </c>
      <c r="CS23">
        <f t="shared" si="11"/>
        <v>1</v>
      </c>
      <c r="CT23">
        <f t="shared" si="11"/>
        <v>2</v>
      </c>
      <c r="CU23">
        <f t="shared" si="11"/>
        <v>3</v>
      </c>
      <c r="CV23">
        <f t="shared" si="11"/>
        <v>4</v>
      </c>
      <c r="CW23">
        <f t="shared" si="11"/>
        <v>1</v>
      </c>
      <c r="CX23">
        <f t="shared" si="11"/>
        <v>2</v>
      </c>
      <c r="CY23">
        <f t="shared" si="11"/>
        <v>3</v>
      </c>
      <c r="CZ23">
        <f t="shared" si="11"/>
        <v>4</v>
      </c>
      <c r="DA23">
        <f t="shared" si="11"/>
        <v>1</v>
      </c>
      <c r="DB23">
        <f t="shared" si="11"/>
        <v>2</v>
      </c>
      <c r="DC23">
        <f t="shared" si="11"/>
        <v>3</v>
      </c>
      <c r="DD23">
        <f t="shared" si="11"/>
        <v>4</v>
      </c>
      <c r="DE23">
        <f t="shared" si="11"/>
        <v>1</v>
      </c>
      <c r="DF23">
        <f t="shared" si="11"/>
        <v>2</v>
      </c>
      <c r="DG23">
        <f t="shared" si="11"/>
        <v>3</v>
      </c>
      <c r="DH23">
        <f t="shared" si="11"/>
        <v>1</v>
      </c>
      <c r="DI23">
        <f t="shared" si="11"/>
        <v>1</v>
      </c>
      <c r="DJ23">
        <f t="shared" si="11"/>
        <v>1</v>
      </c>
      <c r="DK23"/>
      <c r="DL23"/>
    </row>
    <row r="24" spans="4:116" s="18" customFormat="1" ht="15.75" thickBot="1">
      <c r="D24"/>
      <c r="E24"/>
      <c r="F24" s="7"/>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4:116" s="18" customFormat="1" ht="49.5">
      <c r="D25" s="443" t="s">
        <v>194</v>
      </c>
      <c r="E25" s="628" t="s">
        <v>553</v>
      </c>
      <c r="F25" s="444"/>
      <c r="G25" s="625" t="s">
        <v>73</v>
      </c>
      <c r="H25" s="625" t="s">
        <v>72</v>
      </c>
      <c r="I25" s="625" t="s">
        <v>268</v>
      </c>
      <c r="J25" s="625" t="s">
        <v>121</v>
      </c>
      <c r="K25" s="49"/>
      <c r="L25" s="444" t="s">
        <v>195</v>
      </c>
      <c r="M25" s="444"/>
      <c r="N25" s="444"/>
      <c r="O25" s="444"/>
      <c r="P25" s="628" t="s">
        <v>553</v>
      </c>
      <c r="Q25" s="444"/>
      <c r="R25" s="625" t="s">
        <v>73</v>
      </c>
      <c r="S25" s="625" t="s">
        <v>72</v>
      </c>
      <c r="T25" s="625" t="s">
        <v>268</v>
      </c>
      <c r="U25" s="627" t="s">
        <v>121</v>
      </c>
      <c r="V25" s="134"/>
      <c r="W25" s="482">
        <f>MIN(W26:W45)</f>
        <v>44562</v>
      </c>
      <c r="X25" s="482">
        <f>MAX(X26:X45)</f>
        <v>45017</v>
      </c>
      <c r="Y25"/>
      <c r="Z25" s="482">
        <f>MIN(Z26:Z45)</f>
        <v>44562</v>
      </c>
      <c r="AA25" s="482">
        <f>MAX(AA26:AA45)</f>
        <v>45017</v>
      </c>
      <c r="AB25"/>
      <c r="AC25" s="482">
        <f>MIN(W25,Z25)</f>
        <v>44562</v>
      </c>
      <c r="AD25" s="482">
        <f>MAX(X25,AA25)</f>
        <v>45017</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4:116" s="18" customFormat="1">
      <c r="D26" s="552" t="s">
        <v>52</v>
      </c>
      <c r="E26" s="524" t="b">
        <v>1</v>
      </c>
      <c r="F26" s="40" t="s">
        <v>0</v>
      </c>
      <c r="G26" s="400">
        <v>500000</v>
      </c>
      <c r="H26" s="401">
        <f>1/15</f>
        <v>6.6666666666666666E-2</v>
      </c>
      <c r="I26" s="402">
        <v>44652</v>
      </c>
      <c r="J26" s="549">
        <v>45017</v>
      </c>
      <c r="K26" s="50"/>
      <c r="L26" s="408" t="s">
        <v>52</v>
      </c>
      <c r="M26" s="406"/>
      <c r="N26" s="406"/>
      <c r="O26" s="409"/>
      <c r="P26" s="524" t="b">
        <v>1</v>
      </c>
      <c r="Q26" s="40" t="s">
        <v>0</v>
      </c>
      <c r="R26" s="400">
        <v>250000</v>
      </c>
      <c r="S26" s="401">
        <f>1/15</f>
        <v>6.6666666666666666E-2</v>
      </c>
      <c r="T26" s="402">
        <v>44562</v>
      </c>
      <c r="U26" s="626">
        <v>45017</v>
      </c>
      <c r="V26" s="135"/>
      <c r="W26" s="483">
        <f>IF(E26*I26=0,"н/д",E26*I26)</f>
        <v>44652</v>
      </c>
      <c r="X26" s="483">
        <f>IF(E26*J26=0,"н/д",E26*J26)</f>
        <v>45017</v>
      </c>
      <c r="Y26"/>
      <c r="Z26" s="483">
        <f>IF(P26*T26=0,"н/д",P26*T26)</f>
        <v>44562</v>
      </c>
      <c r="AA26" s="483">
        <f>IF(P26*U26=0,"н/д",P26*U26)</f>
        <v>45017</v>
      </c>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4:116" s="18" customFormat="1">
      <c r="D27" s="553" t="s">
        <v>53</v>
      </c>
      <c r="E27" s="524" t="b">
        <v>1</v>
      </c>
      <c r="F27" s="40" t="s">
        <v>0</v>
      </c>
      <c r="G27" s="400">
        <v>500000</v>
      </c>
      <c r="H27" s="401">
        <f>1/15</f>
        <v>6.6666666666666666E-2</v>
      </c>
      <c r="I27" s="402">
        <v>44562</v>
      </c>
      <c r="J27" s="549">
        <v>45017</v>
      </c>
      <c r="K27" s="50"/>
      <c r="L27" s="410" t="s">
        <v>53</v>
      </c>
      <c r="M27" s="407"/>
      <c r="N27" s="407"/>
      <c r="O27" s="411"/>
      <c r="P27" s="524" t="b">
        <v>0</v>
      </c>
      <c r="Q27" s="40" t="s">
        <v>0</v>
      </c>
      <c r="R27" s="400">
        <v>100000</v>
      </c>
      <c r="S27" s="401">
        <f>1/15</f>
        <v>6.6666666666666666E-2</v>
      </c>
      <c r="T27" s="402">
        <v>44927</v>
      </c>
      <c r="U27" s="415">
        <v>45017</v>
      </c>
      <c r="V27" s="135"/>
      <c r="W27" s="483">
        <f t="shared" ref="W27:W45" si="12">IF(E27*I27=0,"н/д",E27*I27)</f>
        <v>44562</v>
      </c>
      <c r="X27" s="483">
        <f t="shared" ref="X27:X45" si="13">IF(E27*J27=0,"н/д",E27*J27)</f>
        <v>45017</v>
      </c>
      <c r="Y27"/>
      <c r="Z27" s="483" t="str">
        <f t="shared" ref="Z27:Z45" si="14">IF(P27*T27=0,"н/д",P27*T27)</f>
        <v>н/д</v>
      </c>
      <c r="AA27" s="483" t="str">
        <f t="shared" ref="AA27:AA45" si="15">IF(P27*U27=0,"н/д",P27*U27)</f>
        <v>н/д</v>
      </c>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4:116" s="18" customFormat="1">
      <c r="D28" s="553" t="s">
        <v>54</v>
      </c>
      <c r="E28" s="524" t="b">
        <v>0</v>
      </c>
      <c r="F28" s="40" t="s">
        <v>0</v>
      </c>
      <c r="G28" s="400">
        <v>500000</v>
      </c>
      <c r="H28" s="401">
        <f>1/15</f>
        <v>6.6666666666666666E-2</v>
      </c>
      <c r="I28" s="402">
        <v>44927</v>
      </c>
      <c r="J28" s="549">
        <v>45108</v>
      </c>
      <c r="K28" s="50"/>
      <c r="L28" s="410" t="s">
        <v>54</v>
      </c>
      <c r="M28" s="407"/>
      <c r="N28" s="407"/>
      <c r="O28" s="411"/>
      <c r="P28" s="524" t="b">
        <v>0</v>
      </c>
      <c r="Q28" s="40" t="s">
        <v>0</v>
      </c>
      <c r="R28" s="400">
        <v>300000</v>
      </c>
      <c r="S28" s="401">
        <f>1/15</f>
        <v>6.6666666666666666E-2</v>
      </c>
      <c r="T28" s="402">
        <v>45292</v>
      </c>
      <c r="U28" s="415">
        <v>45474</v>
      </c>
      <c r="V28" s="135"/>
      <c r="W28" s="483" t="str">
        <f t="shared" si="12"/>
        <v>н/д</v>
      </c>
      <c r="X28" s="483" t="str">
        <f t="shared" si="13"/>
        <v>н/д</v>
      </c>
      <c r="Y28"/>
      <c r="Z28" s="483" t="str">
        <f t="shared" si="14"/>
        <v>н/д</v>
      </c>
      <c r="AA28" s="483" t="str">
        <f t="shared" si="15"/>
        <v>н/д</v>
      </c>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4:116" s="18" customFormat="1">
      <c r="D29" s="553" t="s">
        <v>55</v>
      </c>
      <c r="E29" s="524" t="b">
        <v>1</v>
      </c>
      <c r="F29" s="40" t="s">
        <v>0</v>
      </c>
      <c r="G29" s="400"/>
      <c r="H29" s="401">
        <f t="shared" ref="H29:H35" si="16">1/30</f>
        <v>3.3333333333333333E-2</v>
      </c>
      <c r="I29" s="402"/>
      <c r="J29" s="549"/>
      <c r="K29" s="50"/>
      <c r="L29" s="410" t="s">
        <v>55</v>
      </c>
      <c r="M29" s="407"/>
      <c r="N29" s="407"/>
      <c r="O29" s="411"/>
      <c r="P29" s="524" t="b">
        <v>1</v>
      </c>
      <c r="Q29" s="40" t="s">
        <v>0</v>
      </c>
      <c r="R29" s="400"/>
      <c r="S29" s="401">
        <f t="shared" ref="S29:S35" si="17">1/30</f>
        <v>3.3333333333333333E-2</v>
      </c>
      <c r="T29" s="402"/>
      <c r="U29" s="415"/>
      <c r="V29" s="135"/>
      <c r="W29" s="483" t="str">
        <f t="shared" si="12"/>
        <v>н/д</v>
      </c>
      <c r="X29" s="483" t="str">
        <f t="shared" si="13"/>
        <v>н/д</v>
      </c>
      <c r="Y29"/>
      <c r="Z29" s="483" t="str">
        <f t="shared" si="14"/>
        <v>н/д</v>
      </c>
      <c r="AA29" s="483" t="str">
        <f t="shared" si="15"/>
        <v>н/д</v>
      </c>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4:116" s="18" customFormat="1">
      <c r="D30" s="553" t="s">
        <v>56</v>
      </c>
      <c r="E30" s="524" t="b">
        <v>1</v>
      </c>
      <c r="F30" s="40" t="s">
        <v>0</v>
      </c>
      <c r="G30" s="400"/>
      <c r="H30" s="401">
        <f t="shared" si="16"/>
        <v>3.3333333333333333E-2</v>
      </c>
      <c r="I30" s="402"/>
      <c r="J30" s="549"/>
      <c r="K30" s="50"/>
      <c r="L30" s="410" t="s">
        <v>56</v>
      </c>
      <c r="M30" s="407"/>
      <c r="N30" s="407"/>
      <c r="O30" s="411"/>
      <c r="P30" s="524" t="b">
        <v>1</v>
      </c>
      <c r="Q30" s="40" t="s">
        <v>0</v>
      </c>
      <c r="R30" s="400"/>
      <c r="S30" s="401">
        <f t="shared" si="17"/>
        <v>3.3333333333333333E-2</v>
      </c>
      <c r="T30" s="402"/>
      <c r="U30" s="415"/>
      <c r="V30" s="135"/>
      <c r="W30" s="483" t="str">
        <f t="shared" si="12"/>
        <v>н/д</v>
      </c>
      <c r="X30" s="483" t="str">
        <f t="shared" si="13"/>
        <v>н/д</v>
      </c>
      <c r="Y30"/>
      <c r="Z30" s="483" t="str">
        <f t="shared" si="14"/>
        <v>н/д</v>
      </c>
      <c r="AA30" s="483" t="str">
        <f t="shared" si="15"/>
        <v>н/д</v>
      </c>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4:116" s="18" customFormat="1">
      <c r="D31" s="553" t="s">
        <v>57</v>
      </c>
      <c r="E31" s="524" t="b">
        <v>1</v>
      </c>
      <c r="F31" s="40" t="s">
        <v>0</v>
      </c>
      <c r="G31" s="400"/>
      <c r="H31" s="401">
        <f t="shared" si="16"/>
        <v>3.3333333333333333E-2</v>
      </c>
      <c r="I31" s="402"/>
      <c r="J31" s="549"/>
      <c r="K31" s="50"/>
      <c r="L31" s="410" t="s">
        <v>57</v>
      </c>
      <c r="M31" s="407"/>
      <c r="N31" s="407"/>
      <c r="O31" s="411"/>
      <c r="P31" s="524" t="b">
        <v>1</v>
      </c>
      <c r="Q31" s="40" t="s">
        <v>0</v>
      </c>
      <c r="R31" s="400"/>
      <c r="S31" s="401">
        <f t="shared" si="17"/>
        <v>3.3333333333333333E-2</v>
      </c>
      <c r="T31" s="402"/>
      <c r="U31" s="415"/>
      <c r="V31" s="135"/>
      <c r="W31" s="483" t="str">
        <f t="shared" si="12"/>
        <v>н/д</v>
      </c>
      <c r="X31" s="483" t="str">
        <f t="shared" si="13"/>
        <v>н/д</v>
      </c>
      <c r="Y31"/>
      <c r="Z31" s="483" t="str">
        <f t="shared" si="14"/>
        <v>н/д</v>
      </c>
      <c r="AA31" s="483" t="str">
        <f t="shared" si="15"/>
        <v>н/д</v>
      </c>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4:116" s="18" customFormat="1">
      <c r="D32" s="553" t="s">
        <v>58</v>
      </c>
      <c r="E32" s="524" t="b">
        <v>1</v>
      </c>
      <c r="F32" s="40" t="s">
        <v>0</v>
      </c>
      <c r="G32" s="400"/>
      <c r="H32" s="401">
        <f t="shared" si="16"/>
        <v>3.3333333333333333E-2</v>
      </c>
      <c r="I32" s="402"/>
      <c r="J32" s="549"/>
      <c r="K32" s="50"/>
      <c r="L32" s="410" t="s">
        <v>58</v>
      </c>
      <c r="M32" s="407"/>
      <c r="N32" s="407"/>
      <c r="O32" s="411"/>
      <c r="P32" s="524" t="b">
        <v>1</v>
      </c>
      <c r="Q32" s="40" t="s">
        <v>0</v>
      </c>
      <c r="R32" s="400"/>
      <c r="S32" s="401">
        <f t="shared" si="17"/>
        <v>3.3333333333333333E-2</v>
      </c>
      <c r="T32" s="402"/>
      <c r="U32" s="415"/>
      <c r="V32" s="135"/>
      <c r="W32" s="483" t="str">
        <f t="shared" si="12"/>
        <v>н/д</v>
      </c>
      <c r="X32" s="483" t="str">
        <f t="shared" si="13"/>
        <v>н/д</v>
      </c>
      <c r="Y32"/>
      <c r="Z32" s="483" t="str">
        <f t="shared" si="14"/>
        <v>н/д</v>
      </c>
      <c r="AA32" s="483" t="str">
        <f t="shared" si="15"/>
        <v>н/д</v>
      </c>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6">
      <c r="A33" s="18"/>
      <c r="B33" s="18"/>
      <c r="C33" s="18"/>
      <c r="D33" s="553" t="s">
        <v>59</v>
      </c>
      <c r="E33" s="524" t="b">
        <v>1</v>
      </c>
      <c r="F33" s="40" t="s">
        <v>0</v>
      </c>
      <c r="G33" s="400"/>
      <c r="H33" s="401">
        <f t="shared" si="16"/>
        <v>3.3333333333333333E-2</v>
      </c>
      <c r="I33" s="402"/>
      <c r="J33" s="549"/>
      <c r="K33" s="50"/>
      <c r="L33" s="410" t="s">
        <v>59</v>
      </c>
      <c r="M33" s="407"/>
      <c r="N33" s="407"/>
      <c r="O33" s="411"/>
      <c r="P33" s="524" t="b">
        <v>1</v>
      </c>
      <c r="Q33" s="40" t="s">
        <v>0</v>
      </c>
      <c r="R33" s="400"/>
      <c r="S33" s="401">
        <f t="shared" si="17"/>
        <v>3.3333333333333333E-2</v>
      </c>
      <c r="T33" s="402"/>
      <c r="U33" s="415"/>
      <c r="V33" s="135"/>
      <c r="W33" s="483" t="str">
        <f t="shared" si="12"/>
        <v>н/д</v>
      </c>
      <c r="X33" s="483" t="str">
        <f t="shared" si="13"/>
        <v>н/д</v>
      </c>
      <c r="Z33" s="483" t="str">
        <f t="shared" si="14"/>
        <v>н/д</v>
      </c>
      <c r="AA33" s="483" t="str">
        <f t="shared" si="15"/>
        <v>н/д</v>
      </c>
      <c r="DK33" s="18"/>
      <c r="DL33" s="18"/>
    </row>
    <row r="34" spans="1:116">
      <c r="A34" s="18"/>
      <c r="B34" s="18"/>
      <c r="C34" s="18"/>
      <c r="D34" s="553" t="s">
        <v>60</v>
      </c>
      <c r="E34" s="524" t="b">
        <v>1</v>
      </c>
      <c r="F34" s="40" t="s">
        <v>0</v>
      </c>
      <c r="G34" s="400"/>
      <c r="H34" s="401">
        <f t="shared" si="16"/>
        <v>3.3333333333333333E-2</v>
      </c>
      <c r="I34" s="402"/>
      <c r="J34" s="549"/>
      <c r="K34" s="50"/>
      <c r="L34" s="410" t="s">
        <v>60</v>
      </c>
      <c r="M34" s="407"/>
      <c r="N34" s="407"/>
      <c r="O34" s="411"/>
      <c r="P34" s="524" t="b">
        <v>1</v>
      </c>
      <c r="Q34" s="40" t="s">
        <v>0</v>
      </c>
      <c r="R34" s="400"/>
      <c r="S34" s="401">
        <f t="shared" si="17"/>
        <v>3.3333333333333333E-2</v>
      </c>
      <c r="T34" s="402"/>
      <c r="U34" s="415"/>
      <c r="V34" s="135"/>
      <c r="W34" s="483" t="str">
        <f t="shared" si="12"/>
        <v>н/д</v>
      </c>
      <c r="X34" s="483" t="str">
        <f t="shared" si="13"/>
        <v>н/д</v>
      </c>
      <c r="Z34" s="483" t="str">
        <f t="shared" si="14"/>
        <v>н/д</v>
      </c>
      <c r="AA34" s="483" t="str">
        <f t="shared" si="15"/>
        <v>н/д</v>
      </c>
      <c r="DK34" s="18"/>
      <c r="DL34" s="18"/>
    </row>
    <row r="35" spans="1:116">
      <c r="A35" s="18"/>
      <c r="B35" s="18"/>
      <c r="C35" s="18"/>
      <c r="D35" s="553" t="s">
        <v>61</v>
      </c>
      <c r="E35" s="524" t="b">
        <v>0</v>
      </c>
      <c r="F35" s="40" t="s">
        <v>0</v>
      </c>
      <c r="G35" s="400"/>
      <c r="H35" s="401">
        <f t="shared" si="16"/>
        <v>3.3333333333333333E-2</v>
      </c>
      <c r="I35" s="402"/>
      <c r="J35" s="549"/>
      <c r="K35" s="50"/>
      <c r="L35" s="410" t="s">
        <v>61</v>
      </c>
      <c r="M35" s="407"/>
      <c r="N35" s="407"/>
      <c r="O35" s="411"/>
      <c r="P35" s="524" t="b">
        <v>0</v>
      </c>
      <c r="Q35" s="40" t="s">
        <v>0</v>
      </c>
      <c r="R35" s="400"/>
      <c r="S35" s="401">
        <f t="shared" si="17"/>
        <v>3.3333333333333333E-2</v>
      </c>
      <c r="T35" s="402"/>
      <c r="U35" s="415"/>
      <c r="V35" s="135"/>
      <c r="W35" s="483" t="str">
        <f t="shared" si="12"/>
        <v>н/д</v>
      </c>
      <c r="X35" s="483" t="str">
        <f t="shared" si="13"/>
        <v>н/д</v>
      </c>
      <c r="Z35" s="483" t="str">
        <f t="shared" si="14"/>
        <v>н/д</v>
      </c>
      <c r="AA35" s="483" t="str">
        <f t="shared" si="15"/>
        <v>н/д</v>
      </c>
      <c r="DK35" s="18"/>
      <c r="DL35" s="18"/>
    </row>
    <row r="36" spans="1:116">
      <c r="A36" s="18"/>
      <c r="B36" s="18"/>
      <c r="C36" s="18"/>
      <c r="D36" s="553" t="s">
        <v>62</v>
      </c>
      <c r="E36" s="524" t="b">
        <v>0</v>
      </c>
      <c r="F36" s="40" t="s">
        <v>0</v>
      </c>
      <c r="G36" s="400"/>
      <c r="H36" s="401">
        <f>1/20</f>
        <v>0.05</v>
      </c>
      <c r="I36" s="402"/>
      <c r="J36" s="549"/>
      <c r="K36" s="50"/>
      <c r="L36" s="410" t="s">
        <v>62</v>
      </c>
      <c r="M36" s="407"/>
      <c r="N36" s="407"/>
      <c r="O36" s="411"/>
      <c r="P36" s="524" t="b">
        <v>0</v>
      </c>
      <c r="Q36" s="40" t="s">
        <v>0</v>
      </c>
      <c r="R36" s="400"/>
      <c r="S36" s="401">
        <f>1/20</f>
        <v>0.05</v>
      </c>
      <c r="T36" s="402"/>
      <c r="U36" s="415"/>
      <c r="V36" s="135"/>
      <c r="W36" s="483" t="str">
        <f t="shared" si="12"/>
        <v>н/д</v>
      </c>
      <c r="X36" s="483" t="str">
        <f t="shared" si="13"/>
        <v>н/д</v>
      </c>
      <c r="Z36" s="483" t="str">
        <f t="shared" si="14"/>
        <v>н/д</v>
      </c>
      <c r="AA36" s="483" t="str">
        <f t="shared" si="15"/>
        <v>н/д</v>
      </c>
      <c r="DK36" s="18"/>
      <c r="DL36" s="18"/>
    </row>
    <row r="37" spans="1:116">
      <c r="A37" s="18"/>
      <c r="B37" s="18"/>
      <c r="C37" s="18"/>
      <c r="D37" s="553" t="s">
        <v>63</v>
      </c>
      <c r="E37" s="524" t="b">
        <v>0</v>
      </c>
      <c r="F37" s="40" t="s">
        <v>0</v>
      </c>
      <c r="G37" s="400"/>
      <c r="H37" s="401">
        <f t="shared" ref="H37:H45" si="18">1/20</f>
        <v>0.05</v>
      </c>
      <c r="I37" s="402"/>
      <c r="J37" s="549"/>
      <c r="K37" s="50"/>
      <c r="L37" s="410" t="s">
        <v>63</v>
      </c>
      <c r="M37" s="407"/>
      <c r="N37" s="407"/>
      <c r="O37" s="411"/>
      <c r="P37" s="524" t="b">
        <v>0</v>
      </c>
      <c r="Q37" s="40" t="s">
        <v>0</v>
      </c>
      <c r="R37" s="400"/>
      <c r="S37" s="401">
        <f t="shared" ref="S37:S45" si="19">1/20</f>
        <v>0.05</v>
      </c>
      <c r="T37" s="402"/>
      <c r="U37" s="415"/>
      <c r="V37" s="135"/>
      <c r="W37" s="483" t="str">
        <f t="shared" si="12"/>
        <v>н/д</v>
      </c>
      <c r="X37" s="483" t="str">
        <f t="shared" si="13"/>
        <v>н/д</v>
      </c>
      <c r="Z37" s="483" t="str">
        <f t="shared" si="14"/>
        <v>н/д</v>
      </c>
      <c r="AA37" s="483" t="str">
        <f t="shared" si="15"/>
        <v>н/д</v>
      </c>
      <c r="DK37" s="18"/>
      <c r="DL37" s="18"/>
    </row>
    <row r="38" spans="1:116">
      <c r="A38" s="18"/>
      <c r="B38" s="18"/>
      <c r="C38" s="18"/>
      <c r="D38" s="553" t="s">
        <v>64</v>
      </c>
      <c r="E38" s="524" t="b">
        <v>0</v>
      </c>
      <c r="F38" s="40" t="s">
        <v>0</v>
      </c>
      <c r="G38" s="400"/>
      <c r="H38" s="401">
        <f t="shared" si="18"/>
        <v>0.05</v>
      </c>
      <c r="I38" s="402"/>
      <c r="J38" s="549"/>
      <c r="K38" s="50"/>
      <c r="L38" s="410" t="s">
        <v>64</v>
      </c>
      <c r="M38" s="407"/>
      <c r="N38" s="407"/>
      <c r="O38" s="411"/>
      <c r="P38" s="524" t="b">
        <v>0</v>
      </c>
      <c r="Q38" s="40" t="s">
        <v>0</v>
      </c>
      <c r="R38" s="400"/>
      <c r="S38" s="401">
        <f t="shared" si="19"/>
        <v>0.05</v>
      </c>
      <c r="T38" s="402"/>
      <c r="U38" s="415"/>
      <c r="V38" s="135"/>
      <c r="W38" s="483" t="str">
        <f t="shared" si="12"/>
        <v>н/д</v>
      </c>
      <c r="X38" s="483" t="str">
        <f t="shared" si="13"/>
        <v>н/д</v>
      </c>
      <c r="Z38" s="483" t="str">
        <f t="shared" si="14"/>
        <v>н/д</v>
      </c>
      <c r="AA38" s="483" t="str">
        <f t="shared" si="15"/>
        <v>н/д</v>
      </c>
      <c r="DK38" s="18"/>
      <c r="DL38" s="18"/>
    </row>
    <row r="39" spans="1:116">
      <c r="A39" s="18"/>
      <c r="B39" s="18"/>
      <c r="C39" s="18"/>
      <c r="D39" s="553" t="s">
        <v>65</v>
      </c>
      <c r="E39" s="524" t="b">
        <v>0</v>
      </c>
      <c r="F39" s="40" t="s">
        <v>0</v>
      </c>
      <c r="G39" s="400"/>
      <c r="H39" s="401">
        <f t="shared" si="18"/>
        <v>0.05</v>
      </c>
      <c r="I39" s="402"/>
      <c r="J39" s="549"/>
      <c r="K39" s="50"/>
      <c r="L39" s="410" t="s">
        <v>65</v>
      </c>
      <c r="M39" s="407"/>
      <c r="N39" s="407"/>
      <c r="O39" s="411"/>
      <c r="P39" s="524" t="b">
        <v>0</v>
      </c>
      <c r="Q39" s="40" t="s">
        <v>0</v>
      </c>
      <c r="R39" s="400"/>
      <c r="S39" s="401">
        <f t="shared" si="19"/>
        <v>0.05</v>
      </c>
      <c r="T39" s="402"/>
      <c r="U39" s="415"/>
      <c r="V39" s="135"/>
      <c r="W39" s="483" t="str">
        <f t="shared" si="12"/>
        <v>н/д</v>
      </c>
      <c r="X39" s="483" t="str">
        <f t="shared" si="13"/>
        <v>н/д</v>
      </c>
      <c r="Z39" s="483" t="str">
        <f t="shared" si="14"/>
        <v>н/д</v>
      </c>
      <c r="AA39" s="483" t="str">
        <f t="shared" si="15"/>
        <v>н/д</v>
      </c>
      <c r="DK39" s="18"/>
      <c r="DL39" s="18"/>
    </row>
    <row r="40" spans="1:116">
      <c r="A40" s="18"/>
      <c r="B40" s="18"/>
      <c r="C40" s="18"/>
      <c r="D40" s="553" t="s">
        <v>66</v>
      </c>
      <c r="E40" s="524" t="b">
        <v>0</v>
      </c>
      <c r="F40" s="40" t="s">
        <v>0</v>
      </c>
      <c r="G40" s="400"/>
      <c r="H40" s="401">
        <f t="shared" si="18"/>
        <v>0.05</v>
      </c>
      <c r="I40" s="402"/>
      <c r="J40" s="549"/>
      <c r="K40" s="50"/>
      <c r="L40" s="410" t="s">
        <v>66</v>
      </c>
      <c r="M40" s="407"/>
      <c r="N40" s="407"/>
      <c r="O40" s="411"/>
      <c r="P40" s="524" t="b">
        <v>0</v>
      </c>
      <c r="Q40" s="40" t="s">
        <v>0</v>
      </c>
      <c r="R40" s="400"/>
      <c r="S40" s="401">
        <f t="shared" si="19"/>
        <v>0.05</v>
      </c>
      <c r="T40" s="402"/>
      <c r="U40" s="415"/>
      <c r="V40" s="135"/>
      <c r="W40" s="483" t="str">
        <f t="shared" si="12"/>
        <v>н/д</v>
      </c>
      <c r="X40" s="483" t="str">
        <f t="shared" si="13"/>
        <v>н/д</v>
      </c>
      <c r="Z40" s="483" t="str">
        <f t="shared" si="14"/>
        <v>н/д</v>
      </c>
      <c r="AA40" s="483" t="str">
        <f t="shared" si="15"/>
        <v>н/д</v>
      </c>
      <c r="DK40" s="18"/>
      <c r="DL40" s="18"/>
    </row>
    <row r="41" spans="1:116">
      <c r="A41" s="18"/>
      <c r="B41" s="18"/>
      <c r="C41" s="18"/>
      <c r="D41" s="553" t="s">
        <v>67</v>
      </c>
      <c r="E41" s="524" t="b">
        <v>0</v>
      </c>
      <c r="F41" s="40" t="s">
        <v>0</v>
      </c>
      <c r="G41" s="400"/>
      <c r="H41" s="401">
        <f t="shared" si="18"/>
        <v>0.05</v>
      </c>
      <c r="I41" s="402"/>
      <c r="J41" s="549"/>
      <c r="K41" s="50"/>
      <c r="L41" s="410" t="s">
        <v>67</v>
      </c>
      <c r="M41" s="407"/>
      <c r="N41" s="407"/>
      <c r="O41" s="411"/>
      <c r="P41" s="524" t="b">
        <v>0</v>
      </c>
      <c r="Q41" s="40" t="s">
        <v>0</v>
      </c>
      <c r="R41" s="400"/>
      <c r="S41" s="401">
        <f t="shared" si="19"/>
        <v>0.05</v>
      </c>
      <c r="T41" s="402"/>
      <c r="U41" s="415"/>
      <c r="V41" s="135"/>
      <c r="W41" s="483" t="str">
        <f t="shared" si="12"/>
        <v>н/д</v>
      </c>
      <c r="X41" s="483" t="str">
        <f t="shared" si="13"/>
        <v>н/д</v>
      </c>
      <c r="Z41" s="483" t="str">
        <f t="shared" si="14"/>
        <v>н/д</v>
      </c>
      <c r="AA41" s="483" t="str">
        <f t="shared" si="15"/>
        <v>н/д</v>
      </c>
      <c r="DK41" s="18"/>
      <c r="DL41" s="18"/>
    </row>
    <row r="42" spans="1:116">
      <c r="A42" s="18"/>
      <c r="B42" s="18"/>
      <c r="C42" s="18"/>
      <c r="D42" s="553" t="s">
        <v>68</v>
      </c>
      <c r="E42" s="524" t="b">
        <v>0</v>
      </c>
      <c r="F42" s="40" t="s">
        <v>0</v>
      </c>
      <c r="G42" s="400"/>
      <c r="H42" s="401">
        <f t="shared" si="18"/>
        <v>0.05</v>
      </c>
      <c r="I42" s="402"/>
      <c r="J42" s="549"/>
      <c r="K42" s="50"/>
      <c r="L42" s="410" t="s">
        <v>68</v>
      </c>
      <c r="M42" s="407"/>
      <c r="N42" s="407"/>
      <c r="O42" s="411"/>
      <c r="P42" s="524" t="b">
        <v>0</v>
      </c>
      <c r="Q42" s="40" t="s">
        <v>0</v>
      </c>
      <c r="R42" s="400"/>
      <c r="S42" s="401">
        <f t="shared" si="19"/>
        <v>0.05</v>
      </c>
      <c r="T42" s="402"/>
      <c r="U42" s="415"/>
      <c r="V42" s="135"/>
      <c r="W42" s="483" t="str">
        <f t="shared" si="12"/>
        <v>н/д</v>
      </c>
      <c r="X42" s="483" t="str">
        <f t="shared" si="13"/>
        <v>н/д</v>
      </c>
      <c r="Z42" s="483" t="str">
        <f t="shared" si="14"/>
        <v>н/д</v>
      </c>
      <c r="AA42" s="483" t="str">
        <f t="shared" si="15"/>
        <v>н/д</v>
      </c>
      <c r="DK42" s="18"/>
      <c r="DL42" s="18"/>
    </row>
    <row r="43" spans="1:116">
      <c r="A43" s="18"/>
      <c r="B43" s="18"/>
      <c r="C43" s="18"/>
      <c r="D43" s="553" t="s">
        <v>69</v>
      </c>
      <c r="E43" s="524" t="b">
        <v>0</v>
      </c>
      <c r="F43" s="40" t="s">
        <v>0</v>
      </c>
      <c r="G43" s="400"/>
      <c r="H43" s="401">
        <f t="shared" si="18"/>
        <v>0.05</v>
      </c>
      <c r="I43" s="402"/>
      <c r="J43" s="549"/>
      <c r="K43" s="50"/>
      <c r="L43" s="410" t="s">
        <v>69</v>
      </c>
      <c r="M43" s="407"/>
      <c r="N43" s="407"/>
      <c r="O43" s="411"/>
      <c r="P43" s="524" t="b">
        <v>0</v>
      </c>
      <c r="Q43" s="40" t="s">
        <v>0</v>
      </c>
      <c r="R43" s="400"/>
      <c r="S43" s="401">
        <f t="shared" si="19"/>
        <v>0.05</v>
      </c>
      <c r="T43" s="402"/>
      <c r="U43" s="415"/>
      <c r="V43" s="135"/>
      <c r="W43" s="483" t="str">
        <f t="shared" si="12"/>
        <v>н/д</v>
      </c>
      <c r="X43" s="483" t="str">
        <f t="shared" si="13"/>
        <v>н/д</v>
      </c>
      <c r="Z43" s="483" t="str">
        <f t="shared" si="14"/>
        <v>н/д</v>
      </c>
      <c r="AA43" s="483" t="str">
        <f t="shared" si="15"/>
        <v>н/д</v>
      </c>
      <c r="DK43" s="18"/>
      <c r="DL43" s="18"/>
    </row>
    <row r="44" spans="1:116">
      <c r="A44" s="18"/>
      <c r="B44" s="18"/>
      <c r="C44" s="18"/>
      <c r="D44" s="553" t="s">
        <v>70</v>
      </c>
      <c r="E44" s="524" t="b">
        <v>0</v>
      </c>
      <c r="F44" s="40" t="s">
        <v>0</v>
      </c>
      <c r="G44" s="400"/>
      <c r="H44" s="401">
        <f t="shared" si="18"/>
        <v>0.05</v>
      </c>
      <c r="I44" s="402"/>
      <c r="J44" s="549"/>
      <c r="K44" s="50"/>
      <c r="L44" s="410" t="s">
        <v>70</v>
      </c>
      <c r="M44" s="407"/>
      <c r="N44" s="407"/>
      <c r="O44" s="411"/>
      <c r="P44" s="524" t="b">
        <v>0</v>
      </c>
      <c r="Q44" s="40" t="s">
        <v>0</v>
      </c>
      <c r="R44" s="400"/>
      <c r="S44" s="401">
        <f t="shared" si="19"/>
        <v>0.05</v>
      </c>
      <c r="T44" s="402"/>
      <c r="U44" s="415"/>
      <c r="V44" s="135"/>
      <c r="W44" s="483" t="str">
        <f t="shared" si="12"/>
        <v>н/д</v>
      </c>
      <c r="X44" s="483" t="str">
        <f t="shared" si="13"/>
        <v>н/д</v>
      </c>
      <c r="Z44" s="483" t="str">
        <f t="shared" si="14"/>
        <v>н/д</v>
      </c>
      <c r="AA44" s="483" t="str">
        <f t="shared" si="15"/>
        <v>н/д</v>
      </c>
      <c r="DK44" s="18"/>
      <c r="DL44" s="18"/>
    </row>
    <row r="45" spans="1:116">
      <c r="A45" s="18"/>
      <c r="B45" s="18"/>
      <c r="C45" s="18"/>
      <c r="D45" s="554" t="s">
        <v>71</v>
      </c>
      <c r="E45" s="525" t="b">
        <v>0</v>
      </c>
      <c r="F45" s="40" t="s">
        <v>0</v>
      </c>
      <c r="G45" s="403"/>
      <c r="H45" s="404">
        <f t="shared" si="18"/>
        <v>0.05</v>
      </c>
      <c r="I45" s="405"/>
      <c r="J45" s="550"/>
      <c r="K45" s="50"/>
      <c r="L45" s="412" t="s">
        <v>71</v>
      </c>
      <c r="M45" s="413"/>
      <c r="N45" s="413"/>
      <c r="O45" s="414"/>
      <c r="P45" s="525" t="b">
        <v>0</v>
      </c>
      <c r="Q45" s="40" t="s">
        <v>0</v>
      </c>
      <c r="R45" s="403"/>
      <c r="S45" s="404">
        <f t="shared" si="19"/>
        <v>0.05</v>
      </c>
      <c r="T45" s="405"/>
      <c r="U45" s="416"/>
      <c r="V45" s="135"/>
      <c r="W45" s="483" t="str">
        <f t="shared" si="12"/>
        <v>н/д</v>
      </c>
      <c r="X45" s="483" t="str">
        <f t="shared" si="13"/>
        <v>н/д</v>
      </c>
      <c r="Z45" s="483" t="str">
        <f t="shared" si="14"/>
        <v>н/д</v>
      </c>
      <c r="AA45" s="483" t="str">
        <f t="shared" si="15"/>
        <v>н/д</v>
      </c>
      <c r="DK45" s="18"/>
      <c r="DL45" s="18"/>
    </row>
    <row r="46" spans="1:116">
      <c r="A46" s="18"/>
      <c r="B46" s="18"/>
      <c r="C46" s="18"/>
      <c r="D46" s="45" t="s">
        <v>364</v>
      </c>
      <c r="E46" s="37"/>
      <c r="F46" s="40"/>
      <c r="G46" s="44">
        <f>SUM(G26:G45)</f>
        <v>1500000</v>
      </c>
      <c r="H46" s="37"/>
      <c r="I46" s="37"/>
      <c r="J46" s="37"/>
      <c r="K46" s="37"/>
      <c r="L46" s="37" t="s">
        <v>364</v>
      </c>
      <c r="M46" s="37"/>
      <c r="N46" s="37"/>
      <c r="O46" s="37"/>
      <c r="P46" s="37"/>
      <c r="Q46" s="37"/>
      <c r="R46" s="44">
        <f>SUM(R26:R45)</f>
        <v>650000</v>
      </c>
      <c r="S46" s="37"/>
      <c r="T46" s="37"/>
      <c r="U46" s="37"/>
      <c r="V46" s="136"/>
      <c r="DK46" s="18"/>
      <c r="DL46" s="18"/>
    </row>
    <row r="47" spans="1:116" ht="15.75" thickBot="1">
      <c r="A47" s="18"/>
      <c r="B47" s="18"/>
      <c r="C47" s="18"/>
      <c r="D47" s="45" t="s">
        <v>567</v>
      </c>
      <c r="E47" s="682" t="b">
        <v>0</v>
      </c>
      <c r="F47" s="40"/>
      <c r="G47" s="37"/>
      <c r="H47" s="37"/>
      <c r="I47" s="37"/>
      <c r="J47" s="37"/>
      <c r="K47" s="37"/>
      <c r="L47" s="37"/>
      <c r="M47" s="37"/>
      <c r="N47" s="37"/>
      <c r="O47" s="37"/>
      <c r="P47" s="37"/>
      <c r="Q47" s="37"/>
      <c r="R47" s="37"/>
      <c r="S47" s="37"/>
      <c r="T47" s="37"/>
      <c r="U47" s="37"/>
      <c r="V47" s="136"/>
      <c r="DK47" s="18"/>
      <c r="DL47" s="18"/>
    </row>
    <row r="48" spans="1:116" ht="16.5">
      <c r="A48" s="18"/>
      <c r="B48" s="18"/>
      <c r="C48" s="18"/>
      <c r="D48" s="72"/>
      <c r="E48" s="37"/>
      <c r="F48" s="71"/>
      <c r="G48" s="452" t="s">
        <v>526</v>
      </c>
      <c r="H48" s="71" t="s">
        <v>527</v>
      </c>
      <c r="I48" s="71" t="s">
        <v>528</v>
      </c>
      <c r="J48" s="52"/>
      <c r="K48" s="52"/>
      <c r="L48" s="75"/>
      <c r="M48" s="52"/>
      <c r="N48" s="52"/>
      <c r="O48" s="52"/>
      <c r="P48" s="52"/>
      <c r="Q48" s="52"/>
      <c r="R48" s="452" t="s">
        <v>526</v>
      </c>
      <c r="S48" s="71" t="s">
        <v>527</v>
      </c>
      <c r="T48" s="71" t="s">
        <v>528</v>
      </c>
      <c r="U48" s="52"/>
      <c r="V48" s="136"/>
      <c r="DK48" s="18"/>
      <c r="DL48" s="18"/>
    </row>
    <row r="49" spans="1:116" ht="16.5">
      <c r="A49" s="18"/>
      <c r="B49" s="18"/>
      <c r="C49" s="18"/>
      <c r="D49" s="73" t="s">
        <v>274</v>
      </c>
      <c r="E49" s="37"/>
      <c r="F49" s="40" t="s">
        <v>0</v>
      </c>
      <c r="G49" s="44">
        <f>Capex!I42</f>
        <v>1500000</v>
      </c>
      <c r="H49" s="44">
        <f>Capex!D42</f>
        <v>1000000</v>
      </c>
      <c r="I49" s="44">
        <f>G49-H49</f>
        <v>500000</v>
      </c>
      <c r="J49" s="37"/>
      <c r="K49" s="37"/>
      <c r="L49" s="76" t="s">
        <v>274</v>
      </c>
      <c r="M49" s="37"/>
      <c r="N49" s="37"/>
      <c r="O49" s="37"/>
      <c r="P49" s="37"/>
      <c r="Q49" s="37"/>
      <c r="R49" s="44">
        <f>Capex!I67</f>
        <v>650000</v>
      </c>
      <c r="S49" s="44">
        <f>Capex!D67</f>
        <v>250000</v>
      </c>
      <c r="T49" s="44">
        <f>R49-S49</f>
        <v>400000</v>
      </c>
      <c r="U49" s="37"/>
      <c r="V49" s="136"/>
      <c r="DK49" s="18"/>
      <c r="DL49" s="18"/>
    </row>
    <row r="50" spans="1:116" ht="16.5">
      <c r="A50" s="18"/>
      <c r="B50" s="18"/>
      <c r="C50" s="18"/>
      <c r="D50" s="73" t="s">
        <v>83</v>
      </c>
      <c r="E50" s="37"/>
      <c r="F50" s="40" t="s">
        <v>0</v>
      </c>
      <c r="G50" s="44">
        <f>G51-G49</f>
        <v>300000</v>
      </c>
      <c r="H50" s="44">
        <f>H51-H49</f>
        <v>200000</v>
      </c>
      <c r="I50" s="44">
        <f t="shared" ref="I50:I51" si="20">G50-H50</f>
        <v>100000</v>
      </c>
      <c r="J50" s="37"/>
      <c r="K50" s="37"/>
      <c r="L50" s="76" t="s">
        <v>83</v>
      </c>
      <c r="M50" s="37"/>
      <c r="N50" s="37"/>
      <c r="O50" s="37"/>
      <c r="P50" s="37"/>
      <c r="Q50" s="37"/>
      <c r="R50" s="44">
        <f>R51-R49</f>
        <v>130000</v>
      </c>
      <c r="S50" s="44">
        <f>S51-S49</f>
        <v>50000</v>
      </c>
      <c r="T50" s="44">
        <f t="shared" ref="T50:T51" si="21">R50-S50</f>
        <v>80000</v>
      </c>
      <c r="U50" s="37"/>
      <c r="V50" s="136"/>
      <c r="DK50" s="18"/>
      <c r="DL50" s="18"/>
    </row>
    <row r="51" spans="1:116" ht="17.25" thickBot="1">
      <c r="A51" s="18"/>
      <c r="B51" s="18"/>
      <c r="C51" s="18"/>
      <c r="D51" s="74" t="s">
        <v>275</v>
      </c>
      <c r="E51" s="48"/>
      <c r="F51" s="47" t="s">
        <v>0</v>
      </c>
      <c r="G51" s="51">
        <f>G49*1.2</f>
        <v>1800000</v>
      </c>
      <c r="H51" s="51">
        <f>H49*(1+Макро!$I$17)</f>
        <v>1200000</v>
      </c>
      <c r="I51" s="51">
        <f t="shared" si="20"/>
        <v>600000</v>
      </c>
      <c r="J51" s="48"/>
      <c r="K51" s="48"/>
      <c r="L51" s="77" t="s">
        <v>275</v>
      </c>
      <c r="M51" s="48"/>
      <c r="N51" s="48"/>
      <c r="O51" s="48"/>
      <c r="P51" s="48"/>
      <c r="Q51" s="48"/>
      <c r="R51" s="51">
        <f>R49*1.2</f>
        <v>780000</v>
      </c>
      <c r="S51" s="51">
        <f>S49*1.2</f>
        <v>300000</v>
      </c>
      <c r="T51" s="51">
        <f t="shared" si="21"/>
        <v>480000</v>
      </c>
      <c r="U51" s="48"/>
      <c r="V51" s="136"/>
      <c r="DK51" s="18"/>
      <c r="DL51" s="18"/>
    </row>
    <row r="52" spans="1:116">
      <c r="A52" s="18"/>
      <c r="B52" s="18"/>
      <c r="C52" s="18"/>
      <c r="V52" s="37"/>
      <c r="DK52" s="18"/>
      <c r="DL52" s="18"/>
    </row>
    <row r="53" spans="1:116">
      <c r="A53" s="18"/>
      <c r="B53" s="18"/>
      <c r="C53" s="18"/>
      <c r="D53" s="78" t="s">
        <v>76</v>
      </c>
      <c r="E53" s="78"/>
      <c r="F53" s="79"/>
      <c r="G53" s="78"/>
      <c r="H53" s="78"/>
      <c r="I53" s="78">
        <f t="shared" ref="I53:BT56" si="22">I19</f>
        <v>2022</v>
      </c>
      <c r="J53" s="78">
        <f t="shared" si="22"/>
        <v>2022</v>
      </c>
      <c r="K53" s="78">
        <f t="shared" si="22"/>
        <v>2022</v>
      </c>
      <c r="L53" s="78">
        <f t="shared" si="22"/>
        <v>2022</v>
      </c>
      <c r="M53" s="78">
        <f t="shared" si="22"/>
        <v>2023</v>
      </c>
      <c r="N53" s="78">
        <f t="shared" si="22"/>
        <v>2023</v>
      </c>
      <c r="O53" s="78">
        <f t="shared" si="22"/>
        <v>2023</v>
      </c>
      <c r="P53" s="78">
        <f t="shared" si="22"/>
        <v>2023</v>
      </c>
      <c r="Q53" s="78">
        <f t="shared" si="22"/>
        <v>2024</v>
      </c>
      <c r="R53" s="78">
        <f t="shared" si="22"/>
        <v>2024</v>
      </c>
      <c r="S53" s="78">
        <f t="shared" si="22"/>
        <v>2024</v>
      </c>
      <c r="T53" s="78">
        <f t="shared" si="22"/>
        <v>2024</v>
      </c>
      <c r="U53" s="78">
        <f t="shared" si="22"/>
        <v>2025</v>
      </c>
      <c r="V53" s="78">
        <f t="shared" si="22"/>
        <v>2025</v>
      </c>
      <c r="W53" s="78">
        <f t="shared" si="22"/>
        <v>2025</v>
      </c>
      <c r="X53" s="78">
        <f t="shared" si="22"/>
        <v>2025</v>
      </c>
      <c r="Y53" s="78">
        <f t="shared" si="22"/>
        <v>2026</v>
      </c>
      <c r="Z53" s="78">
        <f t="shared" si="22"/>
        <v>2026</v>
      </c>
      <c r="AA53" s="78">
        <f t="shared" si="22"/>
        <v>2026</v>
      </c>
      <c r="AB53" s="78">
        <f t="shared" si="22"/>
        <v>2026</v>
      </c>
      <c r="AC53" s="78">
        <f t="shared" si="22"/>
        <v>2027</v>
      </c>
      <c r="AD53" s="78">
        <f t="shared" si="22"/>
        <v>2027</v>
      </c>
      <c r="AE53" s="78">
        <f t="shared" si="22"/>
        <v>2027</v>
      </c>
      <c r="AF53" s="78">
        <f t="shared" si="22"/>
        <v>2027</v>
      </c>
      <c r="AG53" s="78">
        <f t="shared" si="22"/>
        <v>2028</v>
      </c>
      <c r="AH53" s="78">
        <f t="shared" si="22"/>
        <v>2028</v>
      </c>
      <c r="AI53" s="78">
        <f t="shared" si="22"/>
        <v>2028</v>
      </c>
      <c r="AJ53" s="78">
        <f t="shared" si="22"/>
        <v>2028</v>
      </c>
      <c r="AK53" s="78">
        <f t="shared" si="22"/>
        <v>2029</v>
      </c>
      <c r="AL53" s="78">
        <f t="shared" si="22"/>
        <v>2029</v>
      </c>
      <c r="AM53" s="78">
        <f t="shared" si="22"/>
        <v>2029</v>
      </c>
      <c r="AN53" s="78">
        <f t="shared" si="22"/>
        <v>2029</v>
      </c>
      <c r="AO53" s="78">
        <f t="shared" si="22"/>
        <v>2030</v>
      </c>
      <c r="AP53" s="78">
        <f t="shared" si="22"/>
        <v>2030</v>
      </c>
      <c r="AQ53" s="78">
        <f t="shared" si="22"/>
        <v>2030</v>
      </c>
      <c r="AR53" s="78">
        <f t="shared" si="22"/>
        <v>2030</v>
      </c>
      <c r="AS53" s="78">
        <f t="shared" si="22"/>
        <v>2031</v>
      </c>
      <c r="AT53" s="78">
        <f t="shared" si="22"/>
        <v>2031</v>
      </c>
      <c r="AU53" s="78">
        <f t="shared" si="22"/>
        <v>2031</v>
      </c>
      <c r="AV53" s="78">
        <f t="shared" si="22"/>
        <v>2031</v>
      </c>
      <c r="AW53" s="78">
        <f t="shared" si="22"/>
        <v>2032</v>
      </c>
      <c r="AX53" s="78">
        <f t="shared" si="22"/>
        <v>2032</v>
      </c>
      <c r="AY53" s="78">
        <f t="shared" si="22"/>
        <v>2032</v>
      </c>
      <c r="AZ53" s="78">
        <f t="shared" si="22"/>
        <v>2032</v>
      </c>
      <c r="BA53" s="78">
        <f t="shared" si="22"/>
        <v>2033</v>
      </c>
      <c r="BB53" s="78">
        <f t="shared" si="22"/>
        <v>2033</v>
      </c>
      <c r="BC53" s="78">
        <f t="shared" si="22"/>
        <v>2033</v>
      </c>
      <c r="BD53" s="78">
        <f t="shared" si="22"/>
        <v>2033</v>
      </c>
      <c r="BE53" s="78">
        <f t="shared" si="22"/>
        <v>2034</v>
      </c>
      <c r="BF53" s="78">
        <f t="shared" si="22"/>
        <v>2034</v>
      </c>
      <c r="BG53" s="78">
        <f t="shared" si="22"/>
        <v>2034</v>
      </c>
      <c r="BH53" s="78">
        <f t="shared" si="22"/>
        <v>2034</v>
      </c>
      <c r="BI53" s="78">
        <f t="shared" si="22"/>
        <v>2035</v>
      </c>
      <c r="BJ53" s="78">
        <f t="shared" si="22"/>
        <v>2035</v>
      </c>
      <c r="BK53" s="78">
        <f t="shared" si="22"/>
        <v>2035</v>
      </c>
      <c r="BL53" s="78">
        <f t="shared" si="22"/>
        <v>2035</v>
      </c>
      <c r="BM53" s="78">
        <f t="shared" si="22"/>
        <v>2036</v>
      </c>
      <c r="BN53" s="78">
        <f t="shared" si="22"/>
        <v>2036</v>
      </c>
      <c r="BO53" s="78">
        <f t="shared" si="22"/>
        <v>2036</v>
      </c>
      <c r="BP53" s="78">
        <f t="shared" si="22"/>
        <v>2036</v>
      </c>
      <c r="BQ53" s="78">
        <f t="shared" si="22"/>
        <v>2037</v>
      </c>
      <c r="BR53" s="78">
        <f t="shared" si="22"/>
        <v>2037</v>
      </c>
      <c r="BS53" s="78">
        <f t="shared" si="22"/>
        <v>2037</v>
      </c>
      <c r="BT53" s="78">
        <f t="shared" si="22"/>
        <v>2037</v>
      </c>
      <c r="BU53" s="78">
        <f t="shared" ref="BU53:DJ57" si="23">BU19</f>
        <v>2038</v>
      </c>
      <c r="BV53" s="78">
        <f t="shared" si="23"/>
        <v>2038</v>
      </c>
      <c r="BW53" s="78">
        <f t="shared" si="23"/>
        <v>2038</v>
      </c>
      <c r="BX53" s="78">
        <f t="shared" si="23"/>
        <v>2038</v>
      </c>
      <c r="BY53" s="78">
        <f t="shared" si="23"/>
        <v>2039</v>
      </c>
      <c r="BZ53" s="78">
        <f t="shared" si="23"/>
        <v>2039</v>
      </c>
      <c r="CA53" s="78">
        <f t="shared" si="23"/>
        <v>2039</v>
      </c>
      <c r="CB53" s="78">
        <f t="shared" si="23"/>
        <v>2039</v>
      </c>
      <c r="CC53" s="78">
        <f t="shared" si="23"/>
        <v>2040</v>
      </c>
      <c r="CD53" s="78">
        <f t="shared" si="23"/>
        <v>2040</v>
      </c>
      <c r="CE53" s="78">
        <f t="shared" si="23"/>
        <v>2040</v>
      </c>
      <c r="CF53" s="78">
        <f t="shared" si="23"/>
        <v>2040</v>
      </c>
      <c r="CG53" s="78">
        <f t="shared" si="23"/>
        <v>2041</v>
      </c>
      <c r="CH53" s="78">
        <f t="shared" si="23"/>
        <v>2041</v>
      </c>
      <c r="CI53" s="78">
        <f t="shared" si="23"/>
        <v>2041</v>
      </c>
      <c r="CJ53" s="78">
        <f t="shared" si="23"/>
        <v>2041</v>
      </c>
      <c r="CK53" s="78">
        <f t="shared" si="23"/>
        <v>2042</v>
      </c>
      <c r="CL53" s="78">
        <f t="shared" si="23"/>
        <v>2042</v>
      </c>
      <c r="CM53" s="78">
        <f t="shared" si="23"/>
        <v>2042</v>
      </c>
      <c r="CN53" s="78">
        <f t="shared" si="23"/>
        <v>2042</v>
      </c>
      <c r="CO53" s="78">
        <f t="shared" si="23"/>
        <v>2043</v>
      </c>
      <c r="CP53" s="78">
        <f t="shared" si="23"/>
        <v>2043</v>
      </c>
      <c r="CQ53" s="78">
        <f t="shared" si="23"/>
        <v>2043</v>
      </c>
      <c r="CR53" s="78">
        <f t="shared" si="23"/>
        <v>2043</v>
      </c>
      <c r="CS53" s="78">
        <f t="shared" si="23"/>
        <v>2044</v>
      </c>
      <c r="CT53" s="78">
        <f t="shared" si="23"/>
        <v>2044</v>
      </c>
      <c r="CU53" s="78">
        <f t="shared" si="23"/>
        <v>2044</v>
      </c>
      <c r="CV53" s="78">
        <f t="shared" si="23"/>
        <v>2044</v>
      </c>
      <c r="CW53" s="78">
        <f t="shared" si="23"/>
        <v>2045</v>
      </c>
      <c r="CX53" s="78">
        <f t="shared" si="23"/>
        <v>2045</v>
      </c>
      <c r="CY53" s="78">
        <f t="shared" si="23"/>
        <v>2045</v>
      </c>
      <c r="CZ53" s="78">
        <f t="shared" si="23"/>
        <v>2045</v>
      </c>
      <c r="DA53" s="78">
        <f t="shared" si="23"/>
        <v>2046</v>
      </c>
      <c r="DB53" s="78">
        <f t="shared" si="23"/>
        <v>2046</v>
      </c>
      <c r="DC53" s="78">
        <f t="shared" si="23"/>
        <v>2046</v>
      </c>
      <c r="DD53" s="78">
        <f t="shared" si="23"/>
        <v>2046</v>
      </c>
      <c r="DE53" s="78">
        <f t="shared" si="23"/>
        <v>2047</v>
      </c>
      <c r="DF53" s="78">
        <f t="shared" si="23"/>
        <v>2047</v>
      </c>
      <c r="DG53" s="78">
        <f t="shared" si="23"/>
        <v>2047</v>
      </c>
      <c r="DH53" s="78">
        <f t="shared" si="23"/>
        <v>1900</v>
      </c>
      <c r="DI53" s="78">
        <f t="shared" si="23"/>
        <v>1900</v>
      </c>
      <c r="DJ53" s="78">
        <f t="shared" si="23"/>
        <v>1900</v>
      </c>
      <c r="DK53" s="18"/>
      <c r="DL53" s="18"/>
    </row>
    <row r="54" spans="1:116" ht="16.5">
      <c r="A54" s="18"/>
      <c r="B54" s="18"/>
      <c r="C54" s="18"/>
      <c r="D54" s="76" t="s">
        <v>569</v>
      </c>
      <c r="E54" s="37"/>
      <c r="F54" s="40"/>
      <c r="G54" s="44"/>
      <c r="H54" s="44"/>
      <c r="I54">
        <f t="shared" si="22"/>
        <v>1</v>
      </c>
      <c r="J54">
        <f t="shared" si="22"/>
        <v>2</v>
      </c>
      <c r="K54">
        <f t="shared" si="22"/>
        <v>3</v>
      </c>
      <c r="L54">
        <f t="shared" si="22"/>
        <v>4</v>
      </c>
      <c r="M54">
        <f t="shared" si="22"/>
        <v>5</v>
      </c>
      <c r="N54">
        <f t="shared" si="22"/>
        <v>6</v>
      </c>
      <c r="O54">
        <f t="shared" si="22"/>
        <v>7</v>
      </c>
      <c r="P54">
        <f t="shared" si="22"/>
        <v>8</v>
      </c>
      <c r="Q54">
        <f t="shared" si="22"/>
        <v>9</v>
      </c>
      <c r="R54">
        <f t="shared" si="22"/>
        <v>10</v>
      </c>
      <c r="S54">
        <f t="shared" si="22"/>
        <v>11</v>
      </c>
      <c r="T54">
        <f t="shared" si="22"/>
        <v>12</v>
      </c>
      <c r="U54">
        <f t="shared" si="22"/>
        <v>13</v>
      </c>
      <c r="V54">
        <f t="shared" si="22"/>
        <v>14</v>
      </c>
      <c r="W54">
        <f t="shared" si="22"/>
        <v>15</v>
      </c>
      <c r="X54">
        <f t="shared" si="22"/>
        <v>16</v>
      </c>
      <c r="Y54">
        <f t="shared" si="22"/>
        <v>17</v>
      </c>
      <c r="Z54">
        <f t="shared" si="22"/>
        <v>18</v>
      </c>
      <c r="AA54">
        <f t="shared" si="22"/>
        <v>19</v>
      </c>
      <c r="AB54">
        <f t="shared" si="22"/>
        <v>20</v>
      </c>
      <c r="AC54">
        <f t="shared" si="22"/>
        <v>21</v>
      </c>
      <c r="AD54">
        <f t="shared" si="22"/>
        <v>22</v>
      </c>
      <c r="AE54">
        <f t="shared" si="22"/>
        <v>23</v>
      </c>
      <c r="AF54">
        <f t="shared" si="22"/>
        <v>24</v>
      </c>
      <c r="AG54">
        <f t="shared" si="22"/>
        <v>25</v>
      </c>
      <c r="AH54">
        <f t="shared" si="22"/>
        <v>26</v>
      </c>
      <c r="AI54">
        <f t="shared" si="22"/>
        <v>27</v>
      </c>
      <c r="AJ54">
        <f t="shared" si="22"/>
        <v>28</v>
      </c>
      <c r="AK54">
        <f t="shared" si="22"/>
        <v>29</v>
      </c>
      <c r="AL54">
        <f t="shared" si="22"/>
        <v>30</v>
      </c>
      <c r="AM54">
        <f t="shared" si="22"/>
        <v>31</v>
      </c>
      <c r="AN54">
        <f t="shared" si="22"/>
        <v>32</v>
      </c>
      <c r="AO54">
        <f t="shared" si="22"/>
        <v>33</v>
      </c>
      <c r="AP54">
        <f t="shared" si="22"/>
        <v>34</v>
      </c>
      <c r="AQ54">
        <f t="shared" si="22"/>
        <v>35</v>
      </c>
      <c r="AR54">
        <f t="shared" si="22"/>
        <v>36</v>
      </c>
      <c r="AS54">
        <f t="shared" si="22"/>
        <v>37</v>
      </c>
      <c r="AT54">
        <f t="shared" si="22"/>
        <v>38</v>
      </c>
      <c r="AU54">
        <f t="shared" si="22"/>
        <v>39</v>
      </c>
      <c r="AV54">
        <f t="shared" si="22"/>
        <v>40</v>
      </c>
      <c r="AW54">
        <f t="shared" si="22"/>
        <v>41</v>
      </c>
      <c r="AX54">
        <f t="shared" si="22"/>
        <v>42</v>
      </c>
      <c r="AY54">
        <f t="shared" si="22"/>
        <v>43</v>
      </c>
      <c r="AZ54">
        <f t="shared" si="22"/>
        <v>44</v>
      </c>
      <c r="BA54">
        <f t="shared" si="22"/>
        <v>45</v>
      </c>
      <c r="BB54">
        <f t="shared" si="22"/>
        <v>46</v>
      </c>
      <c r="BC54">
        <f t="shared" si="22"/>
        <v>47</v>
      </c>
      <c r="BD54">
        <f t="shared" si="22"/>
        <v>48</v>
      </c>
      <c r="BE54">
        <f t="shared" si="22"/>
        <v>49</v>
      </c>
      <c r="BF54">
        <f t="shared" si="22"/>
        <v>50</v>
      </c>
      <c r="BG54">
        <f t="shared" si="22"/>
        <v>51</v>
      </c>
      <c r="BH54">
        <f t="shared" si="22"/>
        <v>52</v>
      </c>
      <c r="BI54">
        <f t="shared" si="22"/>
        <v>53</v>
      </c>
      <c r="BJ54">
        <f t="shared" si="22"/>
        <v>54</v>
      </c>
      <c r="BK54">
        <f t="shared" si="22"/>
        <v>55</v>
      </c>
      <c r="BL54">
        <f t="shared" si="22"/>
        <v>56</v>
      </c>
      <c r="BM54">
        <f t="shared" si="22"/>
        <v>57</v>
      </c>
      <c r="BN54">
        <f t="shared" si="22"/>
        <v>58</v>
      </c>
      <c r="BO54">
        <f t="shared" si="22"/>
        <v>59</v>
      </c>
      <c r="BP54">
        <f t="shared" si="22"/>
        <v>60</v>
      </c>
      <c r="BQ54">
        <f t="shared" si="22"/>
        <v>61</v>
      </c>
      <c r="BR54">
        <f t="shared" si="22"/>
        <v>62</v>
      </c>
      <c r="BS54">
        <f t="shared" si="22"/>
        <v>63</v>
      </c>
      <c r="BT54">
        <f t="shared" si="22"/>
        <v>64</v>
      </c>
      <c r="BU54">
        <f t="shared" si="23"/>
        <v>65</v>
      </c>
      <c r="BV54">
        <f t="shared" si="23"/>
        <v>66</v>
      </c>
      <c r="BW54">
        <f t="shared" si="23"/>
        <v>67</v>
      </c>
      <c r="BX54">
        <f t="shared" si="23"/>
        <v>68</v>
      </c>
      <c r="BY54">
        <f t="shared" si="23"/>
        <v>69</v>
      </c>
      <c r="BZ54">
        <f t="shared" si="23"/>
        <v>70</v>
      </c>
      <c r="CA54">
        <f t="shared" si="23"/>
        <v>71</v>
      </c>
      <c r="CB54">
        <f t="shared" si="23"/>
        <v>72</v>
      </c>
      <c r="CC54">
        <f t="shared" si="23"/>
        <v>73</v>
      </c>
      <c r="CD54">
        <f t="shared" si="23"/>
        <v>74</v>
      </c>
      <c r="CE54">
        <f t="shared" si="23"/>
        <v>75</v>
      </c>
      <c r="CF54">
        <f t="shared" si="23"/>
        <v>76</v>
      </c>
      <c r="CG54">
        <f t="shared" si="23"/>
        <v>77</v>
      </c>
      <c r="CH54">
        <f t="shared" si="23"/>
        <v>78</v>
      </c>
      <c r="CI54">
        <f t="shared" si="23"/>
        <v>79</v>
      </c>
      <c r="CJ54">
        <f t="shared" si="23"/>
        <v>80</v>
      </c>
      <c r="CK54">
        <f t="shared" si="23"/>
        <v>81</v>
      </c>
      <c r="CL54">
        <f t="shared" si="23"/>
        <v>82</v>
      </c>
      <c r="CM54">
        <f t="shared" si="23"/>
        <v>83</v>
      </c>
      <c r="CN54">
        <f t="shared" si="23"/>
        <v>84</v>
      </c>
      <c r="CO54">
        <f t="shared" si="23"/>
        <v>85</v>
      </c>
      <c r="CP54">
        <f t="shared" si="23"/>
        <v>86</v>
      </c>
      <c r="CQ54">
        <f t="shared" si="23"/>
        <v>87</v>
      </c>
      <c r="CR54">
        <f t="shared" si="23"/>
        <v>88</v>
      </c>
      <c r="CS54">
        <f t="shared" si="23"/>
        <v>89</v>
      </c>
      <c r="CT54">
        <f t="shared" si="23"/>
        <v>90</v>
      </c>
      <c r="CU54">
        <f t="shared" si="23"/>
        <v>91</v>
      </c>
      <c r="CV54">
        <f t="shared" si="23"/>
        <v>92</v>
      </c>
      <c r="CW54">
        <f t="shared" si="23"/>
        <v>93</v>
      </c>
      <c r="CX54">
        <f t="shared" si="23"/>
        <v>94</v>
      </c>
      <c r="CY54">
        <f t="shared" si="23"/>
        <v>95</v>
      </c>
      <c r="CZ54">
        <f t="shared" si="23"/>
        <v>96</v>
      </c>
      <c r="DA54">
        <f t="shared" si="23"/>
        <v>97</v>
      </c>
      <c r="DB54">
        <f t="shared" si="23"/>
        <v>98</v>
      </c>
      <c r="DC54">
        <f t="shared" si="23"/>
        <v>99</v>
      </c>
      <c r="DD54">
        <f t="shared" si="23"/>
        <v>100</v>
      </c>
      <c r="DE54">
        <f t="shared" si="23"/>
        <v>101</v>
      </c>
      <c r="DF54">
        <f t="shared" si="23"/>
        <v>102</v>
      </c>
      <c r="DG54">
        <f t="shared" si="23"/>
        <v>103</v>
      </c>
      <c r="DH54">
        <f t="shared" si="23"/>
        <v>104</v>
      </c>
      <c r="DI54">
        <f t="shared" si="23"/>
        <v>105</v>
      </c>
      <c r="DJ54">
        <f t="shared" si="23"/>
        <v>106</v>
      </c>
      <c r="DK54" s="18"/>
      <c r="DL54" s="18"/>
    </row>
    <row r="55" spans="1:116" ht="16.5">
      <c r="A55" s="18"/>
      <c r="B55" s="18"/>
      <c r="C55" s="18"/>
      <c r="D55" s="76"/>
      <c r="E55" s="37"/>
      <c r="F55" s="40"/>
      <c r="G55" s="44"/>
      <c r="H55" s="44"/>
      <c r="I55" s="207">
        <f t="shared" si="22"/>
        <v>44562</v>
      </c>
      <c r="J55" s="207">
        <f t="shared" si="22"/>
        <v>44652</v>
      </c>
      <c r="K55" s="207">
        <f t="shared" si="22"/>
        <v>44743</v>
      </c>
      <c r="L55" s="207">
        <f t="shared" si="22"/>
        <v>44835</v>
      </c>
      <c r="M55" s="207">
        <f t="shared" si="22"/>
        <v>44927</v>
      </c>
      <c r="N55" s="207">
        <f t="shared" si="22"/>
        <v>45017</v>
      </c>
      <c r="O55" s="207">
        <f t="shared" si="22"/>
        <v>45108</v>
      </c>
      <c r="P55" s="207">
        <f t="shared" si="22"/>
        <v>45200</v>
      </c>
      <c r="Q55" s="207">
        <f t="shared" si="22"/>
        <v>45292</v>
      </c>
      <c r="R55" s="207">
        <f t="shared" si="22"/>
        <v>45383</v>
      </c>
      <c r="S55" s="207">
        <f t="shared" si="22"/>
        <v>45474</v>
      </c>
      <c r="T55" s="207">
        <f t="shared" si="22"/>
        <v>45566</v>
      </c>
      <c r="U55" s="207">
        <f t="shared" si="22"/>
        <v>45658</v>
      </c>
      <c r="V55" s="207">
        <f t="shared" si="22"/>
        <v>45748</v>
      </c>
      <c r="W55" s="207">
        <f t="shared" si="22"/>
        <v>45839</v>
      </c>
      <c r="X55" s="207">
        <f t="shared" si="22"/>
        <v>45931</v>
      </c>
      <c r="Y55" s="207">
        <f t="shared" si="22"/>
        <v>46023</v>
      </c>
      <c r="Z55" s="207">
        <f t="shared" si="22"/>
        <v>46113</v>
      </c>
      <c r="AA55" s="207">
        <f t="shared" si="22"/>
        <v>46204</v>
      </c>
      <c r="AB55" s="207">
        <f t="shared" si="22"/>
        <v>46296</v>
      </c>
      <c r="AC55" s="207">
        <f t="shared" si="22"/>
        <v>46388</v>
      </c>
      <c r="AD55" s="207">
        <f t="shared" si="22"/>
        <v>46478</v>
      </c>
      <c r="AE55" s="207">
        <f t="shared" si="22"/>
        <v>46569</v>
      </c>
      <c r="AF55" s="207">
        <f t="shared" si="22"/>
        <v>46661</v>
      </c>
      <c r="AG55" s="207">
        <f t="shared" si="22"/>
        <v>46753</v>
      </c>
      <c r="AH55" s="207">
        <f t="shared" si="22"/>
        <v>46844</v>
      </c>
      <c r="AI55" s="207">
        <f t="shared" si="22"/>
        <v>46935</v>
      </c>
      <c r="AJ55" s="207">
        <f t="shared" si="22"/>
        <v>47027</v>
      </c>
      <c r="AK55" s="207">
        <f t="shared" si="22"/>
        <v>47119</v>
      </c>
      <c r="AL55" s="207">
        <f t="shared" si="22"/>
        <v>47209</v>
      </c>
      <c r="AM55" s="207">
        <f t="shared" si="22"/>
        <v>47300</v>
      </c>
      <c r="AN55" s="207">
        <f t="shared" si="22"/>
        <v>47392</v>
      </c>
      <c r="AO55" s="207">
        <f t="shared" si="22"/>
        <v>47484</v>
      </c>
      <c r="AP55" s="207">
        <f t="shared" si="22"/>
        <v>47574</v>
      </c>
      <c r="AQ55" s="207">
        <f t="shared" si="22"/>
        <v>47665</v>
      </c>
      <c r="AR55" s="207">
        <f t="shared" si="22"/>
        <v>47757</v>
      </c>
      <c r="AS55" s="207">
        <f t="shared" si="22"/>
        <v>47849</v>
      </c>
      <c r="AT55" s="207">
        <f t="shared" si="22"/>
        <v>47939</v>
      </c>
      <c r="AU55" s="207">
        <f t="shared" si="22"/>
        <v>48030</v>
      </c>
      <c r="AV55" s="207">
        <f t="shared" si="22"/>
        <v>48122</v>
      </c>
      <c r="AW55" s="207">
        <f t="shared" si="22"/>
        <v>48214</v>
      </c>
      <c r="AX55" s="207">
        <f t="shared" si="22"/>
        <v>48305</v>
      </c>
      <c r="AY55" s="207">
        <f t="shared" si="22"/>
        <v>48396</v>
      </c>
      <c r="AZ55" s="207">
        <f t="shared" si="22"/>
        <v>48488</v>
      </c>
      <c r="BA55" s="207">
        <f t="shared" si="22"/>
        <v>48580</v>
      </c>
      <c r="BB55" s="207">
        <f t="shared" si="22"/>
        <v>48670</v>
      </c>
      <c r="BC55" s="207">
        <f t="shared" si="22"/>
        <v>48761</v>
      </c>
      <c r="BD55" s="207">
        <f t="shared" si="22"/>
        <v>48853</v>
      </c>
      <c r="BE55" s="207">
        <f t="shared" si="22"/>
        <v>48945</v>
      </c>
      <c r="BF55" s="207">
        <f t="shared" si="22"/>
        <v>49035</v>
      </c>
      <c r="BG55" s="207">
        <f t="shared" si="22"/>
        <v>49126</v>
      </c>
      <c r="BH55" s="207">
        <f t="shared" si="22"/>
        <v>49218</v>
      </c>
      <c r="BI55" s="207">
        <f t="shared" si="22"/>
        <v>49310</v>
      </c>
      <c r="BJ55" s="207">
        <f t="shared" si="22"/>
        <v>49400</v>
      </c>
      <c r="BK55" s="207">
        <f t="shared" si="22"/>
        <v>49491</v>
      </c>
      <c r="BL55" s="207">
        <f t="shared" si="22"/>
        <v>49583</v>
      </c>
      <c r="BM55" s="207">
        <f t="shared" si="22"/>
        <v>49675</v>
      </c>
      <c r="BN55" s="207">
        <f t="shared" si="22"/>
        <v>49766</v>
      </c>
      <c r="BO55" s="207">
        <f t="shared" si="22"/>
        <v>49857</v>
      </c>
      <c r="BP55" s="207">
        <f t="shared" si="22"/>
        <v>49949</v>
      </c>
      <c r="BQ55" s="207">
        <f t="shared" si="22"/>
        <v>50041</v>
      </c>
      <c r="BR55" s="207">
        <f t="shared" si="22"/>
        <v>50131</v>
      </c>
      <c r="BS55" s="207">
        <f t="shared" si="22"/>
        <v>50222</v>
      </c>
      <c r="BT55" s="207">
        <f t="shared" si="22"/>
        <v>50314</v>
      </c>
      <c r="BU55" s="207">
        <f t="shared" si="23"/>
        <v>50406</v>
      </c>
      <c r="BV55" s="207">
        <f t="shared" si="23"/>
        <v>50496</v>
      </c>
      <c r="BW55" s="207">
        <f t="shared" si="23"/>
        <v>50587</v>
      </c>
      <c r="BX55" s="207">
        <f t="shared" si="23"/>
        <v>50679</v>
      </c>
      <c r="BY55" s="207">
        <f t="shared" si="23"/>
        <v>50771</v>
      </c>
      <c r="BZ55" s="207">
        <f t="shared" si="23"/>
        <v>50861</v>
      </c>
      <c r="CA55" s="207">
        <f t="shared" si="23"/>
        <v>50952</v>
      </c>
      <c r="CB55" s="207">
        <f t="shared" si="23"/>
        <v>51044</v>
      </c>
      <c r="CC55" s="207">
        <f t="shared" si="23"/>
        <v>51136</v>
      </c>
      <c r="CD55" s="207">
        <f t="shared" si="23"/>
        <v>51227</v>
      </c>
      <c r="CE55" s="207">
        <f t="shared" si="23"/>
        <v>51318</v>
      </c>
      <c r="CF55" s="207">
        <f t="shared" si="23"/>
        <v>51410</v>
      </c>
      <c r="CG55" s="207">
        <f t="shared" si="23"/>
        <v>51502</v>
      </c>
      <c r="CH55" s="207">
        <f t="shared" si="23"/>
        <v>51592</v>
      </c>
      <c r="CI55" s="207">
        <f t="shared" si="23"/>
        <v>51683</v>
      </c>
      <c r="CJ55" s="207">
        <f t="shared" si="23"/>
        <v>51775</v>
      </c>
      <c r="CK55" s="207">
        <f t="shared" si="23"/>
        <v>51867</v>
      </c>
      <c r="CL55" s="207">
        <f t="shared" si="23"/>
        <v>51957</v>
      </c>
      <c r="CM55" s="207">
        <f t="shared" si="23"/>
        <v>52048</v>
      </c>
      <c r="CN55" s="207">
        <f t="shared" si="23"/>
        <v>52140</v>
      </c>
      <c r="CO55" s="207">
        <f t="shared" si="23"/>
        <v>52232</v>
      </c>
      <c r="CP55" s="207">
        <f t="shared" si="23"/>
        <v>52322</v>
      </c>
      <c r="CQ55" s="207">
        <f t="shared" si="23"/>
        <v>52413</v>
      </c>
      <c r="CR55" s="207">
        <f t="shared" si="23"/>
        <v>52505</v>
      </c>
      <c r="CS55" s="207">
        <f t="shared" si="23"/>
        <v>52597</v>
      </c>
      <c r="CT55" s="207">
        <f t="shared" si="23"/>
        <v>52688</v>
      </c>
      <c r="CU55" s="207">
        <f t="shared" si="23"/>
        <v>52779</v>
      </c>
      <c r="CV55" s="207">
        <f t="shared" si="23"/>
        <v>52871</v>
      </c>
      <c r="CW55" s="207">
        <f t="shared" si="23"/>
        <v>52963</v>
      </c>
      <c r="CX55" s="207">
        <f t="shared" si="23"/>
        <v>53053</v>
      </c>
      <c r="CY55" s="207">
        <f t="shared" si="23"/>
        <v>53144</v>
      </c>
      <c r="CZ55" s="207">
        <f t="shared" si="23"/>
        <v>53236</v>
      </c>
      <c r="DA55" s="207">
        <f t="shared" si="23"/>
        <v>53328</v>
      </c>
      <c r="DB55" s="207">
        <f t="shared" si="23"/>
        <v>53418</v>
      </c>
      <c r="DC55" s="207">
        <f t="shared" si="23"/>
        <v>53509</v>
      </c>
      <c r="DD55" s="207">
        <f t="shared" si="23"/>
        <v>53601</v>
      </c>
      <c r="DE55" s="207">
        <f t="shared" si="23"/>
        <v>53693</v>
      </c>
      <c r="DF55" s="207">
        <f t="shared" si="23"/>
        <v>53783</v>
      </c>
      <c r="DG55" s="207">
        <f t="shared" si="23"/>
        <v>53874</v>
      </c>
      <c r="DH55" s="207">
        <f t="shared" si="23"/>
        <v>0</v>
      </c>
      <c r="DI55" s="207">
        <f t="shared" si="23"/>
        <v>0</v>
      </c>
      <c r="DJ55" s="207">
        <f t="shared" si="23"/>
        <v>0</v>
      </c>
      <c r="DK55" s="18"/>
      <c r="DL55" s="18"/>
    </row>
    <row r="56" spans="1:116" ht="16.5">
      <c r="A56" s="18"/>
      <c r="B56" s="18"/>
      <c r="C56" s="18"/>
      <c r="D56" s="76"/>
      <c r="E56" s="37"/>
      <c r="F56" s="40"/>
      <c r="G56" s="44"/>
      <c r="H56" s="44"/>
      <c r="I56" s="208">
        <f t="shared" si="22"/>
        <v>44651</v>
      </c>
      <c r="J56" s="208">
        <f t="shared" si="22"/>
        <v>44742</v>
      </c>
      <c r="K56" s="208">
        <f t="shared" si="22"/>
        <v>44834</v>
      </c>
      <c r="L56" s="208">
        <f t="shared" si="22"/>
        <v>44926</v>
      </c>
      <c r="M56" s="208">
        <f t="shared" si="22"/>
        <v>45016</v>
      </c>
      <c r="N56" s="208">
        <f t="shared" si="22"/>
        <v>45107</v>
      </c>
      <c r="O56" s="208">
        <f t="shared" si="22"/>
        <v>45199</v>
      </c>
      <c r="P56" s="208">
        <f t="shared" si="22"/>
        <v>45291</v>
      </c>
      <c r="Q56" s="208">
        <f t="shared" si="22"/>
        <v>45382</v>
      </c>
      <c r="R56" s="208">
        <f t="shared" si="22"/>
        <v>45473</v>
      </c>
      <c r="S56" s="208">
        <f t="shared" si="22"/>
        <v>45565</v>
      </c>
      <c r="T56" s="208">
        <f t="shared" si="22"/>
        <v>45657</v>
      </c>
      <c r="U56" s="208">
        <f t="shared" si="22"/>
        <v>45747</v>
      </c>
      <c r="V56" s="208">
        <f t="shared" si="22"/>
        <v>45838</v>
      </c>
      <c r="W56" s="208">
        <f t="shared" si="22"/>
        <v>45930</v>
      </c>
      <c r="X56" s="208">
        <f t="shared" si="22"/>
        <v>46022</v>
      </c>
      <c r="Y56" s="208">
        <f t="shared" si="22"/>
        <v>46112</v>
      </c>
      <c r="Z56" s="208">
        <f t="shared" si="22"/>
        <v>46203</v>
      </c>
      <c r="AA56" s="208">
        <f t="shared" si="22"/>
        <v>46295</v>
      </c>
      <c r="AB56" s="208">
        <f t="shared" si="22"/>
        <v>46387</v>
      </c>
      <c r="AC56" s="208">
        <f t="shared" si="22"/>
        <v>46477</v>
      </c>
      <c r="AD56" s="208">
        <f t="shared" si="22"/>
        <v>46568</v>
      </c>
      <c r="AE56" s="208">
        <f t="shared" si="22"/>
        <v>46660</v>
      </c>
      <c r="AF56" s="208">
        <f t="shared" si="22"/>
        <v>46752</v>
      </c>
      <c r="AG56" s="208">
        <f t="shared" si="22"/>
        <v>46843</v>
      </c>
      <c r="AH56" s="208">
        <f t="shared" si="22"/>
        <v>46934</v>
      </c>
      <c r="AI56" s="208">
        <f t="shared" si="22"/>
        <v>47026</v>
      </c>
      <c r="AJ56" s="208">
        <f t="shared" si="22"/>
        <v>47118</v>
      </c>
      <c r="AK56" s="208">
        <f t="shared" si="22"/>
        <v>47208</v>
      </c>
      <c r="AL56" s="208">
        <f t="shared" si="22"/>
        <v>47299</v>
      </c>
      <c r="AM56" s="208">
        <f t="shared" si="22"/>
        <v>47391</v>
      </c>
      <c r="AN56" s="208">
        <f t="shared" si="22"/>
        <v>47483</v>
      </c>
      <c r="AO56" s="208">
        <f t="shared" si="22"/>
        <v>47573</v>
      </c>
      <c r="AP56" s="208">
        <f t="shared" si="22"/>
        <v>47664</v>
      </c>
      <c r="AQ56" s="208">
        <f t="shared" si="22"/>
        <v>47756</v>
      </c>
      <c r="AR56" s="208">
        <f t="shared" si="22"/>
        <v>47848</v>
      </c>
      <c r="AS56" s="208">
        <f t="shared" si="22"/>
        <v>47938</v>
      </c>
      <c r="AT56" s="208">
        <f t="shared" si="22"/>
        <v>48029</v>
      </c>
      <c r="AU56" s="208">
        <f t="shared" si="22"/>
        <v>48121</v>
      </c>
      <c r="AV56" s="208">
        <f t="shared" si="22"/>
        <v>48213</v>
      </c>
      <c r="AW56" s="208">
        <f t="shared" si="22"/>
        <v>48304</v>
      </c>
      <c r="AX56" s="208">
        <f t="shared" si="22"/>
        <v>48395</v>
      </c>
      <c r="AY56" s="208">
        <f t="shared" si="22"/>
        <v>48487</v>
      </c>
      <c r="AZ56" s="208">
        <f t="shared" si="22"/>
        <v>48579</v>
      </c>
      <c r="BA56" s="208">
        <f t="shared" si="22"/>
        <v>48669</v>
      </c>
      <c r="BB56" s="208">
        <f t="shared" si="22"/>
        <v>48760</v>
      </c>
      <c r="BC56" s="208">
        <f t="shared" si="22"/>
        <v>48852</v>
      </c>
      <c r="BD56" s="208">
        <f t="shared" si="22"/>
        <v>48944</v>
      </c>
      <c r="BE56" s="208">
        <f t="shared" si="22"/>
        <v>49034</v>
      </c>
      <c r="BF56" s="208">
        <f t="shared" si="22"/>
        <v>49125</v>
      </c>
      <c r="BG56" s="208">
        <f t="shared" si="22"/>
        <v>49217</v>
      </c>
      <c r="BH56" s="208">
        <f t="shared" si="22"/>
        <v>49309</v>
      </c>
      <c r="BI56" s="208">
        <f t="shared" si="22"/>
        <v>49399</v>
      </c>
      <c r="BJ56" s="208">
        <f t="shared" si="22"/>
        <v>49490</v>
      </c>
      <c r="BK56" s="208">
        <f t="shared" si="22"/>
        <v>49582</v>
      </c>
      <c r="BL56" s="208">
        <f t="shared" si="22"/>
        <v>49674</v>
      </c>
      <c r="BM56" s="208">
        <f t="shared" si="22"/>
        <v>49765</v>
      </c>
      <c r="BN56" s="208">
        <f t="shared" si="22"/>
        <v>49856</v>
      </c>
      <c r="BO56" s="208">
        <f t="shared" si="22"/>
        <v>49948</v>
      </c>
      <c r="BP56" s="208">
        <f t="shared" si="22"/>
        <v>50040</v>
      </c>
      <c r="BQ56" s="208">
        <f t="shared" si="22"/>
        <v>50130</v>
      </c>
      <c r="BR56" s="208">
        <f t="shared" si="22"/>
        <v>50221</v>
      </c>
      <c r="BS56" s="208">
        <f t="shared" si="22"/>
        <v>50313</v>
      </c>
      <c r="BT56" s="208">
        <f t="shared" ref="BT56" si="24">BT22</f>
        <v>50405</v>
      </c>
      <c r="BU56" s="208">
        <f t="shared" si="23"/>
        <v>50495</v>
      </c>
      <c r="BV56" s="208">
        <f t="shared" si="23"/>
        <v>50586</v>
      </c>
      <c r="BW56" s="208">
        <f t="shared" si="23"/>
        <v>50678</v>
      </c>
      <c r="BX56" s="208">
        <f t="shared" si="23"/>
        <v>50770</v>
      </c>
      <c r="BY56" s="208">
        <f t="shared" si="23"/>
        <v>50860</v>
      </c>
      <c r="BZ56" s="208">
        <f t="shared" si="23"/>
        <v>50951</v>
      </c>
      <c r="CA56" s="208">
        <f t="shared" si="23"/>
        <v>51043</v>
      </c>
      <c r="CB56" s="208">
        <f t="shared" si="23"/>
        <v>51135</v>
      </c>
      <c r="CC56" s="208">
        <f t="shared" si="23"/>
        <v>51226</v>
      </c>
      <c r="CD56" s="208">
        <f t="shared" si="23"/>
        <v>51317</v>
      </c>
      <c r="CE56" s="208">
        <f t="shared" si="23"/>
        <v>51409</v>
      </c>
      <c r="CF56" s="208">
        <f t="shared" si="23"/>
        <v>51501</v>
      </c>
      <c r="CG56" s="208">
        <f t="shared" si="23"/>
        <v>51591</v>
      </c>
      <c r="CH56" s="208">
        <f t="shared" si="23"/>
        <v>51682</v>
      </c>
      <c r="CI56" s="208">
        <f t="shared" si="23"/>
        <v>51774</v>
      </c>
      <c r="CJ56" s="208">
        <f t="shared" si="23"/>
        <v>51866</v>
      </c>
      <c r="CK56" s="208">
        <f t="shared" si="23"/>
        <v>51956</v>
      </c>
      <c r="CL56" s="208">
        <f t="shared" si="23"/>
        <v>52047</v>
      </c>
      <c r="CM56" s="208">
        <f t="shared" si="23"/>
        <v>52139</v>
      </c>
      <c r="CN56" s="208">
        <f t="shared" si="23"/>
        <v>52231</v>
      </c>
      <c r="CO56" s="208">
        <f t="shared" si="23"/>
        <v>52321</v>
      </c>
      <c r="CP56" s="208">
        <f t="shared" si="23"/>
        <v>52412</v>
      </c>
      <c r="CQ56" s="208">
        <f t="shared" si="23"/>
        <v>52504</v>
      </c>
      <c r="CR56" s="208">
        <f t="shared" si="23"/>
        <v>52596</v>
      </c>
      <c r="CS56" s="208">
        <f t="shared" si="23"/>
        <v>52687</v>
      </c>
      <c r="CT56" s="208">
        <f t="shared" si="23"/>
        <v>52778</v>
      </c>
      <c r="CU56" s="208">
        <f t="shared" si="23"/>
        <v>52870</v>
      </c>
      <c r="CV56" s="208">
        <f t="shared" si="23"/>
        <v>52962</v>
      </c>
      <c r="CW56" s="208">
        <f t="shared" si="23"/>
        <v>53052</v>
      </c>
      <c r="CX56" s="208">
        <f t="shared" si="23"/>
        <v>53143</v>
      </c>
      <c r="CY56" s="208">
        <f t="shared" si="23"/>
        <v>53235</v>
      </c>
      <c r="CZ56" s="208">
        <f t="shared" si="23"/>
        <v>53327</v>
      </c>
      <c r="DA56" s="208">
        <f t="shared" si="23"/>
        <v>53417</v>
      </c>
      <c r="DB56" s="208">
        <f t="shared" si="23"/>
        <v>53508</v>
      </c>
      <c r="DC56" s="208">
        <f t="shared" si="23"/>
        <v>53600</v>
      </c>
      <c r="DD56" s="208">
        <f t="shared" si="23"/>
        <v>53692</v>
      </c>
      <c r="DE56" s="208">
        <f t="shared" si="23"/>
        <v>53782</v>
      </c>
      <c r="DF56" s="208">
        <f t="shared" si="23"/>
        <v>53873</v>
      </c>
      <c r="DG56" s="208">
        <f t="shared" si="23"/>
        <v>53965</v>
      </c>
      <c r="DH56" s="208">
        <f t="shared" si="23"/>
        <v>91</v>
      </c>
      <c r="DI56" s="208">
        <f t="shared" si="23"/>
        <v>91</v>
      </c>
      <c r="DJ56" s="208">
        <f t="shared" si="23"/>
        <v>91</v>
      </c>
      <c r="DK56" s="18"/>
      <c r="DL56" s="18"/>
    </row>
    <row r="57" spans="1:116">
      <c r="A57" s="18"/>
      <c r="B57" s="18"/>
      <c r="C57" s="18"/>
      <c r="D57" s="562"/>
      <c r="E57" s="37"/>
      <c r="F57" s="40"/>
      <c r="G57" s="44"/>
      <c r="H57" s="44"/>
      <c r="I57">
        <f t="shared" ref="I57:BT57" si="25">I23</f>
        <v>1</v>
      </c>
      <c r="J57">
        <f t="shared" si="25"/>
        <v>2</v>
      </c>
      <c r="K57">
        <f t="shared" si="25"/>
        <v>3</v>
      </c>
      <c r="L57">
        <f t="shared" si="25"/>
        <v>4</v>
      </c>
      <c r="M57">
        <f t="shared" si="25"/>
        <v>1</v>
      </c>
      <c r="N57">
        <f t="shared" si="25"/>
        <v>2</v>
      </c>
      <c r="O57">
        <f t="shared" si="25"/>
        <v>3</v>
      </c>
      <c r="P57">
        <f t="shared" si="25"/>
        <v>4</v>
      </c>
      <c r="Q57">
        <f t="shared" si="25"/>
        <v>1</v>
      </c>
      <c r="R57">
        <f t="shared" si="25"/>
        <v>2</v>
      </c>
      <c r="S57">
        <f t="shared" si="25"/>
        <v>3</v>
      </c>
      <c r="T57">
        <f t="shared" si="25"/>
        <v>4</v>
      </c>
      <c r="U57">
        <f t="shared" si="25"/>
        <v>1</v>
      </c>
      <c r="V57">
        <f t="shared" si="25"/>
        <v>2</v>
      </c>
      <c r="W57">
        <f t="shared" si="25"/>
        <v>3</v>
      </c>
      <c r="X57">
        <f t="shared" si="25"/>
        <v>4</v>
      </c>
      <c r="Y57">
        <f t="shared" si="25"/>
        <v>1</v>
      </c>
      <c r="Z57">
        <f t="shared" si="25"/>
        <v>2</v>
      </c>
      <c r="AA57">
        <f t="shared" si="25"/>
        <v>3</v>
      </c>
      <c r="AB57">
        <f t="shared" si="25"/>
        <v>4</v>
      </c>
      <c r="AC57">
        <f t="shared" si="25"/>
        <v>1</v>
      </c>
      <c r="AD57">
        <f t="shared" si="25"/>
        <v>2</v>
      </c>
      <c r="AE57">
        <f t="shared" si="25"/>
        <v>3</v>
      </c>
      <c r="AF57">
        <f t="shared" si="25"/>
        <v>4</v>
      </c>
      <c r="AG57">
        <f t="shared" si="25"/>
        <v>1</v>
      </c>
      <c r="AH57">
        <f t="shared" si="25"/>
        <v>2</v>
      </c>
      <c r="AI57">
        <f t="shared" si="25"/>
        <v>3</v>
      </c>
      <c r="AJ57">
        <f t="shared" si="25"/>
        <v>4</v>
      </c>
      <c r="AK57">
        <f t="shared" si="25"/>
        <v>1</v>
      </c>
      <c r="AL57">
        <f t="shared" si="25"/>
        <v>2</v>
      </c>
      <c r="AM57">
        <f t="shared" si="25"/>
        <v>3</v>
      </c>
      <c r="AN57">
        <f t="shared" si="25"/>
        <v>4</v>
      </c>
      <c r="AO57">
        <f t="shared" si="25"/>
        <v>1</v>
      </c>
      <c r="AP57">
        <f t="shared" si="25"/>
        <v>2</v>
      </c>
      <c r="AQ57">
        <f t="shared" si="25"/>
        <v>3</v>
      </c>
      <c r="AR57">
        <f t="shared" si="25"/>
        <v>4</v>
      </c>
      <c r="AS57">
        <f t="shared" si="25"/>
        <v>1</v>
      </c>
      <c r="AT57">
        <f t="shared" si="25"/>
        <v>2</v>
      </c>
      <c r="AU57">
        <f t="shared" si="25"/>
        <v>3</v>
      </c>
      <c r="AV57">
        <f t="shared" si="25"/>
        <v>4</v>
      </c>
      <c r="AW57">
        <f t="shared" si="25"/>
        <v>1</v>
      </c>
      <c r="AX57">
        <f t="shared" si="25"/>
        <v>2</v>
      </c>
      <c r="AY57">
        <f t="shared" si="25"/>
        <v>3</v>
      </c>
      <c r="AZ57">
        <f t="shared" si="25"/>
        <v>4</v>
      </c>
      <c r="BA57">
        <f t="shared" si="25"/>
        <v>1</v>
      </c>
      <c r="BB57">
        <f t="shared" si="25"/>
        <v>2</v>
      </c>
      <c r="BC57">
        <f t="shared" si="25"/>
        <v>3</v>
      </c>
      <c r="BD57">
        <f t="shared" si="25"/>
        <v>4</v>
      </c>
      <c r="BE57">
        <f t="shared" si="25"/>
        <v>1</v>
      </c>
      <c r="BF57">
        <f t="shared" si="25"/>
        <v>2</v>
      </c>
      <c r="BG57">
        <f t="shared" si="25"/>
        <v>3</v>
      </c>
      <c r="BH57">
        <f t="shared" si="25"/>
        <v>4</v>
      </c>
      <c r="BI57">
        <f t="shared" si="25"/>
        <v>1</v>
      </c>
      <c r="BJ57">
        <f t="shared" si="25"/>
        <v>2</v>
      </c>
      <c r="BK57">
        <f t="shared" si="25"/>
        <v>3</v>
      </c>
      <c r="BL57">
        <f t="shared" si="25"/>
        <v>4</v>
      </c>
      <c r="BM57">
        <f t="shared" si="25"/>
        <v>1</v>
      </c>
      <c r="BN57">
        <f t="shared" si="25"/>
        <v>2</v>
      </c>
      <c r="BO57">
        <f t="shared" si="25"/>
        <v>3</v>
      </c>
      <c r="BP57">
        <f t="shared" si="25"/>
        <v>4</v>
      </c>
      <c r="BQ57">
        <f t="shared" si="25"/>
        <v>1</v>
      </c>
      <c r="BR57">
        <f t="shared" si="25"/>
        <v>2</v>
      </c>
      <c r="BS57">
        <f t="shared" si="25"/>
        <v>3</v>
      </c>
      <c r="BT57">
        <f t="shared" si="25"/>
        <v>4</v>
      </c>
      <c r="BU57">
        <f t="shared" si="23"/>
        <v>1</v>
      </c>
      <c r="BV57">
        <f t="shared" si="23"/>
        <v>2</v>
      </c>
      <c r="BW57">
        <f t="shared" si="23"/>
        <v>3</v>
      </c>
      <c r="BX57">
        <f t="shared" si="23"/>
        <v>4</v>
      </c>
      <c r="BY57">
        <f t="shared" si="23"/>
        <v>1</v>
      </c>
      <c r="BZ57">
        <f t="shared" si="23"/>
        <v>2</v>
      </c>
      <c r="CA57">
        <f t="shared" si="23"/>
        <v>3</v>
      </c>
      <c r="CB57">
        <f t="shared" si="23"/>
        <v>4</v>
      </c>
      <c r="CC57">
        <f t="shared" si="23"/>
        <v>1</v>
      </c>
      <c r="CD57">
        <f t="shared" si="23"/>
        <v>2</v>
      </c>
      <c r="CE57">
        <f t="shared" si="23"/>
        <v>3</v>
      </c>
      <c r="CF57">
        <f t="shared" si="23"/>
        <v>4</v>
      </c>
      <c r="CG57">
        <f t="shared" si="23"/>
        <v>1</v>
      </c>
      <c r="CH57">
        <f t="shared" si="23"/>
        <v>2</v>
      </c>
      <c r="CI57">
        <f t="shared" si="23"/>
        <v>3</v>
      </c>
      <c r="CJ57">
        <f t="shared" si="23"/>
        <v>4</v>
      </c>
      <c r="CK57">
        <f t="shared" si="23"/>
        <v>1</v>
      </c>
      <c r="CL57">
        <f t="shared" si="23"/>
        <v>2</v>
      </c>
      <c r="CM57">
        <f t="shared" si="23"/>
        <v>3</v>
      </c>
      <c r="CN57">
        <f t="shared" si="23"/>
        <v>4</v>
      </c>
      <c r="CO57">
        <f t="shared" si="23"/>
        <v>1</v>
      </c>
      <c r="CP57">
        <f t="shared" si="23"/>
        <v>2</v>
      </c>
      <c r="CQ57">
        <f t="shared" si="23"/>
        <v>3</v>
      </c>
      <c r="CR57">
        <f t="shared" si="23"/>
        <v>4</v>
      </c>
      <c r="CS57">
        <f t="shared" si="23"/>
        <v>1</v>
      </c>
      <c r="CT57">
        <f t="shared" si="23"/>
        <v>2</v>
      </c>
      <c r="CU57">
        <f t="shared" si="23"/>
        <v>3</v>
      </c>
      <c r="CV57">
        <f t="shared" si="23"/>
        <v>4</v>
      </c>
      <c r="CW57">
        <f t="shared" si="23"/>
        <v>1</v>
      </c>
      <c r="CX57">
        <f t="shared" si="23"/>
        <v>2</v>
      </c>
      <c r="CY57">
        <f t="shared" si="23"/>
        <v>3</v>
      </c>
      <c r="CZ57">
        <f t="shared" si="23"/>
        <v>4</v>
      </c>
      <c r="DA57">
        <f t="shared" si="23"/>
        <v>1</v>
      </c>
      <c r="DB57">
        <f t="shared" si="23"/>
        <v>2</v>
      </c>
      <c r="DC57">
        <f t="shared" si="23"/>
        <v>3</v>
      </c>
      <c r="DD57">
        <f t="shared" si="23"/>
        <v>4</v>
      </c>
      <c r="DE57">
        <f t="shared" si="23"/>
        <v>1</v>
      </c>
      <c r="DF57">
        <f t="shared" si="23"/>
        <v>2</v>
      </c>
      <c r="DG57">
        <f t="shared" si="23"/>
        <v>3</v>
      </c>
      <c r="DH57">
        <f t="shared" si="23"/>
        <v>1</v>
      </c>
      <c r="DI57">
        <f t="shared" si="23"/>
        <v>1</v>
      </c>
      <c r="DJ57">
        <f t="shared" si="23"/>
        <v>1</v>
      </c>
      <c r="DK57" s="18"/>
      <c r="DL57" s="18"/>
    </row>
    <row r="58" spans="1:116" s="138" customFormat="1">
      <c r="A58" s="157"/>
      <c r="B58" s="157"/>
      <c r="C58" s="157"/>
      <c r="D58" s="137" t="s">
        <v>10</v>
      </c>
      <c r="E58" s="137"/>
      <c r="F58" s="79"/>
      <c r="G58" s="78"/>
      <c r="H58" s="78"/>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78"/>
      <c r="DL58" s="78"/>
    </row>
    <row r="59" spans="1:116">
      <c r="A59" s="18"/>
      <c r="B59" s="18"/>
      <c r="C59" s="18"/>
      <c r="D59" s="555" t="s">
        <v>570</v>
      </c>
      <c r="E59" s="37"/>
      <c r="F59" s="40" t="s">
        <v>0</v>
      </c>
      <c r="G59" s="44"/>
      <c r="H59" s="556">
        <f>SUM(I59:DJ59)</f>
        <v>1000000</v>
      </c>
      <c r="I59" s="557"/>
      <c r="J59" s="557"/>
      <c r="K59" s="557"/>
      <c r="L59" s="557">
        <f>H49*30%</f>
        <v>300000</v>
      </c>
      <c r="M59" s="557"/>
      <c r="N59" s="557"/>
      <c r="O59" s="557"/>
      <c r="P59" s="557">
        <f>H49*25%</f>
        <v>250000</v>
      </c>
      <c r="Q59" s="557"/>
      <c r="R59" s="557"/>
      <c r="S59" s="557"/>
      <c r="T59" s="557">
        <f>H49*45%</f>
        <v>450000</v>
      </c>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7"/>
      <c r="BN59" s="557"/>
      <c r="BO59" s="557"/>
      <c r="BP59" s="557"/>
      <c r="BQ59" s="557"/>
      <c r="BR59" s="557"/>
      <c r="BS59" s="557"/>
      <c r="BT59" s="557"/>
      <c r="BU59" s="557"/>
      <c r="BV59" s="557"/>
      <c r="BW59" s="557"/>
      <c r="BX59" s="557"/>
      <c r="BY59" s="557"/>
      <c r="BZ59" s="557"/>
      <c r="CA59" s="557"/>
      <c r="CB59" s="557"/>
      <c r="CC59" s="557"/>
      <c r="CD59" s="557"/>
      <c r="CE59" s="557"/>
      <c r="CF59" s="557"/>
      <c r="CG59" s="557"/>
      <c r="CH59" s="557"/>
      <c r="CI59" s="557"/>
      <c r="CJ59" s="557"/>
      <c r="CK59" s="557"/>
      <c r="CL59" s="557"/>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8"/>
      <c r="DK59" s="18"/>
      <c r="DL59" s="18"/>
    </row>
    <row r="60" spans="1:116">
      <c r="A60" s="18"/>
      <c r="B60" s="18"/>
      <c r="C60" s="18"/>
      <c r="D60" s="559" t="s">
        <v>83</v>
      </c>
      <c r="E60" s="18"/>
      <c r="F60" s="34" t="s">
        <v>0</v>
      </c>
      <c r="G60" s="560"/>
      <c r="H60" s="560">
        <f>SUM(I60:DJ60)</f>
        <v>200000</v>
      </c>
      <c r="I60" s="25">
        <f>I59*Макро!$I$17</f>
        <v>0</v>
      </c>
      <c r="J60" s="25">
        <f>J59*Макро!$I$17</f>
        <v>0</v>
      </c>
      <c r="K60" s="25">
        <f>K59*Макро!$I$17</f>
        <v>0</v>
      </c>
      <c r="L60" s="25">
        <f>L59*Макро!$I$17</f>
        <v>60000</v>
      </c>
      <c r="M60" s="25">
        <f>M59*Макро!$I$17</f>
        <v>0</v>
      </c>
      <c r="N60" s="25">
        <f>N59*Макро!$I$17</f>
        <v>0</v>
      </c>
      <c r="O60" s="25">
        <f>O59*Макро!$I$17</f>
        <v>0</v>
      </c>
      <c r="P60" s="25">
        <f>P59*Макро!$I$17</f>
        <v>50000</v>
      </c>
      <c r="Q60" s="25">
        <f>Q59*Макро!$I$17</f>
        <v>0</v>
      </c>
      <c r="R60" s="25">
        <f>R59*Макро!$I$17</f>
        <v>0</v>
      </c>
      <c r="S60" s="25">
        <f>S59*Макро!$I$17</f>
        <v>0</v>
      </c>
      <c r="T60" s="25">
        <f>T59*Макро!$I$17</f>
        <v>90000</v>
      </c>
      <c r="U60" s="25">
        <f>U59*Макро!$I$17</f>
        <v>0</v>
      </c>
      <c r="V60" s="25">
        <f>V59*Макро!$I$17</f>
        <v>0</v>
      </c>
      <c r="W60" s="25">
        <f>W59*Макро!$I$17</f>
        <v>0</v>
      </c>
      <c r="X60" s="25">
        <f>X59*Макро!$I$17</f>
        <v>0</v>
      </c>
      <c r="Y60" s="25">
        <f>Y59*Макро!$I$17</f>
        <v>0</v>
      </c>
      <c r="Z60" s="25">
        <f>Z59*Макро!$I$17</f>
        <v>0</v>
      </c>
      <c r="AA60" s="25">
        <f>AA59*Макро!$I$17</f>
        <v>0</v>
      </c>
      <c r="AB60" s="25">
        <f>AB59*Макро!$I$17</f>
        <v>0</v>
      </c>
      <c r="AC60" s="25">
        <f>AC59*Макро!$I$17</f>
        <v>0</v>
      </c>
      <c r="AD60" s="25">
        <f>AD59*Макро!$I$17</f>
        <v>0</v>
      </c>
      <c r="AE60" s="25">
        <f>AE59*Макро!$I$17</f>
        <v>0</v>
      </c>
      <c r="AF60" s="25">
        <f>AF59*Макро!$I$17</f>
        <v>0</v>
      </c>
      <c r="AG60" s="25">
        <f>AG59*Макро!$I$17</f>
        <v>0</v>
      </c>
      <c r="AH60" s="25">
        <f>AH59*Макро!$I$17</f>
        <v>0</v>
      </c>
      <c r="AI60" s="25">
        <f>AI59*Макро!$I$17</f>
        <v>0</v>
      </c>
      <c r="AJ60" s="25">
        <f>AJ59*Макро!$I$17</f>
        <v>0</v>
      </c>
      <c r="AK60" s="25">
        <f>AK59*Макро!$I$17</f>
        <v>0</v>
      </c>
      <c r="AL60" s="25">
        <f>AL59*Макро!$I$17</f>
        <v>0</v>
      </c>
      <c r="AM60" s="25">
        <f>AM59*Макро!$I$17</f>
        <v>0</v>
      </c>
      <c r="AN60" s="25">
        <f>AN59*Макро!$I$17</f>
        <v>0</v>
      </c>
      <c r="AO60" s="25">
        <f>AO59*Макро!$I$17</f>
        <v>0</v>
      </c>
      <c r="AP60" s="25">
        <f>AP59*Макро!$I$17</f>
        <v>0</v>
      </c>
      <c r="AQ60" s="25">
        <f>AQ59*Макро!$I$17</f>
        <v>0</v>
      </c>
      <c r="AR60" s="25">
        <f>AR59*Макро!$I$17</f>
        <v>0</v>
      </c>
      <c r="AS60" s="25">
        <f>AS59*Макро!$I$17</f>
        <v>0</v>
      </c>
      <c r="AT60" s="25">
        <f>AT59*Макро!$I$17</f>
        <v>0</v>
      </c>
      <c r="AU60" s="25">
        <f>AU59*Макро!$I$17</f>
        <v>0</v>
      </c>
      <c r="AV60" s="25">
        <f>AV59*Макро!$I$17</f>
        <v>0</v>
      </c>
      <c r="AW60" s="25">
        <f>AW59*Макро!$I$17</f>
        <v>0</v>
      </c>
      <c r="AX60" s="25">
        <f>AX59*Макро!$I$17</f>
        <v>0</v>
      </c>
      <c r="AY60" s="25">
        <f>AY59*Макро!$I$17</f>
        <v>0</v>
      </c>
      <c r="AZ60" s="25">
        <f>AZ59*Макро!$I$17</f>
        <v>0</v>
      </c>
      <c r="BA60" s="25">
        <f>BA59*Макро!$I$17</f>
        <v>0</v>
      </c>
      <c r="BB60" s="25">
        <f>BB59*Макро!$I$17</f>
        <v>0</v>
      </c>
      <c r="BC60" s="25">
        <f>BC59*Макро!$I$17</f>
        <v>0</v>
      </c>
      <c r="BD60" s="25">
        <f>BD59*Макро!$I$17</f>
        <v>0</v>
      </c>
      <c r="BE60" s="25">
        <f>BE59*Макро!$I$17</f>
        <v>0</v>
      </c>
      <c r="BF60" s="25">
        <f>BF59*Макро!$I$17</f>
        <v>0</v>
      </c>
      <c r="BG60" s="25">
        <f>BG59*Макро!$I$17</f>
        <v>0</v>
      </c>
      <c r="BH60" s="25">
        <f>BH59*Макро!$I$17</f>
        <v>0</v>
      </c>
      <c r="BI60" s="25">
        <f>BI59*Макро!$I$17</f>
        <v>0</v>
      </c>
      <c r="BJ60" s="25">
        <f>BJ59*Макро!$I$17</f>
        <v>0</v>
      </c>
      <c r="BK60" s="25">
        <f>BK59*Макро!$I$17</f>
        <v>0</v>
      </c>
      <c r="BL60" s="25">
        <f>BL59*Макро!$I$17</f>
        <v>0</v>
      </c>
      <c r="BM60" s="25">
        <f>BM59*Макро!$I$17</f>
        <v>0</v>
      </c>
      <c r="BN60" s="25">
        <f>BN59*Макро!$I$17</f>
        <v>0</v>
      </c>
      <c r="BO60" s="25">
        <f>BO59*Макро!$I$17</f>
        <v>0</v>
      </c>
      <c r="BP60" s="25">
        <f>BP59*Макро!$I$17</f>
        <v>0</v>
      </c>
      <c r="BQ60" s="25">
        <f>BQ59*Макро!$I$17</f>
        <v>0</v>
      </c>
      <c r="BR60" s="25">
        <f>BR59*Макро!$I$17</f>
        <v>0</v>
      </c>
      <c r="BS60" s="25">
        <f>BS59*Макро!$I$17</f>
        <v>0</v>
      </c>
      <c r="BT60" s="25">
        <f>BT59*Макро!$I$17</f>
        <v>0</v>
      </c>
      <c r="BU60" s="25">
        <f>BU59*Макро!$I$17</f>
        <v>0</v>
      </c>
      <c r="BV60" s="25">
        <f>BV59*Макро!$I$17</f>
        <v>0</v>
      </c>
      <c r="BW60" s="25">
        <f>BW59*Макро!$I$17</f>
        <v>0</v>
      </c>
      <c r="BX60" s="25">
        <f>BX59*Макро!$I$17</f>
        <v>0</v>
      </c>
      <c r="BY60" s="25">
        <f>BY59*Макро!$I$17</f>
        <v>0</v>
      </c>
      <c r="BZ60" s="25">
        <f>BZ59*Макро!$I$17</f>
        <v>0</v>
      </c>
      <c r="CA60" s="25">
        <f>CA59*Макро!$I$17</f>
        <v>0</v>
      </c>
      <c r="CB60" s="25">
        <f>CB59*Макро!$I$17</f>
        <v>0</v>
      </c>
      <c r="CC60" s="25">
        <f>CC59*Макро!$I$17</f>
        <v>0</v>
      </c>
      <c r="CD60" s="25">
        <f>CD59*Макро!$I$17</f>
        <v>0</v>
      </c>
      <c r="CE60" s="25">
        <f>CE59*Макро!$I$17</f>
        <v>0</v>
      </c>
      <c r="CF60" s="25">
        <f>CF59*Макро!$I$17</f>
        <v>0</v>
      </c>
      <c r="CG60" s="25">
        <f>CG59*Макро!$I$17</f>
        <v>0</v>
      </c>
      <c r="CH60" s="25">
        <f>CH59*Макро!$I$17</f>
        <v>0</v>
      </c>
      <c r="CI60" s="25">
        <f>CI59*Макро!$I$17</f>
        <v>0</v>
      </c>
      <c r="CJ60" s="25">
        <f>CJ59*Макро!$I$17</f>
        <v>0</v>
      </c>
      <c r="CK60" s="25">
        <f>CK59*Макро!$I$17</f>
        <v>0</v>
      </c>
      <c r="CL60" s="25">
        <f>CL59*Макро!$I$17</f>
        <v>0</v>
      </c>
      <c r="CM60" s="25">
        <f>CM59*Макро!$I$17</f>
        <v>0</v>
      </c>
      <c r="CN60" s="25">
        <f>CN59*Макро!$I$17</f>
        <v>0</v>
      </c>
      <c r="CO60" s="25">
        <f>CO59*Макро!$I$17</f>
        <v>0</v>
      </c>
      <c r="CP60" s="25">
        <f>CP59*Макро!$I$17</f>
        <v>0</v>
      </c>
      <c r="CQ60" s="25">
        <f>CQ59*Макро!$I$17</f>
        <v>0</v>
      </c>
      <c r="CR60" s="25">
        <f>CR59*Макро!$I$17</f>
        <v>0</v>
      </c>
      <c r="CS60" s="25">
        <f>CS59*Макро!$I$17</f>
        <v>0</v>
      </c>
      <c r="CT60" s="25">
        <f>CT59*Макро!$I$17</f>
        <v>0</v>
      </c>
      <c r="CU60" s="25">
        <f>CU59*Макро!$I$17</f>
        <v>0</v>
      </c>
      <c r="CV60" s="25">
        <f>CV59*Макро!$I$17</f>
        <v>0</v>
      </c>
      <c r="CW60" s="25">
        <f>CW59*Макро!$I$17</f>
        <v>0</v>
      </c>
      <c r="CX60" s="25">
        <f>CX59*Макро!$I$17</f>
        <v>0</v>
      </c>
      <c r="CY60" s="25">
        <f>CY59*Макро!$I$17</f>
        <v>0</v>
      </c>
      <c r="CZ60" s="25">
        <f>CZ59*Макро!$I$17</f>
        <v>0</v>
      </c>
      <c r="DA60" s="25">
        <f>DA59*Макро!$I$17</f>
        <v>0</v>
      </c>
      <c r="DB60" s="25">
        <f>DB59*Макро!$I$17</f>
        <v>0</v>
      </c>
      <c r="DC60" s="25">
        <f>DC59*Макро!$I$17</f>
        <v>0</v>
      </c>
      <c r="DD60" s="25">
        <f>DD59*Макро!$I$17</f>
        <v>0</v>
      </c>
      <c r="DE60" s="25">
        <f>DE59*Макро!$I$17</f>
        <v>0</v>
      </c>
      <c r="DF60" s="25">
        <f>DF59*Макро!$I$17</f>
        <v>0</v>
      </c>
      <c r="DG60" s="25">
        <f>DG59*Макро!$I$17</f>
        <v>0</v>
      </c>
      <c r="DH60" s="25">
        <f>DH59*Макро!$I$17</f>
        <v>0</v>
      </c>
      <c r="DI60" s="25">
        <f>DI59*Макро!$I$17</f>
        <v>0</v>
      </c>
      <c r="DJ60" s="25">
        <f>DJ59*Макро!$I$17</f>
        <v>0</v>
      </c>
      <c r="DK60" s="18"/>
      <c r="DL60" s="18"/>
    </row>
    <row r="61" spans="1:116">
      <c r="A61" s="18"/>
      <c r="B61" s="18"/>
      <c r="C61" s="18"/>
      <c r="D61" s="555" t="s">
        <v>571</v>
      </c>
      <c r="E61" s="37"/>
      <c r="F61" s="40" t="s">
        <v>0</v>
      </c>
      <c r="G61" s="44"/>
      <c r="H61" s="556">
        <f>SUM(I61:DJ61)</f>
        <v>500000</v>
      </c>
      <c r="I61" s="557"/>
      <c r="J61" s="557"/>
      <c r="K61" s="557"/>
      <c r="L61" s="557"/>
      <c r="M61" s="557">
        <f>I49*25%</f>
        <v>125000</v>
      </c>
      <c r="N61" s="557">
        <f>I49*25%</f>
        <v>125000</v>
      </c>
      <c r="O61" s="557">
        <f>I49*25%</f>
        <v>125000</v>
      </c>
      <c r="P61" s="557">
        <f>I49*25%</f>
        <v>125000</v>
      </c>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c r="AX61" s="557"/>
      <c r="AY61" s="557"/>
      <c r="AZ61" s="557"/>
      <c r="BA61" s="557"/>
      <c r="BB61" s="557"/>
      <c r="BC61" s="557"/>
      <c r="BD61" s="557"/>
      <c r="BE61" s="557"/>
      <c r="BF61" s="557"/>
      <c r="BG61" s="557"/>
      <c r="BH61" s="557"/>
      <c r="BI61" s="557"/>
      <c r="BJ61" s="557"/>
      <c r="BK61" s="557"/>
      <c r="BL61" s="557"/>
      <c r="BM61" s="557"/>
      <c r="BN61" s="557"/>
      <c r="BO61" s="557"/>
      <c r="BP61" s="557"/>
      <c r="BQ61" s="557"/>
      <c r="BR61" s="557"/>
      <c r="BS61" s="557"/>
      <c r="BT61" s="557"/>
      <c r="BU61" s="557"/>
      <c r="BV61" s="557"/>
      <c r="BW61" s="557"/>
      <c r="BX61" s="557"/>
      <c r="BY61" s="557"/>
      <c r="BZ61" s="557"/>
      <c r="CA61" s="557"/>
      <c r="CB61" s="557"/>
      <c r="CC61" s="557"/>
      <c r="CD61" s="557"/>
      <c r="CE61" s="557"/>
      <c r="CF61" s="557"/>
      <c r="CG61" s="557"/>
      <c r="CH61" s="557"/>
      <c r="CI61" s="557"/>
      <c r="CJ61" s="557"/>
      <c r="CK61" s="557"/>
      <c r="CL61" s="557"/>
      <c r="CM61" s="557"/>
      <c r="CN61" s="557"/>
      <c r="CO61" s="557"/>
      <c r="CP61" s="557"/>
      <c r="CQ61" s="557"/>
      <c r="CR61" s="557"/>
      <c r="CS61" s="557"/>
      <c r="CT61" s="557"/>
      <c r="CU61" s="557"/>
      <c r="CV61" s="557"/>
      <c r="CW61" s="557"/>
      <c r="CX61" s="557"/>
      <c r="CY61" s="557"/>
      <c r="CZ61" s="557"/>
      <c r="DA61" s="557"/>
      <c r="DB61" s="557"/>
      <c r="DC61" s="557"/>
      <c r="DD61" s="557"/>
      <c r="DE61" s="557"/>
      <c r="DF61" s="557"/>
      <c r="DG61" s="557"/>
      <c r="DH61" s="557"/>
      <c r="DI61" s="557"/>
      <c r="DJ61" s="558"/>
      <c r="DK61" s="18"/>
      <c r="DL61" s="18"/>
    </row>
    <row r="62" spans="1:116">
      <c r="A62" s="18"/>
      <c r="B62" s="18"/>
      <c r="C62" s="18"/>
      <c r="D62" s="559" t="s">
        <v>83</v>
      </c>
      <c r="E62" s="18"/>
      <c r="F62" s="34" t="s">
        <v>0</v>
      </c>
      <c r="G62" s="560"/>
      <c r="H62" s="560">
        <f>SUM(I62:DJ62)</f>
        <v>100000</v>
      </c>
      <c r="I62" s="684">
        <f>I61*Макро!$I$17</f>
        <v>0</v>
      </c>
      <c r="J62" s="684">
        <f>J61*Макро!$I$17</f>
        <v>0</v>
      </c>
      <c r="K62" s="684">
        <f>K61*Макро!$I$17</f>
        <v>0</v>
      </c>
      <c r="L62" s="684">
        <f>L61*Макро!$I$17</f>
        <v>0</v>
      </c>
      <c r="M62" s="684">
        <f>M61*Макро!$I$17</f>
        <v>25000</v>
      </c>
      <c r="N62" s="684">
        <f>N61*Макро!$I$17</f>
        <v>25000</v>
      </c>
      <c r="O62" s="684">
        <f>O61*Макро!$I$17</f>
        <v>25000</v>
      </c>
      <c r="P62" s="684">
        <f>P61*Макро!$I$17</f>
        <v>25000</v>
      </c>
      <c r="Q62" s="684">
        <f>Q61*Макро!$I$17</f>
        <v>0</v>
      </c>
      <c r="R62" s="684">
        <f>R61*Макро!$I$17</f>
        <v>0</v>
      </c>
      <c r="S62" s="684">
        <f>S61*Макро!$I$17</f>
        <v>0</v>
      </c>
      <c r="T62" s="684">
        <f>T61*Макро!$I$17</f>
        <v>0</v>
      </c>
      <c r="U62" s="684">
        <f>U61*Макро!$I$17</f>
        <v>0</v>
      </c>
      <c r="V62" s="684">
        <f>V61*Макро!$I$17</f>
        <v>0</v>
      </c>
      <c r="W62" s="684">
        <f>W61*Макро!$I$17</f>
        <v>0</v>
      </c>
      <c r="X62" s="684">
        <f>X61*Макро!$I$17</f>
        <v>0</v>
      </c>
      <c r="Y62" s="684">
        <f>Y61*Макро!$I$17</f>
        <v>0</v>
      </c>
      <c r="Z62" s="684">
        <f>Z61*Макро!$I$17</f>
        <v>0</v>
      </c>
      <c r="AA62" s="684">
        <f>AA61*Макро!$I$17</f>
        <v>0</v>
      </c>
      <c r="AB62" s="684">
        <f>AB61*Макро!$I$17</f>
        <v>0</v>
      </c>
      <c r="AC62" s="684">
        <f>AC61*Макро!$I$17</f>
        <v>0</v>
      </c>
      <c r="AD62" s="684">
        <f>AD61*Макро!$I$17</f>
        <v>0</v>
      </c>
      <c r="AE62" s="684">
        <f>AE61*Макро!$I$17</f>
        <v>0</v>
      </c>
      <c r="AF62" s="684">
        <f>AF61*Макро!$I$17</f>
        <v>0</v>
      </c>
      <c r="AG62" s="684">
        <f>AG61*Макро!$I$17</f>
        <v>0</v>
      </c>
      <c r="AH62" s="684">
        <f>AH61*Макро!$I$17</f>
        <v>0</v>
      </c>
      <c r="AI62" s="684">
        <f>AI61*Макро!$I$17</f>
        <v>0</v>
      </c>
      <c r="AJ62" s="684">
        <f>AJ61*Макро!$I$17</f>
        <v>0</v>
      </c>
      <c r="AK62" s="684">
        <f>AK61*Макро!$I$17</f>
        <v>0</v>
      </c>
      <c r="AL62" s="684">
        <f>AL61*Макро!$I$17</f>
        <v>0</v>
      </c>
      <c r="AM62" s="684">
        <f>AM61*Макро!$I$17</f>
        <v>0</v>
      </c>
      <c r="AN62" s="684">
        <f>AN61*Макро!$I$17</f>
        <v>0</v>
      </c>
      <c r="AO62" s="684">
        <f>AO61*Макро!$I$17</f>
        <v>0</v>
      </c>
      <c r="AP62" s="684">
        <f>AP61*Макро!$I$17</f>
        <v>0</v>
      </c>
      <c r="AQ62" s="684">
        <f>AQ61*Макро!$I$17</f>
        <v>0</v>
      </c>
      <c r="AR62" s="684">
        <f>AR61*Макро!$I$17</f>
        <v>0</v>
      </c>
      <c r="AS62" s="684">
        <f>AS61*Макро!$I$17</f>
        <v>0</v>
      </c>
      <c r="AT62" s="684">
        <f>AT61*Макро!$I$17</f>
        <v>0</v>
      </c>
      <c r="AU62" s="684">
        <f>AU61*Макро!$I$17</f>
        <v>0</v>
      </c>
      <c r="AV62" s="684">
        <f>AV61*Макро!$I$17</f>
        <v>0</v>
      </c>
      <c r="AW62" s="684">
        <f>AW61*Макро!$I$17</f>
        <v>0</v>
      </c>
      <c r="AX62" s="684">
        <f>AX61*Макро!$I$17</f>
        <v>0</v>
      </c>
      <c r="AY62" s="684">
        <f>AY61*Макро!$I$17</f>
        <v>0</v>
      </c>
      <c r="AZ62" s="684">
        <f>AZ61*Макро!$I$17</f>
        <v>0</v>
      </c>
      <c r="BA62" s="684">
        <f>BA61*Макро!$I$17</f>
        <v>0</v>
      </c>
      <c r="BB62" s="684">
        <f>BB61*Макро!$I$17</f>
        <v>0</v>
      </c>
      <c r="BC62" s="684">
        <f>BC61*Макро!$I$17</f>
        <v>0</v>
      </c>
      <c r="BD62" s="684">
        <f>BD61*Макро!$I$17</f>
        <v>0</v>
      </c>
      <c r="BE62" s="684">
        <f>BE61*Макро!$I$17</f>
        <v>0</v>
      </c>
      <c r="BF62" s="684">
        <f>BF61*Макро!$I$17</f>
        <v>0</v>
      </c>
      <c r="BG62" s="684">
        <f>BG61*Макро!$I$17</f>
        <v>0</v>
      </c>
      <c r="BH62" s="684">
        <f>BH61*Макро!$I$17</f>
        <v>0</v>
      </c>
      <c r="BI62" s="684">
        <f>BI61*Макро!$I$17</f>
        <v>0</v>
      </c>
      <c r="BJ62" s="684">
        <f>BJ61*Макро!$I$17</f>
        <v>0</v>
      </c>
      <c r="BK62" s="684">
        <f>BK61*Макро!$I$17</f>
        <v>0</v>
      </c>
      <c r="BL62" s="684">
        <f>BL61*Макро!$I$17</f>
        <v>0</v>
      </c>
      <c r="BM62" s="684">
        <f>BM61*Макро!$I$17</f>
        <v>0</v>
      </c>
      <c r="BN62" s="684">
        <f>BN61*Макро!$I$17</f>
        <v>0</v>
      </c>
      <c r="BO62" s="684">
        <f>BO61*Макро!$I$17</f>
        <v>0</v>
      </c>
      <c r="BP62" s="684">
        <f>BP61*Макро!$I$17</f>
        <v>0</v>
      </c>
      <c r="BQ62" s="684">
        <f>BQ61*Макро!$I$17</f>
        <v>0</v>
      </c>
      <c r="BR62" s="684">
        <f>BR61*Макро!$I$17</f>
        <v>0</v>
      </c>
      <c r="BS62" s="684">
        <f>BS61*Макро!$I$17</f>
        <v>0</v>
      </c>
      <c r="BT62" s="684">
        <f>BT61*Макро!$I$17</f>
        <v>0</v>
      </c>
      <c r="BU62" s="684">
        <f>BU61*Макро!$I$17</f>
        <v>0</v>
      </c>
      <c r="BV62" s="684">
        <f>BV61*Макро!$I$17</f>
        <v>0</v>
      </c>
      <c r="BW62" s="684">
        <f>BW61*Макро!$I$17</f>
        <v>0</v>
      </c>
      <c r="BX62" s="684">
        <f>BX61*Макро!$I$17</f>
        <v>0</v>
      </c>
      <c r="BY62" s="684">
        <f>BY61*Макро!$I$17</f>
        <v>0</v>
      </c>
      <c r="BZ62" s="684">
        <f>BZ61*Макро!$I$17</f>
        <v>0</v>
      </c>
      <c r="CA62" s="684">
        <f>CA61*Макро!$I$17</f>
        <v>0</v>
      </c>
      <c r="CB62" s="684">
        <f>CB61*Макро!$I$17</f>
        <v>0</v>
      </c>
      <c r="CC62" s="684">
        <f>CC61*Макро!$I$17</f>
        <v>0</v>
      </c>
      <c r="CD62" s="684">
        <f>CD61*Макро!$I$17</f>
        <v>0</v>
      </c>
      <c r="CE62" s="684">
        <f>CE61*Макро!$I$17</f>
        <v>0</v>
      </c>
      <c r="CF62" s="684">
        <f>CF61*Макро!$I$17</f>
        <v>0</v>
      </c>
      <c r="CG62" s="684">
        <f>CG61*Макро!$I$17</f>
        <v>0</v>
      </c>
      <c r="CH62" s="684">
        <f>CH61*Макро!$I$17</f>
        <v>0</v>
      </c>
      <c r="CI62" s="684">
        <f>CI61*Макро!$I$17</f>
        <v>0</v>
      </c>
      <c r="CJ62" s="684">
        <f>CJ61*Макро!$I$17</f>
        <v>0</v>
      </c>
      <c r="CK62" s="684">
        <f>CK61*Макро!$I$17</f>
        <v>0</v>
      </c>
      <c r="CL62" s="684">
        <f>CL61*Макро!$I$17</f>
        <v>0</v>
      </c>
      <c r="CM62" s="684">
        <f>CM61*Макро!$I$17</f>
        <v>0</v>
      </c>
      <c r="CN62" s="684">
        <f>CN61*Макро!$I$17</f>
        <v>0</v>
      </c>
      <c r="CO62" s="684">
        <f>CO61*Макро!$I$17</f>
        <v>0</v>
      </c>
      <c r="CP62" s="684">
        <f>CP61*Макро!$I$17</f>
        <v>0</v>
      </c>
      <c r="CQ62" s="684">
        <f>CQ61*Макро!$I$17</f>
        <v>0</v>
      </c>
      <c r="CR62" s="684">
        <f>CR61*Макро!$I$17</f>
        <v>0</v>
      </c>
      <c r="CS62" s="684">
        <f>CS61*Макро!$I$17</f>
        <v>0</v>
      </c>
      <c r="CT62" s="684">
        <f>CT61*Макро!$I$17</f>
        <v>0</v>
      </c>
      <c r="CU62" s="684">
        <f>CU61*Макро!$I$17</f>
        <v>0</v>
      </c>
      <c r="CV62" s="684">
        <f>CV61*Макро!$I$17</f>
        <v>0</v>
      </c>
      <c r="CW62" s="684">
        <f>CW61*Макро!$I$17</f>
        <v>0</v>
      </c>
      <c r="CX62" s="684">
        <f>CX61*Макро!$I$17</f>
        <v>0</v>
      </c>
      <c r="CY62" s="684">
        <f>CY61*Макро!$I$17</f>
        <v>0</v>
      </c>
      <c r="CZ62" s="684">
        <f>CZ61*Макро!$I$17</f>
        <v>0</v>
      </c>
      <c r="DA62" s="684">
        <f>DA61*Макро!$I$17</f>
        <v>0</v>
      </c>
      <c r="DB62" s="684">
        <f>DB61*Макро!$I$17</f>
        <v>0</v>
      </c>
      <c r="DC62" s="684">
        <f>DC61*Макро!$I$17</f>
        <v>0</v>
      </c>
      <c r="DD62" s="684">
        <f>DD61*Макро!$I$17</f>
        <v>0</v>
      </c>
      <c r="DE62" s="684">
        <f>DE61*Макро!$I$17</f>
        <v>0</v>
      </c>
      <c r="DF62" s="684">
        <f>DF61*Макро!$I$17</f>
        <v>0</v>
      </c>
      <c r="DG62" s="684">
        <f>DG61*Макро!$I$17</f>
        <v>0</v>
      </c>
      <c r="DH62" s="684">
        <f>DH61*Макро!$I$17</f>
        <v>0</v>
      </c>
      <c r="DI62" s="684">
        <f>DI61*Макро!$I$17</f>
        <v>0</v>
      </c>
      <c r="DJ62" s="684">
        <f>DJ61*Макро!$I$17</f>
        <v>0</v>
      </c>
      <c r="DK62" s="18"/>
      <c r="DL62" s="18"/>
    </row>
    <row r="63" spans="1:116">
      <c r="A63" s="18"/>
      <c r="B63" s="18"/>
      <c r="C63" s="18"/>
      <c r="D63" s="555" t="s">
        <v>587</v>
      </c>
      <c r="E63" s="37"/>
      <c r="F63" s="34" t="s">
        <v>0</v>
      </c>
      <c r="G63" s="44"/>
      <c r="H63" s="561">
        <f>SUM(I63:DJ63)</f>
        <v>35000</v>
      </c>
      <c r="I63" s="685"/>
      <c r="J63" s="521"/>
      <c r="K63" s="521"/>
      <c r="L63" s="521"/>
      <c r="M63" s="521"/>
      <c r="N63" s="521"/>
      <c r="O63" s="521"/>
      <c r="P63" s="521"/>
      <c r="Q63" s="521"/>
      <c r="R63" s="521">
        <v>35000</v>
      </c>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21"/>
      <c r="BZ63" s="521"/>
      <c r="CA63" s="521"/>
      <c r="CB63" s="521"/>
      <c r="CC63" s="521"/>
      <c r="CD63" s="521"/>
      <c r="CE63" s="521"/>
      <c r="CF63" s="521"/>
      <c r="CG63" s="521"/>
      <c r="CH63" s="521"/>
      <c r="CI63" s="521"/>
      <c r="CJ63" s="521"/>
      <c r="CK63" s="521"/>
      <c r="CL63" s="521"/>
      <c r="CM63" s="521"/>
      <c r="CN63" s="521"/>
      <c r="CO63" s="521"/>
      <c r="CP63" s="521"/>
      <c r="CQ63" s="521"/>
      <c r="CR63" s="521"/>
      <c r="CS63" s="521"/>
      <c r="CT63" s="521"/>
      <c r="CU63" s="521"/>
      <c r="CV63" s="521"/>
      <c r="CW63" s="521"/>
      <c r="CX63" s="521"/>
      <c r="CY63" s="521"/>
      <c r="CZ63" s="521"/>
      <c r="DA63" s="521"/>
      <c r="DB63" s="521"/>
      <c r="DC63" s="521"/>
      <c r="DD63" s="521"/>
      <c r="DE63" s="521"/>
      <c r="DF63" s="521"/>
      <c r="DG63" s="521"/>
      <c r="DH63" s="521"/>
      <c r="DI63" s="521"/>
      <c r="DJ63" s="683"/>
      <c r="DK63" s="18"/>
      <c r="DL63" s="18"/>
    </row>
    <row r="64" spans="1:116">
      <c r="A64" s="18"/>
      <c r="B64" s="18"/>
      <c r="C64" s="18"/>
      <c r="D64" s="555" t="s">
        <v>588</v>
      </c>
      <c r="E64" s="37"/>
      <c r="F64" s="34"/>
      <c r="G64" s="44"/>
      <c r="H64" s="561">
        <f t="shared" ref="H64:H65" si="26">SUM(I64:DJ64)</f>
        <v>100000</v>
      </c>
      <c r="I64" s="521"/>
      <c r="J64" s="521"/>
      <c r="K64" s="521"/>
      <c r="L64" s="521"/>
      <c r="M64" s="521"/>
      <c r="N64" s="521"/>
      <c r="O64" s="521"/>
      <c r="P64" s="521"/>
      <c r="Q64" s="521"/>
      <c r="R64" s="521"/>
      <c r="S64" s="521">
        <v>100000</v>
      </c>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c r="BO64" s="521"/>
      <c r="BP64" s="521"/>
      <c r="BQ64" s="521"/>
      <c r="BR64" s="521"/>
      <c r="BS64" s="521"/>
      <c r="BT64" s="521"/>
      <c r="BU64" s="521"/>
      <c r="BV64" s="521"/>
      <c r="BW64" s="521"/>
      <c r="BX64" s="521"/>
      <c r="BY64" s="521"/>
      <c r="BZ64" s="521"/>
      <c r="CA64" s="521"/>
      <c r="CB64" s="521"/>
      <c r="CC64" s="521"/>
      <c r="CD64" s="521"/>
      <c r="CE64" s="521"/>
      <c r="CF64" s="521"/>
      <c r="CG64" s="521"/>
      <c r="CH64" s="521"/>
      <c r="CI64" s="521"/>
      <c r="CJ64" s="521"/>
      <c r="CK64" s="521"/>
      <c r="CL64" s="521"/>
      <c r="CM64" s="521"/>
      <c r="CN64" s="521"/>
      <c r="CO64" s="521"/>
      <c r="CP64" s="521"/>
      <c r="CQ64" s="521"/>
      <c r="CR64" s="521"/>
      <c r="CS64" s="521"/>
      <c r="CT64" s="521"/>
      <c r="CU64" s="521"/>
      <c r="CV64" s="521"/>
      <c r="CW64" s="521"/>
      <c r="CX64" s="521"/>
      <c r="CY64" s="521"/>
      <c r="CZ64" s="521"/>
      <c r="DA64" s="521"/>
      <c r="DB64" s="521"/>
      <c r="DC64" s="521"/>
      <c r="DD64" s="521"/>
      <c r="DE64" s="521"/>
      <c r="DF64" s="521"/>
      <c r="DG64" s="521"/>
      <c r="DH64" s="521"/>
      <c r="DI64" s="521"/>
      <c r="DJ64" s="683"/>
      <c r="DK64" s="18"/>
      <c r="DL64" s="18"/>
    </row>
    <row r="65" spans="1:116">
      <c r="A65" s="18"/>
      <c r="B65" s="18"/>
      <c r="C65" s="18"/>
      <c r="D65" s="555" t="s">
        <v>589</v>
      </c>
      <c r="E65" s="37"/>
      <c r="F65" s="34"/>
      <c r="G65" s="44"/>
      <c r="H65" s="561">
        <f t="shared" si="26"/>
        <v>-100000</v>
      </c>
      <c r="I65" s="521"/>
      <c r="J65" s="521"/>
      <c r="K65" s="521"/>
      <c r="L65" s="521"/>
      <c r="M65" s="521"/>
      <c r="N65" s="521"/>
      <c r="O65" s="521"/>
      <c r="P65" s="521"/>
      <c r="Q65" s="521"/>
      <c r="R65" s="521"/>
      <c r="S65" s="521"/>
      <c r="T65" s="521"/>
      <c r="U65" s="521"/>
      <c r="V65" s="521"/>
      <c r="W65" s="521">
        <v>-100000</v>
      </c>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c r="BO65" s="521"/>
      <c r="BP65" s="521"/>
      <c r="BQ65" s="521"/>
      <c r="BR65" s="521"/>
      <c r="BS65" s="521"/>
      <c r="BT65" s="521"/>
      <c r="BU65" s="521"/>
      <c r="BV65" s="521"/>
      <c r="BW65" s="521"/>
      <c r="BX65" s="521"/>
      <c r="BY65" s="521"/>
      <c r="BZ65" s="521"/>
      <c r="CA65" s="521"/>
      <c r="CB65" s="521"/>
      <c r="CC65" s="521"/>
      <c r="CD65" s="521"/>
      <c r="CE65" s="521"/>
      <c r="CF65" s="521"/>
      <c r="CG65" s="521"/>
      <c r="CH65" s="521"/>
      <c r="CI65" s="521"/>
      <c r="CJ65" s="521"/>
      <c r="CK65" s="521"/>
      <c r="CL65" s="521"/>
      <c r="CM65" s="521"/>
      <c r="CN65" s="521"/>
      <c r="CO65" s="521"/>
      <c r="CP65" s="521"/>
      <c r="CQ65" s="521"/>
      <c r="CR65" s="521"/>
      <c r="CS65" s="521"/>
      <c r="CT65" s="521"/>
      <c r="CU65" s="521"/>
      <c r="CV65" s="521"/>
      <c r="CW65" s="521"/>
      <c r="CX65" s="521"/>
      <c r="CY65" s="521"/>
      <c r="CZ65" s="521"/>
      <c r="DA65" s="521"/>
      <c r="DB65" s="521"/>
      <c r="DC65" s="521"/>
      <c r="DD65" s="521"/>
      <c r="DE65" s="521"/>
      <c r="DF65" s="521"/>
      <c r="DG65" s="521"/>
      <c r="DH65" s="521"/>
      <c r="DI65" s="521"/>
      <c r="DJ65" s="683"/>
      <c r="DK65" s="18"/>
      <c r="DL65" s="18"/>
    </row>
    <row r="66" spans="1:116">
      <c r="A66" s="18"/>
      <c r="B66" s="18"/>
      <c r="C66" s="18"/>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8"/>
      <c r="DL66" s="18"/>
    </row>
    <row r="67" spans="1:116" s="140" customFormat="1">
      <c r="A67" s="163"/>
      <c r="B67" s="163"/>
      <c r="C67" s="163"/>
      <c r="D67" s="139" t="s">
        <v>11</v>
      </c>
      <c r="E67" s="139"/>
      <c r="F67" s="82"/>
      <c r="G67" s="81"/>
      <c r="H67" s="81"/>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81"/>
      <c r="DL67" s="81"/>
    </row>
    <row r="68" spans="1:116">
      <c r="A68" s="18"/>
      <c r="B68" s="18"/>
      <c r="C68" s="18"/>
      <c r="D68" s="555" t="s">
        <v>570</v>
      </c>
      <c r="E68" s="37"/>
      <c r="F68" s="40" t="s">
        <v>0</v>
      </c>
      <c r="G68" s="44"/>
      <c r="H68" s="556">
        <f>SUM(I68:DJ68)</f>
        <v>250000</v>
      </c>
      <c r="I68" s="557"/>
      <c r="J68" s="557"/>
      <c r="K68" s="557"/>
      <c r="L68" s="557">
        <f>S49*30%</f>
        <v>75000</v>
      </c>
      <c r="M68" s="557"/>
      <c r="N68" s="557"/>
      <c r="O68" s="557"/>
      <c r="P68" s="557">
        <f>S49*25%</f>
        <v>62500</v>
      </c>
      <c r="Q68" s="557"/>
      <c r="R68" s="557"/>
      <c r="S68" s="557"/>
      <c r="T68" s="557">
        <f>S49*45%</f>
        <v>112500</v>
      </c>
      <c r="U68" s="557"/>
      <c r="V68" s="557"/>
      <c r="W68" s="557"/>
      <c r="X68" s="557"/>
      <c r="Y68" s="557"/>
      <c r="Z68" s="557"/>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57"/>
      <c r="AZ68" s="557"/>
      <c r="BA68" s="557"/>
      <c r="BB68" s="557"/>
      <c r="BC68" s="557"/>
      <c r="BD68" s="557"/>
      <c r="BE68" s="557"/>
      <c r="BF68" s="557"/>
      <c r="BG68" s="557"/>
      <c r="BH68" s="557"/>
      <c r="BI68" s="557"/>
      <c r="BJ68" s="557"/>
      <c r="BK68" s="557"/>
      <c r="BL68" s="557"/>
      <c r="BM68" s="557"/>
      <c r="BN68" s="557"/>
      <c r="BO68" s="557"/>
      <c r="BP68" s="557"/>
      <c r="BQ68" s="557"/>
      <c r="BR68" s="557"/>
      <c r="BS68" s="557"/>
      <c r="BT68" s="557"/>
      <c r="BU68" s="557"/>
      <c r="BV68" s="557"/>
      <c r="BW68" s="557"/>
      <c r="BX68" s="557"/>
      <c r="BY68" s="557"/>
      <c r="BZ68" s="557"/>
      <c r="CA68" s="557"/>
      <c r="CB68" s="557"/>
      <c r="CC68" s="557"/>
      <c r="CD68" s="557"/>
      <c r="CE68" s="557"/>
      <c r="CF68" s="557"/>
      <c r="CG68" s="557"/>
      <c r="CH68" s="557"/>
      <c r="CI68" s="557"/>
      <c r="CJ68" s="557"/>
      <c r="CK68" s="557"/>
      <c r="CL68" s="557"/>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8"/>
      <c r="DK68" s="18"/>
      <c r="DL68" s="18"/>
    </row>
    <row r="69" spans="1:116">
      <c r="A69" s="18"/>
      <c r="B69" s="18"/>
      <c r="C69" s="18"/>
      <c r="D69" s="559" t="s">
        <v>83</v>
      </c>
      <c r="E69" s="18"/>
      <c r="F69" s="34" t="s">
        <v>0</v>
      </c>
      <c r="G69" s="560"/>
      <c r="H69" s="560">
        <f>SUM(I69:DJ69)</f>
        <v>50000</v>
      </c>
      <c r="I69" s="25">
        <f>I68*Макро!$I$17</f>
        <v>0</v>
      </c>
      <c r="J69" s="25">
        <f>J68*Макро!$I$17</f>
        <v>0</v>
      </c>
      <c r="K69" s="25">
        <f>K68*Макро!$I$17</f>
        <v>0</v>
      </c>
      <c r="L69" s="25">
        <f>L68*Макро!$I$17</f>
        <v>15000</v>
      </c>
      <c r="M69" s="25">
        <f>M68*Макро!$I$17</f>
        <v>0</v>
      </c>
      <c r="N69" s="25">
        <f>N68*Макро!$I$17</f>
        <v>0</v>
      </c>
      <c r="O69" s="25">
        <f>O68*Макро!$I$17</f>
        <v>0</v>
      </c>
      <c r="P69" s="25">
        <f>P68*Макро!$I$17</f>
        <v>12500</v>
      </c>
      <c r="Q69" s="25">
        <f>Q68*Макро!$I$17</f>
        <v>0</v>
      </c>
      <c r="R69" s="25">
        <f>R68*Макро!$I$17</f>
        <v>0</v>
      </c>
      <c r="S69" s="25">
        <f>S68*Макро!$I$17</f>
        <v>0</v>
      </c>
      <c r="T69" s="25">
        <f>T68*Макро!$I$17</f>
        <v>22500</v>
      </c>
      <c r="U69" s="25">
        <f>U68*Макро!$I$17</f>
        <v>0</v>
      </c>
      <c r="V69" s="25">
        <f>V68*Макро!$I$17</f>
        <v>0</v>
      </c>
      <c r="W69" s="25">
        <f>W68*Макро!$I$17</f>
        <v>0</v>
      </c>
      <c r="X69" s="25">
        <f>X68*Макро!$I$17</f>
        <v>0</v>
      </c>
      <c r="Y69" s="25">
        <f>Y68*Макро!$I$17</f>
        <v>0</v>
      </c>
      <c r="Z69" s="25">
        <f>Z68*Макро!$I$17</f>
        <v>0</v>
      </c>
      <c r="AA69" s="25">
        <f>AA68*Макро!$I$17</f>
        <v>0</v>
      </c>
      <c r="AB69" s="25">
        <f>AB68*Макро!$I$17</f>
        <v>0</v>
      </c>
      <c r="AC69" s="25">
        <f>AC68*Макро!$I$17</f>
        <v>0</v>
      </c>
      <c r="AD69" s="25">
        <f>AD68*Макро!$I$17</f>
        <v>0</v>
      </c>
      <c r="AE69" s="25">
        <f>AE68*Макро!$I$17</f>
        <v>0</v>
      </c>
      <c r="AF69" s="25">
        <f>AF68*Макро!$I$17</f>
        <v>0</v>
      </c>
      <c r="AG69" s="25">
        <f>AG68*Макро!$I$17</f>
        <v>0</v>
      </c>
      <c r="AH69" s="25">
        <f>AH68*Макро!$I$17</f>
        <v>0</v>
      </c>
      <c r="AI69" s="25">
        <f>AI68*Макро!$I$17</f>
        <v>0</v>
      </c>
      <c r="AJ69" s="25">
        <f>AJ68*Макро!$I$17</f>
        <v>0</v>
      </c>
      <c r="AK69" s="25">
        <f>AK68*Макро!$I$17</f>
        <v>0</v>
      </c>
      <c r="AL69" s="25">
        <f>AL68*Макро!$I$17</f>
        <v>0</v>
      </c>
      <c r="AM69" s="25">
        <f>AM68*Макро!$I$17</f>
        <v>0</v>
      </c>
      <c r="AN69" s="25">
        <f>AN68*Макро!$I$17</f>
        <v>0</v>
      </c>
      <c r="AO69" s="25">
        <f>AO68*Макро!$I$17</f>
        <v>0</v>
      </c>
      <c r="AP69" s="25">
        <f>AP68*Макро!$I$17</f>
        <v>0</v>
      </c>
      <c r="AQ69" s="25">
        <f>AQ68*Макро!$I$17</f>
        <v>0</v>
      </c>
      <c r="AR69" s="25">
        <f>AR68*Макро!$I$17</f>
        <v>0</v>
      </c>
      <c r="AS69" s="25">
        <f>AS68*Макро!$I$17</f>
        <v>0</v>
      </c>
      <c r="AT69" s="25">
        <f>AT68*Макро!$I$17</f>
        <v>0</v>
      </c>
      <c r="AU69" s="25">
        <f>AU68*Макро!$I$17</f>
        <v>0</v>
      </c>
      <c r="AV69" s="25">
        <f>AV68*Макро!$I$17</f>
        <v>0</v>
      </c>
      <c r="AW69" s="25">
        <f>AW68*Макро!$I$17</f>
        <v>0</v>
      </c>
      <c r="AX69" s="25">
        <f>AX68*Макро!$I$17</f>
        <v>0</v>
      </c>
      <c r="AY69" s="25">
        <f>AY68*Макро!$I$17</f>
        <v>0</v>
      </c>
      <c r="AZ69" s="25">
        <f>AZ68*Макро!$I$17</f>
        <v>0</v>
      </c>
      <c r="BA69" s="25">
        <f>BA68*Макро!$I$17</f>
        <v>0</v>
      </c>
      <c r="BB69" s="25">
        <f>BB68*Макро!$I$17</f>
        <v>0</v>
      </c>
      <c r="BC69" s="25">
        <f>BC68*Макро!$I$17</f>
        <v>0</v>
      </c>
      <c r="BD69" s="25">
        <f>BD68*Макро!$I$17</f>
        <v>0</v>
      </c>
      <c r="BE69" s="25">
        <f>BE68*Макро!$I$17</f>
        <v>0</v>
      </c>
      <c r="BF69" s="25">
        <f>BF68*Макро!$I$17</f>
        <v>0</v>
      </c>
      <c r="BG69" s="25">
        <f>BG68*Макро!$I$17</f>
        <v>0</v>
      </c>
      <c r="BH69" s="25">
        <f>BH68*Макро!$I$17</f>
        <v>0</v>
      </c>
      <c r="BI69" s="25">
        <f>BI68*Макро!$I$17</f>
        <v>0</v>
      </c>
      <c r="BJ69" s="25">
        <f>BJ68*Макро!$I$17</f>
        <v>0</v>
      </c>
      <c r="BK69" s="25">
        <f>BK68*Макро!$I$17</f>
        <v>0</v>
      </c>
      <c r="BL69" s="25">
        <f>BL68*Макро!$I$17</f>
        <v>0</v>
      </c>
      <c r="BM69" s="25">
        <f>BM68*Макро!$I$17</f>
        <v>0</v>
      </c>
      <c r="BN69" s="25">
        <f>BN68*Макро!$I$17</f>
        <v>0</v>
      </c>
      <c r="BO69" s="25">
        <f>BO68*Макро!$I$17</f>
        <v>0</v>
      </c>
      <c r="BP69" s="25">
        <f>BP68*Макро!$I$17</f>
        <v>0</v>
      </c>
      <c r="BQ69" s="25">
        <f>BQ68*Макро!$I$17</f>
        <v>0</v>
      </c>
      <c r="BR69" s="25">
        <f>BR68*Макро!$I$17</f>
        <v>0</v>
      </c>
      <c r="BS69" s="25">
        <f>BS68*Макро!$I$17</f>
        <v>0</v>
      </c>
      <c r="BT69" s="25">
        <f>BT68*Макро!$I$17</f>
        <v>0</v>
      </c>
      <c r="BU69" s="25">
        <f>BU68*Макро!$I$17</f>
        <v>0</v>
      </c>
      <c r="BV69" s="25">
        <f>BV68*Макро!$I$17</f>
        <v>0</v>
      </c>
      <c r="BW69" s="25">
        <f>BW68*Макро!$I$17</f>
        <v>0</v>
      </c>
      <c r="BX69" s="25">
        <f>BX68*Макро!$I$17</f>
        <v>0</v>
      </c>
      <c r="BY69" s="25">
        <f>BY68*Макро!$I$17</f>
        <v>0</v>
      </c>
      <c r="BZ69" s="25">
        <f>BZ68*Макро!$I$17</f>
        <v>0</v>
      </c>
      <c r="CA69" s="25">
        <f>CA68*Макро!$I$17</f>
        <v>0</v>
      </c>
      <c r="CB69" s="25">
        <f>CB68*Макро!$I$17</f>
        <v>0</v>
      </c>
      <c r="CC69" s="25">
        <f>CC68*Макро!$I$17</f>
        <v>0</v>
      </c>
      <c r="CD69" s="25">
        <f>CD68*Макро!$I$17</f>
        <v>0</v>
      </c>
      <c r="CE69" s="25">
        <f>CE68*Макро!$I$17</f>
        <v>0</v>
      </c>
      <c r="CF69" s="25">
        <f>CF68*Макро!$I$17</f>
        <v>0</v>
      </c>
      <c r="CG69" s="25">
        <f>CG68*Макро!$I$17</f>
        <v>0</v>
      </c>
      <c r="CH69" s="25">
        <f>CH68*Макро!$I$17</f>
        <v>0</v>
      </c>
      <c r="CI69" s="25">
        <f>CI68*Макро!$I$17</f>
        <v>0</v>
      </c>
      <c r="CJ69" s="25">
        <f>CJ68*Макро!$I$17</f>
        <v>0</v>
      </c>
      <c r="CK69" s="25">
        <f>CK68*Макро!$I$17</f>
        <v>0</v>
      </c>
      <c r="CL69" s="25">
        <f>CL68*Макро!$I$17</f>
        <v>0</v>
      </c>
      <c r="CM69" s="25">
        <f>CM68*Макро!$I$17</f>
        <v>0</v>
      </c>
      <c r="CN69" s="25">
        <f>CN68*Макро!$I$17</f>
        <v>0</v>
      </c>
      <c r="CO69" s="25">
        <f>CO68*Макро!$I$17</f>
        <v>0</v>
      </c>
      <c r="CP69" s="25">
        <f>CP68*Макро!$I$17</f>
        <v>0</v>
      </c>
      <c r="CQ69" s="25">
        <f>CQ68*Макро!$I$17</f>
        <v>0</v>
      </c>
      <c r="CR69" s="25">
        <f>CR68*Макро!$I$17</f>
        <v>0</v>
      </c>
      <c r="CS69" s="25">
        <f>CS68*Макро!$I$17</f>
        <v>0</v>
      </c>
      <c r="CT69" s="25">
        <f>CT68*Макро!$I$17</f>
        <v>0</v>
      </c>
      <c r="CU69" s="25">
        <f>CU68*Макро!$I$17</f>
        <v>0</v>
      </c>
      <c r="CV69" s="25">
        <f>CV68*Макро!$I$17</f>
        <v>0</v>
      </c>
      <c r="CW69" s="25">
        <f>CW68*Макро!$I$17</f>
        <v>0</v>
      </c>
      <c r="CX69" s="25">
        <f>CX68*Макро!$I$17</f>
        <v>0</v>
      </c>
      <c r="CY69" s="25">
        <f>CY68*Макро!$I$17</f>
        <v>0</v>
      </c>
      <c r="CZ69" s="25">
        <f>CZ68*Макро!$I$17</f>
        <v>0</v>
      </c>
      <c r="DA69" s="25">
        <f>DA68*Макро!$I$17</f>
        <v>0</v>
      </c>
      <c r="DB69" s="25">
        <f>DB68*Макро!$I$17</f>
        <v>0</v>
      </c>
      <c r="DC69" s="25">
        <f>DC68*Макро!$I$17</f>
        <v>0</v>
      </c>
      <c r="DD69" s="25">
        <f>DD68*Макро!$I$17</f>
        <v>0</v>
      </c>
      <c r="DE69" s="25">
        <f>DE68*Макро!$I$17</f>
        <v>0</v>
      </c>
      <c r="DF69" s="25">
        <f>DF68*Макро!$I$17</f>
        <v>0</v>
      </c>
      <c r="DG69" s="25">
        <f>DG68*Макро!$I$17</f>
        <v>0</v>
      </c>
      <c r="DH69" s="25">
        <f>DH68*Макро!$I$17</f>
        <v>0</v>
      </c>
      <c r="DI69" s="25">
        <f>DI68*Макро!$I$17</f>
        <v>0</v>
      </c>
      <c r="DJ69" s="25">
        <f>DJ68*Макро!$I$17</f>
        <v>0</v>
      </c>
      <c r="DK69" s="18"/>
      <c r="DL69" s="18"/>
    </row>
    <row r="70" spans="1:116">
      <c r="A70" s="18"/>
      <c r="B70" s="18"/>
      <c r="C70" s="18"/>
      <c r="D70" s="555" t="s">
        <v>571</v>
      </c>
      <c r="E70" s="37"/>
      <c r="F70" s="40" t="s">
        <v>0</v>
      </c>
      <c r="G70" s="44"/>
      <c r="H70" s="556">
        <f>SUM(I70:DJ70)</f>
        <v>400000</v>
      </c>
      <c r="I70" s="557"/>
      <c r="J70" s="557"/>
      <c r="K70" s="557"/>
      <c r="L70" s="557"/>
      <c r="M70" s="557">
        <f>T49*25%</f>
        <v>100000</v>
      </c>
      <c r="N70" s="557">
        <f>T49*25%</f>
        <v>100000</v>
      </c>
      <c r="O70" s="557">
        <f>T49*25%</f>
        <v>100000</v>
      </c>
      <c r="P70" s="557">
        <f>T49*25%</f>
        <v>100000</v>
      </c>
      <c r="Q70" s="557"/>
      <c r="R70" s="557"/>
      <c r="S70" s="557"/>
      <c r="T70" s="557"/>
      <c r="U70" s="557"/>
      <c r="V70" s="557"/>
      <c r="W70" s="557"/>
      <c r="X70" s="557"/>
      <c r="Y70" s="557"/>
      <c r="Z70" s="557"/>
      <c r="AA70" s="557"/>
      <c r="AB70" s="557"/>
      <c r="AC70" s="557"/>
      <c r="AD70" s="557"/>
      <c r="AE70" s="557"/>
      <c r="AF70" s="557"/>
      <c r="AG70" s="557"/>
      <c r="AH70" s="557"/>
      <c r="AI70" s="557"/>
      <c r="AJ70" s="557"/>
      <c r="AK70" s="557"/>
      <c r="AL70" s="557"/>
      <c r="AM70" s="557"/>
      <c r="AN70" s="557"/>
      <c r="AO70" s="557"/>
      <c r="AP70" s="557"/>
      <c r="AQ70" s="557"/>
      <c r="AR70" s="557"/>
      <c r="AS70" s="557"/>
      <c r="AT70" s="557"/>
      <c r="AU70" s="557"/>
      <c r="AV70" s="557"/>
      <c r="AW70" s="557"/>
      <c r="AX70" s="557"/>
      <c r="AY70" s="557"/>
      <c r="AZ70" s="557"/>
      <c r="BA70" s="557"/>
      <c r="BB70" s="557"/>
      <c r="BC70" s="557"/>
      <c r="BD70" s="557"/>
      <c r="BE70" s="557"/>
      <c r="BF70" s="557"/>
      <c r="BG70" s="557"/>
      <c r="BH70" s="557"/>
      <c r="BI70" s="557"/>
      <c r="BJ70" s="557"/>
      <c r="BK70" s="557"/>
      <c r="BL70" s="557"/>
      <c r="BM70" s="557"/>
      <c r="BN70" s="557"/>
      <c r="BO70" s="557"/>
      <c r="BP70" s="557"/>
      <c r="BQ70" s="557"/>
      <c r="BR70" s="557"/>
      <c r="BS70" s="557"/>
      <c r="BT70" s="557"/>
      <c r="BU70" s="557"/>
      <c r="BV70" s="557"/>
      <c r="BW70" s="557"/>
      <c r="BX70" s="557"/>
      <c r="BY70" s="557"/>
      <c r="BZ70" s="557"/>
      <c r="CA70" s="557"/>
      <c r="CB70" s="557"/>
      <c r="CC70" s="557"/>
      <c r="CD70" s="557"/>
      <c r="CE70" s="557"/>
      <c r="CF70" s="557"/>
      <c r="CG70" s="557"/>
      <c r="CH70" s="557"/>
      <c r="CI70" s="557"/>
      <c r="CJ70" s="557"/>
      <c r="CK70" s="557"/>
      <c r="CL70" s="557"/>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8"/>
      <c r="DK70" s="18"/>
      <c r="DL70" s="18"/>
    </row>
    <row r="71" spans="1:116">
      <c r="A71" s="18"/>
      <c r="B71" s="18"/>
      <c r="C71" s="18"/>
      <c r="D71" s="559" t="s">
        <v>83</v>
      </c>
      <c r="E71" s="18"/>
      <c r="F71" s="34" t="s">
        <v>0</v>
      </c>
      <c r="G71" s="560"/>
      <c r="H71" s="560">
        <f>SUM(I71:DJ71)</f>
        <v>80000</v>
      </c>
      <c r="I71" s="684">
        <f>I70*Макро!$I$17</f>
        <v>0</v>
      </c>
      <c r="J71" s="684">
        <f>J70*Макро!$I$17</f>
        <v>0</v>
      </c>
      <c r="K71" s="684">
        <f>K70*Макро!$I$17</f>
        <v>0</v>
      </c>
      <c r="L71" s="684">
        <f>L70*Макро!$I$17</f>
        <v>0</v>
      </c>
      <c r="M71" s="684">
        <f>M70*Макро!$I$17</f>
        <v>20000</v>
      </c>
      <c r="N71" s="684">
        <f>N70*Макро!$I$17</f>
        <v>20000</v>
      </c>
      <c r="O71" s="684">
        <f>O70*Макро!$I$17</f>
        <v>20000</v>
      </c>
      <c r="P71" s="684">
        <f>P70*Макро!$I$17</f>
        <v>20000</v>
      </c>
      <c r="Q71" s="684">
        <f>Q70*Макро!$I$17</f>
        <v>0</v>
      </c>
      <c r="R71" s="684">
        <f>R70*Макро!$I$17</f>
        <v>0</v>
      </c>
      <c r="S71" s="684">
        <f>S70*Макро!$I$17</f>
        <v>0</v>
      </c>
      <c r="T71" s="684">
        <f>T70*Макро!$I$17</f>
        <v>0</v>
      </c>
      <c r="U71" s="684">
        <f>U70*Макро!$I$17</f>
        <v>0</v>
      </c>
      <c r="V71" s="684">
        <f>V70*Макро!$I$17</f>
        <v>0</v>
      </c>
      <c r="W71" s="684">
        <f>W70*Макро!$I$17</f>
        <v>0</v>
      </c>
      <c r="X71" s="684">
        <f>X70*Макро!$I$17</f>
        <v>0</v>
      </c>
      <c r="Y71" s="684">
        <f>Y70*Макро!$I$17</f>
        <v>0</v>
      </c>
      <c r="Z71" s="684">
        <f>Z70*Макро!$I$17</f>
        <v>0</v>
      </c>
      <c r="AA71" s="684">
        <f>AA70*Макро!$I$17</f>
        <v>0</v>
      </c>
      <c r="AB71" s="684">
        <f>AB70*Макро!$I$17</f>
        <v>0</v>
      </c>
      <c r="AC71" s="684">
        <f>AC70*Макро!$I$17</f>
        <v>0</v>
      </c>
      <c r="AD71" s="684">
        <f>AD70*Макро!$I$17</f>
        <v>0</v>
      </c>
      <c r="AE71" s="684">
        <f>AE70*Макро!$I$17</f>
        <v>0</v>
      </c>
      <c r="AF71" s="684">
        <f>AF70*Макро!$I$17</f>
        <v>0</v>
      </c>
      <c r="AG71" s="684">
        <f>AG70*Макро!$I$17</f>
        <v>0</v>
      </c>
      <c r="AH71" s="684">
        <f>AH70*Макро!$I$17</f>
        <v>0</v>
      </c>
      <c r="AI71" s="684">
        <f>AI70*Макро!$I$17</f>
        <v>0</v>
      </c>
      <c r="AJ71" s="684">
        <f>AJ70*Макро!$I$17</f>
        <v>0</v>
      </c>
      <c r="AK71" s="684">
        <f>AK70*Макро!$I$17</f>
        <v>0</v>
      </c>
      <c r="AL71" s="684">
        <f>AL70*Макро!$I$17</f>
        <v>0</v>
      </c>
      <c r="AM71" s="684">
        <f>AM70*Макро!$I$17</f>
        <v>0</v>
      </c>
      <c r="AN71" s="684">
        <f>AN70*Макро!$I$17</f>
        <v>0</v>
      </c>
      <c r="AO71" s="684">
        <f>AO70*Макро!$I$17</f>
        <v>0</v>
      </c>
      <c r="AP71" s="684">
        <f>AP70*Макро!$I$17</f>
        <v>0</v>
      </c>
      <c r="AQ71" s="684">
        <f>AQ70*Макро!$I$17</f>
        <v>0</v>
      </c>
      <c r="AR71" s="684">
        <f>AR70*Макро!$I$17</f>
        <v>0</v>
      </c>
      <c r="AS71" s="684">
        <f>AS70*Макро!$I$17</f>
        <v>0</v>
      </c>
      <c r="AT71" s="684">
        <f>AT70*Макро!$I$17</f>
        <v>0</v>
      </c>
      <c r="AU71" s="684">
        <f>AU70*Макро!$I$17</f>
        <v>0</v>
      </c>
      <c r="AV71" s="684">
        <f>AV70*Макро!$I$17</f>
        <v>0</v>
      </c>
      <c r="AW71" s="684">
        <f>AW70*Макро!$I$17</f>
        <v>0</v>
      </c>
      <c r="AX71" s="684">
        <f>AX70*Макро!$I$17</f>
        <v>0</v>
      </c>
      <c r="AY71" s="684">
        <f>AY70*Макро!$I$17</f>
        <v>0</v>
      </c>
      <c r="AZ71" s="684">
        <f>AZ70*Макро!$I$17</f>
        <v>0</v>
      </c>
      <c r="BA71" s="684">
        <f>BA70*Макро!$I$17</f>
        <v>0</v>
      </c>
      <c r="BB71" s="684">
        <f>BB70*Макро!$I$17</f>
        <v>0</v>
      </c>
      <c r="BC71" s="684">
        <f>BC70*Макро!$I$17</f>
        <v>0</v>
      </c>
      <c r="BD71" s="684">
        <f>BD70*Макро!$I$17</f>
        <v>0</v>
      </c>
      <c r="BE71" s="684">
        <f>BE70*Макро!$I$17</f>
        <v>0</v>
      </c>
      <c r="BF71" s="684">
        <f>BF70*Макро!$I$17</f>
        <v>0</v>
      </c>
      <c r="BG71" s="684">
        <f>BG70*Макро!$I$17</f>
        <v>0</v>
      </c>
      <c r="BH71" s="684">
        <f>BH70*Макро!$I$17</f>
        <v>0</v>
      </c>
      <c r="BI71" s="684">
        <f>BI70*Макро!$I$17</f>
        <v>0</v>
      </c>
      <c r="BJ71" s="684">
        <f>BJ70*Макро!$I$17</f>
        <v>0</v>
      </c>
      <c r="BK71" s="684">
        <f>BK70*Макро!$I$17</f>
        <v>0</v>
      </c>
      <c r="BL71" s="684">
        <f>BL70*Макро!$I$17</f>
        <v>0</v>
      </c>
      <c r="BM71" s="684">
        <f>BM70*Макро!$I$17</f>
        <v>0</v>
      </c>
      <c r="BN71" s="684">
        <f>BN70*Макро!$I$17</f>
        <v>0</v>
      </c>
      <c r="BO71" s="684">
        <f>BO70*Макро!$I$17</f>
        <v>0</v>
      </c>
      <c r="BP71" s="684">
        <f>BP70*Макро!$I$17</f>
        <v>0</v>
      </c>
      <c r="BQ71" s="684">
        <f>BQ70*Макро!$I$17</f>
        <v>0</v>
      </c>
      <c r="BR71" s="684">
        <f>BR70*Макро!$I$17</f>
        <v>0</v>
      </c>
      <c r="BS71" s="684">
        <f>BS70*Макро!$I$17</f>
        <v>0</v>
      </c>
      <c r="BT71" s="684">
        <f>BT70*Макро!$I$17</f>
        <v>0</v>
      </c>
      <c r="BU71" s="684">
        <f>BU70*Макро!$I$17</f>
        <v>0</v>
      </c>
      <c r="BV71" s="684">
        <f>BV70*Макро!$I$17</f>
        <v>0</v>
      </c>
      <c r="BW71" s="684">
        <f>BW70*Макро!$I$17</f>
        <v>0</v>
      </c>
      <c r="BX71" s="684">
        <f>BX70*Макро!$I$17</f>
        <v>0</v>
      </c>
      <c r="BY71" s="684">
        <f>BY70*Макро!$I$17</f>
        <v>0</v>
      </c>
      <c r="BZ71" s="684">
        <f>BZ70*Макро!$I$17</f>
        <v>0</v>
      </c>
      <c r="CA71" s="684">
        <f>CA70*Макро!$I$17</f>
        <v>0</v>
      </c>
      <c r="CB71" s="684">
        <f>CB70*Макро!$I$17</f>
        <v>0</v>
      </c>
      <c r="CC71" s="684">
        <f>CC70*Макро!$I$17</f>
        <v>0</v>
      </c>
      <c r="CD71" s="684">
        <f>CD70*Макро!$I$17</f>
        <v>0</v>
      </c>
      <c r="CE71" s="684">
        <f>CE70*Макро!$I$17</f>
        <v>0</v>
      </c>
      <c r="CF71" s="684">
        <f>CF70*Макро!$I$17</f>
        <v>0</v>
      </c>
      <c r="CG71" s="684">
        <f>CG70*Макро!$I$17</f>
        <v>0</v>
      </c>
      <c r="CH71" s="684">
        <f>CH70*Макро!$I$17</f>
        <v>0</v>
      </c>
      <c r="CI71" s="684">
        <f>CI70*Макро!$I$17</f>
        <v>0</v>
      </c>
      <c r="CJ71" s="684">
        <f>CJ70*Макро!$I$17</f>
        <v>0</v>
      </c>
      <c r="CK71" s="684">
        <f>CK70*Макро!$I$17</f>
        <v>0</v>
      </c>
      <c r="CL71" s="684">
        <f>CL70*Макро!$I$17</f>
        <v>0</v>
      </c>
      <c r="CM71" s="684">
        <f>CM70*Макро!$I$17</f>
        <v>0</v>
      </c>
      <c r="CN71" s="684">
        <f>CN70*Макро!$I$17</f>
        <v>0</v>
      </c>
      <c r="CO71" s="684">
        <f>CO70*Макро!$I$17</f>
        <v>0</v>
      </c>
      <c r="CP71" s="684">
        <f>CP70*Макро!$I$17</f>
        <v>0</v>
      </c>
      <c r="CQ71" s="684">
        <f>CQ70*Макро!$I$17</f>
        <v>0</v>
      </c>
      <c r="CR71" s="684">
        <f>CR70*Макро!$I$17</f>
        <v>0</v>
      </c>
      <c r="CS71" s="684">
        <f>CS70*Макро!$I$17</f>
        <v>0</v>
      </c>
      <c r="CT71" s="684">
        <f>CT70*Макро!$I$17</f>
        <v>0</v>
      </c>
      <c r="CU71" s="684">
        <f>CU70*Макро!$I$17</f>
        <v>0</v>
      </c>
      <c r="CV71" s="684">
        <f>CV70*Макро!$I$17</f>
        <v>0</v>
      </c>
      <c r="CW71" s="684">
        <f>CW70*Макро!$I$17</f>
        <v>0</v>
      </c>
      <c r="CX71" s="684">
        <f>CX70*Макро!$I$17</f>
        <v>0</v>
      </c>
      <c r="CY71" s="684">
        <f>CY70*Макро!$I$17</f>
        <v>0</v>
      </c>
      <c r="CZ71" s="684">
        <f>CZ70*Макро!$I$17</f>
        <v>0</v>
      </c>
      <c r="DA71" s="684">
        <f>DA70*Макро!$I$17</f>
        <v>0</v>
      </c>
      <c r="DB71" s="684">
        <f>DB70*Макро!$I$17</f>
        <v>0</v>
      </c>
      <c r="DC71" s="684">
        <f>DC70*Макро!$I$17</f>
        <v>0</v>
      </c>
      <c r="DD71" s="684">
        <f>DD70*Макро!$I$17</f>
        <v>0</v>
      </c>
      <c r="DE71" s="684">
        <f>DE70*Макро!$I$17</f>
        <v>0</v>
      </c>
      <c r="DF71" s="684">
        <f>DF70*Макро!$I$17</f>
        <v>0</v>
      </c>
      <c r="DG71" s="684">
        <f>DG70*Макро!$I$17</f>
        <v>0</v>
      </c>
      <c r="DH71" s="684">
        <f>DH70*Макро!$I$17</f>
        <v>0</v>
      </c>
      <c r="DI71" s="684">
        <f>DI70*Макро!$I$17</f>
        <v>0</v>
      </c>
      <c r="DJ71" s="684">
        <f>DJ70*Макро!$I$17</f>
        <v>0</v>
      </c>
      <c r="DK71" s="18"/>
      <c r="DL71" s="18"/>
    </row>
    <row r="72" spans="1:116">
      <c r="A72" s="18"/>
      <c r="B72" s="18"/>
      <c r="C72" s="18"/>
      <c r="D72" s="555" t="s">
        <v>587</v>
      </c>
      <c r="E72" s="37"/>
      <c r="F72" s="34" t="s">
        <v>0</v>
      </c>
      <c r="G72" s="44"/>
      <c r="H72" s="561">
        <f>SUM(I72:DJ72)</f>
        <v>35000</v>
      </c>
      <c r="I72" s="685"/>
      <c r="J72" s="521"/>
      <c r="K72" s="521"/>
      <c r="L72" s="521"/>
      <c r="M72" s="521"/>
      <c r="N72" s="521"/>
      <c r="O72" s="521"/>
      <c r="P72" s="521"/>
      <c r="Q72" s="521"/>
      <c r="R72" s="521">
        <v>35000</v>
      </c>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c r="BZ72" s="521"/>
      <c r="CA72" s="521"/>
      <c r="CB72" s="521"/>
      <c r="CC72" s="521"/>
      <c r="CD72" s="521"/>
      <c r="CE72" s="521"/>
      <c r="CF72" s="521"/>
      <c r="CG72" s="521"/>
      <c r="CH72" s="521"/>
      <c r="CI72" s="521"/>
      <c r="CJ72" s="521"/>
      <c r="CK72" s="521"/>
      <c r="CL72" s="521"/>
      <c r="CM72" s="521"/>
      <c r="CN72" s="521"/>
      <c r="CO72" s="521"/>
      <c r="CP72" s="521"/>
      <c r="CQ72" s="521"/>
      <c r="CR72" s="521"/>
      <c r="CS72" s="521"/>
      <c r="CT72" s="521"/>
      <c r="CU72" s="521"/>
      <c r="CV72" s="521"/>
      <c r="CW72" s="521"/>
      <c r="CX72" s="521"/>
      <c r="CY72" s="521"/>
      <c r="CZ72" s="521"/>
      <c r="DA72" s="521"/>
      <c r="DB72" s="521"/>
      <c r="DC72" s="521"/>
      <c r="DD72" s="521"/>
      <c r="DE72" s="521"/>
      <c r="DF72" s="521"/>
      <c r="DG72" s="521"/>
      <c r="DH72" s="521"/>
      <c r="DI72" s="521"/>
      <c r="DJ72" s="683"/>
      <c r="DK72" s="18"/>
      <c r="DL72" s="18"/>
    </row>
    <row r="73" spans="1:116">
      <c r="A73" s="18"/>
      <c r="B73" s="18"/>
      <c r="C73" s="18"/>
      <c r="D73" s="555" t="s">
        <v>588</v>
      </c>
      <c r="E73" s="37"/>
      <c r="F73" s="34"/>
      <c r="G73" s="44"/>
      <c r="H73" s="561">
        <f t="shared" ref="H73:H74" si="27">SUM(I73:DJ73)</f>
        <v>100000</v>
      </c>
      <c r="I73" s="521"/>
      <c r="J73" s="521"/>
      <c r="K73" s="521"/>
      <c r="L73" s="521"/>
      <c r="M73" s="521"/>
      <c r="N73" s="521"/>
      <c r="O73" s="521"/>
      <c r="P73" s="521"/>
      <c r="Q73" s="521"/>
      <c r="R73" s="521"/>
      <c r="S73" s="521">
        <v>100000</v>
      </c>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c r="BZ73" s="521"/>
      <c r="CA73" s="521"/>
      <c r="CB73" s="521"/>
      <c r="CC73" s="521"/>
      <c r="CD73" s="521"/>
      <c r="CE73" s="521"/>
      <c r="CF73" s="521"/>
      <c r="CG73" s="521"/>
      <c r="CH73" s="521"/>
      <c r="CI73" s="521"/>
      <c r="CJ73" s="521"/>
      <c r="CK73" s="521"/>
      <c r="CL73" s="521"/>
      <c r="CM73" s="521"/>
      <c r="CN73" s="521"/>
      <c r="CO73" s="521"/>
      <c r="CP73" s="521"/>
      <c r="CQ73" s="521"/>
      <c r="CR73" s="521"/>
      <c r="CS73" s="521"/>
      <c r="CT73" s="521"/>
      <c r="CU73" s="521"/>
      <c r="CV73" s="521"/>
      <c r="CW73" s="521"/>
      <c r="CX73" s="521"/>
      <c r="CY73" s="521"/>
      <c r="CZ73" s="521"/>
      <c r="DA73" s="521"/>
      <c r="DB73" s="521"/>
      <c r="DC73" s="521"/>
      <c r="DD73" s="521"/>
      <c r="DE73" s="521"/>
      <c r="DF73" s="521"/>
      <c r="DG73" s="521"/>
      <c r="DH73" s="521"/>
      <c r="DI73" s="521"/>
      <c r="DJ73" s="683"/>
      <c r="DK73" s="18"/>
      <c r="DL73" s="18"/>
    </row>
    <row r="74" spans="1:116">
      <c r="A74" s="18"/>
      <c r="B74" s="18"/>
      <c r="C74" s="18"/>
      <c r="D74" s="555" t="s">
        <v>589</v>
      </c>
      <c r="E74" s="37"/>
      <c r="F74" s="34"/>
      <c r="G74" s="44"/>
      <c r="H74" s="561">
        <f t="shared" si="27"/>
        <v>-100000</v>
      </c>
      <c r="I74" s="521"/>
      <c r="J74" s="521"/>
      <c r="K74" s="521"/>
      <c r="L74" s="521"/>
      <c r="M74" s="521"/>
      <c r="N74" s="521"/>
      <c r="O74" s="521"/>
      <c r="P74" s="521"/>
      <c r="Q74" s="521"/>
      <c r="R74" s="521"/>
      <c r="S74" s="521"/>
      <c r="T74" s="521">
        <v>-100000</v>
      </c>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c r="BZ74" s="521"/>
      <c r="CA74" s="521"/>
      <c r="CB74" s="521"/>
      <c r="CC74" s="521"/>
      <c r="CD74" s="521"/>
      <c r="CE74" s="521"/>
      <c r="CF74" s="521"/>
      <c r="CG74" s="521"/>
      <c r="CH74" s="521"/>
      <c r="CI74" s="521"/>
      <c r="CJ74" s="521"/>
      <c r="CK74" s="521"/>
      <c r="CL74" s="521"/>
      <c r="CM74" s="521"/>
      <c r="CN74" s="521"/>
      <c r="CO74" s="521"/>
      <c r="CP74" s="521"/>
      <c r="CQ74" s="521"/>
      <c r="CR74" s="521"/>
      <c r="CS74" s="521"/>
      <c r="CT74" s="521"/>
      <c r="CU74" s="521"/>
      <c r="CV74" s="521"/>
      <c r="CW74" s="521"/>
      <c r="CX74" s="521"/>
      <c r="CY74" s="521"/>
      <c r="CZ74" s="521"/>
      <c r="DA74" s="521"/>
      <c r="DB74" s="521"/>
      <c r="DC74" s="521"/>
      <c r="DD74" s="521"/>
      <c r="DE74" s="521"/>
      <c r="DF74" s="521"/>
      <c r="DG74" s="521"/>
      <c r="DH74" s="521"/>
      <c r="DI74" s="521"/>
      <c r="DJ74" s="683"/>
      <c r="DK74" s="18"/>
      <c r="DL74" s="18"/>
    </row>
    <row r="75" spans="1:116" ht="15.75" thickBot="1">
      <c r="A75" s="18"/>
      <c r="B75" s="18"/>
      <c r="C75" s="18"/>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8"/>
      <c r="DL75" s="18"/>
    </row>
    <row r="76" spans="1:116" ht="15.75" thickBot="1">
      <c r="A76" s="18"/>
      <c r="B76" s="18"/>
      <c r="C76" s="18"/>
      <c r="D76" s="572" t="s">
        <v>10</v>
      </c>
      <c r="E76" s="573"/>
      <c r="F76" s="574"/>
      <c r="G76" s="575"/>
      <c r="H76" s="575"/>
      <c r="I76" s="575"/>
      <c r="J76" s="575"/>
      <c r="K76" s="575"/>
      <c r="L76" s="576"/>
      <c r="M76" s="591"/>
      <c r="N76" s="592" t="s">
        <v>11</v>
      </c>
      <c r="O76" s="593"/>
      <c r="P76" s="594"/>
      <c r="Q76" s="595"/>
      <c r="R76" s="595"/>
      <c r="S76" s="595"/>
      <c r="T76" s="595"/>
      <c r="U76" s="595"/>
      <c r="V76" s="595"/>
      <c r="W76" s="595"/>
      <c r="X76" s="595"/>
      <c r="Y76" s="596"/>
      <c r="DK76" s="18"/>
      <c r="DL76" s="18"/>
    </row>
    <row r="77" spans="1:116" ht="16.5">
      <c r="A77" s="18"/>
      <c r="B77" s="18"/>
      <c r="C77" s="18"/>
      <c r="D77" s="577" t="s">
        <v>76</v>
      </c>
      <c r="E77" s="41"/>
      <c r="F77" s="42"/>
      <c r="G77" s="453" t="s">
        <v>554</v>
      </c>
      <c r="H77" s="454"/>
      <c r="I77" s="453" t="s">
        <v>555</v>
      </c>
      <c r="J77" s="454"/>
      <c r="K77" s="453" t="s">
        <v>572</v>
      </c>
      <c r="L77" s="578"/>
      <c r="M77" s="591"/>
      <c r="N77" s="597" t="s">
        <v>76</v>
      </c>
      <c r="O77" s="41"/>
      <c r="P77" s="41"/>
      <c r="Q77" s="41"/>
      <c r="R77" s="41"/>
      <c r="S77" s="41"/>
      <c r="T77" s="453" t="s">
        <v>554</v>
      </c>
      <c r="U77" s="454"/>
      <c r="V77" s="453" t="s">
        <v>555</v>
      </c>
      <c r="W77" s="454"/>
      <c r="X77" s="453" t="s">
        <v>572</v>
      </c>
      <c r="Y77" s="598"/>
    </row>
    <row r="78" spans="1:116">
      <c r="A78" s="18"/>
      <c r="B78" s="18"/>
      <c r="C78" s="18"/>
      <c r="D78" s="579" t="s">
        <v>80</v>
      </c>
      <c r="E78" s="37"/>
      <c r="F78" s="40"/>
      <c r="G78" s="40" t="s">
        <v>278</v>
      </c>
      <c r="H78" s="40" t="s">
        <v>73</v>
      </c>
      <c r="I78" s="40" t="s">
        <v>278</v>
      </c>
      <c r="J78" s="40" t="s">
        <v>73</v>
      </c>
      <c r="K78" s="40" t="s">
        <v>278</v>
      </c>
      <c r="L78" s="580" t="s">
        <v>73</v>
      </c>
      <c r="M78" s="591"/>
      <c r="N78" s="171" t="s">
        <v>80</v>
      </c>
      <c r="O78" s="37"/>
      <c r="P78" s="37"/>
      <c r="Q78" s="37"/>
      <c r="R78" s="37"/>
      <c r="S78" s="37"/>
      <c r="T78" s="40" t="s">
        <v>278</v>
      </c>
      <c r="U78" s="40" t="s">
        <v>73</v>
      </c>
      <c r="V78" s="40" t="s">
        <v>278</v>
      </c>
      <c r="W78" s="40" t="s">
        <v>73</v>
      </c>
      <c r="X78" s="40" t="s">
        <v>278</v>
      </c>
      <c r="Y78" s="599" t="s">
        <v>73</v>
      </c>
    </row>
    <row r="79" spans="1:116">
      <c r="A79" s="18"/>
      <c r="B79" s="18"/>
      <c r="C79" s="18"/>
      <c r="D79" s="581" t="s">
        <v>77</v>
      </c>
      <c r="E79" s="43"/>
      <c r="F79" s="40"/>
      <c r="G79" s="417">
        <v>0.2</v>
      </c>
      <c r="H79" s="53">
        <f t="shared" ref="H79:H84" si="28">H$51*G79</f>
        <v>240000</v>
      </c>
      <c r="I79" s="417">
        <v>1</v>
      </c>
      <c r="J79" s="53">
        <f>I$51*I79</f>
        <v>600000</v>
      </c>
      <c r="K79" s="686"/>
      <c r="L79" s="582">
        <f>$H$63</f>
        <v>35000</v>
      </c>
      <c r="M79" s="591"/>
      <c r="N79" s="169" t="s">
        <v>77</v>
      </c>
      <c r="O79" s="37"/>
      <c r="P79" s="37"/>
      <c r="Q79" s="37"/>
      <c r="R79" s="37"/>
      <c r="S79" s="40"/>
      <c r="T79" s="420">
        <v>0.2</v>
      </c>
      <c r="U79" s="53">
        <f t="shared" ref="U79:U84" si="29">S$51*T79</f>
        <v>60000</v>
      </c>
      <c r="V79" s="417">
        <v>1</v>
      </c>
      <c r="W79" s="53">
        <f>T$51*V79</f>
        <v>480000</v>
      </c>
      <c r="X79" s="686"/>
      <c r="Y79" s="600">
        <f>$H$72</f>
        <v>35000</v>
      </c>
    </row>
    <row r="80" spans="1:116">
      <c r="A80" s="18"/>
      <c r="B80" s="18"/>
      <c r="C80" s="18"/>
      <c r="D80" s="581" t="s">
        <v>606</v>
      </c>
      <c r="E80" s="43"/>
      <c r="F80" s="40"/>
      <c r="G80" s="418">
        <v>0.1</v>
      </c>
      <c r="H80" s="54">
        <f t="shared" si="28"/>
        <v>120000</v>
      </c>
      <c r="I80" s="418"/>
      <c r="J80" s="54">
        <f>I$51*I80</f>
        <v>0</v>
      </c>
      <c r="K80" s="687"/>
      <c r="L80" s="583"/>
      <c r="M80" s="591"/>
      <c r="N80" s="581" t="s">
        <v>606</v>
      </c>
      <c r="O80" s="37"/>
      <c r="P80" s="37"/>
      <c r="Q80" s="37"/>
      <c r="R80" s="37"/>
      <c r="S80" s="40"/>
      <c r="T80" s="421">
        <v>0.1</v>
      </c>
      <c r="U80" s="54">
        <f t="shared" si="29"/>
        <v>30000</v>
      </c>
      <c r="V80" s="418"/>
      <c r="W80" s="54">
        <f>T$51*V80</f>
        <v>0</v>
      </c>
      <c r="X80" s="687"/>
      <c r="Y80" s="601"/>
    </row>
    <row r="81" spans="1:116">
      <c r="A81" s="18"/>
      <c r="B81" s="18"/>
      <c r="C81" s="18"/>
      <c r="D81" s="581" t="s">
        <v>78</v>
      </c>
      <c r="E81" s="43"/>
      <c r="F81" s="40"/>
      <c r="G81" s="418">
        <v>0.1</v>
      </c>
      <c r="H81" s="54">
        <f t="shared" si="28"/>
        <v>120000</v>
      </c>
      <c r="I81" s="419"/>
      <c r="J81" s="54">
        <f>I$51*I81</f>
        <v>0</v>
      </c>
      <c r="K81" s="419">
        <v>0.25</v>
      </c>
      <c r="L81" s="583">
        <f>$H$64*K81</f>
        <v>25000</v>
      </c>
      <c r="M81" s="591"/>
      <c r="N81" s="169" t="s">
        <v>78</v>
      </c>
      <c r="O81" s="37"/>
      <c r="P81" s="37"/>
      <c r="Q81" s="37"/>
      <c r="R81" s="37"/>
      <c r="S81" s="40"/>
      <c r="T81" s="421">
        <v>0.1</v>
      </c>
      <c r="U81" s="54">
        <f t="shared" si="29"/>
        <v>30000</v>
      </c>
      <c r="V81" s="419"/>
      <c r="W81" s="54">
        <f>T$51*V81</f>
        <v>0</v>
      </c>
      <c r="X81" s="419">
        <v>0.34</v>
      </c>
      <c r="Y81" s="601">
        <f>$H$73*X81</f>
        <v>34000</v>
      </c>
    </row>
    <row r="82" spans="1:116">
      <c r="A82" s="18"/>
      <c r="B82" s="18"/>
      <c r="C82" s="18"/>
      <c r="D82" s="581" t="s">
        <v>277</v>
      </c>
      <c r="E82" s="43"/>
      <c r="F82" s="40"/>
      <c r="G82" s="418">
        <v>0.35</v>
      </c>
      <c r="H82" s="54">
        <f t="shared" si="28"/>
        <v>420000</v>
      </c>
      <c r="I82" s="455"/>
      <c r="J82" s="54"/>
      <c r="K82" s="455"/>
      <c r="L82" s="583"/>
      <c r="M82" s="591"/>
      <c r="N82" s="169" t="s">
        <v>277</v>
      </c>
      <c r="O82" s="37"/>
      <c r="P82" s="37"/>
      <c r="Q82" s="37"/>
      <c r="R82" s="37"/>
      <c r="S82" s="40"/>
      <c r="T82" s="421">
        <v>0.35</v>
      </c>
      <c r="U82" s="54">
        <f t="shared" si="29"/>
        <v>105000</v>
      </c>
      <c r="V82" s="455"/>
      <c r="W82" s="54"/>
      <c r="X82" s="455"/>
      <c r="Y82" s="601"/>
    </row>
    <row r="83" spans="1:116">
      <c r="A83" s="18"/>
      <c r="B83" s="18"/>
      <c r="C83" s="18"/>
      <c r="D83" s="581" t="s">
        <v>117</v>
      </c>
      <c r="E83" s="43"/>
      <c r="F83" s="40"/>
      <c r="G83" s="418">
        <v>0.1</v>
      </c>
      <c r="H83" s="54">
        <f t="shared" si="28"/>
        <v>120000</v>
      </c>
      <c r="I83" s="417"/>
      <c r="J83" s="54">
        <f>I$51*I83</f>
        <v>0</v>
      </c>
      <c r="K83" s="417">
        <v>0.25</v>
      </c>
      <c r="L83" s="583">
        <f t="shared" ref="L83:L84" si="30">$H$64*K83</f>
        <v>25000</v>
      </c>
      <c r="M83" s="591"/>
      <c r="N83" s="169" t="s">
        <v>117</v>
      </c>
      <c r="O83" s="37"/>
      <c r="P83" s="37"/>
      <c r="Q83" s="37"/>
      <c r="R83" s="37"/>
      <c r="S83" s="40"/>
      <c r="T83" s="421">
        <v>0.1</v>
      </c>
      <c r="U83" s="54">
        <f t="shared" si="29"/>
        <v>30000</v>
      </c>
      <c r="V83" s="417"/>
      <c r="W83" s="54">
        <f>T$51*V83</f>
        <v>0</v>
      </c>
      <c r="X83" s="417">
        <v>0.33</v>
      </c>
      <c r="Y83" s="601">
        <f t="shared" ref="Y83:Y84" si="31">$H$73*X83</f>
        <v>33000</v>
      </c>
    </row>
    <row r="84" spans="1:116">
      <c r="A84" s="18"/>
      <c r="B84" s="18"/>
      <c r="C84" s="18"/>
      <c r="D84" s="581" t="s">
        <v>118</v>
      </c>
      <c r="E84" s="43"/>
      <c r="F84" s="40"/>
      <c r="G84" s="419">
        <v>0.15</v>
      </c>
      <c r="H84" s="55">
        <f t="shared" si="28"/>
        <v>180000</v>
      </c>
      <c r="I84" s="419"/>
      <c r="J84" s="55">
        <f>I$51*I84</f>
        <v>0</v>
      </c>
      <c r="K84" s="419">
        <v>0.5</v>
      </c>
      <c r="L84" s="584">
        <f t="shared" si="30"/>
        <v>50000</v>
      </c>
      <c r="M84" s="591"/>
      <c r="N84" s="169" t="s">
        <v>118</v>
      </c>
      <c r="O84" s="37"/>
      <c r="P84" s="37"/>
      <c r="Q84" s="37"/>
      <c r="R84" s="37"/>
      <c r="S84" s="40"/>
      <c r="T84" s="422">
        <v>0.15</v>
      </c>
      <c r="U84" s="55">
        <f t="shared" si="29"/>
        <v>45000</v>
      </c>
      <c r="V84" s="419"/>
      <c r="W84" s="55">
        <f>T$51*V84</f>
        <v>0</v>
      </c>
      <c r="X84" s="419">
        <v>0.33</v>
      </c>
      <c r="Y84" s="602">
        <f t="shared" si="31"/>
        <v>33000</v>
      </c>
    </row>
    <row r="85" spans="1:116" ht="15.75" thickBot="1">
      <c r="A85" s="18"/>
      <c r="B85" s="18"/>
      <c r="C85" s="18"/>
      <c r="D85" s="585" t="s">
        <v>172</v>
      </c>
      <c r="E85" s="586"/>
      <c r="F85" s="587"/>
      <c r="G85" s="588">
        <f t="shared" ref="G85:L85" si="32">SUM(G79:G84)</f>
        <v>1</v>
      </c>
      <c r="H85" s="589">
        <f t="shared" si="32"/>
        <v>1200000</v>
      </c>
      <c r="I85" s="588">
        <f t="shared" si="32"/>
        <v>1</v>
      </c>
      <c r="J85" s="589">
        <f t="shared" si="32"/>
        <v>600000</v>
      </c>
      <c r="K85" s="588">
        <f t="shared" si="32"/>
        <v>1</v>
      </c>
      <c r="L85" s="590">
        <f t="shared" si="32"/>
        <v>135000</v>
      </c>
      <c r="M85" s="591"/>
      <c r="N85" s="603" t="s">
        <v>172</v>
      </c>
      <c r="O85" s="178"/>
      <c r="P85" s="178"/>
      <c r="Q85" s="178"/>
      <c r="R85" s="178"/>
      <c r="S85" s="604"/>
      <c r="T85" s="605">
        <f t="shared" ref="T85:Y85" si="33">SUM(T79:T84)</f>
        <v>1</v>
      </c>
      <c r="U85" s="606">
        <f t="shared" si="33"/>
        <v>300000</v>
      </c>
      <c r="V85" s="605">
        <f t="shared" si="33"/>
        <v>1</v>
      </c>
      <c r="W85" s="606">
        <f t="shared" si="33"/>
        <v>480000</v>
      </c>
      <c r="X85" s="605">
        <f t="shared" si="33"/>
        <v>1</v>
      </c>
      <c r="Y85" s="607">
        <f t="shared" si="33"/>
        <v>135000</v>
      </c>
    </row>
    <row r="86" spans="1:116" ht="15.75" thickBot="1">
      <c r="A86" s="18"/>
      <c r="B86" s="18"/>
      <c r="C86" s="18"/>
      <c r="D86" s="37"/>
      <c r="E86" s="37"/>
      <c r="F86" s="40"/>
      <c r="G86" s="37"/>
      <c r="H86" s="37"/>
      <c r="I86" s="37"/>
      <c r="J86" s="37"/>
      <c r="K86" s="37"/>
      <c r="L86" s="37"/>
      <c r="M86" s="37"/>
      <c r="N86" s="37"/>
      <c r="O86" s="37"/>
      <c r="P86" s="37"/>
      <c r="Q86" s="37"/>
      <c r="R86" s="37"/>
      <c r="S86" s="40"/>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row>
    <row r="87" spans="1:116">
      <c r="A87" s="18"/>
      <c r="B87" s="18"/>
      <c r="C87" s="18"/>
      <c r="D87" s="613" t="s">
        <v>573</v>
      </c>
      <c r="E87" s="614"/>
      <c r="F87" s="615"/>
      <c r="G87" s="614"/>
      <c r="H87" s="614"/>
      <c r="I87" s="614"/>
      <c r="J87" s="616"/>
      <c r="K87" s="591"/>
      <c r="L87" s="37"/>
      <c r="M87" s="617"/>
      <c r="N87" s="613" t="s">
        <v>573</v>
      </c>
      <c r="O87" s="52"/>
      <c r="P87" s="52"/>
      <c r="Q87" s="52"/>
      <c r="R87" s="52"/>
      <c r="S87" s="71"/>
      <c r="T87" s="52"/>
      <c r="U87" s="52"/>
      <c r="V87" s="52"/>
      <c r="W87" s="608"/>
      <c r="X87" s="136"/>
    </row>
    <row r="88" spans="1:116" hidden="1" outlineLevel="1">
      <c r="A88" s="18"/>
      <c r="B88" s="18"/>
      <c r="C88" s="262"/>
      <c r="D88" s="579" t="s">
        <v>77</v>
      </c>
      <c r="E88" s="37"/>
      <c r="F88" s="40"/>
      <c r="G88" s="37"/>
      <c r="H88" s="37"/>
      <c r="I88" s="37"/>
      <c r="J88" s="617"/>
      <c r="K88" s="591"/>
      <c r="L88" s="37"/>
      <c r="M88" s="617"/>
      <c r="N88" s="579" t="s">
        <v>77</v>
      </c>
      <c r="O88" s="40"/>
      <c r="P88" s="37"/>
      <c r="Q88" s="37"/>
      <c r="R88" s="37"/>
      <c r="S88" s="40"/>
      <c r="T88" s="37"/>
      <c r="U88" s="37"/>
      <c r="V88" s="37"/>
      <c r="W88" s="609"/>
      <c r="X88" s="136"/>
    </row>
    <row r="89" spans="1:116" hidden="1" outlineLevel="1">
      <c r="A89" s="18"/>
      <c r="B89" s="18"/>
      <c r="C89" s="262"/>
      <c r="D89" s="581" t="s">
        <v>276</v>
      </c>
      <c r="E89" s="43"/>
      <c r="F89" s="40" t="s">
        <v>136</v>
      </c>
      <c r="G89" s="423">
        <f>I26</f>
        <v>44652</v>
      </c>
      <c r="H89" s="37"/>
      <c r="I89" s="37"/>
      <c r="J89" s="617"/>
      <c r="K89" s="591"/>
      <c r="L89" s="37"/>
      <c r="M89" s="617"/>
      <c r="N89" s="581" t="s">
        <v>276</v>
      </c>
      <c r="O89" s="18"/>
      <c r="P89" s="18"/>
      <c r="Q89" s="37"/>
      <c r="R89" s="37"/>
      <c r="S89" s="40" t="s">
        <v>136</v>
      </c>
      <c r="T89" s="423">
        <f>T26</f>
        <v>44562</v>
      </c>
      <c r="U89" s="37"/>
      <c r="V89" s="37"/>
      <c r="W89" s="609"/>
      <c r="X89" s="136"/>
    </row>
    <row r="90" spans="1:116" hidden="1" outlineLevel="1">
      <c r="A90" s="18"/>
      <c r="B90" s="18"/>
      <c r="C90" s="262"/>
      <c r="D90" s="591"/>
      <c r="E90" s="37"/>
      <c r="F90" s="40"/>
      <c r="G90" s="37"/>
      <c r="H90" s="37"/>
      <c r="I90" s="37"/>
      <c r="J90" s="617"/>
      <c r="K90" s="591"/>
      <c r="L90" s="37"/>
      <c r="M90" s="617"/>
      <c r="N90" s="591"/>
      <c r="O90" s="18"/>
      <c r="P90" s="18"/>
      <c r="Q90" s="37"/>
      <c r="R90" s="37"/>
      <c r="S90" s="40"/>
      <c r="T90" s="37"/>
      <c r="U90" s="37"/>
      <c r="V90" s="37"/>
      <c r="W90" s="609"/>
      <c r="X90" s="136"/>
    </row>
    <row r="91" spans="1:116" hidden="1" outlineLevel="1">
      <c r="A91" s="18"/>
      <c r="B91" s="18"/>
      <c r="C91" s="262"/>
      <c r="D91" s="579" t="s">
        <v>81</v>
      </c>
      <c r="E91" s="37"/>
      <c r="F91" s="40"/>
      <c r="G91" s="37"/>
      <c r="H91" s="37"/>
      <c r="I91" s="37"/>
      <c r="J91" s="617"/>
      <c r="K91" s="591"/>
      <c r="L91" s="37"/>
      <c r="M91" s="617"/>
      <c r="N91" s="579" t="s">
        <v>81</v>
      </c>
      <c r="O91" s="18"/>
      <c r="P91" s="18"/>
      <c r="Q91" s="37"/>
      <c r="R91" s="37"/>
      <c r="S91" s="40"/>
      <c r="T91" s="37"/>
      <c r="U91" s="37"/>
      <c r="V91" s="37"/>
      <c r="W91" s="609"/>
      <c r="X91" s="136"/>
    </row>
    <row r="92" spans="1:116" hidden="1" outlineLevel="1">
      <c r="A92" s="18"/>
      <c r="B92" s="18"/>
      <c r="C92" s="262"/>
      <c r="D92" s="581" t="s">
        <v>276</v>
      </c>
      <c r="E92" s="43"/>
      <c r="F92" s="40" t="s">
        <v>136</v>
      </c>
      <c r="G92" s="423">
        <f>I26</f>
        <v>44652</v>
      </c>
      <c r="H92" s="37"/>
      <c r="I92" s="37"/>
      <c r="J92" s="617"/>
      <c r="K92" s="591"/>
      <c r="L92" s="37"/>
      <c r="M92" s="617"/>
      <c r="N92" s="581" t="s">
        <v>276</v>
      </c>
      <c r="O92" s="18"/>
      <c r="P92" s="18"/>
      <c r="Q92" s="37"/>
      <c r="R92" s="37"/>
      <c r="S92" s="40" t="s">
        <v>136</v>
      </c>
      <c r="T92" s="423">
        <f>T26</f>
        <v>44562</v>
      </c>
      <c r="U92" s="37"/>
      <c r="V92" s="37"/>
      <c r="W92" s="609"/>
      <c r="X92" s="136"/>
    </row>
    <row r="93" spans="1:116" hidden="1" outlineLevel="1">
      <c r="A93" s="18"/>
      <c r="B93" s="18"/>
      <c r="C93" s="262"/>
      <c r="D93" s="591"/>
      <c r="E93" s="37"/>
      <c r="F93" s="40"/>
      <c r="G93" s="37"/>
      <c r="H93" s="37"/>
      <c r="I93" s="37"/>
      <c r="J93" s="617"/>
      <c r="K93" s="591"/>
      <c r="L93" s="37"/>
      <c r="M93" s="617"/>
      <c r="N93" s="591"/>
      <c r="O93" s="37"/>
      <c r="P93" s="37"/>
      <c r="Q93" s="37"/>
      <c r="R93" s="37"/>
      <c r="S93" s="40"/>
      <c r="T93" s="37"/>
      <c r="U93" s="37"/>
      <c r="V93" s="37"/>
      <c r="W93" s="609"/>
      <c r="X93" s="136"/>
    </row>
    <row r="94" spans="1:116" collapsed="1">
      <c r="A94" s="18"/>
      <c r="B94" s="18"/>
      <c r="C94" s="18"/>
      <c r="D94" s="579" t="s">
        <v>79</v>
      </c>
      <c r="E94" s="37"/>
      <c r="F94" s="40"/>
      <c r="G94" s="37"/>
      <c r="H94" s="37"/>
      <c r="I94" s="37"/>
      <c r="J94" s="617"/>
      <c r="K94" s="591"/>
      <c r="L94" s="37"/>
      <c r="M94" s="617"/>
      <c r="N94" s="579" t="s">
        <v>79</v>
      </c>
      <c r="O94" s="37"/>
      <c r="P94" s="37"/>
      <c r="Q94" s="37"/>
      <c r="R94" s="37"/>
      <c r="S94" s="40"/>
      <c r="T94" s="37"/>
      <c r="U94" s="37"/>
      <c r="V94" s="37"/>
      <c r="W94" s="609"/>
      <c r="X94" s="136"/>
    </row>
    <row r="95" spans="1:116">
      <c r="A95" s="18"/>
      <c r="B95" s="18"/>
      <c r="C95" s="18"/>
      <c r="D95" s="581" t="s">
        <v>276</v>
      </c>
      <c r="E95" s="43"/>
      <c r="F95" s="40" t="s">
        <v>136</v>
      </c>
      <c r="G95" s="424">
        <v>44835</v>
      </c>
      <c r="H95" s="37"/>
      <c r="I95" s="37"/>
      <c r="J95" s="617"/>
      <c r="K95" s="591"/>
      <c r="L95" s="37"/>
      <c r="M95" s="617"/>
      <c r="N95" s="581" t="s">
        <v>276</v>
      </c>
      <c r="O95" s="37"/>
      <c r="P95" s="37"/>
      <c r="Q95" s="37"/>
      <c r="R95" s="37"/>
      <c r="S95" s="40" t="s">
        <v>136</v>
      </c>
      <c r="T95" s="424">
        <v>44835</v>
      </c>
      <c r="U95" s="37"/>
      <c r="V95" s="37"/>
      <c r="W95" s="609"/>
      <c r="X95" s="136"/>
    </row>
    <row r="96" spans="1:116">
      <c r="A96" s="18"/>
      <c r="B96" s="18"/>
      <c r="C96" s="18"/>
      <c r="D96" s="581" t="s">
        <v>272</v>
      </c>
      <c r="E96" s="43"/>
      <c r="F96" s="40" t="s">
        <v>135</v>
      </c>
      <c r="G96" s="425">
        <v>20</v>
      </c>
      <c r="H96" s="37"/>
      <c r="I96" s="37"/>
      <c r="J96" s="617"/>
      <c r="K96" s="591"/>
      <c r="L96" s="37"/>
      <c r="M96" s="617"/>
      <c r="N96" s="581" t="s">
        <v>279</v>
      </c>
      <c r="O96" s="37"/>
      <c r="P96" s="37"/>
      <c r="Q96" s="37"/>
      <c r="R96" s="37"/>
      <c r="S96" s="40" t="s">
        <v>135</v>
      </c>
      <c r="T96" s="425">
        <v>25</v>
      </c>
      <c r="U96" s="37"/>
      <c r="V96" s="37"/>
      <c r="W96" s="609"/>
      <c r="X96" s="136"/>
    </row>
    <row r="97" spans="1:24" ht="16.5">
      <c r="A97" s="18"/>
      <c r="B97" s="18"/>
      <c r="C97" s="18"/>
      <c r="D97" s="581" t="s">
        <v>293</v>
      </c>
      <c r="E97" s="43"/>
      <c r="F97" s="40" t="s">
        <v>135</v>
      </c>
      <c r="G97" s="426">
        <v>1</v>
      </c>
      <c r="H97" s="76" t="s">
        <v>338</v>
      </c>
      <c r="I97" s="551"/>
      <c r="J97" s="617"/>
      <c r="K97" s="591"/>
      <c r="L97" s="37"/>
      <c r="M97" s="617"/>
      <c r="N97" s="581" t="s">
        <v>281</v>
      </c>
      <c r="O97" s="37"/>
      <c r="P97" s="37"/>
      <c r="Q97" s="37"/>
      <c r="R97" s="37"/>
      <c r="S97" s="40" t="s">
        <v>135</v>
      </c>
      <c r="T97" s="426">
        <v>4</v>
      </c>
      <c r="U97" s="76" t="s">
        <v>338</v>
      </c>
      <c r="V97" s="37"/>
      <c r="W97" s="609"/>
      <c r="X97" s="136"/>
    </row>
    <row r="98" spans="1:24">
      <c r="A98" s="18"/>
      <c r="B98" s="18"/>
      <c r="C98" s="18"/>
      <c r="D98" s="581" t="s">
        <v>292</v>
      </c>
      <c r="E98" s="43"/>
      <c r="F98" s="40" t="s">
        <v>136</v>
      </c>
      <c r="G98" s="26">
        <f>DATE(YEAR(G95),MONTH(G95)+G97*4*3,1)</f>
        <v>45200</v>
      </c>
      <c r="H98" s="37"/>
      <c r="I98" s="37"/>
      <c r="J98" s="617"/>
      <c r="K98" s="591"/>
      <c r="L98" s="37"/>
      <c r="M98" s="617"/>
      <c r="N98" s="581" t="s">
        <v>282</v>
      </c>
      <c r="O98" s="37"/>
      <c r="P98" s="37"/>
      <c r="Q98" s="37"/>
      <c r="R98" s="37"/>
      <c r="S98" s="40" t="s">
        <v>136</v>
      </c>
      <c r="T98" s="26">
        <f>DATE(YEAR(T95),MONTH(T95)+T97*4*3,1)</f>
        <v>46296</v>
      </c>
      <c r="U98" s="37"/>
      <c r="V98" s="37"/>
      <c r="W98" s="609"/>
      <c r="X98" s="136"/>
    </row>
    <row r="99" spans="1:24">
      <c r="A99" s="18"/>
      <c r="B99" s="18"/>
      <c r="C99" s="18"/>
      <c r="D99" s="581" t="s">
        <v>280</v>
      </c>
      <c r="E99" s="43"/>
      <c r="F99" s="40" t="s">
        <v>136</v>
      </c>
      <c r="G99" s="26">
        <f>DATE(YEAR(G95),MONTH(G95)+G96*4*3,1)</f>
        <v>52140</v>
      </c>
      <c r="H99" s="37"/>
      <c r="I99" s="37"/>
      <c r="J99" s="617"/>
      <c r="K99" s="591"/>
      <c r="L99" s="37"/>
      <c r="M99" s="617"/>
      <c r="N99" s="581" t="s">
        <v>280</v>
      </c>
      <c r="O99" s="37"/>
      <c r="P99" s="37"/>
      <c r="Q99" s="37"/>
      <c r="R99" s="37"/>
      <c r="S99" s="40" t="s">
        <v>136</v>
      </c>
      <c r="T99" s="26">
        <f>DATE(YEAR(T95),MONTH(T95)+T96*4*3,1)</f>
        <v>53966</v>
      </c>
      <c r="U99" s="37"/>
      <c r="V99" s="37"/>
      <c r="W99" s="609"/>
      <c r="X99" s="136"/>
    </row>
    <row r="100" spans="1:24">
      <c r="A100" s="18"/>
      <c r="B100" s="18"/>
      <c r="C100" s="18"/>
      <c r="D100" s="581" t="s">
        <v>283</v>
      </c>
      <c r="E100" s="43"/>
      <c r="F100" s="40" t="s">
        <v>285</v>
      </c>
      <c r="G100" s="18">
        <f>(G96-G97)*4</f>
        <v>76</v>
      </c>
      <c r="H100" s="37"/>
      <c r="I100" s="37"/>
      <c r="J100" s="617"/>
      <c r="K100" s="591"/>
      <c r="L100" s="37"/>
      <c r="M100" s="617"/>
      <c r="N100" s="581" t="s">
        <v>283</v>
      </c>
      <c r="O100" s="37"/>
      <c r="P100" s="37"/>
      <c r="Q100" s="37"/>
      <c r="R100" s="37"/>
      <c r="S100" s="40" t="s">
        <v>285</v>
      </c>
      <c r="T100" s="18">
        <f>(T96-T97)*4</f>
        <v>84</v>
      </c>
      <c r="U100" s="37"/>
      <c r="V100" s="37"/>
      <c r="W100" s="609"/>
      <c r="X100" s="136"/>
    </row>
    <row r="101" spans="1:24">
      <c r="A101" s="18"/>
      <c r="B101" s="18"/>
      <c r="C101" s="18"/>
      <c r="D101" s="581" t="s">
        <v>284</v>
      </c>
      <c r="E101" s="43"/>
      <c r="F101" s="40" t="s">
        <v>74</v>
      </c>
      <c r="G101" s="46">
        <v>0.03</v>
      </c>
      <c r="H101" s="37"/>
      <c r="I101" s="37"/>
      <c r="J101" s="617"/>
      <c r="K101" s="591"/>
      <c r="L101" s="37"/>
      <c r="M101" s="617"/>
      <c r="N101" s="581" t="s">
        <v>284</v>
      </c>
      <c r="O101" s="37"/>
      <c r="P101" s="37"/>
      <c r="Q101" s="37"/>
      <c r="R101" s="37"/>
      <c r="S101" s="40" t="s">
        <v>74</v>
      </c>
      <c r="T101" s="46">
        <v>0.03</v>
      </c>
      <c r="U101" s="37"/>
      <c r="V101" s="37"/>
      <c r="W101" s="609"/>
      <c r="X101" s="136"/>
    </row>
    <row r="102" spans="1:24">
      <c r="A102" s="18"/>
      <c r="B102" s="18"/>
      <c r="C102" s="18"/>
      <c r="D102" s="591"/>
      <c r="E102" s="37"/>
      <c r="F102" s="40"/>
      <c r="G102" s="37"/>
      <c r="H102" s="37"/>
      <c r="I102" s="37"/>
      <c r="J102" s="617"/>
      <c r="K102" s="591"/>
      <c r="L102" s="37"/>
      <c r="M102" s="617"/>
      <c r="N102" s="591"/>
      <c r="O102" s="37"/>
      <c r="P102" s="37"/>
      <c r="Q102" s="37"/>
      <c r="R102" s="37"/>
      <c r="S102" s="37"/>
      <c r="T102" s="37"/>
      <c r="U102" s="37"/>
      <c r="V102" s="37"/>
      <c r="W102" s="609"/>
      <c r="X102" s="136"/>
    </row>
    <row r="103" spans="1:24">
      <c r="A103" s="18"/>
      <c r="B103" s="18"/>
      <c r="C103" s="18"/>
      <c r="D103" s="579" t="s">
        <v>78</v>
      </c>
      <c r="E103" s="37"/>
      <c r="F103" s="40"/>
      <c r="G103" s="37"/>
      <c r="H103" s="37"/>
      <c r="I103" s="37"/>
      <c r="J103" s="617"/>
      <c r="K103" s="591"/>
      <c r="L103" s="37"/>
      <c r="M103" s="617"/>
      <c r="N103" s="579" t="s">
        <v>78</v>
      </c>
      <c r="O103" s="37"/>
      <c r="P103" s="37"/>
      <c r="Q103" s="37"/>
      <c r="R103" s="37"/>
      <c r="S103" s="37"/>
      <c r="T103" s="37"/>
      <c r="U103" s="37"/>
      <c r="V103" s="37"/>
      <c r="W103" s="609"/>
      <c r="X103" s="136"/>
    </row>
    <row r="104" spans="1:24">
      <c r="A104" s="18"/>
      <c r="B104" s="18"/>
      <c r="C104" s="18"/>
      <c r="D104" s="581" t="s">
        <v>276</v>
      </c>
      <c r="E104" s="43"/>
      <c r="F104" s="40" t="s">
        <v>136</v>
      </c>
      <c r="G104" s="427">
        <f>G12</f>
        <v>44562</v>
      </c>
      <c r="H104" s="37"/>
      <c r="I104" s="568"/>
      <c r="J104" s="617"/>
      <c r="K104" s="591"/>
      <c r="L104" s="37"/>
      <c r="M104" s="617"/>
      <c r="N104" s="581" t="s">
        <v>276</v>
      </c>
      <c r="O104" s="37"/>
      <c r="P104" s="37"/>
      <c r="Q104" s="37"/>
      <c r="R104" s="37"/>
      <c r="S104" s="40" t="s">
        <v>136</v>
      </c>
      <c r="T104" s="427">
        <f>R12</f>
        <v>44562</v>
      </c>
      <c r="U104" s="37"/>
      <c r="V104" s="568"/>
      <c r="W104" s="609"/>
      <c r="X104" s="136"/>
    </row>
    <row r="105" spans="1:24">
      <c r="A105" s="18"/>
      <c r="B105" s="18"/>
      <c r="C105" s="18"/>
      <c r="D105" s="581" t="s">
        <v>279</v>
      </c>
      <c r="E105" s="43"/>
      <c r="F105" s="40" t="s">
        <v>135</v>
      </c>
      <c r="G105" s="428">
        <v>15</v>
      </c>
      <c r="H105" s="37"/>
      <c r="I105" s="351"/>
      <c r="J105" s="617"/>
      <c r="K105" s="591"/>
      <c r="L105" s="37"/>
      <c r="M105" s="617"/>
      <c r="N105" s="581" t="s">
        <v>279</v>
      </c>
      <c r="O105" s="37"/>
      <c r="P105" s="37"/>
      <c r="Q105" s="37"/>
      <c r="R105" s="37"/>
      <c r="S105" s="40" t="s">
        <v>135</v>
      </c>
      <c r="T105" s="428">
        <v>15</v>
      </c>
      <c r="U105" s="37"/>
      <c r="V105" s="351"/>
      <c r="W105" s="609"/>
      <c r="X105" s="136"/>
    </row>
    <row r="106" spans="1:24">
      <c r="A106" s="18"/>
      <c r="B106" s="18"/>
      <c r="C106" s="18"/>
      <c r="D106" s="581" t="s">
        <v>281</v>
      </c>
      <c r="E106" s="43"/>
      <c r="F106" s="40" t="s">
        <v>135</v>
      </c>
      <c r="G106" s="429">
        <v>10</v>
      </c>
      <c r="H106" s="37"/>
      <c r="I106" s="351"/>
      <c r="J106" s="617"/>
      <c r="K106" s="591"/>
      <c r="L106" s="37"/>
      <c r="M106" s="617"/>
      <c r="N106" s="581" t="s">
        <v>281</v>
      </c>
      <c r="O106" s="37"/>
      <c r="P106" s="37"/>
      <c r="Q106" s="37"/>
      <c r="R106" s="37"/>
      <c r="S106" s="40" t="s">
        <v>135</v>
      </c>
      <c r="T106" s="429">
        <v>10</v>
      </c>
      <c r="U106" s="37"/>
      <c r="V106" s="351"/>
      <c r="W106" s="609"/>
      <c r="X106" s="136"/>
    </row>
    <row r="107" spans="1:24">
      <c r="A107" s="18"/>
      <c r="B107" s="18"/>
      <c r="C107" s="18"/>
      <c r="D107" s="581" t="s">
        <v>282</v>
      </c>
      <c r="E107" s="43"/>
      <c r="F107" s="40" t="s">
        <v>136</v>
      </c>
      <c r="G107" s="26">
        <f>DATE(YEAR(G104),MONTH(G104)+G106*4*3,1)</f>
        <v>48214</v>
      </c>
      <c r="H107" s="37"/>
      <c r="I107" s="568"/>
      <c r="J107" s="617"/>
      <c r="K107" s="591"/>
      <c r="L107" s="37"/>
      <c r="M107" s="617"/>
      <c r="N107" s="581" t="s">
        <v>282</v>
      </c>
      <c r="O107" s="37"/>
      <c r="P107" s="37"/>
      <c r="Q107" s="37"/>
      <c r="R107" s="37"/>
      <c r="S107" s="40" t="s">
        <v>136</v>
      </c>
      <c r="T107" s="26">
        <f>DATE(YEAR(T104),MONTH(T104)+T106*4*3,1)</f>
        <v>48214</v>
      </c>
      <c r="U107" s="37"/>
      <c r="V107" s="568"/>
      <c r="W107" s="609"/>
      <c r="X107" s="136"/>
    </row>
    <row r="108" spans="1:24">
      <c r="A108" s="18"/>
      <c r="B108" s="18"/>
      <c r="C108" s="18"/>
      <c r="D108" s="581" t="s">
        <v>280</v>
      </c>
      <c r="E108" s="43"/>
      <c r="F108" s="40" t="s">
        <v>136</v>
      </c>
      <c r="G108" s="26">
        <f>DATE(YEAR(G104),MONTH(G104)+G105*4*3,1)</f>
        <v>50041</v>
      </c>
      <c r="H108" s="37"/>
      <c r="I108" s="568"/>
      <c r="J108" s="617"/>
      <c r="K108" s="591"/>
      <c r="L108" s="37"/>
      <c r="M108" s="617"/>
      <c r="N108" s="581" t="s">
        <v>280</v>
      </c>
      <c r="O108" s="37"/>
      <c r="P108" s="37"/>
      <c r="Q108" s="37"/>
      <c r="R108" s="37"/>
      <c r="S108" s="40" t="s">
        <v>136</v>
      </c>
      <c r="T108" s="26">
        <f>DATE(YEAR(T104),MONTH(T104)+T105*4*3,1)</f>
        <v>50041</v>
      </c>
      <c r="U108" s="37"/>
      <c r="V108" s="568"/>
      <c r="W108" s="609"/>
      <c r="X108" s="136"/>
    </row>
    <row r="109" spans="1:24">
      <c r="A109" s="18"/>
      <c r="B109" s="18"/>
      <c r="C109" s="18"/>
      <c r="D109" s="581" t="s">
        <v>283</v>
      </c>
      <c r="E109" s="43"/>
      <c r="F109" s="40" t="s">
        <v>285</v>
      </c>
      <c r="G109" s="18">
        <f>(G105-G106)*4</f>
        <v>20</v>
      </c>
      <c r="H109" s="37"/>
      <c r="I109" s="351"/>
      <c r="J109" s="617"/>
      <c r="K109" s="591"/>
      <c r="L109" s="37"/>
      <c r="M109" s="617"/>
      <c r="N109" s="581" t="s">
        <v>283</v>
      </c>
      <c r="O109" s="37"/>
      <c r="P109" s="37"/>
      <c r="Q109" s="37"/>
      <c r="R109" s="37"/>
      <c r="S109" s="40" t="s">
        <v>285</v>
      </c>
      <c r="T109" s="18">
        <f>(T105-T106)*4</f>
        <v>20</v>
      </c>
      <c r="U109" s="37"/>
      <c r="V109" s="351"/>
      <c r="W109" s="609"/>
      <c r="X109" s="136"/>
    </row>
    <row r="110" spans="1:24">
      <c r="A110" s="18"/>
      <c r="B110" s="18"/>
      <c r="C110" s="18"/>
      <c r="D110" s="581" t="s">
        <v>284</v>
      </c>
      <c r="E110" s="43"/>
      <c r="F110" s="40" t="s">
        <v>74</v>
      </c>
      <c r="G110" s="430">
        <v>0.08</v>
      </c>
      <c r="H110" s="37"/>
      <c r="I110" s="569"/>
      <c r="J110" s="617"/>
      <c r="K110" s="591"/>
      <c r="L110" s="37"/>
      <c r="M110" s="617"/>
      <c r="N110" s="581" t="s">
        <v>284</v>
      </c>
      <c r="O110" s="37"/>
      <c r="P110" s="37"/>
      <c r="Q110" s="37"/>
      <c r="R110" s="37"/>
      <c r="S110" s="40" t="s">
        <v>74</v>
      </c>
      <c r="T110" s="430">
        <v>0.08</v>
      </c>
      <c r="U110" s="37"/>
      <c r="V110" s="569"/>
      <c r="W110" s="609"/>
      <c r="X110" s="136"/>
    </row>
    <row r="111" spans="1:24">
      <c r="A111" s="18"/>
      <c r="B111" s="18"/>
      <c r="C111" s="18"/>
      <c r="D111" s="591"/>
      <c r="E111" s="37"/>
      <c r="F111" s="40"/>
      <c r="G111" s="37"/>
      <c r="H111" s="37"/>
      <c r="I111" s="351"/>
      <c r="J111" s="617"/>
      <c r="K111" s="591"/>
      <c r="L111" s="37"/>
      <c r="M111" s="617"/>
      <c r="N111" s="591"/>
      <c r="O111" s="37"/>
      <c r="P111" s="37"/>
      <c r="Q111" s="37"/>
      <c r="R111" s="37"/>
      <c r="S111" s="37"/>
      <c r="T111" s="37"/>
      <c r="U111" s="37"/>
      <c r="V111" s="351"/>
      <c r="W111" s="609"/>
      <c r="X111" s="136"/>
    </row>
    <row r="112" spans="1:24">
      <c r="A112" s="18"/>
      <c r="B112" s="18"/>
      <c r="C112" s="18"/>
      <c r="D112" s="579" t="s">
        <v>117</v>
      </c>
      <c r="E112" s="37"/>
      <c r="F112" s="40"/>
      <c r="G112" s="37"/>
      <c r="H112" s="37"/>
      <c r="I112" s="351"/>
      <c r="J112" s="617"/>
      <c r="K112" s="591"/>
      <c r="L112" s="37"/>
      <c r="M112" s="617"/>
      <c r="N112" s="579" t="s">
        <v>117</v>
      </c>
      <c r="O112" s="37"/>
      <c r="P112" s="37"/>
      <c r="Q112" s="37"/>
      <c r="R112" s="37"/>
      <c r="S112" s="37"/>
      <c r="T112" s="37"/>
      <c r="U112" s="37"/>
      <c r="V112" s="351"/>
      <c r="W112" s="609"/>
      <c r="X112" s="136"/>
    </row>
    <row r="113" spans="1:24">
      <c r="A113" s="18"/>
      <c r="B113" s="18"/>
      <c r="C113" s="18"/>
      <c r="D113" s="581" t="s">
        <v>276</v>
      </c>
      <c r="E113" s="43"/>
      <c r="F113" s="40" t="s">
        <v>136</v>
      </c>
      <c r="G113" s="427">
        <f>G12</f>
        <v>44562</v>
      </c>
      <c r="H113" s="37"/>
      <c r="I113" s="568"/>
      <c r="J113" s="617"/>
      <c r="K113" s="591"/>
      <c r="L113" s="37"/>
      <c r="M113" s="617"/>
      <c r="N113" s="581" t="s">
        <v>276</v>
      </c>
      <c r="O113" s="37"/>
      <c r="P113" s="37"/>
      <c r="Q113" s="37"/>
      <c r="R113" s="37"/>
      <c r="S113" s="40" t="s">
        <v>136</v>
      </c>
      <c r="T113" s="427">
        <f>R12</f>
        <v>44562</v>
      </c>
      <c r="U113" s="37"/>
      <c r="V113" s="568"/>
      <c r="W113" s="609"/>
      <c r="X113" s="136"/>
    </row>
    <row r="114" spans="1:24">
      <c r="A114" s="18"/>
      <c r="B114" s="18"/>
      <c r="C114" s="18"/>
      <c r="D114" s="581" t="s">
        <v>279</v>
      </c>
      <c r="E114" s="43"/>
      <c r="F114" s="40" t="s">
        <v>135</v>
      </c>
      <c r="G114" s="428">
        <v>10</v>
      </c>
      <c r="H114" s="37"/>
      <c r="I114" s="351"/>
      <c r="J114" s="617"/>
      <c r="K114" s="591"/>
      <c r="L114" s="37"/>
      <c r="M114" s="617"/>
      <c r="N114" s="581" t="s">
        <v>279</v>
      </c>
      <c r="O114" s="37"/>
      <c r="P114" s="37"/>
      <c r="Q114" s="37"/>
      <c r="R114" s="37"/>
      <c r="S114" s="40" t="s">
        <v>135</v>
      </c>
      <c r="T114" s="428">
        <v>10</v>
      </c>
      <c r="U114" s="37"/>
      <c r="V114" s="351"/>
      <c r="W114" s="609"/>
      <c r="X114" s="136"/>
    </row>
    <row r="115" spans="1:24">
      <c r="A115" s="18"/>
      <c r="B115" s="18"/>
      <c r="C115" s="18"/>
      <c r="D115" s="581" t="s">
        <v>281</v>
      </c>
      <c r="E115" s="43"/>
      <c r="F115" s="40" t="s">
        <v>135</v>
      </c>
      <c r="G115" s="429">
        <v>3</v>
      </c>
      <c r="H115" s="37"/>
      <c r="I115" s="351"/>
      <c r="J115" s="617"/>
      <c r="K115" s="591"/>
      <c r="L115" s="37"/>
      <c r="M115" s="617"/>
      <c r="N115" s="581" t="s">
        <v>281</v>
      </c>
      <c r="O115" s="37"/>
      <c r="P115" s="37"/>
      <c r="Q115" s="37"/>
      <c r="R115" s="37"/>
      <c r="S115" s="40" t="s">
        <v>135</v>
      </c>
      <c r="T115" s="429">
        <v>3</v>
      </c>
      <c r="U115" s="37"/>
      <c r="V115" s="351"/>
      <c r="W115" s="609"/>
      <c r="X115" s="136"/>
    </row>
    <row r="116" spans="1:24">
      <c r="A116" s="18"/>
      <c r="B116" s="18"/>
      <c r="C116" s="18"/>
      <c r="D116" s="581" t="s">
        <v>282</v>
      </c>
      <c r="E116" s="43"/>
      <c r="F116" s="40" t="s">
        <v>136</v>
      </c>
      <c r="G116" s="26">
        <f>DATE(YEAR(G113),MONTH(G113)+G115*4*3,1)</f>
        <v>45658</v>
      </c>
      <c r="H116" s="37"/>
      <c r="I116" s="568"/>
      <c r="J116" s="617"/>
      <c r="K116" s="591"/>
      <c r="L116" s="37"/>
      <c r="M116" s="617"/>
      <c r="N116" s="581" t="s">
        <v>282</v>
      </c>
      <c r="O116" s="37"/>
      <c r="P116" s="37"/>
      <c r="Q116" s="37"/>
      <c r="R116" s="37"/>
      <c r="S116" s="40" t="s">
        <v>136</v>
      </c>
      <c r="T116" s="26">
        <f>DATE(YEAR(T113),MONTH(T113)+T115*4*3,1)</f>
        <v>45658</v>
      </c>
      <c r="U116" s="37"/>
      <c r="V116" s="568"/>
      <c r="W116" s="609"/>
      <c r="X116" s="136"/>
    </row>
    <row r="117" spans="1:24">
      <c r="A117" s="18"/>
      <c r="B117" s="18"/>
      <c r="C117" s="18"/>
      <c r="D117" s="581" t="s">
        <v>280</v>
      </c>
      <c r="E117" s="43"/>
      <c r="F117" s="40" t="s">
        <v>136</v>
      </c>
      <c r="G117" s="26">
        <f>DATE(YEAR(G113),MONTH(G113)+G114*4*3,1)</f>
        <v>48214</v>
      </c>
      <c r="H117" s="37"/>
      <c r="I117" s="568"/>
      <c r="J117" s="617"/>
      <c r="K117" s="591"/>
      <c r="L117" s="37"/>
      <c r="M117" s="617"/>
      <c r="N117" s="581" t="s">
        <v>280</v>
      </c>
      <c r="O117" s="37"/>
      <c r="P117" s="37"/>
      <c r="Q117" s="37"/>
      <c r="R117" s="37"/>
      <c r="S117" s="40" t="s">
        <v>136</v>
      </c>
      <c r="T117" s="26">
        <f>DATE(YEAR(T113),MONTH(T113)+T114*4*3,1)</f>
        <v>48214</v>
      </c>
      <c r="U117" s="37"/>
      <c r="V117" s="568"/>
      <c r="W117" s="609"/>
      <c r="X117" s="136"/>
    </row>
    <row r="118" spans="1:24">
      <c r="A118" s="18"/>
      <c r="B118" s="18"/>
      <c r="C118" s="18"/>
      <c r="D118" s="581" t="s">
        <v>283</v>
      </c>
      <c r="E118" s="43"/>
      <c r="F118" s="40" t="s">
        <v>285</v>
      </c>
      <c r="G118" s="18">
        <f>(G114-G115)*4</f>
        <v>28</v>
      </c>
      <c r="H118" s="37"/>
      <c r="I118" s="351"/>
      <c r="J118" s="617"/>
      <c r="K118" s="591"/>
      <c r="L118" s="37"/>
      <c r="M118" s="617"/>
      <c r="N118" s="581" t="s">
        <v>283</v>
      </c>
      <c r="O118" s="37"/>
      <c r="P118" s="37"/>
      <c r="Q118" s="37"/>
      <c r="R118" s="37"/>
      <c r="S118" s="40" t="s">
        <v>285</v>
      </c>
      <c r="T118" s="85">
        <f>(T114-T115)*4</f>
        <v>28</v>
      </c>
      <c r="U118" s="37"/>
      <c r="V118" s="351"/>
      <c r="W118" s="609"/>
      <c r="X118" s="136"/>
    </row>
    <row r="119" spans="1:24">
      <c r="A119" s="18"/>
      <c r="B119" s="18"/>
      <c r="C119" s="18"/>
      <c r="D119" s="581" t="s">
        <v>284</v>
      </c>
      <c r="E119" s="43"/>
      <c r="F119" s="40" t="s">
        <v>74</v>
      </c>
      <c r="G119" s="430">
        <v>0.13500000000000001</v>
      </c>
      <c r="H119" s="37"/>
      <c r="I119" s="569"/>
      <c r="J119" s="617"/>
      <c r="K119" s="591"/>
      <c r="L119" s="37"/>
      <c r="M119" s="617"/>
      <c r="N119" s="581" t="s">
        <v>284</v>
      </c>
      <c r="O119" s="37"/>
      <c r="P119" s="37"/>
      <c r="Q119" s="37"/>
      <c r="R119" s="37"/>
      <c r="S119" s="40" t="s">
        <v>74</v>
      </c>
      <c r="T119" s="430">
        <v>0.13500000000000001</v>
      </c>
      <c r="U119" s="37"/>
      <c r="V119" s="569"/>
      <c r="W119" s="609"/>
      <c r="X119" s="136"/>
    </row>
    <row r="120" spans="1:24">
      <c r="A120" s="18"/>
      <c r="B120" s="18"/>
      <c r="C120" s="18"/>
      <c r="D120" s="591"/>
      <c r="E120" s="37"/>
      <c r="F120" s="40"/>
      <c r="G120" s="37"/>
      <c r="H120" s="37"/>
      <c r="I120" s="351"/>
      <c r="J120" s="617"/>
      <c r="K120" s="591"/>
      <c r="L120" s="37"/>
      <c r="M120" s="617"/>
      <c r="N120" s="591"/>
      <c r="O120" s="37"/>
      <c r="P120" s="37"/>
      <c r="Q120" s="37"/>
      <c r="R120" s="37"/>
      <c r="S120" s="37"/>
      <c r="T120" s="37"/>
      <c r="U120" s="37"/>
      <c r="V120" s="351"/>
      <c r="W120" s="609"/>
      <c r="X120" s="136"/>
    </row>
    <row r="121" spans="1:24">
      <c r="A121" s="18"/>
      <c r="B121" s="18"/>
      <c r="C121" s="18"/>
      <c r="D121" s="579" t="s">
        <v>118</v>
      </c>
      <c r="E121" s="37"/>
      <c r="F121" s="40"/>
      <c r="G121" s="37"/>
      <c r="H121" s="37"/>
      <c r="I121" s="351"/>
      <c r="J121" s="617"/>
      <c r="K121" s="591"/>
      <c r="L121" s="37"/>
      <c r="M121" s="617"/>
      <c r="N121" s="579" t="s">
        <v>118</v>
      </c>
      <c r="O121" s="37"/>
      <c r="P121" s="37"/>
      <c r="Q121" s="37"/>
      <c r="R121" s="37"/>
      <c r="S121" s="37"/>
      <c r="T121" s="37"/>
      <c r="U121" s="37"/>
      <c r="V121" s="351"/>
      <c r="W121" s="609"/>
      <c r="X121" s="136"/>
    </row>
    <row r="122" spans="1:24">
      <c r="A122" s="18"/>
      <c r="B122" s="18"/>
      <c r="C122" s="18"/>
      <c r="D122" s="581" t="s">
        <v>276</v>
      </c>
      <c r="E122" s="43"/>
      <c r="F122" s="40" t="s">
        <v>136</v>
      </c>
      <c r="G122" s="427">
        <f>G12</f>
        <v>44562</v>
      </c>
      <c r="H122" s="37"/>
      <c r="I122" s="568"/>
      <c r="J122" s="617"/>
      <c r="K122" s="591"/>
      <c r="L122" s="37"/>
      <c r="M122" s="617"/>
      <c r="N122" s="581" t="s">
        <v>276</v>
      </c>
      <c r="O122" s="37"/>
      <c r="P122" s="37"/>
      <c r="Q122" s="37"/>
      <c r="R122" s="37"/>
      <c r="S122" s="40" t="s">
        <v>136</v>
      </c>
      <c r="T122" s="427">
        <f>R12</f>
        <v>44562</v>
      </c>
      <c r="U122" s="37"/>
      <c r="V122" s="568"/>
      <c r="W122" s="609"/>
      <c r="X122" s="136"/>
    </row>
    <row r="123" spans="1:24">
      <c r="D123" s="581" t="s">
        <v>279</v>
      </c>
      <c r="E123" s="43"/>
      <c r="F123" s="40" t="s">
        <v>135</v>
      </c>
      <c r="G123" s="428">
        <v>7</v>
      </c>
      <c r="H123" s="37"/>
      <c r="I123" s="351"/>
      <c r="J123" s="617"/>
      <c r="K123" s="591"/>
      <c r="L123" s="37"/>
      <c r="M123" s="617"/>
      <c r="N123" s="581" t="s">
        <v>279</v>
      </c>
      <c r="O123" s="37"/>
      <c r="P123" s="37"/>
      <c r="Q123" s="37"/>
      <c r="R123" s="37"/>
      <c r="S123" s="40" t="s">
        <v>135</v>
      </c>
      <c r="T123" s="428">
        <v>7</v>
      </c>
      <c r="U123" s="37"/>
      <c r="V123" s="351"/>
      <c r="W123" s="609"/>
      <c r="X123" s="136"/>
    </row>
    <row r="124" spans="1:24">
      <c r="D124" s="581" t="s">
        <v>281</v>
      </c>
      <c r="E124" s="43"/>
      <c r="F124" s="40" t="s">
        <v>135</v>
      </c>
      <c r="G124" s="429">
        <v>3</v>
      </c>
      <c r="H124" s="37"/>
      <c r="I124" s="351"/>
      <c r="J124" s="617"/>
      <c r="K124" s="591"/>
      <c r="L124" s="37"/>
      <c r="M124" s="617"/>
      <c r="N124" s="581" t="s">
        <v>281</v>
      </c>
      <c r="O124" s="37"/>
      <c r="P124" s="37"/>
      <c r="Q124" s="37"/>
      <c r="R124" s="37"/>
      <c r="S124" s="40" t="s">
        <v>135</v>
      </c>
      <c r="T124" s="429">
        <v>3</v>
      </c>
      <c r="U124" s="37"/>
      <c r="V124" s="351"/>
      <c r="W124" s="609"/>
      <c r="X124" s="136"/>
    </row>
    <row r="125" spans="1:24">
      <c r="D125" s="581" t="s">
        <v>282</v>
      </c>
      <c r="E125" s="43"/>
      <c r="F125" s="40" t="s">
        <v>136</v>
      </c>
      <c r="G125" s="26">
        <f>DATE(YEAR(G122),MONTH(G122)+G124*4*3,1)</f>
        <v>45658</v>
      </c>
      <c r="H125" s="37"/>
      <c r="I125" s="568"/>
      <c r="J125" s="617"/>
      <c r="K125" s="591"/>
      <c r="L125" s="37"/>
      <c r="M125" s="617"/>
      <c r="N125" s="581" t="s">
        <v>282</v>
      </c>
      <c r="O125" s="37"/>
      <c r="P125" s="37"/>
      <c r="Q125" s="37"/>
      <c r="R125" s="37"/>
      <c r="S125" s="40" t="s">
        <v>136</v>
      </c>
      <c r="T125" s="26">
        <f>DATE(YEAR(T122),MONTH(T122)+T124*4*3,1)</f>
        <v>45658</v>
      </c>
      <c r="U125" s="37"/>
      <c r="V125" s="568"/>
      <c r="W125" s="609"/>
      <c r="X125" s="136"/>
    </row>
    <row r="126" spans="1:24">
      <c r="D126" s="581" t="s">
        <v>280</v>
      </c>
      <c r="E126" s="43"/>
      <c r="F126" s="40" t="s">
        <v>136</v>
      </c>
      <c r="G126" s="26">
        <f>DATE(YEAR(G122),MONTH(G122)+G123*4*3,1)</f>
        <v>47119</v>
      </c>
      <c r="H126" s="37"/>
      <c r="I126" s="568"/>
      <c r="J126" s="617"/>
      <c r="K126" s="591"/>
      <c r="L126" s="37"/>
      <c r="M126" s="617"/>
      <c r="N126" s="581" t="s">
        <v>280</v>
      </c>
      <c r="O126" s="37"/>
      <c r="P126" s="37"/>
      <c r="Q126" s="37"/>
      <c r="R126" s="37"/>
      <c r="S126" s="40" t="s">
        <v>136</v>
      </c>
      <c r="T126" s="26">
        <f>DATE(YEAR(T122),MONTH(T122)+T123*4*3,1)</f>
        <v>47119</v>
      </c>
      <c r="U126" s="37"/>
      <c r="V126" s="568"/>
      <c r="W126" s="609"/>
      <c r="X126" s="136"/>
    </row>
    <row r="127" spans="1:24">
      <c r="D127" s="581" t="s">
        <v>283</v>
      </c>
      <c r="E127" s="43"/>
      <c r="F127" s="40" t="s">
        <v>285</v>
      </c>
      <c r="G127" s="18">
        <f>(G123-G124)*4</f>
        <v>16</v>
      </c>
      <c r="H127" s="37"/>
      <c r="I127" s="351"/>
      <c r="J127" s="617"/>
      <c r="K127" s="591"/>
      <c r="L127" s="37"/>
      <c r="M127" s="617"/>
      <c r="N127" s="581" t="s">
        <v>283</v>
      </c>
      <c r="O127" s="37"/>
      <c r="P127" s="37"/>
      <c r="Q127" s="37"/>
      <c r="R127" s="37"/>
      <c r="S127" s="40" t="s">
        <v>285</v>
      </c>
      <c r="T127" s="18">
        <f>(T123-T124)*4</f>
        <v>16</v>
      </c>
      <c r="U127" s="37"/>
      <c r="V127" s="351"/>
      <c r="W127" s="609"/>
      <c r="X127" s="136"/>
    </row>
    <row r="128" spans="1:24" ht="15.75" thickBot="1">
      <c r="D128" s="618" t="s">
        <v>284</v>
      </c>
      <c r="E128" s="586"/>
      <c r="F128" s="587" t="s">
        <v>74</v>
      </c>
      <c r="G128" s="619">
        <v>0.13500000000000001</v>
      </c>
      <c r="H128" s="620"/>
      <c r="I128" s="621"/>
      <c r="J128" s="622"/>
      <c r="K128" s="591"/>
      <c r="L128" s="37"/>
      <c r="M128" s="617"/>
      <c r="N128" s="623" t="s">
        <v>284</v>
      </c>
      <c r="O128" s="571"/>
      <c r="P128" s="571"/>
      <c r="Q128" s="571"/>
      <c r="R128" s="571"/>
      <c r="S128" s="570" t="s">
        <v>74</v>
      </c>
      <c r="T128" s="610">
        <v>0.13500000000000001</v>
      </c>
      <c r="U128" s="571"/>
      <c r="V128" s="611"/>
      <c r="W128" s="612"/>
      <c r="X128" s="136"/>
    </row>
    <row r="129" spans="1:118" ht="15.75" thickBot="1">
      <c r="DM129"/>
      <c r="DN129"/>
    </row>
    <row r="130" spans="1:118">
      <c r="D130" s="165" t="s">
        <v>324</v>
      </c>
      <c r="E130" s="166"/>
      <c r="F130" s="167"/>
      <c r="G130" s="166"/>
      <c r="H130" s="166"/>
      <c r="I130" s="166"/>
      <c r="J130" s="168"/>
      <c r="N130" s="165" t="s">
        <v>324</v>
      </c>
      <c r="O130" s="166"/>
      <c r="P130" s="166"/>
      <c r="Q130" s="166"/>
      <c r="R130" s="166"/>
      <c r="S130" s="167"/>
      <c r="T130" s="166"/>
      <c r="U130" s="166"/>
      <c r="V130" s="166"/>
      <c r="W130" s="168"/>
      <c r="DM130"/>
      <c r="DN130"/>
    </row>
    <row r="131" spans="1:118">
      <c r="D131" s="169" t="s">
        <v>507</v>
      </c>
      <c r="E131" s="37"/>
      <c r="F131" s="34" t="s">
        <v>74</v>
      </c>
      <c r="G131" s="431">
        <v>9.5000000000000001E-2</v>
      </c>
      <c r="H131" s="37"/>
      <c r="I131" s="37"/>
      <c r="J131" s="170"/>
      <c r="N131" s="169" t="s">
        <v>507</v>
      </c>
      <c r="O131" s="37"/>
      <c r="P131" s="37"/>
      <c r="Q131" s="37"/>
      <c r="R131" s="37"/>
      <c r="S131" s="34" t="s">
        <v>74</v>
      </c>
      <c r="T131" s="431">
        <v>9.5000000000000001E-2</v>
      </c>
      <c r="U131" s="37"/>
      <c r="V131" s="37"/>
      <c r="W131" s="170"/>
      <c r="DM131"/>
      <c r="DN131"/>
    </row>
    <row r="132" spans="1:118">
      <c r="D132" s="169" t="s">
        <v>319</v>
      </c>
      <c r="E132" s="37"/>
      <c r="F132" s="34" t="s">
        <v>74</v>
      </c>
      <c r="G132" s="38">
        <v>0.01</v>
      </c>
      <c r="H132" s="37"/>
      <c r="I132" s="37"/>
      <c r="J132" s="170"/>
      <c r="N132" s="169" t="s">
        <v>319</v>
      </c>
      <c r="O132" s="37"/>
      <c r="P132" s="37"/>
      <c r="Q132" s="37"/>
      <c r="R132" s="37"/>
      <c r="S132" s="34" t="s">
        <v>74</v>
      </c>
      <c r="T132" s="38">
        <v>0.01</v>
      </c>
      <c r="U132" s="37"/>
      <c r="V132" s="37"/>
      <c r="W132" s="170"/>
      <c r="DM132"/>
      <c r="DN132"/>
    </row>
    <row r="133" spans="1:118">
      <c r="D133" s="171" t="s">
        <v>320</v>
      </c>
      <c r="E133" s="37"/>
      <c r="F133" s="34" t="s">
        <v>74</v>
      </c>
      <c r="G133" s="38">
        <f>SUM(G131:G132)</f>
        <v>0.105</v>
      </c>
      <c r="H133" s="37"/>
      <c r="I133" s="37"/>
      <c r="J133" s="170"/>
      <c r="N133" s="171" t="s">
        <v>320</v>
      </c>
      <c r="O133" s="37"/>
      <c r="P133" s="37"/>
      <c r="Q133" s="37"/>
      <c r="R133" s="37"/>
      <c r="S133" s="34" t="s">
        <v>74</v>
      </c>
      <c r="T133" s="38">
        <f>SUM(T131:T132)</f>
        <v>0.105</v>
      </c>
      <c r="U133" s="37"/>
      <c r="V133" s="37"/>
      <c r="W133" s="170"/>
      <c r="DM133"/>
      <c r="DN133"/>
    </row>
    <row r="134" spans="1:118">
      <c r="D134" s="169" t="s">
        <v>321</v>
      </c>
      <c r="E134" s="37"/>
      <c r="F134" s="34" t="s">
        <v>74</v>
      </c>
      <c r="G134" s="38">
        <v>0.06</v>
      </c>
      <c r="H134" s="37"/>
      <c r="I134" s="37"/>
      <c r="J134" s="170"/>
      <c r="N134" s="169" t="s">
        <v>321</v>
      </c>
      <c r="O134" s="37"/>
      <c r="P134" s="37"/>
      <c r="Q134" s="37"/>
      <c r="R134" s="37"/>
      <c r="S134" s="34" t="s">
        <v>74</v>
      </c>
      <c r="T134" s="38">
        <v>0.06</v>
      </c>
      <c r="U134" s="37"/>
      <c r="V134" s="37"/>
      <c r="W134" s="170"/>
      <c r="DM134"/>
      <c r="DN134"/>
    </row>
    <row r="135" spans="1:118" ht="16.5">
      <c r="A135" s="161"/>
      <c r="D135" s="169" t="s">
        <v>322</v>
      </c>
      <c r="E135" s="37"/>
      <c r="F135" s="34" t="s">
        <v>74</v>
      </c>
      <c r="G135" s="431">
        <v>0.05</v>
      </c>
      <c r="H135" s="508" t="s">
        <v>549</v>
      </c>
      <c r="I135" s="76"/>
      <c r="J135" s="172"/>
      <c r="N135" s="169" t="s">
        <v>322</v>
      </c>
      <c r="O135" s="37"/>
      <c r="P135" s="37"/>
      <c r="Q135" s="37"/>
      <c r="R135" s="37"/>
      <c r="S135" s="34" t="s">
        <v>74</v>
      </c>
      <c r="T135" s="431">
        <v>0.05</v>
      </c>
      <c r="U135" s="508" t="s">
        <v>549</v>
      </c>
      <c r="V135" s="37"/>
      <c r="W135" s="170"/>
      <c r="DM135"/>
      <c r="DN135"/>
    </row>
    <row r="136" spans="1:118" ht="16.5">
      <c r="A136" s="161"/>
      <c r="D136" s="173" t="s">
        <v>323</v>
      </c>
      <c r="E136" s="37"/>
      <c r="F136" s="34" t="s">
        <v>74</v>
      </c>
      <c r="G136" s="38">
        <f>SUM(G133:G135)</f>
        <v>0.21499999999999997</v>
      </c>
      <c r="H136" s="37"/>
      <c r="I136" s="76"/>
      <c r="J136" s="170"/>
      <c r="N136" s="173" t="s">
        <v>323</v>
      </c>
      <c r="O136" s="37"/>
      <c r="P136" s="37"/>
      <c r="Q136" s="37"/>
      <c r="R136" s="37"/>
      <c r="S136" s="34" t="s">
        <v>74</v>
      </c>
      <c r="T136" s="38">
        <f>SUM(T133:T135)</f>
        <v>0.21499999999999997</v>
      </c>
      <c r="U136" s="37"/>
      <c r="V136" s="37"/>
      <c r="W136" s="170"/>
      <c r="DM136"/>
      <c r="DN136"/>
    </row>
    <row r="137" spans="1:118" ht="16.5">
      <c r="A137" s="161"/>
      <c r="D137" s="174"/>
      <c r="E137" s="37"/>
      <c r="F137" s="40"/>
      <c r="G137" s="38"/>
      <c r="H137" s="37"/>
      <c r="I137" s="76"/>
      <c r="J137" s="170"/>
      <c r="N137" s="174"/>
      <c r="O137" s="37"/>
      <c r="P137" s="37"/>
      <c r="Q137" s="37"/>
      <c r="R137" s="37"/>
      <c r="S137" s="40"/>
      <c r="T137" s="38"/>
      <c r="U137" s="37"/>
      <c r="V137" s="37"/>
      <c r="W137" s="170"/>
      <c r="DM137"/>
      <c r="DN137"/>
    </row>
    <row r="138" spans="1:118" ht="16.5">
      <c r="A138" s="161"/>
      <c r="B138" s="162"/>
      <c r="D138" s="174" t="s">
        <v>325</v>
      </c>
      <c r="E138" s="37"/>
      <c r="F138" s="34" t="s">
        <v>74</v>
      </c>
      <c r="G138" s="38">
        <v>0</v>
      </c>
      <c r="H138" s="37"/>
      <c r="I138" s="76"/>
      <c r="J138" s="172"/>
      <c r="N138" s="174" t="s">
        <v>325</v>
      </c>
      <c r="O138" s="37"/>
      <c r="P138" s="37"/>
      <c r="Q138" s="37"/>
      <c r="R138" s="37"/>
      <c r="S138" s="34" t="s">
        <v>74</v>
      </c>
      <c r="T138" s="38">
        <v>0</v>
      </c>
      <c r="U138" s="37"/>
      <c r="V138" s="37"/>
      <c r="W138" s="170"/>
      <c r="DM138"/>
      <c r="DN138"/>
    </row>
    <row r="139" spans="1:118">
      <c r="A139" s="18"/>
      <c r="B139" s="162"/>
      <c r="D139" s="174"/>
      <c r="E139" s="37"/>
      <c r="F139" s="40"/>
      <c r="G139" s="39"/>
      <c r="H139" s="37"/>
      <c r="I139" s="37"/>
      <c r="J139" s="170"/>
      <c r="N139" s="174"/>
      <c r="O139" s="37"/>
      <c r="P139" s="37"/>
      <c r="Q139" s="37"/>
      <c r="R139" s="37"/>
      <c r="S139" s="40"/>
      <c r="T139" s="39"/>
      <c r="U139" s="37"/>
      <c r="V139" s="37"/>
      <c r="W139" s="170"/>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row>
    <row r="140" spans="1:118">
      <c r="A140" s="18"/>
      <c r="B140" s="162"/>
      <c r="D140" s="174" t="s">
        <v>326</v>
      </c>
      <c r="E140" s="37"/>
      <c r="F140" s="40" t="s">
        <v>278</v>
      </c>
      <c r="G140" s="40" t="s">
        <v>327</v>
      </c>
      <c r="H140" s="40" t="s">
        <v>172</v>
      </c>
      <c r="I140" s="37"/>
      <c r="J140" s="170"/>
      <c r="N140" s="174" t="s">
        <v>326</v>
      </c>
      <c r="O140" s="37"/>
      <c r="P140" s="37"/>
      <c r="Q140" s="37"/>
      <c r="R140" s="37"/>
      <c r="S140" s="40" t="s">
        <v>278</v>
      </c>
      <c r="T140" s="40" t="s">
        <v>327</v>
      </c>
      <c r="U140" s="40" t="s">
        <v>172</v>
      </c>
      <c r="V140" s="37"/>
      <c r="W140" s="170"/>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row>
    <row r="141" spans="1:118">
      <c r="A141" s="18"/>
      <c r="B141" s="162"/>
      <c r="D141" s="171" t="s">
        <v>77</v>
      </c>
      <c r="E141" s="37"/>
      <c r="F141" s="36">
        <f>(H79+J79+L79)/SUM($H$85,$J$85,$L$85)</f>
        <v>0.45219638242894056</v>
      </c>
      <c r="G141" s="35">
        <f>G136</f>
        <v>0.21499999999999997</v>
      </c>
      <c r="H141" s="175">
        <f t="shared" ref="H141:H146" si="34">F141*G141</f>
        <v>9.722222222222221E-2</v>
      </c>
      <c r="I141" s="18"/>
      <c r="J141" s="176"/>
      <c r="N141" s="171" t="s">
        <v>77</v>
      </c>
      <c r="O141" s="37"/>
      <c r="P141" s="37"/>
      <c r="Q141" s="37"/>
      <c r="R141" s="37"/>
      <c r="S141" s="36">
        <f>(U79+W79+Y79)/SUM($U$85,$W$85,$Y$85)</f>
        <v>0.62841530054644812</v>
      </c>
      <c r="T141" s="35">
        <f>T136</f>
        <v>0.21499999999999997</v>
      </c>
      <c r="U141" s="175">
        <f t="shared" ref="U141:U146" si="35">S141*T141</f>
        <v>0.13510928961748633</v>
      </c>
      <c r="V141" s="37"/>
      <c r="W141" s="170"/>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row>
    <row r="142" spans="1:118">
      <c r="A142" s="18"/>
      <c r="B142" s="162"/>
      <c r="D142" s="171" t="s">
        <v>81</v>
      </c>
      <c r="E142" s="37"/>
      <c r="F142" s="36">
        <f t="shared" ref="F142:F146" si="36">(H80+J80+L80)/SUM($H$85,$J$85,$L$85)</f>
        <v>6.2015503875968991E-2</v>
      </c>
      <c r="G142" s="35">
        <f>G138</f>
        <v>0</v>
      </c>
      <c r="H142" s="175">
        <f t="shared" si="34"/>
        <v>0</v>
      </c>
      <c r="I142" s="18"/>
      <c r="J142" s="176"/>
      <c r="N142" s="171" t="s">
        <v>81</v>
      </c>
      <c r="O142" s="37"/>
      <c r="P142" s="37"/>
      <c r="Q142" s="37"/>
      <c r="R142" s="37"/>
      <c r="S142" s="36">
        <f t="shared" ref="S142:S146" si="37">(U80+W80+Y80)/SUM($U$85,$W$85,$Y$85)</f>
        <v>3.2786885245901641E-2</v>
      </c>
      <c r="T142" s="35">
        <f>T138</f>
        <v>0</v>
      </c>
      <c r="U142" s="175">
        <f t="shared" si="35"/>
        <v>0</v>
      </c>
      <c r="V142" s="37"/>
      <c r="W142" s="170"/>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row>
    <row r="143" spans="1:118">
      <c r="A143" s="18"/>
      <c r="B143" s="162"/>
      <c r="D143" s="171" t="s">
        <v>78</v>
      </c>
      <c r="E143" s="37"/>
      <c r="F143" s="36">
        <f t="shared" si="36"/>
        <v>7.4935400516795869E-2</v>
      </c>
      <c r="G143" s="35">
        <f>((1+G110/4)^4-1)*(1-Макро!$C$18)</f>
        <v>6.5945727999999981E-2</v>
      </c>
      <c r="H143" s="175">
        <f t="shared" si="34"/>
        <v>4.9416695400516788E-3</v>
      </c>
      <c r="I143" s="35">
        <f>(1+G110/4)^4-1</f>
        <v>8.2432159999999977E-2</v>
      </c>
      <c r="J143" s="563">
        <f>F143*I143/SUM($F$143:$F$146)</f>
        <v>1.2715599148936167E-2</v>
      </c>
      <c r="N143" s="171" t="s">
        <v>78</v>
      </c>
      <c r="O143" s="37"/>
      <c r="P143" s="37"/>
      <c r="Q143" s="37"/>
      <c r="R143" s="37"/>
      <c r="S143" s="36">
        <f t="shared" si="37"/>
        <v>6.9945355191256831E-2</v>
      </c>
      <c r="T143" s="35">
        <f>((1+T110/4)^4-1)*(1-Макро!$C$18)</f>
        <v>6.5945727999999981E-2</v>
      </c>
      <c r="U143" s="175">
        <f t="shared" si="35"/>
        <v>4.6125973683060094E-3</v>
      </c>
      <c r="V143" s="35">
        <f>(1+T110/4)^4-1</f>
        <v>8.2432159999999977E-2</v>
      </c>
      <c r="W143" s="563">
        <f>S143*V143/SUM($S$143:$S$146)</f>
        <v>1.7018252387096769E-2</v>
      </c>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row>
    <row r="144" spans="1:118">
      <c r="A144" s="18"/>
      <c r="B144" s="162"/>
      <c r="D144" s="171" t="s">
        <v>277</v>
      </c>
      <c r="E144" s="37"/>
      <c r="F144" s="36">
        <f t="shared" si="36"/>
        <v>0.21705426356589147</v>
      </c>
      <c r="G144" s="35">
        <f>((1+G101/4)^4-1)*(1-Макро!$C$18)</f>
        <v>2.4271352531250304E-2</v>
      </c>
      <c r="H144" s="175">
        <f t="shared" si="34"/>
        <v>5.2682005494186701E-3</v>
      </c>
      <c r="I144" s="35">
        <f>(1+G101/4)^4-1</f>
        <v>3.0339190664062876E-2</v>
      </c>
      <c r="J144" s="563">
        <f t="shared" ref="J144:J146" si="38">F144*I144/SUM($F$143:$F$146)</f>
        <v>1.3555808594581284E-2</v>
      </c>
      <c r="N144" s="171" t="s">
        <v>277</v>
      </c>
      <c r="O144" s="37"/>
      <c r="P144" s="37"/>
      <c r="Q144" s="37"/>
      <c r="R144" s="37"/>
      <c r="S144" s="36">
        <f t="shared" si="37"/>
        <v>0.11475409836065574</v>
      </c>
      <c r="T144" s="35">
        <f>((1+T101/4)^4-1)*(1-Макро!$C$18)</f>
        <v>2.4271352531250304E-2</v>
      </c>
      <c r="U144" s="175">
        <f t="shared" si="35"/>
        <v>2.7852371757172479E-3</v>
      </c>
      <c r="V144" s="35">
        <f>(1+T101/4)^4-1</f>
        <v>3.0339190664062876E-2</v>
      </c>
      <c r="W144" s="563">
        <f t="shared" ref="W144:W146" si="39">S144*V144/SUM($S$143:$S$146)</f>
        <v>1.027617748298904E-2</v>
      </c>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row>
    <row r="145" spans="1:116">
      <c r="A145" s="18"/>
      <c r="B145" s="162"/>
      <c r="D145" s="171" t="s">
        <v>117</v>
      </c>
      <c r="E145" s="37"/>
      <c r="F145" s="36">
        <f t="shared" si="36"/>
        <v>7.4935400516795869E-2</v>
      </c>
      <c r="G145" s="35">
        <f>((1+G119/4)^4-1)*(1-Макро!$C$18)</f>
        <v>0.11359155672070305</v>
      </c>
      <c r="H145" s="175">
        <f t="shared" si="34"/>
        <v>8.5120287981922185E-3</v>
      </c>
      <c r="I145" s="35">
        <f>(1+G119/4)^4-1</f>
        <v>0.14198944590087881</v>
      </c>
      <c r="J145" s="563">
        <f t="shared" si="38"/>
        <v>2.1902627293220667E-2</v>
      </c>
      <c r="N145" s="171" t="s">
        <v>117</v>
      </c>
      <c r="O145" s="37"/>
      <c r="P145" s="37"/>
      <c r="Q145" s="37"/>
      <c r="R145" s="37"/>
      <c r="S145" s="36">
        <f t="shared" si="37"/>
        <v>6.8852459016393447E-2</v>
      </c>
      <c r="T145" s="35">
        <f>((1+T119/4)^4-1)*(1-Макро!$C$18)</f>
        <v>0.11359155672070305</v>
      </c>
      <c r="U145" s="175">
        <f t="shared" si="35"/>
        <v>7.8210580037205383E-3</v>
      </c>
      <c r="V145" s="35">
        <f>(1+T119/4)^4-1</f>
        <v>0.14198944590087881</v>
      </c>
      <c r="W145" s="563">
        <f t="shared" si="39"/>
        <v>2.885591965082376E-2</v>
      </c>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row>
    <row r="146" spans="1:116">
      <c r="A146" s="18"/>
      <c r="B146" s="162"/>
      <c r="D146" s="171" t="s">
        <v>118</v>
      </c>
      <c r="E146" s="37"/>
      <c r="F146" s="36">
        <f t="shared" si="36"/>
        <v>0.11886304909560723</v>
      </c>
      <c r="G146" s="35">
        <f>((1+G128/4)^4-1)*(1-Макро!$C$18)</f>
        <v>0.11359155672070305</v>
      </c>
      <c r="H146" s="175">
        <f t="shared" si="34"/>
        <v>1.350183878333938E-2</v>
      </c>
      <c r="I146" s="35">
        <f>(1+G128/4)^4-1</f>
        <v>0.14198944590087881</v>
      </c>
      <c r="J146" s="563">
        <f t="shared" si="38"/>
        <v>3.4742098465108638E-2</v>
      </c>
      <c r="N146" s="171" t="s">
        <v>118</v>
      </c>
      <c r="O146" s="37"/>
      <c r="P146" s="37"/>
      <c r="Q146" s="37"/>
      <c r="R146" s="37"/>
      <c r="S146" s="36">
        <f t="shared" si="37"/>
        <v>8.5245901639344257E-2</v>
      </c>
      <c r="T146" s="35">
        <f>((1+T128/4)^4-1)*(1-Макро!$C$18)</f>
        <v>0.11359155672070305</v>
      </c>
      <c r="U146" s="175">
        <f t="shared" si="35"/>
        <v>9.6832146712730466E-3</v>
      </c>
      <c r="V146" s="35">
        <f>(1+T128/4)^4-1</f>
        <v>0.14198944590087881</v>
      </c>
      <c r="W146" s="563">
        <f t="shared" si="39"/>
        <v>3.5726376710543704E-2</v>
      </c>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row>
    <row r="147" spans="1:116">
      <c r="A147" s="18"/>
      <c r="B147" s="162"/>
      <c r="D147" s="182" t="s">
        <v>173</v>
      </c>
      <c r="E147" s="183"/>
      <c r="F147" s="184"/>
      <c r="G147" s="185"/>
      <c r="H147" s="186">
        <f>SUM(H141:H146)</f>
        <v>0.12944595989322416</v>
      </c>
      <c r="I147" s="564"/>
      <c r="J147" s="565">
        <f>SUM(J141:J146)</f>
        <v>8.2916133501846762E-2</v>
      </c>
      <c r="N147" s="182" t="s">
        <v>173</v>
      </c>
      <c r="O147" s="183"/>
      <c r="P147" s="183"/>
      <c r="Q147" s="183"/>
      <c r="R147" s="183"/>
      <c r="S147" s="184"/>
      <c r="T147" s="185"/>
      <c r="U147" s="186">
        <f>SUM(U141:U146)</f>
        <v>0.16001139683650317</v>
      </c>
      <c r="V147" s="564"/>
      <c r="W147" s="565">
        <f>SUM(W141:W146)</f>
        <v>9.1876726231453265E-2</v>
      </c>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row>
    <row r="148" spans="1:116" ht="15.75" thickBot="1">
      <c r="A148" s="18"/>
      <c r="B148" s="162"/>
      <c r="D148" s="177" t="s">
        <v>328</v>
      </c>
      <c r="E148" s="178"/>
      <c r="F148" s="179"/>
      <c r="G148" s="180"/>
      <c r="H148" s="181">
        <f>(1+H147)^(1/4)-1</f>
        <v>3.0899583265760366E-2</v>
      </c>
      <c r="I148" s="566"/>
      <c r="J148" s="567">
        <f>(1+J147)^(1/4)-1</f>
        <v>2.0113995648300298E-2</v>
      </c>
      <c r="N148" s="177" t="s">
        <v>328</v>
      </c>
      <c r="O148" s="178"/>
      <c r="P148" s="178"/>
      <c r="Q148" s="178"/>
      <c r="R148" s="178"/>
      <c r="S148" s="179"/>
      <c r="T148" s="180"/>
      <c r="U148" s="181">
        <f>(1+U147)^(1/4)-1</f>
        <v>3.7804534708933968E-2</v>
      </c>
      <c r="V148" s="566"/>
      <c r="W148" s="567">
        <f>(1+W147)^(1/4)-1</f>
        <v>2.2217713212203893E-2</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row>
    <row r="150" spans="1:116">
      <c r="A150" s="18"/>
      <c r="E150" s="16"/>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row>
    <row r="151" spans="1:116">
      <c r="A151" s="18"/>
      <c r="D151" s="143" t="s">
        <v>333</v>
      </c>
      <c r="E151" s="16"/>
      <c r="G151" s="7">
        <v>1</v>
      </c>
      <c r="H151" s="7">
        <v>2</v>
      </c>
      <c r="I151" s="7">
        <v>3</v>
      </c>
      <c r="J151" s="7">
        <v>4</v>
      </c>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row>
    <row r="152" spans="1:116">
      <c r="A152" s="18"/>
      <c r="D152" s="11" t="s">
        <v>10</v>
      </c>
      <c r="E152" s="16"/>
      <c r="F152" s="629"/>
      <c r="G152" s="432">
        <v>0.25</v>
      </c>
      <c r="H152" s="432">
        <v>0.25</v>
      </c>
      <c r="I152" s="432">
        <v>0.25</v>
      </c>
      <c r="J152" s="433">
        <v>0.25</v>
      </c>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row>
    <row r="153" spans="1:116">
      <c r="A153" s="18"/>
      <c r="D153" s="11" t="s">
        <v>11</v>
      </c>
      <c r="E153" s="16"/>
      <c r="F153" s="629"/>
      <c r="G153" s="434">
        <v>0.25</v>
      </c>
      <c r="H153" s="434">
        <v>0.25</v>
      </c>
      <c r="I153" s="434">
        <v>0.25</v>
      </c>
      <c r="J153" s="435">
        <v>0.25</v>
      </c>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row>
    <row r="154" spans="1:116">
      <c r="A154" s="18"/>
      <c r="E154" s="16"/>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row>
    <row r="155" spans="1:116">
      <c r="A155" s="18"/>
      <c r="D155" s="143" t="s">
        <v>258</v>
      </c>
      <c r="E155" s="16"/>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row>
    <row r="156" spans="1:116" s="138" customFormat="1">
      <c r="A156" s="157"/>
      <c r="B156" s="157"/>
      <c r="C156" s="157"/>
      <c r="D156" s="137" t="s">
        <v>10</v>
      </c>
      <c r="E156" s="137"/>
      <c r="F156" s="79"/>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row>
    <row r="157" spans="1:116" s="160" customFormat="1">
      <c r="A157" s="157"/>
      <c r="B157" s="157"/>
      <c r="C157" s="157"/>
      <c r="D157" t="s">
        <v>509</v>
      </c>
      <c r="E157" s="158"/>
      <c r="F157" s="159"/>
      <c r="G157" s="157"/>
      <c r="H157" s="157"/>
      <c r="I157" t="s">
        <v>510</v>
      </c>
      <c r="J157" s="157"/>
      <c r="K157" s="157"/>
      <c r="L157" s="157"/>
      <c r="M157" s="157"/>
      <c r="N157" s="389" t="s">
        <v>522</v>
      </c>
      <c r="O157" s="389"/>
      <c r="P157" s="389"/>
      <c r="Q157" s="389"/>
      <c r="R157" s="389"/>
      <c r="S157" s="157"/>
      <c r="T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row>
    <row r="158" spans="1:116">
      <c r="D158" s="11" t="s">
        <v>75</v>
      </c>
      <c r="E158" s="16"/>
      <c r="G158" s="436">
        <v>0.01</v>
      </c>
      <c r="I158" s="11" t="s">
        <v>148</v>
      </c>
      <c r="L158" s="439">
        <v>0.2</v>
      </c>
      <c r="N158" s="11" t="s">
        <v>523</v>
      </c>
      <c r="Q158" s="442"/>
      <c r="R158" t="s">
        <v>0</v>
      </c>
    </row>
    <row r="159" spans="1:116">
      <c r="D159" s="11" t="s">
        <v>350</v>
      </c>
      <c r="E159" s="16"/>
      <c r="G159" s="437">
        <v>0.95</v>
      </c>
      <c r="I159" s="11" t="s">
        <v>6</v>
      </c>
      <c r="L159" s="440">
        <v>0.2</v>
      </c>
    </row>
    <row r="160" spans="1:116">
      <c r="D160" s="11" t="s">
        <v>351</v>
      </c>
      <c r="E160" s="16"/>
      <c r="G160" s="437">
        <v>0.95</v>
      </c>
      <c r="I160" s="11" t="s">
        <v>263</v>
      </c>
      <c r="L160" s="440">
        <v>0.30399999999999999</v>
      </c>
    </row>
    <row r="161" spans="1:116">
      <c r="D161" s="11" t="s">
        <v>352</v>
      </c>
      <c r="E161" s="16"/>
      <c r="G161" s="437">
        <v>0.02</v>
      </c>
      <c r="I161" s="11" t="s">
        <v>207</v>
      </c>
      <c r="L161" s="441">
        <v>2.1999999999999999E-2</v>
      </c>
    </row>
    <row r="162" spans="1:116">
      <c r="D162" s="11" t="s">
        <v>432</v>
      </c>
      <c r="E162" s="16"/>
      <c r="G162" s="438">
        <v>0.02</v>
      </c>
      <c r="I162" s="16" t="s">
        <v>576</v>
      </c>
    </row>
    <row r="163" spans="1:116">
      <c r="E163" s="16"/>
      <c r="I163" s="11" t="s">
        <v>577</v>
      </c>
      <c r="L163" s="653">
        <v>0.5</v>
      </c>
    </row>
    <row r="164" spans="1:116" s="140" customFormat="1">
      <c r="A164" s="163"/>
      <c r="B164" s="163"/>
      <c r="C164" s="163"/>
      <c r="D164" s="139" t="s">
        <v>11</v>
      </c>
      <c r="E164" s="139"/>
      <c r="F164" s="82"/>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row>
    <row r="165" spans="1:116">
      <c r="D165" t="s">
        <v>509</v>
      </c>
      <c r="E165" s="16"/>
      <c r="I165" t="s">
        <v>510</v>
      </c>
      <c r="J165" s="157"/>
      <c r="K165" s="157"/>
      <c r="L165" s="157"/>
      <c r="N165" s="389" t="s">
        <v>522</v>
      </c>
      <c r="O165" s="389"/>
      <c r="P165" s="389"/>
      <c r="Q165" s="389"/>
      <c r="R165" s="389"/>
    </row>
    <row r="166" spans="1:116">
      <c r="D166" s="11" t="s">
        <v>75</v>
      </c>
      <c r="E166" s="16"/>
      <c r="G166" s="436">
        <v>0.01</v>
      </c>
      <c r="I166" s="11" t="s">
        <v>148</v>
      </c>
      <c r="L166" s="439">
        <v>0.2</v>
      </c>
      <c r="N166" s="11" t="s">
        <v>523</v>
      </c>
      <c r="Q166" s="442"/>
      <c r="R166" t="s">
        <v>0</v>
      </c>
    </row>
    <row r="167" spans="1:116">
      <c r="D167" s="11" t="s">
        <v>350</v>
      </c>
      <c r="E167" s="16"/>
      <c r="G167" s="437">
        <v>0.95</v>
      </c>
      <c r="I167" s="11" t="s">
        <v>6</v>
      </c>
      <c r="L167" s="440">
        <v>0.2</v>
      </c>
    </row>
    <row r="168" spans="1:116">
      <c r="D168" s="11" t="s">
        <v>351</v>
      </c>
      <c r="E168" s="16"/>
      <c r="G168" s="437">
        <v>0.95</v>
      </c>
      <c r="I168" s="11" t="s">
        <v>263</v>
      </c>
      <c r="L168" s="440">
        <v>0.30399999999999999</v>
      </c>
    </row>
    <row r="169" spans="1:116">
      <c r="D169" s="11" t="s">
        <v>429</v>
      </c>
      <c r="E169" s="16"/>
      <c r="G169" s="437">
        <v>1</v>
      </c>
      <c r="I169" s="11" t="s">
        <v>207</v>
      </c>
      <c r="L169" s="441">
        <v>2.1999999999999999E-2</v>
      </c>
    </row>
    <row r="170" spans="1:116">
      <c r="D170" s="11" t="s">
        <v>352</v>
      </c>
      <c r="E170" s="16"/>
      <c r="G170" s="437">
        <v>0.02</v>
      </c>
      <c r="I170" s="16" t="s">
        <v>576</v>
      </c>
    </row>
    <row r="171" spans="1:116">
      <c r="D171" s="11" t="s">
        <v>432</v>
      </c>
      <c r="E171" s="16"/>
      <c r="G171" s="438">
        <v>0.02</v>
      </c>
      <c r="I171" s="11" t="s">
        <v>577</v>
      </c>
      <c r="L171" s="653">
        <v>0.5</v>
      </c>
    </row>
    <row r="172" spans="1:116">
      <c r="E172" s="16"/>
    </row>
    <row r="173" spans="1:116" ht="16.5">
      <c r="D173" s="205" t="s">
        <v>376</v>
      </c>
      <c r="F173" s="57"/>
    </row>
    <row r="174" spans="1:116" s="138" customFormat="1">
      <c r="A174" s="157"/>
      <c r="B174" s="157"/>
      <c r="C174" s="157"/>
      <c r="D174" s="137" t="s">
        <v>10</v>
      </c>
      <c r="E174" s="137"/>
      <c r="F174" s="79"/>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78"/>
      <c r="CQ174" s="78"/>
      <c r="CR174" s="78"/>
      <c r="CS174" s="78"/>
      <c r="CT174" s="78"/>
      <c r="CU174" s="78"/>
      <c r="CV174" s="78"/>
      <c r="CW174" s="78"/>
      <c r="CX174" s="78"/>
      <c r="CY174" s="78"/>
      <c r="CZ174" s="78"/>
      <c r="DA174" s="78"/>
      <c r="DB174" s="78"/>
      <c r="DC174" s="78"/>
      <c r="DD174" s="78"/>
      <c r="DE174" s="78"/>
      <c r="DF174" s="78"/>
      <c r="DG174" s="78"/>
      <c r="DH174" s="78"/>
      <c r="DI174" s="78"/>
      <c r="DJ174" s="78"/>
      <c r="DK174" s="78"/>
      <c r="DL174" s="78"/>
    </row>
    <row r="175" spans="1:116">
      <c r="C175" s="18"/>
      <c r="D175" s="16"/>
      <c r="E175" s="16"/>
    </row>
    <row r="176" spans="1:116">
      <c r="C176" s="18"/>
      <c r="D176" s="16" t="s">
        <v>574</v>
      </c>
      <c r="E176" s="16"/>
      <c r="H176" s="630"/>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row>
    <row r="177" spans="1:116">
      <c r="C177" s="18"/>
      <c r="D177" s="16"/>
      <c r="E177" s="16"/>
    </row>
    <row r="178" spans="1:116">
      <c r="C178" s="18"/>
      <c r="D178" s="16" t="s">
        <v>294</v>
      </c>
      <c r="E178" s="16"/>
    </row>
    <row r="179" spans="1:116">
      <c r="D179" s="11" t="s">
        <v>269</v>
      </c>
      <c r="E179" s="11"/>
    </row>
    <row r="180" spans="1:116">
      <c r="D180" s="12" t="s">
        <v>286</v>
      </c>
      <c r="G180" s="7" t="s">
        <v>315</v>
      </c>
      <c r="H180" s="7" t="s">
        <v>287</v>
      </c>
      <c r="I180" s="104" t="s">
        <v>316</v>
      </c>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row>
    <row r="181" spans="1:116" ht="16.5">
      <c r="D181" s="17" t="s">
        <v>14</v>
      </c>
      <c r="E181" s="17"/>
      <c r="F181" s="57" t="s">
        <v>317</v>
      </c>
      <c r="G181" s="510">
        <v>20</v>
      </c>
      <c r="H181" s="631" t="b">
        <v>0</v>
      </c>
      <c r="I181" s="534">
        <v>20</v>
      </c>
      <c r="J181" s="528">
        <v>20</v>
      </c>
      <c r="K181" s="528">
        <v>20</v>
      </c>
      <c r="L181" s="528">
        <v>20</v>
      </c>
      <c r="M181" s="528">
        <v>20</v>
      </c>
      <c r="N181" s="528">
        <v>20</v>
      </c>
      <c r="O181" s="528"/>
      <c r="P181" s="528"/>
      <c r="Q181" s="528"/>
      <c r="R181" s="528"/>
      <c r="S181" s="528"/>
      <c r="T181" s="528"/>
      <c r="U181" s="528"/>
      <c r="V181" s="528"/>
      <c r="W181" s="528"/>
      <c r="X181" s="528"/>
      <c r="Y181" s="528"/>
      <c r="Z181" s="528"/>
      <c r="AA181" s="528"/>
      <c r="AB181" s="528"/>
      <c r="AC181" s="528"/>
      <c r="AD181" s="528"/>
      <c r="AE181" s="528"/>
      <c r="AF181" s="528"/>
      <c r="AG181" s="528"/>
      <c r="AH181" s="528"/>
      <c r="AI181" s="528"/>
      <c r="AJ181" s="528"/>
      <c r="AK181" s="528"/>
      <c r="AL181" s="528"/>
      <c r="AM181" s="528"/>
      <c r="AN181" s="528"/>
      <c r="AO181" s="528"/>
      <c r="AP181" s="528"/>
      <c r="AQ181" s="528"/>
      <c r="AR181" s="528"/>
      <c r="AS181" s="528"/>
      <c r="AT181" s="528"/>
      <c r="AU181" s="528"/>
      <c r="AV181" s="528"/>
      <c r="AW181" s="528"/>
      <c r="AX181" s="528"/>
      <c r="AY181" s="528"/>
      <c r="AZ181" s="528"/>
      <c r="BA181" s="528"/>
      <c r="BB181" s="528"/>
      <c r="BC181" s="528"/>
      <c r="BD181" s="528"/>
      <c r="BE181" s="528"/>
      <c r="BF181" s="528"/>
      <c r="BG181" s="528"/>
      <c r="BH181" s="528"/>
      <c r="BI181" s="528"/>
      <c r="BJ181" s="528"/>
      <c r="BK181" s="528"/>
      <c r="BL181" s="528"/>
      <c r="BM181" s="528"/>
      <c r="BN181" s="528"/>
      <c r="BO181" s="528"/>
      <c r="BP181" s="528"/>
      <c r="BQ181" s="528"/>
      <c r="BR181" s="528"/>
      <c r="BS181" s="528"/>
      <c r="BT181" s="528"/>
      <c r="BU181" s="528"/>
      <c r="BV181" s="528"/>
      <c r="BW181" s="528"/>
      <c r="BX181" s="528"/>
      <c r="BY181" s="528"/>
      <c r="BZ181" s="528"/>
      <c r="CA181" s="528"/>
      <c r="CB181" s="528"/>
      <c r="CC181" s="528"/>
      <c r="CD181" s="528"/>
      <c r="CE181" s="528"/>
      <c r="CF181" s="528"/>
      <c r="CG181" s="528"/>
      <c r="CH181" s="528"/>
      <c r="CI181" s="528"/>
      <c r="CJ181" s="528"/>
      <c r="CK181" s="528"/>
      <c r="CL181" s="528"/>
      <c r="CM181" s="528"/>
      <c r="CN181" s="528"/>
      <c r="CO181" s="528"/>
      <c r="CP181" s="528"/>
      <c r="CQ181" s="528"/>
      <c r="CR181" s="528"/>
      <c r="CS181" s="528"/>
      <c r="CT181" s="528"/>
      <c r="CU181" s="528"/>
      <c r="CV181" s="528"/>
      <c r="CW181" s="528"/>
      <c r="CX181" s="528"/>
      <c r="CY181" s="528"/>
      <c r="CZ181" s="528"/>
      <c r="DA181" s="528"/>
      <c r="DB181" s="528"/>
      <c r="DC181" s="528"/>
      <c r="DD181" s="528"/>
      <c r="DE181" s="528"/>
      <c r="DF181" s="528"/>
      <c r="DG181" s="528"/>
      <c r="DH181" s="528"/>
      <c r="DI181" s="528"/>
      <c r="DJ181" s="528"/>
      <c r="DK181" s="13"/>
      <c r="DL181" s="13"/>
    </row>
    <row r="182" spans="1:116" ht="16.5">
      <c r="D182" s="17" t="s">
        <v>34</v>
      </c>
      <c r="E182" s="17"/>
      <c r="F182" s="57" t="s">
        <v>317</v>
      </c>
      <c r="G182" s="511">
        <v>50</v>
      </c>
      <c r="H182" s="631" t="b">
        <v>0</v>
      </c>
      <c r="I182" s="528">
        <v>30</v>
      </c>
      <c r="J182" s="528">
        <v>30</v>
      </c>
      <c r="K182" s="528">
        <v>30</v>
      </c>
      <c r="L182" s="528">
        <v>30</v>
      </c>
      <c r="M182" s="528">
        <v>30</v>
      </c>
      <c r="N182" s="528">
        <v>30</v>
      </c>
      <c r="O182" s="528"/>
      <c r="P182" s="528"/>
      <c r="Q182" s="528"/>
      <c r="R182" s="528"/>
      <c r="S182" s="528"/>
      <c r="T182" s="528"/>
      <c r="U182" s="528"/>
      <c r="V182" s="528"/>
      <c r="W182" s="528"/>
      <c r="X182" s="528"/>
      <c r="Y182" s="528"/>
      <c r="Z182" s="528"/>
      <c r="AA182" s="528"/>
      <c r="AB182" s="528"/>
      <c r="AC182" s="528"/>
      <c r="AD182" s="528"/>
      <c r="AE182" s="528"/>
      <c r="AF182" s="528"/>
      <c r="AG182" s="528"/>
      <c r="AH182" s="528"/>
      <c r="AI182" s="528"/>
      <c r="AJ182" s="528"/>
      <c r="AK182" s="528"/>
      <c r="AL182" s="528"/>
      <c r="AM182" s="528"/>
      <c r="AN182" s="528"/>
      <c r="AO182" s="528"/>
      <c r="AP182" s="528"/>
      <c r="AQ182" s="528"/>
      <c r="AR182" s="528"/>
      <c r="AS182" s="528"/>
      <c r="AT182" s="528"/>
      <c r="AU182" s="528"/>
      <c r="AV182" s="528"/>
      <c r="AW182" s="528"/>
      <c r="AX182" s="528"/>
      <c r="AY182" s="528"/>
      <c r="AZ182" s="528"/>
      <c r="BA182" s="528"/>
      <c r="BB182" s="528"/>
      <c r="BC182" s="528"/>
      <c r="BD182" s="528"/>
      <c r="BE182" s="528"/>
      <c r="BF182" s="528"/>
      <c r="BG182" s="528"/>
      <c r="BH182" s="528"/>
      <c r="BI182" s="528"/>
      <c r="BJ182" s="528"/>
      <c r="BK182" s="528"/>
      <c r="BL182" s="528"/>
      <c r="BM182" s="528"/>
      <c r="BN182" s="528"/>
      <c r="BO182" s="528"/>
      <c r="BP182" s="528"/>
      <c r="BQ182" s="528"/>
      <c r="BR182" s="528"/>
      <c r="BS182" s="528"/>
      <c r="BT182" s="528"/>
      <c r="BU182" s="528"/>
      <c r="BV182" s="528"/>
      <c r="BW182" s="528"/>
      <c r="BX182" s="528"/>
      <c r="BY182" s="528"/>
      <c r="BZ182" s="528"/>
      <c r="CA182" s="528"/>
      <c r="CB182" s="528"/>
      <c r="CC182" s="528"/>
      <c r="CD182" s="528"/>
      <c r="CE182" s="528"/>
      <c r="CF182" s="528"/>
      <c r="CG182" s="528"/>
      <c r="CH182" s="528"/>
      <c r="CI182" s="528"/>
      <c r="CJ182" s="528"/>
      <c r="CK182" s="528"/>
      <c r="CL182" s="528"/>
      <c r="CM182" s="528"/>
      <c r="CN182" s="528"/>
      <c r="CO182" s="528"/>
      <c r="CP182" s="528"/>
      <c r="CQ182" s="528"/>
      <c r="CR182" s="528"/>
      <c r="CS182" s="528"/>
      <c r="CT182" s="528"/>
      <c r="CU182" s="528"/>
      <c r="CV182" s="528"/>
      <c r="CW182" s="528"/>
      <c r="CX182" s="528"/>
      <c r="CY182" s="528"/>
      <c r="CZ182" s="528"/>
      <c r="DA182" s="528"/>
      <c r="DB182" s="528"/>
      <c r="DC182" s="528"/>
      <c r="DD182" s="528"/>
      <c r="DE182" s="528"/>
      <c r="DF182" s="528"/>
      <c r="DG182" s="528"/>
      <c r="DH182" s="528"/>
      <c r="DI182" s="528"/>
      <c r="DJ182" s="528"/>
      <c r="DK182" s="14"/>
      <c r="DL182" s="14"/>
    </row>
    <row r="183" spans="1:116" ht="16.5">
      <c r="D183" s="17" t="s">
        <v>35</v>
      </c>
      <c r="E183" s="17"/>
      <c r="F183" s="57" t="s">
        <v>317</v>
      </c>
      <c r="G183" s="512">
        <v>50</v>
      </c>
      <c r="H183" s="631" t="b">
        <v>0</v>
      </c>
      <c r="I183" s="528">
        <v>35</v>
      </c>
      <c r="J183" s="528">
        <v>35</v>
      </c>
      <c r="K183" s="528">
        <v>35</v>
      </c>
      <c r="L183" s="528">
        <v>35</v>
      </c>
      <c r="M183" s="528">
        <v>35</v>
      </c>
      <c r="N183" s="528">
        <v>35</v>
      </c>
      <c r="O183" s="528"/>
      <c r="P183" s="528"/>
      <c r="Q183" s="528"/>
      <c r="R183" s="528"/>
      <c r="S183" s="528"/>
      <c r="T183" s="528"/>
      <c r="U183" s="528"/>
      <c r="V183" s="528"/>
      <c r="W183" s="528"/>
      <c r="X183" s="528"/>
      <c r="Y183" s="528"/>
      <c r="Z183" s="528"/>
      <c r="AA183" s="528"/>
      <c r="AB183" s="528"/>
      <c r="AC183" s="528"/>
      <c r="AD183" s="528"/>
      <c r="AE183" s="528"/>
      <c r="AF183" s="528"/>
      <c r="AG183" s="528"/>
      <c r="AH183" s="528"/>
      <c r="AI183" s="528"/>
      <c r="AJ183" s="528"/>
      <c r="AK183" s="528"/>
      <c r="AL183" s="528"/>
      <c r="AM183" s="528"/>
      <c r="AN183" s="528"/>
      <c r="AO183" s="528"/>
      <c r="AP183" s="528"/>
      <c r="AQ183" s="528"/>
      <c r="AR183" s="528"/>
      <c r="AS183" s="528"/>
      <c r="AT183" s="528"/>
      <c r="AU183" s="528"/>
      <c r="AV183" s="528"/>
      <c r="AW183" s="528"/>
      <c r="AX183" s="528"/>
      <c r="AY183" s="528"/>
      <c r="AZ183" s="528"/>
      <c r="BA183" s="528"/>
      <c r="BB183" s="528"/>
      <c r="BC183" s="528"/>
      <c r="BD183" s="528"/>
      <c r="BE183" s="528"/>
      <c r="BF183" s="528"/>
      <c r="BG183" s="528"/>
      <c r="BH183" s="528"/>
      <c r="BI183" s="528"/>
      <c r="BJ183" s="528"/>
      <c r="BK183" s="528"/>
      <c r="BL183" s="528"/>
      <c r="BM183" s="528"/>
      <c r="BN183" s="528"/>
      <c r="BO183" s="528"/>
      <c r="BP183" s="528"/>
      <c r="BQ183" s="528"/>
      <c r="BR183" s="528"/>
      <c r="BS183" s="528"/>
      <c r="BT183" s="528"/>
      <c r="BU183" s="528"/>
      <c r="BV183" s="528"/>
      <c r="BW183" s="528"/>
      <c r="BX183" s="528"/>
      <c r="BY183" s="528"/>
      <c r="BZ183" s="528"/>
      <c r="CA183" s="528"/>
      <c r="CB183" s="528"/>
      <c r="CC183" s="528"/>
      <c r="CD183" s="528"/>
      <c r="CE183" s="528"/>
      <c r="CF183" s="528"/>
      <c r="CG183" s="528"/>
      <c r="CH183" s="528"/>
      <c r="CI183" s="528"/>
      <c r="CJ183" s="528"/>
      <c r="CK183" s="528"/>
      <c r="CL183" s="528"/>
      <c r="CM183" s="528"/>
      <c r="CN183" s="528"/>
      <c r="CO183" s="528"/>
      <c r="CP183" s="528"/>
      <c r="CQ183" s="528"/>
      <c r="CR183" s="528"/>
      <c r="CS183" s="528"/>
      <c r="CT183" s="528"/>
      <c r="CU183" s="528"/>
      <c r="CV183" s="528"/>
      <c r="CW183" s="528"/>
      <c r="CX183" s="528"/>
      <c r="CY183" s="528"/>
      <c r="CZ183" s="528"/>
      <c r="DA183" s="528"/>
      <c r="DB183" s="528"/>
      <c r="DC183" s="528"/>
      <c r="DD183" s="528"/>
      <c r="DE183" s="528"/>
      <c r="DF183" s="528"/>
      <c r="DG183" s="528"/>
      <c r="DH183" s="528"/>
      <c r="DI183" s="528"/>
      <c r="DJ183" s="528"/>
      <c r="DK183" s="31"/>
      <c r="DL183" s="32"/>
    </row>
    <row r="184" spans="1:116" ht="16.5">
      <c r="D184" s="11" t="s">
        <v>270</v>
      </c>
      <c r="E184" s="11"/>
      <c r="F184" s="57"/>
      <c r="I184" s="644"/>
      <c r="J184" s="644"/>
      <c r="K184" s="644"/>
      <c r="L184" s="644"/>
      <c r="M184" s="644"/>
      <c r="N184" s="644"/>
      <c r="O184" s="644"/>
      <c r="P184" s="644"/>
      <c r="Q184" s="644"/>
      <c r="R184" s="644"/>
      <c r="S184" s="644"/>
      <c r="T184" s="644"/>
      <c r="U184" s="644"/>
      <c r="V184" s="644"/>
      <c r="W184" s="644"/>
      <c r="X184" s="644"/>
      <c r="Y184" s="644"/>
      <c r="Z184" s="644"/>
      <c r="AA184" s="644"/>
      <c r="AB184" s="644"/>
      <c r="AC184" s="644"/>
      <c r="AD184" s="644"/>
      <c r="AE184" s="644"/>
      <c r="AF184" s="644"/>
      <c r="AG184" s="644"/>
      <c r="AH184" s="644"/>
      <c r="AI184" s="644"/>
      <c r="AJ184" s="644"/>
      <c r="AK184" s="644"/>
      <c r="AL184" s="644"/>
      <c r="AM184" s="644"/>
      <c r="AN184" s="644"/>
      <c r="AO184" s="644"/>
      <c r="AP184" s="644"/>
      <c r="AQ184" s="644"/>
      <c r="AR184" s="644"/>
      <c r="AS184" s="644"/>
      <c r="AT184" s="644"/>
      <c r="AU184" s="644"/>
      <c r="AV184" s="644"/>
      <c r="AW184" s="644"/>
      <c r="AX184" s="644"/>
      <c r="AY184" s="644"/>
      <c r="AZ184" s="644"/>
      <c r="BA184" s="644"/>
      <c r="BB184" s="644"/>
      <c r="BC184" s="644"/>
      <c r="BD184" s="644"/>
      <c r="BE184" s="644"/>
      <c r="BF184" s="644"/>
      <c r="BG184" s="644"/>
      <c r="BH184" s="644"/>
      <c r="BI184" s="644"/>
      <c r="BJ184" s="644"/>
      <c r="BK184" s="644"/>
      <c r="BL184" s="644"/>
      <c r="BM184" s="644"/>
      <c r="BN184" s="644"/>
      <c r="BO184" s="644"/>
      <c r="BP184" s="644"/>
      <c r="BQ184" s="644"/>
      <c r="BR184" s="644"/>
      <c r="BS184" s="644"/>
      <c r="BT184" s="644"/>
      <c r="BU184" s="644"/>
      <c r="BV184" s="644"/>
      <c r="BW184" s="644"/>
      <c r="BX184" s="644"/>
      <c r="BY184" s="644"/>
      <c r="BZ184" s="644"/>
      <c r="CA184" s="644"/>
      <c r="CB184" s="644"/>
      <c r="CC184" s="644"/>
      <c r="CD184" s="644"/>
      <c r="CE184" s="644"/>
      <c r="CF184" s="644"/>
      <c r="CG184" s="644"/>
      <c r="CH184" s="644"/>
      <c r="CI184" s="644"/>
      <c r="CJ184" s="644"/>
      <c r="CK184" s="644"/>
      <c r="CL184" s="644"/>
      <c r="CM184" s="644"/>
      <c r="CN184" s="644"/>
      <c r="CO184" s="644"/>
      <c r="CP184" s="644"/>
      <c r="CQ184" s="644"/>
      <c r="CR184" s="644"/>
      <c r="CS184" s="644"/>
      <c r="CT184" s="644"/>
      <c r="CU184" s="644"/>
      <c r="CV184" s="644"/>
      <c r="CW184" s="644"/>
      <c r="CX184" s="644"/>
      <c r="CY184" s="644"/>
      <c r="CZ184" s="644"/>
      <c r="DA184" s="644"/>
      <c r="DB184" s="644"/>
      <c r="DC184" s="644"/>
      <c r="DD184" s="644"/>
      <c r="DE184" s="644"/>
      <c r="DF184" s="644"/>
      <c r="DG184" s="644"/>
      <c r="DH184" s="644"/>
      <c r="DI184" s="644"/>
      <c r="DJ184" s="644"/>
    </row>
    <row r="185" spans="1:116" ht="16.5">
      <c r="D185" s="12" t="s">
        <v>286</v>
      </c>
      <c r="E185" s="12"/>
      <c r="F185" s="57"/>
      <c r="H185" s="7"/>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row>
    <row r="186" spans="1:116" ht="16.5">
      <c r="D186" s="17" t="s">
        <v>13</v>
      </c>
      <c r="E186" s="17"/>
      <c r="F186" s="57" t="s">
        <v>257</v>
      </c>
      <c r="G186" s="513">
        <v>6</v>
      </c>
      <c r="H186" s="631" t="b">
        <v>0</v>
      </c>
      <c r="I186" s="534">
        <v>60</v>
      </c>
      <c r="J186" s="528"/>
      <c r="K186" s="528"/>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8"/>
      <c r="BM186" s="528"/>
      <c r="BN186" s="528"/>
      <c r="BO186" s="528"/>
      <c r="BP186" s="528"/>
      <c r="BQ186" s="528"/>
      <c r="BR186" s="528"/>
      <c r="BS186" s="528"/>
      <c r="BT186" s="528"/>
      <c r="BU186" s="528"/>
      <c r="BV186" s="528"/>
      <c r="BW186" s="528"/>
      <c r="BX186" s="528"/>
      <c r="BY186" s="528"/>
      <c r="BZ186" s="528"/>
      <c r="CA186" s="528"/>
      <c r="CB186" s="528"/>
      <c r="CC186" s="528"/>
      <c r="CD186" s="528"/>
      <c r="CE186" s="528"/>
      <c r="CF186" s="528"/>
      <c r="CG186" s="528"/>
      <c r="CH186" s="528"/>
      <c r="CI186" s="528"/>
      <c r="CJ186" s="528"/>
      <c r="CK186" s="528"/>
      <c r="CL186" s="528"/>
      <c r="CM186" s="528"/>
      <c r="CN186" s="528"/>
      <c r="CO186" s="528"/>
      <c r="CP186" s="528"/>
      <c r="CQ186" s="528"/>
      <c r="CR186" s="528"/>
      <c r="CS186" s="528"/>
      <c r="CT186" s="528"/>
      <c r="CU186" s="528"/>
      <c r="CV186" s="528"/>
      <c r="CW186" s="528"/>
      <c r="CX186" s="528"/>
      <c r="CY186" s="528"/>
      <c r="CZ186" s="528"/>
      <c r="DA186" s="528"/>
      <c r="DB186" s="528"/>
      <c r="DC186" s="528"/>
      <c r="DD186" s="528"/>
      <c r="DE186" s="528"/>
      <c r="DF186" s="528"/>
      <c r="DG186" s="528"/>
      <c r="DH186" s="528"/>
      <c r="DI186" s="528"/>
      <c r="DJ186" s="624"/>
      <c r="DK186" s="14"/>
      <c r="DL186" s="14"/>
    </row>
    <row r="187" spans="1:116" ht="16.5">
      <c r="D187" s="17" t="s">
        <v>14</v>
      </c>
      <c r="E187" s="17"/>
      <c r="F187" s="57" t="s">
        <v>317</v>
      </c>
      <c r="G187" s="511">
        <v>15</v>
      </c>
      <c r="H187" s="631" t="b">
        <v>0</v>
      </c>
      <c r="I187" s="528">
        <v>150</v>
      </c>
      <c r="J187" s="528"/>
      <c r="K187" s="528"/>
      <c r="L187" s="528"/>
      <c r="M187" s="528"/>
      <c r="N187" s="528"/>
      <c r="O187" s="528"/>
      <c r="P187" s="528"/>
      <c r="Q187" s="528"/>
      <c r="R187" s="528"/>
      <c r="S187" s="528"/>
      <c r="T187" s="528"/>
      <c r="U187" s="528"/>
      <c r="V187" s="528"/>
      <c r="W187" s="528"/>
      <c r="X187" s="528"/>
      <c r="Y187" s="528"/>
      <c r="Z187" s="528"/>
      <c r="AA187" s="528"/>
      <c r="AB187" s="528"/>
      <c r="AC187" s="528"/>
      <c r="AD187" s="528"/>
      <c r="AE187" s="528"/>
      <c r="AF187" s="528"/>
      <c r="AG187" s="528"/>
      <c r="AH187" s="528"/>
      <c r="AI187" s="528"/>
      <c r="AJ187" s="528"/>
      <c r="AK187" s="528"/>
      <c r="AL187" s="528"/>
      <c r="AM187" s="528"/>
      <c r="AN187" s="528"/>
      <c r="AO187" s="528"/>
      <c r="AP187" s="528"/>
      <c r="AQ187" s="528"/>
      <c r="AR187" s="528"/>
      <c r="AS187" s="528"/>
      <c r="AT187" s="528"/>
      <c r="AU187" s="528"/>
      <c r="AV187" s="528"/>
      <c r="AW187" s="528"/>
      <c r="AX187" s="528"/>
      <c r="AY187" s="528"/>
      <c r="AZ187" s="528"/>
      <c r="BA187" s="528"/>
      <c r="BB187" s="528"/>
      <c r="BC187" s="528"/>
      <c r="BD187" s="528"/>
      <c r="BE187" s="528"/>
      <c r="BF187" s="528"/>
      <c r="BG187" s="528"/>
      <c r="BH187" s="528"/>
      <c r="BI187" s="528"/>
      <c r="BJ187" s="528"/>
      <c r="BK187" s="528"/>
      <c r="BL187" s="528"/>
      <c r="BM187" s="528"/>
      <c r="BN187" s="528"/>
      <c r="BO187" s="528"/>
      <c r="BP187" s="528"/>
      <c r="BQ187" s="528"/>
      <c r="BR187" s="528"/>
      <c r="BS187" s="528"/>
      <c r="BT187" s="528"/>
      <c r="BU187" s="528"/>
      <c r="BV187" s="528"/>
      <c r="BW187" s="528"/>
      <c r="BX187" s="528"/>
      <c r="BY187" s="528"/>
      <c r="BZ187" s="528"/>
      <c r="CA187" s="528"/>
      <c r="CB187" s="528"/>
      <c r="CC187" s="528"/>
      <c r="CD187" s="528"/>
      <c r="CE187" s="528"/>
      <c r="CF187" s="528"/>
      <c r="CG187" s="528"/>
      <c r="CH187" s="528"/>
      <c r="CI187" s="528"/>
      <c r="CJ187" s="528"/>
      <c r="CK187" s="528"/>
      <c r="CL187" s="528"/>
      <c r="CM187" s="528"/>
      <c r="CN187" s="528"/>
      <c r="CO187" s="528"/>
      <c r="CP187" s="528"/>
      <c r="CQ187" s="528"/>
      <c r="CR187" s="528"/>
      <c r="CS187" s="528"/>
      <c r="CT187" s="528"/>
      <c r="CU187" s="528"/>
      <c r="CV187" s="528"/>
      <c r="CW187" s="528"/>
      <c r="CX187" s="528"/>
      <c r="CY187" s="528"/>
      <c r="CZ187" s="528"/>
      <c r="DA187" s="528"/>
      <c r="DB187" s="528"/>
      <c r="DC187" s="528"/>
      <c r="DD187" s="528"/>
      <c r="DE187" s="528"/>
      <c r="DF187" s="528"/>
      <c r="DG187" s="528"/>
      <c r="DH187" s="528"/>
      <c r="DI187" s="528"/>
      <c r="DJ187" s="624"/>
      <c r="DK187" s="14"/>
      <c r="DL187" s="14"/>
    </row>
    <row r="188" spans="1:116" ht="16.5">
      <c r="A188" s="18"/>
      <c r="B188" s="18"/>
      <c r="C188" s="18"/>
      <c r="D188" s="17" t="s">
        <v>15</v>
      </c>
      <c r="E188" s="17"/>
      <c r="F188" s="57" t="s">
        <v>317</v>
      </c>
      <c r="G188" s="511">
        <v>20</v>
      </c>
      <c r="H188" s="631" t="b">
        <v>0</v>
      </c>
      <c r="I188" s="528">
        <v>200</v>
      </c>
      <c r="J188" s="528"/>
      <c r="K188" s="528"/>
      <c r="L188" s="528"/>
      <c r="M188" s="528"/>
      <c r="N188" s="528"/>
      <c r="O188" s="528"/>
      <c r="P188" s="528"/>
      <c r="Q188" s="528"/>
      <c r="R188" s="528"/>
      <c r="S188" s="528"/>
      <c r="T188" s="528"/>
      <c r="U188" s="528"/>
      <c r="V188" s="528"/>
      <c r="W188" s="528"/>
      <c r="X188" s="528"/>
      <c r="Y188" s="528"/>
      <c r="Z188" s="528"/>
      <c r="AA188" s="528"/>
      <c r="AB188" s="528"/>
      <c r="AC188" s="528"/>
      <c r="AD188" s="528"/>
      <c r="AE188" s="528"/>
      <c r="AF188" s="528"/>
      <c r="AG188" s="528"/>
      <c r="AH188" s="528"/>
      <c r="AI188" s="528"/>
      <c r="AJ188" s="528"/>
      <c r="AK188" s="528"/>
      <c r="AL188" s="528"/>
      <c r="AM188" s="528"/>
      <c r="AN188" s="528"/>
      <c r="AO188" s="528"/>
      <c r="AP188" s="528"/>
      <c r="AQ188" s="528"/>
      <c r="AR188" s="528"/>
      <c r="AS188" s="528"/>
      <c r="AT188" s="528"/>
      <c r="AU188" s="528"/>
      <c r="AV188" s="528"/>
      <c r="AW188" s="528"/>
      <c r="AX188" s="528"/>
      <c r="AY188" s="528"/>
      <c r="AZ188" s="528"/>
      <c r="BA188" s="528"/>
      <c r="BB188" s="528"/>
      <c r="BC188" s="528"/>
      <c r="BD188" s="528"/>
      <c r="BE188" s="528"/>
      <c r="BF188" s="528"/>
      <c r="BG188" s="528"/>
      <c r="BH188" s="528"/>
      <c r="BI188" s="528"/>
      <c r="BJ188" s="528"/>
      <c r="BK188" s="528"/>
      <c r="BL188" s="528"/>
      <c r="BM188" s="528"/>
      <c r="BN188" s="528"/>
      <c r="BO188" s="528"/>
      <c r="BP188" s="528"/>
      <c r="BQ188" s="528"/>
      <c r="BR188" s="528"/>
      <c r="BS188" s="528"/>
      <c r="BT188" s="528"/>
      <c r="BU188" s="528"/>
      <c r="BV188" s="528"/>
      <c r="BW188" s="528"/>
      <c r="BX188" s="528"/>
      <c r="BY188" s="528"/>
      <c r="BZ188" s="528"/>
      <c r="CA188" s="528"/>
      <c r="CB188" s="528"/>
      <c r="CC188" s="528"/>
      <c r="CD188" s="528"/>
      <c r="CE188" s="528"/>
      <c r="CF188" s="528"/>
      <c r="CG188" s="528"/>
      <c r="CH188" s="528"/>
      <c r="CI188" s="528"/>
      <c r="CJ188" s="528"/>
      <c r="CK188" s="528"/>
      <c r="CL188" s="528"/>
      <c r="CM188" s="528"/>
      <c r="CN188" s="528"/>
      <c r="CO188" s="528"/>
      <c r="CP188" s="528"/>
      <c r="CQ188" s="528"/>
      <c r="CR188" s="528"/>
      <c r="CS188" s="528"/>
      <c r="CT188" s="528"/>
      <c r="CU188" s="528"/>
      <c r="CV188" s="528"/>
      <c r="CW188" s="528"/>
      <c r="CX188" s="528"/>
      <c r="CY188" s="528"/>
      <c r="CZ188" s="528"/>
      <c r="DA188" s="528"/>
      <c r="DB188" s="528"/>
      <c r="DC188" s="528"/>
      <c r="DD188" s="528"/>
      <c r="DE188" s="528"/>
      <c r="DF188" s="528"/>
      <c r="DG188" s="528"/>
      <c r="DH188" s="528"/>
      <c r="DI188" s="528"/>
      <c r="DJ188" s="624"/>
      <c r="DK188" s="14"/>
      <c r="DL188" s="14"/>
    </row>
    <row r="189" spans="1:116" ht="16.5">
      <c r="A189" s="18"/>
      <c r="B189" s="18"/>
      <c r="C189" s="18"/>
      <c r="D189" s="12" t="s">
        <v>413</v>
      </c>
      <c r="E189" s="17"/>
      <c r="F189" s="57"/>
      <c r="G189" s="511"/>
      <c r="H189" s="631"/>
      <c r="I189" s="528"/>
      <c r="J189" s="528"/>
      <c r="K189" s="528"/>
      <c r="L189" s="528"/>
      <c r="M189" s="528"/>
      <c r="N189" s="528"/>
      <c r="O189" s="528"/>
      <c r="P189" s="528"/>
      <c r="Q189" s="528"/>
      <c r="R189" s="528"/>
      <c r="S189" s="528"/>
      <c r="T189" s="528"/>
      <c r="U189" s="528"/>
      <c r="V189" s="528"/>
      <c r="W189" s="528"/>
      <c r="X189" s="528"/>
      <c r="Y189" s="528"/>
      <c r="Z189" s="528"/>
      <c r="AA189" s="528"/>
      <c r="AB189" s="528"/>
      <c r="AC189" s="528"/>
      <c r="AD189" s="528"/>
      <c r="AE189" s="528"/>
      <c r="AF189" s="528"/>
      <c r="AG189" s="528"/>
      <c r="AH189" s="528"/>
      <c r="AI189" s="528"/>
      <c r="AJ189" s="528"/>
      <c r="AK189" s="528"/>
      <c r="AL189" s="528"/>
      <c r="AM189" s="528"/>
      <c r="AN189" s="528"/>
      <c r="AO189" s="528"/>
      <c r="AP189" s="528"/>
      <c r="AQ189" s="528"/>
      <c r="AR189" s="528"/>
      <c r="AS189" s="528"/>
      <c r="AT189" s="528"/>
      <c r="AU189" s="528"/>
      <c r="AV189" s="528"/>
      <c r="AW189" s="528"/>
      <c r="AX189" s="528"/>
      <c r="AY189" s="528"/>
      <c r="AZ189" s="528"/>
      <c r="BA189" s="528"/>
      <c r="BB189" s="528"/>
      <c r="BC189" s="528"/>
      <c r="BD189" s="528"/>
      <c r="BE189" s="528"/>
      <c r="BF189" s="528"/>
      <c r="BG189" s="528"/>
      <c r="BH189" s="528"/>
      <c r="BI189" s="528"/>
      <c r="BJ189" s="528"/>
      <c r="BK189" s="528"/>
      <c r="BL189" s="528"/>
      <c r="BM189" s="528"/>
      <c r="BN189" s="528"/>
      <c r="BO189" s="528"/>
      <c r="BP189" s="528"/>
      <c r="BQ189" s="528"/>
      <c r="BR189" s="528"/>
      <c r="BS189" s="528"/>
      <c r="BT189" s="528"/>
      <c r="BU189" s="528"/>
      <c r="BV189" s="528"/>
      <c r="BW189" s="528"/>
      <c r="BX189" s="528"/>
      <c r="BY189" s="528"/>
      <c r="BZ189" s="528"/>
      <c r="CA189" s="528"/>
      <c r="CB189" s="528"/>
      <c r="CC189" s="528"/>
      <c r="CD189" s="528"/>
      <c r="CE189" s="528"/>
      <c r="CF189" s="528"/>
      <c r="CG189" s="528"/>
      <c r="CH189" s="528"/>
      <c r="CI189" s="528"/>
      <c r="CJ189" s="528"/>
      <c r="CK189" s="528"/>
      <c r="CL189" s="528"/>
      <c r="CM189" s="528"/>
      <c r="CN189" s="528"/>
      <c r="CO189" s="528"/>
      <c r="CP189" s="528"/>
      <c r="CQ189" s="528"/>
      <c r="CR189" s="528"/>
      <c r="CS189" s="528"/>
      <c r="CT189" s="528"/>
      <c r="CU189" s="528"/>
      <c r="CV189" s="528"/>
      <c r="CW189" s="528"/>
      <c r="CX189" s="528"/>
      <c r="CY189" s="528"/>
      <c r="CZ189" s="528"/>
      <c r="DA189" s="528"/>
      <c r="DB189" s="528"/>
      <c r="DC189" s="528"/>
      <c r="DD189" s="528"/>
      <c r="DE189" s="528"/>
      <c r="DF189" s="528"/>
      <c r="DG189" s="528"/>
      <c r="DH189" s="528"/>
      <c r="DI189" s="528"/>
      <c r="DJ189" s="624"/>
      <c r="DK189" s="14"/>
      <c r="DL189" s="14"/>
    </row>
    <row r="190" spans="1:116" ht="16.5">
      <c r="D190" s="449" t="s">
        <v>39</v>
      </c>
      <c r="E190" s="17"/>
      <c r="F190" s="57" t="s">
        <v>256</v>
      </c>
      <c r="G190" s="511">
        <v>16</v>
      </c>
      <c r="H190" s="631" t="b">
        <v>0</v>
      </c>
      <c r="I190" s="528">
        <v>160</v>
      </c>
      <c r="J190" s="528"/>
      <c r="K190" s="528"/>
      <c r="L190" s="528"/>
      <c r="M190" s="528"/>
      <c r="N190" s="528"/>
      <c r="O190" s="528"/>
      <c r="P190" s="528"/>
      <c r="Q190" s="528"/>
      <c r="R190" s="528"/>
      <c r="S190" s="528"/>
      <c r="T190" s="528"/>
      <c r="U190" s="528"/>
      <c r="V190" s="528"/>
      <c r="W190" s="528"/>
      <c r="X190" s="528"/>
      <c r="Y190" s="528"/>
      <c r="Z190" s="528"/>
      <c r="AA190" s="528"/>
      <c r="AB190" s="528"/>
      <c r="AC190" s="528"/>
      <c r="AD190" s="528"/>
      <c r="AE190" s="528"/>
      <c r="AF190" s="528"/>
      <c r="AG190" s="528"/>
      <c r="AH190" s="528"/>
      <c r="AI190" s="528"/>
      <c r="AJ190" s="528"/>
      <c r="AK190" s="528"/>
      <c r="AL190" s="528"/>
      <c r="AM190" s="528"/>
      <c r="AN190" s="528"/>
      <c r="AO190" s="528"/>
      <c r="AP190" s="528"/>
      <c r="AQ190" s="528"/>
      <c r="AR190" s="528"/>
      <c r="AS190" s="528"/>
      <c r="AT190" s="528"/>
      <c r="AU190" s="528"/>
      <c r="AV190" s="528"/>
      <c r="AW190" s="528"/>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c r="CB190" s="528"/>
      <c r="CC190" s="528"/>
      <c r="CD190" s="528"/>
      <c r="CE190" s="528"/>
      <c r="CF190" s="528"/>
      <c r="CG190" s="528"/>
      <c r="CH190" s="528"/>
      <c r="CI190" s="528"/>
      <c r="CJ190" s="528"/>
      <c r="CK190" s="528"/>
      <c r="CL190" s="528"/>
      <c r="CM190" s="528"/>
      <c r="CN190" s="528"/>
      <c r="CO190" s="528"/>
      <c r="CP190" s="528"/>
      <c r="CQ190" s="528"/>
      <c r="CR190" s="528"/>
      <c r="CS190" s="528"/>
      <c r="CT190" s="528"/>
      <c r="CU190" s="528"/>
      <c r="CV190" s="528"/>
      <c r="CW190" s="528"/>
      <c r="CX190" s="528"/>
      <c r="CY190" s="528"/>
      <c r="CZ190" s="528"/>
      <c r="DA190" s="528"/>
      <c r="DB190" s="528"/>
      <c r="DC190" s="528"/>
      <c r="DD190" s="528"/>
      <c r="DE190" s="528"/>
      <c r="DF190" s="528"/>
      <c r="DG190" s="528"/>
      <c r="DH190" s="528"/>
      <c r="DI190" s="528"/>
      <c r="DJ190" s="624"/>
      <c r="DK190" s="13"/>
      <c r="DL190" s="13"/>
    </row>
    <row r="191" spans="1:116" ht="16.5">
      <c r="D191" s="449" t="s">
        <v>40</v>
      </c>
      <c r="E191" s="17"/>
      <c r="F191" s="57" t="s">
        <v>256</v>
      </c>
      <c r="G191" s="511"/>
      <c r="H191" s="631" t="b">
        <v>0</v>
      </c>
      <c r="I191" s="528"/>
      <c r="J191" s="528"/>
      <c r="K191" s="528"/>
      <c r="L191" s="528"/>
      <c r="M191" s="528"/>
      <c r="N191" s="528"/>
      <c r="O191" s="528"/>
      <c r="P191" s="528"/>
      <c r="Q191" s="528"/>
      <c r="R191" s="528"/>
      <c r="S191" s="528"/>
      <c r="T191" s="528"/>
      <c r="U191" s="528"/>
      <c r="V191" s="528"/>
      <c r="W191" s="528"/>
      <c r="X191" s="528"/>
      <c r="Y191" s="528"/>
      <c r="Z191" s="528"/>
      <c r="AA191" s="528"/>
      <c r="AB191" s="528"/>
      <c r="AC191" s="528"/>
      <c r="AD191" s="528"/>
      <c r="AE191" s="528"/>
      <c r="AF191" s="528"/>
      <c r="AG191" s="528"/>
      <c r="AH191" s="528"/>
      <c r="AI191" s="528"/>
      <c r="AJ191" s="528"/>
      <c r="AK191" s="528"/>
      <c r="AL191" s="528"/>
      <c r="AM191" s="528"/>
      <c r="AN191" s="528"/>
      <c r="AO191" s="528"/>
      <c r="AP191" s="528"/>
      <c r="AQ191" s="528"/>
      <c r="AR191" s="528"/>
      <c r="AS191" s="528"/>
      <c r="AT191" s="528"/>
      <c r="AU191" s="528"/>
      <c r="AV191" s="528"/>
      <c r="AW191" s="528"/>
      <c r="AX191" s="528"/>
      <c r="AY191" s="528"/>
      <c r="AZ191" s="528"/>
      <c r="BA191" s="528"/>
      <c r="BB191" s="528"/>
      <c r="BC191" s="528"/>
      <c r="BD191" s="528"/>
      <c r="BE191" s="528"/>
      <c r="BF191" s="528"/>
      <c r="BG191" s="528"/>
      <c r="BH191" s="528"/>
      <c r="BI191" s="528"/>
      <c r="BJ191" s="528"/>
      <c r="BK191" s="528"/>
      <c r="BL191" s="528"/>
      <c r="BM191" s="528"/>
      <c r="BN191" s="528"/>
      <c r="BO191" s="528"/>
      <c r="BP191" s="528"/>
      <c r="BQ191" s="528"/>
      <c r="BR191" s="528"/>
      <c r="BS191" s="528"/>
      <c r="BT191" s="528"/>
      <c r="BU191" s="528"/>
      <c r="BV191" s="528"/>
      <c r="BW191" s="528"/>
      <c r="BX191" s="528"/>
      <c r="BY191" s="528"/>
      <c r="BZ191" s="528"/>
      <c r="CA191" s="528"/>
      <c r="CB191" s="528"/>
      <c r="CC191" s="528"/>
      <c r="CD191" s="528"/>
      <c r="CE191" s="528"/>
      <c r="CF191" s="528"/>
      <c r="CG191" s="528"/>
      <c r="CH191" s="528"/>
      <c r="CI191" s="528"/>
      <c r="CJ191" s="528"/>
      <c r="CK191" s="528"/>
      <c r="CL191" s="528"/>
      <c r="CM191" s="528"/>
      <c r="CN191" s="528"/>
      <c r="CO191" s="528"/>
      <c r="CP191" s="528"/>
      <c r="CQ191" s="528"/>
      <c r="CR191" s="528"/>
      <c r="CS191" s="528"/>
      <c r="CT191" s="528"/>
      <c r="CU191" s="528"/>
      <c r="CV191" s="528"/>
      <c r="CW191" s="528"/>
      <c r="CX191" s="528"/>
      <c r="CY191" s="528"/>
      <c r="CZ191" s="528"/>
      <c r="DA191" s="528"/>
      <c r="DB191" s="528"/>
      <c r="DC191" s="528"/>
      <c r="DD191" s="528"/>
      <c r="DE191" s="528"/>
      <c r="DF191" s="528"/>
      <c r="DG191" s="528"/>
      <c r="DH191" s="528"/>
      <c r="DI191" s="528"/>
      <c r="DJ191" s="624"/>
      <c r="DK191" s="14"/>
      <c r="DL191" s="14"/>
    </row>
    <row r="192" spans="1:116" ht="16.5">
      <c r="D192" s="449" t="s">
        <v>41</v>
      </c>
      <c r="E192" s="17"/>
      <c r="F192" s="57" t="s">
        <v>256</v>
      </c>
      <c r="G192" s="511"/>
      <c r="H192" s="631" t="b">
        <v>0</v>
      </c>
      <c r="I192" s="528"/>
      <c r="J192" s="528"/>
      <c r="K192" s="528"/>
      <c r="L192" s="528"/>
      <c r="M192" s="528"/>
      <c r="N192" s="528"/>
      <c r="O192" s="528"/>
      <c r="P192" s="528"/>
      <c r="Q192" s="528"/>
      <c r="R192" s="528"/>
      <c r="S192" s="528"/>
      <c r="T192" s="528"/>
      <c r="U192" s="528"/>
      <c r="V192" s="528"/>
      <c r="W192" s="528"/>
      <c r="X192" s="528"/>
      <c r="Y192" s="528"/>
      <c r="Z192" s="528"/>
      <c r="AA192" s="528"/>
      <c r="AB192" s="528"/>
      <c r="AC192" s="528"/>
      <c r="AD192" s="528"/>
      <c r="AE192" s="528"/>
      <c r="AF192" s="528"/>
      <c r="AG192" s="528"/>
      <c r="AH192" s="528"/>
      <c r="AI192" s="528"/>
      <c r="AJ192" s="528"/>
      <c r="AK192" s="528"/>
      <c r="AL192" s="528"/>
      <c r="AM192" s="528"/>
      <c r="AN192" s="528"/>
      <c r="AO192" s="528"/>
      <c r="AP192" s="528"/>
      <c r="AQ192" s="528"/>
      <c r="AR192" s="528"/>
      <c r="AS192" s="528"/>
      <c r="AT192" s="528"/>
      <c r="AU192" s="528"/>
      <c r="AV192" s="528"/>
      <c r="AW192" s="528"/>
      <c r="AX192" s="528"/>
      <c r="AY192" s="528"/>
      <c r="AZ192" s="528"/>
      <c r="BA192" s="528"/>
      <c r="BB192" s="528"/>
      <c r="BC192" s="528"/>
      <c r="BD192" s="528"/>
      <c r="BE192" s="528"/>
      <c r="BF192" s="528"/>
      <c r="BG192" s="528"/>
      <c r="BH192" s="528"/>
      <c r="BI192" s="528"/>
      <c r="BJ192" s="528"/>
      <c r="BK192" s="528"/>
      <c r="BL192" s="528"/>
      <c r="BM192" s="528"/>
      <c r="BN192" s="528"/>
      <c r="BO192" s="528"/>
      <c r="BP192" s="528"/>
      <c r="BQ192" s="528"/>
      <c r="BR192" s="528"/>
      <c r="BS192" s="528"/>
      <c r="BT192" s="528"/>
      <c r="BU192" s="528"/>
      <c r="BV192" s="528"/>
      <c r="BW192" s="528"/>
      <c r="BX192" s="528"/>
      <c r="BY192" s="528"/>
      <c r="BZ192" s="528"/>
      <c r="CA192" s="528"/>
      <c r="CB192" s="528"/>
      <c r="CC192" s="528"/>
      <c r="CD192" s="528"/>
      <c r="CE192" s="528"/>
      <c r="CF192" s="528"/>
      <c r="CG192" s="528"/>
      <c r="CH192" s="528"/>
      <c r="CI192" s="528"/>
      <c r="CJ192" s="528"/>
      <c r="CK192" s="528"/>
      <c r="CL192" s="528"/>
      <c r="CM192" s="528"/>
      <c r="CN192" s="528"/>
      <c r="CO192" s="528"/>
      <c r="CP192" s="528"/>
      <c r="CQ192" s="528"/>
      <c r="CR192" s="528"/>
      <c r="CS192" s="528"/>
      <c r="CT192" s="528"/>
      <c r="CU192" s="528"/>
      <c r="CV192" s="528"/>
      <c r="CW192" s="528"/>
      <c r="CX192" s="528"/>
      <c r="CY192" s="528"/>
      <c r="CZ192" s="528"/>
      <c r="DA192" s="528"/>
      <c r="DB192" s="528"/>
      <c r="DC192" s="528"/>
      <c r="DD192" s="528"/>
      <c r="DE192" s="528"/>
      <c r="DF192" s="528"/>
      <c r="DG192" s="528"/>
      <c r="DH192" s="528"/>
      <c r="DI192" s="528"/>
      <c r="DJ192" s="624"/>
      <c r="DK192" s="14"/>
      <c r="DL192" s="14"/>
    </row>
    <row r="193" spans="1:116" ht="16.5">
      <c r="A193" s="18"/>
      <c r="B193" s="18"/>
      <c r="C193" s="18"/>
      <c r="D193" s="449" t="s">
        <v>306</v>
      </c>
      <c r="E193" s="17"/>
      <c r="F193" s="57" t="s">
        <v>317</v>
      </c>
      <c r="G193" s="511">
        <v>10</v>
      </c>
      <c r="H193" s="631" t="b">
        <v>0</v>
      </c>
      <c r="I193" s="528">
        <v>100</v>
      </c>
      <c r="J193" s="528"/>
      <c r="K193" s="528"/>
      <c r="L193" s="528"/>
      <c r="M193" s="528"/>
      <c r="N193" s="528"/>
      <c r="O193" s="528"/>
      <c r="P193" s="528"/>
      <c r="Q193" s="528"/>
      <c r="R193" s="528"/>
      <c r="S193" s="528"/>
      <c r="T193" s="528"/>
      <c r="U193" s="528"/>
      <c r="V193" s="528"/>
      <c r="W193" s="528"/>
      <c r="X193" s="528"/>
      <c r="Y193" s="528"/>
      <c r="Z193" s="528"/>
      <c r="AA193" s="528"/>
      <c r="AB193" s="528"/>
      <c r="AC193" s="528"/>
      <c r="AD193" s="528"/>
      <c r="AE193" s="528"/>
      <c r="AF193" s="528"/>
      <c r="AG193" s="528"/>
      <c r="AH193" s="528"/>
      <c r="AI193" s="528"/>
      <c r="AJ193" s="528"/>
      <c r="AK193" s="528"/>
      <c r="AL193" s="528"/>
      <c r="AM193" s="528"/>
      <c r="AN193" s="528"/>
      <c r="AO193" s="528"/>
      <c r="AP193" s="528"/>
      <c r="AQ193" s="528"/>
      <c r="AR193" s="528"/>
      <c r="AS193" s="528"/>
      <c r="AT193" s="528"/>
      <c r="AU193" s="528"/>
      <c r="AV193" s="528"/>
      <c r="AW193" s="528"/>
      <c r="AX193" s="528"/>
      <c r="AY193" s="528"/>
      <c r="AZ193" s="528"/>
      <c r="BA193" s="528"/>
      <c r="BB193" s="528"/>
      <c r="BC193" s="528"/>
      <c r="BD193" s="528"/>
      <c r="BE193" s="528"/>
      <c r="BF193" s="528"/>
      <c r="BG193" s="528"/>
      <c r="BH193" s="528"/>
      <c r="BI193" s="528"/>
      <c r="BJ193" s="528"/>
      <c r="BK193" s="528"/>
      <c r="BL193" s="528"/>
      <c r="BM193" s="528"/>
      <c r="BN193" s="528"/>
      <c r="BO193" s="528"/>
      <c r="BP193" s="528"/>
      <c r="BQ193" s="528"/>
      <c r="BR193" s="528"/>
      <c r="BS193" s="528"/>
      <c r="BT193" s="528"/>
      <c r="BU193" s="528"/>
      <c r="BV193" s="528"/>
      <c r="BW193" s="528"/>
      <c r="BX193" s="528"/>
      <c r="BY193" s="528"/>
      <c r="BZ193" s="528"/>
      <c r="CA193" s="528"/>
      <c r="CB193" s="528"/>
      <c r="CC193" s="528"/>
      <c r="CD193" s="528"/>
      <c r="CE193" s="528"/>
      <c r="CF193" s="528"/>
      <c r="CG193" s="528"/>
      <c r="CH193" s="528"/>
      <c r="CI193" s="528"/>
      <c r="CJ193" s="528"/>
      <c r="CK193" s="528"/>
      <c r="CL193" s="528"/>
      <c r="CM193" s="528"/>
      <c r="CN193" s="528"/>
      <c r="CO193" s="528"/>
      <c r="CP193" s="528"/>
      <c r="CQ193" s="528"/>
      <c r="CR193" s="528"/>
      <c r="CS193" s="528"/>
      <c r="CT193" s="528"/>
      <c r="CU193" s="528"/>
      <c r="CV193" s="528"/>
      <c r="CW193" s="528"/>
      <c r="CX193" s="528"/>
      <c r="CY193" s="528"/>
      <c r="CZ193" s="528"/>
      <c r="DA193" s="528"/>
      <c r="DB193" s="528"/>
      <c r="DC193" s="528"/>
      <c r="DD193" s="528"/>
      <c r="DE193" s="528"/>
      <c r="DF193" s="528"/>
      <c r="DG193" s="528"/>
      <c r="DH193" s="528"/>
      <c r="DI193" s="528"/>
      <c r="DJ193" s="624"/>
      <c r="DK193" s="14"/>
      <c r="DL193" s="14"/>
    </row>
    <row r="194" spans="1:116" ht="16.5">
      <c r="A194" s="18"/>
      <c r="B194" s="18"/>
      <c r="C194" s="18"/>
      <c r="D194" s="449" t="s">
        <v>307</v>
      </c>
      <c r="E194" s="17"/>
      <c r="F194" s="57" t="s">
        <v>317</v>
      </c>
      <c r="G194" s="511">
        <v>11</v>
      </c>
      <c r="H194" s="631" t="b">
        <v>0</v>
      </c>
      <c r="I194" s="528">
        <v>110</v>
      </c>
      <c r="J194" s="528"/>
      <c r="K194" s="528"/>
      <c r="L194" s="528"/>
      <c r="M194" s="528"/>
      <c r="N194" s="528"/>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c r="CB194" s="528"/>
      <c r="CC194" s="528"/>
      <c r="CD194" s="528"/>
      <c r="CE194" s="528"/>
      <c r="CF194" s="528"/>
      <c r="CG194" s="528"/>
      <c r="CH194" s="528"/>
      <c r="CI194" s="528"/>
      <c r="CJ194" s="528"/>
      <c r="CK194" s="528"/>
      <c r="CL194" s="528"/>
      <c r="CM194" s="528"/>
      <c r="CN194" s="528"/>
      <c r="CO194" s="528"/>
      <c r="CP194" s="528"/>
      <c r="CQ194" s="528"/>
      <c r="CR194" s="528"/>
      <c r="CS194" s="528"/>
      <c r="CT194" s="528"/>
      <c r="CU194" s="528"/>
      <c r="CV194" s="528"/>
      <c r="CW194" s="528"/>
      <c r="CX194" s="528"/>
      <c r="CY194" s="528"/>
      <c r="CZ194" s="528"/>
      <c r="DA194" s="528"/>
      <c r="DB194" s="528"/>
      <c r="DC194" s="528"/>
      <c r="DD194" s="528"/>
      <c r="DE194" s="528"/>
      <c r="DF194" s="528"/>
      <c r="DG194" s="528"/>
      <c r="DH194" s="528"/>
      <c r="DI194" s="528"/>
      <c r="DJ194" s="624"/>
      <c r="DK194" s="14"/>
      <c r="DL194" s="14"/>
    </row>
    <row r="195" spans="1:116" ht="16.5">
      <c r="A195" s="18"/>
      <c r="B195" s="18"/>
      <c r="C195" s="18"/>
      <c r="D195" s="449" t="s">
        <v>308</v>
      </c>
      <c r="E195" s="17"/>
      <c r="F195" s="57" t="s">
        <v>317</v>
      </c>
      <c r="G195" s="514">
        <v>12</v>
      </c>
      <c r="H195" s="631" t="b">
        <v>0</v>
      </c>
      <c r="I195" s="528">
        <v>120</v>
      </c>
      <c r="J195" s="528"/>
      <c r="K195" s="528"/>
      <c r="L195" s="528"/>
      <c r="M195" s="528"/>
      <c r="N195" s="528"/>
      <c r="O195" s="528"/>
      <c r="P195" s="528"/>
      <c r="Q195" s="528"/>
      <c r="R195" s="528"/>
      <c r="S195" s="528"/>
      <c r="T195" s="528"/>
      <c r="U195" s="528"/>
      <c r="V195" s="528"/>
      <c r="W195" s="528"/>
      <c r="X195" s="528"/>
      <c r="Y195" s="528"/>
      <c r="Z195" s="528"/>
      <c r="AA195" s="528"/>
      <c r="AB195" s="528"/>
      <c r="AC195" s="528"/>
      <c r="AD195" s="528"/>
      <c r="AE195" s="528"/>
      <c r="AF195" s="528"/>
      <c r="AG195" s="528"/>
      <c r="AH195" s="528"/>
      <c r="AI195" s="528"/>
      <c r="AJ195" s="528"/>
      <c r="AK195" s="528"/>
      <c r="AL195" s="528"/>
      <c r="AM195" s="528"/>
      <c r="AN195" s="528"/>
      <c r="AO195" s="528"/>
      <c r="AP195" s="528"/>
      <c r="AQ195" s="528"/>
      <c r="AR195" s="528"/>
      <c r="AS195" s="528"/>
      <c r="AT195" s="528"/>
      <c r="AU195" s="528"/>
      <c r="AV195" s="528"/>
      <c r="AW195" s="528"/>
      <c r="AX195" s="528"/>
      <c r="AY195" s="528"/>
      <c r="AZ195" s="528"/>
      <c r="BA195" s="528"/>
      <c r="BB195" s="528"/>
      <c r="BC195" s="528"/>
      <c r="BD195" s="528"/>
      <c r="BE195" s="528"/>
      <c r="BF195" s="528"/>
      <c r="BG195" s="528"/>
      <c r="BH195" s="528"/>
      <c r="BI195" s="528"/>
      <c r="BJ195" s="528"/>
      <c r="BK195" s="528"/>
      <c r="BL195" s="528"/>
      <c r="BM195" s="528"/>
      <c r="BN195" s="528"/>
      <c r="BO195" s="528"/>
      <c r="BP195" s="528"/>
      <c r="BQ195" s="528"/>
      <c r="BR195" s="528"/>
      <c r="BS195" s="528"/>
      <c r="BT195" s="528"/>
      <c r="BU195" s="528"/>
      <c r="BV195" s="528"/>
      <c r="BW195" s="528"/>
      <c r="BX195" s="528"/>
      <c r="BY195" s="528"/>
      <c r="BZ195" s="528"/>
      <c r="CA195" s="528"/>
      <c r="CB195" s="528"/>
      <c r="CC195" s="528"/>
      <c r="CD195" s="528"/>
      <c r="CE195" s="528"/>
      <c r="CF195" s="528"/>
      <c r="CG195" s="528"/>
      <c r="CH195" s="528"/>
      <c r="CI195" s="528"/>
      <c r="CJ195" s="528"/>
      <c r="CK195" s="528"/>
      <c r="CL195" s="528"/>
      <c r="CM195" s="528"/>
      <c r="CN195" s="528"/>
      <c r="CO195" s="528"/>
      <c r="CP195" s="528"/>
      <c r="CQ195" s="528"/>
      <c r="CR195" s="528"/>
      <c r="CS195" s="528"/>
      <c r="CT195" s="528"/>
      <c r="CU195" s="528"/>
      <c r="CV195" s="528"/>
      <c r="CW195" s="528"/>
      <c r="CX195" s="528"/>
      <c r="CY195" s="528"/>
      <c r="CZ195" s="528"/>
      <c r="DA195" s="528"/>
      <c r="DB195" s="528"/>
      <c r="DC195" s="528"/>
      <c r="DD195" s="528"/>
      <c r="DE195" s="528"/>
      <c r="DF195" s="528"/>
      <c r="DG195" s="528"/>
      <c r="DH195" s="528"/>
      <c r="DI195" s="528"/>
      <c r="DJ195" s="624"/>
      <c r="DK195" s="15"/>
      <c r="DL195" s="15"/>
    </row>
    <row r="196" spans="1:116" ht="16.5">
      <c r="A196" s="18"/>
      <c r="B196" s="18"/>
      <c r="C196" s="18"/>
      <c r="D196" s="12" t="s">
        <v>125</v>
      </c>
      <c r="E196" s="12"/>
      <c r="F196" s="57"/>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row>
    <row r="197" spans="1:116" ht="16.5">
      <c r="A197" s="18"/>
      <c r="B197" s="18"/>
      <c r="C197" s="18"/>
      <c r="D197" s="17" t="s">
        <v>212</v>
      </c>
      <c r="E197" s="17"/>
      <c r="F197" s="56" t="s">
        <v>318</v>
      </c>
      <c r="G197" s="33">
        <f>SUMIF(Макро!$23:$23,2021,Макро!$24:$24)</f>
        <v>186</v>
      </c>
    </row>
    <row r="198" spans="1:116" ht="16.5">
      <c r="A198" s="18"/>
      <c r="B198" s="18"/>
      <c r="C198" s="18"/>
      <c r="D198" s="17" t="s">
        <v>214</v>
      </c>
      <c r="E198" s="17"/>
      <c r="F198" s="56" t="s">
        <v>318</v>
      </c>
      <c r="G198" s="517">
        <v>300</v>
      </c>
    </row>
    <row r="199" spans="1:116" ht="16.5">
      <c r="A199" s="18"/>
      <c r="B199" s="18"/>
      <c r="C199" s="18"/>
      <c r="F199" s="57"/>
    </row>
    <row r="200" spans="1:116" ht="16.5">
      <c r="A200" s="18"/>
      <c r="B200" s="18"/>
      <c r="C200" s="18"/>
      <c r="D200" t="s">
        <v>335</v>
      </c>
      <c r="E200" s="18"/>
      <c r="F200" s="57"/>
    </row>
    <row r="201" spans="1:116" ht="16.5">
      <c r="A201" s="18"/>
      <c r="B201" s="18"/>
      <c r="C201" s="18"/>
      <c r="D201" s="11" t="s">
        <v>269</v>
      </c>
      <c r="E201" s="59" t="s">
        <v>334</v>
      </c>
      <c r="F201" s="57"/>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row>
    <row r="202" spans="1:116" ht="16.5">
      <c r="A202" s="18"/>
      <c r="B202" s="18"/>
      <c r="C202" s="18"/>
      <c r="D202" s="17" t="s">
        <v>140</v>
      </c>
      <c r="E202" s="518">
        <v>5.0000000000000001E-3</v>
      </c>
      <c r="F202" s="56" t="s">
        <v>142</v>
      </c>
      <c r="G202" s="636">
        <v>500000</v>
      </c>
      <c r="H202" s="631" t="b">
        <v>0</v>
      </c>
      <c r="I202" s="526">
        <v>125000</v>
      </c>
      <c r="J202" s="521"/>
      <c r="K202" s="521"/>
      <c r="L202" s="521"/>
      <c r="M202" s="521"/>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c r="BI202" s="521"/>
      <c r="BJ202" s="521"/>
      <c r="BK202" s="521"/>
      <c r="BL202" s="521"/>
      <c r="BM202" s="521"/>
      <c r="BN202" s="521"/>
      <c r="BO202" s="521"/>
      <c r="BP202" s="521"/>
      <c r="BQ202" s="521"/>
      <c r="BR202" s="521"/>
      <c r="BS202" s="521"/>
      <c r="BT202" s="521"/>
      <c r="BU202" s="521"/>
      <c r="BV202" s="521"/>
      <c r="BW202" s="521"/>
      <c r="BX202" s="521"/>
      <c r="BY202" s="521"/>
      <c r="BZ202" s="521"/>
      <c r="CA202" s="521"/>
      <c r="CB202" s="521"/>
      <c r="CC202" s="521"/>
      <c r="CD202" s="521"/>
      <c r="CE202" s="521"/>
      <c r="CF202" s="521"/>
      <c r="CG202" s="521"/>
      <c r="CH202" s="521"/>
      <c r="CI202" s="521"/>
      <c r="CJ202" s="521"/>
      <c r="CK202" s="521"/>
      <c r="CL202" s="521"/>
      <c r="CM202" s="521"/>
      <c r="CN202" s="521"/>
      <c r="CO202" s="521"/>
      <c r="CP202" s="521"/>
      <c r="CQ202" s="521"/>
      <c r="CR202" s="521"/>
      <c r="CS202" s="521"/>
      <c r="CT202" s="521"/>
      <c r="CU202" s="521"/>
      <c r="CV202" s="521"/>
      <c r="CW202" s="521"/>
      <c r="CX202" s="521"/>
      <c r="CY202" s="521"/>
      <c r="CZ202" s="521"/>
      <c r="DA202" s="521"/>
      <c r="DB202" s="521"/>
      <c r="DC202" s="521"/>
      <c r="DD202" s="521"/>
      <c r="DE202" s="521"/>
      <c r="DF202" s="521"/>
      <c r="DG202" s="521"/>
      <c r="DH202" s="521"/>
      <c r="DI202" s="521"/>
      <c r="DJ202" s="521"/>
      <c r="DK202" s="127"/>
      <c r="DL202" s="128"/>
    </row>
    <row r="203" spans="1:116" ht="16.5">
      <c r="A203" s="18"/>
      <c r="B203" s="18"/>
      <c r="C203" s="18"/>
      <c r="D203" s="449" t="s">
        <v>288</v>
      </c>
      <c r="E203" s="519">
        <v>0.01</v>
      </c>
      <c r="F203" s="57"/>
      <c r="G203" s="538">
        <v>20000</v>
      </c>
      <c r="H203" s="631" t="b">
        <v>1</v>
      </c>
      <c r="I203" s="521">
        <v>7500</v>
      </c>
      <c r="J203" s="521"/>
      <c r="K203" s="521"/>
      <c r="L203" s="521"/>
      <c r="M203" s="521"/>
      <c r="N203" s="521"/>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c r="BI203" s="521"/>
      <c r="BJ203" s="521"/>
      <c r="BK203" s="521"/>
      <c r="BL203" s="521"/>
      <c r="BM203" s="521"/>
      <c r="BN203" s="521"/>
      <c r="BO203" s="521"/>
      <c r="BP203" s="521"/>
      <c r="BQ203" s="521"/>
      <c r="BR203" s="521"/>
      <c r="BS203" s="521"/>
      <c r="BT203" s="521"/>
      <c r="BU203" s="521"/>
      <c r="BV203" s="521"/>
      <c r="BW203" s="521"/>
      <c r="BX203" s="521"/>
      <c r="BY203" s="521"/>
      <c r="BZ203" s="521"/>
      <c r="CA203" s="521"/>
      <c r="CB203" s="521"/>
      <c r="CC203" s="521"/>
      <c r="CD203" s="521"/>
      <c r="CE203" s="521"/>
      <c r="CF203" s="521"/>
      <c r="CG203" s="521"/>
      <c r="CH203" s="521"/>
      <c r="CI203" s="521"/>
      <c r="CJ203" s="521"/>
      <c r="CK203" s="521"/>
      <c r="CL203" s="521"/>
      <c r="CM203" s="521"/>
      <c r="CN203" s="521"/>
      <c r="CO203" s="521"/>
      <c r="CP203" s="521"/>
      <c r="CQ203" s="521"/>
      <c r="CR203" s="521"/>
      <c r="CS203" s="521"/>
      <c r="CT203" s="521"/>
      <c r="CU203" s="521"/>
      <c r="CV203" s="521"/>
      <c r="CW203" s="521"/>
      <c r="CX203" s="521"/>
      <c r="CY203" s="521"/>
      <c r="CZ203" s="521"/>
      <c r="DA203" s="521"/>
      <c r="DB203" s="521"/>
      <c r="DC203" s="521"/>
      <c r="DD203" s="521"/>
      <c r="DE203" s="521"/>
      <c r="DF203" s="521"/>
      <c r="DG203" s="521"/>
      <c r="DH203" s="521"/>
      <c r="DI203" s="521"/>
      <c r="DJ203" s="521"/>
      <c r="DK203" s="129"/>
      <c r="DL203" s="130"/>
    </row>
    <row r="204" spans="1:116" ht="16.5">
      <c r="A204" s="18"/>
      <c r="B204" s="18"/>
      <c r="C204" s="18"/>
      <c r="D204" s="449" t="s">
        <v>289</v>
      </c>
      <c r="E204" s="519">
        <v>0</v>
      </c>
      <c r="F204" s="57"/>
      <c r="G204" s="538"/>
      <c r="H204" s="631" t="b">
        <v>0</v>
      </c>
      <c r="I204" s="521">
        <v>8</v>
      </c>
      <c r="J204" s="521"/>
      <c r="K204" s="521"/>
      <c r="L204" s="521"/>
      <c r="M204" s="521"/>
      <c r="N204" s="521"/>
      <c r="O204" s="521"/>
      <c r="P204" s="521"/>
      <c r="Q204" s="521"/>
      <c r="R204" s="521"/>
      <c r="S204" s="521"/>
      <c r="T204" s="521"/>
      <c r="U204" s="521"/>
      <c r="V204" s="521"/>
      <c r="W204" s="521"/>
      <c r="X204" s="521"/>
      <c r="Y204" s="521"/>
      <c r="Z204" s="521"/>
      <c r="AA204" s="521"/>
      <c r="AB204" s="521"/>
      <c r="AC204" s="521"/>
      <c r="AD204" s="521"/>
      <c r="AE204" s="521"/>
      <c r="AF204" s="521"/>
      <c r="AG204" s="521"/>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c r="BI204" s="521"/>
      <c r="BJ204" s="521"/>
      <c r="BK204" s="521"/>
      <c r="BL204" s="521"/>
      <c r="BM204" s="521"/>
      <c r="BN204" s="521"/>
      <c r="BO204" s="521"/>
      <c r="BP204" s="521"/>
      <c r="BQ204" s="521"/>
      <c r="BR204" s="521"/>
      <c r="BS204" s="521"/>
      <c r="BT204" s="521"/>
      <c r="BU204" s="521"/>
      <c r="BV204" s="521"/>
      <c r="BW204" s="521"/>
      <c r="BX204" s="521"/>
      <c r="BY204" s="521"/>
      <c r="BZ204" s="521"/>
      <c r="CA204" s="521"/>
      <c r="CB204" s="521"/>
      <c r="CC204" s="521"/>
      <c r="CD204" s="521"/>
      <c r="CE204" s="521"/>
      <c r="CF204" s="521"/>
      <c r="CG204" s="521"/>
      <c r="CH204" s="521"/>
      <c r="CI204" s="521"/>
      <c r="CJ204" s="521"/>
      <c r="CK204" s="521"/>
      <c r="CL204" s="521"/>
      <c r="CM204" s="521"/>
      <c r="CN204" s="521"/>
      <c r="CO204" s="521"/>
      <c r="CP204" s="521"/>
      <c r="CQ204" s="521"/>
      <c r="CR204" s="521"/>
      <c r="CS204" s="521"/>
      <c r="CT204" s="521"/>
      <c r="CU204" s="521"/>
      <c r="CV204" s="521"/>
      <c r="CW204" s="521"/>
      <c r="CX204" s="521"/>
      <c r="CY204" s="521"/>
      <c r="CZ204" s="521"/>
      <c r="DA204" s="521"/>
      <c r="DB204" s="521"/>
      <c r="DC204" s="521"/>
      <c r="DD204" s="521"/>
      <c r="DE204" s="521"/>
      <c r="DF204" s="521"/>
      <c r="DG204" s="521"/>
      <c r="DH204" s="521"/>
      <c r="DI204" s="521"/>
      <c r="DJ204" s="521"/>
      <c r="DK204" s="129"/>
      <c r="DL204" s="130"/>
    </row>
    <row r="205" spans="1:116" ht="16.5">
      <c r="A205" s="18"/>
      <c r="B205" s="18"/>
      <c r="C205" s="18"/>
      <c r="D205" s="449" t="s">
        <v>290</v>
      </c>
      <c r="E205" s="520">
        <v>0</v>
      </c>
      <c r="F205" s="57"/>
      <c r="G205" s="537"/>
      <c r="H205" s="631" t="b">
        <v>0</v>
      </c>
      <c r="I205" s="521">
        <v>6</v>
      </c>
      <c r="J205" s="521"/>
      <c r="K205" s="521"/>
      <c r="L205" s="521"/>
      <c r="M205" s="521"/>
      <c r="N205" s="521"/>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c r="BI205" s="521"/>
      <c r="BJ205" s="521"/>
      <c r="BK205" s="521"/>
      <c r="BL205" s="521"/>
      <c r="BM205" s="521"/>
      <c r="BN205" s="521"/>
      <c r="BO205" s="521"/>
      <c r="BP205" s="521"/>
      <c r="BQ205" s="521"/>
      <c r="BR205" s="521"/>
      <c r="BS205" s="521"/>
      <c r="BT205" s="521"/>
      <c r="BU205" s="521"/>
      <c r="BV205" s="521"/>
      <c r="BW205" s="521"/>
      <c r="BX205" s="521"/>
      <c r="BY205" s="521"/>
      <c r="BZ205" s="521"/>
      <c r="CA205" s="521"/>
      <c r="CB205" s="521"/>
      <c r="CC205" s="521"/>
      <c r="CD205" s="521"/>
      <c r="CE205" s="521"/>
      <c r="CF205" s="521"/>
      <c r="CG205" s="521"/>
      <c r="CH205" s="521"/>
      <c r="CI205" s="521"/>
      <c r="CJ205" s="521"/>
      <c r="CK205" s="521"/>
      <c r="CL205" s="521"/>
      <c r="CM205" s="521"/>
      <c r="CN205" s="521"/>
      <c r="CO205" s="521"/>
      <c r="CP205" s="521"/>
      <c r="CQ205" s="521"/>
      <c r="CR205" s="521"/>
      <c r="CS205" s="521"/>
      <c r="CT205" s="521"/>
      <c r="CU205" s="521"/>
      <c r="CV205" s="521"/>
      <c r="CW205" s="521"/>
      <c r="CX205" s="521"/>
      <c r="CY205" s="521"/>
      <c r="CZ205" s="521"/>
      <c r="DA205" s="521"/>
      <c r="DB205" s="521"/>
      <c r="DC205" s="521"/>
      <c r="DD205" s="521"/>
      <c r="DE205" s="521"/>
      <c r="DF205" s="521"/>
      <c r="DG205" s="521"/>
      <c r="DH205" s="521"/>
      <c r="DI205" s="521"/>
      <c r="DJ205" s="521"/>
      <c r="DK205" s="24"/>
      <c r="DL205" s="131"/>
    </row>
    <row r="206" spans="1:116" ht="16.5">
      <c r="A206" s="18"/>
      <c r="B206" s="18"/>
      <c r="C206" s="18"/>
      <c r="D206" s="20"/>
      <c r="E206" s="20"/>
      <c r="F206" s="58"/>
      <c r="G206" s="18"/>
      <c r="H206" s="19"/>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18"/>
      <c r="DL206" s="18"/>
    </row>
    <row r="207" spans="1:116" ht="16.5">
      <c r="A207" s="18"/>
      <c r="B207" s="18"/>
      <c r="C207" s="18"/>
      <c r="D207" s="449" t="s">
        <v>144</v>
      </c>
      <c r="E207" s="17"/>
      <c r="F207" s="56" t="s">
        <v>142</v>
      </c>
      <c r="G207" s="18"/>
      <c r="H207" s="630"/>
      <c r="I207" s="526"/>
      <c r="J207" s="521"/>
      <c r="K207" s="521"/>
      <c r="L207" s="521"/>
      <c r="M207" s="521"/>
      <c r="N207" s="521"/>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c r="BI207" s="521"/>
      <c r="BJ207" s="521"/>
      <c r="BK207" s="521"/>
      <c r="BL207" s="521"/>
      <c r="BM207" s="521"/>
      <c r="BN207" s="521"/>
      <c r="BO207" s="521"/>
      <c r="BP207" s="521"/>
      <c r="BQ207" s="521"/>
      <c r="BR207" s="521"/>
      <c r="BS207" s="521"/>
      <c r="BT207" s="521"/>
      <c r="BU207" s="521"/>
      <c r="BV207" s="521"/>
      <c r="BW207" s="521"/>
      <c r="BX207" s="521"/>
      <c r="BY207" s="521"/>
      <c r="BZ207" s="521"/>
      <c r="CA207" s="521"/>
      <c r="CB207" s="521"/>
      <c r="CC207" s="521"/>
      <c r="CD207" s="521"/>
      <c r="CE207" s="521"/>
      <c r="CF207" s="521"/>
      <c r="CG207" s="521"/>
      <c r="CH207" s="521"/>
      <c r="CI207" s="521"/>
      <c r="CJ207" s="521"/>
      <c r="CK207" s="521"/>
      <c r="CL207" s="521"/>
      <c r="CM207" s="521"/>
      <c r="CN207" s="521"/>
      <c r="CO207" s="521"/>
      <c r="CP207" s="521"/>
      <c r="CQ207" s="521"/>
      <c r="CR207" s="521"/>
      <c r="CS207" s="521"/>
      <c r="CT207" s="521"/>
      <c r="CU207" s="521"/>
      <c r="CV207" s="521"/>
      <c r="CW207" s="521"/>
      <c r="CX207" s="521"/>
      <c r="CY207" s="521"/>
      <c r="CZ207" s="521"/>
      <c r="DA207" s="521"/>
      <c r="DB207" s="521"/>
      <c r="DC207" s="521"/>
      <c r="DD207" s="521"/>
      <c r="DE207" s="521"/>
      <c r="DF207" s="521"/>
      <c r="DG207" s="521"/>
      <c r="DH207" s="521"/>
      <c r="DI207" s="521"/>
      <c r="DJ207" s="521"/>
      <c r="DK207" s="23"/>
      <c r="DL207" s="23"/>
    </row>
    <row r="208" spans="1:116" ht="16.5">
      <c r="A208" s="18"/>
      <c r="B208" s="18"/>
      <c r="C208" s="18"/>
      <c r="D208" s="449" t="s">
        <v>607</v>
      </c>
      <c r="E208" s="17"/>
      <c r="F208" s="56" t="s">
        <v>142</v>
      </c>
      <c r="G208" s="18"/>
      <c r="H208" s="630"/>
      <c r="I208" s="521"/>
      <c r="J208" s="521"/>
      <c r="K208" s="521"/>
      <c r="L208" s="521"/>
      <c r="M208" s="521"/>
      <c r="N208" s="521"/>
      <c r="O208" s="521"/>
      <c r="P208" s="521"/>
      <c r="Q208" s="521"/>
      <c r="R208" s="521"/>
      <c r="S208" s="521"/>
      <c r="T208" s="521"/>
      <c r="U208" s="521"/>
      <c r="V208" s="521"/>
      <c r="W208" s="521"/>
      <c r="X208" s="521"/>
      <c r="Y208" s="521"/>
      <c r="Z208" s="521"/>
      <c r="AA208" s="521"/>
      <c r="AB208" s="521"/>
      <c r="AC208" s="521"/>
      <c r="AD208" s="521"/>
      <c r="AE208" s="521"/>
      <c r="AF208" s="521"/>
      <c r="AG208" s="521"/>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c r="BI208" s="521"/>
      <c r="BJ208" s="521"/>
      <c r="BK208" s="521"/>
      <c r="BL208" s="521"/>
      <c r="BM208" s="521"/>
      <c r="BN208" s="521"/>
      <c r="BO208" s="521"/>
      <c r="BP208" s="521"/>
      <c r="BQ208" s="521"/>
      <c r="BR208" s="521"/>
      <c r="BS208" s="521"/>
      <c r="BT208" s="521"/>
      <c r="BU208" s="521"/>
      <c r="BV208" s="521"/>
      <c r="BW208" s="521"/>
      <c r="BX208" s="521"/>
      <c r="BY208" s="521"/>
      <c r="BZ208" s="521"/>
      <c r="CA208" s="521"/>
      <c r="CB208" s="521"/>
      <c r="CC208" s="521"/>
      <c r="CD208" s="521"/>
      <c r="CE208" s="521"/>
      <c r="CF208" s="521"/>
      <c r="CG208" s="521"/>
      <c r="CH208" s="521"/>
      <c r="CI208" s="521"/>
      <c r="CJ208" s="521"/>
      <c r="CK208" s="521"/>
      <c r="CL208" s="521"/>
      <c r="CM208" s="521"/>
      <c r="CN208" s="521"/>
      <c r="CO208" s="521"/>
      <c r="CP208" s="521"/>
      <c r="CQ208" s="521"/>
      <c r="CR208" s="521"/>
      <c r="CS208" s="521"/>
      <c r="CT208" s="521"/>
      <c r="CU208" s="521"/>
      <c r="CV208" s="521"/>
      <c r="CW208" s="521"/>
      <c r="CX208" s="521"/>
      <c r="CY208" s="521"/>
      <c r="CZ208" s="521"/>
      <c r="DA208" s="521"/>
      <c r="DB208" s="521"/>
      <c r="DC208" s="521"/>
      <c r="DD208" s="521"/>
      <c r="DE208" s="521"/>
      <c r="DF208" s="521"/>
      <c r="DG208" s="521"/>
      <c r="DH208" s="521"/>
      <c r="DI208" s="521"/>
      <c r="DJ208" s="521"/>
      <c r="DK208" s="129"/>
      <c r="DL208" s="129"/>
    </row>
    <row r="209" spans="1:116" ht="16.5">
      <c r="A209" s="18"/>
      <c r="B209" s="18"/>
      <c r="C209" s="18"/>
      <c r="D209" s="449" t="s">
        <v>143</v>
      </c>
      <c r="E209" s="17"/>
      <c r="F209" s="56" t="s">
        <v>142</v>
      </c>
      <c r="G209" s="18"/>
      <c r="H209" s="630"/>
      <c r="I209" s="521"/>
      <c r="J209" s="521"/>
      <c r="K209" s="521"/>
      <c r="L209" s="521"/>
      <c r="M209" s="521"/>
      <c r="N209" s="521"/>
      <c r="O209" s="521"/>
      <c r="P209" s="521"/>
      <c r="Q209" s="521"/>
      <c r="R209" s="521"/>
      <c r="S209" s="521"/>
      <c r="T209" s="521"/>
      <c r="U209" s="521"/>
      <c r="V209" s="521"/>
      <c r="W209" s="521"/>
      <c r="X209" s="521"/>
      <c r="Y209" s="521"/>
      <c r="Z209" s="521"/>
      <c r="AA209" s="521"/>
      <c r="AB209" s="521"/>
      <c r="AC209" s="521"/>
      <c r="AD209" s="521"/>
      <c r="AE209" s="521"/>
      <c r="AF209" s="521"/>
      <c r="AG209" s="521"/>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c r="BI209" s="521"/>
      <c r="BJ209" s="521"/>
      <c r="BK209" s="521"/>
      <c r="BL209" s="521"/>
      <c r="BM209" s="521"/>
      <c r="BN209" s="521"/>
      <c r="BO209" s="521"/>
      <c r="BP209" s="521"/>
      <c r="BQ209" s="521"/>
      <c r="BR209" s="521"/>
      <c r="BS209" s="521"/>
      <c r="BT209" s="521"/>
      <c r="BU209" s="521"/>
      <c r="BV209" s="521"/>
      <c r="BW209" s="521"/>
      <c r="BX209" s="521"/>
      <c r="BY209" s="521"/>
      <c r="BZ209" s="521"/>
      <c r="CA209" s="521"/>
      <c r="CB209" s="521"/>
      <c r="CC209" s="521"/>
      <c r="CD209" s="521"/>
      <c r="CE209" s="521"/>
      <c r="CF209" s="521"/>
      <c r="CG209" s="521"/>
      <c r="CH209" s="521"/>
      <c r="CI209" s="521"/>
      <c r="CJ209" s="521"/>
      <c r="CK209" s="521"/>
      <c r="CL209" s="521"/>
      <c r="CM209" s="521"/>
      <c r="CN209" s="521"/>
      <c r="CO209" s="521"/>
      <c r="CP209" s="521"/>
      <c r="CQ209" s="521"/>
      <c r="CR209" s="521"/>
      <c r="CS209" s="521"/>
      <c r="CT209" s="521"/>
      <c r="CU209" s="521"/>
      <c r="CV209" s="521"/>
      <c r="CW209" s="521"/>
      <c r="CX209" s="521"/>
      <c r="CY209" s="521"/>
      <c r="CZ209" s="521"/>
      <c r="DA209" s="521"/>
      <c r="DB209" s="521"/>
      <c r="DC209" s="521"/>
      <c r="DD209" s="521"/>
      <c r="DE209" s="521"/>
      <c r="DF209" s="521"/>
      <c r="DG209" s="521"/>
      <c r="DH209" s="521"/>
      <c r="DI209" s="521"/>
      <c r="DJ209" s="521"/>
      <c r="DK209" s="24"/>
      <c r="DL209" s="24"/>
    </row>
    <row r="210" spans="1:116" ht="16.5">
      <c r="A210" s="18"/>
      <c r="B210" s="18"/>
      <c r="C210" s="18"/>
      <c r="F210" s="57"/>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row>
    <row r="211" spans="1:116" ht="16.5">
      <c r="A211" s="18"/>
      <c r="B211" s="18"/>
      <c r="C211" s="18"/>
      <c r="D211" s="11" t="s">
        <v>593</v>
      </c>
      <c r="F211" s="57"/>
    </row>
    <row r="212" spans="1:116" ht="16.5">
      <c r="A212" s="18"/>
      <c r="B212" s="18"/>
      <c r="C212" s="18"/>
      <c r="D212" s="12" t="s">
        <v>594</v>
      </c>
      <c r="F212" s="57"/>
    </row>
    <row r="213" spans="1:116" ht="16.5">
      <c r="A213" s="18"/>
      <c r="B213" s="18"/>
      <c r="C213" s="18"/>
      <c r="D213" s="449" t="s">
        <v>595</v>
      </c>
      <c r="E213" s="17"/>
      <c r="F213" s="56" t="s">
        <v>0</v>
      </c>
      <c r="G213" s="18"/>
      <c r="H213" s="630"/>
      <c r="I213" s="522">
        <v>150</v>
      </c>
      <c r="J213" s="522">
        <v>150</v>
      </c>
      <c r="K213" s="522">
        <v>150</v>
      </c>
      <c r="L213" s="522">
        <v>150</v>
      </c>
      <c r="M213" s="522">
        <v>150</v>
      </c>
      <c r="N213" s="522">
        <v>150</v>
      </c>
      <c r="O213" s="522">
        <v>150</v>
      </c>
      <c r="P213" s="522">
        <v>150</v>
      </c>
      <c r="Q213" s="522">
        <v>150</v>
      </c>
      <c r="R213" s="522">
        <v>150</v>
      </c>
      <c r="S213" s="522">
        <v>150</v>
      </c>
      <c r="T213" s="522"/>
      <c r="U213" s="522"/>
      <c r="V213" s="522"/>
      <c r="W213" s="522"/>
      <c r="X213" s="522"/>
      <c r="Y213" s="522"/>
      <c r="Z213" s="522"/>
      <c r="AA213" s="522"/>
      <c r="AB213" s="522"/>
      <c r="AC213" s="522"/>
      <c r="AD213" s="522"/>
      <c r="AE213" s="522"/>
      <c r="AF213" s="522"/>
      <c r="AG213" s="522"/>
      <c r="AH213" s="522"/>
      <c r="AI213" s="522"/>
      <c r="AJ213" s="522"/>
      <c r="AK213" s="522"/>
      <c r="AL213" s="522"/>
      <c r="AM213" s="522"/>
      <c r="AN213" s="522"/>
      <c r="AO213" s="522"/>
      <c r="AP213" s="522"/>
      <c r="AQ213" s="522"/>
      <c r="AR213" s="522"/>
      <c r="AS213" s="522"/>
      <c r="AT213" s="522"/>
      <c r="AU213" s="522"/>
      <c r="AV213" s="522"/>
      <c r="AW213" s="522"/>
      <c r="AX213" s="522"/>
      <c r="AY213" s="522"/>
      <c r="AZ213" s="522"/>
      <c r="BA213" s="522"/>
      <c r="BB213" s="522"/>
      <c r="BC213" s="522"/>
      <c r="BD213" s="522"/>
      <c r="BE213" s="522"/>
      <c r="BF213" s="522"/>
      <c r="BG213" s="522"/>
      <c r="BH213" s="522"/>
      <c r="BI213" s="522"/>
      <c r="BJ213" s="522"/>
      <c r="BK213" s="522"/>
      <c r="BL213" s="522"/>
      <c r="BM213" s="522"/>
      <c r="BN213" s="522"/>
      <c r="BO213" s="522"/>
      <c r="BP213" s="522"/>
      <c r="BQ213" s="522"/>
      <c r="BR213" s="522"/>
      <c r="BS213" s="522"/>
      <c r="BT213" s="522"/>
      <c r="BU213" s="522"/>
      <c r="BV213" s="522"/>
      <c r="BW213" s="522"/>
      <c r="BX213" s="522"/>
      <c r="BY213" s="522"/>
      <c r="BZ213" s="522"/>
      <c r="CA213" s="522"/>
      <c r="CB213" s="522"/>
      <c r="CC213" s="522"/>
      <c r="CD213" s="522"/>
      <c r="CE213" s="522"/>
      <c r="CF213" s="522"/>
      <c r="CG213" s="522"/>
      <c r="CH213" s="522"/>
      <c r="CI213" s="522"/>
      <c r="CJ213" s="522"/>
      <c r="CK213" s="522"/>
      <c r="CL213" s="522"/>
      <c r="CM213" s="522"/>
      <c r="CN213" s="522"/>
      <c r="CO213" s="522"/>
      <c r="CP213" s="522"/>
      <c r="CQ213" s="522"/>
      <c r="CR213" s="522"/>
      <c r="CS213" s="522"/>
      <c r="CT213" s="522"/>
      <c r="CU213" s="522"/>
      <c r="CV213" s="522"/>
      <c r="CW213" s="522"/>
      <c r="CX213" s="522"/>
      <c r="CY213" s="522"/>
      <c r="CZ213" s="522"/>
      <c r="DA213" s="522"/>
      <c r="DB213" s="522"/>
      <c r="DC213" s="522"/>
      <c r="DD213" s="522"/>
      <c r="DE213" s="522"/>
      <c r="DF213" s="522"/>
      <c r="DG213" s="522"/>
      <c r="DH213" s="522"/>
      <c r="DI213" s="522"/>
      <c r="DJ213" s="689"/>
      <c r="DK213" s="23"/>
      <c r="DL213" s="23"/>
    </row>
    <row r="214" spans="1:116" ht="16.5">
      <c r="A214" s="18"/>
      <c r="B214" s="18"/>
      <c r="C214" s="18"/>
      <c r="D214" s="449" t="s">
        <v>596</v>
      </c>
      <c r="E214" s="17"/>
      <c r="F214" s="56" t="s">
        <v>0</v>
      </c>
      <c r="G214" s="18"/>
      <c r="H214" s="630"/>
      <c r="I214" s="526">
        <v>500</v>
      </c>
      <c r="J214" s="521">
        <v>500</v>
      </c>
      <c r="K214" s="521">
        <v>500</v>
      </c>
      <c r="L214" s="521">
        <v>500</v>
      </c>
      <c r="M214" s="521">
        <v>500</v>
      </c>
      <c r="N214" s="521">
        <v>500</v>
      </c>
      <c r="O214" s="521">
        <v>500</v>
      </c>
      <c r="P214" s="521">
        <v>500</v>
      </c>
      <c r="Q214" s="521">
        <v>500</v>
      </c>
      <c r="R214" s="521">
        <v>500</v>
      </c>
      <c r="S214" s="521">
        <v>500</v>
      </c>
      <c r="T214" s="521"/>
      <c r="U214" s="521"/>
      <c r="V214" s="521"/>
      <c r="W214" s="521"/>
      <c r="X214" s="521"/>
      <c r="Y214" s="521"/>
      <c r="Z214" s="521"/>
      <c r="AA214" s="521"/>
      <c r="AB214" s="521"/>
      <c r="AC214" s="521"/>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c r="BI214" s="521"/>
      <c r="BJ214" s="521"/>
      <c r="BK214" s="521"/>
      <c r="BL214" s="521"/>
      <c r="BM214" s="521"/>
      <c r="BN214" s="521"/>
      <c r="BO214" s="521"/>
      <c r="BP214" s="521"/>
      <c r="BQ214" s="521"/>
      <c r="BR214" s="521"/>
      <c r="BS214" s="521"/>
      <c r="BT214" s="521"/>
      <c r="BU214" s="521"/>
      <c r="BV214" s="521"/>
      <c r="BW214" s="521"/>
      <c r="BX214" s="521"/>
      <c r="BY214" s="521"/>
      <c r="BZ214" s="521"/>
      <c r="CA214" s="521"/>
      <c r="CB214" s="521"/>
      <c r="CC214" s="521"/>
      <c r="CD214" s="521"/>
      <c r="CE214" s="521"/>
      <c r="CF214" s="521"/>
      <c r="CG214" s="521"/>
      <c r="CH214" s="521"/>
      <c r="CI214" s="521"/>
      <c r="CJ214" s="521"/>
      <c r="CK214" s="521"/>
      <c r="CL214" s="521"/>
      <c r="CM214" s="521"/>
      <c r="CN214" s="521"/>
      <c r="CO214" s="521"/>
      <c r="CP214" s="521"/>
      <c r="CQ214" s="521"/>
      <c r="CR214" s="521"/>
      <c r="CS214" s="521"/>
      <c r="CT214" s="521"/>
      <c r="CU214" s="521"/>
      <c r="CV214" s="521"/>
      <c r="CW214" s="521"/>
      <c r="CX214" s="521"/>
      <c r="CY214" s="521"/>
      <c r="CZ214" s="521"/>
      <c r="DA214" s="521"/>
      <c r="DB214" s="521"/>
      <c r="DC214" s="521"/>
      <c r="DD214" s="521"/>
      <c r="DE214" s="521"/>
      <c r="DF214" s="521"/>
      <c r="DG214" s="521"/>
      <c r="DH214" s="521"/>
      <c r="DI214" s="521"/>
      <c r="DJ214" s="690"/>
      <c r="DK214" s="23"/>
      <c r="DL214" s="23"/>
    </row>
    <row r="215" spans="1:116" ht="16.5">
      <c r="A215" s="18"/>
      <c r="B215" s="18"/>
      <c r="C215" s="18"/>
      <c r="D215" s="449" t="s">
        <v>597</v>
      </c>
      <c r="E215" s="17"/>
      <c r="F215" s="56" t="s">
        <v>0</v>
      </c>
      <c r="G215" s="18"/>
      <c r="H215" s="630"/>
      <c r="I215" s="521"/>
      <c r="J215" s="521"/>
      <c r="K215" s="521"/>
      <c r="L215" s="521"/>
      <c r="M215" s="521"/>
      <c r="N215" s="521"/>
      <c r="O215" s="521"/>
      <c r="P215" s="521"/>
      <c r="Q215" s="521"/>
      <c r="R215" s="521"/>
      <c r="S215" s="521"/>
      <c r="T215" s="521"/>
      <c r="U215" s="521"/>
      <c r="V215" s="521"/>
      <c r="W215" s="521"/>
      <c r="X215" s="521"/>
      <c r="Y215" s="521"/>
      <c r="Z215" s="521"/>
      <c r="AA215" s="521"/>
      <c r="AB215" s="521"/>
      <c r="AC215" s="521"/>
      <c r="AD215" s="521"/>
      <c r="AE215" s="521"/>
      <c r="AF215" s="521"/>
      <c r="AG215" s="521"/>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c r="BI215" s="521"/>
      <c r="BJ215" s="521"/>
      <c r="BK215" s="521"/>
      <c r="BL215" s="521"/>
      <c r="BM215" s="521"/>
      <c r="BN215" s="521"/>
      <c r="BO215" s="521"/>
      <c r="BP215" s="521"/>
      <c r="BQ215" s="521"/>
      <c r="BR215" s="521"/>
      <c r="BS215" s="521"/>
      <c r="BT215" s="521"/>
      <c r="BU215" s="521"/>
      <c r="BV215" s="521"/>
      <c r="BW215" s="521"/>
      <c r="BX215" s="521"/>
      <c r="BY215" s="521"/>
      <c r="BZ215" s="521"/>
      <c r="CA215" s="521"/>
      <c r="CB215" s="521"/>
      <c r="CC215" s="521"/>
      <c r="CD215" s="521"/>
      <c r="CE215" s="521"/>
      <c r="CF215" s="521"/>
      <c r="CG215" s="521"/>
      <c r="CH215" s="521"/>
      <c r="CI215" s="521"/>
      <c r="CJ215" s="521"/>
      <c r="CK215" s="521"/>
      <c r="CL215" s="521"/>
      <c r="CM215" s="521"/>
      <c r="CN215" s="521"/>
      <c r="CO215" s="521"/>
      <c r="CP215" s="521"/>
      <c r="CQ215" s="521"/>
      <c r="CR215" s="521"/>
      <c r="CS215" s="521"/>
      <c r="CT215" s="521"/>
      <c r="CU215" s="521"/>
      <c r="CV215" s="521"/>
      <c r="CW215" s="521"/>
      <c r="CX215" s="521"/>
      <c r="CY215" s="521"/>
      <c r="CZ215" s="521"/>
      <c r="DA215" s="521"/>
      <c r="DB215" s="521"/>
      <c r="DC215" s="521"/>
      <c r="DD215" s="521"/>
      <c r="DE215" s="521"/>
      <c r="DF215" s="521"/>
      <c r="DG215" s="521"/>
      <c r="DH215" s="521"/>
      <c r="DI215" s="521"/>
      <c r="DJ215" s="690"/>
      <c r="DK215" s="23"/>
      <c r="DL215" s="23"/>
    </row>
    <row r="216" spans="1:116" ht="16.5">
      <c r="A216" s="18"/>
      <c r="B216" s="18"/>
      <c r="C216" s="18"/>
      <c r="D216" s="449" t="s">
        <v>598</v>
      </c>
      <c r="E216" s="17"/>
      <c r="F216" s="56" t="s">
        <v>0</v>
      </c>
      <c r="G216" s="18"/>
      <c r="H216" s="630"/>
      <c r="I216" s="691">
        <v>500</v>
      </c>
      <c r="J216" s="691">
        <v>500</v>
      </c>
      <c r="K216" s="691">
        <v>500</v>
      </c>
      <c r="L216" s="691">
        <v>500</v>
      </c>
      <c r="M216" s="691">
        <v>500</v>
      </c>
      <c r="N216" s="691">
        <v>500</v>
      </c>
      <c r="O216" s="691">
        <v>500</v>
      </c>
      <c r="P216" s="691">
        <v>500</v>
      </c>
      <c r="Q216" s="691">
        <v>500</v>
      </c>
      <c r="R216" s="691">
        <v>500</v>
      </c>
      <c r="S216" s="691">
        <v>500</v>
      </c>
      <c r="T216" s="691">
        <v>500</v>
      </c>
      <c r="U216" s="691">
        <v>500</v>
      </c>
      <c r="V216" s="691">
        <v>500</v>
      </c>
      <c r="W216" s="691">
        <v>500</v>
      </c>
      <c r="X216" s="691">
        <v>500</v>
      </c>
      <c r="Y216" s="691">
        <v>500</v>
      </c>
      <c r="Z216" s="691">
        <v>500</v>
      </c>
      <c r="AA216" s="691">
        <v>500</v>
      </c>
      <c r="AB216" s="691">
        <v>500</v>
      </c>
      <c r="AC216" s="691">
        <v>500</v>
      </c>
      <c r="AD216" s="691">
        <v>500</v>
      </c>
      <c r="AE216" s="691">
        <v>500</v>
      </c>
      <c r="AF216" s="691">
        <v>500</v>
      </c>
      <c r="AG216" s="691">
        <v>500</v>
      </c>
      <c r="AH216" s="691">
        <v>500</v>
      </c>
      <c r="AI216" s="691">
        <v>500</v>
      </c>
      <c r="AJ216" s="691">
        <v>500</v>
      </c>
      <c r="AK216" s="691">
        <v>500</v>
      </c>
      <c r="AL216" s="691">
        <v>500</v>
      </c>
      <c r="AM216" s="691">
        <v>500</v>
      </c>
      <c r="AN216" s="691">
        <v>500</v>
      </c>
      <c r="AO216" s="691">
        <v>500</v>
      </c>
      <c r="AP216" s="691">
        <v>500</v>
      </c>
      <c r="AQ216" s="691">
        <v>500</v>
      </c>
      <c r="AR216" s="691">
        <v>500</v>
      </c>
      <c r="AS216" s="691">
        <v>500</v>
      </c>
      <c r="AT216" s="691">
        <v>500</v>
      </c>
      <c r="AU216" s="691">
        <v>500</v>
      </c>
      <c r="AV216" s="691">
        <v>500</v>
      </c>
      <c r="AW216" s="691">
        <v>500</v>
      </c>
      <c r="AX216" s="691">
        <v>500</v>
      </c>
      <c r="AY216" s="691">
        <v>500</v>
      </c>
      <c r="AZ216" s="691">
        <v>500</v>
      </c>
      <c r="BA216" s="691">
        <v>500</v>
      </c>
      <c r="BB216" s="691">
        <v>500</v>
      </c>
      <c r="BC216" s="691">
        <v>500</v>
      </c>
      <c r="BD216" s="691">
        <v>500</v>
      </c>
      <c r="BE216" s="691">
        <v>500</v>
      </c>
      <c r="BF216" s="691">
        <v>500</v>
      </c>
      <c r="BG216" s="691">
        <v>500</v>
      </c>
      <c r="BH216" s="691">
        <v>500</v>
      </c>
      <c r="BI216" s="691">
        <v>500</v>
      </c>
      <c r="BJ216" s="691">
        <v>500</v>
      </c>
      <c r="BK216" s="691">
        <v>500</v>
      </c>
      <c r="BL216" s="691">
        <v>500</v>
      </c>
      <c r="BM216" s="691">
        <v>500</v>
      </c>
      <c r="BN216" s="691">
        <v>500</v>
      </c>
      <c r="BO216" s="691">
        <v>500</v>
      </c>
      <c r="BP216" s="691">
        <v>500</v>
      </c>
      <c r="BQ216" s="691">
        <v>500</v>
      </c>
      <c r="BR216" s="691">
        <v>500</v>
      </c>
      <c r="BS216" s="691">
        <v>500</v>
      </c>
      <c r="BT216" s="691">
        <v>500</v>
      </c>
      <c r="BU216" s="691">
        <v>500</v>
      </c>
      <c r="BV216" s="691">
        <v>500</v>
      </c>
      <c r="BW216" s="691">
        <v>500</v>
      </c>
      <c r="BX216" s="691">
        <v>500</v>
      </c>
      <c r="BY216" s="691">
        <v>500</v>
      </c>
      <c r="BZ216" s="691">
        <v>500</v>
      </c>
      <c r="CA216" s="691">
        <v>500</v>
      </c>
      <c r="CB216" s="691">
        <v>500</v>
      </c>
      <c r="CC216" s="691">
        <v>500</v>
      </c>
      <c r="CD216" s="691">
        <v>500</v>
      </c>
      <c r="CE216" s="691">
        <v>500</v>
      </c>
      <c r="CF216" s="691">
        <v>500</v>
      </c>
      <c r="CG216" s="691">
        <v>500</v>
      </c>
      <c r="CH216" s="691">
        <v>500</v>
      </c>
      <c r="CI216" s="691">
        <v>500</v>
      </c>
      <c r="CJ216" s="691">
        <v>500</v>
      </c>
      <c r="CK216" s="691">
        <v>500</v>
      </c>
      <c r="CL216" s="691">
        <v>500</v>
      </c>
      <c r="CM216" s="691">
        <v>500</v>
      </c>
      <c r="CN216" s="691">
        <v>500</v>
      </c>
      <c r="CO216" s="691">
        <v>500</v>
      </c>
      <c r="CP216" s="691">
        <v>500</v>
      </c>
      <c r="CQ216" s="691">
        <v>500</v>
      </c>
      <c r="CR216" s="691">
        <v>500</v>
      </c>
      <c r="CS216" s="691">
        <v>500</v>
      </c>
      <c r="CT216" s="691">
        <v>500</v>
      </c>
      <c r="CU216" s="691">
        <v>500</v>
      </c>
      <c r="CV216" s="691">
        <v>500</v>
      </c>
      <c r="CW216" s="691">
        <v>500</v>
      </c>
      <c r="CX216" s="691">
        <v>500</v>
      </c>
      <c r="CY216" s="691">
        <v>500</v>
      </c>
      <c r="CZ216" s="691">
        <v>500</v>
      </c>
      <c r="DA216" s="691">
        <v>500</v>
      </c>
      <c r="DB216" s="691">
        <v>500</v>
      </c>
      <c r="DC216" s="691">
        <v>500</v>
      </c>
      <c r="DD216" s="691">
        <v>500</v>
      </c>
      <c r="DE216" s="691">
        <v>500</v>
      </c>
      <c r="DF216" s="691">
        <v>500</v>
      </c>
      <c r="DG216" s="691">
        <v>500</v>
      </c>
      <c r="DH216" s="691">
        <v>500</v>
      </c>
      <c r="DI216" s="691">
        <v>500</v>
      </c>
      <c r="DJ216" s="691">
        <v>500</v>
      </c>
      <c r="DK216" s="23"/>
      <c r="DL216" s="23"/>
    </row>
    <row r="217" spans="1:116" ht="16.5">
      <c r="A217" s="18"/>
      <c r="B217" s="18"/>
      <c r="C217" s="18"/>
      <c r="D217" s="12" t="s">
        <v>599</v>
      </c>
      <c r="F217" s="57"/>
      <c r="I217" s="692"/>
      <c r="J217" s="692"/>
      <c r="K217" s="692"/>
      <c r="L217" s="692"/>
      <c r="M217" s="692"/>
      <c r="N217" s="692"/>
      <c r="O217" s="692"/>
      <c r="P217" s="692"/>
      <c r="Q217" s="692"/>
      <c r="R217" s="692"/>
      <c r="S217" s="692"/>
      <c r="T217" s="692"/>
      <c r="U217" s="692"/>
      <c r="V217" s="692"/>
      <c r="W217" s="692"/>
      <c r="X217" s="692"/>
      <c r="Y217" s="692"/>
      <c r="Z217" s="692"/>
      <c r="AA217" s="692"/>
      <c r="AB217" s="692"/>
      <c r="AC217" s="692"/>
      <c r="AD217" s="692"/>
      <c r="AE217" s="692"/>
      <c r="AF217" s="692"/>
      <c r="AG217" s="692"/>
      <c r="AH217" s="692"/>
      <c r="AI217" s="692"/>
      <c r="AJ217" s="692"/>
      <c r="AK217" s="692"/>
      <c r="AL217" s="692"/>
      <c r="AM217" s="692"/>
      <c r="AN217" s="692"/>
      <c r="AO217" s="692"/>
      <c r="AP217" s="692"/>
      <c r="AQ217" s="692"/>
      <c r="AR217" s="692"/>
      <c r="AS217" s="692"/>
      <c r="AT217" s="692"/>
      <c r="AU217" s="692"/>
      <c r="AV217" s="692"/>
      <c r="AW217" s="692"/>
      <c r="AX217" s="692"/>
      <c r="AY217" s="692"/>
      <c r="AZ217" s="692"/>
      <c r="BA217" s="692"/>
      <c r="BB217" s="692"/>
      <c r="BC217" s="692"/>
      <c r="BD217" s="692"/>
      <c r="BE217" s="692"/>
      <c r="BF217" s="692"/>
      <c r="BG217" s="692"/>
      <c r="BH217" s="692"/>
      <c r="BI217" s="692"/>
      <c r="BJ217" s="692"/>
      <c r="BK217" s="692"/>
      <c r="BL217" s="692"/>
      <c r="BM217" s="692"/>
      <c r="BN217" s="692"/>
      <c r="BO217" s="692"/>
      <c r="BP217" s="692"/>
      <c r="BQ217" s="692"/>
      <c r="BR217" s="692"/>
      <c r="BS217" s="692"/>
      <c r="BT217" s="692"/>
      <c r="BU217" s="692"/>
      <c r="BV217" s="692"/>
      <c r="BW217" s="692"/>
      <c r="BX217" s="692"/>
      <c r="BY217" s="692"/>
      <c r="BZ217" s="692"/>
      <c r="CA217" s="692"/>
      <c r="CB217" s="692"/>
      <c r="CC217" s="692"/>
      <c r="CD217" s="692"/>
      <c r="CE217" s="692"/>
      <c r="CF217" s="692"/>
      <c r="CG217" s="692"/>
      <c r="CH217" s="692"/>
      <c r="CI217" s="692"/>
      <c r="CJ217" s="692"/>
      <c r="CK217" s="692"/>
      <c r="CL217" s="692"/>
      <c r="CM217" s="692"/>
      <c r="CN217" s="692"/>
      <c r="CO217" s="692"/>
      <c r="CP217" s="692"/>
      <c r="CQ217" s="692"/>
      <c r="CR217" s="692"/>
      <c r="CS217" s="692"/>
      <c r="CT217" s="692"/>
      <c r="CU217" s="692"/>
      <c r="CV217" s="692"/>
      <c r="CW217" s="692"/>
      <c r="CX217" s="692"/>
      <c r="CY217" s="692"/>
      <c r="CZ217" s="692"/>
      <c r="DA217" s="692"/>
      <c r="DB217" s="692"/>
      <c r="DC217" s="692"/>
      <c r="DD217" s="692"/>
      <c r="DE217" s="692"/>
      <c r="DF217" s="692"/>
      <c r="DG217" s="692"/>
      <c r="DH217" s="692"/>
      <c r="DI217" s="692"/>
      <c r="DJ217" s="692"/>
    </row>
    <row r="218" spans="1:116" ht="16.5">
      <c r="A218" s="18"/>
      <c r="B218" s="18"/>
      <c r="C218" s="18"/>
      <c r="D218" s="449" t="s">
        <v>600</v>
      </c>
      <c r="E218" s="17"/>
      <c r="F218" s="56" t="s">
        <v>0</v>
      </c>
      <c r="G218" s="18"/>
      <c r="H218" s="630"/>
      <c r="I218" s="521"/>
      <c r="J218" s="521"/>
      <c r="K218" s="521"/>
      <c r="L218" s="521"/>
      <c r="M218" s="521"/>
      <c r="N218" s="521"/>
      <c r="O218" s="521"/>
      <c r="P218" s="521"/>
      <c r="Q218" s="521"/>
      <c r="R218" s="521"/>
      <c r="S218" s="521"/>
      <c r="T218" s="521"/>
      <c r="U218" s="521"/>
      <c r="V218" s="521"/>
      <c r="W218" s="521"/>
      <c r="X218" s="521"/>
      <c r="Y218" s="521"/>
      <c r="Z218" s="521"/>
      <c r="AA218" s="521"/>
      <c r="AB218" s="521"/>
      <c r="AC218" s="521"/>
      <c r="AD218" s="521"/>
      <c r="AE218" s="521"/>
      <c r="AF218" s="521"/>
      <c r="AG218" s="521"/>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c r="BI218" s="521"/>
      <c r="BJ218" s="521"/>
      <c r="BK218" s="521"/>
      <c r="BL218" s="521"/>
      <c r="BM218" s="521"/>
      <c r="BN218" s="521"/>
      <c r="BO218" s="521"/>
      <c r="BP218" s="521"/>
      <c r="BQ218" s="521"/>
      <c r="BR218" s="521"/>
      <c r="BS218" s="521"/>
      <c r="BT218" s="521"/>
      <c r="BU218" s="521"/>
      <c r="BV218" s="521"/>
      <c r="BW218" s="521"/>
      <c r="BX218" s="521"/>
      <c r="BY218" s="521"/>
      <c r="BZ218" s="521"/>
      <c r="CA218" s="521"/>
      <c r="CB218" s="521"/>
      <c r="CC218" s="521"/>
      <c r="CD218" s="521"/>
      <c r="CE218" s="521"/>
      <c r="CF218" s="521"/>
      <c r="CG218" s="521"/>
      <c r="CH218" s="521"/>
      <c r="CI218" s="521"/>
      <c r="CJ218" s="521"/>
      <c r="CK218" s="521"/>
      <c r="CL218" s="521"/>
      <c r="CM218" s="521"/>
      <c r="CN218" s="521"/>
      <c r="CO218" s="521"/>
      <c r="CP218" s="521"/>
      <c r="CQ218" s="521"/>
      <c r="CR218" s="521"/>
      <c r="CS218" s="521"/>
      <c r="CT218" s="521"/>
      <c r="CU218" s="521"/>
      <c r="CV218" s="521"/>
      <c r="CW218" s="521"/>
      <c r="CX218" s="521"/>
      <c r="CY218" s="521"/>
      <c r="CZ218" s="521"/>
      <c r="DA218" s="521"/>
      <c r="DB218" s="521"/>
      <c r="DC218" s="521"/>
      <c r="DD218" s="521"/>
      <c r="DE218" s="521"/>
      <c r="DF218" s="521"/>
      <c r="DG218" s="521"/>
      <c r="DH218" s="521"/>
      <c r="DI218" s="521"/>
      <c r="DJ218" s="521"/>
      <c r="DK218" s="129"/>
      <c r="DL218" s="129"/>
    </row>
    <row r="219" spans="1:116" ht="16.5">
      <c r="A219" s="18"/>
      <c r="B219" s="18"/>
      <c r="C219" s="18"/>
      <c r="D219" s="12" t="s">
        <v>601</v>
      </c>
      <c r="F219" s="57"/>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693"/>
    </row>
    <row r="220" spans="1:116" ht="16.5">
      <c r="A220" s="18"/>
      <c r="B220" s="18"/>
      <c r="C220" s="18"/>
      <c r="D220" s="449" t="s">
        <v>602</v>
      </c>
      <c r="E220" s="17"/>
      <c r="F220" s="56" t="s">
        <v>0</v>
      </c>
      <c r="G220" s="18"/>
      <c r="H220" s="630"/>
      <c r="I220" s="521"/>
      <c r="J220" s="521"/>
      <c r="K220" s="521"/>
      <c r="L220" s="521"/>
      <c r="M220" s="521"/>
      <c r="N220" s="521"/>
      <c r="O220" s="521"/>
      <c r="P220" s="521"/>
      <c r="Q220" s="521"/>
      <c r="R220" s="521"/>
      <c r="S220" s="521"/>
      <c r="T220" s="521"/>
      <c r="U220" s="521"/>
      <c r="V220" s="521"/>
      <c r="W220" s="521"/>
      <c r="X220" s="521"/>
      <c r="Y220" s="521"/>
      <c r="Z220" s="521"/>
      <c r="AA220" s="521"/>
      <c r="AB220" s="521"/>
      <c r="AC220" s="521"/>
      <c r="AD220" s="521"/>
      <c r="AE220" s="521"/>
      <c r="AF220" s="521"/>
      <c r="AG220" s="521"/>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c r="BI220" s="521"/>
      <c r="BJ220" s="521"/>
      <c r="BK220" s="521"/>
      <c r="BL220" s="521"/>
      <c r="BM220" s="521"/>
      <c r="BN220" s="521"/>
      <c r="BO220" s="521"/>
      <c r="BP220" s="521"/>
      <c r="BQ220" s="521"/>
      <c r="BR220" s="521"/>
      <c r="BS220" s="521"/>
      <c r="BT220" s="521"/>
      <c r="BU220" s="521"/>
      <c r="BV220" s="521"/>
      <c r="BW220" s="521"/>
      <c r="BX220" s="521"/>
      <c r="BY220" s="521"/>
      <c r="BZ220" s="521"/>
      <c r="CA220" s="521"/>
      <c r="CB220" s="521"/>
      <c r="CC220" s="521"/>
      <c r="CD220" s="521"/>
      <c r="CE220" s="521"/>
      <c r="CF220" s="521"/>
      <c r="CG220" s="521"/>
      <c r="CH220" s="521"/>
      <c r="CI220" s="521"/>
      <c r="CJ220" s="521"/>
      <c r="CK220" s="521"/>
      <c r="CL220" s="521"/>
      <c r="CM220" s="521"/>
      <c r="CN220" s="521"/>
      <c r="CO220" s="521"/>
      <c r="CP220" s="521"/>
      <c r="CQ220" s="521"/>
      <c r="CR220" s="521"/>
      <c r="CS220" s="521"/>
      <c r="CT220" s="521"/>
      <c r="CU220" s="521"/>
      <c r="CV220" s="521"/>
      <c r="CW220" s="521"/>
      <c r="CX220" s="521"/>
      <c r="CY220" s="521"/>
      <c r="CZ220" s="521"/>
      <c r="DA220" s="521"/>
      <c r="DB220" s="521"/>
      <c r="DC220" s="521"/>
      <c r="DD220" s="521"/>
      <c r="DE220" s="521"/>
      <c r="DF220" s="521"/>
      <c r="DG220" s="521"/>
      <c r="DH220" s="521"/>
      <c r="DI220" s="521"/>
      <c r="DJ220" s="521"/>
      <c r="DK220" s="129"/>
      <c r="DL220" s="129"/>
    </row>
    <row r="221" spans="1:116" ht="16.5">
      <c r="A221" s="18"/>
      <c r="B221" s="18"/>
      <c r="C221" s="18"/>
      <c r="F221" s="57"/>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row>
    <row r="222" spans="1:116" ht="16.5">
      <c r="A222" s="18"/>
      <c r="B222" s="18"/>
      <c r="C222" s="18"/>
      <c r="D222" s="11" t="s">
        <v>225</v>
      </c>
      <c r="F222" s="57"/>
    </row>
    <row r="223" spans="1:116" ht="16.5">
      <c r="A223" s="18"/>
      <c r="B223" s="18"/>
      <c r="C223" s="18"/>
      <c r="D223" s="12" t="s">
        <v>254</v>
      </c>
      <c r="E223" s="59" t="s">
        <v>336</v>
      </c>
      <c r="F223" s="57"/>
      <c r="G223" s="7" t="s">
        <v>315</v>
      </c>
      <c r="H223" s="7" t="s">
        <v>287</v>
      </c>
      <c r="I223" s="104" t="s">
        <v>316</v>
      </c>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row>
    <row r="224" spans="1:116" ht="16.5">
      <c r="A224" s="18"/>
      <c r="B224" s="18"/>
      <c r="C224" s="18"/>
      <c r="D224" s="17" t="s">
        <v>295</v>
      </c>
      <c r="E224" s="523">
        <v>1</v>
      </c>
      <c r="F224" s="57" t="s">
        <v>0</v>
      </c>
      <c r="G224" s="637">
        <v>250000</v>
      </c>
      <c r="H224" s="631" t="b">
        <v>0</v>
      </c>
      <c r="I224" s="526">
        <f>G224/4</f>
        <v>62500</v>
      </c>
      <c r="J224" s="521"/>
      <c r="K224" s="521"/>
      <c r="L224" s="521"/>
      <c r="M224" s="521"/>
      <c r="N224" s="521"/>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c r="BI224" s="521"/>
      <c r="BJ224" s="521"/>
      <c r="BK224" s="521"/>
      <c r="BL224" s="521"/>
      <c r="BM224" s="521"/>
      <c r="BN224" s="521"/>
      <c r="BO224" s="521"/>
      <c r="BP224" s="521"/>
      <c r="BQ224" s="521"/>
      <c r="BR224" s="521"/>
      <c r="BS224" s="521"/>
      <c r="BT224" s="521"/>
      <c r="BU224" s="521"/>
      <c r="BV224" s="521"/>
      <c r="BW224" s="521"/>
      <c r="BX224" s="521"/>
      <c r="BY224" s="521"/>
      <c r="BZ224" s="521"/>
      <c r="CA224" s="521"/>
      <c r="CB224" s="521"/>
      <c r="CC224" s="521"/>
      <c r="CD224" s="521"/>
      <c r="CE224" s="521"/>
      <c r="CF224" s="521"/>
      <c r="CG224" s="521"/>
      <c r="CH224" s="521"/>
      <c r="CI224" s="521"/>
      <c r="CJ224" s="521"/>
      <c r="CK224" s="521"/>
      <c r="CL224" s="521"/>
      <c r="CM224" s="521"/>
      <c r="CN224" s="521"/>
      <c r="CO224" s="521"/>
      <c r="CP224" s="521"/>
      <c r="CQ224" s="521"/>
      <c r="CR224" s="521"/>
      <c r="CS224" s="521"/>
      <c r="CT224" s="521"/>
      <c r="CU224" s="521"/>
      <c r="CV224" s="521"/>
      <c r="CW224" s="521"/>
      <c r="CX224" s="521"/>
      <c r="CY224" s="521"/>
      <c r="CZ224" s="521"/>
      <c r="DA224" s="521"/>
      <c r="DB224" s="521"/>
      <c r="DC224" s="521"/>
      <c r="DD224" s="521"/>
      <c r="DE224" s="521"/>
      <c r="DF224" s="521"/>
      <c r="DG224" s="521"/>
      <c r="DH224" s="521"/>
      <c r="DI224" s="521"/>
      <c r="DJ224" s="521"/>
      <c r="DK224" s="127"/>
      <c r="DL224" s="128"/>
    </row>
    <row r="225" spans="1:116" ht="16.5">
      <c r="A225" s="18"/>
      <c r="B225" s="18"/>
      <c r="C225" s="18"/>
      <c r="D225" s="17" t="s">
        <v>301</v>
      </c>
      <c r="E225" s="524">
        <v>1</v>
      </c>
      <c r="F225" s="57" t="s">
        <v>0</v>
      </c>
      <c r="G225" s="638"/>
      <c r="H225" s="631" t="b">
        <v>0</v>
      </c>
      <c r="I225" s="521"/>
      <c r="J225" s="521"/>
      <c r="K225" s="521"/>
      <c r="L225" s="521"/>
      <c r="M225" s="521"/>
      <c r="N225" s="521"/>
      <c r="O225" s="521"/>
      <c r="P225" s="521"/>
      <c r="Q225" s="521"/>
      <c r="R225" s="521"/>
      <c r="S225" s="521"/>
      <c r="T225" s="521"/>
      <c r="U225" s="521"/>
      <c r="V225" s="521"/>
      <c r="W225" s="521"/>
      <c r="X225" s="521"/>
      <c r="Y225" s="521"/>
      <c r="Z225" s="521"/>
      <c r="AA225" s="521"/>
      <c r="AB225" s="521"/>
      <c r="AC225" s="521"/>
      <c r="AD225" s="521"/>
      <c r="AE225" s="521"/>
      <c r="AF225" s="521"/>
      <c r="AG225" s="521"/>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c r="BI225" s="521"/>
      <c r="BJ225" s="521"/>
      <c r="BK225" s="521"/>
      <c r="BL225" s="521"/>
      <c r="BM225" s="521"/>
      <c r="BN225" s="521"/>
      <c r="BO225" s="521"/>
      <c r="BP225" s="521"/>
      <c r="BQ225" s="521"/>
      <c r="BR225" s="521"/>
      <c r="BS225" s="521"/>
      <c r="BT225" s="521"/>
      <c r="BU225" s="521"/>
      <c r="BV225" s="521"/>
      <c r="BW225" s="521"/>
      <c r="BX225" s="521"/>
      <c r="BY225" s="521"/>
      <c r="BZ225" s="521"/>
      <c r="CA225" s="521"/>
      <c r="CB225" s="521"/>
      <c r="CC225" s="521"/>
      <c r="CD225" s="521"/>
      <c r="CE225" s="521"/>
      <c r="CF225" s="521"/>
      <c r="CG225" s="521"/>
      <c r="CH225" s="521"/>
      <c r="CI225" s="521"/>
      <c r="CJ225" s="521"/>
      <c r="CK225" s="521"/>
      <c r="CL225" s="521"/>
      <c r="CM225" s="521"/>
      <c r="CN225" s="521"/>
      <c r="CO225" s="521"/>
      <c r="CP225" s="521"/>
      <c r="CQ225" s="521"/>
      <c r="CR225" s="521"/>
      <c r="CS225" s="521"/>
      <c r="CT225" s="521"/>
      <c r="CU225" s="521"/>
      <c r="CV225" s="521"/>
      <c r="CW225" s="521"/>
      <c r="CX225" s="521"/>
      <c r="CY225" s="521"/>
      <c r="CZ225" s="521"/>
      <c r="DA225" s="521"/>
      <c r="DB225" s="521"/>
      <c r="DC225" s="521"/>
      <c r="DD225" s="521"/>
      <c r="DE225" s="521"/>
      <c r="DF225" s="521"/>
      <c r="DG225" s="521"/>
      <c r="DH225" s="521"/>
      <c r="DI225" s="521"/>
      <c r="DJ225" s="521"/>
      <c r="DK225" s="129"/>
      <c r="DL225" s="130"/>
    </row>
    <row r="226" spans="1:116" ht="16.5">
      <c r="A226" s="18"/>
      <c r="B226" s="18"/>
      <c r="C226" s="18"/>
      <c r="D226" s="17" t="s">
        <v>300</v>
      </c>
      <c r="E226" s="524">
        <v>0</v>
      </c>
      <c r="F226" s="57" t="s">
        <v>0</v>
      </c>
      <c r="G226" s="638">
        <v>65655</v>
      </c>
      <c r="H226" s="631" t="b">
        <v>0</v>
      </c>
      <c r="I226" s="521">
        <f>G226/4</f>
        <v>16413.75</v>
      </c>
      <c r="J226" s="521"/>
      <c r="K226" s="521"/>
      <c r="L226" s="521"/>
      <c r="M226" s="521"/>
      <c r="N226" s="521"/>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c r="BI226" s="521"/>
      <c r="BJ226" s="521"/>
      <c r="BK226" s="521"/>
      <c r="BL226" s="521"/>
      <c r="BM226" s="521"/>
      <c r="BN226" s="521"/>
      <c r="BO226" s="521"/>
      <c r="BP226" s="521"/>
      <c r="BQ226" s="521"/>
      <c r="BR226" s="521"/>
      <c r="BS226" s="521"/>
      <c r="BT226" s="521"/>
      <c r="BU226" s="521"/>
      <c r="BV226" s="521"/>
      <c r="BW226" s="521"/>
      <c r="BX226" s="521"/>
      <c r="BY226" s="521"/>
      <c r="BZ226" s="521"/>
      <c r="CA226" s="521"/>
      <c r="CB226" s="521"/>
      <c r="CC226" s="521"/>
      <c r="CD226" s="521"/>
      <c r="CE226" s="521"/>
      <c r="CF226" s="521"/>
      <c r="CG226" s="521"/>
      <c r="CH226" s="521"/>
      <c r="CI226" s="521"/>
      <c r="CJ226" s="521"/>
      <c r="CK226" s="521"/>
      <c r="CL226" s="521"/>
      <c r="CM226" s="521"/>
      <c r="CN226" s="521"/>
      <c r="CO226" s="521"/>
      <c r="CP226" s="521"/>
      <c r="CQ226" s="521"/>
      <c r="CR226" s="521"/>
      <c r="CS226" s="521"/>
      <c r="CT226" s="521"/>
      <c r="CU226" s="521"/>
      <c r="CV226" s="521"/>
      <c r="CW226" s="521"/>
      <c r="CX226" s="521"/>
      <c r="CY226" s="521"/>
      <c r="CZ226" s="521"/>
      <c r="DA226" s="521"/>
      <c r="DB226" s="521"/>
      <c r="DC226" s="521"/>
      <c r="DD226" s="521"/>
      <c r="DE226" s="521"/>
      <c r="DF226" s="521"/>
      <c r="DG226" s="521"/>
      <c r="DH226" s="521"/>
      <c r="DI226" s="521"/>
      <c r="DJ226" s="521"/>
      <c r="DK226" s="129"/>
      <c r="DL226" s="130"/>
    </row>
    <row r="227" spans="1:116" ht="16.5">
      <c r="A227" s="18"/>
      <c r="B227" s="18"/>
      <c r="C227" s="18"/>
      <c r="D227" s="17" t="s">
        <v>2</v>
      </c>
      <c r="E227" s="524">
        <v>1</v>
      </c>
      <c r="F227" s="57" t="s">
        <v>0</v>
      </c>
      <c r="G227" s="638"/>
      <c r="H227" s="631" t="b">
        <v>0</v>
      </c>
      <c r="I227" s="521"/>
      <c r="J227" s="521"/>
      <c r="K227" s="521"/>
      <c r="L227" s="521"/>
      <c r="M227" s="521"/>
      <c r="N227" s="521"/>
      <c r="O227" s="521"/>
      <c r="P227" s="521"/>
      <c r="Q227" s="521"/>
      <c r="R227" s="521"/>
      <c r="S227" s="521"/>
      <c r="T227" s="521"/>
      <c r="U227" s="521"/>
      <c r="V227" s="521"/>
      <c r="W227" s="521"/>
      <c r="X227" s="521"/>
      <c r="Y227" s="521"/>
      <c r="Z227" s="521"/>
      <c r="AA227" s="521"/>
      <c r="AB227" s="521"/>
      <c r="AC227" s="521"/>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c r="BI227" s="521"/>
      <c r="BJ227" s="521"/>
      <c r="BK227" s="521"/>
      <c r="BL227" s="521"/>
      <c r="BM227" s="521"/>
      <c r="BN227" s="521"/>
      <c r="BO227" s="521"/>
      <c r="BP227" s="521"/>
      <c r="BQ227" s="521"/>
      <c r="BR227" s="521"/>
      <c r="BS227" s="521"/>
      <c r="BT227" s="521"/>
      <c r="BU227" s="521"/>
      <c r="BV227" s="521"/>
      <c r="BW227" s="521"/>
      <c r="BX227" s="521"/>
      <c r="BY227" s="521"/>
      <c r="BZ227" s="521"/>
      <c r="CA227" s="521"/>
      <c r="CB227" s="521"/>
      <c r="CC227" s="521"/>
      <c r="CD227" s="521"/>
      <c r="CE227" s="521"/>
      <c r="CF227" s="521"/>
      <c r="CG227" s="521"/>
      <c r="CH227" s="521"/>
      <c r="CI227" s="521"/>
      <c r="CJ227" s="521"/>
      <c r="CK227" s="521"/>
      <c r="CL227" s="521"/>
      <c r="CM227" s="521"/>
      <c r="CN227" s="521"/>
      <c r="CO227" s="521"/>
      <c r="CP227" s="521"/>
      <c r="CQ227" s="521"/>
      <c r="CR227" s="521"/>
      <c r="CS227" s="521"/>
      <c r="CT227" s="521"/>
      <c r="CU227" s="521"/>
      <c r="CV227" s="521"/>
      <c r="CW227" s="521"/>
      <c r="CX227" s="521"/>
      <c r="CY227" s="521"/>
      <c r="CZ227" s="521"/>
      <c r="DA227" s="521"/>
      <c r="DB227" s="521"/>
      <c r="DC227" s="521"/>
      <c r="DD227" s="521"/>
      <c r="DE227" s="521"/>
      <c r="DF227" s="521"/>
      <c r="DG227" s="521"/>
      <c r="DH227" s="521"/>
      <c r="DI227" s="521"/>
      <c r="DJ227" s="521"/>
      <c r="DK227" s="129"/>
      <c r="DL227" s="130"/>
    </row>
    <row r="228" spans="1:116" ht="16.5">
      <c r="A228" s="18"/>
      <c r="B228" s="18"/>
      <c r="C228" s="18"/>
      <c r="D228" s="17" t="s">
        <v>3</v>
      </c>
      <c r="E228" s="524">
        <v>1</v>
      </c>
      <c r="F228" s="57" t="s">
        <v>0</v>
      </c>
      <c r="G228" s="638"/>
      <c r="H228" s="631" t="b">
        <v>0</v>
      </c>
      <c r="I228" s="521"/>
      <c r="J228" s="521"/>
      <c r="K228" s="521"/>
      <c r="L228" s="521"/>
      <c r="M228" s="521"/>
      <c r="N228" s="521"/>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c r="BI228" s="521"/>
      <c r="BJ228" s="521"/>
      <c r="BK228" s="521"/>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c r="CF228" s="521"/>
      <c r="CG228" s="521"/>
      <c r="CH228" s="521"/>
      <c r="CI228" s="521"/>
      <c r="CJ228" s="521"/>
      <c r="CK228" s="521"/>
      <c r="CL228" s="521"/>
      <c r="CM228" s="521"/>
      <c r="CN228" s="521"/>
      <c r="CO228" s="521"/>
      <c r="CP228" s="521"/>
      <c r="CQ228" s="521"/>
      <c r="CR228" s="521"/>
      <c r="CS228" s="521"/>
      <c r="CT228" s="521"/>
      <c r="CU228" s="521"/>
      <c r="CV228" s="521"/>
      <c r="CW228" s="521"/>
      <c r="CX228" s="521"/>
      <c r="CY228" s="521"/>
      <c r="CZ228" s="521"/>
      <c r="DA228" s="521"/>
      <c r="DB228" s="521"/>
      <c r="DC228" s="521"/>
      <c r="DD228" s="521"/>
      <c r="DE228" s="521"/>
      <c r="DF228" s="521"/>
      <c r="DG228" s="521"/>
      <c r="DH228" s="521"/>
      <c r="DI228" s="521"/>
      <c r="DJ228" s="521"/>
      <c r="DK228" s="129"/>
      <c r="DL228" s="130"/>
    </row>
    <row r="229" spans="1:116" ht="16.5">
      <c r="A229" s="18"/>
      <c r="B229" s="18"/>
      <c r="C229" s="18"/>
      <c r="D229" s="17" t="s">
        <v>296</v>
      </c>
      <c r="E229" s="524">
        <v>1</v>
      </c>
      <c r="F229" s="57" t="s">
        <v>0</v>
      </c>
      <c r="G229" s="638"/>
      <c r="H229" s="631" t="b">
        <v>0</v>
      </c>
      <c r="I229" s="521"/>
      <c r="J229" s="521"/>
      <c r="K229" s="521"/>
      <c r="L229" s="521"/>
      <c r="M229" s="521"/>
      <c r="N229" s="521"/>
      <c r="O229" s="521"/>
      <c r="P229" s="521"/>
      <c r="Q229" s="521"/>
      <c r="R229" s="521"/>
      <c r="S229" s="521"/>
      <c r="T229" s="521"/>
      <c r="U229" s="521"/>
      <c r="V229" s="521"/>
      <c r="W229" s="521"/>
      <c r="X229" s="521"/>
      <c r="Y229" s="521"/>
      <c r="Z229" s="521"/>
      <c r="AA229" s="521"/>
      <c r="AB229" s="521"/>
      <c r="AC229" s="521"/>
      <c r="AD229" s="521"/>
      <c r="AE229" s="521"/>
      <c r="AF229" s="521"/>
      <c r="AG229" s="521"/>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c r="BI229" s="521"/>
      <c r="BJ229" s="521"/>
      <c r="BK229" s="521"/>
      <c r="BL229" s="521"/>
      <c r="BM229" s="521"/>
      <c r="BN229" s="521"/>
      <c r="BO229" s="521"/>
      <c r="BP229" s="521"/>
      <c r="BQ229" s="521"/>
      <c r="BR229" s="521"/>
      <c r="BS229" s="521"/>
      <c r="BT229" s="521"/>
      <c r="BU229" s="521"/>
      <c r="BV229" s="521"/>
      <c r="BW229" s="521"/>
      <c r="BX229" s="521"/>
      <c r="BY229" s="521"/>
      <c r="BZ229" s="521"/>
      <c r="CA229" s="521"/>
      <c r="CB229" s="521"/>
      <c r="CC229" s="521"/>
      <c r="CD229" s="521"/>
      <c r="CE229" s="521"/>
      <c r="CF229" s="521"/>
      <c r="CG229" s="521"/>
      <c r="CH229" s="521"/>
      <c r="CI229" s="521"/>
      <c r="CJ229" s="521"/>
      <c r="CK229" s="521"/>
      <c r="CL229" s="521"/>
      <c r="CM229" s="521"/>
      <c r="CN229" s="521"/>
      <c r="CO229" s="521"/>
      <c r="CP229" s="521"/>
      <c r="CQ229" s="521"/>
      <c r="CR229" s="521"/>
      <c r="CS229" s="521"/>
      <c r="CT229" s="521"/>
      <c r="CU229" s="521"/>
      <c r="CV229" s="521"/>
      <c r="CW229" s="521"/>
      <c r="CX229" s="521"/>
      <c r="CY229" s="521"/>
      <c r="CZ229" s="521"/>
      <c r="DA229" s="521"/>
      <c r="DB229" s="521"/>
      <c r="DC229" s="521"/>
      <c r="DD229" s="521"/>
      <c r="DE229" s="521"/>
      <c r="DF229" s="521"/>
      <c r="DG229" s="521"/>
      <c r="DH229" s="521"/>
      <c r="DI229" s="521"/>
      <c r="DJ229" s="521"/>
      <c r="DK229" s="129"/>
      <c r="DL229" s="130"/>
    </row>
    <row r="230" spans="1:116" ht="16.5">
      <c r="A230" s="18"/>
      <c r="B230" s="18"/>
      <c r="C230" s="18"/>
      <c r="D230" s="17" t="s">
        <v>297</v>
      </c>
      <c r="E230" s="524">
        <v>1</v>
      </c>
      <c r="F230" s="57" t="s">
        <v>0</v>
      </c>
      <c r="G230" s="638"/>
      <c r="H230" s="631" t="b">
        <v>0</v>
      </c>
      <c r="I230" s="521"/>
      <c r="J230" s="521"/>
      <c r="K230" s="521"/>
      <c r="L230" s="521"/>
      <c r="M230" s="521"/>
      <c r="N230" s="521"/>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c r="BI230" s="521"/>
      <c r="BJ230" s="521"/>
      <c r="BK230" s="521"/>
      <c r="BL230" s="521"/>
      <c r="BM230" s="521"/>
      <c r="BN230" s="521"/>
      <c r="BO230" s="521"/>
      <c r="BP230" s="521"/>
      <c r="BQ230" s="521"/>
      <c r="BR230" s="521"/>
      <c r="BS230" s="521"/>
      <c r="BT230" s="521"/>
      <c r="BU230" s="521"/>
      <c r="BV230" s="521"/>
      <c r="BW230" s="521"/>
      <c r="BX230" s="521"/>
      <c r="BY230" s="521"/>
      <c r="BZ230" s="521"/>
      <c r="CA230" s="521"/>
      <c r="CB230" s="521"/>
      <c r="CC230" s="521"/>
      <c r="CD230" s="521"/>
      <c r="CE230" s="521"/>
      <c r="CF230" s="521"/>
      <c r="CG230" s="521"/>
      <c r="CH230" s="521"/>
      <c r="CI230" s="521"/>
      <c r="CJ230" s="521"/>
      <c r="CK230" s="521"/>
      <c r="CL230" s="521"/>
      <c r="CM230" s="521"/>
      <c r="CN230" s="521"/>
      <c r="CO230" s="521"/>
      <c r="CP230" s="521"/>
      <c r="CQ230" s="521"/>
      <c r="CR230" s="521"/>
      <c r="CS230" s="521"/>
      <c r="CT230" s="521"/>
      <c r="CU230" s="521"/>
      <c r="CV230" s="521"/>
      <c r="CW230" s="521"/>
      <c r="CX230" s="521"/>
      <c r="CY230" s="521"/>
      <c r="CZ230" s="521"/>
      <c r="DA230" s="521"/>
      <c r="DB230" s="521"/>
      <c r="DC230" s="521"/>
      <c r="DD230" s="521"/>
      <c r="DE230" s="521"/>
      <c r="DF230" s="521"/>
      <c r="DG230" s="521"/>
      <c r="DH230" s="521"/>
      <c r="DI230" s="521"/>
      <c r="DJ230" s="521"/>
      <c r="DK230" s="129"/>
      <c r="DL230" s="130"/>
    </row>
    <row r="231" spans="1:116" ht="16.5">
      <c r="A231" s="18"/>
      <c r="B231" s="18"/>
      <c r="C231" s="18"/>
      <c r="D231" s="17" t="s">
        <v>298</v>
      </c>
      <c r="E231" s="524">
        <v>0</v>
      </c>
      <c r="F231" s="57" t="s">
        <v>0</v>
      </c>
      <c r="G231" s="638"/>
      <c r="H231" s="631" t="b">
        <v>0</v>
      </c>
      <c r="I231" s="521"/>
      <c r="J231" s="521"/>
      <c r="K231" s="521"/>
      <c r="L231" s="521"/>
      <c r="M231" s="521"/>
      <c r="N231" s="521"/>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c r="BI231" s="521"/>
      <c r="BJ231" s="521"/>
      <c r="BK231" s="521"/>
      <c r="BL231" s="521"/>
      <c r="BM231" s="521"/>
      <c r="BN231" s="521"/>
      <c r="BO231" s="521"/>
      <c r="BP231" s="521"/>
      <c r="BQ231" s="521"/>
      <c r="BR231" s="521"/>
      <c r="BS231" s="521"/>
      <c r="BT231" s="521"/>
      <c r="BU231" s="521"/>
      <c r="BV231" s="521"/>
      <c r="BW231" s="521"/>
      <c r="BX231" s="521"/>
      <c r="BY231" s="521"/>
      <c r="BZ231" s="521"/>
      <c r="CA231" s="521"/>
      <c r="CB231" s="521"/>
      <c r="CC231" s="521"/>
      <c r="CD231" s="521"/>
      <c r="CE231" s="521"/>
      <c r="CF231" s="521"/>
      <c r="CG231" s="521"/>
      <c r="CH231" s="521"/>
      <c r="CI231" s="521"/>
      <c r="CJ231" s="521"/>
      <c r="CK231" s="521"/>
      <c r="CL231" s="521"/>
      <c r="CM231" s="521"/>
      <c r="CN231" s="521"/>
      <c r="CO231" s="521"/>
      <c r="CP231" s="521"/>
      <c r="CQ231" s="521"/>
      <c r="CR231" s="521"/>
      <c r="CS231" s="521"/>
      <c r="CT231" s="521"/>
      <c r="CU231" s="521"/>
      <c r="CV231" s="521"/>
      <c r="CW231" s="521"/>
      <c r="CX231" s="521"/>
      <c r="CY231" s="521"/>
      <c r="CZ231" s="521"/>
      <c r="DA231" s="521"/>
      <c r="DB231" s="521"/>
      <c r="DC231" s="521"/>
      <c r="DD231" s="521"/>
      <c r="DE231" s="521"/>
      <c r="DF231" s="521"/>
      <c r="DG231" s="521"/>
      <c r="DH231" s="521"/>
      <c r="DI231" s="521"/>
      <c r="DJ231" s="521"/>
      <c r="DK231" s="129"/>
      <c r="DL231" s="130"/>
    </row>
    <row r="232" spans="1:116" ht="16.5">
      <c r="A232" s="18"/>
      <c r="B232" s="18"/>
      <c r="C232" s="18"/>
      <c r="D232" s="17" t="s">
        <v>299</v>
      </c>
      <c r="E232" s="524">
        <v>0</v>
      </c>
      <c r="F232" s="57" t="s">
        <v>0</v>
      </c>
      <c r="G232" s="638"/>
      <c r="H232" s="631" t="b">
        <v>0</v>
      </c>
      <c r="I232" s="521"/>
      <c r="J232" s="521"/>
      <c r="K232" s="521"/>
      <c r="L232" s="521"/>
      <c r="M232" s="521"/>
      <c r="N232" s="521"/>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c r="BI232" s="521"/>
      <c r="BJ232" s="521"/>
      <c r="BK232" s="521"/>
      <c r="BL232" s="521"/>
      <c r="BM232" s="521"/>
      <c r="BN232" s="521"/>
      <c r="BO232" s="521"/>
      <c r="BP232" s="521"/>
      <c r="BQ232" s="521"/>
      <c r="BR232" s="521"/>
      <c r="BS232" s="521"/>
      <c r="BT232" s="521"/>
      <c r="BU232" s="521"/>
      <c r="BV232" s="521"/>
      <c r="BW232" s="521"/>
      <c r="BX232" s="521"/>
      <c r="BY232" s="521"/>
      <c r="BZ232" s="521"/>
      <c r="CA232" s="521"/>
      <c r="CB232" s="521"/>
      <c r="CC232" s="521"/>
      <c r="CD232" s="521"/>
      <c r="CE232" s="521"/>
      <c r="CF232" s="521"/>
      <c r="CG232" s="521"/>
      <c r="CH232" s="521"/>
      <c r="CI232" s="521"/>
      <c r="CJ232" s="521"/>
      <c r="CK232" s="521"/>
      <c r="CL232" s="521"/>
      <c r="CM232" s="521"/>
      <c r="CN232" s="521"/>
      <c r="CO232" s="521"/>
      <c r="CP232" s="521"/>
      <c r="CQ232" s="521"/>
      <c r="CR232" s="521"/>
      <c r="CS232" s="521"/>
      <c r="CT232" s="521"/>
      <c r="CU232" s="521"/>
      <c r="CV232" s="521"/>
      <c r="CW232" s="521"/>
      <c r="CX232" s="521"/>
      <c r="CY232" s="521"/>
      <c r="CZ232" s="521"/>
      <c r="DA232" s="521"/>
      <c r="DB232" s="521"/>
      <c r="DC232" s="521"/>
      <c r="DD232" s="521"/>
      <c r="DE232" s="521"/>
      <c r="DF232" s="521"/>
      <c r="DG232" s="521"/>
      <c r="DH232" s="521"/>
      <c r="DI232" s="521"/>
      <c r="DJ232" s="521"/>
      <c r="DK232" s="129"/>
      <c r="DL232" s="130"/>
    </row>
    <row r="233" spans="1:116" ht="16.5">
      <c r="A233" s="18"/>
      <c r="B233" s="18"/>
      <c r="C233" s="18"/>
      <c r="D233" s="17" t="s">
        <v>302</v>
      </c>
      <c r="E233" s="524">
        <v>1</v>
      </c>
      <c r="F233" s="57" t="s">
        <v>0</v>
      </c>
      <c r="G233" s="638"/>
      <c r="H233" s="631" t="b">
        <v>0</v>
      </c>
      <c r="I233" s="521"/>
      <c r="J233" s="521"/>
      <c r="K233" s="521"/>
      <c r="L233" s="521"/>
      <c r="M233" s="521"/>
      <c r="N233" s="521"/>
      <c r="O233" s="521"/>
      <c r="P233" s="521"/>
      <c r="Q233" s="521"/>
      <c r="R233" s="521"/>
      <c r="S233" s="521"/>
      <c r="T233" s="521"/>
      <c r="U233" s="521"/>
      <c r="V233" s="521"/>
      <c r="W233" s="521"/>
      <c r="X233" s="521"/>
      <c r="Y233" s="521"/>
      <c r="Z233" s="521"/>
      <c r="AA233" s="521"/>
      <c r="AB233" s="521"/>
      <c r="AC233" s="521"/>
      <c r="AD233" s="521"/>
      <c r="AE233" s="521"/>
      <c r="AF233" s="521"/>
      <c r="AG233" s="521"/>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c r="BI233" s="521"/>
      <c r="BJ233" s="521"/>
      <c r="BK233" s="521"/>
      <c r="BL233" s="521"/>
      <c r="BM233" s="521"/>
      <c r="BN233" s="521"/>
      <c r="BO233" s="521"/>
      <c r="BP233" s="521"/>
      <c r="BQ233" s="521"/>
      <c r="BR233" s="521"/>
      <c r="BS233" s="521"/>
      <c r="BT233" s="521"/>
      <c r="BU233" s="521"/>
      <c r="BV233" s="521"/>
      <c r="BW233" s="521"/>
      <c r="BX233" s="521"/>
      <c r="BY233" s="521"/>
      <c r="BZ233" s="521"/>
      <c r="CA233" s="521"/>
      <c r="CB233" s="521"/>
      <c r="CC233" s="521"/>
      <c r="CD233" s="521"/>
      <c r="CE233" s="521"/>
      <c r="CF233" s="521"/>
      <c r="CG233" s="521"/>
      <c r="CH233" s="521"/>
      <c r="CI233" s="521"/>
      <c r="CJ233" s="521"/>
      <c r="CK233" s="521"/>
      <c r="CL233" s="521"/>
      <c r="CM233" s="521"/>
      <c r="CN233" s="521"/>
      <c r="CO233" s="521"/>
      <c r="CP233" s="521"/>
      <c r="CQ233" s="521"/>
      <c r="CR233" s="521"/>
      <c r="CS233" s="521"/>
      <c r="CT233" s="521"/>
      <c r="CU233" s="521"/>
      <c r="CV233" s="521"/>
      <c r="CW233" s="521"/>
      <c r="CX233" s="521"/>
      <c r="CY233" s="521"/>
      <c r="CZ233" s="521"/>
      <c r="DA233" s="521"/>
      <c r="DB233" s="521"/>
      <c r="DC233" s="521"/>
      <c r="DD233" s="521"/>
      <c r="DE233" s="521"/>
      <c r="DF233" s="521"/>
      <c r="DG233" s="521"/>
      <c r="DH233" s="521"/>
      <c r="DI233" s="521"/>
      <c r="DJ233" s="521"/>
      <c r="DK233" s="129"/>
      <c r="DL233" s="130"/>
    </row>
    <row r="234" spans="1:116" ht="16.5">
      <c r="A234" s="18"/>
      <c r="B234" s="18"/>
      <c r="C234" s="18"/>
      <c r="D234" s="449" t="s">
        <v>309</v>
      </c>
      <c r="E234" s="524">
        <v>1</v>
      </c>
      <c r="F234" s="57" t="s">
        <v>0</v>
      </c>
      <c r="G234" s="638"/>
      <c r="H234" s="631" t="b">
        <v>0</v>
      </c>
      <c r="I234" s="521"/>
      <c r="J234" s="521"/>
      <c r="K234" s="521"/>
      <c r="L234" s="521"/>
      <c r="M234" s="521"/>
      <c r="N234" s="521"/>
      <c r="O234" s="521"/>
      <c r="P234" s="521"/>
      <c r="Q234" s="521"/>
      <c r="R234" s="521"/>
      <c r="S234" s="521"/>
      <c r="T234" s="521"/>
      <c r="U234" s="521"/>
      <c r="V234" s="521"/>
      <c r="W234" s="521"/>
      <c r="X234" s="521"/>
      <c r="Y234" s="521"/>
      <c r="Z234" s="521"/>
      <c r="AA234" s="521"/>
      <c r="AB234" s="521"/>
      <c r="AC234" s="521"/>
      <c r="AD234" s="521"/>
      <c r="AE234" s="521"/>
      <c r="AF234" s="521"/>
      <c r="AG234" s="521"/>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c r="BI234" s="521"/>
      <c r="BJ234" s="521"/>
      <c r="BK234" s="521"/>
      <c r="BL234" s="521"/>
      <c r="BM234" s="521"/>
      <c r="BN234" s="521"/>
      <c r="BO234" s="521"/>
      <c r="BP234" s="521"/>
      <c r="BQ234" s="521"/>
      <c r="BR234" s="521"/>
      <c r="BS234" s="521"/>
      <c r="BT234" s="521"/>
      <c r="BU234" s="521"/>
      <c r="BV234" s="521"/>
      <c r="BW234" s="521"/>
      <c r="BX234" s="521"/>
      <c r="BY234" s="521"/>
      <c r="BZ234" s="521"/>
      <c r="CA234" s="521"/>
      <c r="CB234" s="521"/>
      <c r="CC234" s="521"/>
      <c r="CD234" s="521"/>
      <c r="CE234" s="521"/>
      <c r="CF234" s="521"/>
      <c r="CG234" s="521"/>
      <c r="CH234" s="521"/>
      <c r="CI234" s="521"/>
      <c r="CJ234" s="521"/>
      <c r="CK234" s="521"/>
      <c r="CL234" s="521"/>
      <c r="CM234" s="521"/>
      <c r="CN234" s="521"/>
      <c r="CO234" s="521"/>
      <c r="CP234" s="521"/>
      <c r="CQ234" s="521"/>
      <c r="CR234" s="521"/>
      <c r="CS234" s="521"/>
      <c r="CT234" s="521"/>
      <c r="CU234" s="521"/>
      <c r="CV234" s="521"/>
      <c r="CW234" s="521"/>
      <c r="CX234" s="521"/>
      <c r="CY234" s="521"/>
      <c r="CZ234" s="521"/>
      <c r="DA234" s="521"/>
      <c r="DB234" s="521"/>
      <c r="DC234" s="521"/>
      <c r="DD234" s="521"/>
      <c r="DE234" s="521"/>
      <c r="DF234" s="521"/>
      <c r="DG234" s="521"/>
      <c r="DH234" s="521"/>
      <c r="DI234" s="521"/>
      <c r="DJ234" s="521"/>
      <c r="DK234" s="129"/>
      <c r="DL234" s="130"/>
    </row>
    <row r="235" spans="1:116" ht="16.5">
      <c r="A235" s="18"/>
      <c r="B235" s="18"/>
      <c r="C235" s="18"/>
      <c r="D235" s="449" t="s">
        <v>310</v>
      </c>
      <c r="E235" s="524">
        <v>0</v>
      </c>
      <c r="F235" s="57" t="s">
        <v>0</v>
      </c>
      <c r="G235" s="638"/>
      <c r="H235" s="631" t="b">
        <v>0</v>
      </c>
      <c r="I235" s="521"/>
      <c r="J235" s="521"/>
      <c r="K235" s="521"/>
      <c r="L235" s="521"/>
      <c r="M235" s="521"/>
      <c r="N235" s="521"/>
      <c r="O235" s="521"/>
      <c r="P235" s="521"/>
      <c r="Q235" s="521"/>
      <c r="R235" s="521"/>
      <c r="S235" s="521"/>
      <c r="T235" s="521"/>
      <c r="U235" s="521"/>
      <c r="V235" s="521"/>
      <c r="W235" s="521"/>
      <c r="X235" s="521"/>
      <c r="Y235" s="521"/>
      <c r="Z235" s="521"/>
      <c r="AA235" s="521"/>
      <c r="AB235" s="521"/>
      <c r="AC235" s="521"/>
      <c r="AD235" s="521"/>
      <c r="AE235" s="521"/>
      <c r="AF235" s="521"/>
      <c r="AG235" s="521"/>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c r="BI235" s="521"/>
      <c r="BJ235" s="521"/>
      <c r="BK235" s="521"/>
      <c r="BL235" s="521"/>
      <c r="BM235" s="521"/>
      <c r="BN235" s="521"/>
      <c r="BO235" s="521"/>
      <c r="BP235" s="521"/>
      <c r="BQ235" s="521"/>
      <c r="BR235" s="521"/>
      <c r="BS235" s="521"/>
      <c r="BT235" s="521"/>
      <c r="BU235" s="521"/>
      <c r="BV235" s="521"/>
      <c r="BW235" s="521"/>
      <c r="BX235" s="521"/>
      <c r="BY235" s="521"/>
      <c r="BZ235" s="521"/>
      <c r="CA235" s="521"/>
      <c r="CB235" s="521"/>
      <c r="CC235" s="521"/>
      <c r="CD235" s="521"/>
      <c r="CE235" s="521"/>
      <c r="CF235" s="521"/>
      <c r="CG235" s="521"/>
      <c r="CH235" s="521"/>
      <c r="CI235" s="521"/>
      <c r="CJ235" s="521"/>
      <c r="CK235" s="521"/>
      <c r="CL235" s="521"/>
      <c r="CM235" s="521"/>
      <c r="CN235" s="521"/>
      <c r="CO235" s="521"/>
      <c r="CP235" s="521"/>
      <c r="CQ235" s="521"/>
      <c r="CR235" s="521"/>
      <c r="CS235" s="521"/>
      <c r="CT235" s="521"/>
      <c r="CU235" s="521"/>
      <c r="CV235" s="521"/>
      <c r="CW235" s="521"/>
      <c r="CX235" s="521"/>
      <c r="CY235" s="521"/>
      <c r="CZ235" s="521"/>
      <c r="DA235" s="521"/>
      <c r="DB235" s="521"/>
      <c r="DC235" s="521"/>
      <c r="DD235" s="521"/>
      <c r="DE235" s="521"/>
      <c r="DF235" s="521"/>
      <c r="DG235" s="521"/>
      <c r="DH235" s="521"/>
      <c r="DI235" s="521"/>
      <c r="DJ235" s="521"/>
      <c r="DK235" s="129"/>
      <c r="DL235" s="130"/>
    </row>
    <row r="236" spans="1:116" ht="16.5">
      <c r="D236" s="449" t="s">
        <v>311</v>
      </c>
      <c r="E236" s="525">
        <v>1</v>
      </c>
      <c r="F236" s="57" t="s">
        <v>0</v>
      </c>
      <c r="G236" s="639"/>
      <c r="H236" s="631" t="b">
        <v>0</v>
      </c>
      <c r="I236" s="521"/>
      <c r="J236" s="521"/>
      <c r="K236" s="521"/>
      <c r="L236" s="521"/>
      <c r="M236" s="521"/>
      <c r="N236" s="521"/>
      <c r="O236" s="521"/>
      <c r="P236" s="521"/>
      <c r="Q236" s="521"/>
      <c r="R236" s="521"/>
      <c r="S236" s="521"/>
      <c r="T236" s="521"/>
      <c r="U236" s="521"/>
      <c r="V236" s="521"/>
      <c r="W236" s="521"/>
      <c r="X236" s="521"/>
      <c r="Y236" s="521"/>
      <c r="Z236" s="521"/>
      <c r="AA236" s="521"/>
      <c r="AB236" s="521"/>
      <c r="AC236" s="521"/>
      <c r="AD236" s="521"/>
      <c r="AE236" s="521"/>
      <c r="AF236" s="521"/>
      <c r="AG236" s="521"/>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c r="BI236" s="521"/>
      <c r="BJ236" s="521"/>
      <c r="BK236" s="521"/>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c r="CF236" s="521"/>
      <c r="CG236" s="521"/>
      <c r="CH236" s="521"/>
      <c r="CI236" s="521"/>
      <c r="CJ236" s="521"/>
      <c r="CK236" s="521"/>
      <c r="CL236" s="521"/>
      <c r="CM236" s="521"/>
      <c r="CN236" s="521"/>
      <c r="CO236" s="521"/>
      <c r="CP236" s="521"/>
      <c r="CQ236" s="521"/>
      <c r="CR236" s="521"/>
      <c r="CS236" s="521"/>
      <c r="CT236" s="521"/>
      <c r="CU236" s="521"/>
      <c r="CV236" s="521"/>
      <c r="CW236" s="521"/>
      <c r="CX236" s="521"/>
      <c r="CY236" s="521"/>
      <c r="CZ236" s="521"/>
      <c r="DA236" s="521"/>
      <c r="DB236" s="521"/>
      <c r="DC236" s="521"/>
      <c r="DD236" s="521"/>
      <c r="DE236" s="521"/>
      <c r="DF236" s="521"/>
      <c r="DG236" s="521"/>
      <c r="DH236" s="521"/>
      <c r="DI236" s="521"/>
      <c r="DJ236" s="521"/>
      <c r="DK236" s="132"/>
      <c r="DL236" s="133"/>
    </row>
    <row r="237" spans="1:116" ht="16.5">
      <c r="D237" s="12" t="s">
        <v>253</v>
      </c>
      <c r="F237" s="57"/>
      <c r="I237" s="643"/>
      <c r="J237" s="643"/>
      <c r="K237" s="643"/>
      <c r="L237" s="643"/>
      <c r="M237" s="643"/>
      <c r="N237" s="643"/>
      <c r="O237" s="643"/>
      <c r="P237" s="643"/>
      <c r="Q237" s="643"/>
      <c r="R237" s="643"/>
      <c r="S237" s="643"/>
      <c r="T237" s="643"/>
      <c r="U237" s="643"/>
      <c r="V237" s="643"/>
      <c r="W237" s="643"/>
      <c r="X237" s="643"/>
      <c r="Y237" s="643"/>
      <c r="Z237" s="643"/>
      <c r="AA237" s="643"/>
      <c r="AB237" s="643"/>
      <c r="AC237" s="643"/>
      <c r="AD237" s="643"/>
      <c r="AE237" s="643"/>
      <c r="AF237" s="643"/>
      <c r="AG237" s="643"/>
      <c r="AH237" s="643"/>
      <c r="AI237" s="643"/>
      <c r="AJ237" s="643"/>
      <c r="AK237" s="643"/>
      <c r="AL237" s="643"/>
      <c r="AM237" s="643"/>
      <c r="AN237" s="643"/>
      <c r="AO237" s="643"/>
      <c r="AP237" s="643"/>
      <c r="AQ237" s="643"/>
      <c r="AR237" s="643"/>
      <c r="AS237" s="643"/>
      <c r="AT237" s="643"/>
      <c r="AU237" s="643"/>
      <c r="AV237" s="643"/>
      <c r="AW237" s="643"/>
      <c r="AX237" s="643"/>
      <c r="AY237" s="643"/>
      <c r="AZ237" s="643"/>
      <c r="BA237" s="643"/>
      <c r="BB237" s="643"/>
      <c r="BC237" s="643"/>
      <c r="BD237" s="643"/>
      <c r="BE237" s="643"/>
      <c r="BF237" s="643"/>
      <c r="BG237" s="643"/>
      <c r="BH237" s="643"/>
      <c r="BI237" s="643"/>
      <c r="BJ237" s="643"/>
      <c r="BK237" s="643"/>
      <c r="BL237" s="643"/>
      <c r="BM237" s="643"/>
      <c r="BN237" s="643"/>
      <c r="BO237" s="643"/>
      <c r="BP237" s="643"/>
      <c r="BQ237" s="643"/>
      <c r="BR237" s="643"/>
      <c r="BS237" s="643"/>
      <c r="BT237" s="643"/>
      <c r="BU237" s="643"/>
      <c r="BV237" s="643"/>
      <c r="BW237" s="643"/>
      <c r="BX237" s="643"/>
      <c r="BY237" s="643"/>
      <c r="BZ237" s="643"/>
      <c r="CA237" s="643"/>
      <c r="CB237" s="643"/>
      <c r="CC237" s="643"/>
      <c r="CD237" s="643"/>
      <c r="CE237" s="643"/>
      <c r="CF237" s="643"/>
      <c r="CG237" s="643"/>
      <c r="CH237" s="643"/>
      <c r="CI237" s="643"/>
      <c r="CJ237" s="643"/>
      <c r="CK237" s="643"/>
      <c r="CL237" s="643"/>
      <c r="CM237" s="643"/>
      <c r="CN237" s="643"/>
      <c r="CO237" s="643"/>
      <c r="CP237" s="643"/>
      <c r="CQ237" s="643"/>
      <c r="CR237" s="643"/>
      <c r="CS237" s="643"/>
      <c r="CT237" s="643"/>
      <c r="CU237" s="643"/>
      <c r="CV237" s="643"/>
      <c r="CW237" s="643"/>
      <c r="CX237" s="643"/>
      <c r="CY237" s="643"/>
      <c r="CZ237" s="643"/>
      <c r="DA237" s="643"/>
      <c r="DB237" s="643"/>
      <c r="DC237" s="643"/>
      <c r="DD237" s="643"/>
      <c r="DE237" s="643"/>
      <c r="DF237" s="643"/>
      <c r="DG237" s="643"/>
      <c r="DH237" s="643"/>
      <c r="DI237" s="643"/>
      <c r="DJ237" s="643"/>
    </row>
    <row r="238" spans="1:116" ht="16.5">
      <c r="D238" s="17" t="s">
        <v>51</v>
      </c>
      <c r="E238" s="523">
        <v>1</v>
      </c>
      <c r="F238" s="57" t="s">
        <v>0</v>
      </c>
      <c r="G238" s="637">
        <v>25000</v>
      </c>
      <c r="H238" s="631" t="b">
        <v>0</v>
      </c>
      <c r="I238" s="526">
        <f>G238/4</f>
        <v>6250</v>
      </c>
      <c r="J238" s="521"/>
      <c r="K238" s="521"/>
      <c r="L238" s="521"/>
      <c r="M238" s="521"/>
      <c r="N238" s="521"/>
      <c r="O238" s="521"/>
      <c r="P238" s="521"/>
      <c r="Q238" s="521"/>
      <c r="R238" s="521"/>
      <c r="S238" s="521"/>
      <c r="T238" s="521"/>
      <c r="U238" s="521"/>
      <c r="V238" s="521"/>
      <c r="W238" s="521"/>
      <c r="X238" s="521"/>
      <c r="Y238" s="521"/>
      <c r="Z238" s="521"/>
      <c r="AA238" s="521"/>
      <c r="AB238" s="521"/>
      <c r="AC238" s="521"/>
      <c r="AD238" s="521"/>
      <c r="AE238" s="521"/>
      <c r="AF238" s="521"/>
      <c r="AG238" s="521"/>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c r="BI238" s="521"/>
      <c r="BJ238" s="521"/>
      <c r="BK238" s="521"/>
      <c r="BL238" s="521"/>
      <c r="BM238" s="521"/>
      <c r="BN238" s="521"/>
      <c r="BO238" s="521"/>
      <c r="BP238" s="521"/>
      <c r="BQ238" s="521"/>
      <c r="BR238" s="521"/>
      <c r="BS238" s="521"/>
      <c r="BT238" s="521"/>
      <c r="BU238" s="521"/>
      <c r="BV238" s="521"/>
      <c r="BW238" s="521"/>
      <c r="BX238" s="521"/>
      <c r="BY238" s="521"/>
      <c r="BZ238" s="521"/>
      <c r="CA238" s="521"/>
      <c r="CB238" s="521"/>
      <c r="CC238" s="521"/>
      <c r="CD238" s="521"/>
      <c r="CE238" s="521"/>
      <c r="CF238" s="521"/>
      <c r="CG238" s="521"/>
      <c r="CH238" s="521"/>
      <c r="CI238" s="521"/>
      <c r="CJ238" s="521"/>
      <c r="CK238" s="521"/>
      <c r="CL238" s="521"/>
      <c r="CM238" s="521"/>
      <c r="CN238" s="521"/>
      <c r="CO238" s="521"/>
      <c r="CP238" s="521"/>
      <c r="CQ238" s="521"/>
      <c r="CR238" s="521"/>
      <c r="CS238" s="521"/>
      <c r="CT238" s="521"/>
      <c r="CU238" s="521"/>
      <c r="CV238" s="521"/>
      <c r="CW238" s="521"/>
      <c r="CX238" s="521"/>
      <c r="CY238" s="521"/>
      <c r="CZ238" s="521"/>
      <c r="DA238" s="521"/>
      <c r="DB238" s="521"/>
      <c r="DC238" s="521"/>
      <c r="DD238" s="521"/>
      <c r="DE238" s="521"/>
      <c r="DF238" s="521"/>
      <c r="DG238" s="521"/>
      <c r="DH238" s="521"/>
      <c r="DI238" s="521"/>
      <c r="DJ238" s="521"/>
      <c r="DK238" s="127"/>
      <c r="DL238" s="128"/>
    </row>
    <row r="239" spans="1:116" ht="16.5">
      <c r="D239" s="17" t="s">
        <v>5</v>
      </c>
      <c r="E239" s="524">
        <v>0</v>
      </c>
      <c r="F239" s="57" t="s">
        <v>0</v>
      </c>
      <c r="G239" s="638">
        <v>100000</v>
      </c>
      <c r="H239" s="631" t="b">
        <v>0</v>
      </c>
      <c r="I239" s="521">
        <f t="shared" ref="I239:I246" si="40">G239/4</f>
        <v>25000</v>
      </c>
      <c r="J239" s="521"/>
      <c r="K239" s="521"/>
      <c r="L239" s="521"/>
      <c r="M239" s="521"/>
      <c r="N239" s="521"/>
      <c r="O239" s="521"/>
      <c r="P239" s="521"/>
      <c r="Q239" s="521"/>
      <c r="R239" s="521"/>
      <c r="S239" s="521"/>
      <c r="T239" s="521"/>
      <c r="U239" s="521"/>
      <c r="V239" s="521"/>
      <c r="W239" s="521"/>
      <c r="X239" s="521"/>
      <c r="Y239" s="521"/>
      <c r="Z239" s="521"/>
      <c r="AA239" s="521"/>
      <c r="AB239" s="521"/>
      <c r="AC239" s="521"/>
      <c r="AD239" s="521"/>
      <c r="AE239" s="521"/>
      <c r="AF239" s="521"/>
      <c r="AG239" s="521"/>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c r="BI239" s="521"/>
      <c r="BJ239" s="521"/>
      <c r="BK239" s="521"/>
      <c r="BL239" s="521"/>
      <c r="BM239" s="521"/>
      <c r="BN239" s="521"/>
      <c r="BO239" s="521"/>
      <c r="BP239" s="521"/>
      <c r="BQ239" s="521"/>
      <c r="BR239" s="521"/>
      <c r="BS239" s="521"/>
      <c r="BT239" s="521"/>
      <c r="BU239" s="521"/>
      <c r="BV239" s="521"/>
      <c r="BW239" s="521"/>
      <c r="BX239" s="521"/>
      <c r="BY239" s="521"/>
      <c r="BZ239" s="521"/>
      <c r="CA239" s="521"/>
      <c r="CB239" s="521"/>
      <c r="CC239" s="521"/>
      <c r="CD239" s="521"/>
      <c r="CE239" s="521"/>
      <c r="CF239" s="521"/>
      <c r="CG239" s="521"/>
      <c r="CH239" s="521"/>
      <c r="CI239" s="521"/>
      <c r="CJ239" s="521"/>
      <c r="CK239" s="521"/>
      <c r="CL239" s="521"/>
      <c r="CM239" s="521"/>
      <c r="CN239" s="521"/>
      <c r="CO239" s="521"/>
      <c r="CP239" s="521"/>
      <c r="CQ239" s="521"/>
      <c r="CR239" s="521"/>
      <c r="CS239" s="521"/>
      <c r="CT239" s="521"/>
      <c r="CU239" s="521"/>
      <c r="CV239" s="521"/>
      <c r="CW239" s="521"/>
      <c r="CX239" s="521"/>
      <c r="CY239" s="521"/>
      <c r="CZ239" s="521"/>
      <c r="DA239" s="521"/>
      <c r="DB239" s="521"/>
      <c r="DC239" s="521"/>
      <c r="DD239" s="521"/>
      <c r="DE239" s="521"/>
      <c r="DF239" s="521"/>
      <c r="DG239" s="521"/>
      <c r="DH239" s="521"/>
      <c r="DI239" s="521"/>
      <c r="DJ239" s="521"/>
      <c r="DK239" s="129"/>
      <c r="DL239" s="130"/>
    </row>
    <row r="240" spans="1:116" ht="16.5">
      <c r="D240" s="17" t="s">
        <v>7</v>
      </c>
      <c r="E240" s="524">
        <v>0</v>
      </c>
      <c r="F240" s="57" t="s">
        <v>0</v>
      </c>
      <c r="G240" s="638"/>
      <c r="H240" s="631" t="b">
        <v>0</v>
      </c>
      <c r="I240" s="521">
        <f t="shared" si="40"/>
        <v>0</v>
      </c>
      <c r="J240" s="521"/>
      <c r="K240" s="521"/>
      <c r="L240" s="521"/>
      <c r="M240" s="521"/>
      <c r="N240" s="521"/>
      <c r="O240" s="521"/>
      <c r="P240" s="521"/>
      <c r="Q240" s="521"/>
      <c r="R240" s="521"/>
      <c r="S240" s="521"/>
      <c r="T240" s="521"/>
      <c r="U240" s="521"/>
      <c r="V240" s="521"/>
      <c r="W240" s="521"/>
      <c r="X240" s="521"/>
      <c r="Y240" s="521"/>
      <c r="Z240" s="521"/>
      <c r="AA240" s="521"/>
      <c r="AB240" s="521"/>
      <c r="AC240" s="521"/>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c r="BI240" s="521"/>
      <c r="BJ240" s="521"/>
      <c r="BK240" s="521"/>
      <c r="BL240" s="521"/>
      <c r="BM240" s="521"/>
      <c r="BN240" s="521"/>
      <c r="BO240" s="521"/>
      <c r="BP240" s="521"/>
      <c r="BQ240" s="521"/>
      <c r="BR240" s="521"/>
      <c r="BS240" s="521"/>
      <c r="BT240" s="521"/>
      <c r="BU240" s="521"/>
      <c r="BV240" s="521"/>
      <c r="BW240" s="521"/>
      <c r="BX240" s="521"/>
      <c r="BY240" s="521"/>
      <c r="BZ240" s="521"/>
      <c r="CA240" s="521"/>
      <c r="CB240" s="521"/>
      <c r="CC240" s="521"/>
      <c r="CD240" s="521"/>
      <c r="CE240" s="521"/>
      <c r="CF240" s="521"/>
      <c r="CG240" s="521"/>
      <c r="CH240" s="521"/>
      <c r="CI240" s="521"/>
      <c r="CJ240" s="521"/>
      <c r="CK240" s="521"/>
      <c r="CL240" s="521"/>
      <c r="CM240" s="521"/>
      <c r="CN240" s="521"/>
      <c r="CO240" s="521"/>
      <c r="CP240" s="521"/>
      <c r="CQ240" s="521"/>
      <c r="CR240" s="521"/>
      <c r="CS240" s="521"/>
      <c r="CT240" s="521"/>
      <c r="CU240" s="521"/>
      <c r="CV240" s="521"/>
      <c r="CW240" s="521"/>
      <c r="CX240" s="521"/>
      <c r="CY240" s="521"/>
      <c r="CZ240" s="521"/>
      <c r="DA240" s="521"/>
      <c r="DB240" s="521"/>
      <c r="DC240" s="521"/>
      <c r="DD240" s="521"/>
      <c r="DE240" s="521"/>
      <c r="DF240" s="521"/>
      <c r="DG240" s="521"/>
      <c r="DH240" s="521"/>
      <c r="DI240" s="521"/>
      <c r="DJ240" s="521"/>
      <c r="DK240" s="129"/>
      <c r="DL240" s="130"/>
    </row>
    <row r="241" spans="1:116" ht="16.5">
      <c r="D241" s="17" t="s">
        <v>8</v>
      </c>
      <c r="E241" s="524">
        <v>0</v>
      </c>
      <c r="F241" s="57" t="s">
        <v>0</v>
      </c>
      <c r="G241" s="638"/>
      <c r="H241" s="631" t="b">
        <v>0</v>
      </c>
      <c r="I241" s="521">
        <f t="shared" si="40"/>
        <v>0</v>
      </c>
      <c r="J241" s="521"/>
      <c r="K241" s="521"/>
      <c r="L241" s="521"/>
      <c r="M241" s="521"/>
      <c r="N241" s="521"/>
      <c r="O241" s="521"/>
      <c r="P241" s="521"/>
      <c r="Q241" s="521"/>
      <c r="R241" s="521"/>
      <c r="S241" s="521"/>
      <c r="T241" s="521"/>
      <c r="U241" s="521"/>
      <c r="V241" s="521"/>
      <c r="W241" s="521"/>
      <c r="X241" s="521"/>
      <c r="Y241" s="521"/>
      <c r="Z241" s="521"/>
      <c r="AA241" s="521"/>
      <c r="AB241" s="521"/>
      <c r="AC241" s="521"/>
      <c r="AD241" s="521"/>
      <c r="AE241" s="521"/>
      <c r="AF241" s="521"/>
      <c r="AG241" s="521"/>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c r="BI241" s="521"/>
      <c r="BJ241" s="521"/>
      <c r="BK241" s="521"/>
      <c r="BL241" s="521"/>
      <c r="BM241" s="521"/>
      <c r="BN241" s="521"/>
      <c r="BO241" s="521"/>
      <c r="BP241" s="521"/>
      <c r="BQ241" s="521"/>
      <c r="BR241" s="521"/>
      <c r="BS241" s="521"/>
      <c r="BT241" s="521"/>
      <c r="BU241" s="521"/>
      <c r="BV241" s="521"/>
      <c r="BW241" s="521"/>
      <c r="BX241" s="521"/>
      <c r="BY241" s="521"/>
      <c r="BZ241" s="521"/>
      <c r="CA241" s="521"/>
      <c r="CB241" s="521"/>
      <c r="CC241" s="521"/>
      <c r="CD241" s="521"/>
      <c r="CE241" s="521"/>
      <c r="CF241" s="521"/>
      <c r="CG241" s="521"/>
      <c r="CH241" s="521"/>
      <c r="CI241" s="521"/>
      <c r="CJ241" s="521"/>
      <c r="CK241" s="521"/>
      <c r="CL241" s="521"/>
      <c r="CM241" s="521"/>
      <c r="CN241" s="521"/>
      <c r="CO241" s="521"/>
      <c r="CP241" s="521"/>
      <c r="CQ241" s="521"/>
      <c r="CR241" s="521"/>
      <c r="CS241" s="521"/>
      <c r="CT241" s="521"/>
      <c r="CU241" s="521"/>
      <c r="CV241" s="521"/>
      <c r="CW241" s="521"/>
      <c r="CX241" s="521"/>
      <c r="CY241" s="521"/>
      <c r="CZ241" s="521"/>
      <c r="DA241" s="521"/>
      <c r="DB241" s="521"/>
      <c r="DC241" s="521"/>
      <c r="DD241" s="521"/>
      <c r="DE241" s="521"/>
      <c r="DF241" s="521"/>
      <c r="DG241" s="521"/>
      <c r="DH241" s="521"/>
      <c r="DI241" s="521"/>
      <c r="DJ241" s="521"/>
      <c r="DK241" s="129"/>
      <c r="DL241" s="130"/>
    </row>
    <row r="242" spans="1:116" ht="16.5">
      <c r="D242" s="17" t="s">
        <v>178</v>
      </c>
      <c r="E242" s="524">
        <v>0</v>
      </c>
      <c r="F242" s="57" t="s">
        <v>0</v>
      </c>
      <c r="G242" s="638"/>
      <c r="H242" s="631" t="b">
        <v>0</v>
      </c>
      <c r="I242" s="521">
        <f t="shared" si="40"/>
        <v>0</v>
      </c>
      <c r="J242" s="521"/>
      <c r="K242" s="521"/>
      <c r="L242" s="521"/>
      <c r="M242" s="521"/>
      <c r="N242" s="521"/>
      <c r="O242" s="521"/>
      <c r="P242" s="521"/>
      <c r="Q242" s="521"/>
      <c r="R242" s="521"/>
      <c r="S242" s="521"/>
      <c r="T242" s="521"/>
      <c r="U242" s="521"/>
      <c r="V242" s="521"/>
      <c r="W242" s="521"/>
      <c r="X242" s="521"/>
      <c r="Y242" s="521"/>
      <c r="Z242" s="521"/>
      <c r="AA242" s="521"/>
      <c r="AB242" s="521"/>
      <c r="AC242" s="521"/>
      <c r="AD242" s="521"/>
      <c r="AE242" s="521"/>
      <c r="AF242" s="521"/>
      <c r="AG242" s="521"/>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c r="BI242" s="521"/>
      <c r="BJ242" s="521"/>
      <c r="BK242" s="521"/>
      <c r="BL242" s="521"/>
      <c r="BM242" s="521"/>
      <c r="BN242" s="521"/>
      <c r="BO242" s="521"/>
      <c r="BP242" s="521"/>
      <c r="BQ242" s="521"/>
      <c r="BR242" s="521"/>
      <c r="BS242" s="521"/>
      <c r="BT242" s="521"/>
      <c r="BU242" s="521"/>
      <c r="BV242" s="521"/>
      <c r="BW242" s="521"/>
      <c r="BX242" s="521"/>
      <c r="BY242" s="521"/>
      <c r="BZ242" s="521"/>
      <c r="CA242" s="521"/>
      <c r="CB242" s="521"/>
      <c r="CC242" s="521"/>
      <c r="CD242" s="521"/>
      <c r="CE242" s="521"/>
      <c r="CF242" s="521"/>
      <c r="CG242" s="521"/>
      <c r="CH242" s="521"/>
      <c r="CI242" s="521"/>
      <c r="CJ242" s="521"/>
      <c r="CK242" s="521"/>
      <c r="CL242" s="521"/>
      <c r="CM242" s="521"/>
      <c r="CN242" s="521"/>
      <c r="CO242" s="521"/>
      <c r="CP242" s="521"/>
      <c r="CQ242" s="521"/>
      <c r="CR242" s="521"/>
      <c r="CS242" s="521"/>
      <c r="CT242" s="521"/>
      <c r="CU242" s="521"/>
      <c r="CV242" s="521"/>
      <c r="CW242" s="521"/>
      <c r="CX242" s="521"/>
      <c r="CY242" s="521"/>
      <c r="CZ242" s="521"/>
      <c r="DA242" s="521"/>
      <c r="DB242" s="521"/>
      <c r="DC242" s="521"/>
      <c r="DD242" s="521"/>
      <c r="DE242" s="521"/>
      <c r="DF242" s="521"/>
      <c r="DG242" s="521"/>
      <c r="DH242" s="521"/>
      <c r="DI242" s="521"/>
      <c r="DJ242" s="521"/>
      <c r="DK242" s="129"/>
      <c r="DL242" s="130"/>
    </row>
    <row r="243" spans="1:116" ht="16.5">
      <c r="D243" s="17" t="s">
        <v>179</v>
      </c>
      <c r="E243" s="524">
        <v>0</v>
      </c>
      <c r="F243" s="57" t="s">
        <v>0</v>
      </c>
      <c r="G243" s="638"/>
      <c r="H243" s="631" t="b">
        <v>0</v>
      </c>
      <c r="I243" s="521">
        <f t="shared" si="40"/>
        <v>0</v>
      </c>
      <c r="J243" s="521"/>
      <c r="K243" s="521"/>
      <c r="L243" s="521"/>
      <c r="M243" s="521"/>
      <c r="N243" s="521"/>
      <c r="O243" s="521"/>
      <c r="P243" s="521"/>
      <c r="Q243" s="521"/>
      <c r="R243" s="521"/>
      <c r="S243" s="521"/>
      <c r="T243" s="521"/>
      <c r="U243" s="521"/>
      <c r="V243" s="521"/>
      <c r="W243" s="521"/>
      <c r="X243" s="521"/>
      <c r="Y243" s="521"/>
      <c r="Z243" s="521"/>
      <c r="AA243" s="521"/>
      <c r="AB243" s="521"/>
      <c r="AC243" s="521"/>
      <c r="AD243" s="521"/>
      <c r="AE243" s="521"/>
      <c r="AF243" s="521"/>
      <c r="AG243" s="521"/>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c r="BI243" s="521"/>
      <c r="BJ243" s="521"/>
      <c r="BK243" s="521"/>
      <c r="BL243" s="521"/>
      <c r="BM243" s="521"/>
      <c r="BN243" s="521"/>
      <c r="BO243" s="521"/>
      <c r="BP243" s="521"/>
      <c r="BQ243" s="521"/>
      <c r="BR243" s="521"/>
      <c r="BS243" s="521"/>
      <c r="BT243" s="521"/>
      <c r="BU243" s="521"/>
      <c r="BV243" s="521"/>
      <c r="BW243" s="521"/>
      <c r="BX243" s="521"/>
      <c r="BY243" s="521"/>
      <c r="BZ243" s="521"/>
      <c r="CA243" s="521"/>
      <c r="CB243" s="521"/>
      <c r="CC243" s="521"/>
      <c r="CD243" s="521"/>
      <c r="CE243" s="521"/>
      <c r="CF243" s="521"/>
      <c r="CG243" s="521"/>
      <c r="CH243" s="521"/>
      <c r="CI243" s="521"/>
      <c r="CJ243" s="521"/>
      <c r="CK243" s="521"/>
      <c r="CL243" s="521"/>
      <c r="CM243" s="521"/>
      <c r="CN243" s="521"/>
      <c r="CO243" s="521"/>
      <c r="CP243" s="521"/>
      <c r="CQ243" s="521"/>
      <c r="CR243" s="521"/>
      <c r="CS243" s="521"/>
      <c r="CT243" s="521"/>
      <c r="CU243" s="521"/>
      <c r="CV243" s="521"/>
      <c r="CW243" s="521"/>
      <c r="CX243" s="521"/>
      <c r="CY243" s="521"/>
      <c r="CZ243" s="521"/>
      <c r="DA243" s="521"/>
      <c r="DB243" s="521"/>
      <c r="DC243" s="521"/>
      <c r="DD243" s="521"/>
      <c r="DE243" s="521"/>
      <c r="DF243" s="521"/>
      <c r="DG243" s="521"/>
      <c r="DH243" s="521"/>
      <c r="DI243" s="521"/>
      <c r="DJ243" s="521"/>
      <c r="DK243" s="129"/>
      <c r="DL243" s="130"/>
    </row>
    <row r="244" spans="1:116" ht="16.5">
      <c r="D244" s="449" t="s">
        <v>303</v>
      </c>
      <c r="E244" s="524">
        <v>0</v>
      </c>
      <c r="F244" s="57" t="s">
        <v>0</v>
      </c>
      <c r="G244" s="638"/>
      <c r="H244" s="631" t="b">
        <v>0</v>
      </c>
      <c r="I244" s="521">
        <f t="shared" si="40"/>
        <v>0</v>
      </c>
      <c r="J244" s="521"/>
      <c r="K244" s="521"/>
      <c r="L244" s="521"/>
      <c r="M244" s="521"/>
      <c r="N244" s="521"/>
      <c r="O244" s="521"/>
      <c r="P244" s="521"/>
      <c r="Q244" s="521"/>
      <c r="R244" s="521"/>
      <c r="S244" s="521"/>
      <c r="T244" s="521"/>
      <c r="U244" s="521"/>
      <c r="V244" s="521"/>
      <c r="W244" s="521"/>
      <c r="X244" s="521"/>
      <c r="Y244" s="521"/>
      <c r="Z244" s="521"/>
      <c r="AA244" s="521"/>
      <c r="AB244" s="521"/>
      <c r="AC244" s="521"/>
      <c r="AD244" s="521"/>
      <c r="AE244" s="521"/>
      <c r="AF244" s="521"/>
      <c r="AG244" s="521"/>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c r="BI244" s="521"/>
      <c r="BJ244" s="521"/>
      <c r="BK244" s="521"/>
      <c r="BL244" s="521"/>
      <c r="BM244" s="521"/>
      <c r="BN244" s="521"/>
      <c r="BO244" s="521"/>
      <c r="BP244" s="521"/>
      <c r="BQ244" s="521"/>
      <c r="BR244" s="521"/>
      <c r="BS244" s="521"/>
      <c r="BT244" s="521"/>
      <c r="BU244" s="521"/>
      <c r="BV244" s="521"/>
      <c r="BW244" s="521"/>
      <c r="BX244" s="521"/>
      <c r="BY244" s="521"/>
      <c r="BZ244" s="521"/>
      <c r="CA244" s="521"/>
      <c r="CB244" s="521"/>
      <c r="CC244" s="521"/>
      <c r="CD244" s="521"/>
      <c r="CE244" s="521"/>
      <c r="CF244" s="521"/>
      <c r="CG244" s="521"/>
      <c r="CH244" s="521"/>
      <c r="CI244" s="521"/>
      <c r="CJ244" s="521"/>
      <c r="CK244" s="521"/>
      <c r="CL244" s="521"/>
      <c r="CM244" s="521"/>
      <c r="CN244" s="521"/>
      <c r="CO244" s="521"/>
      <c r="CP244" s="521"/>
      <c r="CQ244" s="521"/>
      <c r="CR244" s="521"/>
      <c r="CS244" s="521"/>
      <c r="CT244" s="521"/>
      <c r="CU244" s="521"/>
      <c r="CV244" s="521"/>
      <c r="CW244" s="521"/>
      <c r="CX244" s="521"/>
      <c r="CY244" s="521"/>
      <c r="CZ244" s="521"/>
      <c r="DA244" s="521"/>
      <c r="DB244" s="521"/>
      <c r="DC244" s="521"/>
      <c r="DD244" s="521"/>
      <c r="DE244" s="521"/>
      <c r="DF244" s="521"/>
      <c r="DG244" s="521"/>
      <c r="DH244" s="521"/>
      <c r="DI244" s="521"/>
      <c r="DJ244" s="521"/>
      <c r="DK244" s="129"/>
      <c r="DL244" s="130"/>
    </row>
    <row r="245" spans="1:116" ht="16.5">
      <c r="D245" s="449" t="s">
        <v>304</v>
      </c>
      <c r="E245" s="524">
        <v>1</v>
      </c>
      <c r="F245" s="57" t="s">
        <v>0</v>
      </c>
      <c r="G245" s="638"/>
      <c r="H245" s="631" t="b">
        <v>0</v>
      </c>
      <c r="I245" s="521">
        <f t="shared" si="40"/>
        <v>0</v>
      </c>
      <c r="J245" s="521"/>
      <c r="K245" s="521"/>
      <c r="L245" s="521"/>
      <c r="M245" s="521"/>
      <c r="N245" s="521"/>
      <c r="O245" s="521"/>
      <c r="P245" s="521"/>
      <c r="Q245" s="521"/>
      <c r="R245" s="521"/>
      <c r="S245" s="521"/>
      <c r="T245" s="521"/>
      <c r="U245" s="521"/>
      <c r="V245" s="521"/>
      <c r="W245" s="521"/>
      <c r="X245" s="521"/>
      <c r="Y245" s="521"/>
      <c r="Z245" s="521"/>
      <c r="AA245" s="521"/>
      <c r="AB245" s="521"/>
      <c r="AC245" s="521"/>
      <c r="AD245" s="521"/>
      <c r="AE245" s="521"/>
      <c r="AF245" s="521"/>
      <c r="AG245" s="521"/>
      <c r="AH245" s="521"/>
      <c r="AI245" s="521"/>
      <c r="AJ245" s="521"/>
      <c r="AK245" s="521"/>
      <c r="AL245" s="521"/>
      <c r="AM245" s="521"/>
      <c r="AN245" s="521"/>
      <c r="AO245" s="521"/>
      <c r="AP245" s="521"/>
      <c r="AQ245" s="521"/>
      <c r="AR245" s="521"/>
      <c r="AS245" s="521"/>
      <c r="AT245" s="521"/>
      <c r="AU245" s="521"/>
      <c r="AV245" s="521"/>
      <c r="AW245" s="521"/>
      <c r="AX245" s="521"/>
      <c r="AY245" s="521"/>
      <c r="AZ245" s="521"/>
      <c r="BA245" s="521"/>
      <c r="BB245" s="521"/>
      <c r="BC245" s="521"/>
      <c r="BD245" s="521"/>
      <c r="BE245" s="521"/>
      <c r="BF245" s="521"/>
      <c r="BG245" s="521"/>
      <c r="BH245" s="521"/>
      <c r="BI245" s="521"/>
      <c r="BJ245" s="521"/>
      <c r="BK245" s="521"/>
      <c r="BL245" s="521"/>
      <c r="BM245" s="521"/>
      <c r="BN245" s="521"/>
      <c r="BO245" s="521"/>
      <c r="BP245" s="521"/>
      <c r="BQ245" s="521"/>
      <c r="BR245" s="521"/>
      <c r="BS245" s="521"/>
      <c r="BT245" s="521"/>
      <c r="BU245" s="521"/>
      <c r="BV245" s="521"/>
      <c r="BW245" s="521"/>
      <c r="BX245" s="521"/>
      <c r="BY245" s="521"/>
      <c r="BZ245" s="521"/>
      <c r="CA245" s="521"/>
      <c r="CB245" s="521"/>
      <c r="CC245" s="521"/>
      <c r="CD245" s="521"/>
      <c r="CE245" s="521"/>
      <c r="CF245" s="521"/>
      <c r="CG245" s="521"/>
      <c r="CH245" s="521"/>
      <c r="CI245" s="521"/>
      <c r="CJ245" s="521"/>
      <c r="CK245" s="521"/>
      <c r="CL245" s="521"/>
      <c r="CM245" s="521"/>
      <c r="CN245" s="521"/>
      <c r="CO245" s="521"/>
      <c r="CP245" s="521"/>
      <c r="CQ245" s="521"/>
      <c r="CR245" s="521"/>
      <c r="CS245" s="521"/>
      <c r="CT245" s="521"/>
      <c r="CU245" s="521"/>
      <c r="CV245" s="521"/>
      <c r="CW245" s="521"/>
      <c r="CX245" s="521"/>
      <c r="CY245" s="521"/>
      <c r="CZ245" s="521"/>
      <c r="DA245" s="521"/>
      <c r="DB245" s="521"/>
      <c r="DC245" s="521"/>
      <c r="DD245" s="521"/>
      <c r="DE245" s="521"/>
      <c r="DF245" s="521"/>
      <c r="DG245" s="521"/>
      <c r="DH245" s="521"/>
      <c r="DI245" s="521"/>
      <c r="DJ245" s="521"/>
      <c r="DK245" s="129"/>
      <c r="DL245" s="130"/>
    </row>
    <row r="246" spans="1:116" ht="16.5">
      <c r="D246" s="449" t="s">
        <v>305</v>
      </c>
      <c r="E246" s="525">
        <v>0</v>
      </c>
      <c r="F246" s="57" t="s">
        <v>0</v>
      </c>
      <c r="G246" s="639"/>
      <c r="H246" s="631" t="b">
        <v>0</v>
      </c>
      <c r="I246" s="521">
        <f t="shared" si="40"/>
        <v>0</v>
      </c>
      <c r="J246" s="521"/>
      <c r="K246" s="521"/>
      <c r="L246" s="521"/>
      <c r="M246" s="521"/>
      <c r="N246" s="521"/>
      <c r="O246" s="521"/>
      <c r="P246" s="521"/>
      <c r="Q246" s="521"/>
      <c r="R246" s="521"/>
      <c r="S246" s="521"/>
      <c r="T246" s="521"/>
      <c r="U246" s="521"/>
      <c r="V246" s="521"/>
      <c r="W246" s="521"/>
      <c r="X246" s="521"/>
      <c r="Y246" s="521"/>
      <c r="Z246" s="521"/>
      <c r="AA246" s="521"/>
      <c r="AB246" s="521"/>
      <c r="AC246" s="521"/>
      <c r="AD246" s="521"/>
      <c r="AE246" s="521"/>
      <c r="AF246" s="521"/>
      <c r="AG246" s="521"/>
      <c r="AH246" s="521"/>
      <c r="AI246" s="521"/>
      <c r="AJ246" s="521"/>
      <c r="AK246" s="521"/>
      <c r="AL246" s="521"/>
      <c r="AM246" s="521"/>
      <c r="AN246" s="521"/>
      <c r="AO246" s="521"/>
      <c r="AP246" s="521"/>
      <c r="AQ246" s="521"/>
      <c r="AR246" s="521"/>
      <c r="AS246" s="521"/>
      <c r="AT246" s="521"/>
      <c r="AU246" s="521"/>
      <c r="AV246" s="521"/>
      <c r="AW246" s="521"/>
      <c r="AX246" s="521"/>
      <c r="AY246" s="521"/>
      <c r="AZ246" s="521"/>
      <c r="BA246" s="521"/>
      <c r="BB246" s="521"/>
      <c r="BC246" s="521"/>
      <c r="BD246" s="521"/>
      <c r="BE246" s="521"/>
      <c r="BF246" s="521"/>
      <c r="BG246" s="521"/>
      <c r="BH246" s="521"/>
      <c r="BI246" s="521"/>
      <c r="BJ246" s="521"/>
      <c r="BK246" s="521"/>
      <c r="BL246" s="521"/>
      <c r="BM246" s="521"/>
      <c r="BN246" s="521"/>
      <c r="BO246" s="521"/>
      <c r="BP246" s="521"/>
      <c r="BQ246" s="521"/>
      <c r="BR246" s="521"/>
      <c r="BS246" s="521"/>
      <c r="BT246" s="521"/>
      <c r="BU246" s="521"/>
      <c r="BV246" s="521"/>
      <c r="BW246" s="521"/>
      <c r="BX246" s="521"/>
      <c r="BY246" s="521"/>
      <c r="BZ246" s="521"/>
      <c r="CA246" s="521"/>
      <c r="CB246" s="521"/>
      <c r="CC246" s="521"/>
      <c r="CD246" s="521"/>
      <c r="CE246" s="521"/>
      <c r="CF246" s="521"/>
      <c r="CG246" s="521"/>
      <c r="CH246" s="521"/>
      <c r="CI246" s="521"/>
      <c r="CJ246" s="521"/>
      <c r="CK246" s="521"/>
      <c r="CL246" s="521"/>
      <c r="CM246" s="521"/>
      <c r="CN246" s="521"/>
      <c r="CO246" s="521"/>
      <c r="CP246" s="521"/>
      <c r="CQ246" s="521"/>
      <c r="CR246" s="521"/>
      <c r="CS246" s="521"/>
      <c r="CT246" s="521"/>
      <c r="CU246" s="521"/>
      <c r="CV246" s="521"/>
      <c r="CW246" s="521"/>
      <c r="CX246" s="521"/>
      <c r="CY246" s="521"/>
      <c r="CZ246" s="521"/>
      <c r="DA246" s="521"/>
      <c r="DB246" s="521"/>
      <c r="DC246" s="521"/>
      <c r="DD246" s="521"/>
      <c r="DE246" s="521"/>
      <c r="DF246" s="521"/>
      <c r="DG246" s="521"/>
      <c r="DH246" s="521"/>
      <c r="DI246" s="521"/>
      <c r="DJ246" s="521"/>
      <c r="DK246" s="132"/>
      <c r="DL246" s="133"/>
    </row>
    <row r="247" spans="1:116" ht="16.5">
      <c r="D247" s="11"/>
      <c r="F247" s="57"/>
      <c r="I247" s="643"/>
      <c r="J247" s="643"/>
      <c r="K247" s="643"/>
      <c r="L247" s="643"/>
      <c r="M247" s="643"/>
      <c r="N247" s="643"/>
      <c r="O247" s="643"/>
      <c r="P247" s="643"/>
      <c r="Q247" s="643"/>
      <c r="R247" s="643"/>
      <c r="S247" s="643"/>
      <c r="T247" s="643"/>
      <c r="U247" s="643"/>
      <c r="V247" s="643"/>
      <c r="W247" s="643"/>
      <c r="X247" s="643"/>
      <c r="Y247" s="643"/>
      <c r="Z247" s="643"/>
      <c r="AA247" s="643"/>
      <c r="AB247" s="643"/>
      <c r="AC247" s="643"/>
      <c r="AD247" s="643"/>
      <c r="AE247" s="643"/>
      <c r="AF247" s="643"/>
      <c r="AG247" s="643"/>
      <c r="AH247" s="643"/>
      <c r="AI247" s="643"/>
      <c r="AJ247" s="643"/>
      <c r="AK247" s="643"/>
      <c r="AL247" s="643"/>
      <c r="AM247" s="643"/>
      <c r="AN247" s="643"/>
      <c r="AO247" s="643"/>
      <c r="AP247" s="643"/>
      <c r="AQ247" s="643"/>
      <c r="AR247" s="643"/>
      <c r="AS247" s="643"/>
      <c r="AT247" s="643"/>
      <c r="AU247" s="643"/>
      <c r="AV247" s="643"/>
      <c r="AW247" s="643"/>
      <c r="AX247" s="643"/>
      <c r="AY247" s="643"/>
      <c r="AZ247" s="643"/>
      <c r="BA247" s="643"/>
      <c r="BB247" s="643"/>
      <c r="BC247" s="643"/>
      <c r="BD247" s="643"/>
      <c r="BE247" s="643"/>
      <c r="BF247" s="643"/>
      <c r="BG247" s="643"/>
      <c r="BH247" s="643"/>
      <c r="BI247" s="643"/>
      <c r="BJ247" s="643"/>
      <c r="BK247" s="643"/>
      <c r="BL247" s="643"/>
      <c r="BM247" s="643"/>
      <c r="BN247" s="643"/>
      <c r="BO247" s="643"/>
      <c r="BP247" s="643"/>
      <c r="BQ247" s="643"/>
      <c r="BR247" s="643"/>
      <c r="BS247" s="643"/>
      <c r="BT247" s="643"/>
      <c r="BU247" s="643"/>
      <c r="BV247" s="643"/>
      <c r="BW247" s="643"/>
      <c r="BX247" s="643"/>
      <c r="BY247" s="643"/>
      <c r="BZ247" s="643"/>
      <c r="CA247" s="643"/>
      <c r="CB247" s="643"/>
      <c r="CC247" s="643"/>
      <c r="CD247" s="643"/>
      <c r="CE247" s="643"/>
      <c r="CF247" s="643"/>
      <c r="CG247" s="643"/>
      <c r="CH247" s="643"/>
      <c r="CI247" s="643"/>
      <c r="CJ247" s="643"/>
      <c r="CK247" s="643"/>
      <c r="CL247" s="643"/>
      <c r="CM247" s="643"/>
      <c r="CN247" s="643"/>
      <c r="CO247" s="643"/>
      <c r="CP247" s="643"/>
      <c r="CQ247" s="643"/>
      <c r="CR247" s="643"/>
      <c r="CS247" s="643"/>
      <c r="CT247" s="643"/>
      <c r="CU247" s="643"/>
      <c r="CV247" s="643"/>
      <c r="CW247" s="643"/>
      <c r="CX247" s="643"/>
      <c r="CY247" s="643"/>
      <c r="CZ247" s="643"/>
      <c r="DA247" s="643"/>
      <c r="DB247" s="643"/>
      <c r="DC247" s="643"/>
      <c r="DD247" s="643"/>
      <c r="DE247" s="643"/>
      <c r="DF247" s="643"/>
      <c r="DG247" s="643"/>
      <c r="DH247" s="643"/>
      <c r="DI247" s="643"/>
      <c r="DJ247" s="643"/>
    </row>
    <row r="248" spans="1:116" ht="16.5">
      <c r="D248" s="11" t="s">
        <v>119</v>
      </c>
      <c r="F248" s="57" t="s">
        <v>0</v>
      </c>
      <c r="H248" s="630"/>
      <c r="I248" s="509"/>
      <c r="J248" s="509"/>
      <c r="K248" s="509"/>
      <c r="L248" s="509"/>
      <c r="M248" s="509"/>
      <c r="N248" s="509"/>
      <c r="O248" s="509"/>
      <c r="P248" s="509"/>
      <c r="Q248" s="509"/>
      <c r="R248" s="509"/>
      <c r="S248" s="509"/>
      <c r="T248" s="509"/>
      <c r="U248" s="509"/>
      <c r="V248" s="509"/>
      <c r="W248" s="509"/>
      <c r="X248" s="509"/>
      <c r="Y248" s="509"/>
      <c r="Z248" s="509"/>
      <c r="AA248" s="509"/>
      <c r="AB248" s="509"/>
      <c r="AC248" s="509"/>
      <c r="AD248" s="509"/>
      <c r="AE248" s="509"/>
      <c r="AF248" s="509"/>
      <c r="AG248" s="509"/>
      <c r="AH248" s="509"/>
      <c r="AI248" s="509"/>
      <c r="AJ248" s="509"/>
      <c r="AK248" s="509"/>
      <c r="AL248" s="509"/>
      <c r="AM248" s="509"/>
      <c r="AN248" s="509"/>
      <c r="AO248" s="509"/>
      <c r="AP248" s="509"/>
      <c r="AQ248" s="509"/>
      <c r="AR248" s="509"/>
      <c r="AS248" s="509"/>
      <c r="AT248" s="509"/>
      <c r="AU248" s="509"/>
      <c r="AV248" s="509"/>
      <c r="AW248" s="509"/>
      <c r="AX248" s="509"/>
      <c r="AY248" s="509"/>
      <c r="AZ248" s="509"/>
      <c r="BA248" s="509"/>
      <c r="BB248" s="509"/>
      <c r="BC248" s="509"/>
      <c r="BD248" s="509"/>
      <c r="BE248" s="509"/>
      <c r="BF248" s="509"/>
      <c r="BG248" s="509"/>
      <c r="BH248" s="509"/>
      <c r="BI248" s="509"/>
      <c r="BJ248" s="509"/>
      <c r="BK248" s="509"/>
      <c r="BL248" s="509"/>
      <c r="BM248" s="509"/>
      <c r="BN248" s="509"/>
      <c r="BO248" s="509"/>
      <c r="BP248" s="509"/>
      <c r="BQ248" s="509"/>
      <c r="BR248" s="509"/>
      <c r="BS248" s="509"/>
      <c r="BT248" s="509"/>
      <c r="BU248" s="509"/>
      <c r="BV248" s="509"/>
      <c r="BW248" s="509"/>
      <c r="BX248" s="509"/>
      <c r="BY248" s="509"/>
      <c r="BZ248" s="509"/>
      <c r="CA248" s="509"/>
      <c r="CB248" s="509"/>
      <c r="CC248" s="509"/>
      <c r="CD248" s="509"/>
      <c r="CE248" s="509"/>
      <c r="CF248" s="509"/>
      <c r="CG248" s="509"/>
      <c r="CH248" s="509"/>
      <c r="CI248" s="509"/>
      <c r="CJ248" s="509"/>
      <c r="CK248" s="509"/>
      <c r="CL248" s="509"/>
      <c r="CM248" s="509"/>
      <c r="CN248" s="509"/>
      <c r="CO248" s="509"/>
      <c r="CP248" s="509"/>
      <c r="CQ248" s="509"/>
      <c r="CR248" s="509"/>
      <c r="CS248" s="509"/>
      <c r="CT248" s="509"/>
      <c r="CU248" s="509"/>
      <c r="CV248" s="509"/>
      <c r="CW248" s="509"/>
      <c r="CX248" s="509"/>
      <c r="CY248" s="509"/>
      <c r="CZ248" s="509"/>
      <c r="DA248" s="509"/>
      <c r="DB248" s="509"/>
      <c r="DC248" s="509"/>
      <c r="DD248" s="509"/>
      <c r="DE248" s="509"/>
      <c r="DF248" s="509"/>
      <c r="DG248" s="509"/>
      <c r="DH248" s="509"/>
      <c r="DI248" s="509"/>
      <c r="DJ248" s="509"/>
      <c r="DK248" s="154"/>
      <c r="DL248" s="155"/>
    </row>
    <row r="249" spans="1:116" ht="16.5">
      <c r="D249" s="11"/>
      <c r="F249" s="57"/>
    </row>
    <row r="250" spans="1:116" s="140" customFormat="1">
      <c r="A250" s="163"/>
      <c r="B250" s="163"/>
      <c r="C250" s="163"/>
      <c r="D250" s="139" t="s">
        <v>11</v>
      </c>
      <c r="E250" s="139"/>
      <c r="F250" s="82"/>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row>
    <row r="251" spans="1:116" ht="16.5">
      <c r="D251" s="16"/>
      <c r="E251" s="16"/>
      <c r="F251" s="57"/>
    </row>
    <row r="252" spans="1:116">
      <c r="C252" s="18"/>
      <c r="D252" s="16" t="s">
        <v>123</v>
      </c>
      <c r="E252" s="16"/>
      <c r="H252" s="630"/>
      <c r="I252" s="529"/>
      <c r="J252" s="529"/>
      <c r="K252" s="529"/>
      <c r="L252" s="529"/>
      <c r="M252" s="529"/>
      <c r="N252" s="529"/>
      <c r="O252" s="529"/>
      <c r="P252" s="529"/>
      <c r="Q252" s="529"/>
      <c r="R252" s="529"/>
      <c r="S252" s="529"/>
      <c r="T252" s="529"/>
      <c r="U252" s="529"/>
      <c r="V252" s="529"/>
      <c r="W252" s="529"/>
      <c r="X252" s="529"/>
      <c r="Y252" s="529"/>
      <c r="Z252" s="529"/>
      <c r="AA252" s="529"/>
      <c r="AB252" s="529"/>
      <c r="AC252" s="529"/>
      <c r="AD252" s="529"/>
      <c r="AE252" s="529"/>
      <c r="AF252" s="529"/>
      <c r="AG252" s="529"/>
      <c r="AH252" s="529"/>
      <c r="AI252" s="529"/>
      <c r="AJ252" s="529"/>
      <c r="AK252" s="529"/>
      <c r="AL252" s="529"/>
      <c r="AM252" s="529"/>
      <c r="AN252" s="529"/>
      <c r="AO252" s="529"/>
      <c r="AP252" s="529"/>
      <c r="AQ252" s="529"/>
      <c r="AR252" s="529"/>
      <c r="AS252" s="529"/>
      <c r="AT252" s="529"/>
      <c r="AU252" s="529"/>
      <c r="AV252" s="529"/>
      <c r="AW252" s="529"/>
      <c r="AX252" s="529"/>
      <c r="AY252" s="529"/>
      <c r="AZ252" s="529"/>
      <c r="BA252" s="529"/>
      <c r="BB252" s="529"/>
      <c r="BC252" s="529"/>
      <c r="BD252" s="529"/>
      <c r="BE252" s="529"/>
      <c r="BF252" s="529"/>
      <c r="BG252" s="529"/>
      <c r="BH252" s="529"/>
      <c r="BI252" s="529"/>
      <c r="BJ252" s="529"/>
      <c r="BK252" s="529"/>
      <c r="BL252" s="529"/>
      <c r="BM252" s="529"/>
      <c r="BN252" s="529"/>
      <c r="BO252" s="529"/>
      <c r="BP252" s="529"/>
      <c r="BQ252" s="529"/>
      <c r="BR252" s="529"/>
      <c r="BS252" s="529"/>
      <c r="BT252" s="529"/>
      <c r="BU252" s="529"/>
      <c r="BV252" s="529"/>
      <c r="BW252" s="529"/>
      <c r="BX252" s="529"/>
      <c r="BY252" s="529"/>
      <c r="BZ252" s="529"/>
      <c r="CA252" s="529"/>
      <c r="CB252" s="529"/>
      <c r="CC252" s="529"/>
      <c r="CD252" s="529"/>
      <c r="CE252" s="529"/>
      <c r="CF252" s="529"/>
      <c r="CG252" s="529"/>
      <c r="CH252" s="529"/>
      <c r="CI252" s="529"/>
      <c r="CJ252" s="529"/>
      <c r="CK252" s="529"/>
      <c r="CL252" s="529"/>
      <c r="CM252" s="529"/>
      <c r="CN252" s="529"/>
      <c r="CO252" s="529"/>
      <c r="CP252" s="529"/>
      <c r="CQ252" s="529"/>
      <c r="CR252" s="529"/>
      <c r="CS252" s="529"/>
      <c r="CT252" s="529"/>
      <c r="CU252" s="529"/>
      <c r="CV252" s="529"/>
      <c r="CW252" s="529"/>
      <c r="CX252" s="529"/>
      <c r="CY252" s="529"/>
      <c r="CZ252" s="529"/>
      <c r="DA252" s="529"/>
      <c r="DB252" s="529"/>
      <c r="DC252" s="529"/>
      <c r="DD252" s="529"/>
      <c r="DE252" s="529"/>
      <c r="DF252" s="529"/>
      <c r="DG252" s="529"/>
      <c r="DH252" s="529"/>
      <c r="DI252" s="529"/>
      <c r="DJ252" s="529"/>
    </row>
    <row r="253" spans="1:116" ht="16.5">
      <c r="D253" s="16"/>
      <c r="E253" s="16"/>
      <c r="F253" s="57"/>
    </row>
    <row r="254" spans="1:116" ht="16.5">
      <c r="D254" s="16" t="s">
        <v>294</v>
      </c>
      <c r="E254" s="16"/>
      <c r="F254" s="57"/>
    </row>
    <row r="255" spans="1:116" ht="16.5">
      <c r="A255" s="18"/>
      <c r="B255" s="18"/>
      <c r="C255" s="18"/>
      <c r="D255" s="11" t="s">
        <v>269</v>
      </c>
      <c r="E255" s="11"/>
      <c r="F255" s="57"/>
    </row>
    <row r="256" spans="1:116" ht="16.5">
      <c r="A256" s="18"/>
      <c r="B256" s="18"/>
      <c r="C256" s="18"/>
      <c r="D256" s="12" t="s">
        <v>286</v>
      </c>
      <c r="E256" s="12"/>
      <c r="F256" s="57"/>
      <c r="G256" s="641" t="s">
        <v>315</v>
      </c>
      <c r="H256" s="7" t="s">
        <v>287</v>
      </c>
      <c r="I256" s="104" t="s">
        <v>316</v>
      </c>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row>
    <row r="257" spans="1:116" ht="16.5">
      <c r="A257" s="18"/>
      <c r="B257" s="18"/>
      <c r="C257" s="18"/>
      <c r="D257" s="17" t="s">
        <v>37</v>
      </c>
      <c r="E257" s="17"/>
      <c r="F257" s="57" t="s">
        <v>317</v>
      </c>
      <c r="G257" s="511">
        <v>29</v>
      </c>
      <c r="H257" s="632" t="b">
        <v>0</v>
      </c>
      <c r="I257" s="534"/>
      <c r="J257" s="528"/>
      <c r="K257" s="528"/>
      <c r="L257" s="528"/>
      <c r="M257" s="528"/>
      <c r="N257" s="528"/>
      <c r="O257" s="528"/>
      <c r="P257" s="528">
        <v>7</v>
      </c>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c r="CB257" s="528"/>
      <c r="CC257" s="528"/>
      <c r="CD257" s="528"/>
      <c r="CE257" s="528"/>
      <c r="CF257" s="528"/>
      <c r="CG257" s="528"/>
      <c r="CH257" s="528"/>
      <c r="CI257" s="528"/>
      <c r="CJ257" s="528"/>
      <c r="CK257" s="528"/>
      <c r="CL257" s="528"/>
      <c r="CM257" s="528"/>
      <c r="CN257" s="528"/>
      <c r="CO257" s="528"/>
      <c r="CP257" s="528"/>
      <c r="CQ257" s="528"/>
      <c r="CR257" s="528"/>
      <c r="CS257" s="528"/>
      <c r="CT257" s="528"/>
      <c r="CU257" s="528"/>
      <c r="CV257" s="528"/>
      <c r="CW257" s="528"/>
      <c r="CX257" s="528"/>
      <c r="CY257" s="528"/>
      <c r="CZ257" s="528"/>
      <c r="DA257" s="528"/>
      <c r="DB257" s="528"/>
      <c r="DC257" s="528"/>
      <c r="DD257" s="528"/>
      <c r="DE257" s="528"/>
      <c r="DF257" s="528"/>
      <c r="DG257" s="528"/>
      <c r="DH257" s="528"/>
      <c r="DI257" s="528"/>
      <c r="DJ257" s="528"/>
      <c r="DK257" s="61"/>
      <c r="DL257" s="64"/>
    </row>
    <row r="258" spans="1:116" ht="16.5">
      <c r="A258" s="18"/>
      <c r="B258" s="18"/>
      <c r="C258" s="18"/>
      <c r="D258" s="17" t="s">
        <v>38</v>
      </c>
      <c r="E258" s="17"/>
      <c r="F258" s="57" t="s">
        <v>317</v>
      </c>
      <c r="G258" s="511">
        <v>29</v>
      </c>
      <c r="H258" s="632" t="b">
        <v>0</v>
      </c>
      <c r="I258" s="528"/>
      <c r="J258" s="528"/>
      <c r="K258" s="528"/>
      <c r="L258" s="528"/>
      <c r="M258" s="528">
        <v>10</v>
      </c>
      <c r="N258" s="528"/>
      <c r="O258" s="528"/>
      <c r="P258" s="528"/>
      <c r="Q258" s="528"/>
      <c r="R258" s="528"/>
      <c r="S258" s="528"/>
      <c r="T258" s="528"/>
      <c r="U258" s="528"/>
      <c r="V258" s="528"/>
      <c r="W258" s="528"/>
      <c r="X258" s="528"/>
      <c r="Y258" s="528"/>
      <c r="Z258" s="528"/>
      <c r="AA258" s="528"/>
      <c r="AB258" s="528"/>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528"/>
      <c r="CB258" s="528"/>
      <c r="CC258" s="528"/>
      <c r="CD258" s="528"/>
      <c r="CE258" s="528"/>
      <c r="CF258" s="528"/>
      <c r="CG258" s="528"/>
      <c r="CH258" s="528"/>
      <c r="CI258" s="528"/>
      <c r="CJ258" s="528"/>
      <c r="CK258" s="528"/>
      <c r="CL258" s="528"/>
      <c r="CM258" s="528"/>
      <c r="CN258" s="528"/>
      <c r="CO258" s="528"/>
      <c r="CP258" s="528"/>
      <c r="CQ258" s="528"/>
      <c r="CR258" s="528"/>
      <c r="CS258" s="528"/>
      <c r="CT258" s="528"/>
      <c r="CU258" s="528"/>
      <c r="CV258" s="528"/>
      <c r="CW258" s="528"/>
      <c r="CX258" s="528"/>
      <c r="CY258" s="528"/>
      <c r="CZ258" s="528"/>
      <c r="DA258" s="528"/>
      <c r="DB258" s="528"/>
      <c r="DC258" s="528"/>
      <c r="DD258" s="528"/>
      <c r="DE258" s="528"/>
      <c r="DF258" s="528"/>
      <c r="DG258" s="528"/>
      <c r="DH258" s="528"/>
      <c r="DI258" s="528"/>
      <c r="DJ258" s="528"/>
      <c r="DK258" s="62"/>
      <c r="DL258" s="65"/>
    </row>
    <row r="259" spans="1:116" ht="16.5">
      <c r="A259" s="18"/>
      <c r="B259" s="18"/>
      <c r="C259" s="18"/>
      <c r="D259" s="17" t="s">
        <v>36</v>
      </c>
      <c r="E259" s="17"/>
      <c r="F259" s="57" t="s">
        <v>317</v>
      </c>
      <c r="G259" s="512">
        <v>7</v>
      </c>
      <c r="H259" s="632" t="b">
        <v>0</v>
      </c>
      <c r="I259" s="528"/>
      <c r="J259" s="528"/>
      <c r="K259" s="528"/>
      <c r="L259" s="528"/>
      <c r="M259" s="528">
        <v>15</v>
      </c>
      <c r="N259" s="528"/>
      <c r="O259" s="528"/>
      <c r="P259" s="528"/>
      <c r="Q259" s="528"/>
      <c r="R259" s="528"/>
      <c r="S259" s="528"/>
      <c r="T259" s="528"/>
      <c r="U259" s="528"/>
      <c r="V259" s="528"/>
      <c r="W259" s="528"/>
      <c r="X259" s="528"/>
      <c r="Y259" s="528"/>
      <c r="Z259" s="528"/>
      <c r="AA259" s="528"/>
      <c r="AB259" s="528"/>
      <c r="AC259" s="528"/>
      <c r="AD259" s="528"/>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528"/>
      <c r="CB259" s="528"/>
      <c r="CC259" s="528"/>
      <c r="CD259" s="528"/>
      <c r="CE259" s="528"/>
      <c r="CF259" s="528"/>
      <c r="CG259" s="528"/>
      <c r="CH259" s="528"/>
      <c r="CI259" s="528"/>
      <c r="CJ259" s="528"/>
      <c r="CK259" s="528"/>
      <c r="CL259" s="528"/>
      <c r="CM259" s="528"/>
      <c r="CN259" s="528"/>
      <c r="CO259" s="528"/>
      <c r="CP259" s="528"/>
      <c r="CQ259" s="528"/>
      <c r="CR259" s="528"/>
      <c r="CS259" s="528"/>
      <c r="CT259" s="528"/>
      <c r="CU259" s="528"/>
      <c r="CV259" s="528"/>
      <c r="CW259" s="528"/>
      <c r="CX259" s="528"/>
      <c r="CY259" s="528"/>
      <c r="CZ259" s="528"/>
      <c r="DA259" s="528"/>
      <c r="DB259" s="528"/>
      <c r="DC259" s="528"/>
      <c r="DD259" s="528"/>
      <c r="DE259" s="528"/>
      <c r="DF259" s="528"/>
      <c r="DG259" s="528"/>
      <c r="DH259" s="528"/>
      <c r="DI259" s="528"/>
      <c r="DJ259" s="528"/>
      <c r="DK259" s="67"/>
      <c r="DL259" s="68"/>
    </row>
    <row r="260" spans="1:116" ht="16.5">
      <c r="A260" s="18"/>
      <c r="B260" s="18"/>
      <c r="C260" s="18"/>
      <c r="D260" s="11" t="s">
        <v>270</v>
      </c>
      <c r="E260" s="11"/>
      <c r="F260" s="57"/>
      <c r="I260" s="644"/>
      <c r="J260" s="644"/>
      <c r="K260" s="644"/>
      <c r="L260" s="644"/>
      <c r="M260" s="644"/>
      <c r="N260" s="644"/>
      <c r="O260" s="644"/>
      <c r="P260" s="644"/>
      <c r="Q260" s="644"/>
      <c r="R260" s="644"/>
      <c r="S260" s="644"/>
      <c r="T260" s="644"/>
      <c r="U260" s="644"/>
      <c r="V260" s="644"/>
      <c r="W260" s="644"/>
      <c r="X260" s="644"/>
      <c r="Y260" s="644"/>
      <c r="Z260" s="644"/>
      <c r="AA260" s="644"/>
      <c r="AB260" s="644"/>
      <c r="AC260" s="644"/>
      <c r="AD260" s="644"/>
      <c r="AE260" s="644"/>
      <c r="AF260" s="644"/>
      <c r="AG260" s="644"/>
      <c r="AH260" s="644"/>
      <c r="AI260" s="644"/>
      <c r="AJ260" s="644"/>
      <c r="AK260" s="644"/>
      <c r="AL260" s="644"/>
      <c r="AM260" s="644"/>
      <c r="AN260" s="644"/>
      <c r="AO260" s="644"/>
      <c r="AP260" s="644"/>
      <c r="AQ260" s="644"/>
      <c r="AR260" s="644"/>
      <c r="AS260" s="644"/>
      <c r="AT260" s="644"/>
      <c r="AU260" s="644"/>
      <c r="AV260" s="644"/>
      <c r="AW260" s="644"/>
      <c r="AX260" s="644"/>
      <c r="AY260" s="644"/>
      <c r="AZ260" s="644"/>
      <c r="BA260" s="644"/>
      <c r="BB260" s="644"/>
      <c r="BC260" s="644"/>
      <c r="BD260" s="644"/>
      <c r="BE260" s="644"/>
      <c r="BF260" s="644"/>
      <c r="BG260" s="644"/>
      <c r="BH260" s="644"/>
      <c r="BI260" s="644"/>
      <c r="BJ260" s="644"/>
      <c r="BK260" s="644"/>
      <c r="BL260" s="644"/>
      <c r="BM260" s="644"/>
      <c r="BN260" s="644"/>
      <c r="BO260" s="644"/>
      <c r="BP260" s="644"/>
      <c r="BQ260" s="644"/>
      <c r="BR260" s="644"/>
      <c r="BS260" s="644"/>
      <c r="BT260" s="644"/>
      <c r="BU260" s="644"/>
      <c r="BV260" s="644"/>
      <c r="BW260" s="644"/>
      <c r="BX260" s="644"/>
      <c r="BY260" s="644"/>
      <c r="BZ260" s="644"/>
      <c r="CA260" s="644"/>
      <c r="CB260" s="644"/>
      <c r="CC260" s="644"/>
      <c r="CD260" s="644"/>
      <c r="CE260" s="644"/>
      <c r="CF260" s="644"/>
      <c r="CG260" s="644"/>
      <c r="CH260" s="644"/>
      <c r="CI260" s="644"/>
      <c r="CJ260" s="644"/>
      <c r="CK260" s="644"/>
      <c r="CL260" s="644"/>
      <c r="CM260" s="644"/>
      <c r="CN260" s="644"/>
      <c r="CO260" s="644"/>
      <c r="CP260" s="644"/>
      <c r="CQ260" s="644"/>
      <c r="CR260" s="644"/>
      <c r="CS260" s="644"/>
      <c r="CT260" s="644"/>
      <c r="CU260" s="644"/>
      <c r="CV260" s="644"/>
      <c r="CW260" s="644"/>
      <c r="CX260" s="644"/>
      <c r="CY260" s="644"/>
      <c r="CZ260" s="644"/>
      <c r="DA260" s="644"/>
      <c r="DB260" s="644"/>
      <c r="DC260" s="644"/>
      <c r="DD260" s="644"/>
      <c r="DE260" s="644"/>
      <c r="DF260" s="644"/>
      <c r="DG260" s="644"/>
      <c r="DH260" s="644"/>
      <c r="DI260" s="644"/>
      <c r="DJ260" s="644"/>
    </row>
    <row r="261" spans="1:116" ht="16.5">
      <c r="A261" s="18"/>
      <c r="B261" s="18"/>
      <c r="C261" s="18"/>
      <c r="D261" s="12" t="s">
        <v>286</v>
      </c>
      <c r="E261" s="12"/>
      <c r="F261" s="57"/>
      <c r="G261" s="7"/>
      <c r="H261" s="7"/>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row>
    <row r="262" spans="1:116" ht="16.5">
      <c r="A262" s="18"/>
      <c r="B262" s="18"/>
      <c r="C262" s="18"/>
      <c r="D262" s="17" t="s">
        <v>13</v>
      </c>
      <c r="E262" s="17"/>
      <c r="F262" s="57" t="s">
        <v>257</v>
      </c>
      <c r="G262" s="513">
        <v>6</v>
      </c>
      <c r="H262" s="632" t="b">
        <v>0</v>
      </c>
      <c r="I262" s="528">
        <v>4</v>
      </c>
      <c r="J262" s="528">
        <v>4</v>
      </c>
      <c r="K262" s="528">
        <v>4</v>
      </c>
      <c r="L262" s="528">
        <v>4</v>
      </c>
      <c r="M262" s="528">
        <v>4</v>
      </c>
      <c r="N262" s="528">
        <v>4</v>
      </c>
      <c r="O262" s="528">
        <v>4</v>
      </c>
      <c r="P262" s="528">
        <v>4</v>
      </c>
      <c r="Q262" s="528">
        <v>4</v>
      </c>
      <c r="R262" s="528">
        <v>4</v>
      </c>
      <c r="S262" s="528">
        <v>4</v>
      </c>
      <c r="T262" s="528">
        <v>4</v>
      </c>
      <c r="U262" s="528">
        <v>4</v>
      </c>
      <c r="V262" s="528">
        <v>4</v>
      </c>
      <c r="W262" s="528">
        <v>4</v>
      </c>
      <c r="X262" s="528">
        <v>4</v>
      </c>
      <c r="Y262" s="528">
        <v>4</v>
      </c>
      <c r="Z262" s="528">
        <v>4</v>
      </c>
      <c r="AA262" s="528">
        <v>4</v>
      </c>
      <c r="AB262" s="528">
        <v>4</v>
      </c>
      <c r="AC262" s="528">
        <v>4</v>
      </c>
      <c r="AD262" s="528">
        <v>4</v>
      </c>
      <c r="AE262" s="528">
        <v>4</v>
      </c>
      <c r="AF262" s="528">
        <v>4</v>
      </c>
      <c r="AG262" s="528">
        <v>4</v>
      </c>
      <c r="AH262" s="528">
        <v>4</v>
      </c>
      <c r="AI262" s="528">
        <v>4</v>
      </c>
      <c r="AJ262" s="528">
        <v>4</v>
      </c>
      <c r="AK262" s="528">
        <v>4</v>
      </c>
      <c r="AL262" s="528">
        <v>4</v>
      </c>
      <c r="AM262" s="528">
        <v>4</v>
      </c>
      <c r="AN262" s="528">
        <v>4</v>
      </c>
      <c r="AO262" s="528">
        <v>4</v>
      </c>
      <c r="AP262" s="528">
        <v>4</v>
      </c>
      <c r="AQ262" s="528">
        <v>4</v>
      </c>
      <c r="AR262" s="528">
        <v>4</v>
      </c>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528"/>
      <c r="CB262" s="528"/>
      <c r="CC262" s="528"/>
      <c r="CD262" s="528"/>
      <c r="CE262" s="528"/>
      <c r="CF262" s="528"/>
      <c r="CG262" s="528"/>
      <c r="CH262" s="528"/>
      <c r="CI262" s="528"/>
      <c r="CJ262" s="528"/>
      <c r="CK262" s="528"/>
      <c r="CL262" s="528"/>
      <c r="CM262" s="528"/>
      <c r="CN262" s="528"/>
      <c r="CO262" s="528"/>
      <c r="CP262" s="528"/>
      <c r="CQ262" s="528"/>
      <c r="CR262" s="528"/>
      <c r="CS262" s="528"/>
      <c r="CT262" s="528"/>
      <c r="CU262" s="528"/>
      <c r="CV262" s="528"/>
      <c r="CW262" s="528"/>
      <c r="CX262" s="528"/>
      <c r="CY262" s="528"/>
      <c r="CZ262" s="528"/>
      <c r="DA262" s="528"/>
      <c r="DB262" s="528"/>
      <c r="DC262" s="528"/>
      <c r="DD262" s="528"/>
      <c r="DE262" s="528"/>
      <c r="DF262" s="528"/>
      <c r="DG262" s="528"/>
      <c r="DH262" s="528"/>
      <c r="DI262" s="528"/>
      <c r="DJ262" s="530"/>
      <c r="DK262" s="62"/>
      <c r="DL262" s="65"/>
    </row>
    <row r="263" spans="1:116" ht="16.5">
      <c r="A263" s="18"/>
      <c r="B263" s="18"/>
      <c r="C263" s="18"/>
      <c r="D263" s="223" t="s">
        <v>413</v>
      </c>
      <c r="E263" s="20"/>
      <c r="F263" s="58"/>
      <c r="G263" s="226"/>
      <c r="H263" s="232"/>
      <c r="I263" s="645"/>
      <c r="J263" s="645"/>
      <c r="K263" s="645"/>
      <c r="L263" s="645"/>
      <c r="M263" s="645"/>
      <c r="N263" s="645"/>
      <c r="O263" s="645"/>
      <c r="P263" s="645"/>
      <c r="Q263" s="645"/>
      <c r="R263" s="645"/>
      <c r="S263" s="645"/>
      <c r="T263" s="645"/>
      <c r="U263" s="645"/>
      <c r="V263" s="645"/>
      <c r="W263" s="645"/>
      <c r="X263" s="645"/>
      <c r="Y263" s="645"/>
      <c r="Z263" s="645"/>
      <c r="AA263" s="645"/>
      <c r="AB263" s="645"/>
      <c r="AC263" s="645"/>
      <c r="AD263" s="645"/>
      <c r="AE263" s="645"/>
      <c r="AF263" s="645"/>
      <c r="AG263" s="645"/>
      <c r="AH263" s="645"/>
      <c r="AI263" s="645"/>
      <c r="AJ263" s="645"/>
      <c r="AK263" s="645"/>
      <c r="AL263" s="645"/>
      <c r="AM263" s="645"/>
      <c r="AN263" s="645"/>
      <c r="AO263" s="645"/>
      <c r="AP263" s="645"/>
      <c r="AQ263" s="645"/>
      <c r="AR263" s="645"/>
      <c r="AS263" s="645"/>
      <c r="AT263" s="645"/>
      <c r="AU263" s="645"/>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45"/>
      <c r="BR263" s="645"/>
      <c r="BS263" s="645"/>
      <c r="BT263" s="645"/>
      <c r="BU263" s="645"/>
      <c r="BV263" s="645"/>
      <c r="BW263" s="645"/>
      <c r="BX263" s="645"/>
      <c r="BY263" s="645"/>
      <c r="BZ263" s="645"/>
      <c r="CA263" s="645"/>
      <c r="CB263" s="645"/>
      <c r="CC263" s="645"/>
      <c r="CD263" s="645"/>
      <c r="CE263" s="645"/>
      <c r="CF263" s="645"/>
      <c r="CG263" s="645"/>
      <c r="CH263" s="645"/>
      <c r="CI263" s="645"/>
      <c r="CJ263" s="645"/>
      <c r="CK263" s="645"/>
      <c r="CL263" s="645"/>
      <c r="CM263" s="645"/>
      <c r="CN263" s="645"/>
      <c r="CO263" s="645"/>
      <c r="CP263" s="645"/>
      <c r="CQ263" s="645"/>
      <c r="CR263" s="645"/>
      <c r="CS263" s="645"/>
      <c r="CT263" s="645"/>
      <c r="CU263" s="645"/>
      <c r="CV263" s="645"/>
      <c r="CW263" s="645"/>
      <c r="CX263" s="645"/>
      <c r="CY263" s="645"/>
      <c r="CZ263" s="645"/>
      <c r="DA263" s="645"/>
      <c r="DB263" s="645"/>
      <c r="DC263" s="645"/>
      <c r="DD263" s="645"/>
      <c r="DE263" s="645"/>
      <c r="DF263" s="645"/>
      <c r="DG263" s="645"/>
      <c r="DH263" s="645"/>
      <c r="DI263" s="645"/>
      <c r="DJ263" s="645"/>
      <c r="DK263" s="224"/>
      <c r="DL263" s="225"/>
    </row>
    <row r="264" spans="1:116" ht="16.5">
      <c r="A264" s="18"/>
      <c r="B264" s="18"/>
      <c r="C264" s="18"/>
      <c r="D264" s="449" t="s">
        <v>39</v>
      </c>
      <c r="E264" s="17"/>
      <c r="F264" s="57" t="s">
        <v>256</v>
      </c>
      <c r="G264" s="511">
        <v>9</v>
      </c>
      <c r="H264" s="632" t="b">
        <v>0</v>
      </c>
      <c r="I264" s="534">
        <v>1</v>
      </c>
      <c r="J264" s="528">
        <v>1</v>
      </c>
      <c r="K264" s="528">
        <v>1</v>
      </c>
      <c r="L264" s="528">
        <v>1</v>
      </c>
      <c r="M264" s="528">
        <v>1</v>
      </c>
      <c r="N264" s="528">
        <v>1</v>
      </c>
      <c r="O264" s="528">
        <v>1</v>
      </c>
      <c r="P264" s="528">
        <v>1</v>
      </c>
      <c r="Q264" s="528">
        <v>1</v>
      </c>
      <c r="R264" s="528">
        <v>1</v>
      </c>
      <c r="S264" s="528">
        <v>1</v>
      </c>
      <c r="T264" s="528">
        <v>1</v>
      </c>
      <c r="U264" s="528">
        <v>1</v>
      </c>
      <c r="V264" s="528">
        <v>1</v>
      </c>
      <c r="W264" s="528">
        <v>1</v>
      </c>
      <c r="X264" s="528">
        <v>1</v>
      </c>
      <c r="Y264" s="528">
        <v>1</v>
      </c>
      <c r="Z264" s="528">
        <v>1</v>
      </c>
      <c r="AA264" s="528">
        <v>1</v>
      </c>
      <c r="AB264" s="528">
        <v>1</v>
      </c>
      <c r="AC264" s="528">
        <v>1</v>
      </c>
      <c r="AD264" s="528">
        <v>1</v>
      </c>
      <c r="AE264" s="528">
        <v>1</v>
      </c>
      <c r="AF264" s="528">
        <v>1</v>
      </c>
      <c r="AG264" s="528">
        <v>1</v>
      </c>
      <c r="AH264" s="528">
        <v>1</v>
      </c>
      <c r="AI264" s="528">
        <v>1</v>
      </c>
      <c r="AJ264" s="528">
        <v>1</v>
      </c>
      <c r="AK264" s="528">
        <v>1</v>
      </c>
      <c r="AL264" s="528">
        <v>1</v>
      </c>
      <c r="AM264" s="528">
        <v>1</v>
      </c>
      <c r="AN264" s="528">
        <v>1</v>
      </c>
      <c r="AO264" s="528">
        <v>1</v>
      </c>
      <c r="AP264" s="528">
        <v>1</v>
      </c>
      <c r="AQ264" s="528">
        <v>1</v>
      </c>
      <c r="AR264" s="528">
        <v>1</v>
      </c>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528"/>
      <c r="CB264" s="528"/>
      <c r="CC264" s="528"/>
      <c r="CD264" s="528"/>
      <c r="CE264" s="528"/>
      <c r="CF264" s="528"/>
      <c r="CG264" s="528"/>
      <c r="CH264" s="528"/>
      <c r="CI264" s="528"/>
      <c r="CJ264" s="528"/>
      <c r="CK264" s="528"/>
      <c r="CL264" s="528"/>
      <c r="CM264" s="528"/>
      <c r="CN264" s="528"/>
      <c r="CO264" s="528"/>
      <c r="CP264" s="528"/>
      <c r="CQ264" s="528"/>
      <c r="CR264" s="528"/>
      <c r="CS264" s="528"/>
      <c r="CT264" s="528"/>
      <c r="CU264" s="528"/>
      <c r="CV264" s="528"/>
      <c r="CW264" s="528"/>
      <c r="CX264" s="528"/>
      <c r="CY264" s="528"/>
      <c r="CZ264" s="528"/>
      <c r="DA264" s="528"/>
      <c r="DB264" s="528"/>
      <c r="DC264" s="528"/>
      <c r="DD264" s="528"/>
      <c r="DE264" s="528"/>
      <c r="DF264" s="528"/>
      <c r="DG264" s="528"/>
      <c r="DH264" s="528"/>
      <c r="DI264" s="528"/>
      <c r="DJ264" s="530"/>
      <c r="DK264" s="61"/>
      <c r="DL264" s="64"/>
    </row>
    <row r="265" spans="1:116" ht="16.5">
      <c r="A265" s="18"/>
      <c r="B265" s="18"/>
      <c r="C265" s="18"/>
      <c r="D265" s="449" t="s">
        <v>40</v>
      </c>
      <c r="E265" s="17"/>
      <c r="F265" s="57" t="s">
        <v>256</v>
      </c>
      <c r="G265" s="511">
        <v>8</v>
      </c>
      <c r="H265" s="632" t="b">
        <v>0</v>
      </c>
      <c r="I265" s="528">
        <v>2</v>
      </c>
      <c r="J265" s="528">
        <v>2</v>
      </c>
      <c r="K265" s="528">
        <v>2</v>
      </c>
      <c r="L265" s="528">
        <v>2</v>
      </c>
      <c r="M265" s="528">
        <v>2</v>
      </c>
      <c r="N265" s="528">
        <v>2</v>
      </c>
      <c r="O265" s="528">
        <v>2</v>
      </c>
      <c r="P265" s="528">
        <v>2</v>
      </c>
      <c r="Q265" s="528">
        <v>2</v>
      </c>
      <c r="R265" s="528">
        <v>2</v>
      </c>
      <c r="S265" s="528">
        <v>2</v>
      </c>
      <c r="T265" s="528">
        <v>2</v>
      </c>
      <c r="U265" s="528">
        <v>2</v>
      </c>
      <c r="V265" s="528">
        <v>2</v>
      </c>
      <c r="W265" s="528">
        <v>2</v>
      </c>
      <c r="X265" s="528">
        <v>2</v>
      </c>
      <c r="Y265" s="528">
        <v>2</v>
      </c>
      <c r="Z265" s="528">
        <v>2</v>
      </c>
      <c r="AA265" s="528">
        <v>2</v>
      </c>
      <c r="AB265" s="528">
        <v>2</v>
      </c>
      <c r="AC265" s="528">
        <v>2</v>
      </c>
      <c r="AD265" s="528">
        <v>2</v>
      </c>
      <c r="AE265" s="528">
        <v>2</v>
      </c>
      <c r="AF265" s="528">
        <v>2</v>
      </c>
      <c r="AG265" s="528">
        <v>2</v>
      </c>
      <c r="AH265" s="528">
        <v>2</v>
      </c>
      <c r="AI265" s="528">
        <v>2</v>
      </c>
      <c r="AJ265" s="528">
        <v>2</v>
      </c>
      <c r="AK265" s="528">
        <v>2</v>
      </c>
      <c r="AL265" s="528">
        <v>2</v>
      </c>
      <c r="AM265" s="528">
        <v>2</v>
      </c>
      <c r="AN265" s="528">
        <v>2</v>
      </c>
      <c r="AO265" s="528">
        <v>2</v>
      </c>
      <c r="AP265" s="528">
        <v>2</v>
      </c>
      <c r="AQ265" s="528">
        <v>2</v>
      </c>
      <c r="AR265" s="528">
        <v>2</v>
      </c>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528"/>
      <c r="CB265" s="528"/>
      <c r="CC265" s="528"/>
      <c r="CD265" s="528"/>
      <c r="CE265" s="528"/>
      <c r="CF265" s="528"/>
      <c r="CG265" s="528"/>
      <c r="CH265" s="528"/>
      <c r="CI265" s="528"/>
      <c r="CJ265" s="528"/>
      <c r="CK265" s="528"/>
      <c r="CL265" s="528"/>
      <c r="CM265" s="528"/>
      <c r="CN265" s="528"/>
      <c r="CO265" s="528"/>
      <c r="CP265" s="528"/>
      <c r="CQ265" s="528"/>
      <c r="CR265" s="528"/>
      <c r="CS265" s="528"/>
      <c r="CT265" s="528"/>
      <c r="CU265" s="528"/>
      <c r="CV265" s="528"/>
      <c r="CW265" s="528"/>
      <c r="CX265" s="528"/>
      <c r="CY265" s="528"/>
      <c r="CZ265" s="528"/>
      <c r="DA265" s="528"/>
      <c r="DB265" s="528"/>
      <c r="DC265" s="528"/>
      <c r="DD265" s="528"/>
      <c r="DE265" s="528"/>
      <c r="DF265" s="528"/>
      <c r="DG265" s="528"/>
      <c r="DH265" s="528"/>
      <c r="DI265" s="528"/>
      <c r="DJ265" s="530"/>
      <c r="DK265" s="62"/>
      <c r="DL265" s="65"/>
    </row>
    <row r="266" spans="1:116" ht="16.5">
      <c r="A266" s="18"/>
      <c r="B266" s="18"/>
      <c r="C266" s="18"/>
      <c r="D266" s="449" t="s">
        <v>41</v>
      </c>
      <c r="E266" s="17"/>
      <c r="F266" s="57" t="s">
        <v>256</v>
      </c>
      <c r="G266" s="511">
        <v>7</v>
      </c>
      <c r="H266" s="632" t="b">
        <v>0</v>
      </c>
      <c r="I266" s="528">
        <v>3</v>
      </c>
      <c r="J266" s="528">
        <v>3</v>
      </c>
      <c r="K266" s="528">
        <v>3</v>
      </c>
      <c r="L266" s="528">
        <v>3</v>
      </c>
      <c r="M266" s="528">
        <v>3</v>
      </c>
      <c r="N266" s="528">
        <v>3</v>
      </c>
      <c r="O266" s="528">
        <v>3</v>
      </c>
      <c r="P266" s="528">
        <v>3</v>
      </c>
      <c r="Q266" s="528">
        <v>3</v>
      </c>
      <c r="R266" s="528">
        <v>3</v>
      </c>
      <c r="S266" s="528">
        <v>3</v>
      </c>
      <c r="T266" s="528">
        <v>3</v>
      </c>
      <c r="U266" s="528">
        <v>3</v>
      </c>
      <c r="V266" s="528">
        <v>3</v>
      </c>
      <c r="W266" s="528">
        <v>3</v>
      </c>
      <c r="X266" s="528">
        <v>3</v>
      </c>
      <c r="Y266" s="528">
        <v>3</v>
      </c>
      <c r="Z266" s="528">
        <v>3</v>
      </c>
      <c r="AA266" s="528">
        <v>3</v>
      </c>
      <c r="AB266" s="528">
        <v>3</v>
      </c>
      <c r="AC266" s="528">
        <v>3</v>
      </c>
      <c r="AD266" s="528">
        <v>3</v>
      </c>
      <c r="AE266" s="528">
        <v>3</v>
      </c>
      <c r="AF266" s="528">
        <v>3</v>
      </c>
      <c r="AG266" s="528">
        <v>3</v>
      </c>
      <c r="AH266" s="528">
        <v>3</v>
      </c>
      <c r="AI266" s="528">
        <v>3</v>
      </c>
      <c r="AJ266" s="528">
        <v>3</v>
      </c>
      <c r="AK266" s="528">
        <v>3</v>
      </c>
      <c r="AL266" s="528">
        <v>3</v>
      </c>
      <c r="AM266" s="528">
        <v>3</v>
      </c>
      <c r="AN266" s="528">
        <v>3</v>
      </c>
      <c r="AO266" s="528">
        <v>3</v>
      </c>
      <c r="AP266" s="528">
        <v>3</v>
      </c>
      <c r="AQ266" s="528">
        <v>3</v>
      </c>
      <c r="AR266" s="528">
        <v>3</v>
      </c>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528"/>
      <c r="CB266" s="528"/>
      <c r="CC266" s="528"/>
      <c r="CD266" s="528"/>
      <c r="CE266" s="528"/>
      <c r="CF266" s="528"/>
      <c r="CG266" s="528"/>
      <c r="CH266" s="528"/>
      <c r="CI266" s="528"/>
      <c r="CJ266" s="528"/>
      <c r="CK266" s="528"/>
      <c r="CL266" s="528"/>
      <c r="CM266" s="528"/>
      <c r="CN266" s="528"/>
      <c r="CO266" s="528"/>
      <c r="CP266" s="528"/>
      <c r="CQ266" s="528"/>
      <c r="CR266" s="528"/>
      <c r="CS266" s="528"/>
      <c r="CT266" s="528"/>
      <c r="CU266" s="528"/>
      <c r="CV266" s="528"/>
      <c r="CW266" s="528"/>
      <c r="CX266" s="528"/>
      <c r="CY266" s="528"/>
      <c r="CZ266" s="528"/>
      <c r="DA266" s="528"/>
      <c r="DB266" s="528"/>
      <c r="DC266" s="528"/>
      <c r="DD266" s="528"/>
      <c r="DE266" s="528"/>
      <c r="DF266" s="528"/>
      <c r="DG266" s="528"/>
      <c r="DH266" s="528"/>
      <c r="DI266" s="528"/>
      <c r="DJ266" s="530"/>
      <c r="DK266" s="62"/>
      <c r="DL266" s="65"/>
    </row>
    <row r="267" spans="1:116" ht="16.5">
      <c r="A267" s="18"/>
      <c r="B267" s="18"/>
      <c r="C267" s="18"/>
      <c r="D267" s="449" t="s">
        <v>306</v>
      </c>
      <c r="E267" s="17"/>
      <c r="F267" s="57" t="s">
        <v>317</v>
      </c>
      <c r="G267" s="511">
        <v>3</v>
      </c>
      <c r="H267" s="632" t="b">
        <v>0</v>
      </c>
      <c r="I267" s="528">
        <v>7</v>
      </c>
      <c r="J267" s="528">
        <v>7</v>
      </c>
      <c r="K267" s="528">
        <v>7</v>
      </c>
      <c r="L267" s="528">
        <v>7</v>
      </c>
      <c r="M267" s="528">
        <v>7</v>
      </c>
      <c r="N267" s="528">
        <v>7</v>
      </c>
      <c r="O267" s="528">
        <v>7</v>
      </c>
      <c r="P267" s="528">
        <v>7</v>
      </c>
      <c r="Q267" s="528">
        <v>7</v>
      </c>
      <c r="R267" s="528">
        <v>7</v>
      </c>
      <c r="S267" s="528">
        <v>7</v>
      </c>
      <c r="T267" s="528">
        <v>7</v>
      </c>
      <c r="U267" s="528">
        <v>7</v>
      </c>
      <c r="V267" s="528">
        <v>7</v>
      </c>
      <c r="W267" s="528">
        <v>7</v>
      </c>
      <c r="X267" s="528">
        <v>7</v>
      </c>
      <c r="Y267" s="528">
        <v>7</v>
      </c>
      <c r="Z267" s="528">
        <v>7</v>
      </c>
      <c r="AA267" s="528">
        <v>7</v>
      </c>
      <c r="AB267" s="528">
        <v>7</v>
      </c>
      <c r="AC267" s="528">
        <v>7</v>
      </c>
      <c r="AD267" s="528">
        <v>7</v>
      </c>
      <c r="AE267" s="528">
        <v>7</v>
      </c>
      <c r="AF267" s="528">
        <v>7</v>
      </c>
      <c r="AG267" s="528">
        <v>7</v>
      </c>
      <c r="AH267" s="528">
        <v>7</v>
      </c>
      <c r="AI267" s="528">
        <v>7</v>
      </c>
      <c r="AJ267" s="528">
        <v>7</v>
      </c>
      <c r="AK267" s="528">
        <v>7</v>
      </c>
      <c r="AL267" s="528">
        <v>7</v>
      </c>
      <c r="AM267" s="528">
        <v>7</v>
      </c>
      <c r="AN267" s="528">
        <v>7</v>
      </c>
      <c r="AO267" s="528">
        <v>7</v>
      </c>
      <c r="AP267" s="528">
        <v>7</v>
      </c>
      <c r="AQ267" s="528">
        <v>7</v>
      </c>
      <c r="AR267" s="528">
        <v>7</v>
      </c>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528"/>
      <c r="CB267" s="528"/>
      <c r="CC267" s="528"/>
      <c r="CD267" s="528"/>
      <c r="CE267" s="528"/>
      <c r="CF267" s="528"/>
      <c r="CG267" s="528"/>
      <c r="CH267" s="528"/>
      <c r="CI267" s="528"/>
      <c r="CJ267" s="528"/>
      <c r="CK267" s="528"/>
      <c r="CL267" s="528"/>
      <c r="CM267" s="528"/>
      <c r="CN267" s="528"/>
      <c r="CO267" s="528"/>
      <c r="CP267" s="528"/>
      <c r="CQ267" s="528"/>
      <c r="CR267" s="528"/>
      <c r="CS267" s="528"/>
      <c r="CT267" s="528"/>
      <c r="CU267" s="528"/>
      <c r="CV267" s="528"/>
      <c r="CW267" s="528"/>
      <c r="CX267" s="528"/>
      <c r="CY267" s="528"/>
      <c r="CZ267" s="528"/>
      <c r="DA267" s="528"/>
      <c r="DB267" s="528"/>
      <c r="DC267" s="528"/>
      <c r="DD267" s="528"/>
      <c r="DE267" s="528"/>
      <c r="DF267" s="528"/>
      <c r="DG267" s="528"/>
      <c r="DH267" s="528"/>
      <c r="DI267" s="528"/>
      <c r="DJ267" s="530"/>
      <c r="DK267" s="62"/>
      <c r="DL267" s="65"/>
    </row>
    <row r="268" spans="1:116" ht="16.5">
      <c r="A268" s="18"/>
      <c r="B268" s="18"/>
      <c r="C268" s="18"/>
      <c r="D268" s="449" t="s">
        <v>306</v>
      </c>
      <c r="E268" s="17"/>
      <c r="F268" s="57" t="s">
        <v>317</v>
      </c>
      <c r="G268" s="511">
        <v>2</v>
      </c>
      <c r="H268" s="632" t="b">
        <v>0</v>
      </c>
      <c r="I268" s="528">
        <v>8</v>
      </c>
      <c r="J268" s="528">
        <v>8</v>
      </c>
      <c r="K268" s="528">
        <v>8</v>
      </c>
      <c r="L268" s="528">
        <v>8</v>
      </c>
      <c r="M268" s="528">
        <v>8</v>
      </c>
      <c r="N268" s="528">
        <v>8</v>
      </c>
      <c r="O268" s="528">
        <v>8</v>
      </c>
      <c r="P268" s="528">
        <v>8</v>
      </c>
      <c r="Q268" s="528">
        <v>8</v>
      </c>
      <c r="R268" s="528">
        <v>8</v>
      </c>
      <c r="S268" s="528">
        <v>8</v>
      </c>
      <c r="T268" s="528">
        <v>8</v>
      </c>
      <c r="U268" s="528">
        <v>8</v>
      </c>
      <c r="V268" s="528">
        <v>8</v>
      </c>
      <c r="W268" s="528">
        <v>8</v>
      </c>
      <c r="X268" s="528">
        <v>8</v>
      </c>
      <c r="Y268" s="528">
        <v>8</v>
      </c>
      <c r="Z268" s="528">
        <v>8</v>
      </c>
      <c r="AA268" s="528">
        <v>8</v>
      </c>
      <c r="AB268" s="528">
        <v>8</v>
      </c>
      <c r="AC268" s="528">
        <v>8</v>
      </c>
      <c r="AD268" s="528">
        <v>8</v>
      </c>
      <c r="AE268" s="528">
        <v>8</v>
      </c>
      <c r="AF268" s="528">
        <v>8</v>
      </c>
      <c r="AG268" s="528">
        <v>8</v>
      </c>
      <c r="AH268" s="528">
        <v>8</v>
      </c>
      <c r="AI268" s="528">
        <v>8</v>
      </c>
      <c r="AJ268" s="528">
        <v>8</v>
      </c>
      <c r="AK268" s="528">
        <v>8</v>
      </c>
      <c r="AL268" s="528">
        <v>8</v>
      </c>
      <c r="AM268" s="528">
        <v>8</v>
      </c>
      <c r="AN268" s="528">
        <v>8</v>
      </c>
      <c r="AO268" s="528">
        <v>8</v>
      </c>
      <c r="AP268" s="528">
        <v>8</v>
      </c>
      <c r="AQ268" s="528">
        <v>8</v>
      </c>
      <c r="AR268" s="528">
        <v>8</v>
      </c>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528"/>
      <c r="CB268" s="528"/>
      <c r="CC268" s="528"/>
      <c r="CD268" s="528"/>
      <c r="CE268" s="528"/>
      <c r="CF268" s="528"/>
      <c r="CG268" s="528"/>
      <c r="CH268" s="528"/>
      <c r="CI268" s="528"/>
      <c r="CJ268" s="528"/>
      <c r="CK268" s="528"/>
      <c r="CL268" s="528"/>
      <c r="CM268" s="528"/>
      <c r="CN268" s="528"/>
      <c r="CO268" s="528"/>
      <c r="CP268" s="528"/>
      <c r="CQ268" s="528"/>
      <c r="CR268" s="528"/>
      <c r="CS268" s="528"/>
      <c r="CT268" s="528"/>
      <c r="CU268" s="528"/>
      <c r="CV268" s="528"/>
      <c r="CW268" s="528"/>
      <c r="CX268" s="528"/>
      <c r="CY268" s="528"/>
      <c r="CZ268" s="528"/>
      <c r="DA268" s="528"/>
      <c r="DB268" s="528"/>
      <c r="DC268" s="528"/>
      <c r="DD268" s="528"/>
      <c r="DE268" s="528"/>
      <c r="DF268" s="528"/>
      <c r="DG268" s="528"/>
      <c r="DH268" s="528"/>
      <c r="DI268" s="528"/>
      <c r="DJ268" s="530"/>
      <c r="DK268" s="62"/>
      <c r="DL268" s="65"/>
    </row>
    <row r="269" spans="1:116" ht="16.5">
      <c r="A269" s="18"/>
      <c r="B269" s="18"/>
      <c r="C269" s="18"/>
      <c r="D269" s="449" t="s">
        <v>306</v>
      </c>
      <c r="E269" s="17"/>
      <c r="F269" s="57" t="s">
        <v>317</v>
      </c>
      <c r="G269" s="514">
        <v>1</v>
      </c>
      <c r="H269" s="632" t="b">
        <v>0</v>
      </c>
      <c r="I269" s="528">
        <v>9</v>
      </c>
      <c r="J269" s="528">
        <v>9</v>
      </c>
      <c r="K269" s="528">
        <v>9</v>
      </c>
      <c r="L269" s="528">
        <v>9</v>
      </c>
      <c r="M269" s="528">
        <v>9</v>
      </c>
      <c r="N269" s="528">
        <v>9</v>
      </c>
      <c r="O269" s="528">
        <v>9</v>
      </c>
      <c r="P269" s="528">
        <v>9</v>
      </c>
      <c r="Q269" s="528">
        <v>9</v>
      </c>
      <c r="R269" s="528">
        <v>9</v>
      </c>
      <c r="S269" s="528">
        <v>9</v>
      </c>
      <c r="T269" s="528">
        <v>9</v>
      </c>
      <c r="U269" s="528">
        <v>9</v>
      </c>
      <c r="V269" s="528">
        <v>9</v>
      </c>
      <c r="W269" s="528">
        <v>9</v>
      </c>
      <c r="X269" s="528">
        <v>9</v>
      </c>
      <c r="Y269" s="528">
        <v>9</v>
      </c>
      <c r="Z269" s="528">
        <v>9</v>
      </c>
      <c r="AA269" s="528">
        <v>9</v>
      </c>
      <c r="AB269" s="528">
        <v>9</v>
      </c>
      <c r="AC269" s="528">
        <v>9</v>
      </c>
      <c r="AD269" s="528">
        <v>9</v>
      </c>
      <c r="AE269" s="528">
        <v>9</v>
      </c>
      <c r="AF269" s="528">
        <v>9</v>
      </c>
      <c r="AG269" s="528">
        <v>9</v>
      </c>
      <c r="AH269" s="528">
        <v>9</v>
      </c>
      <c r="AI269" s="528">
        <v>9</v>
      </c>
      <c r="AJ269" s="528">
        <v>9</v>
      </c>
      <c r="AK269" s="528">
        <v>9</v>
      </c>
      <c r="AL269" s="528">
        <v>9</v>
      </c>
      <c r="AM269" s="528">
        <v>9</v>
      </c>
      <c r="AN269" s="528">
        <v>9</v>
      </c>
      <c r="AO269" s="528">
        <v>9</v>
      </c>
      <c r="AP269" s="528">
        <v>9</v>
      </c>
      <c r="AQ269" s="528">
        <v>9</v>
      </c>
      <c r="AR269" s="528">
        <v>9</v>
      </c>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c r="CB269" s="528"/>
      <c r="CC269" s="528"/>
      <c r="CD269" s="528"/>
      <c r="CE269" s="528"/>
      <c r="CF269" s="528"/>
      <c r="CG269" s="528"/>
      <c r="CH269" s="528"/>
      <c r="CI269" s="528"/>
      <c r="CJ269" s="528"/>
      <c r="CK269" s="528"/>
      <c r="CL269" s="528"/>
      <c r="CM269" s="528"/>
      <c r="CN269" s="528"/>
      <c r="CO269" s="528"/>
      <c r="CP269" s="528"/>
      <c r="CQ269" s="528"/>
      <c r="CR269" s="528"/>
      <c r="CS269" s="528"/>
      <c r="CT269" s="528"/>
      <c r="CU269" s="528"/>
      <c r="CV269" s="528"/>
      <c r="CW269" s="528"/>
      <c r="CX269" s="528"/>
      <c r="CY269" s="528"/>
      <c r="CZ269" s="528"/>
      <c r="DA269" s="528"/>
      <c r="DB269" s="528"/>
      <c r="DC269" s="528"/>
      <c r="DD269" s="528"/>
      <c r="DE269" s="528"/>
      <c r="DF269" s="528"/>
      <c r="DG269" s="528"/>
      <c r="DH269" s="528"/>
      <c r="DI269" s="528"/>
      <c r="DJ269" s="530"/>
      <c r="DK269" s="63"/>
      <c r="DL269" s="66"/>
    </row>
    <row r="270" spans="1:116" ht="16.5">
      <c r="A270" s="18"/>
      <c r="B270" s="18"/>
      <c r="C270" s="18"/>
      <c r="F270" s="57"/>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row>
    <row r="271" spans="1:116" ht="16.5">
      <c r="A271" s="18"/>
      <c r="B271" s="18"/>
      <c r="C271" s="18"/>
      <c r="D271" t="s">
        <v>335</v>
      </c>
      <c r="F271" s="5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row>
    <row r="272" spans="1:116" ht="16.5">
      <c r="A272" s="18"/>
      <c r="B272" s="18"/>
      <c r="C272" s="18"/>
      <c r="D272" s="12" t="s">
        <v>269</v>
      </c>
      <c r="E272" s="640" t="s">
        <v>334</v>
      </c>
      <c r="F272" s="57"/>
      <c r="G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row>
    <row r="273" spans="1:116" ht="16.5">
      <c r="A273" s="18"/>
      <c r="B273" s="18"/>
      <c r="C273" s="18"/>
      <c r="D273" s="17" t="s">
        <v>140</v>
      </c>
      <c r="E273" s="519">
        <v>5.0000000000000001E-3</v>
      </c>
      <c r="F273" s="531" t="s">
        <v>142</v>
      </c>
      <c r="G273" s="532">
        <v>500000</v>
      </c>
      <c r="H273" s="633" t="b">
        <v>1</v>
      </c>
      <c r="I273" s="526">
        <v>125624.99999999999</v>
      </c>
      <c r="J273" s="521">
        <v>126253.12499999997</v>
      </c>
      <c r="K273" s="521">
        <v>126884.39062499996</v>
      </c>
      <c r="L273" s="521">
        <v>127518.81257812494</v>
      </c>
      <c r="M273" s="521">
        <v>128156.40664101555</v>
      </c>
      <c r="N273" s="521">
        <v>128797.18867422061</v>
      </c>
      <c r="O273" s="521">
        <v>129441.17461759171</v>
      </c>
      <c r="P273" s="521">
        <v>130088.38049067966</v>
      </c>
      <c r="Q273" s="521">
        <v>130738.82239313304</v>
      </c>
      <c r="R273" s="521">
        <v>131392.5165050987</v>
      </c>
      <c r="S273" s="521">
        <v>132049.47908762418</v>
      </c>
      <c r="T273" s="521">
        <v>132709.72648306229</v>
      </c>
      <c r="U273" s="521">
        <v>133373.27511547759</v>
      </c>
      <c r="V273" s="521">
        <v>134040.14149105496</v>
      </c>
      <c r="W273" s="521">
        <v>134710.34219851022</v>
      </c>
      <c r="X273" s="521">
        <v>135383.89390950275</v>
      </c>
      <c r="Y273" s="521">
        <v>136060.81337905023</v>
      </c>
      <c r="Z273" s="521">
        <v>136741.11744594548</v>
      </c>
      <c r="AA273" s="521">
        <v>137424.8230331752</v>
      </c>
      <c r="AB273" s="521">
        <v>138111.94714834105</v>
      </c>
      <c r="AC273" s="521">
        <v>138802.50688408274</v>
      </c>
      <c r="AD273" s="521">
        <v>139496.51941850316</v>
      </c>
      <c r="AE273" s="521">
        <v>140194.00201559564</v>
      </c>
      <c r="AF273" s="521">
        <v>140894.9720256736</v>
      </c>
      <c r="AG273" s="521">
        <v>141599.44688580197</v>
      </c>
      <c r="AH273" s="521">
        <v>142307.44412023097</v>
      </c>
      <c r="AI273" s="521">
        <v>143018.98134083211</v>
      </c>
      <c r="AJ273" s="521">
        <v>143734.07624753626</v>
      </c>
      <c r="AK273" s="521">
        <v>144452.74662877392</v>
      </c>
      <c r="AL273" s="521">
        <v>145175.01036191778</v>
      </c>
      <c r="AM273" s="521">
        <v>145900.88541372734</v>
      </c>
      <c r="AN273" s="521">
        <v>146630.38984079598</v>
      </c>
      <c r="AO273" s="521">
        <v>147363.54178999993</v>
      </c>
      <c r="AP273" s="521">
        <v>148100.35949894993</v>
      </c>
      <c r="AQ273" s="521">
        <v>148840.86129644467</v>
      </c>
      <c r="AR273" s="521">
        <v>149585.06560292689</v>
      </c>
      <c r="AS273" s="521">
        <v>150332.99093094151</v>
      </c>
      <c r="AT273" s="521">
        <v>151084.65588559621</v>
      </c>
      <c r="AU273" s="521">
        <v>151840.07916502416</v>
      </c>
      <c r="AV273" s="521">
        <v>152599.27956084927</v>
      </c>
      <c r="AW273" s="521">
        <v>153362.27595865351</v>
      </c>
      <c r="AX273" s="521">
        <v>154129.08733844676</v>
      </c>
      <c r="AY273" s="521">
        <v>154899.73277513898</v>
      </c>
      <c r="AZ273" s="521">
        <v>155674.23143901466</v>
      </c>
      <c r="BA273" s="521">
        <v>156452.60259620973</v>
      </c>
      <c r="BB273" s="521">
        <v>157234.86560919078</v>
      </c>
      <c r="BC273" s="521">
        <v>158021.03993723672</v>
      </c>
      <c r="BD273" s="521">
        <v>158811.14513692289</v>
      </c>
      <c r="BE273" s="521">
        <v>159605.20086260748</v>
      </c>
      <c r="BF273" s="521">
        <v>160403.22686692051</v>
      </c>
      <c r="BG273" s="521">
        <v>161205.24300125509</v>
      </c>
      <c r="BH273" s="521">
        <v>162011.26921626134</v>
      </c>
      <c r="BI273" s="521">
        <v>162821.32556234262</v>
      </c>
      <c r="BJ273" s="521">
        <v>163635.43219015433</v>
      </c>
      <c r="BK273" s="521">
        <v>164453.60935110509</v>
      </c>
      <c r="BL273" s="521">
        <v>165275.8773978606</v>
      </c>
      <c r="BM273" s="521">
        <v>166102.25678484989</v>
      </c>
      <c r="BN273" s="521">
        <v>166932.76806877411</v>
      </c>
      <c r="BO273" s="521">
        <v>167767.43190911796</v>
      </c>
      <c r="BP273" s="521">
        <v>168606.26906866353</v>
      </c>
      <c r="BQ273" s="521">
        <v>169449.30041400684</v>
      </c>
      <c r="BR273" s="521">
        <v>170296.54691607686</v>
      </c>
      <c r="BS273" s="521">
        <v>171148.02965065723</v>
      </c>
      <c r="BT273" s="521">
        <v>172003.76979891051</v>
      </c>
      <c r="BU273" s="521">
        <v>172863.78864790505</v>
      </c>
      <c r="BV273" s="521">
        <v>173728.10759114457</v>
      </c>
      <c r="BW273" s="521">
        <v>174596.74812910028</v>
      </c>
      <c r="BX273" s="521">
        <v>175469.73186974577</v>
      </c>
      <c r="BY273" s="521">
        <v>176347.08052909447</v>
      </c>
      <c r="BZ273" s="521">
        <v>177228.81593173993</v>
      </c>
      <c r="CA273" s="521">
        <v>178114.96001139859</v>
      </c>
      <c r="CB273" s="521">
        <v>179005.53481145558</v>
      </c>
      <c r="CC273" s="521">
        <v>179900.56248551284</v>
      </c>
      <c r="CD273" s="521">
        <v>180800.0652979404</v>
      </c>
      <c r="CE273" s="521">
        <v>181704.06562443008</v>
      </c>
      <c r="CF273" s="521">
        <v>182612.58595255221</v>
      </c>
      <c r="CG273" s="521">
        <v>183525.64888231494</v>
      </c>
      <c r="CH273" s="521">
        <v>184443.27712672649</v>
      </c>
      <c r="CI273" s="521">
        <v>185365.49351236012</v>
      </c>
      <c r="CJ273" s="521">
        <v>186292.3209799219</v>
      </c>
      <c r="CK273" s="521">
        <v>187223.78258482149</v>
      </c>
      <c r="CL273" s="521">
        <v>188159.90149774557</v>
      </c>
      <c r="CM273" s="521">
        <v>189100.70100523427</v>
      </c>
      <c r="CN273" s="521">
        <v>190046.20451026043</v>
      </c>
      <c r="CO273" s="521">
        <v>190996.43553281171</v>
      </c>
      <c r="CP273" s="521">
        <v>191951.41771047574</v>
      </c>
      <c r="CQ273" s="521">
        <v>192911.17479902809</v>
      </c>
      <c r="CR273" s="521">
        <v>193875.73067302321</v>
      </c>
      <c r="CS273" s="521">
        <v>194845.10932638831</v>
      </c>
      <c r="CT273" s="521">
        <v>195819.33487302024</v>
      </c>
      <c r="CU273" s="521">
        <v>196798.43154738532</v>
      </c>
      <c r="CV273" s="521">
        <v>197782.42370512223</v>
      </c>
      <c r="CW273" s="521">
        <v>198771.33582364782</v>
      </c>
      <c r="CX273" s="521">
        <v>199765.19250276603</v>
      </c>
      <c r="CY273" s="521">
        <v>200764.01846527983</v>
      </c>
      <c r="CZ273" s="521">
        <v>201767.83855760621</v>
      </c>
      <c r="DA273" s="521">
        <v>202776.67775039421</v>
      </c>
      <c r="DB273" s="521">
        <v>203790.56113914616</v>
      </c>
      <c r="DC273" s="521">
        <v>204809.51394484186</v>
      </c>
      <c r="DD273" s="521">
        <v>205833.56151456604</v>
      </c>
      <c r="DE273" s="521">
        <v>206862.72932213885</v>
      </c>
      <c r="DF273" s="521">
        <v>207897.04296874953</v>
      </c>
      <c r="DG273" s="521">
        <v>208936.52818359327</v>
      </c>
      <c r="DH273" s="521">
        <v>209981.21082451122</v>
      </c>
      <c r="DI273" s="521">
        <v>211031.11687863377</v>
      </c>
      <c r="DJ273" s="521"/>
      <c r="DK273" s="69"/>
      <c r="DL273" s="70"/>
    </row>
    <row r="274" spans="1:116" ht="16.5">
      <c r="A274" s="18"/>
      <c r="B274" s="18"/>
      <c r="C274" s="18"/>
      <c r="D274" s="449" t="s">
        <v>288</v>
      </c>
      <c r="E274" s="519">
        <v>0</v>
      </c>
      <c r="F274" s="451"/>
      <c r="G274" s="532">
        <v>10000</v>
      </c>
      <c r="H274" s="633" t="b">
        <v>1</v>
      </c>
      <c r="I274" s="521">
        <v>2500</v>
      </c>
      <c r="J274" s="521">
        <v>2500</v>
      </c>
      <c r="K274" s="521">
        <v>2500</v>
      </c>
      <c r="L274" s="521">
        <v>2500</v>
      </c>
      <c r="M274" s="521">
        <v>2500</v>
      </c>
      <c r="N274" s="521">
        <v>2500</v>
      </c>
      <c r="O274" s="521">
        <v>2500</v>
      </c>
      <c r="P274" s="521">
        <v>2500</v>
      </c>
      <c r="Q274" s="521">
        <v>2500</v>
      </c>
      <c r="R274" s="521">
        <v>2500</v>
      </c>
      <c r="S274" s="521">
        <v>2500</v>
      </c>
      <c r="T274" s="521">
        <v>2500</v>
      </c>
      <c r="U274" s="521">
        <v>2500</v>
      </c>
      <c r="V274" s="521">
        <v>2500</v>
      </c>
      <c r="W274" s="521">
        <v>2500</v>
      </c>
      <c r="X274" s="521">
        <v>2500</v>
      </c>
      <c r="Y274" s="521">
        <v>2500</v>
      </c>
      <c r="Z274" s="521">
        <v>2500</v>
      </c>
      <c r="AA274" s="521">
        <v>2500</v>
      </c>
      <c r="AB274" s="521">
        <v>2500</v>
      </c>
      <c r="AC274" s="521">
        <v>2500</v>
      </c>
      <c r="AD274" s="521">
        <v>2500</v>
      </c>
      <c r="AE274" s="521">
        <v>2500</v>
      </c>
      <c r="AF274" s="521">
        <v>2500</v>
      </c>
      <c r="AG274" s="521">
        <v>2500</v>
      </c>
      <c r="AH274" s="521">
        <v>2500</v>
      </c>
      <c r="AI274" s="521">
        <v>2500</v>
      </c>
      <c r="AJ274" s="521">
        <v>2500</v>
      </c>
      <c r="AK274" s="521">
        <v>2500</v>
      </c>
      <c r="AL274" s="521">
        <v>2500</v>
      </c>
      <c r="AM274" s="521">
        <v>2500</v>
      </c>
      <c r="AN274" s="521">
        <v>2500</v>
      </c>
      <c r="AO274" s="521">
        <v>2500</v>
      </c>
      <c r="AP274" s="521">
        <v>2500</v>
      </c>
      <c r="AQ274" s="521">
        <v>2500</v>
      </c>
      <c r="AR274" s="521">
        <v>2500</v>
      </c>
      <c r="AS274" s="521">
        <v>2500</v>
      </c>
      <c r="AT274" s="521">
        <v>2500</v>
      </c>
      <c r="AU274" s="521">
        <v>2500</v>
      </c>
      <c r="AV274" s="521">
        <v>2500</v>
      </c>
      <c r="AW274" s="521">
        <v>2500</v>
      </c>
      <c r="AX274" s="521">
        <v>2500</v>
      </c>
      <c r="AY274" s="521">
        <v>2500</v>
      </c>
      <c r="AZ274" s="521">
        <v>2500</v>
      </c>
      <c r="BA274" s="521">
        <v>2500</v>
      </c>
      <c r="BB274" s="521">
        <v>2500</v>
      </c>
      <c r="BC274" s="521">
        <v>2500</v>
      </c>
      <c r="BD274" s="521">
        <v>2500</v>
      </c>
      <c r="BE274" s="521">
        <v>2500</v>
      </c>
      <c r="BF274" s="521">
        <v>2500</v>
      </c>
      <c r="BG274" s="521">
        <v>2500</v>
      </c>
      <c r="BH274" s="521">
        <v>2500</v>
      </c>
      <c r="BI274" s="521">
        <v>2500</v>
      </c>
      <c r="BJ274" s="521">
        <v>2500</v>
      </c>
      <c r="BK274" s="521">
        <v>2500</v>
      </c>
      <c r="BL274" s="521">
        <v>2500</v>
      </c>
      <c r="BM274" s="521">
        <v>2500</v>
      </c>
      <c r="BN274" s="521">
        <v>2500</v>
      </c>
      <c r="BO274" s="521">
        <v>2500</v>
      </c>
      <c r="BP274" s="521">
        <v>2500</v>
      </c>
      <c r="BQ274" s="521">
        <v>2500</v>
      </c>
      <c r="BR274" s="521">
        <v>2500</v>
      </c>
      <c r="BS274" s="521">
        <v>2500</v>
      </c>
      <c r="BT274" s="521">
        <v>2500</v>
      </c>
      <c r="BU274" s="521">
        <v>2500</v>
      </c>
      <c r="BV274" s="521">
        <v>2500</v>
      </c>
      <c r="BW274" s="521">
        <v>2500</v>
      </c>
      <c r="BX274" s="521">
        <v>2500</v>
      </c>
      <c r="BY274" s="521">
        <v>2500</v>
      </c>
      <c r="BZ274" s="521">
        <v>2500</v>
      </c>
      <c r="CA274" s="521">
        <v>2500</v>
      </c>
      <c r="CB274" s="521">
        <v>2500</v>
      </c>
      <c r="CC274" s="521">
        <v>2500</v>
      </c>
      <c r="CD274" s="521">
        <v>2500</v>
      </c>
      <c r="CE274" s="521">
        <v>2500</v>
      </c>
      <c r="CF274" s="521">
        <v>2500</v>
      </c>
      <c r="CG274" s="521">
        <v>2500</v>
      </c>
      <c r="CH274" s="521">
        <v>2500</v>
      </c>
      <c r="CI274" s="521">
        <v>2500</v>
      </c>
      <c r="CJ274" s="521">
        <v>2500</v>
      </c>
      <c r="CK274" s="521">
        <v>2500</v>
      </c>
      <c r="CL274" s="521">
        <v>2500</v>
      </c>
      <c r="CM274" s="521">
        <v>2500</v>
      </c>
      <c r="CN274" s="521">
        <v>2500</v>
      </c>
      <c r="CO274" s="521">
        <v>2500</v>
      </c>
      <c r="CP274" s="521">
        <v>2500</v>
      </c>
      <c r="CQ274" s="521">
        <v>2500</v>
      </c>
      <c r="CR274" s="521">
        <v>2500</v>
      </c>
      <c r="CS274" s="521">
        <v>2500</v>
      </c>
      <c r="CT274" s="521">
        <v>2500</v>
      </c>
      <c r="CU274" s="521">
        <v>2500</v>
      </c>
      <c r="CV274" s="521">
        <v>2500</v>
      </c>
      <c r="CW274" s="521">
        <v>2500</v>
      </c>
      <c r="CX274" s="521">
        <v>2500</v>
      </c>
      <c r="CY274" s="521">
        <v>2500</v>
      </c>
      <c r="CZ274" s="521">
        <v>2500</v>
      </c>
      <c r="DA274" s="521">
        <v>2500</v>
      </c>
      <c r="DB274" s="521">
        <v>2500</v>
      </c>
      <c r="DC274" s="521">
        <v>2500</v>
      </c>
      <c r="DD274" s="521">
        <v>2500</v>
      </c>
      <c r="DE274" s="521">
        <v>2500</v>
      </c>
      <c r="DF274" s="521">
        <v>2500</v>
      </c>
      <c r="DG274" s="521">
        <v>2500</v>
      </c>
      <c r="DH274" s="521">
        <v>2500</v>
      </c>
      <c r="DI274" s="521">
        <v>2500</v>
      </c>
      <c r="DJ274" s="521"/>
      <c r="DK274" s="62"/>
      <c r="DL274" s="65"/>
    </row>
    <row r="275" spans="1:116" ht="16.5">
      <c r="A275" s="18"/>
      <c r="B275" s="18"/>
      <c r="C275" s="18"/>
      <c r="D275" s="449" t="s">
        <v>289</v>
      </c>
      <c r="E275" s="519">
        <v>0</v>
      </c>
      <c r="F275" s="451"/>
      <c r="G275" s="532">
        <v>8000</v>
      </c>
      <c r="H275" s="633" t="b">
        <v>1</v>
      </c>
      <c r="I275" s="521">
        <v>2000</v>
      </c>
      <c r="J275" s="521">
        <v>2000</v>
      </c>
      <c r="K275" s="521">
        <v>2000</v>
      </c>
      <c r="L275" s="521">
        <v>2000</v>
      </c>
      <c r="M275" s="521">
        <v>2000</v>
      </c>
      <c r="N275" s="521">
        <v>2000</v>
      </c>
      <c r="O275" s="521">
        <v>2000</v>
      </c>
      <c r="P275" s="521">
        <v>2000</v>
      </c>
      <c r="Q275" s="521">
        <v>2000</v>
      </c>
      <c r="R275" s="521">
        <v>2000</v>
      </c>
      <c r="S275" s="521">
        <v>2000</v>
      </c>
      <c r="T275" s="521">
        <v>2000</v>
      </c>
      <c r="U275" s="521">
        <v>2000</v>
      </c>
      <c r="V275" s="521">
        <v>2000</v>
      </c>
      <c r="W275" s="521">
        <v>2000</v>
      </c>
      <c r="X275" s="521">
        <v>2000</v>
      </c>
      <c r="Y275" s="521">
        <v>2000</v>
      </c>
      <c r="Z275" s="521">
        <v>2000</v>
      </c>
      <c r="AA275" s="521">
        <v>2000</v>
      </c>
      <c r="AB275" s="521">
        <v>2000</v>
      </c>
      <c r="AC275" s="521">
        <v>2000</v>
      </c>
      <c r="AD275" s="521">
        <v>2000</v>
      </c>
      <c r="AE275" s="521">
        <v>2000</v>
      </c>
      <c r="AF275" s="521">
        <v>2000</v>
      </c>
      <c r="AG275" s="521">
        <v>2000</v>
      </c>
      <c r="AH275" s="521">
        <v>2000</v>
      </c>
      <c r="AI275" s="521">
        <v>2000</v>
      </c>
      <c r="AJ275" s="521">
        <v>2000</v>
      </c>
      <c r="AK275" s="521">
        <v>2000</v>
      </c>
      <c r="AL275" s="521">
        <v>2000</v>
      </c>
      <c r="AM275" s="521">
        <v>2000</v>
      </c>
      <c r="AN275" s="521">
        <v>2000</v>
      </c>
      <c r="AO275" s="521">
        <v>2000</v>
      </c>
      <c r="AP275" s="521">
        <v>2000</v>
      </c>
      <c r="AQ275" s="521">
        <v>2000</v>
      </c>
      <c r="AR275" s="521">
        <v>2000</v>
      </c>
      <c r="AS275" s="521">
        <v>2000</v>
      </c>
      <c r="AT275" s="521">
        <v>2000</v>
      </c>
      <c r="AU275" s="521">
        <v>2000</v>
      </c>
      <c r="AV275" s="521">
        <v>2000</v>
      </c>
      <c r="AW275" s="521">
        <v>2000</v>
      </c>
      <c r="AX275" s="521">
        <v>2000</v>
      </c>
      <c r="AY275" s="521">
        <v>2000</v>
      </c>
      <c r="AZ275" s="521">
        <v>2000</v>
      </c>
      <c r="BA275" s="521">
        <v>2000</v>
      </c>
      <c r="BB275" s="521">
        <v>2000</v>
      </c>
      <c r="BC275" s="521">
        <v>2000</v>
      </c>
      <c r="BD275" s="521">
        <v>2000</v>
      </c>
      <c r="BE275" s="521">
        <v>2000</v>
      </c>
      <c r="BF275" s="521">
        <v>2000</v>
      </c>
      <c r="BG275" s="521">
        <v>2000</v>
      </c>
      <c r="BH275" s="521">
        <v>2000</v>
      </c>
      <c r="BI275" s="521">
        <v>2000</v>
      </c>
      <c r="BJ275" s="521">
        <v>2000</v>
      </c>
      <c r="BK275" s="521">
        <v>2000</v>
      </c>
      <c r="BL275" s="521">
        <v>2000</v>
      </c>
      <c r="BM275" s="521">
        <v>2000</v>
      </c>
      <c r="BN275" s="521">
        <v>2000</v>
      </c>
      <c r="BO275" s="521">
        <v>2000</v>
      </c>
      <c r="BP275" s="521">
        <v>2000</v>
      </c>
      <c r="BQ275" s="521">
        <v>2000</v>
      </c>
      <c r="BR275" s="521">
        <v>2000</v>
      </c>
      <c r="BS275" s="521">
        <v>2000</v>
      </c>
      <c r="BT275" s="521">
        <v>2000</v>
      </c>
      <c r="BU275" s="521">
        <v>2000</v>
      </c>
      <c r="BV275" s="521">
        <v>2000</v>
      </c>
      <c r="BW275" s="521">
        <v>2000</v>
      </c>
      <c r="BX275" s="521">
        <v>2000</v>
      </c>
      <c r="BY275" s="521">
        <v>2000</v>
      </c>
      <c r="BZ275" s="521">
        <v>2000</v>
      </c>
      <c r="CA275" s="521">
        <v>2000</v>
      </c>
      <c r="CB275" s="521">
        <v>2000</v>
      </c>
      <c r="CC275" s="521">
        <v>2000</v>
      </c>
      <c r="CD275" s="521">
        <v>2000</v>
      </c>
      <c r="CE275" s="521">
        <v>2000</v>
      </c>
      <c r="CF275" s="521">
        <v>2000</v>
      </c>
      <c r="CG275" s="521">
        <v>2000</v>
      </c>
      <c r="CH275" s="521">
        <v>2000</v>
      </c>
      <c r="CI275" s="521">
        <v>2000</v>
      </c>
      <c r="CJ275" s="521">
        <v>2000</v>
      </c>
      <c r="CK275" s="521">
        <v>2000</v>
      </c>
      <c r="CL275" s="521">
        <v>2000</v>
      </c>
      <c r="CM275" s="521">
        <v>2000</v>
      </c>
      <c r="CN275" s="521">
        <v>2000</v>
      </c>
      <c r="CO275" s="521">
        <v>2000</v>
      </c>
      <c r="CP275" s="521">
        <v>2000</v>
      </c>
      <c r="CQ275" s="521">
        <v>2000</v>
      </c>
      <c r="CR275" s="521">
        <v>2000</v>
      </c>
      <c r="CS275" s="521">
        <v>2000</v>
      </c>
      <c r="CT275" s="521">
        <v>2000</v>
      </c>
      <c r="CU275" s="521">
        <v>2000</v>
      </c>
      <c r="CV275" s="521">
        <v>2000</v>
      </c>
      <c r="CW275" s="521">
        <v>2000</v>
      </c>
      <c r="CX275" s="521">
        <v>2000</v>
      </c>
      <c r="CY275" s="521">
        <v>2000</v>
      </c>
      <c r="CZ275" s="521">
        <v>2000</v>
      </c>
      <c r="DA275" s="521">
        <v>2000</v>
      </c>
      <c r="DB275" s="521">
        <v>2000</v>
      </c>
      <c r="DC275" s="521">
        <v>2000</v>
      </c>
      <c r="DD275" s="521">
        <v>2000</v>
      </c>
      <c r="DE275" s="521">
        <v>2000</v>
      </c>
      <c r="DF275" s="521">
        <v>2000</v>
      </c>
      <c r="DG275" s="521">
        <v>2000</v>
      </c>
      <c r="DH275" s="521">
        <v>2000</v>
      </c>
      <c r="DI275" s="521">
        <v>2000</v>
      </c>
      <c r="DJ275" s="521"/>
      <c r="DK275" s="62"/>
      <c r="DL275" s="65"/>
    </row>
    <row r="276" spans="1:116" ht="16.5">
      <c r="A276" s="18"/>
      <c r="B276" s="18"/>
      <c r="C276" s="18"/>
      <c r="D276" s="449" t="s">
        <v>290</v>
      </c>
      <c r="E276" s="520">
        <v>0</v>
      </c>
      <c r="F276" s="451"/>
      <c r="G276" s="533">
        <v>6000</v>
      </c>
      <c r="H276" s="633" t="b">
        <v>1</v>
      </c>
      <c r="I276" s="521">
        <v>1500</v>
      </c>
      <c r="J276" s="521">
        <v>1500</v>
      </c>
      <c r="K276" s="521">
        <v>1500</v>
      </c>
      <c r="L276" s="521">
        <v>1500</v>
      </c>
      <c r="M276" s="521">
        <v>1500</v>
      </c>
      <c r="N276" s="521">
        <v>1500</v>
      </c>
      <c r="O276" s="521">
        <v>1500</v>
      </c>
      <c r="P276" s="521">
        <v>1500</v>
      </c>
      <c r="Q276" s="521">
        <v>1500</v>
      </c>
      <c r="R276" s="521">
        <v>1500</v>
      </c>
      <c r="S276" s="521">
        <v>1500</v>
      </c>
      <c r="T276" s="521">
        <v>1500</v>
      </c>
      <c r="U276" s="521">
        <v>1500</v>
      </c>
      <c r="V276" s="521">
        <v>1500</v>
      </c>
      <c r="W276" s="521">
        <v>1500</v>
      </c>
      <c r="X276" s="521">
        <v>1500</v>
      </c>
      <c r="Y276" s="521">
        <v>1500</v>
      </c>
      <c r="Z276" s="521">
        <v>1500</v>
      </c>
      <c r="AA276" s="521">
        <v>1500</v>
      </c>
      <c r="AB276" s="521">
        <v>1500</v>
      </c>
      <c r="AC276" s="521">
        <v>1500</v>
      </c>
      <c r="AD276" s="521">
        <v>1500</v>
      </c>
      <c r="AE276" s="521">
        <v>1500</v>
      </c>
      <c r="AF276" s="521">
        <v>1500</v>
      </c>
      <c r="AG276" s="521">
        <v>1500</v>
      </c>
      <c r="AH276" s="521">
        <v>1500</v>
      </c>
      <c r="AI276" s="521">
        <v>1500</v>
      </c>
      <c r="AJ276" s="521">
        <v>1500</v>
      </c>
      <c r="AK276" s="521">
        <v>1500</v>
      </c>
      <c r="AL276" s="521">
        <v>1500</v>
      </c>
      <c r="AM276" s="521">
        <v>1500</v>
      </c>
      <c r="AN276" s="521">
        <v>1500</v>
      </c>
      <c r="AO276" s="521">
        <v>1500</v>
      </c>
      <c r="AP276" s="521">
        <v>1500</v>
      </c>
      <c r="AQ276" s="521">
        <v>1500</v>
      </c>
      <c r="AR276" s="521">
        <v>1500</v>
      </c>
      <c r="AS276" s="521">
        <v>1500</v>
      </c>
      <c r="AT276" s="521">
        <v>1500</v>
      </c>
      <c r="AU276" s="521">
        <v>1500</v>
      </c>
      <c r="AV276" s="521">
        <v>1500</v>
      </c>
      <c r="AW276" s="521">
        <v>1500</v>
      </c>
      <c r="AX276" s="521">
        <v>1500</v>
      </c>
      <c r="AY276" s="521">
        <v>1500</v>
      </c>
      <c r="AZ276" s="521">
        <v>1500</v>
      </c>
      <c r="BA276" s="521">
        <v>1500</v>
      </c>
      <c r="BB276" s="521">
        <v>1500</v>
      </c>
      <c r="BC276" s="521">
        <v>1500</v>
      </c>
      <c r="BD276" s="521">
        <v>1500</v>
      </c>
      <c r="BE276" s="521">
        <v>1500</v>
      </c>
      <c r="BF276" s="521">
        <v>1500</v>
      </c>
      <c r="BG276" s="521">
        <v>1500</v>
      </c>
      <c r="BH276" s="521">
        <v>1500</v>
      </c>
      <c r="BI276" s="521">
        <v>1500</v>
      </c>
      <c r="BJ276" s="521">
        <v>1500</v>
      </c>
      <c r="BK276" s="521">
        <v>1500</v>
      </c>
      <c r="BL276" s="521">
        <v>1500</v>
      </c>
      <c r="BM276" s="521">
        <v>1500</v>
      </c>
      <c r="BN276" s="521">
        <v>1500</v>
      </c>
      <c r="BO276" s="521">
        <v>1500</v>
      </c>
      <c r="BP276" s="521">
        <v>1500</v>
      </c>
      <c r="BQ276" s="521">
        <v>1500</v>
      </c>
      <c r="BR276" s="521">
        <v>1500</v>
      </c>
      <c r="BS276" s="521">
        <v>1500</v>
      </c>
      <c r="BT276" s="521">
        <v>1500</v>
      </c>
      <c r="BU276" s="521">
        <v>1500</v>
      </c>
      <c r="BV276" s="521">
        <v>1500</v>
      </c>
      <c r="BW276" s="521">
        <v>1500</v>
      </c>
      <c r="BX276" s="521">
        <v>1500</v>
      </c>
      <c r="BY276" s="521">
        <v>1500</v>
      </c>
      <c r="BZ276" s="521">
        <v>1500</v>
      </c>
      <c r="CA276" s="521">
        <v>1500</v>
      </c>
      <c r="CB276" s="521">
        <v>1500</v>
      </c>
      <c r="CC276" s="521">
        <v>1500</v>
      </c>
      <c r="CD276" s="521">
        <v>1500</v>
      </c>
      <c r="CE276" s="521">
        <v>1500</v>
      </c>
      <c r="CF276" s="521">
        <v>1500</v>
      </c>
      <c r="CG276" s="521">
        <v>1500</v>
      </c>
      <c r="CH276" s="521">
        <v>1500</v>
      </c>
      <c r="CI276" s="521">
        <v>1500</v>
      </c>
      <c r="CJ276" s="521">
        <v>1500</v>
      </c>
      <c r="CK276" s="521">
        <v>1500</v>
      </c>
      <c r="CL276" s="521">
        <v>1500</v>
      </c>
      <c r="CM276" s="521">
        <v>1500</v>
      </c>
      <c r="CN276" s="521">
        <v>1500</v>
      </c>
      <c r="CO276" s="521">
        <v>1500</v>
      </c>
      <c r="CP276" s="521">
        <v>1500</v>
      </c>
      <c r="CQ276" s="521">
        <v>1500</v>
      </c>
      <c r="CR276" s="521">
        <v>1500</v>
      </c>
      <c r="CS276" s="521">
        <v>1500</v>
      </c>
      <c r="CT276" s="521">
        <v>1500</v>
      </c>
      <c r="CU276" s="521">
        <v>1500</v>
      </c>
      <c r="CV276" s="521">
        <v>1500</v>
      </c>
      <c r="CW276" s="521">
        <v>1500</v>
      </c>
      <c r="CX276" s="521">
        <v>1500</v>
      </c>
      <c r="CY276" s="521">
        <v>1500</v>
      </c>
      <c r="CZ276" s="521">
        <v>1500</v>
      </c>
      <c r="DA276" s="521">
        <v>1500</v>
      </c>
      <c r="DB276" s="521">
        <v>1500</v>
      </c>
      <c r="DC276" s="521">
        <v>1500</v>
      </c>
      <c r="DD276" s="521">
        <v>1500</v>
      </c>
      <c r="DE276" s="521">
        <v>1500</v>
      </c>
      <c r="DF276" s="521">
        <v>1500</v>
      </c>
      <c r="DG276" s="521">
        <v>1500</v>
      </c>
      <c r="DH276" s="521">
        <v>1500</v>
      </c>
      <c r="DI276" s="521">
        <v>1500</v>
      </c>
      <c r="DJ276" s="521"/>
      <c r="DK276" s="67"/>
      <c r="DL276" s="68"/>
    </row>
    <row r="277" spans="1:116" ht="16.5">
      <c r="A277" s="18"/>
      <c r="B277" s="18"/>
      <c r="C277" s="18"/>
      <c r="D277" s="20"/>
      <c r="E277" s="20"/>
      <c r="F277" s="58"/>
      <c r="G277" s="18"/>
      <c r="H277" s="19"/>
      <c r="I277" s="646"/>
      <c r="J277" s="646"/>
      <c r="K277" s="646"/>
      <c r="L277" s="646"/>
      <c r="M277" s="646"/>
      <c r="N277" s="646"/>
      <c r="O277" s="646"/>
      <c r="P277" s="646"/>
      <c r="Q277" s="646"/>
      <c r="R277" s="646"/>
      <c r="S277" s="646"/>
      <c r="T277" s="646"/>
      <c r="U277" s="646"/>
      <c r="V277" s="646"/>
      <c r="W277" s="646"/>
      <c r="X277" s="646"/>
      <c r="Y277" s="646"/>
      <c r="Z277" s="646"/>
      <c r="AA277" s="646"/>
      <c r="AB277" s="646"/>
      <c r="AC277" s="646"/>
      <c r="AD277" s="646"/>
      <c r="AE277" s="646"/>
      <c r="AF277" s="646"/>
      <c r="AG277" s="646"/>
      <c r="AH277" s="646"/>
      <c r="AI277" s="646"/>
      <c r="AJ277" s="646"/>
      <c r="AK277" s="646"/>
      <c r="AL277" s="646"/>
      <c r="AM277" s="646"/>
      <c r="AN277" s="646"/>
      <c r="AO277" s="646"/>
      <c r="AP277" s="646"/>
      <c r="AQ277" s="646"/>
      <c r="AR277" s="646"/>
      <c r="AS277" s="646"/>
      <c r="AT277" s="646"/>
      <c r="AU277" s="646"/>
      <c r="AV277" s="646"/>
      <c r="AW277" s="646"/>
      <c r="AX277" s="646"/>
      <c r="AY277" s="646"/>
      <c r="AZ277" s="646"/>
      <c r="BA277" s="646"/>
      <c r="BB277" s="646"/>
      <c r="BC277" s="646"/>
      <c r="BD277" s="646"/>
      <c r="BE277" s="646"/>
      <c r="BF277" s="646"/>
      <c r="BG277" s="646"/>
      <c r="BH277" s="646"/>
      <c r="BI277" s="646"/>
      <c r="BJ277" s="646"/>
      <c r="BK277" s="646"/>
      <c r="BL277" s="646"/>
      <c r="BM277" s="646"/>
      <c r="BN277" s="646"/>
      <c r="BO277" s="646"/>
      <c r="BP277" s="646"/>
      <c r="BQ277" s="646"/>
      <c r="BR277" s="646"/>
      <c r="BS277" s="646"/>
      <c r="BT277" s="646"/>
      <c r="BU277" s="646"/>
      <c r="BV277" s="646"/>
      <c r="BW277" s="646"/>
      <c r="BX277" s="646"/>
      <c r="BY277" s="646"/>
      <c r="BZ277" s="646"/>
      <c r="CA277" s="646"/>
      <c r="CB277" s="646"/>
      <c r="CC277" s="646"/>
      <c r="CD277" s="646"/>
      <c r="CE277" s="646"/>
      <c r="CF277" s="646"/>
      <c r="CG277" s="646"/>
      <c r="CH277" s="646"/>
      <c r="CI277" s="646"/>
      <c r="CJ277" s="646"/>
      <c r="CK277" s="646"/>
      <c r="CL277" s="646"/>
      <c r="CM277" s="646"/>
      <c r="CN277" s="646"/>
      <c r="CO277" s="646"/>
      <c r="CP277" s="646"/>
      <c r="CQ277" s="646"/>
      <c r="CR277" s="646"/>
      <c r="CS277" s="646"/>
      <c r="CT277" s="646"/>
      <c r="CU277" s="646"/>
      <c r="CV277" s="646"/>
      <c r="CW277" s="646"/>
      <c r="CX277" s="646"/>
      <c r="CY277" s="646"/>
      <c r="CZ277" s="646"/>
      <c r="DA277" s="646"/>
      <c r="DB277" s="646"/>
      <c r="DC277" s="646"/>
      <c r="DD277" s="646"/>
      <c r="DE277" s="646"/>
      <c r="DF277" s="646"/>
      <c r="DG277" s="646"/>
      <c r="DH277" s="646"/>
      <c r="DI277" s="646"/>
      <c r="DJ277" s="646"/>
      <c r="DK277" s="18"/>
      <c r="DL277" s="18"/>
    </row>
    <row r="278" spans="1:116" ht="16.5">
      <c r="A278" s="18"/>
      <c r="B278" s="18"/>
      <c r="C278" s="18"/>
      <c r="D278" s="17" t="s">
        <v>144</v>
      </c>
      <c r="E278" s="17"/>
      <c r="F278" s="56" t="s">
        <v>142</v>
      </c>
      <c r="G278" s="18"/>
      <c r="H278" s="630"/>
      <c r="I278" s="526"/>
      <c r="J278" s="521"/>
      <c r="K278" s="521"/>
      <c r="L278" s="521"/>
      <c r="M278" s="521"/>
      <c r="N278" s="521"/>
      <c r="O278" s="521"/>
      <c r="P278" s="521"/>
      <c r="Q278" s="521"/>
      <c r="R278" s="521"/>
      <c r="S278" s="521"/>
      <c r="T278" s="521"/>
      <c r="U278" s="521"/>
      <c r="V278" s="521"/>
      <c r="W278" s="521"/>
      <c r="X278" s="521"/>
      <c r="Y278" s="521"/>
      <c r="Z278" s="521"/>
      <c r="AA278" s="521"/>
      <c r="AB278" s="521"/>
      <c r="AC278" s="521"/>
      <c r="AD278" s="521"/>
      <c r="AE278" s="521"/>
      <c r="AF278" s="521"/>
      <c r="AG278" s="521"/>
      <c r="AH278" s="521"/>
      <c r="AI278" s="521"/>
      <c r="AJ278" s="521"/>
      <c r="AK278" s="521"/>
      <c r="AL278" s="521"/>
      <c r="AM278" s="521"/>
      <c r="AN278" s="521"/>
      <c r="AO278" s="521"/>
      <c r="AP278" s="521"/>
      <c r="AQ278" s="521"/>
      <c r="AR278" s="521"/>
      <c r="AS278" s="521"/>
      <c r="AT278" s="521"/>
      <c r="AU278" s="521"/>
      <c r="AV278" s="521"/>
      <c r="AW278" s="521"/>
      <c r="AX278" s="521"/>
      <c r="AY278" s="521"/>
      <c r="AZ278" s="521"/>
      <c r="BA278" s="521"/>
      <c r="BB278" s="521"/>
      <c r="BC278" s="521"/>
      <c r="BD278" s="521"/>
      <c r="BE278" s="521"/>
      <c r="BF278" s="521"/>
      <c r="BG278" s="521"/>
      <c r="BH278" s="521"/>
      <c r="BI278" s="521"/>
      <c r="BJ278" s="521"/>
      <c r="BK278" s="521"/>
      <c r="BL278" s="521"/>
      <c r="BM278" s="521"/>
      <c r="BN278" s="521"/>
      <c r="BO278" s="521"/>
      <c r="BP278" s="521"/>
      <c r="BQ278" s="521"/>
      <c r="BR278" s="521"/>
      <c r="BS278" s="521"/>
      <c r="BT278" s="521"/>
      <c r="BU278" s="521"/>
      <c r="BV278" s="521"/>
      <c r="BW278" s="521"/>
      <c r="BX278" s="521"/>
      <c r="BY278" s="521"/>
      <c r="BZ278" s="521"/>
      <c r="CA278" s="521"/>
      <c r="CB278" s="521"/>
      <c r="CC278" s="521"/>
      <c r="CD278" s="521"/>
      <c r="CE278" s="521"/>
      <c r="CF278" s="521"/>
      <c r="CG278" s="521"/>
      <c r="CH278" s="521"/>
      <c r="CI278" s="521"/>
      <c r="CJ278" s="521"/>
      <c r="CK278" s="521"/>
      <c r="CL278" s="521"/>
      <c r="CM278" s="521"/>
      <c r="CN278" s="521"/>
      <c r="CO278" s="521"/>
      <c r="CP278" s="521"/>
      <c r="CQ278" s="521"/>
      <c r="CR278" s="521"/>
      <c r="CS278" s="521"/>
      <c r="CT278" s="521"/>
      <c r="CU278" s="521"/>
      <c r="CV278" s="521"/>
      <c r="CW278" s="521"/>
      <c r="CX278" s="521"/>
      <c r="CY278" s="521"/>
      <c r="CZ278" s="521"/>
      <c r="DA278" s="521"/>
      <c r="DB278" s="521"/>
      <c r="DC278" s="521"/>
      <c r="DD278" s="521"/>
      <c r="DE278" s="521"/>
      <c r="DF278" s="521"/>
      <c r="DG278" s="521"/>
      <c r="DH278" s="521"/>
      <c r="DI278" s="521"/>
      <c r="DJ278" s="521"/>
      <c r="DK278" s="61"/>
      <c r="DL278" s="61"/>
    </row>
    <row r="279" spans="1:116" ht="16.5">
      <c r="A279" s="18"/>
      <c r="B279" s="18"/>
      <c r="C279" s="18"/>
      <c r="D279" s="17" t="s">
        <v>525</v>
      </c>
      <c r="E279" s="17"/>
      <c r="F279" s="56" t="s">
        <v>142</v>
      </c>
      <c r="G279" s="18"/>
      <c r="H279" s="630"/>
      <c r="I279" s="521"/>
      <c r="J279" s="521"/>
      <c r="K279" s="521"/>
      <c r="L279" s="521"/>
      <c r="M279" s="521"/>
      <c r="N279" s="521"/>
      <c r="O279" s="521"/>
      <c r="P279" s="521"/>
      <c r="Q279" s="521"/>
      <c r="R279" s="521"/>
      <c r="S279" s="521"/>
      <c r="T279" s="521"/>
      <c r="U279" s="521"/>
      <c r="V279" s="521"/>
      <c r="W279" s="521"/>
      <c r="X279" s="521"/>
      <c r="Y279" s="521"/>
      <c r="Z279" s="521"/>
      <c r="AA279" s="521"/>
      <c r="AB279" s="521"/>
      <c r="AC279" s="521"/>
      <c r="AD279" s="521"/>
      <c r="AE279" s="521"/>
      <c r="AF279" s="521"/>
      <c r="AG279" s="521"/>
      <c r="AH279" s="521"/>
      <c r="AI279" s="521"/>
      <c r="AJ279" s="521"/>
      <c r="AK279" s="521"/>
      <c r="AL279" s="521"/>
      <c r="AM279" s="521"/>
      <c r="AN279" s="521"/>
      <c r="AO279" s="521"/>
      <c r="AP279" s="521"/>
      <c r="AQ279" s="521"/>
      <c r="AR279" s="521"/>
      <c r="AS279" s="521"/>
      <c r="AT279" s="521"/>
      <c r="AU279" s="521"/>
      <c r="AV279" s="521"/>
      <c r="AW279" s="521"/>
      <c r="AX279" s="521"/>
      <c r="AY279" s="521"/>
      <c r="AZ279" s="521"/>
      <c r="BA279" s="521"/>
      <c r="BB279" s="521"/>
      <c r="BC279" s="521"/>
      <c r="BD279" s="521"/>
      <c r="BE279" s="521"/>
      <c r="BF279" s="521"/>
      <c r="BG279" s="521"/>
      <c r="BH279" s="521"/>
      <c r="BI279" s="521"/>
      <c r="BJ279" s="521"/>
      <c r="BK279" s="521"/>
      <c r="BL279" s="521"/>
      <c r="BM279" s="521"/>
      <c r="BN279" s="521"/>
      <c r="BO279" s="521"/>
      <c r="BP279" s="521"/>
      <c r="BQ279" s="521"/>
      <c r="BR279" s="521"/>
      <c r="BS279" s="521"/>
      <c r="BT279" s="521"/>
      <c r="BU279" s="521"/>
      <c r="BV279" s="521"/>
      <c r="BW279" s="521"/>
      <c r="BX279" s="521"/>
      <c r="BY279" s="521"/>
      <c r="BZ279" s="521"/>
      <c r="CA279" s="521"/>
      <c r="CB279" s="521"/>
      <c r="CC279" s="521"/>
      <c r="CD279" s="521"/>
      <c r="CE279" s="521"/>
      <c r="CF279" s="521"/>
      <c r="CG279" s="521"/>
      <c r="CH279" s="521"/>
      <c r="CI279" s="521"/>
      <c r="CJ279" s="521"/>
      <c r="CK279" s="521"/>
      <c r="CL279" s="521"/>
      <c r="CM279" s="521"/>
      <c r="CN279" s="521"/>
      <c r="CO279" s="521"/>
      <c r="CP279" s="521"/>
      <c r="CQ279" s="521"/>
      <c r="CR279" s="521"/>
      <c r="CS279" s="521"/>
      <c r="CT279" s="521"/>
      <c r="CU279" s="521"/>
      <c r="CV279" s="521"/>
      <c r="CW279" s="521"/>
      <c r="CX279" s="521"/>
      <c r="CY279" s="521"/>
      <c r="CZ279" s="521"/>
      <c r="DA279" s="521"/>
      <c r="DB279" s="521"/>
      <c r="DC279" s="521"/>
      <c r="DD279" s="521"/>
      <c r="DE279" s="521"/>
      <c r="DF279" s="521"/>
      <c r="DG279" s="521"/>
      <c r="DH279" s="521"/>
      <c r="DI279" s="521"/>
      <c r="DJ279" s="521"/>
      <c r="DK279" s="62"/>
      <c r="DL279" s="62"/>
    </row>
    <row r="280" spans="1:116" ht="16.5">
      <c r="A280" s="18"/>
      <c r="B280" s="18"/>
      <c r="C280" s="18"/>
      <c r="D280" s="17" t="s">
        <v>143</v>
      </c>
      <c r="E280" s="17"/>
      <c r="F280" s="56" t="s">
        <v>142</v>
      </c>
      <c r="G280" s="18"/>
      <c r="H280" s="630"/>
      <c r="I280" s="521"/>
      <c r="J280" s="521"/>
      <c r="K280" s="521"/>
      <c r="L280" s="521"/>
      <c r="M280" s="521"/>
      <c r="N280" s="521"/>
      <c r="O280" s="521"/>
      <c r="P280" s="521"/>
      <c r="Q280" s="521"/>
      <c r="R280" s="521"/>
      <c r="S280" s="521"/>
      <c r="T280" s="521"/>
      <c r="U280" s="521"/>
      <c r="V280" s="521"/>
      <c r="W280" s="521"/>
      <c r="X280" s="521"/>
      <c r="Y280" s="521"/>
      <c r="Z280" s="521"/>
      <c r="AA280" s="521"/>
      <c r="AB280" s="521"/>
      <c r="AC280" s="521"/>
      <c r="AD280" s="521"/>
      <c r="AE280" s="521"/>
      <c r="AF280" s="521"/>
      <c r="AG280" s="521"/>
      <c r="AH280" s="521"/>
      <c r="AI280" s="521"/>
      <c r="AJ280" s="521"/>
      <c r="AK280" s="521"/>
      <c r="AL280" s="521"/>
      <c r="AM280" s="521"/>
      <c r="AN280" s="521"/>
      <c r="AO280" s="521"/>
      <c r="AP280" s="521"/>
      <c r="AQ280" s="521"/>
      <c r="AR280" s="521"/>
      <c r="AS280" s="521"/>
      <c r="AT280" s="521"/>
      <c r="AU280" s="521"/>
      <c r="AV280" s="521"/>
      <c r="AW280" s="521"/>
      <c r="AX280" s="521"/>
      <c r="AY280" s="521"/>
      <c r="AZ280" s="521"/>
      <c r="BA280" s="521"/>
      <c r="BB280" s="521"/>
      <c r="BC280" s="521"/>
      <c r="BD280" s="521"/>
      <c r="BE280" s="521"/>
      <c r="BF280" s="521"/>
      <c r="BG280" s="521"/>
      <c r="BH280" s="521"/>
      <c r="BI280" s="521"/>
      <c r="BJ280" s="521"/>
      <c r="BK280" s="521"/>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c r="CF280" s="521"/>
      <c r="CG280" s="521"/>
      <c r="CH280" s="521"/>
      <c r="CI280" s="521"/>
      <c r="CJ280" s="521"/>
      <c r="CK280" s="521"/>
      <c r="CL280" s="521"/>
      <c r="CM280" s="521"/>
      <c r="CN280" s="521"/>
      <c r="CO280" s="521"/>
      <c r="CP280" s="521"/>
      <c r="CQ280" s="521"/>
      <c r="CR280" s="521"/>
      <c r="CS280" s="521"/>
      <c r="CT280" s="521"/>
      <c r="CU280" s="521"/>
      <c r="CV280" s="521"/>
      <c r="CW280" s="521"/>
      <c r="CX280" s="521"/>
      <c r="CY280" s="521"/>
      <c r="CZ280" s="521"/>
      <c r="DA280" s="521"/>
      <c r="DB280" s="521"/>
      <c r="DC280" s="521"/>
      <c r="DD280" s="521"/>
      <c r="DE280" s="521"/>
      <c r="DF280" s="521"/>
      <c r="DG280" s="521"/>
      <c r="DH280" s="521"/>
      <c r="DI280" s="521"/>
      <c r="DJ280" s="521"/>
      <c r="DK280" s="63"/>
      <c r="DL280" s="63"/>
    </row>
    <row r="281" spans="1:116" ht="16.5">
      <c r="A281" s="18"/>
      <c r="B281" s="18"/>
      <c r="C281" s="18"/>
      <c r="F281" s="57"/>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row>
    <row r="282" spans="1:116" ht="16.5">
      <c r="A282" s="18"/>
      <c r="B282" s="18"/>
      <c r="C282" s="18"/>
      <c r="D282" s="11" t="s">
        <v>593</v>
      </c>
      <c r="F282" s="57"/>
    </row>
    <row r="283" spans="1:116" ht="16.5">
      <c r="A283" s="18"/>
      <c r="B283" s="18"/>
      <c r="C283" s="18"/>
      <c r="D283" s="12" t="s">
        <v>594</v>
      </c>
      <c r="F283" s="57"/>
    </row>
    <row r="284" spans="1:116" ht="16.5">
      <c r="A284" s="18"/>
      <c r="B284" s="18"/>
      <c r="C284" s="18"/>
      <c r="D284" s="449" t="s">
        <v>595</v>
      </c>
      <c r="E284" s="17"/>
      <c r="F284" s="56" t="s">
        <v>0</v>
      </c>
      <c r="G284" s="18"/>
      <c r="H284" s="630"/>
      <c r="I284" s="522">
        <v>150</v>
      </c>
      <c r="J284" s="522">
        <v>150</v>
      </c>
      <c r="K284" s="522">
        <v>150</v>
      </c>
      <c r="L284" s="522">
        <v>150</v>
      </c>
      <c r="M284" s="522">
        <v>150</v>
      </c>
      <c r="N284" s="522">
        <v>150</v>
      </c>
      <c r="O284" s="522">
        <v>150</v>
      </c>
      <c r="P284" s="522">
        <v>150</v>
      </c>
      <c r="Q284" s="522">
        <v>150</v>
      </c>
      <c r="R284" s="522">
        <v>150</v>
      </c>
      <c r="S284" s="522">
        <v>150</v>
      </c>
      <c r="T284" s="522"/>
      <c r="U284" s="522"/>
      <c r="V284" s="522"/>
      <c r="W284" s="522"/>
      <c r="X284" s="522"/>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c r="BG284" s="522"/>
      <c r="BH284" s="522"/>
      <c r="BI284" s="522"/>
      <c r="BJ284" s="522"/>
      <c r="BK284" s="522"/>
      <c r="BL284" s="522"/>
      <c r="BM284" s="522"/>
      <c r="BN284" s="522"/>
      <c r="BO284" s="522"/>
      <c r="BP284" s="522"/>
      <c r="BQ284" s="522"/>
      <c r="BR284" s="522"/>
      <c r="BS284" s="522"/>
      <c r="BT284" s="522"/>
      <c r="BU284" s="522"/>
      <c r="BV284" s="522"/>
      <c r="BW284" s="522"/>
      <c r="BX284" s="522"/>
      <c r="BY284" s="522"/>
      <c r="BZ284" s="522"/>
      <c r="CA284" s="522"/>
      <c r="CB284" s="522"/>
      <c r="CC284" s="522"/>
      <c r="CD284" s="522"/>
      <c r="CE284" s="522"/>
      <c r="CF284" s="522"/>
      <c r="CG284" s="522"/>
      <c r="CH284" s="522"/>
      <c r="CI284" s="522"/>
      <c r="CJ284" s="522"/>
      <c r="CK284" s="522"/>
      <c r="CL284" s="522"/>
      <c r="CM284" s="522"/>
      <c r="CN284" s="522"/>
      <c r="CO284" s="522"/>
      <c r="CP284" s="522"/>
      <c r="CQ284" s="522"/>
      <c r="CR284" s="522"/>
      <c r="CS284" s="522"/>
      <c r="CT284" s="522"/>
      <c r="CU284" s="522"/>
      <c r="CV284" s="522"/>
      <c r="CW284" s="522"/>
      <c r="CX284" s="522"/>
      <c r="CY284" s="522"/>
      <c r="CZ284" s="522"/>
      <c r="DA284" s="522"/>
      <c r="DB284" s="522"/>
      <c r="DC284" s="522"/>
      <c r="DD284" s="522"/>
      <c r="DE284" s="522"/>
      <c r="DF284" s="522"/>
      <c r="DG284" s="522"/>
      <c r="DH284" s="522"/>
      <c r="DI284" s="522"/>
      <c r="DJ284" s="689"/>
      <c r="DK284" s="23"/>
      <c r="DL284" s="23"/>
    </row>
    <row r="285" spans="1:116" ht="16.5">
      <c r="A285" s="18"/>
      <c r="B285" s="18"/>
      <c r="C285" s="18"/>
      <c r="D285" s="449" t="s">
        <v>596</v>
      </c>
      <c r="E285" s="17"/>
      <c r="F285" s="56" t="s">
        <v>0</v>
      </c>
      <c r="G285" s="18"/>
      <c r="H285" s="630"/>
      <c r="I285" s="526">
        <v>500</v>
      </c>
      <c r="J285" s="521">
        <v>500</v>
      </c>
      <c r="K285" s="521">
        <v>500</v>
      </c>
      <c r="L285" s="521">
        <v>500</v>
      </c>
      <c r="M285" s="521">
        <v>500</v>
      </c>
      <c r="N285" s="521">
        <v>500</v>
      </c>
      <c r="O285" s="521">
        <v>500</v>
      </c>
      <c r="P285" s="521">
        <v>500</v>
      </c>
      <c r="Q285" s="521">
        <v>500</v>
      </c>
      <c r="R285" s="521">
        <v>500</v>
      </c>
      <c r="S285" s="521">
        <v>500</v>
      </c>
      <c r="T285" s="521"/>
      <c r="U285" s="521"/>
      <c r="V285" s="521"/>
      <c r="W285" s="521"/>
      <c r="X285" s="521"/>
      <c r="Y285" s="521"/>
      <c r="Z285" s="521"/>
      <c r="AA285" s="521"/>
      <c r="AB285" s="521"/>
      <c r="AC285" s="521"/>
      <c r="AD285" s="521"/>
      <c r="AE285" s="521"/>
      <c r="AF285" s="521"/>
      <c r="AG285" s="521"/>
      <c r="AH285" s="521"/>
      <c r="AI285" s="521"/>
      <c r="AJ285" s="521"/>
      <c r="AK285" s="521"/>
      <c r="AL285" s="521"/>
      <c r="AM285" s="521"/>
      <c r="AN285" s="521"/>
      <c r="AO285" s="521"/>
      <c r="AP285" s="521"/>
      <c r="AQ285" s="521"/>
      <c r="AR285" s="521"/>
      <c r="AS285" s="521"/>
      <c r="AT285" s="521"/>
      <c r="AU285" s="521"/>
      <c r="AV285" s="521"/>
      <c r="AW285" s="521"/>
      <c r="AX285" s="521"/>
      <c r="AY285" s="521"/>
      <c r="AZ285" s="521"/>
      <c r="BA285" s="521"/>
      <c r="BB285" s="521"/>
      <c r="BC285" s="521"/>
      <c r="BD285" s="521"/>
      <c r="BE285" s="521"/>
      <c r="BF285" s="521"/>
      <c r="BG285" s="521"/>
      <c r="BH285" s="521"/>
      <c r="BI285" s="521"/>
      <c r="BJ285" s="521"/>
      <c r="BK285" s="521"/>
      <c r="BL285" s="521"/>
      <c r="BM285" s="521"/>
      <c r="BN285" s="521"/>
      <c r="BO285" s="521"/>
      <c r="BP285" s="521"/>
      <c r="BQ285" s="521"/>
      <c r="BR285" s="521"/>
      <c r="BS285" s="521"/>
      <c r="BT285" s="521"/>
      <c r="BU285" s="521"/>
      <c r="BV285" s="521"/>
      <c r="BW285" s="521"/>
      <c r="BX285" s="521"/>
      <c r="BY285" s="521"/>
      <c r="BZ285" s="521"/>
      <c r="CA285" s="521"/>
      <c r="CB285" s="521"/>
      <c r="CC285" s="521"/>
      <c r="CD285" s="521"/>
      <c r="CE285" s="521"/>
      <c r="CF285" s="521"/>
      <c r="CG285" s="521"/>
      <c r="CH285" s="521"/>
      <c r="CI285" s="521"/>
      <c r="CJ285" s="521"/>
      <c r="CK285" s="521"/>
      <c r="CL285" s="521"/>
      <c r="CM285" s="521"/>
      <c r="CN285" s="521"/>
      <c r="CO285" s="521"/>
      <c r="CP285" s="521"/>
      <c r="CQ285" s="521"/>
      <c r="CR285" s="521"/>
      <c r="CS285" s="521"/>
      <c r="CT285" s="521"/>
      <c r="CU285" s="521"/>
      <c r="CV285" s="521"/>
      <c r="CW285" s="521"/>
      <c r="CX285" s="521"/>
      <c r="CY285" s="521"/>
      <c r="CZ285" s="521"/>
      <c r="DA285" s="521"/>
      <c r="DB285" s="521"/>
      <c r="DC285" s="521"/>
      <c r="DD285" s="521"/>
      <c r="DE285" s="521"/>
      <c r="DF285" s="521"/>
      <c r="DG285" s="521"/>
      <c r="DH285" s="521"/>
      <c r="DI285" s="521"/>
      <c r="DJ285" s="690"/>
      <c r="DK285" s="23"/>
      <c r="DL285" s="23"/>
    </row>
    <row r="286" spans="1:116" ht="16.5">
      <c r="A286" s="18"/>
      <c r="B286" s="18"/>
      <c r="C286" s="18"/>
      <c r="D286" s="449" t="s">
        <v>597</v>
      </c>
      <c r="E286" s="17"/>
      <c r="F286" s="56" t="s">
        <v>0</v>
      </c>
      <c r="G286" s="18"/>
      <c r="H286" s="630"/>
      <c r="I286" s="521"/>
      <c r="J286" s="521"/>
      <c r="K286" s="521"/>
      <c r="L286" s="521"/>
      <c r="M286" s="521"/>
      <c r="N286" s="521"/>
      <c r="O286" s="521"/>
      <c r="P286" s="521"/>
      <c r="Q286" s="521"/>
      <c r="R286" s="521"/>
      <c r="S286" s="521"/>
      <c r="T286" s="521"/>
      <c r="U286" s="521"/>
      <c r="V286" s="521"/>
      <c r="W286" s="521"/>
      <c r="X286" s="521"/>
      <c r="Y286" s="521"/>
      <c r="Z286" s="521"/>
      <c r="AA286" s="521"/>
      <c r="AB286" s="521"/>
      <c r="AC286" s="521"/>
      <c r="AD286" s="521"/>
      <c r="AE286" s="521"/>
      <c r="AF286" s="521"/>
      <c r="AG286" s="521"/>
      <c r="AH286" s="521"/>
      <c r="AI286" s="521"/>
      <c r="AJ286" s="521"/>
      <c r="AK286" s="521"/>
      <c r="AL286" s="521"/>
      <c r="AM286" s="521"/>
      <c r="AN286" s="521"/>
      <c r="AO286" s="521"/>
      <c r="AP286" s="521"/>
      <c r="AQ286" s="521"/>
      <c r="AR286" s="521"/>
      <c r="AS286" s="521"/>
      <c r="AT286" s="521"/>
      <c r="AU286" s="521"/>
      <c r="AV286" s="521"/>
      <c r="AW286" s="521"/>
      <c r="AX286" s="521"/>
      <c r="AY286" s="521"/>
      <c r="AZ286" s="521"/>
      <c r="BA286" s="521"/>
      <c r="BB286" s="521"/>
      <c r="BC286" s="521"/>
      <c r="BD286" s="521"/>
      <c r="BE286" s="521"/>
      <c r="BF286" s="521"/>
      <c r="BG286" s="521"/>
      <c r="BH286" s="521"/>
      <c r="BI286" s="521"/>
      <c r="BJ286" s="521"/>
      <c r="BK286" s="521"/>
      <c r="BL286" s="521"/>
      <c r="BM286" s="521"/>
      <c r="BN286" s="521"/>
      <c r="BO286" s="521"/>
      <c r="BP286" s="521"/>
      <c r="BQ286" s="521"/>
      <c r="BR286" s="521"/>
      <c r="BS286" s="521"/>
      <c r="BT286" s="521"/>
      <c r="BU286" s="521"/>
      <c r="BV286" s="521"/>
      <c r="BW286" s="521"/>
      <c r="BX286" s="521"/>
      <c r="BY286" s="521"/>
      <c r="BZ286" s="521"/>
      <c r="CA286" s="521"/>
      <c r="CB286" s="521"/>
      <c r="CC286" s="521"/>
      <c r="CD286" s="521"/>
      <c r="CE286" s="521"/>
      <c r="CF286" s="521"/>
      <c r="CG286" s="521"/>
      <c r="CH286" s="521"/>
      <c r="CI286" s="521"/>
      <c r="CJ286" s="521"/>
      <c r="CK286" s="521"/>
      <c r="CL286" s="521"/>
      <c r="CM286" s="521"/>
      <c r="CN286" s="521"/>
      <c r="CO286" s="521"/>
      <c r="CP286" s="521"/>
      <c r="CQ286" s="521"/>
      <c r="CR286" s="521"/>
      <c r="CS286" s="521"/>
      <c r="CT286" s="521"/>
      <c r="CU286" s="521"/>
      <c r="CV286" s="521"/>
      <c r="CW286" s="521"/>
      <c r="CX286" s="521"/>
      <c r="CY286" s="521"/>
      <c r="CZ286" s="521"/>
      <c r="DA286" s="521"/>
      <c r="DB286" s="521"/>
      <c r="DC286" s="521"/>
      <c r="DD286" s="521"/>
      <c r="DE286" s="521"/>
      <c r="DF286" s="521"/>
      <c r="DG286" s="521"/>
      <c r="DH286" s="521"/>
      <c r="DI286" s="521"/>
      <c r="DJ286" s="690"/>
      <c r="DK286" s="23"/>
      <c r="DL286" s="23"/>
    </row>
    <row r="287" spans="1:116" ht="16.5">
      <c r="A287" s="18"/>
      <c r="B287" s="18"/>
      <c r="C287" s="18"/>
      <c r="D287" s="449" t="s">
        <v>598</v>
      </c>
      <c r="E287" s="17"/>
      <c r="F287" s="56" t="s">
        <v>0</v>
      </c>
      <c r="G287" s="18"/>
      <c r="H287" s="630"/>
      <c r="I287" s="691">
        <v>500</v>
      </c>
      <c r="J287" s="691">
        <v>500</v>
      </c>
      <c r="K287" s="691">
        <v>500</v>
      </c>
      <c r="L287" s="691">
        <v>500</v>
      </c>
      <c r="M287" s="691">
        <v>500</v>
      </c>
      <c r="N287" s="691">
        <v>500</v>
      </c>
      <c r="O287" s="691">
        <v>500</v>
      </c>
      <c r="P287" s="691">
        <v>500</v>
      </c>
      <c r="Q287" s="691">
        <v>500</v>
      </c>
      <c r="R287" s="691">
        <v>500</v>
      </c>
      <c r="S287" s="691">
        <v>500</v>
      </c>
      <c r="T287" s="691">
        <v>500</v>
      </c>
      <c r="U287" s="691">
        <v>500</v>
      </c>
      <c r="V287" s="691">
        <v>500</v>
      </c>
      <c r="W287" s="691">
        <v>500</v>
      </c>
      <c r="X287" s="691">
        <v>500</v>
      </c>
      <c r="Y287" s="691">
        <v>500</v>
      </c>
      <c r="Z287" s="691">
        <v>500</v>
      </c>
      <c r="AA287" s="691">
        <v>500</v>
      </c>
      <c r="AB287" s="691">
        <v>500</v>
      </c>
      <c r="AC287" s="691">
        <v>500</v>
      </c>
      <c r="AD287" s="691">
        <v>500</v>
      </c>
      <c r="AE287" s="691">
        <v>500</v>
      </c>
      <c r="AF287" s="691">
        <v>500</v>
      </c>
      <c r="AG287" s="691">
        <v>500</v>
      </c>
      <c r="AH287" s="691">
        <v>500</v>
      </c>
      <c r="AI287" s="691">
        <v>500</v>
      </c>
      <c r="AJ287" s="691">
        <v>500</v>
      </c>
      <c r="AK287" s="691">
        <v>500</v>
      </c>
      <c r="AL287" s="691">
        <v>500</v>
      </c>
      <c r="AM287" s="691">
        <v>500</v>
      </c>
      <c r="AN287" s="691">
        <v>500</v>
      </c>
      <c r="AO287" s="691">
        <v>500</v>
      </c>
      <c r="AP287" s="691">
        <v>500</v>
      </c>
      <c r="AQ287" s="691">
        <v>500</v>
      </c>
      <c r="AR287" s="691">
        <v>500</v>
      </c>
      <c r="AS287" s="691">
        <v>500</v>
      </c>
      <c r="AT287" s="691">
        <v>500</v>
      </c>
      <c r="AU287" s="691">
        <v>500</v>
      </c>
      <c r="AV287" s="691">
        <v>500</v>
      </c>
      <c r="AW287" s="691">
        <v>500</v>
      </c>
      <c r="AX287" s="691">
        <v>500</v>
      </c>
      <c r="AY287" s="691">
        <v>500</v>
      </c>
      <c r="AZ287" s="691">
        <v>500</v>
      </c>
      <c r="BA287" s="691">
        <v>500</v>
      </c>
      <c r="BB287" s="691">
        <v>500</v>
      </c>
      <c r="BC287" s="691">
        <v>500</v>
      </c>
      <c r="BD287" s="691">
        <v>500</v>
      </c>
      <c r="BE287" s="691">
        <v>500</v>
      </c>
      <c r="BF287" s="691">
        <v>500</v>
      </c>
      <c r="BG287" s="691">
        <v>500</v>
      </c>
      <c r="BH287" s="691">
        <v>500</v>
      </c>
      <c r="BI287" s="691">
        <v>500</v>
      </c>
      <c r="BJ287" s="691">
        <v>500</v>
      </c>
      <c r="BK287" s="691">
        <v>500</v>
      </c>
      <c r="BL287" s="691">
        <v>500</v>
      </c>
      <c r="BM287" s="691">
        <v>500</v>
      </c>
      <c r="BN287" s="691">
        <v>500</v>
      </c>
      <c r="BO287" s="691">
        <v>500</v>
      </c>
      <c r="BP287" s="691">
        <v>500</v>
      </c>
      <c r="BQ287" s="691">
        <v>500</v>
      </c>
      <c r="BR287" s="691">
        <v>500</v>
      </c>
      <c r="BS287" s="691">
        <v>500</v>
      </c>
      <c r="BT287" s="691">
        <v>500</v>
      </c>
      <c r="BU287" s="691">
        <v>500</v>
      </c>
      <c r="BV287" s="691">
        <v>500</v>
      </c>
      <c r="BW287" s="691">
        <v>500</v>
      </c>
      <c r="BX287" s="691">
        <v>500</v>
      </c>
      <c r="BY287" s="691">
        <v>500</v>
      </c>
      <c r="BZ287" s="691">
        <v>500</v>
      </c>
      <c r="CA287" s="691">
        <v>500</v>
      </c>
      <c r="CB287" s="691">
        <v>500</v>
      </c>
      <c r="CC287" s="691">
        <v>500</v>
      </c>
      <c r="CD287" s="691">
        <v>500</v>
      </c>
      <c r="CE287" s="691">
        <v>500</v>
      </c>
      <c r="CF287" s="691">
        <v>500</v>
      </c>
      <c r="CG287" s="691">
        <v>500</v>
      </c>
      <c r="CH287" s="691">
        <v>500</v>
      </c>
      <c r="CI287" s="691">
        <v>500</v>
      </c>
      <c r="CJ287" s="691">
        <v>500</v>
      </c>
      <c r="CK287" s="691">
        <v>500</v>
      </c>
      <c r="CL287" s="691">
        <v>500</v>
      </c>
      <c r="CM287" s="691">
        <v>500</v>
      </c>
      <c r="CN287" s="691">
        <v>500</v>
      </c>
      <c r="CO287" s="691">
        <v>500</v>
      </c>
      <c r="CP287" s="691">
        <v>500</v>
      </c>
      <c r="CQ287" s="691">
        <v>500</v>
      </c>
      <c r="CR287" s="691">
        <v>500</v>
      </c>
      <c r="CS287" s="691">
        <v>500</v>
      </c>
      <c r="CT287" s="691">
        <v>500</v>
      </c>
      <c r="CU287" s="691">
        <v>500</v>
      </c>
      <c r="CV287" s="691">
        <v>500</v>
      </c>
      <c r="CW287" s="691">
        <v>500</v>
      </c>
      <c r="CX287" s="691">
        <v>500</v>
      </c>
      <c r="CY287" s="691">
        <v>500</v>
      </c>
      <c r="CZ287" s="691">
        <v>500</v>
      </c>
      <c r="DA287" s="691">
        <v>500</v>
      </c>
      <c r="DB287" s="691">
        <v>500</v>
      </c>
      <c r="DC287" s="691">
        <v>500</v>
      </c>
      <c r="DD287" s="691">
        <v>500</v>
      </c>
      <c r="DE287" s="691">
        <v>500</v>
      </c>
      <c r="DF287" s="691">
        <v>500</v>
      </c>
      <c r="DG287" s="691">
        <v>500</v>
      </c>
      <c r="DH287" s="691">
        <v>500</v>
      </c>
      <c r="DI287" s="691">
        <v>500</v>
      </c>
      <c r="DJ287" s="691">
        <v>500</v>
      </c>
      <c r="DK287" s="23"/>
      <c r="DL287" s="23"/>
    </row>
    <row r="288" spans="1:116" ht="16.5">
      <c r="A288" s="18"/>
      <c r="B288" s="18"/>
      <c r="C288" s="18"/>
      <c r="D288" s="12" t="s">
        <v>599</v>
      </c>
      <c r="F288" s="57"/>
      <c r="I288" s="692"/>
      <c r="J288" s="692"/>
      <c r="K288" s="692"/>
      <c r="L288" s="692"/>
      <c r="M288" s="692"/>
      <c r="N288" s="692"/>
      <c r="O288" s="692"/>
      <c r="P288" s="692"/>
      <c r="Q288" s="692"/>
      <c r="R288" s="692"/>
      <c r="S288" s="692"/>
      <c r="T288" s="692"/>
      <c r="U288" s="692"/>
      <c r="V288" s="692"/>
      <c r="W288" s="692"/>
      <c r="X288" s="692"/>
      <c r="Y288" s="692"/>
      <c r="Z288" s="692"/>
      <c r="AA288" s="692"/>
      <c r="AB288" s="692"/>
      <c r="AC288" s="692"/>
      <c r="AD288" s="692"/>
      <c r="AE288" s="692"/>
      <c r="AF288" s="692"/>
      <c r="AG288" s="692"/>
      <c r="AH288" s="692"/>
      <c r="AI288" s="692"/>
      <c r="AJ288" s="692"/>
      <c r="AK288" s="692"/>
      <c r="AL288" s="692"/>
      <c r="AM288" s="692"/>
      <c r="AN288" s="692"/>
      <c r="AO288" s="692"/>
      <c r="AP288" s="692"/>
      <c r="AQ288" s="692"/>
      <c r="AR288" s="692"/>
      <c r="AS288" s="692"/>
      <c r="AT288" s="692"/>
      <c r="AU288" s="692"/>
      <c r="AV288" s="692"/>
      <c r="AW288" s="692"/>
      <c r="AX288" s="692"/>
      <c r="AY288" s="692"/>
      <c r="AZ288" s="692"/>
      <c r="BA288" s="692"/>
      <c r="BB288" s="692"/>
      <c r="BC288" s="692"/>
      <c r="BD288" s="692"/>
      <c r="BE288" s="692"/>
      <c r="BF288" s="692"/>
      <c r="BG288" s="692"/>
      <c r="BH288" s="692"/>
      <c r="BI288" s="692"/>
      <c r="BJ288" s="692"/>
      <c r="BK288" s="692"/>
      <c r="BL288" s="692"/>
      <c r="BM288" s="692"/>
      <c r="BN288" s="692"/>
      <c r="BO288" s="692"/>
      <c r="BP288" s="692"/>
      <c r="BQ288" s="692"/>
      <c r="BR288" s="692"/>
      <c r="BS288" s="692"/>
      <c r="BT288" s="692"/>
      <c r="BU288" s="692"/>
      <c r="BV288" s="692"/>
      <c r="BW288" s="692"/>
      <c r="BX288" s="692"/>
      <c r="BY288" s="692"/>
      <c r="BZ288" s="692"/>
      <c r="CA288" s="692"/>
      <c r="CB288" s="692"/>
      <c r="CC288" s="692"/>
      <c r="CD288" s="692"/>
      <c r="CE288" s="692"/>
      <c r="CF288" s="692"/>
      <c r="CG288" s="692"/>
      <c r="CH288" s="692"/>
      <c r="CI288" s="692"/>
      <c r="CJ288" s="692"/>
      <c r="CK288" s="692"/>
      <c r="CL288" s="692"/>
      <c r="CM288" s="692"/>
      <c r="CN288" s="692"/>
      <c r="CO288" s="692"/>
      <c r="CP288" s="692"/>
      <c r="CQ288" s="692"/>
      <c r="CR288" s="692"/>
      <c r="CS288" s="692"/>
      <c r="CT288" s="692"/>
      <c r="CU288" s="692"/>
      <c r="CV288" s="692"/>
      <c r="CW288" s="692"/>
      <c r="CX288" s="692"/>
      <c r="CY288" s="692"/>
      <c r="CZ288" s="692"/>
      <c r="DA288" s="692"/>
      <c r="DB288" s="692"/>
      <c r="DC288" s="692"/>
      <c r="DD288" s="692"/>
      <c r="DE288" s="692"/>
      <c r="DF288" s="692"/>
      <c r="DG288" s="692"/>
      <c r="DH288" s="692"/>
      <c r="DI288" s="692"/>
      <c r="DJ288" s="692"/>
    </row>
    <row r="289" spans="1:116" ht="16.5">
      <c r="A289" s="18"/>
      <c r="B289" s="18"/>
      <c r="C289" s="18"/>
      <c r="D289" s="449" t="s">
        <v>600</v>
      </c>
      <c r="E289" s="17"/>
      <c r="F289" s="56" t="s">
        <v>0</v>
      </c>
      <c r="G289" s="18"/>
      <c r="H289" s="630"/>
      <c r="I289" s="521"/>
      <c r="J289" s="521"/>
      <c r="K289" s="521"/>
      <c r="L289" s="521"/>
      <c r="M289" s="521"/>
      <c r="N289" s="521"/>
      <c r="O289" s="521"/>
      <c r="P289" s="521"/>
      <c r="Q289" s="521"/>
      <c r="R289" s="521"/>
      <c r="S289" s="521"/>
      <c r="T289" s="521"/>
      <c r="U289" s="521"/>
      <c r="V289" s="521"/>
      <c r="W289" s="521"/>
      <c r="X289" s="521"/>
      <c r="Y289" s="521"/>
      <c r="Z289" s="521"/>
      <c r="AA289" s="521"/>
      <c r="AB289" s="521"/>
      <c r="AC289" s="521"/>
      <c r="AD289" s="521"/>
      <c r="AE289" s="521"/>
      <c r="AF289" s="521"/>
      <c r="AG289" s="521"/>
      <c r="AH289" s="521"/>
      <c r="AI289" s="521"/>
      <c r="AJ289" s="521"/>
      <c r="AK289" s="521"/>
      <c r="AL289" s="521"/>
      <c r="AM289" s="521"/>
      <c r="AN289" s="521"/>
      <c r="AO289" s="521"/>
      <c r="AP289" s="521"/>
      <c r="AQ289" s="521"/>
      <c r="AR289" s="521"/>
      <c r="AS289" s="521"/>
      <c r="AT289" s="521"/>
      <c r="AU289" s="521"/>
      <c r="AV289" s="521"/>
      <c r="AW289" s="521"/>
      <c r="AX289" s="521"/>
      <c r="AY289" s="521"/>
      <c r="AZ289" s="521"/>
      <c r="BA289" s="521"/>
      <c r="BB289" s="521"/>
      <c r="BC289" s="521"/>
      <c r="BD289" s="521"/>
      <c r="BE289" s="521"/>
      <c r="BF289" s="521"/>
      <c r="BG289" s="521"/>
      <c r="BH289" s="521"/>
      <c r="BI289" s="521"/>
      <c r="BJ289" s="521"/>
      <c r="BK289" s="521"/>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c r="CF289" s="521"/>
      <c r="CG289" s="521"/>
      <c r="CH289" s="521"/>
      <c r="CI289" s="521"/>
      <c r="CJ289" s="521"/>
      <c r="CK289" s="521"/>
      <c r="CL289" s="521"/>
      <c r="CM289" s="521"/>
      <c r="CN289" s="521"/>
      <c r="CO289" s="521"/>
      <c r="CP289" s="521"/>
      <c r="CQ289" s="521"/>
      <c r="CR289" s="521"/>
      <c r="CS289" s="521"/>
      <c r="CT289" s="521"/>
      <c r="CU289" s="521"/>
      <c r="CV289" s="521"/>
      <c r="CW289" s="521"/>
      <c r="CX289" s="521"/>
      <c r="CY289" s="521"/>
      <c r="CZ289" s="521"/>
      <c r="DA289" s="521"/>
      <c r="DB289" s="521"/>
      <c r="DC289" s="521"/>
      <c r="DD289" s="521"/>
      <c r="DE289" s="521"/>
      <c r="DF289" s="521"/>
      <c r="DG289" s="521"/>
      <c r="DH289" s="521"/>
      <c r="DI289" s="521"/>
      <c r="DJ289" s="521"/>
      <c r="DK289" s="129"/>
      <c r="DL289" s="129"/>
    </row>
    <row r="290" spans="1:116" ht="16.5">
      <c r="A290" s="18"/>
      <c r="B290" s="18"/>
      <c r="C290" s="18"/>
      <c r="D290" s="12" t="s">
        <v>601</v>
      </c>
      <c r="F290" s="57"/>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693"/>
    </row>
    <row r="291" spans="1:116" ht="16.5">
      <c r="A291" s="18"/>
      <c r="B291" s="18"/>
      <c r="C291" s="18"/>
      <c r="D291" s="449" t="s">
        <v>602</v>
      </c>
      <c r="E291" s="17"/>
      <c r="F291" s="56" t="s">
        <v>0</v>
      </c>
      <c r="G291" s="18"/>
      <c r="H291" s="630"/>
      <c r="I291" s="521"/>
      <c r="J291" s="521"/>
      <c r="K291" s="521"/>
      <c r="L291" s="521"/>
      <c r="M291" s="521"/>
      <c r="N291" s="521"/>
      <c r="O291" s="521"/>
      <c r="P291" s="521"/>
      <c r="Q291" s="521"/>
      <c r="R291" s="521"/>
      <c r="S291" s="521"/>
      <c r="T291" s="521"/>
      <c r="U291" s="521"/>
      <c r="V291" s="521"/>
      <c r="W291" s="521"/>
      <c r="X291" s="521"/>
      <c r="Y291" s="521"/>
      <c r="Z291" s="521"/>
      <c r="AA291" s="521"/>
      <c r="AB291" s="521"/>
      <c r="AC291" s="521"/>
      <c r="AD291" s="521"/>
      <c r="AE291" s="521"/>
      <c r="AF291" s="521"/>
      <c r="AG291" s="521"/>
      <c r="AH291" s="521"/>
      <c r="AI291" s="521"/>
      <c r="AJ291" s="521"/>
      <c r="AK291" s="521"/>
      <c r="AL291" s="521"/>
      <c r="AM291" s="521"/>
      <c r="AN291" s="521"/>
      <c r="AO291" s="521"/>
      <c r="AP291" s="521"/>
      <c r="AQ291" s="521"/>
      <c r="AR291" s="521"/>
      <c r="AS291" s="521"/>
      <c r="AT291" s="521"/>
      <c r="AU291" s="521"/>
      <c r="AV291" s="521"/>
      <c r="AW291" s="521"/>
      <c r="AX291" s="521"/>
      <c r="AY291" s="521"/>
      <c r="AZ291" s="521"/>
      <c r="BA291" s="521"/>
      <c r="BB291" s="521"/>
      <c r="BC291" s="521"/>
      <c r="BD291" s="521"/>
      <c r="BE291" s="521"/>
      <c r="BF291" s="521"/>
      <c r="BG291" s="521"/>
      <c r="BH291" s="521"/>
      <c r="BI291" s="521"/>
      <c r="BJ291" s="521"/>
      <c r="BK291" s="521"/>
      <c r="BL291" s="521"/>
      <c r="BM291" s="521"/>
      <c r="BN291" s="521"/>
      <c r="BO291" s="521"/>
      <c r="BP291" s="521"/>
      <c r="BQ291" s="521"/>
      <c r="BR291" s="521"/>
      <c r="BS291" s="521"/>
      <c r="BT291" s="521"/>
      <c r="BU291" s="521"/>
      <c r="BV291" s="521"/>
      <c r="BW291" s="521"/>
      <c r="BX291" s="521"/>
      <c r="BY291" s="521"/>
      <c r="BZ291" s="521"/>
      <c r="CA291" s="521"/>
      <c r="CB291" s="521"/>
      <c r="CC291" s="521"/>
      <c r="CD291" s="521"/>
      <c r="CE291" s="521"/>
      <c r="CF291" s="521"/>
      <c r="CG291" s="521"/>
      <c r="CH291" s="521"/>
      <c r="CI291" s="521"/>
      <c r="CJ291" s="521"/>
      <c r="CK291" s="521"/>
      <c r="CL291" s="521"/>
      <c r="CM291" s="521"/>
      <c r="CN291" s="521"/>
      <c r="CO291" s="521"/>
      <c r="CP291" s="521"/>
      <c r="CQ291" s="521"/>
      <c r="CR291" s="521"/>
      <c r="CS291" s="521"/>
      <c r="CT291" s="521"/>
      <c r="CU291" s="521"/>
      <c r="CV291" s="521"/>
      <c r="CW291" s="521"/>
      <c r="CX291" s="521"/>
      <c r="CY291" s="521"/>
      <c r="CZ291" s="521"/>
      <c r="DA291" s="521"/>
      <c r="DB291" s="521"/>
      <c r="DC291" s="521"/>
      <c r="DD291" s="521"/>
      <c r="DE291" s="521"/>
      <c r="DF291" s="521"/>
      <c r="DG291" s="521"/>
      <c r="DH291" s="521"/>
      <c r="DI291" s="521"/>
      <c r="DJ291" s="521"/>
      <c r="DK291" s="129"/>
      <c r="DL291" s="129"/>
    </row>
    <row r="292" spans="1:116" ht="16.5">
      <c r="A292" s="18"/>
      <c r="B292" s="18"/>
      <c r="C292" s="18"/>
      <c r="F292" s="57"/>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row>
    <row r="293" spans="1:116" ht="16.5">
      <c r="A293" s="18"/>
      <c r="B293" s="18"/>
      <c r="C293" s="18"/>
      <c r="D293" s="12" t="s">
        <v>225</v>
      </c>
      <c r="E293" s="16"/>
      <c r="F293" s="5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row>
    <row r="294" spans="1:116" ht="16.5">
      <c r="A294" s="18"/>
      <c r="B294" s="18"/>
      <c r="C294" s="18"/>
      <c r="D294" s="17" t="s">
        <v>254</v>
      </c>
      <c r="E294" s="640" t="s">
        <v>336</v>
      </c>
      <c r="F294" s="57"/>
      <c r="G294" s="641"/>
      <c r="H294" s="7"/>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row>
    <row r="295" spans="1:116" ht="16.5">
      <c r="A295" s="18"/>
      <c r="B295" s="18"/>
      <c r="C295" s="18"/>
      <c r="D295" s="30" t="s">
        <v>295</v>
      </c>
      <c r="E295" s="524">
        <v>1</v>
      </c>
      <c r="F295" s="57" t="s">
        <v>0</v>
      </c>
      <c r="G295" s="638">
        <v>275000</v>
      </c>
      <c r="H295" s="632" t="b">
        <v>0</v>
      </c>
      <c r="I295" s="526">
        <v>69426.587220993635</v>
      </c>
      <c r="J295" s="521">
        <v>70109.832918607077</v>
      </c>
      <c r="K295" s="521">
        <v>70799.802620697679</v>
      </c>
      <c r="L295" s="521">
        <v>71496.562500000015</v>
      </c>
      <c r="M295" s="521">
        <v>72197.575742618792</v>
      </c>
      <c r="N295" s="521">
        <v>72905.462316613848</v>
      </c>
      <c r="O295" s="521">
        <v>73620.289613984831</v>
      </c>
      <c r="P295" s="521">
        <v>74342.125687500025</v>
      </c>
      <c r="Q295" s="521">
        <v>75072.663649905386</v>
      </c>
      <c r="R295" s="521">
        <v>75810.380391631086</v>
      </c>
      <c r="S295" s="521">
        <v>76555.346456406798</v>
      </c>
      <c r="T295" s="521">
        <v>77307.633081174426</v>
      </c>
      <c r="U295" s="521">
        <v>78067.875241786343</v>
      </c>
      <c r="V295" s="521">
        <v>78835.59361295776</v>
      </c>
      <c r="W295" s="521">
        <v>79610.861715636653</v>
      </c>
      <c r="X295" s="521">
        <v>80393.753793774929</v>
      </c>
      <c r="Y295" s="521">
        <v>81183.368955402679</v>
      </c>
      <c r="Z295" s="521">
        <v>81980.739596455751</v>
      </c>
      <c r="AA295" s="521">
        <v>82785.941890067639</v>
      </c>
      <c r="AB295" s="521">
        <v>83599.052757532729</v>
      </c>
      <c r="AC295" s="521">
        <v>84417.714269183387</v>
      </c>
      <c r="AD295" s="521">
        <v>85244.392697874981</v>
      </c>
      <c r="AE295" s="521">
        <v>86079.166550973416</v>
      </c>
      <c r="AF295" s="521">
        <v>86922.115104644661</v>
      </c>
      <c r="AG295" s="521">
        <v>87770.785770340939</v>
      </c>
      <c r="AH295" s="521">
        <v>88627.74249647127</v>
      </c>
      <c r="AI295" s="521">
        <v>89493.066184615382</v>
      </c>
      <c r="AJ295" s="521">
        <v>90366.8385262417</v>
      </c>
      <c r="AK295" s="521">
        <v>91247.386544046822</v>
      </c>
      <c r="AL295" s="521">
        <v>92136.514753704469</v>
      </c>
      <c r="AM295" s="521">
        <v>93034.306761889951</v>
      </c>
      <c r="AN295" s="521">
        <v>93940.84698995456</v>
      </c>
      <c r="AO295" s="521">
        <v>94855.308194831756</v>
      </c>
      <c r="AP295" s="521">
        <v>95778.671164191823</v>
      </c>
      <c r="AQ295" s="521">
        <v>96711.02255169538</v>
      </c>
      <c r="AR295" s="521">
        <v>97652.449854527629</v>
      </c>
      <c r="AS295" s="521">
        <v>98603.989961004292</v>
      </c>
      <c r="AT295" s="521">
        <v>99564.802016885005</v>
      </c>
      <c r="AU295" s="521">
        <v>100534.97636943436</v>
      </c>
      <c r="AV295" s="521">
        <v>101514.60424627419</v>
      </c>
      <c r="AW295" s="521">
        <v>102505.99628171109</v>
      </c>
      <c r="AX295" s="521">
        <v>103507.07025577372</v>
      </c>
      <c r="AY295" s="521">
        <v>104517.92072231385</v>
      </c>
      <c r="AZ295" s="521">
        <v>105538.64315859652</v>
      </c>
      <c r="BA295" s="521">
        <v>106570.87153098678</v>
      </c>
      <c r="BB295" s="521">
        <v>107613.19568801933</v>
      </c>
      <c r="BC295" s="521">
        <v>108665.71437224984</v>
      </c>
      <c r="BD295" s="521">
        <v>109728.52729199275</v>
      </c>
      <c r="BE295" s="521">
        <v>110804.93211854507</v>
      </c>
      <c r="BF295" s="521">
        <v>111891.89616227837</v>
      </c>
      <c r="BG295" s="521">
        <v>112989.5230060313</v>
      </c>
      <c r="BH295" s="521">
        <v>114097.91724875994</v>
      </c>
      <c r="BI295" s="521">
        <v>115220.23153026543</v>
      </c>
      <c r="BJ295" s="521">
        <v>116353.5853590023</v>
      </c>
      <c r="BK295" s="521">
        <v>117498.08732452082</v>
      </c>
      <c r="BL295" s="521">
        <v>118653.84708450295</v>
      </c>
      <c r="BM295" s="521">
        <v>119823.27971342484</v>
      </c>
      <c r="BN295" s="521">
        <v>121004.23807629629</v>
      </c>
      <c r="BO295" s="521">
        <v>122196.83576883866</v>
      </c>
      <c r="BP295" s="521">
        <v>123401.1875063539</v>
      </c>
      <c r="BQ295" s="521">
        <v>124617.40913475896</v>
      </c>
      <c r="BR295" s="521">
        <v>125845.6176417289</v>
      </c>
      <c r="BS295" s="521">
        <v>127085.93116794989</v>
      </c>
      <c r="BT295" s="521">
        <v>128338.46901848313</v>
      </c>
      <c r="BU295" s="521">
        <v>129603.35167424066</v>
      </c>
      <c r="BV295" s="521">
        <v>130880.70080357447</v>
      </c>
      <c r="BW295" s="521">
        <v>132170.63927397956</v>
      </c>
      <c r="BX295" s="521">
        <v>133473.29116391263</v>
      </c>
      <c r="BY295" s="521">
        <v>134788.78177472702</v>
      </c>
      <c r="BZ295" s="521">
        <v>136117.23764272546</v>
      </c>
      <c r="CA295" s="521">
        <v>137458.78655133146</v>
      </c>
      <c r="CB295" s="521">
        <v>138813.55754338074</v>
      </c>
      <c r="CC295" s="521">
        <v>140181.68093353382</v>
      </c>
      <c r="CD295" s="521">
        <v>141563.28832081088</v>
      </c>
      <c r="CE295" s="521">
        <v>142958.5126012502</v>
      </c>
      <c r="CF295" s="521">
        <v>144367.4879806914</v>
      </c>
      <c r="CG295" s="521">
        <v>145790.34998768452</v>
      </c>
      <c r="CH295" s="521">
        <v>147227.23548652654</v>
      </c>
      <c r="CI295" s="521">
        <v>148678.28269042625</v>
      </c>
      <c r="CJ295" s="521">
        <v>150143.63117479888</v>
      </c>
      <c r="CK295" s="521">
        <v>151623.4218906918</v>
      </c>
      <c r="CL295" s="521">
        <v>153117.79717834247</v>
      </c>
      <c r="CM295" s="521">
        <v>154626.9007808702</v>
      </c>
      <c r="CN295" s="521">
        <v>156150.87785810258</v>
      </c>
      <c r="CO295" s="521">
        <v>157689.87500053836</v>
      </c>
      <c r="CP295" s="521">
        <v>159244.04024344796</v>
      </c>
      <c r="CQ295" s="521">
        <v>160813.52308111283</v>
      </c>
      <c r="CR295" s="521">
        <v>162398.47448120528</v>
      </c>
      <c r="CS295" s="521">
        <v>163999.04689930991</v>
      </c>
      <c r="CT295" s="521">
        <v>165615.39429358832</v>
      </c>
      <c r="CU295" s="521">
        <v>167247.67213958816</v>
      </c>
      <c r="CV295" s="521">
        <v>168896.03744519831</v>
      </c>
      <c r="CW295" s="521">
        <v>170560.64876575131</v>
      </c>
      <c r="CX295" s="521">
        <v>172241.6662192748</v>
      </c>
      <c r="CY295" s="521">
        <v>173939.2515018931</v>
      </c>
      <c r="CZ295" s="521">
        <v>175653.5679033807</v>
      </c>
      <c r="DA295" s="521">
        <v>177384.78032286902</v>
      </c>
      <c r="DB295" s="521">
        <v>179133.05528470798</v>
      </c>
      <c r="DC295" s="521">
        <v>180898.56095448384</v>
      </c>
      <c r="DD295" s="521">
        <v>182681.46715519496</v>
      </c>
      <c r="DE295" s="521">
        <v>184481.94538358701</v>
      </c>
      <c r="DF295" s="521">
        <v>0</v>
      </c>
      <c r="DG295" s="521">
        <v>0</v>
      </c>
      <c r="DH295" s="521">
        <v>0</v>
      </c>
      <c r="DI295" s="521">
        <v>0</v>
      </c>
      <c r="DJ295" s="521"/>
      <c r="DK295" s="69"/>
      <c r="DL295" s="70"/>
    </row>
    <row r="296" spans="1:116" ht="16.5">
      <c r="A296" s="18"/>
      <c r="B296" s="18"/>
      <c r="C296" s="18"/>
      <c r="D296" s="30" t="s">
        <v>301</v>
      </c>
      <c r="E296" s="524">
        <v>1</v>
      </c>
      <c r="F296" s="57" t="s">
        <v>0</v>
      </c>
      <c r="G296" s="638"/>
      <c r="H296" s="632" t="b">
        <v>0</v>
      </c>
      <c r="I296" s="521">
        <v>0</v>
      </c>
      <c r="J296" s="521">
        <v>0</v>
      </c>
      <c r="K296" s="521">
        <v>0</v>
      </c>
      <c r="L296" s="521">
        <v>0</v>
      </c>
      <c r="M296" s="521">
        <v>0</v>
      </c>
      <c r="N296" s="521">
        <v>0</v>
      </c>
      <c r="O296" s="521">
        <v>0</v>
      </c>
      <c r="P296" s="521">
        <v>0</v>
      </c>
      <c r="Q296" s="521">
        <v>0</v>
      </c>
      <c r="R296" s="521">
        <v>0</v>
      </c>
      <c r="S296" s="521">
        <v>0</v>
      </c>
      <c r="T296" s="521">
        <v>0</v>
      </c>
      <c r="U296" s="521">
        <v>0</v>
      </c>
      <c r="V296" s="521">
        <v>0</v>
      </c>
      <c r="W296" s="521">
        <v>0</v>
      </c>
      <c r="X296" s="521">
        <v>0</v>
      </c>
      <c r="Y296" s="521">
        <v>0</v>
      </c>
      <c r="Z296" s="521">
        <v>0</v>
      </c>
      <c r="AA296" s="521">
        <v>0</v>
      </c>
      <c r="AB296" s="521">
        <v>0</v>
      </c>
      <c r="AC296" s="521">
        <v>0</v>
      </c>
      <c r="AD296" s="521">
        <v>0</v>
      </c>
      <c r="AE296" s="521">
        <v>0</v>
      </c>
      <c r="AF296" s="521">
        <v>0</v>
      </c>
      <c r="AG296" s="521">
        <v>0</v>
      </c>
      <c r="AH296" s="521">
        <v>0</v>
      </c>
      <c r="AI296" s="521">
        <v>0</v>
      </c>
      <c r="AJ296" s="521">
        <v>0</v>
      </c>
      <c r="AK296" s="521">
        <v>0</v>
      </c>
      <c r="AL296" s="521">
        <v>0</v>
      </c>
      <c r="AM296" s="521">
        <v>0</v>
      </c>
      <c r="AN296" s="521">
        <v>0</v>
      </c>
      <c r="AO296" s="521">
        <v>0</v>
      </c>
      <c r="AP296" s="521">
        <v>0</v>
      </c>
      <c r="AQ296" s="521">
        <v>0</v>
      </c>
      <c r="AR296" s="521">
        <v>0</v>
      </c>
      <c r="AS296" s="521">
        <v>0</v>
      </c>
      <c r="AT296" s="521">
        <v>0</v>
      </c>
      <c r="AU296" s="521">
        <v>0</v>
      </c>
      <c r="AV296" s="521">
        <v>0</v>
      </c>
      <c r="AW296" s="521">
        <v>0</v>
      </c>
      <c r="AX296" s="521">
        <v>0</v>
      </c>
      <c r="AY296" s="521">
        <v>0</v>
      </c>
      <c r="AZ296" s="521">
        <v>0</v>
      </c>
      <c r="BA296" s="521">
        <v>0</v>
      </c>
      <c r="BB296" s="521">
        <v>0</v>
      </c>
      <c r="BC296" s="521">
        <v>0</v>
      </c>
      <c r="BD296" s="521">
        <v>0</v>
      </c>
      <c r="BE296" s="521">
        <v>0</v>
      </c>
      <c r="BF296" s="521">
        <v>0</v>
      </c>
      <c r="BG296" s="521">
        <v>0</v>
      </c>
      <c r="BH296" s="521">
        <v>0</v>
      </c>
      <c r="BI296" s="521">
        <v>0</v>
      </c>
      <c r="BJ296" s="521">
        <v>0</v>
      </c>
      <c r="BK296" s="521">
        <v>0</v>
      </c>
      <c r="BL296" s="521">
        <v>0</v>
      </c>
      <c r="BM296" s="521">
        <v>0</v>
      </c>
      <c r="BN296" s="521">
        <v>0</v>
      </c>
      <c r="BO296" s="521">
        <v>0</v>
      </c>
      <c r="BP296" s="521">
        <v>0</v>
      </c>
      <c r="BQ296" s="521">
        <v>0</v>
      </c>
      <c r="BR296" s="521">
        <v>0</v>
      </c>
      <c r="BS296" s="521">
        <v>0</v>
      </c>
      <c r="BT296" s="521">
        <v>0</v>
      </c>
      <c r="BU296" s="521">
        <v>0</v>
      </c>
      <c r="BV296" s="521">
        <v>0</v>
      </c>
      <c r="BW296" s="521">
        <v>0</v>
      </c>
      <c r="BX296" s="521">
        <v>0</v>
      </c>
      <c r="BY296" s="521">
        <v>0</v>
      </c>
      <c r="BZ296" s="521">
        <v>0</v>
      </c>
      <c r="CA296" s="521">
        <v>0</v>
      </c>
      <c r="CB296" s="521">
        <v>0</v>
      </c>
      <c r="CC296" s="521">
        <v>0</v>
      </c>
      <c r="CD296" s="521">
        <v>0</v>
      </c>
      <c r="CE296" s="521">
        <v>0</v>
      </c>
      <c r="CF296" s="521">
        <v>0</v>
      </c>
      <c r="CG296" s="521">
        <v>0</v>
      </c>
      <c r="CH296" s="521">
        <v>0</v>
      </c>
      <c r="CI296" s="521">
        <v>0</v>
      </c>
      <c r="CJ296" s="521">
        <v>0</v>
      </c>
      <c r="CK296" s="521">
        <v>0</v>
      </c>
      <c r="CL296" s="521">
        <v>0</v>
      </c>
      <c r="CM296" s="521">
        <v>0</v>
      </c>
      <c r="CN296" s="521">
        <v>0</v>
      </c>
      <c r="CO296" s="521">
        <v>0</v>
      </c>
      <c r="CP296" s="521">
        <v>0</v>
      </c>
      <c r="CQ296" s="521">
        <v>0</v>
      </c>
      <c r="CR296" s="521">
        <v>0</v>
      </c>
      <c r="CS296" s="521">
        <v>0</v>
      </c>
      <c r="CT296" s="521">
        <v>0</v>
      </c>
      <c r="CU296" s="521">
        <v>0</v>
      </c>
      <c r="CV296" s="521">
        <v>0</v>
      </c>
      <c r="CW296" s="521">
        <v>0</v>
      </c>
      <c r="CX296" s="521">
        <v>0</v>
      </c>
      <c r="CY296" s="521">
        <v>0</v>
      </c>
      <c r="CZ296" s="521">
        <v>0</v>
      </c>
      <c r="DA296" s="521">
        <v>0</v>
      </c>
      <c r="DB296" s="521">
        <v>0</v>
      </c>
      <c r="DC296" s="521">
        <v>0</v>
      </c>
      <c r="DD296" s="521">
        <v>0</v>
      </c>
      <c r="DE296" s="521">
        <v>0</v>
      </c>
      <c r="DF296" s="521">
        <v>0</v>
      </c>
      <c r="DG296" s="521">
        <v>0</v>
      </c>
      <c r="DH296" s="521">
        <v>0</v>
      </c>
      <c r="DI296" s="521">
        <v>0</v>
      </c>
      <c r="DJ296" s="521"/>
      <c r="DK296" s="62"/>
      <c r="DL296" s="65"/>
    </row>
    <row r="297" spans="1:116" ht="16.5">
      <c r="A297" s="18"/>
      <c r="B297" s="18"/>
      <c r="C297" s="18"/>
      <c r="D297" s="30" t="s">
        <v>300</v>
      </c>
      <c r="E297" s="524">
        <v>0</v>
      </c>
      <c r="F297" s="57" t="s">
        <v>0</v>
      </c>
      <c r="G297" s="638">
        <v>250000</v>
      </c>
      <c r="H297" s="632" t="b">
        <v>0</v>
      </c>
      <c r="I297" s="521">
        <v>63115.079291812399</v>
      </c>
      <c r="J297" s="521">
        <v>63736.211744188258</v>
      </c>
      <c r="K297" s="521">
        <v>64363.456927906984</v>
      </c>
      <c r="L297" s="521">
        <v>64996.875000000022</v>
      </c>
      <c r="M297" s="521">
        <v>65634.159766017096</v>
      </c>
      <c r="N297" s="521">
        <v>66277.693015103505</v>
      </c>
      <c r="O297" s="521">
        <v>66927.536012713492</v>
      </c>
      <c r="P297" s="521">
        <v>67583.75062500003</v>
      </c>
      <c r="Q297" s="521">
        <v>68247.876045368539</v>
      </c>
      <c r="R297" s="521">
        <v>68918.527628755546</v>
      </c>
      <c r="S297" s="521">
        <v>69595.76950582437</v>
      </c>
      <c r="T297" s="521">
        <v>70279.666437431311</v>
      </c>
      <c r="U297" s="521">
        <v>70970.795674351233</v>
      </c>
      <c r="V297" s="521">
        <v>71668.721466325253</v>
      </c>
      <c r="W297" s="521">
        <v>72373.510650578784</v>
      </c>
      <c r="X297" s="521">
        <v>73085.230721613581</v>
      </c>
      <c r="Y297" s="521">
        <v>73803.062686729711</v>
      </c>
      <c r="Z297" s="521">
        <v>74527.945087687054</v>
      </c>
      <c r="AA297" s="521">
        <v>75259.947172788772</v>
      </c>
      <c r="AB297" s="521">
        <v>75999.138870484298</v>
      </c>
      <c r="AC297" s="521">
        <v>76743.376608348524</v>
      </c>
      <c r="AD297" s="521">
        <v>77494.902452613605</v>
      </c>
      <c r="AE297" s="521">
        <v>78253.787773612174</v>
      </c>
      <c r="AF297" s="521">
        <v>79020.10464058604</v>
      </c>
      <c r="AG297" s="521">
        <v>79791.623427582657</v>
      </c>
      <c r="AH297" s="521">
        <v>80570.674996792048</v>
      </c>
      <c r="AI297" s="521">
        <v>81357.332895104875</v>
      </c>
      <c r="AJ297" s="521">
        <v>82151.671387492446</v>
      </c>
      <c r="AK297" s="521">
        <v>82952.169585497104</v>
      </c>
      <c r="AL297" s="521">
        <v>83760.467957913148</v>
      </c>
      <c r="AM297" s="521">
        <v>84576.642510809033</v>
      </c>
      <c r="AN297" s="521">
        <v>85400.76999086776</v>
      </c>
      <c r="AO297" s="521">
        <v>86232.098358937947</v>
      </c>
      <c r="AP297" s="521">
        <v>87071.51924017437</v>
      </c>
      <c r="AQ297" s="521">
        <v>87919.111410632147</v>
      </c>
      <c r="AR297" s="521">
        <v>88774.954413206913</v>
      </c>
      <c r="AS297" s="521">
        <v>89639.990873640243</v>
      </c>
      <c r="AT297" s="521">
        <v>90513.456378986346</v>
      </c>
      <c r="AU297" s="521">
        <v>91395.433063122109</v>
      </c>
      <c r="AV297" s="521">
        <v>92286.003860249228</v>
      </c>
      <c r="AW297" s="521">
        <v>93187.269347010049</v>
      </c>
      <c r="AX297" s="521">
        <v>94097.336596157897</v>
      </c>
      <c r="AY297" s="521">
        <v>95016.291565739826</v>
      </c>
      <c r="AZ297" s="521">
        <v>95944.221053269517</v>
      </c>
      <c r="BA297" s="521">
        <v>96882.610482715216</v>
      </c>
      <c r="BB297" s="521">
        <v>97830.177898199356</v>
      </c>
      <c r="BC297" s="521">
        <v>98787.013065681647</v>
      </c>
      <c r="BD297" s="521">
        <v>99753.206629084292</v>
      </c>
      <c r="BE297" s="521">
        <v>100731.75647140459</v>
      </c>
      <c r="BF297" s="521">
        <v>101719.90560207123</v>
      </c>
      <c r="BG297" s="521">
        <v>102717.74818730117</v>
      </c>
      <c r="BH297" s="521">
        <v>103725.37931705448</v>
      </c>
      <c r="BI297" s="521">
        <v>104745.66502751401</v>
      </c>
      <c r="BJ297" s="521">
        <v>105775.98669000209</v>
      </c>
      <c r="BK297" s="521">
        <v>106816.44302229166</v>
      </c>
      <c r="BL297" s="521">
        <v>107867.13371318451</v>
      </c>
      <c r="BM297" s="521">
        <v>108930.25428493168</v>
      </c>
      <c r="BN297" s="521">
        <v>110003.852796633</v>
      </c>
      <c r="BO297" s="521">
        <v>111088.03251712606</v>
      </c>
      <c r="BP297" s="521">
        <v>112182.89773304902</v>
      </c>
      <c r="BQ297" s="521">
        <v>113288.5537588718</v>
      </c>
      <c r="BR297" s="521">
        <v>114405.10694702629</v>
      </c>
      <c r="BS297" s="521">
        <v>115532.66469813629</v>
      </c>
      <c r="BT297" s="521">
        <v>116671.33547134831</v>
      </c>
      <c r="BU297" s="521">
        <v>117821.22879476426</v>
      </c>
      <c r="BV297" s="521">
        <v>118982.45527597681</v>
      </c>
      <c r="BW297" s="521">
        <v>120155.12661270871</v>
      </c>
      <c r="BX297" s="521">
        <v>121339.35560355696</v>
      </c>
      <c r="BY297" s="521">
        <v>122535.25615884278</v>
      </c>
      <c r="BZ297" s="521">
        <v>123742.94331156864</v>
      </c>
      <c r="CA297" s="521">
        <v>124962.53322848318</v>
      </c>
      <c r="CB297" s="521">
        <v>126194.14322125526</v>
      </c>
      <c r="CC297" s="521">
        <v>127437.89175775807</v>
      </c>
      <c r="CD297" s="521">
        <v>128693.89847346449</v>
      </c>
      <c r="CE297" s="521">
        <v>129962.28418295478</v>
      </c>
      <c r="CF297" s="521">
        <v>131243.17089153768</v>
      </c>
      <c r="CG297" s="521">
        <v>132536.68180698596</v>
      </c>
      <c r="CH297" s="521">
        <v>133842.9413513878</v>
      </c>
      <c r="CI297" s="521">
        <v>135162.0751731148</v>
      </c>
      <c r="CJ297" s="521">
        <v>136494.2101589081</v>
      </c>
      <c r="CK297" s="521">
        <v>137839.47444608348</v>
      </c>
      <c r="CL297" s="521">
        <v>139197.99743485684</v>
      </c>
      <c r="CM297" s="521">
        <v>140569.90980079115</v>
      </c>
      <c r="CN297" s="521">
        <v>141955.34350736605</v>
      </c>
      <c r="CO297" s="521">
        <v>143354.43181867132</v>
      </c>
      <c r="CP297" s="521">
        <v>144767.30931222549</v>
      </c>
      <c r="CQ297" s="521">
        <v>146194.11189192082</v>
      </c>
      <c r="CR297" s="521">
        <v>147634.97680109576</v>
      </c>
      <c r="CS297" s="521">
        <v>149090.04263573635</v>
      </c>
      <c r="CT297" s="521">
        <v>150559.44935780764</v>
      </c>
      <c r="CU297" s="521">
        <v>152043.33830871657</v>
      </c>
      <c r="CV297" s="521">
        <v>153541.85222290762</v>
      </c>
      <c r="CW297" s="521">
        <v>155055.13524159216</v>
      </c>
      <c r="CX297" s="521">
        <v>156583.33292661351</v>
      </c>
      <c r="CY297" s="521">
        <v>158126.59227444831</v>
      </c>
      <c r="CZ297" s="521">
        <v>159685.06173034612</v>
      </c>
      <c r="DA297" s="521">
        <v>161258.89120260824</v>
      </c>
      <c r="DB297" s="521">
        <v>162848.2320770073</v>
      </c>
      <c r="DC297" s="521">
        <v>164453.23723134899</v>
      </c>
      <c r="DD297" s="521">
        <v>166074.06105017729</v>
      </c>
      <c r="DE297" s="521">
        <v>167710.85943962462</v>
      </c>
      <c r="DF297" s="521">
        <v>0</v>
      </c>
      <c r="DG297" s="521">
        <v>0</v>
      </c>
      <c r="DH297" s="521">
        <v>0</v>
      </c>
      <c r="DI297" s="521">
        <v>0</v>
      </c>
      <c r="DJ297" s="521"/>
      <c r="DK297" s="62"/>
      <c r="DL297" s="65"/>
    </row>
    <row r="298" spans="1:116" ht="16.5">
      <c r="A298" s="18"/>
      <c r="B298" s="18"/>
      <c r="C298" s="18"/>
      <c r="D298" s="30" t="s">
        <v>2</v>
      </c>
      <c r="E298" s="524">
        <v>1</v>
      </c>
      <c r="F298" s="57" t="s">
        <v>0</v>
      </c>
      <c r="G298" s="638"/>
      <c r="H298" s="632" t="b">
        <v>0</v>
      </c>
      <c r="I298" s="521"/>
      <c r="J298" s="521"/>
      <c r="K298" s="521"/>
      <c r="L298" s="521"/>
      <c r="M298" s="521"/>
      <c r="N298" s="521"/>
      <c r="O298" s="521"/>
      <c r="P298" s="521"/>
      <c r="Q298" s="521"/>
      <c r="R298" s="521"/>
      <c r="S298" s="521"/>
      <c r="T298" s="521"/>
      <c r="U298" s="521"/>
      <c r="V298" s="521"/>
      <c r="W298" s="521"/>
      <c r="X298" s="521"/>
      <c r="Y298" s="521"/>
      <c r="Z298" s="521"/>
      <c r="AA298" s="521"/>
      <c r="AB298" s="521"/>
      <c r="AC298" s="521"/>
      <c r="AD298" s="521"/>
      <c r="AE298" s="521"/>
      <c r="AF298" s="521"/>
      <c r="AG298" s="521"/>
      <c r="AH298" s="521"/>
      <c r="AI298" s="521"/>
      <c r="AJ298" s="521"/>
      <c r="AK298" s="521"/>
      <c r="AL298" s="521"/>
      <c r="AM298" s="521"/>
      <c r="AN298" s="521"/>
      <c r="AO298" s="521"/>
      <c r="AP298" s="521"/>
      <c r="AQ298" s="521"/>
      <c r="AR298" s="521"/>
      <c r="AS298" s="521"/>
      <c r="AT298" s="521"/>
      <c r="AU298" s="521"/>
      <c r="AV298" s="521"/>
      <c r="AW298" s="521"/>
      <c r="AX298" s="521"/>
      <c r="AY298" s="521"/>
      <c r="AZ298" s="521"/>
      <c r="BA298" s="521"/>
      <c r="BB298" s="521"/>
      <c r="BC298" s="521"/>
      <c r="BD298" s="521"/>
      <c r="BE298" s="521"/>
      <c r="BF298" s="521"/>
      <c r="BG298" s="521"/>
      <c r="BH298" s="521"/>
      <c r="BI298" s="521"/>
      <c r="BJ298" s="521"/>
      <c r="BK298" s="521"/>
      <c r="BL298" s="521"/>
      <c r="BM298" s="521"/>
      <c r="BN298" s="521"/>
      <c r="BO298" s="521"/>
      <c r="BP298" s="521"/>
      <c r="BQ298" s="521"/>
      <c r="BR298" s="521"/>
      <c r="BS298" s="521"/>
      <c r="BT298" s="521"/>
      <c r="BU298" s="521"/>
      <c r="BV298" s="521"/>
      <c r="BW298" s="521"/>
      <c r="BX298" s="521"/>
      <c r="BY298" s="521"/>
      <c r="BZ298" s="521"/>
      <c r="CA298" s="521"/>
      <c r="CB298" s="521"/>
      <c r="CC298" s="521"/>
      <c r="CD298" s="521"/>
      <c r="CE298" s="521"/>
      <c r="CF298" s="521"/>
      <c r="CG298" s="521"/>
      <c r="CH298" s="521"/>
      <c r="CI298" s="521"/>
      <c r="CJ298" s="521"/>
      <c r="CK298" s="521"/>
      <c r="CL298" s="521"/>
      <c r="CM298" s="521"/>
      <c r="CN298" s="521"/>
      <c r="CO298" s="521"/>
      <c r="CP298" s="521"/>
      <c r="CQ298" s="521"/>
      <c r="CR298" s="521"/>
      <c r="CS298" s="521"/>
      <c r="CT298" s="521"/>
      <c r="CU298" s="521"/>
      <c r="CV298" s="521"/>
      <c r="CW298" s="521"/>
      <c r="CX298" s="521"/>
      <c r="CY298" s="521"/>
      <c r="CZ298" s="521"/>
      <c r="DA298" s="521"/>
      <c r="DB298" s="521"/>
      <c r="DC298" s="521"/>
      <c r="DD298" s="521"/>
      <c r="DE298" s="521"/>
      <c r="DF298" s="521"/>
      <c r="DG298" s="521"/>
      <c r="DH298" s="521"/>
      <c r="DI298" s="521"/>
      <c r="DJ298" s="521"/>
      <c r="DK298" s="62"/>
      <c r="DL298" s="65"/>
    </row>
    <row r="299" spans="1:116" ht="16.5">
      <c r="A299" s="18"/>
      <c r="B299" s="18"/>
      <c r="C299" s="18"/>
      <c r="D299" s="30" t="s">
        <v>3</v>
      </c>
      <c r="E299" s="524">
        <v>1</v>
      </c>
      <c r="F299" s="57" t="s">
        <v>0</v>
      </c>
      <c r="G299" s="638"/>
      <c r="H299" s="632" t="b">
        <v>0</v>
      </c>
      <c r="I299" s="521"/>
      <c r="J299" s="521"/>
      <c r="K299" s="521"/>
      <c r="L299" s="521"/>
      <c r="M299" s="521"/>
      <c r="N299" s="521"/>
      <c r="O299" s="521"/>
      <c r="P299" s="521"/>
      <c r="Q299" s="521"/>
      <c r="R299" s="521"/>
      <c r="S299" s="521"/>
      <c r="T299" s="521"/>
      <c r="U299" s="521"/>
      <c r="V299" s="521"/>
      <c r="W299" s="521"/>
      <c r="X299" s="521"/>
      <c r="Y299" s="521"/>
      <c r="Z299" s="521"/>
      <c r="AA299" s="521"/>
      <c r="AB299" s="521"/>
      <c r="AC299" s="521"/>
      <c r="AD299" s="521"/>
      <c r="AE299" s="521"/>
      <c r="AF299" s="521"/>
      <c r="AG299" s="521"/>
      <c r="AH299" s="521"/>
      <c r="AI299" s="521"/>
      <c r="AJ299" s="521"/>
      <c r="AK299" s="521"/>
      <c r="AL299" s="521"/>
      <c r="AM299" s="521"/>
      <c r="AN299" s="521"/>
      <c r="AO299" s="521"/>
      <c r="AP299" s="521"/>
      <c r="AQ299" s="521"/>
      <c r="AR299" s="521"/>
      <c r="AS299" s="521"/>
      <c r="AT299" s="521"/>
      <c r="AU299" s="521"/>
      <c r="AV299" s="521"/>
      <c r="AW299" s="521"/>
      <c r="AX299" s="521"/>
      <c r="AY299" s="521"/>
      <c r="AZ299" s="521"/>
      <c r="BA299" s="521"/>
      <c r="BB299" s="521"/>
      <c r="BC299" s="521"/>
      <c r="BD299" s="521"/>
      <c r="BE299" s="521"/>
      <c r="BF299" s="521"/>
      <c r="BG299" s="521"/>
      <c r="BH299" s="521"/>
      <c r="BI299" s="521"/>
      <c r="BJ299" s="521"/>
      <c r="BK299" s="521"/>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c r="CF299" s="521"/>
      <c r="CG299" s="521"/>
      <c r="CH299" s="521"/>
      <c r="CI299" s="521"/>
      <c r="CJ299" s="521"/>
      <c r="CK299" s="521"/>
      <c r="CL299" s="521"/>
      <c r="CM299" s="521"/>
      <c r="CN299" s="521"/>
      <c r="CO299" s="521"/>
      <c r="CP299" s="521"/>
      <c r="CQ299" s="521"/>
      <c r="CR299" s="521"/>
      <c r="CS299" s="521"/>
      <c r="CT299" s="521"/>
      <c r="CU299" s="521"/>
      <c r="CV299" s="521"/>
      <c r="CW299" s="521"/>
      <c r="CX299" s="521"/>
      <c r="CY299" s="521"/>
      <c r="CZ299" s="521"/>
      <c r="DA299" s="521"/>
      <c r="DB299" s="521"/>
      <c r="DC299" s="521"/>
      <c r="DD299" s="521"/>
      <c r="DE299" s="521"/>
      <c r="DF299" s="521"/>
      <c r="DG299" s="521"/>
      <c r="DH299" s="521"/>
      <c r="DI299" s="521"/>
      <c r="DJ299" s="521"/>
      <c r="DK299" s="62"/>
      <c r="DL299" s="65"/>
    </row>
    <row r="300" spans="1:116" ht="16.5">
      <c r="A300" s="18"/>
      <c r="B300" s="18"/>
      <c r="C300" s="18"/>
      <c r="D300" s="30" t="s">
        <v>296</v>
      </c>
      <c r="E300" s="524">
        <v>1</v>
      </c>
      <c r="F300" s="57" t="s">
        <v>0</v>
      </c>
      <c r="G300" s="638"/>
      <c r="H300" s="632" t="b">
        <v>0</v>
      </c>
      <c r="I300" s="521"/>
      <c r="J300" s="521"/>
      <c r="K300" s="521"/>
      <c r="L300" s="521"/>
      <c r="M300" s="521"/>
      <c r="N300" s="521"/>
      <c r="O300" s="521"/>
      <c r="P300" s="521"/>
      <c r="Q300" s="521"/>
      <c r="R300" s="521"/>
      <c r="S300" s="521"/>
      <c r="T300" s="521"/>
      <c r="U300" s="521"/>
      <c r="V300" s="521"/>
      <c r="W300" s="521"/>
      <c r="X300" s="521"/>
      <c r="Y300" s="521"/>
      <c r="Z300" s="521"/>
      <c r="AA300" s="521"/>
      <c r="AB300" s="521"/>
      <c r="AC300" s="521"/>
      <c r="AD300" s="521"/>
      <c r="AE300" s="521"/>
      <c r="AF300" s="521"/>
      <c r="AG300" s="521"/>
      <c r="AH300" s="521"/>
      <c r="AI300" s="521"/>
      <c r="AJ300" s="521"/>
      <c r="AK300" s="521"/>
      <c r="AL300" s="521"/>
      <c r="AM300" s="521"/>
      <c r="AN300" s="521"/>
      <c r="AO300" s="521"/>
      <c r="AP300" s="521"/>
      <c r="AQ300" s="521"/>
      <c r="AR300" s="521"/>
      <c r="AS300" s="521"/>
      <c r="AT300" s="521"/>
      <c r="AU300" s="521"/>
      <c r="AV300" s="521"/>
      <c r="AW300" s="521"/>
      <c r="AX300" s="521"/>
      <c r="AY300" s="521"/>
      <c r="AZ300" s="521"/>
      <c r="BA300" s="521"/>
      <c r="BB300" s="521"/>
      <c r="BC300" s="521"/>
      <c r="BD300" s="521"/>
      <c r="BE300" s="521"/>
      <c r="BF300" s="521"/>
      <c r="BG300" s="521"/>
      <c r="BH300" s="521"/>
      <c r="BI300" s="521"/>
      <c r="BJ300" s="521"/>
      <c r="BK300" s="521"/>
      <c r="BL300" s="521"/>
      <c r="BM300" s="521"/>
      <c r="BN300" s="521"/>
      <c r="BO300" s="521"/>
      <c r="BP300" s="521"/>
      <c r="BQ300" s="521"/>
      <c r="BR300" s="521"/>
      <c r="BS300" s="521"/>
      <c r="BT300" s="521"/>
      <c r="BU300" s="521"/>
      <c r="BV300" s="521"/>
      <c r="BW300" s="521"/>
      <c r="BX300" s="521"/>
      <c r="BY300" s="521"/>
      <c r="BZ300" s="521"/>
      <c r="CA300" s="521"/>
      <c r="CB300" s="521"/>
      <c r="CC300" s="521"/>
      <c r="CD300" s="521"/>
      <c r="CE300" s="521"/>
      <c r="CF300" s="521"/>
      <c r="CG300" s="521"/>
      <c r="CH300" s="521"/>
      <c r="CI300" s="521"/>
      <c r="CJ300" s="521"/>
      <c r="CK300" s="521"/>
      <c r="CL300" s="521"/>
      <c r="CM300" s="521"/>
      <c r="CN300" s="521"/>
      <c r="CO300" s="521"/>
      <c r="CP300" s="521"/>
      <c r="CQ300" s="521"/>
      <c r="CR300" s="521"/>
      <c r="CS300" s="521"/>
      <c r="CT300" s="521"/>
      <c r="CU300" s="521"/>
      <c r="CV300" s="521"/>
      <c r="CW300" s="521"/>
      <c r="CX300" s="521"/>
      <c r="CY300" s="521"/>
      <c r="CZ300" s="521"/>
      <c r="DA300" s="521"/>
      <c r="DB300" s="521"/>
      <c r="DC300" s="521"/>
      <c r="DD300" s="521"/>
      <c r="DE300" s="521"/>
      <c r="DF300" s="521"/>
      <c r="DG300" s="521"/>
      <c r="DH300" s="521"/>
      <c r="DI300" s="521"/>
      <c r="DJ300" s="521"/>
      <c r="DK300" s="62"/>
      <c r="DL300" s="65"/>
    </row>
    <row r="301" spans="1:116" ht="16.5">
      <c r="A301" s="18"/>
      <c r="B301" s="18"/>
      <c r="C301" s="18"/>
      <c r="D301" s="30" t="s">
        <v>297</v>
      </c>
      <c r="E301" s="524">
        <v>1</v>
      </c>
      <c r="F301" s="57" t="s">
        <v>0</v>
      </c>
      <c r="G301" s="638"/>
      <c r="H301" s="632" t="b">
        <v>0</v>
      </c>
      <c r="I301" s="521"/>
      <c r="J301" s="521"/>
      <c r="K301" s="521"/>
      <c r="L301" s="521"/>
      <c r="M301" s="521"/>
      <c r="N301" s="521"/>
      <c r="O301" s="521"/>
      <c r="P301" s="521"/>
      <c r="Q301" s="521"/>
      <c r="R301" s="521"/>
      <c r="S301" s="521"/>
      <c r="T301" s="521"/>
      <c r="U301" s="521"/>
      <c r="V301" s="521"/>
      <c r="W301" s="521"/>
      <c r="X301" s="521"/>
      <c r="Y301" s="521"/>
      <c r="Z301" s="521"/>
      <c r="AA301" s="521"/>
      <c r="AB301" s="521"/>
      <c r="AC301" s="521"/>
      <c r="AD301" s="521"/>
      <c r="AE301" s="521"/>
      <c r="AF301" s="521"/>
      <c r="AG301" s="521"/>
      <c r="AH301" s="521"/>
      <c r="AI301" s="521"/>
      <c r="AJ301" s="521"/>
      <c r="AK301" s="521"/>
      <c r="AL301" s="521"/>
      <c r="AM301" s="521"/>
      <c r="AN301" s="521"/>
      <c r="AO301" s="521"/>
      <c r="AP301" s="521"/>
      <c r="AQ301" s="521"/>
      <c r="AR301" s="521"/>
      <c r="AS301" s="521"/>
      <c r="AT301" s="521"/>
      <c r="AU301" s="521"/>
      <c r="AV301" s="521"/>
      <c r="AW301" s="521"/>
      <c r="AX301" s="521"/>
      <c r="AY301" s="521"/>
      <c r="AZ301" s="521"/>
      <c r="BA301" s="521"/>
      <c r="BB301" s="521"/>
      <c r="BC301" s="521"/>
      <c r="BD301" s="521"/>
      <c r="BE301" s="521"/>
      <c r="BF301" s="521"/>
      <c r="BG301" s="521"/>
      <c r="BH301" s="521"/>
      <c r="BI301" s="521"/>
      <c r="BJ301" s="521"/>
      <c r="BK301" s="521"/>
      <c r="BL301" s="521"/>
      <c r="BM301" s="521"/>
      <c r="BN301" s="521"/>
      <c r="BO301" s="521"/>
      <c r="BP301" s="521"/>
      <c r="BQ301" s="521"/>
      <c r="BR301" s="521"/>
      <c r="BS301" s="521"/>
      <c r="BT301" s="521"/>
      <c r="BU301" s="521"/>
      <c r="BV301" s="521"/>
      <c r="BW301" s="521"/>
      <c r="BX301" s="521"/>
      <c r="BY301" s="521"/>
      <c r="BZ301" s="521"/>
      <c r="CA301" s="521"/>
      <c r="CB301" s="521"/>
      <c r="CC301" s="521"/>
      <c r="CD301" s="521"/>
      <c r="CE301" s="521"/>
      <c r="CF301" s="521"/>
      <c r="CG301" s="521"/>
      <c r="CH301" s="521"/>
      <c r="CI301" s="521"/>
      <c r="CJ301" s="521"/>
      <c r="CK301" s="521"/>
      <c r="CL301" s="521"/>
      <c r="CM301" s="521"/>
      <c r="CN301" s="521"/>
      <c r="CO301" s="521"/>
      <c r="CP301" s="521"/>
      <c r="CQ301" s="521"/>
      <c r="CR301" s="521"/>
      <c r="CS301" s="521"/>
      <c r="CT301" s="521"/>
      <c r="CU301" s="521"/>
      <c r="CV301" s="521"/>
      <c r="CW301" s="521"/>
      <c r="CX301" s="521"/>
      <c r="CY301" s="521"/>
      <c r="CZ301" s="521"/>
      <c r="DA301" s="521"/>
      <c r="DB301" s="521"/>
      <c r="DC301" s="521"/>
      <c r="DD301" s="521"/>
      <c r="DE301" s="521"/>
      <c r="DF301" s="521"/>
      <c r="DG301" s="521"/>
      <c r="DH301" s="521"/>
      <c r="DI301" s="521"/>
      <c r="DJ301" s="521"/>
      <c r="DK301" s="62"/>
      <c r="DL301" s="65"/>
    </row>
    <row r="302" spans="1:116" ht="16.5">
      <c r="A302" s="18"/>
      <c r="B302" s="18"/>
      <c r="C302" s="18"/>
      <c r="D302" s="30" t="s">
        <v>298</v>
      </c>
      <c r="E302" s="524">
        <v>0</v>
      </c>
      <c r="F302" s="57" t="s">
        <v>0</v>
      </c>
      <c r="G302" s="638"/>
      <c r="H302" s="632" t="b">
        <v>0</v>
      </c>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521"/>
      <c r="AE302" s="521"/>
      <c r="AF302" s="521"/>
      <c r="AG302" s="521"/>
      <c r="AH302" s="521"/>
      <c r="AI302" s="521"/>
      <c r="AJ302" s="521"/>
      <c r="AK302" s="521"/>
      <c r="AL302" s="521"/>
      <c r="AM302" s="521"/>
      <c r="AN302" s="521"/>
      <c r="AO302" s="521"/>
      <c r="AP302" s="521"/>
      <c r="AQ302" s="521"/>
      <c r="AR302" s="521"/>
      <c r="AS302" s="521"/>
      <c r="AT302" s="521"/>
      <c r="AU302" s="521"/>
      <c r="AV302" s="521"/>
      <c r="AW302" s="521"/>
      <c r="AX302" s="521"/>
      <c r="AY302" s="521"/>
      <c r="AZ302" s="521"/>
      <c r="BA302" s="521"/>
      <c r="BB302" s="521"/>
      <c r="BC302" s="521"/>
      <c r="BD302" s="521"/>
      <c r="BE302" s="521"/>
      <c r="BF302" s="521"/>
      <c r="BG302" s="521"/>
      <c r="BH302" s="521"/>
      <c r="BI302" s="521"/>
      <c r="BJ302" s="521"/>
      <c r="BK302" s="521"/>
      <c r="BL302" s="521"/>
      <c r="BM302" s="521"/>
      <c r="BN302" s="521"/>
      <c r="BO302" s="521"/>
      <c r="BP302" s="521"/>
      <c r="BQ302" s="521"/>
      <c r="BR302" s="521"/>
      <c r="BS302" s="521"/>
      <c r="BT302" s="521"/>
      <c r="BU302" s="521"/>
      <c r="BV302" s="521"/>
      <c r="BW302" s="521"/>
      <c r="BX302" s="521"/>
      <c r="BY302" s="521"/>
      <c r="BZ302" s="521"/>
      <c r="CA302" s="521"/>
      <c r="CB302" s="521"/>
      <c r="CC302" s="521"/>
      <c r="CD302" s="521"/>
      <c r="CE302" s="521"/>
      <c r="CF302" s="521"/>
      <c r="CG302" s="521"/>
      <c r="CH302" s="521"/>
      <c r="CI302" s="521"/>
      <c r="CJ302" s="521"/>
      <c r="CK302" s="521"/>
      <c r="CL302" s="521"/>
      <c r="CM302" s="521"/>
      <c r="CN302" s="521"/>
      <c r="CO302" s="521"/>
      <c r="CP302" s="521"/>
      <c r="CQ302" s="521"/>
      <c r="CR302" s="521"/>
      <c r="CS302" s="521"/>
      <c r="CT302" s="521"/>
      <c r="CU302" s="521"/>
      <c r="CV302" s="521"/>
      <c r="CW302" s="521"/>
      <c r="CX302" s="521"/>
      <c r="CY302" s="521"/>
      <c r="CZ302" s="521"/>
      <c r="DA302" s="521"/>
      <c r="DB302" s="521"/>
      <c r="DC302" s="521"/>
      <c r="DD302" s="521"/>
      <c r="DE302" s="521"/>
      <c r="DF302" s="521"/>
      <c r="DG302" s="521"/>
      <c r="DH302" s="521"/>
      <c r="DI302" s="521"/>
      <c r="DJ302" s="521"/>
      <c r="DK302" s="62"/>
      <c r="DL302" s="65"/>
    </row>
    <row r="303" spans="1:116" ht="16.5">
      <c r="A303" s="18"/>
      <c r="B303" s="18"/>
      <c r="C303" s="18"/>
      <c r="D303" s="30" t="s">
        <v>299</v>
      </c>
      <c r="E303" s="524">
        <v>0</v>
      </c>
      <c r="F303" s="57" t="s">
        <v>0</v>
      </c>
      <c r="G303" s="638"/>
      <c r="H303" s="632" t="b">
        <v>0</v>
      </c>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521"/>
      <c r="AE303" s="521"/>
      <c r="AF303" s="521"/>
      <c r="AG303" s="521"/>
      <c r="AH303" s="521"/>
      <c r="AI303" s="521"/>
      <c r="AJ303" s="521"/>
      <c r="AK303" s="521"/>
      <c r="AL303" s="521"/>
      <c r="AM303" s="521"/>
      <c r="AN303" s="521"/>
      <c r="AO303" s="521"/>
      <c r="AP303" s="521"/>
      <c r="AQ303" s="521"/>
      <c r="AR303" s="521"/>
      <c r="AS303" s="521"/>
      <c r="AT303" s="521"/>
      <c r="AU303" s="521"/>
      <c r="AV303" s="521"/>
      <c r="AW303" s="521"/>
      <c r="AX303" s="521"/>
      <c r="AY303" s="521"/>
      <c r="AZ303" s="521"/>
      <c r="BA303" s="521"/>
      <c r="BB303" s="521"/>
      <c r="BC303" s="521"/>
      <c r="BD303" s="521"/>
      <c r="BE303" s="521"/>
      <c r="BF303" s="521"/>
      <c r="BG303" s="521"/>
      <c r="BH303" s="521"/>
      <c r="BI303" s="521"/>
      <c r="BJ303" s="521"/>
      <c r="BK303" s="521"/>
      <c r="BL303" s="521"/>
      <c r="BM303" s="521"/>
      <c r="BN303" s="521"/>
      <c r="BO303" s="521"/>
      <c r="BP303" s="521"/>
      <c r="BQ303" s="521"/>
      <c r="BR303" s="521"/>
      <c r="BS303" s="521"/>
      <c r="BT303" s="521"/>
      <c r="BU303" s="521"/>
      <c r="BV303" s="521"/>
      <c r="BW303" s="521"/>
      <c r="BX303" s="521"/>
      <c r="BY303" s="521"/>
      <c r="BZ303" s="521"/>
      <c r="CA303" s="521"/>
      <c r="CB303" s="521"/>
      <c r="CC303" s="521"/>
      <c r="CD303" s="521"/>
      <c r="CE303" s="521"/>
      <c r="CF303" s="521"/>
      <c r="CG303" s="521"/>
      <c r="CH303" s="521"/>
      <c r="CI303" s="521"/>
      <c r="CJ303" s="521"/>
      <c r="CK303" s="521"/>
      <c r="CL303" s="521"/>
      <c r="CM303" s="521"/>
      <c r="CN303" s="521"/>
      <c r="CO303" s="521"/>
      <c r="CP303" s="521"/>
      <c r="CQ303" s="521"/>
      <c r="CR303" s="521"/>
      <c r="CS303" s="521"/>
      <c r="CT303" s="521"/>
      <c r="CU303" s="521"/>
      <c r="CV303" s="521"/>
      <c r="CW303" s="521"/>
      <c r="CX303" s="521"/>
      <c r="CY303" s="521"/>
      <c r="CZ303" s="521"/>
      <c r="DA303" s="521"/>
      <c r="DB303" s="521"/>
      <c r="DC303" s="521"/>
      <c r="DD303" s="521"/>
      <c r="DE303" s="521"/>
      <c r="DF303" s="521"/>
      <c r="DG303" s="521"/>
      <c r="DH303" s="521"/>
      <c r="DI303" s="521"/>
      <c r="DJ303" s="521"/>
      <c r="DK303" s="62"/>
      <c r="DL303" s="65"/>
    </row>
    <row r="304" spans="1:116" ht="16.5">
      <c r="A304" s="18"/>
      <c r="B304" s="18"/>
      <c r="C304" s="18"/>
      <c r="D304" s="30" t="s">
        <v>302</v>
      </c>
      <c r="E304" s="524">
        <v>1</v>
      </c>
      <c r="F304" s="57" t="s">
        <v>0</v>
      </c>
      <c r="G304" s="638"/>
      <c r="H304" s="632" t="b">
        <v>0</v>
      </c>
      <c r="I304" s="521"/>
      <c r="J304" s="521"/>
      <c r="K304" s="521"/>
      <c r="L304" s="521"/>
      <c r="M304" s="521"/>
      <c r="N304" s="521"/>
      <c r="O304" s="521"/>
      <c r="P304" s="521"/>
      <c r="Q304" s="521"/>
      <c r="R304" s="521"/>
      <c r="S304" s="521"/>
      <c r="T304" s="521"/>
      <c r="U304" s="521"/>
      <c r="V304" s="521"/>
      <c r="W304" s="521"/>
      <c r="X304" s="521"/>
      <c r="Y304" s="521"/>
      <c r="Z304" s="521"/>
      <c r="AA304" s="521"/>
      <c r="AB304" s="521"/>
      <c r="AC304" s="521"/>
      <c r="AD304" s="521"/>
      <c r="AE304" s="521"/>
      <c r="AF304" s="521"/>
      <c r="AG304" s="521"/>
      <c r="AH304" s="521"/>
      <c r="AI304" s="521"/>
      <c r="AJ304" s="521"/>
      <c r="AK304" s="521"/>
      <c r="AL304" s="521"/>
      <c r="AM304" s="521"/>
      <c r="AN304" s="521"/>
      <c r="AO304" s="521"/>
      <c r="AP304" s="521"/>
      <c r="AQ304" s="521"/>
      <c r="AR304" s="521"/>
      <c r="AS304" s="521"/>
      <c r="AT304" s="521"/>
      <c r="AU304" s="521"/>
      <c r="AV304" s="521"/>
      <c r="AW304" s="521"/>
      <c r="AX304" s="521"/>
      <c r="AY304" s="521"/>
      <c r="AZ304" s="521"/>
      <c r="BA304" s="521"/>
      <c r="BB304" s="521"/>
      <c r="BC304" s="521"/>
      <c r="BD304" s="521"/>
      <c r="BE304" s="521"/>
      <c r="BF304" s="521"/>
      <c r="BG304" s="521"/>
      <c r="BH304" s="521"/>
      <c r="BI304" s="521"/>
      <c r="BJ304" s="521"/>
      <c r="BK304" s="521"/>
      <c r="BL304" s="521"/>
      <c r="BM304" s="521"/>
      <c r="BN304" s="521"/>
      <c r="BO304" s="521"/>
      <c r="BP304" s="521"/>
      <c r="BQ304" s="521"/>
      <c r="BR304" s="521"/>
      <c r="BS304" s="521"/>
      <c r="BT304" s="521"/>
      <c r="BU304" s="521"/>
      <c r="BV304" s="521"/>
      <c r="BW304" s="521"/>
      <c r="BX304" s="521"/>
      <c r="BY304" s="521"/>
      <c r="BZ304" s="521"/>
      <c r="CA304" s="521"/>
      <c r="CB304" s="521"/>
      <c r="CC304" s="521"/>
      <c r="CD304" s="521"/>
      <c r="CE304" s="521"/>
      <c r="CF304" s="521"/>
      <c r="CG304" s="521"/>
      <c r="CH304" s="521"/>
      <c r="CI304" s="521"/>
      <c r="CJ304" s="521"/>
      <c r="CK304" s="521"/>
      <c r="CL304" s="521"/>
      <c r="CM304" s="521"/>
      <c r="CN304" s="521"/>
      <c r="CO304" s="521"/>
      <c r="CP304" s="521"/>
      <c r="CQ304" s="521"/>
      <c r="CR304" s="521"/>
      <c r="CS304" s="521"/>
      <c r="CT304" s="521"/>
      <c r="CU304" s="521"/>
      <c r="CV304" s="521"/>
      <c r="CW304" s="521"/>
      <c r="CX304" s="521"/>
      <c r="CY304" s="521"/>
      <c r="CZ304" s="521"/>
      <c r="DA304" s="521"/>
      <c r="DB304" s="521"/>
      <c r="DC304" s="521"/>
      <c r="DD304" s="521"/>
      <c r="DE304" s="521"/>
      <c r="DF304" s="521"/>
      <c r="DG304" s="521"/>
      <c r="DH304" s="521"/>
      <c r="DI304" s="521"/>
      <c r="DJ304" s="521"/>
      <c r="DK304" s="62"/>
      <c r="DL304" s="65"/>
    </row>
    <row r="305" spans="1:116" ht="16.5">
      <c r="A305" s="18"/>
      <c r="B305" s="18"/>
      <c r="C305" s="18"/>
      <c r="D305" s="450" t="s">
        <v>309</v>
      </c>
      <c r="E305" s="524">
        <v>1</v>
      </c>
      <c r="F305" s="57" t="s">
        <v>0</v>
      </c>
      <c r="G305" s="638"/>
      <c r="H305" s="632" t="b">
        <v>0</v>
      </c>
      <c r="I305" s="521"/>
      <c r="J305" s="521"/>
      <c r="K305" s="521"/>
      <c r="L305" s="521"/>
      <c r="M305" s="521"/>
      <c r="N305" s="521"/>
      <c r="O305" s="521"/>
      <c r="P305" s="521"/>
      <c r="Q305" s="521"/>
      <c r="R305" s="521"/>
      <c r="S305" s="521"/>
      <c r="T305" s="521"/>
      <c r="U305" s="521"/>
      <c r="V305" s="521"/>
      <c r="W305" s="521"/>
      <c r="X305" s="521"/>
      <c r="Y305" s="521"/>
      <c r="Z305" s="521"/>
      <c r="AA305" s="521"/>
      <c r="AB305" s="521"/>
      <c r="AC305" s="521"/>
      <c r="AD305" s="521"/>
      <c r="AE305" s="521"/>
      <c r="AF305" s="521"/>
      <c r="AG305" s="521"/>
      <c r="AH305" s="521"/>
      <c r="AI305" s="521"/>
      <c r="AJ305" s="521"/>
      <c r="AK305" s="521"/>
      <c r="AL305" s="521"/>
      <c r="AM305" s="521"/>
      <c r="AN305" s="521"/>
      <c r="AO305" s="521"/>
      <c r="AP305" s="521"/>
      <c r="AQ305" s="521"/>
      <c r="AR305" s="521"/>
      <c r="AS305" s="521"/>
      <c r="AT305" s="521"/>
      <c r="AU305" s="521"/>
      <c r="AV305" s="521"/>
      <c r="AW305" s="521"/>
      <c r="AX305" s="521"/>
      <c r="AY305" s="521"/>
      <c r="AZ305" s="521"/>
      <c r="BA305" s="521"/>
      <c r="BB305" s="521"/>
      <c r="BC305" s="521"/>
      <c r="BD305" s="521"/>
      <c r="BE305" s="521"/>
      <c r="BF305" s="521"/>
      <c r="BG305" s="521"/>
      <c r="BH305" s="521"/>
      <c r="BI305" s="521"/>
      <c r="BJ305" s="521"/>
      <c r="BK305" s="521"/>
      <c r="BL305" s="521"/>
      <c r="BM305" s="521"/>
      <c r="BN305" s="521"/>
      <c r="BO305" s="521"/>
      <c r="BP305" s="521"/>
      <c r="BQ305" s="521"/>
      <c r="BR305" s="521"/>
      <c r="BS305" s="521"/>
      <c r="BT305" s="521"/>
      <c r="BU305" s="521"/>
      <c r="BV305" s="521"/>
      <c r="BW305" s="521"/>
      <c r="BX305" s="521"/>
      <c r="BY305" s="521"/>
      <c r="BZ305" s="521"/>
      <c r="CA305" s="521"/>
      <c r="CB305" s="521"/>
      <c r="CC305" s="521"/>
      <c r="CD305" s="521"/>
      <c r="CE305" s="521"/>
      <c r="CF305" s="521"/>
      <c r="CG305" s="521"/>
      <c r="CH305" s="521"/>
      <c r="CI305" s="521"/>
      <c r="CJ305" s="521"/>
      <c r="CK305" s="521"/>
      <c r="CL305" s="521"/>
      <c r="CM305" s="521"/>
      <c r="CN305" s="521"/>
      <c r="CO305" s="521"/>
      <c r="CP305" s="521"/>
      <c r="CQ305" s="521"/>
      <c r="CR305" s="521"/>
      <c r="CS305" s="521"/>
      <c r="CT305" s="521"/>
      <c r="CU305" s="521"/>
      <c r="CV305" s="521"/>
      <c r="CW305" s="521"/>
      <c r="CX305" s="521"/>
      <c r="CY305" s="521"/>
      <c r="CZ305" s="521"/>
      <c r="DA305" s="521"/>
      <c r="DB305" s="521"/>
      <c r="DC305" s="521"/>
      <c r="DD305" s="521"/>
      <c r="DE305" s="521"/>
      <c r="DF305" s="521"/>
      <c r="DG305" s="521"/>
      <c r="DH305" s="521"/>
      <c r="DI305" s="521"/>
      <c r="DJ305" s="521"/>
      <c r="DK305" s="62"/>
      <c r="DL305" s="65"/>
    </row>
    <row r="306" spans="1:116" ht="16.5">
      <c r="A306" s="18"/>
      <c r="B306" s="18"/>
      <c r="C306" s="18"/>
      <c r="D306" s="450" t="s">
        <v>310</v>
      </c>
      <c r="E306" s="524">
        <v>0</v>
      </c>
      <c r="F306" s="57" t="s">
        <v>0</v>
      </c>
      <c r="G306" s="638"/>
      <c r="H306" s="632" t="b">
        <v>0</v>
      </c>
      <c r="I306" s="521"/>
      <c r="J306" s="521"/>
      <c r="K306" s="521"/>
      <c r="L306" s="521"/>
      <c r="M306" s="521"/>
      <c r="N306" s="521"/>
      <c r="O306" s="521"/>
      <c r="P306" s="521"/>
      <c r="Q306" s="521"/>
      <c r="R306" s="521"/>
      <c r="S306" s="521"/>
      <c r="T306" s="521"/>
      <c r="U306" s="521"/>
      <c r="V306" s="521"/>
      <c r="W306" s="521"/>
      <c r="X306" s="521"/>
      <c r="Y306" s="521"/>
      <c r="Z306" s="521"/>
      <c r="AA306" s="521"/>
      <c r="AB306" s="521"/>
      <c r="AC306" s="521"/>
      <c r="AD306" s="521"/>
      <c r="AE306" s="521"/>
      <c r="AF306" s="521"/>
      <c r="AG306" s="521"/>
      <c r="AH306" s="521"/>
      <c r="AI306" s="521"/>
      <c r="AJ306" s="521"/>
      <c r="AK306" s="521"/>
      <c r="AL306" s="521"/>
      <c r="AM306" s="521"/>
      <c r="AN306" s="521"/>
      <c r="AO306" s="521"/>
      <c r="AP306" s="521"/>
      <c r="AQ306" s="521"/>
      <c r="AR306" s="521"/>
      <c r="AS306" s="521"/>
      <c r="AT306" s="521"/>
      <c r="AU306" s="521"/>
      <c r="AV306" s="521"/>
      <c r="AW306" s="521"/>
      <c r="AX306" s="521"/>
      <c r="AY306" s="521"/>
      <c r="AZ306" s="521"/>
      <c r="BA306" s="521"/>
      <c r="BB306" s="521"/>
      <c r="BC306" s="521"/>
      <c r="BD306" s="521"/>
      <c r="BE306" s="521"/>
      <c r="BF306" s="521"/>
      <c r="BG306" s="521"/>
      <c r="BH306" s="521"/>
      <c r="BI306" s="521"/>
      <c r="BJ306" s="521"/>
      <c r="BK306" s="521"/>
      <c r="BL306" s="521"/>
      <c r="BM306" s="521"/>
      <c r="BN306" s="521"/>
      <c r="BO306" s="521"/>
      <c r="BP306" s="521"/>
      <c r="BQ306" s="521"/>
      <c r="BR306" s="521"/>
      <c r="BS306" s="521"/>
      <c r="BT306" s="521"/>
      <c r="BU306" s="521"/>
      <c r="BV306" s="521"/>
      <c r="BW306" s="521"/>
      <c r="BX306" s="521"/>
      <c r="BY306" s="521"/>
      <c r="BZ306" s="521"/>
      <c r="CA306" s="521"/>
      <c r="CB306" s="521"/>
      <c r="CC306" s="521"/>
      <c r="CD306" s="521"/>
      <c r="CE306" s="521"/>
      <c r="CF306" s="521"/>
      <c r="CG306" s="521"/>
      <c r="CH306" s="521"/>
      <c r="CI306" s="521"/>
      <c r="CJ306" s="521"/>
      <c r="CK306" s="521"/>
      <c r="CL306" s="521"/>
      <c r="CM306" s="521"/>
      <c r="CN306" s="521"/>
      <c r="CO306" s="521"/>
      <c r="CP306" s="521"/>
      <c r="CQ306" s="521"/>
      <c r="CR306" s="521"/>
      <c r="CS306" s="521"/>
      <c r="CT306" s="521"/>
      <c r="CU306" s="521"/>
      <c r="CV306" s="521"/>
      <c r="CW306" s="521"/>
      <c r="CX306" s="521"/>
      <c r="CY306" s="521"/>
      <c r="CZ306" s="521"/>
      <c r="DA306" s="521"/>
      <c r="DB306" s="521"/>
      <c r="DC306" s="521"/>
      <c r="DD306" s="521"/>
      <c r="DE306" s="521"/>
      <c r="DF306" s="521"/>
      <c r="DG306" s="521"/>
      <c r="DH306" s="521"/>
      <c r="DI306" s="521"/>
      <c r="DJ306" s="521"/>
      <c r="DK306" s="62"/>
      <c r="DL306" s="65"/>
    </row>
    <row r="307" spans="1:116" ht="16.5">
      <c r="A307" s="18"/>
      <c r="B307" s="18"/>
      <c r="C307" s="18"/>
      <c r="D307" s="450" t="s">
        <v>311</v>
      </c>
      <c r="E307" s="525">
        <v>1</v>
      </c>
      <c r="F307" s="57" t="s">
        <v>0</v>
      </c>
      <c r="G307" s="639"/>
      <c r="H307" s="632" t="b">
        <v>0</v>
      </c>
      <c r="I307" s="521"/>
      <c r="J307" s="521"/>
      <c r="K307" s="521"/>
      <c r="L307" s="521"/>
      <c r="M307" s="521"/>
      <c r="N307" s="521"/>
      <c r="O307" s="521"/>
      <c r="P307" s="521"/>
      <c r="Q307" s="521"/>
      <c r="R307" s="521"/>
      <c r="S307" s="521"/>
      <c r="T307" s="521"/>
      <c r="U307" s="521"/>
      <c r="V307" s="521"/>
      <c r="W307" s="521"/>
      <c r="X307" s="521"/>
      <c r="Y307" s="521"/>
      <c r="Z307" s="521"/>
      <c r="AA307" s="521"/>
      <c r="AB307" s="521"/>
      <c r="AC307" s="521"/>
      <c r="AD307" s="521"/>
      <c r="AE307" s="521"/>
      <c r="AF307" s="521"/>
      <c r="AG307" s="521"/>
      <c r="AH307" s="521"/>
      <c r="AI307" s="521"/>
      <c r="AJ307" s="521"/>
      <c r="AK307" s="521"/>
      <c r="AL307" s="521"/>
      <c r="AM307" s="521"/>
      <c r="AN307" s="521"/>
      <c r="AO307" s="521"/>
      <c r="AP307" s="521"/>
      <c r="AQ307" s="521"/>
      <c r="AR307" s="521"/>
      <c r="AS307" s="521"/>
      <c r="AT307" s="521"/>
      <c r="AU307" s="521"/>
      <c r="AV307" s="521"/>
      <c r="AW307" s="521"/>
      <c r="AX307" s="521"/>
      <c r="AY307" s="521"/>
      <c r="AZ307" s="521"/>
      <c r="BA307" s="521"/>
      <c r="BB307" s="521"/>
      <c r="BC307" s="521"/>
      <c r="BD307" s="521"/>
      <c r="BE307" s="521"/>
      <c r="BF307" s="521"/>
      <c r="BG307" s="521"/>
      <c r="BH307" s="521"/>
      <c r="BI307" s="521"/>
      <c r="BJ307" s="521"/>
      <c r="BK307" s="521"/>
      <c r="BL307" s="521"/>
      <c r="BM307" s="521"/>
      <c r="BN307" s="521"/>
      <c r="BO307" s="521"/>
      <c r="BP307" s="521"/>
      <c r="BQ307" s="521"/>
      <c r="BR307" s="521"/>
      <c r="BS307" s="521"/>
      <c r="BT307" s="521"/>
      <c r="BU307" s="521"/>
      <c r="BV307" s="521"/>
      <c r="BW307" s="521"/>
      <c r="BX307" s="521"/>
      <c r="BY307" s="521"/>
      <c r="BZ307" s="521"/>
      <c r="CA307" s="521"/>
      <c r="CB307" s="521"/>
      <c r="CC307" s="521"/>
      <c r="CD307" s="521"/>
      <c r="CE307" s="521"/>
      <c r="CF307" s="521"/>
      <c r="CG307" s="521"/>
      <c r="CH307" s="521"/>
      <c r="CI307" s="521"/>
      <c r="CJ307" s="521"/>
      <c r="CK307" s="521"/>
      <c r="CL307" s="521"/>
      <c r="CM307" s="521"/>
      <c r="CN307" s="521"/>
      <c r="CO307" s="521"/>
      <c r="CP307" s="521"/>
      <c r="CQ307" s="521"/>
      <c r="CR307" s="521"/>
      <c r="CS307" s="521"/>
      <c r="CT307" s="521"/>
      <c r="CU307" s="521"/>
      <c r="CV307" s="521"/>
      <c r="CW307" s="521"/>
      <c r="CX307" s="521"/>
      <c r="CY307" s="521"/>
      <c r="CZ307" s="521"/>
      <c r="DA307" s="521"/>
      <c r="DB307" s="521"/>
      <c r="DC307" s="521"/>
      <c r="DD307" s="521"/>
      <c r="DE307" s="521"/>
      <c r="DF307" s="521"/>
      <c r="DG307" s="521"/>
      <c r="DH307" s="521"/>
      <c r="DI307" s="521"/>
      <c r="DJ307" s="521"/>
      <c r="DK307" s="67"/>
      <c r="DL307" s="68"/>
    </row>
    <row r="308" spans="1:116" ht="16.5">
      <c r="A308" s="18"/>
      <c r="B308" s="18"/>
      <c r="C308" s="18"/>
      <c r="D308" s="17" t="s">
        <v>253</v>
      </c>
      <c r="E308" s="104"/>
      <c r="F308" s="57"/>
      <c r="G308" s="104"/>
      <c r="I308" s="643"/>
      <c r="J308" s="643"/>
      <c r="K308" s="643"/>
      <c r="L308" s="643"/>
      <c r="M308" s="643"/>
      <c r="N308" s="643"/>
      <c r="O308" s="643"/>
      <c r="P308" s="643"/>
      <c r="Q308" s="643"/>
      <c r="R308" s="643"/>
      <c r="S308" s="643"/>
      <c r="T308" s="643"/>
      <c r="U308" s="643"/>
      <c r="V308" s="643"/>
      <c r="W308" s="643"/>
      <c r="X308" s="643"/>
      <c r="Y308" s="643"/>
      <c r="Z308" s="643"/>
      <c r="AA308" s="643"/>
      <c r="AB308" s="643"/>
      <c r="AC308" s="643"/>
      <c r="AD308" s="643"/>
      <c r="AE308" s="643"/>
      <c r="AF308" s="643"/>
      <c r="AG308" s="643"/>
      <c r="AH308" s="643"/>
      <c r="AI308" s="643"/>
      <c r="AJ308" s="643"/>
      <c r="AK308" s="643"/>
      <c r="AL308" s="643"/>
      <c r="AM308" s="643"/>
      <c r="AN308" s="643"/>
      <c r="AO308" s="643"/>
      <c r="AP308" s="643"/>
      <c r="AQ308" s="643"/>
      <c r="AR308" s="643"/>
      <c r="AS308" s="643"/>
      <c r="AT308" s="643"/>
      <c r="AU308" s="643"/>
      <c r="AV308" s="643"/>
      <c r="AW308" s="643"/>
      <c r="AX308" s="643"/>
      <c r="AY308" s="643"/>
      <c r="AZ308" s="643"/>
      <c r="BA308" s="643"/>
      <c r="BB308" s="643"/>
      <c r="BC308" s="643"/>
      <c r="BD308" s="643"/>
      <c r="BE308" s="643"/>
      <c r="BF308" s="643"/>
      <c r="BG308" s="643"/>
      <c r="BH308" s="643"/>
      <c r="BI308" s="643"/>
      <c r="BJ308" s="643"/>
      <c r="BK308" s="643"/>
      <c r="BL308" s="643"/>
      <c r="BM308" s="643"/>
      <c r="BN308" s="643"/>
      <c r="BO308" s="643"/>
      <c r="BP308" s="643"/>
      <c r="BQ308" s="643"/>
      <c r="BR308" s="643"/>
      <c r="BS308" s="643"/>
      <c r="BT308" s="643"/>
      <c r="BU308" s="643"/>
      <c r="BV308" s="643"/>
      <c r="BW308" s="643"/>
      <c r="BX308" s="643"/>
      <c r="BY308" s="643"/>
      <c r="BZ308" s="643"/>
      <c r="CA308" s="643"/>
      <c r="CB308" s="643"/>
      <c r="CC308" s="643"/>
      <c r="CD308" s="643"/>
      <c r="CE308" s="643"/>
      <c r="CF308" s="643"/>
      <c r="CG308" s="643"/>
      <c r="CH308" s="643"/>
      <c r="CI308" s="643"/>
      <c r="CJ308" s="643"/>
      <c r="CK308" s="643"/>
      <c r="CL308" s="643"/>
      <c r="CM308" s="643"/>
      <c r="CN308" s="643"/>
      <c r="CO308" s="643"/>
      <c r="CP308" s="643"/>
      <c r="CQ308" s="643"/>
      <c r="CR308" s="643"/>
      <c r="CS308" s="643"/>
      <c r="CT308" s="643"/>
      <c r="CU308" s="643"/>
      <c r="CV308" s="643"/>
      <c r="CW308" s="643"/>
      <c r="CX308" s="643"/>
      <c r="CY308" s="643"/>
      <c r="CZ308" s="643"/>
      <c r="DA308" s="643"/>
      <c r="DB308" s="643"/>
      <c r="DC308" s="643"/>
      <c r="DD308" s="643"/>
      <c r="DE308" s="643"/>
      <c r="DF308" s="643"/>
      <c r="DG308" s="643"/>
      <c r="DH308" s="643"/>
      <c r="DI308" s="643"/>
      <c r="DJ308" s="643"/>
    </row>
    <row r="309" spans="1:116" ht="16.5">
      <c r="A309" s="18"/>
      <c r="B309" s="18"/>
      <c r="C309" s="18"/>
      <c r="D309" s="30" t="s">
        <v>51</v>
      </c>
      <c r="E309" s="524">
        <v>1</v>
      </c>
      <c r="F309" s="57" t="s">
        <v>0</v>
      </c>
      <c r="G309" s="638">
        <v>1</v>
      </c>
      <c r="H309" s="632" t="b">
        <v>0</v>
      </c>
      <c r="I309" s="526">
        <v>0.25246031716724959</v>
      </c>
      <c r="J309" s="521">
        <v>0.25494484697675301</v>
      </c>
      <c r="K309" s="521">
        <v>0.25745382771162789</v>
      </c>
      <c r="L309" s="521">
        <v>0.25998750000000004</v>
      </c>
      <c r="M309" s="521">
        <v>0.26253663906406832</v>
      </c>
      <c r="N309" s="521">
        <v>0.265110772060414</v>
      </c>
      <c r="O309" s="521">
        <v>0.26771014405085397</v>
      </c>
      <c r="P309" s="521">
        <v>0.27033500250000014</v>
      </c>
      <c r="Q309" s="521">
        <v>0.27299150418147422</v>
      </c>
      <c r="R309" s="521">
        <v>0.27567411051502222</v>
      </c>
      <c r="S309" s="521">
        <v>0.27838307802329754</v>
      </c>
      <c r="T309" s="521">
        <v>0.28111866574972527</v>
      </c>
      <c r="U309" s="521">
        <v>0.28388318269740498</v>
      </c>
      <c r="V309" s="521">
        <v>0.28667488586530104</v>
      </c>
      <c r="W309" s="521">
        <v>0.2894940426023152</v>
      </c>
      <c r="X309" s="521">
        <v>0.29234092288645436</v>
      </c>
      <c r="Y309" s="521">
        <v>0.29521225074691887</v>
      </c>
      <c r="Z309" s="521">
        <v>0.2981117803507482</v>
      </c>
      <c r="AA309" s="521">
        <v>0.30103978869115511</v>
      </c>
      <c r="AB309" s="521">
        <v>0.30399655548193721</v>
      </c>
      <c r="AC309" s="521">
        <v>0.30697350643339416</v>
      </c>
      <c r="AD309" s="521">
        <v>0.30997960981045453</v>
      </c>
      <c r="AE309" s="521">
        <v>0.31301515109444883</v>
      </c>
      <c r="AF309" s="521">
        <v>0.31608041856234426</v>
      </c>
      <c r="AG309" s="521">
        <v>0.31916649371033073</v>
      </c>
      <c r="AH309" s="521">
        <v>0.3222826999871683</v>
      </c>
      <c r="AI309" s="521">
        <v>0.32542933158041965</v>
      </c>
      <c r="AJ309" s="521">
        <v>0.32860668554996991</v>
      </c>
      <c r="AK309" s="521">
        <v>0.33180867834198857</v>
      </c>
      <c r="AL309" s="521">
        <v>0.33504187183165274</v>
      </c>
      <c r="AM309" s="521">
        <v>0.33830657004323628</v>
      </c>
      <c r="AN309" s="521">
        <v>0.34160307996347122</v>
      </c>
      <c r="AO309" s="521">
        <v>0.34492839343575193</v>
      </c>
      <c r="AP309" s="521">
        <v>0.34828607696069763</v>
      </c>
      <c r="AQ309" s="521">
        <v>0.35167644564252876</v>
      </c>
      <c r="AR309" s="521">
        <v>0.35509981765282783</v>
      </c>
      <c r="AS309" s="521">
        <v>0.35855996349456115</v>
      </c>
      <c r="AT309" s="521">
        <v>0.36205382551594556</v>
      </c>
      <c r="AU309" s="521">
        <v>0.36558173225248863</v>
      </c>
      <c r="AV309" s="521">
        <v>0.36914401544099712</v>
      </c>
      <c r="AW309" s="521">
        <v>0.37274907738804042</v>
      </c>
      <c r="AX309" s="521">
        <v>0.37638934638463178</v>
      </c>
      <c r="AY309" s="521">
        <v>0.3800651662629595</v>
      </c>
      <c r="AZ309" s="521">
        <v>0.38377688421307826</v>
      </c>
      <c r="BA309" s="521">
        <v>0.38753044193086106</v>
      </c>
      <c r="BB309" s="521">
        <v>0.39132071159279758</v>
      </c>
      <c r="BC309" s="521">
        <v>0.3951480522627267</v>
      </c>
      <c r="BD309" s="521">
        <v>0.39901282651633729</v>
      </c>
      <c r="BE309" s="521">
        <v>0.40292702588561846</v>
      </c>
      <c r="BF309" s="521">
        <v>0.40687962240828501</v>
      </c>
      <c r="BG309" s="521">
        <v>0.41087099274920474</v>
      </c>
      <c r="BH309" s="521">
        <v>0.41490151726821795</v>
      </c>
      <c r="BI309" s="521">
        <v>0.41898266011005608</v>
      </c>
      <c r="BJ309" s="521">
        <v>0.42310394676000834</v>
      </c>
      <c r="BK309" s="521">
        <v>0.42726577208916661</v>
      </c>
      <c r="BL309" s="521">
        <v>0.43146853485273801</v>
      </c>
      <c r="BM309" s="521">
        <v>0.43572101713972672</v>
      </c>
      <c r="BN309" s="521">
        <v>0.44001541118653198</v>
      </c>
      <c r="BO309" s="521">
        <v>0.44435213006850427</v>
      </c>
      <c r="BP309" s="521">
        <v>0.44873159093219611</v>
      </c>
      <c r="BQ309" s="521">
        <v>0.45315421503548725</v>
      </c>
      <c r="BR309" s="521">
        <v>0.45762042778810519</v>
      </c>
      <c r="BS309" s="521">
        <v>0.46213065879254517</v>
      </c>
      <c r="BT309" s="521">
        <v>0.46668534188539329</v>
      </c>
      <c r="BU309" s="521">
        <v>0.47128491517905707</v>
      </c>
      <c r="BV309" s="521">
        <v>0.47592982110390725</v>
      </c>
      <c r="BW309" s="521">
        <v>0.48062050645083487</v>
      </c>
      <c r="BX309" s="521">
        <v>0.48535742241422786</v>
      </c>
      <c r="BY309" s="521">
        <v>0.49014102463537113</v>
      </c>
      <c r="BZ309" s="521">
        <v>0.49497177324627456</v>
      </c>
      <c r="CA309" s="521">
        <v>0.49985013291393277</v>
      </c>
      <c r="CB309" s="521">
        <v>0.50477657288502109</v>
      </c>
      <c r="CC309" s="521">
        <v>0.5097515670310323</v>
      </c>
      <c r="CD309" s="521">
        <v>0.51477559389385796</v>
      </c>
      <c r="CE309" s="521">
        <v>0.51984913673181921</v>
      </c>
      <c r="CF309" s="521">
        <v>0.52497268356615079</v>
      </c>
      <c r="CG309" s="521">
        <v>0.53014672722794398</v>
      </c>
      <c r="CH309" s="521">
        <v>0.53537176540555131</v>
      </c>
      <c r="CI309" s="521">
        <v>0.54064830069245939</v>
      </c>
      <c r="CJ309" s="521">
        <v>0.54597684063563257</v>
      </c>
      <c r="CK309" s="521">
        <v>0.55135789778433408</v>
      </c>
      <c r="CL309" s="521">
        <v>0.55679198973942745</v>
      </c>
      <c r="CM309" s="521">
        <v>0.56227963920316471</v>
      </c>
      <c r="CN309" s="521">
        <v>0.5678213740294642</v>
      </c>
      <c r="CO309" s="521">
        <v>0.57341772727468521</v>
      </c>
      <c r="CP309" s="521">
        <v>0.57906923724890191</v>
      </c>
      <c r="CQ309" s="521">
        <v>0.58477644756768321</v>
      </c>
      <c r="CR309" s="521">
        <v>0.59053990720438299</v>
      </c>
      <c r="CS309" s="521">
        <v>0.59636017054294532</v>
      </c>
      <c r="CT309" s="521">
        <v>0.6022377974312304</v>
      </c>
      <c r="CU309" s="521">
        <v>0.60817335323486621</v>
      </c>
      <c r="CV309" s="521">
        <v>0.61416740889163035</v>
      </c>
      <c r="CW309" s="521">
        <v>0.62022054096636858</v>
      </c>
      <c r="CX309" s="521">
        <v>0.626333331706454</v>
      </c>
      <c r="CY309" s="521">
        <v>0.63250636909779323</v>
      </c>
      <c r="CZ309" s="521">
        <v>0.63874024692138454</v>
      </c>
      <c r="DA309" s="521">
        <v>0.645035564810433</v>
      </c>
      <c r="DB309" s="521">
        <v>0.6513929283080292</v>
      </c>
      <c r="DC309" s="521">
        <v>0.65781294892539588</v>
      </c>
      <c r="DD309" s="521">
        <v>0.6642962442007091</v>
      </c>
      <c r="DE309" s="521">
        <v>0.67084343775849842</v>
      </c>
      <c r="DF309" s="521">
        <v>0</v>
      </c>
      <c r="DG309" s="521">
        <v>0</v>
      </c>
      <c r="DH309" s="521">
        <v>0</v>
      </c>
      <c r="DI309" s="521">
        <v>0</v>
      </c>
      <c r="DJ309" s="521"/>
      <c r="DK309" s="69"/>
      <c r="DL309" s="70"/>
    </row>
    <row r="310" spans="1:116" ht="16.5">
      <c r="A310" s="18"/>
      <c r="B310" s="18"/>
      <c r="C310" s="18"/>
      <c r="D310" s="30" t="s">
        <v>5</v>
      </c>
      <c r="E310" s="524">
        <v>0</v>
      </c>
      <c r="F310" s="57" t="s">
        <v>0</v>
      </c>
      <c r="G310" s="638">
        <v>2</v>
      </c>
      <c r="H310" s="632" t="b">
        <v>0</v>
      </c>
      <c r="I310" s="521">
        <v>0.50492063433449919</v>
      </c>
      <c r="J310" s="521">
        <v>0.50988969395350603</v>
      </c>
      <c r="K310" s="521">
        <v>0.51490765542325578</v>
      </c>
      <c r="L310" s="521">
        <v>0.51997500000000008</v>
      </c>
      <c r="M310" s="521">
        <v>0.52507327812813664</v>
      </c>
      <c r="N310" s="521">
        <v>0.530221544120828</v>
      </c>
      <c r="O310" s="521">
        <v>0.53542028810170794</v>
      </c>
      <c r="P310" s="521">
        <v>0.54067000500000029</v>
      </c>
      <c r="Q310" s="521">
        <v>0.54598300836294844</v>
      </c>
      <c r="R310" s="521">
        <v>0.55134822103004444</v>
      </c>
      <c r="S310" s="521">
        <v>0.55676615604659507</v>
      </c>
      <c r="T310" s="521">
        <v>0.56223733149945054</v>
      </c>
      <c r="U310" s="521">
        <v>0.56776636539480996</v>
      </c>
      <c r="V310" s="521">
        <v>0.57334977173060209</v>
      </c>
      <c r="W310" s="521">
        <v>0.57898808520463041</v>
      </c>
      <c r="X310" s="521">
        <v>0.58468184577290871</v>
      </c>
      <c r="Y310" s="521">
        <v>0.59042450149383774</v>
      </c>
      <c r="Z310" s="521">
        <v>0.5962235607014964</v>
      </c>
      <c r="AA310" s="521">
        <v>0.60207957738231022</v>
      </c>
      <c r="AB310" s="521">
        <v>0.60799311096387443</v>
      </c>
      <c r="AC310" s="521">
        <v>0.61394701286678832</v>
      </c>
      <c r="AD310" s="521">
        <v>0.61995921962090905</v>
      </c>
      <c r="AE310" s="521">
        <v>0.62603030218889766</v>
      </c>
      <c r="AF310" s="521">
        <v>0.63216083712468851</v>
      </c>
      <c r="AG310" s="521">
        <v>0.63833298742066147</v>
      </c>
      <c r="AH310" s="521">
        <v>0.64456539997433659</v>
      </c>
      <c r="AI310" s="521">
        <v>0.65085866316083929</v>
      </c>
      <c r="AJ310" s="521">
        <v>0.65721337109993982</v>
      </c>
      <c r="AK310" s="521">
        <v>0.66361735668397714</v>
      </c>
      <c r="AL310" s="521">
        <v>0.67008374366330548</v>
      </c>
      <c r="AM310" s="521">
        <v>0.67661314008647255</v>
      </c>
      <c r="AN310" s="521">
        <v>0.68320615992694245</v>
      </c>
      <c r="AO310" s="521">
        <v>0.68985678687150387</v>
      </c>
      <c r="AP310" s="521">
        <v>0.69657215392139527</v>
      </c>
      <c r="AQ310" s="521">
        <v>0.70335289128505751</v>
      </c>
      <c r="AR310" s="521">
        <v>0.71019963530565566</v>
      </c>
      <c r="AS310" s="521">
        <v>0.7171199269891223</v>
      </c>
      <c r="AT310" s="521">
        <v>0.72410765103189112</v>
      </c>
      <c r="AU310" s="521">
        <v>0.73116346450497727</v>
      </c>
      <c r="AV310" s="521">
        <v>0.73828803088199424</v>
      </c>
      <c r="AW310" s="521">
        <v>0.74549815477608083</v>
      </c>
      <c r="AX310" s="521">
        <v>0.75277869276926357</v>
      </c>
      <c r="AY310" s="521">
        <v>0.76013033252591899</v>
      </c>
      <c r="AZ310" s="521">
        <v>0.76755376842615652</v>
      </c>
      <c r="BA310" s="521">
        <v>0.77506088386172212</v>
      </c>
      <c r="BB310" s="521">
        <v>0.78264142318559515</v>
      </c>
      <c r="BC310" s="521">
        <v>0.7902961045254534</v>
      </c>
      <c r="BD310" s="521">
        <v>0.79802565303267459</v>
      </c>
      <c r="BE310" s="521">
        <v>0.80585405177123692</v>
      </c>
      <c r="BF310" s="521">
        <v>0.81375924481657003</v>
      </c>
      <c r="BG310" s="521">
        <v>0.82174198549840949</v>
      </c>
      <c r="BH310" s="521">
        <v>0.82980303453643589</v>
      </c>
      <c r="BI310" s="521">
        <v>0.83796532022011216</v>
      </c>
      <c r="BJ310" s="521">
        <v>0.84620789352001669</v>
      </c>
      <c r="BK310" s="521">
        <v>0.85453154417833321</v>
      </c>
      <c r="BL310" s="521">
        <v>0.86293706970547601</v>
      </c>
      <c r="BM310" s="521">
        <v>0.87144203427945344</v>
      </c>
      <c r="BN310" s="521">
        <v>0.88003082237306396</v>
      </c>
      <c r="BO310" s="521">
        <v>0.88870426013700854</v>
      </c>
      <c r="BP310" s="521">
        <v>0.89746318186439222</v>
      </c>
      <c r="BQ310" s="521">
        <v>0.9063084300709745</v>
      </c>
      <c r="BR310" s="521">
        <v>0.91524085557621038</v>
      </c>
      <c r="BS310" s="521">
        <v>0.92426131758509034</v>
      </c>
      <c r="BT310" s="521">
        <v>0.93337068377078658</v>
      </c>
      <c r="BU310" s="521">
        <v>0.94256983035811415</v>
      </c>
      <c r="BV310" s="521">
        <v>0.95185964220781449</v>
      </c>
      <c r="BW310" s="521">
        <v>0.96124101290166974</v>
      </c>
      <c r="BX310" s="521">
        <v>0.97071484482845571</v>
      </c>
      <c r="BY310" s="521">
        <v>0.98028204927074225</v>
      </c>
      <c r="BZ310" s="521">
        <v>0.98994354649254912</v>
      </c>
      <c r="CA310" s="521">
        <v>0.99970026582786553</v>
      </c>
      <c r="CB310" s="521">
        <v>1.0095531457700422</v>
      </c>
      <c r="CC310" s="521">
        <v>1.0195031340620646</v>
      </c>
      <c r="CD310" s="521">
        <v>1.0295511877877159</v>
      </c>
      <c r="CE310" s="521">
        <v>1.0396982734636384</v>
      </c>
      <c r="CF310" s="521">
        <v>1.0499453671323016</v>
      </c>
      <c r="CG310" s="521">
        <v>1.060293454455888</v>
      </c>
      <c r="CH310" s="521">
        <v>1.0707435308111026</v>
      </c>
      <c r="CI310" s="521">
        <v>1.0812966013849188</v>
      </c>
      <c r="CJ310" s="521">
        <v>1.0919536812712651</v>
      </c>
      <c r="CK310" s="521">
        <v>1.1027157955686682</v>
      </c>
      <c r="CL310" s="521">
        <v>1.1135839794788549</v>
      </c>
      <c r="CM310" s="521">
        <v>1.1245592784063294</v>
      </c>
      <c r="CN310" s="521">
        <v>1.1356427480589284</v>
      </c>
      <c r="CO310" s="521">
        <v>1.1468354545493704</v>
      </c>
      <c r="CP310" s="521">
        <v>1.1581384744978038</v>
      </c>
      <c r="CQ310" s="521">
        <v>1.1695528951353664</v>
      </c>
      <c r="CR310" s="521">
        <v>1.181079814408766</v>
      </c>
      <c r="CS310" s="521">
        <v>1.1927203410858906</v>
      </c>
      <c r="CT310" s="521">
        <v>1.2044755948624608</v>
      </c>
      <c r="CU310" s="521">
        <v>1.2163467064697324</v>
      </c>
      <c r="CV310" s="521">
        <v>1.2283348177832607</v>
      </c>
      <c r="CW310" s="521">
        <v>1.2404410819327372</v>
      </c>
      <c r="CX310" s="521">
        <v>1.252666663412908</v>
      </c>
      <c r="CY310" s="521">
        <v>1.2650127381955865</v>
      </c>
      <c r="CZ310" s="521">
        <v>1.2774804938427691</v>
      </c>
      <c r="DA310" s="521">
        <v>1.290071129620866</v>
      </c>
      <c r="DB310" s="521">
        <v>1.3027858566160584</v>
      </c>
      <c r="DC310" s="521">
        <v>1.3156258978507918</v>
      </c>
      <c r="DD310" s="521">
        <v>1.3285924884014182</v>
      </c>
      <c r="DE310" s="521">
        <v>1.3416868755169968</v>
      </c>
      <c r="DF310" s="521">
        <v>0</v>
      </c>
      <c r="DG310" s="521">
        <v>0</v>
      </c>
      <c r="DH310" s="521">
        <v>0</v>
      </c>
      <c r="DI310" s="521">
        <v>0</v>
      </c>
      <c r="DJ310" s="521"/>
      <c r="DK310" s="62"/>
      <c r="DL310" s="65"/>
    </row>
    <row r="311" spans="1:116" ht="16.5">
      <c r="A311" s="18"/>
      <c r="B311" s="18"/>
      <c r="C311" s="18"/>
      <c r="D311" s="30" t="s">
        <v>7</v>
      </c>
      <c r="E311" s="524">
        <v>0</v>
      </c>
      <c r="F311" s="57" t="s">
        <v>0</v>
      </c>
      <c r="G311" s="638">
        <v>3</v>
      </c>
      <c r="H311" s="632" t="b">
        <v>0</v>
      </c>
      <c r="I311" s="521">
        <v>0.75738095150174878</v>
      </c>
      <c r="J311" s="521">
        <v>0.76483454093025915</v>
      </c>
      <c r="K311" s="521">
        <v>0.77236148313488384</v>
      </c>
      <c r="L311" s="521">
        <v>0.77996250000000034</v>
      </c>
      <c r="M311" s="521">
        <v>0.78760991719220519</v>
      </c>
      <c r="N311" s="521">
        <v>0.79533231618124212</v>
      </c>
      <c r="O311" s="521">
        <v>0.80313043215256197</v>
      </c>
      <c r="P311" s="521">
        <v>0.81100500750000037</v>
      </c>
      <c r="Q311" s="521">
        <v>0.81897451254442255</v>
      </c>
      <c r="R311" s="521">
        <v>0.82702233154506655</v>
      </c>
      <c r="S311" s="521">
        <v>0.83514923406989239</v>
      </c>
      <c r="T311" s="521">
        <v>0.84335599724917565</v>
      </c>
      <c r="U311" s="521">
        <v>0.85164954809221471</v>
      </c>
      <c r="V311" s="521">
        <v>0.86002465759590296</v>
      </c>
      <c r="W311" s="521">
        <v>0.86848212780694534</v>
      </c>
      <c r="X311" s="521">
        <v>0.87702276865936291</v>
      </c>
      <c r="Y311" s="521">
        <v>0.88563675224075644</v>
      </c>
      <c r="Z311" s="521">
        <v>0.89433534105224455</v>
      </c>
      <c r="AA311" s="521">
        <v>0.90311936607346521</v>
      </c>
      <c r="AB311" s="521">
        <v>0.91198966644581159</v>
      </c>
      <c r="AC311" s="521">
        <v>0.92092051930018237</v>
      </c>
      <c r="AD311" s="521">
        <v>0.92993882943136341</v>
      </c>
      <c r="AE311" s="521">
        <v>0.93904545328334621</v>
      </c>
      <c r="AF311" s="521">
        <v>0.94824125568703255</v>
      </c>
      <c r="AG311" s="521">
        <v>0.95749948113099193</v>
      </c>
      <c r="AH311" s="521">
        <v>0.96684809996150467</v>
      </c>
      <c r="AI311" s="521">
        <v>0.9762879947412586</v>
      </c>
      <c r="AJ311" s="521">
        <v>0.98582005664990946</v>
      </c>
      <c r="AK311" s="521">
        <v>0.99542603502596538</v>
      </c>
      <c r="AL311" s="521">
        <v>1.0051256154949579</v>
      </c>
      <c r="AM311" s="521">
        <v>1.0149197101297085</v>
      </c>
      <c r="AN311" s="521">
        <v>1.0248092398904132</v>
      </c>
      <c r="AO311" s="521">
        <v>1.0347851803072554</v>
      </c>
      <c r="AP311" s="521">
        <v>1.0448582308820924</v>
      </c>
      <c r="AQ311" s="521">
        <v>1.0550293369275858</v>
      </c>
      <c r="AR311" s="521">
        <v>1.0652994529584829</v>
      </c>
      <c r="AS311" s="521">
        <v>1.0756798904836828</v>
      </c>
      <c r="AT311" s="521">
        <v>1.086161476547836</v>
      </c>
      <c r="AU311" s="521">
        <v>1.0967451967574653</v>
      </c>
      <c r="AV311" s="521">
        <v>1.1074320463229907</v>
      </c>
      <c r="AW311" s="521">
        <v>1.1182472321641206</v>
      </c>
      <c r="AX311" s="521">
        <v>1.1291680391538947</v>
      </c>
      <c r="AY311" s="521">
        <v>1.1401954987888778</v>
      </c>
      <c r="AZ311" s="521">
        <v>1.1513306526392342</v>
      </c>
      <c r="BA311" s="521">
        <v>1.1625913257925826</v>
      </c>
      <c r="BB311" s="521">
        <v>1.1739621347783922</v>
      </c>
      <c r="BC311" s="521">
        <v>1.1854441567881797</v>
      </c>
      <c r="BD311" s="521">
        <v>1.1970384795490114</v>
      </c>
      <c r="BE311" s="521">
        <v>1.2087810776568548</v>
      </c>
      <c r="BF311" s="521">
        <v>1.2206388672248545</v>
      </c>
      <c r="BG311" s="521">
        <v>1.2326129782476138</v>
      </c>
      <c r="BH311" s="521">
        <v>1.2447045518046536</v>
      </c>
      <c r="BI311" s="521">
        <v>1.256947980330168</v>
      </c>
      <c r="BJ311" s="521">
        <v>1.2693118402800248</v>
      </c>
      <c r="BK311" s="521">
        <v>1.2817973162674996</v>
      </c>
      <c r="BL311" s="521">
        <v>1.2944056045582137</v>
      </c>
      <c r="BM311" s="521">
        <v>1.3071630514191799</v>
      </c>
      <c r="BN311" s="521">
        <v>1.3200462335595957</v>
      </c>
      <c r="BO311" s="521">
        <v>1.3330563902055126</v>
      </c>
      <c r="BP311" s="521">
        <v>1.3461947727965879</v>
      </c>
      <c r="BQ311" s="521">
        <v>1.3594626451064613</v>
      </c>
      <c r="BR311" s="521">
        <v>1.3728612833643152</v>
      </c>
      <c r="BS311" s="521">
        <v>1.3863919763776351</v>
      </c>
      <c r="BT311" s="521">
        <v>1.4000560256561796</v>
      </c>
      <c r="BU311" s="521">
        <v>1.4138547455371711</v>
      </c>
      <c r="BV311" s="521">
        <v>1.4277894633117216</v>
      </c>
      <c r="BW311" s="521">
        <v>1.4418615193525044</v>
      </c>
      <c r="BX311" s="521">
        <v>1.4560722672426833</v>
      </c>
      <c r="BY311" s="521">
        <v>1.4704230739061133</v>
      </c>
      <c r="BZ311" s="521">
        <v>1.4849153197388236</v>
      </c>
      <c r="CA311" s="521">
        <v>1.4995503987417982</v>
      </c>
      <c r="CB311" s="521">
        <v>1.5143297186550633</v>
      </c>
      <c r="CC311" s="521">
        <v>1.529254701093097</v>
      </c>
      <c r="CD311" s="521">
        <v>1.544326781681574</v>
      </c>
      <c r="CE311" s="521">
        <v>1.5595474101954576</v>
      </c>
      <c r="CF311" s="521">
        <v>1.5749180506984524</v>
      </c>
      <c r="CG311" s="521">
        <v>1.5904401816838318</v>
      </c>
      <c r="CH311" s="521">
        <v>1.6061152962166538</v>
      </c>
      <c r="CI311" s="521">
        <v>1.621944902077378</v>
      </c>
      <c r="CJ311" s="521">
        <v>1.6379305219068976</v>
      </c>
      <c r="CK311" s="521">
        <v>1.654073693353002</v>
      </c>
      <c r="CL311" s="521">
        <v>1.6703759692182822</v>
      </c>
      <c r="CM311" s="521">
        <v>1.6868389176094938</v>
      </c>
      <c r="CN311" s="521">
        <v>1.7034641220883924</v>
      </c>
      <c r="CO311" s="521">
        <v>1.7202531818240554</v>
      </c>
      <c r="CP311" s="521">
        <v>1.7372077117467055</v>
      </c>
      <c r="CQ311" s="521">
        <v>1.7543293427030495</v>
      </c>
      <c r="CR311" s="521">
        <v>1.7716197216131488</v>
      </c>
      <c r="CS311" s="521">
        <v>1.7890805116288357</v>
      </c>
      <c r="CT311" s="521">
        <v>1.8067133922936911</v>
      </c>
      <c r="CU311" s="521">
        <v>1.8245200597045985</v>
      </c>
      <c r="CV311" s="521">
        <v>1.8425022266748909</v>
      </c>
      <c r="CW311" s="521">
        <v>1.8606616228991055</v>
      </c>
      <c r="CX311" s="521">
        <v>1.8789999951193617</v>
      </c>
      <c r="CY311" s="521">
        <v>1.8975191072933795</v>
      </c>
      <c r="CZ311" s="521">
        <v>1.9162207407641534</v>
      </c>
      <c r="DA311" s="521">
        <v>1.9351066944312989</v>
      </c>
      <c r="DB311" s="521">
        <v>1.9541787849240875</v>
      </c>
      <c r="DC311" s="521">
        <v>1.9734388467761876</v>
      </c>
      <c r="DD311" s="521">
        <v>1.9928887326021272</v>
      </c>
      <c r="DE311" s="521">
        <v>2.0125303132754953</v>
      </c>
      <c r="DF311" s="521">
        <v>0</v>
      </c>
      <c r="DG311" s="521">
        <v>0</v>
      </c>
      <c r="DH311" s="521">
        <v>0</v>
      </c>
      <c r="DI311" s="521">
        <v>0</v>
      </c>
      <c r="DJ311" s="521"/>
      <c r="DK311" s="62"/>
      <c r="DL311" s="65"/>
    </row>
    <row r="312" spans="1:116" ht="16.5">
      <c r="A312" s="18"/>
      <c r="B312" s="18"/>
      <c r="C312" s="18"/>
      <c r="D312" s="30" t="s">
        <v>8</v>
      </c>
      <c r="E312" s="524">
        <v>0</v>
      </c>
      <c r="F312" s="57" t="s">
        <v>0</v>
      </c>
      <c r="G312" s="638">
        <v>4</v>
      </c>
      <c r="H312" s="632" t="b">
        <v>0</v>
      </c>
      <c r="I312" s="521">
        <v>1.0098412686689984</v>
      </c>
      <c r="J312" s="521">
        <v>1.0197793879070121</v>
      </c>
      <c r="K312" s="521">
        <v>1.0298153108465116</v>
      </c>
      <c r="L312" s="521">
        <v>1.0399500000000002</v>
      </c>
      <c r="M312" s="521">
        <v>1.0501465562562733</v>
      </c>
      <c r="N312" s="521">
        <v>1.060443088241656</v>
      </c>
      <c r="O312" s="521">
        <v>1.0708405762034159</v>
      </c>
      <c r="P312" s="521">
        <v>1.0813400100000006</v>
      </c>
      <c r="Q312" s="521">
        <v>1.0919660167258969</v>
      </c>
      <c r="R312" s="521">
        <v>1.1026964420600889</v>
      </c>
      <c r="S312" s="521">
        <v>1.1135323120931901</v>
      </c>
      <c r="T312" s="521">
        <v>1.1244746629989011</v>
      </c>
      <c r="U312" s="521">
        <v>1.1355327307896199</v>
      </c>
      <c r="V312" s="521">
        <v>1.1466995434612042</v>
      </c>
      <c r="W312" s="521">
        <v>1.1579761704092608</v>
      </c>
      <c r="X312" s="521">
        <v>1.1693636915458174</v>
      </c>
      <c r="Y312" s="521">
        <v>1.1808490029876755</v>
      </c>
      <c r="Z312" s="521">
        <v>1.1924471214029928</v>
      </c>
      <c r="AA312" s="521">
        <v>1.2041591547646204</v>
      </c>
      <c r="AB312" s="521">
        <v>1.2159862219277489</v>
      </c>
      <c r="AC312" s="521">
        <v>1.2278940257335766</v>
      </c>
      <c r="AD312" s="521">
        <v>1.2399184392418181</v>
      </c>
      <c r="AE312" s="521">
        <v>1.2520606043777953</v>
      </c>
      <c r="AF312" s="521">
        <v>1.264321674249377</v>
      </c>
      <c r="AG312" s="521">
        <v>1.2766659748413229</v>
      </c>
      <c r="AH312" s="521">
        <v>1.2891307999486732</v>
      </c>
      <c r="AI312" s="521">
        <v>1.3017173263216786</v>
      </c>
      <c r="AJ312" s="521">
        <v>1.3144267421998796</v>
      </c>
      <c r="AK312" s="521">
        <v>1.3272347133679543</v>
      </c>
      <c r="AL312" s="521">
        <v>1.340167487326611</v>
      </c>
      <c r="AM312" s="521">
        <v>1.3532262801729451</v>
      </c>
      <c r="AN312" s="521">
        <v>1.3664123198538849</v>
      </c>
      <c r="AO312" s="521">
        <v>1.3797135737430077</v>
      </c>
      <c r="AP312" s="521">
        <v>1.3931443078427905</v>
      </c>
      <c r="AQ312" s="521">
        <v>1.406705782570115</v>
      </c>
      <c r="AR312" s="521">
        <v>1.4203992706113113</v>
      </c>
      <c r="AS312" s="521">
        <v>1.4342398539782446</v>
      </c>
      <c r="AT312" s="521">
        <v>1.4482153020637822</v>
      </c>
      <c r="AU312" s="521">
        <v>1.4623269290099545</v>
      </c>
      <c r="AV312" s="521">
        <v>1.4765760617639885</v>
      </c>
      <c r="AW312" s="521">
        <v>1.4909963095521617</v>
      </c>
      <c r="AX312" s="521">
        <v>1.5055573855385271</v>
      </c>
      <c r="AY312" s="521">
        <v>1.520260665051838</v>
      </c>
      <c r="AZ312" s="521">
        <v>1.535107536852313</v>
      </c>
      <c r="BA312" s="521">
        <v>1.5501217677234442</v>
      </c>
      <c r="BB312" s="521">
        <v>1.5652828463711903</v>
      </c>
      <c r="BC312" s="521">
        <v>1.5805922090509068</v>
      </c>
      <c r="BD312" s="521">
        <v>1.5960513060653492</v>
      </c>
      <c r="BE312" s="521">
        <v>1.6117081035424738</v>
      </c>
      <c r="BF312" s="521">
        <v>1.6275184896331401</v>
      </c>
      <c r="BG312" s="521">
        <v>1.643483970996819</v>
      </c>
      <c r="BH312" s="521">
        <v>1.6596060690728718</v>
      </c>
      <c r="BI312" s="521">
        <v>1.6759306404402243</v>
      </c>
      <c r="BJ312" s="521">
        <v>1.6924157870400334</v>
      </c>
      <c r="BK312" s="521">
        <v>1.7090630883566664</v>
      </c>
      <c r="BL312" s="521">
        <v>1.725874139410952</v>
      </c>
      <c r="BM312" s="521">
        <v>1.7428840685589069</v>
      </c>
      <c r="BN312" s="521">
        <v>1.7600616447461279</v>
      </c>
      <c r="BO312" s="521">
        <v>1.7774085202740171</v>
      </c>
      <c r="BP312" s="521">
        <v>1.7949263637287844</v>
      </c>
      <c r="BQ312" s="521">
        <v>1.812616860141949</v>
      </c>
      <c r="BR312" s="521">
        <v>1.8304817111524208</v>
      </c>
      <c r="BS312" s="521">
        <v>1.8485226351701807</v>
      </c>
      <c r="BT312" s="521">
        <v>1.8667413675415732</v>
      </c>
      <c r="BU312" s="521">
        <v>1.8851396607162283</v>
      </c>
      <c r="BV312" s="521">
        <v>1.903719284415629</v>
      </c>
      <c r="BW312" s="521">
        <v>1.9224820258033395</v>
      </c>
      <c r="BX312" s="521">
        <v>1.9414296896569114</v>
      </c>
      <c r="BY312" s="521">
        <v>1.9605640985414845</v>
      </c>
      <c r="BZ312" s="521">
        <v>1.9798870929850982</v>
      </c>
      <c r="CA312" s="521">
        <v>1.9994005316557311</v>
      </c>
      <c r="CB312" s="521">
        <v>2.0191062915400844</v>
      </c>
      <c r="CC312" s="521">
        <v>2.0390062681241292</v>
      </c>
      <c r="CD312" s="521">
        <v>2.0591023755754319</v>
      </c>
      <c r="CE312" s="521">
        <v>2.0793965469272768</v>
      </c>
      <c r="CF312" s="521">
        <v>2.0998907342646032</v>
      </c>
      <c r="CG312" s="521">
        <v>2.1205869089117759</v>
      </c>
      <c r="CH312" s="521">
        <v>2.1414870616222053</v>
      </c>
      <c r="CI312" s="521">
        <v>2.1625932027698376</v>
      </c>
      <c r="CJ312" s="521">
        <v>2.1839073625425303</v>
      </c>
      <c r="CK312" s="521">
        <v>2.2054315911373363</v>
      </c>
      <c r="CL312" s="521">
        <v>2.2271679589577098</v>
      </c>
      <c r="CM312" s="521">
        <v>2.2491185568126588</v>
      </c>
      <c r="CN312" s="521">
        <v>2.2712854961178568</v>
      </c>
      <c r="CO312" s="521">
        <v>2.2936709090987408</v>
      </c>
      <c r="CP312" s="521">
        <v>2.3162769489956077</v>
      </c>
      <c r="CQ312" s="521">
        <v>2.3391057902707328</v>
      </c>
      <c r="CR312" s="521">
        <v>2.3621596288175319</v>
      </c>
      <c r="CS312" s="521">
        <v>2.3854406821717813</v>
      </c>
      <c r="CT312" s="521">
        <v>2.4089511897249216</v>
      </c>
      <c r="CU312" s="521">
        <v>2.4326934129394648</v>
      </c>
      <c r="CV312" s="521">
        <v>2.4566696355665214</v>
      </c>
      <c r="CW312" s="521">
        <v>2.4808821638654743</v>
      </c>
      <c r="CX312" s="521">
        <v>2.505333326825816</v>
      </c>
      <c r="CY312" s="521">
        <v>2.5300254763911729</v>
      </c>
      <c r="CZ312" s="521">
        <v>2.5549609876855381</v>
      </c>
      <c r="DA312" s="521">
        <v>2.580142259241732</v>
      </c>
      <c r="DB312" s="521">
        <v>2.6055717132321168</v>
      </c>
      <c r="DC312" s="521">
        <v>2.6312517957015835</v>
      </c>
      <c r="DD312" s="521">
        <v>2.6571849768028364</v>
      </c>
      <c r="DE312" s="521">
        <v>2.6833737510339937</v>
      </c>
      <c r="DF312" s="521">
        <v>0</v>
      </c>
      <c r="DG312" s="521">
        <v>0</v>
      </c>
      <c r="DH312" s="521">
        <v>0</v>
      </c>
      <c r="DI312" s="521">
        <v>0</v>
      </c>
      <c r="DJ312" s="521"/>
      <c r="DK312" s="62"/>
      <c r="DL312" s="65"/>
    </row>
    <row r="313" spans="1:116" ht="16.5">
      <c r="A313" s="18"/>
      <c r="B313" s="18"/>
      <c r="C313" s="18"/>
      <c r="D313" s="30" t="s">
        <v>178</v>
      </c>
      <c r="E313" s="524">
        <v>0</v>
      </c>
      <c r="F313" s="57" t="s">
        <v>0</v>
      </c>
      <c r="G313" s="638">
        <v>5</v>
      </c>
      <c r="H313" s="632" t="b">
        <v>0</v>
      </c>
      <c r="I313" s="521">
        <v>1.2623015858362479</v>
      </c>
      <c r="J313" s="521">
        <v>1.2747242348837651</v>
      </c>
      <c r="K313" s="521">
        <v>1.2872691385581396</v>
      </c>
      <c r="L313" s="521">
        <v>1.2999375000000004</v>
      </c>
      <c r="M313" s="521">
        <v>1.3126831953203419</v>
      </c>
      <c r="N313" s="521">
        <v>1.3255538603020702</v>
      </c>
      <c r="O313" s="521">
        <v>1.3385507202542699</v>
      </c>
      <c r="P313" s="521">
        <v>1.3516750125000006</v>
      </c>
      <c r="Q313" s="521">
        <v>1.3649575209073708</v>
      </c>
      <c r="R313" s="521">
        <v>1.3783705525751109</v>
      </c>
      <c r="S313" s="521">
        <v>1.3919153901164873</v>
      </c>
      <c r="T313" s="521">
        <v>1.405593328748626</v>
      </c>
      <c r="U313" s="521">
        <v>1.4194159134870243</v>
      </c>
      <c r="V313" s="521">
        <v>1.4333744293265047</v>
      </c>
      <c r="W313" s="521">
        <v>1.4474702130115753</v>
      </c>
      <c r="X313" s="521">
        <v>1.4617046144322712</v>
      </c>
      <c r="Y313" s="521">
        <v>1.4760612537345938</v>
      </c>
      <c r="Z313" s="521">
        <v>1.4905589017537406</v>
      </c>
      <c r="AA313" s="521">
        <v>1.5051989434557751</v>
      </c>
      <c r="AB313" s="521">
        <v>1.5199827774096857</v>
      </c>
      <c r="AC313" s="521">
        <v>1.5348675321669702</v>
      </c>
      <c r="AD313" s="521">
        <v>1.549898049052272</v>
      </c>
      <c r="AE313" s="521">
        <v>1.5650757554722434</v>
      </c>
      <c r="AF313" s="521">
        <v>1.5804020928117206</v>
      </c>
      <c r="AG313" s="521">
        <v>1.5958324685516529</v>
      </c>
      <c r="AH313" s="521">
        <v>1.6114134999358409</v>
      </c>
      <c r="AI313" s="521">
        <v>1.6271466579020974</v>
      </c>
      <c r="AJ313" s="521">
        <v>1.6430334277498488</v>
      </c>
      <c r="AK313" s="521">
        <v>1.6590433917099421</v>
      </c>
      <c r="AL313" s="521">
        <v>1.6752093591582629</v>
      </c>
      <c r="AM313" s="521">
        <v>1.6915328502161806</v>
      </c>
      <c r="AN313" s="521">
        <v>1.7080153998173553</v>
      </c>
      <c r="AO313" s="521">
        <v>1.724641967178759</v>
      </c>
      <c r="AP313" s="521">
        <v>1.7414303848034873</v>
      </c>
      <c r="AQ313" s="521">
        <v>1.7583822282126431</v>
      </c>
      <c r="AR313" s="521">
        <v>1.7754990882641384</v>
      </c>
      <c r="AS313" s="521">
        <v>1.7927998174728048</v>
      </c>
      <c r="AT313" s="521">
        <v>1.8102691275797269</v>
      </c>
      <c r="AU313" s="521">
        <v>1.8279086612624422</v>
      </c>
      <c r="AV313" s="521">
        <v>1.8457200772049847</v>
      </c>
      <c r="AW313" s="521">
        <v>1.863745386940201</v>
      </c>
      <c r="AX313" s="521">
        <v>1.881946731923158</v>
      </c>
      <c r="AY313" s="521">
        <v>1.9003258313147966</v>
      </c>
      <c r="AZ313" s="521">
        <v>1.9188844210653906</v>
      </c>
      <c r="BA313" s="521">
        <v>1.9376522096543045</v>
      </c>
      <c r="BB313" s="521">
        <v>1.9566035579639873</v>
      </c>
      <c r="BC313" s="521">
        <v>1.975740261313633</v>
      </c>
      <c r="BD313" s="521">
        <v>1.995064132581686</v>
      </c>
      <c r="BE313" s="521">
        <v>2.014635129428092</v>
      </c>
      <c r="BF313" s="521">
        <v>2.0343981120414245</v>
      </c>
      <c r="BG313" s="521">
        <v>2.0543549637460234</v>
      </c>
      <c r="BH313" s="521">
        <v>2.0745075863410896</v>
      </c>
      <c r="BI313" s="521">
        <v>2.0949133005502802</v>
      </c>
      <c r="BJ313" s="521">
        <v>2.1155197338000415</v>
      </c>
      <c r="BK313" s="521">
        <v>2.136328860445833</v>
      </c>
      <c r="BL313" s="521">
        <v>2.1573426742636901</v>
      </c>
      <c r="BM313" s="521">
        <v>2.1786050856986336</v>
      </c>
      <c r="BN313" s="521">
        <v>2.2000770559326601</v>
      </c>
      <c r="BO313" s="521">
        <v>2.2217606503425213</v>
      </c>
      <c r="BP313" s="521">
        <v>2.2436579546609803</v>
      </c>
      <c r="BQ313" s="521">
        <v>2.2657710751774358</v>
      </c>
      <c r="BR313" s="521">
        <v>2.2881021389405256</v>
      </c>
      <c r="BS313" s="521">
        <v>2.3106532939627256</v>
      </c>
      <c r="BT313" s="521">
        <v>2.3334267094269663</v>
      </c>
      <c r="BU313" s="521">
        <v>2.3564245758952853</v>
      </c>
      <c r="BV313" s="521">
        <v>2.3796491055195363</v>
      </c>
      <c r="BW313" s="521">
        <v>2.4031025322541746</v>
      </c>
      <c r="BX313" s="521">
        <v>2.4267871120711395</v>
      </c>
      <c r="BY313" s="521">
        <v>2.450705123176856</v>
      </c>
      <c r="BZ313" s="521">
        <v>2.4748588662313731</v>
      </c>
      <c r="CA313" s="521">
        <v>2.4992506645696642</v>
      </c>
      <c r="CB313" s="521">
        <v>2.5238828644251057</v>
      </c>
      <c r="CC313" s="521">
        <v>2.5487578351551616</v>
      </c>
      <c r="CD313" s="521">
        <v>2.5738779694692902</v>
      </c>
      <c r="CE313" s="521">
        <v>2.5992456836590963</v>
      </c>
      <c r="CF313" s="521">
        <v>2.6248634178307539</v>
      </c>
      <c r="CG313" s="521">
        <v>2.6507336361397198</v>
      </c>
      <c r="CH313" s="521">
        <v>2.6768588270277567</v>
      </c>
      <c r="CI313" s="521">
        <v>2.703241503462297</v>
      </c>
      <c r="CJ313" s="521">
        <v>2.7298842031781629</v>
      </c>
      <c r="CK313" s="521">
        <v>2.7567894889216702</v>
      </c>
      <c r="CL313" s="521">
        <v>2.7839599486971371</v>
      </c>
      <c r="CM313" s="521">
        <v>2.8113981960158232</v>
      </c>
      <c r="CN313" s="521">
        <v>2.839106870147321</v>
      </c>
      <c r="CO313" s="521">
        <v>2.8670886363734263</v>
      </c>
      <c r="CP313" s="521">
        <v>2.8953461862445096</v>
      </c>
      <c r="CQ313" s="521">
        <v>2.9238822378384164</v>
      </c>
      <c r="CR313" s="521">
        <v>2.9526995360219153</v>
      </c>
      <c r="CS313" s="521">
        <v>2.9818008527147271</v>
      </c>
      <c r="CT313" s="521">
        <v>3.0111889871561526</v>
      </c>
      <c r="CU313" s="521">
        <v>3.0408667661743314</v>
      </c>
      <c r="CV313" s="521">
        <v>3.0708370444581523</v>
      </c>
      <c r="CW313" s="521">
        <v>3.1011027048318431</v>
      </c>
      <c r="CX313" s="521">
        <v>3.1316666585322701</v>
      </c>
      <c r="CY313" s="521">
        <v>3.1625318454889664</v>
      </c>
      <c r="CZ313" s="521">
        <v>3.1937012346069227</v>
      </c>
      <c r="DA313" s="521">
        <v>3.2251778240521651</v>
      </c>
      <c r="DB313" s="521">
        <v>3.2569646415401463</v>
      </c>
      <c r="DC313" s="521">
        <v>3.2890647446269798</v>
      </c>
      <c r="DD313" s="521">
        <v>3.3214812210035456</v>
      </c>
      <c r="DE313" s="521">
        <v>3.3542171887924921</v>
      </c>
      <c r="DF313" s="521">
        <v>0</v>
      </c>
      <c r="DG313" s="521">
        <v>0</v>
      </c>
      <c r="DH313" s="521">
        <v>0</v>
      </c>
      <c r="DI313" s="521">
        <v>0</v>
      </c>
      <c r="DJ313" s="521"/>
      <c r="DK313" s="62"/>
      <c r="DL313" s="65"/>
    </row>
    <row r="314" spans="1:116" ht="16.5">
      <c r="A314" s="18"/>
      <c r="B314" s="18"/>
      <c r="C314" s="18"/>
      <c r="D314" s="30" t="s">
        <v>179</v>
      </c>
      <c r="E314" s="524">
        <v>0</v>
      </c>
      <c r="F314" s="57" t="s">
        <v>0</v>
      </c>
      <c r="G314" s="638">
        <v>6</v>
      </c>
      <c r="H314" s="632" t="b">
        <v>0</v>
      </c>
      <c r="I314" s="521">
        <v>1.5147619030034976</v>
      </c>
      <c r="J314" s="521">
        <v>1.5296690818605183</v>
      </c>
      <c r="K314" s="521">
        <v>1.5447229662697677</v>
      </c>
      <c r="L314" s="521">
        <v>1.5599250000000007</v>
      </c>
      <c r="M314" s="521">
        <v>1.5752198343844104</v>
      </c>
      <c r="N314" s="521">
        <v>1.5906646323624842</v>
      </c>
      <c r="O314" s="521">
        <v>1.6062608643051239</v>
      </c>
      <c r="P314" s="521">
        <v>1.6220100150000007</v>
      </c>
      <c r="Q314" s="521">
        <v>1.6379490250888451</v>
      </c>
      <c r="R314" s="521">
        <v>1.6540446630901331</v>
      </c>
      <c r="S314" s="521">
        <v>1.6702984681397848</v>
      </c>
      <c r="T314" s="521">
        <v>1.6867119944983513</v>
      </c>
      <c r="U314" s="521">
        <v>1.7032990961844294</v>
      </c>
      <c r="V314" s="521">
        <v>1.7200493151918059</v>
      </c>
      <c r="W314" s="521">
        <v>1.7369642556138907</v>
      </c>
      <c r="X314" s="521">
        <v>1.7540455373187258</v>
      </c>
      <c r="Y314" s="521">
        <v>1.7712735044815129</v>
      </c>
      <c r="Z314" s="521">
        <v>1.7886706821044891</v>
      </c>
      <c r="AA314" s="521">
        <v>1.8062387321469304</v>
      </c>
      <c r="AB314" s="521">
        <v>1.8239793328916232</v>
      </c>
      <c r="AC314" s="521">
        <v>1.8418410386003647</v>
      </c>
      <c r="AD314" s="521">
        <v>1.8598776588627268</v>
      </c>
      <c r="AE314" s="521">
        <v>1.8780909065666924</v>
      </c>
      <c r="AF314" s="521">
        <v>1.8964825113740651</v>
      </c>
      <c r="AG314" s="521">
        <v>1.9149989622619839</v>
      </c>
      <c r="AH314" s="521">
        <v>1.9336961999230093</v>
      </c>
      <c r="AI314" s="521">
        <v>1.9525759894825172</v>
      </c>
      <c r="AJ314" s="521">
        <v>1.9716401132998189</v>
      </c>
      <c r="AK314" s="521">
        <v>1.9908520700519308</v>
      </c>
      <c r="AL314" s="521">
        <v>2.0102512309899159</v>
      </c>
      <c r="AM314" s="521">
        <v>2.029839420259417</v>
      </c>
      <c r="AN314" s="521">
        <v>2.0496184797808263</v>
      </c>
      <c r="AO314" s="521">
        <v>2.0695703606145108</v>
      </c>
      <c r="AP314" s="521">
        <v>2.0897164617641848</v>
      </c>
      <c r="AQ314" s="521">
        <v>2.1100586738551717</v>
      </c>
      <c r="AR314" s="521">
        <v>2.1305989059169659</v>
      </c>
      <c r="AS314" s="521">
        <v>2.1513597809673657</v>
      </c>
      <c r="AT314" s="521">
        <v>2.172322953095672</v>
      </c>
      <c r="AU314" s="521">
        <v>2.1934903935149306</v>
      </c>
      <c r="AV314" s="521">
        <v>2.2148640926459815</v>
      </c>
      <c r="AW314" s="521">
        <v>2.2364944643282412</v>
      </c>
      <c r="AX314" s="521">
        <v>2.2583360783077895</v>
      </c>
      <c r="AY314" s="521">
        <v>2.2803909975777557</v>
      </c>
      <c r="AZ314" s="521">
        <v>2.3026613052784684</v>
      </c>
      <c r="BA314" s="521">
        <v>2.3251826515851652</v>
      </c>
      <c r="BB314" s="521">
        <v>2.3479242695567843</v>
      </c>
      <c r="BC314" s="521">
        <v>2.3708883135763594</v>
      </c>
      <c r="BD314" s="521">
        <v>2.3940769590980229</v>
      </c>
      <c r="BE314" s="521">
        <v>2.4175621553137097</v>
      </c>
      <c r="BF314" s="521">
        <v>2.441277734449709</v>
      </c>
      <c r="BG314" s="521">
        <v>2.4652259564952277</v>
      </c>
      <c r="BH314" s="521">
        <v>2.4894091036093071</v>
      </c>
      <c r="BI314" s="521">
        <v>2.5138959606603359</v>
      </c>
      <c r="BJ314" s="521">
        <v>2.5386236805600495</v>
      </c>
      <c r="BK314" s="521">
        <v>2.5635946325349992</v>
      </c>
      <c r="BL314" s="521">
        <v>2.5888112091164275</v>
      </c>
      <c r="BM314" s="521">
        <v>2.6143261028383598</v>
      </c>
      <c r="BN314" s="521">
        <v>2.6400924671191914</v>
      </c>
      <c r="BO314" s="521">
        <v>2.6661127804110252</v>
      </c>
      <c r="BP314" s="521">
        <v>2.6923895455931759</v>
      </c>
      <c r="BQ314" s="521">
        <v>2.7189252902129226</v>
      </c>
      <c r="BR314" s="521">
        <v>2.7457225667286305</v>
      </c>
      <c r="BS314" s="521">
        <v>2.7727839527552702</v>
      </c>
      <c r="BT314" s="521">
        <v>2.8001120513123592</v>
      </c>
      <c r="BU314" s="521">
        <v>2.8277094910743421</v>
      </c>
      <c r="BV314" s="521">
        <v>2.8555789266234433</v>
      </c>
      <c r="BW314" s="521">
        <v>2.8837230387050088</v>
      </c>
      <c r="BX314" s="521">
        <v>2.9121445344853667</v>
      </c>
      <c r="BY314" s="521">
        <v>2.9408461478122265</v>
      </c>
      <c r="BZ314" s="521">
        <v>2.9698306394776472</v>
      </c>
      <c r="CA314" s="521">
        <v>2.9991007974835964</v>
      </c>
      <c r="CB314" s="521">
        <v>3.0286594373101265</v>
      </c>
      <c r="CC314" s="521">
        <v>3.058509402186194</v>
      </c>
      <c r="CD314" s="521">
        <v>3.088653563363148</v>
      </c>
      <c r="CE314" s="521">
        <v>3.1190948203909152</v>
      </c>
      <c r="CF314" s="521">
        <v>3.1498361013969047</v>
      </c>
      <c r="CG314" s="521">
        <v>3.1808803633676637</v>
      </c>
      <c r="CH314" s="521">
        <v>3.2122305924333077</v>
      </c>
      <c r="CI314" s="521">
        <v>3.2438898041547559</v>
      </c>
      <c r="CJ314" s="521">
        <v>3.2758610438137952</v>
      </c>
      <c r="CK314" s="521">
        <v>3.3081473867060041</v>
      </c>
      <c r="CL314" s="521">
        <v>3.3407519384365645</v>
      </c>
      <c r="CM314" s="521">
        <v>3.3736778352189876</v>
      </c>
      <c r="CN314" s="521">
        <v>3.4069282441767847</v>
      </c>
      <c r="CO314" s="521">
        <v>3.4405063636481108</v>
      </c>
      <c r="CP314" s="521">
        <v>3.474415423493411</v>
      </c>
      <c r="CQ314" s="521">
        <v>3.508658685406099</v>
      </c>
      <c r="CR314" s="521">
        <v>3.5432394432262977</v>
      </c>
      <c r="CS314" s="521">
        <v>3.5781610232576715</v>
      </c>
      <c r="CT314" s="521">
        <v>3.6134267845873822</v>
      </c>
      <c r="CU314" s="521">
        <v>3.649040119409197</v>
      </c>
      <c r="CV314" s="521">
        <v>3.6850044533497819</v>
      </c>
      <c r="CW314" s="521">
        <v>3.7213232457982111</v>
      </c>
      <c r="CX314" s="521">
        <v>3.7579999902387233</v>
      </c>
      <c r="CY314" s="521">
        <v>3.7950382145867589</v>
      </c>
      <c r="CZ314" s="521">
        <v>3.8324414815283068</v>
      </c>
      <c r="DA314" s="521">
        <v>3.8702133888625978</v>
      </c>
      <c r="DB314" s="521">
        <v>3.908357569848175</v>
      </c>
      <c r="DC314" s="521">
        <v>3.9468776935523753</v>
      </c>
      <c r="DD314" s="521">
        <v>3.9857774652042544</v>
      </c>
      <c r="DE314" s="521">
        <v>4.0250606265509905</v>
      </c>
      <c r="DF314" s="521">
        <v>0</v>
      </c>
      <c r="DG314" s="521">
        <v>0</v>
      </c>
      <c r="DH314" s="521">
        <v>0</v>
      </c>
      <c r="DI314" s="521">
        <v>0</v>
      </c>
      <c r="DJ314" s="521"/>
      <c r="DK314" s="62"/>
      <c r="DL314" s="65"/>
    </row>
    <row r="315" spans="1:116" ht="16.5">
      <c r="A315" s="18"/>
      <c r="B315" s="18"/>
      <c r="C315" s="18"/>
      <c r="D315" s="450" t="s">
        <v>303</v>
      </c>
      <c r="E315" s="524">
        <v>0</v>
      </c>
      <c r="F315" s="57" t="s">
        <v>0</v>
      </c>
      <c r="G315" s="638">
        <v>7</v>
      </c>
      <c r="H315" s="632" t="b">
        <v>0</v>
      </c>
      <c r="I315" s="521">
        <v>1.7672222201707473</v>
      </c>
      <c r="J315" s="521">
        <v>1.7846139288372713</v>
      </c>
      <c r="K315" s="521">
        <v>1.8021767939813957</v>
      </c>
      <c r="L315" s="521">
        <v>1.8199125000000007</v>
      </c>
      <c r="M315" s="521">
        <v>1.8377564734484788</v>
      </c>
      <c r="N315" s="521">
        <v>1.8557754044228985</v>
      </c>
      <c r="O315" s="521">
        <v>1.8739710083559782</v>
      </c>
      <c r="P315" s="521">
        <v>1.8923450175000012</v>
      </c>
      <c r="Q315" s="521">
        <v>1.9109405292703197</v>
      </c>
      <c r="R315" s="521">
        <v>1.9297187736051558</v>
      </c>
      <c r="S315" s="521">
        <v>1.9486815461630829</v>
      </c>
      <c r="T315" s="521">
        <v>1.9678306602480771</v>
      </c>
      <c r="U315" s="521">
        <v>1.987182278881835</v>
      </c>
      <c r="V315" s="521">
        <v>2.0067242010571076</v>
      </c>
      <c r="W315" s="521">
        <v>2.0264582982162067</v>
      </c>
      <c r="X315" s="521">
        <v>2.0463864602051811</v>
      </c>
      <c r="Y315" s="521">
        <v>2.0664857552284328</v>
      </c>
      <c r="Z315" s="521">
        <v>2.0867824624552385</v>
      </c>
      <c r="AA315" s="521">
        <v>2.1072785208380869</v>
      </c>
      <c r="AB315" s="521">
        <v>2.127975888373562</v>
      </c>
      <c r="AC315" s="521">
        <v>2.1488145450337606</v>
      </c>
      <c r="AD315" s="521">
        <v>2.1698572686731827</v>
      </c>
      <c r="AE315" s="521">
        <v>2.1911060576611425</v>
      </c>
      <c r="AF315" s="521">
        <v>2.2125629299364107</v>
      </c>
      <c r="AG315" s="521">
        <v>2.2341654559723159</v>
      </c>
      <c r="AH315" s="521">
        <v>2.2559788999101791</v>
      </c>
      <c r="AI315" s="521">
        <v>2.2780053210629383</v>
      </c>
      <c r="AJ315" s="521">
        <v>2.3002467988497903</v>
      </c>
      <c r="AK315" s="521">
        <v>2.322660748393921</v>
      </c>
      <c r="AL315" s="521">
        <v>2.3452931028215702</v>
      </c>
      <c r="AM315" s="521">
        <v>2.3681459903026552</v>
      </c>
      <c r="AN315" s="521">
        <v>2.3912215597442996</v>
      </c>
      <c r="AO315" s="521">
        <v>2.4144987540502649</v>
      </c>
      <c r="AP315" s="521">
        <v>2.4380025387248847</v>
      </c>
      <c r="AQ315" s="521">
        <v>2.4617351194977029</v>
      </c>
      <c r="AR315" s="521">
        <v>2.4856987235697963</v>
      </c>
      <c r="AS315" s="521">
        <v>2.5099197444619294</v>
      </c>
      <c r="AT315" s="521">
        <v>2.5343767786116205</v>
      </c>
      <c r="AU315" s="521">
        <v>2.5590721257674223</v>
      </c>
      <c r="AV315" s="521">
        <v>2.5840081080869819</v>
      </c>
      <c r="AW315" s="521">
        <v>2.6092435417162849</v>
      </c>
      <c r="AX315" s="521">
        <v>2.6347254246924248</v>
      </c>
      <c r="AY315" s="521">
        <v>2.6604561638407187</v>
      </c>
      <c r="AZ315" s="521">
        <v>2.6864381894915503</v>
      </c>
      <c r="BA315" s="521">
        <v>2.71271309351603</v>
      </c>
      <c r="BB315" s="521">
        <v>2.7392449811495858</v>
      </c>
      <c r="BC315" s="521">
        <v>2.7660363658390899</v>
      </c>
      <c r="BD315" s="521">
        <v>2.7930897856143639</v>
      </c>
      <c r="BE315" s="521">
        <v>2.8204891811993322</v>
      </c>
      <c r="BF315" s="521">
        <v>2.8481573568579983</v>
      </c>
      <c r="BG315" s="521">
        <v>2.8760969492444368</v>
      </c>
      <c r="BH315" s="521">
        <v>2.9043106208775296</v>
      </c>
      <c r="BI315" s="521">
        <v>2.9328786207703965</v>
      </c>
      <c r="BJ315" s="521">
        <v>2.9617276273200623</v>
      </c>
      <c r="BK315" s="521">
        <v>2.9908604046241702</v>
      </c>
      <c r="BL315" s="521">
        <v>3.0202797439691702</v>
      </c>
      <c r="BM315" s="521">
        <v>3.0500471199780912</v>
      </c>
      <c r="BN315" s="521">
        <v>3.0801078783057281</v>
      </c>
      <c r="BO315" s="521">
        <v>3.1104649104795339</v>
      </c>
      <c r="BP315" s="521">
        <v>3.1411211365253768</v>
      </c>
      <c r="BQ315" s="521">
        <v>3.1720795052484148</v>
      </c>
      <c r="BR315" s="521">
        <v>3.2033429945167402</v>
      </c>
      <c r="BS315" s="521">
        <v>3.2349146115478202</v>
      </c>
      <c r="BT315" s="521">
        <v>3.266797393197757</v>
      </c>
      <c r="BU315" s="521">
        <v>3.2989944062534038</v>
      </c>
      <c r="BV315" s="521">
        <v>3.3315087477273551</v>
      </c>
      <c r="BW315" s="521">
        <v>3.3643435451558483</v>
      </c>
      <c r="BX315" s="521">
        <v>3.3975019568995992</v>
      </c>
      <c r="BY315" s="521">
        <v>3.4309871724476024</v>
      </c>
      <c r="BZ315" s="521">
        <v>3.4648024127239268</v>
      </c>
      <c r="CA315" s="521">
        <v>3.4989509303975344</v>
      </c>
      <c r="CB315" s="521">
        <v>3.5334360101951527</v>
      </c>
      <c r="CC315" s="521">
        <v>3.5682609692172313</v>
      </c>
      <c r="CD315" s="521">
        <v>3.6034291572570112</v>
      </c>
      <c r="CE315" s="521">
        <v>3.6389439571227395</v>
      </c>
      <c r="CF315" s="521">
        <v>3.6748087849630604</v>
      </c>
      <c r="CG315" s="521">
        <v>3.7110270905956124</v>
      </c>
      <c r="CH315" s="521">
        <v>3.747602357838864</v>
      </c>
      <c r="CI315" s="521">
        <v>3.7845381048472202</v>
      </c>
      <c r="CJ315" s="521">
        <v>3.8218378844494327</v>
      </c>
      <c r="CK315" s="521">
        <v>3.8595052844903432</v>
      </c>
      <c r="CL315" s="521">
        <v>3.8975439281759972</v>
      </c>
      <c r="CM315" s="521">
        <v>3.9359574744221577</v>
      </c>
      <c r="CN315" s="521">
        <v>3.9747496182062547</v>
      </c>
      <c r="CO315" s="521">
        <v>4.013924090922802</v>
      </c>
      <c r="CP315" s="521">
        <v>4.0534846607423187</v>
      </c>
      <c r="CQ315" s="521">
        <v>4.0934351329737879</v>
      </c>
      <c r="CR315" s="521">
        <v>4.1337793504306868</v>
      </c>
      <c r="CS315" s="521">
        <v>4.174521193800623</v>
      </c>
      <c r="CT315" s="521">
        <v>4.2156645820186185</v>
      </c>
      <c r="CU315" s="521">
        <v>4.2572134726440689</v>
      </c>
      <c r="CV315" s="521">
        <v>4.2991718622414181</v>
      </c>
      <c r="CW315" s="521">
        <v>4.3415437867645856</v>
      </c>
      <c r="CX315" s="521">
        <v>4.3843333219451832</v>
      </c>
      <c r="CY315" s="521">
        <v>4.4275445836845577</v>
      </c>
      <c r="CZ315" s="521">
        <v>4.4711817284496966</v>
      </c>
      <c r="DA315" s="521">
        <v>4.5152489536730362</v>
      </c>
      <c r="DB315" s="521">
        <v>4.5597504981562098</v>
      </c>
      <c r="DC315" s="521">
        <v>4.6046906424777774</v>
      </c>
      <c r="DD315" s="521">
        <v>4.6500737094049693</v>
      </c>
      <c r="DE315" s="521">
        <v>4.6959040643094943</v>
      </c>
      <c r="DF315" s="521">
        <v>0</v>
      </c>
      <c r="DG315" s="521">
        <v>0</v>
      </c>
      <c r="DH315" s="521">
        <v>0</v>
      </c>
      <c r="DI315" s="521">
        <v>0</v>
      </c>
      <c r="DJ315" s="521"/>
      <c r="DK315" s="62"/>
      <c r="DL315" s="65"/>
    </row>
    <row r="316" spans="1:116" ht="16.5">
      <c r="D316" s="450" t="s">
        <v>304</v>
      </c>
      <c r="E316" s="524">
        <v>1</v>
      </c>
      <c r="F316" s="57" t="s">
        <v>0</v>
      </c>
      <c r="G316" s="638">
        <v>8</v>
      </c>
      <c r="H316" s="632" t="b">
        <v>0</v>
      </c>
      <c r="I316" s="521">
        <v>2.0196825373379967</v>
      </c>
      <c r="J316" s="521">
        <v>2.0395587758140241</v>
      </c>
      <c r="K316" s="521">
        <v>2.0596306216930231</v>
      </c>
      <c r="L316" s="521">
        <v>2.0799000000000003</v>
      </c>
      <c r="M316" s="521">
        <v>2.1002931125125466</v>
      </c>
      <c r="N316" s="521">
        <v>2.120886176483312</v>
      </c>
      <c r="O316" s="521">
        <v>2.1416811524068318</v>
      </c>
      <c r="P316" s="521">
        <v>2.1626800200000011</v>
      </c>
      <c r="Q316" s="521">
        <v>2.1839320334517938</v>
      </c>
      <c r="R316" s="521">
        <v>2.2053928841201778</v>
      </c>
      <c r="S316" s="521">
        <v>2.2270646241863803</v>
      </c>
      <c r="T316" s="521">
        <v>2.2489493259978022</v>
      </c>
      <c r="U316" s="521">
        <v>2.2710654615792398</v>
      </c>
      <c r="V316" s="521">
        <v>2.2933990869224083</v>
      </c>
      <c r="W316" s="521">
        <v>2.3159523408185216</v>
      </c>
      <c r="X316" s="521">
        <v>2.3387273830916349</v>
      </c>
      <c r="Y316" s="521">
        <v>2.361698005975351</v>
      </c>
      <c r="Z316" s="521">
        <v>2.3848942428059856</v>
      </c>
      <c r="AA316" s="521">
        <v>2.4083183095292409</v>
      </c>
      <c r="AB316" s="521">
        <v>2.4319724438554977</v>
      </c>
      <c r="AC316" s="521">
        <v>2.4557880514671533</v>
      </c>
      <c r="AD316" s="521">
        <v>2.4798368784836362</v>
      </c>
      <c r="AE316" s="521">
        <v>2.5041212087555906</v>
      </c>
      <c r="AF316" s="521">
        <v>2.5286433484987541</v>
      </c>
      <c r="AG316" s="521">
        <v>2.5533319496826459</v>
      </c>
      <c r="AH316" s="521">
        <v>2.5782615998973464</v>
      </c>
      <c r="AI316" s="521">
        <v>2.6034346526433572</v>
      </c>
      <c r="AJ316" s="521">
        <v>2.6288534843997593</v>
      </c>
      <c r="AK316" s="521">
        <v>2.6544694267359086</v>
      </c>
      <c r="AL316" s="521">
        <v>2.6803349746532219</v>
      </c>
      <c r="AM316" s="521">
        <v>2.7064525603458902</v>
      </c>
      <c r="AN316" s="521">
        <v>2.7328246397077698</v>
      </c>
      <c r="AO316" s="521">
        <v>2.7594271474860155</v>
      </c>
      <c r="AP316" s="521">
        <v>2.7862886156855811</v>
      </c>
      <c r="AQ316" s="521">
        <v>2.8134115651402301</v>
      </c>
      <c r="AR316" s="521">
        <v>2.8407985412226227</v>
      </c>
      <c r="AS316" s="521">
        <v>2.8684797079564892</v>
      </c>
      <c r="AT316" s="521">
        <v>2.8964306041275645</v>
      </c>
      <c r="AU316" s="521">
        <v>2.9246538580199091</v>
      </c>
      <c r="AV316" s="521">
        <v>2.953152123527977</v>
      </c>
      <c r="AW316" s="521">
        <v>2.9819926191043233</v>
      </c>
      <c r="AX316" s="521">
        <v>3.0111147710770543</v>
      </c>
      <c r="AY316" s="521">
        <v>3.040521330103676</v>
      </c>
      <c r="AZ316" s="521">
        <v>3.0702150737046261</v>
      </c>
      <c r="BA316" s="521">
        <v>3.1002435354468885</v>
      </c>
      <c r="BB316" s="521">
        <v>3.1305656927423806</v>
      </c>
      <c r="BC316" s="521">
        <v>3.1611844181018136</v>
      </c>
      <c r="BD316" s="521">
        <v>3.1921026121306983</v>
      </c>
      <c r="BE316" s="521">
        <v>3.2234162070849477</v>
      </c>
      <c r="BF316" s="521">
        <v>3.2550369792662801</v>
      </c>
      <c r="BG316" s="521">
        <v>3.286967941993638</v>
      </c>
      <c r="BH316" s="521">
        <v>3.3192121381457436</v>
      </c>
      <c r="BI316" s="521">
        <v>3.3518612808804487</v>
      </c>
      <c r="BJ316" s="521">
        <v>3.3848315740800667</v>
      </c>
      <c r="BK316" s="521">
        <v>3.4181261767133329</v>
      </c>
      <c r="BL316" s="521">
        <v>3.451748278821904</v>
      </c>
      <c r="BM316" s="521">
        <v>3.4857681371178137</v>
      </c>
      <c r="BN316" s="521">
        <v>3.5201232894922558</v>
      </c>
      <c r="BO316" s="521">
        <v>3.5548170405480342</v>
      </c>
      <c r="BP316" s="521">
        <v>3.5898527274575689</v>
      </c>
      <c r="BQ316" s="521">
        <v>3.625233720283898</v>
      </c>
      <c r="BR316" s="521">
        <v>3.6609634223048415</v>
      </c>
      <c r="BS316" s="521">
        <v>3.6970452703403613</v>
      </c>
      <c r="BT316" s="521">
        <v>3.7334827350831463</v>
      </c>
      <c r="BU316" s="521">
        <v>3.7702793214324566</v>
      </c>
      <c r="BV316" s="521">
        <v>3.807438568831258</v>
      </c>
      <c r="BW316" s="521">
        <v>3.844964051606679</v>
      </c>
      <c r="BX316" s="521">
        <v>3.8828593793138229</v>
      </c>
      <c r="BY316" s="521">
        <v>3.921128197082969</v>
      </c>
      <c r="BZ316" s="521">
        <v>3.9597741859701965</v>
      </c>
      <c r="CA316" s="521">
        <v>3.9988010633114621</v>
      </c>
      <c r="CB316" s="521">
        <v>4.0382125830801687</v>
      </c>
      <c r="CC316" s="521">
        <v>4.0780125362482584</v>
      </c>
      <c r="CD316" s="521">
        <v>4.1182047511508637</v>
      </c>
      <c r="CE316" s="521">
        <v>4.1587930938545536</v>
      </c>
      <c r="CF316" s="521">
        <v>4.1997814685292063</v>
      </c>
      <c r="CG316" s="521">
        <v>4.2411738178235519</v>
      </c>
      <c r="CH316" s="521">
        <v>4.2829741232444105</v>
      </c>
      <c r="CI316" s="521">
        <v>4.3251864055396751</v>
      </c>
      <c r="CJ316" s="521">
        <v>4.3678147250850605</v>
      </c>
      <c r="CK316" s="521">
        <v>4.4108631822746727</v>
      </c>
      <c r="CL316" s="521">
        <v>4.4543359179154196</v>
      </c>
      <c r="CM316" s="521">
        <v>4.4982371136253176</v>
      </c>
      <c r="CN316" s="521">
        <v>4.5425709922357136</v>
      </c>
      <c r="CO316" s="521">
        <v>4.5873418181974817</v>
      </c>
      <c r="CP316" s="521">
        <v>4.6325538979912153</v>
      </c>
      <c r="CQ316" s="521">
        <v>4.6782115805414657</v>
      </c>
      <c r="CR316" s="521">
        <v>4.7243192576350639</v>
      </c>
      <c r="CS316" s="521">
        <v>4.7708813643435626</v>
      </c>
      <c r="CT316" s="521">
        <v>4.8179023794498432</v>
      </c>
      <c r="CU316" s="521">
        <v>4.8653868258789297</v>
      </c>
      <c r="CV316" s="521">
        <v>4.9133392711330428</v>
      </c>
      <c r="CW316" s="521">
        <v>4.9617643277309487</v>
      </c>
      <c r="CX316" s="521">
        <v>5.010666653651632</v>
      </c>
      <c r="CY316" s="521">
        <v>5.0600509527823458</v>
      </c>
      <c r="CZ316" s="521">
        <v>5.1099219753710763</v>
      </c>
      <c r="DA316" s="521">
        <v>5.160284518483464</v>
      </c>
      <c r="DB316" s="521">
        <v>5.2111434264642336</v>
      </c>
      <c r="DC316" s="521">
        <v>5.262503591403167</v>
      </c>
      <c r="DD316" s="521">
        <v>5.3143699536056728</v>
      </c>
      <c r="DE316" s="521">
        <v>5.3667475020679873</v>
      </c>
      <c r="DF316" s="521">
        <v>0</v>
      </c>
      <c r="DG316" s="521">
        <v>0</v>
      </c>
      <c r="DH316" s="521">
        <v>0</v>
      </c>
      <c r="DI316" s="521">
        <v>0</v>
      </c>
      <c r="DJ316" s="521"/>
      <c r="DK316" s="62"/>
      <c r="DL316" s="65"/>
    </row>
    <row r="317" spans="1:116" ht="16.5">
      <c r="D317" s="450" t="s">
        <v>305</v>
      </c>
      <c r="E317" s="525">
        <v>0</v>
      </c>
      <c r="F317" s="57" t="s">
        <v>0</v>
      </c>
      <c r="G317" s="639">
        <v>9</v>
      </c>
      <c r="H317" s="632" t="b">
        <v>0</v>
      </c>
      <c r="I317" s="521">
        <v>2.2721428545052462</v>
      </c>
      <c r="J317" s="521">
        <v>2.2945036227907774</v>
      </c>
      <c r="K317" s="521">
        <v>2.3170844494046516</v>
      </c>
      <c r="L317" s="521">
        <v>2.339887500000001</v>
      </c>
      <c r="M317" s="521">
        <v>2.3628297515766157</v>
      </c>
      <c r="N317" s="521">
        <v>2.3859969485437267</v>
      </c>
      <c r="O317" s="521">
        <v>2.4093912964576862</v>
      </c>
      <c r="P317" s="521">
        <v>2.4330150225000016</v>
      </c>
      <c r="Q317" s="521">
        <v>2.4569235376332679</v>
      </c>
      <c r="R317" s="521">
        <v>2.4810669946352002</v>
      </c>
      <c r="S317" s="521">
        <v>2.5054477022096777</v>
      </c>
      <c r="T317" s="521">
        <v>2.5300679917475275</v>
      </c>
      <c r="U317" s="521">
        <v>2.5549486442766445</v>
      </c>
      <c r="V317" s="521">
        <v>2.5800739727877091</v>
      </c>
      <c r="W317" s="521">
        <v>2.6054463834208366</v>
      </c>
      <c r="X317" s="521">
        <v>2.6310683059780891</v>
      </c>
      <c r="Y317" s="521">
        <v>2.65691025672227</v>
      </c>
      <c r="Z317" s="521">
        <v>2.6830060231567341</v>
      </c>
      <c r="AA317" s="521">
        <v>2.7093580982203962</v>
      </c>
      <c r="AB317" s="521">
        <v>2.7359689993374352</v>
      </c>
      <c r="AC317" s="521">
        <v>2.7627615579005473</v>
      </c>
      <c r="AD317" s="521">
        <v>2.7898164882940906</v>
      </c>
      <c r="AE317" s="521">
        <v>2.8171363598500392</v>
      </c>
      <c r="AF317" s="521">
        <v>2.8447237670610983</v>
      </c>
      <c r="AG317" s="521">
        <v>2.8724984433929763</v>
      </c>
      <c r="AH317" s="521">
        <v>2.9005442998845146</v>
      </c>
      <c r="AI317" s="521">
        <v>2.9288639842237765</v>
      </c>
      <c r="AJ317" s="521">
        <v>2.9574601699497287</v>
      </c>
      <c r="AK317" s="521">
        <v>2.9862781050778966</v>
      </c>
      <c r="AL317" s="521">
        <v>3.015376846484874</v>
      </c>
      <c r="AM317" s="521">
        <v>3.0447591303891262</v>
      </c>
      <c r="AN317" s="521">
        <v>3.0744277196712404</v>
      </c>
      <c r="AO317" s="521">
        <v>3.1043555409217669</v>
      </c>
      <c r="AP317" s="521">
        <v>3.1345746926462783</v>
      </c>
      <c r="AQ317" s="521">
        <v>3.1650880107827586</v>
      </c>
      <c r="AR317" s="521">
        <v>3.1958983588754504</v>
      </c>
      <c r="AS317" s="521">
        <v>3.2270396714510499</v>
      </c>
      <c r="AT317" s="521">
        <v>3.2584844296435098</v>
      </c>
      <c r="AU317" s="521">
        <v>3.2902355902723976</v>
      </c>
      <c r="AV317" s="521">
        <v>3.3222961389689742</v>
      </c>
      <c r="AW317" s="521">
        <v>3.354741696492364</v>
      </c>
      <c r="AX317" s="521">
        <v>3.3875041174616864</v>
      </c>
      <c r="AY317" s="521">
        <v>3.4205864963666359</v>
      </c>
      <c r="AZ317" s="521">
        <v>3.453991957917705</v>
      </c>
      <c r="BA317" s="521">
        <v>3.4877739773777501</v>
      </c>
      <c r="BB317" s="521">
        <v>3.521886404335179</v>
      </c>
      <c r="BC317" s="521">
        <v>3.5563324703645414</v>
      </c>
      <c r="BD317" s="521">
        <v>3.5911154386470368</v>
      </c>
      <c r="BE317" s="521">
        <v>3.6263432329705672</v>
      </c>
      <c r="BF317" s="521">
        <v>3.6619166016745659</v>
      </c>
      <c r="BG317" s="521">
        <v>3.6978389347428435</v>
      </c>
      <c r="BH317" s="521">
        <v>3.7341136554139625</v>
      </c>
      <c r="BI317" s="521">
        <v>3.7708439409905057</v>
      </c>
      <c r="BJ317" s="521">
        <v>3.807935520840076</v>
      </c>
      <c r="BK317" s="521">
        <v>3.8453919488025003</v>
      </c>
      <c r="BL317" s="521">
        <v>3.8832168136746428</v>
      </c>
      <c r="BM317" s="521">
        <v>3.9214891542575412</v>
      </c>
      <c r="BN317" s="521">
        <v>3.9601387006787885</v>
      </c>
      <c r="BO317" s="521">
        <v>3.9991691706165389</v>
      </c>
      <c r="BP317" s="521">
        <v>4.0385843183897654</v>
      </c>
      <c r="BQ317" s="521">
        <v>4.0783879353193857</v>
      </c>
      <c r="BR317" s="521">
        <v>4.1185838500929473</v>
      </c>
      <c r="BS317" s="521">
        <v>4.1591759291329069</v>
      </c>
      <c r="BT317" s="521">
        <v>4.2001680769685397</v>
      </c>
      <c r="BU317" s="521">
        <v>4.2415642366115138</v>
      </c>
      <c r="BV317" s="521">
        <v>4.2833683899351653</v>
      </c>
      <c r="BW317" s="521">
        <v>4.3255845580575141</v>
      </c>
      <c r="BX317" s="521">
        <v>4.3682168017280505</v>
      </c>
      <c r="BY317" s="521">
        <v>4.4112692217183405</v>
      </c>
      <c r="BZ317" s="521">
        <v>4.4547459592164715</v>
      </c>
      <c r="CA317" s="521">
        <v>4.4986511962253957</v>
      </c>
      <c r="CB317" s="521">
        <v>4.5429891559651905</v>
      </c>
      <c r="CC317" s="521">
        <v>4.5877641032792917</v>
      </c>
      <c r="CD317" s="521">
        <v>4.6329803450447233</v>
      </c>
      <c r="CE317" s="521">
        <v>4.678642230586374</v>
      </c>
      <c r="CF317" s="521">
        <v>4.7247541520953584</v>
      </c>
      <c r="CG317" s="521">
        <v>4.7713205450514966</v>
      </c>
      <c r="CH317" s="521">
        <v>4.8183458886499624</v>
      </c>
      <c r="CI317" s="521">
        <v>4.8658347062321345</v>
      </c>
      <c r="CJ317" s="521">
        <v>4.9137915657206932</v>
      </c>
      <c r="CK317" s="521">
        <v>4.962221080059007</v>
      </c>
      <c r="CL317" s="521">
        <v>5.0111279076548474</v>
      </c>
      <c r="CM317" s="521">
        <v>5.060516752828482</v>
      </c>
      <c r="CN317" s="521">
        <v>5.1103923662651782</v>
      </c>
      <c r="CO317" s="521">
        <v>5.1607595454721675</v>
      </c>
      <c r="CP317" s="521">
        <v>5.2116231352401181</v>
      </c>
      <c r="CQ317" s="521">
        <v>5.2629880281091506</v>
      </c>
      <c r="CR317" s="521">
        <v>5.314859164839449</v>
      </c>
      <c r="CS317" s="521">
        <v>5.3672415348865101</v>
      </c>
      <c r="CT317" s="521">
        <v>5.420140176881076</v>
      </c>
      <c r="CU317" s="521">
        <v>5.4735601791137984</v>
      </c>
      <c r="CV317" s="521">
        <v>5.5275066800246755</v>
      </c>
      <c r="CW317" s="521">
        <v>5.5819848686973197</v>
      </c>
      <c r="CX317" s="521">
        <v>5.6369999853580888</v>
      </c>
      <c r="CY317" s="521">
        <v>5.692557321880142</v>
      </c>
      <c r="CZ317" s="521">
        <v>5.748662222292463</v>
      </c>
      <c r="DA317" s="521">
        <v>5.8053200832938989</v>
      </c>
      <c r="DB317" s="521">
        <v>5.8625363547722653</v>
      </c>
      <c r="DC317" s="521">
        <v>5.9203165403285656</v>
      </c>
      <c r="DD317" s="521">
        <v>5.9786661978063842</v>
      </c>
      <c r="DE317" s="521">
        <v>6.0375909398264875</v>
      </c>
      <c r="DF317" s="521">
        <v>0</v>
      </c>
      <c r="DG317" s="521">
        <v>0</v>
      </c>
      <c r="DH317" s="521">
        <v>0</v>
      </c>
      <c r="DI317" s="521">
        <v>0</v>
      </c>
      <c r="DJ317" s="521"/>
      <c r="DK317" s="67"/>
      <c r="DL317" s="68"/>
    </row>
    <row r="318" spans="1:116" ht="16.5">
      <c r="D318" s="11"/>
      <c r="F318" s="57"/>
      <c r="I318" s="643"/>
      <c r="J318" s="643"/>
      <c r="K318" s="643"/>
      <c r="L318" s="643"/>
      <c r="M318" s="643"/>
      <c r="N318" s="643"/>
      <c r="O318" s="643"/>
      <c r="P318" s="643"/>
      <c r="Q318" s="643"/>
      <c r="R318" s="643"/>
      <c r="S318" s="643"/>
      <c r="T318" s="643"/>
      <c r="U318" s="643"/>
      <c r="V318" s="643"/>
      <c r="W318" s="643"/>
      <c r="X318" s="643"/>
      <c r="Y318" s="643"/>
      <c r="Z318" s="643"/>
      <c r="AA318" s="643"/>
      <c r="AB318" s="643"/>
      <c r="AC318" s="643"/>
      <c r="AD318" s="643"/>
      <c r="AE318" s="643"/>
      <c r="AF318" s="643"/>
      <c r="AG318" s="643"/>
      <c r="AH318" s="643"/>
      <c r="AI318" s="643"/>
      <c r="AJ318" s="643"/>
      <c r="AK318" s="643"/>
      <c r="AL318" s="643"/>
      <c r="AM318" s="643"/>
      <c r="AN318" s="643"/>
      <c r="AO318" s="643"/>
      <c r="AP318" s="643"/>
      <c r="AQ318" s="643"/>
      <c r="AR318" s="643"/>
      <c r="AS318" s="643"/>
      <c r="AT318" s="643"/>
      <c r="AU318" s="643"/>
      <c r="AV318" s="643"/>
      <c r="AW318" s="643"/>
      <c r="AX318" s="643"/>
      <c r="AY318" s="643"/>
      <c r="AZ318" s="643"/>
      <c r="BA318" s="643"/>
      <c r="BB318" s="643"/>
      <c r="BC318" s="643"/>
      <c r="BD318" s="643"/>
      <c r="BE318" s="643"/>
      <c r="BF318" s="643"/>
      <c r="BG318" s="643"/>
      <c r="BH318" s="643"/>
      <c r="BI318" s="643"/>
      <c r="BJ318" s="643"/>
      <c r="BK318" s="643"/>
      <c r="BL318" s="643"/>
      <c r="BM318" s="643"/>
      <c r="BN318" s="643"/>
      <c r="BO318" s="643"/>
      <c r="BP318" s="643"/>
      <c r="BQ318" s="643"/>
      <c r="BR318" s="643"/>
      <c r="BS318" s="643"/>
      <c r="BT318" s="643"/>
      <c r="BU318" s="643"/>
      <c r="BV318" s="643"/>
      <c r="BW318" s="643"/>
      <c r="BX318" s="643"/>
      <c r="BY318" s="643"/>
      <c r="BZ318" s="643"/>
      <c r="CA318" s="643"/>
      <c r="CB318" s="643"/>
      <c r="CC318" s="643"/>
      <c r="CD318" s="643"/>
      <c r="CE318" s="643"/>
      <c r="CF318" s="643"/>
      <c r="CG318" s="643"/>
      <c r="CH318" s="643"/>
      <c r="CI318" s="643"/>
      <c r="CJ318" s="643"/>
      <c r="CK318" s="643"/>
      <c r="CL318" s="643"/>
      <c r="CM318" s="643"/>
      <c r="CN318" s="643"/>
      <c r="CO318" s="643"/>
      <c r="CP318" s="643"/>
      <c r="CQ318" s="643"/>
      <c r="CR318" s="643"/>
      <c r="CS318" s="643"/>
      <c r="CT318" s="643"/>
      <c r="CU318" s="643"/>
      <c r="CV318" s="643"/>
      <c r="CW318" s="643"/>
      <c r="CX318" s="643"/>
      <c r="CY318" s="643"/>
      <c r="CZ318" s="643"/>
      <c r="DA318" s="643"/>
      <c r="DB318" s="643"/>
      <c r="DC318" s="643"/>
      <c r="DD318" s="643"/>
      <c r="DE318" s="643"/>
      <c r="DF318" s="643"/>
      <c r="DG318" s="643"/>
      <c r="DH318" s="643"/>
      <c r="DI318" s="643"/>
      <c r="DJ318" s="643"/>
    </row>
    <row r="319" spans="1:116" ht="16.5">
      <c r="D319" s="11" t="s">
        <v>119</v>
      </c>
      <c r="F319" s="57" t="s">
        <v>0</v>
      </c>
      <c r="H319" s="630"/>
      <c r="I319" s="509"/>
      <c r="J319" s="509"/>
      <c r="K319" s="509"/>
      <c r="L319" s="509"/>
      <c r="M319" s="509"/>
      <c r="N319" s="509"/>
      <c r="O319" s="509"/>
      <c r="P319" s="509"/>
      <c r="Q319" s="509"/>
      <c r="R319" s="509"/>
      <c r="S319" s="509"/>
      <c r="T319" s="509"/>
      <c r="U319" s="509"/>
      <c r="V319" s="509"/>
      <c r="W319" s="509"/>
      <c r="X319" s="509"/>
      <c r="Y319" s="509"/>
      <c r="Z319" s="509"/>
      <c r="AA319" s="509"/>
      <c r="AB319" s="509"/>
      <c r="AC319" s="509"/>
      <c r="AD319" s="509"/>
      <c r="AE319" s="509"/>
      <c r="AF319" s="509"/>
      <c r="AG319" s="509"/>
      <c r="AH319" s="509"/>
      <c r="AI319" s="509"/>
      <c r="AJ319" s="509"/>
      <c r="AK319" s="509"/>
      <c r="AL319" s="509"/>
      <c r="AM319" s="509"/>
      <c r="AN319" s="509"/>
      <c r="AO319" s="509"/>
      <c r="AP319" s="509"/>
      <c r="AQ319" s="509"/>
      <c r="AR319" s="509"/>
      <c r="AS319" s="509"/>
      <c r="AT319" s="509"/>
      <c r="AU319" s="509"/>
      <c r="AV319" s="509"/>
      <c r="AW319" s="509"/>
      <c r="AX319" s="509"/>
      <c r="AY319" s="509"/>
      <c r="AZ319" s="509"/>
      <c r="BA319" s="509"/>
      <c r="BB319" s="509"/>
      <c r="BC319" s="509"/>
      <c r="BD319" s="509"/>
      <c r="BE319" s="509"/>
      <c r="BF319" s="509"/>
      <c r="BG319" s="509"/>
      <c r="BH319" s="509"/>
      <c r="BI319" s="509"/>
      <c r="BJ319" s="509"/>
      <c r="BK319" s="509"/>
      <c r="BL319" s="509"/>
      <c r="BM319" s="509"/>
      <c r="BN319" s="509"/>
      <c r="BO319" s="509"/>
      <c r="BP319" s="509"/>
      <c r="BQ319" s="509"/>
      <c r="BR319" s="509"/>
      <c r="BS319" s="509"/>
      <c r="BT319" s="509"/>
      <c r="BU319" s="509"/>
      <c r="BV319" s="509"/>
      <c r="BW319" s="509"/>
      <c r="BX319" s="509"/>
      <c r="BY319" s="509"/>
      <c r="BZ319" s="509"/>
      <c r="CA319" s="509"/>
      <c r="CB319" s="509"/>
      <c r="CC319" s="509"/>
      <c r="CD319" s="509"/>
      <c r="CE319" s="509"/>
      <c r="CF319" s="509"/>
      <c r="CG319" s="509"/>
      <c r="CH319" s="509"/>
      <c r="CI319" s="509"/>
      <c r="CJ319" s="509"/>
      <c r="CK319" s="509"/>
      <c r="CL319" s="509"/>
      <c r="CM319" s="509"/>
      <c r="CN319" s="509"/>
      <c r="CO319" s="509"/>
      <c r="CP319" s="509"/>
      <c r="CQ319" s="509"/>
      <c r="CR319" s="509"/>
      <c r="CS319" s="509"/>
      <c r="CT319" s="509"/>
      <c r="CU319" s="509"/>
      <c r="CV319" s="509"/>
      <c r="CW319" s="509"/>
      <c r="CX319" s="509"/>
      <c r="CY319" s="509"/>
      <c r="CZ319" s="509"/>
      <c r="DA319" s="509"/>
      <c r="DB319" s="509"/>
      <c r="DC319" s="509"/>
      <c r="DD319" s="509"/>
      <c r="DE319" s="509"/>
      <c r="DF319" s="509"/>
      <c r="DG319" s="509"/>
      <c r="DH319" s="509"/>
      <c r="DI319" s="509"/>
      <c r="DJ319" s="509"/>
      <c r="DK319" s="154"/>
      <c r="DL319" s="155"/>
    </row>
    <row r="320" spans="1:116" ht="16.5">
      <c r="D320" s="11"/>
      <c r="F320" s="57"/>
    </row>
    <row r="321" spans="1:120" s="138" customFormat="1">
      <c r="A321" s="157"/>
      <c r="B321" s="157"/>
      <c r="C321" s="157"/>
      <c r="D321" s="78" t="s">
        <v>16</v>
      </c>
      <c r="E321" s="78"/>
      <c r="F321" s="79"/>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c r="CD321" s="78"/>
      <c r="CE321" s="78"/>
      <c r="CF321" s="78"/>
      <c r="CG321" s="78"/>
      <c r="CH321" s="78"/>
      <c r="CI321" s="78"/>
      <c r="CJ321" s="78"/>
      <c r="CK321" s="78"/>
      <c r="CL321" s="78"/>
      <c r="CM321" s="78"/>
      <c r="CN321" s="78"/>
      <c r="CO321" s="78"/>
      <c r="CP321" s="78"/>
      <c r="CQ321" s="78"/>
      <c r="CR321" s="78"/>
      <c r="CS321" s="78"/>
      <c r="CT321" s="78"/>
      <c r="CU321" s="78"/>
      <c r="CV321" s="78"/>
      <c r="CW321" s="78"/>
      <c r="CX321" s="78"/>
      <c r="CY321" s="78"/>
      <c r="CZ321" s="78"/>
      <c r="DA321" s="78"/>
      <c r="DB321" s="78"/>
      <c r="DC321" s="78"/>
      <c r="DD321" s="78"/>
      <c r="DE321" s="78"/>
      <c r="DF321" s="78"/>
      <c r="DG321" s="78"/>
      <c r="DH321" s="78"/>
      <c r="DI321" s="78"/>
      <c r="DJ321" s="78"/>
      <c r="DK321" s="78"/>
      <c r="DL321" s="78"/>
    </row>
    <row r="322" spans="1:120" ht="16.5">
      <c r="D322" s="11" t="s">
        <v>14</v>
      </c>
      <c r="E322" s="11"/>
      <c r="F322" s="57"/>
    </row>
    <row r="323" spans="1:120" ht="16.5">
      <c r="D323" s="17" t="s">
        <v>12</v>
      </c>
      <c r="E323" s="12"/>
      <c r="F323" s="57"/>
      <c r="G323" s="7" t="s">
        <v>315</v>
      </c>
      <c r="H323" s="7" t="s">
        <v>287</v>
      </c>
      <c r="I323" t="s">
        <v>316</v>
      </c>
    </row>
    <row r="324" spans="1:120" ht="16.5">
      <c r="D324" s="30" t="s">
        <v>22</v>
      </c>
      <c r="E324" s="17"/>
      <c r="F324" s="57" t="s">
        <v>219</v>
      </c>
      <c r="G324" s="4">
        <f>G326-G325-G334</f>
        <v>6090</v>
      </c>
      <c r="H324" s="448" t="b">
        <v>0</v>
      </c>
      <c r="I324" s="4">
        <f t="shared" ref="I324:BT324" si="41">I326-I325-I334</f>
        <v>3000</v>
      </c>
      <c r="J324" s="4">
        <f t="shared" si="41"/>
        <v>0</v>
      </c>
      <c r="K324" s="4">
        <f t="shared" si="41"/>
        <v>0</v>
      </c>
      <c r="L324" s="4">
        <f t="shared" si="41"/>
        <v>0</v>
      </c>
      <c r="M324" s="4">
        <f t="shared" si="41"/>
        <v>0</v>
      </c>
      <c r="N324" s="4">
        <f t="shared" si="41"/>
        <v>0</v>
      </c>
      <c r="O324" s="4">
        <f t="shared" si="41"/>
        <v>0</v>
      </c>
      <c r="P324" s="4">
        <f t="shared" si="41"/>
        <v>0</v>
      </c>
      <c r="Q324" s="4">
        <f t="shared" si="41"/>
        <v>0</v>
      </c>
      <c r="R324" s="4">
        <f t="shared" si="41"/>
        <v>0</v>
      </c>
      <c r="S324" s="4">
        <f t="shared" si="41"/>
        <v>0</v>
      </c>
      <c r="T324" s="4">
        <f t="shared" si="41"/>
        <v>0</v>
      </c>
      <c r="U324" s="4">
        <f t="shared" si="41"/>
        <v>0</v>
      </c>
      <c r="V324" s="4">
        <f t="shared" si="41"/>
        <v>0</v>
      </c>
      <c r="W324" s="4">
        <f t="shared" si="41"/>
        <v>0</v>
      </c>
      <c r="X324" s="4">
        <f t="shared" si="41"/>
        <v>0</v>
      </c>
      <c r="Y324" s="4">
        <f t="shared" si="41"/>
        <v>0</v>
      </c>
      <c r="Z324" s="4">
        <f t="shared" si="41"/>
        <v>0</v>
      </c>
      <c r="AA324" s="4">
        <f t="shared" si="41"/>
        <v>0</v>
      </c>
      <c r="AB324" s="4">
        <f t="shared" si="41"/>
        <v>0</v>
      </c>
      <c r="AC324" s="4">
        <f t="shared" si="41"/>
        <v>0</v>
      </c>
      <c r="AD324" s="4">
        <f t="shared" si="41"/>
        <v>0</v>
      </c>
      <c r="AE324" s="4">
        <f t="shared" si="41"/>
        <v>0</v>
      </c>
      <c r="AF324" s="4">
        <f t="shared" si="41"/>
        <v>0</v>
      </c>
      <c r="AG324" s="4">
        <f t="shared" si="41"/>
        <v>0</v>
      </c>
      <c r="AH324" s="4">
        <f t="shared" si="41"/>
        <v>0</v>
      </c>
      <c r="AI324" s="4">
        <f t="shared" si="41"/>
        <v>0</v>
      </c>
      <c r="AJ324" s="4">
        <f t="shared" si="41"/>
        <v>0</v>
      </c>
      <c r="AK324" s="4">
        <f t="shared" si="41"/>
        <v>0</v>
      </c>
      <c r="AL324" s="4">
        <f t="shared" si="41"/>
        <v>0</v>
      </c>
      <c r="AM324" s="4">
        <f t="shared" si="41"/>
        <v>0</v>
      </c>
      <c r="AN324" s="4">
        <f t="shared" si="41"/>
        <v>0</v>
      </c>
      <c r="AO324" s="4">
        <f t="shared" si="41"/>
        <v>0</v>
      </c>
      <c r="AP324" s="4">
        <f t="shared" si="41"/>
        <v>0</v>
      </c>
      <c r="AQ324" s="4">
        <f t="shared" si="41"/>
        <v>0</v>
      </c>
      <c r="AR324" s="4">
        <f t="shared" si="41"/>
        <v>0</v>
      </c>
      <c r="AS324" s="4">
        <f t="shared" si="41"/>
        <v>0</v>
      </c>
      <c r="AT324" s="4">
        <f t="shared" si="41"/>
        <v>0</v>
      </c>
      <c r="AU324" s="4">
        <f t="shared" si="41"/>
        <v>0</v>
      </c>
      <c r="AV324" s="4">
        <f t="shared" si="41"/>
        <v>0</v>
      </c>
      <c r="AW324" s="4">
        <f t="shared" si="41"/>
        <v>0</v>
      </c>
      <c r="AX324" s="4">
        <f t="shared" si="41"/>
        <v>0</v>
      </c>
      <c r="AY324" s="4">
        <f t="shared" si="41"/>
        <v>0</v>
      </c>
      <c r="AZ324" s="4">
        <f t="shared" si="41"/>
        <v>0</v>
      </c>
      <c r="BA324" s="4">
        <f t="shared" si="41"/>
        <v>0</v>
      </c>
      <c r="BB324" s="4">
        <f t="shared" si="41"/>
        <v>0</v>
      </c>
      <c r="BC324" s="4">
        <f t="shared" si="41"/>
        <v>0</v>
      </c>
      <c r="BD324" s="4">
        <f t="shared" si="41"/>
        <v>0</v>
      </c>
      <c r="BE324" s="4">
        <f t="shared" si="41"/>
        <v>0</v>
      </c>
      <c r="BF324" s="4">
        <f t="shared" si="41"/>
        <v>0</v>
      </c>
      <c r="BG324" s="4">
        <f t="shared" si="41"/>
        <v>0</v>
      </c>
      <c r="BH324" s="4">
        <f t="shared" si="41"/>
        <v>0</v>
      </c>
      <c r="BI324" s="4">
        <f t="shared" si="41"/>
        <v>0</v>
      </c>
      <c r="BJ324" s="4">
        <f t="shared" si="41"/>
        <v>0</v>
      </c>
      <c r="BK324" s="4">
        <f t="shared" si="41"/>
        <v>0</v>
      </c>
      <c r="BL324" s="4">
        <f t="shared" si="41"/>
        <v>0</v>
      </c>
      <c r="BM324" s="4">
        <f t="shared" si="41"/>
        <v>0</v>
      </c>
      <c r="BN324" s="4">
        <f t="shared" si="41"/>
        <v>0</v>
      </c>
      <c r="BO324" s="4">
        <f t="shared" si="41"/>
        <v>0</v>
      </c>
      <c r="BP324" s="4">
        <f t="shared" si="41"/>
        <v>0</v>
      </c>
      <c r="BQ324" s="4">
        <f t="shared" si="41"/>
        <v>0</v>
      </c>
      <c r="BR324" s="4">
        <f t="shared" si="41"/>
        <v>0</v>
      </c>
      <c r="BS324" s="4">
        <f t="shared" si="41"/>
        <v>0</v>
      </c>
      <c r="BT324" s="4">
        <f t="shared" si="41"/>
        <v>0</v>
      </c>
      <c r="BU324" s="4">
        <f t="shared" ref="BU324:DJ324" si="42">BU326-BU325-BU334</f>
        <v>0</v>
      </c>
      <c r="BV324" s="4">
        <f t="shared" si="42"/>
        <v>0</v>
      </c>
      <c r="BW324" s="4">
        <f t="shared" si="42"/>
        <v>0</v>
      </c>
      <c r="BX324" s="4">
        <f t="shared" si="42"/>
        <v>0</v>
      </c>
      <c r="BY324" s="4">
        <f t="shared" si="42"/>
        <v>0</v>
      </c>
      <c r="BZ324" s="4">
        <f t="shared" si="42"/>
        <v>0</v>
      </c>
      <c r="CA324" s="4">
        <f t="shared" si="42"/>
        <v>0</v>
      </c>
      <c r="CB324" s="4">
        <f t="shared" si="42"/>
        <v>0</v>
      </c>
      <c r="CC324" s="4">
        <f t="shared" si="42"/>
        <v>0</v>
      </c>
      <c r="CD324" s="4">
        <f t="shared" si="42"/>
        <v>0</v>
      </c>
      <c r="CE324" s="4">
        <f t="shared" si="42"/>
        <v>0</v>
      </c>
      <c r="CF324" s="4">
        <f t="shared" si="42"/>
        <v>0</v>
      </c>
      <c r="CG324" s="4">
        <f t="shared" si="42"/>
        <v>0</v>
      </c>
      <c r="CH324" s="4">
        <f t="shared" si="42"/>
        <v>0</v>
      </c>
      <c r="CI324" s="4">
        <f t="shared" si="42"/>
        <v>0</v>
      </c>
      <c r="CJ324" s="4">
        <f t="shared" si="42"/>
        <v>0</v>
      </c>
      <c r="CK324" s="4">
        <f t="shared" si="42"/>
        <v>0</v>
      </c>
      <c r="CL324" s="4">
        <f t="shared" si="42"/>
        <v>0</v>
      </c>
      <c r="CM324" s="4">
        <f t="shared" si="42"/>
        <v>0</v>
      </c>
      <c r="CN324" s="4">
        <f t="shared" si="42"/>
        <v>0</v>
      </c>
      <c r="CO324" s="4">
        <f t="shared" si="42"/>
        <v>0</v>
      </c>
      <c r="CP324" s="4">
        <f t="shared" si="42"/>
        <v>0</v>
      </c>
      <c r="CQ324" s="4">
        <f t="shared" si="42"/>
        <v>0</v>
      </c>
      <c r="CR324" s="4">
        <f t="shared" si="42"/>
        <v>0</v>
      </c>
      <c r="CS324" s="4">
        <f t="shared" si="42"/>
        <v>0</v>
      </c>
      <c r="CT324" s="4">
        <f t="shared" si="42"/>
        <v>0</v>
      </c>
      <c r="CU324" s="4">
        <f t="shared" si="42"/>
        <v>0</v>
      </c>
      <c r="CV324" s="4">
        <f t="shared" si="42"/>
        <v>0</v>
      </c>
      <c r="CW324" s="4">
        <f t="shared" si="42"/>
        <v>0</v>
      </c>
      <c r="CX324" s="4">
        <f t="shared" si="42"/>
        <v>0</v>
      </c>
      <c r="CY324" s="4">
        <f t="shared" si="42"/>
        <v>0</v>
      </c>
      <c r="CZ324" s="4">
        <f t="shared" si="42"/>
        <v>0</v>
      </c>
      <c r="DA324" s="4">
        <f t="shared" si="42"/>
        <v>0</v>
      </c>
      <c r="DB324" s="4">
        <f t="shared" si="42"/>
        <v>0</v>
      </c>
      <c r="DC324" s="4">
        <f t="shared" si="42"/>
        <v>0</v>
      </c>
      <c r="DD324" s="4">
        <f t="shared" si="42"/>
        <v>0</v>
      </c>
      <c r="DE324" s="4">
        <f t="shared" si="42"/>
        <v>0</v>
      </c>
      <c r="DF324" s="4">
        <f t="shared" si="42"/>
        <v>0</v>
      </c>
      <c r="DG324" s="4">
        <f t="shared" si="42"/>
        <v>0</v>
      </c>
      <c r="DH324" s="4">
        <f t="shared" si="42"/>
        <v>0</v>
      </c>
      <c r="DI324" s="4">
        <f t="shared" si="42"/>
        <v>0</v>
      </c>
      <c r="DJ324" s="4">
        <f t="shared" si="42"/>
        <v>0</v>
      </c>
    </row>
    <row r="325" spans="1:120" ht="16.5">
      <c r="D325" s="30" t="s">
        <v>24</v>
      </c>
      <c r="E325" s="17"/>
      <c r="F325" s="57" t="s">
        <v>219</v>
      </c>
      <c r="G325" s="535"/>
      <c r="H325" s="631" t="b">
        <v>0</v>
      </c>
      <c r="I325" s="522"/>
      <c r="J325" s="522"/>
      <c r="K325" s="522"/>
      <c r="L325" s="522"/>
      <c r="M325" s="522"/>
      <c r="N325" s="522"/>
      <c r="O325" s="522"/>
      <c r="P325" s="522"/>
      <c r="Q325" s="522"/>
      <c r="R325" s="522"/>
      <c r="S325" s="522"/>
      <c r="T325" s="522"/>
      <c r="U325" s="522"/>
      <c r="V325" s="522"/>
      <c r="W325" s="522"/>
      <c r="X325" s="522"/>
      <c r="Y325" s="522"/>
      <c r="Z325" s="522"/>
      <c r="AA325" s="522"/>
      <c r="AB325" s="522"/>
      <c r="AC325" s="522"/>
      <c r="AD325" s="522"/>
      <c r="AE325" s="522"/>
      <c r="AF325" s="522"/>
      <c r="AG325" s="522"/>
      <c r="AH325" s="522"/>
      <c r="AI325" s="522"/>
      <c r="AJ325" s="522"/>
      <c r="AK325" s="522"/>
      <c r="AL325" s="522"/>
      <c r="AM325" s="522"/>
      <c r="AN325" s="522"/>
      <c r="AO325" s="522"/>
      <c r="AP325" s="522"/>
      <c r="AQ325" s="522"/>
      <c r="AR325" s="522"/>
      <c r="AS325" s="522"/>
      <c r="AT325" s="522"/>
      <c r="AU325" s="522"/>
      <c r="AV325" s="522"/>
      <c r="AW325" s="522"/>
      <c r="AX325" s="522"/>
      <c r="AY325" s="522"/>
      <c r="AZ325" s="522"/>
      <c r="BA325" s="522"/>
      <c r="BB325" s="522"/>
      <c r="BC325" s="522"/>
      <c r="BD325" s="522"/>
      <c r="BE325" s="522"/>
      <c r="BF325" s="522"/>
      <c r="BG325" s="522"/>
      <c r="BH325" s="522"/>
      <c r="BI325" s="522"/>
      <c r="BJ325" s="522"/>
      <c r="BK325" s="522"/>
      <c r="BL325" s="522"/>
      <c r="BM325" s="522"/>
      <c r="BN325" s="522"/>
      <c r="BO325" s="522"/>
      <c r="BP325" s="522"/>
      <c r="BQ325" s="522"/>
      <c r="BR325" s="522"/>
      <c r="BS325" s="522"/>
      <c r="BT325" s="522"/>
      <c r="BU325" s="522"/>
      <c r="BV325" s="522"/>
      <c r="BW325" s="522"/>
      <c r="BX325" s="522"/>
      <c r="BY325" s="522"/>
      <c r="BZ325" s="522"/>
      <c r="CA325" s="522"/>
      <c r="CB325" s="522"/>
      <c r="CC325" s="522"/>
      <c r="CD325" s="522"/>
      <c r="CE325" s="522"/>
      <c r="CF325" s="522"/>
      <c r="CG325" s="522"/>
      <c r="CH325" s="522"/>
      <c r="CI325" s="522"/>
      <c r="CJ325" s="522"/>
      <c r="CK325" s="522"/>
      <c r="CL325" s="522"/>
      <c r="CM325" s="522"/>
      <c r="CN325" s="522"/>
      <c r="CO325" s="522"/>
      <c r="CP325" s="522"/>
      <c r="CQ325" s="522"/>
      <c r="CR325" s="522"/>
      <c r="CS325" s="522"/>
      <c r="CT325" s="522"/>
      <c r="CU325" s="522"/>
      <c r="CV325" s="522"/>
      <c r="CW325" s="522"/>
      <c r="CX325" s="522"/>
      <c r="CY325" s="522"/>
      <c r="CZ325" s="522"/>
      <c r="DA325" s="522"/>
      <c r="DB325" s="522"/>
      <c r="DC325" s="522"/>
      <c r="DD325" s="522"/>
      <c r="DE325" s="522"/>
      <c r="DF325" s="522"/>
      <c r="DG325" s="522"/>
      <c r="DH325" s="522"/>
      <c r="DI325" s="522"/>
      <c r="DJ325" s="522"/>
      <c r="DK325" s="21"/>
      <c r="DL325" s="21"/>
      <c r="DM325" s="25"/>
      <c r="DN325" s="25"/>
      <c r="DO325" s="25"/>
      <c r="DP325" s="25"/>
    </row>
    <row r="326" spans="1:120" ht="16.5">
      <c r="D326" s="17" t="s">
        <v>17</v>
      </c>
      <c r="E326" s="12"/>
      <c r="F326" s="57" t="s">
        <v>219</v>
      </c>
      <c r="G326" s="4">
        <f>G329+G327+G328</f>
        <v>7090</v>
      </c>
      <c r="H326" s="448" t="b">
        <v>0</v>
      </c>
      <c r="I326" s="107">
        <f t="shared" ref="I326:BT326" si="43">I329+I327+I328</f>
        <v>3000</v>
      </c>
      <c r="J326" s="107">
        <f t="shared" si="43"/>
        <v>0</v>
      </c>
      <c r="K326" s="107">
        <f t="shared" si="43"/>
        <v>0</v>
      </c>
      <c r="L326" s="107">
        <f t="shared" si="43"/>
        <v>0</v>
      </c>
      <c r="M326" s="107">
        <f t="shared" si="43"/>
        <v>0</v>
      </c>
      <c r="N326" s="107">
        <f t="shared" si="43"/>
        <v>0</v>
      </c>
      <c r="O326" s="107">
        <f t="shared" si="43"/>
        <v>0</v>
      </c>
      <c r="P326" s="107">
        <f t="shared" si="43"/>
        <v>0</v>
      </c>
      <c r="Q326" s="107">
        <f t="shared" si="43"/>
        <v>0</v>
      </c>
      <c r="R326" s="107">
        <f t="shared" si="43"/>
        <v>0</v>
      </c>
      <c r="S326" s="107">
        <f t="shared" si="43"/>
        <v>0</v>
      </c>
      <c r="T326" s="107">
        <f t="shared" si="43"/>
        <v>0</v>
      </c>
      <c r="U326" s="107">
        <f t="shared" si="43"/>
        <v>0</v>
      </c>
      <c r="V326" s="107">
        <f t="shared" si="43"/>
        <v>0</v>
      </c>
      <c r="W326" s="107">
        <f t="shared" si="43"/>
        <v>0</v>
      </c>
      <c r="X326" s="107">
        <f t="shared" si="43"/>
        <v>0</v>
      </c>
      <c r="Y326" s="107">
        <f t="shared" si="43"/>
        <v>0</v>
      </c>
      <c r="Z326" s="107">
        <f t="shared" si="43"/>
        <v>0</v>
      </c>
      <c r="AA326" s="107">
        <f t="shared" si="43"/>
        <v>0</v>
      </c>
      <c r="AB326" s="107">
        <f t="shared" si="43"/>
        <v>0</v>
      </c>
      <c r="AC326" s="107">
        <f t="shared" si="43"/>
        <v>0</v>
      </c>
      <c r="AD326" s="107">
        <f t="shared" si="43"/>
        <v>0</v>
      </c>
      <c r="AE326" s="107">
        <f t="shared" si="43"/>
        <v>0</v>
      </c>
      <c r="AF326" s="107">
        <f t="shared" si="43"/>
        <v>0</v>
      </c>
      <c r="AG326" s="107">
        <f t="shared" si="43"/>
        <v>0</v>
      </c>
      <c r="AH326" s="107">
        <f t="shared" si="43"/>
        <v>0</v>
      </c>
      <c r="AI326" s="107">
        <f t="shared" si="43"/>
        <v>0</v>
      </c>
      <c r="AJ326" s="107">
        <f t="shared" si="43"/>
        <v>0</v>
      </c>
      <c r="AK326" s="107">
        <f t="shared" si="43"/>
        <v>0</v>
      </c>
      <c r="AL326" s="107">
        <f t="shared" si="43"/>
        <v>0</v>
      </c>
      <c r="AM326" s="107">
        <f t="shared" si="43"/>
        <v>0</v>
      </c>
      <c r="AN326" s="107">
        <f t="shared" si="43"/>
        <v>0</v>
      </c>
      <c r="AO326" s="107">
        <f t="shared" si="43"/>
        <v>0</v>
      </c>
      <c r="AP326" s="107">
        <f t="shared" si="43"/>
        <v>0</v>
      </c>
      <c r="AQ326" s="107">
        <f t="shared" si="43"/>
        <v>0</v>
      </c>
      <c r="AR326" s="107">
        <f t="shared" si="43"/>
        <v>0</v>
      </c>
      <c r="AS326" s="107">
        <f t="shared" si="43"/>
        <v>0</v>
      </c>
      <c r="AT326" s="107">
        <f t="shared" si="43"/>
        <v>0</v>
      </c>
      <c r="AU326" s="107">
        <f t="shared" si="43"/>
        <v>0</v>
      </c>
      <c r="AV326" s="107">
        <f t="shared" si="43"/>
        <v>0</v>
      </c>
      <c r="AW326" s="107">
        <f t="shared" si="43"/>
        <v>0</v>
      </c>
      <c r="AX326" s="107">
        <f t="shared" si="43"/>
        <v>0</v>
      </c>
      <c r="AY326" s="107">
        <f t="shared" si="43"/>
        <v>0</v>
      </c>
      <c r="AZ326" s="107">
        <f t="shared" si="43"/>
        <v>0</v>
      </c>
      <c r="BA326" s="107">
        <f t="shared" si="43"/>
        <v>0</v>
      </c>
      <c r="BB326" s="107">
        <f t="shared" si="43"/>
        <v>0</v>
      </c>
      <c r="BC326" s="107">
        <f t="shared" si="43"/>
        <v>0</v>
      </c>
      <c r="BD326" s="107">
        <f t="shared" si="43"/>
        <v>0</v>
      </c>
      <c r="BE326" s="107">
        <f t="shared" si="43"/>
        <v>0</v>
      </c>
      <c r="BF326" s="107">
        <f t="shared" si="43"/>
        <v>0</v>
      </c>
      <c r="BG326" s="107">
        <f t="shared" si="43"/>
        <v>0</v>
      </c>
      <c r="BH326" s="107">
        <f t="shared" si="43"/>
        <v>0</v>
      </c>
      <c r="BI326" s="107">
        <f t="shared" si="43"/>
        <v>0</v>
      </c>
      <c r="BJ326" s="107">
        <f t="shared" si="43"/>
        <v>0</v>
      </c>
      <c r="BK326" s="107">
        <f t="shared" si="43"/>
        <v>0</v>
      </c>
      <c r="BL326" s="107">
        <f t="shared" si="43"/>
        <v>0</v>
      </c>
      <c r="BM326" s="107">
        <f t="shared" si="43"/>
        <v>0</v>
      </c>
      <c r="BN326" s="107">
        <f t="shared" si="43"/>
        <v>0</v>
      </c>
      <c r="BO326" s="107">
        <f t="shared" si="43"/>
        <v>0</v>
      </c>
      <c r="BP326" s="107">
        <f t="shared" si="43"/>
        <v>0</v>
      </c>
      <c r="BQ326" s="107">
        <f t="shared" si="43"/>
        <v>0</v>
      </c>
      <c r="BR326" s="107">
        <f t="shared" si="43"/>
        <v>0</v>
      </c>
      <c r="BS326" s="107">
        <f t="shared" si="43"/>
        <v>0</v>
      </c>
      <c r="BT326" s="107">
        <f t="shared" si="43"/>
        <v>0</v>
      </c>
      <c r="BU326" s="107">
        <f t="shared" ref="BU326:DJ326" si="44">BU329+BU327+BU328</f>
        <v>0</v>
      </c>
      <c r="BV326" s="107">
        <f t="shared" si="44"/>
        <v>0</v>
      </c>
      <c r="BW326" s="107">
        <f t="shared" si="44"/>
        <v>0</v>
      </c>
      <c r="BX326" s="107">
        <f t="shared" si="44"/>
        <v>0</v>
      </c>
      <c r="BY326" s="107">
        <f t="shared" si="44"/>
        <v>0</v>
      </c>
      <c r="BZ326" s="107">
        <f t="shared" si="44"/>
        <v>0</v>
      </c>
      <c r="CA326" s="107">
        <f t="shared" si="44"/>
        <v>0</v>
      </c>
      <c r="CB326" s="107">
        <f t="shared" si="44"/>
        <v>0</v>
      </c>
      <c r="CC326" s="107">
        <f t="shared" si="44"/>
        <v>0</v>
      </c>
      <c r="CD326" s="107">
        <f t="shared" si="44"/>
        <v>0</v>
      </c>
      <c r="CE326" s="107">
        <f t="shared" si="44"/>
        <v>0</v>
      </c>
      <c r="CF326" s="107">
        <f t="shared" si="44"/>
        <v>0</v>
      </c>
      <c r="CG326" s="107">
        <f t="shared" si="44"/>
        <v>0</v>
      </c>
      <c r="CH326" s="107">
        <f t="shared" si="44"/>
        <v>0</v>
      </c>
      <c r="CI326" s="107">
        <f t="shared" si="44"/>
        <v>0</v>
      </c>
      <c r="CJ326" s="107">
        <f t="shared" si="44"/>
        <v>0</v>
      </c>
      <c r="CK326" s="107">
        <f t="shared" si="44"/>
        <v>0</v>
      </c>
      <c r="CL326" s="107">
        <f t="shared" si="44"/>
        <v>0</v>
      </c>
      <c r="CM326" s="107">
        <f t="shared" si="44"/>
        <v>0</v>
      </c>
      <c r="CN326" s="107">
        <f t="shared" si="44"/>
        <v>0</v>
      </c>
      <c r="CO326" s="107">
        <f t="shared" si="44"/>
        <v>0</v>
      </c>
      <c r="CP326" s="107">
        <f t="shared" si="44"/>
        <v>0</v>
      </c>
      <c r="CQ326" s="107">
        <f t="shared" si="44"/>
        <v>0</v>
      </c>
      <c r="CR326" s="107">
        <f t="shared" si="44"/>
        <v>0</v>
      </c>
      <c r="CS326" s="107">
        <f t="shared" si="44"/>
        <v>0</v>
      </c>
      <c r="CT326" s="107">
        <f t="shared" si="44"/>
        <v>0</v>
      </c>
      <c r="CU326" s="107">
        <f t="shared" si="44"/>
        <v>0</v>
      </c>
      <c r="CV326" s="107">
        <f t="shared" si="44"/>
        <v>0</v>
      </c>
      <c r="CW326" s="107">
        <f t="shared" si="44"/>
        <v>0</v>
      </c>
      <c r="CX326" s="107">
        <f t="shared" si="44"/>
        <v>0</v>
      </c>
      <c r="CY326" s="107">
        <f t="shared" si="44"/>
        <v>0</v>
      </c>
      <c r="CZ326" s="107">
        <f t="shared" si="44"/>
        <v>0</v>
      </c>
      <c r="DA326" s="107">
        <f t="shared" si="44"/>
        <v>0</v>
      </c>
      <c r="DB326" s="107">
        <f t="shared" si="44"/>
        <v>0</v>
      </c>
      <c r="DC326" s="107">
        <f t="shared" si="44"/>
        <v>0</v>
      </c>
      <c r="DD326" s="107">
        <f t="shared" si="44"/>
        <v>0</v>
      </c>
      <c r="DE326" s="107">
        <f t="shared" si="44"/>
        <v>0</v>
      </c>
      <c r="DF326" s="107">
        <f t="shared" si="44"/>
        <v>0</v>
      </c>
      <c r="DG326" s="107">
        <f t="shared" si="44"/>
        <v>0</v>
      </c>
      <c r="DH326" s="107">
        <f t="shared" si="44"/>
        <v>0</v>
      </c>
      <c r="DI326" s="107">
        <f t="shared" si="44"/>
        <v>0</v>
      </c>
      <c r="DJ326" s="107">
        <f t="shared" si="44"/>
        <v>0</v>
      </c>
      <c r="DK326" s="22"/>
      <c r="DL326" s="22"/>
      <c r="DM326" s="25"/>
      <c r="DN326" s="25"/>
      <c r="DO326" s="25"/>
      <c r="DP326" s="25"/>
    </row>
    <row r="327" spans="1:120" ht="16.5">
      <c r="D327" s="30" t="s">
        <v>18</v>
      </c>
      <c r="E327" s="17"/>
      <c r="F327" s="57" t="s">
        <v>219</v>
      </c>
      <c r="G327" s="536"/>
      <c r="H327" s="635"/>
      <c r="I327" s="521"/>
      <c r="J327" s="521"/>
      <c r="K327" s="521"/>
      <c r="L327" s="521"/>
      <c r="M327" s="521"/>
      <c r="N327" s="521"/>
      <c r="O327" s="521"/>
      <c r="P327" s="521"/>
      <c r="Q327" s="521"/>
      <c r="R327" s="521"/>
      <c r="S327" s="521"/>
      <c r="T327" s="521"/>
      <c r="U327" s="521"/>
      <c r="V327" s="521"/>
      <c r="W327" s="521"/>
      <c r="X327" s="521"/>
      <c r="Y327" s="521"/>
      <c r="Z327" s="521"/>
      <c r="AA327" s="521"/>
      <c r="AB327" s="521"/>
      <c r="AC327" s="521"/>
      <c r="AD327" s="521"/>
      <c r="AE327" s="521"/>
      <c r="AF327" s="521"/>
      <c r="AG327" s="521"/>
      <c r="AH327" s="521"/>
      <c r="AI327" s="521"/>
      <c r="AJ327" s="521"/>
      <c r="AK327" s="521"/>
      <c r="AL327" s="521"/>
      <c r="AM327" s="521"/>
      <c r="AN327" s="521"/>
      <c r="AO327" s="521"/>
      <c r="AP327" s="521"/>
      <c r="AQ327" s="521"/>
      <c r="AR327" s="521"/>
      <c r="AS327" s="521"/>
      <c r="AT327" s="521"/>
      <c r="AU327" s="521"/>
      <c r="AV327" s="521"/>
      <c r="AW327" s="521"/>
      <c r="AX327" s="521"/>
      <c r="AY327" s="521"/>
      <c r="AZ327" s="521"/>
      <c r="BA327" s="521"/>
      <c r="BB327" s="521"/>
      <c r="BC327" s="521"/>
      <c r="BD327" s="521"/>
      <c r="BE327" s="521"/>
      <c r="BF327" s="521"/>
      <c r="BG327" s="521"/>
      <c r="BH327" s="521"/>
      <c r="BI327" s="521"/>
      <c r="BJ327" s="521"/>
      <c r="BK327" s="521"/>
      <c r="BL327" s="521"/>
      <c r="BM327" s="521"/>
      <c r="BN327" s="521"/>
      <c r="BO327" s="521"/>
      <c r="BP327" s="521"/>
      <c r="BQ327" s="521"/>
      <c r="BR327" s="521"/>
      <c r="BS327" s="521"/>
      <c r="BT327" s="521"/>
      <c r="BU327" s="521"/>
      <c r="BV327" s="521"/>
      <c r="BW327" s="521"/>
      <c r="BX327" s="521"/>
      <c r="BY327" s="521"/>
      <c r="BZ327" s="521"/>
      <c r="CA327" s="521"/>
      <c r="CB327" s="521"/>
      <c r="CC327" s="521"/>
      <c r="CD327" s="521"/>
      <c r="CE327" s="521"/>
      <c r="CF327" s="521"/>
      <c r="CG327" s="521"/>
      <c r="CH327" s="521"/>
      <c r="CI327" s="521"/>
      <c r="CJ327" s="521"/>
      <c r="CK327" s="521"/>
      <c r="CL327" s="521"/>
      <c r="CM327" s="521"/>
      <c r="CN327" s="521"/>
      <c r="CO327" s="521"/>
      <c r="CP327" s="521"/>
      <c r="CQ327" s="521"/>
      <c r="CR327" s="521"/>
      <c r="CS327" s="521"/>
      <c r="CT327" s="521"/>
      <c r="CU327" s="521"/>
      <c r="CV327" s="521"/>
      <c r="CW327" s="521"/>
      <c r="CX327" s="521"/>
      <c r="CY327" s="521"/>
      <c r="CZ327" s="521"/>
      <c r="DA327" s="521"/>
      <c r="DB327" s="521"/>
      <c r="DC327" s="521"/>
      <c r="DD327" s="521"/>
      <c r="DE327" s="521"/>
      <c r="DF327" s="521"/>
      <c r="DG327" s="521"/>
      <c r="DH327" s="521"/>
      <c r="DI327" s="521"/>
      <c r="DJ327" s="521"/>
      <c r="DK327" s="23"/>
      <c r="DL327" s="23"/>
      <c r="DM327" s="25"/>
      <c r="DN327" s="25"/>
      <c r="DO327" s="25"/>
      <c r="DP327" s="25"/>
    </row>
    <row r="328" spans="1:120" ht="16.5">
      <c r="D328" s="30" t="s">
        <v>19</v>
      </c>
      <c r="E328" s="17"/>
      <c r="F328" s="57" t="s">
        <v>219</v>
      </c>
      <c r="G328" s="537"/>
      <c r="H328" s="635"/>
      <c r="I328" s="521"/>
      <c r="J328" s="521"/>
      <c r="K328" s="521"/>
      <c r="L328" s="521"/>
      <c r="M328" s="521"/>
      <c r="N328" s="521"/>
      <c r="O328" s="521"/>
      <c r="P328" s="521"/>
      <c r="Q328" s="521"/>
      <c r="R328" s="521"/>
      <c r="S328" s="521"/>
      <c r="T328" s="521"/>
      <c r="U328" s="521"/>
      <c r="V328" s="521"/>
      <c r="W328" s="521"/>
      <c r="X328" s="521"/>
      <c r="Y328" s="521"/>
      <c r="Z328" s="521"/>
      <c r="AA328" s="521"/>
      <c r="AB328" s="521"/>
      <c r="AC328" s="521"/>
      <c r="AD328" s="521"/>
      <c r="AE328" s="521"/>
      <c r="AF328" s="521"/>
      <c r="AG328" s="521"/>
      <c r="AH328" s="521"/>
      <c r="AI328" s="521"/>
      <c r="AJ328" s="521"/>
      <c r="AK328" s="521"/>
      <c r="AL328" s="521"/>
      <c r="AM328" s="521"/>
      <c r="AN328" s="521"/>
      <c r="AO328" s="521"/>
      <c r="AP328" s="521"/>
      <c r="AQ328" s="521"/>
      <c r="AR328" s="521"/>
      <c r="AS328" s="521"/>
      <c r="AT328" s="521"/>
      <c r="AU328" s="521"/>
      <c r="AV328" s="521"/>
      <c r="AW328" s="521"/>
      <c r="AX328" s="521"/>
      <c r="AY328" s="521"/>
      <c r="AZ328" s="521"/>
      <c r="BA328" s="521"/>
      <c r="BB328" s="521"/>
      <c r="BC328" s="521"/>
      <c r="BD328" s="521"/>
      <c r="BE328" s="521"/>
      <c r="BF328" s="521"/>
      <c r="BG328" s="521"/>
      <c r="BH328" s="521"/>
      <c r="BI328" s="521"/>
      <c r="BJ328" s="521"/>
      <c r="BK328" s="521"/>
      <c r="BL328" s="521"/>
      <c r="BM328" s="521"/>
      <c r="BN328" s="521"/>
      <c r="BO328" s="521"/>
      <c r="BP328" s="521"/>
      <c r="BQ328" s="521"/>
      <c r="BR328" s="521"/>
      <c r="BS328" s="521"/>
      <c r="BT328" s="521"/>
      <c r="BU328" s="521"/>
      <c r="BV328" s="521"/>
      <c r="BW328" s="521"/>
      <c r="BX328" s="521"/>
      <c r="BY328" s="521"/>
      <c r="BZ328" s="521"/>
      <c r="CA328" s="521"/>
      <c r="CB328" s="521"/>
      <c r="CC328" s="521"/>
      <c r="CD328" s="521"/>
      <c r="CE328" s="521"/>
      <c r="CF328" s="521"/>
      <c r="CG328" s="521"/>
      <c r="CH328" s="521"/>
      <c r="CI328" s="521"/>
      <c r="CJ328" s="521"/>
      <c r="CK328" s="521"/>
      <c r="CL328" s="521"/>
      <c r="CM328" s="521"/>
      <c r="CN328" s="521"/>
      <c r="CO328" s="521"/>
      <c r="CP328" s="521"/>
      <c r="CQ328" s="521"/>
      <c r="CR328" s="521"/>
      <c r="CS328" s="521"/>
      <c r="CT328" s="521"/>
      <c r="CU328" s="521"/>
      <c r="CV328" s="521"/>
      <c r="CW328" s="521"/>
      <c r="CX328" s="521"/>
      <c r="CY328" s="521"/>
      <c r="CZ328" s="521"/>
      <c r="DA328" s="521"/>
      <c r="DB328" s="521"/>
      <c r="DC328" s="521"/>
      <c r="DD328" s="521"/>
      <c r="DE328" s="521"/>
      <c r="DF328" s="521"/>
      <c r="DG328" s="521"/>
      <c r="DH328" s="521"/>
      <c r="DI328" s="521"/>
      <c r="DJ328" s="521"/>
      <c r="DK328" s="24"/>
      <c r="DL328" s="24"/>
      <c r="DM328" s="25"/>
      <c r="DN328" s="25"/>
      <c r="DO328" s="25"/>
      <c r="DP328" s="25"/>
    </row>
    <row r="329" spans="1:120" ht="16.5">
      <c r="D329" s="17" t="s">
        <v>23</v>
      </c>
      <c r="E329" s="12"/>
      <c r="F329" s="57" t="s">
        <v>219</v>
      </c>
      <c r="G329" s="4">
        <f>SUM(G330:G331)+G335</f>
        <v>7090</v>
      </c>
      <c r="H329" s="448" t="b">
        <v>0</v>
      </c>
      <c r="I329" s="107">
        <f t="shared" ref="I329:BT329" si="45">SUM(I330:I331)+I335</f>
        <v>3000</v>
      </c>
      <c r="J329" s="107">
        <f t="shared" si="45"/>
        <v>0</v>
      </c>
      <c r="K329" s="107">
        <f t="shared" si="45"/>
        <v>0</v>
      </c>
      <c r="L329" s="107">
        <f t="shared" si="45"/>
        <v>0</v>
      </c>
      <c r="M329" s="107">
        <f t="shared" si="45"/>
        <v>0</v>
      </c>
      <c r="N329" s="107">
        <f t="shared" si="45"/>
        <v>0</v>
      </c>
      <c r="O329" s="107">
        <f t="shared" si="45"/>
        <v>0</v>
      </c>
      <c r="P329" s="107">
        <f t="shared" si="45"/>
        <v>0</v>
      </c>
      <c r="Q329" s="107">
        <f t="shared" si="45"/>
        <v>0</v>
      </c>
      <c r="R329" s="107">
        <f t="shared" si="45"/>
        <v>0</v>
      </c>
      <c r="S329" s="107">
        <f t="shared" si="45"/>
        <v>0</v>
      </c>
      <c r="T329" s="107">
        <f t="shared" si="45"/>
        <v>0</v>
      </c>
      <c r="U329" s="107">
        <f t="shared" si="45"/>
        <v>0</v>
      </c>
      <c r="V329" s="107">
        <f t="shared" si="45"/>
        <v>0</v>
      </c>
      <c r="W329" s="107">
        <f t="shared" si="45"/>
        <v>0</v>
      </c>
      <c r="X329" s="107">
        <f t="shared" si="45"/>
        <v>0</v>
      </c>
      <c r="Y329" s="107">
        <f t="shared" si="45"/>
        <v>0</v>
      </c>
      <c r="Z329" s="107">
        <f t="shared" si="45"/>
        <v>0</v>
      </c>
      <c r="AA329" s="107">
        <f t="shared" si="45"/>
        <v>0</v>
      </c>
      <c r="AB329" s="107">
        <f t="shared" si="45"/>
        <v>0</v>
      </c>
      <c r="AC329" s="107">
        <f t="shared" si="45"/>
        <v>0</v>
      </c>
      <c r="AD329" s="107">
        <f t="shared" si="45"/>
        <v>0</v>
      </c>
      <c r="AE329" s="107">
        <f t="shared" si="45"/>
        <v>0</v>
      </c>
      <c r="AF329" s="107">
        <f t="shared" si="45"/>
        <v>0</v>
      </c>
      <c r="AG329" s="107">
        <f t="shared" si="45"/>
        <v>0</v>
      </c>
      <c r="AH329" s="107">
        <f t="shared" si="45"/>
        <v>0</v>
      </c>
      <c r="AI329" s="107">
        <f t="shared" si="45"/>
        <v>0</v>
      </c>
      <c r="AJ329" s="107">
        <f t="shared" si="45"/>
        <v>0</v>
      </c>
      <c r="AK329" s="107">
        <f t="shared" si="45"/>
        <v>0</v>
      </c>
      <c r="AL329" s="107">
        <f t="shared" si="45"/>
        <v>0</v>
      </c>
      <c r="AM329" s="107">
        <f t="shared" si="45"/>
        <v>0</v>
      </c>
      <c r="AN329" s="107">
        <f t="shared" si="45"/>
        <v>0</v>
      </c>
      <c r="AO329" s="107">
        <f t="shared" si="45"/>
        <v>0</v>
      </c>
      <c r="AP329" s="107">
        <f t="shared" si="45"/>
        <v>0</v>
      </c>
      <c r="AQ329" s="107">
        <f t="shared" si="45"/>
        <v>0</v>
      </c>
      <c r="AR329" s="107">
        <f t="shared" si="45"/>
        <v>0</v>
      </c>
      <c r="AS329" s="107">
        <f t="shared" si="45"/>
        <v>0</v>
      </c>
      <c r="AT329" s="107">
        <f t="shared" si="45"/>
        <v>0</v>
      </c>
      <c r="AU329" s="107">
        <f t="shared" si="45"/>
        <v>0</v>
      </c>
      <c r="AV329" s="107">
        <f t="shared" si="45"/>
        <v>0</v>
      </c>
      <c r="AW329" s="107">
        <f t="shared" si="45"/>
        <v>0</v>
      </c>
      <c r="AX329" s="107">
        <f t="shared" si="45"/>
        <v>0</v>
      </c>
      <c r="AY329" s="107">
        <f t="shared" si="45"/>
        <v>0</v>
      </c>
      <c r="AZ329" s="107">
        <f t="shared" si="45"/>
        <v>0</v>
      </c>
      <c r="BA329" s="107">
        <f t="shared" si="45"/>
        <v>0</v>
      </c>
      <c r="BB329" s="107">
        <f t="shared" si="45"/>
        <v>0</v>
      </c>
      <c r="BC329" s="107">
        <f t="shared" si="45"/>
        <v>0</v>
      </c>
      <c r="BD329" s="107">
        <f t="shared" si="45"/>
        <v>0</v>
      </c>
      <c r="BE329" s="107">
        <f t="shared" si="45"/>
        <v>0</v>
      </c>
      <c r="BF329" s="107">
        <f t="shared" si="45"/>
        <v>0</v>
      </c>
      <c r="BG329" s="107">
        <f t="shared" si="45"/>
        <v>0</v>
      </c>
      <c r="BH329" s="107">
        <f t="shared" si="45"/>
        <v>0</v>
      </c>
      <c r="BI329" s="107">
        <f t="shared" si="45"/>
        <v>0</v>
      </c>
      <c r="BJ329" s="107">
        <f t="shared" si="45"/>
        <v>0</v>
      </c>
      <c r="BK329" s="107">
        <f t="shared" si="45"/>
        <v>0</v>
      </c>
      <c r="BL329" s="107">
        <f t="shared" si="45"/>
        <v>0</v>
      </c>
      <c r="BM329" s="107">
        <f t="shared" si="45"/>
        <v>0</v>
      </c>
      <c r="BN329" s="107">
        <f t="shared" si="45"/>
        <v>0</v>
      </c>
      <c r="BO329" s="107">
        <f t="shared" si="45"/>
        <v>0</v>
      </c>
      <c r="BP329" s="107">
        <f t="shared" si="45"/>
        <v>0</v>
      </c>
      <c r="BQ329" s="107">
        <f t="shared" si="45"/>
        <v>0</v>
      </c>
      <c r="BR329" s="107">
        <f t="shared" si="45"/>
        <v>0</v>
      </c>
      <c r="BS329" s="107">
        <f t="shared" si="45"/>
        <v>0</v>
      </c>
      <c r="BT329" s="107">
        <f t="shared" si="45"/>
        <v>0</v>
      </c>
      <c r="BU329" s="107">
        <f t="shared" ref="BU329:DJ329" si="46">SUM(BU330:BU331)+BU335</f>
        <v>0</v>
      </c>
      <c r="BV329" s="107">
        <f t="shared" si="46"/>
        <v>0</v>
      </c>
      <c r="BW329" s="107">
        <f t="shared" si="46"/>
        <v>0</v>
      </c>
      <c r="BX329" s="107">
        <f t="shared" si="46"/>
        <v>0</v>
      </c>
      <c r="BY329" s="107">
        <f t="shared" si="46"/>
        <v>0</v>
      </c>
      <c r="BZ329" s="107">
        <f t="shared" si="46"/>
        <v>0</v>
      </c>
      <c r="CA329" s="107">
        <f t="shared" si="46"/>
        <v>0</v>
      </c>
      <c r="CB329" s="107">
        <f t="shared" si="46"/>
        <v>0</v>
      </c>
      <c r="CC329" s="107">
        <f t="shared" si="46"/>
        <v>0</v>
      </c>
      <c r="CD329" s="107">
        <f t="shared" si="46"/>
        <v>0</v>
      </c>
      <c r="CE329" s="107">
        <f t="shared" si="46"/>
        <v>0</v>
      </c>
      <c r="CF329" s="107">
        <f t="shared" si="46"/>
        <v>0</v>
      </c>
      <c r="CG329" s="107">
        <f t="shared" si="46"/>
        <v>0</v>
      </c>
      <c r="CH329" s="107">
        <f t="shared" si="46"/>
        <v>0</v>
      </c>
      <c r="CI329" s="107">
        <f t="shared" si="46"/>
        <v>0</v>
      </c>
      <c r="CJ329" s="107">
        <f t="shared" si="46"/>
        <v>0</v>
      </c>
      <c r="CK329" s="107">
        <f t="shared" si="46"/>
        <v>0</v>
      </c>
      <c r="CL329" s="107">
        <f t="shared" si="46"/>
        <v>0</v>
      </c>
      <c r="CM329" s="107">
        <f t="shared" si="46"/>
        <v>0</v>
      </c>
      <c r="CN329" s="107">
        <f t="shared" si="46"/>
        <v>0</v>
      </c>
      <c r="CO329" s="107">
        <f t="shared" si="46"/>
        <v>0</v>
      </c>
      <c r="CP329" s="107">
        <f t="shared" si="46"/>
        <v>0</v>
      </c>
      <c r="CQ329" s="107">
        <f t="shared" si="46"/>
        <v>0</v>
      </c>
      <c r="CR329" s="107">
        <f t="shared" si="46"/>
        <v>0</v>
      </c>
      <c r="CS329" s="107">
        <f t="shared" si="46"/>
        <v>0</v>
      </c>
      <c r="CT329" s="107">
        <f t="shared" si="46"/>
        <v>0</v>
      </c>
      <c r="CU329" s="107">
        <f t="shared" si="46"/>
        <v>0</v>
      </c>
      <c r="CV329" s="107">
        <f t="shared" si="46"/>
        <v>0</v>
      </c>
      <c r="CW329" s="107">
        <f t="shared" si="46"/>
        <v>0</v>
      </c>
      <c r="CX329" s="107">
        <f t="shared" si="46"/>
        <v>0</v>
      </c>
      <c r="CY329" s="107">
        <f t="shared" si="46"/>
        <v>0</v>
      </c>
      <c r="CZ329" s="107">
        <f t="shared" si="46"/>
        <v>0</v>
      </c>
      <c r="DA329" s="107">
        <f t="shared" si="46"/>
        <v>0</v>
      </c>
      <c r="DB329" s="107">
        <f t="shared" si="46"/>
        <v>0</v>
      </c>
      <c r="DC329" s="107">
        <f t="shared" si="46"/>
        <v>0</v>
      </c>
      <c r="DD329" s="107">
        <f t="shared" si="46"/>
        <v>0</v>
      </c>
      <c r="DE329" s="107">
        <f t="shared" si="46"/>
        <v>0</v>
      </c>
      <c r="DF329" s="107">
        <f t="shared" si="46"/>
        <v>0</v>
      </c>
      <c r="DG329" s="107">
        <f t="shared" si="46"/>
        <v>0</v>
      </c>
      <c r="DH329" s="107">
        <f t="shared" si="46"/>
        <v>0</v>
      </c>
      <c r="DI329" s="107">
        <f t="shared" si="46"/>
        <v>0</v>
      </c>
      <c r="DJ329" s="107">
        <f t="shared" si="46"/>
        <v>0</v>
      </c>
      <c r="DK329" s="22"/>
      <c r="DL329" s="22"/>
      <c r="DM329" s="25"/>
      <c r="DN329" s="25"/>
      <c r="DO329" s="25"/>
      <c r="DP329" s="25"/>
    </row>
    <row r="330" spans="1:120" ht="16.5">
      <c r="D330" s="30" t="s">
        <v>20</v>
      </c>
      <c r="E330" s="17"/>
      <c r="F330" s="57" t="s">
        <v>219</v>
      </c>
      <c r="G330" s="536"/>
      <c r="H330" s="635"/>
      <c r="I330" s="521"/>
      <c r="J330" s="521"/>
      <c r="K330" s="521"/>
      <c r="L330" s="521"/>
      <c r="M330" s="521"/>
      <c r="N330" s="521"/>
      <c r="O330" s="521"/>
      <c r="P330" s="521"/>
      <c r="Q330" s="521"/>
      <c r="R330" s="521"/>
      <c r="S330" s="521"/>
      <c r="T330" s="521"/>
      <c r="U330" s="521"/>
      <c r="V330" s="521"/>
      <c r="W330" s="521"/>
      <c r="X330" s="521"/>
      <c r="Y330" s="521"/>
      <c r="Z330" s="521"/>
      <c r="AA330" s="521"/>
      <c r="AB330" s="521"/>
      <c r="AC330" s="521"/>
      <c r="AD330" s="521"/>
      <c r="AE330" s="521"/>
      <c r="AF330" s="521"/>
      <c r="AG330" s="521"/>
      <c r="AH330" s="521"/>
      <c r="AI330" s="521"/>
      <c r="AJ330" s="521"/>
      <c r="AK330" s="521"/>
      <c r="AL330" s="521"/>
      <c r="AM330" s="521"/>
      <c r="AN330" s="521"/>
      <c r="AO330" s="521"/>
      <c r="AP330" s="521"/>
      <c r="AQ330" s="521"/>
      <c r="AR330" s="521"/>
      <c r="AS330" s="521"/>
      <c r="AT330" s="521"/>
      <c r="AU330" s="521"/>
      <c r="AV330" s="521"/>
      <c r="AW330" s="521"/>
      <c r="AX330" s="521"/>
      <c r="AY330" s="521"/>
      <c r="AZ330" s="521"/>
      <c r="BA330" s="521"/>
      <c r="BB330" s="521"/>
      <c r="BC330" s="521"/>
      <c r="BD330" s="521"/>
      <c r="BE330" s="521"/>
      <c r="BF330" s="521"/>
      <c r="BG330" s="521"/>
      <c r="BH330" s="521"/>
      <c r="BI330" s="521"/>
      <c r="BJ330" s="521"/>
      <c r="BK330" s="521"/>
      <c r="BL330" s="521"/>
      <c r="BM330" s="521"/>
      <c r="BN330" s="521"/>
      <c r="BO330" s="521"/>
      <c r="BP330" s="521"/>
      <c r="BQ330" s="521"/>
      <c r="BR330" s="521"/>
      <c r="BS330" s="521"/>
      <c r="BT330" s="521"/>
      <c r="BU330" s="521"/>
      <c r="BV330" s="521"/>
      <c r="BW330" s="521"/>
      <c r="BX330" s="521"/>
      <c r="BY330" s="521"/>
      <c r="BZ330" s="521"/>
      <c r="CA330" s="521"/>
      <c r="CB330" s="521"/>
      <c r="CC330" s="521"/>
      <c r="CD330" s="521"/>
      <c r="CE330" s="521"/>
      <c r="CF330" s="521"/>
      <c r="CG330" s="521"/>
      <c r="CH330" s="521"/>
      <c r="CI330" s="521"/>
      <c r="CJ330" s="521"/>
      <c r="CK330" s="521"/>
      <c r="CL330" s="521"/>
      <c r="CM330" s="521"/>
      <c r="CN330" s="521"/>
      <c r="CO330" s="521"/>
      <c r="CP330" s="521"/>
      <c r="CQ330" s="521"/>
      <c r="CR330" s="521"/>
      <c r="CS330" s="521"/>
      <c r="CT330" s="521"/>
      <c r="CU330" s="521"/>
      <c r="CV330" s="521"/>
      <c r="CW330" s="521"/>
      <c r="CX330" s="521"/>
      <c r="CY330" s="521"/>
      <c r="CZ330" s="521"/>
      <c r="DA330" s="521"/>
      <c r="DB330" s="521"/>
      <c r="DC330" s="521"/>
      <c r="DD330" s="521"/>
      <c r="DE330" s="521"/>
      <c r="DF330" s="521"/>
      <c r="DG330" s="521"/>
      <c r="DH330" s="521"/>
      <c r="DI330" s="521"/>
      <c r="DJ330" s="521"/>
      <c r="DK330" s="23"/>
      <c r="DL330" s="23"/>
      <c r="DM330" s="25"/>
      <c r="DN330" s="25"/>
      <c r="DO330" s="25"/>
      <c r="DP330" s="25"/>
    </row>
    <row r="331" spans="1:120" ht="16.5">
      <c r="D331" s="30" t="s">
        <v>21</v>
      </c>
      <c r="E331" s="17"/>
      <c r="F331" s="57" t="s">
        <v>219</v>
      </c>
      <c r="G331" s="537"/>
      <c r="H331" s="635"/>
      <c r="I331" s="521"/>
      <c r="J331" s="521"/>
      <c r="K331" s="521"/>
      <c r="L331" s="521"/>
      <c r="M331" s="521"/>
      <c r="N331" s="521"/>
      <c r="O331" s="521"/>
      <c r="P331" s="521"/>
      <c r="Q331" s="521"/>
      <c r="R331" s="521"/>
      <c r="S331" s="521"/>
      <c r="T331" s="521"/>
      <c r="U331" s="521"/>
      <c r="V331" s="521"/>
      <c r="W331" s="521"/>
      <c r="X331" s="521"/>
      <c r="Y331" s="521"/>
      <c r="Z331" s="521"/>
      <c r="AA331" s="521"/>
      <c r="AB331" s="521"/>
      <c r="AC331" s="521"/>
      <c r="AD331" s="521"/>
      <c r="AE331" s="521"/>
      <c r="AF331" s="521"/>
      <c r="AG331" s="521"/>
      <c r="AH331" s="521"/>
      <c r="AI331" s="521"/>
      <c r="AJ331" s="521"/>
      <c r="AK331" s="521"/>
      <c r="AL331" s="521"/>
      <c r="AM331" s="521"/>
      <c r="AN331" s="521"/>
      <c r="AO331" s="521"/>
      <c r="AP331" s="521"/>
      <c r="AQ331" s="521"/>
      <c r="AR331" s="521"/>
      <c r="AS331" s="521"/>
      <c r="AT331" s="521"/>
      <c r="AU331" s="521"/>
      <c r="AV331" s="521"/>
      <c r="AW331" s="521"/>
      <c r="AX331" s="521"/>
      <c r="AY331" s="521"/>
      <c r="AZ331" s="521"/>
      <c r="BA331" s="521"/>
      <c r="BB331" s="521"/>
      <c r="BC331" s="521"/>
      <c r="BD331" s="521"/>
      <c r="BE331" s="521"/>
      <c r="BF331" s="521"/>
      <c r="BG331" s="521"/>
      <c r="BH331" s="521"/>
      <c r="BI331" s="521"/>
      <c r="BJ331" s="521"/>
      <c r="BK331" s="521"/>
      <c r="BL331" s="521"/>
      <c r="BM331" s="521"/>
      <c r="BN331" s="521"/>
      <c r="BO331" s="521"/>
      <c r="BP331" s="521"/>
      <c r="BQ331" s="521"/>
      <c r="BR331" s="521"/>
      <c r="BS331" s="521"/>
      <c r="BT331" s="521"/>
      <c r="BU331" s="521"/>
      <c r="BV331" s="521"/>
      <c r="BW331" s="521"/>
      <c r="BX331" s="521"/>
      <c r="BY331" s="521"/>
      <c r="BZ331" s="521"/>
      <c r="CA331" s="521"/>
      <c r="CB331" s="521"/>
      <c r="CC331" s="521"/>
      <c r="CD331" s="521"/>
      <c r="CE331" s="521"/>
      <c r="CF331" s="521"/>
      <c r="CG331" s="521"/>
      <c r="CH331" s="521"/>
      <c r="CI331" s="521"/>
      <c r="CJ331" s="521"/>
      <c r="CK331" s="521"/>
      <c r="CL331" s="521"/>
      <c r="CM331" s="521"/>
      <c r="CN331" s="521"/>
      <c r="CO331" s="521"/>
      <c r="CP331" s="521"/>
      <c r="CQ331" s="521"/>
      <c r="CR331" s="521"/>
      <c r="CS331" s="521"/>
      <c r="CT331" s="521"/>
      <c r="CU331" s="521"/>
      <c r="CV331" s="521"/>
      <c r="CW331" s="521"/>
      <c r="CX331" s="521"/>
      <c r="CY331" s="521"/>
      <c r="CZ331" s="521"/>
      <c r="DA331" s="521"/>
      <c r="DB331" s="521"/>
      <c r="DC331" s="521"/>
      <c r="DD331" s="521"/>
      <c r="DE331" s="521"/>
      <c r="DF331" s="521"/>
      <c r="DG331" s="521"/>
      <c r="DH331" s="521"/>
      <c r="DI331" s="521"/>
      <c r="DJ331" s="521"/>
      <c r="DK331" s="24"/>
      <c r="DL331" s="24"/>
      <c r="DM331" s="25"/>
      <c r="DN331" s="25"/>
      <c r="DO331" s="25"/>
      <c r="DP331" s="25"/>
    </row>
    <row r="332" spans="1:120" ht="16.5">
      <c r="D332" s="11" t="s">
        <v>15</v>
      </c>
      <c r="E332" s="11"/>
      <c r="F332" s="57"/>
      <c r="G332" s="4"/>
      <c r="H332" s="215"/>
      <c r="I332" s="647"/>
      <c r="J332" s="647"/>
      <c r="K332" s="647"/>
      <c r="L332" s="647"/>
      <c r="M332" s="647"/>
      <c r="N332" s="647"/>
      <c r="O332" s="647"/>
      <c r="P332" s="647"/>
      <c r="Q332" s="647"/>
      <c r="R332" s="647"/>
      <c r="S332" s="647"/>
      <c r="T332" s="647"/>
      <c r="U332" s="647"/>
      <c r="V332" s="647"/>
      <c r="W332" s="647"/>
      <c r="X332" s="647"/>
      <c r="Y332" s="647"/>
      <c r="Z332" s="647"/>
      <c r="AA332" s="647"/>
      <c r="AB332" s="647"/>
      <c r="AC332" s="647"/>
      <c r="AD332" s="647"/>
      <c r="AE332" s="647"/>
      <c r="AF332" s="647"/>
      <c r="AG332" s="647"/>
      <c r="AH332" s="647"/>
      <c r="AI332" s="647"/>
      <c r="AJ332" s="647"/>
      <c r="AK332" s="647"/>
      <c r="AL332" s="647"/>
      <c r="AM332" s="647"/>
      <c r="AN332" s="647"/>
      <c r="AO332" s="647"/>
      <c r="AP332" s="647"/>
      <c r="AQ332" s="647"/>
      <c r="AR332" s="647"/>
      <c r="AS332" s="647"/>
      <c r="AT332" s="647"/>
      <c r="AU332" s="647"/>
      <c r="AV332" s="647"/>
      <c r="AW332" s="647"/>
      <c r="AX332" s="647"/>
      <c r="AY332" s="647"/>
      <c r="AZ332" s="647"/>
      <c r="BA332" s="647"/>
      <c r="BB332" s="647"/>
      <c r="BC332" s="647"/>
      <c r="BD332" s="647"/>
      <c r="BE332" s="647"/>
      <c r="BF332" s="647"/>
      <c r="BG332" s="647"/>
      <c r="BH332" s="647"/>
      <c r="BI332" s="647"/>
      <c r="BJ332" s="647"/>
      <c r="BK332" s="647"/>
      <c r="BL332" s="647"/>
      <c r="BM332" s="647"/>
      <c r="BN332" s="647"/>
      <c r="BO332" s="647"/>
      <c r="BP332" s="647"/>
      <c r="BQ332" s="647"/>
      <c r="BR332" s="647"/>
      <c r="BS332" s="647"/>
      <c r="BT332" s="647"/>
      <c r="BU332" s="647"/>
      <c r="BV332" s="647"/>
      <c r="BW332" s="647"/>
      <c r="BX332" s="647"/>
      <c r="BY332" s="647"/>
      <c r="BZ332" s="647"/>
      <c r="CA332" s="647"/>
      <c r="CB332" s="647"/>
      <c r="CC332" s="647"/>
      <c r="CD332" s="647"/>
      <c r="CE332" s="647"/>
      <c r="CF332" s="647"/>
      <c r="CG332" s="647"/>
      <c r="CH332" s="647"/>
      <c r="CI332" s="647"/>
      <c r="CJ332" s="647"/>
      <c r="CK332" s="647"/>
      <c r="CL332" s="647"/>
      <c r="CM332" s="647"/>
      <c r="CN332" s="647"/>
      <c r="CO332" s="647"/>
      <c r="CP332" s="647"/>
      <c r="CQ332" s="647"/>
      <c r="CR332" s="647"/>
      <c r="CS332" s="647"/>
      <c r="CT332" s="647"/>
      <c r="CU332" s="647"/>
      <c r="CV332" s="647"/>
      <c r="CW332" s="647"/>
      <c r="CX332" s="647"/>
      <c r="CY332" s="647"/>
      <c r="CZ332" s="647"/>
      <c r="DA332" s="647"/>
      <c r="DB332" s="647"/>
      <c r="DC332" s="647"/>
      <c r="DD332" s="647"/>
      <c r="DE332" s="647"/>
      <c r="DF332" s="647"/>
      <c r="DG332" s="647"/>
      <c r="DH332" s="647"/>
      <c r="DI332" s="647"/>
      <c r="DJ332" s="647"/>
      <c r="DK332" s="22"/>
      <c r="DL332" s="22"/>
      <c r="DM332" s="25"/>
      <c r="DN332" s="25"/>
      <c r="DO332" s="25"/>
      <c r="DP332" s="25"/>
    </row>
    <row r="333" spans="1:120" ht="16.5">
      <c r="D333" s="17" t="s">
        <v>12</v>
      </c>
      <c r="E333" s="12"/>
      <c r="F333" s="57"/>
      <c r="G333" s="4"/>
      <c r="H333" s="215"/>
      <c r="I333" s="648"/>
      <c r="J333" s="648"/>
      <c r="K333" s="648"/>
      <c r="L333" s="648"/>
      <c r="M333" s="648"/>
      <c r="N333" s="648"/>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c r="AJ333" s="648"/>
      <c r="AK333" s="648"/>
      <c r="AL333" s="648"/>
      <c r="AM333" s="648"/>
      <c r="AN333" s="648"/>
      <c r="AO333" s="648"/>
      <c r="AP333" s="648"/>
      <c r="AQ333" s="648"/>
      <c r="AR333" s="648"/>
      <c r="AS333" s="648"/>
      <c r="AT333" s="648"/>
      <c r="AU333" s="648"/>
      <c r="AV333" s="648"/>
      <c r="AW333" s="648"/>
      <c r="AX333" s="648"/>
      <c r="AY333" s="648"/>
      <c r="AZ333" s="648"/>
      <c r="BA333" s="648"/>
      <c r="BB333" s="648"/>
      <c r="BC333" s="648"/>
      <c r="BD333" s="648"/>
      <c r="BE333" s="648"/>
      <c r="BF333" s="648"/>
      <c r="BG333" s="648"/>
      <c r="BH333" s="648"/>
      <c r="BI333" s="648"/>
      <c r="BJ333" s="648"/>
      <c r="BK333" s="648"/>
      <c r="BL333" s="648"/>
      <c r="BM333" s="648"/>
      <c r="BN333" s="648"/>
      <c r="BO333" s="648"/>
      <c r="BP333" s="648"/>
      <c r="BQ333" s="648"/>
      <c r="BR333" s="648"/>
      <c r="BS333" s="648"/>
      <c r="BT333" s="648"/>
      <c r="BU333" s="648"/>
      <c r="BV333" s="648"/>
      <c r="BW333" s="648"/>
      <c r="BX333" s="648"/>
      <c r="BY333" s="648"/>
      <c r="BZ333" s="648"/>
      <c r="CA333" s="648"/>
      <c r="CB333" s="648"/>
      <c r="CC333" s="648"/>
      <c r="CD333" s="648"/>
      <c r="CE333" s="648"/>
      <c r="CF333" s="648"/>
      <c r="CG333" s="648"/>
      <c r="CH333" s="648"/>
      <c r="CI333" s="648"/>
      <c r="CJ333" s="648"/>
      <c r="CK333" s="648"/>
      <c r="CL333" s="648"/>
      <c r="CM333" s="648"/>
      <c r="CN333" s="648"/>
      <c r="CO333" s="648"/>
      <c r="CP333" s="648"/>
      <c r="CQ333" s="648"/>
      <c r="CR333" s="648"/>
      <c r="CS333" s="648"/>
      <c r="CT333" s="648"/>
      <c r="CU333" s="648"/>
      <c r="CV333" s="648"/>
      <c r="CW333" s="648"/>
      <c r="CX333" s="648"/>
      <c r="CY333" s="648"/>
      <c r="CZ333" s="648"/>
      <c r="DA333" s="648"/>
      <c r="DB333" s="648"/>
      <c r="DC333" s="648"/>
      <c r="DD333" s="648"/>
      <c r="DE333" s="648"/>
      <c r="DF333" s="648"/>
      <c r="DG333" s="648"/>
      <c r="DH333" s="648"/>
      <c r="DI333" s="648"/>
      <c r="DJ333" s="648"/>
      <c r="DK333" s="22"/>
      <c r="DL333" s="22"/>
      <c r="DM333" s="25"/>
      <c r="DN333" s="25"/>
      <c r="DO333" s="25"/>
      <c r="DP333" s="25"/>
    </row>
    <row r="334" spans="1:120" ht="16.5">
      <c r="D334" s="30" t="s">
        <v>24</v>
      </c>
      <c r="E334" s="17"/>
      <c r="F334" s="57" t="s">
        <v>219</v>
      </c>
      <c r="G334" s="535">
        <v>1000</v>
      </c>
      <c r="H334" s="631" t="b">
        <v>0</v>
      </c>
      <c r="I334" s="521"/>
      <c r="J334" s="521"/>
      <c r="K334" s="521"/>
      <c r="L334" s="521"/>
      <c r="M334" s="521"/>
      <c r="N334" s="521"/>
      <c r="O334" s="521"/>
      <c r="P334" s="521"/>
      <c r="Q334" s="521"/>
      <c r="R334" s="521"/>
      <c r="S334" s="521"/>
      <c r="T334" s="521"/>
      <c r="U334" s="521"/>
      <c r="V334" s="521"/>
      <c r="W334" s="521"/>
      <c r="X334" s="521"/>
      <c r="Y334" s="521"/>
      <c r="Z334" s="521"/>
      <c r="AA334" s="521"/>
      <c r="AB334" s="521"/>
      <c r="AC334" s="521"/>
      <c r="AD334" s="521"/>
      <c r="AE334" s="521"/>
      <c r="AF334" s="521"/>
      <c r="AG334" s="521"/>
      <c r="AH334" s="521"/>
      <c r="AI334" s="521"/>
      <c r="AJ334" s="521"/>
      <c r="AK334" s="521"/>
      <c r="AL334" s="521"/>
      <c r="AM334" s="521"/>
      <c r="AN334" s="521"/>
      <c r="AO334" s="521"/>
      <c r="AP334" s="521"/>
      <c r="AQ334" s="521"/>
      <c r="AR334" s="521"/>
      <c r="AS334" s="521"/>
      <c r="AT334" s="521"/>
      <c r="AU334" s="521"/>
      <c r="AV334" s="521"/>
      <c r="AW334" s="521"/>
      <c r="AX334" s="521"/>
      <c r="AY334" s="521"/>
      <c r="AZ334" s="521"/>
      <c r="BA334" s="521"/>
      <c r="BB334" s="521"/>
      <c r="BC334" s="521"/>
      <c r="BD334" s="521"/>
      <c r="BE334" s="521"/>
      <c r="BF334" s="521"/>
      <c r="BG334" s="521"/>
      <c r="BH334" s="521"/>
      <c r="BI334" s="521"/>
      <c r="BJ334" s="521"/>
      <c r="BK334" s="521"/>
      <c r="BL334" s="521"/>
      <c r="BM334" s="521"/>
      <c r="BN334" s="521"/>
      <c r="BO334" s="521"/>
      <c r="BP334" s="521"/>
      <c r="BQ334" s="521"/>
      <c r="BR334" s="521"/>
      <c r="BS334" s="521"/>
      <c r="BT334" s="521"/>
      <c r="BU334" s="521"/>
      <c r="BV334" s="521"/>
      <c r="BW334" s="521"/>
      <c r="BX334" s="521"/>
      <c r="BY334" s="521"/>
      <c r="BZ334" s="521"/>
      <c r="CA334" s="521"/>
      <c r="CB334" s="521"/>
      <c r="CC334" s="521"/>
      <c r="CD334" s="521"/>
      <c r="CE334" s="521"/>
      <c r="CF334" s="521"/>
      <c r="CG334" s="521"/>
      <c r="CH334" s="521"/>
      <c r="CI334" s="521"/>
      <c r="CJ334" s="521"/>
      <c r="CK334" s="521"/>
      <c r="CL334" s="521"/>
      <c r="CM334" s="521"/>
      <c r="CN334" s="521"/>
      <c r="CO334" s="521"/>
      <c r="CP334" s="521"/>
      <c r="CQ334" s="521"/>
      <c r="CR334" s="521"/>
      <c r="CS334" s="521"/>
      <c r="CT334" s="521"/>
      <c r="CU334" s="521"/>
      <c r="CV334" s="521"/>
      <c r="CW334" s="521"/>
      <c r="CX334" s="521"/>
      <c r="CY334" s="521"/>
      <c r="CZ334" s="521"/>
      <c r="DA334" s="521"/>
      <c r="DB334" s="521"/>
      <c r="DC334" s="521"/>
      <c r="DD334" s="521"/>
      <c r="DE334" s="521"/>
      <c r="DF334" s="521"/>
      <c r="DG334" s="521"/>
      <c r="DH334" s="521"/>
      <c r="DI334" s="521"/>
      <c r="DJ334" s="521"/>
      <c r="DK334" s="21"/>
      <c r="DL334" s="21"/>
      <c r="DM334" s="25"/>
      <c r="DN334" s="25"/>
      <c r="DO334" s="25"/>
      <c r="DP334" s="25"/>
    </row>
    <row r="335" spans="1:120" ht="16.5">
      <c r="D335" s="17" t="s">
        <v>17</v>
      </c>
      <c r="E335" s="12"/>
      <c r="F335" s="57" t="s">
        <v>219</v>
      </c>
      <c r="G335" s="4">
        <f>G338+G336+G337</f>
        <v>7090</v>
      </c>
      <c r="H335" s="215"/>
      <c r="I335" s="107">
        <f t="shared" ref="I335:BT335" si="47">I338+I336+I337</f>
        <v>3000</v>
      </c>
      <c r="J335" s="107">
        <f t="shared" si="47"/>
        <v>0</v>
      </c>
      <c r="K335" s="107">
        <f t="shared" si="47"/>
        <v>0</v>
      </c>
      <c r="L335" s="107">
        <f t="shared" si="47"/>
        <v>0</v>
      </c>
      <c r="M335" s="107">
        <f t="shared" si="47"/>
        <v>0</v>
      </c>
      <c r="N335" s="107">
        <f t="shared" si="47"/>
        <v>0</v>
      </c>
      <c r="O335" s="107">
        <f t="shared" si="47"/>
        <v>0</v>
      </c>
      <c r="P335" s="107">
        <f t="shared" si="47"/>
        <v>0</v>
      </c>
      <c r="Q335" s="107">
        <f t="shared" si="47"/>
        <v>0</v>
      </c>
      <c r="R335" s="107">
        <f t="shared" si="47"/>
        <v>0</v>
      </c>
      <c r="S335" s="107">
        <f t="shared" si="47"/>
        <v>0</v>
      </c>
      <c r="T335" s="107">
        <f t="shared" si="47"/>
        <v>0</v>
      </c>
      <c r="U335" s="107">
        <f t="shared" si="47"/>
        <v>0</v>
      </c>
      <c r="V335" s="107">
        <f t="shared" si="47"/>
        <v>0</v>
      </c>
      <c r="W335" s="107">
        <f t="shared" si="47"/>
        <v>0</v>
      </c>
      <c r="X335" s="107">
        <f t="shared" si="47"/>
        <v>0</v>
      </c>
      <c r="Y335" s="107">
        <f t="shared" si="47"/>
        <v>0</v>
      </c>
      <c r="Z335" s="107">
        <f t="shared" si="47"/>
        <v>0</v>
      </c>
      <c r="AA335" s="107">
        <f t="shared" si="47"/>
        <v>0</v>
      </c>
      <c r="AB335" s="107">
        <f t="shared" si="47"/>
        <v>0</v>
      </c>
      <c r="AC335" s="107">
        <f t="shared" si="47"/>
        <v>0</v>
      </c>
      <c r="AD335" s="107">
        <f t="shared" si="47"/>
        <v>0</v>
      </c>
      <c r="AE335" s="107">
        <f t="shared" si="47"/>
        <v>0</v>
      </c>
      <c r="AF335" s="107">
        <f t="shared" si="47"/>
        <v>0</v>
      </c>
      <c r="AG335" s="107">
        <f t="shared" si="47"/>
        <v>0</v>
      </c>
      <c r="AH335" s="107">
        <f t="shared" si="47"/>
        <v>0</v>
      </c>
      <c r="AI335" s="107">
        <f t="shared" si="47"/>
        <v>0</v>
      </c>
      <c r="AJ335" s="107">
        <f t="shared" si="47"/>
        <v>0</v>
      </c>
      <c r="AK335" s="107">
        <f t="shared" si="47"/>
        <v>0</v>
      </c>
      <c r="AL335" s="107">
        <f t="shared" si="47"/>
        <v>0</v>
      </c>
      <c r="AM335" s="107">
        <f t="shared" si="47"/>
        <v>0</v>
      </c>
      <c r="AN335" s="107">
        <f t="shared" si="47"/>
        <v>0</v>
      </c>
      <c r="AO335" s="107">
        <f t="shared" si="47"/>
        <v>0</v>
      </c>
      <c r="AP335" s="107">
        <f t="shared" si="47"/>
        <v>0</v>
      </c>
      <c r="AQ335" s="107">
        <f t="shared" si="47"/>
        <v>0</v>
      </c>
      <c r="AR335" s="107">
        <f t="shared" si="47"/>
        <v>0</v>
      </c>
      <c r="AS335" s="107">
        <f t="shared" si="47"/>
        <v>0</v>
      </c>
      <c r="AT335" s="107">
        <f t="shared" si="47"/>
        <v>0</v>
      </c>
      <c r="AU335" s="107">
        <f t="shared" si="47"/>
        <v>0</v>
      </c>
      <c r="AV335" s="107">
        <f t="shared" si="47"/>
        <v>0</v>
      </c>
      <c r="AW335" s="107">
        <f t="shared" si="47"/>
        <v>0</v>
      </c>
      <c r="AX335" s="107">
        <f t="shared" si="47"/>
        <v>0</v>
      </c>
      <c r="AY335" s="107">
        <f t="shared" si="47"/>
        <v>0</v>
      </c>
      <c r="AZ335" s="107">
        <f t="shared" si="47"/>
        <v>0</v>
      </c>
      <c r="BA335" s="107">
        <f t="shared" si="47"/>
        <v>0</v>
      </c>
      <c r="BB335" s="107">
        <f t="shared" si="47"/>
        <v>0</v>
      </c>
      <c r="BC335" s="107">
        <f t="shared" si="47"/>
        <v>0</v>
      </c>
      <c r="BD335" s="107">
        <f t="shared" si="47"/>
        <v>0</v>
      </c>
      <c r="BE335" s="107">
        <f t="shared" si="47"/>
        <v>0</v>
      </c>
      <c r="BF335" s="107">
        <f t="shared" si="47"/>
        <v>0</v>
      </c>
      <c r="BG335" s="107">
        <f t="shared" si="47"/>
        <v>0</v>
      </c>
      <c r="BH335" s="107">
        <f t="shared" si="47"/>
        <v>0</v>
      </c>
      <c r="BI335" s="107">
        <f t="shared" si="47"/>
        <v>0</v>
      </c>
      <c r="BJ335" s="107">
        <f t="shared" si="47"/>
        <v>0</v>
      </c>
      <c r="BK335" s="107">
        <f t="shared" si="47"/>
        <v>0</v>
      </c>
      <c r="BL335" s="107">
        <f t="shared" si="47"/>
        <v>0</v>
      </c>
      <c r="BM335" s="107">
        <f t="shared" si="47"/>
        <v>0</v>
      </c>
      <c r="BN335" s="107">
        <f t="shared" si="47"/>
        <v>0</v>
      </c>
      <c r="BO335" s="107">
        <f t="shared" si="47"/>
        <v>0</v>
      </c>
      <c r="BP335" s="107">
        <f t="shared" si="47"/>
        <v>0</v>
      </c>
      <c r="BQ335" s="107">
        <f t="shared" si="47"/>
        <v>0</v>
      </c>
      <c r="BR335" s="107">
        <f t="shared" si="47"/>
        <v>0</v>
      </c>
      <c r="BS335" s="107">
        <f t="shared" si="47"/>
        <v>0</v>
      </c>
      <c r="BT335" s="107">
        <f t="shared" si="47"/>
        <v>0</v>
      </c>
      <c r="BU335" s="107">
        <f t="shared" ref="BU335:DJ335" si="48">BU338+BU336+BU337</f>
        <v>0</v>
      </c>
      <c r="BV335" s="107">
        <f t="shared" si="48"/>
        <v>0</v>
      </c>
      <c r="BW335" s="107">
        <f t="shared" si="48"/>
        <v>0</v>
      </c>
      <c r="BX335" s="107">
        <f t="shared" si="48"/>
        <v>0</v>
      </c>
      <c r="BY335" s="107">
        <f t="shared" si="48"/>
        <v>0</v>
      </c>
      <c r="BZ335" s="107">
        <f t="shared" si="48"/>
        <v>0</v>
      </c>
      <c r="CA335" s="107">
        <f t="shared" si="48"/>
        <v>0</v>
      </c>
      <c r="CB335" s="107">
        <f t="shared" si="48"/>
        <v>0</v>
      </c>
      <c r="CC335" s="107">
        <f t="shared" si="48"/>
        <v>0</v>
      </c>
      <c r="CD335" s="107">
        <f t="shared" si="48"/>
        <v>0</v>
      </c>
      <c r="CE335" s="107">
        <f t="shared" si="48"/>
        <v>0</v>
      </c>
      <c r="CF335" s="107">
        <f t="shared" si="48"/>
        <v>0</v>
      </c>
      <c r="CG335" s="107">
        <f t="shared" si="48"/>
        <v>0</v>
      </c>
      <c r="CH335" s="107">
        <f t="shared" si="48"/>
        <v>0</v>
      </c>
      <c r="CI335" s="107">
        <f t="shared" si="48"/>
        <v>0</v>
      </c>
      <c r="CJ335" s="107">
        <f t="shared" si="48"/>
        <v>0</v>
      </c>
      <c r="CK335" s="107">
        <f t="shared" si="48"/>
        <v>0</v>
      </c>
      <c r="CL335" s="107">
        <f t="shared" si="48"/>
        <v>0</v>
      </c>
      <c r="CM335" s="107">
        <f t="shared" si="48"/>
        <v>0</v>
      </c>
      <c r="CN335" s="107">
        <f t="shared" si="48"/>
        <v>0</v>
      </c>
      <c r="CO335" s="107">
        <f t="shared" si="48"/>
        <v>0</v>
      </c>
      <c r="CP335" s="107">
        <f t="shared" si="48"/>
        <v>0</v>
      </c>
      <c r="CQ335" s="107">
        <f t="shared" si="48"/>
        <v>0</v>
      </c>
      <c r="CR335" s="107">
        <f t="shared" si="48"/>
        <v>0</v>
      </c>
      <c r="CS335" s="107">
        <f t="shared" si="48"/>
        <v>0</v>
      </c>
      <c r="CT335" s="107">
        <f t="shared" si="48"/>
        <v>0</v>
      </c>
      <c r="CU335" s="107">
        <f t="shared" si="48"/>
        <v>0</v>
      </c>
      <c r="CV335" s="107">
        <f t="shared" si="48"/>
        <v>0</v>
      </c>
      <c r="CW335" s="107">
        <f t="shared" si="48"/>
        <v>0</v>
      </c>
      <c r="CX335" s="107">
        <f t="shared" si="48"/>
        <v>0</v>
      </c>
      <c r="CY335" s="107">
        <f t="shared" si="48"/>
        <v>0</v>
      </c>
      <c r="CZ335" s="107">
        <f t="shared" si="48"/>
        <v>0</v>
      </c>
      <c r="DA335" s="107">
        <f t="shared" si="48"/>
        <v>0</v>
      </c>
      <c r="DB335" s="107">
        <f t="shared" si="48"/>
        <v>0</v>
      </c>
      <c r="DC335" s="107">
        <f t="shared" si="48"/>
        <v>0</v>
      </c>
      <c r="DD335" s="107">
        <f t="shared" si="48"/>
        <v>0</v>
      </c>
      <c r="DE335" s="107">
        <f t="shared" si="48"/>
        <v>0</v>
      </c>
      <c r="DF335" s="107">
        <f t="shared" si="48"/>
        <v>0</v>
      </c>
      <c r="DG335" s="107">
        <f t="shared" si="48"/>
        <v>0</v>
      </c>
      <c r="DH335" s="107">
        <f t="shared" si="48"/>
        <v>0</v>
      </c>
      <c r="DI335" s="107">
        <f t="shared" si="48"/>
        <v>0</v>
      </c>
      <c r="DJ335" s="107">
        <f t="shared" si="48"/>
        <v>0</v>
      </c>
      <c r="DK335" s="22"/>
      <c r="DL335" s="22"/>
      <c r="DM335" s="25"/>
      <c r="DN335" s="25"/>
      <c r="DO335" s="25"/>
      <c r="DP335" s="25"/>
    </row>
    <row r="336" spans="1:120" ht="16.5">
      <c r="D336" s="30" t="s">
        <v>18</v>
      </c>
      <c r="E336" s="17"/>
      <c r="F336" s="57" t="s">
        <v>219</v>
      </c>
      <c r="G336" s="536">
        <v>40</v>
      </c>
      <c r="H336" s="635"/>
      <c r="I336" s="521"/>
      <c r="J336" s="521"/>
      <c r="K336" s="521"/>
      <c r="L336" s="521"/>
      <c r="M336" s="521"/>
      <c r="N336" s="521"/>
      <c r="O336" s="521"/>
      <c r="P336" s="521"/>
      <c r="Q336" s="521"/>
      <c r="R336" s="521"/>
      <c r="S336" s="521"/>
      <c r="T336" s="521"/>
      <c r="U336" s="521"/>
      <c r="V336" s="521"/>
      <c r="W336" s="521"/>
      <c r="X336" s="521"/>
      <c r="Y336" s="521"/>
      <c r="Z336" s="521"/>
      <c r="AA336" s="521"/>
      <c r="AB336" s="521"/>
      <c r="AC336" s="521"/>
      <c r="AD336" s="521"/>
      <c r="AE336" s="521"/>
      <c r="AF336" s="521"/>
      <c r="AG336" s="521"/>
      <c r="AH336" s="521"/>
      <c r="AI336" s="521"/>
      <c r="AJ336" s="521"/>
      <c r="AK336" s="521"/>
      <c r="AL336" s="521"/>
      <c r="AM336" s="521"/>
      <c r="AN336" s="521"/>
      <c r="AO336" s="521"/>
      <c r="AP336" s="521"/>
      <c r="AQ336" s="521"/>
      <c r="AR336" s="521"/>
      <c r="AS336" s="521"/>
      <c r="AT336" s="521"/>
      <c r="AU336" s="521"/>
      <c r="AV336" s="521"/>
      <c r="AW336" s="521"/>
      <c r="AX336" s="521"/>
      <c r="AY336" s="521"/>
      <c r="AZ336" s="521"/>
      <c r="BA336" s="521"/>
      <c r="BB336" s="521"/>
      <c r="BC336" s="521"/>
      <c r="BD336" s="521"/>
      <c r="BE336" s="521"/>
      <c r="BF336" s="521"/>
      <c r="BG336" s="521"/>
      <c r="BH336" s="521"/>
      <c r="BI336" s="521"/>
      <c r="BJ336" s="521"/>
      <c r="BK336" s="521"/>
      <c r="BL336" s="521"/>
      <c r="BM336" s="521"/>
      <c r="BN336" s="521"/>
      <c r="BO336" s="521"/>
      <c r="BP336" s="521"/>
      <c r="BQ336" s="521"/>
      <c r="BR336" s="521"/>
      <c r="BS336" s="521"/>
      <c r="BT336" s="521"/>
      <c r="BU336" s="521"/>
      <c r="BV336" s="521"/>
      <c r="BW336" s="521"/>
      <c r="BX336" s="521"/>
      <c r="BY336" s="521"/>
      <c r="BZ336" s="521"/>
      <c r="CA336" s="521"/>
      <c r="CB336" s="521"/>
      <c r="CC336" s="521"/>
      <c r="CD336" s="521"/>
      <c r="CE336" s="521"/>
      <c r="CF336" s="521"/>
      <c r="CG336" s="521"/>
      <c r="CH336" s="521"/>
      <c r="CI336" s="521"/>
      <c r="CJ336" s="521"/>
      <c r="CK336" s="521"/>
      <c r="CL336" s="521"/>
      <c r="CM336" s="521"/>
      <c r="CN336" s="521"/>
      <c r="CO336" s="521"/>
      <c r="CP336" s="521"/>
      <c r="CQ336" s="521"/>
      <c r="CR336" s="521"/>
      <c r="CS336" s="521"/>
      <c r="CT336" s="521"/>
      <c r="CU336" s="521"/>
      <c r="CV336" s="521"/>
      <c r="CW336" s="521"/>
      <c r="CX336" s="521"/>
      <c r="CY336" s="521"/>
      <c r="CZ336" s="521"/>
      <c r="DA336" s="521"/>
      <c r="DB336" s="521"/>
      <c r="DC336" s="521"/>
      <c r="DD336" s="521"/>
      <c r="DE336" s="521"/>
      <c r="DF336" s="521"/>
      <c r="DG336" s="521"/>
      <c r="DH336" s="521"/>
      <c r="DI336" s="521"/>
      <c r="DJ336" s="521"/>
      <c r="DK336" s="23"/>
      <c r="DL336" s="23"/>
      <c r="DM336" s="25"/>
      <c r="DN336" s="25"/>
      <c r="DO336" s="25"/>
      <c r="DP336" s="25"/>
    </row>
    <row r="337" spans="1:120" ht="16.5">
      <c r="D337" s="30" t="s">
        <v>19</v>
      </c>
      <c r="E337" s="17"/>
      <c r="F337" s="57" t="s">
        <v>219</v>
      </c>
      <c r="G337" s="537">
        <v>50</v>
      </c>
      <c r="H337" s="635"/>
      <c r="I337" s="521"/>
      <c r="J337" s="521"/>
      <c r="K337" s="521"/>
      <c r="L337" s="521"/>
      <c r="M337" s="521"/>
      <c r="N337" s="521"/>
      <c r="O337" s="521"/>
      <c r="P337" s="521"/>
      <c r="Q337" s="521"/>
      <c r="R337" s="521"/>
      <c r="S337" s="521"/>
      <c r="T337" s="521"/>
      <c r="U337" s="521"/>
      <c r="V337" s="521"/>
      <c r="W337" s="521"/>
      <c r="X337" s="521"/>
      <c r="Y337" s="521"/>
      <c r="Z337" s="521"/>
      <c r="AA337" s="521"/>
      <c r="AB337" s="521"/>
      <c r="AC337" s="521"/>
      <c r="AD337" s="521"/>
      <c r="AE337" s="521"/>
      <c r="AF337" s="521"/>
      <c r="AG337" s="521"/>
      <c r="AH337" s="521"/>
      <c r="AI337" s="521"/>
      <c r="AJ337" s="521"/>
      <c r="AK337" s="521"/>
      <c r="AL337" s="521"/>
      <c r="AM337" s="521"/>
      <c r="AN337" s="521"/>
      <c r="AO337" s="521"/>
      <c r="AP337" s="521"/>
      <c r="AQ337" s="521"/>
      <c r="AR337" s="521"/>
      <c r="AS337" s="521"/>
      <c r="AT337" s="521"/>
      <c r="AU337" s="521"/>
      <c r="AV337" s="521"/>
      <c r="AW337" s="521"/>
      <c r="AX337" s="521"/>
      <c r="AY337" s="521"/>
      <c r="AZ337" s="521"/>
      <c r="BA337" s="521"/>
      <c r="BB337" s="521"/>
      <c r="BC337" s="521"/>
      <c r="BD337" s="521"/>
      <c r="BE337" s="521"/>
      <c r="BF337" s="521"/>
      <c r="BG337" s="521"/>
      <c r="BH337" s="521"/>
      <c r="BI337" s="521"/>
      <c r="BJ337" s="521"/>
      <c r="BK337" s="521"/>
      <c r="BL337" s="521"/>
      <c r="BM337" s="521"/>
      <c r="BN337" s="521"/>
      <c r="BO337" s="521"/>
      <c r="BP337" s="521"/>
      <c r="BQ337" s="521"/>
      <c r="BR337" s="521"/>
      <c r="BS337" s="521"/>
      <c r="BT337" s="521"/>
      <c r="BU337" s="521"/>
      <c r="BV337" s="521"/>
      <c r="BW337" s="521"/>
      <c r="BX337" s="521"/>
      <c r="BY337" s="521"/>
      <c r="BZ337" s="521"/>
      <c r="CA337" s="521"/>
      <c r="CB337" s="521"/>
      <c r="CC337" s="521"/>
      <c r="CD337" s="521"/>
      <c r="CE337" s="521"/>
      <c r="CF337" s="521"/>
      <c r="CG337" s="521"/>
      <c r="CH337" s="521"/>
      <c r="CI337" s="521"/>
      <c r="CJ337" s="521"/>
      <c r="CK337" s="521"/>
      <c r="CL337" s="521"/>
      <c r="CM337" s="521"/>
      <c r="CN337" s="521"/>
      <c r="CO337" s="521"/>
      <c r="CP337" s="521"/>
      <c r="CQ337" s="521"/>
      <c r="CR337" s="521"/>
      <c r="CS337" s="521"/>
      <c r="CT337" s="521"/>
      <c r="CU337" s="521"/>
      <c r="CV337" s="521"/>
      <c r="CW337" s="521"/>
      <c r="CX337" s="521"/>
      <c r="CY337" s="521"/>
      <c r="CZ337" s="521"/>
      <c r="DA337" s="521"/>
      <c r="DB337" s="521"/>
      <c r="DC337" s="521"/>
      <c r="DD337" s="521"/>
      <c r="DE337" s="521"/>
      <c r="DF337" s="521"/>
      <c r="DG337" s="521"/>
      <c r="DH337" s="521"/>
      <c r="DI337" s="521"/>
      <c r="DJ337" s="521"/>
      <c r="DK337" s="24"/>
      <c r="DL337" s="24"/>
      <c r="DM337" s="25"/>
      <c r="DN337" s="25"/>
      <c r="DO337" s="25"/>
      <c r="DP337" s="25"/>
    </row>
    <row r="338" spans="1:120" ht="16.5">
      <c r="D338" s="17" t="s">
        <v>23</v>
      </c>
      <c r="E338" s="12"/>
      <c r="F338" s="57" t="s">
        <v>219</v>
      </c>
      <c r="G338" s="4">
        <f>SUM(G339:G340)</f>
        <v>7000</v>
      </c>
      <c r="H338" s="215"/>
      <c r="I338" s="107">
        <f>SUM(I339:I340)</f>
        <v>3000</v>
      </c>
      <c r="J338" s="107">
        <f t="shared" ref="J338:BU338" si="49">SUM(J339:J340)</f>
        <v>0</v>
      </c>
      <c r="K338" s="107">
        <f t="shared" si="49"/>
        <v>0</v>
      </c>
      <c r="L338" s="107">
        <f t="shared" si="49"/>
        <v>0</v>
      </c>
      <c r="M338" s="107">
        <f t="shared" si="49"/>
        <v>0</v>
      </c>
      <c r="N338" s="107">
        <f t="shared" si="49"/>
        <v>0</v>
      </c>
      <c r="O338" s="107">
        <f t="shared" si="49"/>
        <v>0</v>
      </c>
      <c r="P338" s="107">
        <f t="shared" si="49"/>
        <v>0</v>
      </c>
      <c r="Q338" s="107">
        <f t="shared" si="49"/>
        <v>0</v>
      </c>
      <c r="R338" s="107">
        <f t="shared" si="49"/>
        <v>0</v>
      </c>
      <c r="S338" s="107">
        <f t="shared" si="49"/>
        <v>0</v>
      </c>
      <c r="T338" s="107">
        <f t="shared" si="49"/>
        <v>0</v>
      </c>
      <c r="U338" s="107">
        <f t="shared" si="49"/>
        <v>0</v>
      </c>
      <c r="V338" s="107">
        <f t="shared" si="49"/>
        <v>0</v>
      </c>
      <c r="W338" s="107">
        <f t="shared" si="49"/>
        <v>0</v>
      </c>
      <c r="X338" s="107">
        <f t="shared" si="49"/>
        <v>0</v>
      </c>
      <c r="Y338" s="107">
        <f t="shared" si="49"/>
        <v>0</v>
      </c>
      <c r="Z338" s="107">
        <f t="shared" si="49"/>
        <v>0</v>
      </c>
      <c r="AA338" s="107">
        <f t="shared" si="49"/>
        <v>0</v>
      </c>
      <c r="AB338" s="107">
        <f t="shared" si="49"/>
        <v>0</v>
      </c>
      <c r="AC338" s="107">
        <f t="shared" si="49"/>
        <v>0</v>
      </c>
      <c r="AD338" s="107">
        <f t="shared" si="49"/>
        <v>0</v>
      </c>
      <c r="AE338" s="107">
        <f t="shared" si="49"/>
        <v>0</v>
      </c>
      <c r="AF338" s="107">
        <f t="shared" si="49"/>
        <v>0</v>
      </c>
      <c r="AG338" s="107">
        <f t="shared" si="49"/>
        <v>0</v>
      </c>
      <c r="AH338" s="107">
        <f t="shared" si="49"/>
        <v>0</v>
      </c>
      <c r="AI338" s="107">
        <f t="shared" si="49"/>
        <v>0</v>
      </c>
      <c r="AJ338" s="107">
        <f t="shared" si="49"/>
        <v>0</v>
      </c>
      <c r="AK338" s="107">
        <f t="shared" si="49"/>
        <v>0</v>
      </c>
      <c r="AL338" s="107">
        <f t="shared" si="49"/>
        <v>0</v>
      </c>
      <c r="AM338" s="107">
        <f t="shared" si="49"/>
        <v>0</v>
      </c>
      <c r="AN338" s="107">
        <f t="shared" si="49"/>
        <v>0</v>
      </c>
      <c r="AO338" s="107">
        <f t="shared" si="49"/>
        <v>0</v>
      </c>
      <c r="AP338" s="107">
        <f t="shared" si="49"/>
        <v>0</v>
      </c>
      <c r="AQ338" s="107">
        <f t="shared" si="49"/>
        <v>0</v>
      </c>
      <c r="AR338" s="107">
        <f t="shared" si="49"/>
        <v>0</v>
      </c>
      <c r="AS338" s="107">
        <f t="shared" si="49"/>
        <v>0</v>
      </c>
      <c r="AT338" s="107">
        <f t="shared" si="49"/>
        <v>0</v>
      </c>
      <c r="AU338" s="107">
        <f t="shared" si="49"/>
        <v>0</v>
      </c>
      <c r="AV338" s="107">
        <f t="shared" si="49"/>
        <v>0</v>
      </c>
      <c r="AW338" s="107">
        <f t="shared" si="49"/>
        <v>0</v>
      </c>
      <c r="AX338" s="107">
        <f t="shared" si="49"/>
        <v>0</v>
      </c>
      <c r="AY338" s="107">
        <f t="shared" si="49"/>
        <v>0</v>
      </c>
      <c r="AZ338" s="107">
        <f t="shared" si="49"/>
        <v>0</v>
      </c>
      <c r="BA338" s="107">
        <f t="shared" si="49"/>
        <v>0</v>
      </c>
      <c r="BB338" s="107">
        <f t="shared" si="49"/>
        <v>0</v>
      </c>
      <c r="BC338" s="107">
        <f t="shared" si="49"/>
        <v>0</v>
      </c>
      <c r="BD338" s="107">
        <f t="shared" si="49"/>
        <v>0</v>
      </c>
      <c r="BE338" s="107">
        <f t="shared" si="49"/>
        <v>0</v>
      </c>
      <c r="BF338" s="107">
        <f t="shared" si="49"/>
        <v>0</v>
      </c>
      <c r="BG338" s="107">
        <f t="shared" si="49"/>
        <v>0</v>
      </c>
      <c r="BH338" s="107">
        <f t="shared" si="49"/>
        <v>0</v>
      </c>
      <c r="BI338" s="107">
        <f t="shared" si="49"/>
        <v>0</v>
      </c>
      <c r="BJ338" s="107">
        <f t="shared" si="49"/>
        <v>0</v>
      </c>
      <c r="BK338" s="107">
        <f t="shared" si="49"/>
        <v>0</v>
      </c>
      <c r="BL338" s="107">
        <f t="shared" si="49"/>
        <v>0</v>
      </c>
      <c r="BM338" s="107">
        <f t="shared" si="49"/>
        <v>0</v>
      </c>
      <c r="BN338" s="107">
        <f t="shared" si="49"/>
        <v>0</v>
      </c>
      <c r="BO338" s="107">
        <f t="shared" si="49"/>
        <v>0</v>
      </c>
      <c r="BP338" s="107">
        <f t="shared" si="49"/>
        <v>0</v>
      </c>
      <c r="BQ338" s="107">
        <f t="shared" si="49"/>
        <v>0</v>
      </c>
      <c r="BR338" s="107">
        <f t="shared" si="49"/>
        <v>0</v>
      </c>
      <c r="BS338" s="107">
        <f t="shared" si="49"/>
        <v>0</v>
      </c>
      <c r="BT338" s="107">
        <f t="shared" si="49"/>
        <v>0</v>
      </c>
      <c r="BU338" s="107">
        <f t="shared" si="49"/>
        <v>0</v>
      </c>
      <c r="BV338" s="107">
        <f t="shared" ref="BV338:DJ338" si="50">SUM(BV339:BV340)</f>
        <v>0</v>
      </c>
      <c r="BW338" s="107">
        <f t="shared" si="50"/>
        <v>0</v>
      </c>
      <c r="BX338" s="107">
        <f t="shared" si="50"/>
        <v>0</v>
      </c>
      <c r="BY338" s="107">
        <f t="shared" si="50"/>
        <v>0</v>
      </c>
      <c r="BZ338" s="107">
        <f t="shared" si="50"/>
        <v>0</v>
      </c>
      <c r="CA338" s="107">
        <f t="shared" si="50"/>
        <v>0</v>
      </c>
      <c r="CB338" s="107">
        <f t="shared" si="50"/>
        <v>0</v>
      </c>
      <c r="CC338" s="107">
        <f t="shared" si="50"/>
        <v>0</v>
      </c>
      <c r="CD338" s="107">
        <f t="shared" si="50"/>
        <v>0</v>
      </c>
      <c r="CE338" s="107">
        <f t="shared" si="50"/>
        <v>0</v>
      </c>
      <c r="CF338" s="107">
        <f t="shared" si="50"/>
        <v>0</v>
      </c>
      <c r="CG338" s="107">
        <f t="shared" si="50"/>
        <v>0</v>
      </c>
      <c r="CH338" s="107">
        <f t="shared" si="50"/>
        <v>0</v>
      </c>
      <c r="CI338" s="107">
        <f t="shared" si="50"/>
        <v>0</v>
      </c>
      <c r="CJ338" s="107">
        <f t="shared" si="50"/>
        <v>0</v>
      </c>
      <c r="CK338" s="107">
        <f t="shared" si="50"/>
        <v>0</v>
      </c>
      <c r="CL338" s="107">
        <f t="shared" si="50"/>
        <v>0</v>
      </c>
      <c r="CM338" s="107">
        <f t="shared" si="50"/>
        <v>0</v>
      </c>
      <c r="CN338" s="107">
        <f t="shared" si="50"/>
        <v>0</v>
      </c>
      <c r="CO338" s="107">
        <f t="shared" si="50"/>
        <v>0</v>
      </c>
      <c r="CP338" s="107">
        <f t="shared" si="50"/>
        <v>0</v>
      </c>
      <c r="CQ338" s="107">
        <f t="shared" si="50"/>
        <v>0</v>
      </c>
      <c r="CR338" s="107">
        <f t="shared" si="50"/>
        <v>0</v>
      </c>
      <c r="CS338" s="107">
        <f t="shared" si="50"/>
        <v>0</v>
      </c>
      <c r="CT338" s="107">
        <f t="shared" si="50"/>
        <v>0</v>
      </c>
      <c r="CU338" s="107">
        <f t="shared" si="50"/>
        <v>0</v>
      </c>
      <c r="CV338" s="107">
        <f t="shared" si="50"/>
        <v>0</v>
      </c>
      <c r="CW338" s="107">
        <f t="shared" si="50"/>
        <v>0</v>
      </c>
      <c r="CX338" s="107">
        <f t="shared" si="50"/>
        <v>0</v>
      </c>
      <c r="CY338" s="107">
        <f t="shared" si="50"/>
        <v>0</v>
      </c>
      <c r="CZ338" s="107">
        <f t="shared" si="50"/>
        <v>0</v>
      </c>
      <c r="DA338" s="107">
        <f t="shared" si="50"/>
        <v>0</v>
      </c>
      <c r="DB338" s="107">
        <f t="shared" si="50"/>
        <v>0</v>
      </c>
      <c r="DC338" s="107">
        <f t="shared" si="50"/>
        <v>0</v>
      </c>
      <c r="DD338" s="107">
        <f t="shared" si="50"/>
        <v>0</v>
      </c>
      <c r="DE338" s="107">
        <f t="shared" si="50"/>
        <v>0</v>
      </c>
      <c r="DF338" s="107">
        <f t="shared" si="50"/>
        <v>0</v>
      </c>
      <c r="DG338" s="107">
        <f t="shared" si="50"/>
        <v>0</v>
      </c>
      <c r="DH338" s="107">
        <f t="shared" si="50"/>
        <v>0</v>
      </c>
      <c r="DI338" s="107">
        <f t="shared" si="50"/>
        <v>0</v>
      </c>
      <c r="DJ338" s="107">
        <f t="shared" si="50"/>
        <v>0</v>
      </c>
      <c r="DK338" s="22"/>
      <c r="DL338" s="22"/>
      <c r="DM338" s="25"/>
      <c r="DN338" s="25"/>
      <c r="DO338" s="25"/>
      <c r="DP338" s="25"/>
    </row>
    <row r="339" spans="1:120" ht="16.5">
      <c r="D339" s="30" t="s">
        <v>20</v>
      </c>
      <c r="E339" s="17"/>
      <c r="F339" s="57" t="s">
        <v>219</v>
      </c>
      <c r="G339" s="536">
        <v>4000</v>
      </c>
      <c r="H339" s="631" t="b">
        <v>0</v>
      </c>
      <c r="I339" s="521">
        <v>2000</v>
      </c>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521"/>
      <c r="AO339" s="521"/>
      <c r="AP339" s="521"/>
      <c r="AQ339" s="521"/>
      <c r="AR339" s="521"/>
      <c r="AS339" s="521"/>
      <c r="AT339" s="521"/>
      <c r="AU339" s="521"/>
      <c r="AV339" s="521"/>
      <c r="AW339" s="521"/>
      <c r="AX339" s="521"/>
      <c r="AY339" s="521"/>
      <c r="AZ339" s="521"/>
      <c r="BA339" s="521"/>
      <c r="BB339" s="521"/>
      <c r="BC339" s="521"/>
      <c r="BD339" s="521"/>
      <c r="BE339" s="521"/>
      <c r="BF339" s="521"/>
      <c r="BG339" s="521"/>
      <c r="BH339" s="521"/>
      <c r="BI339" s="521"/>
      <c r="BJ339" s="521"/>
      <c r="BK339" s="521"/>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c r="CF339" s="521"/>
      <c r="CG339" s="521"/>
      <c r="CH339" s="521"/>
      <c r="CI339" s="521"/>
      <c r="CJ339" s="521"/>
      <c r="CK339" s="521"/>
      <c r="CL339" s="521"/>
      <c r="CM339" s="521"/>
      <c r="CN339" s="521"/>
      <c r="CO339" s="521"/>
      <c r="CP339" s="521"/>
      <c r="CQ339" s="521"/>
      <c r="CR339" s="521"/>
      <c r="CS339" s="521"/>
      <c r="CT339" s="521"/>
      <c r="CU339" s="521"/>
      <c r="CV339" s="521"/>
      <c r="CW339" s="521"/>
      <c r="CX339" s="521"/>
      <c r="CY339" s="521"/>
      <c r="CZ339" s="521"/>
      <c r="DA339" s="521"/>
      <c r="DB339" s="521"/>
      <c r="DC339" s="521"/>
      <c r="DD339" s="521"/>
      <c r="DE339" s="521"/>
      <c r="DF339" s="521"/>
      <c r="DG339" s="521"/>
      <c r="DH339" s="521"/>
      <c r="DI339" s="521"/>
      <c r="DJ339" s="521"/>
      <c r="DK339" s="23"/>
      <c r="DL339" s="23"/>
      <c r="DM339" s="25"/>
      <c r="DN339" s="25"/>
      <c r="DO339" s="25"/>
      <c r="DP339" s="25"/>
    </row>
    <row r="340" spans="1:120" ht="16.5">
      <c r="D340" s="30" t="s">
        <v>21</v>
      </c>
      <c r="E340" s="17"/>
      <c r="F340" s="57" t="s">
        <v>219</v>
      </c>
      <c r="G340" s="537">
        <v>3000</v>
      </c>
      <c r="H340" s="631" t="b">
        <v>0</v>
      </c>
      <c r="I340" s="521">
        <v>1000</v>
      </c>
      <c r="J340" s="521"/>
      <c r="K340" s="521"/>
      <c r="L340" s="521"/>
      <c r="M340" s="521"/>
      <c r="N340" s="521"/>
      <c r="O340" s="521"/>
      <c r="P340" s="521"/>
      <c r="Q340" s="521"/>
      <c r="R340" s="521"/>
      <c r="S340" s="521"/>
      <c r="T340" s="521"/>
      <c r="U340" s="521"/>
      <c r="V340" s="521"/>
      <c r="W340" s="521"/>
      <c r="X340" s="521"/>
      <c r="Y340" s="521"/>
      <c r="Z340" s="521"/>
      <c r="AA340" s="521"/>
      <c r="AB340" s="521"/>
      <c r="AC340" s="521"/>
      <c r="AD340" s="521"/>
      <c r="AE340" s="521"/>
      <c r="AF340" s="521"/>
      <c r="AG340" s="521"/>
      <c r="AH340" s="521"/>
      <c r="AI340" s="521"/>
      <c r="AJ340" s="521"/>
      <c r="AK340" s="521"/>
      <c r="AL340" s="521"/>
      <c r="AM340" s="521"/>
      <c r="AN340" s="521"/>
      <c r="AO340" s="521"/>
      <c r="AP340" s="521"/>
      <c r="AQ340" s="521"/>
      <c r="AR340" s="521"/>
      <c r="AS340" s="521"/>
      <c r="AT340" s="521"/>
      <c r="AU340" s="521"/>
      <c r="AV340" s="521"/>
      <c r="AW340" s="521"/>
      <c r="AX340" s="521"/>
      <c r="AY340" s="521"/>
      <c r="AZ340" s="521"/>
      <c r="BA340" s="521"/>
      <c r="BB340" s="521"/>
      <c r="BC340" s="521"/>
      <c r="BD340" s="521"/>
      <c r="BE340" s="521"/>
      <c r="BF340" s="521"/>
      <c r="BG340" s="521"/>
      <c r="BH340" s="521"/>
      <c r="BI340" s="521"/>
      <c r="BJ340" s="521"/>
      <c r="BK340" s="521"/>
      <c r="BL340" s="521"/>
      <c r="BM340" s="521"/>
      <c r="BN340" s="521"/>
      <c r="BO340" s="521"/>
      <c r="BP340" s="521"/>
      <c r="BQ340" s="521"/>
      <c r="BR340" s="521"/>
      <c r="BS340" s="521"/>
      <c r="BT340" s="521"/>
      <c r="BU340" s="521"/>
      <c r="BV340" s="521"/>
      <c r="BW340" s="521"/>
      <c r="BX340" s="521"/>
      <c r="BY340" s="521"/>
      <c r="BZ340" s="521"/>
      <c r="CA340" s="521"/>
      <c r="CB340" s="521"/>
      <c r="CC340" s="521"/>
      <c r="CD340" s="521"/>
      <c r="CE340" s="521"/>
      <c r="CF340" s="521"/>
      <c r="CG340" s="521"/>
      <c r="CH340" s="521"/>
      <c r="CI340" s="521"/>
      <c r="CJ340" s="521"/>
      <c r="CK340" s="521"/>
      <c r="CL340" s="521"/>
      <c r="CM340" s="521"/>
      <c r="CN340" s="521"/>
      <c r="CO340" s="521"/>
      <c r="CP340" s="521"/>
      <c r="CQ340" s="521"/>
      <c r="CR340" s="521"/>
      <c r="CS340" s="521"/>
      <c r="CT340" s="521"/>
      <c r="CU340" s="521"/>
      <c r="CV340" s="521"/>
      <c r="CW340" s="521"/>
      <c r="CX340" s="521"/>
      <c r="CY340" s="521"/>
      <c r="CZ340" s="521"/>
      <c r="DA340" s="521"/>
      <c r="DB340" s="521"/>
      <c r="DC340" s="521"/>
      <c r="DD340" s="521"/>
      <c r="DE340" s="521"/>
      <c r="DF340" s="521"/>
      <c r="DG340" s="521"/>
      <c r="DH340" s="521"/>
      <c r="DI340" s="521"/>
      <c r="DJ340" s="521"/>
      <c r="DK340" s="24"/>
      <c r="DL340" s="24"/>
      <c r="DM340" s="25"/>
      <c r="DN340" s="25"/>
      <c r="DO340" s="25"/>
      <c r="DP340" s="25"/>
    </row>
    <row r="341" spans="1:120" ht="16.5">
      <c r="F341" s="57"/>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row>
    <row r="342" spans="1:120" s="140" customFormat="1">
      <c r="A342" s="163"/>
      <c r="B342" s="163"/>
      <c r="C342" s="163"/>
      <c r="D342" s="81" t="s">
        <v>25</v>
      </c>
      <c r="E342" s="81"/>
      <c r="F342" s="82"/>
      <c r="G342" s="81"/>
      <c r="H342" s="81"/>
      <c r="DK342" s="81"/>
      <c r="DL342" s="81"/>
    </row>
    <row r="343" spans="1:120" ht="16.5">
      <c r="D343" s="12" t="s">
        <v>26</v>
      </c>
      <c r="E343" s="12"/>
      <c r="F343" s="57" t="s">
        <v>219</v>
      </c>
      <c r="G343" s="4">
        <f>SUM(G344:G346)</f>
        <v>27000</v>
      </c>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row>
    <row r="344" spans="1:120" ht="16.5">
      <c r="D344" s="17" t="s">
        <v>27</v>
      </c>
      <c r="E344" s="17"/>
      <c r="F344" s="57" t="s">
        <v>219</v>
      </c>
      <c r="G344" s="536">
        <v>9000</v>
      </c>
      <c r="H344" s="632" t="b">
        <v>0</v>
      </c>
      <c r="I344" s="539">
        <v>2250</v>
      </c>
      <c r="J344" s="539">
        <v>2250</v>
      </c>
      <c r="K344" s="539">
        <v>2250</v>
      </c>
      <c r="L344" s="539">
        <v>2250</v>
      </c>
      <c r="M344" s="539">
        <v>2250</v>
      </c>
      <c r="N344" s="539">
        <v>2250</v>
      </c>
      <c r="O344" s="539">
        <v>2250</v>
      </c>
      <c r="P344" s="539">
        <v>2250</v>
      </c>
      <c r="Q344" s="539">
        <v>2250</v>
      </c>
      <c r="R344" s="539">
        <v>2250</v>
      </c>
      <c r="S344" s="539">
        <v>2250</v>
      </c>
      <c r="T344" s="539">
        <v>2250</v>
      </c>
      <c r="U344" s="539">
        <v>2250</v>
      </c>
      <c r="V344" s="539">
        <v>2250</v>
      </c>
      <c r="W344" s="539">
        <v>2250</v>
      </c>
      <c r="X344" s="539">
        <v>2250</v>
      </c>
      <c r="Y344" s="539">
        <v>2250</v>
      </c>
      <c r="Z344" s="539">
        <v>2250</v>
      </c>
      <c r="AA344" s="539">
        <v>2250</v>
      </c>
      <c r="AB344" s="539">
        <v>2250</v>
      </c>
      <c r="AC344" s="539">
        <v>2250</v>
      </c>
      <c r="AD344" s="539">
        <v>2250</v>
      </c>
      <c r="AE344" s="539">
        <v>2250</v>
      </c>
      <c r="AF344" s="539">
        <v>2250</v>
      </c>
      <c r="AG344" s="539">
        <v>2250</v>
      </c>
      <c r="AH344" s="539">
        <v>2250</v>
      </c>
      <c r="AI344" s="539">
        <v>2250</v>
      </c>
      <c r="AJ344" s="539">
        <v>2250</v>
      </c>
      <c r="AK344" s="539">
        <v>2250</v>
      </c>
      <c r="AL344" s="539">
        <v>2250</v>
      </c>
      <c r="AM344" s="539">
        <v>2250</v>
      </c>
      <c r="AN344" s="539">
        <v>2250</v>
      </c>
      <c r="AO344" s="539">
        <v>2250</v>
      </c>
      <c r="AP344" s="539">
        <v>2250</v>
      </c>
      <c r="AQ344" s="539">
        <v>2250</v>
      </c>
      <c r="AR344" s="539">
        <v>2250</v>
      </c>
      <c r="AS344" s="539">
        <v>2250</v>
      </c>
      <c r="AT344" s="539">
        <v>2250</v>
      </c>
      <c r="AU344" s="539">
        <v>2250</v>
      </c>
      <c r="AV344" s="539">
        <v>2250</v>
      </c>
      <c r="AW344" s="539">
        <v>2250</v>
      </c>
      <c r="AX344" s="539">
        <v>2250</v>
      </c>
      <c r="AY344" s="539">
        <v>2250</v>
      </c>
      <c r="AZ344" s="539">
        <v>2250</v>
      </c>
      <c r="BA344" s="539">
        <v>2250</v>
      </c>
      <c r="BB344" s="539">
        <v>2250</v>
      </c>
      <c r="BC344" s="539">
        <v>2250</v>
      </c>
      <c r="BD344" s="539">
        <v>2250</v>
      </c>
      <c r="BE344" s="539">
        <v>2250</v>
      </c>
      <c r="BF344" s="539">
        <v>2250</v>
      </c>
      <c r="BG344" s="539">
        <v>2250</v>
      </c>
      <c r="BH344" s="539">
        <v>2250</v>
      </c>
      <c r="BI344" s="539">
        <v>2250</v>
      </c>
      <c r="BJ344" s="539">
        <v>2250</v>
      </c>
      <c r="BK344" s="539">
        <v>2250</v>
      </c>
      <c r="BL344" s="539">
        <v>2250</v>
      </c>
      <c r="BM344" s="539">
        <v>2250</v>
      </c>
      <c r="BN344" s="539">
        <v>2250</v>
      </c>
      <c r="BO344" s="539">
        <v>2250</v>
      </c>
      <c r="BP344" s="539">
        <v>2250</v>
      </c>
      <c r="BQ344" s="539">
        <v>2250</v>
      </c>
      <c r="BR344" s="539">
        <v>2250</v>
      </c>
      <c r="BS344" s="539">
        <v>2250</v>
      </c>
      <c r="BT344" s="539">
        <v>2250</v>
      </c>
      <c r="BU344" s="539">
        <v>2250</v>
      </c>
      <c r="BV344" s="539">
        <v>2250</v>
      </c>
      <c r="BW344" s="539">
        <v>2250</v>
      </c>
      <c r="BX344" s="539">
        <v>2250</v>
      </c>
      <c r="BY344" s="539">
        <v>2250</v>
      </c>
      <c r="BZ344" s="539">
        <v>2250</v>
      </c>
      <c r="CA344" s="539">
        <v>2250</v>
      </c>
      <c r="CB344" s="539">
        <v>2250</v>
      </c>
      <c r="CC344" s="539">
        <v>2250</v>
      </c>
      <c r="CD344" s="539">
        <v>2250</v>
      </c>
      <c r="CE344" s="539">
        <v>2250</v>
      </c>
      <c r="CF344" s="539">
        <v>2250</v>
      </c>
      <c r="CG344" s="539">
        <v>2250</v>
      </c>
      <c r="CH344" s="539">
        <v>2250</v>
      </c>
      <c r="CI344" s="539">
        <v>2250</v>
      </c>
      <c r="CJ344" s="539">
        <v>2250</v>
      </c>
      <c r="CK344" s="539">
        <v>2250</v>
      </c>
      <c r="CL344" s="539">
        <v>2250</v>
      </c>
      <c r="CM344" s="539">
        <v>2250</v>
      </c>
      <c r="CN344" s="539">
        <v>2250</v>
      </c>
      <c r="CO344" s="539">
        <v>2250</v>
      </c>
      <c r="CP344" s="539">
        <v>2250</v>
      </c>
      <c r="CQ344" s="539">
        <v>2250</v>
      </c>
      <c r="CR344" s="539">
        <v>2250</v>
      </c>
      <c r="CS344" s="539">
        <v>2250</v>
      </c>
      <c r="CT344" s="539">
        <v>2250</v>
      </c>
      <c r="CU344" s="539">
        <v>2250</v>
      </c>
      <c r="CV344" s="539">
        <v>2250</v>
      </c>
      <c r="CW344" s="539">
        <v>2250</v>
      </c>
      <c r="CX344" s="539">
        <v>2250</v>
      </c>
      <c r="CY344" s="539">
        <v>2250</v>
      </c>
      <c r="CZ344" s="539">
        <v>2250</v>
      </c>
      <c r="DA344" s="539">
        <v>2250</v>
      </c>
      <c r="DB344" s="539">
        <v>2250</v>
      </c>
      <c r="DC344" s="539">
        <v>2250</v>
      </c>
      <c r="DD344" s="539">
        <v>2250</v>
      </c>
      <c r="DE344" s="539">
        <v>2250</v>
      </c>
      <c r="DF344" s="539">
        <v>2250</v>
      </c>
      <c r="DG344" s="539">
        <v>2250</v>
      </c>
      <c r="DH344" s="539">
        <v>2250</v>
      </c>
      <c r="DI344" s="539">
        <v>2250</v>
      </c>
      <c r="DJ344" s="539"/>
      <c r="DK344" s="13"/>
      <c r="DL344" s="13"/>
    </row>
    <row r="345" spans="1:120" ht="16.5">
      <c r="D345" s="17" t="s">
        <v>28</v>
      </c>
      <c r="E345" s="17"/>
      <c r="F345" s="57" t="s">
        <v>219</v>
      </c>
      <c r="G345" s="538">
        <v>18000</v>
      </c>
      <c r="H345" s="632" t="b">
        <v>0</v>
      </c>
      <c r="I345" s="539">
        <v>4500</v>
      </c>
      <c r="J345" s="539">
        <v>4500</v>
      </c>
      <c r="K345" s="539">
        <v>4500</v>
      </c>
      <c r="L345" s="539">
        <v>4500</v>
      </c>
      <c r="M345" s="539">
        <v>4500</v>
      </c>
      <c r="N345" s="539">
        <v>4500</v>
      </c>
      <c r="O345" s="539">
        <v>4500</v>
      </c>
      <c r="P345" s="539">
        <v>4500</v>
      </c>
      <c r="Q345" s="539">
        <v>4500</v>
      </c>
      <c r="R345" s="539">
        <v>4500</v>
      </c>
      <c r="S345" s="539">
        <v>4500</v>
      </c>
      <c r="T345" s="539">
        <v>4500</v>
      </c>
      <c r="U345" s="539">
        <v>4500</v>
      </c>
      <c r="V345" s="539">
        <v>4500</v>
      </c>
      <c r="W345" s="539">
        <v>4500</v>
      </c>
      <c r="X345" s="539">
        <v>4500</v>
      </c>
      <c r="Y345" s="539">
        <v>4500</v>
      </c>
      <c r="Z345" s="539">
        <v>4500</v>
      </c>
      <c r="AA345" s="539">
        <v>4500</v>
      </c>
      <c r="AB345" s="539">
        <v>4500</v>
      </c>
      <c r="AC345" s="539">
        <v>4500</v>
      </c>
      <c r="AD345" s="539">
        <v>4500</v>
      </c>
      <c r="AE345" s="539">
        <v>4500</v>
      </c>
      <c r="AF345" s="539">
        <v>4500</v>
      </c>
      <c r="AG345" s="539">
        <v>4500</v>
      </c>
      <c r="AH345" s="539">
        <v>4500</v>
      </c>
      <c r="AI345" s="539">
        <v>4500</v>
      </c>
      <c r="AJ345" s="539">
        <v>4500</v>
      </c>
      <c r="AK345" s="539">
        <v>4500</v>
      </c>
      <c r="AL345" s="539">
        <v>4500</v>
      </c>
      <c r="AM345" s="539">
        <v>4500</v>
      </c>
      <c r="AN345" s="539">
        <v>4500</v>
      </c>
      <c r="AO345" s="539">
        <v>4500</v>
      </c>
      <c r="AP345" s="539">
        <v>4500</v>
      </c>
      <c r="AQ345" s="539">
        <v>4500</v>
      </c>
      <c r="AR345" s="539">
        <v>4500</v>
      </c>
      <c r="AS345" s="539">
        <v>4500</v>
      </c>
      <c r="AT345" s="539">
        <v>4500</v>
      </c>
      <c r="AU345" s="539">
        <v>4500</v>
      </c>
      <c r="AV345" s="539">
        <v>4500</v>
      </c>
      <c r="AW345" s="539">
        <v>4500</v>
      </c>
      <c r="AX345" s="539">
        <v>4500</v>
      </c>
      <c r="AY345" s="539">
        <v>4500</v>
      </c>
      <c r="AZ345" s="539">
        <v>4500</v>
      </c>
      <c r="BA345" s="539">
        <v>4500</v>
      </c>
      <c r="BB345" s="539">
        <v>4500</v>
      </c>
      <c r="BC345" s="539">
        <v>4500</v>
      </c>
      <c r="BD345" s="539">
        <v>4500</v>
      </c>
      <c r="BE345" s="539">
        <v>4500</v>
      </c>
      <c r="BF345" s="539">
        <v>4500</v>
      </c>
      <c r="BG345" s="539">
        <v>4500</v>
      </c>
      <c r="BH345" s="539">
        <v>4500</v>
      </c>
      <c r="BI345" s="539">
        <v>4500</v>
      </c>
      <c r="BJ345" s="539">
        <v>4500</v>
      </c>
      <c r="BK345" s="539">
        <v>4500</v>
      </c>
      <c r="BL345" s="539">
        <v>4500</v>
      </c>
      <c r="BM345" s="539">
        <v>4500</v>
      </c>
      <c r="BN345" s="539">
        <v>4500</v>
      </c>
      <c r="BO345" s="539">
        <v>4500</v>
      </c>
      <c r="BP345" s="539">
        <v>4500</v>
      </c>
      <c r="BQ345" s="539">
        <v>4500</v>
      </c>
      <c r="BR345" s="539">
        <v>4500</v>
      </c>
      <c r="BS345" s="539">
        <v>4500</v>
      </c>
      <c r="BT345" s="539">
        <v>4500</v>
      </c>
      <c r="BU345" s="539">
        <v>4500</v>
      </c>
      <c r="BV345" s="539">
        <v>4500</v>
      </c>
      <c r="BW345" s="539">
        <v>4500</v>
      </c>
      <c r="BX345" s="539">
        <v>4500</v>
      </c>
      <c r="BY345" s="539">
        <v>4500</v>
      </c>
      <c r="BZ345" s="539">
        <v>4500</v>
      </c>
      <c r="CA345" s="539">
        <v>4500</v>
      </c>
      <c r="CB345" s="539">
        <v>4500</v>
      </c>
      <c r="CC345" s="539">
        <v>4500</v>
      </c>
      <c r="CD345" s="539">
        <v>4500</v>
      </c>
      <c r="CE345" s="539">
        <v>4500</v>
      </c>
      <c r="CF345" s="539">
        <v>4500</v>
      </c>
      <c r="CG345" s="539">
        <v>4500</v>
      </c>
      <c r="CH345" s="539">
        <v>4500</v>
      </c>
      <c r="CI345" s="539">
        <v>4500</v>
      </c>
      <c r="CJ345" s="539">
        <v>4500</v>
      </c>
      <c r="CK345" s="539">
        <v>4500</v>
      </c>
      <c r="CL345" s="539">
        <v>4500</v>
      </c>
      <c r="CM345" s="539">
        <v>4500</v>
      </c>
      <c r="CN345" s="539">
        <v>4500</v>
      </c>
      <c r="CO345" s="539">
        <v>4500</v>
      </c>
      <c r="CP345" s="539">
        <v>4500</v>
      </c>
      <c r="CQ345" s="539">
        <v>4500</v>
      </c>
      <c r="CR345" s="539">
        <v>4500</v>
      </c>
      <c r="CS345" s="539">
        <v>4500</v>
      </c>
      <c r="CT345" s="539">
        <v>4500</v>
      </c>
      <c r="CU345" s="539">
        <v>4500</v>
      </c>
      <c r="CV345" s="539">
        <v>4500</v>
      </c>
      <c r="CW345" s="539">
        <v>4500</v>
      </c>
      <c r="CX345" s="539">
        <v>4500</v>
      </c>
      <c r="CY345" s="539">
        <v>4500</v>
      </c>
      <c r="CZ345" s="539">
        <v>4500</v>
      </c>
      <c r="DA345" s="539">
        <v>4500</v>
      </c>
      <c r="DB345" s="539">
        <v>4500</v>
      </c>
      <c r="DC345" s="539">
        <v>4500</v>
      </c>
      <c r="DD345" s="539">
        <v>4500</v>
      </c>
      <c r="DE345" s="539">
        <v>4500</v>
      </c>
      <c r="DF345" s="539">
        <v>4500</v>
      </c>
      <c r="DG345" s="539">
        <v>4500</v>
      </c>
      <c r="DH345" s="539">
        <v>4500</v>
      </c>
      <c r="DI345" s="539">
        <v>4500</v>
      </c>
      <c r="DJ345" s="539"/>
      <c r="DK345" s="14"/>
      <c r="DL345" s="14"/>
    </row>
    <row r="346" spans="1:120" ht="16.5">
      <c r="D346" s="17" t="s">
        <v>29</v>
      </c>
      <c r="E346" s="17"/>
      <c r="F346" s="57" t="s">
        <v>219</v>
      </c>
      <c r="G346" s="537"/>
      <c r="H346" s="632" t="b">
        <v>0</v>
      </c>
      <c r="I346" s="539">
        <v>750</v>
      </c>
      <c r="J346" s="539">
        <v>750</v>
      </c>
      <c r="K346" s="539">
        <v>750</v>
      </c>
      <c r="L346" s="539">
        <v>750</v>
      </c>
      <c r="M346" s="539">
        <v>750</v>
      </c>
      <c r="N346" s="539">
        <v>750</v>
      </c>
      <c r="O346" s="539">
        <v>750</v>
      </c>
      <c r="P346" s="539">
        <v>750</v>
      </c>
      <c r="Q346" s="539">
        <v>750</v>
      </c>
      <c r="R346" s="539">
        <v>750</v>
      </c>
      <c r="S346" s="539">
        <v>750</v>
      </c>
      <c r="T346" s="539">
        <v>750</v>
      </c>
      <c r="U346" s="539">
        <v>750</v>
      </c>
      <c r="V346" s="539">
        <v>750</v>
      </c>
      <c r="W346" s="539">
        <v>750</v>
      </c>
      <c r="X346" s="539">
        <v>750</v>
      </c>
      <c r="Y346" s="539">
        <v>750</v>
      </c>
      <c r="Z346" s="539">
        <v>750</v>
      </c>
      <c r="AA346" s="539">
        <v>750</v>
      </c>
      <c r="AB346" s="539">
        <v>750</v>
      </c>
      <c r="AC346" s="539">
        <v>750</v>
      </c>
      <c r="AD346" s="539">
        <v>750</v>
      </c>
      <c r="AE346" s="539">
        <v>750</v>
      </c>
      <c r="AF346" s="539">
        <v>750</v>
      </c>
      <c r="AG346" s="539">
        <v>750</v>
      </c>
      <c r="AH346" s="539">
        <v>750</v>
      </c>
      <c r="AI346" s="539">
        <v>750</v>
      </c>
      <c r="AJ346" s="539">
        <v>750</v>
      </c>
      <c r="AK346" s="539">
        <v>750</v>
      </c>
      <c r="AL346" s="539">
        <v>750</v>
      </c>
      <c r="AM346" s="539">
        <v>750</v>
      </c>
      <c r="AN346" s="539">
        <v>750</v>
      </c>
      <c r="AO346" s="539">
        <v>750</v>
      </c>
      <c r="AP346" s="539">
        <v>750</v>
      </c>
      <c r="AQ346" s="539">
        <v>750</v>
      </c>
      <c r="AR346" s="539">
        <v>750</v>
      </c>
      <c r="AS346" s="539">
        <v>750</v>
      </c>
      <c r="AT346" s="539">
        <v>750</v>
      </c>
      <c r="AU346" s="539">
        <v>750</v>
      </c>
      <c r="AV346" s="539">
        <v>750</v>
      </c>
      <c r="AW346" s="539">
        <v>750</v>
      </c>
      <c r="AX346" s="539">
        <v>750</v>
      </c>
      <c r="AY346" s="539">
        <v>750</v>
      </c>
      <c r="AZ346" s="539">
        <v>750</v>
      </c>
      <c r="BA346" s="539">
        <v>750</v>
      </c>
      <c r="BB346" s="539">
        <v>750</v>
      </c>
      <c r="BC346" s="539">
        <v>750</v>
      </c>
      <c r="BD346" s="539">
        <v>750</v>
      </c>
      <c r="BE346" s="539">
        <v>750</v>
      </c>
      <c r="BF346" s="539">
        <v>750</v>
      </c>
      <c r="BG346" s="539">
        <v>750</v>
      </c>
      <c r="BH346" s="539">
        <v>750</v>
      </c>
      <c r="BI346" s="539">
        <v>750</v>
      </c>
      <c r="BJ346" s="539">
        <v>750</v>
      </c>
      <c r="BK346" s="539">
        <v>750</v>
      </c>
      <c r="BL346" s="539">
        <v>750</v>
      </c>
      <c r="BM346" s="539">
        <v>750</v>
      </c>
      <c r="BN346" s="539">
        <v>750</v>
      </c>
      <c r="BO346" s="539">
        <v>750</v>
      </c>
      <c r="BP346" s="539">
        <v>750</v>
      </c>
      <c r="BQ346" s="539">
        <v>750</v>
      </c>
      <c r="BR346" s="539">
        <v>750</v>
      </c>
      <c r="BS346" s="539">
        <v>750</v>
      </c>
      <c r="BT346" s="539">
        <v>750</v>
      </c>
      <c r="BU346" s="539">
        <v>750</v>
      </c>
      <c r="BV346" s="539">
        <v>750</v>
      </c>
      <c r="BW346" s="539">
        <v>750</v>
      </c>
      <c r="BX346" s="539">
        <v>750</v>
      </c>
      <c r="BY346" s="539">
        <v>750</v>
      </c>
      <c r="BZ346" s="539">
        <v>750</v>
      </c>
      <c r="CA346" s="539">
        <v>750</v>
      </c>
      <c r="CB346" s="539">
        <v>750</v>
      </c>
      <c r="CC346" s="539">
        <v>750</v>
      </c>
      <c r="CD346" s="539">
        <v>750</v>
      </c>
      <c r="CE346" s="539">
        <v>750</v>
      </c>
      <c r="CF346" s="539">
        <v>750</v>
      </c>
      <c r="CG346" s="539">
        <v>750</v>
      </c>
      <c r="CH346" s="539">
        <v>750</v>
      </c>
      <c r="CI346" s="539">
        <v>750</v>
      </c>
      <c r="CJ346" s="539">
        <v>750</v>
      </c>
      <c r="CK346" s="539">
        <v>750</v>
      </c>
      <c r="CL346" s="539">
        <v>750</v>
      </c>
      <c r="CM346" s="539">
        <v>750</v>
      </c>
      <c r="CN346" s="539">
        <v>750</v>
      </c>
      <c r="CO346" s="539">
        <v>750</v>
      </c>
      <c r="CP346" s="539">
        <v>750</v>
      </c>
      <c r="CQ346" s="539">
        <v>750</v>
      </c>
      <c r="CR346" s="539">
        <v>750</v>
      </c>
      <c r="CS346" s="539">
        <v>750</v>
      </c>
      <c r="CT346" s="539">
        <v>750</v>
      </c>
      <c r="CU346" s="539">
        <v>750</v>
      </c>
      <c r="CV346" s="539">
        <v>750</v>
      </c>
      <c r="CW346" s="539">
        <v>750</v>
      </c>
      <c r="CX346" s="539">
        <v>750</v>
      </c>
      <c r="CY346" s="539">
        <v>750</v>
      </c>
      <c r="CZ346" s="539">
        <v>750</v>
      </c>
      <c r="DA346" s="539">
        <v>750</v>
      </c>
      <c r="DB346" s="539">
        <v>750</v>
      </c>
      <c r="DC346" s="539">
        <v>750</v>
      </c>
      <c r="DD346" s="539">
        <v>750</v>
      </c>
      <c r="DE346" s="539">
        <v>750</v>
      </c>
      <c r="DF346" s="539">
        <v>750</v>
      </c>
      <c r="DG346" s="539">
        <v>750</v>
      </c>
      <c r="DH346" s="539">
        <v>750</v>
      </c>
      <c r="DI346" s="539">
        <v>750</v>
      </c>
      <c r="DJ346" s="539"/>
      <c r="DK346" s="15"/>
      <c r="DL346" s="15"/>
    </row>
    <row r="347" spans="1:120" ht="16.5">
      <c r="D347" s="17" t="s">
        <v>30</v>
      </c>
      <c r="E347" s="17"/>
      <c r="F347" s="57" t="s">
        <v>219</v>
      </c>
      <c r="G347" s="4">
        <f>G348-G343</f>
        <v>3000</v>
      </c>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row>
    <row r="348" spans="1:120" ht="16.5">
      <c r="D348" s="12" t="s">
        <v>33</v>
      </c>
      <c r="E348" s="12"/>
      <c r="F348" s="57" t="s">
        <v>219</v>
      </c>
      <c r="G348" s="4">
        <f>SUM(G349:G351)</f>
        <v>30000</v>
      </c>
      <c r="H348" s="527" t="b">
        <v>1</v>
      </c>
      <c r="I348" s="648">
        <f t="shared" ref="I348:BT348" si="51">SUM(I349:I351)</f>
        <v>0</v>
      </c>
      <c r="J348" s="648">
        <f t="shared" si="51"/>
        <v>0</v>
      </c>
      <c r="K348" s="648">
        <f t="shared" si="51"/>
        <v>0</v>
      </c>
      <c r="L348" s="648">
        <f t="shared" si="51"/>
        <v>0</v>
      </c>
      <c r="M348" s="648">
        <f t="shared" si="51"/>
        <v>5000</v>
      </c>
      <c r="N348" s="648">
        <f t="shared" si="51"/>
        <v>5000</v>
      </c>
      <c r="O348" s="648">
        <f t="shared" si="51"/>
        <v>5000</v>
      </c>
      <c r="P348" s="648">
        <f t="shared" si="51"/>
        <v>5000</v>
      </c>
      <c r="Q348" s="648">
        <f t="shared" si="51"/>
        <v>0</v>
      </c>
      <c r="R348" s="648">
        <f t="shared" si="51"/>
        <v>0</v>
      </c>
      <c r="S348" s="648">
        <f t="shared" si="51"/>
        <v>0</v>
      </c>
      <c r="T348" s="648">
        <f t="shared" si="51"/>
        <v>0</v>
      </c>
      <c r="U348" s="648">
        <f t="shared" si="51"/>
        <v>0</v>
      </c>
      <c r="V348" s="648">
        <f t="shared" si="51"/>
        <v>0</v>
      </c>
      <c r="W348" s="648">
        <f t="shared" si="51"/>
        <v>0</v>
      </c>
      <c r="X348" s="648">
        <f t="shared" si="51"/>
        <v>0</v>
      </c>
      <c r="Y348" s="648">
        <f t="shared" si="51"/>
        <v>0</v>
      </c>
      <c r="Z348" s="648">
        <f t="shared" si="51"/>
        <v>0</v>
      </c>
      <c r="AA348" s="648">
        <f t="shared" si="51"/>
        <v>0</v>
      </c>
      <c r="AB348" s="648">
        <f t="shared" si="51"/>
        <v>0</v>
      </c>
      <c r="AC348" s="648">
        <f t="shared" si="51"/>
        <v>0</v>
      </c>
      <c r="AD348" s="648">
        <f t="shared" si="51"/>
        <v>0</v>
      </c>
      <c r="AE348" s="648">
        <f t="shared" si="51"/>
        <v>0</v>
      </c>
      <c r="AF348" s="648">
        <f t="shared" si="51"/>
        <v>0</v>
      </c>
      <c r="AG348" s="648">
        <f t="shared" si="51"/>
        <v>0</v>
      </c>
      <c r="AH348" s="648">
        <f t="shared" si="51"/>
        <v>0</v>
      </c>
      <c r="AI348" s="648">
        <f t="shared" si="51"/>
        <v>0</v>
      </c>
      <c r="AJ348" s="648">
        <f t="shared" si="51"/>
        <v>0</v>
      </c>
      <c r="AK348" s="648">
        <f t="shared" si="51"/>
        <v>0</v>
      </c>
      <c r="AL348" s="648">
        <f t="shared" si="51"/>
        <v>0</v>
      </c>
      <c r="AM348" s="648">
        <f t="shared" si="51"/>
        <v>0</v>
      </c>
      <c r="AN348" s="648">
        <f t="shared" si="51"/>
        <v>0</v>
      </c>
      <c r="AO348" s="648">
        <f t="shared" si="51"/>
        <v>0</v>
      </c>
      <c r="AP348" s="648">
        <f t="shared" si="51"/>
        <v>0</v>
      </c>
      <c r="AQ348" s="648">
        <f t="shared" si="51"/>
        <v>0</v>
      </c>
      <c r="AR348" s="648">
        <f t="shared" si="51"/>
        <v>0</v>
      </c>
      <c r="AS348" s="648">
        <f t="shared" si="51"/>
        <v>0</v>
      </c>
      <c r="AT348" s="648">
        <f t="shared" si="51"/>
        <v>0</v>
      </c>
      <c r="AU348" s="648">
        <f t="shared" si="51"/>
        <v>0</v>
      </c>
      <c r="AV348" s="648">
        <f t="shared" si="51"/>
        <v>0</v>
      </c>
      <c r="AW348" s="648">
        <f t="shared" si="51"/>
        <v>0</v>
      </c>
      <c r="AX348" s="648">
        <f t="shared" si="51"/>
        <v>0</v>
      </c>
      <c r="AY348" s="648">
        <f t="shared" si="51"/>
        <v>0</v>
      </c>
      <c r="AZ348" s="648">
        <f t="shared" si="51"/>
        <v>0</v>
      </c>
      <c r="BA348" s="648">
        <f t="shared" si="51"/>
        <v>0</v>
      </c>
      <c r="BB348" s="648">
        <f t="shared" si="51"/>
        <v>0</v>
      </c>
      <c r="BC348" s="648">
        <f t="shared" si="51"/>
        <v>0</v>
      </c>
      <c r="BD348" s="648">
        <f t="shared" si="51"/>
        <v>0</v>
      </c>
      <c r="BE348" s="648">
        <f t="shared" si="51"/>
        <v>0</v>
      </c>
      <c r="BF348" s="648">
        <f t="shared" si="51"/>
        <v>0</v>
      </c>
      <c r="BG348" s="648">
        <f t="shared" si="51"/>
        <v>0</v>
      </c>
      <c r="BH348" s="648">
        <f t="shared" si="51"/>
        <v>0</v>
      </c>
      <c r="BI348" s="648">
        <f t="shared" si="51"/>
        <v>0</v>
      </c>
      <c r="BJ348" s="648">
        <f t="shared" si="51"/>
        <v>0</v>
      </c>
      <c r="BK348" s="648">
        <f t="shared" si="51"/>
        <v>0</v>
      </c>
      <c r="BL348" s="648">
        <f t="shared" si="51"/>
        <v>0</v>
      </c>
      <c r="BM348" s="648">
        <f t="shared" si="51"/>
        <v>0</v>
      </c>
      <c r="BN348" s="648">
        <f t="shared" si="51"/>
        <v>0</v>
      </c>
      <c r="BO348" s="648">
        <f t="shared" si="51"/>
        <v>0</v>
      </c>
      <c r="BP348" s="648">
        <f t="shared" si="51"/>
        <v>0</v>
      </c>
      <c r="BQ348" s="648">
        <f t="shared" si="51"/>
        <v>0</v>
      </c>
      <c r="BR348" s="648">
        <f t="shared" si="51"/>
        <v>0</v>
      </c>
      <c r="BS348" s="648">
        <f t="shared" si="51"/>
        <v>0</v>
      </c>
      <c r="BT348" s="648">
        <f t="shared" si="51"/>
        <v>0</v>
      </c>
      <c r="BU348" s="648">
        <f t="shared" ref="BU348:DJ348" si="52">SUM(BU349:BU351)</f>
        <v>0</v>
      </c>
      <c r="BV348" s="648">
        <f t="shared" si="52"/>
        <v>0</v>
      </c>
      <c r="BW348" s="648">
        <f t="shared" si="52"/>
        <v>0</v>
      </c>
      <c r="BX348" s="648">
        <f t="shared" si="52"/>
        <v>0</v>
      </c>
      <c r="BY348" s="648">
        <f t="shared" si="52"/>
        <v>0</v>
      </c>
      <c r="BZ348" s="648">
        <f t="shared" si="52"/>
        <v>0</v>
      </c>
      <c r="CA348" s="648">
        <f t="shared" si="52"/>
        <v>0</v>
      </c>
      <c r="CB348" s="648">
        <f t="shared" si="52"/>
        <v>0</v>
      </c>
      <c r="CC348" s="648">
        <f t="shared" si="52"/>
        <v>0</v>
      </c>
      <c r="CD348" s="648">
        <f t="shared" si="52"/>
        <v>0</v>
      </c>
      <c r="CE348" s="648">
        <f t="shared" si="52"/>
        <v>0</v>
      </c>
      <c r="CF348" s="648">
        <f t="shared" si="52"/>
        <v>0</v>
      </c>
      <c r="CG348" s="648">
        <f t="shared" si="52"/>
        <v>0</v>
      </c>
      <c r="CH348" s="648">
        <f t="shared" si="52"/>
        <v>0</v>
      </c>
      <c r="CI348" s="648">
        <f t="shared" si="52"/>
        <v>0</v>
      </c>
      <c r="CJ348" s="648">
        <f t="shared" si="52"/>
        <v>0</v>
      </c>
      <c r="CK348" s="648">
        <f t="shared" si="52"/>
        <v>0</v>
      </c>
      <c r="CL348" s="648">
        <f t="shared" si="52"/>
        <v>0</v>
      </c>
      <c r="CM348" s="648">
        <f t="shared" si="52"/>
        <v>0</v>
      </c>
      <c r="CN348" s="648">
        <f t="shared" si="52"/>
        <v>0</v>
      </c>
      <c r="CO348" s="648">
        <f t="shared" si="52"/>
        <v>0</v>
      </c>
      <c r="CP348" s="648">
        <f t="shared" si="52"/>
        <v>0</v>
      </c>
      <c r="CQ348" s="648">
        <f t="shared" si="52"/>
        <v>0</v>
      </c>
      <c r="CR348" s="648">
        <f t="shared" si="52"/>
        <v>0</v>
      </c>
      <c r="CS348" s="648">
        <f t="shared" si="52"/>
        <v>0</v>
      </c>
      <c r="CT348" s="648">
        <f t="shared" si="52"/>
        <v>0</v>
      </c>
      <c r="CU348" s="648">
        <f t="shared" si="52"/>
        <v>0</v>
      </c>
      <c r="CV348" s="648">
        <f t="shared" si="52"/>
        <v>0</v>
      </c>
      <c r="CW348" s="648">
        <f t="shared" si="52"/>
        <v>0</v>
      </c>
      <c r="CX348" s="648">
        <f t="shared" si="52"/>
        <v>0</v>
      </c>
      <c r="CY348" s="648">
        <f t="shared" si="52"/>
        <v>0</v>
      </c>
      <c r="CZ348" s="648">
        <f t="shared" si="52"/>
        <v>0</v>
      </c>
      <c r="DA348" s="648">
        <f t="shared" si="52"/>
        <v>0</v>
      </c>
      <c r="DB348" s="648">
        <f t="shared" si="52"/>
        <v>0</v>
      </c>
      <c r="DC348" s="648">
        <f t="shared" si="52"/>
        <v>0</v>
      </c>
      <c r="DD348" s="648">
        <f t="shared" si="52"/>
        <v>0</v>
      </c>
      <c r="DE348" s="648">
        <f t="shared" si="52"/>
        <v>0</v>
      </c>
      <c r="DF348" s="648">
        <f t="shared" si="52"/>
        <v>0</v>
      </c>
      <c r="DG348" s="648">
        <f t="shared" si="52"/>
        <v>0</v>
      </c>
      <c r="DH348" s="648">
        <f t="shared" si="52"/>
        <v>0</v>
      </c>
      <c r="DI348" s="648">
        <f t="shared" si="52"/>
        <v>0</v>
      </c>
      <c r="DJ348" s="648">
        <f t="shared" si="52"/>
        <v>0</v>
      </c>
    </row>
    <row r="349" spans="1:120" ht="16.5">
      <c r="D349" s="17" t="s">
        <v>291</v>
      </c>
      <c r="E349" s="17"/>
      <c r="F349" s="57" t="s">
        <v>219</v>
      </c>
      <c r="G349" s="536">
        <v>20000</v>
      </c>
      <c r="H349" s="632" t="b">
        <v>0</v>
      </c>
      <c r="I349" s="539"/>
      <c r="J349" s="539"/>
      <c r="K349" s="539"/>
      <c r="L349" s="539"/>
      <c r="M349" s="539"/>
      <c r="N349" s="539"/>
      <c r="O349" s="539"/>
      <c r="P349" s="539"/>
      <c r="Q349" s="539"/>
      <c r="R349" s="539"/>
      <c r="S349" s="539"/>
      <c r="T349" s="539"/>
      <c r="U349" s="539"/>
      <c r="V349" s="539"/>
      <c r="W349" s="539"/>
      <c r="X349" s="539"/>
      <c r="Y349" s="539"/>
      <c r="Z349" s="539"/>
      <c r="AA349" s="539"/>
      <c r="AB349" s="539"/>
      <c r="AC349" s="539"/>
      <c r="AD349" s="539"/>
      <c r="AE349" s="539"/>
      <c r="AF349" s="539"/>
      <c r="AG349" s="539"/>
      <c r="AH349" s="539"/>
      <c r="AI349" s="539"/>
      <c r="AJ349" s="539"/>
      <c r="AK349" s="539"/>
      <c r="AL349" s="539"/>
      <c r="AM349" s="539"/>
      <c r="AN349" s="539"/>
      <c r="AO349" s="539"/>
      <c r="AP349" s="539"/>
      <c r="AQ349" s="539"/>
      <c r="AR349" s="539"/>
      <c r="AS349" s="539"/>
      <c r="AT349" s="539"/>
      <c r="AU349" s="539"/>
      <c r="AV349" s="539"/>
      <c r="AW349" s="539"/>
      <c r="AX349" s="539"/>
      <c r="AY349" s="539"/>
      <c r="AZ349" s="539"/>
      <c r="BA349" s="539"/>
      <c r="BB349" s="539"/>
      <c r="BC349" s="539"/>
      <c r="BD349" s="539"/>
      <c r="BE349" s="539"/>
      <c r="BF349" s="539"/>
      <c r="BG349" s="539"/>
      <c r="BH349" s="539"/>
      <c r="BI349" s="539"/>
      <c r="BJ349" s="539"/>
      <c r="BK349" s="539"/>
      <c r="BL349" s="539"/>
      <c r="BM349" s="539"/>
      <c r="BN349" s="539"/>
      <c r="BO349" s="539"/>
      <c r="BP349" s="539"/>
      <c r="BQ349" s="539"/>
      <c r="BR349" s="539"/>
      <c r="BS349" s="539"/>
      <c r="BT349" s="539"/>
      <c r="BU349" s="539"/>
      <c r="BV349" s="539"/>
      <c r="BW349" s="539"/>
      <c r="BX349" s="539"/>
      <c r="BY349" s="539"/>
      <c r="BZ349" s="539"/>
      <c r="CA349" s="539"/>
      <c r="CB349" s="539"/>
      <c r="CC349" s="539"/>
      <c r="CD349" s="539"/>
      <c r="CE349" s="539"/>
      <c r="CF349" s="539"/>
      <c r="CG349" s="539"/>
      <c r="CH349" s="539"/>
      <c r="CI349" s="539"/>
      <c r="CJ349" s="539"/>
      <c r="CK349" s="539"/>
      <c r="CL349" s="539"/>
      <c r="CM349" s="539"/>
      <c r="CN349" s="539"/>
      <c r="CO349" s="539"/>
      <c r="CP349" s="539"/>
      <c r="CQ349" s="539"/>
      <c r="CR349" s="539"/>
      <c r="CS349" s="539"/>
      <c r="CT349" s="539"/>
      <c r="CU349" s="539"/>
      <c r="CV349" s="539"/>
      <c r="CW349" s="539"/>
      <c r="CX349" s="539"/>
      <c r="CY349" s="539"/>
      <c r="CZ349" s="539"/>
      <c r="DA349" s="539"/>
      <c r="DB349" s="539"/>
      <c r="DC349" s="539"/>
      <c r="DD349" s="539"/>
      <c r="DE349" s="539"/>
      <c r="DF349" s="539"/>
      <c r="DG349" s="539"/>
      <c r="DH349" s="539"/>
      <c r="DI349" s="539"/>
      <c r="DJ349" s="539"/>
      <c r="DK349" s="13"/>
      <c r="DL349" s="13"/>
    </row>
    <row r="350" spans="1:120" ht="16.5">
      <c r="D350" s="17" t="s">
        <v>32</v>
      </c>
      <c r="E350" s="17"/>
      <c r="F350" s="57" t="s">
        <v>219</v>
      </c>
      <c r="G350" s="538">
        <v>5000</v>
      </c>
      <c r="H350" s="634"/>
      <c r="I350" s="539"/>
      <c r="J350" s="539"/>
      <c r="K350" s="539"/>
      <c r="L350" s="539"/>
      <c r="M350" s="539">
        <v>5000</v>
      </c>
      <c r="N350" s="539">
        <v>5000</v>
      </c>
      <c r="O350" s="539">
        <v>5000</v>
      </c>
      <c r="P350" s="539">
        <v>5000</v>
      </c>
      <c r="Q350" s="539"/>
      <c r="R350" s="539"/>
      <c r="S350" s="539"/>
      <c r="T350" s="539"/>
      <c r="U350" s="539"/>
      <c r="V350" s="539"/>
      <c r="W350" s="539"/>
      <c r="X350" s="539"/>
      <c r="Y350" s="539"/>
      <c r="Z350" s="539"/>
      <c r="AA350" s="539"/>
      <c r="AB350" s="539"/>
      <c r="AC350" s="539"/>
      <c r="AD350" s="539"/>
      <c r="AE350" s="539"/>
      <c r="AF350" s="539"/>
      <c r="AG350" s="539"/>
      <c r="AH350" s="539"/>
      <c r="AI350" s="539"/>
      <c r="AJ350" s="539"/>
      <c r="AK350" s="539"/>
      <c r="AL350" s="539"/>
      <c r="AM350" s="539"/>
      <c r="AN350" s="539"/>
      <c r="AO350" s="539"/>
      <c r="AP350" s="539"/>
      <c r="AQ350" s="539"/>
      <c r="AR350" s="539"/>
      <c r="AS350" s="539"/>
      <c r="AT350" s="539"/>
      <c r="AU350" s="539"/>
      <c r="AV350" s="539"/>
      <c r="AW350" s="539"/>
      <c r="AX350" s="539"/>
      <c r="AY350" s="539"/>
      <c r="AZ350" s="539"/>
      <c r="BA350" s="539"/>
      <c r="BB350" s="539"/>
      <c r="BC350" s="539"/>
      <c r="BD350" s="539"/>
      <c r="BE350" s="539"/>
      <c r="BF350" s="539"/>
      <c r="BG350" s="539"/>
      <c r="BH350" s="539"/>
      <c r="BI350" s="539"/>
      <c r="BJ350" s="539"/>
      <c r="BK350" s="539"/>
      <c r="BL350" s="539"/>
      <c r="BM350" s="539"/>
      <c r="BN350" s="539"/>
      <c r="BO350" s="539"/>
      <c r="BP350" s="539"/>
      <c r="BQ350" s="539"/>
      <c r="BR350" s="539"/>
      <c r="BS350" s="539"/>
      <c r="BT350" s="539"/>
      <c r="BU350" s="539"/>
      <c r="BV350" s="539"/>
      <c r="BW350" s="539"/>
      <c r="BX350" s="539"/>
      <c r="BY350" s="539"/>
      <c r="BZ350" s="539"/>
      <c r="CA350" s="539"/>
      <c r="CB350" s="539"/>
      <c r="CC350" s="539"/>
      <c r="CD350" s="539"/>
      <c r="CE350" s="539"/>
      <c r="CF350" s="539"/>
      <c r="CG350" s="539"/>
      <c r="CH350" s="539"/>
      <c r="CI350" s="539"/>
      <c r="CJ350" s="539"/>
      <c r="CK350" s="539"/>
      <c r="CL350" s="539"/>
      <c r="CM350" s="539"/>
      <c r="CN350" s="539"/>
      <c r="CO350" s="539"/>
      <c r="CP350" s="539"/>
      <c r="CQ350" s="539"/>
      <c r="CR350" s="539"/>
      <c r="CS350" s="539"/>
      <c r="CT350" s="539"/>
      <c r="CU350" s="539"/>
      <c r="CV350" s="539"/>
      <c r="CW350" s="539"/>
      <c r="CX350" s="539"/>
      <c r="CY350" s="539"/>
      <c r="CZ350" s="539"/>
      <c r="DA350" s="539"/>
      <c r="DB350" s="539"/>
      <c r="DC350" s="539"/>
      <c r="DD350" s="539"/>
      <c r="DE350" s="539"/>
      <c r="DF350" s="539"/>
      <c r="DG350" s="539"/>
      <c r="DH350" s="539"/>
      <c r="DI350" s="539"/>
      <c r="DJ350" s="539"/>
      <c r="DK350" s="14"/>
      <c r="DL350" s="14"/>
    </row>
    <row r="351" spans="1:120" ht="16.5">
      <c r="D351" s="17" t="s">
        <v>31</v>
      </c>
      <c r="E351" s="17"/>
      <c r="F351" s="57" t="s">
        <v>219</v>
      </c>
      <c r="G351" s="537">
        <v>5000</v>
      </c>
      <c r="H351" s="634"/>
      <c r="I351" s="539"/>
      <c r="J351" s="539"/>
      <c r="K351" s="539"/>
      <c r="L351" s="539"/>
      <c r="M351" s="539"/>
      <c r="N351" s="539"/>
      <c r="O351" s="539"/>
      <c r="P351" s="539"/>
      <c r="Q351" s="539"/>
      <c r="R351" s="539"/>
      <c r="S351" s="539"/>
      <c r="T351" s="539"/>
      <c r="U351" s="539"/>
      <c r="V351" s="539"/>
      <c r="W351" s="539"/>
      <c r="X351" s="539"/>
      <c r="Y351" s="539"/>
      <c r="Z351" s="539"/>
      <c r="AA351" s="539"/>
      <c r="AB351" s="539"/>
      <c r="AC351" s="539"/>
      <c r="AD351" s="539"/>
      <c r="AE351" s="539"/>
      <c r="AF351" s="539"/>
      <c r="AG351" s="539"/>
      <c r="AH351" s="539"/>
      <c r="AI351" s="539"/>
      <c r="AJ351" s="539"/>
      <c r="AK351" s="539"/>
      <c r="AL351" s="539"/>
      <c r="AM351" s="539"/>
      <c r="AN351" s="539"/>
      <c r="AO351" s="539"/>
      <c r="AP351" s="539"/>
      <c r="AQ351" s="539"/>
      <c r="AR351" s="539"/>
      <c r="AS351" s="539"/>
      <c r="AT351" s="539"/>
      <c r="AU351" s="539"/>
      <c r="AV351" s="539"/>
      <c r="AW351" s="539"/>
      <c r="AX351" s="539"/>
      <c r="AY351" s="539"/>
      <c r="AZ351" s="539"/>
      <c r="BA351" s="539"/>
      <c r="BB351" s="539"/>
      <c r="BC351" s="539"/>
      <c r="BD351" s="539"/>
      <c r="BE351" s="539"/>
      <c r="BF351" s="539"/>
      <c r="BG351" s="539"/>
      <c r="BH351" s="539"/>
      <c r="BI351" s="539"/>
      <c r="BJ351" s="539"/>
      <c r="BK351" s="539"/>
      <c r="BL351" s="539"/>
      <c r="BM351" s="539"/>
      <c r="BN351" s="539"/>
      <c r="BO351" s="539"/>
      <c r="BP351" s="539"/>
      <c r="BQ351" s="539"/>
      <c r="BR351" s="539"/>
      <c r="BS351" s="539"/>
      <c r="BT351" s="539"/>
      <c r="BU351" s="539"/>
      <c r="BV351" s="539"/>
      <c r="BW351" s="539"/>
      <c r="BX351" s="539"/>
      <c r="BY351" s="539"/>
      <c r="BZ351" s="539"/>
      <c r="CA351" s="539"/>
      <c r="CB351" s="539"/>
      <c r="CC351" s="539"/>
      <c r="CD351" s="539"/>
      <c r="CE351" s="539"/>
      <c r="CF351" s="539"/>
      <c r="CG351" s="539"/>
      <c r="CH351" s="539"/>
      <c r="CI351" s="539"/>
      <c r="CJ351" s="539"/>
      <c r="CK351" s="539"/>
      <c r="CL351" s="539"/>
      <c r="CM351" s="539"/>
      <c r="CN351" s="539"/>
      <c r="CO351" s="539"/>
      <c r="CP351" s="539"/>
      <c r="CQ351" s="539"/>
      <c r="CR351" s="539"/>
      <c r="CS351" s="539"/>
      <c r="CT351" s="539"/>
      <c r="CU351" s="539"/>
      <c r="CV351" s="539"/>
      <c r="CW351" s="539"/>
      <c r="CX351" s="539"/>
      <c r="CY351" s="539"/>
      <c r="CZ351" s="539"/>
      <c r="DA351" s="539"/>
      <c r="DB351" s="539"/>
      <c r="DC351" s="539"/>
      <c r="DD351" s="539"/>
      <c r="DE351" s="539"/>
      <c r="DF351" s="539"/>
      <c r="DG351" s="539"/>
      <c r="DH351" s="539"/>
      <c r="DI351" s="539"/>
      <c r="DJ351" s="539"/>
      <c r="DK351" s="15"/>
      <c r="DL351" s="15"/>
    </row>
    <row r="352" spans="1:120" ht="16.5">
      <c r="D352" s="12" t="s">
        <v>424</v>
      </c>
      <c r="E352" s="12"/>
      <c r="F352" s="57" t="s">
        <v>219</v>
      </c>
      <c r="G352" s="4">
        <f>G349</f>
        <v>20000</v>
      </c>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row>
    <row r="353" spans="1:116" ht="16.5">
      <c r="F353" s="5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row>
    <row r="354" spans="1:116" ht="16.5">
      <c r="D354" s="143" t="s">
        <v>395</v>
      </c>
      <c r="F354" s="5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row>
    <row r="355" spans="1:116" s="138" customFormat="1">
      <c r="A355" s="157"/>
      <c r="B355" s="157"/>
      <c r="C355" s="157"/>
      <c r="D355" s="78" t="s">
        <v>10</v>
      </c>
      <c r="E355" s="78"/>
      <c r="F355" s="79"/>
      <c r="DK355" s="78"/>
      <c r="DL355" s="78"/>
    </row>
    <row r="356" spans="1:116" ht="16.5">
      <c r="F356" s="57"/>
      <c r="G356" s="7" t="s">
        <v>315</v>
      </c>
      <c r="H356" s="7" t="s">
        <v>287</v>
      </c>
      <c r="I356" s="104" t="s">
        <v>316</v>
      </c>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row>
    <row r="357" spans="1:116" ht="16.5">
      <c r="D357" s="12" t="s">
        <v>409</v>
      </c>
      <c r="E357" s="12"/>
      <c r="F357" s="57" t="s">
        <v>330</v>
      </c>
      <c r="G357" s="540">
        <v>0.65</v>
      </c>
      <c r="H357" s="631" t="b">
        <v>1</v>
      </c>
      <c r="I357" s="642">
        <v>0.93</v>
      </c>
      <c r="J357" s="407"/>
      <c r="K357" s="407"/>
      <c r="L357" s="407"/>
      <c r="M357" s="407"/>
      <c r="N357" s="407"/>
      <c r="O357" s="407"/>
      <c r="P357" s="407"/>
      <c r="Q357" s="407"/>
      <c r="R357" s="407"/>
      <c r="S357" s="407"/>
      <c r="T357" s="407"/>
      <c r="U357" s="407"/>
      <c r="V357" s="407"/>
      <c r="W357" s="407"/>
      <c r="X357" s="407"/>
      <c r="Y357" s="407"/>
      <c r="Z357" s="407"/>
      <c r="AA357" s="407"/>
      <c r="AB357" s="407"/>
      <c r="AC357" s="407"/>
      <c r="AD357" s="407"/>
      <c r="AE357" s="407"/>
      <c r="AF357" s="407"/>
      <c r="AG357" s="407"/>
      <c r="AH357" s="407"/>
      <c r="AI357" s="407"/>
      <c r="AJ357" s="407"/>
      <c r="AK357" s="407"/>
      <c r="AL357" s="407"/>
      <c r="AM357" s="407"/>
      <c r="AN357" s="407"/>
      <c r="AO357" s="407"/>
      <c r="AP357" s="407"/>
      <c r="AQ357" s="407"/>
      <c r="AR357" s="407"/>
      <c r="AS357" s="407"/>
      <c r="AT357" s="407"/>
      <c r="AU357" s="407"/>
      <c r="AV357" s="407"/>
      <c r="AW357" s="407"/>
      <c r="AX357" s="407"/>
      <c r="AY357" s="407"/>
      <c r="AZ357" s="407"/>
      <c r="BA357" s="407"/>
      <c r="BB357" s="407"/>
      <c r="BC357" s="407"/>
      <c r="BD357" s="407"/>
      <c r="BE357" s="407"/>
      <c r="BF357" s="407"/>
      <c r="BG357" s="407"/>
      <c r="BH357" s="407"/>
      <c r="BI357" s="407"/>
      <c r="BJ357" s="407"/>
      <c r="BK357" s="407"/>
      <c r="BL357" s="407"/>
      <c r="BM357" s="407"/>
      <c r="BN357" s="407"/>
      <c r="BO357" s="407"/>
      <c r="BP357" s="407"/>
      <c r="BQ357" s="407"/>
      <c r="BR357" s="407"/>
      <c r="BS357" s="407"/>
      <c r="BT357" s="407"/>
      <c r="BU357" s="407"/>
      <c r="BV357" s="407"/>
      <c r="BW357" s="407"/>
      <c r="BX357" s="407"/>
      <c r="BY357" s="407"/>
      <c r="BZ357" s="407"/>
      <c r="CA357" s="407"/>
      <c r="CB357" s="407"/>
      <c r="CC357" s="407"/>
      <c r="CD357" s="407"/>
      <c r="CE357" s="407"/>
      <c r="CF357" s="407"/>
      <c r="CG357" s="407"/>
      <c r="CH357" s="407"/>
      <c r="CI357" s="407"/>
      <c r="CJ357" s="407"/>
      <c r="CK357" s="407"/>
      <c r="CL357" s="407"/>
      <c r="CM357" s="407"/>
      <c r="CN357" s="407"/>
      <c r="CO357" s="407"/>
      <c r="CP357" s="407"/>
      <c r="CQ357" s="407"/>
      <c r="CR357" s="407"/>
      <c r="CS357" s="407"/>
      <c r="CT357" s="407"/>
      <c r="CU357" s="407"/>
      <c r="CV357" s="407"/>
      <c r="CW357" s="407"/>
      <c r="CX357" s="407"/>
      <c r="CY357" s="407"/>
      <c r="CZ357" s="407"/>
      <c r="DA357" s="407"/>
      <c r="DB357" s="407"/>
      <c r="DC357" s="407"/>
      <c r="DD357" s="407"/>
      <c r="DE357" s="407"/>
      <c r="DF357" s="407"/>
      <c r="DG357" s="407"/>
      <c r="DH357" s="407"/>
      <c r="DI357" s="407"/>
      <c r="DJ357" s="411"/>
      <c r="DK357" s="14"/>
      <c r="DL357" s="28"/>
    </row>
    <row r="358" spans="1:116" ht="16.5">
      <c r="D358" s="12" t="s">
        <v>408</v>
      </c>
      <c r="E358" s="12"/>
      <c r="F358" s="57" t="s">
        <v>330</v>
      </c>
      <c r="G358" s="428">
        <v>0.65</v>
      </c>
      <c r="H358" s="631" t="b">
        <v>1</v>
      </c>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407"/>
      <c r="AE358" s="407"/>
      <c r="AF358" s="407"/>
      <c r="AG358" s="407"/>
      <c r="AH358" s="407"/>
      <c r="AI358" s="407"/>
      <c r="AJ358" s="407"/>
      <c r="AK358" s="407"/>
      <c r="AL358" s="407"/>
      <c r="AM358" s="407"/>
      <c r="AN358" s="407"/>
      <c r="AO358" s="407"/>
      <c r="AP358" s="407"/>
      <c r="AQ358" s="407"/>
      <c r="AR358" s="407"/>
      <c r="AS358" s="407"/>
      <c r="AT358" s="407"/>
      <c r="AU358" s="407"/>
      <c r="AV358" s="407"/>
      <c r="AW358" s="407"/>
      <c r="AX358" s="407"/>
      <c r="AY358" s="407"/>
      <c r="AZ358" s="407"/>
      <c r="BA358" s="407"/>
      <c r="BB358" s="407"/>
      <c r="BC358" s="407"/>
      <c r="BD358" s="407"/>
      <c r="BE358" s="407"/>
      <c r="BF358" s="407"/>
      <c r="BG358" s="407"/>
      <c r="BH358" s="407"/>
      <c r="BI358" s="407"/>
      <c r="BJ358" s="407"/>
      <c r="BK358" s="407"/>
      <c r="BL358" s="407"/>
      <c r="BM358" s="407"/>
      <c r="BN358" s="407"/>
      <c r="BO358" s="407"/>
      <c r="BP358" s="407"/>
      <c r="BQ358" s="407"/>
      <c r="BR358" s="407"/>
      <c r="BS358" s="407"/>
      <c r="BT358" s="407"/>
      <c r="BU358" s="407"/>
      <c r="BV358" s="407"/>
      <c r="BW358" s="407"/>
      <c r="BX358" s="407"/>
      <c r="BY358" s="407"/>
      <c r="BZ358" s="407"/>
      <c r="CA358" s="407"/>
      <c r="CB358" s="407"/>
      <c r="CC358" s="407"/>
      <c r="CD358" s="407"/>
      <c r="CE358" s="407"/>
      <c r="CF358" s="407"/>
      <c r="CG358" s="407"/>
      <c r="CH358" s="407"/>
      <c r="CI358" s="407"/>
      <c r="CJ358" s="407"/>
      <c r="CK358" s="407"/>
      <c r="CL358" s="407"/>
      <c r="CM358" s="407"/>
      <c r="CN358" s="407"/>
      <c r="CO358" s="407"/>
      <c r="CP358" s="407"/>
      <c r="CQ358" s="407"/>
      <c r="CR358" s="407"/>
      <c r="CS358" s="407"/>
      <c r="CT358" s="407"/>
      <c r="CU358" s="407"/>
      <c r="CV358" s="407"/>
      <c r="CW358" s="407"/>
      <c r="CX358" s="407"/>
      <c r="CY358" s="407"/>
      <c r="CZ358" s="407"/>
      <c r="DA358" s="407"/>
      <c r="DB358" s="407"/>
      <c r="DC358" s="407"/>
      <c r="DD358" s="407"/>
      <c r="DE358" s="407"/>
      <c r="DF358" s="407"/>
      <c r="DG358" s="407"/>
      <c r="DH358" s="407"/>
      <c r="DI358" s="407"/>
      <c r="DJ358" s="411"/>
      <c r="DK358" s="14"/>
      <c r="DL358" s="28"/>
    </row>
    <row r="359" spans="1:116" ht="16.5">
      <c r="D359" s="385" t="s">
        <v>39</v>
      </c>
      <c r="E359" s="12"/>
      <c r="F359" s="451" t="s">
        <v>329</v>
      </c>
      <c r="G359" s="428">
        <v>1E-3</v>
      </c>
      <c r="H359" s="631" t="b">
        <v>1</v>
      </c>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407"/>
      <c r="AO359" s="407"/>
      <c r="AP359" s="407"/>
      <c r="AQ359" s="407"/>
      <c r="AR359" s="407"/>
      <c r="AS359" s="407"/>
      <c r="AT359" s="407"/>
      <c r="AU359" s="407"/>
      <c r="AV359" s="407"/>
      <c r="AW359" s="407"/>
      <c r="AX359" s="407"/>
      <c r="AY359" s="407"/>
      <c r="AZ359" s="407"/>
      <c r="BA359" s="407"/>
      <c r="BB359" s="407"/>
      <c r="BC359" s="407"/>
      <c r="BD359" s="407"/>
      <c r="BE359" s="407"/>
      <c r="BF359" s="407"/>
      <c r="BG359" s="407"/>
      <c r="BH359" s="407"/>
      <c r="BI359" s="407"/>
      <c r="BJ359" s="407"/>
      <c r="BK359" s="407"/>
      <c r="BL359" s="407"/>
      <c r="BM359" s="407"/>
      <c r="BN359" s="407"/>
      <c r="BO359" s="407"/>
      <c r="BP359" s="407"/>
      <c r="BQ359" s="407"/>
      <c r="BR359" s="407"/>
      <c r="BS359" s="407"/>
      <c r="BT359" s="407"/>
      <c r="BU359" s="407"/>
      <c r="BV359" s="407"/>
      <c r="BW359" s="407"/>
      <c r="BX359" s="407"/>
      <c r="BY359" s="407"/>
      <c r="BZ359" s="407"/>
      <c r="CA359" s="407"/>
      <c r="CB359" s="407"/>
      <c r="CC359" s="407"/>
      <c r="CD359" s="407"/>
      <c r="CE359" s="407"/>
      <c r="CF359" s="407"/>
      <c r="CG359" s="407"/>
      <c r="CH359" s="407"/>
      <c r="CI359" s="407"/>
      <c r="CJ359" s="407"/>
      <c r="CK359" s="407"/>
      <c r="CL359" s="407"/>
      <c r="CM359" s="407"/>
      <c r="CN359" s="407"/>
      <c r="CO359" s="407"/>
      <c r="CP359" s="407"/>
      <c r="CQ359" s="407"/>
      <c r="CR359" s="407"/>
      <c r="CS359" s="407"/>
      <c r="CT359" s="407"/>
      <c r="CU359" s="407"/>
      <c r="CV359" s="407"/>
      <c r="CW359" s="407"/>
      <c r="CX359" s="407"/>
      <c r="CY359" s="407"/>
      <c r="CZ359" s="407"/>
      <c r="DA359" s="407"/>
      <c r="DB359" s="407"/>
      <c r="DC359" s="407"/>
      <c r="DD359" s="407"/>
      <c r="DE359" s="407"/>
      <c r="DF359" s="407"/>
      <c r="DG359" s="407"/>
      <c r="DH359" s="407"/>
      <c r="DI359" s="407"/>
      <c r="DJ359" s="411"/>
      <c r="DK359" s="13"/>
      <c r="DL359" s="27"/>
    </row>
    <row r="360" spans="1:116" ht="16.5">
      <c r="D360" s="385" t="s">
        <v>40</v>
      </c>
      <c r="E360" s="12"/>
      <c r="F360" s="451" t="s">
        <v>329</v>
      </c>
      <c r="G360" s="428"/>
      <c r="H360" s="631" t="b">
        <v>0</v>
      </c>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c r="CG360" s="407"/>
      <c r="CH360" s="407"/>
      <c r="CI360" s="407"/>
      <c r="CJ360" s="407"/>
      <c r="CK360" s="407"/>
      <c r="CL360" s="407"/>
      <c r="CM360" s="407"/>
      <c r="CN360" s="407"/>
      <c r="CO360" s="407"/>
      <c r="CP360" s="407"/>
      <c r="CQ360" s="407"/>
      <c r="CR360" s="407"/>
      <c r="CS360" s="407"/>
      <c r="CT360" s="407"/>
      <c r="CU360" s="407"/>
      <c r="CV360" s="407"/>
      <c r="CW360" s="407"/>
      <c r="CX360" s="407"/>
      <c r="CY360" s="407"/>
      <c r="CZ360" s="407"/>
      <c r="DA360" s="407"/>
      <c r="DB360" s="407"/>
      <c r="DC360" s="407"/>
      <c r="DD360" s="407"/>
      <c r="DE360" s="407"/>
      <c r="DF360" s="407"/>
      <c r="DG360" s="407"/>
      <c r="DH360" s="407"/>
      <c r="DI360" s="407"/>
      <c r="DJ360" s="411"/>
      <c r="DK360" s="14"/>
      <c r="DL360" s="28"/>
    </row>
    <row r="361" spans="1:116" ht="16.5">
      <c r="D361" s="385" t="s">
        <v>41</v>
      </c>
      <c r="E361" s="12"/>
      <c r="F361" s="451" t="s">
        <v>329</v>
      </c>
      <c r="G361" s="428"/>
      <c r="H361" s="631" t="b">
        <v>0</v>
      </c>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7"/>
      <c r="AI361" s="407"/>
      <c r="AJ361" s="407"/>
      <c r="AK361" s="407"/>
      <c r="AL361" s="407"/>
      <c r="AM361" s="407"/>
      <c r="AN361" s="407"/>
      <c r="AO361" s="407"/>
      <c r="AP361" s="407"/>
      <c r="AQ361" s="407"/>
      <c r="AR361" s="407"/>
      <c r="AS361" s="407"/>
      <c r="AT361" s="407"/>
      <c r="AU361" s="407"/>
      <c r="AV361" s="407"/>
      <c r="AW361" s="407"/>
      <c r="AX361" s="407"/>
      <c r="AY361" s="407"/>
      <c r="AZ361" s="407"/>
      <c r="BA361" s="407"/>
      <c r="BB361" s="407"/>
      <c r="BC361" s="407"/>
      <c r="BD361" s="407"/>
      <c r="BE361" s="407"/>
      <c r="BF361" s="407"/>
      <c r="BG361" s="407"/>
      <c r="BH361" s="407"/>
      <c r="BI361" s="407"/>
      <c r="BJ361" s="407"/>
      <c r="BK361" s="407"/>
      <c r="BL361" s="407"/>
      <c r="BM361" s="407"/>
      <c r="BN361" s="407"/>
      <c r="BO361" s="407"/>
      <c r="BP361" s="407"/>
      <c r="BQ361" s="407"/>
      <c r="BR361" s="407"/>
      <c r="BS361" s="407"/>
      <c r="BT361" s="407"/>
      <c r="BU361" s="407"/>
      <c r="BV361" s="407"/>
      <c r="BW361" s="407"/>
      <c r="BX361" s="407"/>
      <c r="BY361" s="407"/>
      <c r="BZ361" s="407"/>
      <c r="CA361" s="407"/>
      <c r="CB361" s="407"/>
      <c r="CC361" s="407"/>
      <c r="CD361" s="407"/>
      <c r="CE361" s="407"/>
      <c r="CF361" s="407"/>
      <c r="CG361" s="407"/>
      <c r="CH361" s="407"/>
      <c r="CI361" s="407"/>
      <c r="CJ361" s="407"/>
      <c r="CK361" s="407"/>
      <c r="CL361" s="407"/>
      <c r="CM361" s="407"/>
      <c r="CN361" s="407"/>
      <c r="CO361" s="407"/>
      <c r="CP361" s="407"/>
      <c r="CQ361" s="407"/>
      <c r="CR361" s="407"/>
      <c r="CS361" s="407"/>
      <c r="CT361" s="407"/>
      <c r="CU361" s="407"/>
      <c r="CV361" s="407"/>
      <c r="CW361" s="407"/>
      <c r="CX361" s="407"/>
      <c r="CY361" s="407"/>
      <c r="CZ361" s="407"/>
      <c r="DA361" s="407"/>
      <c r="DB361" s="407"/>
      <c r="DC361" s="407"/>
      <c r="DD361" s="407"/>
      <c r="DE361" s="407"/>
      <c r="DF361" s="407"/>
      <c r="DG361" s="407"/>
      <c r="DH361" s="407"/>
      <c r="DI361" s="407"/>
      <c r="DJ361" s="411"/>
      <c r="DK361" s="14"/>
      <c r="DL361" s="28"/>
    </row>
    <row r="362" spans="1:116" ht="16.5">
      <c r="D362" s="385" t="s">
        <v>312</v>
      </c>
      <c r="E362" s="12"/>
      <c r="F362" s="451"/>
      <c r="G362" s="428"/>
      <c r="H362" s="631" t="b">
        <v>0</v>
      </c>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407"/>
      <c r="AE362" s="407"/>
      <c r="AF362" s="407"/>
      <c r="AG362" s="407"/>
      <c r="AH362" s="407"/>
      <c r="AI362" s="407"/>
      <c r="AJ362" s="407"/>
      <c r="AK362" s="407"/>
      <c r="AL362" s="407"/>
      <c r="AM362" s="407"/>
      <c r="AN362" s="407"/>
      <c r="AO362" s="407"/>
      <c r="AP362" s="407"/>
      <c r="AQ362" s="407"/>
      <c r="AR362" s="407"/>
      <c r="AS362" s="407"/>
      <c r="AT362" s="407"/>
      <c r="AU362" s="407"/>
      <c r="AV362" s="407"/>
      <c r="AW362" s="407"/>
      <c r="AX362" s="407"/>
      <c r="AY362" s="407"/>
      <c r="AZ362" s="407"/>
      <c r="BA362" s="407"/>
      <c r="BB362" s="407"/>
      <c r="BC362" s="407"/>
      <c r="BD362" s="407"/>
      <c r="BE362" s="407"/>
      <c r="BF362" s="407"/>
      <c r="BG362" s="407"/>
      <c r="BH362" s="407"/>
      <c r="BI362" s="407"/>
      <c r="BJ362" s="407"/>
      <c r="BK362" s="407"/>
      <c r="BL362" s="407"/>
      <c r="BM362" s="407"/>
      <c r="BN362" s="407"/>
      <c r="BO362" s="407"/>
      <c r="BP362" s="407"/>
      <c r="BQ362" s="407"/>
      <c r="BR362" s="407"/>
      <c r="BS362" s="407"/>
      <c r="BT362" s="407"/>
      <c r="BU362" s="407"/>
      <c r="BV362" s="407"/>
      <c r="BW362" s="407"/>
      <c r="BX362" s="407"/>
      <c r="BY362" s="407"/>
      <c r="BZ362" s="407"/>
      <c r="CA362" s="407"/>
      <c r="CB362" s="407"/>
      <c r="CC362" s="407"/>
      <c r="CD362" s="407"/>
      <c r="CE362" s="407"/>
      <c r="CF362" s="407"/>
      <c r="CG362" s="407"/>
      <c r="CH362" s="407"/>
      <c r="CI362" s="407"/>
      <c r="CJ362" s="407"/>
      <c r="CK362" s="407"/>
      <c r="CL362" s="407"/>
      <c r="CM362" s="407"/>
      <c r="CN362" s="407"/>
      <c r="CO362" s="407"/>
      <c r="CP362" s="407"/>
      <c r="CQ362" s="407"/>
      <c r="CR362" s="407"/>
      <c r="CS362" s="407"/>
      <c r="CT362" s="407"/>
      <c r="CU362" s="407"/>
      <c r="CV362" s="407"/>
      <c r="CW362" s="407"/>
      <c r="CX362" s="407"/>
      <c r="CY362" s="407"/>
      <c r="CZ362" s="407"/>
      <c r="DA362" s="407"/>
      <c r="DB362" s="407"/>
      <c r="DC362" s="407"/>
      <c r="DD362" s="407"/>
      <c r="DE362" s="407"/>
      <c r="DF362" s="407"/>
      <c r="DG362" s="407"/>
      <c r="DH362" s="407"/>
      <c r="DI362" s="407"/>
      <c r="DJ362" s="411"/>
      <c r="DK362" s="14"/>
      <c r="DL362" s="28"/>
    </row>
    <row r="363" spans="1:116" ht="16.5">
      <c r="D363" s="385" t="s">
        <v>313</v>
      </c>
      <c r="E363" s="12"/>
      <c r="F363" s="451"/>
      <c r="G363" s="428"/>
      <c r="H363" s="631" t="b">
        <v>0</v>
      </c>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7"/>
      <c r="AI363" s="407"/>
      <c r="AJ363" s="407"/>
      <c r="AK363" s="407"/>
      <c r="AL363" s="407"/>
      <c r="AM363" s="407"/>
      <c r="AN363" s="407"/>
      <c r="AO363" s="407"/>
      <c r="AP363" s="407"/>
      <c r="AQ363" s="407"/>
      <c r="AR363" s="407"/>
      <c r="AS363" s="407"/>
      <c r="AT363" s="407"/>
      <c r="AU363" s="407"/>
      <c r="AV363" s="407"/>
      <c r="AW363" s="407"/>
      <c r="AX363" s="407"/>
      <c r="AY363" s="407"/>
      <c r="AZ363" s="407"/>
      <c r="BA363" s="407"/>
      <c r="BB363" s="407"/>
      <c r="BC363" s="407"/>
      <c r="BD363" s="407"/>
      <c r="BE363" s="407"/>
      <c r="BF363" s="407"/>
      <c r="BG363" s="407"/>
      <c r="BH363" s="407"/>
      <c r="BI363" s="407"/>
      <c r="BJ363" s="407"/>
      <c r="BK363" s="407"/>
      <c r="BL363" s="407"/>
      <c r="BM363" s="407"/>
      <c r="BN363" s="407"/>
      <c r="BO363" s="407"/>
      <c r="BP363" s="407"/>
      <c r="BQ363" s="407"/>
      <c r="BR363" s="407"/>
      <c r="BS363" s="407"/>
      <c r="BT363" s="407"/>
      <c r="BU363" s="407"/>
      <c r="BV363" s="407"/>
      <c r="BW363" s="407"/>
      <c r="BX363" s="407"/>
      <c r="BY363" s="407"/>
      <c r="BZ363" s="407"/>
      <c r="CA363" s="407"/>
      <c r="CB363" s="407"/>
      <c r="CC363" s="407"/>
      <c r="CD363" s="407"/>
      <c r="CE363" s="407"/>
      <c r="CF363" s="407"/>
      <c r="CG363" s="407"/>
      <c r="CH363" s="407"/>
      <c r="CI363" s="407"/>
      <c r="CJ363" s="407"/>
      <c r="CK363" s="407"/>
      <c r="CL363" s="407"/>
      <c r="CM363" s="407"/>
      <c r="CN363" s="407"/>
      <c r="CO363" s="407"/>
      <c r="CP363" s="407"/>
      <c r="CQ363" s="407"/>
      <c r="CR363" s="407"/>
      <c r="CS363" s="407"/>
      <c r="CT363" s="407"/>
      <c r="CU363" s="407"/>
      <c r="CV363" s="407"/>
      <c r="CW363" s="407"/>
      <c r="CX363" s="407"/>
      <c r="CY363" s="407"/>
      <c r="CZ363" s="407"/>
      <c r="DA363" s="407"/>
      <c r="DB363" s="407"/>
      <c r="DC363" s="407"/>
      <c r="DD363" s="407"/>
      <c r="DE363" s="407"/>
      <c r="DF363" s="407"/>
      <c r="DG363" s="407"/>
      <c r="DH363" s="407"/>
      <c r="DI363" s="407"/>
      <c r="DJ363" s="411"/>
      <c r="DK363" s="14"/>
      <c r="DL363" s="28"/>
    </row>
    <row r="364" spans="1:116" ht="16.5">
      <c r="D364" s="385" t="s">
        <v>314</v>
      </c>
      <c r="E364" s="12"/>
      <c r="F364" s="451"/>
      <c r="G364" s="429"/>
      <c r="H364" s="631" t="b">
        <v>0</v>
      </c>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407"/>
      <c r="BK364" s="407"/>
      <c r="BL364" s="407"/>
      <c r="BM364" s="407"/>
      <c r="BN364" s="407"/>
      <c r="BO364" s="407"/>
      <c r="BP364" s="407"/>
      <c r="BQ364" s="407"/>
      <c r="BR364" s="407"/>
      <c r="BS364" s="407"/>
      <c r="BT364" s="407"/>
      <c r="BU364" s="407"/>
      <c r="BV364" s="407"/>
      <c r="BW364" s="407"/>
      <c r="BX364" s="407"/>
      <c r="BY364" s="407"/>
      <c r="BZ364" s="407"/>
      <c r="CA364" s="407"/>
      <c r="CB364" s="407"/>
      <c r="CC364" s="407"/>
      <c r="CD364" s="407"/>
      <c r="CE364" s="407"/>
      <c r="CF364" s="407"/>
      <c r="CG364" s="407"/>
      <c r="CH364" s="407"/>
      <c r="CI364" s="407"/>
      <c r="CJ364" s="407"/>
      <c r="CK364" s="407"/>
      <c r="CL364" s="407"/>
      <c r="CM364" s="407"/>
      <c r="CN364" s="407"/>
      <c r="CO364" s="407"/>
      <c r="CP364" s="407"/>
      <c r="CQ364" s="407"/>
      <c r="CR364" s="407"/>
      <c r="CS364" s="407"/>
      <c r="CT364" s="407"/>
      <c r="CU364" s="407"/>
      <c r="CV364" s="407"/>
      <c r="CW364" s="407"/>
      <c r="CX364" s="407"/>
      <c r="CY364" s="407"/>
      <c r="CZ364" s="407"/>
      <c r="DA364" s="407"/>
      <c r="DB364" s="407"/>
      <c r="DC364" s="407"/>
      <c r="DD364" s="407"/>
      <c r="DE364" s="407"/>
      <c r="DF364" s="407"/>
      <c r="DG364" s="407"/>
      <c r="DH364" s="407"/>
      <c r="DI364" s="407"/>
      <c r="DJ364" s="411"/>
      <c r="DK364" s="15"/>
      <c r="DL364" s="29"/>
    </row>
    <row r="365" spans="1:116" ht="16.5">
      <c r="F365" s="57"/>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row>
    <row r="366" spans="1:116" s="140" customFormat="1">
      <c r="A366" s="163"/>
      <c r="B366" s="163"/>
      <c r="C366" s="163"/>
      <c r="D366" s="81" t="s">
        <v>11</v>
      </c>
      <c r="E366" s="81"/>
      <c r="F366" s="82"/>
      <c r="G366" s="81"/>
      <c r="H366" s="81"/>
      <c r="DK366" s="81"/>
      <c r="DL366" s="81"/>
    </row>
    <row r="367" spans="1:116" ht="16.5">
      <c r="F367" s="57"/>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row>
    <row r="368" spans="1:116" ht="16.5">
      <c r="D368" s="12" t="s">
        <v>426</v>
      </c>
      <c r="E368" s="12"/>
      <c r="F368" s="57" t="s">
        <v>330</v>
      </c>
      <c r="G368" s="541">
        <v>0.65</v>
      </c>
      <c r="H368" s="632" t="b">
        <v>0</v>
      </c>
      <c r="I368" s="642">
        <v>0.65</v>
      </c>
      <c r="J368" s="407">
        <v>0.65</v>
      </c>
      <c r="K368" s="407">
        <v>0.65</v>
      </c>
      <c r="L368" s="407">
        <v>0.65</v>
      </c>
      <c r="M368" s="407">
        <v>0.65</v>
      </c>
      <c r="N368" s="407">
        <v>0.65</v>
      </c>
      <c r="O368" s="407">
        <v>0.65</v>
      </c>
      <c r="P368" s="407">
        <v>0.65</v>
      </c>
      <c r="Q368" s="407">
        <v>0.65</v>
      </c>
      <c r="R368" s="407">
        <v>0.65</v>
      </c>
      <c r="S368" s="407">
        <v>0.65</v>
      </c>
      <c r="T368" s="407">
        <v>0.65</v>
      </c>
      <c r="U368" s="407">
        <v>0.65</v>
      </c>
      <c r="V368" s="407">
        <v>0.65</v>
      </c>
      <c r="W368" s="407">
        <v>0.65</v>
      </c>
      <c r="X368" s="407">
        <v>0.65</v>
      </c>
      <c r="Y368" s="407">
        <v>0.65</v>
      </c>
      <c r="Z368" s="407">
        <v>0.65</v>
      </c>
      <c r="AA368" s="407">
        <v>0.65</v>
      </c>
      <c r="AB368" s="407">
        <v>0.65</v>
      </c>
      <c r="AC368" s="407">
        <v>0.65</v>
      </c>
      <c r="AD368" s="407">
        <v>0.65</v>
      </c>
      <c r="AE368" s="407">
        <v>0.65</v>
      </c>
      <c r="AF368" s="407">
        <v>0.65</v>
      </c>
      <c r="AG368" s="407">
        <v>0.65</v>
      </c>
      <c r="AH368" s="407">
        <v>0.65</v>
      </c>
      <c r="AI368" s="407">
        <v>0.65</v>
      </c>
      <c r="AJ368" s="407">
        <v>0.65</v>
      </c>
      <c r="AK368" s="407">
        <v>0.65</v>
      </c>
      <c r="AL368" s="407">
        <v>0.65</v>
      </c>
      <c r="AM368" s="407">
        <v>0.65</v>
      </c>
      <c r="AN368" s="407">
        <v>0.65</v>
      </c>
      <c r="AO368" s="407">
        <v>0.65</v>
      </c>
      <c r="AP368" s="407">
        <v>0.65</v>
      </c>
      <c r="AQ368" s="407">
        <v>0.65</v>
      </c>
      <c r="AR368" s="407">
        <v>0.65</v>
      </c>
      <c r="AS368" s="407">
        <v>0.65</v>
      </c>
      <c r="AT368" s="407">
        <v>0.65</v>
      </c>
      <c r="AU368" s="407">
        <v>0.65</v>
      </c>
      <c r="AV368" s="407">
        <v>0.65</v>
      </c>
      <c r="AW368" s="407">
        <v>0.65</v>
      </c>
      <c r="AX368" s="407">
        <v>0.65</v>
      </c>
      <c r="AY368" s="407">
        <v>0.65</v>
      </c>
      <c r="AZ368" s="407">
        <v>0.65</v>
      </c>
      <c r="BA368" s="407">
        <v>0.65</v>
      </c>
      <c r="BB368" s="407">
        <v>0.65</v>
      </c>
      <c r="BC368" s="407">
        <v>0.65</v>
      </c>
      <c r="BD368" s="407">
        <v>0.65</v>
      </c>
      <c r="BE368" s="407">
        <v>0.65</v>
      </c>
      <c r="BF368" s="407">
        <v>0.65</v>
      </c>
      <c r="BG368" s="407">
        <v>0.65</v>
      </c>
      <c r="BH368" s="407">
        <v>0.65</v>
      </c>
      <c r="BI368" s="407">
        <v>0.65</v>
      </c>
      <c r="BJ368" s="407">
        <v>0.65</v>
      </c>
      <c r="BK368" s="407">
        <v>0.65</v>
      </c>
      <c r="BL368" s="407">
        <v>0.65</v>
      </c>
      <c r="BM368" s="407">
        <v>0.65</v>
      </c>
      <c r="BN368" s="407">
        <v>0.65</v>
      </c>
      <c r="BO368" s="407">
        <v>0.65</v>
      </c>
      <c r="BP368" s="407">
        <v>0.65</v>
      </c>
      <c r="BQ368" s="407">
        <v>0.65</v>
      </c>
      <c r="BR368" s="407">
        <v>0.65</v>
      </c>
      <c r="BS368" s="407">
        <v>0.65</v>
      </c>
      <c r="BT368" s="407">
        <v>0.65</v>
      </c>
      <c r="BU368" s="407">
        <v>0.65</v>
      </c>
      <c r="BV368" s="407">
        <v>0.65</v>
      </c>
      <c r="BW368" s="407">
        <v>0.65</v>
      </c>
      <c r="BX368" s="407">
        <v>0.65</v>
      </c>
      <c r="BY368" s="407">
        <v>0.65</v>
      </c>
      <c r="BZ368" s="407">
        <v>0.65</v>
      </c>
      <c r="CA368" s="407">
        <v>0.65</v>
      </c>
      <c r="CB368" s="407">
        <v>0.65</v>
      </c>
      <c r="CC368" s="407">
        <v>0.65</v>
      </c>
      <c r="CD368" s="407">
        <v>0.65</v>
      </c>
      <c r="CE368" s="407">
        <v>0.65</v>
      </c>
      <c r="CF368" s="407">
        <v>0.65</v>
      </c>
      <c r="CG368" s="407">
        <v>0.65</v>
      </c>
      <c r="CH368" s="407">
        <v>0.65</v>
      </c>
      <c r="CI368" s="407">
        <v>0.65</v>
      </c>
      <c r="CJ368" s="407">
        <v>0.65</v>
      </c>
      <c r="CK368" s="407">
        <v>0.65</v>
      </c>
      <c r="CL368" s="407">
        <v>0.65</v>
      </c>
      <c r="CM368" s="407">
        <v>0.65</v>
      </c>
      <c r="CN368" s="407">
        <v>0.65</v>
      </c>
      <c r="CO368" s="407">
        <v>0.65</v>
      </c>
      <c r="CP368" s="407">
        <v>0.65</v>
      </c>
      <c r="CQ368" s="407">
        <v>0.65</v>
      </c>
      <c r="CR368" s="407">
        <v>0.65</v>
      </c>
      <c r="CS368" s="407">
        <v>0.65</v>
      </c>
      <c r="CT368" s="407">
        <v>0.65</v>
      </c>
      <c r="CU368" s="407">
        <v>0.65</v>
      </c>
      <c r="CV368" s="407">
        <v>0.65</v>
      </c>
      <c r="CW368" s="407">
        <v>0.65</v>
      </c>
      <c r="CX368" s="407">
        <v>0.65</v>
      </c>
      <c r="CY368" s="407">
        <v>0.65</v>
      </c>
      <c r="CZ368" s="407">
        <v>0.65</v>
      </c>
      <c r="DA368" s="407">
        <v>0.65</v>
      </c>
      <c r="DB368" s="407">
        <v>0.65</v>
      </c>
      <c r="DC368" s="407">
        <v>0.65</v>
      </c>
      <c r="DD368" s="407">
        <v>0.65</v>
      </c>
      <c r="DE368" s="407">
        <v>0.65</v>
      </c>
      <c r="DF368" s="407">
        <v>0.65</v>
      </c>
      <c r="DG368" s="407">
        <v>0.65</v>
      </c>
      <c r="DH368" s="407">
        <v>0.65</v>
      </c>
      <c r="DI368" s="407">
        <v>0.65</v>
      </c>
      <c r="DJ368" s="411"/>
      <c r="DK368" s="14"/>
      <c r="DL368" s="28"/>
    </row>
    <row r="369" spans="1:116" ht="16.5">
      <c r="D369" s="12" t="s">
        <v>427</v>
      </c>
      <c r="E369" s="12"/>
      <c r="F369" s="57" t="s">
        <v>330</v>
      </c>
      <c r="G369" s="542">
        <v>0.83</v>
      </c>
      <c r="H369" s="632" t="b">
        <v>0</v>
      </c>
      <c r="I369" s="407">
        <v>0.83</v>
      </c>
      <c r="J369" s="407">
        <v>0.83</v>
      </c>
      <c r="K369" s="407">
        <v>0.83</v>
      </c>
      <c r="L369" s="407">
        <v>0.83</v>
      </c>
      <c r="M369" s="407">
        <v>0.83</v>
      </c>
      <c r="N369" s="407">
        <v>0.83</v>
      </c>
      <c r="O369" s="407">
        <v>0.83</v>
      </c>
      <c r="P369" s="407">
        <v>0.83</v>
      </c>
      <c r="Q369" s="407">
        <v>0.83</v>
      </c>
      <c r="R369" s="407">
        <v>0.83</v>
      </c>
      <c r="S369" s="407">
        <v>0.83</v>
      </c>
      <c r="T369" s="407">
        <v>0.83</v>
      </c>
      <c r="U369" s="407">
        <v>0.83</v>
      </c>
      <c r="V369" s="407">
        <v>0.83</v>
      </c>
      <c r="W369" s="407">
        <v>0.83</v>
      </c>
      <c r="X369" s="407">
        <v>0.83</v>
      </c>
      <c r="Y369" s="407">
        <v>0.83</v>
      </c>
      <c r="Z369" s="407">
        <v>0.83</v>
      </c>
      <c r="AA369" s="407">
        <v>0.83</v>
      </c>
      <c r="AB369" s="407">
        <v>0.83</v>
      </c>
      <c r="AC369" s="407">
        <v>0.83</v>
      </c>
      <c r="AD369" s="407">
        <v>0.83</v>
      </c>
      <c r="AE369" s="407">
        <v>0.83</v>
      </c>
      <c r="AF369" s="407">
        <v>0.83</v>
      </c>
      <c r="AG369" s="407">
        <v>0.83</v>
      </c>
      <c r="AH369" s="407">
        <v>0.83</v>
      </c>
      <c r="AI369" s="407">
        <v>0.83</v>
      </c>
      <c r="AJ369" s="407">
        <v>0.83</v>
      </c>
      <c r="AK369" s="407">
        <v>0.83</v>
      </c>
      <c r="AL369" s="407">
        <v>0.83</v>
      </c>
      <c r="AM369" s="407">
        <v>0.83</v>
      </c>
      <c r="AN369" s="407">
        <v>0.83</v>
      </c>
      <c r="AO369" s="407">
        <v>0.83</v>
      </c>
      <c r="AP369" s="407">
        <v>0.83</v>
      </c>
      <c r="AQ369" s="407">
        <v>0.83</v>
      </c>
      <c r="AR369" s="407">
        <v>0.83</v>
      </c>
      <c r="AS369" s="407">
        <v>0.83</v>
      </c>
      <c r="AT369" s="407">
        <v>0.83</v>
      </c>
      <c r="AU369" s="407">
        <v>0.83</v>
      </c>
      <c r="AV369" s="407">
        <v>0.83</v>
      </c>
      <c r="AW369" s="407">
        <v>0.83</v>
      </c>
      <c r="AX369" s="407">
        <v>0.83</v>
      </c>
      <c r="AY369" s="407">
        <v>0.83</v>
      </c>
      <c r="AZ369" s="407">
        <v>0.83</v>
      </c>
      <c r="BA369" s="407">
        <v>0.83</v>
      </c>
      <c r="BB369" s="407">
        <v>0.83</v>
      </c>
      <c r="BC369" s="407">
        <v>0.83</v>
      </c>
      <c r="BD369" s="407">
        <v>0.83</v>
      </c>
      <c r="BE369" s="407">
        <v>0.83</v>
      </c>
      <c r="BF369" s="407">
        <v>0.83</v>
      </c>
      <c r="BG369" s="407">
        <v>0.83</v>
      </c>
      <c r="BH369" s="407">
        <v>0.83</v>
      </c>
      <c r="BI369" s="407">
        <v>0.83</v>
      </c>
      <c r="BJ369" s="407">
        <v>0.83</v>
      </c>
      <c r="BK369" s="407">
        <v>0.83</v>
      </c>
      <c r="BL369" s="407">
        <v>0.83</v>
      </c>
      <c r="BM369" s="407">
        <v>0.83</v>
      </c>
      <c r="BN369" s="407">
        <v>0.83</v>
      </c>
      <c r="BO369" s="407">
        <v>0.83</v>
      </c>
      <c r="BP369" s="407">
        <v>0.83</v>
      </c>
      <c r="BQ369" s="407">
        <v>0.83</v>
      </c>
      <c r="BR369" s="407">
        <v>0.83</v>
      </c>
      <c r="BS369" s="407">
        <v>0.83</v>
      </c>
      <c r="BT369" s="407">
        <v>0.83</v>
      </c>
      <c r="BU369" s="407">
        <v>0.83</v>
      </c>
      <c r="BV369" s="407">
        <v>0.83</v>
      </c>
      <c r="BW369" s="407">
        <v>0.83</v>
      </c>
      <c r="BX369" s="407">
        <v>0.83</v>
      </c>
      <c r="BY369" s="407">
        <v>0.83</v>
      </c>
      <c r="BZ369" s="407">
        <v>0.83</v>
      </c>
      <c r="CA369" s="407">
        <v>0.83</v>
      </c>
      <c r="CB369" s="407">
        <v>0.83</v>
      </c>
      <c r="CC369" s="407">
        <v>0.83</v>
      </c>
      <c r="CD369" s="407">
        <v>0.83</v>
      </c>
      <c r="CE369" s="407">
        <v>0.83</v>
      </c>
      <c r="CF369" s="407">
        <v>0.83</v>
      </c>
      <c r="CG369" s="407">
        <v>0.83</v>
      </c>
      <c r="CH369" s="407">
        <v>0.83</v>
      </c>
      <c r="CI369" s="407">
        <v>0.83</v>
      </c>
      <c r="CJ369" s="407">
        <v>0.83</v>
      </c>
      <c r="CK369" s="407">
        <v>0.83</v>
      </c>
      <c r="CL369" s="407">
        <v>0.83</v>
      </c>
      <c r="CM369" s="407">
        <v>0.83</v>
      </c>
      <c r="CN369" s="407">
        <v>0.83</v>
      </c>
      <c r="CO369" s="407">
        <v>0.83</v>
      </c>
      <c r="CP369" s="407">
        <v>0.83</v>
      </c>
      <c r="CQ369" s="407">
        <v>0.83</v>
      </c>
      <c r="CR369" s="407">
        <v>0.83</v>
      </c>
      <c r="CS369" s="407">
        <v>0.83</v>
      </c>
      <c r="CT369" s="407">
        <v>0.83</v>
      </c>
      <c r="CU369" s="407">
        <v>0.83</v>
      </c>
      <c r="CV369" s="407">
        <v>0.83</v>
      </c>
      <c r="CW369" s="407">
        <v>0.83</v>
      </c>
      <c r="CX369" s="407">
        <v>0.83</v>
      </c>
      <c r="CY369" s="407">
        <v>0.83</v>
      </c>
      <c r="CZ369" s="407">
        <v>0.83</v>
      </c>
      <c r="DA369" s="407">
        <v>0.83</v>
      </c>
      <c r="DB369" s="407">
        <v>0.83</v>
      </c>
      <c r="DC369" s="407">
        <v>0.83</v>
      </c>
      <c r="DD369" s="407">
        <v>0.83</v>
      </c>
      <c r="DE369" s="407">
        <v>0.83</v>
      </c>
      <c r="DF369" s="407">
        <v>0.83</v>
      </c>
      <c r="DG369" s="407">
        <v>0.83</v>
      </c>
      <c r="DH369" s="407">
        <v>0.83</v>
      </c>
      <c r="DI369" s="407">
        <v>0.83</v>
      </c>
      <c r="DJ369" s="411"/>
      <c r="DK369" s="14"/>
      <c r="DL369" s="28"/>
    </row>
    <row r="370" spans="1:116" ht="16.5">
      <c r="D370" s="385" t="s">
        <v>39</v>
      </c>
      <c r="E370" s="385"/>
      <c r="F370" s="451" t="s">
        <v>329</v>
      </c>
      <c r="G370" s="542">
        <v>1E-3</v>
      </c>
      <c r="H370" s="632" t="b">
        <v>0</v>
      </c>
      <c r="I370" s="407">
        <v>1E-3</v>
      </c>
      <c r="J370" s="407">
        <v>1E-3</v>
      </c>
      <c r="K370" s="407">
        <v>1E-3</v>
      </c>
      <c r="L370" s="407">
        <v>1E-3</v>
      </c>
      <c r="M370" s="407">
        <v>1E-3</v>
      </c>
      <c r="N370" s="407">
        <v>1E-3</v>
      </c>
      <c r="O370" s="407">
        <v>1E-3</v>
      </c>
      <c r="P370" s="407">
        <v>1E-3</v>
      </c>
      <c r="Q370" s="407">
        <v>1E-3</v>
      </c>
      <c r="R370" s="407">
        <v>1E-3</v>
      </c>
      <c r="S370" s="407">
        <v>1E-3</v>
      </c>
      <c r="T370" s="407">
        <v>1E-3</v>
      </c>
      <c r="U370" s="407">
        <v>1E-3</v>
      </c>
      <c r="V370" s="407">
        <v>1E-3</v>
      </c>
      <c r="W370" s="407">
        <v>1E-3</v>
      </c>
      <c r="X370" s="407">
        <v>1E-3</v>
      </c>
      <c r="Y370" s="407">
        <v>1E-3</v>
      </c>
      <c r="Z370" s="407">
        <v>1E-3</v>
      </c>
      <c r="AA370" s="407">
        <v>1E-3</v>
      </c>
      <c r="AB370" s="407">
        <v>1E-3</v>
      </c>
      <c r="AC370" s="407">
        <v>1E-3</v>
      </c>
      <c r="AD370" s="407">
        <v>1E-3</v>
      </c>
      <c r="AE370" s="407">
        <v>1E-3</v>
      </c>
      <c r="AF370" s="407">
        <v>1E-3</v>
      </c>
      <c r="AG370" s="407">
        <v>1E-3</v>
      </c>
      <c r="AH370" s="407">
        <v>1E-3</v>
      </c>
      <c r="AI370" s="407">
        <v>1E-3</v>
      </c>
      <c r="AJ370" s="407">
        <v>1E-3</v>
      </c>
      <c r="AK370" s="407">
        <v>1E-3</v>
      </c>
      <c r="AL370" s="407">
        <v>1E-3</v>
      </c>
      <c r="AM370" s="407">
        <v>1E-3</v>
      </c>
      <c r="AN370" s="407">
        <v>1E-3</v>
      </c>
      <c r="AO370" s="407">
        <v>1E-3</v>
      </c>
      <c r="AP370" s="407">
        <v>1E-3</v>
      </c>
      <c r="AQ370" s="407">
        <v>1E-3</v>
      </c>
      <c r="AR370" s="407">
        <v>1E-3</v>
      </c>
      <c r="AS370" s="407">
        <v>1E-3</v>
      </c>
      <c r="AT370" s="407">
        <v>1E-3</v>
      </c>
      <c r="AU370" s="407">
        <v>1E-3</v>
      </c>
      <c r="AV370" s="407">
        <v>1E-3</v>
      </c>
      <c r="AW370" s="407">
        <v>1E-3</v>
      </c>
      <c r="AX370" s="407">
        <v>1E-3</v>
      </c>
      <c r="AY370" s="407">
        <v>1E-3</v>
      </c>
      <c r="AZ370" s="407">
        <v>1E-3</v>
      </c>
      <c r="BA370" s="407">
        <v>1E-3</v>
      </c>
      <c r="BB370" s="407">
        <v>1E-3</v>
      </c>
      <c r="BC370" s="407">
        <v>1E-3</v>
      </c>
      <c r="BD370" s="407">
        <v>1E-3</v>
      </c>
      <c r="BE370" s="407">
        <v>1E-3</v>
      </c>
      <c r="BF370" s="407">
        <v>1E-3</v>
      </c>
      <c r="BG370" s="407">
        <v>1E-3</v>
      </c>
      <c r="BH370" s="407">
        <v>1E-3</v>
      </c>
      <c r="BI370" s="407">
        <v>1E-3</v>
      </c>
      <c r="BJ370" s="407">
        <v>1E-3</v>
      </c>
      <c r="BK370" s="407">
        <v>1E-3</v>
      </c>
      <c r="BL370" s="407">
        <v>1E-3</v>
      </c>
      <c r="BM370" s="407">
        <v>1E-3</v>
      </c>
      <c r="BN370" s="407">
        <v>1E-3</v>
      </c>
      <c r="BO370" s="407">
        <v>1E-3</v>
      </c>
      <c r="BP370" s="407">
        <v>1E-3</v>
      </c>
      <c r="BQ370" s="407">
        <v>1E-3</v>
      </c>
      <c r="BR370" s="407">
        <v>1E-3</v>
      </c>
      <c r="BS370" s="407">
        <v>1E-3</v>
      </c>
      <c r="BT370" s="407">
        <v>1E-3</v>
      </c>
      <c r="BU370" s="407">
        <v>1E-3</v>
      </c>
      <c r="BV370" s="407">
        <v>1E-3</v>
      </c>
      <c r="BW370" s="407">
        <v>1E-3</v>
      </c>
      <c r="BX370" s="407">
        <v>1E-3</v>
      </c>
      <c r="BY370" s="407">
        <v>1E-3</v>
      </c>
      <c r="BZ370" s="407">
        <v>1E-3</v>
      </c>
      <c r="CA370" s="407">
        <v>1E-3</v>
      </c>
      <c r="CB370" s="407">
        <v>1E-3</v>
      </c>
      <c r="CC370" s="407">
        <v>1E-3</v>
      </c>
      <c r="CD370" s="407">
        <v>1E-3</v>
      </c>
      <c r="CE370" s="407">
        <v>1E-3</v>
      </c>
      <c r="CF370" s="407">
        <v>1E-3</v>
      </c>
      <c r="CG370" s="407">
        <v>1E-3</v>
      </c>
      <c r="CH370" s="407">
        <v>1E-3</v>
      </c>
      <c r="CI370" s="407">
        <v>1E-3</v>
      </c>
      <c r="CJ370" s="407">
        <v>1E-3</v>
      </c>
      <c r="CK370" s="407">
        <v>1E-3</v>
      </c>
      <c r="CL370" s="407">
        <v>1E-3</v>
      </c>
      <c r="CM370" s="407">
        <v>1E-3</v>
      </c>
      <c r="CN370" s="407">
        <v>1E-3</v>
      </c>
      <c r="CO370" s="407">
        <v>1E-3</v>
      </c>
      <c r="CP370" s="407">
        <v>1E-3</v>
      </c>
      <c r="CQ370" s="407">
        <v>1E-3</v>
      </c>
      <c r="CR370" s="407">
        <v>1E-3</v>
      </c>
      <c r="CS370" s="407">
        <v>1E-3</v>
      </c>
      <c r="CT370" s="407">
        <v>1E-3</v>
      </c>
      <c r="CU370" s="407">
        <v>1E-3</v>
      </c>
      <c r="CV370" s="407">
        <v>1E-3</v>
      </c>
      <c r="CW370" s="407">
        <v>1E-3</v>
      </c>
      <c r="CX370" s="407">
        <v>1E-3</v>
      </c>
      <c r="CY370" s="407">
        <v>1E-3</v>
      </c>
      <c r="CZ370" s="407">
        <v>1E-3</v>
      </c>
      <c r="DA370" s="407">
        <v>1E-3</v>
      </c>
      <c r="DB370" s="407">
        <v>1E-3</v>
      </c>
      <c r="DC370" s="407">
        <v>1E-3</v>
      </c>
      <c r="DD370" s="407">
        <v>1E-3</v>
      </c>
      <c r="DE370" s="407">
        <v>1E-3</v>
      </c>
      <c r="DF370" s="407">
        <v>1E-3</v>
      </c>
      <c r="DG370" s="407">
        <v>1E-3</v>
      </c>
      <c r="DH370" s="407">
        <v>1E-3</v>
      </c>
      <c r="DI370" s="407">
        <v>1E-3</v>
      </c>
      <c r="DJ370" s="411"/>
      <c r="DK370" s="13"/>
      <c r="DL370" s="27"/>
    </row>
    <row r="371" spans="1:116" ht="16.5">
      <c r="D371" s="385" t="s">
        <v>40</v>
      </c>
      <c r="E371" s="385"/>
      <c r="F371" s="451" t="s">
        <v>329</v>
      </c>
      <c r="G371" s="542">
        <v>2E-3</v>
      </c>
      <c r="H371" s="632" t="b">
        <v>0</v>
      </c>
      <c r="I371" s="407">
        <v>2E-3</v>
      </c>
      <c r="J371" s="407">
        <v>2E-3</v>
      </c>
      <c r="K371" s="407">
        <v>2E-3</v>
      </c>
      <c r="L371" s="407">
        <v>2E-3</v>
      </c>
      <c r="M371" s="407">
        <v>2E-3</v>
      </c>
      <c r="N371" s="407">
        <v>2E-3</v>
      </c>
      <c r="O371" s="407">
        <v>2E-3</v>
      </c>
      <c r="P371" s="407">
        <v>2E-3</v>
      </c>
      <c r="Q371" s="407">
        <v>2E-3</v>
      </c>
      <c r="R371" s="407">
        <v>2E-3</v>
      </c>
      <c r="S371" s="407">
        <v>2E-3</v>
      </c>
      <c r="T371" s="407">
        <v>2E-3</v>
      </c>
      <c r="U371" s="407">
        <v>2E-3</v>
      </c>
      <c r="V371" s="407">
        <v>2E-3</v>
      </c>
      <c r="W371" s="407">
        <v>2E-3</v>
      </c>
      <c r="X371" s="407">
        <v>2E-3</v>
      </c>
      <c r="Y371" s="407">
        <v>2E-3</v>
      </c>
      <c r="Z371" s="407">
        <v>2E-3</v>
      </c>
      <c r="AA371" s="407">
        <v>2E-3</v>
      </c>
      <c r="AB371" s="407">
        <v>2E-3</v>
      </c>
      <c r="AC371" s="407">
        <v>2E-3</v>
      </c>
      <c r="AD371" s="407">
        <v>2E-3</v>
      </c>
      <c r="AE371" s="407">
        <v>2E-3</v>
      </c>
      <c r="AF371" s="407">
        <v>2E-3</v>
      </c>
      <c r="AG371" s="407">
        <v>2E-3</v>
      </c>
      <c r="AH371" s="407">
        <v>2E-3</v>
      </c>
      <c r="AI371" s="407">
        <v>2E-3</v>
      </c>
      <c r="AJ371" s="407">
        <v>2E-3</v>
      </c>
      <c r="AK371" s="407">
        <v>2E-3</v>
      </c>
      <c r="AL371" s="407">
        <v>2E-3</v>
      </c>
      <c r="AM371" s="407">
        <v>2E-3</v>
      </c>
      <c r="AN371" s="407">
        <v>2E-3</v>
      </c>
      <c r="AO371" s="407">
        <v>2E-3</v>
      </c>
      <c r="AP371" s="407">
        <v>2E-3</v>
      </c>
      <c r="AQ371" s="407">
        <v>2E-3</v>
      </c>
      <c r="AR371" s="407">
        <v>2E-3</v>
      </c>
      <c r="AS371" s="407">
        <v>2E-3</v>
      </c>
      <c r="AT371" s="407">
        <v>2E-3</v>
      </c>
      <c r="AU371" s="407">
        <v>2E-3</v>
      </c>
      <c r="AV371" s="407">
        <v>2E-3</v>
      </c>
      <c r="AW371" s="407">
        <v>2E-3</v>
      </c>
      <c r="AX371" s="407">
        <v>2E-3</v>
      </c>
      <c r="AY371" s="407">
        <v>2E-3</v>
      </c>
      <c r="AZ371" s="407">
        <v>2E-3</v>
      </c>
      <c r="BA371" s="407">
        <v>2E-3</v>
      </c>
      <c r="BB371" s="407">
        <v>2E-3</v>
      </c>
      <c r="BC371" s="407">
        <v>2E-3</v>
      </c>
      <c r="BD371" s="407">
        <v>2E-3</v>
      </c>
      <c r="BE371" s="407">
        <v>2E-3</v>
      </c>
      <c r="BF371" s="407">
        <v>2E-3</v>
      </c>
      <c r="BG371" s="407">
        <v>2E-3</v>
      </c>
      <c r="BH371" s="407">
        <v>2E-3</v>
      </c>
      <c r="BI371" s="407">
        <v>2E-3</v>
      </c>
      <c r="BJ371" s="407">
        <v>2E-3</v>
      </c>
      <c r="BK371" s="407">
        <v>2E-3</v>
      </c>
      <c r="BL371" s="407">
        <v>2E-3</v>
      </c>
      <c r="BM371" s="407">
        <v>2E-3</v>
      </c>
      <c r="BN371" s="407">
        <v>2E-3</v>
      </c>
      <c r="BO371" s="407">
        <v>2E-3</v>
      </c>
      <c r="BP371" s="407">
        <v>2E-3</v>
      </c>
      <c r="BQ371" s="407">
        <v>2E-3</v>
      </c>
      <c r="BR371" s="407">
        <v>2E-3</v>
      </c>
      <c r="BS371" s="407">
        <v>2E-3</v>
      </c>
      <c r="BT371" s="407">
        <v>2E-3</v>
      </c>
      <c r="BU371" s="407">
        <v>2E-3</v>
      </c>
      <c r="BV371" s="407">
        <v>2E-3</v>
      </c>
      <c r="BW371" s="407">
        <v>2E-3</v>
      </c>
      <c r="BX371" s="407">
        <v>2E-3</v>
      </c>
      <c r="BY371" s="407">
        <v>2E-3</v>
      </c>
      <c r="BZ371" s="407">
        <v>2E-3</v>
      </c>
      <c r="CA371" s="407">
        <v>2E-3</v>
      </c>
      <c r="CB371" s="407">
        <v>2E-3</v>
      </c>
      <c r="CC371" s="407">
        <v>2E-3</v>
      </c>
      <c r="CD371" s="407">
        <v>2E-3</v>
      </c>
      <c r="CE371" s="407">
        <v>2E-3</v>
      </c>
      <c r="CF371" s="407">
        <v>2E-3</v>
      </c>
      <c r="CG371" s="407">
        <v>2E-3</v>
      </c>
      <c r="CH371" s="407">
        <v>2E-3</v>
      </c>
      <c r="CI371" s="407">
        <v>2E-3</v>
      </c>
      <c r="CJ371" s="407">
        <v>2E-3</v>
      </c>
      <c r="CK371" s="407">
        <v>2E-3</v>
      </c>
      <c r="CL371" s="407">
        <v>2E-3</v>
      </c>
      <c r="CM371" s="407">
        <v>2E-3</v>
      </c>
      <c r="CN371" s="407">
        <v>2E-3</v>
      </c>
      <c r="CO371" s="407">
        <v>2E-3</v>
      </c>
      <c r="CP371" s="407">
        <v>2E-3</v>
      </c>
      <c r="CQ371" s="407">
        <v>2E-3</v>
      </c>
      <c r="CR371" s="407">
        <v>2E-3</v>
      </c>
      <c r="CS371" s="407">
        <v>2E-3</v>
      </c>
      <c r="CT371" s="407">
        <v>2E-3</v>
      </c>
      <c r="CU371" s="407">
        <v>2E-3</v>
      </c>
      <c r="CV371" s="407">
        <v>2E-3</v>
      </c>
      <c r="CW371" s="407">
        <v>2E-3</v>
      </c>
      <c r="CX371" s="407">
        <v>2E-3</v>
      </c>
      <c r="CY371" s="407">
        <v>2E-3</v>
      </c>
      <c r="CZ371" s="407">
        <v>2E-3</v>
      </c>
      <c r="DA371" s="407">
        <v>2E-3</v>
      </c>
      <c r="DB371" s="407">
        <v>2E-3</v>
      </c>
      <c r="DC371" s="407">
        <v>2E-3</v>
      </c>
      <c r="DD371" s="407">
        <v>2E-3</v>
      </c>
      <c r="DE371" s="407">
        <v>2E-3</v>
      </c>
      <c r="DF371" s="407">
        <v>2E-3</v>
      </c>
      <c r="DG371" s="407">
        <v>2E-3</v>
      </c>
      <c r="DH371" s="407">
        <v>2E-3</v>
      </c>
      <c r="DI371" s="407">
        <v>2E-3</v>
      </c>
      <c r="DJ371" s="411"/>
      <c r="DK371" s="14"/>
      <c r="DL371" s="28"/>
    </row>
    <row r="372" spans="1:116" ht="16.5">
      <c r="D372" s="385" t="s">
        <v>41</v>
      </c>
      <c r="E372" s="385"/>
      <c r="F372" s="451" t="s">
        <v>329</v>
      </c>
      <c r="G372" s="542">
        <v>3.0000000000000001E-3</v>
      </c>
      <c r="H372" s="632" t="b">
        <v>0</v>
      </c>
      <c r="I372" s="407">
        <v>3.0000000000000001E-3</v>
      </c>
      <c r="J372" s="407">
        <v>3.0000000000000001E-3</v>
      </c>
      <c r="K372" s="407">
        <v>3.0000000000000001E-3</v>
      </c>
      <c r="L372" s="407">
        <v>3.0000000000000001E-3</v>
      </c>
      <c r="M372" s="407">
        <v>3.0000000000000001E-3</v>
      </c>
      <c r="N372" s="407">
        <v>3.0000000000000001E-3</v>
      </c>
      <c r="O372" s="407">
        <v>3.0000000000000001E-3</v>
      </c>
      <c r="P372" s="407">
        <v>3.0000000000000001E-3</v>
      </c>
      <c r="Q372" s="407">
        <v>3.0000000000000001E-3</v>
      </c>
      <c r="R372" s="407">
        <v>3.0000000000000001E-3</v>
      </c>
      <c r="S372" s="407">
        <v>3.0000000000000001E-3</v>
      </c>
      <c r="T372" s="407">
        <v>3.0000000000000001E-3</v>
      </c>
      <c r="U372" s="407">
        <v>3.0000000000000001E-3</v>
      </c>
      <c r="V372" s="407">
        <v>3.0000000000000001E-3</v>
      </c>
      <c r="W372" s="407">
        <v>3.0000000000000001E-3</v>
      </c>
      <c r="X372" s="407">
        <v>3.0000000000000001E-3</v>
      </c>
      <c r="Y372" s="407">
        <v>3.0000000000000001E-3</v>
      </c>
      <c r="Z372" s="407">
        <v>3.0000000000000001E-3</v>
      </c>
      <c r="AA372" s="407">
        <v>3.0000000000000001E-3</v>
      </c>
      <c r="AB372" s="407">
        <v>3.0000000000000001E-3</v>
      </c>
      <c r="AC372" s="407">
        <v>3.0000000000000001E-3</v>
      </c>
      <c r="AD372" s="407">
        <v>3.0000000000000001E-3</v>
      </c>
      <c r="AE372" s="407">
        <v>3.0000000000000001E-3</v>
      </c>
      <c r="AF372" s="407">
        <v>3.0000000000000001E-3</v>
      </c>
      <c r="AG372" s="407">
        <v>3.0000000000000001E-3</v>
      </c>
      <c r="AH372" s="407">
        <v>3.0000000000000001E-3</v>
      </c>
      <c r="AI372" s="407">
        <v>3.0000000000000001E-3</v>
      </c>
      <c r="AJ372" s="407">
        <v>3.0000000000000001E-3</v>
      </c>
      <c r="AK372" s="407">
        <v>3.0000000000000001E-3</v>
      </c>
      <c r="AL372" s="407">
        <v>3.0000000000000001E-3</v>
      </c>
      <c r="AM372" s="407">
        <v>3.0000000000000001E-3</v>
      </c>
      <c r="AN372" s="407">
        <v>3.0000000000000001E-3</v>
      </c>
      <c r="AO372" s="407">
        <v>3.0000000000000001E-3</v>
      </c>
      <c r="AP372" s="407">
        <v>3.0000000000000001E-3</v>
      </c>
      <c r="AQ372" s="407">
        <v>3.0000000000000001E-3</v>
      </c>
      <c r="AR372" s="407">
        <v>3.0000000000000001E-3</v>
      </c>
      <c r="AS372" s="407">
        <v>3.0000000000000001E-3</v>
      </c>
      <c r="AT372" s="407">
        <v>3.0000000000000001E-3</v>
      </c>
      <c r="AU372" s="407">
        <v>3.0000000000000001E-3</v>
      </c>
      <c r="AV372" s="407">
        <v>3.0000000000000001E-3</v>
      </c>
      <c r="AW372" s="407">
        <v>3.0000000000000001E-3</v>
      </c>
      <c r="AX372" s="407">
        <v>3.0000000000000001E-3</v>
      </c>
      <c r="AY372" s="407">
        <v>3.0000000000000001E-3</v>
      </c>
      <c r="AZ372" s="407">
        <v>3.0000000000000001E-3</v>
      </c>
      <c r="BA372" s="407">
        <v>3.0000000000000001E-3</v>
      </c>
      <c r="BB372" s="407">
        <v>3.0000000000000001E-3</v>
      </c>
      <c r="BC372" s="407">
        <v>3.0000000000000001E-3</v>
      </c>
      <c r="BD372" s="407">
        <v>3.0000000000000001E-3</v>
      </c>
      <c r="BE372" s="407">
        <v>3.0000000000000001E-3</v>
      </c>
      <c r="BF372" s="407">
        <v>3.0000000000000001E-3</v>
      </c>
      <c r="BG372" s="407">
        <v>3.0000000000000001E-3</v>
      </c>
      <c r="BH372" s="407">
        <v>3.0000000000000001E-3</v>
      </c>
      <c r="BI372" s="407">
        <v>3.0000000000000001E-3</v>
      </c>
      <c r="BJ372" s="407">
        <v>3.0000000000000001E-3</v>
      </c>
      <c r="BK372" s="407">
        <v>3.0000000000000001E-3</v>
      </c>
      <c r="BL372" s="407">
        <v>3.0000000000000001E-3</v>
      </c>
      <c r="BM372" s="407">
        <v>3.0000000000000001E-3</v>
      </c>
      <c r="BN372" s="407">
        <v>3.0000000000000001E-3</v>
      </c>
      <c r="BO372" s="407">
        <v>3.0000000000000001E-3</v>
      </c>
      <c r="BP372" s="407">
        <v>3.0000000000000001E-3</v>
      </c>
      <c r="BQ372" s="407">
        <v>3.0000000000000001E-3</v>
      </c>
      <c r="BR372" s="407">
        <v>3.0000000000000001E-3</v>
      </c>
      <c r="BS372" s="407">
        <v>3.0000000000000001E-3</v>
      </c>
      <c r="BT372" s="407">
        <v>3.0000000000000001E-3</v>
      </c>
      <c r="BU372" s="407">
        <v>3.0000000000000001E-3</v>
      </c>
      <c r="BV372" s="407">
        <v>3.0000000000000001E-3</v>
      </c>
      <c r="BW372" s="407">
        <v>3.0000000000000001E-3</v>
      </c>
      <c r="BX372" s="407">
        <v>3.0000000000000001E-3</v>
      </c>
      <c r="BY372" s="407">
        <v>3.0000000000000001E-3</v>
      </c>
      <c r="BZ372" s="407">
        <v>3.0000000000000001E-3</v>
      </c>
      <c r="CA372" s="407">
        <v>3.0000000000000001E-3</v>
      </c>
      <c r="CB372" s="407">
        <v>3.0000000000000001E-3</v>
      </c>
      <c r="CC372" s="407">
        <v>3.0000000000000001E-3</v>
      </c>
      <c r="CD372" s="407">
        <v>3.0000000000000001E-3</v>
      </c>
      <c r="CE372" s="407">
        <v>3.0000000000000001E-3</v>
      </c>
      <c r="CF372" s="407">
        <v>3.0000000000000001E-3</v>
      </c>
      <c r="CG372" s="407">
        <v>3.0000000000000001E-3</v>
      </c>
      <c r="CH372" s="407">
        <v>3.0000000000000001E-3</v>
      </c>
      <c r="CI372" s="407">
        <v>3.0000000000000001E-3</v>
      </c>
      <c r="CJ372" s="407">
        <v>3.0000000000000001E-3</v>
      </c>
      <c r="CK372" s="407">
        <v>3.0000000000000001E-3</v>
      </c>
      <c r="CL372" s="407">
        <v>3.0000000000000001E-3</v>
      </c>
      <c r="CM372" s="407">
        <v>3.0000000000000001E-3</v>
      </c>
      <c r="CN372" s="407">
        <v>3.0000000000000001E-3</v>
      </c>
      <c r="CO372" s="407">
        <v>3.0000000000000001E-3</v>
      </c>
      <c r="CP372" s="407">
        <v>3.0000000000000001E-3</v>
      </c>
      <c r="CQ372" s="407">
        <v>3.0000000000000001E-3</v>
      </c>
      <c r="CR372" s="407">
        <v>3.0000000000000001E-3</v>
      </c>
      <c r="CS372" s="407">
        <v>3.0000000000000001E-3</v>
      </c>
      <c r="CT372" s="407">
        <v>3.0000000000000001E-3</v>
      </c>
      <c r="CU372" s="407">
        <v>3.0000000000000001E-3</v>
      </c>
      <c r="CV372" s="407">
        <v>3.0000000000000001E-3</v>
      </c>
      <c r="CW372" s="407">
        <v>3.0000000000000001E-3</v>
      </c>
      <c r="CX372" s="407">
        <v>3.0000000000000001E-3</v>
      </c>
      <c r="CY372" s="407">
        <v>3.0000000000000001E-3</v>
      </c>
      <c r="CZ372" s="407">
        <v>3.0000000000000001E-3</v>
      </c>
      <c r="DA372" s="407">
        <v>3.0000000000000001E-3</v>
      </c>
      <c r="DB372" s="407">
        <v>3.0000000000000001E-3</v>
      </c>
      <c r="DC372" s="407">
        <v>3.0000000000000001E-3</v>
      </c>
      <c r="DD372" s="407">
        <v>3.0000000000000001E-3</v>
      </c>
      <c r="DE372" s="407">
        <v>3.0000000000000001E-3</v>
      </c>
      <c r="DF372" s="407">
        <v>3.0000000000000001E-3</v>
      </c>
      <c r="DG372" s="407">
        <v>3.0000000000000001E-3</v>
      </c>
      <c r="DH372" s="407">
        <v>3.0000000000000001E-3</v>
      </c>
      <c r="DI372" s="407">
        <v>3.0000000000000001E-3</v>
      </c>
      <c r="DJ372" s="411"/>
      <c r="DK372" s="14"/>
      <c r="DL372" s="28"/>
    </row>
    <row r="373" spans="1:116" ht="16.5">
      <c r="D373" s="385" t="s">
        <v>312</v>
      </c>
      <c r="E373" s="385"/>
      <c r="F373" s="451"/>
      <c r="G373" s="542">
        <v>1</v>
      </c>
      <c r="H373" s="632" t="b">
        <v>0</v>
      </c>
      <c r="I373" s="407">
        <v>1</v>
      </c>
      <c r="J373" s="407">
        <v>1</v>
      </c>
      <c r="K373" s="407">
        <v>1</v>
      </c>
      <c r="L373" s="407">
        <v>1</v>
      </c>
      <c r="M373" s="407">
        <v>1</v>
      </c>
      <c r="N373" s="407">
        <v>1</v>
      </c>
      <c r="O373" s="407">
        <v>1</v>
      </c>
      <c r="P373" s="407">
        <v>1</v>
      </c>
      <c r="Q373" s="407">
        <v>1</v>
      </c>
      <c r="R373" s="407">
        <v>1</v>
      </c>
      <c r="S373" s="407">
        <v>1</v>
      </c>
      <c r="T373" s="407">
        <v>1</v>
      </c>
      <c r="U373" s="407">
        <v>1</v>
      </c>
      <c r="V373" s="407">
        <v>1</v>
      </c>
      <c r="W373" s="407">
        <v>1</v>
      </c>
      <c r="X373" s="407">
        <v>1</v>
      </c>
      <c r="Y373" s="407">
        <v>1</v>
      </c>
      <c r="Z373" s="407">
        <v>1</v>
      </c>
      <c r="AA373" s="407">
        <v>1</v>
      </c>
      <c r="AB373" s="407">
        <v>1</v>
      </c>
      <c r="AC373" s="407">
        <v>1</v>
      </c>
      <c r="AD373" s="407">
        <v>1</v>
      </c>
      <c r="AE373" s="407">
        <v>1</v>
      </c>
      <c r="AF373" s="407">
        <v>1</v>
      </c>
      <c r="AG373" s="407">
        <v>1</v>
      </c>
      <c r="AH373" s="407">
        <v>1</v>
      </c>
      <c r="AI373" s="407">
        <v>1</v>
      </c>
      <c r="AJ373" s="407">
        <v>1</v>
      </c>
      <c r="AK373" s="407">
        <v>1</v>
      </c>
      <c r="AL373" s="407">
        <v>1</v>
      </c>
      <c r="AM373" s="407">
        <v>1</v>
      </c>
      <c r="AN373" s="407">
        <v>1</v>
      </c>
      <c r="AO373" s="407">
        <v>1</v>
      </c>
      <c r="AP373" s="407">
        <v>1</v>
      </c>
      <c r="AQ373" s="407">
        <v>1</v>
      </c>
      <c r="AR373" s="407">
        <v>1</v>
      </c>
      <c r="AS373" s="407">
        <v>1</v>
      </c>
      <c r="AT373" s="407">
        <v>1</v>
      </c>
      <c r="AU373" s="407">
        <v>1</v>
      </c>
      <c r="AV373" s="407">
        <v>1</v>
      </c>
      <c r="AW373" s="407">
        <v>1</v>
      </c>
      <c r="AX373" s="407">
        <v>1</v>
      </c>
      <c r="AY373" s="407">
        <v>1</v>
      </c>
      <c r="AZ373" s="407">
        <v>1</v>
      </c>
      <c r="BA373" s="407">
        <v>1</v>
      </c>
      <c r="BB373" s="407">
        <v>1</v>
      </c>
      <c r="BC373" s="407">
        <v>1</v>
      </c>
      <c r="BD373" s="407">
        <v>1</v>
      </c>
      <c r="BE373" s="407">
        <v>1</v>
      </c>
      <c r="BF373" s="407">
        <v>1</v>
      </c>
      <c r="BG373" s="407">
        <v>1</v>
      </c>
      <c r="BH373" s="407">
        <v>1</v>
      </c>
      <c r="BI373" s="407">
        <v>1</v>
      </c>
      <c r="BJ373" s="407">
        <v>1</v>
      </c>
      <c r="BK373" s="407">
        <v>1</v>
      </c>
      <c r="BL373" s="407">
        <v>1</v>
      </c>
      <c r="BM373" s="407">
        <v>1</v>
      </c>
      <c r="BN373" s="407">
        <v>1</v>
      </c>
      <c r="BO373" s="407">
        <v>1</v>
      </c>
      <c r="BP373" s="407">
        <v>1</v>
      </c>
      <c r="BQ373" s="407">
        <v>1</v>
      </c>
      <c r="BR373" s="407">
        <v>1</v>
      </c>
      <c r="BS373" s="407">
        <v>1</v>
      </c>
      <c r="BT373" s="407">
        <v>1</v>
      </c>
      <c r="BU373" s="407">
        <v>1</v>
      </c>
      <c r="BV373" s="407">
        <v>1</v>
      </c>
      <c r="BW373" s="407">
        <v>1</v>
      </c>
      <c r="BX373" s="407">
        <v>1</v>
      </c>
      <c r="BY373" s="407">
        <v>1</v>
      </c>
      <c r="BZ373" s="407">
        <v>1</v>
      </c>
      <c r="CA373" s="407">
        <v>1</v>
      </c>
      <c r="CB373" s="407">
        <v>1</v>
      </c>
      <c r="CC373" s="407">
        <v>1</v>
      </c>
      <c r="CD373" s="407">
        <v>1</v>
      </c>
      <c r="CE373" s="407">
        <v>1</v>
      </c>
      <c r="CF373" s="407">
        <v>1</v>
      </c>
      <c r="CG373" s="407">
        <v>1</v>
      </c>
      <c r="CH373" s="407">
        <v>1</v>
      </c>
      <c r="CI373" s="407">
        <v>1</v>
      </c>
      <c r="CJ373" s="407">
        <v>1</v>
      </c>
      <c r="CK373" s="407">
        <v>1</v>
      </c>
      <c r="CL373" s="407">
        <v>1</v>
      </c>
      <c r="CM373" s="407">
        <v>1</v>
      </c>
      <c r="CN373" s="407">
        <v>1</v>
      </c>
      <c r="CO373" s="407">
        <v>1</v>
      </c>
      <c r="CP373" s="407">
        <v>1</v>
      </c>
      <c r="CQ373" s="407">
        <v>1</v>
      </c>
      <c r="CR373" s="407">
        <v>1</v>
      </c>
      <c r="CS373" s="407">
        <v>1</v>
      </c>
      <c r="CT373" s="407">
        <v>1</v>
      </c>
      <c r="CU373" s="407">
        <v>1</v>
      </c>
      <c r="CV373" s="407">
        <v>1</v>
      </c>
      <c r="CW373" s="407">
        <v>1</v>
      </c>
      <c r="CX373" s="407">
        <v>1</v>
      </c>
      <c r="CY373" s="407">
        <v>1</v>
      </c>
      <c r="CZ373" s="407">
        <v>1</v>
      </c>
      <c r="DA373" s="407">
        <v>1</v>
      </c>
      <c r="DB373" s="407">
        <v>1</v>
      </c>
      <c r="DC373" s="407">
        <v>1</v>
      </c>
      <c r="DD373" s="407">
        <v>1</v>
      </c>
      <c r="DE373" s="407">
        <v>1</v>
      </c>
      <c r="DF373" s="407">
        <v>1</v>
      </c>
      <c r="DG373" s="407">
        <v>1</v>
      </c>
      <c r="DH373" s="407">
        <v>1</v>
      </c>
      <c r="DI373" s="407">
        <v>1</v>
      </c>
      <c r="DJ373" s="411"/>
      <c r="DK373" s="14"/>
      <c r="DL373" s="28"/>
    </row>
    <row r="374" spans="1:116" ht="16.5">
      <c r="D374" s="385" t="s">
        <v>313</v>
      </c>
      <c r="E374" s="385"/>
      <c r="F374" s="451"/>
      <c r="G374" s="542">
        <v>2</v>
      </c>
      <c r="H374" s="632" t="b">
        <v>0</v>
      </c>
      <c r="I374" s="407">
        <v>2</v>
      </c>
      <c r="J374" s="407">
        <v>2</v>
      </c>
      <c r="K374" s="407">
        <v>2</v>
      </c>
      <c r="L374" s="407">
        <v>2</v>
      </c>
      <c r="M374" s="407">
        <v>2</v>
      </c>
      <c r="N374" s="407">
        <v>2</v>
      </c>
      <c r="O374" s="407">
        <v>2</v>
      </c>
      <c r="P374" s="407">
        <v>2</v>
      </c>
      <c r="Q374" s="407">
        <v>2</v>
      </c>
      <c r="R374" s="407">
        <v>2</v>
      </c>
      <c r="S374" s="407">
        <v>2</v>
      </c>
      <c r="T374" s="407">
        <v>2</v>
      </c>
      <c r="U374" s="407">
        <v>2</v>
      </c>
      <c r="V374" s="407">
        <v>2</v>
      </c>
      <c r="W374" s="407">
        <v>2</v>
      </c>
      <c r="X374" s="407">
        <v>2</v>
      </c>
      <c r="Y374" s="407">
        <v>2</v>
      </c>
      <c r="Z374" s="407">
        <v>2</v>
      </c>
      <c r="AA374" s="407">
        <v>2</v>
      </c>
      <c r="AB374" s="407">
        <v>2</v>
      </c>
      <c r="AC374" s="407">
        <v>2</v>
      </c>
      <c r="AD374" s="407">
        <v>2</v>
      </c>
      <c r="AE374" s="407">
        <v>2</v>
      </c>
      <c r="AF374" s="407">
        <v>2</v>
      </c>
      <c r="AG374" s="407">
        <v>2</v>
      </c>
      <c r="AH374" s="407">
        <v>2</v>
      </c>
      <c r="AI374" s="407">
        <v>2</v>
      </c>
      <c r="AJ374" s="407">
        <v>2</v>
      </c>
      <c r="AK374" s="407">
        <v>2</v>
      </c>
      <c r="AL374" s="407">
        <v>2</v>
      </c>
      <c r="AM374" s="407">
        <v>2</v>
      </c>
      <c r="AN374" s="407">
        <v>2</v>
      </c>
      <c r="AO374" s="407">
        <v>2</v>
      </c>
      <c r="AP374" s="407">
        <v>2</v>
      </c>
      <c r="AQ374" s="407">
        <v>2</v>
      </c>
      <c r="AR374" s="407">
        <v>2</v>
      </c>
      <c r="AS374" s="407">
        <v>2</v>
      </c>
      <c r="AT374" s="407">
        <v>2</v>
      </c>
      <c r="AU374" s="407">
        <v>2</v>
      </c>
      <c r="AV374" s="407">
        <v>2</v>
      </c>
      <c r="AW374" s="407">
        <v>2</v>
      </c>
      <c r="AX374" s="407">
        <v>2</v>
      </c>
      <c r="AY374" s="407">
        <v>2</v>
      </c>
      <c r="AZ374" s="407">
        <v>2</v>
      </c>
      <c r="BA374" s="407">
        <v>2</v>
      </c>
      <c r="BB374" s="407">
        <v>2</v>
      </c>
      <c r="BC374" s="407">
        <v>2</v>
      </c>
      <c r="BD374" s="407">
        <v>2</v>
      </c>
      <c r="BE374" s="407">
        <v>2</v>
      </c>
      <c r="BF374" s="407">
        <v>2</v>
      </c>
      <c r="BG374" s="407">
        <v>2</v>
      </c>
      <c r="BH374" s="407">
        <v>2</v>
      </c>
      <c r="BI374" s="407">
        <v>2</v>
      </c>
      <c r="BJ374" s="407">
        <v>2</v>
      </c>
      <c r="BK374" s="407">
        <v>2</v>
      </c>
      <c r="BL374" s="407">
        <v>2</v>
      </c>
      <c r="BM374" s="407">
        <v>2</v>
      </c>
      <c r="BN374" s="407">
        <v>2</v>
      </c>
      <c r="BO374" s="407">
        <v>2</v>
      </c>
      <c r="BP374" s="407">
        <v>2</v>
      </c>
      <c r="BQ374" s="407">
        <v>2</v>
      </c>
      <c r="BR374" s="407">
        <v>2</v>
      </c>
      <c r="BS374" s="407">
        <v>2</v>
      </c>
      <c r="BT374" s="407">
        <v>2</v>
      </c>
      <c r="BU374" s="407">
        <v>2</v>
      </c>
      <c r="BV374" s="407">
        <v>2</v>
      </c>
      <c r="BW374" s="407">
        <v>2</v>
      </c>
      <c r="BX374" s="407">
        <v>2</v>
      </c>
      <c r="BY374" s="407">
        <v>2</v>
      </c>
      <c r="BZ374" s="407">
        <v>2</v>
      </c>
      <c r="CA374" s="407">
        <v>2</v>
      </c>
      <c r="CB374" s="407">
        <v>2</v>
      </c>
      <c r="CC374" s="407">
        <v>2</v>
      </c>
      <c r="CD374" s="407">
        <v>2</v>
      </c>
      <c r="CE374" s="407">
        <v>2</v>
      </c>
      <c r="CF374" s="407">
        <v>2</v>
      </c>
      <c r="CG374" s="407">
        <v>2</v>
      </c>
      <c r="CH374" s="407">
        <v>2</v>
      </c>
      <c r="CI374" s="407">
        <v>2</v>
      </c>
      <c r="CJ374" s="407">
        <v>2</v>
      </c>
      <c r="CK374" s="407">
        <v>2</v>
      </c>
      <c r="CL374" s="407">
        <v>2</v>
      </c>
      <c r="CM374" s="407">
        <v>2</v>
      </c>
      <c r="CN374" s="407">
        <v>2</v>
      </c>
      <c r="CO374" s="407">
        <v>2</v>
      </c>
      <c r="CP374" s="407">
        <v>2</v>
      </c>
      <c r="CQ374" s="407">
        <v>2</v>
      </c>
      <c r="CR374" s="407">
        <v>2</v>
      </c>
      <c r="CS374" s="407">
        <v>2</v>
      </c>
      <c r="CT374" s="407">
        <v>2</v>
      </c>
      <c r="CU374" s="407">
        <v>2</v>
      </c>
      <c r="CV374" s="407">
        <v>2</v>
      </c>
      <c r="CW374" s="407">
        <v>2</v>
      </c>
      <c r="CX374" s="407">
        <v>2</v>
      </c>
      <c r="CY374" s="407">
        <v>2</v>
      </c>
      <c r="CZ374" s="407">
        <v>2</v>
      </c>
      <c r="DA374" s="407">
        <v>2</v>
      </c>
      <c r="DB374" s="407">
        <v>2</v>
      </c>
      <c r="DC374" s="407">
        <v>2</v>
      </c>
      <c r="DD374" s="407">
        <v>2</v>
      </c>
      <c r="DE374" s="407">
        <v>2</v>
      </c>
      <c r="DF374" s="407">
        <v>2</v>
      </c>
      <c r="DG374" s="407">
        <v>2</v>
      </c>
      <c r="DH374" s="407">
        <v>2</v>
      </c>
      <c r="DI374" s="407">
        <v>2</v>
      </c>
      <c r="DJ374" s="411"/>
      <c r="DK374" s="14"/>
      <c r="DL374" s="28"/>
    </row>
    <row r="375" spans="1:116" ht="16.5">
      <c r="D375" s="385" t="s">
        <v>314</v>
      </c>
      <c r="E375" s="385"/>
      <c r="F375" s="451"/>
      <c r="G375" s="543">
        <v>3</v>
      </c>
      <c r="H375" s="632" t="b">
        <v>0</v>
      </c>
      <c r="I375" s="515">
        <v>3</v>
      </c>
      <c r="J375" s="515">
        <v>3</v>
      </c>
      <c r="K375" s="515">
        <v>3</v>
      </c>
      <c r="L375" s="515">
        <v>3</v>
      </c>
      <c r="M375" s="515">
        <v>3</v>
      </c>
      <c r="N375" s="515">
        <v>3</v>
      </c>
      <c r="O375" s="515">
        <v>3</v>
      </c>
      <c r="P375" s="515">
        <v>3</v>
      </c>
      <c r="Q375" s="515">
        <v>3</v>
      </c>
      <c r="R375" s="515">
        <v>3</v>
      </c>
      <c r="S375" s="515">
        <v>3</v>
      </c>
      <c r="T375" s="515">
        <v>3</v>
      </c>
      <c r="U375" s="515">
        <v>3</v>
      </c>
      <c r="V375" s="515">
        <v>3</v>
      </c>
      <c r="W375" s="515">
        <v>3</v>
      </c>
      <c r="X375" s="515">
        <v>3</v>
      </c>
      <c r="Y375" s="515">
        <v>3</v>
      </c>
      <c r="Z375" s="515">
        <v>3</v>
      </c>
      <c r="AA375" s="515">
        <v>3</v>
      </c>
      <c r="AB375" s="515">
        <v>3</v>
      </c>
      <c r="AC375" s="515">
        <v>3</v>
      </c>
      <c r="AD375" s="515">
        <v>3</v>
      </c>
      <c r="AE375" s="515">
        <v>3</v>
      </c>
      <c r="AF375" s="515">
        <v>3</v>
      </c>
      <c r="AG375" s="515">
        <v>3</v>
      </c>
      <c r="AH375" s="515">
        <v>3</v>
      </c>
      <c r="AI375" s="515">
        <v>3</v>
      </c>
      <c r="AJ375" s="515">
        <v>3</v>
      </c>
      <c r="AK375" s="515">
        <v>3</v>
      </c>
      <c r="AL375" s="515">
        <v>3</v>
      </c>
      <c r="AM375" s="515">
        <v>3</v>
      </c>
      <c r="AN375" s="515">
        <v>3</v>
      </c>
      <c r="AO375" s="515">
        <v>3</v>
      </c>
      <c r="AP375" s="515">
        <v>3</v>
      </c>
      <c r="AQ375" s="515">
        <v>3</v>
      </c>
      <c r="AR375" s="515">
        <v>3</v>
      </c>
      <c r="AS375" s="515">
        <v>3</v>
      </c>
      <c r="AT375" s="515">
        <v>3</v>
      </c>
      <c r="AU375" s="515">
        <v>3</v>
      </c>
      <c r="AV375" s="515">
        <v>3</v>
      </c>
      <c r="AW375" s="515">
        <v>3</v>
      </c>
      <c r="AX375" s="515">
        <v>3</v>
      </c>
      <c r="AY375" s="515">
        <v>3</v>
      </c>
      <c r="AZ375" s="515">
        <v>3</v>
      </c>
      <c r="BA375" s="515">
        <v>3</v>
      </c>
      <c r="BB375" s="515">
        <v>3</v>
      </c>
      <c r="BC375" s="515">
        <v>3</v>
      </c>
      <c r="BD375" s="515">
        <v>3</v>
      </c>
      <c r="BE375" s="515">
        <v>3</v>
      </c>
      <c r="BF375" s="515">
        <v>3</v>
      </c>
      <c r="BG375" s="515">
        <v>3</v>
      </c>
      <c r="BH375" s="515">
        <v>3</v>
      </c>
      <c r="BI375" s="515">
        <v>3</v>
      </c>
      <c r="BJ375" s="515">
        <v>3</v>
      </c>
      <c r="BK375" s="515">
        <v>3</v>
      </c>
      <c r="BL375" s="515">
        <v>3</v>
      </c>
      <c r="BM375" s="515">
        <v>3</v>
      </c>
      <c r="BN375" s="515">
        <v>3</v>
      </c>
      <c r="BO375" s="515">
        <v>3</v>
      </c>
      <c r="BP375" s="515">
        <v>3</v>
      </c>
      <c r="BQ375" s="515">
        <v>3</v>
      </c>
      <c r="BR375" s="515">
        <v>3</v>
      </c>
      <c r="BS375" s="515">
        <v>3</v>
      </c>
      <c r="BT375" s="515">
        <v>3</v>
      </c>
      <c r="BU375" s="515">
        <v>3</v>
      </c>
      <c r="BV375" s="515">
        <v>3</v>
      </c>
      <c r="BW375" s="515">
        <v>3</v>
      </c>
      <c r="BX375" s="515">
        <v>3</v>
      </c>
      <c r="BY375" s="515">
        <v>3</v>
      </c>
      <c r="BZ375" s="515">
        <v>3</v>
      </c>
      <c r="CA375" s="515">
        <v>3</v>
      </c>
      <c r="CB375" s="515">
        <v>3</v>
      </c>
      <c r="CC375" s="515">
        <v>3</v>
      </c>
      <c r="CD375" s="515">
        <v>3</v>
      </c>
      <c r="CE375" s="515">
        <v>3</v>
      </c>
      <c r="CF375" s="515">
        <v>3</v>
      </c>
      <c r="CG375" s="515">
        <v>3</v>
      </c>
      <c r="CH375" s="515">
        <v>3</v>
      </c>
      <c r="CI375" s="515">
        <v>3</v>
      </c>
      <c r="CJ375" s="515">
        <v>3</v>
      </c>
      <c r="CK375" s="515">
        <v>3</v>
      </c>
      <c r="CL375" s="515">
        <v>3</v>
      </c>
      <c r="CM375" s="515">
        <v>3</v>
      </c>
      <c r="CN375" s="515">
        <v>3</v>
      </c>
      <c r="CO375" s="515">
        <v>3</v>
      </c>
      <c r="CP375" s="515">
        <v>3</v>
      </c>
      <c r="CQ375" s="515">
        <v>3</v>
      </c>
      <c r="CR375" s="515">
        <v>3</v>
      </c>
      <c r="CS375" s="515">
        <v>3</v>
      </c>
      <c r="CT375" s="515">
        <v>3</v>
      </c>
      <c r="CU375" s="515">
        <v>3</v>
      </c>
      <c r="CV375" s="515">
        <v>3</v>
      </c>
      <c r="CW375" s="515">
        <v>3</v>
      </c>
      <c r="CX375" s="515">
        <v>3</v>
      </c>
      <c r="CY375" s="515">
        <v>3</v>
      </c>
      <c r="CZ375" s="515">
        <v>3</v>
      </c>
      <c r="DA375" s="515">
        <v>3</v>
      </c>
      <c r="DB375" s="515">
        <v>3</v>
      </c>
      <c r="DC375" s="515">
        <v>3</v>
      </c>
      <c r="DD375" s="515">
        <v>3</v>
      </c>
      <c r="DE375" s="515">
        <v>3</v>
      </c>
      <c r="DF375" s="515">
        <v>3</v>
      </c>
      <c r="DG375" s="515">
        <v>3</v>
      </c>
      <c r="DH375" s="515">
        <v>3</v>
      </c>
      <c r="DI375" s="515">
        <v>3</v>
      </c>
      <c r="DJ375" s="516"/>
      <c r="DK375" s="15"/>
      <c r="DL375" s="29"/>
    </row>
    <row r="376" spans="1:116" ht="16.5">
      <c r="F376" s="57"/>
    </row>
    <row r="377" spans="1:116" ht="16.5">
      <c r="F377" s="57"/>
      <c r="I377" s="78">
        <f t="shared" ref="I377:AN377" si="53">I19</f>
        <v>2022</v>
      </c>
      <c r="J377" s="78">
        <f t="shared" si="53"/>
        <v>2022</v>
      </c>
      <c r="K377" s="78">
        <f t="shared" si="53"/>
        <v>2022</v>
      </c>
      <c r="L377" s="78">
        <f t="shared" si="53"/>
        <v>2022</v>
      </c>
      <c r="M377" s="78">
        <f t="shared" si="53"/>
        <v>2023</v>
      </c>
      <c r="N377" s="78">
        <f t="shared" si="53"/>
        <v>2023</v>
      </c>
      <c r="O377" s="78">
        <f t="shared" si="53"/>
        <v>2023</v>
      </c>
      <c r="P377" s="78">
        <f t="shared" si="53"/>
        <v>2023</v>
      </c>
      <c r="Q377" s="78">
        <f t="shared" si="53"/>
        <v>2024</v>
      </c>
      <c r="R377" s="78">
        <f t="shared" si="53"/>
        <v>2024</v>
      </c>
      <c r="S377" s="78">
        <f t="shared" si="53"/>
        <v>2024</v>
      </c>
      <c r="T377" s="78">
        <f t="shared" si="53"/>
        <v>2024</v>
      </c>
      <c r="U377" s="78">
        <f t="shared" si="53"/>
        <v>2025</v>
      </c>
      <c r="V377" s="78">
        <f t="shared" si="53"/>
        <v>2025</v>
      </c>
      <c r="W377" s="78">
        <f t="shared" si="53"/>
        <v>2025</v>
      </c>
      <c r="X377" s="78">
        <f t="shared" si="53"/>
        <v>2025</v>
      </c>
      <c r="Y377" s="78">
        <f t="shared" si="53"/>
        <v>2026</v>
      </c>
      <c r="Z377" s="78">
        <f t="shared" si="53"/>
        <v>2026</v>
      </c>
      <c r="AA377" s="78">
        <f t="shared" si="53"/>
        <v>2026</v>
      </c>
      <c r="AB377" s="78">
        <f t="shared" si="53"/>
        <v>2026</v>
      </c>
      <c r="AC377" s="78">
        <f t="shared" si="53"/>
        <v>2027</v>
      </c>
      <c r="AD377" s="78">
        <f t="shared" si="53"/>
        <v>2027</v>
      </c>
      <c r="AE377" s="78">
        <f t="shared" si="53"/>
        <v>2027</v>
      </c>
      <c r="AF377" s="78">
        <f t="shared" si="53"/>
        <v>2027</v>
      </c>
      <c r="AG377" s="78">
        <f t="shared" si="53"/>
        <v>2028</v>
      </c>
      <c r="AH377" s="78">
        <f t="shared" si="53"/>
        <v>2028</v>
      </c>
      <c r="AI377" s="78">
        <f t="shared" si="53"/>
        <v>2028</v>
      </c>
      <c r="AJ377" s="78">
        <f t="shared" si="53"/>
        <v>2028</v>
      </c>
      <c r="AK377" s="78">
        <f t="shared" si="53"/>
        <v>2029</v>
      </c>
      <c r="AL377" s="78">
        <f t="shared" si="53"/>
        <v>2029</v>
      </c>
      <c r="AM377" s="78">
        <f t="shared" si="53"/>
        <v>2029</v>
      </c>
      <c r="AN377" s="78">
        <f t="shared" si="53"/>
        <v>2029</v>
      </c>
      <c r="AO377" s="78">
        <f t="shared" ref="AO377:BT377" si="54">AO19</f>
        <v>2030</v>
      </c>
      <c r="AP377" s="78">
        <f t="shared" si="54"/>
        <v>2030</v>
      </c>
      <c r="AQ377" s="78">
        <f t="shared" si="54"/>
        <v>2030</v>
      </c>
      <c r="AR377" s="78">
        <f t="shared" si="54"/>
        <v>2030</v>
      </c>
      <c r="AS377" s="78">
        <f t="shared" si="54"/>
        <v>2031</v>
      </c>
      <c r="AT377" s="78">
        <f t="shared" si="54"/>
        <v>2031</v>
      </c>
      <c r="AU377" s="78">
        <f t="shared" si="54"/>
        <v>2031</v>
      </c>
      <c r="AV377" s="78">
        <f t="shared" si="54"/>
        <v>2031</v>
      </c>
      <c r="AW377" s="78">
        <f t="shared" si="54"/>
        <v>2032</v>
      </c>
      <c r="AX377" s="78">
        <f t="shared" si="54"/>
        <v>2032</v>
      </c>
      <c r="AY377" s="78">
        <f t="shared" si="54"/>
        <v>2032</v>
      </c>
      <c r="AZ377" s="78">
        <f t="shared" si="54"/>
        <v>2032</v>
      </c>
      <c r="BA377" s="78">
        <f t="shared" si="54"/>
        <v>2033</v>
      </c>
      <c r="BB377" s="78">
        <f t="shared" si="54"/>
        <v>2033</v>
      </c>
      <c r="BC377" s="78">
        <f t="shared" si="54"/>
        <v>2033</v>
      </c>
      <c r="BD377" s="78">
        <f t="shared" si="54"/>
        <v>2033</v>
      </c>
      <c r="BE377" s="78">
        <f t="shared" si="54"/>
        <v>2034</v>
      </c>
      <c r="BF377" s="78">
        <f t="shared" si="54"/>
        <v>2034</v>
      </c>
      <c r="BG377" s="78">
        <f t="shared" si="54"/>
        <v>2034</v>
      </c>
      <c r="BH377" s="78">
        <f t="shared" si="54"/>
        <v>2034</v>
      </c>
      <c r="BI377" s="78">
        <f t="shared" si="54"/>
        <v>2035</v>
      </c>
      <c r="BJ377" s="78">
        <f t="shared" si="54"/>
        <v>2035</v>
      </c>
      <c r="BK377" s="78">
        <f t="shared" si="54"/>
        <v>2035</v>
      </c>
      <c r="BL377" s="78">
        <f t="shared" si="54"/>
        <v>2035</v>
      </c>
      <c r="BM377" s="78">
        <f t="shared" si="54"/>
        <v>2036</v>
      </c>
      <c r="BN377" s="78">
        <f t="shared" si="54"/>
        <v>2036</v>
      </c>
      <c r="BO377" s="78">
        <f t="shared" si="54"/>
        <v>2036</v>
      </c>
      <c r="BP377" s="78">
        <f t="shared" si="54"/>
        <v>2036</v>
      </c>
      <c r="BQ377" s="78">
        <f t="shared" si="54"/>
        <v>2037</v>
      </c>
      <c r="BR377" s="78">
        <f t="shared" si="54"/>
        <v>2037</v>
      </c>
      <c r="BS377" s="78">
        <f t="shared" si="54"/>
        <v>2037</v>
      </c>
      <c r="BT377" s="78">
        <f t="shared" si="54"/>
        <v>2037</v>
      </c>
      <c r="BU377" s="78">
        <f t="shared" ref="BU377:CZ377" si="55">BU19</f>
        <v>2038</v>
      </c>
      <c r="BV377" s="78">
        <f t="shared" si="55"/>
        <v>2038</v>
      </c>
      <c r="BW377" s="78">
        <f t="shared" si="55"/>
        <v>2038</v>
      </c>
      <c r="BX377" s="78">
        <f t="shared" si="55"/>
        <v>2038</v>
      </c>
      <c r="BY377" s="78">
        <f t="shared" si="55"/>
        <v>2039</v>
      </c>
      <c r="BZ377" s="78">
        <f t="shared" si="55"/>
        <v>2039</v>
      </c>
      <c r="CA377" s="78">
        <f t="shared" si="55"/>
        <v>2039</v>
      </c>
      <c r="CB377" s="78">
        <f t="shared" si="55"/>
        <v>2039</v>
      </c>
      <c r="CC377" s="78">
        <f t="shared" si="55"/>
        <v>2040</v>
      </c>
      <c r="CD377" s="78">
        <f t="shared" si="55"/>
        <v>2040</v>
      </c>
      <c r="CE377" s="78">
        <f t="shared" si="55"/>
        <v>2040</v>
      </c>
      <c r="CF377" s="78">
        <f t="shared" si="55"/>
        <v>2040</v>
      </c>
      <c r="CG377" s="78">
        <f t="shared" si="55"/>
        <v>2041</v>
      </c>
      <c r="CH377" s="78">
        <f t="shared" si="55"/>
        <v>2041</v>
      </c>
      <c r="CI377" s="78">
        <f t="shared" si="55"/>
        <v>2041</v>
      </c>
      <c r="CJ377" s="78">
        <f t="shared" si="55"/>
        <v>2041</v>
      </c>
      <c r="CK377" s="78">
        <f t="shared" si="55"/>
        <v>2042</v>
      </c>
      <c r="CL377" s="78">
        <f t="shared" si="55"/>
        <v>2042</v>
      </c>
      <c r="CM377" s="78">
        <f t="shared" si="55"/>
        <v>2042</v>
      </c>
      <c r="CN377" s="78">
        <f t="shared" si="55"/>
        <v>2042</v>
      </c>
      <c r="CO377" s="78">
        <f t="shared" si="55"/>
        <v>2043</v>
      </c>
      <c r="CP377" s="78">
        <f t="shared" si="55"/>
        <v>2043</v>
      </c>
      <c r="CQ377" s="78">
        <f t="shared" si="55"/>
        <v>2043</v>
      </c>
      <c r="CR377" s="78">
        <f t="shared" si="55"/>
        <v>2043</v>
      </c>
      <c r="CS377" s="78">
        <f t="shared" si="55"/>
        <v>2044</v>
      </c>
      <c r="CT377" s="78">
        <f t="shared" si="55"/>
        <v>2044</v>
      </c>
      <c r="CU377" s="78">
        <f t="shared" si="55"/>
        <v>2044</v>
      </c>
      <c r="CV377" s="78">
        <f t="shared" si="55"/>
        <v>2044</v>
      </c>
      <c r="CW377" s="78">
        <f t="shared" si="55"/>
        <v>2045</v>
      </c>
      <c r="CX377" s="78">
        <f t="shared" si="55"/>
        <v>2045</v>
      </c>
      <c r="CY377" s="78">
        <f t="shared" si="55"/>
        <v>2045</v>
      </c>
      <c r="CZ377" s="78">
        <f t="shared" si="55"/>
        <v>2045</v>
      </c>
      <c r="DA377" s="78">
        <f t="shared" ref="DA377:DJ377" si="56">DA19</f>
        <v>2046</v>
      </c>
      <c r="DB377" s="78">
        <f t="shared" si="56"/>
        <v>2046</v>
      </c>
      <c r="DC377" s="78">
        <f t="shared" si="56"/>
        <v>2046</v>
      </c>
      <c r="DD377" s="78">
        <f t="shared" si="56"/>
        <v>2046</v>
      </c>
      <c r="DE377" s="78">
        <f t="shared" si="56"/>
        <v>2047</v>
      </c>
      <c r="DF377" s="78">
        <f t="shared" si="56"/>
        <v>2047</v>
      </c>
      <c r="DG377" s="78">
        <f t="shared" si="56"/>
        <v>2047</v>
      </c>
      <c r="DH377" s="78">
        <f t="shared" si="56"/>
        <v>1900</v>
      </c>
      <c r="DI377" s="78">
        <f t="shared" si="56"/>
        <v>1900</v>
      </c>
      <c r="DJ377" s="78">
        <f t="shared" si="56"/>
        <v>1900</v>
      </c>
    </row>
    <row r="378" spans="1:116" ht="16.5">
      <c r="F378" s="57"/>
      <c r="I378">
        <f t="shared" ref="I378:AN378" si="57">I20</f>
        <v>1</v>
      </c>
      <c r="J378">
        <f t="shared" si="57"/>
        <v>2</v>
      </c>
      <c r="K378">
        <f t="shared" si="57"/>
        <v>3</v>
      </c>
      <c r="L378">
        <f t="shared" si="57"/>
        <v>4</v>
      </c>
      <c r="M378">
        <f t="shared" si="57"/>
        <v>5</v>
      </c>
      <c r="N378">
        <f t="shared" si="57"/>
        <v>6</v>
      </c>
      <c r="O378">
        <f t="shared" si="57"/>
        <v>7</v>
      </c>
      <c r="P378">
        <f t="shared" si="57"/>
        <v>8</v>
      </c>
      <c r="Q378">
        <f t="shared" si="57"/>
        <v>9</v>
      </c>
      <c r="R378">
        <f t="shared" si="57"/>
        <v>10</v>
      </c>
      <c r="S378">
        <f t="shared" si="57"/>
        <v>11</v>
      </c>
      <c r="T378">
        <f t="shared" si="57"/>
        <v>12</v>
      </c>
      <c r="U378">
        <f t="shared" si="57"/>
        <v>13</v>
      </c>
      <c r="V378">
        <f t="shared" si="57"/>
        <v>14</v>
      </c>
      <c r="W378">
        <f t="shared" si="57"/>
        <v>15</v>
      </c>
      <c r="X378">
        <f t="shared" si="57"/>
        <v>16</v>
      </c>
      <c r="Y378">
        <f t="shared" si="57"/>
        <v>17</v>
      </c>
      <c r="Z378">
        <f t="shared" si="57"/>
        <v>18</v>
      </c>
      <c r="AA378">
        <f t="shared" si="57"/>
        <v>19</v>
      </c>
      <c r="AB378">
        <f t="shared" si="57"/>
        <v>20</v>
      </c>
      <c r="AC378">
        <f t="shared" si="57"/>
        <v>21</v>
      </c>
      <c r="AD378">
        <f t="shared" si="57"/>
        <v>22</v>
      </c>
      <c r="AE378">
        <f t="shared" si="57"/>
        <v>23</v>
      </c>
      <c r="AF378">
        <f t="shared" si="57"/>
        <v>24</v>
      </c>
      <c r="AG378">
        <f t="shared" si="57"/>
        <v>25</v>
      </c>
      <c r="AH378">
        <f t="shared" si="57"/>
        <v>26</v>
      </c>
      <c r="AI378">
        <f t="shared" si="57"/>
        <v>27</v>
      </c>
      <c r="AJ378">
        <f t="shared" si="57"/>
        <v>28</v>
      </c>
      <c r="AK378">
        <f t="shared" si="57"/>
        <v>29</v>
      </c>
      <c r="AL378">
        <f t="shared" si="57"/>
        <v>30</v>
      </c>
      <c r="AM378">
        <f t="shared" si="57"/>
        <v>31</v>
      </c>
      <c r="AN378">
        <f t="shared" si="57"/>
        <v>32</v>
      </c>
      <c r="AO378">
        <f t="shared" ref="AO378:BT378" si="58">AO20</f>
        <v>33</v>
      </c>
      <c r="AP378">
        <f t="shared" si="58"/>
        <v>34</v>
      </c>
      <c r="AQ378">
        <f t="shared" si="58"/>
        <v>35</v>
      </c>
      <c r="AR378">
        <f t="shared" si="58"/>
        <v>36</v>
      </c>
      <c r="AS378">
        <f t="shared" si="58"/>
        <v>37</v>
      </c>
      <c r="AT378">
        <f t="shared" si="58"/>
        <v>38</v>
      </c>
      <c r="AU378">
        <f t="shared" si="58"/>
        <v>39</v>
      </c>
      <c r="AV378">
        <f t="shared" si="58"/>
        <v>40</v>
      </c>
      <c r="AW378">
        <f t="shared" si="58"/>
        <v>41</v>
      </c>
      <c r="AX378">
        <f t="shared" si="58"/>
        <v>42</v>
      </c>
      <c r="AY378">
        <f t="shared" si="58"/>
        <v>43</v>
      </c>
      <c r="AZ378">
        <f t="shared" si="58"/>
        <v>44</v>
      </c>
      <c r="BA378">
        <f t="shared" si="58"/>
        <v>45</v>
      </c>
      <c r="BB378">
        <f t="shared" si="58"/>
        <v>46</v>
      </c>
      <c r="BC378">
        <f t="shared" si="58"/>
        <v>47</v>
      </c>
      <c r="BD378">
        <f t="shared" si="58"/>
        <v>48</v>
      </c>
      <c r="BE378">
        <f t="shared" si="58"/>
        <v>49</v>
      </c>
      <c r="BF378">
        <f t="shared" si="58"/>
        <v>50</v>
      </c>
      <c r="BG378">
        <f t="shared" si="58"/>
        <v>51</v>
      </c>
      <c r="BH378">
        <f t="shared" si="58"/>
        <v>52</v>
      </c>
      <c r="BI378">
        <f t="shared" si="58"/>
        <v>53</v>
      </c>
      <c r="BJ378">
        <f t="shared" si="58"/>
        <v>54</v>
      </c>
      <c r="BK378">
        <f t="shared" si="58"/>
        <v>55</v>
      </c>
      <c r="BL378">
        <f t="shared" si="58"/>
        <v>56</v>
      </c>
      <c r="BM378">
        <f t="shared" si="58"/>
        <v>57</v>
      </c>
      <c r="BN378">
        <f t="shared" si="58"/>
        <v>58</v>
      </c>
      <c r="BO378">
        <f t="shared" si="58"/>
        <v>59</v>
      </c>
      <c r="BP378">
        <f t="shared" si="58"/>
        <v>60</v>
      </c>
      <c r="BQ378">
        <f t="shared" si="58"/>
        <v>61</v>
      </c>
      <c r="BR378">
        <f t="shared" si="58"/>
        <v>62</v>
      </c>
      <c r="BS378">
        <f t="shared" si="58"/>
        <v>63</v>
      </c>
      <c r="BT378">
        <f t="shared" si="58"/>
        <v>64</v>
      </c>
      <c r="BU378">
        <f t="shared" ref="BU378:CZ378" si="59">BU20</f>
        <v>65</v>
      </c>
      <c r="BV378">
        <f t="shared" si="59"/>
        <v>66</v>
      </c>
      <c r="BW378">
        <f t="shared" si="59"/>
        <v>67</v>
      </c>
      <c r="BX378">
        <f t="shared" si="59"/>
        <v>68</v>
      </c>
      <c r="BY378">
        <f t="shared" si="59"/>
        <v>69</v>
      </c>
      <c r="BZ378">
        <f t="shared" si="59"/>
        <v>70</v>
      </c>
      <c r="CA378">
        <f t="shared" si="59"/>
        <v>71</v>
      </c>
      <c r="CB378">
        <f t="shared" si="59"/>
        <v>72</v>
      </c>
      <c r="CC378">
        <f t="shared" si="59"/>
        <v>73</v>
      </c>
      <c r="CD378">
        <f t="shared" si="59"/>
        <v>74</v>
      </c>
      <c r="CE378">
        <f t="shared" si="59"/>
        <v>75</v>
      </c>
      <c r="CF378">
        <f t="shared" si="59"/>
        <v>76</v>
      </c>
      <c r="CG378">
        <f t="shared" si="59"/>
        <v>77</v>
      </c>
      <c r="CH378">
        <f t="shared" si="59"/>
        <v>78</v>
      </c>
      <c r="CI378">
        <f t="shared" si="59"/>
        <v>79</v>
      </c>
      <c r="CJ378">
        <f t="shared" si="59"/>
        <v>80</v>
      </c>
      <c r="CK378">
        <f t="shared" si="59"/>
        <v>81</v>
      </c>
      <c r="CL378">
        <f t="shared" si="59"/>
        <v>82</v>
      </c>
      <c r="CM378">
        <f t="shared" si="59"/>
        <v>83</v>
      </c>
      <c r="CN378">
        <f t="shared" si="59"/>
        <v>84</v>
      </c>
      <c r="CO378">
        <f t="shared" si="59"/>
        <v>85</v>
      </c>
      <c r="CP378">
        <f t="shared" si="59"/>
        <v>86</v>
      </c>
      <c r="CQ378">
        <f t="shared" si="59"/>
        <v>87</v>
      </c>
      <c r="CR378">
        <f t="shared" si="59"/>
        <v>88</v>
      </c>
      <c r="CS378">
        <f t="shared" si="59"/>
        <v>89</v>
      </c>
      <c r="CT378">
        <f t="shared" si="59"/>
        <v>90</v>
      </c>
      <c r="CU378">
        <f t="shared" si="59"/>
        <v>91</v>
      </c>
      <c r="CV378">
        <f t="shared" si="59"/>
        <v>92</v>
      </c>
      <c r="CW378">
        <f t="shared" si="59"/>
        <v>93</v>
      </c>
      <c r="CX378">
        <f t="shared" si="59"/>
        <v>94</v>
      </c>
      <c r="CY378">
        <f t="shared" si="59"/>
        <v>95</v>
      </c>
      <c r="CZ378">
        <f t="shared" si="59"/>
        <v>96</v>
      </c>
      <c r="DA378">
        <f t="shared" ref="DA378:DJ378" si="60">DA20</f>
        <v>97</v>
      </c>
      <c r="DB378">
        <f t="shared" si="60"/>
        <v>98</v>
      </c>
      <c r="DC378">
        <f t="shared" si="60"/>
        <v>99</v>
      </c>
      <c r="DD378">
        <f t="shared" si="60"/>
        <v>100</v>
      </c>
      <c r="DE378">
        <f t="shared" si="60"/>
        <v>101</v>
      </c>
      <c r="DF378">
        <f t="shared" si="60"/>
        <v>102</v>
      </c>
      <c r="DG378">
        <f t="shared" si="60"/>
        <v>103</v>
      </c>
      <c r="DH378">
        <f t="shared" si="60"/>
        <v>104</v>
      </c>
      <c r="DI378">
        <f t="shared" si="60"/>
        <v>105</v>
      </c>
      <c r="DJ378">
        <f t="shared" si="60"/>
        <v>106</v>
      </c>
    </row>
    <row r="379" spans="1:116" ht="16.5">
      <c r="F379" s="57"/>
      <c r="I379" s="207">
        <f t="shared" ref="I379:AN379" si="61">I21</f>
        <v>44562</v>
      </c>
      <c r="J379" s="207">
        <f t="shared" si="61"/>
        <v>44652</v>
      </c>
      <c r="K379" s="207">
        <f t="shared" si="61"/>
        <v>44743</v>
      </c>
      <c r="L379" s="207">
        <f t="shared" si="61"/>
        <v>44835</v>
      </c>
      <c r="M379" s="207">
        <f t="shared" si="61"/>
        <v>44927</v>
      </c>
      <c r="N379" s="207">
        <f t="shared" si="61"/>
        <v>45017</v>
      </c>
      <c r="O379" s="207">
        <f t="shared" si="61"/>
        <v>45108</v>
      </c>
      <c r="P379" s="207">
        <f t="shared" si="61"/>
        <v>45200</v>
      </c>
      <c r="Q379" s="207">
        <f t="shared" si="61"/>
        <v>45292</v>
      </c>
      <c r="R379" s="207">
        <f t="shared" si="61"/>
        <v>45383</v>
      </c>
      <c r="S379" s="207">
        <f t="shared" si="61"/>
        <v>45474</v>
      </c>
      <c r="T379" s="207">
        <f t="shared" si="61"/>
        <v>45566</v>
      </c>
      <c r="U379" s="207">
        <f t="shared" si="61"/>
        <v>45658</v>
      </c>
      <c r="V379" s="207">
        <f t="shared" si="61"/>
        <v>45748</v>
      </c>
      <c r="W379" s="207">
        <f t="shared" si="61"/>
        <v>45839</v>
      </c>
      <c r="X379" s="207">
        <f t="shared" si="61"/>
        <v>45931</v>
      </c>
      <c r="Y379" s="207">
        <f t="shared" si="61"/>
        <v>46023</v>
      </c>
      <c r="Z379" s="207">
        <f t="shared" si="61"/>
        <v>46113</v>
      </c>
      <c r="AA379" s="207">
        <f t="shared" si="61"/>
        <v>46204</v>
      </c>
      <c r="AB379" s="207">
        <f t="shared" si="61"/>
        <v>46296</v>
      </c>
      <c r="AC379" s="207">
        <f t="shared" si="61"/>
        <v>46388</v>
      </c>
      <c r="AD379" s="207">
        <f t="shared" si="61"/>
        <v>46478</v>
      </c>
      <c r="AE379" s="207">
        <f t="shared" si="61"/>
        <v>46569</v>
      </c>
      <c r="AF379" s="207">
        <f t="shared" si="61"/>
        <v>46661</v>
      </c>
      <c r="AG379" s="207">
        <f t="shared" si="61"/>
        <v>46753</v>
      </c>
      <c r="AH379" s="207">
        <f t="shared" si="61"/>
        <v>46844</v>
      </c>
      <c r="AI379" s="207">
        <f t="shared" si="61"/>
        <v>46935</v>
      </c>
      <c r="AJ379" s="207">
        <f t="shared" si="61"/>
        <v>47027</v>
      </c>
      <c r="AK379" s="207">
        <f t="shared" si="61"/>
        <v>47119</v>
      </c>
      <c r="AL379" s="207">
        <f t="shared" si="61"/>
        <v>47209</v>
      </c>
      <c r="AM379" s="207">
        <f t="shared" si="61"/>
        <v>47300</v>
      </c>
      <c r="AN379" s="207">
        <f t="shared" si="61"/>
        <v>47392</v>
      </c>
      <c r="AO379" s="207">
        <f t="shared" ref="AO379:BT379" si="62">AO21</f>
        <v>47484</v>
      </c>
      <c r="AP379" s="207">
        <f t="shared" si="62"/>
        <v>47574</v>
      </c>
      <c r="AQ379" s="207">
        <f t="shared" si="62"/>
        <v>47665</v>
      </c>
      <c r="AR379" s="207">
        <f t="shared" si="62"/>
        <v>47757</v>
      </c>
      <c r="AS379" s="207">
        <f t="shared" si="62"/>
        <v>47849</v>
      </c>
      <c r="AT379" s="207">
        <f t="shared" si="62"/>
        <v>47939</v>
      </c>
      <c r="AU379" s="207">
        <f t="shared" si="62"/>
        <v>48030</v>
      </c>
      <c r="AV379" s="207">
        <f t="shared" si="62"/>
        <v>48122</v>
      </c>
      <c r="AW379" s="207">
        <f t="shared" si="62"/>
        <v>48214</v>
      </c>
      <c r="AX379" s="207">
        <f t="shared" si="62"/>
        <v>48305</v>
      </c>
      <c r="AY379" s="207">
        <f t="shared" si="62"/>
        <v>48396</v>
      </c>
      <c r="AZ379" s="207">
        <f t="shared" si="62"/>
        <v>48488</v>
      </c>
      <c r="BA379" s="207">
        <f t="shared" si="62"/>
        <v>48580</v>
      </c>
      <c r="BB379" s="207">
        <f t="shared" si="62"/>
        <v>48670</v>
      </c>
      <c r="BC379" s="207">
        <f t="shared" si="62"/>
        <v>48761</v>
      </c>
      <c r="BD379" s="207">
        <f t="shared" si="62"/>
        <v>48853</v>
      </c>
      <c r="BE379" s="207">
        <f t="shared" si="62"/>
        <v>48945</v>
      </c>
      <c r="BF379" s="207">
        <f t="shared" si="62"/>
        <v>49035</v>
      </c>
      <c r="BG379" s="207">
        <f t="shared" si="62"/>
        <v>49126</v>
      </c>
      <c r="BH379" s="207">
        <f t="shared" si="62"/>
        <v>49218</v>
      </c>
      <c r="BI379" s="207">
        <f t="shared" si="62"/>
        <v>49310</v>
      </c>
      <c r="BJ379" s="207">
        <f t="shared" si="62"/>
        <v>49400</v>
      </c>
      <c r="BK379" s="207">
        <f t="shared" si="62"/>
        <v>49491</v>
      </c>
      <c r="BL379" s="207">
        <f t="shared" si="62"/>
        <v>49583</v>
      </c>
      <c r="BM379" s="207">
        <f t="shared" si="62"/>
        <v>49675</v>
      </c>
      <c r="BN379" s="207">
        <f t="shared" si="62"/>
        <v>49766</v>
      </c>
      <c r="BO379" s="207">
        <f t="shared" si="62"/>
        <v>49857</v>
      </c>
      <c r="BP379" s="207">
        <f t="shared" si="62"/>
        <v>49949</v>
      </c>
      <c r="BQ379" s="207">
        <f t="shared" si="62"/>
        <v>50041</v>
      </c>
      <c r="BR379" s="207">
        <f t="shared" si="62"/>
        <v>50131</v>
      </c>
      <c r="BS379" s="207">
        <f t="shared" si="62"/>
        <v>50222</v>
      </c>
      <c r="BT379" s="207">
        <f t="shared" si="62"/>
        <v>50314</v>
      </c>
      <c r="BU379" s="207">
        <f t="shared" ref="BU379:CZ379" si="63">BU21</f>
        <v>50406</v>
      </c>
      <c r="BV379" s="207">
        <f t="shared" si="63"/>
        <v>50496</v>
      </c>
      <c r="BW379" s="207">
        <f t="shared" si="63"/>
        <v>50587</v>
      </c>
      <c r="BX379" s="207">
        <f t="shared" si="63"/>
        <v>50679</v>
      </c>
      <c r="BY379" s="207">
        <f t="shared" si="63"/>
        <v>50771</v>
      </c>
      <c r="BZ379" s="207">
        <f t="shared" si="63"/>
        <v>50861</v>
      </c>
      <c r="CA379" s="207">
        <f t="shared" si="63"/>
        <v>50952</v>
      </c>
      <c r="CB379" s="207">
        <f t="shared" si="63"/>
        <v>51044</v>
      </c>
      <c r="CC379" s="207">
        <f t="shared" si="63"/>
        <v>51136</v>
      </c>
      <c r="CD379" s="207">
        <f t="shared" si="63"/>
        <v>51227</v>
      </c>
      <c r="CE379" s="207">
        <f t="shared" si="63"/>
        <v>51318</v>
      </c>
      <c r="CF379" s="207">
        <f t="shared" si="63"/>
        <v>51410</v>
      </c>
      <c r="CG379" s="207">
        <f t="shared" si="63"/>
        <v>51502</v>
      </c>
      <c r="CH379" s="207">
        <f t="shared" si="63"/>
        <v>51592</v>
      </c>
      <c r="CI379" s="207">
        <f t="shared" si="63"/>
        <v>51683</v>
      </c>
      <c r="CJ379" s="207">
        <f t="shared" si="63"/>
        <v>51775</v>
      </c>
      <c r="CK379" s="207">
        <f t="shared" si="63"/>
        <v>51867</v>
      </c>
      <c r="CL379" s="207">
        <f t="shared" si="63"/>
        <v>51957</v>
      </c>
      <c r="CM379" s="207">
        <f t="shared" si="63"/>
        <v>52048</v>
      </c>
      <c r="CN379" s="207">
        <f t="shared" si="63"/>
        <v>52140</v>
      </c>
      <c r="CO379" s="207">
        <f t="shared" si="63"/>
        <v>52232</v>
      </c>
      <c r="CP379" s="207">
        <f t="shared" si="63"/>
        <v>52322</v>
      </c>
      <c r="CQ379" s="207">
        <f t="shared" si="63"/>
        <v>52413</v>
      </c>
      <c r="CR379" s="207">
        <f t="shared" si="63"/>
        <v>52505</v>
      </c>
      <c r="CS379" s="207">
        <f t="shared" si="63"/>
        <v>52597</v>
      </c>
      <c r="CT379" s="207">
        <f t="shared" si="63"/>
        <v>52688</v>
      </c>
      <c r="CU379" s="207">
        <f t="shared" si="63"/>
        <v>52779</v>
      </c>
      <c r="CV379" s="207">
        <f t="shared" si="63"/>
        <v>52871</v>
      </c>
      <c r="CW379" s="207">
        <f t="shared" si="63"/>
        <v>52963</v>
      </c>
      <c r="CX379" s="207">
        <f t="shared" si="63"/>
        <v>53053</v>
      </c>
      <c r="CY379" s="207">
        <f t="shared" si="63"/>
        <v>53144</v>
      </c>
      <c r="CZ379" s="207">
        <f t="shared" si="63"/>
        <v>53236</v>
      </c>
      <c r="DA379" s="207">
        <f t="shared" ref="DA379:DJ379" si="64">DA21</f>
        <v>53328</v>
      </c>
      <c r="DB379" s="207">
        <f t="shared" si="64"/>
        <v>53418</v>
      </c>
      <c r="DC379" s="207">
        <f t="shared" si="64"/>
        <v>53509</v>
      </c>
      <c r="DD379" s="207">
        <f t="shared" si="64"/>
        <v>53601</v>
      </c>
      <c r="DE379" s="207">
        <f t="shared" si="64"/>
        <v>53693</v>
      </c>
      <c r="DF379" s="207">
        <f t="shared" si="64"/>
        <v>53783</v>
      </c>
      <c r="DG379" s="207">
        <f t="shared" si="64"/>
        <v>53874</v>
      </c>
      <c r="DH379" s="207">
        <f t="shared" si="64"/>
        <v>0</v>
      </c>
      <c r="DI379" s="207">
        <f t="shared" si="64"/>
        <v>0</v>
      </c>
      <c r="DJ379" s="207">
        <f t="shared" si="64"/>
        <v>0</v>
      </c>
    </row>
    <row r="380" spans="1:116" ht="16.5">
      <c r="A380" s="18"/>
      <c r="B380" s="18"/>
      <c r="C380" s="18"/>
      <c r="F380" s="57"/>
      <c r="I380" s="208">
        <f t="shared" ref="I380:AN380" si="65">I22</f>
        <v>44651</v>
      </c>
      <c r="J380" s="208">
        <f t="shared" si="65"/>
        <v>44742</v>
      </c>
      <c r="K380" s="208">
        <f t="shared" si="65"/>
        <v>44834</v>
      </c>
      <c r="L380" s="208">
        <f t="shared" si="65"/>
        <v>44926</v>
      </c>
      <c r="M380" s="208">
        <f t="shared" si="65"/>
        <v>45016</v>
      </c>
      <c r="N380" s="208">
        <f t="shared" si="65"/>
        <v>45107</v>
      </c>
      <c r="O380" s="208">
        <f t="shared" si="65"/>
        <v>45199</v>
      </c>
      <c r="P380" s="208">
        <f t="shared" si="65"/>
        <v>45291</v>
      </c>
      <c r="Q380" s="208">
        <f t="shared" si="65"/>
        <v>45382</v>
      </c>
      <c r="R380" s="208">
        <f t="shared" si="65"/>
        <v>45473</v>
      </c>
      <c r="S380" s="208">
        <f t="shared" si="65"/>
        <v>45565</v>
      </c>
      <c r="T380" s="208">
        <f t="shared" si="65"/>
        <v>45657</v>
      </c>
      <c r="U380" s="208">
        <f t="shared" si="65"/>
        <v>45747</v>
      </c>
      <c r="V380" s="208">
        <f t="shared" si="65"/>
        <v>45838</v>
      </c>
      <c r="W380" s="208">
        <f t="shared" si="65"/>
        <v>45930</v>
      </c>
      <c r="X380" s="208">
        <f t="shared" si="65"/>
        <v>46022</v>
      </c>
      <c r="Y380" s="208">
        <f t="shared" si="65"/>
        <v>46112</v>
      </c>
      <c r="Z380" s="208">
        <f t="shared" si="65"/>
        <v>46203</v>
      </c>
      <c r="AA380" s="208">
        <f t="shared" si="65"/>
        <v>46295</v>
      </c>
      <c r="AB380" s="208">
        <f t="shared" si="65"/>
        <v>46387</v>
      </c>
      <c r="AC380" s="208">
        <f t="shared" si="65"/>
        <v>46477</v>
      </c>
      <c r="AD380" s="208">
        <f t="shared" si="65"/>
        <v>46568</v>
      </c>
      <c r="AE380" s="208">
        <f t="shared" si="65"/>
        <v>46660</v>
      </c>
      <c r="AF380" s="208">
        <f t="shared" si="65"/>
        <v>46752</v>
      </c>
      <c r="AG380" s="208">
        <f t="shared" si="65"/>
        <v>46843</v>
      </c>
      <c r="AH380" s="208">
        <f t="shared" si="65"/>
        <v>46934</v>
      </c>
      <c r="AI380" s="208">
        <f t="shared" si="65"/>
        <v>47026</v>
      </c>
      <c r="AJ380" s="208">
        <f t="shared" si="65"/>
        <v>47118</v>
      </c>
      <c r="AK380" s="208">
        <f t="shared" si="65"/>
        <v>47208</v>
      </c>
      <c r="AL380" s="208">
        <f t="shared" si="65"/>
        <v>47299</v>
      </c>
      <c r="AM380" s="208">
        <f t="shared" si="65"/>
        <v>47391</v>
      </c>
      <c r="AN380" s="208">
        <f t="shared" si="65"/>
        <v>47483</v>
      </c>
      <c r="AO380" s="208">
        <f t="shared" ref="AO380:BT380" si="66">AO22</f>
        <v>47573</v>
      </c>
      <c r="AP380" s="208">
        <f t="shared" si="66"/>
        <v>47664</v>
      </c>
      <c r="AQ380" s="208">
        <f t="shared" si="66"/>
        <v>47756</v>
      </c>
      <c r="AR380" s="208">
        <f t="shared" si="66"/>
        <v>47848</v>
      </c>
      <c r="AS380" s="208">
        <f t="shared" si="66"/>
        <v>47938</v>
      </c>
      <c r="AT380" s="208">
        <f t="shared" si="66"/>
        <v>48029</v>
      </c>
      <c r="AU380" s="208">
        <f t="shared" si="66"/>
        <v>48121</v>
      </c>
      <c r="AV380" s="208">
        <f t="shared" si="66"/>
        <v>48213</v>
      </c>
      <c r="AW380" s="208">
        <f t="shared" si="66"/>
        <v>48304</v>
      </c>
      <c r="AX380" s="208">
        <f t="shared" si="66"/>
        <v>48395</v>
      </c>
      <c r="AY380" s="208">
        <f t="shared" si="66"/>
        <v>48487</v>
      </c>
      <c r="AZ380" s="208">
        <f t="shared" si="66"/>
        <v>48579</v>
      </c>
      <c r="BA380" s="208">
        <f t="shared" si="66"/>
        <v>48669</v>
      </c>
      <c r="BB380" s="208">
        <f t="shared" si="66"/>
        <v>48760</v>
      </c>
      <c r="BC380" s="208">
        <f t="shared" si="66"/>
        <v>48852</v>
      </c>
      <c r="BD380" s="208">
        <f t="shared" si="66"/>
        <v>48944</v>
      </c>
      <c r="BE380" s="208">
        <f t="shared" si="66"/>
        <v>49034</v>
      </c>
      <c r="BF380" s="208">
        <f t="shared" si="66"/>
        <v>49125</v>
      </c>
      <c r="BG380" s="208">
        <f t="shared" si="66"/>
        <v>49217</v>
      </c>
      <c r="BH380" s="208">
        <f t="shared" si="66"/>
        <v>49309</v>
      </c>
      <c r="BI380" s="208">
        <f t="shared" si="66"/>
        <v>49399</v>
      </c>
      <c r="BJ380" s="208">
        <f t="shared" si="66"/>
        <v>49490</v>
      </c>
      <c r="BK380" s="208">
        <f t="shared" si="66"/>
        <v>49582</v>
      </c>
      <c r="BL380" s="208">
        <f t="shared" si="66"/>
        <v>49674</v>
      </c>
      <c r="BM380" s="208">
        <f t="shared" si="66"/>
        <v>49765</v>
      </c>
      <c r="BN380" s="208">
        <f t="shared" si="66"/>
        <v>49856</v>
      </c>
      <c r="BO380" s="208">
        <f t="shared" si="66"/>
        <v>49948</v>
      </c>
      <c r="BP380" s="208">
        <f t="shared" si="66"/>
        <v>50040</v>
      </c>
      <c r="BQ380" s="208">
        <f t="shared" si="66"/>
        <v>50130</v>
      </c>
      <c r="BR380" s="208">
        <f t="shared" si="66"/>
        <v>50221</v>
      </c>
      <c r="BS380" s="208">
        <f t="shared" si="66"/>
        <v>50313</v>
      </c>
      <c r="BT380" s="208">
        <f t="shared" si="66"/>
        <v>50405</v>
      </c>
      <c r="BU380" s="208">
        <f t="shared" ref="BU380:CZ380" si="67">BU22</f>
        <v>50495</v>
      </c>
      <c r="BV380" s="208">
        <f t="shared" si="67"/>
        <v>50586</v>
      </c>
      <c r="BW380" s="208">
        <f t="shared" si="67"/>
        <v>50678</v>
      </c>
      <c r="BX380" s="208">
        <f t="shared" si="67"/>
        <v>50770</v>
      </c>
      <c r="BY380" s="208">
        <f t="shared" si="67"/>
        <v>50860</v>
      </c>
      <c r="BZ380" s="208">
        <f t="shared" si="67"/>
        <v>50951</v>
      </c>
      <c r="CA380" s="208">
        <f t="shared" si="67"/>
        <v>51043</v>
      </c>
      <c r="CB380" s="208">
        <f t="shared" si="67"/>
        <v>51135</v>
      </c>
      <c r="CC380" s="208">
        <f t="shared" si="67"/>
        <v>51226</v>
      </c>
      <c r="CD380" s="208">
        <f t="shared" si="67"/>
        <v>51317</v>
      </c>
      <c r="CE380" s="208">
        <f t="shared" si="67"/>
        <v>51409</v>
      </c>
      <c r="CF380" s="208">
        <f t="shared" si="67"/>
        <v>51501</v>
      </c>
      <c r="CG380" s="208">
        <f t="shared" si="67"/>
        <v>51591</v>
      </c>
      <c r="CH380" s="208">
        <f t="shared" si="67"/>
        <v>51682</v>
      </c>
      <c r="CI380" s="208">
        <f t="shared" si="67"/>
        <v>51774</v>
      </c>
      <c r="CJ380" s="208">
        <f t="shared" si="67"/>
        <v>51866</v>
      </c>
      <c r="CK380" s="208">
        <f t="shared" si="67"/>
        <v>51956</v>
      </c>
      <c r="CL380" s="208">
        <f t="shared" si="67"/>
        <v>52047</v>
      </c>
      <c r="CM380" s="208">
        <f t="shared" si="67"/>
        <v>52139</v>
      </c>
      <c r="CN380" s="208">
        <f t="shared" si="67"/>
        <v>52231</v>
      </c>
      <c r="CO380" s="208">
        <f t="shared" si="67"/>
        <v>52321</v>
      </c>
      <c r="CP380" s="208">
        <f t="shared" si="67"/>
        <v>52412</v>
      </c>
      <c r="CQ380" s="208">
        <f t="shared" si="67"/>
        <v>52504</v>
      </c>
      <c r="CR380" s="208">
        <f t="shared" si="67"/>
        <v>52596</v>
      </c>
      <c r="CS380" s="208">
        <f t="shared" si="67"/>
        <v>52687</v>
      </c>
      <c r="CT380" s="208">
        <f t="shared" si="67"/>
        <v>52778</v>
      </c>
      <c r="CU380" s="208">
        <f t="shared" si="67"/>
        <v>52870</v>
      </c>
      <c r="CV380" s="208">
        <f t="shared" si="67"/>
        <v>52962</v>
      </c>
      <c r="CW380" s="208">
        <f t="shared" si="67"/>
        <v>53052</v>
      </c>
      <c r="CX380" s="208">
        <f t="shared" si="67"/>
        <v>53143</v>
      </c>
      <c r="CY380" s="208">
        <f t="shared" si="67"/>
        <v>53235</v>
      </c>
      <c r="CZ380" s="208">
        <f t="shared" si="67"/>
        <v>53327</v>
      </c>
      <c r="DA380" s="208">
        <f t="shared" ref="DA380:DJ380" si="68">DA22</f>
        <v>53417</v>
      </c>
      <c r="DB380" s="208">
        <f t="shared" si="68"/>
        <v>53508</v>
      </c>
      <c r="DC380" s="208">
        <f t="shared" si="68"/>
        <v>53600</v>
      </c>
      <c r="DD380" s="208">
        <f t="shared" si="68"/>
        <v>53692</v>
      </c>
      <c r="DE380" s="208">
        <f t="shared" si="68"/>
        <v>53782</v>
      </c>
      <c r="DF380" s="208">
        <f t="shared" si="68"/>
        <v>53873</v>
      </c>
      <c r="DG380" s="208">
        <f t="shared" si="68"/>
        <v>53965</v>
      </c>
      <c r="DH380" s="208">
        <f t="shared" si="68"/>
        <v>91</v>
      </c>
      <c r="DI380" s="208">
        <f t="shared" si="68"/>
        <v>91</v>
      </c>
      <c r="DJ380" s="208">
        <f t="shared" si="68"/>
        <v>91</v>
      </c>
      <c r="DK380" s="18"/>
      <c r="DL380" s="18"/>
    </row>
    <row r="381" spans="1:116" ht="16.5">
      <c r="A381" s="18"/>
      <c r="B381" s="18"/>
      <c r="C381" s="18"/>
      <c r="D381" s="143" t="s">
        <v>403</v>
      </c>
      <c r="F381" s="57"/>
      <c r="I381">
        <f t="shared" ref="I381:AN381" si="69">I23</f>
        <v>1</v>
      </c>
      <c r="J381">
        <f t="shared" si="69"/>
        <v>2</v>
      </c>
      <c r="K381">
        <f t="shared" si="69"/>
        <v>3</v>
      </c>
      <c r="L381">
        <f t="shared" si="69"/>
        <v>4</v>
      </c>
      <c r="M381">
        <f t="shared" si="69"/>
        <v>1</v>
      </c>
      <c r="N381">
        <f t="shared" si="69"/>
        <v>2</v>
      </c>
      <c r="O381">
        <f t="shared" si="69"/>
        <v>3</v>
      </c>
      <c r="P381">
        <f t="shared" si="69"/>
        <v>4</v>
      </c>
      <c r="Q381">
        <f t="shared" si="69"/>
        <v>1</v>
      </c>
      <c r="R381">
        <f t="shared" si="69"/>
        <v>2</v>
      </c>
      <c r="S381">
        <f t="shared" si="69"/>
        <v>3</v>
      </c>
      <c r="T381">
        <f t="shared" si="69"/>
        <v>4</v>
      </c>
      <c r="U381">
        <f t="shared" si="69"/>
        <v>1</v>
      </c>
      <c r="V381">
        <f t="shared" si="69"/>
        <v>2</v>
      </c>
      <c r="W381">
        <f t="shared" si="69"/>
        <v>3</v>
      </c>
      <c r="X381">
        <f t="shared" si="69"/>
        <v>4</v>
      </c>
      <c r="Y381">
        <f t="shared" si="69"/>
        <v>1</v>
      </c>
      <c r="Z381">
        <f t="shared" si="69"/>
        <v>2</v>
      </c>
      <c r="AA381">
        <f t="shared" si="69"/>
        <v>3</v>
      </c>
      <c r="AB381">
        <f t="shared" si="69"/>
        <v>4</v>
      </c>
      <c r="AC381">
        <f t="shared" si="69"/>
        <v>1</v>
      </c>
      <c r="AD381">
        <f t="shared" si="69"/>
        <v>2</v>
      </c>
      <c r="AE381">
        <f t="shared" si="69"/>
        <v>3</v>
      </c>
      <c r="AF381">
        <f t="shared" si="69"/>
        <v>4</v>
      </c>
      <c r="AG381">
        <f t="shared" si="69"/>
        <v>1</v>
      </c>
      <c r="AH381">
        <f t="shared" si="69"/>
        <v>2</v>
      </c>
      <c r="AI381">
        <f t="shared" si="69"/>
        <v>3</v>
      </c>
      <c r="AJ381">
        <f t="shared" si="69"/>
        <v>4</v>
      </c>
      <c r="AK381">
        <f t="shared" si="69"/>
        <v>1</v>
      </c>
      <c r="AL381">
        <f t="shared" si="69"/>
        <v>2</v>
      </c>
      <c r="AM381">
        <f t="shared" si="69"/>
        <v>3</v>
      </c>
      <c r="AN381">
        <f t="shared" si="69"/>
        <v>4</v>
      </c>
      <c r="AO381">
        <f t="shared" ref="AO381:BT381" si="70">AO23</f>
        <v>1</v>
      </c>
      <c r="AP381">
        <f t="shared" si="70"/>
        <v>2</v>
      </c>
      <c r="AQ381">
        <f t="shared" si="70"/>
        <v>3</v>
      </c>
      <c r="AR381">
        <f t="shared" si="70"/>
        <v>4</v>
      </c>
      <c r="AS381">
        <f t="shared" si="70"/>
        <v>1</v>
      </c>
      <c r="AT381">
        <f t="shared" si="70"/>
        <v>2</v>
      </c>
      <c r="AU381">
        <f t="shared" si="70"/>
        <v>3</v>
      </c>
      <c r="AV381">
        <f t="shared" si="70"/>
        <v>4</v>
      </c>
      <c r="AW381">
        <f t="shared" si="70"/>
        <v>1</v>
      </c>
      <c r="AX381">
        <f t="shared" si="70"/>
        <v>2</v>
      </c>
      <c r="AY381">
        <f t="shared" si="70"/>
        <v>3</v>
      </c>
      <c r="AZ381">
        <f t="shared" si="70"/>
        <v>4</v>
      </c>
      <c r="BA381">
        <f t="shared" si="70"/>
        <v>1</v>
      </c>
      <c r="BB381">
        <f t="shared" si="70"/>
        <v>2</v>
      </c>
      <c r="BC381">
        <f t="shared" si="70"/>
        <v>3</v>
      </c>
      <c r="BD381">
        <f t="shared" si="70"/>
        <v>4</v>
      </c>
      <c r="BE381">
        <f t="shared" si="70"/>
        <v>1</v>
      </c>
      <c r="BF381">
        <f t="shared" si="70"/>
        <v>2</v>
      </c>
      <c r="BG381">
        <f t="shared" si="70"/>
        <v>3</v>
      </c>
      <c r="BH381">
        <f t="shared" si="70"/>
        <v>4</v>
      </c>
      <c r="BI381">
        <f t="shared" si="70"/>
        <v>1</v>
      </c>
      <c r="BJ381">
        <f t="shared" si="70"/>
        <v>2</v>
      </c>
      <c r="BK381">
        <f t="shared" si="70"/>
        <v>3</v>
      </c>
      <c r="BL381">
        <f t="shared" si="70"/>
        <v>4</v>
      </c>
      <c r="BM381">
        <f t="shared" si="70"/>
        <v>1</v>
      </c>
      <c r="BN381">
        <f t="shared" si="70"/>
        <v>2</v>
      </c>
      <c r="BO381">
        <f t="shared" si="70"/>
        <v>3</v>
      </c>
      <c r="BP381">
        <f t="shared" si="70"/>
        <v>4</v>
      </c>
      <c r="BQ381">
        <f t="shared" si="70"/>
        <v>1</v>
      </c>
      <c r="BR381">
        <f t="shared" si="70"/>
        <v>2</v>
      </c>
      <c r="BS381">
        <f t="shared" si="70"/>
        <v>3</v>
      </c>
      <c r="BT381">
        <f t="shared" si="70"/>
        <v>4</v>
      </c>
      <c r="BU381">
        <f t="shared" ref="BU381:CZ381" si="71">BU23</f>
        <v>1</v>
      </c>
      <c r="BV381">
        <f t="shared" si="71"/>
        <v>2</v>
      </c>
      <c r="BW381">
        <f t="shared" si="71"/>
        <v>3</v>
      </c>
      <c r="BX381">
        <f t="shared" si="71"/>
        <v>4</v>
      </c>
      <c r="BY381">
        <f t="shared" si="71"/>
        <v>1</v>
      </c>
      <c r="BZ381">
        <f t="shared" si="71"/>
        <v>2</v>
      </c>
      <c r="CA381">
        <f t="shared" si="71"/>
        <v>3</v>
      </c>
      <c r="CB381">
        <f t="shared" si="71"/>
        <v>4</v>
      </c>
      <c r="CC381">
        <f t="shared" si="71"/>
        <v>1</v>
      </c>
      <c r="CD381">
        <f t="shared" si="71"/>
        <v>2</v>
      </c>
      <c r="CE381">
        <f t="shared" si="71"/>
        <v>3</v>
      </c>
      <c r="CF381">
        <f t="shared" si="71"/>
        <v>4</v>
      </c>
      <c r="CG381">
        <f t="shared" si="71"/>
        <v>1</v>
      </c>
      <c r="CH381">
        <f t="shared" si="71"/>
        <v>2</v>
      </c>
      <c r="CI381">
        <f t="shared" si="71"/>
        <v>3</v>
      </c>
      <c r="CJ381">
        <f t="shared" si="71"/>
        <v>4</v>
      </c>
      <c r="CK381">
        <f t="shared" si="71"/>
        <v>1</v>
      </c>
      <c r="CL381">
        <f t="shared" si="71"/>
        <v>2</v>
      </c>
      <c r="CM381">
        <f t="shared" si="71"/>
        <v>3</v>
      </c>
      <c r="CN381">
        <f t="shared" si="71"/>
        <v>4</v>
      </c>
      <c r="CO381">
        <f t="shared" si="71"/>
        <v>1</v>
      </c>
      <c r="CP381">
        <f t="shared" si="71"/>
        <v>2</v>
      </c>
      <c r="CQ381">
        <f t="shared" si="71"/>
        <v>3</v>
      </c>
      <c r="CR381">
        <f t="shared" si="71"/>
        <v>4</v>
      </c>
      <c r="CS381">
        <f t="shared" si="71"/>
        <v>1</v>
      </c>
      <c r="CT381">
        <f t="shared" si="71"/>
        <v>2</v>
      </c>
      <c r="CU381">
        <f t="shared" si="71"/>
        <v>3</v>
      </c>
      <c r="CV381">
        <f t="shared" si="71"/>
        <v>4</v>
      </c>
      <c r="CW381">
        <f t="shared" si="71"/>
        <v>1</v>
      </c>
      <c r="CX381">
        <f t="shared" si="71"/>
        <v>2</v>
      </c>
      <c r="CY381">
        <f t="shared" si="71"/>
        <v>3</v>
      </c>
      <c r="CZ381">
        <f t="shared" si="71"/>
        <v>4</v>
      </c>
      <c r="DA381">
        <f t="shared" ref="DA381:DJ381" si="72">DA23</f>
        <v>1</v>
      </c>
      <c r="DB381">
        <f t="shared" si="72"/>
        <v>2</v>
      </c>
      <c r="DC381">
        <f t="shared" si="72"/>
        <v>3</v>
      </c>
      <c r="DD381">
        <f t="shared" si="72"/>
        <v>4</v>
      </c>
      <c r="DE381">
        <f t="shared" si="72"/>
        <v>1</v>
      </c>
      <c r="DF381">
        <f t="shared" si="72"/>
        <v>2</v>
      </c>
      <c r="DG381">
        <f t="shared" si="72"/>
        <v>3</v>
      </c>
      <c r="DH381">
        <f t="shared" si="72"/>
        <v>1</v>
      </c>
      <c r="DI381">
        <f t="shared" si="72"/>
        <v>1</v>
      </c>
      <c r="DJ381">
        <f t="shared" si="72"/>
        <v>1</v>
      </c>
      <c r="DK381" s="18"/>
      <c r="DL381" s="18"/>
    </row>
    <row r="382" spans="1:116" s="382" customFormat="1" ht="16.5">
      <c r="D382" s="445"/>
      <c r="E382" s="445"/>
      <c r="F382" s="446"/>
      <c r="G382" s="445"/>
      <c r="H382" s="445"/>
      <c r="I382" s="445"/>
      <c r="J382" s="445"/>
      <c r="K382" s="445"/>
      <c r="L382" s="445"/>
      <c r="M382" s="445"/>
      <c r="N382" s="445"/>
      <c r="O382" s="445"/>
      <c r="P382" s="445"/>
      <c r="Q382" s="445"/>
      <c r="R382" s="445"/>
      <c r="S382" s="445"/>
      <c r="T382" s="445"/>
      <c r="U382" s="445"/>
      <c r="V382" s="445"/>
      <c r="W382" s="445"/>
      <c r="X382" s="445"/>
      <c r="Y382" s="445"/>
      <c r="Z382" s="445"/>
      <c r="AA382" s="445"/>
      <c r="AB382" s="445"/>
      <c r="AC382" s="445"/>
      <c r="AD382" s="445"/>
      <c r="AE382" s="445"/>
      <c r="AF382" s="445"/>
      <c r="AG382" s="445"/>
      <c r="AH382" s="445"/>
      <c r="AI382" s="445"/>
      <c r="AJ382" s="445"/>
      <c r="AK382" s="445"/>
      <c r="AL382" s="445"/>
      <c r="AM382" s="445"/>
      <c r="AN382" s="445"/>
      <c r="AO382" s="445"/>
      <c r="AP382" s="445"/>
      <c r="AQ382" s="445"/>
      <c r="AR382" s="445"/>
      <c r="AS382" s="445"/>
      <c r="AT382" s="445"/>
      <c r="AU382" s="445"/>
      <c r="AV382" s="445"/>
      <c r="AW382" s="445"/>
      <c r="AX382" s="445"/>
      <c r="AY382" s="445"/>
      <c r="AZ382" s="445"/>
      <c r="BA382" s="445"/>
      <c r="BB382" s="445"/>
      <c r="BC382" s="445"/>
      <c r="BD382" s="445"/>
      <c r="BE382" s="445"/>
      <c r="BF382" s="445"/>
      <c r="BG382" s="445"/>
      <c r="BH382" s="445"/>
      <c r="BI382" s="445"/>
      <c r="BJ382" s="445"/>
      <c r="BK382" s="445"/>
      <c r="BL382" s="445"/>
      <c r="BM382" s="445"/>
      <c r="BN382" s="445"/>
      <c r="BO382" s="445"/>
      <c r="BP382" s="445"/>
      <c r="BQ382" s="445"/>
      <c r="BR382" s="445"/>
      <c r="BS382" s="445"/>
      <c r="BT382" s="445"/>
      <c r="BU382" s="445"/>
      <c r="BV382" s="445"/>
      <c r="BW382" s="445"/>
      <c r="BX382" s="445"/>
      <c r="BY382" s="445"/>
      <c r="BZ382" s="445"/>
      <c r="CA382" s="445"/>
      <c r="CB382" s="445"/>
      <c r="CC382" s="445"/>
      <c r="CD382" s="445"/>
      <c r="CE382" s="445"/>
      <c r="CF382" s="445"/>
      <c r="CG382" s="445"/>
      <c r="CH382" s="445"/>
      <c r="CI382" s="445"/>
      <c r="CJ382" s="445"/>
      <c r="CK382" s="445"/>
      <c r="CL382" s="445"/>
      <c r="CM382" s="445"/>
      <c r="CN382" s="445"/>
      <c r="CO382" s="445"/>
      <c r="CP382" s="445"/>
      <c r="CQ382" s="445"/>
      <c r="CR382" s="445"/>
      <c r="CS382" s="445"/>
      <c r="CT382" s="445"/>
      <c r="CU382" s="445"/>
      <c r="CV382" s="445"/>
      <c r="CW382" s="445"/>
      <c r="CX382" s="445"/>
      <c r="CY382" s="445"/>
      <c r="CZ382" s="445"/>
      <c r="DA382" s="445"/>
      <c r="DB382" s="445"/>
      <c r="DC382" s="445"/>
      <c r="DD382" s="445"/>
      <c r="DE382" s="445"/>
      <c r="DF382" s="445"/>
      <c r="DG382" s="445"/>
      <c r="DH382" s="445"/>
      <c r="DI382" s="445"/>
      <c r="DJ382" s="445"/>
    </row>
    <row r="383" spans="1:116" s="382" customFormat="1" ht="16.5">
      <c r="D383" s="445"/>
      <c r="E383" s="445"/>
      <c r="F383" s="446"/>
      <c r="G383" s="445"/>
      <c r="H383" s="445"/>
      <c r="I383" s="445"/>
      <c r="J383" s="445"/>
      <c r="K383" s="445"/>
      <c r="L383" s="445"/>
      <c r="M383" s="445"/>
      <c r="N383" s="445"/>
      <c r="O383" s="445"/>
      <c r="P383" s="445"/>
      <c r="Q383" s="445"/>
      <c r="R383" s="445"/>
      <c r="S383" s="445"/>
      <c r="T383" s="445"/>
      <c r="U383" s="445"/>
      <c r="V383" s="445"/>
      <c r="W383" s="445"/>
      <c r="X383" s="445"/>
      <c r="Y383" s="445"/>
      <c r="Z383" s="445"/>
      <c r="AA383" s="445"/>
      <c r="AB383" s="445"/>
      <c r="AC383" s="445"/>
      <c r="AD383" s="445"/>
      <c r="AE383" s="445"/>
      <c r="AF383" s="445"/>
      <c r="AG383" s="445"/>
      <c r="AH383" s="445"/>
      <c r="AI383" s="445"/>
      <c r="AJ383" s="445"/>
      <c r="AK383" s="445"/>
      <c r="AL383" s="445"/>
      <c r="AM383" s="445"/>
      <c r="AN383" s="445"/>
      <c r="AO383" s="445"/>
      <c r="AP383" s="445"/>
      <c r="AQ383" s="445"/>
      <c r="AR383" s="445"/>
      <c r="AS383" s="445"/>
      <c r="AT383" s="445"/>
      <c r="AU383" s="445"/>
      <c r="AV383" s="445"/>
      <c r="AW383" s="445"/>
      <c r="AX383" s="445"/>
      <c r="AY383" s="445"/>
      <c r="AZ383" s="445"/>
      <c r="BA383" s="445"/>
      <c r="BB383" s="445"/>
      <c r="BC383" s="445"/>
      <c r="BD383" s="445"/>
      <c r="BE383" s="445"/>
      <c r="BF383" s="445"/>
      <c r="BG383" s="445"/>
      <c r="BH383" s="445"/>
      <c r="BI383" s="445"/>
      <c r="BJ383" s="445"/>
      <c r="BK383" s="445"/>
      <c r="BL383" s="445"/>
      <c r="BM383" s="445"/>
      <c r="BN383" s="445"/>
      <c r="BO383" s="445"/>
      <c r="BP383" s="445"/>
      <c r="BQ383" s="445"/>
      <c r="BR383" s="445"/>
      <c r="BS383" s="445"/>
      <c r="BT383" s="445"/>
      <c r="BU383" s="445"/>
      <c r="BV383" s="445"/>
      <c r="BW383" s="445"/>
      <c r="BX383" s="445"/>
      <c r="BY383" s="445"/>
      <c r="BZ383" s="445"/>
      <c r="CA383" s="445"/>
      <c r="CB383" s="445"/>
      <c r="CC383" s="445"/>
      <c r="CD383" s="445"/>
      <c r="CE383" s="445"/>
      <c r="CF383" s="445"/>
      <c r="CG383" s="445"/>
      <c r="CH383" s="445"/>
      <c r="CI383" s="445"/>
      <c r="CJ383" s="445"/>
      <c r="CK383" s="445"/>
      <c r="CL383" s="445"/>
      <c r="CM383" s="445"/>
      <c r="CN383" s="445"/>
      <c r="CO383" s="445"/>
      <c r="CP383" s="445"/>
      <c r="CQ383" s="445"/>
      <c r="CR383" s="445"/>
      <c r="CS383" s="445"/>
      <c r="CT383" s="445"/>
      <c r="CU383" s="445"/>
      <c r="CV383" s="445"/>
      <c r="CW383" s="445"/>
      <c r="CX383" s="445"/>
      <c r="CY383" s="445"/>
      <c r="CZ383" s="445"/>
      <c r="DA383" s="445"/>
      <c r="DB383" s="445"/>
      <c r="DC383" s="445"/>
      <c r="DD383" s="445"/>
      <c r="DE383" s="445"/>
      <c r="DF383" s="445"/>
      <c r="DG383" s="445"/>
      <c r="DH383" s="445"/>
      <c r="DI383" s="445"/>
      <c r="DJ383" s="445"/>
    </row>
    <row r="384" spans="1:116" s="382" customFormat="1" ht="16.5">
      <c r="D384" s="445"/>
      <c r="E384" s="445"/>
      <c r="F384" s="446"/>
      <c r="G384" s="445"/>
      <c r="H384" s="445"/>
      <c r="I384" s="445"/>
      <c r="J384" s="445"/>
      <c r="K384" s="445"/>
      <c r="L384" s="445"/>
      <c r="M384" s="445"/>
      <c r="N384" s="445"/>
      <c r="O384" s="445"/>
      <c r="P384" s="445"/>
      <c r="Q384" s="445"/>
      <c r="R384" s="445"/>
      <c r="S384" s="445"/>
      <c r="T384" s="445"/>
      <c r="U384" s="445"/>
      <c r="V384" s="445"/>
      <c r="W384" s="445"/>
      <c r="X384" s="445"/>
      <c r="Y384" s="445"/>
      <c r="Z384" s="445"/>
      <c r="AA384" s="445"/>
      <c r="AB384" s="445"/>
      <c r="AC384" s="445"/>
      <c r="AD384" s="445"/>
      <c r="AE384" s="445"/>
      <c r="AF384" s="445"/>
      <c r="AG384" s="445"/>
      <c r="AH384" s="445"/>
      <c r="AI384" s="445"/>
      <c r="AJ384" s="445"/>
      <c r="AK384" s="445"/>
      <c r="AL384" s="445"/>
      <c r="AM384" s="445"/>
      <c r="AN384" s="445"/>
      <c r="AO384" s="445"/>
      <c r="AP384" s="445"/>
      <c r="AQ384" s="445"/>
      <c r="AR384" s="445"/>
      <c r="AS384" s="445"/>
      <c r="AT384" s="445"/>
      <c r="AU384" s="445"/>
      <c r="AV384" s="445"/>
      <c r="AW384" s="445"/>
      <c r="AX384" s="445"/>
      <c r="AY384" s="445"/>
      <c r="AZ384" s="445"/>
      <c r="BA384" s="445"/>
      <c r="BB384" s="445"/>
      <c r="BC384" s="445"/>
      <c r="BD384" s="445"/>
      <c r="BE384" s="445"/>
      <c r="BF384" s="445"/>
      <c r="BG384" s="445"/>
      <c r="BH384" s="445"/>
      <c r="BI384" s="445"/>
      <c r="BJ384" s="445"/>
      <c r="BK384" s="445"/>
      <c r="BL384" s="445"/>
      <c r="BM384" s="445"/>
      <c r="BN384" s="445"/>
      <c r="BO384" s="445"/>
      <c r="BP384" s="445"/>
      <c r="BQ384" s="445"/>
      <c r="BR384" s="445"/>
      <c r="BS384" s="445"/>
      <c r="BT384" s="445"/>
      <c r="BU384" s="445"/>
      <c r="BV384" s="445"/>
      <c r="BW384" s="445"/>
      <c r="BX384" s="445"/>
      <c r="BY384" s="445"/>
      <c r="BZ384" s="445"/>
      <c r="CA384" s="445"/>
      <c r="CB384" s="445"/>
      <c r="CC384" s="445"/>
      <c r="CD384" s="445"/>
      <c r="CE384" s="445"/>
      <c r="CF384" s="445"/>
      <c r="CG384" s="445"/>
      <c r="CH384" s="445"/>
      <c r="CI384" s="445"/>
      <c r="CJ384" s="445"/>
      <c r="CK384" s="445"/>
      <c r="CL384" s="445"/>
      <c r="CM384" s="445"/>
      <c r="CN384" s="445"/>
      <c r="CO384" s="445"/>
      <c r="CP384" s="445"/>
      <c r="CQ384" s="445"/>
      <c r="CR384" s="445"/>
      <c r="CS384" s="445"/>
      <c r="CT384" s="445"/>
      <c r="CU384" s="445"/>
      <c r="CV384" s="445"/>
      <c r="CW384" s="445"/>
      <c r="CX384" s="445"/>
      <c r="CY384" s="445"/>
      <c r="CZ384" s="445"/>
      <c r="DA384" s="445"/>
      <c r="DB384" s="445"/>
      <c r="DC384" s="445"/>
      <c r="DD384" s="445"/>
      <c r="DE384" s="445"/>
      <c r="DF384" s="445"/>
      <c r="DG384" s="445"/>
      <c r="DH384" s="445"/>
      <c r="DI384" s="445"/>
      <c r="DJ384" s="445"/>
    </row>
    <row r="385" spans="4:114" s="382" customFormat="1" ht="16.5">
      <c r="D385" s="445"/>
      <c r="E385" s="445"/>
      <c r="F385" s="446"/>
      <c r="G385" s="445"/>
      <c r="H385" s="445"/>
      <c r="I385" s="445"/>
      <c r="J385" s="445"/>
      <c r="K385" s="445"/>
      <c r="L385" s="445"/>
      <c r="M385" s="445"/>
      <c r="N385" s="445"/>
      <c r="O385" s="445"/>
      <c r="P385" s="445"/>
      <c r="Q385" s="445"/>
      <c r="R385" s="445"/>
      <c r="S385" s="445"/>
      <c r="T385" s="445"/>
      <c r="U385" s="445"/>
      <c r="V385" s="445"/>
      <c r="W385" s="445"/>
      <c r="X385" s="445"/>
      <c r="Y385" s="445"/>
      <c r="Z385" s="445"/>
      <c r="AA385" s="445"/>
      <c r="AB385" s="445"/>
      <c r="AC385" s="445"/>
      <c r="AD385" s="445"/>
      <c r="AE385" s="445"/>
      <c r="AF385" s="445"/>
      <c r="AG385" s="445"/>
      <c r="AH385" s="445"/>
      <c r="AI385" s="445"/>
      <c r="AJ385" s="445"/>
      <c r="AK385" s="445"/>
      <c r="AL385" s="445"/>
      <c r="AM385" s="445"/>
      <c r="AN385" s="445"/>
      <c r="AO385" s="445"/>
      <c r="AP385" s="445"/>
      <c r="AQ385" s="445"/>
      <c r="AR385" s="445"/>
      <c r="AS385" s="445"/>
      <c r="AT385" s="445"/>
      <c r="AU385" s="445"/>
      <c r="AV385" s="445"/>
      <c r="AW385" s="445"/>
      <c r="AX385" s="445"/>
      <c r="AY385" s="445"/>
      <c r="AZ385" s="445"/>
      <c r="BA385" s="445"/>
      <c r="BB385" s="445"/>
      <c r="BC385" s="445"/>
      <c r="BD385" s="445"/>
      <c r="BE385" s="445"/>
      <c r="BF385" s="445"/>
      <c r="BG385" s="445"/>
      <c r="BH385" s="445"/>
      <c r="BI385" s="445"/>
      <c r="BJ385" s="445"/>
      <c r="BK385" s="445"/>
      <c r="BL385" s="445"/>
      <c r="BM385" s="445"/>
      <c r="BN385" s="445"/>
      <c r="BO385" s="445"/>
      <c r="BP385" s="445"/>
      <c r="BQ385" s="445"/>
      <c r="BR385" s="445"/>
      <c r="BS385" s="445"/>
      <c r="BT385" s="445"/>
      <c r="BU385" s="445"/>
      <c r="BV385" s="445"/>
      <c r="BW385" s="445"/>
      <c r="BX385" s="445"/>
      <c r="BY385" s="445"/>
      <c r="BZ385" s="445"/>
      <c r="CA385" s="445"/>
      <c r="CB385" s="445"/>
      <c r="CC385" s="445"/>
      <c r="CD385" s="445"/>
      <c r="CE385" s="445"/>
      <c r="CF385" s="445"/>
      <c r="CG385" s="445"/>
      <c r="CH385" s="445"/>
      <c r="CI385" s="445"/>
      <c r="CJ385" s="445"/>
      <c r="CK385" s="445"/>
      <c r="CL385" s="445"/>
      <c r="CM385" s="445"/>
      <c r="CN385" s="445"/>
      <c r="CO385" s="445"/>
      <c r="CP385" s="445"/>
      <c r="CQ385" s="445"/>
      <c r="CR385" s="445"/>
      <c r="CS385" s="445"/>
      <c r="CT385" s="445"/>
      <c r="CU385" s="445"/>
      <c r="CV385" s="445"/>
      <c r="CW385" s="445"/>
      <c r="CX385" s="445"/>
      <c r="CY385" s="445"/>
      <c r="CZ385" s="445"/>
      <c r="DA385" s="445"/>
      <c r="DB385" s="445"/>
      <c r="DC385" s="445"/>
      <c r="DD385" s="445"/>
      <c r="DE385" s="445"/>
      <c r="DF385" s="445"/>
      <c r="DG385" s="445"/>
      <c r="DH385" s="445"/>
      <c r="DI385" s="445"/>
      <c r="DJ385" s="445"/>
    </row>
    <row r="386" spans="4:114" s="382" customFormat="1" ht="16.5">
      <c r="D386" s="445"/>
      <c r="E386" s="445"/>
      <c r="F386" s="446"/>
      <c r="G386" s="445"/>
      <c r="H386" s="445"/>
      <c r="I386" s="445"/>
      <c r="J386" s="445"/>
      <c r="K386" s="445"/>
      <c r="L386" s="445"/>
      <c r="M386" s="445"/>
      <c r="N386" s="445"/>
      <c r="O386" s="445"/>
      <c r="P386" s="445"/>
      <c r="Q386" s="445"/>
      <c r="R386" s="445"/>
      <c r="S386" s="445"/>
      <c r="T386" s="445"/>
      <c r="U386" s="445"/>
      <c r="V386" s="445"/>
      <c r="W386" s="445"/>
      <c r="X386" s="445"/>
      <c r="Y386" s="445"/>
      <c r="Z386" s="445"/>
      <c r="AA386" s="445"/>
      <c r="AB386" s="445"/>
      <c r="AC386" s="445"/>
      <c r="AD386" s="445"/>
      <c r="AE386" s="445"/>
      <c r="AF386" s="445"/>
      <c r="AG386" s="445"/>
      <c r="AH386" s="445"/>
      <c r="AI386" s="445"/>
      <c r="AJ386" s="445"/>
      <c r="AK386" s="445"/>
      <c r="AL386" s="445"/>
      <c r="AM386" s="445"/>
      <c r="AN386" s="445"/>
      <c r="AO386" s="445"/>
      <c r="AP386" s="445"/>
      <c r="AQ386" s="445"/>
      <c r="AR386" s="445"/>
      <c r="AS386" s="445"/>
      <c r="AT386" s="445"/>
      <c r="AU386" s="445"/>
      <c r="AV386" s="445"/>
      <c r="AW386" s="445"/>
      <c r="AX386" s="445"/>
      <c r="AY386" s="445"/>
      <c r="AZ386" s="445"/>
      <c r="BA386" s="445"/>
      <c r="BB386" s="445"/>
      <c r="BC386" s="445"/>
      <c r="BD386" s="445"/>
      <c r="BE386" s="445"/>
      <c r="BF386" s="445"/>
      <c r="BG386" s="445"/>
      <c r="BH386" s="445"/>
      <c r="BI386" s="445"/>
      <c r="BJ386" s="445"/>
      <c r="BK386" s="445"/>
      <c r="BL386" s="445"/>
      <c r="BM386" s="445"/>
      <c r="BN386" s="445"/>
      <c r="BO386" s="445"/>
      <c r="BP386" s="445"/>
      <c r="BQ386" s="445"/>
      <c r="BR386" s="445"/>
      <c r="BS386" s="445"/>
      <c r="BT386" s="445"/>
      <c r="BU386" s="445"/>
      <c r="BV386" s="445"/>
      <c r="BW386" s="445"/>
      <c r="BX386" s="445"/>
      <c r="BY386" s="445"/>
      <c r="BZ386" s="445"/>
      <c r="CA386" s="445"/>
      <c r="CB386" s="445"/>
      <c r="CC386" s="445"/>
      <c r="CD386" s="445"/>
      <c r="CE386" s="445"/>
      <c r="CF386" s="445"/>
      <c r="CG386" s="445"/>
      <c r="CH386" s="445"/>
      <c r="CI386" s="445"/>
      <c r="CJ386" s="445"/>
      <c r="CK386" s="445"/>
      <c r="CL386" s="445"/>
      <c r="CM386" s="445"/>
      <c r="CN386" s="445"/>
      <c r="CO386" s="445"/>
      <c r="CP386" s="445"/>
      <c r="CQ386" s="445"/>
      <c r="CR386" s="445"/>
      <c r="CS386" s="445"/>
      <c r="CT386" s="445"/>
      <c r="CU386" s="445"/>
      <c r="CV386" s="445"/>
      <c r="CW386" s="445"/>
      <c r="CX386" s="445"/>
      <c r="CY386" s="445"/>
      <c r="CZ386" s="445"/>
      <c r="DA386" s="445"/>
      <c r="DB386" s="445"/>
      <c r="DC386" s="445"/>
      <c r="DD386" s="445"/>
      <c r="DE386" s="445"/>
      <c r="DF386" s="445"/>
      <c r="DG386" s="445"/>
      <c r="DH386" s="445"/>
      <c r="DI386" s="445"/>
      <c r="DJ386" s="445"/>
    </row>
    <row r="387" spans="4:114" s="382" customFormat="1" ht="16.5">
      <c r="D387" s="445"/>
      <c r="E387" s="445"/>
      <c r="F387" s="446"/>
      <c r="G387" s="445"/>
      <c r="H387" s="445"/>
      <c r="I387" s="445"/>
      <c r="J387" s="445"/>
      <c r="K387" s="445"/>
      <c r="L387" s="445"/>
      <c r="M387" s="445"/>
      <c r="N387" s="445"/>
      <c r="O387" s="445"/>
      <c r="P387" s="445"/>
      <c r="Q387" s="445"/>
      <c r="R387" s="445"/>
      <c r="S387" s="445"/>
      <c r="T387" s="445"/>
      <c r="U387" s="445"/>
      <c r="V387" s="445"/>
      <c r="W387" s="445"/>
      <c r="X387" s="445"/>
      <c r="Y387" s="445"/>
      <c r="Z387" s="445"/>
      <c r="AA387" s="445"/>
      <c r="AB387" s="445"/>
      <c r="AC387" s="445"/>
      <c r="AD387" s="445"/>
      <c r="AE387" s="445"/>
      <c r="AF387" s="445"/>
      <c r="AG387" s="445"/>
      <c r="AH387" s="445"/>
      <c r="AI387" s="445"/>
      <c r="AJ387" s="445"/>
      <c r="AK387" s="445"/>
      <c r="AL387" s="445"/>
      <c r="AM387" s="445"/>
      <c r="AN387" s="445"/>
      <c r="AO387" s="445"/>
      <c r="AP387" s="445"/>
      <c r="AQ387" s="445"/>
      <c r="AR387" s="445"/>
      <c r="AS387" s="445"/>
      <c r="AT387" s="445"/>
      <c r="AU387" s="445"/>
      <c r="AV387" s="445"/>
      <c r="AW387" s="445"/>
      <c r="AX387" s="445"/>
      <c r="AY387" s="445"/>
      <c r="AZ387" s="445"/>
      <c r="BA387" s="445"/>
      <c r="BB387" s="445"/>
      <c r="BC387" s="445"/>
      <c r="BD387" s="445"/>
      <c r="BE387" s="445"/>
      <c r="BF387" s="445"/>
      <c r="BG387" s="445"/>
      <c r="BH387" s="445"/>
      <c r="BI387" s="445"/>
      <c r="BJ387" s="445"/>
      <c r="BK387" s="445"/>
      <c r="BL387" s="445"/>
      <c r="BM387" s="445"/>
      <c r="BN387" s="445"/>
      <c r="BO387" s="445"/>
      <c r="BP387" s="445"/>
      <c r="BQ387" s="445"/>
      <c r="BR387" s="445"/>
      <c r="BS387" s="445"/>
      <c r="BT387" s="445"/>
      <c r="BU387" s="445"/>
      <c r="BV387" s="445"/>
      <c r="BW387" s="445"/>
      <c r="BX387" s="445"/>
      <c r="BY387" s="445"/>
      <c r="BZ387" s="445"/>
      <c r="CA387" s="445"/>
      <c r="CB387" s="445"/>
      <c r="CC387" s="445"/>
      <c r="CD387" s="445"/>
      <c r="CE387" s="445"/>
      <c r="CF387" s="445"/>
      <c r="CG387" s="445"/>
      <c r="CH387" s="445"/>
      <c r="CI387" s="445"/>
      <c r="CJ387" s="445"/>
      <c r="CK387" s="445"/>
      <c r="CL387" s="445"/>
      <c r="CM387" s="445"/>
      <c r="CN387" s="445"/>
      <c r="CO387" s="445"/>
      <c r="CP387" s="445"/>
      <c r="CQ387" s="445"/>
      <c r="CR387" s="445"/>
      <c r="CS387" s="445"/>
      <c r="CT387" s="445"/>
      <c r="CU387" s="445"/>
      <c r="CV387" s="445"/>
      <c r="CW387" s="445"/>
      <c r="CX387" s="445"/>
      <c r="CY387" s="445"/>
      <c r="CZ387" s="445"/>
      <c r="DA387" s="445"/>
      <c r="DB387" s="445"/>
      <c r="DC387" s="445"/>
      <c r="DD387" s="445"/>
      <c r="DE387" s="445"/>
      <c r="DF387" s="445"/>
      <c r="DG387" s="445"/>
      <c r="DH387" s="445"/>
      <c r="DI387" s="445"/>
      <c r="DJ387" s="445"/>
    </row>
    <row r="388" spans="4:114" s="382" customFormat="1" ht="16.5">
      <c r="D388" s="445"/>
      <c r="E388" s="445"/>
      <c r="F388" s="446"/>
      <c r="G388" s="445"/>
      <c r="H388" s="445"/>
      <c r="I388" s="445"/>
      <c r="J388" s="445"/>
      <c r="K388" s="445"/>
      <c r="L388" s="445"/>
      <c r="M388" s="445"/>
      <c r="N388" s="445"/>
      <c r="O388" s="445"/>
      <c r="P388" s="445"/>
      <c r="Q388" s="445"/>
      <c r="R388" s="445"/>
      <c r="S388" s="445"/>
      <c r="T388" s="445"/>
      <c r="U388" s="445"/>
      <c r="V388" s="445"/>
      <c r="W388" s="445"/>
      <c r="X388" s="445"/>
      <c r="Y388" s="445"/>
      <c r="Z388" s="445"/>
      <c r="AA388" s="445"/>
      <c r="AB388" s="445"/>
      <c r="AC388" s="445"/>
      <c r="AD388" s="445"/>
      <c r="AE388" s="445"/>
      <c r="AF388" s="445"/>
      <c r="AG388" s="445"/>
      <c r="AH388" s="445"/>
      <c r="AI388" s="445"/>
      <c r="AJ388" s="445"/>
      <c r="AK388" s="445"/>
      <c r="AL388" s="445"/>
      <c r="AM388" s="445"/>
      <c r="AN388" s="445"/>
      <c r="AO388" s="445"/>
      <c r="AP388" s="445"/>
      <c r="AQ388" s="445"/>
      <c r="AR388" s="445"/>
      <c r="AS388" s="445"/>
      <c r="AT388" s="445"/>
      <c r="AU388" s="445"/>
      <c r="AV388" s="445"/>
      <c r="AW388" s="445"/>
      <c r="AX388" s="445"/>
      <c r="AY388" s="445"/>
      <c r="AZ388" s="445"/>
      <c r="BA388" s="445"/>
      <c r="BB388" s="445"/>
      <c r="BC388" s="445"/>
      <c r="BD388" s="445"/>
      <c r="BE388" s="445"/>
      <c r="BF388" s="445"/>
      <c r="BG388" s="445"/>
      <c r="BH388" s="445"/>
      <c r="BI388" s="445"/>
      <c r="BJ388" s="445"/>
      <c r="BK388" s="445"/>
      <c r="BL388" s="445"/>
      <c r="BM388" s="445"/>
      <c r="BN388" s="445"/>
      <c r="BO388" s="445"/>
      <c r="BP388" s="445"/>
      <c r="BQ388" s="445"/>
      <c r="BR388" s="445"/>
      <c r="BS388" s="445"/>
      <c r="BT388" s="445"/>
      <c r="BU388" s="445"/>
      <c r="BV388" s="445"/>
      <c r="BW388" s="445"/>
      <c r="BX388" s="445"/>
      <c r="BY388" s="445"/>
      <c r="BZ388" s="445"/>
      <c r="CA388" s="445"/>
      <c r="CB388" s="445"/>
      <c r="CC388" s="445"/>
      <c r="CD388" s="445"/>
      <c r="CE388" s="445"/>
      <c r="CF388" s="445"/>
      <c r="CG388" s="445"/>
      <c r="CH388" s="445"/>
      <c r="CI388" s="445"/>
      <c r="CJ388" s="445"/>
      <c r="CK388" s="445"/>
      <c r="CL388" s="445"/>
      <c r="CM388" s="445"/>
      <c r="CN388" s="445"/>
      <c r="CO388" s="445"/>
      <c r="CP388" s="445"/>
      <c r="CQ388" s="445"/>
      <c r="CR388" s="445"/>
      <c r="CS388" s="445"/>
      <c r="CT388" s="445"/>
      <c r="CU388" s="445"/>
      <c r="CV388" s="445"/>
      <c r="CW388" s="445"/>
      <c r="CX388" s="445"/>
      <c r="CY388" s="445"/>
      <c r="CZ388" s="445"/>
      <c r="DA388" s="445"/>
      <c r="DB388" s="445"/>
      <c r="DC388" s="445"/>
      <c r="DD388" s="445"/>
      <c r="DE388" s="445"/>
      <c r="DF388" s="445"/>
      <c r="DG388" s="445"/>
      <c r="DH388" s="445"/>
      <c r="DI388" s="445"/>
      <c r="DJ388" s="445"/>
    </row>
    <row r="389" spans="4:114" s="382" customFormat="1" ht="16.5">
      <c r="D389" s="445"/>
      <c r="E389" s="445"/>
      <c r="F389" s="446"/>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E389" s="445"/>
      <c r="AF389" s="445"/>
      <c r="AG389" s="445"/>
      <c r="AH389" s="445"/>
      <c r="AI389" s="445"/>
      <c r="AJ389" s="445"/>
      <c r="AK389" s="445"/>
      <c r="AL389" s="445"/>
      <c r="AM389" s="445"/>
      <c r="AN389" s="445"/>
      <c r="AO389" s="445"/>
      <c r="AP389" s="445"/>
      <c r="AQ389" s="445"/>
      <c r="AR389" s="445"/>
      <c r="AS389" s="445"/>
      <c r="AT389" s="445"/>
      <c r="AU389" s="445"/>
      <c r="AV389" s="445"/>
      <c r="AW389" s="445"/>
      <c r="AX389" s="445"/>
      <c r="AY389" s="445"/>
      <c r="AZ389" s="445"/>
      <c r="BA389" s="445"/>
      <c r="BB389" s="445"/>
      <c r="BC389" s="445"/>
      <c r="BD389" s="445"/>
      <c r="BE389" s="445"/>
      <c r="BF389" s="445"/>
      <c r="BG389" s="445"/>
      <c r="BH389" s="445"/>
      <c r="BI389" s="445"/>
      <c r="BJ389" s="445"/>
      <c r="BK389" s="445"/>
      <c r="BL389" s="445"/>
      <c r="BM389" s="445"/>
      <c r="BN389" s="445"/>
      <c r="BO389" s="445"/>
      <c r="BP389" s="445"/>
      <c r="BQ389" s="445"/>
      <c r="BR389" s="445"/>
      <c r="BS389" s="445"/>
      <c r="BT389" s="445"/>
      <c r="BU389" s="445"/>
      <c r="BV389" s="445"/>
      <c r="BW389" s="445"/>
      <c r="BX389" s="445"/>
      <c r="BY389" s="445"/>
      <c r="BZ389" s="445"/>
      <c r="CA389" s="445"/>
      <c r="CB389" s="445"/>
      <c r="CC389" s="445"/>
      <c r="CD389" s="445"/>
      <c r="CE389" s="445"/>
      <c r="CF389" s="445"/>
      <c r="CG389" s="445"/>
      <c r="CH389" s="445"/>
      <c r="CI389" s="445"/>
      <c r="CJ389" s="445"/>
      <c r="CK389" s="445"/>
      <c r="CL389" s="445"/>
      <c r="CM389" s="445"/>
      <c r="CN389" s="445"/>
      <c r="CO389" s="445"/>
      <c r="CP389" s="445"/>
      <c r="CQ389" s="445"/>
      <c r="CR389" s="445"/>
      <c r="CS389" s="445"/>
      <c r="CT389" s="445"/>
      <c r="CU389" s="445"/>
      <c r="CV389" s="445"/>
      <c r="CW389" s="445"/>
      <c r="CX389" s="445"/>
      <c r="CY389" s="445"/>
      <c r="CZ389" s="445"/>
      <c r="DA389" s="445"/>
      <c r="DB389" s="445"/>
      <c r="DC389" s="445"/>
      <c r="DD389" s="445"/>
      <c r="DE389" s="445"/>
      <c r="DF389" s="445"/>
      <c r="DG389" s="445"/>
      <c r="DH389" s="445"/>
      <c r="DI389" s="445"/>
      <c r="DJ389" s="445"/>
    </row>
    <row r="390" spans="4:114" s="382" customFormat="1" ht="16.5">
      <c r="D390" s="445"/>
      <c r="E390" s="445"/>
      <c r="F390" s="446"/>
      <c r="G390" s="445"/>
      <c r="H390" s="445"/>
      <c r="I390" s="445"/>
      <c r="J390" s="445"/>
      <c r="K390" s="445"/>
      <c r="L390" s="445"/>
      <c r="M390" s="445"/>
      <c r="N390" s="445"/>
      <c r="O390" s="445"/>
      <c r="P390" s="445"/>
      <c r="Q390" s="445"/>
      <c r="R390" s="445"/>
      <c r="S390" s="445"/>
      <c r="T390" s="445"/>
      <c r="U390" s="445"/>
      <c r="V390" s="445"/>
      <c r="W390" s="445"/>
      <c r="X390" s="445"/>
      <c r="Y390" s="445"/>
      <c r="Z390" s="445"/>
      <c r="AA390" s="445"/>
      <c r="AB390" s="445"/>
      <c r="AC390" s="445"/>
      <c r="AD390" s="445"/>
      <c r="AE390" s="445"/>
      <c r="AF390" s="445"/>
      <c r="AG390" s="445"/>
      <c r="AH390" s="445"/>
      <c r="AI390" s="445"/>
      <c r="AJ390" s="445"/>
      <c r="AK390" s="445"/>
      <c r="AL390" s="445"/>
      <c r="AM390" s="445"/>
      <c r="AN390" s="445"/>
      <c r="AO390" s="445"/>
      <c r="AP390" s="445"/>
      <c r="AQ390" s="445"/>
      <c r="AR390" s="445"/>
      <c r="AS390" s="445"/>
      <c r="AT390" s="445"/>
      <c r="AU390" s="445"/>
      <c r="AV390" s="445"/>
      <c r="AW390" s="445"/>
      <c r="AX390" s="445"/>
      <c r="AY390" s="445"/>
      <c r="AZ390" s="445"/>
      <c r="BA390" s="445"/>
      <c r="BB390" s="445"/>
      <c r="BC390" s="445"/>
      <c r="BD390" s="445"/>
      <c r="BE390" s="445"/>
      <c r="BF390" s="445"/>
      <c r="BG390" s="445"/>
      <c r="BH390" s="445"/>
      <c r="BI390" s="445"/>
      <c r="BJ390" s="445"/>
      <c r="BK390" s="445"/>
      <c r="BL390" s="445"/>
      <c r="BM390" s="445"/>
      <c r="BN390" s="445"/>
      <c r="BO390" s="445"/>
      <c r="BP390" s="445"/>
      <c r="BQ390" s="445"/>
      <c r="BR390" s="445"/>
      <c r="BS390" s="445"/>
      <c r="BT390" s="445"/>
      <c r="BU390" s="445"/>
      <c r="BV390" s="445"/>
      <c r="BW390" s="445"/>
      <c r="BX390" s="445"/>
      <c r="BY390" s="445"/>
      <c r="BZ390" s="445"/>
      <c r="CA390" s="445"/>
      <c r="CB390" s="445"/>
      <c r="CC390" s="445"/>
      <c r="CD390" s="445"/>
      <c r="CE390" s="445"/>
      <c r="CF390" s="445"/>
      <c r="CG390" s="445"/>
      <c r="CH390" s="445"/>
      <c r="CI390" s="445"/>
      <c r="CJ390" s="445"/>
      <c r="CK390" s="445"/>
      <c r="CL390" s="445"/>
      <c r="CM390" s="445"/>
      <c r="CN390" s="445"/>
      <c r="CO390" s="445"/>
      <c r="CP390" s="445"/>
      <c r="CQ390" s="445"/>
      <c r="CR390" s="445"/>
      <c r="CS390" s="445"/>
      <c r="CT390" s="445"/>
      <c r="CU390" s="445"/>
      <c r="CV390" s="445"/>
      <c r="CW390" s="445"/>
      <c r="CX390" s="445"/>
      <c r="CY390" s="445"/>
      <c r="CZ390" s="445"/>
      <c r="DA390" s="445"/>
      <c r="DB390" s="445"/>
      <c r="DC390" s="445"/>
      <c r="DD390" s="445"/>
      <c r="DE390" s="445"/>
      <c r="DF390" s="445"/>
      <c r="DG390" s="445"/>
      <c r="DH390" s="445"/>
      <c r="DI390" s="445"/>
      <c r="DJ390" s="445"/>
    </row>
    <row r="391" spans="4:114" s="382" customFormat="1" ht="16.5">
      <c r="D391" s="445"/>
      <c r="E391" s="445"/>
      <c r="F391" s="446"/>
      <c r="G391" s="445"/>
      <c r="H391" s="445"/>
      <c r="I391" s="445"/>
      <c r="J391" s="445"/>
      <c r="K391" s="445"/>
      <c r="L391" s="445"/>
      <c r="M391" s="445"/>
      <c r="N391" s="445"/>
      <c r="O391" s="445"/>
      <c r="P391" s="445"/>
      <c r="Q391" s="445"/>
      <c r="R391" s="445"/>
      <c r="S391" s="445"/>
      <c r="T391" s="445"/>
      <c r="U391" s="445"/>
      <c r="V391" s="445"/>
      <c r="W391" s="445"/>
      <c r="X391" s="445"/>
      <c r="Y391" s="445"/>
      <c r="Z391" s="445"/>
      <c r="AA391" s="445"/>
      <c r="AB391" s="445"/>
      <c r="AC391" s="445"/>
      <c r="AD391" s="445"/>
      <c r="AE391" s="445"/>
      <c r="AF391" s="445"/>
      <c r="AG391" s="445"/>
      <c r="AH391" s="445"/>
      <c r="AI391" s="445"/>
      <c r="AJ391" s="445"/>
      <c r="AK391" s="445"/>
      <c r="AL391" s="445"/>
      <c r="AM391" s="445"/>
      <c r="AN391" s="445"/>
      <c r="AO391" s="445"/>
      <c r="AP391" s="445"/>
      <c r="AQ391" s="445"/>
      <c r="AR391" s="445"/>
      <c r="AS391" s="445"/>
      <c r="AT391" s="445"/>
      <c r="AU391" s="445"/>
      <c r="AV391" s="445"/>
      <c r="AW391" s="445"/>
      <c r="AX391" s="445"/>
      <c r="AY391" s="445"/>
      <c r="AZ391" s="445"/>
      <c r="BA391" s="445"/>
      <c r="BB391" s="445"/>
      <c r="BC391" s="445"/>
      <c r="BD391" s="445"/>
      <c r="BE391" s="445"/>
      <c r="BF391" s="445"/>
      <c r="BG391" s="445"/>
      <c r="BH391" s="445"/>
      <c r="BI391" s="445"/>
      <c r="BJ391" s="445"/>
      <c r="BK391" s="445"/>
      <c r="BL391" s="445"/>
      <c r="BM391" s="445"/>
      <c r="BN391" s="445"/>
      <c r="BO391" s="445"/>
      <c r="BP391" s="445"/>
      <c r="BQ391" s="445"/>
      <c r="BR391" s="445"/>
      <c r="BS391" s="445"/>
      <c r="BT391" s="445"/>
      <c r="BU391" s="445"/>
      <c r="BV391" s="445"/>
      <c r="BW391" s="445"/>
      <c r="BX391" s="445"/>
      <c r="BY391" s="445"/>
      <c r="BZ391" s="445"/>
      <c r="CA391" s="445"/>
      <c r="CB391" s="445"/>
      <c r="CC391" s="445"/>
      <c r="CD391" s="445"/>
      <c r="CE391" s="445"/>
      <c r="CF391" s="445"/>
      <c r="CG391" s="445"/>
      <c r="CH391" s="445"/>
      <c r="CI391" s="445"/>
      <c r="CJ391" s="445"/>
      <c r="CK391" s="445"/>
      <c r="CL391" s="445"/>
      <c r="CM391" s="445"/>
      <c r="CN391" s="445"/>
      <c r="CO391" s="445"/>
      <c r="CP391" s="445"/>
      <c r="CQ391" s="445"/>
      <c r="CR391" s="445"/>
      <c r="CS391" s="445"/>
      <c r="CT391" s="445"/>
      <c r="CU391" s="445"/>
      <c r="CV391" s="445"/>
      <c r="CW391" s="445"/>
      <c r="CX391" s="445"/>
      <c r="CY391" s="445"/>
      <c r="CZ391" s="445"/>
      <c r="DA391" s="445"/>
      <c r="DB391" s="445"/>
      <c r="DC391" s="445"/>
      <c r="DD391" s="445"/>
      <c r="DE391" s="445"/>
      <c r="DF391" s="445"/>
      <c r="DG391" s="445"/>
      <c r="DH391" s="445"/>
      <c r="DI391" s="445"/>
      <c r="DJ391" s="445"/>
    </row>
    <row r="392" spans="4:114" s="382" customFormat="1" ht="16.5">
      <c r="D392" s="445"/>
      <c r="E392" s="445"/>
      <c r="F392" s="446"/>
      <c r="G392" s="445"/>
      <c r="H392" s="445"/>
      <c r="I392" s="445"/>
      <c r="J392" s="445"/>
      <c r="K392" s="445"/>
      <c r="L392" s="445"/>
      <c r="M392" s="445"/>
      <c r="N392" s="445"/>
      <c r="O392" s="445"/>
      <c r="P392" s="445"/>
      <c r="Q392" s="445"/>
      <c r="R392" s="445"/>
      <c r="S392" s="445"/>
      <c r="T392" s="445"/>
      <c r="U392" s="445"/>
      <c r="V392" s="445"/>
      <c r="W392" s="445"/>
      <c r="X392" s="445"/>
      <c r="Y392" s="445"/>
      <c r="Z392" s="445"/>
      <c r="AA392" s="445"/>
      <c r="AB392" s="445"/>
      <c r="AC392" s="445"/>
      <c r="AD392" s="445"/>
      <c r="AE392" s="445"/>
      <c r="AF392" s="445"/>
      <c r="AG392" s="445"/>
      <c r="AH392" s="445"/>
      <c r="AI392" s="445"/>
      <c r="AJ392" s="445"/>
      <c r="AK392" s="445"/>
      <c r="AL392" s="445"/>
      <c r="AM392" s="445"/>
      <c r="AN392" s="445"/>
      <c r="AO392" s="445"/>
      <c r="AP392" s="445"/>
      <c r="AQ392" s="445"/>
      <c r="AR392" s="445"/>
      <c r="AS392" s="445"/>
      <c r="AT392" s="445"/>
      <c r="AU392" s="445"/>
      <c r="AV392" s="445"/>
      <c r="AW392" s="445"/>
      <c r="AX392" s="445"/>
      <c r="AY392" s="445"/>
      <c r="AZ392" s="445"/>
      <c r="BA392" s="445"/>
      <c r="BB392" s="445"/>
      <c r="BC392" s="445"/>
      <c r="BD392" s="445"/>
      <c r="BE392" s="445"/>
      <c r="BF392" s="445"/>
      <c r="BG392" s="445"/>
      <c r="BH392" s="445"/>
      <c r="BI392" s="445"/>
      <c r="BJ392" s="445"/>
      <c r="BK392" s="445"/>
      <c r="BL392" s="445"/>
      <c r="BM392" s="445"/>
      <c r="BN392" s="445"/>
      <c r="BO392" s="445"/>
      <c r="BP392" s="445"/>
      <c r="BQ392" s="445"/>
      <c r="BR392" s="445"/>
      <c r="BS392" s="445"/>
      <c r="BT392" s="445"/>
      <c r="BU392" s="445"/>
      <c r="BV392" s="445"/>
      <c r="BW392" s="445"/>
      <c r="BX392" s="445"/>
      <c r="BY392" s="445"/>
      <c r="BZ392" s="445"/>
      <c r="CA392" s="445"/>
      <c r="CB392" s="445"/>
      <c r="CC392" s="445"/>
      <c r="CD392" s="445"/>
      <c r="CE392" s="445"/>
      <c r="CF392" s="445"/>
      <c r="CG392" s="445"/>
      <c r="CH392" s="445"/>
      <c r="CI392" s="445"/>
      <c r="CJ392" s="445"/>
      <c r="CK392" s="445"/>
      <c r="CL392" s="445"/>
      <c r="CM392" s="445"/>
      <c r="CN392" s="445"/>
      <c r="CO392" s="445"/>
      <c r="CP392" s="445"/>
      <c r="CQ392" s="445"/>
      <c r="CR392" s="445"/>
      <c r="CS392" s="445"/>
      <c r="CT392" s="445"/>
      <c r="CU392" s="445"/>
      <c r="CV392" s="445"/>
      <c r="CW392" s="445"/>
      <c r="CX392" s="445"/>
      <c r="CY392" s="445"/>
      <c r="CZ392" s="445"/>
      <c r="DA392" s="445"/>
      <c r="DB392" s="445"/>
      <c r="DC392" s="445"/>
      <c r="DD392" s="445"/>
      <c r="DE392" s="445"/>
      <c r="DF392" s="445"/>
      <c r="DG392" s="445"/>
      <c r="DH392" s="445"/>
      <c r="DI392" s="445"/>
      <c r="DJ392" s="445"/>
    </row>
    <row r="393" spans="4:114" s="382" customFormat="1" ht="16.5">
      <c r="D393" s="445"/>
      <c r="E393" s="445"/>
      <c r="F393" s="446"/>
      <c r="G393" s="445"/>
      <c r="H393" s="445"/>
      <c r="I393" s="445"/>
      <c r="J393" s="445"/>
      <c r="K393" s="445"/>
      <c r="L393" s="445"/>
      <c r="M393" s="445"/>
      <c r="N393" s="445"/>
      <c r="O393" s="445"/>
      <c r="P393" s="445"/>
      <c r="Q393" s="445"/>
      <c r="R393" s="445"/>
      <c r="S393" s="445"/>
      <c r="T393" s="445"/>
      <c r="U393" s="445"/>
      <c r="V393" s="445"/>
      <c r="W393" s="445"/>
      <c r="X393" s="445"/>
      <c r="Y393" s="445"/>
      <c r="Z393" s="445"/>
      <c r="AA393" s="445"/>
      <c r="AB393" s="445"/>
      <c r="AC393" s="445"/>
      <c r="AD393" s="445"/>
      <c r="AE393" s="445"/>
      <c r="AF393" s="445"/>
      <c r="AG393" s="445"/>
      <c r="AH393" s="445"/>
      <c r="AI393" s="445"/>
      <c r="AJ393" s="445"/>
      <c r="AK393" s="445"/>
      <c r="AL393" s="445"/>
      <c r="AM393" s="445"/>
      <c r="AN393" s="445"/>
      <c r="AO393" s="445"/>
      <c r="AP393" s="445"/>
      <c r="AQ393" s="445"/>
      <c r="AR393" s="445"/>
      <c r="AS393" s="445"/>
      <c r="AT393" s="445"/>
      <c r="AU393" s="445"/>
      <c r="AV393" s="445"/>
      <c r="AW393" s="445"/>
      <c r="AX393" s="445"/>
      <c r="AY393" s="445"/>
      <c r="AZ393" s="445"/>
      <c r="BA393" s="445"/>
      <c r="BB393" s="445"/>
      <c r="BC393" s="445"/>
      <c r="BD393" s="445"/>
      <c r="BE393" s="445"/>
      <c r="BF393" s="445"/>
      <c r="BG393" s="445"/>
      <c r="BH393" s="445"/>
      <c r="BI393" s="445"/>
      <c r="BJ393" s="445"/>
      <c r="BK393" s="445"/>
      <c r="BL393" s="445"/>
      <c r="BM393" s="445"/>
      <c r="BN393" s="445"/>
      <c r="BO393" s="445"/>
      <c r="BP393" s="445"/>
      <c r="BQ393" s="445"/>
      <c r="BR393" s="445"/>
      <c r="BS393" s="445"/>
      <c r="BT393" s="445"/>
      <c r="BU393" s="445"/>
      <c r="BV393" s="445"/>
      <c r="BW393" s="445"/>
      <c r="BX393" s="445"/>
      <c r="BY393" s="445"/>
      <c r="BZ393" s="445"/>
      <c r="CA393" s="445"/>
      <c r="CB393" s="445"/>
      <c r="CC393" s="445"/>
      <c r="CD393" s="445"/>
      <c r="CE393" s="445"/>
      <c r="CF393" s="445"/>
      <c r="CG393" s="445"/>
      <c r="CH393" s="445"/>
      <c r="CI393" s="445"/>
      <c r="CJ393" s="445"/>
      <c r="CK393" s="445"/>
      <c r="CL393" s="445"/>
      <c r="CM393" s="445"/>
      <c r="CN393" s="445"/>
      <c r="CO393" s="445"/>
      <c r="CP393" s="445"/>
      <c r="CQ393" s="445"/>
      <c r="CR393" s="445"/>
      <c r="CS393" s="445"/>
      <c r="CT393" s="445"/>
      <c r="CU393" s="445"/>
      <c r="CV393" s="445"/>
      <c r="CW393" s="445"/>
      <c r="CX393" s="445"/>
      <c r="CY393" s="445"/>
      <c r="CZ393" s="445"/>
      <c r="DA393" s="445"/>
      <c r="DB393" s="445"/>
      <c r="DC393" s="445"/>
      <c r="DD393" s="445"/>
      <c r="DE393" s="445"/>
      <c r="DF393" s="445"/>
      <c r="DG393" s="445"/>
      <c r="DH393" s="445"/>
      <c r="DI393" s="445"/>
      <c r="DJ393" s="445"/>
    </row>
    <row r="394" spans="4:114" s="382" customFormat="1" ht="16.5">
      <c r="D394" s="445"/>
      <c r="E394" s="445"/>
      <c r="F394" s="446"/>
      <c r="G394" s="445"/>
      <c r="H394" s="445"/>
      <c r="I394" s="445"/>
      <c r="J394" s="445"/>
      <c r="K394" s="445"/>
      <c r="L394" s="445"/>
      <c r="M394" s="445"/>
      <c r="N394" s="445"/>
      <c r="O394" s="445"/>
      <c r="P394" s="445"/>
      <c r="Q394" s="445"/>
      <c r="R394" s="445"/>
      <c r="S394" s="445"/>
      <c r="T394" s="445"/>
      <c r="U394" s="445"/>
      <c r="V394" s="445"/>
      <c r="W394" s="445"/>
      <c r="X394" s="445"/>
      <c r="Y394" s="445"/>
      <c r="Z394" s="445"/>
      <c r="AA394" s="445"/>
      <c r="AB394" s="445"/>
      <c r="AC394" s="445"/>
      <c r="AD394" s="445"/>
      <c r="AE394" s="445"/>
      <c r="AF394" s="445"/>
      <c r="AG394" s="445"/>
      <c r="AH394" s="445"/>
      <c r="AI394" s="445"/>
      <c r="AJ394" s="445"/>
      <c r="AK394" s="445"/>
      <c r="AL394" s="445"/>
      <c r="AM394" s="445"/>
      <c r="AN394" s="445"/>
      <c r="AO394" s="445"/>
      <c r="AP394" s="445"/>
      <c r="AQ394" s="445"/>
      <c r="AR394" s="445"/>
      <c r="AS394" s="445"/>
      <c r="AT394" s="445"/>
      <c r="AU394" s="445"/>
      <c r="AV394" s="445"/>
      <c r="AW394" s="445"/>
      <c r="AX394" s="445"/>
      <c r="AY394" s="445"/>
      <c r="AZ394" s="445"/>
      <c r="BA394" s="445"/>
      <c r="BB394" s="445"/>
      <c r="BC394" s="445"/>
      <c r="BD394" s="445"/>
      <c r="BE394" s="445"/>
      <c r="BF394" s="445"/>
      <c r="BG394" s="445"/>
      <c r="BH394" s="445"/>
      <c r="BI394" s="445"/>
      <c r="BJ394" s="445"/>
      <c r="BK394" s="445"/>
      <c r="BL394" s="445"/>
      <c r="BM394" s="445"/>
      <c r="BN394" s="445"/>
      <c r="BO394" s="445"/>
      <c r="BP394" s="445"/>
      <c r="BQ394" s="445"/>
      <c r="BR394" s="445"/>
      <c r="BS394" s="445"/>
      <c r="BT394" s="445"/>
      <c r="BU394" s="445"/>
      <c r="BV394" s="445"/>
      <c r="BW394" s="445"/>
      <c r="BX394" s="445"/>
      <c r="BY394" s="445"/>
      <c r="BZ394" s="445"/>
      <c r="CA394" s="445"/>
      <c r="CB394" s="445"/>
      <c r="CC394" s="445"/>
      <c r="CD394" s="445"/>
      <c r="CE394" s="445"/>
      <c r="CF394" s="445"/>
      <c r="CG394" s="445"/>
      <c r="CH394" s="445"/>
      <c r="CI394" s="445"/>
      <c r="CJ394" s="445"/>
      <c r="CK394" s="445"/>
      <c r="CL394" s="445"/>
      <c r="CM394" s="445"/>
      <c r="CN394" s="445"/>
      <c r="CO394" s="445"/>
      <c r="CP394" s="445"/>
      <c r="CQ394" s="445"/>
      <c r="CR394" s="445"/>
      <c r="CS394" s="445"/>
      <c r="CT394" s="445"/>
      <c r="CU394" s="445"/>
      <c r="CV394" s="445"/>
      <c r="CW394" s="445"/>
      <c r="CX394" s="445"/>
      <c r="CY394" s="445"/>
      <c r="CZ394" s="445"/>
      <c r="DA394" s="445"/>
      <c r="DB394" s="445"/>
      <c r="DC394" s="445"/>
      <c r="DD394" s="445"/>
      <c r="DE394" s="445"/>
      <c r="DF394" s="445"/>
      <c r="DG394" s="445"/>
      <c r="DH394" s="445"/>
      <c r="DI394" s="445"/>
      <c r="DJ394" s="445"/>
    </row>
    <row r="395" spans="4:114" s="382" customFormat="1" ht="16.5">
      <c r="D395" s="445"/>
      <c r="E395" s="445"/>
      <c r="F395" s="446"/>
      <c r="G395" s="445"/>
      <c r="H395" s="445"/>
      <c r="I395" s="445"/>
      <c r="J395" s="445"/>
      <c r="K395" s="445"/>
      <c r="L395" s="445"/>
      <c r="M395" s="445"/>
      <c r="N395" s="445"/>
      <c r="O395" s="445"/>
      <c r="P395" s="445"/>
      <c r="Q395" s="445"/>
      <c r="R395" s="445"/>
      <c r="S395" s="445"/>
      <c r="T395" s="445"/>
      <c r="U395" s="445"/>
      <c r="V395" s="445"/>
      <c r="W395" s="445"/>
      <c r="X395" s="445"/>
      <c r="Y395" s="445"/>
      <c r="Z395" s="445"/>
      <c r="AA395" s="445"/>
      <c r="AB395" s="445"/>
      <c r="AC395" s="445"/>
      <c r="AD395" s="445"/>
      <c r="AE395" s="445"/>
      <c r="AF395" s="445"/>
      <c r="AG395" s="445"/>
      <c r="AH395" s="445"/>
      <c r="AI395" s="445"/>
      <c r="AJ395" s="445"/>
      <c r="AK395" s="445"/>
      <c r="AL395" s="445"/>
      <c r="AM395" s="445"/>
      <c r="AN395" s="445"/>
      <c r="AO395" s="445"/>
      <c r="AP395" s="445"/>
      <c r="AQ395" s="445"/>
      <c r="AR395" s="445"/>
      <c r="AS395" s="445"/>
      <c r="AT395" s="445"/>
      <c r="AU395" s="445"/>
      <c r="AV395" s="445"/>
      <c r="AW395" s="445"/>
      <c r="AX395" s="445"/>
      <c r="AY395" s="445"/>
      <c r="AZ395" s="445"/>
      <c r="BA395" s="445"/>
      <c r="BB395" s="445"/>
      <c r="BC395" s="445"/>
      <c r="BD395" s="445"/>
      <c r="BE395" s="445"/>
      <c r="BF395" s="445"/>
      <c r="BG395" s="445"/>
      <c r="BH395" s="445"/>
      <c r="BI395" s="445"/>
      <c r="BJ395" s="445"/>
      <c r="BK395" s="445"/>
      <c r="BL395" s="445"/>
      <c r="BM395" s="445"/>
      <c r="BN395" s="445"/>
      <c r="BO395" s="445"/>
      <c r="BP395" s="445"/>
      <c r="BQ395" s="445"/>
      <c r="BR395" s="445"/>
      <c r="BS395" s="445"/>
      <c r="BT395" s="445"/>
      <c r="BU395" s="445"/>
      <c r="BV395" s="445"/>
      <c r="BW395" s="445"/>
      <c r="BX395" s="445"/>
      <c r="BY395" s="445"/>
      <c r="BZ395" s="445"/>
      <c r="CA395" s="445"/>
      <c r="CB395" s="445"/>
      <c r="CC395" s="445"/>
      <c r="CD395" s="445"/>
      <c r="CE395" s="445"/>
      <c r="CF395" s="445"/>
      <c r="CG395" s="445"/>
      <c r="CH395" s="445"/>
      <c r="CI395" s="445"/>
      <c r="CJ395" s="445"/>
      <c r="CK395" s="445"/>
      <c r="CL395" s="445"/>
      <c r="CM395" s="445"/>
      <c r="CN395" s="445"/>
      <c r="CO395" s="445"/>
      <c r="CP395" s="445"/>
      <c r="CQ395" s="445"/>
      <c r="CR395" s="445"/>
      <c r="CS395" s="445"/>
      <c r="CT395" s="445"/>
      <c r="CU395" s="445"/>
      <c r="CV395" s="445"/>
      <c r="CW395" s="445"/>
      <c r="CX395" s="445"/>
      <c r="CY395" s="445"/>
      <c r="CZ395" s="445"/>
      <c r="DA395" s="445"/>
      <c r="DB395" s="445"/>
      <c r="DC395" s="445"/>
      <c r="DD395" s="445"/>
      <c r="DE395" s="445"/>
      <c r="DF395" s="445"/>
      <c r="DG395" s="445"/>
      <c r="DH395" s="445"/>
      <c r="DI395" s="445"/>
      <c r="DJ395" s="445"/>
    </row>
    <row r="396" spans="4:114" s="382" customFormat="1" ht="16.5">
      <c r="D396" s="445"/>
      <c r="E396" s="445"/>
      <c r="F396" s="446"/>
      <c r="G396" s="445"/>
      <c r="H396" s="445"/>
      <c r="I396" s="445"/>
      <c r="J396" s="445"/>
      <c r="K396" s="445"/>
      <c r="L396" s="445"/>
      <c r="M396" s="445"/>
      <c r="N396" s="445"/>
      <c r="O396" s="445"/>
      <c r="P396" s="445"/>
      <c r="Q396" s="445"/>
      <c r="R396" s="445"/>
      <c r="S396" s="445"/>
      <c r="T396" s="445"/>
      <c r="U396" s="445"/>
      <c r="V396" s="445"/>
      <c r="W396" s="445"/>
      <c r="X396" s="445"/>
      <c r="Y396" s="445"/>
      <c r="Z396" s="445"/>
      <c r="AA396" s="445"/>
      <c r="AB396" s="445"/>
      <c r="AC396" s="445"/>
      <c r="AD396" s="445"/>
      <c r="AE396" s="445"/>
      <c r="AF396" s="445"/>
      <c r="AG396" s="445"/>
      <c r="AH396" s="445"/>
      <c r="AI396" s="445"/>
      <c r="AJ396" s="445"/>
      <c r="AK396" s="445"/>
      <c r="AL396" s="445"/>
      <c r="AM396" s="445"/>
      <c r="AN396" s="445"/>
      <c r="AO396" s="445"/>
      <c r="AP396" s="445"/>
      <c r="AQ396" s="445"/>
      <c r="AR396" s="445"/>
      <c r="AS396" s="445"/>
      <c r="AT396" s="445"/>
      <c r="AU396" s="445"/>
      <c r="AV396" s="445"/>
      <c r="AW396" s="445"/>
      <c r="AX396" s="445"/>
      <c r="AY396" s="445"/>
      <c r="AZ396" s="445"/>
      <c r="BA396" s="445"/>
      <c r="BB396" s="445"/>
      <c r="BC396" s="445"/>
      <c r="BD396" s="445"/>
      <c r="BE396" s="445"/>
      <c r="BF396" s="445"/>
      <c r="BG396" s="445"/>
      <c r="BH396" s="445"/>
      <c r="BI396" s="445"/>
      <c r="BJ396" s="445"/>
      <c r="BK396" s="445"/>
      <c r="BL396" s="445"/>
      <c r="BM396" s="445"/>
      <c r="BN396" s="445"/>
      <c r="BO396" s="445"/>
      <c r="BP396" s="445"/>
      <c r="BQ396" s="445"/>
      <c r="BR396" s="445"/>
      <c r="BS396" s="445"/>
      <c r="BT396" s="445"/>
      <c r="BU396" s="445"/>
      <c r="BV396" s="445"/>
      <c r="BW396" s="445"/>
      <c r="BX396" s="445"/>
      <c r="BY396" s="445"/>
      <c r="BZ396" s="445"/>
      <c r="CA396" s="445"/>
      <c r="CB396" s="445"/>
      <c r="CC396" s="445"/>
      <c r="CD396" s="445"/>
      <c r="CE396" s="445"/>
      <c r="CF396" s="445"/>
      <c r="CG396" s="445"/>
      <c r="CH396" s="445"/>
      <c r="CI396" s="445"/>
      <c r="CJ396" s="445"/>
      <c r="CK396" s="445"/>
      <c r="CL396" s="445"/>
      <c r="CM396" s="445"/>
      <c r="CN396" s="445"/>
      <c r="CO396" s="445"/>
      <c r="CP396" s="445"/>
      <c r="CQ396" s="445"/>
      <c r="CR396" s="445"/>
      <c r="CS396" s="445"/>
      <c r="CT396" s="445"/>
      <c r="CU396" s="445"/>
      <c r="CV396" s="445"/>
      <c r="CW396" s="445"/>
      <c r="CX396" s="445"/>
      <c r="CY396" s="445"/>
      <c r="CZ396" s="445"/>
      <c r="DA396" s="445"/>
      <c r="DB396" s="445"/>
      <c r="DC396" s="445"/>
      <c r="DD396" s="445"/>
      <c r="DE396" s="445"/>
      <c r="DF396" s="445"/>
      <c r="DG396" s="445"/>
      <c r="DH396" s="445"/>
      <c r="DI396" s="445"/>
      <c r="DJ396" s="445"/>
    </row>
    <row r="397" spans="4:114" s="382" customFormat="1" ht="16.5">
      <c r="D397" s="445"/>
      <c r="E397" s="445"/>
      <c r="F397" s="446"/>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E397" s="445"/>
      <c r="AF397" s="445"/>
      <c r="AG397" s="445"/>
      <c r="AH397" s="445"/>
      <c r="AI397" s="445"/>
      <c r="AJ397" s="445"/>
      <c r="AK397" s="445"/>
      <c r="AL397" s="445"/>
      <c r="AM397" s="445"/>
      <c r="AN397" s="445"/>
      <c r="AO397" s="445"/>
      <c r="AP397" s="445"/>
      <c r="AQ397" s="445"/>
      <c r="AR397" s="445"/>
      <c r="AS397" s="445"/>
      <c r="AT397" s="445"/>
      <c r="AU397" s="445"/>
      <c r="AV397" s="445"/>
      <c r="AW397" s="445"/>
      <c r="AX397" s="445"/>
      <c r="AY397" s="445"/>
      <c r="AZ397" s="445"/>
      <c r="BA397" s="445"/>
      <c r="BB397" s="445"/>
      <c r="BC397" s="445"/>
      <c r="BD397" s="445"/>
      <c r="BE397" s="445"/>
      <c r="BF397" s="445"/>
      <c r="BG397" s="445"/>
      <c r="BH397" s="445"/>
      <c r="BI397" s="445"/>
      <c r="BJ397" s="445"/>
      <c r="BK397" s="445"/>
      <c r="BL397" s="445"/>
      <c r="BM397" s="445"/>
      <c r="BN397" s="445"/>
      <c r="BO397" s="445"/>
      <c r="BP397" s="445"/>
      <c r="BQ397" s="445"/>
      <c r="BR397" s="445"/>
      <c r="BS397" s="445"/>
      <c r="BT397" s="445"/>
      <c r="BU397" s="445"/>
      <c r="BV397" s="445"/>
      <c r="BW397" s="445"/>
      <c r="BX397" s="445"/>
      <c r="BY397" s="445"/>
      <c r="BZ397" s="445"/>
      <c r="CA397" s="445"/>
      <c r="CB397" s="445"/>
      <c r="CC397" s="445"/>
      <c r="CD397" s="445"/>
      <c r="CE397" s="445"/>
      <c r="CF397" s="445"/>
      <c r="CG397" s="445"/>
      <c r="CH397" s="445"/>
      <c r="CI397" s="445"/>
      <c r="CJ397" s="445"/>
      <c r="CK397" s="445"/>
      <c r="CL397" s="445"/>
      <c r="CM397" s="445"/>
      <c r="CN397" s="445"/>
      <c r="CO397" s="445"/>
      <c r="CP397" s="445"/>
      <c r="CQ397" s="445"/>
      <c r="CR397" s="445"/>
      <c r="CS397" s="445"/>
      <c r="CT397" s="445"/>
      <c r="CU397" s="445"/>
      <c r="CV397" s="445"/>
      <c r="CW397" s="445"/>
      <c r="CX397" s="445"/>
      <c r="CY397" s="445"/>
      <c r="CZ397" s="445"/>
      <c r="DA397" s="445"/>
      <c r="DB397" s="445"/>
      <c r="DC397" s="445"/>
      <c r="DD397" s="445"/>
      <c r="DE397" s="445"/>
      <c r="DF397" s="445"/>
      <c r="DG397" s="445"/>
      <c r="DH397" s="445"/>
      <c r="DI397" s="445"/>
      <c r="DJ397" s="445"/>
    </row>
    <row r="398" spans="4:114" s="382" customFormat="1" ht="16.5">
      <c r="D398" s="445"/>
      <c r="E398" s="445"/>
      <c r="F398" s="446"/>
      <c r="G398" s="445"/>
      <c r="H398" s="445"/>
      <c r="I398" s="445"/>
      <c r="J398" s="445"/>
      <c r="K398" s="445"/>
      <c r="L398" s="445"/>
      <c r="M398" s="445"/>
      <c r="N398" s="445"/>
      <c r="O398" s="445"/>
      <c r="P398" s="445"/>
      <c r="Q398" s="445"/>
      <c r="R398" s="445"/>
      <c r="S398" s="445"/>
      <c r="T398" s="445"/>
      <c r="U398" s="445"/>
      <c r="V398" s="445"/>
      <c r="W398" s="445"/>
      <c r="X398" s="445"/>
      <c r="Y398" s="445"/>
      <c r="Z398" s="445"/>
      <c r="AA398" s="445"/>
      <c r="AB398" s="445"/>
      <c r="AC398" s="445"/>
      <c r="AD398" s="445"/>
      <c r="AE398" s="445"/>
      <c r="AF398" s="445"/>
      <c r="AG398" s="445"/>
      <c r="AH398" s="445"/>
      <c r="AI398" s="445"/>
      <c r="AJ398" s="445"/>
      <c r="AK398" s="445"/>
      <c r="AL398" s="445"/>
      <c r="AM398" s="445"/>
      <c r="AN398" s="445"/>
      <c r="AO398" s="445"/>
      <c r="AP398" s="445"/>
      <c r="AQ398" s="445"/>
      <c r="AR398" s="445"/>
      <c r="AS398" s="445"/>
      <c r="AT398" s="445"/>
      <c r="AU398" s="445"/>
      <c r="AV398" s="445"/>
      <c r="AW398" s="445"/>
      <c r="AX398" s="445"/>
      <c r="AY398" s="445"/>
      <c r="AZ398" s="445"/>
      <c r="BA398" s="445"/>
      <c r="BB398" s="445"/>
      <c r="BC398" s="445"/>
      <c r="BD398" s="445"/>
      <c r="BE398" s="445"/>
      <c r="BF398" s="445"/>
      <c r="BG398" s="445"/>
      <c r="BH398" s="445"/>
      <c r="BI398" s="445"/>
      <c r="BJ398" s="445"/>
      <c r="BK398" s="445"/>
      <c r="BL398" s="445"/>
      <c r="BM398" s="445"/>
      <c r="BN398" s="445"/>
      <c r="BO398" s="445"/>
      <c r="BP398" s="445"/>
      <c r="BQ398" s="445"/>
      <c r="BR398" s="445"/>
      <c r="BS398" s="445"/>
      <c r="BT398" s="445"/>
      <c r="BU398" s="445"/>
      <c r="BV398" s="445"/>
      <c r="BW398" s="445"/>
      <c r="BX398" s="445"/>
      <c r="BY398" s="445"/>
      <c r="BZ398" s="445"/>
      <c r="CA398" s="445"/>
      <c r="CB398" s="445"/>
      <c r="CC398" s="445"/>
      <c r="CD398" s="445"/>
      <c r="CE398" s="445"/>
      <c r="CF398" s="445"/>
      <c r="CG398" s="445"/>
      <c r="CH398" s="445"/>
      <c r="CI398" s="445"/>
      <c r="CJ398" s="445"/>
      <c r="CK398" s="445"/>
      <c r="CL398" s="445"/>
      <c r="CM398" s="445"/>
      <c r="CN398" s="445"/>
      <c r="CO398" s="445"/>
      <c r="CP398" s="445"/>
      <c r="CQ398" s="445"/>
      <c r="CR398" s="445"/>
      <c r="CS398" s="445"/>
      <c r="CT398" s="445"/>
      <c r="CU398" s="445"/>
      <c r="CV398" s="445"/>
      <c r="CW398" s="445"/>
      <c r="CX398" s="445"/>
      <c r="CY398" s="445"/>
      <c r="CZ398" s="445"/>
      <c r="DA398" s="445"/>
      <c r="DB398" s="445"/>
      <c r="DC398" s="445"/>
      <c r="DD398" s="445"/>
      <c r="DE398" s="445"/>
      <c r="DF398" s="445"/>
      <c r="DG398" s="445"/>
      <c r="DH398" s="445"/>
      <c r="DI398" s="445"/>
      <c r="DJ398" s="445"/>
    </row>
    <row r="399" spans="4:114" s="382" customFormat="1" ht="16.5">
      <c r="D399" s="445"/>
      <c r="E399" s="445"/>
      <c r="F399" s="446"/>
      <c r="G399" s="445"/>
      <c r="H399" s="445"/>
      <c r="I399" s="445"/>
      <c r="J399" s="445"/>
      <c r="K399" s="445"/>
      <c r="L399" s="445"/>
      <c r="M399" s="445"/>
      <c r="N399" s="445"/>
      <c r="O399" s="445"/>
      <c r="P399" s="445"/>
      <c r="Q399" s="445"/>
      <c r="R399" s="445"/>
      <c r="S399" s="445"/>
      <c r="T399" s="445"/>
      <c r="U399" s="445"/>
      <c r="V399" s="445"/>
      <c r="W399" s="445"/>
      <c r="X399" s="445"/>
      <c r="Y399" s="445"/>
      <c r="Z399" s="445"/>
      <c r="AA399" s="445"/>
      <c r="AB399" s="445"/>
      <c r="AC399" s="445"/>
      <c r="AD399" s="445"/>
      <c r="AE399" s="445"/>
      <c r="AF399" s="445"/>
      <c r="AG399" s="445"/>
      <c r="AH399" s="445"/>
      <c r="AI399" s="445"/>
      <c r="AJ399" s="445"/>
      <c r="AK399" s="445"/>
      <c r="AL399" s="445"/>
      <c r="AM399" s="445"/>
      <c r="AN399" s="445"/>
      <c r="AO399" s="445"/>
      <c r="AP399" s="445"/>
      <c r="AQ399" s="445"/>
      <c r="AR399" s="445"/>
      <c r="AS399" s="445"/>
      <c r="AT399" s="445"/>
      <c r="AU399" s="445"/>
      <c r="AV399" s="445"/>
      <c r="AW399" s="445"/>
      <c r="AX399" s="445"/>
      <c r="AY399" s="445"/>
      <c r="AZ399" s="445"/>
      <c r="BA399" s="445"/>
      <c r="BB399" s="445"/>
      <c r="BC399" s="445"/>
      <c r="BD399" s="445"/>
      <c r="BE399" s="445"/>
      <c r="BF399" s="445"/>
      <c r="BG399" s="445"/>
      <c r="BH399" s="445"/>
      <c r="BI399" s="445"/>
      <c r="BJ399" s="445"/>
      <c r="BK399" s="445"/>
      <c r="BL399" s="445"/>
      <c r="BM399" s="445"/>
      <c r="BN399" s="445"/>
      <c r="BO399" s="445"/>
      <c r="BP399" s="445"/>
      <c r="BQ399" s="445"/>
      <c r="BR399" s="445"/>
      <c r="BS399" s="445"/>
      <c r="BT399" s="445"/>
      <c r="BU399" s="445"/>
      <c r="BV399" s="445"/>
      <c r="BW399" s="445"/>
      <c r="BX399" s="445"/>
      <c r="BY399" s="445"/>
      <c r="BZ399" s="445"/>
      <c r="CA399" s="445"/>
      <c r="CB399" s="445"/>
      <c r="CC399" s="445"/>
      <c r="CD399" s="445"/>
      <c r="CE399" s="445"/>
      <c r="CF399" s="445"/>
      <c r="CG399" s="445"/>
      <c r="CH399" s="445"/>
      <c r="CI399" s="445"/>
      <c r="CJ399" s="445"/>
      <c r="CK399" s="445"/>
      <c r="CL399" s="445"/>
      <c r="CM399" s="445"/>
      <c r="CN399" s="445"/>
      <c r="CO399" s="445"/>
      <c r="CP399" s="445"/>
      <c r="CQ399" s="445"/>
      <c r="CR399" s="445"/>
      <c r="CS399" s="445"/>
      <c r="CT399" s="445"/>
      <c r="CU399" s="445"/>
      <c r="CV399" s="445"/>
      <c r="CW399" s="445"/>
      <c r="CX399" s="445"/>
      <c r="CY399" s="445"/>
      <c r="CZ399" s="445"/>
      <c r="DA399" s="445"/>
      <c r="DB399" s="445"/>
      <c r="DC399" s="445"/>
      <c r="DD399" s="445"/>
      <c r="DE399" s="445"/>
      <c r="DF399" s="445"/>
      <c r="DG399" s="445"/>
      <c r="DH399" s="445"/>
      <c r="DI399" s="445"/>
      <c r="DJ399" s="445"/>
    </row>
    <row r="400" spans="4:114" s="382" customFormat="1" ht="16.5">
      <c r="D400" s="445"/>
      <c r="E400" s="445"/>
      <c r="F400" s="446"/>
      <c r="G400" s="445"/>
      <c r="H400" s="445"/>
      <c r="I400" s="445"/>
      <c r="J400" s="445"/>
      <c r="K400" s="445"/>
      <c r="L400" s="445"/>
      <c r="M400" s="445"/>
      <c r="N400" s="445"/>
      <c r="O400" s="445"/>
      <c r="P400" s="445"/>
      <c r="Q400" s="445"/>
      <c r="R400" s="445"/>
      <c r="S400" s="445"/>
      <c r="T400" s="445"/>
      <c r="U400" s="445"/>
      <c r="V400" s="445"/>
      <c r="W400" s="445"/>
      <c r="X400" s="445"/>
      <c r="Y400" s="445"/>
      <c r="Z400" s="445"/>
      <c r="AA400" s="445"/>
      <c r="AB400" s="445"/>
      <c r="AC400" s="445"/>
      <c r="AD400" s="445"/>
      <c r="AE400" s="445"/>
      <c r="AF400" s="445"/>
      <c r="AG400" s="445"/>
      <c r="AH400" s="445"/>
      <c r="AI400" s="445"/>
      <c r="AJ400" s="445"/>
      <c r="AK400" s="445"/>
      <c r="AL400" s="445"/>
      <c r="AM400" s="445"/>
      <c r="AN400" s="445"/>
      <c r="AO400" s="445"/>
      <c r="AP400" s="445"/>
      <c r="AQ400" s="445"/>
      <c r="AR400" s="445"/>
      <c r="AS400" s="445"/>
      <c r="AT400" s="445"/>
      <c r="AU400" s="445"/>
      <c r="AV400" s="445"/>
      <c r="AW400" s="445"/>
      <c r="AX400" s="445"/>
      <c r="AY400" s="445"/>
      <c r="AZ400" s="445"/>
      <c r="BA400" s="445"/>
      <c r="BB400" s="445"/>
      <c r="BC400" s="445"/>
      <c r="BD400" s="445"/>
      <c r="BE400" s="445"/>
      <c r="BF400" s="445"/>
      <c r="BG400" s="445"/>
      <c r="BH400" s="445"/>
      <c r="BI400" s="445"/>
      <c r="BJ400" s="445"/>
      <c r="BK400" s="445"/>
      <c r="BL400" s="445"/>
      <c r="BM400" s="445"/>
      <c r="BN400" s="445"/>
      <c r="BO400" s="445"/>
      <c r="BP400" s="445"/>
      <c r="BQ400" s="445"/>
      <c r="BR400" s="445"/>
      <c r="BS400" s="445"/>
      <c r="BT400" s="445"/>
      <c r="BU400" s="445"/>
      <c r="BV400" s="445"/>
      <c r="BW400" s="445"/>
      <c r="BX400" s="445"/>
      <c r="BY400" s="445"/>
      <c r="BZ400" s="445"/>
      <c r="CA400" s="445"/>
      <c r="CB400" s="445"/>
      <c r="CC400" s="445"/>
      <c r="CD400" s="445"/>
      <c r="CE400" s="445"/>
      <c r="CF400" s="445"/>
      <c r="CG400" s="445"/>
      <c r="CH400" s="445"/>
      <c r="CI400" s="445"/>
      <c r="CJ400" s="445"/>
      <c r="CK400" s="445"/>
      <c r="CL400" s="445"/>
      <c r="CM400" s="445"/>
      <c r="CN400" s="445"/>
      <c r="CO400" s="445"/>
      <c r="CP400" s="445"/>
      <c r="CQ400" s="445"/>
      <c r="CR400" s="445"/>
      <c r="CS400" s="445"/>
      <c r="CT400" s="445"/>
      <c r="CU400" s="445"/>
      <c r="CV400" s="445"/>
      <c r="CW400" s="445"/>
      <c r="CX400" s="445"/>
      <c r="CY400" s="445"/>
      <c r="CZ400" s="445"/>
      <c r="DA400" s="445"/>
      <c r="DB400" s="445"/>
      <c r="DC400" s="445"/>
      <c r="DD400" s="445"/>
      <c r="DE400" s="445"/>
      <c r="DF400" s="445"/>
      <c r="DG400" s="445"/>
      <c r="DH400" s="445"/>
      <c r="DI400" s="445"/>
      <c r="DJ400" s="445"/>
    </row>
    <row r="401" spans="1:116" s="382" customFormat="1" ht="16.5">
      <c r="D401" s="445"/>
      <c r="E401" s="445"/>
      <c r="F401" s="446"/>
      <c r="G401" s="445"/>
      <c r="H401" s="445"/>
      <c r="I401" s="445"/>
      <c r="J401" s="445"/>
      <c r="K401" s="445"/>
      <c r="L401" s="445"/>
      <c r="M401" s="445"/>
      <c r="N401" s="445"/>
      <c r="O401" s="445"/>
      <c r="P401" s="445"/>
      <c r="Q401" s="445"/>
      <c r="R401" s="445"/>
      <c r="S401" s="445"/>
      <c r="T401" s="445"/>
      <c r="U401" s="445"/>
      <c r="V401" s="445"/>
      <c r="W401" s="445"/>
      <c r="X401" s="445"/>
      <c r="Y401" s="445"/>
      <c r="Z401" s="445"/>
      <c r="AA401" s="445"/>
      <c r="AB401" s="445"/>
      <c r="AC401" s="445"/>
      <c r="AD401" s="445"/>
      <c r="AE401" s="445"/>
      <c r="AF401" s="445"/>
      <c r="AG401" s="445"/>
      <c r="AH401" s="445"/>
      <c r="AI401" s="445"/>
      <c r="AJ401" s="445"/>
      <c r="AK401" s="445"/>
      <c r="AL401" s="445"/>
      <c r="AM401" s="445"/>
      <c r="AN401" s="445"/>
      <c r="AO401" s="445"/>
      <c r="AP401" s="445"/>
      <c r="AQ401" s="445"/>
      <c r="AR401" s="445"/>
      <c r="AS401" s="445"/>
      <c r="AT401" s="445"/>
      <c r="AU401" s="445"/>
      <c r="AV401" s="445"/>
      <c r="AW401" s="445"/>
      <c r="AX401" s="445"/>
      <c r="AY401" s="445"/>
      <c r="AZ401" s="445"/>
      <c r="BA401" s="445"/>
      <c r="BB401" s="445"/>
      <c r="BC401" s="445"/>
      <c r="BD401" s="445"/>
      <c r="BE401" s="445"/>
      <c r="BF401" s="445"/>
      <c r="BG401" s="445"/>
      <c r="BH401" s="445"/>
      <c r="BI401" s="445"/>
      <c r="BJ401" s="445"/>
      <c r="BK401" s="445"/>
      <c r="BL401" s="445"/>
      <c r="BM401" s="445"/>
      <c r="BN401" s="445"/>
      <c r="BO401" s="445"/>
      <c r="BP401" s="445"/>
      <c r="BQ401" s="445"/>
      <c r="BR401" s="445"/>
      <c r="BS401" s="445"/>
      <c r="BT401" s="445"/>
      <c r="BU401" s="445"/>
      <c r="BV401" s="445"/>
      <c r="BW401" s="445"/>
      <c r="BX401" s="445"/>
      <c r="BY401" s="445"/>
      <c r="BZ401" s="445"/>
      <c r="CA401" s="445"/>
      <c r="CB401" s="445"/>
      <c r="CC401" s="445"/>
      <c r="CD401" s="445"/>
      <c r="CE401" s="445"/>
      <c r="CF401" s="445"/>
      <c r="CG401" s="445"/>
      <c r="CH401" s="445"/>
      <c r="CI401" s="445"/>
      <c r="CJ401" s="445"/>
      <c r="CK401" s="445"/>
      <c r="CL401" s="445"/>
      <c r="CM401" s="445"/>
      <c r="CN401" s="445"/>
      <c r="CO401" s="445"/>
      <c r="CP401" s="445"/>
      <c r="CQ401" s="445"/>
      <c r="CR401" s="445"/>
      <c r="CS401" s="445"/>
      <c r="CT401" s="445"/>
      <c r="CU401" s="445"/>
      <c r="CV401" s="445"/>
      <c r="CW401" s="445"/>
      <c r="CX401" s="445"/>
      <c r="CY401" s="445"/>
      <c r="CZ401" s="445"/>
      <c r="DA401" s="445"/>
      <c r="DB401" s="445"/>
      <c r="DC401" s="445"/>
      <c r="DD401" s="445"/>
      <c r="DE401" s="445"/>
      <c r="DF401" s="445"/>
      <c r="DG401" s="445"/>
      <c r="DH401" s="445"/>
      <c r="DI401" s="445"/>
      <c r="DJ401" s="445"/>
    </row>
    <row r="402" spans="1:116" s="382" customFormat="1" ht="16.5">
      <c r="D402" s="445"/>
      <c r="E402" s="445"/>
      <c r="F402" s="446"/>
      <c r="G402" s="445"/>
      <c r="H402" s="445"/>
      <c r="I402" s="445"/>
      <c r="J402" s="445"/>
      <c r="K402" s="445"/>
      <c r="L402" s="445"/>
      <c r="M402" s="445"/>
      <c r="N402" s="445"/>
      <c r="O402" s="445"/>
      <c r="P402" s="445"/>
      <c r="Q402" s="445"/>
      <c r="R402" s="445"/>
      <c r="S402" s="445"/>
      <c r="T402" s="445"/>
      <c r="U402" s="445"/>
      <c r="V402" s="445"/>
      <c r="W402" s="445"/>
      <c r="X402" s="445"/>
      <c r="Y402" s="445"/>
      <c r="Z402" s="445"/>
      <c r="AA402" s="445"/>
      <c r="AB402" s="445"/>
      <c r="AC402" s="445"/>
      <c r="AD402" s="445"/>
      <c r="AE402" s="445"/>
      <c r="AF402" s="445"/>
      <c r="AG402" s="445"/>
      <c r="AH402" s="445"/>
      <c r="AI402" s="445"/>
      <c r="AJ402" s="445"/>
      <c r="AK402" s="445"/>
      <c r="AL402" s="445"/>
      <c r="AM402" s="445"/>
      <c r="AN402" s="445"/>
      <c r="AO402" s="445"/>
      <c r="AP402" s="445"/>
      <c r="AQ402" s="445"/>
      <c r="AR402" s="445"/>
      <c r="AS402" s="445"/>
      <c r="AT402" s="445"/>
      <c r="AU402" s="445"/>
      <c r="AV402" s="445"/>
      <c r="AW402" s="445"/>
      <c r="AX402" s="445"/>
      <c r="AY402" s="445"/>
      <c r="AZ402" s="445"/>
      <c r="BA402" s="445"/>
      <c r="BB402" s="445"/>
      <c r="BC402" s="445"/>
      <c r="BD402" s="445"/>
      <c r="BE402" s="445"/>
      <c r="BF402" s="445"/>
      <c r="BG402" s="445"/>
      <c r="BH402" s="445"/>
      <c r="BI402" s="445"/>
      <c r="BJ402" s="445"/>
      <c r="BK402" s="445"/>
      <c r="BL402" s="445"/>
      <c r="BM402" s="445"/>
      <c r="BN402" s="445"/>
      <c r="BO402" s="445"/>
      <c r="BP402" s="445"/>
      <c r="BQ402" s="445"/>
      <c r="BR402" s="445"/>
      <c r="BS402" s="445"/>
      <c r="BT402" s="445"/>
      <c r="BU402" s="445"/>
      <c r="BV402" s="445"/>
      <c r="BW402" s="445"/>
      <c r="BX402" s="445"/>
      <c r="BY402" s="445"/>
      <c r="BZ402" s="445"/>
      <c r="CA402" s="445"/>
      <c r="CB402" s="445"/>
      <c r="CC402" s="445"/>
      <c r="CD402" s="445"/>
      <c r="CE402" s="445"/>
      <c r="CF402" s="445"/>
      <c r="CG402" s="445"/>
      <c r="CH402" s="445"/>
      <c r="CI402" s="445"/>
      <c r="CJ402" s="445"/>
      <c r="CK402" s="445"/>
      <c r="CL402" s="445"/>
      <c r="CM402" s="445"/>
      <c r="CN402" s="445"/>
      <c r="CO402" s="445"/>
      <c r="CP402" s="445"/>
      <c r="CQ402" s="445"/>
      <c r="CR402" s="445"/>
      <c r="CS402" s="445"/>
      <c r="CT402" s="445"/>
      <c r="CU402" s="445"/>
      <c r="CV402" s="445"/>
      <c r="CW402" s="445"/>
      <c r="CX402" s="445"/>
      <c r="CY402" s="445"/>
      <c r="CZ402" s="445"/>
      <c r="DA402" s="445"/>
      <c r="DB402" s="445"/>
      <c r="DC402" s="445"/>
      <c r="DD402" s="445"/>
      <c r="DE402" s="445"/>
      <c r="DF402" s="445"/>
      <c r="DG402" s="445"/>
      <c r="DH402" s="445"/>
      <c r="DI402" s="445"/>
      <c r="DJ402" s="445"/>
    </row>
    <row r="403" spans="1:116" s="382" customFormat="1" ht="16.5">
      <c r="D403" s="445"/>
      <c r="E403" s="445"/>
      <c r="F403" s="446"/>
      <c r="G403" s="445"/>
      <c r="H403" s="445"/>
      <c r="I403" s="445"/>
      <c r="J403" s="445"/>
      <c r="K403" s="445"/>
      <c r="L403" s="445"/>
      <c r="M403" s="445"/>
      <c r="N403" s="445"/>
      <c r="O403" s="445"/>
      <c r="P403" s="445"/>
      <c r="Q403" s="445"/>
      <c r="R403" s="445"/>
      <c r="S403" s="445"/>
      <c r="T403" s="445"/>
      <c r="U403" s="445"/>
      <c r="V403" s="445"/>
      <c r="W403" s="445"/>
      <c r="X403" s="445"/>
      <c r="Y403" s="445"/>
      <c r="Z403" s="445"/>
      <c r="AA403" s="445"/>
      <c r="AB403" s="445"/>
      <c r="AC403" s="445"/>
      <c r="AD403" s="445"/>
      <c r="AE403" s="445"/>
      <c r="AF403" s="445"/>
      <c r="AG403" s="445"/>
      <c r="AH403" s="445"/>
      <c r="AI403" s="445"/>
      <c r="AJ403" s="445"/>
      <c r="AK403" s="445"/>
      <c r="AL403" s="445"/>
      <c r="AM403" s="445"/>
      <c r="AN403" s="445"/>
      <c r="AO403" s="445"/>
      <c r="AP403" s="445"/>
      <c r="AQ403" s="445"/>
      <c r="AR403" s="445"/>
      <c r="AS403" s="445"/>
      <c r="AT403" s="445"/>
      <c r="AU403" s="445"/>
      <c r="AV403" s="445"/>
      <c r="AW403" s="445"/>
      <c r="AX403" s="445"/>
      <c r="AY403" s="445"/>
      <c r="AZ403" s="445"/>
      <c r="BA403" s="445"/>
      <c r="BB403" s="445"/>
      <c r="BC403" s="445"/>
      <c r="BD403" s="445"/>
      <c r="BE403" s="445"/>
      <c r="BF403" s="445"/>
      <c r="BG403" s="445"/>
      <c r="BH403" s="445"/>
      <c r="BI403" s="445"/>
      <c r="BJ403" s="445"/>
      <c r="BK403" s="445"/>
      <c r="BL403" s="445"/>
      <c r="BM403" s="445"/>
      <c r="BN403" s="445"/>
      <c r="BO403" s="445"/>
      <c r="BP403" s="445"/>
      <c r="BQ403" s="445"/>
      <c r="BR403" s="445"/>
      <c r="BS403" s="445"/>
      <c r="BT403" s="445"/>
      <c r="BU403" s="445"/>
      <c r="BV403" s="445"/>
      <c r="BW403" s="445"/>
      <c r="BX403" s="445"/>
      <c r="BY403" s="445"/>
      <c r="BZ403" s="445"/>
      <c r="CA403" s="445"/>
      <c r="CB403" s="445"/>
      <c r="CC403" s="445"/>
      <c r="CD403" s="445"/>
      <c r="CE403" s="445"/>
      <c r="CF403" s="445"/>
      <c r="CG403" s="445"/>
      <c r="CH403" s="445"/>
      <c r="CI403" s="445"/>
      <c r="CJ403" s="445"/>
      <c r="CK403" s="445"/>
      <c r="CL403" s="445"/>
      <c r="CM403" s="445"/>
      <c r="CN403" s="445"/>
      <c r="CO403" s="445"/>
      <c r="CP403" s="445"/>
      <c r="CQ403" s="445"/>
      <c r="CR403" s="445"/>
      <c r="CS403" s="445"/>
      <c r="CT403" s="445"/>
      <c r="CU403" s="445"/>
      <c r="CV403" s="445"/>
      <c r="CW403" s="445"/>
      <c r="CX403" s="445"/>
      <c r="CY403" s="445"/>
      <c r="CZ403" s="445"/>
      <c r="DA403" s="445"/>
      <c r="DB403" s="445"/>
      <c r="DC403" s="445"/>
      <c r="DD403" s="445"/>
      <c r="DE403" s="445"/>
      <c r="DF403" s="445"/>
      <c r="DG403" s="445"/>
      <c r="DH403" s="445"/>
      <c r="DI403" s="445"/>
      <c r="DJ403" s="445"/>
    </row>
    <row r="404" spans="1:116" s="382" customFormat="1" ht="16.5">
      <c r="D404" s="445"/>
      <c r="E404" s="445"/>
      <c r="F404" s="446"/>
      <c r="G404" s="445"/>
      <c r="H404" s="445"/>
      <c r="I404" s="445"/>
      <c r="J404" s="445"/>
      <c r="K404" s="445"/>
      <c r="L404" s="445"/>
      <c r="M404" s="445"/>
      <c r="N404" s="445"/>
      <c r="O404" s="445"/>
      <c r="P404" s="445"/>
      <c r="Q404" s="445"/>
      <c r="R404" s="445"/>
      <c r="S404" s="445"/>
      <c r="T404" s="445"/>
      <c r="U404" s="445"/>
      <c r="V404" s="445"/>
      <c r="W404" s="445"/>
      <c r="X404" s="445"/>
      <c r="Y404" s="445"/>
      <c r="Z404" s="445"/>
      <c r="AA404" s="445"/>
      <c r="AB404" s="445"/>
      <c r="AC404" s="445"/>
      <c r="AD404" s="445"/>
      <c r="AE404" s="445"/>
      <c r="AF404" s="445"/>
      <c r="AG404" s="445"/>
      <c r="AH404" s="445"/>
      <c r="AI404" s="445"/>
      <c r="AJ404" s="445"/>
      <c r="AK404" s="445"/>
      <c r="AL404" s="445"/>
      <c r="AM404" s="445"/>
      <c r="AN404" s="445"/>
      <c r="AO404" s="445"/>
      <c r="AP404" s="445"/>
      <c r="AQ404" s="445"/>
      <c r="AR404" s="445"/>
      <c r="AS404" s="445"/>
      <c r="AT404" s="445"/>
      <c r="AU404" s="445"/>
      <c r="AV404" s="445"/>
      <c r="AW404" s="445"/>
      <c r="AX404" s="445"/>
      <c r="AY404" s="445"/>
      <c r="AZ404" s="445"/>
      <c r="BA404" s="445"/>
      <c r="BB404" s="445"/>
      <c r="BC404" s="445"/>
      <c r="BD404" s="445"/>
      <c r="BE404" s="445"/>
      <c r="BF404" s="445"/>
      <c r="BG404" s="445"/>
      <c r="BH404" s="445"/>
      <c r="BI404" s="445"/>
      <c r="BJ404" s="445"/>
      <c r="BK404" s="445"/>
      <c r="BL404" s="445"/>
      <c r="BM404" s="445"/>
      <c r="BN404" s="445"/>
      <c r="BO404" s="445"/>
      <c r="BP404" s="445"/>
      <c r="BQ404" s="445"/>
      <c r="BR404" s="445"/>
      <c r="BS404" s="445"/>
      <c r="BT404" s="445"/>
      <c r="BU404" s="445"/>
      <c r="BV404" s="445"/>
      <c r="BW404" s="445"/>
      <c r="BX404" s="445"/>
      <c r="BY404" s="445"/>
      <c r="BZ404" s="445"/>
      <c r="CA404" s="445"/>
      <c r="CB404" s="445"/>
      <c r="CC404" s="445"/>
      <c r="CD404" s="445"/>
      <c r="CE404" s="445"/>
      <c r="CF404" s="445"/>
      <c r="CG404" s="445"/>
      <c r="CH404" s="445"/>
      <c r="CI404" s="445"/>
      <c r="CJ404" s="445"/>
      <c r="CK404" s="445"/>
      <c r="CL404" s="445"/>
      <c r="CM404" s="445"/>
      <c r="CN404" s="445"/>
      <c r="CO404" s="445"/>
      <c r="CP404" s="445"/>
      <c r="CQ404" s="445"/>
      <c r="CR404" s="445"/>
      <c r="CS404" s="445"/>
      <c r="CT404" s="445"/>
      <c r="CU404" s="445"/>
      <c r="CV404" s="445"/>
      <c r="CW404" s="445"/>
      <c r="CX404" s="445"/>
      <c r="CY404" s="445"/>
      <c r="CZ404" s="445"/>
      <c r="DA404" s="445"/>
      <c r="DB404" s="445"/>
      <c r="DC404" s="445"/>
      <c r="DD404" s="445"/>
      <c r="DE404" s="445"/>
      <c r="DF404" s="445"/>
      <c r="DG404" s="445"/>
      <c r="DH404" s="445"/>
      <c r="DI404" s="445"/>
      <c r="DJ404" s="445"/>
    </row>
    <row r="405" spans="1:116" s="382" customFormat="1" ht="16.5">
      <c r="D405" s="445"/>
      <c r="E405" s="445"/>
      <c r="F405" s="446"/>
      <c r="G405" s="445"/>
      <c r="H405" s="445"/>
      <c r="I405" s="445"/>
      <c r="J405" s="445"/>
      <c r="K405" s="445"/>
      <c r="L405" s="445"/>
      <c r="M405" s="445"/>
      <c r="N405" s="445"/>
      <c r="O405" s="445"/>
      <c r="P405" s="445"/>
      <c r="Q405" s="445"/>
      <c r="R405" s="445"/>
      <c r="S405" s="445"/>
      <c r="T405" s="445"/>
      <c r="U405" s="445"/>
      <c r="V405" s="445"/>
      <c r="W405" s="445"/>
      <c r="X405" s="445"/>
      <c r="Y405" s="445"/>
      <c r="Z405" s="445"/>
      <c r="AA405" s="445"/>
      <c r="AB405" s="445"/>
      <c r="AC405" s="445"/>
      <c r="AD405" s="445"/>
      <c r="AE405" s="445"/>
      <c r="AF405" s="445"/>
      <c r="AG405" s="445"/>
      <c r="AH405" s="445"/>
      <c r="AI405" s="445"/>
      <c r="AJ405" s="445"/>
      <c r="AK405" s="445"/>
      <c r="AL405" s="445"/>
      <c r="AM405" s="445"/>
      <c r="AN405" s="445"/>
      <c r="AO405" s="445"/>
      <c r="AP405" s="445"/>
      <c r="AQ405" s="445"/>
      <c r="AR405" s="445"/>
      <c r="AS405" s="445"/>
      <c r="AT405" s="445"/>
      <c r="AU405" s="445"/>
      <c r="AV405" s="445"/>
      <c r="AW405" s="445"/>
      <c r="AX405" s="445"/>
      <c r="AY405" s="445"/>
      <c r="AZ405" s="445"/>
      <c r="BA405" s="445"/>
      <c r="BB405" s="445"/>
      <c r="BC405" s="445"/>
      <c r="BD405" s="445"/>
      <c r="BE405" s="445"/>
      <c r="BF405" s="445"/>
      <c r="BG405" s="445"/>
      <c r="BH405" s="445"/>
      <c r="BI405" s="445"/>
      <c r="BJ405" s="445"/>
      <c r="BK405" s="445"/>
      <c r="BL405" s="445"/>
      <c r="BM405" s="445"/>
      <c r="BN405" s="445"/>
      <c r="BO405" s="445"/>
      <c r="BP405" s="445"/>
      <c r="BQ405" s="445"/>
      <c r="BR405" s="445"/>
      <c r="BS405" s="445"/>
      <c r="BT405" s="445"/>
      <c r="BU405" s="445"/>
      <c r="BV405" s="445"/>
      <c r="BW405" s="445"/>
      <c r="BX405" s="445"/>
      <c r="BY405" s="445"/>
      <c r="BZ405" s="445"/>
      <c r="CA405" s="445"/>
      <c r="CB405" s="445"/>
      <c r="CC405" s="445"/>
      <c r="CD405" s="445"/>
      <c r="CE405" s="445"/>
      <c r="CF405" s="445"/>
      <c r="CG405" s="445"/>
      <c r="CH405" s="445"/>
      <c r="CI405" s="445"/>
      <c r="CJ405" s="445"/>
      <c r="CK405" s="445"/>
      <c r="CL405" s="445"/>
      <c r="CM405" s="445"/>
      <c r="CN405" s="445"/>
      <c r="CO405" s="445"/>
      <c r="CP405" s="445"/>
      <c r="CQ405" s="445"/>
      <c r="CR405" s="445"/>
      <c r="CS405" s="445"/>
      <c r="CT405" s="445"/>
      <c r="CU405" s="445"/>
      <c r="CV405" s="445"/>
      <c r="CW405" s="445"/>
      <c r="CX405" s="445"/>
      <c r="CY405" s="445"/>
      <c r="CZ405" s="445"/>
      <c r="DA405" s="445"/>
      <c r="DB405" s="445"/>
      <c r="DC405" s="445"/>
      <c r="DD405" s="445"/>
      <c r="DE405" s="445"/>
      <c r="DF405" s="445"/>
      <c r="DG405" s="445"/>
      <c r="DH405" s="445"/>
      <c r="DI405" s="445"/>
      <c r="DJ405" s="445"/>
    </row>
    <row r="406" spans="1:116" s="382" customFormat="1" ht="16.5">
      <c r="D406" s="445"/>
      <c r="E406" s="445"/>
      <c r="F406" s="446"/>
      <c r="G406" s="445"/>
      <c r="H406" s="445"/>
      <c r="I406" s="445"/>
      <c r="J406" s="445"/>
      <c r="K406" s="445"/>
      <c r="L406" s="445"/>
      <c r="M406" s="445"/>
      <c r="N406" s="445"/>
      <c r="O406" s="445"/>
      <c r="P406" s="445"/>
      <c r="Q406" s="445"/>
      <c r="R406" s="445"/>
      <c r="S406" s="445"/>
      <c r="T406" s="445"/>
      <c r="U406" s="445"/>
      <c r="V406" s="445"/>
      <c r="W406" s="445"/>
      <c r="X406" s="445"/>
      <c r="Y406" s="445"/>
      <c r="Z406" s="445"/>
      <c r="AA406" s="445"/>
      <c r="AB406" s="445"/>
      <c r="AC406" s="445"/>
      <c r="AD406" s="445"/>
      <c r="AE406" s="445"/>
      <c r="AF406" s="445"/>
      <c r="AG406" s="445"/>
      <c r="AH406" s="445"/>
      <c r="AI406" s="445"/>
      <c r="AJ406" s="445"/>
      <c r="AK406" s="445"/>
      <c r="AL406" s="445"/>
      <c r="AM406" s="445"/>
      <c r="AN406" s="445"/>
      <c r="AO406" s="445"/>
      <c r="AP406" s="445"/>
      <c r="AQ406" s="445"/>
      <c r="AR406" s="445"/>
      <c r="AS406" s="445"/>
      <c r="AT406" s="445"/>
      <c r="AU406" s="445"/>
      <c r="AV406" s="445"/>
      <c r="AW406" s="445"/>
      <c r="AX406" s="445"/>
      <c r="AY406" s="445"/>
      <c r="AZ406" s="445"/>
      <c r="BA406" s="445"/>
      <c r="BB406" s="445"/>
      <c r="BC406" s="445"/>
      <c r="BD406" s="445"/>
      <c r="BE406" s="445"/>
      <c r="BF406" s="445"/>
      <c r="BG406" s="445"/>
      <c r="BH406" s="445"/>
      <c r="BI406" s="445"/>
      <c r="BJ406" s="445"/>
      <c r="BK406" s="445"/>
      <c r="BL406" s="445"/>
      <c r="BM406" s="445"/>
      <c r="BN406" s="445"/>
      <c r="BO406" s="445"/>
      <c r="BP406" s="445"/>
      <c r="BQ406" s="445"/>
      <c r="BR406" s="445"/>
      <c r="BS406" s="445"/>
      <c r="BT406" s="445"/>
      <c r="BU406" s="445"/>
      <c r="BV406" s="445"/>
      <c r="BW406" s="445"/>
      <c r="BX406" s="445"/>
      <c r="BY406" s="445"/>
      <c r="BZ406" s="445"/>
      <c r="CA406" s="445"/>
      <c r="CB406" s="445"/>
      <c r="CC406" s="445"/>
      <c r="CD406" s="445"/>
      <c r="CE406" s="445"/>
      <c r="CF406" s="445"/>
      <c r="CG406" s="445"/>
      <c r="CH406" s="445"/>
      <c r="CI406" s="445"/>
      <c r="CJ406" s="445"/>
      <c r="CK406" s="445"/>
      <c r="CL406" s="445"/>
      <c r="CM406" s="445"/>
      <c r="CN406" s="445"/>
      <c r="CO406" s="445"/>
      <c r="CP406" s="445"/>
      <c r="CQ406" s="445"/>
      <c r="CR406" s="445"/>
      <c r="CS406" s="445"/>
      <c r="CT406" s="445"/>
      <c r="CU406" s="445"/>
      <c r="CV406" s="445"/>
      <c r="CW406" s="445"/>
      <c r="CX406" s="445"/>
      <c r="CY406" s="445"/>
      <c r="CZ406" s="445"/>
      <c r="DA406" s="445"/>
      <c r="DB406" s="445"/>
      <c r="DC406" s="445"/>
      <c r="DD406" s="445"/>
      <c r="DE406" s="445"/>
      <c r="DF406" s="445"/>
      <c r="DG406" s="445"/>
      <c r="DH406" s="445"/>
      <c r="DI406" s="445"/>
      <c r="DJ406" s="445"/>
    </row>
    <row r="407" spans="1:116" s="382" customFormat="1" ht="16.5">
      <c r="D407" s="445"/>
      <c r="E407" s="445"/>
      <c r="F407" s="446"/>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E407" s="445"/>
      <c r="AF407" s="445"/>
      <c r="AG407" s="445"/>
      <c r="AH407" s="445"/>
      <c r="AI407" s="445"/>
      <c r="AJ407" s="445"/>
      <c r="AK407" s="445"/>
      <c r="AL407" s="445"/>
      <c r="AM407" s="445"/>
      <c r="AN407" s="445"/>
      <c r="AO407" s="445"/>
      <c r="AP407" s="445"/>
      <c r="AQ407" s="445"/>
      <c r="AR407" s="445"/>
      <c r="AS407" s="445"/>
      <c r="AT407" s="445"/>
      <c r="AU407" s="445"/>
      <c r="AV407" s="445"/>
      <c r="AW407" s="445"/>
      <c r="AX407" s="445"/>
      <c r="AY407" s="445"/>
      <c r="AZ407" s="445"/>
      <c r="BA407" s="445"/>
      <c r="BB407" s="445"/>
      <c r="BC407" s="445"/>
      <c r="BD407" s="445"/>
      <c r="BE407" s="445"/>
      <c r="BF407" s="445"/>
      <c r="BG407" s="445"/>
      <c r="BH407" s="445"/>
      <c r="BI407" s="445"/>
      <c r="BJ407" s="445"/>
      <c r="BK407" s="445"/>
      <c r="BL407" s="445"/>
      <c r="BM407" s="445"/>
      <c r="BN407" s="445"/>
      <c r="BO407" s="445"/>
      <c r="BP407" s="445"/>
      <c r="BQ407" s="445"/>
      <c r="BR407" s="445"/>
      <c r="BS407" s="445"/>
      <c r="BT407" s="445"/>
      <c r="BU407" s="445"/>
      <c r="BV407" s="445"/>
      <c r="BW407" s="445"/>
      <c r="BX407" s="445"/>
      <c r="BY407" s="445"/>
      <c r="BZ407" s="445"/>
      <c r="CA407" s="445"/>
      <c r="CB407" s="445"/>
      <c r="CC407" s="445"/>
      <c r="CD407" s="445"/>
      <c r="CE407" s="445"/>
      <c r="CF407" s="445"/>
      <c r="CG407" s="445"/>
      <c r="CH407" s="445"/>
      <c r="CI407" s="445"/>
      <c r="CJ407" s="445"/>
      <c r="CK407" s="445"/>
      <c r="CL407" s="445"/>
      <c r="CM407" s="445"/>
      <c r="CN407" s="445"/>
      <c r="CO407" s="445"/>
      <c r="CP407" s="445"/>
      <c r="CQ407" s="445"/>
      <c r="CR407" s="445"/>
      <c r="CS407" s="445"/>
      <c r="CT407" s="445"/>
      <c r="CU407" s="445"/>
      <c r="CV407" s="445"/>
      <c r="CW407" s="445"/>
      <c r="CX407" s="445"/>
      <c r="CY407" s="445"/>
      <c r="CZ407" s="445"/>
      <c r="DA407" s="445"/>
      <c r="DB407" s="445"/>
      <c r="DC407" s="445"/>
      <c r="DD407" s="445"/>
      <c r="DE407" s="445"/>
      <c r="DF407" s="445"/>
      <c r="DG407" s="445"/>
      <c r="DH407" s="445"/>
      <c r="DI407" s="445"/>
      <c r="DJ407" s="445"/>
    </row>
    <row r="408" spans="1:116" s="382" customFormat="1" ht="16.5">
      <c r="D408" s="445"/>
      <c r="E408" s="445"/>
      <c r="F408" s="446"/>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E408" s="445"/>
      <c r="AF408" s="445"/>
      <c r="AG408" s="445"/>
      <c r="AH408" s="445"/>
      <c r="AI408" s="445"/>
      <c r="AJ408" s="445"/>
      <c r="AK408" s="445"/>
      <c r="AL408" s="445"/>
      <c r="AM408" s="445"/>
      <c r="AN408" s="445"/>
      <c r="AO408" s="445"/>
      <c r="AP408" s="445"/>
      <c r="AQ408" s="445"/>
      <c r="AR408" s="445"/>
      <c r="AS408" s="445"/>
      <c r="AT408" s="445"/>
      <c r="AU408" s="445"/>
      <c r="AV408" s="445"/>
      <c r="AW408" s="445"/>
      <c r="AX408" s="445"/>
      <c r="AY408" s="445"/>
      <c r="AZ408" s="445"/>
      <c r="BA408" s="445"/>
      <c r="BB408" s="445"/>
      <c r="BC408" s="445"/>
      <c r="BD408" s="445"/>
      <c r="BE408" s="445"/>
      <c r="BF408" s="445"/>
      <c r="BG408" s="445"/>
      <c r="BH408" s="445"/>
      <c r="BI408" s="445"/>
      <c r="BJ408" s="445"/>
      <c r="BK408" s="445"/>
      <c r="BL408" s="445"/>
      <c r="BM408" s="445"/>
      <c r="BN408" s="445"/>
      <c r="BO408" s="445"/>
      <c r="BP408" s="445"/>
      <c r="BQ408" s="445"/>
      <c r="BR408" s="445"/>
      <c r="BS408" s="445"/>
      <c r="BT408" s="445"/>
      <c r="BU408" s="445"/>
      <c r="BV408" s="445"/>
      <c r="BW408" s="445"/>
      <c r="BX408" s="445"/>
      <c r="BY408" s="445"/>
      <c r="BZ408" s="445"/>
      <c r="CA408" s="445"/>
      <c r="CB408" s="445"/>
      <c r="CC408" s="445"/>
      <c r="CD408" s="445"/>
      <c r="CE408" s="445"/>
      <c r="CF408" s="445"/>
      <c r="CG408" s="445"/>
      <c r="CH408" s="445"/>
      <c r="CI408" s="445"/>
      <c r="CJ408" s="445"/>
      <c r="CK408" s="445"/>
      <c r="CL408" s="445"/>
      <c r="CM408" s="445"/>
      <c r="CN408" s="445"/>
      <c r="CO408" s="445"/>
      <c r="CP408" s="445"/>
      <c r="CQ408" s="445"/>
      <c r="CR408" s="445"/>
      <c r="CS408" s="445"/>
      <c r="CT408" s="445"/>
      <c r="CU408" s="445"/>
      <c r="CV408" s="445"/>
      <c r="CW408" s="445"/>
      <c r="CX408" s="445"/>
      <c r="CY408" s="445"/>
      <c r="CZ408" s="445"/>
      <c r="DA408" s="445"/>
      <c r="DB408" s="445"/>
      <c r="DC408" s="445"/>
      <c r="DD408" s="445"/>
      <c r="DE408" s="445"/>
      <c r="DF408" s="445"/>
      <c r="DG408" s="445"/>
      <c r="DH408" s="445"/>
      <c r="DI408" s="445"/>
      <c r="DJ408" s="445"/>
    </row>
    <row r="409" spans="1:116" s="382" customFormat="1" ht="16.5">
      <c r="D409" s="445"/>
      <c r="E409" s="445"/>
      <c r="F409" s="446"/>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E409" s="445"/>
      <c r="AF409" s="445"/>
      <c r="AG409" s="445"/>
      <c r="AH409" s="445"/>
      <c r="AI409" s="445"/>
      <c r="AJ409" s="445"/>
      <c r="AK409" s="445"/>
      <c r="AL409" s="445"/>
      <c r="AM409" s="445"/>
      <c r="AN409" s="445"/>
      <c r="AO409" s="445"/>
      <c r="AP409" s="445"/>
      <c r="AQ409" s="445"/>
      <c r="AR409" s="445"/>
      <c r="AS409" s="445"/>
      <c r="AT409" s="445"/>
      <c r="AU409" s="445"/>
      <c r="AV409" s="445"/>
      <c r="AW409" s="445"/>
      <c r="AX409" s="445"/>
      <c r="AY409" s="445"/>
      <c r="AZ409" s="445"/>
      <c r="BA409" s="445"/>
      <c r="BB409" s="445"/>
      <c r="BC409" s="445"/>
      <c r="BD409" s="445"/>
      <c r="BE409" s="445"/>
      <c r="BF409" s="445"/>
      <c r="BG409" s="445"/>
      <c r="BH409" s="445"/>
      <c r="BI409" s="445"/>
      <c r="BJ409" s="445"/>
      <c r="BK409" s="445"/>
      <c r="BL409" s="445"/>
      <c r="BM409" s="445"/>
      <c r="BN409" s="445"/>
      <c r="BO409" s="445"/>
      <c r="BP409" s="445"/>
      <c r="BQ409" s="445"/>
      <c r="BR409" s="445"/>
      <c r="BS409" s="445"/>
      <c r="BT409" s="445"/>
      <c r="BU409" s="445"/>
      <c r="BV409" s="445"/>
      <c r="BW409" s="445"/>
      <c r="BX409" s="445"/>
      <c r="BY409" s="445"/>
      <c r="BZ409" s="445"/>
      <c r="CA409" s="445"/>
      <c r="CB409" s="445"/>
      <c r="CC409" s="445"/>
      <c r="CD409" s="445"/>
      <c r="CE409" s="445"/>
      <c r="CF409" s="445"/>
      <c r="CG409" s="445"/>
      <c r="CH409" s="445"/>
      <c r="CI409" s="445"/>
      <c r="CJ409" s="445"/>
      <c r="CK409" s="445"/>
      <c r="CL409" s="445"/>
      <c r="CM409" s="445"/>
      <c r="CN409" s="445"/>
      <c r="CO409" s="445"/>
      <c r="CP409" s="445"/>
      <c r="CQ409" s="445"/>
      <c r="CR409" s="445"/>
      <c r="CS409" s="445"/>
      <c r="CT409" s="445"/>
      <c r="CU409" s="445"/>
      <c r="CV409" s="445"/>
      <c r="CW409" s="445"/>
      <c r="CX409" s="445"/>
      <c r="CY409" s="445"/>
      <c r="CZ409" s="445"/>
      <c r="DA409" s="445"/>
      <c r="DB409" s="445"/>
      <c r="DC409" s="445"/>
      <c r="DD409" s="445"/>
      <c r="DE409" s="445"/>
      <c r="DF409" s="445"/>
      <c r="DG409" s="445"/>
      <c r="DH409" s="445"/>
      <c r="DI409" s="445"/>
      <c r="DJ409" s="445"/>
    </row>
    <row r="410" spans="1:116" s="382" customFormat="1">
      <c r="D410" s="445"/>
      <c r="E410" s="445"/>
      <c r="F410" s="447"/>
      <c r="G410" s="445"/>
      <c r="H410" s="445"/>
      <c r="I410" s="445"/>
      <c r="J410" s="445"/>
      <c r="K410" s="445"/>
      <c r="L410" s="445"/>
      <c r="M410" s="445"/>
      <c r="N410" s="445"/>
      <c r="O410" s="445"/>
      <c r="P410" s="445"/>
      <c r="Q410" s="445"/>
      <c r="R410" s="445"/>
      <c r="S410" s="445"/>
      <c r="T410" s="445"/>
      <c r="U410" s="445"/>
      <c r="V410" s="445"/>
      <c r="W410" s="445"/>
      <c r="X410" s="445"/>
      <c r="Y410" s="445"/>
      <c r="Z410" s="445"/>
      <c r="AA410" s="445"/>
      <c r="AB410" s="445"/>
      <c r="AC410" s="445"/>
      <c r="AD410" s="445"/>
      <c r="AE410" s="445"/>
      <c r="AF410" s="445"/>
      <c r="AG410" s="445"/>
      <c r="AH410" s="445"/>
      <c r="AI410" s="445"/>
      <c r="AJ410" s="445"/>
      <c r="AK410" s="445"/>
      <c r="AL410" s="445"/>
      <c r="AM410" s="445"/>
      <c r="AN410" s="445"/>
      <c r="AO410" s="445"/>
      <c r="AP410" s="445"/>
      <c r="AQ410" s="445"/>
      <c r="AR410" s="445"/>
      <c r="AS410" s="445"/>
      <c r="AT410" s="445"/>
      <c r="AU410" s="445"/>
      <c r="AV410" s="445"/>
      <c r="AW410" s="445"/>
      <c r="AX410" s="445"/>
      <c r="AY410" s="445"/>
      <c r="AZ410" s="445"/>
      <c r="BA410" s="445"/>
      <c r="BB410" s="445"/>
      <c r="BC410" s="445"/>
      <c r="BD410" s="445"/>
      <c r="BE410" s="445"/>
      <c r="BF410" s="445"/>
      <c r="BG410" s="445"/>
      <c r="BH410" s="445"/>
      <c r="BI410" s="445"/>
      <c r="BJ410" s="445"/>
      <c r="BK410" s="445"/>
      <c r="BL410" s="445"/>
      <c r="BM410" s="445"/>
      <c r="BN410" s="445"/>
      <c r="BO410" s="445"/>
      <c r="BP410" s="445"/>
      <c r="BQ410" s="445"/>
      <c r="BR410" s="445"/>
      <c r="BS410" s="445"/>
      <c r="BT410" s="445"/>
      <c r="BU410" s="445"/>
      <c r="BV410" s="445"/>
      <c r="BW410" s="445"/>
      <c r="BX410" s="445"/>
      <c r="BY410" s="445"/>
      <c r="BZ410" s="445"/>
      <c r="CA410" s="445"/>
      <c r="CB410" s="445"/>
      <c r="CC410" s="445"/>
      <c r="CD410" s="445"/>
      <c r="CE410" s="445"/>
      <c r="CF410" s="445"/>
      <c r="CG410" s="445"/>
      <c r="CH410" s="445"/>
      <c r="CI410" s="445"/>
      <c r="CJ410" s="445"/>
      <c r="CK410" s="445"/>
      <c r="CL410" s="445"/>
      <c r="CM410" s="445"/>
      <c r="CN410" s="445"/>
      <c r="CO410" s="445"/>
      <c r="CP410" s="445"/>
      <c r="CQ410" s="445"/>
      <c r="CR410" s="445"/>
      <c r="CS410" s="445"/>
      <c r="CT410" s="445"/>
      <c r="CU410" s="445"/>
      <c r="CV410" s="445"/>
      <c r="CW410" s="445"/>
      <c r="CX410" s="445"/>
      <c r="CY410" s="445"/>
      <c r="CZ410" s="445"/>
      <c r="DA410" s="445"/>
      <c r="DB410" s="445"/>
      <c r="DC410" s="445"/>
      <c r="DD410" s="445"/>
      <c r="DE410" s="445"/>
      <c r="DF410" s="445"/>
      <c r="DG410" s="445"/>
      <c r="DH410" s="445"/>
      <c r="DI410" s="445"/>
      <c r="DJ410" s="445"/>
    </row>
    <row r="411" spans="1:116" s="382" customFormat="1">
      <c r="D411" s="445"/>
      <c r="E411" s="445"/>
      <c r="F411" s="44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445"/>
      <c r="AF411" s="445"/>
      <c r="AG411" s="445"/>
      <c r="AH411" s="445"/>
      <c r="AI411" s="445"/>
      <c r="AJ411" s="445"/>
      <c r="AK411" s="445"/>
      <c r="AL411" s="445"/>
      <c r="AM411" s="445"/>
      <c r="AN411" s="445"/>
      <c r="AO411" s="445"/>
      <c r="AP411" s="445"/>
      <c r="AQ411" s="445"/>
      <c r="AR411" s="445"/>
      <c r="AS411" s="445"/>
      <c r="AT411" s="445"/>
      <c r="AU411" s="445"/>
      <c r="AV411" s="445"/>
      <c r="AW411" s="445"/>
      <c r="AX411" s="445"/>
      <c r="AY411" s="445"/>
      <c r="AZ411" s="445"/>
      <c r="BA411" s="445"/>
      <c r="BB411" s="445"/>
      <c r="BC411" s="445"/>
      <c r="BD411" s="445"/>
      <c r="BE411" s="445"/>
      <c r="BF411" s="445"/>
      <c r="BG411" s="445"/>
      <c r="BH411" s="445"/>
      <c r="BI411" s="445"/>
      <c r="BJ411" s="445"/>
      <c r="BK411" s="445"/>
      <c r="BL411" s="445"/>
      <c r="BM411" s="445"/>
      <c r="BN411" s="445"/>
      <c r="BO411" s="445"/>
      <c r="BP411" s="445"/>
      <c r="BQ411" s="445"/>
      <c r="BR411" s="445"/>
      <c r="BS411" s="445"/>
      <c r="BT411" s="445"/>
      <c r="BU411" s="445"/>
      <c r="BV411" s="445"/>
      <c r="BW411" s="445"/>
      <c r="BX411" s="445"/>
      <c r="BY411" s="445"/>
      <c r="BZ411" s="445"/>
      <c r="CA411" s="445"/>
      <c r="CB411" s="445"/>
      <c r="CC411" s="445"/>
      <c r="CD411" s="445"/>
      <c r="CE411" s="445"/>
      <c r="CF411" s="445"/>
      <c r="CG411" s="445"/>
      <c r="CH411" s="445"/>
      <c r="CI411" s="445"/>
      <c r="CJ411" s="445"/>
      <c r="CK411" s="445"/>
      <c r="CL411" s="445"/>
      <c r="CM411" s="445"/>
      <c r="CN411" s="445"/>
      <c r="CO411" s="445"/>
      <c r="CP411" s="445"/>
      <c r="CQ411" s="445"/>
      <c r="CR411" s="445"/>
      <c r="CS411" s="445"/>
      <c r="CT411" s="445"/>
      <c r="CU411" s="445"/>
      <c r="CV411" s="445"/>
      <c r="CW411" s="445"/>
      <c r="CX411" s="445"/>
      <c r="CY411" s="445"/>
      <c r="CZ411" s="445"/>
      <c r="DA411" s="445"/>
      <c r="DB411" s="445"/>
      <c r="DC411" s="445"/>
      <c r="DD411" s="445"/>
      <c r="DE411" s="445"/>
      <c r="DF411" s="445"/>
      <c r="DG411" s="445"/>
      <c r="DH411" s="445"/>
      <c r="DI411" s="445"/>
      <c r="DJ411" s="445"/>
    </row>
    <row r="412" spans="1:116" s="382" customFormat="1">
      <c r="D412" s="445"/>
      <c r="E412" s="445"/>
      <c r="F412" s="447"/>
      <c r="G412" s="445"/>
      <c r="H412" s="445"/>
      <c r="I412" s="445"/>
      <c r="J412" s="445"/>
      <c r="K412" s="445"/>
      <c r="L412" s="445"/>
      <c r="M412" s="445"/>
      <c r="N412" s="445"/>
      <c r="O412" s="445"/>
      <c r="P412" s="445"/>
      <c r="Q412" s="445"/>
      <c r="R412" s="445"/>
      <c r="S412" s="445"/>
      <c r="T412" s="445"/>
      <c r="U412" s="445"/>
      <c r="V412" s="445"/>
      <c r="W412" s="445"/>
      <c r="X412" s="445"/>
      <c r="Y412" s="445"/>
      <c r="Z412" s="445"/>
      <c r="AA412" s="445"/>
      <c r="AB412" s="445"/>
      <c r="AC412" s="445"/>
      <c r="AD412" s="445"/>
      <c r="AE412" s="445"/>
      <c r="AF412" s="445"/>
      <c r="AG412" s="445"/>
      <c r="AH412" s="445"/>
      <c r="AI412" s="445"/>
      <c r="AJ412" s="445"/>
      <c r="AK412" s="445"/>
      <c r="AL412" s="445"/>
      <c r="AM412" s="445"/>
      <c r="AN412" s="445"/>
      <c r="AO412" s="445"/>
      <c r="AP412" s="445"/>
      <c r="AQ412" s="445"/>
      <c r="AR412" s="445"/>
      <c r="AS412" s="445"/>
      <c r="AT412" s="445"/>
      <c r="AU412" s="445"/>
      <c r="AV412" s="445"/>
      <c r="AW412" s="445"/>
      <c r="AX412" s="445"/>
      <c r="AY412" s="445"/>
      <c r="AZ412" s="445"/>
      <c r="BA412" s="445"/>
      <c r="BB412" s="445"/>
      <c r="BC412" s="445"/>
      <c r="BD412" s="445"/>
      <c r="BE412" s="445"/>
      <c r="BF412" s="445"/>
      <c r="BG412" s="445"/>
      <c r="BH412" s="445"/>
      <c r="BI412" s="445"/>
      <c r="BJ412" s="445"/>
      <c r="BK412" s="445"/>
      <c r="BL412" s="445"/>
      <c r="BM412" s="445"/>
      <c r="BN412" s="445"/>
      <c r="BO412" s="445"/>
      <c r="BP412" s="445"/>
      <c r="BQ412" s="445"/>
      <c r="BR412" s="445"/>
      <c r="BS412" s="445"/>
      <c r="BT412" s="445"/>
      <c r="BU412" s="445"/>
      <c r="BV412" s="445"/>
      <c r="BW412" s="445"/>
      <c r="BX412" s="445"/>
      <c r="BY412" s="445"/>
      <c r="BZ412" s="445"/>
      <c r="CA412" s="445"/>
      <c r="CB412" s="445"/>
      <c r="CC412" s="445"/>
      <c r="CD412" s="445"/>
      <c r="CE412" s="445"/>
      <c r="CF412" s="445"/>
      <c r="CG412" s="445"/>
      <c r="CH412" s="445"/>
      <c r="CI412" s="445"/>
      <c r="CJ412" s="445"/>
      <c r="CK412" s="445"/>
      <c r="CL412" s="445"/>
      <c r="CM412" s="445"/>
      <c r="CN412" s="445"/>
      <c r="CO412" s="445"/>
      <c r="CP412" s="445"/>
      <c r="CQ412" s="445"/>
      <c r="CR412" s="445"/>
      <c r="CS412" s="445"/>
      <c r="CT412" s="445"/>
      <c r="CU412" s="445"/>
      <c r="CV412" s="445"/>
      <c r="CW412" s="445"/>
      <c r="CX412" s="445"/>
      <c r="CY412" s="445"/>
      <c r="CZ412" s="445"/>
      <c r="DA412" s="445"/>
      <c r="DB412" s="445"/>
      <c r="DC412" s="445"/>
      <c r="DD412" s="445"/>
      <c r="DE412" s="445"/>
      <c r="DF412" s="445"/>
      <c r="DG412" s="445"/>
      <c r="DH412" s="445"/>
      <c r="DI412" s="445"/>
      <c r="DJ412" s="445"/>
    </row>
    <row r="413" spans="1:116" s="382" customFormat="1">
      <c r="D413" s="445"/>
      <c r="E413" s="445"/>
      <c r="F413" s="447"/>
      <c r="G413" s="445"/>
      <c r="H413" s="445"/>
      <c r="I413" s="445"/>
      <c r="J413" s="445"/>
      <c r="K413" s="445"/>
      <c r="L413" s="445"/>
      <c r="M413" s="445"/>
      <c r="N413" s="445"/>
      <c r="O413" s="445"/>
      <c r="P413" s="445"/>
      <c r="Q413" s="445"/>
      <c r="R413" s="445"/>
      <c r="S413" s="445"/>
      <c r="T413" s="445"/>
      <c r="U413" s="445"/>
      <c r="V413" s="445"/>
      <c r="W413" s="445"/>
      <c r="X413" s="445"/>
      <c r="Y413" s="445"/>
      <c r="Z413" s="445"/>
      <c r="AA413" s="445"/>
      <c r="AB413" s="445"/>
      <c r="AC413" s="445"/>
      <c r="AD413" s="445"/>
      <c r="AE413" s="445"/>
      <c r="AF413" s="445"/>
      <c r="AG413" s="445"/>
      <c r="AH413" s="445"/>
      <c r="AI413" s="445"/>
      <c r="AJ413" s="445"/>
      <c r="AK413" s="445"/>
      <c r="AL413" s="445"/>
      <c r="AM413" s="445"/>
      <c r="AN413" s="445"/>
      <c r="AO413" s="445"/>
      <c r="AP413" s="445"/>
      <c r="AQ413" s="445"/>
      <c r="AR413" s="445"/>
      <c r="AS413" s="445"/>
      <c r="AT413" s="445"/>
      <c r="AU413" s="445"/>
      <c r="AV413" s="445"/>
      <c r="AW413" s="445"/>
      <c r="AX413" s="445"/>
      <c r="AY413" s="445"/>
      <c r="AZ413" s="445"/>
      <c r="BA413" s="445"/>
      <c r="BB413" s="445"/>
      <c r="BC413" s="445"/>
      <c r="BD413" s="445"/>
      <c r="BE413" s="445"/>
      <c r="BF413" s="445"/>
      <c r="BG413" s="445"/>
      <c r="BH413" s="445"/>
      <c r="BI413" s="445"/>
      <c r="BJ413" s="445"/>
      <c r="BK413" s="445"/>
      <c r="BL413" s="445"/>
      <c r="BM413" s="445"/>
      <c r="BN413" s="445"/>
      <c r="BO413" s="445"/>
      <c r="BP413" s="445"/>
      <c r="BQ413" s="445"/>
      <c r="BR413" s="445"/>
      <c r="BS413" s="445"/>
      <c r="BT413" s="445"/>
      <c r="BU413" s="445"/>
      <c r="BV413" s="445"/>
      <c r="BW413" s="445"/>
      <c r="BX413" s="445"/>
      <c r="BY413" s="445"/>
      <c r="BZ413" s="445"/>
      <c r="CA413" s="445"/>
      <c r="CB413" s="445"/>
      <c r="CC413" s="445"/>
      <c r="CD413" s="445"/>
      <c r="CE413" s="445"/>
      <c r="CF413" s="445"/>
      <c r="CG413" s="445"/>
      <c r="CH413" s="445"/>
      <c r="CI413" s="445"/>
      <c r="CJ413" s="445"/>
      <c r="CK413" s="445"/>
      <c r="CL413" s="445"/>
      <c r="CM413" s="445"/>
      <c r="CN413" s="445"/>
      <c r="CO413" s="445"/>
      <c r="CP413" s="445"/>
      <c r="CQ413" s="445"/>
      <c r="CR413" s="445"/>
      <c r="CS413" s="445"/>
      <c r="CT413" s="445"/>
      <c r="CU413" s="445"/>
      <c r="CV413" s="445"/>
      <c r="CW413" s="445"/>
      <c r="CX413" s="445"/>
      <c r="CY413" s="445"/>
      <c r="CZ413" s="445"/>
      <c r="DA413" s="445"/>
      <c r="DB413" s="445"/>
      <c r="DC413" s="445"/>
      <c r="DD413" s="445"/>
      <c r="DE413" s="445"/>
      <c r="DF413" s="445"/>
      <c r="DG413" s="445"/>
      <c r="DH413" s="445"/>
      <c r="DI413" s="445"/>
      <c r="DJ413" s="445"/>
    </row>
    <row r="414" spans="1:116" s="382" customFormat="1">
      <c r="A414" s="263"/>
      <c r="B414" s="263"/>
      <c r="C414" s="263"/>
      <c r="D414" s="445"/>
      <c r="E414" s="445"/>
      <c r="F414" s="447"/>
      <c r="G414" s="445"/>
      <c r="H414" s="445"/>
      <c r="I414" s="445"/>
      <c r="J414" s="445"/>
      <c r="K414" s="445"/>
      <c r="L414" s="445"/>
      <c r="M414" s="445"/>
      <c r="N414" s="445"/>
      <c r="O414" s="445"/>
      <c r="P414" s="445"/>
      <c r="Q414" s="445"/>
      <c r="R414" s="445"/>
      <c r="S414" s="445"/>
      <c r="T414" s="445"/>
      <c r="U414" s="445"/>
      <c r="V414" s="445"/>
      <c r="W414" s="445"/>
      <c r="X414" s="445"/>
      <c r="Y414" s="445"/>
      <c r="Z414" s="445"/>
      <c r="AA414" s="445"/>
      <c r="AB414" s="445"/>
      <c r="AC414" s="445"/>
      <c r="AD414" s="445"/>
      <c r="AE414" s="445"/>
      <c r="AF414" s="445"/>
      <c r="AG414" s="445"/>
      <c r="AH414" s="445"/>
      <c r="AI414" s="445"/>
      <c r="AJ414" s="445"/>
      <c r="AK414" s="445"/>
      <c r="AL414" s="445"/>
      <c r="AM414" s="445"/>
      <c r="AN414" s="445"/>
      <c r="AO414" s="445"/>
      <c r="AP414" s="445"/>
      <c r="AQ414" s="445"/>
      <c r="AR414" s="445"/>
      <c r="AS414" s="445"/>
      <c r="AT414" s="445"/>
      <c r="AU414" s="445"/>
      <c r="AV414" s="445"/>
      <c r="AW414" s="445"/>
      <c r="AX414" s="445"/>
      <c r="AY414" s="445"/>
      <c r="AZ414" s="445"/>
      <c r="BA414" s="445"/>
      <c r="BB414" s="445"/>
      <c r="BC414" s="445"/>
      <c r="BD414" s="445"/>
      <c r="BE414" s="445"/>
      <c r="BF414" s="445"/>
      <c r="BG414" s="445"/>
      <c r="BH414" s="445"/>
      <c r="BI414" s="445"/>
      <c r="BJ414" s="445"/>
      <c r="BK414" s="445"/>
      <c r="BL414" s="445"/>
      <c r="BM414" s="445"/>
      <c r="BN414" s="445"/>
      <c r="BO414" s="445"/>
      <c r="BP414" s="445"/>
      <c r="BQ414" s="445"/>
      <c r="BR414" s="445"/>
      <c r="BS414" s="445"/>
      <c r="BT414" s="445"/>
      <c r="BU414" s="445"/>
      <c r="BV414" s="445"/>
      <c r="BW414" s="445"/>
      <c r="BX414" s="445"/>
      <c r="BY414" s="445"/>
      <c r="BZ414" s="445"/>
      <c r="CA414" s="445"/>
      <c r="CB414" s="445"/>
      <c r="CC414" s="445"/>
      <c r="CD414" s="445"/>
      <c r="CE414" s="445"/>
      <c r="CF414" s="445"/>
      <c r="CG414" s="445"/>
      <c r="CH414" s="445"/>
      <c r="CI414" s="445"/>
      <c r="CJ414" s="445"/>
      <c r="CK414" s="445"/>
      <c r="CL414" s="445"/>
      <c r="CM414" s="445"/>
      <c r="CN414" s="445"/>
      <c r="CO414" s="445"/>
      <c r="CP414" s="445"/>
      <c r="CQ414" s="445"/>
      <c r="CR414" s="445"/>
      <c r="CS414" s="445"/>
      <c r="CT414" s="445"/>
      <c r="CU414" s="445"/>
      <c r="CV414" s="445"/>
      <c r="CW414" s="445"/>
      <c r="CX414" s="445"/>
      <c r="CY414" s="445"/>
      <c r="CZ414" s="445"/>
      <c r="DA414" s="445"/>
      <c r="DB414" s="445"/>
      <c r="DC414" s="445"/>
      <c r="DD414" s="445"/>
      <c r="DE414" s="445"/>
      <c r="DF414" s="445"/>
      <c r="DG414" s="445"/>
      <c r="DH414" s="445"/>
      <c r="DI414" s="445"/>
      <c r="DJ414" s="445"/>
      <c r="DK414" s="264"/>
      <c r="DL414" s="264"/>
    </row>
    <row r="415" spans="1:116" s="382" customFormat="1">
      <c r="A415" s="263"/>
      <c r="B415" s="263"/>
      <c r="C415" s="263"/>
      <c r="D415" s="445"/>
      <c r="E415" s="445"/>
      <c r="F415" s="447"/>
      <c r="G415" s="445"/>
      <c r="H415" s="445"/>
      <c r="I415" s="445"/>
      <c r="J415" s="445"/>
      <c r="K415" s="445"/>
      <c r="L415" s="445"/>
      <c r="M415" s="445"/>
      <c r="N415" s="445"/>
      <c r="O415" s="445"/>
      <c r="P415" s="445"/>
      <c r="Q415" s="445"/>
      <c r="R415" s="445"/>
      <c r="S415" s="445"/>
      <c r="T415" s="445"/>
      <c r="U415" s="445"/>
      <c r="V415" s="445"/>
      <c r="W415" s="445"/>
      <c r="X415" s="445"/>
      <c r="Y415" s="445"/>
      <c r="Z415" s="445"/>
      <c r="AA415" s="445"/>
      <c r="AB415" s="445"/>
      <c r="AC415" s="445"/>
      <c r="AD415" s="445"/>
      <c r="AE415" s="445"/>
      <c r="AF415" s="445"/>
      <c r="AG415" s="445"/>
      <c r="AH415" s="445"/>
      <c r="AI415" s="445"/>
      <c r="AJ415" s="445"/>
      <c r="AK415" s="445"/>
      <c r="AL415" s="445"/>
      <c r="AM415" s="445"/>
      <c r="AN415" s="445"/>
      <c r="AO415" s="445"/>
      <c r="AP415" s="445"/>
      <c r="AQ415" s="445"/>
      <c r="AR415" s="445"/>
      <c r="AS415" s="445"/>
      <c r="AT415" s="445"/>
      <c r="AU415" s="445"/>
      <c r="AV415" s="445"/>
      <c r="AW415" s="445"/>
      <c r="AX415" s="445"/>
      <c r="AY415" s="445"/>
      <c r="AZ415" s="445"/>
      <c r="BA415" s="445"/>
      <c r="BB415" s="445"/>
      <c r="BC415" s="445"/>
      <c r="BD415" s="445"/>
      <c r="BE415" s="445"/>
      <c r="BF415" s="445"/>
      <c r="BG415" s="445"/>
      <c r="BH415" s="445"/>
      <c r="BI415" s="445"/>
      <c r="BJ415" s="445"/>
      <c r="BK415" s="445"/>
      <c r="BL415" s="445"/>
      <c r="BM415" s="445"/>
      <c r="BN415" s="445"/>
      <c r="BO415" s="445"/>
      <c r="BP415" s="445"/>
      <c r="BQ415" s="445"/>
      <c r="BR415" s="445"/>
      <c r="BS415" s="445"/>
      <c r="BT415" s="445"/>
      <c r="BU415" s="445"/>
      <c r="BV415" s="445"/>
      <c r="BW415" s="445"/>
      <c r="BX415" s="445"/>
      <c r="BY415" s="445"/>
      <c r="BZ415" s="445"/>
      <c r="CA415" s="445"/>
      <c r="CB415" s="445"/>
      <c r="CC415" s="445"/>
      <c r="CD415" s="445"/>
      <c r="CE415" s="445"/>
      <c r="CF415" s="445"/>
      <c r="CG415" s="445"/>
      <c r="CH415" s="445"/>
      <c r="CI415" s="445"/>
      <c r="CJ415" s="445"/>
      <c r="CK415" s="445"/>
      <c r="CL415" s="445"/>
      <c r="CM415" s="445"/>
      <c r="CN415" s="445"/>
      <c r="CO415" s="445"/>
      <c r="CP415" s="445"/>
      <c r="CQ415" s="445"/>
      <c r="CR415" s="445"/>
      <c r="CS415" s="445"/>
      <c r="CT415" s="445"/>
      <c r="CU415" s="445"/>
      <c r="CV415" s="445"/>
      <c r="CW415" s="445"/>
      <c r="CX415" s="445"/>
      <c r="CY415" s="445"/>
      <c r="CZ415" s="445"/>
      <c r="DA415" s="445"/>
      <c r="DB415" s="445"/>
      <c r="DC415" s="445"/>
      <c r="DD415" s="445"/>
      <c r="DE415" s="445"/>
      <c r="DF415" s="445"/>
      <c r="DG415" s="445"/>
      <c r="DH415" s="445"/>
      <c r="DI415" s="445"/>
      <c r="DJ415" s="445"/>
      <c r="DK415" s="264"/>
      <c r="DL415" s="264"/>
    </row>
    <row r="416" spans="1:116" s="382" customFormat="1">
      <c r="A416" s="263"/>
      <c r="B416" s="263"/>
      <c r="C416" s="263"/>
      <c r="D416" s="445"/>
      <c r="E416" s="445"/>
      <c r="F416" s="447"/>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445"/>
      <c r="AF416" s="445"/>
      <c r="AG416" s="445"/>
      <c r="AH416" s="445"/>
      <c r="AI416" s="445"/>
      <c r="AJ416" s="445"/>
      <c r="AK416" s="445"/>
      <c r="AL416" s="445"/>
      <c r="AM416" s="445"/>
      <c r="AN416" s="445"/>
      <c r="AO416" s="445"/>
      <c r="AP416" s="445"/>
      <c r="AQ416" s="445"/>
      <c r="AR416" s="445"/>
      <c r="AS416" s="445"/>
      <c r="AT416" s="445"/>
      <c r="AU416" s="445"/>
      <c r="AV416" s="445"/>
      <c r="AW416" s="445"/>
      <c r="AX416" s="445"/>
      <c r="AY416" s="445"/>
      <c r="AZ416" s="445"/>
      <c r="BA416" s="445"/>
      <c r="BB416" s="445"/>
      <c r="BC416" s="445"/>
      <c r="BD416" s="445"/>
      <c r="BE416" s="445"/>
      <c r="BF416" s="445"/>
      <c r="BG416" s="445"/>
      <c r="BH416" s="445"/>
      <c r="BI416" s="445"/>
      <c r="BJ416" s="445"/>
      <c r="BK416" s="445"/>
      <c r="BL416" s="445"/>
      <c r="BM416" s="445"/>
      <c r="BN416" s="445"/>
      <c r="BO416" s="445"/>
      <c r="BP416" s="445"/>
      <c r="BQ416" s="445"/>
      <c r="BR416" s="445"/>
      <c r="BS416" s="445"/>
      <c r="BT416" s="445"/>
      <c r="BU416" s="445"/>
      <c r="BV416" s="445"/>
      <c r="BW416" s="445"/>
      <c r="BX416" s="445"/>
      <c r="BY416" s="445"/>
      <c r="BZ416" s="445"/>
      <c r="CA416" s="445"/>
      <c r="CB416" s="445"/>
      <c r="CC416" s="445"/>
      <c r="CD416" s="445"/>
      <c r="CE416" s="445"/>
      <c r="CF416" s="445"/>
      <c r="CG416" s="445"/>
      <c r="CH416" s="445"/>
      <c r="CI416" s="445"/>
      <c r="CJ416" s="445"/>
      <c r="CK416" s="445"/>
      <c r="CL416" s="445"/>
      <c r="CM416" s="445"/>
      <c r="CN416" s="445"/>
      <c r="CO416" s="445"/>
      <c r="CP416" s="445"/>
      <c r="CQ416" s="445"/>
      <c r="CR416" s="445"/>
      <c r="CS416" s="445"/>
      <c r="CT416" s="445"/>
      <c r="CU416" s="445"/>
      <c r="CV416" s="445"/>
      <c r="CW416" s="445"/>
      <c r="CX416" s="445"/>
      <c r="CY416" s="445"/>
      <c r="CZ416" s="445"/>
      <c r="DA416" s="445"/>
      <c r="DB416" s="445"/>
      <c r="DC416" s="445"/>
      <c r="DD416" s="445"/>
      <c r="DE416" s="445"/>
      <c r="DF416" s="445"/>
      <c r="DG416" s="445"/>
      <c r="DH416" s="445"/>
      <c r="DI416" s="445"/>
      <c r="DJ416" s="445"/>
      <c r="DK416" s="264"/>
      <c r="DL416" s="264"/>
    </row>
    <row r="417" spans="1:116" s="382" customFormat="1">
      <c r="A417" s="263"/>
      <c r="B417" s="263"/>
      <c r="C417" s="263"/>
      <c r="D417" s="445"/>
      <c r="E417" s="445"/>
      <c r="F417" s="447"/>
      <c r="G417" s="445"/>
      <c r="H417" s="445"/>
      <c r="I417" s="445"/>
      <c r="J417" s="445"/>
      <c r="K417" s="445"/>
      <c r="L417" s="445"/>
      <c r="M417" s="445"/>
      <c r="N417" s="445"/>
      <c r="O417" s="445"/>
      <c r="P417" s="445"/>
      <c r="Q417" s="445"/>
      <c r="R417" s="445"/>
      <c r="S417" s="445"/>
      <c r="T417" s="445"/>
      <c r="U417" s="445"/>
      <c r="V417" s="445"/>
      <c r="W417" s="445"/>
      <c r="X417" s="445"/>
      <c r="Y417" s="445"/>
      <c r="Z417" s="445"/>
      <c r="AA417" s="445"/>
      <c r="AB417" s="445"/>
      <c r="AC417" s="445"/>
      <c r="AD417" s="445"/>
      <c r="AE417" s="445"/>
      <c r="AF417" s="445"/>
      <c r="AG417" s="445"/>
      <c r="AH417" s="445"/>
      <c r="AI417" s="445"/>
      <c r="AJ417" s="445"/>
      <c r="AK417" s="445"/>
      <c r="AL417" s="445"/>
      <c r="AM417" s="445"/>
      <c r="AN417" s="445"/>
      <c r="AO417" s="445"/>
      <c r="AP417" s="445"/>
      <c r="AQ417" s="445"/>
      <c r="AR417" s="445"/>
      <c r="AS417" s="445"/>
      <c r="AT417" s="445"/>
      <c r="AU417" s="445"/>
      <c r="AV417" s="445"/>
      <c r="AW417" s="445"/>
      <c r="AX417" s="445"/>
      <c r="AY417" s="445"/>
      <c r="AZ417" s="445"/>
      <c r="BA417" s="445"/>
      <c r="BB417" s="445"/>
      <c r="BC417" s="445"/>
      <c r="BD417" s="445"/>
      <c r="BE417" s="445"/>
      <c r="BF417" s="445"/>
      <c r="BG417" s="445"/>
      <c r="BH417" s="445"/>
      <c r="BI417" s="445"/>
      <c r="BJ417" s="445"/>
      <c r="BK417" s="445"/>
      <c r="BL417" s="445"/>
      <c r="BM417" s="445"/>
      <c r="BN417" s="445"/>
      <c r="BO417" s="445"/>
      <c r="BP417" s="445"/>
      <c r="BQ417" s="445"/>
      <c r="BR417" s="445"/>
      <c r="BS417" s="445"/>
      <c r="BT417" s="445"/>
      <c r="BU417" s="445"/>
      <c r="BV417" s="445"/>
      <c r="BW417" s="445"/>
      <c r="BX417" s="445"/>
      <c r="BY417" s="445"/>
      <c r="BZ417" s="445"/>
      <c r="CA417" s="445"/>
      <c r="CB417" s="445"/>
      <c r="CC417" s="445"/>
      <c r="CD417" s="445"/>
      <c r="CE417" s="445"/>
      <c r="CF417" s="445"/>
      <c r="CG417" s="445"/>
      <c r="CH417" s="445"/>
      <c r="CI417" s="445"/>
      <c r="CJ417" s="445"/>
      <c r="CK417" s="445"/>
      <c r="CL417" s="445"/>
      <c r="CM417" s="445"/>
      <c r="CN417" s="445"/>
      <c r="CO417" s="445"/>
      <c r="CP417" s="445"/>
      <c r="CQ417" s="445"/>
      <c r="CR417" s="445"/>
      <c r="CS417" s="445"/>
      <c r="CT417" s="445"/>
      <c r="CU417" s="445"/>
      <c r="CV417" s="445"/>
      <c r="CW417" s="445"/>
      <c r="CX417" s="445"/>
      <c r="CY417" s="445"/>
      <c r="CZ417" s="445"/>
      <c r="DA417" s="445"/>
      <c r="DB417" s="445"/>
      <c r="DC417" s="445"/>
      <c r="DD417" s="445"/>
      <c r="DE417" s="445"/>
      <c r="DF417" s="445"/>
      <c r="DG417" s="445"/>
      <c r="DH417" s="445"/>
      <c r="DI417" s="445"/>
      <c r="DJ417" s="445"/>
      <c r="DK417" s="264"/>
      <c r="DL417" s="264"/>
    </row>
    <row r="418" spans="1:116" s="382" customFormat="1">
      <c r="A418" s="263"/>
      <c r="B418" s="263"/>
      <c r="C418" s="263"/>
      <c r="D418" s="445"/>
      <c r="E418" s="445"/>
      <c r="F418" s="447"/>
      <c r="G418" s="445"/>
      <c r="H418" s="445"/>
      <c r="I418" s="445"/>
      <c r="J418" s="445"/>
      <c r="K418" s="445"/>
      <c r="L418" s="445"/>
      <c r="M418" s="445"/>
      <c r="N418" s="445"/>
      <c r="O418" s="445"/>
      <c r="P418" s="445"/>
      <c r="Q418" s="445"/>
      <c r="R418" s="445"/>
      <c r="S418" s="445"/>
      <c r="T418" s="445"/>
      <c r="U418" s="445"/>
      <c r="V418" s="445"/>
      <c r="W418" s="445"/>
      <c r="X418" s="445"/>
      <c r="Y418" s="445"/>
      <c r="Z418" s="445"/>
      <c r="AA418" s="445"/>
      <c r="AB418" s="445"/>
      <c r="AC418" s="445"/>
      <c r="AD418" s="445"/>
      <c r="AE418" s="445"/>
      <c r="AF418" s="445"/>
      <c r="AG418" s="445"/>
      <c r="AH418" s="445"/>
      <c r="AI418" s="445"/>
      <c r="AJ418" s="445"/>
      <c r="AK418" s="445"/>
      <c r="AL418" s="445"/>
      <c r="AM418" s="445"/>
      <c r="AN418" s="445"/>
      <c r="AO418" s="445"/>
      <c r="AP418" s="445"/>
      <c r="AQ418" s="445"/>
      <c r="AR418" s="445"/>
      <c r="AS418" s="445"/>
      <c r="AT418" s="445"/>
      <c r="AU418" s="445"/>
      <c r="AV418" s="445"/>
      <c r="AW418" s="445"/>
      <c r="AX418" s="445"/>
      <c r="AY418" s="445"/>
      <c r="AZ418" s="445"/>
      <c r="BA418" s="445"/>
      <c r="BB418" s="445"/>
      <c r="BC418" s="445"/>
      <c r="BD418" s="445"/>
      <c r="BE418" s="445"/>
      <c r="BF418" s="445"/>
      <c r="BG418" s="445"/>
      <c r="BH418" s="445"/>
      <c r="BI418" s="445"/>
      <c r="BJ418" s="445"/>
      <c r="BK418" s="445"/>
      <c r="BL418" s="445"/>
      <c r="BM418" s="445"/>
      <c r="BN418" s="445"/>
      <c r="BO418" s="445"/>
      <c r="BP418" s="445"/>
      <c r="BQ418" s="445"/>
      <c r="BR418" s="445"/>
      <c r="BS418" s="445"/>
      <c r="BT418" s="445"/>
      <c r="BU418" s="445"/>
      <c r="BV418" s="445"/>
      <c r="BW418" s="445"/>
      <c r="BX418" s="445"/>
      <c r="BY418" s="445"/>
      <c r="BZ418" s="445"/>
      <c r="CA418" s="445"/>
      <c r="CB418" s="445"/>
      <c r="CC418" s="445"/>
      <c r="CD418" s="445"/>
      <c r="CE418" s="445"/>
      <c r="CF418" s="445"/>
      <c r="CG418" s="445"/>
      <c r="CH418" s="445"/>
      <c r="CI418" s="445"/>
      <c r="CJ418" s="445"/>
      <c r="CK418" s="445"/>
      <c r="CL418" s="445"/>
      <c r="CM418" s="445"/>
      <c r="CN418" s="445"/>
      <c r="CO418" s="445"/>
      <c r="CP418" s="445"/>
      <c r="CQ418" s="445"/>
      <c r="CR418" s="445"/>
      <c r="CS418" s="445"/>
      <c r="CT418" s="445"/>
      <c r="CU418" s="445"/>
      <c r="CV418" s="445"/>
      <c r="CW418" s="445"/>
      <c r="CX418" s="445"/>
      <c r="CY418" s="445"/>
      <c r="CZ418" s="445"/>
      <c r="DA418" s="445"/>
      <c r="DB418" s="445"/>
      <c r="DC418" s="445"/>
      <c r="DD418" s="445"/>
      <c r="DE418" s="445"/>
      <c r="DF418" s="445"/>
      <c r="DG418" s="445"/>
      <c r="DH418" s="445"/>
      <c r="DI418" s="445"/>
      <c r="DJ418" s="445"/>
      <c r="DK418" s="264"/>
      <c r="DL418" s="264"/>
    </row>
    <row r="419" spans="1:116" s="382" customFormat="1">
      <c r="A419" s="263"/>
      <c r="B419" s="263"/>
      <c r="C419" s="263"/>
      <c r="D419" s="445"/>
      <c r="E419" s="445"/>
      <c r="F419" s="447"/>
      <c r="G419" s="445"/>
      <c r="H419" s="445"/>
      <c r="I419" s="445"/>
      <c r="J419" s="445"/>
      <c r="K419" s="445"/>
      <c r="L419" s="445"/>
      <c r="M419" s="445"/>
      <c r="N419" s="445"/>
      <c r="O419" s="445"/>
      <c r="P419" s="445"/>
      <c r="Q419" s="445"/>
      <c r="R419" s="445"/>
      <c r="S419" s="445"/>
      <c r="T419" s="445"/>
      <c r="U419" s="445"/>
      <c r="V419" s="445"/>
      <c r="W419" s="445"/>
      <c r="X419" s="445"/>
      <c r="Y419" s="445"/>
      <c r="Z419" s="445"/>
      <c r="AA419" s="445"/>
      <c r="AB419" s="445"/>
      <c r="AC419" s="445"/>
      <c r="AD419" s="445"/>
      <c r="AE419" s="445"/>
      <c r="AF419" s="445"/>
      <c r="AG419" s="445"/>
      <c r="AH419" s="445"/>
      <c r="AI419" s="445"/>
      <c r="AJ419" s="445"/>
      <c r="AK419" s="445"/>
      <c r="AL419" s="445"/>
      <c r="AM419" s="445"/>
      <c r="AN419" s="445"/>
      <c r="AO419" s="445"/>
      <c r="AP419" s="445"/>
      <c r="AQ419" s="445"/>
      <c r="AR419" s="445"/>
      <c r="AS419" s="445"/>
      <c r="AT419" s="445"/>
      <c r="AU419" s="445"/>
      <c r="AV419" s="445"/>
      <c r="AW419" s="445"/>
      <c r="AX419" s="445"/>
      <c r="AY419" s="445"/>
      <c r="AZ419" s="445"/>
      <c r="BA419" s="445"/>
      <c r="BB419" s="445"/>
      <c r="BC419" s="445"/>
      <c r="BD419" s="445"/>
      <c r="BE419" s="445"/>
      <c r="BF419" s="445"/>
      <c r="BG419" s="445"/>
      <c r="BH419" s="445"/>
      <c r="BI419" s="445"/>
      <c r="BJ419" s="445"/>
      <c r="BK419" s="445"/>
      <c r="BL419" s="445"/>
      <c r="BM419" s="445"/>
      <c r="BN419" s="445"/>
      <c r="BO419" s="445"/>
      <c r="BP419" s="445"/>
      <c r="BQ419" s="445"/>
      <c r="BR419" s="445"/>
      <c r="BS419" s="445"/>
      <c r="BT419" s="445"/>
      <c r="BU419" s="445"/>
      <c r="BV419" s="445"/>
      <c r="BW419" s="445"/>
      <c r="BX419" s="445"/>
      <c r="BY419" s="445"/>
      <c r="BZ419" s="445"/>
      <c r="CA419" s="445"/>
      <c r="CB419" s="445"/>
      <c r="CC419" s="445"/>
      <c r="CD419" s="445"/>
      <c r="CE419" s="445"/>
      <c r="CF419" s="445"/>
      <c r="CG419" s="445"/>
      <c r="CH419" s="445"/>
      <c r="CI419" s="445"/>
      <c r="CJ419" s="445"/>
      <c r="CK419" s="445"/>
      <c r="CL419" s="445"/>
      <c r="CM419" s="445"/>
      <c r="CN419" s="445"/>
      <c r="CO419" s="445"/>
      <c r="CP419" s="445"/>
      <c r="CQ419" s="445"/>
      <c r="CR419" s="445"/>
      <c r="CS419" s="445"/>
      <c r="CT419" s="445"/>
      <c r="CU419" s="445"/>
      <c r="CV419" s="445"/>
      <c r="CW419" s="445"/>
      <c r="CX419" s="445"/>
      <c r="CY419" s="445"/>
      <c r="CZ419" s="445"/>
      <c r="DA419" s="445"/>
      <c r="DB419" s="445"/>
      <c r="DC419" s="445"/>
      <c r="DD419" s="445"/>
      <c r="DE419" s="445"/>
      <c r="DF419" s="445"/>
      <c r="DG419" s="445"/>
      <c r="DH419" s="445"/>
      <c r="DI419" s="445"/>
      <c r="DJ419" s="445"/>
      <c r="DK419" s="264"/>
      <c r="DL419" s="264"/>
    </row>
    <row r="420" spans="1:116" s="382" customFormat="1">
      <c r="A420" s="263"/>
      <c r="B420" s="263"/>
      <c r="C420" s="263"/>
      <c r="D420" s="445"/>
      <c r="E420" s="445"/>
      <c r="F420" s="447"/>
      <c r="G420" s="445"/>
      <c r="H420" s="445"/>
      <c r="I420" s="445"/>
      <c r="J420" s="445"/>
      <c r="K420" s="445"/>
      <c r="L420" s="445"/>
      <c r="M420" s="445"/>
      <c r="N420" s="445"/>
      <c r="O420" s="445"/>
      <c r="P420" s="445"/>
      <c r="Q420" s="445"/>
      <c r="R420" s="445"/>
      <c r="S420" s="445"/>
      <c r="T420" s="445"/>
      <c r="U420" s="445"/>
      <c r="V420" s="445"/>
      <c r="W420" s="445"/>
      <c r="X420" s="445"/>
      <c r="Y420" s="445"/>
      <c r="Z420" s="445"/>
      <c r="AA420" s="445"/>
      <c r="AB420" s="445"/>
      <c r="AC420" s="445"/>
      <c r="AD420" s="445"/>
      <c r="AE420" s="445"/>
      <c r="AF420" s="445"/>
      <c r="AG420" s="445"/>
      <c r="AH420" s="445"/>
      <c r="AI420" s="445"/>
      <c r="AJ420" s="445"/>
      <c r="AK420" s="445"/>
      <c r="AL420" s="445"/>
      <c r="AM420" s="445"/>
      <c r="AN420" s="445"/>
      <c r="AO420" s="445"/>
      <c r="AP420" s="445"/>
      <c r="AQ420" s="445"/>
      <c r="AR420" s="445"/>
      <c r="AS420" s="445"/>
      <c r="AT420" s="445"/>
      <c r="AU420" s="445"/>
      <c r="AV420" s="445"/>
      <c r="AW420" s="445"/>
      <c r="AX420" s="445"/>
      <c r="AY420" s="445"/>
      <c r="AZ420" s="445"/>
      <c r="BA420" s="445"/>
      <c r="BB420" s="445"/>
      <c r="BC420" s="445"/>
      <c r="BD420" s="445"/>
      <c r="BE420" s="445"/>
      <c r="BF420" s="445"/>
      <c r="BG420" s="445"/>
      <c r="BH420" s="445"/>
      <c r="BI420" s="445"/>
      <c r="BJ420" s="445"/>
      <c r="BK420" s="445"/>
      <c r="BL420" s="445"/>
      <c r="BM420" s="445"/>
      <c r="BN420" s="445"/>
      <c r="BO420" s="445"/>
      <c r="BP420" s="445"/>
      <c r="BQ420" s="445"/>
      <c r="BR420" s="445"/>
      <c r="BS420" s="445"/>
      <c r="BT420" s="445"/>
      <c r="BU420" s="445"/>
      <c r="BV420" s="445"/>
      <c r="BW420" s="445"/>
      <c r="BX420" s="445"/>
      <c r="BY420" s="445"/>
      <c r="BZ420" s="445"/>
      <c r="CA420" s="445"/>
      <c r="CB420" s="445"/>
      <c r="CC420" s="445"/>
      <c r="CD420" s="445"/>
      <c r="CE420" s="445"/>
      <c r="CF420" s="445"/>
      <c r="CG420" s="445"/>
      <c r="CH420" s="445"/>
      <c r="CI420" s="445"/>
      <c r="CJ420" s="445"/>
      <c r="CK420" s="445"/>
      <c r="CL420" s="445"/>
      <c r="CM420" s="445"/>
      <c r="CN420" s="445"/>
      <c r="CO420" s="445"/>
      <c r="CP420" s="445"/>
      <c r="CQ420" s="445"/>
      <c r="CR420" s="445"/>
      <c r="CS420" s="445"/>
      <c r="CT420" s="445"/>
      <c r="CU420" s="445"/>
      <c r="CV420" s="445"/>
      <c r="CW420" s="445"/>
      <c r="CX420" s="445"/>
      <c r="CY420" s="445"/>
      <c r="CZ420" s="445"/>
      <c r="DA420" s="445"/>
      <c r="DB420" s="445"/>
      <c r="DC420" s="445"/>
      <c r="DD420" s="445"/>
      <c r="DE420" s="445"/>
      <c r="DF420" s="445"/>
      <c r="DG420" s="445"/>
      <c r="DH420" s="445"/>
      <c r="DI420" s="445"/>
      <c r="DJ420" s="445"/>
      <c r="DK420" s="264"/>
      <c r="DL420" s="264"/>
    </row>
    <row r="421" spans="1:116" s="382" customFormat="1">
      <c r="A421" s="263"/>
      <c r="B421" s="263"/>
      <c r="C421" s="263"/>
      <c r="D421" s="445"/>
      <c r="E421" s="445"/>
      <c r="F421" s="447"/>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E421" s="445"/>
      <c r="AF421" s="445"/>
      <c r="AG421" s="445"/>
      <c r="AH421" s="445"/>
      <c r="AI421" s="445"/>
      <c r="AJ421" s="445"/>
      <c r="AK421" s="445"/>
      <c r="AL421" s="445"/>
      <c r="AM421" s="445"/>
      <c r="AN421" s="445"/>
      <c r="AO421" s="445"/>
      <c r="AP421" s="445"/>
      <c r="AQ421" s="445"/>
      <c r="AR421" s="445"/>
      <c r="AS421" s="445"/>
      <c r="AT421" s="445"/>
      <c r="AU421" s="445"/>
      <c r="AV421" s="445"/>
      <c r="AW421" s="445"/>
      <c r="AX421" s="445"/>
      <c r="AY421" s="445"/>
      <c r="AZ421" s="445"/>
      <c r="BA421" s="445"/>
      <c r="BB421" s="445"/>
      <c r="BC421" s="445"/>
      <c r="BD421" s="445"/>
      <c r="BE421" s="445"/>
      <c r="BF421" s="445"/>
      <c r="BG421" s="445"/>
      <c r="BH421" s="445"/>
      <c r="BI421" s="445"/>
      <c r="BJ421" s="445"/>
      <c r="BK421" s="445"/>
      <c r="BL421" s="445"/>
      <c r="BM421" s="445"/>
      <c r="BN421" s="445"/>
      <c r="BO421" s="445"/>
      <c r="BP421" s="445"/>
      <c r="BQ421" s="445"/>
      <c r="BR421" s="445"/>
      <c r="BS421" s="445"/>
      <c r="BT421" s="445"/>
      <c r="BU421" s="445"/>
      <c r="BV421" s="445"/>
      <c r="BW421" s="445"/>
      <c r="BX421" s="445"/>
      <c r="BY421" s="445"/>
      <c r="BZ421" s="445"/>
      <c r="CA421" s="445"/>
      <c r="CB421" s="445"/>
      <c r="CC421" s="445"/>
      <c r="CD421" s="445"/>
      <c r="CE421" s="445"/>
      <c r="CF421" s="445"/>
      <c r="CG421" s="445"/>
      <c r="CH421" s="445"/>
      <c r="CI421" s="445"/>
      <c r="CJ421" s="445"/>
      <c r="CK421" s="445"/>
      <c r="CL421" s="445"/>
      <c r="CM421" s="445"/>
      <c r="CN421" s="445"/>
      <c r="CO421" s="445"/>
      <c r="CP421" s="445"/>
      <c r="CQ421" s="445"/>
      <c r="CR421" s="445"/>
      <c r="CS421" s="445"/>
      <c r="CT421" s="445"/>
      <c r="CU421" s="445"/>
      <c r="CV421" s="445"/>
      <c r="CW421" s="445"/>
      <c r="CX421" s="445"/>
      <c r="CY421" s="445"/>
      <c r="CZ421" s="445"/>
      <c r="DA421" s="445"/>
      <c r="DB421" s="445"/>
      <c r="DC421" s="445"/>
      <c r="DD421" s="445"/>
      <c r="DE421" s="445"/>
      <c r="DF421" s="445"/>
      <c r="DG421" s="445"/>
      <c r="DH421" s="445"/>
      <c r="DI421" s="445"/>
      <c r="DJ421" s="445"/>
      <c r="DK421" s="264"/>
      <c r="DL421" s="264"/>
    </row>
    <row r="422" spans="1:116" s="382" customFormat="1">
      <c r="A422" s="263"/>
      <c r="B422" s="263"/>
      <c r="C422" s="263"/>
      <c r="D422" s="445"/>
      <c r="E422" s="445"/>
      <c r="F422" s="447"/>
      <c r="G422" s="445"/>
      <c r="H422" s="445"/>
      <c r="I422" s="445"/>
      <c r="J422" s="445"/>
      <c r="K422" s="445"/>
      <c r="L422" s="445"/>
      <c r="M422" s="445"/>
      <c r="N422" s="445"/>
      <c r="O422" s="445"/>
      <c r="P422" s="445"/>
      <c r="Q422" s="445"/>
      <c r="R422" s="445"/>
      <c r="S422" s="445"/>
      <c r="T422" s="445"/>
      <c r="U422" s="445"/>
      <c r="V422" s="445"/>
      <c r="W422" s="445"/>
      <c r="X422" s="445"/>
      <c r="Y422" s="445"/>
      <c r="Z422" s="445"/>
      <c r="AA422" s="445"/>
      <c r="AB422" s="445"/>
      <c r="AC422" s="445"/>
      <c r="AD422" s="445"/>
      <c r="AE422" s="445"/>
      <c r="AF422" s="445"/>
      <c r="AG422" s="445"/>
      <c r="AH422" s="445"/>
      <c r="AI422" s="445"/>
      <c r="AJ422" s="445"/>
      <c r="AK422" s="445"/>
      <c r="AL422" s="445"/>
      <c r="AM422" s="445"/>
      <c r="AN422" s="445"/>
      <c r="AO422" s="445"/>
      <c r="AP422" s="445"/>
      <c r="AQ422" s="445"/>
      <c r="AR422" s="445"/>
      <c r="AS422" s="445"/>
      <c r="AT422" s="445"/>
      <c r="AU422" s="445"/>
      <c r="AV422" s="445"/>
      <c r="AW422" s="445"/>
      <c r="AX422" s="445"/>
      <c r="AY422" s="445"/>
      <c r="AZ422" s="445"/>
      <c r="BA422" s="445"/>
      <c r="BB422" s="445"/>
      <c r="BC422" s="445"/>
      <c r="BD422" s="445"/>
      <c r="BE422" s="445"/>
      <c r="BF422" s="445"/>
      <c r="BG422" s="445"/>
      <c r="BH422" s="445"/>
      <c r="BI422" s="445"/>
      <c r="BJ422" s="445"/>
      <c r="BK422" s="445"/>
      <c r="BL422" s="445"/>
      <c r="BM422" s="445"/>
      <c r="BN422" s="445"/>
      <c r="BO422" s="445"/>
      <c r="BP422" s="445"/>
      <c r="BQ422" s="445"/>
      <c r="BR422" s="445"/>
      <c r="BS422" s="445"/>
      <c r="BT422" s="445"/>
      <c r="BU422" s="445"/>
      <c r="BV422" s="445"/>
      <c r="BW422" s="445"/>
      <c r="BX422" s="445"/>
      <c r="BY422" s="445"/>
      <c r="BZ422" s="445"/>
      <c r="CA422" s="445"/>
      <c r="CB422" s="445"/>
      <c r="CC422" s="445"/>
      <c r="CD422" s="445"/>
      <c r="CE422" s="445"/>
      <c r="CF422" s="445"/>
      <c r="CG422" s="445"/>
      <c r="CH422" s="445"/>
      <c r="CI422" s="445"/>
      <c r="CJ422" s="445"/>
      <c r="CK422" s="445"/>
      <c r="CL422" s="445"/>
      <c r="CM422" s="445"/>
      <c r="CN422" s="445"/>
      <c r="CO422" s="445"/>
      <c r="CP422" s="445"/>
      <c r="CQ422" s="445"/>
      <c r="CR422" s="445"/>
      <c r="CS422" s="445"/>
      <c r="CT422" s="445"/>
      <c r="CU422" s="445"/>
      <c r="CV422" s="445"/>
      <c r="CW422" s="445"/>
      <c r="CX422" s="445"/>
      <c r="CY422" s="445"/>
      <c r="CZ422" s="445"/>
      <c r="DA422" s="445"/>
      <c r="DB422" s="445"/>
      <c r="DC422" s="445"/>
      <c r="DD422" s="445"/>
      <c r="DE422" s="445"/>
      <c r="DF422" s="445"/>
      <c r="DG422" s="445"/>
      <c r="DH422" s="445"/>
      <c r="DI422" s="445"/>
      <c r="DJ422" s="445"/>
      <c r="DK422" s="264"/>
      <c r="DL422" s="264"/>
    </row>
    <row r="423" spans="1:116" s="382" customFormat="1">
      <c r="A423" s="263"/>
      <c r="B423" s="263"/>
      <c r="C423" s="263"/>
      <c r="D423" s="445"/>
      <c r="E423" s="445"/>
      <c r="F423" s="447"/>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E423" s="445"/>
      <c r="AF423" s="445"/>
      <c r="AG423" s="445"/>
      <c r="AH423" s="445"/>
      <c r="AI423" s="445"/>
      <c r="AJ423" s="445"/>
      <c r="AK423" s="445"/>
      <c r="AL423" s="445"/>
      <c r="AM423" s="445"/>
      <c r="AN423" s="445"/>
      <c r="AO423" s="445"/>
      <c r="AP423" s="445"/>
      <c r="AQ423" s="445"/>
      <c r="AR423" s="445"/>
      <c r="AS423" s="445"/>
      <c r="AT423" s="445"/>
      <c r="AU423" s="445"/>
      <c r="AV423" s="445"/>
      <c r="AW423" s="445"/>
      <c r="AX423" s="445"/>
      <c r="AY423" s="445"/>
      <c r="AZ423" s="445"/>
      <c r="BA423" s="445"/>
      <c r="BB423" s="445"/>
      <c r="BC423" s="445"/>
      <c r="BD423" s="445"/>
      <c r="BE423" s="445"/>
      <c r="BF423" s="445"/>
      <c r="BG423" s="445"/>
      <c r="BH423" s="445"/>
      <c r="BI423" s="445"/>
      <c r="BJ423" s="445"/>
      <c r="BK423" s="445"/>
      <c r="BL423" s="445"/>
      <c r="BM423" s="445"/>
      <c r="BN423" s="445"/>
      <c r="BO423" s="445"/>
      <c r="BP423" s="445"/>
      <c r="BQ423" s="445"/>
      <c r="BR423" s="445"/>
      <c r="BS423" s="445"/>
      <c r="BT423" s="445"/>
      <c r="BU423" s="445"/>
      <c r="BV423" s="445"/>
      <c r="BW423" s="445"/>
      <c r="BX423" s="445"/>
      <c r="BY423" s="445"/>
      <c r="BZ423" s="445"/>
      <c r="CA423" s="445"/>
      <c r="CB423" s="445"/>
      <c r="CC423" s="445"/>
      <c r="CD423" s="445"/>
      <c r="CE423" s="445"/>
      <c r="CF423" s="445"/>
      <c r="CG423" s="445"/>
      <c r="CH423" s="445"/>
      <c r="CI423" s="445"/>
      <c r="CJ423" s="445"/>
      <c r="CK423" s="445"/>
      <c r="CL423" s="445"/>
      <c r="CM423" s="445"/>
      <c r="CN423" s="445"/>
      <c r="CO423" s="445"/>
      <c r="CP423" s="445"/>
      <c r="CQ423" s="445"/>
      <c r="CR423" s="445"/>
      <c r="CS423" s="445"/>
      <c r="CT423" s="445"/>
      <c r="CU423" s="445"/>
      <c r="CV423" s="445"/>
      <c r="CW423" s="445"/>
      <c r="CX423" s="445"/>
      <c r="CY423" s="445"/>
      <c r="CZ423" s="445"/>
      <c r="DA423" s="445"/>
      <c r="DB423" s="445"/>
      <c r="DC423" s="445"/>
      <c r="DD423" s="445"/>
      <c r="DE423" s="445"/>
      <c r="DF423" s="445"/>
      <c r="DG423" s="445"/>
      <c r="DH423" s="445"/>
      <c r="DI423" s="445"/>
      <c r="DJ423" s="445"/>
      <c r="DK423" s="264"/>
      <c r="DL423" s="264"/>
    </row>
    <row r="424" spans="1:116" s="382" customFormat="1">
      <c r="A424" s="263"/>
      <c r="B424" s="263"/>
      <c r="C424" s="263"/>
      <c r="D424" s="445"/>
      <c r="E424" s="445"/>
      <c r="F424" s="447"/>
      <c r="G424" s="445"/>
      <c r="H424" s="445"/>
      <c r="I424" s="445"/>
      <c r="J424" s="445"/>
      <c r="K424" s="445"/>
      <c r="L424" s="445"/>
      <c r="M424" s="445"/>
      <c r="N424" s="445"/>
      <c r="O424" s="445"/>
      <c r="P424" s="445"/>
      <c r="Q424" s="445"/>
      <c r="R424" s="445"/>
      <c r="S424" s="445"/>
      <c r="T424" s="445"/>
      <c r="U424" s="445"/>
      <c r="V424" s="445"/>
      <c r="W424" s="445"/>
      <c r="X424" s="445"/>
      <c r="Y424" s="445"/>
      <c r="Z424" s="445"/>
      <c r="AA424" s="445"/>
      <c r="AB424" s="445"/>
      <c r="AC424" s="445"/>
      <c r="AD424" s="445"/>
      <c r="AE424" s="445"/>
      <c r="AF424" s="445"/>
      <c r="AG424" s="445"/>
      <c r="AH424" s="445"/>
      <c r="AI424" s="445"/>
      <c r="AJ424" s="445"/>
      <c r="AK424" s="445"/>
      <c r="AL424" s="445"/>
      <c r="AM424" s="445"/>
      <c r="AN424" s="445"/>
      <c r="AO424" s="445"/>
      <c r="AP424" s="445"/>
      <c r="AQ424" s="445"/>
      <c r="AR424" s="445"/>
      <c r="AS424" s="445"/>
      <c r="AT424" s="445"/>
      <c r="AU424" s="445"/>
      <c r="AV424" s="445"/>
      <c r="AW424" s="445"/>
      <c r="AX424" s="445"/>
      <c r="AY424" s="445"/>
      <c r="AZ424" s="445"/>
      <c r="BA424" s="445"/>
      <c r="BB424" s="445"/>
      <c r="BC424" s="445"/>
      <c r="BD424" s="445"/>
      <c r="BE424" s="445"/>
      <c r="BF424" s="445"/>
      <c r="BG424" s="445"/>
      <c r="BH424" s="445"/>
      <c r="BI424" s="445"/>
      <c r="BJ424" s="445"/>
      <c r="BK424" s="445"/>
      <c r="BL424" s="445"/>
      <c r="BM424" s="445"/>
      <c r="BN424" s="445"/>
      <c r="BO424" s="445"/>
      <c r="BP424" s="445"/>
      <c r="BQ424" s="445"/>
      <c r="BR424" s="445"/>
      <c r="BS424" s="445"/>
      <c r="BT424" s="445"/>
      <c r="BU424" s="445"/>
      <c r="BV424" s="445"/>
      <c r="BW424" s="445"/>
      <c r="BX424" s="445"/>
      <c r="BY424" s="445"/>
      <c r="BZ424" s="445"/>
      <c r="CA424" s="445"/>
      <c r="CB424" s="445"/>
      <c r="CC424" s="445"/>
      <c r="CD424" s="445"/>
      <c r="CE424" s="445"/>
      <c r="CF424" s="445"/>
      <c r="CG424" s="445"/>
      <c r="CH424" s="445"/>
      <c r="CI424" s="445"/>
      <c r="CJ424" s="445"/>
      <c r="CK424" s="445"/>
      <c r="CL424" s="445"/>
      <c r="CM424" s="445"/>
      <c r="CN424" s="445"/>
      <c r="CO424" s="445"/>
      <c r="CP424" s="445"/>
      <c r="CQ424" s="445"/>
      <c r="CR424" s="445"/>
      <c r="CS424" s="445"/>
      <c r="CT424" s="445"/>
      <c r="CU424" s="445"/>
      <c r="CV424" s="445"/>
      <c r="CW424" s="445"/>
      <c r="CX424" s="445"/>
      <c r="CY424" s="445"/>
      <c r="CZ424" s="445"/>
      <c r="DA424" s="445"/>
      <c r="DB424" s="445"/>
      <c r="DC424" s="445"/>
      <c r="DD424" s="445"/>
      <c r="DE424" s="445"/>
      <c r="DF424" s="445"/>
      <c r="DG424" s="445"/>
      <c r="DH424" s="445"/>
      <c r="DI424" s="445"/>
      <c r="DJ424" s="445"/>
      <c r="DK424" s="264"/>
      <c r="DL424" s="264"/>
    </row>
    <row r="425" spans="1:116" s="382" customFormat="1">
      <c r="A425" s="263"/>
      <c r="B425" s="263"/>
      <c r="C425" s="263"/>
      <c r="D425" s="445"/>
      <c r="E425" s="445"/>
      <c r="F425" s="447"/>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445"/>
      <c r="AF425" s="445"/>
      <c r="AG425" s="445"/>
      <c r="AH425" s="445"/>
      <c r="AI425" s="445"/>
      <c r="AJ425" s="445"/>
      <c r="AK425" s="445"/>
      <c r="AL425" s="445"/>
      <c r="AM425" s="445"/>
      <c r="AN425" s="445"/>
      <c r="AO425" s="445"/>
      <c r="AP425" s="445"/>
      <c r="AQ425" s="445"/>
      <c r="AR425" s="445"/>
      <c r="AS425" s="445"/>
      <c r="AT425" s="445"/>
      <c r="AU425" s="445"/>
      <c r="AV425" s="445"/>
      <c r="AW425" s="445"/>
      <c r="AX425" s="445"/>
      <c r="AY425" s="445"/>
      <c r="AZ425" s="445"/>
      <c r="BA425" s="445"/>
      <c r="BB425" s="445"/>
      <c r="BC425" s="445"/>
      <c r="BD425" s="445"/>
      <c r="BE425" s="445"/>
      <c r="BF425" s="445"/>
      <c r="BG425" s="445"/>
      <c r="BH425" s="445"/>
      <c r="BI425" s="445"/>
      <c r="BJ425" s="445"/>
      <c r="BK425" s="445"/>
      <c r="BL425" s="445"/>
      <c r="BM425" s="445"/>
      <c r="BN425" s="445"/>
      <c r="BO425" s="445"/>
      <c r="BP425" s="445"/>
      <c r="BQ425" s="445"/>
      <c r="BR425" s="445"/>
      <c r="BS425" s="445"/>
      <c r="BT425" s="445"/>
      <c r="BU425" s="445"/>
      <c r="BV425" s="445"/>
      <c r="BW425" s="445"/>
      <c r="BX425" s="445"/>
      <c r="BY425" s="445"/>
      <c r="BZ425" s="445"/>
      <c r="CA425" s="445"/>
      <c r="CB425" s="445"/>
      <c r="CC425" s="445"/>
      <c r="CD425" s="445"/>
      <c r="CE425" s="445"/>
      <c r="CF425" s="445"/>
      <c r="CG425" s="445"/>
      <c r="CH425" s="445"/>
      <c r="CI425" s="445"/>
      <c r="CJ425" s="445"/>
      <c r="CK425" s="445"/>
      <c r="CL425" s="445"/>
      <c r="CM425" s="445"/>
      <c r="CN425" s="445"/>
      <c r="CO425" s="445"/>
      <c r="CP425" s="445"/>
      <c r="CQ425" s="445"/>
      <c r="CR425" s="445"/>
      <c r="CS425" s="445"/>
      <c r="CT425" s="445"/>
      <c r="CU425" s="445"/>
      <c r="CV425" s="445"/>
      <c r="CW425" s="445"/>
      <c r="CX425" s="445"/>
      <c r="CY425" s="445"/>
      <c r="CZ425" s="445"/>
      <c r="DA425" s="445"/>
      <c r="DB425" s="445"/>
      <c r="DC425" s="445"/>
      <c r="DD425" s="445"/>
      <c r="DE425" s="445"/>
      <c r="DF425" s="445"/>
      <c r="DG425" s="445"/>
      <c r="DH425" s="445"/>
      <c r="DI425" s="445"/>
      <c r="DJ425" s="445"/>
      <c r="DK425" s="264"/>
      <c r="DL425" s="264"/>
    </row>
    <row r="426" spans="1:116" s="382" customFormat="1">
      <c r="A426" s="263"/>
      <c r="B426" s="263"/>
      <c r="C426" s="263"/>
      <c r="D426" s="445"/>
      <c r="E426" s="445"/>
      <c r="F426" s="447"/>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445"/>
      <c r="AF426" s="445"/>
      <c r="AG426" s="445"/>
      <c r="AH426" s="445"/>
      <c r="AI426" s="445"/>
      <c r="AJ426" s="445"/>
      <c r="AK426" s="445"/>
      <c r="AL426" s="445"/>
      <c r="AM426" s="445"/>
      <c r="AN426" s="445"/>
      <c r="AO426" s="445"/>
      <c r="AP426" s="445"/>
      <c r="AQ426" s="445"/>
      <c r="AR426" s="445"/>
      <c r="AS426" s="445"/>
      <c r="AT426" s="445"/>
      <c r="AU426" s="445"/>
      <c r="AV426" s="445"/>
      <c r="AW426" s="445"/>
      <c r="AX426" s="445"/>
      <c r="AY426" s="445"/>
      <c r="AZ426" s="445"/>
      <c r="BA426" s="445"/>
      <c r="BB426" s="445"/>
      <c r="BC426" s="445"/>
      <c r="BD426" s="445"/>
      <c r="BE426" s="445"/>
      <c r="BF426" s="445"/>
      <c r="BG426" s="445"/>
      <c r="BH426" s="445"/>
      <c r="BI426" s="445"/>
      <c r="BJ426" s="445"/>
      <c r="BK426" s="445"/>
      <c r="BL426" s="445"/>
      <c r="BM426" s="445"/>
      <c r="BN426" s="445"/>
      <c r="BO426" s="445"/>
      <c r="BP426" s="445"/>
      <c r="BQ426" s="445"/>
      <c r="BR426" s="445"/>
      <c r="BS426" s="445"/>
      <c r="BT426" s="445"/>
      <c r="BU426" s="445"/>
      <c r="BV426" s="445"/>
      <c r="BW426" s="445"/>
      <c r="BX426" s="445"/>
      <c r="BY426" s="445"/>
      <c r="BZ426" s="445"/>
      <c r="CA426" s="445"/>
      <c r="CB426" s="445"/>
      <c r="CC426" s="445"/>
      <c r="CD426" s="445"/>
      <c r="CE426" s="445"/>
      <c r="CF426" s="445"/>
      <c r="CG426" s="445"/>
      <c r="CH426" s="445"/>
      <c r="CI426" s="445"/>
      <c r="CJ426" s="445"/>
      <c r="CK426" s="445"/>
      <c r="CL426" s="445"/>
      <c r="CM426" s="445"/>
      <c r="CN426" s="445"/>
      <c r="CO426" s="445"/>
      <c r="CP426" s="445"/>
      <c r="CQ426" s="445"/>
      <c r="CR426" s="445"/>
      <c r="CS426" s="445"/>
      <c r="CT426" s="445"/>
      <c r="CU426" s="445"/>
      <c r="CV426" s="445"/>
      <c r="CW426" s="445"/>
      <c r="CX426" s="445"/>
      <c r="CY426" s="445"/>
      <c r="CZ426" s="445"/>
      <c r="DA426" s="445"/>
      <c r="DB426" s="445"/>
      <c r="DC426" s="445"/>
      <c r="DD426" s="445"/>
      <c r="DE426" s="445"/>
      <c r="DF426" s="445"/>
      <c r="DG426" s="445"/>
      <c r="DH426" s="445"/>
      <c r="DI426" s="445"/>
      <c r="DJ426" s="445"/>
      <c r="DK426" s="264"/>
      <c r="DL426" s="264"/>
    </row>
    <row r="427" spans="1:116" s="382" customFormat="1">
      <c r="A427" s="263"/>
      <c r="B427" s="263"/>
      <c r="C427" s="263"/>
      <c r="D427" s="445"/>
      <c r="E427" s="445"/>
      <c r="F427" s="447"/>
      <c r="G427" s="445"/>
      <c r="H427" s="445"/>
      <c r="I427" s="445"/>
      <c r="J427" s="445"/>
      <c r="K427" s="445"/>
      <c r="L427" s="445"/>
      <c r="M427" s="445"/>
      <c r="N427" s="445"/>
      <c r="O427" s="445"/>
      <c r="P427" s="445"/>
      <c r="Q427" s="445"/>
      <c r="R427" s="445"/>
      <c r="S427" s="445"/>
      <c r="T427" s="445"/>
      <c r="U427" s="445"/>
      <c r="V427" s="445"/>
      <c r="W427" s="445"/>
      <c r="X427" s="445"/>
      <c r="Y427" s="445"/>
      <c r="Z427" s="445"/>
      <c r="AA427" s="445"/>
      <c r="AB427" s="445"/>
      <c r="AC427" s="445"/>
      <c r="AD427" s="445"/>
      <c r="AE427" s="445"/>
      <c r="AF427" s="445"/>
      <c r="AG427" s="445"/>
      <c r="AH427" s="445"/>
      <c r="AI427" s="445"/>
      <c r="AJ427" s="445"/>
      <c r="AK427" s="445"/>
      <c r="AL427" s="445"/>
      <c r="AM427" s="445"/>
      <c r="AN427" s="445"/>
      <c r="AO427" s="445"/>
      <c r="AP427" s="445"/>
      <c r="AQ427" s="445"/>
      <c r="AR427" s="445"/>
      <c r="AS427" s="445"/>
      <c r="AT427" s="445"/>
      <c r="AU427" s="445"/>
      <c r="AV427" s="445"/>
      <c r="AW427" s="445"/>
      <c r="AX427" s="445"/>
      <c r="AY427" s="445"/>
      <c r="AZ427" s="445"/>
      <c r="BA427" s="445"/>
      <c r="BB427" s="445"/>
      <c r="BC427" s="445"/>
      <c r="BD427" s="445"/>
      <c r="BE427" s="445"/>
      <c r="BF427" s="445"/>
      <c r="BG427" s="445"/>
      <c r="BH427" s="445"/>
      <c r="BI427" s="445"/>
      <c r="BJ427" s="445"/>
      <c r="BK427" s="445"/>
      <c r="BL427" s="445"/>
      <c r="BM427" s="445"/>
      <c r="BN427" s="445"/>
      <c r="BO427" s="445"/>
      <c r="BP427" s="445"/>
      <c r="BQ427" s="445"/>
      <c r="BR427" s="445"/>
      <c r="BS427" s="445"/>
      <c r="BT427" s="445"/>
      <c r="BU427" s="445"/>
      <c r="BV427" s="445"/>
      <c r="BW427" s="445"/>
      <c r="BX427" s="445"/>
      <c r="BY427" s="445"/>
      <c r="BZ427" s="445"/>
      <c r="CA427" s="445"/>
      <c r="CB427" s="445"/>
      <c r="CC427" s="445"/>
      <c r="CD427" s="445"/>
      <c r="CE427" s="445"/>
      <c r="CF427" s="445"/>
      <c r="CG427" s="445"/>
      <c r="CH427" s="445"/>
      <c r="CI427" s="445"/>
      <c r="CJ427" s="445"/>
      <c r="CK427" s="445"/>
      <c r="CL427" s="445"/>
      <c r="CM427" s="445"/>
      <c r="CN427" s="445"/>
      <c r="CO427" s="445"/>
      <c r="CP427" s="445"/>
      <c r="CQ427" s="445"/>
      <c r="CR427" s="445"/>
      <c r="CS427" s="445"/>
      <c r="CT427" s="445"/>
      <c r="CU427" s="445"/>
      <c r="CV427" s="445"/>
      <c r="CW427" s="445"/>
      <c r="CX427" s="445"/>
      <c r="CY427" s="445"/>
      <c r="CZ427" s="445"/>
      <c r="DA427" s="445"/>
      <c r="DB427" s="445"/>
      <c r="DC427" s="445"/>
      <c r="DD427" s="445"/>
      <c r="DE427" s="445"/>
      <c r="DF427" s="445"/>
      <c r="DG427" s="445"/>
      <c r="DH427" s="445"/>
      <c r="DI427" s="445"/>
      <c r="DJ427" s="445"/>
      <c r="DK427" s="264"/>
      <c r="DL427" s="264"/>
    </row>
    <row r="428" spans="1:116" s="382" customFormat="1">
      <c r="A428" s="263"/>
      <c r="B428" s="263"/>
      <c r="C428" s="263"/>
      <c r="D428" s="445"/>
      <c r="E428" s="445"/>
      <c r="F428" s="447"/>
      <c r="G428" s="445"/>
      <c r="H428" s="445"/>
      <c r="I428" s="445"/>
      <c r="J428" s="445"/>
      <c r="K428" s="445"/>
      <c r="L428" s="445"/>
      <c r="M428" s="445"/>
      <c r="N428" s="445"/>
      <c r="O428" s="445"/>
      <c r="P428" s="445"/>
      <c r="Q428" s="445"/>
      <c r="R428" s="445"/>
      <c r="S428" s="445"/>
      <c r="T428" s="445"/>
      <c r="U428" s="445"/>
      <c r="V428" s="445"/>
      <c r="W428" s="445"/>
      <c r="X428" s="445"/>
      <c r="Y428" s="445"/>
      <c r="Z428" s="445"/>
      <c r="AA428" s="445"/>
      <c r="AB428" s="445"/>
      <c r="AC428" s="445"/>
      <c r="AD428" s="445"/>
      <c r="AE428" s="445"/>
      <c r="AF428" s="445"/>
      <c r="AG428" s="445"/>
      <c r="AH428" s="445"/>
      <c r="AI428" s="445"/>
      <c r="AJ428" s="445"/>
      <c r="AK428" s="445"/>
      <c r="AL428" s="445"/>
      <c r="AM428" s="445"/>
      <c r="AN428" s="445"/>
      <c r="AO428" s="445"/>
      <c r="AP428" s="445"/>
      <c r="AQ428" s="445"/>
      <c r="AR428" s="445"/>
      <c r="AS428" s="445"/>
      <c r="AT428" s="445"/>
      <c r="AU428" s="445"/>
      <c r="AV428" s="445"/>
      <c r="AW428" s="445"/>
      <c r="AX428" s="445"/>
      <c r="AY428" s="445"/>
      <c r="AZ428" s="445"/>
      <c r="BA428" s="445"/>
      <c r="BB428" s="445"/>
      <c r="BC428" s="445"/>
      <c r="BD428" s="445"/>
      <c r="BE428" s="445"/>
      <c r="BF428" s="445"/>
      <c r="BG428" s="445"/>
      <c r="BH428" s="445"/>
      <c r="BI428" s="445"/>
      <c r="BJ428" s="445"/>
      <c r="BK428" s="445"/>
      <c r="BL428" s="445"/>
      <c r="BM428" s="445"/>
      <c r="BN428" s="445"/>
      <c r="BO428" s="445"/>
      <c r="BP428" s="445"/>
      <c r="BQ428" s="445"/>
      <c r="BR428" s="445"/>
      <c r="BS428" s="445"/>
      <c r="BT428" s="445"/>
      <c r="BU428" s="445"/>
      <c r="BV428" s="445"/>
      <c r="BW428" s="445"/>
      <c r="BX428" s="445"/>
      <c r="BY428" s="445"/>
      <c r="BZ428" s="445"/>
      <c r="CA428" s="445"/>
      <c r="CB428" s="445"/>
      <c r="CC428" s="445"/>
      <c r="CD428" s="445"/>
      <c r="CE428" s="445"/>
      <c r="CF428" s="445"/>
      <c r="CG428" s="445"/>
      <c r="CH428" s="445"/>
      <c r="CI428" s="445"/>
      <c r="CJ428" s="445"/>
      <c r="CK428" s="445"/>
      <c r="CL428" s="445"/>
      <c r="CM428" s="445"/>
      <c r="CN428" s="445"/>
      <c r="CO428" s="445"/>
      <c r="CP428" s="445"/>
      <c r="CQ428" s="445"/>
      <c r="CR428" s="445"/>
      <c r="CS428" s="445"/>
      <c r="CT428" s="445"/>
      <c r="CU428" s="445"/>
      <c r="CV428" s="445"/>
      <c r="CW428" s="445"/>
      <c r="CX428" s="445"/>
      <c r="CY428" s="445"/>
      <c r="CZ428" s="445"/>
      <c r="DA428" s="445"/>
      <c r="DB428" s="445"/>
      <c r="DC428" s="445"/>
      <c r="DD428" s="445"/>
      <c r="DE428" s="445"/>
      <c r="DF428" s="445"/>
      <c r="DG428" s="445"/>
      <c r="DH428" s="445"/>
      <c r="DI428" s="445"/>
      <c r="DJ428" s="445"/>
      <c r="DK428" s="264"/>
      <c r="DL428" s="264"/>
    </row>
    <row r="429" spans="1:116" s="382" customFormat="1">
      <c r="A429" s="263"/>
      <c r="B429" s="263"/>
      <c r="C429" s="263"/>
      <c r="D429" s="445"/>
      <c r="E429" s="445"/>
      <c r="F429" s="447"/>
      <c r="G429" s="445"/>
      <c r="H429" s="445"/>
      <c r="I429" s="445"/>
      <c r="J429" s="445"/>
      <c r="K429" s="445"/>
      <c r="L429" s="445"/>
      <c r="M429" s="445"/>
      <c r="N429" s="445"/>
      <c r="O429" s="445"/>
      <c r="P429" s="445"/>
      <c r="Q429" s="445"/>
      <c r="R429" s="445"/>
      <c r="S429" s="445"/>
      <c r="T429" s="445"/>
      <c r="U429" s="445"/>
      <c r="V429" s="445"/>
      <c r="W429" s="445"/>
      <c r="X429" s="445"/>
      <c r="Y429" s="445"/>
      <c r="Z429" s="445"/>
      <c r="AA429" s="445"/>
      <c r="AB429" s="445"/>
      <c r="AC429" s="445"/>
      <c r="AD429" s="445"/>
      <c r="AE429" s="445"/>
      <c r="AF429" s="445"/>
      <c r="AG429" s="445"/>
      <c r="AH429" s="445"/>
      <c r="AI429" s="445"/>
      <c r="AJ429" s="445"/>
      <c r="AK429" s="445"/>
      <c r="AL429" s="445"/>
      <c r="AM429" s="445"/>
      <c r="AN429" s="445"/>
      <c r="AO429" s="445"/>
      <c r="AP429" s="445"/>
      <c r="AQ429" s="445"/>
      <c r="AR429" s="445"/>
      <c r="AS429" s="445"/>
      <c r="AT429" s="445"/>
      <c r="AU429" s="445"/>
      <c r="AV429" s="445"/>
      <c r="AW429" s="445"/>
      <c r="AX429" s="445"/>
      <c r="AY429" s="445"/>
      <c r="AZ429" s="445"/>
      <c r="BA429" s="445"/>
      <c r="BB429" s="445"/>
      <c r="BC429" s="445"/>
      <c r="BD429" s="445"/>
      <c r="BE429" s="445"/>
      <c r="BF429" s="445"/>
      <c r="BG429" s="445"/>
      <c r="BH429" s="445"/>
      <c r="BI429" s="445"/>
      <c r="BJ429" s="445"/>
      <c r="BK429" s="445"/>
      <c r="BL429" s="445"/>
      <c r="BM429" s="445"/>
      <c r="BN429" s="445"/>
      <c r="BO429" s="445"/>
      <c r="BP429" s="445"/>
      <c r="BQ429" s="445"/>
      <c r="BR429" s="445"/>
      <c r="BS429" s="445"/>
      <c r="BT429" s="445"/>
      <c r="BU429" s="445"/>
      <c r="BV429" s="445"/>
      <c r="BW429" s="445"/>
      <c r="BX429" s="445"/>
      <c r="BY429" s="445"/>
      <c r="BZ429" s="445"/>
      <c r="CA429" s="445"/>
      <c r="CB429" s="445"/>
      <c r="CC429" s="445"/>
      <c r="CD429" s="445"/>
      <c r="CE429" s="445"/>
      <c r="CF429" s="445"/>
      <c r="CG429" s="445"/>
      <c r="CH429" s="445"/>
      <c r="CI429" s="445"/>
      <c r="CJ429" s="445"/>
      <c r="CK429" s="445"/>
      <c r="CL429" s="445"/>
      <c r="CM429" s="445"/>
      <c r="CN429" s="445"/>
      <c r="CO429" s="445"/>
      <c r="CP429" s="445"/>
      <c r="CQ429" s="445"/>
      <c r="CR429" s="445"/>
      <c r="CS429" s="445"/>
      <c r="CT429" s="445"/>
      <c r="CU429" s="445"/>
      <c r="CV429" s="445"/>
      <c r="CW429" s="445"/>
      <c r="CX429" s="445"/>
      <c r="CY429" s="445"/>
      <c r="CZ429" s="445"/>
      <c r="DA429" s="445"/>
      <c r="DB429" s="445"/>
      <c r="DC429" s="445"/>
      <c r="DD429" s="445"/>
      <c r="DE429" s="445"/>
      <c r="DF429" s="445"/>
      <c r="DG429" s="445"/>
      <c r="DH429" s="445"/>
      <c r="DI429" s="445"/>
      <c r="DJ429" s="445"/>
      <c r="DK429" s="264"/>
      <c r="DL429" s="264"/>
    </row>
    <row r="430" spans="1:116" s="382" customFormat="1">
      <c r="A430" s="263"/>
      <c r="B430" s="263"/>
      <c r="C430" s="263"/>
      <c r="D430" s="445"/>
      <c r="E430" s="445"/>
      <c r="F430" s="447"/>
      <c r="G430" s="445"/>
      <c r="H430" s="445"/>
      <c r="I430" s="445"/>
      <c r="J430" s="445"/>
      <c r="K430" s="445"/>
      <c r="L430" s="445"/>
      <c r="M430" s="445"/>
      <c r="N430" s="445"/>
      <c r="O430" s="445"/>
      <c r="P430" s="445"/>
      <c r="Q430" s="445"/>
      <c r="R430" s="445"/>
      <c r="S430" s="445"/>
      <c r="T430" s="445"/>
      <c r="U430" s="445"/>
      <c r="V430" s="445"/>
      <c r="W430" s="445"/>
      <c r="X430" s="445"/>
      <c r="Y430" s="445"/>
      <c r="Z430" s="445"/>
      <c r="AA430" s="445"/>
      <c r="AB430" s="445"/>
      <c r="AC430" s="445"/>
      <c r="AD430" s="445"/>
      <c r="AE430" s="445"/>
      <c r="AF430" s="445"/>
      <c r="AG430" s="445"/>
      <c r="AH430" s="445"/>
      <c r="AI430" s="445"/>
      <c r="AJ430" s="445"/>
      <c r="AK430" s="445"/>
      <c r="AL430" s="445"/>
      <c r="AM430" s="445"/>
      <c r="AN430" s="445"/>
      <c r="AO430" s="445"/>
      <c r="AP430" s="445"/>
      <c r="AQ430" s="445"/>
      <c r="AR430" s="445"/>
      <c r="AS430" s="445"/>
      <c r="AT430" s="445"/>
      <c r="AU430" s="445"/>
      <c r="AV430" s="445"/>
      <c r="AW430" s="445"/>
      <c r="AX430" s="445"/>
      <c r="AY430" s="445"/>
      <c r="AZ430" s="445"/>
      <c r="BA430" s="445"/>
      <c r="BB430" s="445"/>
      <c r="BC430" s="445"/>
      <c r="BD430" s="445"/>
      <c r="BE430" s="445"/>
      <c r="BF430" s="445"/>
      <c r="BG430" s="445"/>
      <c r="BH430" s="445"/>
      <c r="BI430" s="445"/>
      <c r="BJ430" s="445"/>
      <c r="BK430" s="445"/>
      <c r="BL430" s="445"/>
      <c r="BM430" s="445"/>
      <c r="BN430" s="445"/>
      <c r="BO430" s="445"/>
      <c r="BP430" s="445"/>
      <c r="BQ430" s="445"/>
      <c r="BR430" s="445"/>
      <c r="BS430" s="445"/>
      <c r="BT430" s="445"/>
      <c r="BU430" s="445"/>
      <c r="BV430" s="445"/>
      <c r="BW430" s="445"/>
      <c r="BX430" s="445"/>
      <c r="BY430" s="445"/>
      <c r="BZ430" s="445"/>
      <c r="CA430" s="445"/>
      <c r="CB430" s="445"/>
      <c r="CC430" s="445"/>
      <c r="CD430" s="445"/>
      <c r="CE430" s="445"/>
      <c r="CF430" s="445"/>
      <c r="CG430" s="445"/>
      <c r="CH430" s="445"/>
      <c r="CI430" s="445"/>
      <c r="CJ430" s="445"/>
      <c r="CK430" s="445"/>
      <c r="CL430" s="445"/>
      <c r="CM430" s="445"/>
      <c r="CN430" s="445"/>
      <c r="CO430" s="445"/>
      <c r="CP430" s="445"/>
      <c r="CQ430" s="445"/>
      <c r="CR430" s="445"/>
      <c r="CS430" s="445"/>
      <c r="CT430" s="445"/>
      <c r="CU430" s="445"/>
      <c r="CV430" s="445"/>
      <c r="CW430" s="445"/>
      <c r="CX430" s="445"/>
      <c r="CY430" s="445"/>
      <c r="CZ430" s="445"/>
      <c r="DA430" s="445"/>
      <c r="DB430" s="445"/>
      <c r="DC430" s="445"/>
      <c r="DD430" s="445"/>
      <c r="DE430" s="445"/>
      <c r="DF430" s="445"/>
      <c r="DG430" s="445"/>
      <c r="DH430" s="445"/>
      <c r="DI430" s="445"/>
      <c r="DJ430" s="445"/>
      <c r="DK430" s="264"/>
      <c r="DL430" s="264"/>
    </row>
    <row r="431" spans="1:116" s="382" customFormat="1">
      <c r="A431" s="263"/>
      <c r="B431" s="263"/>
      <c r="C431" s="263"/>
      <c r="D431" s="445"/>
      <c r="E431" s="445"/>
      <c r="F431" s="447"/>
      <c r="G431" s="445"/>
      <c r="H431" s="445"/>
      <c r="I431" s="445"/>
      <c r="J431" s="445"/>
      <c r="K431" s="445"/>
      <c r="L431" s="445"/>
      <c r="M431" s="445"/>
      <c r="N431" s="445"/>
      <c r="O431" s="445"/>
      <c r="P431" s="445"/>
      <c r="Q431" s="445"/>
      <c r="R431" s="445"/>
      <c r="S431" s="445"/>
      <c r="T431" s="445"/>
      <c r="U431" s="445"/>
      <c r="V431" s="445"/>
      <c r="W431" s="445"/>
      <c r="X431" s="445"/>
      <c r="Y431" s="445"/>
      <c r="Z431" s="445"/>
      <c r="AA431" s="445"/>
      <c r="AB431" s="445"/>
      <c r="AC431" s="445"/>
      <c r="AD431" s="445"/>
      <c r="AE431" s="445"/>
      <c r="AF431" s="445"/>
      <c r="AG431" s="445"/>
      <c r="AH431" s="445"/>
      <c r="AI431" s="445"/>
      <c r="AJ431" s="445"/>
      <c r="AK431" s="445"/>
      <c r="AL431" s="445"/>
      <c r="AM431" s="445"/>
      <c r="AN431" s="445"/>
      <c r="AO431" s="445"/>
      <c r="AP431" s="445"/>
      <c r="AQ431" s="445"/>
      <c r="AR431" s="445"/>
      <c r="AS431" s="445"/>
      <c r="AT431" s="445"/>
      <c r="AU431" s="445"/>
      <c r="AV431" s="445"/>
      <c r="AW431" s="445"/>
      <c r="AX431" s="445"/>
      <c r="AY431" s="445"/>
      <c r="AZ431" s="445"/>
      <c r="BA431" s="445"/>
      <c r="BB431" s="445"/>
      <c r="BC431" s="445"/>
      <c r="BD431" s="445"/>
      <c r="BE431" s="445"/>
      <c r="BF431" s="445"/>
      <c r="BG431" s="445"/>
      <c r="BH431" s="445"/>
      <c r="BI431" s="445"/>
      <c r="BJ431" s="445"/>
      <c r="BK431" s="445"/>
      <c r="BL431" s="445"/>
      <c r="BM431" s="445"/>
      <c r="BN431" s="445"/>
      <c r="BO431" s="445"/>
      <c r="BP431" s="445"/>
      <c r="BQ431" s="445"/>
      <c r="BR431" s="445"/>
      <c r="BS431" s="445"/>
      <c r="BT431" s="445"/>
      <c r="BU431" s="445"/>
      <c r="BV431" s="445"/>
      <c r="BW431" s="445"/>
      <c r="BX431" s="445"/>
      <c r="BY431" s="445"/>
      <c r="BZ431" s="445"/>
      <c r="CA431" s="445"/>
      <c r="CB431" s="445"/>
      <c r="CC431" s="445"/>
      <c r="CD431" s="445"/>
      <c r="CE431" s="445"/>
      <c r="CF431" s="445"/>
      <c r="CG431" s="445"/>
      <c r="CH431" s="445"/>
      <c r="CI431" s="445"/>
      <c r="CJ431" s="445"/>
      <c r="CK431" s="445"/>
      <c r="CL431" s="445"/>
      <c r="CM431" s="445"/>
      <c r="CN431" s="445"/>
      <c r="CO431" s="445"/>
      <c r="CP431" s="445"/>
      <c r="CQ431" s="445"/>
      <c r="CR431" s="445"/>
      <c r="CS431" s="445"/>
      <c r="CT431" s="445"/>
      <c r="CU431" s="445"/>
      <c r="CV431" s="445"/>
      <c r="CW431" s="445"/>
      <c r="CX431" s="445"/>
      <c r="CY431" s="445"/>
      <c r="CZ431" s="445"/>
      <c r="DA431" s="445"/>
      <c r="DB431" s="445"/>
      <c r="DC431" s="445"/>
      <c r="DD431" s="445"/>
      <c r="DE431" s="445"/>
      <c r="DF431" s="445"/>
      <c r="DG431" s="445"/>
      <c r="DH431" s="445"/>
      <c r="DI431" s="445"/>
      <c r="DJ431" s="445"/>
      <c r="DK431" s="264"/>
      <c r="DL431" s="264"/>
    </row>
    <row r="432" spans="1:116" s="382" customFormat="1">
      <c r="A432" s="263"/>
      <c r="B432" s="263"/>
      <c r="C432" s="263"/>
      <c r="D432" s="445"/>
      <c r="E432" s="445"/>
      <c r="F432" s="447"/>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445"/>
      <c r="AF432" s="445"/>
      <c r="AG432" s="445"/>
      <c r="AH432" s="445"/>
      <c r="AI432" s="445"/>
      <c r="AJ432" s="445"/>
      <c r="AK432" s="445"/>
      <c r="AL432" s="445"/>
      <c r="AM432" s="445"/>
      <c r="AN432" s="445"/>
      <c r="AO432" s="445"/>
      <c r="AP432" s="445"/>
      <c r="AQ432" s="445"/>
      <c r="AR432" s="445"/>
      <c r="AS432" s="445"/>
      <c r="AT432" s="445"/>
      <c r="AU432" s="445"/>
      <c r="AV432" s="445"/>
      <c r="AW432" s="445"/>
      <c r="AX432" s="445"/>
      <c r="AY432" s="445"/>
      <c r="AZ432" s="445"/>
      <c r="BA432" s="445"/>
      <c r="BB432" s="445"/>
      <c r="BC432" s="445"/>
      <c r="BD432" s="445"/>
      <c r="BE432" s="445"/>
      <c r="BF432" s="445"/>
      <c r="BG432" s="445"/>
      <c r="BH432" s="445"/>
      <c r="BI432" s="445"/>
      <c r="BJ432" s="445"/>
      <c r="BK432" s="445"/>
      <c r="BL432" s="445"/>
      <c r="BM432" s="445"/>
      <c r="BN432" s="445"/>
      <c r="BO432" s="445"/>
      <c r="BP432" s="445"/>
      <c r="BQ432" s="445"/>
      <c r="BR432" s="445"/>
      <c r="BS432" s="445"/>
      <c r="BT432" s="445"/>
      <c r="BU432" s="445"/>
      <c r="BV432" s="445"/>
      <c r="BW432" s="445"/>
      <c r="BX432" s="445"/>
      <c r="BY432" s="445"/>
      <c r="BZ432" s="445"/>
      <c r="CA432" s="445"/>
      <c r="CB432" s="445"/>
      <c r="CC432" s="445"/>
      <c r="CD432" s="445"/>
      <c r="CE432" s="445"/>
      <c r="CF432" s="445"/>
      <c r="CG432" s="445"/>
      <c r="CH432" s="445"/>
      <c r="CI432" s="445"/>
      <c r="CJ432" s="445"/>
      <c r="CK432" s="445"/>
      <c r="CL432" s="445"/>
      <c r="CM432" s="445"/>
      <c r="CN432" s="445"/>
      <c r="CO432" s="445"/>
      <c r="CP432" s="445"/>
      <c r="CQ432" s="445"/>
      <c r="CR432" s="445"/>
      <c r="CS432" s="445"/>
      <c r="CT432" s="445"/>
      <c r="CU432" s="445"/>
      <c r="CV432" s="445"/>
      <c r="CW432" s="445"/>
      <c r="CX432" s="445"/>
      <c r="CY432" s="445"/>
      <c r="CZ432" s="445"/>
      <c r="DA432" s="445"/>
      <c r="DB432" s="445"/>
      <c r="DC432" s="445"/>
      <c r="DD432" s="445"/>
      <c r="DE432" s="445"/>
      <c r="DF432" s="445"/>
      <c r="DG432" s="445"/>
      <c r="DH432" s="445"/>
      <c r="DI432" s="445"/>
      <c r="DJ432" s="445"/>
      <c r="DK432" s="264"/>
      <c r="DL432" s="264"/>
    </row>
    <row r="433" spans="1:116" s="382" customFormat="1">
      <c r="A433" s="263"/>
      <c r="B433" s="263"/>
      <c r="C433" s="263"/>
      <c r="D433" s="445"/>
      <c r="E433" s="445"/>
      <c r="F433" s="447"/>
      <c r="G433" s="445"/>
      <c r="H433" s="445"/>
      <c r="I433" s="445"/>
      <c r="J433" s="445"/>
      <c r="K433" s="445"/>
      <c r="L433" s="445"/>
      <c r="M433" s="445"/>
      <c r="N433" s="445"/>
      <c r="O433" s="445"/>
      <c r="P433" s="445"/>
      <c r="Q433" s="445"/>
      <c r="R433" s="445"/>
      <c r="S433" s="445"/>
      <c r="T433" s="445"/>
      <c r="U433" s="445"/>
      <c r="V433" s="445"/>
      <c r="W433" s="445"/>
      <c r="X433" s="445"/>
      <c r="Y433" s="445"/>
      <c r="Z433" s="445"/>
      <c r="AA433" s="445"/>
      <c r="AB433" s="445"/>
      <c r="AC433" s="445"/>
      <c r="AD433" s="445"/>
      <c r="AE433" s="445"/>
      <c r="AF433" s="445"/>
      <c r="AG433" s="445"/>
      <c r="AH433" s="445"/>
      <c r="AI433" s="445"/>
      <c r="AJ433" s="445"/>
      <c r="AK433" s="445"/>
      <c r="AL433" s="445"/>
      <c r="AM433" s="445"/>
      <c r="AN433" s="445"/>
      <c r="AO433" s="445"/>
      <c r="AP433" s="445"/>
      <c r="AQ433" s="445"/>
      <c r="AR433" s="445"/>
      <c r="AS433" s="445"/>
      <c r="AT433" s="445"/>
      <c r="AU433" s="445"/>
      <c r="AV433" s="445"/>
      <c r="AW433" s="445"/>
      <c r="AX433" s="445"/>
      <c r="AY433" s="445"/>
      <c r="AZ433" s="445"/>
      <c r="BA433" s="445"/>
      <c r="BB433" s="445"/>
      <c r="BC433" s="445"/>
      <c r="BD433" s="445"/>
      <c r="BE433" s="445"/>
      <c r="BF433" s="445"/>
      <c r="BG433" s="445"/>
      <c r="BH433" s="445"/>
      <c r="BI433" s="445"/>
      <c r="BJ433" s="445"/>
      <c r="BK433" s="445"/>
      <c r="BL433" s="445"/>
      <c r="BM433" s="445"/>
      <c r="BN433" s="445"/>
      <c r="BO433" s="445"/>
      <c r="BP433" s="445"/>
      <c r="BQ433" s="445"/>
      <c r="BR433" s="445"/>
      <c r="BS433" s="445"/>
      <c r="BT433" s="445"/>
      <c r="BU433" s="445"/>
      <c r="BV433" s="445"/>
      <c r="BW433" s="445"/>
      <c r="BX433" s="445"/>
      <c r="BY433" s="445"/>
      <c r="BZ433" s="445"/>
      <c r="CA433" s="445"/>
      <c r="CB433" s="445"/>
      <c r="CC433" s="445"/>
      <c r="CD433" s="445"/>
      <c r="CE433" s="445"/>
      <c r="CF433" s="445"/>
      <c r="CG433" s="445"/>
      <c r="CH433" s="445"/>
      <c r="CI433" s="445"/>
      <c r="CJ433" s="445"/>
      <c r="CK433" s="445"/>
      <c r="CL433" s="445"/>
      <c r="CM433" s="445"/>
      <c r="CN433" s="445"/>
      <c r="CO433" s="445"/>
      <c r="CP433" s="445"/>
      <c r="CQ433" s="445"/>
      <c r="CR433" s="445"/>
      <c r="CS433" s="445"/>
      <c r="CT433" s="445"/>
      <c r="CU433" s="445"/>
      <c r="CV433" s="445"/>
      <c r="CW433" s="445"/>
      <c r="CX433" s="445"/>
      <c r="CY433" s="445"/>
      <c r="CZ433" s="445"/>
      <c r="DA433" s="445"/>
      <c r="DB433" s="445"/>
      <c r="DC433" s="445"/>
      <c r="DD433" s="445"/>
      <c r="DE433" s="445"/>
      <c r="DF433" s="445"/>
      <c r="DG433" s="445"/>
      <c r="DH433" s="445"/>
      <c r="DI433" s="445"/>
      <c r="DJ433" s="445"/>
      <c r="DK433" s="264"/>
      <c r="DL433" s="264"/>
    </row>
    <row r="434" spans="1:116" s="382" customFormat="1">
      <c r="A434" s="263"/>
      <c r="B434" s="263"/>
      <c r="C434" s="263"/>
      <c r="D434" s="445"/>
      <c r="E434" s="445"/>
      <c r="F434" s="447"/>
      <c r="G434" s="445"/>
      <c r="H434" s="445"/>
      <c r="I434" s="445"/>
      <c r="J434" s="445"/>
      <c r="K434" s="445"/>
      <c r="L434" s="445"/>
      <c r="M434" s="445"/>
      <c r="N434" s="445"/>
      <c r="O434" s="445"/>
      <c r="P434" s="445"/>
      <c r="Q434" s="445"/>
      <c r="R434" s="445"/>
      <c r="S434" s="445"/>
      <c r="T434" s="445"/>
      <c r="U434" s="445"/>
      <c r="V434" s="445"/>
      <c r="W434" s="445"/>
      <c r="X434" s="445"/>
      <c r="Y434" s="445"/>
      <c r="Z434" s="445"/>
      <c r="AA434" s="445"/>
      <c r="AB434" s="445"/>
      <c r="AC434" s="445"/>
      <c r="AD434" s="445"/>
      <c r="AE434" s="445"/>
      <c r="AF434" s="445"/>
      <c r="AG434" s="445"/>
      <c r="AH434" s="445"/>
      <c r="AI434" s="445"/>
      <c r="AJ434" s="445"/>
      <c r="AK434" s="445"/>
      <c r="AL434" s="445"/>
      <c r="AM434" s="445"/>
      <c r="AN434" s="445"/>
      <c r="AO434" s="445"/>
      <c r="AP434" s="445"/>
      <c r="AQ434" s="445"/>
      <c r="AR434" s="445"/>
      <c r="AS434" s="445"/>
      <c r="AT434" s="445"/>
      <c r="AU434" s="445"/>
      <c r="AV434" s="445"/>
      <c r="AW434" s="445"/>
      <c r="AX434" s="445"/>
      <c r="AY434" s="445"/>
      <c r="AZ434" s="445"/>
      <c r="BA434" s="445"/>
      <c r="BB434" s="445"/>
      <c r="BC434" s="445"/>
      <c r="BD434" s="445"/>
      <c r="BE434" s="445"/>
      <c r="BF434" s="445"/>
      <c r="BG434" s="445"/>
      <c r="BH434" s="445"/>
      <c r="BI434" s="445"/>
      <c r="BJ434" s="445"/>
      <c r="BK434" s="445"/>
      <c r="BL434" s="445"/>
      <c r="BM434" s="445"/>
      <c r="BN434" s="445"/>
      <c r="BO434" s="445"/>
      <c r="BP434" s="445"/>
      <c r="BQ434" s="445"/>
      <c r="BR434" s="445"/>
      <c r="BS434" s="445"/>
      <c r="BT434" s="445"/>
      <c r="BU434" s="445"/>
      <c r="BV434" s="445"/>
      <c r="BW434" s="445"/>
      <c r="BX434" s="445"/>
      <c r="BY434" s="445"/>
      <c r="BZ434" s="445"/>
      <c r="CA434" s="445"/>
      <c r="CB434" s="445"/>
      <c r="CC434" s="445"/>
      <c r="CD434" s="445"/>
      <c r="CE434" s="445"/>
      <c r="CF434" s="445"/>
      <c r="CG434" s="445"/>
      <c r="CH434" s="445"/>
      <c r="CI434" s="445"/>
      <c r="CJ434" s="445"/>
      <c r="CK434" s="445"/>
      <c r="CL434" s="445"/>
      <c r="CM434" s="445"/>
      <c r="CN434" s="445"/>
      <c r="CO434" s="445"/>
      <c r="CP434" s="445"/>
      <c r="CQ434" s="445"/>
      <c r="CR434" s="445"/>
      <c r="CS434" s="445"/>
      <c r="CT434" s="445"/>
      <c r="CU434" s="445"/>
      <c r="CV434" s="445"/>
      <c r="CW434" s="445"/>
      <c r="CX434" s="445"/>
      <c r="CY434" s="445"/>
      <c r="CZ434" s="445"/>
      <c r="DA434" s="445"/>
      <c r="DB434" s="445"/>
      <c r="DC434" s="445"/>
      <c r="DD434" s="445"/>
      <c r="DE434" s="445"/>
      <c r="DF434" s="445"/>
      <c r="DG434" s="445"/>
      <c r="DH434" s="445"/>
      <c r="DI434" s="445"/>
      <c r="DJ434" s="445"/>
      <c r="DK434" s="264"/>
      <c r="DL434" s="264"/>
    </row>
    <row r="435" spans="1:116" s="382" customFormat="1">
      <c r="A435" s="263"/>
      <c r="B435" s="263"/>
      <c r="C435" s="263"/>
      <c r="D435" s="445"/>
      <c r="E435" s="445"/>
      <c r="F435" s="447"/>
      <c r="G435" s="445"/>
      <c r="H435" s="445"/>
      <c r="I435" s="445"/>
      <c r="J435" s="445"/>
      <c r="K435" s="445"/>
      <c r="L435" s="445"/>
      <c r="M435" s="445"/>
      <c r="N435" s="445"/>
      <c r="O435" s="445"/>
      <c r="P435" s="445"/>
      <c r="Q435" s="445"/>
      <c r="R435" s="445"/>
      <c r="S435" s="445"/>
      <c r="T435" s="445"/>
      <c r="U435" s="445"/>
      <c r="V435" s="445"/>
      <c r="W435" s="445"/>
      <c r="X435" s="445"/>
      <c r="Y435" s="445"/>
      <c r="Z435" s="445"/>
      <c r="AA435" s="445"/>
      <c r="AB435" s="445"/>
      <c r="AC435" s="445"/>
      <c r="AD435" s="445"/>
      <c r="AE435" s="445"/>
      <c r="AF435" s="445"/>
      <c r="AG435" s="445"/>
      <c r="AH435" s="445"/>
      <c r="AI435" s="445"/>
      <c r="AJ435" s="445"/>
      <c r="AK435" s="445"/>
      <c r="AL435" s="445"/>
      <c r="AM435" s="445"/>
      <c r="AN435" s="445"/>
      <c r="AO435" s="445"/>
      <c r="AP435" s="445"/>
      <c r="AQ435" s="445"/>
      <c r="AR435" s="445"/>
      <c r="AS435" s="445"/>
      <c r="AT435" s="445"/>
      <c r="AU435" s="445"/>
      <c r="AV435" s="445"/>
      <c r="AW435" s="445"/>
      <c r="AX435" s="445"/>
      <c r="AY435" s="445"/>
      <c r="AZ435" s="445"/>
      <c r="BA435" s="445"/>
      <c r="BB435" s="445"/>
      <c r="BC435" s="445"/>
      <c r="BD435" s="445"/>
      <c r="BE435" s="445"/>
      <c r="BF435" s="445"/>
      <c r="BG435" s="445"/>
      <c r="BH435" s="445"/>
      <c r="BI435" s="445"/>
      <c r="BJ435" s="445"/>
      <c r="BK435" s="445"/>
      <c r="BL435" s="445"/>
      <c r="BM435" s="445"/>
      <c r="BN435" s="445"/>
      <c r="BO435" s="445"/>
      <c r="BP435" s="445"/>
      <c r="BQ435" s="445"/>
      <c r="BR435" s="445"/>
      <c r="BS435" s="445"/>
      <c r="BT435" s="445"/>
      <c r="BU435" s="445"/>
      <c r="BV435" s="445"/>
      <c r="BW435" s="445"/>
      <c r="BX435" s="445"/>
      <c r="BY435" s="445"/>
      <c r="BZ435" s="445"/>
      <c r="CA435" s="445"/>
      <c r="CB435" s="445"/>
      <c r="CC435" s="445"/>
      <c r="CD435" s="445"/>
      <c r="CE435" s="445"/>
      <c r="CF435" s="445"/>
      <c r="CG435" s="445"/>
      <c r="CH435" s="445"/>
      <c r="CI435" s="445"/>
      <c r="CJ435" s="445"/>
      <c r="CK435" s="445"/>
      <c r="CL435" s="445"/>
      <c r="CM435" s="445"/>
      <c r="CN435" s="445"/>
      <c r="CO435" s="445"/>
      <c r="CP435" s="445"/>
      <c r="CQ435" s="445"/>
      <c r="CR435" s="445"/>
      <c r="CS435" s="445"/>
      <c r="CT435" s="445"/>
      <c r="CU435" s="445"/>
      <c r="CV435" s="445"/>
      <c r="CW435" s="445"/>
      <c r="CX435" s="445"/>
      <c r="CY435" s="445"/>
      <c r="CZ435" s="445"/>
      <c r="DA435" s="445"/>
      <c r="DB435" s="445"/>
      <c r="DC435" s="445"/>
      <c r="DD435" s="445"/>
      <c r="DE435" s="445"/>
      <c r="DF435" s="445"/>
      <c r="DG435" s="445"/>
      <c r="DH435" s="445"/>
      <c r="DI435" s="445"/>
      <c r="DJ435" s="445"/>
      <c r="DK435" s="264"/>
      <c r="DL435" s="264"/>
    </row>
    <row r="436" spans="1:116" s="382" customFormat="1">
      <c r="A436" s="263"/>
      <c r="B436" s="263"/>
      <c r="C436" s="263"/>
      <c r="D436" s="445"/>
      <c r="E436" s="445"/>
      <c r="F436" s="447"/>
      <c r="G436" s="445"/>
      <c r="H436" s="445"/>
      <c r="I436" s="445"/>
      <c r="J436" s="445"/>
      <c r="K436" s="445"/>
      <c r="L436" s="445"/>
      <c r="M436" s="445"/>
      <c r="N436" s="445"/>
      <c r="O436" s="445"/>
      <c r="P436" s="445"/>
      <c r="Q436" s="445"/>
      <c r="R436" s="445"/>
      <c r="S436" s="445"/>
      <c r="T436" s="445"/>
      <c r="U436" s="445"/>
      <c r="V436" s="445"/>
      <c r="W436" s="445"/>
      <c r="X436" s="445"/>
      <c r="Y436" s="445"/>
      <c r="Z436" s="445"/>
      <c r="AA436" s="445"/>
      <c r="AB436" s="445"/>
      <c r="AC436" s="445"/>
      <c r="AD436" s="445"/>
      <c r="AE436" s="445"/>
      <c r="AF436" s="445"/>
      <c r="AG436" s="445"/>
      <c r="AH436" s="445"/>
      <c r="AI436" s="445"/>
      <c r="AJ436" s="445"/>
      <c r="AK436" s="445"/>
      <c r="AL436" s="445"/>
      <c r="AM436" s="445"/>
      <c r="AN436" s="445"/>
      <c r="AO436" s="445"/>
      <c r="AP436" s="445"/>
      <c r="AQ436" s="445"/>
      <c r="AR436" s="445"/>
      <c r="AS436" s="445"/>
      <c r="AT436" s="445"/>
      <c r="AU436" s="445"/>
      <c r="AV436" s="445"/>
      <c r="AW436" s="445"/>
      <c r="AX436" s="445"/>
      <c r="AY436" s="445"/>
      <c r="AZ436" s="445"/>
      <c r="BA436" s="445"/>
      <c r="BB436" s="445"/>
      <c r="BC436" s="445"/>
      <c r="BD436" s="445"/>
      <c r="BE436" s="445"/>
      <c r="BF436" s="445"/>
      <c r="BG436" s="445"/>
      <c r="BH436" s="445"/>
      <c r="BI436" s="445"/>
      <c r="BJ436" s="445"/>
      <c r="BK436" s="445"/>
      <c r="BL436" s="445"/>
      <c r="BM436" s="445"/>
      <c r="BN436" s="445"/>
      <c r="BO436" s="445"/>
      <c r="BP436" s="445"/>
      <c r="BQ436" s="445"/>
      <c r="BR436" s="445"/>
      <c r="BS436" s="445"/>
      <c r="BT436" s="445"/>
      <c r="BU436" s="445"/>
      <c r="BV436" s="445"/>
      <c r="BW436" s="445"/>
      <c r="BX436" s="445"/>
      <c r="BY436" s="445"/>
      <c r="BZ436" s="445"/>
      <c r="CA436" s="445"/>
      <c r="CB436" s="445"/>
      <c r="CC436" s="445"/>
      <c r="CD436" s="445"/>
      <c r="CE436" s="445"/>
      <c r="CF436" s="445"/>
      <c r="CG436" s="445"/>
      <c r="CH436" s="445"/>
      <c r="CI436" s="445"/>
      <c r="CJ436" s="445"/>
      <c r="CK436" s="445"/>
      <c r="CL436" s="445"/>
      <c r="CM436" s="445"/>
      <c r="CN436" s="445"/>
      <c r="CO436" s="445"/>
      <c r="CP436" s="445"/>
      <c r="CQ436" s="445"/>
      <c r="CR436" s="445"/>
      <c r="CS436" s="445"/>
      <c r="CT436" s="445"/>
      <c r="CU436" s="445"/>
      <c r="CV436" s="445"/>
      <c r="CW436" s="445"/>
      <c r="CX436" s="445"/>
      <c r="CY436" s="445"/>
      <c r="CZ436" s="445"/>
      <c r="DA436" s="445"/>
      <c r="DB436" s="445"/>
      <c r="DC436" s="445"/>
      <c r="DD436" s="445"/>
      <c r="DE436" s="445"/>
      <c r="DF436" s="445"/>
      <c r="DG436" s="445"/>
      <c r="DH436" s="445"/>
      <c r="DI436" s="445"/>
      <c r="DJ436" s="445"/>
      <c r="DK436" s="264"/>
      <c r="DL436" s="264"/>
    </row>
    <row r="437" spans="1:116" s="382" customFormat="1">
      <c r="A437" s="263"/>
      <c r="B437" s="263"/>
      <c r="C437" s="263"/>
      <c r="D437" s="445"/>
      <c r="E437" s="445"/>
      <c r="F437" s="447"/>
      <c r="G437" s="445"/>
      <c r="H437" s="445"/>
      <c r="I437" s="445"/>
      <c r="J437" s="445"/>
      <c r="K437" s="445"/>
      <c r="L437" s="445"/>
      <c r="M437" s="445"/>
      <c r="N437" s="445"/>
      <c r="O437" s="445"/>
      <c r="P437" s="445"/>
      <c r="Q437" s="445"/>
      <c r="R437" s="445"/>
      <c r="S437" s="445"/>
      <c r="T437" s="445"/>
      <c r="U437" s="445"/>
      <c r="V437" s="445"/>
      <c r="W437" s="445"/>
      <c r="X437" s="445"/>
      <c r="Y437" s="445"/>
      <c r="Z437" s="445"/>
      <c r="AA437" s="445"/>
      <c r="AB437" s="445"/>
      <c r="AC437" s="445"/>
      <c r="AD437" s="445"/>
      <c r="AE437" s="445"/>
      <c r="AF437" s="445"/>
      <c r="AG437" s="445"/>
      <c r="AH437" s="445"/>
      <c r="AI437" s="445"/>
      <c r="AJ437" s="445"/>
      <c r="AK437" s="445"/>
      <c r="AL437" s="445"/>
      <c r="AM437" s="445"/>
      <c r="AN437" s="445"/>
      <c r="AO437" s="445"/>
      <c r="AP437" s="445"/>
      <c r="AQ437" s="445"/>
      <c r="AR437" s="445"/>
      <c r="AS437" s="445"/>
      <c r="AT437" s="445"/>
      <c r="AU437" s="445"/>
      <c r="AV437" s="445"/>
      <c r="AW437" s="445"/>
      <c r="AX437" s="445"/>
      <c r="AY437" s="445"/>
      <c r="AZ437" s="445"/>
      <c r="BA437" s="445"/>
      <c r="BB437" s="445"/>
      <c r="BC437" s="445"/>
      <c r="BD437" s="445"/>
      <c r="BE437" s="445"/>
      <c r="BF437" s="445"/>
      <c r="BG437" s="445"/>
      <c r="BH437" s="445"/>
      <c r="BI437" s="445"/>
      <c r="BJ437" s="445"/>
      <c r="BK437" s="445"/>
      <c r="BL437" s="445"/>
      <c r="BM437" s="445"/>
      <c r="BN437" s="445"/>
      <c r="BO437" s="445"/>
      <c r="BP437" s="445"/>
      <c r="BQ437" s="445"/>
      <c r="BR437" s="445"/>
      <c r="BS437" s="445"/>
      <c r="BT437" s="445"/>
      <c r="BU437" s="445"/>
      <c r="BV437" s="445"/>
      <c r="BW437" s="445"/>
      <c r="BX437" s="445"/>
      <c r="BY437" s="445"/>
      <c r="BZ437" s="445"/>
      <c r="CA437" s="445"/>
      <c r="CB437" s="445"/>
      <c r="CC437" s="445"/>
      <c r="CD437" s="445"/>
      <c r="CE437" s="445"/>
      <c r="CF437" s="445"/>
      <c r="CG437" s="445"/>
      <c r="CH437" s="445"/>
      <c r="CI437" s="445"/>
      <c r="CJ437" s="445"/>
      <c r="CK437" s="445"/>
      <c r="CL437" s="445"/>
      <c r="CM437" s="445"/>
      <c r="CN437" s="445"/>
      <c r="CO437" s="445"/>
      <c r="CP437" s="445"/>
      <c r="CQ437" s="445"/>
      <c r="CR437" s="445"/>
      <c r="CS437" s="445"/>
      <c r="CT437" s="445"/>
      <c r="CU437" s="445"/>
      <c r="CV437" s="445"/>
      <c r="CW437" s="445"/>
      <c r="CX437" s="445"/>
      <c r="CY437" s="445"/>
      <c r="CZ437" s="445"/>
      <c r="DA437" s="445"/>
      <c r="DB437" s="445"/>
      <c r="DC437" s="445"/>
      <c r="DD437" s="445"/>
      <c r="DE437" s="445"/>
      <c r="DF437" s="445"/>
      <c r="DG437" s="445"/>
      <c r="DH437" s="445"/>
      <c r="DI437" s="445"/>
      <c r="DJ437" s="445"/>
      <c r="DK437" s="264"/>
      <c r="DL437" s="264"/>
    </row>
    <row r="438" spans="1:116" s="382" customFormat="1">
      <c r="A438" s="263"/>
      <c r="B438" s="263"/>
      <c r="C438" s="263"/>
      <c r="D438" s="445"/>
      <c r="E438" s="445"/>
      <c r="F438" s="447"/>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E438" s="445"/>
      <c r="AF438" s="445"/>
      <c r="AG438" s="445"/>
      <c r="AH438" s="445"/>
      <c r="AI438" s="445"/>
      <c r="AJ438" s="445"/>
      <c r="AK438" s="445"/>
      <c r="AL438" s="445"/>
      <c r="AM438" s="445"/>
      <c r="AN438" s="445"/>
      <c r="AO438" s="445"/>
      <c r="AP438" s="445"/>
      <c r="AQ438" s="445"/>
      <c r="AR438" s="445"/>
      <c r="AS438" s="445"/>
      <c r="AT438" s="445"/>
      <c r="AU438" s="445"/>
      <c r="AV438" s="445"/>
      <c r="AW438" s="445"/>
      <c r="AX438" s="445"/>
      <c r="AY438" s="445"/>
      <c r="AZ438" s="445"/>
      <c r="BA438" s="445"/>
      <c r="BB438" s="445"/>
      <c r="BC438" s="445"/>
      <c r="BD438" s="445"/>
      <c r="BE438" s="445"/>
      <c r="BF438" s="445"/>
      <c r="BG438" s="445"/>
      <c r="BH438" s="445"/>
      <c r="BI438" s="445"/>
      <c r="BJ438" s="445"/>
      <c r="BK438" s="445"/>
      <c r="BL438" s="445"/>
      <c r="BM438" s="445"/>
      <c r="BN438" s="445"/>
      <c r="BO438" s="445"/>
      <c r="BP438" s="445"/>
      <c r="BQ438" s="445"/>
      <c r="BR438" s="445"/>
      <c r="BS438" s="445"/>
      <c r="BT438" s="445"/>
      <c r="BU438" s="445"/>
      <c r="BV438" s="445"/>
      <c r="BW438" s="445"/>
      <c r="BX438" s="445"/>
      <c r="BY438" s="445"/>
      <c r="BZ438" s="445"/>
      <c r="CA438" s="445"/>
      <c r="CB438" s="445"/>
      <c r="CC438" s="445"/>
      <c r="CD438" s="445"/>
      <c r="CE438" s="445"/>
      <c r="CF438" s="445"/>
      <c r="CG438" s="445"/>
      <c r="CH438" s="445"/>
      <c r="CI438" s="445"/>
      <c r="CJ438" s="445"/>
      <c r="CK438" s="445"/>
      <c r="CL438" s="445"/>
      <c r="CM438" s="445"/>
      <c r="CN438" s="445"/>
      <c r="CO438" s="445"/>
      <c r="CP438" s="445"/>
      <c r="CQ438" s="445"/>
      <c r="CR438" s="445"/>
      <c r="CS438" s="445"/>
      <c r="CT438" s="445"/>
      <c r="CU438" s="445"/>
      <c r="CV438" s="445"/>
      <c r="CW438" s="445"/>
      <c r="CX438" s="445"/>
      <c r="CY438" s="445"/>
      <c r="CZ438" s="445"/>
      <c r="DA438" s="445"/>
      <c r="DB438" s="445"/>
      <c r="DC438" s="445"/>
      <c r="DD438" s="445"/>
      <c r="DE438" s="445"/>
      <c r="DF438" s="445"/>
      <c r="DG438" s="445"/>
      <c r="DH438" s="445"/>
      <c r="DI438" s="445"/>
      <c r="DJ438" s="445"/>
      <c r="DK438" s="264"/>
      <c r="DL438" s="264"/>
    </row>
    <row r="439" spans="1:116" s="382" customFormat="1">
      <c r="A439" s="263"/>
      <c r="B439" s="263"/>
      <c r="C439" s="263"/>
      <c r="D439" s="445"/>
      <c r="E439" s="445"/>
      <c r="F439" s="447"/>
      <c r="G439" s="445"/>
      <c r="H439" s="445"/>
      <c r="I439" s="445"/>
      <c r="J439" s="445"/>
      <c r="K439" s="445"/>
      <c r="L439" s="445"/>
      <c r="M439" s="445"/>
      <c r="N439" s="445"/>
      <c r="O439" s="445"/>
      <c r="P439" s="445"/>
      <c r="Q439" s="445"/>
      <c r="R439" s="445"/>
      <c r="S439" s="445"/>
      <c r="T439" s="445"/>
      <c r="U439" s="445"/>
      <c r="V439" s="445"/>
      <c r="W439" s="445"/>
      <c r="X439" s="445"/>
      <c r="Y439" s="445"/>
      <c r="Z439" s="445"/>
      <c r="AA439" s="445"/>
      <c r="AB439" s="445"/>
      <c r="AC439" s="445"/>
      <c r="AD439" s="445"/>
      <c r="AE439" s="445"/>
      <c r="AF439" s="445"/>
      <c r="AG439" s="445"/>
      <c r="AH439" s="445"/>
      <c r="AI439" s="445"/>
      <c r="AJ439" s="445"/>
      <c r="AK439" s="445"/>
      <c r="AL439" s="445"/>
      <c r="AM439" s="445"/>
      <c r="AN439" s="445"/>
      <c r="AO439" s="445"/>
      <c r="AP439" s="445"/>
      <c r="AQ439" s="445"/>
      <c r="AR439" s="445"/>
      <c r="AS439" s="445"/>
      <c r="AT439" s="445"/>
      <c r="AU439" s="445"/>
      <c r="AV439" s="445"/>
      <c r="AW439" s="445"/>
      <c r="AX439" s="445"/>
      <c r="AY439" s="445"/>
      <c r="AZ439" s="445"/>
      <c r="BA439" s="445"/>
      <c r="BB439" s="445"/>
      <c r="BC439" s="445"/>
      <c r="BD439" s="445"/>
      <c r="BE439" s="445"/>
      <c r="BF439" s="445"/>
      <c r="BG439" s="445"/>
      <c r="BH439" s="445"/>
      <c r="BI439" s="445"/>
      <c r="BJ439" s="445"/>
      <c r="BK439" s="445"/>
      <c r="BL439" s="445"/>
      <c r="BM439" s="445"/>
      <c r="BN439" s="445"/>
      <c r="BO439" s="445"/>
      <c r="BP439" s="445"/>
      <c r="BQ439" s="445"/>
      <c r="BR439" s="445"/>
      <c r="BS439" s="445"/>
      <c r="BT439" s="445"/>
      <c r="BU439" s="445"/>
      <c r="BV439" s="445"/>
      <c r="BW439" s="445"/>
      <c r="BX439" s="445"/>
      <c r="BY439" s="445"/>
      <c r="BZ439" s="445"/>
      <c r="CA439" s="445"/>
      <c r="CB439" s="445"/>
      <c r="CC439" s="445"/>
      <c r="CD439" s="445"/>
      <c r="CE439" s="445"/>
      <c r="CF439" s="445"/>
      <c r="CG439" s="445"/>
      <c r="CH439" s="445"/>
      <c r="CI439" s="445"/>
      <c r="CJ439" s="445"/>
      <c r="CK439" s="445"/>
      <c r="CL439" s="445"/>
      <c r="CM439" s="445"/>
      <c r="CN439" s="445"/>
      <c r="CO439" s="445"/>
      <c r="CP439" s="445"/>
      <c r="CQ439" s="445"/>
      <c r="CR439" s="445"/>
      <c r="CS439" s="445"/>
      <c r="CT439" s="445"/>
      <c r="CU439" s="445"/>
      <c r="CV439" s="445"/>
      <c r="CW439" s="445"/>
      <c r="CX439" s="445"/>
      <c r="CY439" s="445"/>
      <c r="CZ439" s="445"/>
      <c r="DA439" s="445"/>
      <c r="DB439" s="445"/>
      <c r="DC439" s="445"/>
      <c r="DD439" s="445"/>
      <c r="DE439" s="445"/>
      <c r="DF439" s="445"/>
      <c r="DG439" s="445"/>
      <c r="DH439" s="445"/>
      <c r="DI439" s="445"/>
      <c r="DJ439" s="445"/>
      <c r="DK439" s="264"/>
      <c r="DL439" s="264"/>
    </row>
    <row r="440" spans="1:116" s="382" customFormat="1">
      <c r="A440" s="263"/>
      <c r="B440" s="263"/>
      <c r="C440" s="263"/>
      <c r="D440" s="445"/>
      <c r="E440" s="445"/>
      <c r="F440" s="447"/>
      <c r="G440" s="445"/>
      <c r="H440" s="445"/>
      <c r="I440" s="445"/>
      <c r="J440" s="445"/>
      <c r="K440" s="445"/>
      <c r="L440" s="445"/>
      <c r="M440" s="445"/>
      <c r="N440" s="445"/>
      <c r="O440" s="445"/>
      <c r="P440" s="445"/>
      <c r="Q440" s="445"/>
      <c r="R440" s="445"/>
      <c r="S440" s="445"/>
      <c r="T440" s="445"/>
      <c r="U440" s="445"/>
      <c r="V440" s="445"/>
      <c r="W440" s="445"/>
      <c r="X440" s="445"/>
      <c r="Y440" s="445"/>
      <c r="Z440" s="445"/>
      <c r="AA440" s="445"/>
      <c r="AB440" s="445"/>
      <c r="AC440" s="445"/>
      <c r="AD440" s="445"/>
      <c r="AE440" s="445"/>
      <c r="AF440" s="445"/>
      <c r="AG440" s="445"/>
      <c r="AH440" s="445"/>
      <c r="AI440" s="445"/>
      <c r="AJ440" s="445"/>
      <c r="AK440" s="445"/>
      <c r="AL440" s="445"/>
      <c r="AM440" s="445"/>
      <c r="AN440" s="445"/>
      <c r="AO440" s="445"/>
      <c r="AP440" s="445"/>
      <c r="AQ440" s="445"/>
      <c r="AR440" s="445"/>
      <c r="AS440" s="445"/>
      <c r="AT440" s="445"/>
      <c r="AU440" s="445"/>
      <c r="AV440" s="445"/>
      <c r="AW440" s="445"/>
      <c r="AX440" s="445"/>
      <c r="AY440" s="445"/>
      <c r="AZ440" s="445"/>
      <c r="BA440" s="445"/>
      <c r="BB440" s="445"/>
      <c r="BC440" s="445"/>
      <c r="BD440" s="445"/>
      <c r="BE440" s="445"/>
      <c r="BF440" s="445"/>
      <c r="BG440" s="445"/>
      <c r="BH440" s="445"/>
      <c r="BI440" s="445"/>
      <c r="BJ440" s="445"/>
      <c r="BK440" s="445"/>
      <c r="BL440" s="445"/>
      <c r="BM440" s="445"/>
      <c r="BN440" s="445"/>
      <c r="BO440" s="445"/>
      <c r="BP440" s="445"/>
      <c r="BQ440" s="445"/>
      <c r="BR440" s="445"/>
      <c r="BS440" s="445"/>
      <c r="BT440" s="445"/>
      <c r="BU440" s="445"/>
      <c r="BV440" s="445"/>
      <c r="BW440" s="445"/>
      <c r="BX440" s="445"/>
      <c r="BY440" s="445"/>
      <c r="BZ440" s="445"/>
      <c r="CA440" s="445"/>
      <c r="CB440" s="445"/>
      <c r="CC440" s="445"/>
      <c r="CD440" s="445"/>
      <c r="CE440" s="445"/>
      <c r="CF440" s="445"/>
      <c r="CG440" s="445"/>
      <c r="CH440" s="445"/>
      <c r="CI440" s="445"/>
      <c r="CJ440" s="445"/>
      <c r="CK440" s="445"/>
      <c r="CL440" s="445"/>
      <c r="CM440" s="445"/>
      <c r="CN440" s="445"/>
      <c r="CO440" s="445"/>
      <c r="CP440" s="445"/>
      <c r="CQ440" s="445"/>
      <c r="CR440" s="445"/>
      <c r="CS440" s="445"/>
      <c r="CT440" s="445"/>
      <c r="CU440" s="445"/>
      <c r="CV440" s="445"/>
      <c r="CW440" s="445"/>
      <c r="CX440" s="445"/>
      <c r="CY440" s="445"/>
      <c r="CZ440" s="445"/>
      <c r="DA440" s="445"/>
      <c r="DB440" s="445"/>
      <c r="DC440" s="445"/>
      <c r="DD440" s="445"/>
      <c r="DE440" s="445"/>
      <c r="DF440" s="445"/>
      <c r="DG440" s="445"/>
      <c r="DH440" s="445"/>
      <c r="DI440" s="445"/>
      <c r="DJ440" s="445"/>
      <c r="DK440" s="264"/>
      <c r="DL440" s="264"/>
    </row>
    <row r="441" spans="1:116" s="382" customFormat="1">
      <c r="A441" s="263"/>
      <c r="B441" s="263"/>
      <c r="C441" s="263"/>
      <c r="D441" s="445"/>
      <c r="E441" s="445"/>
      <c r="F441" s="447"/>
      <c r="G441" s="445"/>
      <c r="H441" s="445"/>
      <c r="I441" s="445"/>
      <c r="J441" s="445"/>
      <c r="K441" s="445"/>
      <c r="L441" s="445"/>
      <c r="M441" s="445"/>
      <c r="N441" s="445"/>
      <c r="O441" s="445"/>
      <c r="P441" s="445"/>
      <c r="Q441" s="445"/>
      <c r="R441" s="445"/>
      <c r="S441" s="445"/>
      <c r="T441" s="445"/>
      <c r="U441" s="445"/>
      <c r="V441" s="445"/>
      <c r="W441" s="445"/>
      <c r="X441" s="445"/>
      <c r="Y441" s="445"/>
      <c r="Z441" s="445"/>
      <c r="AA441" s="445"/>
      <c r="AB441" s="445"/>
      <c r="AC441" s="445"/>
      <c r="AD441" s="445"/>
      <c r="AE441" s="445"/>
      <c r="AF441" s="445"/>
      <c r="AG441" s="445"/>
      <c r="AH441" s="445"/>
      <c r="AI441" s="445"/>
      <c r="AJ441" s="445"/>
      <c r="AK441" s="445"/>
      <c r="AL441" s="445"/>
      <c r="AM441" s="445"/>
      <c r="AN441" s="445"/>
      <c r="AO441" s="445"/>
      <c r="AP441" s="445"/>
      <c r="AQ441" s="445"/>
      <c r="AR441" s="445"/>
      <c r="AS441" s="445"/>
      <c r="AT441" s="445"/>
      <c r="AU441" s="445"/>
      <c r="AV441" s="445"/>
      <c r="AW441" s="445"/>
      <c r="AX441" s="445"/>
      <c r="AY441" s="445"/>
      <c r="AZ441" s="445"/>
      <c r="BA441" s="445"/>
      <c r="BB441" s="445"/>
      <c r="BC441" s="445"/>
      <c r="BD441" s="445"/>
      <c r="BE441" s="445"/>
      <c r="BF441" s="445"/>
      <c r="BG441" s="445"/>
      <c r="BH441" s="445"/>
      <c r="BI441" s="445"/>
      <c r="BJ441" s="445"/>
      <c r="BK441" s="445"/>
      <c r="BL441" s="445"/>
      <c r="BM441" s="445"/>
      <c r="BN441" s="445"/>
      <c r="BO441" s="445"/>
      <c r="BP441" s="445"/>
      <c r="BQ441" s="445"/>
      <c r="BR441" s="445"/>
      <c r="BS441" s="445"/>
      <c r="BT441" s="445"/>
      <c r="BU441" s="445"/>
      <c r="BV441" s="445"/>
      <c r="BW441" s="445"/>
      <c r="BX441" s="445"/>
      <c r="BY441" s="445"/>
      <c r="BZ441" s="445"/>
      <c r="CA441" s="445"/>
      <c r="CB441" s="445"/>
      <c r="CC441" s="445"/>
      <c r="CD441" s="445"/>
      <c r="CE441" s="445"/>
      <c r="CF441" s="445"/>
      <c r="CG441" s="445"/>
      <c r="CH441" s="445"/>
      <c r="CI441" s="445"/>
      <c r="CJ441" s="445"/>
      <c r="CK441" s="445"/>
      <c r="CL441" s="445"/>
      <c r="CM441" s="445"/>
      <c r="CN441" s="445"/>
      <c r="CO441" s="445"/>
      <c r="CP441" s="445"/>
      <c r="CQ441" s="445"/>
      <c r="CR441" s="445"/>
      <c r="CS441" s="445"/>
      <c r="CT441" s="445"/>
      <c r="CU441" s="445"/>
      <c r="CV441" s="445"/>
      <c r="CW441" s="445"/>
      <c r="CX441" s="445"/>
      <c r="CY441" s="445"/>
      <c r="CZ441" s="445"/>
      <c r="DA441" s="445"/>
      <c r="DB441" s="445"/>
      <c r="DC441" s="445"/>
      <c r="DD441" s="445"/>
      <c r="DE441" s="445"/>
      <c r="DF441" s="445"/>
      <c r="DG441" s="445"/>
      <c r="DH441" s="445"/>
      <c r="DI441" s="445"/>
      <c r="DJ441" s="445"/>
      <c r="DK441" s="264"/>
      <c r="DL441" s="264"/>
    </row>
    <row r="442" spans="1:116" s="382" customFormat="1">
      <c r="A442" s="263"/>
      <c r="B442" s="263"/>
      <c r="C442" s="263"/>
      <c r="D442" s="445"/>
      <c r="E442" s="445"/>
      <c r="F442" s="447"/>
      <c r="G442" s="445"/>
      <c r="H442" s="445"/>
      <c r="I442" s="445"/>
      <c r="J442" s="445"/>
      <c r="K442" s="445"/>
      <c r="L442" s="445"/>
      <c r="M442" s="445"/>
      <c r="N442" s="445"/>
      <c r="O442" s="445"/>
      <c r="P442" s="445"/>
      <c r="Q442" s="445"/>
      <c r="R442" s="445"/>
      <c r="S442" s="445"/>
      <c r="T442" s="445"/>
      <c r="U442" s="445"/>
      <c r="V442" s="445"/>
      <c r="W442" s="445"/>
      <c r="X442" s="445"/>
      <c r="Y442" s="445"/>
      <c r="Z442" s="445"/>
      <c r="AA442" s="445"/>
      <c r="AB442" s="445"/>
      <c r="AC442" s="445"/>
      <c r="AD442" s="445"/>
      <c r="AE442" s="445"/>
      <c r="AF442" s="445"/>
      <c r="AG442" s="445"/>
      <c r="AH442" s="445"/>
      <c r="AI442" s="445"/>
      <c r="AJ442" s="445"/>
      <c r="AK442" s="445"/>
      <c r="AL442" s="445"/>
      <c r="AM442" s="445"/>
      <c r="AN442" s="445"/>
      <c r="AO442" s="445"/>
      <c r="AP442" s="445"/>
      <c r="AQ442" s="445"/>
      <c r="AR442" s="445"/>
      <c r="AS442" s="445"/>
      <c r="AT442" s="445"/>
      <c r="AU442" s="445"/>
      <c r="AV442" s="445"/>
      <c r="AW442" s="445"/>
      <c r="AX442" s="445"/>
      <c r="AY442" s="445"/>
      <c r="AZ442" s="445"/>
      <c r="BA442" s="445"/>
      <c r="BB442" s="445"/>
      <c r="BC442" s="445"/>
      <c r="BD442" s="445"/>
      <c r="BE442" s="445"/>
      <c r="BF442" s="445"/>
      <c r="BG442" s="445"/>
      <c r="BH442" s="445"/>
      <c r="BI442" s="445"/>
      <c r="BJ442" s="445"/>
      <c r="BK442" s="445"/>
      <c r="BL442" s="445"/>
      <c r="BM442" s="445"/>
      <c r="BN442" s="445"/>
      <c r="BO442" s="445"/>
      <c r="BP442" s="445"/>
      <c r="BQ442" s="445"/>
      <c r="BR442" s="445"/>
      <c r="BS442" s="445"/>
      <c r="BT442" s="445"/>
      <c r="BU442" s="445"/>
      <c r="BV442" s="445"/>
      <c r="BW442" s="445"/>
      <c r="BX442" s="445"/>
      <c r="BY442" s="445"/>
      <c r="BZ442" s="445"/>
      <c r="CA442" s="445"/>
      <c r="CB442" s="445"/>
      <c r="CC442" s="445"/>
      <c r="CD442" s="445"/>
      <c r="CE442" s="445"/>
      <c r="CF442" s="445"/>
      <c r="CG442" s="445"/>
      <c r="CH442" s="445"/>
      <c r="CI442" s="445"/>
      <c r="CJ442" s="445"/>
      <c r="CK442" s="445"/>
      <c r="CL442" s="445"/>
      <c r="CM442" s="445"/>
      <c r="CN442" s="445"/>
      <c r="CO442" s="445"/>
      <c r="CP442" s="445"/>
      <c r="CQ442" s="445"/>
      <c r="CR442" s="445"/>
      <c r="CS442" s="445"/>
      <c r="CT442" s="445"/>
      <c r="CU442" s="445"/>
      <c r="CV442" s="445"/>
      <c r="CW442" s="445"/>
      <c r="CX442" s="445"/>
      <c r="CY442" s="445"/>
      <c r="CZ442" s="445"/>
      <c r="DA442" s="445"/>
      <c r="DB442" s="445"/>
      <c r="DC442" s="445"/>
      <c r="DD442" s="445"/>
      <c r="DE442" s="445"/>
      <c r="DF442" s="445"/>
      <c r="DG442" s="445"/>
      <c r="DH442" s="445"/>
      <c r="DI442" s="445"/>
      <c r="DJ442" s="445"/>
      <c r="DK442" s="264"/>
      <c r="DL442" s="264"/>
    </row>
    <row r="443" spans="1:116" s="382" customFormat="1">
      <c r="A443" s="263"/>
      <c r="B443" s="263"/>
      <c r="C443" s="263"/>
      <c r="D443" s="445"/>
      <c r="E443" s="445"/>
      <c r="F443" s="447"/>
      <c r="G443" s="445"/>
      <c r="H443" s="445"/>
      <c r="I443" s="445"/>
      <c r="J443" s="445"/>
      <c r="K443" s="445"/>
      <c r="L443" s="445"/>
      <c r="M443" s="445"/>
      <c r="N443" s="445"/>
      <c r="O443" s="445"/>
      <c r="P443" s="445"/>
      <c r="Q443" s="445"/>
      <c r="R443" s="445"/>
      <c r="S443" s="445"/>
      <c r="T443" s="445"/>
      <c r="U443" s="445"/>
      <c r="V443" s="445"/>
      <c r="W443" s="445"/>
      <c r="X443" s="445"/>
      <c r="Y443" s="445"/>
      <c r="Z443" s="445"/>
      <c r="AA443" s="445"/>
      <c r="AB443" s="445"/>
      <c r="AC443" s="445"/>
      <c r="AD443" s="445"/>
      <c r="AE443" s="445"/>
      <c r="AF443" s="445"/>
      <c r="AG443" s="445"/>
      <c r="AH443" s="445"/>
      <c r="AI443" s="445"/>
      <c r="AJ443" s="445"/>
      <c r="AK443" s="445"/>
      <c r="AL443" s="445"/>
      <c r="AM443" s="445"/>
      <c r="AN443" s="445"/>
      <c r="AO443" s="445"/>
      <c r="AP443" s="445"/>
      <c r="AQ443" s="445"/>
      <c r="AR443" s="445"/>
      <c r="AS443" s="445"/>
      <c r="AT443" s="445"/>
      <c r="AU443" s="445"/>
      <c r="AV443" s="445"/>
      <c r="AW443" s="445"/>
      <c r="AX443" s="445"/>
      <c r="AY443" s="445"/>
      <c r="AZ443" s="445"/>
      <c r="BA443" s="445"/>
      <c r="BB443" s="445"/>
      <c r="BC443" s="445"/>
      <c r="BD443" s="445"/>
      <c r="BE443" s="445"/>
      <c r="BF443" s="445"/>
      <c r="BG443" s="445"/>
      <c r="BH443" s="445"/>
      <c r="BI443" s="445"/>
      <c r="BJ443" s="445"/>
      <c r="BK443" s="445"/>
      <c r="BL443" s="445"/>
      <c r="BM443" s="445"/>
      <c r="BN443" s="445"/>
      <c r="BO443" s="445"/>
      <c r="BP443" s="445"/>
      <c r="BQ443" s="445"/>
      <c r="BR443" s="445"/>
      <c r="BS443" s="445"/>
      <c r="BT443" s="445"/>
      <c r="BU443" s="445"/>
      <c r="BV443" s="445"/>
      <c r="BW443" s="445"/>
      <c r="BX443" s="445"/>
      <c r="BY443" s="445"/>
      <c r="BZ443" s="445"/>
      <c r="CA443" s="445"/>
      <c r="CB443" s="445"/>
      <c r="CC443" s="445"/>
      <c r="CD443" s="445"/>
      <c r="CE443" s="445"/>
      <c r="CF443" s="445"/>
      <c r="CG443" s="445"/>
      <c r="CH443" s="445"/>
      <c r="CI443" s="445"/>
      <c r="CJ443" s="445"/>
      <c r="CK443" s="445"/>
      <c r="CL443" s="445"/>
      <c r="CM443" s="445"/>
      <c r="CN443" s="445"/>
      <c r="CO443" s="445"/>
      <c r="CP443" s="445"/>
      <c r="CQ443" s="445"/>
      <c r="CR443" s="445"/>
      <c r="CS443" s="445"/>
      <c r="CT443" s="445"/>
      <c r="CU443" s="445"/>
      <c r="CV443" s="445"/>
      <c r="CW443" s="445"/>
      <c r="CX443" s="445"/>
      <c r="CY443" s="445"/>
      <c r="CZ443" s="445"/>
      <c r="DA443" s="445"/>
      <c r="DB443" s="445"/>
      <c r="DC443" s="445"/>
      <c r="DD443" s="445"/>
      <c r="DE443" s="445"/>
      <c r="DF443" s="445"/>
      <c r="DG443" s="445"/>
      <c r="DH443" s="445"/>
      <c r="DI443" s="445"/>
      <c r="DJ443" s="445"/>
      <c r="DK443" s="264"/>
      <c r="DL443" s="264"/>
    </row>
    <row r="444" spans="1:116" s="382" customFormat="1">
      <c r="A444" s="263"/>
      <c r="B444" s="263"/>
      <c r="C444" s="263"/>
      <c r="D444" s="445"/>
      <c r="E444" s="445"/>
      <c r="F444" s="447"/>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445"/>
      <c r="AF444" s="445"/>
      <c r="AG444" s="445"/>
      <c r="AH444" s="445"/>
      <c r="AI444" s="445"/>
      <c r="AJ444" s="445"/>
      <c r="AK444" s="445"/>
      <c r="AL444" s="445"/>
      <c r="AM444" s="445"/>
      <c r="AN444" s="445"/>
      <c r="AO444" s="445"/>
      <c r="AP444" s="445"/>
      <c r="AQ444" s="445"/>
      <c r="AR444" s="445"/>
      <c r="AS444" s="445"/>
      <c r="AT444" s="445"/>
      <c r="AU444" s="445"/>
      <c r="AV444" s="445"/>
      <c r="AW444" s="445"/>
      <c r="AX444" s="445"/>
      <c r="AY444" s="445"/>
      <c r="AZ444" s="445"/>
      <c r="BA444" s="445"/>
      <c r="BB444" s="445"/>
      <c r="BC444" s="445"/>
      <c r="BD444" s="445"/>
      <c r="BE444" s="445"/>
      <c r="BF444" s="445"/>
      <c r="BG444" s="445"/>
      <c r="BH444" s="445"/>
      <c r="BI444" s="445"/>
      <c r="BJ444" s="445"/>
      <c r="BK444" s="445"/>
      <c r="BL444" s="445"/>
      <c r="BM444" s="445"/>
      <c r="BN444" s="445"/>
      <c r="BO444" s="445"/>
      <c r="BP444" s="445"/>
      <c r="BQ444" s="445"/>
      <c r="BR444" s="445"/>
      <c r="BS444" s="445"/>
      <c r="BT444" s="445"/>
      <c r="BU444" s="445"/>
      <c r="BV444" s="445"/>
      <c r="BW444" s="445"/>
      <c r="BX444" s="445"/>
      <c r="BY444" s="445"/>
      <c r="BZ444" s="445"/>
      <c r="CA444" s="445"/>
      <c r="CB444" s="445"/>
      <c r="CC444" s="445"/>
      <c r="CD444" s="445"/>
      <c r="CE444" s="445"/>
      <c r="CF444" s="445"/>
      <c r="CG444" s="445"/>
      <c r="CH444" s="445"/>
      <c r="CI444" s="445"/>
      <c r="CJ444" s="445"/>
      <c r="CK444" s="445"/>
      <c r="CL444" s="445"/>
      <c r="CM444" s="445"/>
      <c r="CN444" s="445"/>
      <c r="CO444" s="445"/>
      <c r="CP444" s="445"/>
      <c r="CQ444" s="445"/>
      <c r="CR444" s="445"/>
      <c r="CS444" s="445"/>
      <c r="CT444" s="445"/>
      <c r="CU444" s="445"/>
      <c r="CV444" s="445"/>
      <c r="CW444" s="445"/>
      <c r="CX444" s="445"/>
      <c r="CY444" s="445"/>
      <c r="CZ444" s="445"/>
      <c r="DA444" s="445"/>
      <c r="DB444" s="445"/>
      <c r="DC444" s="445"/>
      <c r="DD444" s="445"/>
      <c r="DE444" s="445"/>
      <c r="DF444" s="445"/>
      <c r="DG444" s="445"/>
      <c r="DH444" s="445"/>
      <c r="DI444" s="445"/>
      <c r="DJ444" s="445"/>
      <c r="DK444" s="264"/>
      <c r="DL444" s="264"/>
    </row>
    <row r="445" spans="1:116" s="382" customFormat="1">
      <c r="A445" s="263"/>
      <c r="B445" s="263"/>
      <c r="C445" s="263"/>
      <c r="D445" s="445"/>
      <c r="E445" s="445"/>
      <c r="F445" s="447"/>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445"/>
      <c r="AE445" s="445"/>
      <c r="AF445" s="445"/>
      <c r="AG445" s="445"/>
      <c r="AH445" s="445"/>
      <c r="AI445" s="445"/>
      <c r="AJ445" s="445"/>
      <c r="AK445" s="445"/>
      <c r="AL445" s="445"/>
      <c r="AM445" s="445"/>
      <c r="AN445" s="445"/>
      <c r="AO445" s="445"/>
      <c r="AP445" s="445"/>
      <c r="AQ445" s="445"/>
      <c r="AR445" s="445"/>
      <c r="AS445" s="445"/>
      <c r="AT445" s="445"/>
      <c r="AU445" s="445"/>
      <c r="AV445" s="445"/>
      <c r="AW445" s="445"/>
      <c r="AX445" s="445"/>
      <c r="AY445" s="445"/>
      <c r="AZ445" s="445"/>
      <c r="BA445" s="445"/>
      <c r="BB445" s="445"/>
      <c r="BC445" s="445"/>
      <c r="BD445" s="445"/>
      <c r="BE445" s="445"/>
      <c r="BF445" s="445"/>
      <c r="BG445" s="445"/>
      <c r="BH445" s="445"/>
      <c r="BI445" s="445"/>
      <c r="BJ445" s="445"/>
      <c r="BK445" s="445"/>
      <c r="BL445" s="445"/>
      <c r="BM445" s="445"/>
      <c r="BN445" s="445"/>
      <c r="BO445" s="445"/>
      <c r="BP445" s="445"/>
      <c r="BQ445" s="445"/>
      <c r="BR445" s="445"/>
      <c r="BS445" s="445"/>
      <c r="BT445" s="445"/>
      <c r="BU445" s="445"/>
      <c r="BV445" s="445"/>
      <c r="BW445" s="445"/>
      <c r="BX445" s="445"/>
      <c r="BY445" s="445"/>
      <c r="BZ445" s="445"/>
      <c r="CA445" s="445"/>
      <c r="CB445" s="445"/>
      <c r="CC445" s="445"/>
      <c r="CD445" s="445"/>
      <c r="CE445" s="445"/>
      <c r="CF445" s="445"/>
      <c r="CG445" s="445"/>
      <c r="CH445" s="445"/>
      <c r="CI445" s="445"/>
      <c r="CJ445" s="445"/>
      <c r="CK445" s="445"/>
      <c r="CL445" s="445"/>
      <c r="CM445" s="445"/>
      <c r="CN445" s="445"/>
      <c r="CO445" s="445"/>
      <c r="CP445" s="445"/>
      <c r="CQ445" s="445"/>
      <c r="CR445" s="445"/>
      <c r="CS445" s="445"/>
      <c r="CT445" s="445"/>
      <c r="CU445" s="445"/>
      <c r="CV445" s="445"/>
      <c r="CW445" s="445"/>
      <c r="CX445" s="445"/>
      <c r="CY445" s="445"/>
      <c r="CZ445" s="445"/>
      <c r="DA445" s="445"/>
      <c r="DB445" s="445"/>
      <c r="DC445" s="445"/>
      <c r="DD445" s="445"/>
      <c r="DE445" s="445"/>
      <c r="DF445" s="445"/>
      <c r="DG445" s="445"/>
      <c r="DH445" s="445"/>
      <c r="DI445" s="445"/>
      <c r="DJ445" s="445"/>
      <c r="DK445" s="264"/>
      <c r="DL445" s="264"/>
    </row>
    <row r="446" spans="1:116" s="382" customFormat="1">
      <c r="A446" s="263"/>
      <c r="B446" s="263"/>
      <c r="C446" s="263"/>
      <c r="D446" s="445"/>
      <c r="E446" s="445"/>
      <c r="F446" s="447"/>
      <c r="G446" s="445"/>
      <c r="H446" s="445"/>
      <c r="I446" s="445"/>
      <c r="J446" s="445"/>
      <c r="K446" s="445"/>
      <c r="L446" s="445"/>
      <c r="M446" s="445"/>
      <c r="N446" s="445"/>
      <c r="O446" s="445"/>
      <c r="P446" s="445"/>
      <c r="Q446" s="445"/>
      <c r="R446" s="445"/>
      <c r="S446" s="445"/>
      <c r="T446" s="445"/>
      <c r="U446" s="445"/>
      <c r="V446" s="445"/>
      <c r="W446" s="445"/>
      <c r="X446" s="445"/>
      <c r="Y446" s="445"/>
      <c r="Z446" s="445"/>
      <c r="AA446" s="445"/>
      <c r="AB446" s="445"/>
      <c r="AC446" s="445"/>
      <c r="AD446" s="445"/>
      <c r="AE446" s="445"/>
      <c r="AF446" s="445"/>
      <c r="AG446" s="445"/>
      <c r="AH446" s="445"/>
      <c r="AI446" s="445"/>
      <c r="AJ446" s="445"/>
      <c r="AK446" s="445"/>
      <c r="AL446" s="445"/>
      <c r="AM446" s="445"/>
      <c r="AN446" s="445"/>
      <c r="AO446" s="445"/>
      <c r="AP446" s="445"/>
      <c r="AQ446" s="445"/>
      <c r="AR446" s="445"/>
      <c r="AS446" s="445"/>
      <c r="AT446" s="445"/>
      <c r="AU446" s="445"/>
      <c r="AV446" s="445"/>
      <c r="AW446" s="445"/>
      <c r="AX446" s="445"/>
      <c r="AY446" s="445"/>
      <c r="AZ446" s="445"/>
      <c r="BA446" s="445"/>
      <c r="BB446" s="445"/>
      <c r="BC446" s="445"/>
      <c r="BD446" s="445"/>
      <c r="BE446" s="445"/>
      <c r="BF446" s="445"/>
      <c r="BG446" s="445"/>
      <c r="BH446" s="445"/>
      <c r="BI446" s="445"/>
      <c r="BJ446" s="445"/>
      <c r="BK446" s="445"/>
      <c r="BL446" s="445"/>
      <c r="BM446" s="445"/>
      <c r="BN446" s="445"/>
      <c r="BO446" s="445"/>
      <c r="BP446" s="445"/>
      <c r="BQ446" s="445"/>
      <c r="BR446" s="445"/>
      <c r="BS446" s="445"/>
      <c r="BT446" s="445"/>
      <c r="BU446" s="445"/>
      <c r="BV446" s="445"/>
      <c r="BW446" s="445"/>
      <c r="BX446" s="445"/>
      <c r="BY446" s="445"/>
      <c r="BZ446" s="445"/>
      <c r="CA446" s="445"/>
      <c r="CB446" s="445"/>
      <c r="CC446" s="445"/>
      <c r="CD446" s="445"/>
      <c r="CE446" s="445"/>
      <c r="CF446" s="445"/>
      <c r="CG446" s="445"/>
      <c r="CH446" s="445"/>
      <c r="CI446" s="445"/>
      <c r="CJ446" s="445"/>
      <c r="CK446" s="445"/>
      <c r="CL446" s="445"/>
      <c r="CM446" s="445"/>
      <c r="CN446" s="445"/>
      <c r="CO446" s="445"/>
      <c r="CP446" s="445"/>
      <c r="CQ446" s="445"/>
      <c r="CR446" s="445"/>
      <c r="CS446" s="445"/>
      <c r="CT446" s="445"/>
      <c r="CU446" s="445"/>
      <c r="CV446" s="445"/>
      <c r="CW446" s="445"/>
      <c r="CX446" s="445"/>
      <c r="CY446" s="445"/>
      <c r="CZ446" s="445"/>
      <c r="DA446" s="445"/>
      <c r="DB446" s="445"/>
      <c r="DC446" s="445"/>
      <c r="DD446" s="445"/>
      <c r="DE446" s="445"/>
      <c r="DF446" s="445"/>
      <c r="DG446" s="445"/>
      <c r="DH446" s="445"/>
      <c r="DI446" s="445"/>
      <c r="DJ446" s="445"/>
      <c r="DK446" s="264"/>
      <c r="DL446" s="264"/>
    </row>
    <row r="447" spans="1:116" s="382" customFormat="1">
      <c r="A447" s="263"/>
      <c r="B447" s="263"/>
      <c r="C447" s="263"/>
      <c r="D447" s="445"/>
      <c r="E447" s="445"/>
      <c r="F447" s="447"/>
      <c r="G447" s="445"/>
      <c r="H447" s="445"/>
      <c r="I447" s="445"/>
      <c r="J447" s="445"/>
      <c r="K447" s="445"/>
      <c r="L447" s="445"/>
      <c r="M447" s="445"/>
      <c r="N447" s="445"/>
      <c r="O447" s="445"/>
      <c r="P447" s="445"/>
      <c r="Q447" s="445"/>
      <c r="R447" s="445"/>
      <c r="S447" s="445"/>
      <c r="T447" s="445"/>
      <c r="U447" s="445"/>
      <c r="V447" s="445"/>
      <c r="W447" s="445"/>
      <c r="X447" s="445"/>
      <c r="Y447" s="445"/>
      <c r="Z447" s="445"/>
      <c r="AA447" s="445"/>
      <c r="AB447" s="445"/>
      <c r="AC447" s="445"/>
      <c r="AD447" s="445"/>
      <c r="AE447" s="445"/>
      <c r="AF447" s="445"/>
      <c r="AG447" s="445"/>
      <c r="AH447" s="445"/>
      <c r="AI447" s="445"/>
      <c r="AJ447" s="445"/>
      <c r="AK447" s="445"/>
      <c r="AL447" s="445"/>
      <c r="AM447" s="445"/>
      <c r="AN447" s="445"/>
      <c r="AO447" s="445"/>
      <c r="AP447" s="445"/>
      <c r="AQ447" s="445"/>
      <c r="AR447" s="445"/>
      <c r="AS447" s="445"/>
      <c r="AT447" s="445"/>
      <c r="AU447" s="445"/>
      <c r="AV447" s="445"/>
      <c r="AW447" s="445"/>
      <c r="AX447" s="445"/>
      <c r="AY447" s="445"/>
      <c r="AZ447" s="445"/>
      <c r="BA447" s="445"/>
      <c r="BB447" s="445"/>
      <c r="BC447" s="445"/>
      <c r="BD447" s="445"/>
      <c r="BE447" s="445"/>
      <c r="BF447" s="445"/>
      <c r="BG447" s="445"/>
      <c r="BH447" s="445"/>
      <c r="BI447" s="445"/>
      <c r="BJ447" s="445"/>
      <c r="BK447" s="445"/>
      <c r="BL447" s="445"/>
      <c r="BM447" s="445"/>
      <c r="BN447" s="445"/>
      <c r="BO447" s="445"/>
      <c r="BP447" s="445"/>
      <c r="BQ447" s="445"/>
      <c r="BR447" s="445"/>
      <c r="BS447" s="445"/>
      <c r="BT447" s="445"/>
      <c r="BU447" s="445"/>
      <c r="BV447" s="445"/>
      <c r="BW447" s="445"/>
      <c r="BX447" s="445"/>
      <c r="BY447" s="445"/>
      <c r="BZ447" s="445"/>
      <c r="CA447" s="445"/>
      <c r="CB447" s="445"/>
      <c r="CC447" s="445"/>
      <c r="CD447" s="445"/>
      <c r="CE447" s="445"/>
      <c r="CF447" s="445"/>
      <c r="CG447" s="445"/>
      <c r="CH447" s="445"/>
      <c r="CI447" s="445"/>
      <c r="CJ447" s="445"/>
      <c r="CK447" s="445"/>
      <c r="CL447" s="445"/>
      <c r="CM447" s="445"/>
      <c r="CN447" s="445"/>
      <c r="CO447" s="445"/>
      <c r="CP447" s="445"/>
      <c r="CQ447" s="445"/>
      <c r="CR447" s="445"/>
      <c r="CS447" s="445"/>
      <c r="CT447" s="445"/>
      <c r="CU447" s="445"/>
      <c r="CV447" s="445"/>
      <c r="CW447" s="445"/>
      <c r="CX447" s="445"/>
      <c r="CY447" s="445"/>
      <c r="CZ447" s="445"/>
      <c r="DA447" s="445"/>
      <c r="DB447" s="445"/>
      <c r="DC447" s="445"/>
      <c r="DD447" s="445"/>
      <c r="DE447" s="445"/>
      <c r="DF447" s="445"/>
      <c r="DG447" s="445"/>
      <c r="DH447" s="445"/>
      <c r="DI447" s="445"/>
      <c r="DJ447" s="445"/>
      <c r="DK447" s="264"/>
      <c r="DL447" s="264"/>
    </row>
    <row r="448" spans="1:116" s="382" customFormat="1">
      <c r="A448" s="263"/>
      <c r="B448" s="263"/>
      <c r="C448" s="263"/>
      <c r="D448" s="445"/>
      <c r="E448" s="445"/>
      <c r="F448" s="447"/>
      <c r="G448" s="445"/>
      <c r="H448" s="445"/>
      <c r="I448" s="445"/>
      <c r="J448" s="445"/>
      <c r="K448" s="445"/>
      <c r="L448" s="445"/>
      <c r="M448" s="445"/>
      <c r="N448" s="445"/>
      <c r="O448" s="445"/>
      <c r="P448" s="445"/>
      <c r="Q448" s="445"/>
      <c r="R448" s="445"/>
      <c r="S448" s="445"/>
      <c r="T448" s="445"/>
      <c r="U448" s="445"/>
      <c r="V448" s="445"/>
      <c r="W448" s="445"/>
      <c r="X448" s="445"/>
      <c r="Y448" s="445"/>
      <c r="Z448" s="445"/>
      <c r="AA448" s="445"/>
      <c r="AB448" s="445"/>
      <c r="AC448" s="445"/>
      <c r="AD448" s="445"/>
      <c r="AE448" s="445"/>
      <c r="AF448" s="445"/>
      <c r="AG448" s="445"/>
      <c r="AH448" s="445"/>
      <c r="AI448" s="445"/>
      <c r="AJ448" s="445"/>
      <c r="AK448" s="445"/>
      <c r="AL448" s="445"/>
      <c r="AM448" s="445"/>
      <c r="AN448" s="445"/>
      <c r="AO448" s="445"/>
      <c r="AP448" s="445"/>
      <c r="AQ448" s="445"/>
      <c r="AR448" s="445"/>
      <c r="AS448" s="445"/>
      <c r="AT448" s="445"/>
      <c r="AU448" s="445"/>
      <c r="AV448" s="445"/>
      <c r="AW448" s="445"/>
      <c r="AX448" s="445"/>
      <c r="AY448" s="445"/>
      <c r="AZ448" s="445"/>
      <c r="BA448" s="445"/>
      <c r="BB448" s="445"/>
      <c r="BC448" s="445"/>
      <c r="BD448" s="445"/>
      <c r="BE448" s="445"/>
      <c r="BF448" s="445"/>
      <c r="BG448" s="445"/>
      <c r="BH448" s="445"/>
      <c r="BI448" s="445"/>
      <c r="BJ448" s="445"/>
      <c r="BK448" s="445"/>
      <c r="BL448" s="445"/>
      <c r="BM448" s="445"/>
      <c r="BN448" s="445"/>
      <c r="BO448" s="445"/>
      <c r="BP448" s="445"/>
      <c r="BQ448" s="445"/>
      <c r="BR448" s="445"/>
      <c r="BS448" s="445"/>
      <c r="BT448" s="445"/>
      <c r="BU448" s="445"/>
      <c r="BV448" s="445"/>
      <c r="BW448" s="445"/>
      <c r="BX448" s="445"/>
      <c r="BY448" s="445"/>
      <c r="BZ448" s="445"/>
      <c r="CA448" s="445"/>
      <c r="CB448" s="445"/>
      <c r="CC448" s="445"/>
      <c r="CD448" s="445"/>
      <c r="CE448" s="445"/>
      <c r="CF448" s="445"/>
      <c r="CG448" s="445"/>
      <c r="CH448" s="445"/>
      <c r="CI448" s="445"/>
      <c r="CJ448" s="445"/>
      <c r="CK448" s="445"/>
      <c r="CL448" s="445"/>
      <c r="CM448" s="445"/>
      <c r="CN448" s="445"/>
      <c r="CO448" s="445"/>
      <c r="CP448" s="445"/>
      <c r="CQ448" s="445"/>
      <c r="CR448" s="445"/>
      <c r="CS448" s="445"/>
      <c r="CT448" s="445"/>
      <c r="CU448" s="445"/>
      <c r="CV448" s="445"/>
      <c r="CW448" s="445"/>
      <c r="CX448" s="445"/>
      <c r="CY448" s="445"/>
      <c r="CZ448" s="445"/>
      <c r="DA448" s="445"/>
      <c r="DB448" s="445"/>
      <c r="DC448" s="445"/>
      <c r="DD448" s="445"/>
      <c r="DE448" s="445"/>
      <c r="DF448" s="445"/>
      <c r="DG448" s="445"/>
      <c r="DH448" s="445"/>
      <c r="DI448" s="445"/>
      <c r="DJ448" s="445"/>
      <c r="DK448" s="264"/>
      <c r="DL448" s="264"/>
    </row>
    <row r="449" spans="1:116" s="382" customFormat="1">
      <c r="A449" s="263"/>
      <c r="B449" s="263"/>
      <c r="C449" s="263"/>
      <c r="D449" s="445"/>
      <c r="E449" s="445"/>
      <c r="F449" s="447"/>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E449" s="445"/>
      <c r="AF449" s="445"/>
      <c r="AG449" s="445"/>
      <c r="AH449" s="445"/>
      <c r="AI449" s="445"/>
      <c r="AJ449" s="445"/>
      <c r="AK449" s="445"/>
      <c r="AL449" s="445"/>
      <c r="AM449" s="445"/>
      <c r="AN449" s="445"/>
      <c r="AO449" s="445"/>
      <c r="AP449" s="445"/>
      <c r="AQ449" s="445"/>
      <c r="AR449" s="445"/>
      <c r="AS449" s="445"/>
      <c r="AT449" s="445"/>
      <c r="AU449" s="445"/>
      <c r="AV449" s="445"/>
      <c r="AW449" s="445"/>
      <c r="AX449" s="445"/>
      <c r="AY449" s="445"/>
      <c r="AZ449" s="445"/>
      <c r="BA449" s="445"/>
      <c r="BB449" s="445"/>
      <c r="BC449" s="445"/>
      <c r="BD449" s="445"/>
      <c r="BE449" s="445"/>
      <c r="BF449" s="445"/>
      <c r="BG449" s="445"/>
      <c r="BH449" s="445"/>
      <c r="BI449" s="445"/>
      <c r="BJ449" s="445"/>
      <c r="BK449" s="445"/>
      <c r="BL449" s="445"/>
      <c r="BM449" s="445"/>
      <c r="BN449" s="445"/>
      <c r="BO449" s="445"/>
      <c r="BP449" s="445"/>
      <c r="BQ449" s="445"/>
      <c r="BR449" s="445"/>
      <c r="BS449" s="445"/>
      <c r="BT449" s="445"/>
      <c r="BU449" s="445"/>
      <c r="BV449" s="445"/>
      <c r="BW449" s="445"/>
      <c r="BX449" s="445"/>
      <c r="BY449" s="445"/>
      <c r="BZ449" s="445"/>
      <c r="CA449" s="445"/>
      <c r="CB449" s="445"/>
      <c r="CC449" s="445"/>
      <c r="CD449" s="445"/>
      <c r="CE449" s="445"/>
      <c r="CF449" s="445"/>
      <c r="CG449" s="445"/>
      <c r="CH449" s="445"/>
      <c r="CI449" s="445"/>
      <c r="CJ449" s="445"/>
      <c r="CK449" s="445"/>
      <c r="CL449" s="445"/>
      <c r="CM449" s="445"/>
      <c r="CN449" s="445"/>
      <c r="CO449" s="445"/>
      <c r="CP449" s="445"/>
      <c r="CQ449" s="445"/>
      <c r="CR449" s="445"/>
      <c r="CS449" s="445"/>
      <c r="CT449" s="445"/>
      <c r="CU449" s="445"/>
      <c r="CV449" s="445"/>
      <c r="CW449" s="445"/>
      <c r="CX449" s="445"/>
      <c r="CY449" s="445"/>
      <c r="CZ449" s="445"/>
      <c r="DA449" s="445"/>
      <c r="DB449" s="445"/>
      <c r="DC449" s="445"/>
      <c r="DD449" s="445"/>
      <c r="DE449" s="445"/>
      <c r="DF449" s="445"/>
      <c r="DG449" s="445"/>
      <c r="DH449" s="445"/>
      <c r="DI449" s="445"/>
      <c r="DJ449" s="445"/>
      <c r="DK449" s="264"/>
      <c r="DL449" s="264"/>
    </row>
    <row r="450" spans="1:116" s="382" customFormat="1">
      <c r="A450" s="263"/>
      <c r="B450" s="263"/>
      <c r="C450" s="263"/>
      <c r="D450" s="445"/>
      <c r="E450" s="445"/>
      <c r="F450" s="447"/>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445"/>
      <c r="AF450" s="445"/>
      <c r="AG450" s="445"/>
      <c r="AH450" s="445"/>
      <c r="AI450" s="445"/>
      <c r="AJ450" s="445"/>
      <c r="AK450" s="445"/>
      <c r="AL450" s="445"/>
      <c r="AM450" s="445"/>
      <c r="AN450" s="445"/>
      <c r="AO450" s="445"/>
      <c r="AP450" s="445"/>
      <c r="AQ450" s="445"/>
      <c r="AR450" s="445"/>
      <c r="AS450" s="445"/>
      <c r="AT450" s="445"/>
      <c r="AU450" s="445"/>
      <c r="AV450" s="445"/>
      <c r="AW450" s="445"/>
      <c r="AX450" s="445"/>
      <c r="AY450" s="445"/>
      <c r="AZ450" s="445"/>
      <c r="BA450" s="445"/>
      <c r="BB450" s="445"/>
      <c r="BC450" s="445"/>
      <c r="BD450" s="445"/>
      <c r="BE450" s="445"/>
      <c r="BF450" s="445"/>
      <c r="BG450" s="445"/>
      <c r="BH450" s="445"/>
      <c r="BI450" s="445"/>
      <c r="BJ450" s="445"/>
      <c r="BK450" s="445"/>
      <c r="BL450" s="445"/>
      <c r="BM450" s="445"/>
      <c r="BN450" s="445"/>
      <c r="BO450" s="445"/>
      <c r="BP450" s="445"/>
      <c r="BQ450" s="445"/>
      <c r="BR450" s="445"/>
      <c r="BS450" s="445"/>
      <c r="BT450" s="445"/>
      <c r="BU450" s="445"/>
      <c r="BV450" s="445"/>
      <c r="BW450" s="445"/>
      <c r="BX450" s="445"/>
      <c r="BY450" s="445"/>
      <c r="BZ450" s="445"/>
      <c r="CA450" s="445"/>
      <c r="CB450" s="445"/>
      <c r="CC450" s="445"/>
      <c r="CD450" s="445"/>
      <c r="CE450" s="445"/>
      <c r="CF450" s="445"/>
      <c r="CG450" s="445"/>
      <c r="CH450" s="445"/>
      <c r="CI450" s="445"/>
      <c r="CJ450" s="445"/>
      <c r="CK450" s="445"/>
      <c r="CL450" s="445"/>
      <c r="CM450" s="445"/>
      <c r="CN450" s="445"/>
      <c r="CO450" s="445"/>
      <c r="CP450" s="445"/>
      <c r="CQ450" s="445"/>
      <c r="CR450" s="445"/>
      <c r="CS450" s="445"/>
      <c r="CT450" s="445"/>
      <c r="CU450" s="445"/>
      <c r="CV450" s="445"/>
      <c r="CW450" s="445"/>
      <c r="CX450" s="445"/>
      <c r="CY450" s="445"/>
      <c r="CZ450" s="445"/>
      <c r="DA450" s="445"/>
      <c r="DB450" s="445"/>
      <c r="DC450" s="445"/>
      <c r="DD450" s="445"/>
      <c r="DE450" s="445"/>
      <c r="DF450" s="445"/>
      <c r="DG450" s="445"/>
      <c r="DH450" s="445"/>
      <c r="DI450" s="445"/>
      <c r="DJ450" s="445"/>
      <c r="DK450" s="264"/>
      <c r="DL450" s="264"/>
    </row>
    <row r="451" spans="1:116" s="382" customFormat="1">
      <c r="A451" s="263"/>
      <c r="B451" s="263"/>
      <c r="C451" s="263"/>
      <c r="D451" s="445"/>
      <c r="E451" s="445"/>
      <c r="F451" s="447"/>
      <c r="G451" s="445"/>
      <c r="H451" s="445"/>
      <c r="I451" s="445"/>
      <c r="J451" s="445"/>
      <c r="K451" s="445"/>
      <c r="L451" s="445"/>
      <c r="M451" s="445"/>
      <c r="N451" s="445"/>
      <c r="O451" s="445"/>
      <c r="P451" s="445"/>
      <c r="Q451" s="445"/>
      <c r="R451" s="445"/>
      <c r="S451" s="445"/>
      <c r="T451" s="445"/>
      <c r="U451" s="445"/>
      <c r="V451" s="445"/>
      <c r="W451" s="445"/>
      <c r="X451" s="445"/>
      <c r="Y451" s="445"/>
      <c r="Z451" s="445"/>
      <c r="AA451" s="445"/>
      <c r="AB451" s="445"/>
      <c r="AC451" s="445"/>
      <c r="AD451" s="445"/>
      <c r="AE451" s="445"/>
      <c r="AF451" s="445"/>
      <c r="AG451" s="445"/>
      <c r="AH451" s="445"/>
      <c r="AI451" s="445"/>
      <c r="AJ451" s="445"/>
      <c r="AK451" s="445"/>
      <c r="AL451" s="445"/>
      <c r="AM451" s="445"/>
      <c r="AN451" s="445"/>
      <c r="AO451" s="445"/>
      <c r="AP451" s="445"/>
      <c r="AQ451" s="445"/>
      <c r="AR451" s="445"/>
      <c r="AS451" s="445"/>
      <c r="AT451" s="445"/>
      <c r="AU451" s="445"/>
      <c r="AV451" s="445"/>
      <c r="AW451" s="445"/>
      <c r="AX451" s="445"/>
      <c r="AY451" s="445"/>
      <c r="AZ451" s="445"/>
      <c r="BA451" s="445"/>
      <c r="BB451" s="445"/>
      <c r="BC451" s="445"/>
      <c r="BD451" s="445"/>
      <c r="BE451" s="445"/>
      <c r="BF451" s="445"/>
      <c r="BG451" s="445"/>
      <c r="BH451" s="445"/>
      <c r="BI451" s="445"/>
      <c r="BJ451" s="445"/>
      <c r="BK451" s="445"/>
      <c r="BL451" s="445"/>
      <c r="BM451" s="445"/>
      <c r="BN451" s="445"/>
      <c r="BO451" s="445"/>
      <c r="BP451" s="445"/>
      <c r="BQ451" s="445"/>
      <c r="BR451" s="445"/>
      <c r="BS451" s="445"/>
      <c r="BT451" s="445"/>
      <c r="BU451" s="445"/>
      <c r="BV451" s="445"/>
      <c r="BW451" s="445"/>
      <c r="BX451" s="445"/>
      <c r="BY451" s="445"/>
      <c r="BZ451" s="445"/>
      <c r="CA451" s="445"/>
      <c r="CB451" s="445"/>
      <c r="CC451" s="445"/>
      <c r="CD451" s="445"/>
      <c r="CE451" s="445"/>
      <c r="CF451" s="445"/>
      <c r="CG451" s="445"/>
      <c r="CH451" s="445"/>
      <c r="CI451" s="445"/>
      <c r="CJ451" s="445"/>
      <c r="CK451" s="445"/>
      <c r="CL451" s="445"/>
      <c r="CM451" s="445"/>
      <c r="CN451" s="445"/>
      <c r="CO451" s="445"/>
      <c r="CP451" s="445"/>
      <c r="CQ451" s="445"/>
      <c r="CR451" s="445"/>
      <c r="CS451" s="445"/>
      <c r="CT451" s="445"/>
      <c r="CU451" s="445"/>
      <c r="CV451" s="445"/>
      <c r="CW451" s="445"/>
      <c r="CX451" s="445"/>
      <c r="CY451" s="445"/>
      <c r="CZ451" s="445"/>
      <c r="DA451" s="445"/>
      <c r="DB451" s="445"/>
      <c r="DC451" s="445"/>
      <c r="DD451" s="445"/>
      <c r="DE451" s="445"/>
      <c r="DF451" s="445"/>
      <c r="DG451" s="445"/>
      <c r="DH451" s="445"/>
      <c r="DI451" s="445"/>
      <c r="DJ451" s="445"/>
      <c r="DK451" s="264"/>
      <c r="DL451" s="264"/>
    </row>
    <row r="452" spans="1:116" s="382" customFormat="1">
      <c r="A452" s="263"/>
      <c r="B452" s="263"/>
      <c r="C452" s="263"/>
      <c r="D452" s="445"/>
      <c r="E452" s="445"/>
      <c r="F452" s="447"/>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445"/>
      <c r="AF452" s="445"/>
      <c r="AG452" s="445"/>
      <c r="AH452" s="445"/>
      <c r="AI452" s="445"/>
      <c r="AJ452" s="445"/>
      <c r="AK452" s="445"/>
      <c r="AL452" s="445"/>
      <c r="AM452" s="445"/>
      <c r="AN452" s="445"/>
      <c r="AO452" s="445"/>
      <c r="AP452" s="445"/>
      <c r="AQ452" s="445"/>
      <c r="AR452" s="445"/>
      <c r="AS452" s="445"/>
      <c r="AT452" s="445"/>
      <c r="AU452" s="445"/>
      <c r="AV452" s="445"/>
      <c r="AW452" s="445"/>
      <c r="AX452" s="445"/>
      <c r="AY452" s="445"/>
      <c r="AZ452" s="445"/>
      <c r="BA452" s="445"/>
      <c r="BB452" s="445"/>
      <c r="BC452" s="445"/>
      <c r="BD452" s="445"/>
      <c r="BE452" s="445"/>
      <c r="BF452" s="445"/>
      <c r="BG452" s="445"/>
      <c r="BH452" s="445"/>
      <c r="BI452" s="445"/>
      <c r="BJ452" s="445"/>
      <c r="BK452" s="445"/>
      <c r="BL452" s="445"/>
      <c r="BM452" s="445"/>
      <c r="BN452" s="445"/>
      <c r="BO452" s="445"/>
      <c r="BP452" s="445"/>
      <c r="BQ452" s="445"/>
      <c r="BR452" s="445"/>
      <c r="BS452" s="445"/>
      <c r="BT452" s="445"/>
      <c r="BU452" s="445"/>
      <c r="BV452" s="445"/>
      <c r="BW452" s="445"/>
      <c r="BX452" s="445"/>
      <c r="BY452" s="445"/>
      <c r="BZ452" s="445"/>
      <c r="CA452" s="445"/>
      <c r="CB452" s="445"/>
      <c r="CC452" s="445"/>
      <c r="CD452" s="445"/>
      <c r="CE452" s="445"/>
      <c r="CF452" s="445"/>
      <c r="CG452" s="445"/>
      <c r="CH452" s="445"/>
      <c r="CI452" s="445"/>
      <c r="CJ452" s="445"/>
      <c r="CK452" s="445"/>
      <c r="CL452" s="445"/>
      <c r="CM452" s="445"/>
      <c r="CN452" s="445"/>
      <c r="CO452" s="445"/>
      <c r="CP452" s="445"/>
      <c r="CQ452" s="445"/>
      <c r="CR452" s="445"/>
      <c r="CS452" s="445"/>
      <c r="CT452" s="445"/>
      <c r="CU452" s="445"/>
      <c r="CV452" s="445"/>
      <c r="CW452" s="445"/>
      <c r="CX452" s="445"/>
      <c r="CY452" s="445"/>
      <c r="CZ452" s="445"/>
      <c r="DA452" s="445"/>
      <c r="DB452" s="445"/>
      <c r="DC452" s="445"/>
      <c r="DD452" s="445"/>
      <c r="DE452" s="445"/>
      <c r="DF452" s="445"/>
      <c r="DG452" s="445"/>
      <c r="DH452" s="445"/>
      <c r="DI452" s="445"/>
      <c r="DJ452" s="445"/>
      <c r="DK452" s="264"/>
      <c r="DL452" s="264"/>
    </row>
    <row r="453" spans="1:116" s="382" customFormat="1">
      <c r="A453" s="263"/>
      <c r="B453" s="263"/>
      <c r="C453" s="263"/>
      <c r="D453" s="445"/>
      <c r="E453" s="445"/>
      <c r="F453" s="447"/>
      <c r="G453" s="445"/>
      <c r="H453" s="445"/>
      <c r="I453" s="445"/>
      <c r="J453" s="445"/>
      <c r="K453" s="445"/>
      <c r="L453" s="445"/>
      <c r="M453" s="445"/>
      <c r="N453" s="445"/>
      <c r="O453" s="445"/>
      <c r="P453" s="445"/>
      <c r="Q453" s="445"/>
      <c r="R453" s="445"/>
      <c r="S453" s="445"/>
      <c r="T453" s="445"/>
      <c r="U453" s="445"/>
      <c r="V453" s="445"/>
      <c r="W453" s="445"/>
      <c r="X453" s="445"/>
      <c r="Y453" s="445"/>
      <c r="Z453" s="445"/>
      <c r="AA453" s="445"/>
      <c r="AB453" s="445"/>
      <c r="AC453" s="445"/>
      <c r="AD453" s="445"/>
      <c r="AE453" s="445"/>
      <c r="AF453" s="445"/>
      <c r="AG453" s="445"/>
      <c r="AH453" s="445"/>
      <c r="AI453" s="445"/>
      <c r="AJ453" s="445"/>
      <c r="AK453" s="445"/>
      <c r="AL453" s="445"/>
      <c r="AM453" s="445"/>
      <c r="AN453" s="445"/>
      <c r="AO453" s="445"/>
      <c r="AP453" s="445"/>
      <c r="AQ453" s="445"/>
      <c r="AR453" s="445"/>
      <c r="AS453" s="445"/>
      <c r="AT453" s="445"/>
      <c r="AU453" s="445"/>
      <c r="AV453" s="445"/>
      <c r="AW453" s="445"/>
      <c r="AX453" s="445"/>
      <c r="AY453" s="445"/>
      <c r="AZ453" s="445"/>
      <c r="BA453" s="445"/>
      <c r="BB453" s="445"/>
      <c r="BC453" s="445"/>
      <c r="BD453" s="445"/>
      <c r="BE453" s="445"/>
      <c r="BF453" s="445"/>
      <c r="BG453" s="445"/>
      <c r="BH453" s="445"/>
      <c r="BI453" s="445"/>
      <c r="BJ453" s="445"/>
      <c r="BK453" s="445"/>
      <c r="BL453" s="445"/>
      <c r="BM453" s="445"/>
      <c r="BN453" s="445"/>
      <c r="BO453" s="445"/>
      <c r="BP453" s="445"/>
      <c r="BQ453" s="445"/>
      <c r="BR453" s="445"/>
      <c r="BS453" s="445"/>
      <c r="BT453" s="445"/>
      <c r="BU453" s="445"/>
      <c r="BV453" s="445"/>
      <c r="BW453" s="445"/>
      <c r="BX453" s="445"/>
      <c r="BY453" s="445"/>
      <c r="BZ453" s="445"/>
      <c r="CA453" s="445"/>
      <c r="CB453" s="445"/>
      <c r="CC453" s="445"/>
      <c r="CD453" s="445"/>
      <c r="CE453" s="445"/>
      <c r="CF453" s="445"/>
      <c r="CG453" s="445"/>
      <c r="CH453" s="445"/>
      <c r="CI453" s="445"/>
      <c r="CJ453" s="445"/>
      <c r="CK453" s="445"/>
      <c r="CL453" s="445"/>
      <c r="CM453" s="445"/>
      <c r="CN453" s="445"/>
      <c r="CO453" s="445"/>
      <c r="CP453" s="445"/>
      <c r="CQ453" s="445"/>
      <c r="CR453" s="445"/>
      <c r="CS453" s="445"/>
      <c r="CT453" s="445"/>
      <c r="CU453" s="445"/>
      <c r="CV453" s="445"/>
      <c r="CW453" s="445"/>
      <c r="CX453" s="445"/>
      <c r="CY453" s="445"/>
      <c r="CZ453" s="445"/>
      <c r="DA453" s="445"/>
      <c r="DB453" s="445"/>
      <c r="DC453" s="445"/>
      <c r="DD453" s="445"/>
      <c r="DE453" s="445"/>
      <c r="DF453" s="445"/>
      <c r="DG453" s="445"/>
      <c r="DH453" s="445"/>
      <c r="DI453" s="445"/>
      <c r="DJ453" s="445"/>
      <c r="DK453" s="264"/>
      <c r="DL453" s="264"/>
    </row>
    <row r="454" spans="1:116" s="382" customFormat="1">
      <c r="A454" s="263"/>
      <c r="B454" s="263"/>
      <c r="C454" s="263"/>
      <c r="D454" s="445"/>
      <c r="E454" s="445"/>
      <c r="F454" s="447"/>
      <c r="G454" s="445"/>
      <c r="H454" s="445"/>
      <c r="I454" s="445"/>
      <c r="J454" s="445"/>
      <c r="K454" s="445"/>
      <c r="L454" s="445"/>
      <c r="M454" s="445"/>
      <c r="N454" s="445"/>
      <c r="O454" s="445"/>
      <c r="P454" s="445"/>
      <c r="Q454" s="445"/>
      <c r="R454" s="445"/>
      <c r="S454" s="445"/>
      <c r="T454" s="445"/>
      <c r="U454" s="445"/>
      <c r="V454" s="445"/>
      <c r="W454" s="445"/>
      <c r="X454" s="445"/>
      <c r="Y454" s="445"/>
      <c r="Z454" s="445"/>
      <c r="AA454" s="445"/>
      <c r="AB454" s="445"/>
      <c r="AC454" s="445"/>
      <c r="AD454" s="445"/>
      <c r="AE454" s="445"/>
      <c r="AF454" s="445"/>
      <c r="AG454" s="445"/>
      <c r="AH454" s="445"/>
      <c r="AI454" s="445"/>
      <c r="AJ454" s="445"/>
      <c r="AK454" s="445"/>
      <c r="AL454" s="445"/>
      <c r="AM454" s="445"/>
      <c r="AN454" s="445"/>
      <c r="AO454" s="445"/>
      <c r="AP454" s="445"/>
      <c r="AQ454" s="445"/>
      <c r="AR454" s="445"/>
      <c r="AS454" s="445"/>
      <c r="AT454" s="445"/>
      <c r="AU454" s="445"/>
      <c r="AV454" s="445"/>
      <c r="AW454" s="445"/>
      <c r="AX454" s="445"/>
      <c r="AY454" s="445"/>
      <c r="AZ454" s="445"/>
      <c r="BA454" s="445"/>
      <c r="BB454" s="445"/>
      <c r="BC454" s="445"/>
      <c r="BD454" s="445"/>
      <c r="BE454" s="445"/>
      <c r="BF454" s="445"/>
      <c r="BG454" s="445"/>
      <c r="BH454" s="445"/>
      <c r="BI454" s="445"/>
      <c r="BJ454" s="445"/>
      <c r="BK454" s="445"/>
      <c r="BL454" s="445"/>
      <c r="BM454" s="445"/>
      <c r="BN454" s="445"/>
      <c r="BO454" s="445"/>
      <c r="BP454" s="445"/>
      <c r="BQ454" s="445"/>
      <c r="BR454" s="445"/>
      <c r="BS454" s="445"/>
      <c r="BT454" s="445"/>
      <c r="BU454" s="445"/>
      <c r="BV454" s="445"/>
      <c r="BW454" s="445"/>
      <c r="BX454" s="445"/>
      <c r="BY454" s="445"/>
      <c r="BZ454" s="445"/>
      <c r="CA454" s="445"/>
      <c r="CB454" s="445"/>
      <c r="CC454" s="445"/>
      <c r="CD454" s="445"/>
      <c r="CE454" s="445"/>
      <c r="CF454" s="445"/>
      <c r="CG454" s="445"/>
      <c r="CH454" s="445"/>
      <c r="CI454" s="445"/>
      <c r="CJ454" s="445"/>
      <c r="CK454" s="445"/>
      <c r="CL454" s="445"/>
      <c r="CM454" s="445"/>
      <c r="CN454" s="445"/>
      <c r="CO454" s="445"/>
      <c r="CP454" s="445"/>
      <c r="CQ454" s="445"/>
      <c r="CR454" s="445"/>
      <c r="CS454" s="445"/>
      <c r="CT454" s="445"/>
      <c r="CU454" s="445"/>
      <c r="CV454" s="445"/>
      <c r="CW454" s="445"/>
      <c r="CX454" s="445"/>
      <c r="CY454" s="445"/>
      <c r="CZ454" s="445"/>
      <c r="DA454" s="445"/>
      <c r="DB454" s="445"/>
      <c r="DC454" s="445"/>
      <c r="DD454" s="445"/>
      <c r="DE454" s="445"/>
      <c r="DF454" s="445"/>
      <c r="DG454" s="445"/>
      <c r="DH454" s="445"/>
      <c r="DI454" s="445"/>
      <c r="DJ454" s="445"/>
      <c r="DK454" s="264"/>
      <c r="DL454" s="264"/>
    </row>
    <row r="455" spans="1:116" s="382" customFormat="1">
      <c r="A455" s="263"/>
      <c r="B455" s="263"/>
      <c r="C455" s="263"/>
      <c r="D455" s="445"/>
      <c r="E455" s="445"/>
      <c r="F455" s="447"/>
      <c r="G455" s="445"/>
      <c r="H455" s="445"/>
      <c r="I455" s="445"/>
      <c r="J455" s="445"/>
      <c r="K455" s="445"/>
      <c r="L455" s="445"/>
      <c r="M455" s="445"/>
      <c r="N455" s="445"/>
      <c r="O455" s="445"/>
      <c r="P455" s="445"/>
      <c r="Q455" s="445"/>
      <c r="R455" s="445"/>
      <c r="S455" s="445"/>
      <c r="T455" s="445"/>
      <c r="U455" s="445"/>
      <c r="V455" s="445"/>
      <c r="W455" s="445"/>
      <c r="X455" s="445"/>
      <c r="Y455" s="445"/>
      <c r="Z455" s="445"/>
      <c r="AA455" s="445"/>
      <c r="AB455" s="445"/>
      <c r="AC455" s="445"/>
      <c r="AD455" s="445"/>
      <c r="AE455" s="445"/>
      <c r="AF455" s="445"/>
      <c r="AG455" s="445"/>
      <c r="AH455" s="445"/>
      <c r="AI455" s="445"/>
      <c r="AJ455" s="445"/>
      <c r="AK455" s="445"/>
      <c r="AL455" s="445"/>
      <c r="AM455" s="445"/>
      <c r="AN455" s="445"/>
      <c r="AO455" s="445"/>
      <c r="AP455" s="445"/>
      <c r="AQ455" s="445"/>
      <c r="AR455" s="445"/>
      <c r="AS455" s="445"/>
      <c r="AT455" s="445"/>
      <c r="AU455" s="445"/>
      <c r="AV455" s="445"/>
      <c r="AW455" s="445"/>
      <c r="AX455" s="445"/>
      <c r="AY455" s="445"/>
      <c r="AZ455" s="445"/>
      <c r="BA455" s="445"/>
      <c r="BB455" s="445"/>
      <c r="BC455" s="445"/>
      <c r="BD455" s="445"/>
      <c r="BE455" s="445"/>
      <c r="BF455" s="445"/>
      <c r="BG455" s="445"/>
      <c r="BH455" s="445"/>
      <c r="BI455" s="445"/>
      <c r="BJ455" s="445"/>
      <c r="BK455" s="445"/>
      <c r="BL455" s="445"/>
      <c r="BM455" s="445"/>
      <c r="BN455" s="445"/>
      <c r="BO455" s="445"/>
      <c r="BP455" s="445"/>
      <c r="BQ455" s="445"/>
      <c r="BR455" s="445"/>
      <c r="BS455" s="445"/>
      <c r="BT455" s="445"/>
      <c r="BU455" s="445"/>
      <c r="BV455" s="445"/>
      <c r="BW455" s="445"/>
      <c r="BX455" s="445"/>
      <c r="BY455" s="445"/>
      <c r="BZ455" s="445"/>
      <c r="CA455" s="445"/>
      <c r="CB455" s="445"/>
      <c r="CC455" s="445"/>
      <c r="CD455" s="445"/>
      <c r="CE455" s="445"/>
      <c r="CF455" s="445"/>
      <c r="CG455" s="445"/>
      <c r="CH455" s="445"/>
      <c r="CI455" s="445"/>
      <c r="CJ455" s="445"/>
      <c r="CK455" s="445"/>
      <c r="CL455" s="445"/>
      <c r="CM455" s="445"/>
      <c r="CN455" s="445"/>
      <c r="CO455" s="445"/>
      <c r="CP455" s="445"/>
      <c r="CQ455" s="445"/>
      <c r="CR455" s="445"/>
      <c r="CS455" s="445"/>
      <c r="CT455" s="445"/>
      <c r="CU455" s="445"/>
      <c r="CV455" s="445"/>
      <c r="CW455" s="445"/>
      <c r="CX455" s="445"/>
      <c r="CY455" s="445"/>
      <c r="CZ455" s="445"/>
      <c r="DA455" s="445"/>
      <c r="DB455" s="445"/>
      <c r="DC455" s="445"/>
      <c r="DD455" s="445"/>
      <c r="DE455" s="445"/>
      <c r="DF455" s="445"/>
      <c r="DG455" s="445"/>
      <c r="DH455" s="445"/>
      <c r="DI455" s="445"/>
      <c r="DJ455" s="445"/>
      <c r="DK455" s="264"/>
      <c r="DL455" s="264"/>
    </row>
    <row r="456" spans="1:116" s="382" customFormat="1">
      <c r="A456" s="263"/>
      <c r="B456" s="263"/>
      <c r="C456" s="263"/>
      <c r="D456" s="445"/>
      <c r="E456" s="445"/>
      <c r="F456" s="447"/>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445"/>
      <c r="AF456" s="445"/>
      <c r="AG456" s="445"/>
      <c r="AH456" s="445"/>
      <c r="AI456" s="445"/>
      <c r="AJ456" s="445"/>
      <c r="AK456" s="445"/>
      <c r="AL456" s="445"/>
      <c r="AM456" s="445"/>
      <c r="AN456" s="445"/>
      <c r="AO456" s="445"/>
      <c r="AP456" s="445"/>
      <c r="AQ456" s="445"/>
      <c r="AR456" s="445"/>
      <c r="AS456" s="445"/>
      <c r="AT456" s="445"/>
      <c r="AU456" s="445"/>
      <c r="AV456" s="445"/>
      <c r="AW456" s="445"/>
      <c r="AX456" s="445"/>
      <c r="AY456" s="445"/>
      <c r="AZ456" s="445"/>
      <c r="BA456" s="445"/>
      <c r="BB456" s="445"/>
      <c r="BC456" s="445"/>
      <c r="BD456" s="445"/>
      <c r="BE456" s="445"/>
      <c r="BF456" s="445"/>
      <c r="BG456" s="445"/>
      <c r="BH456" s="445"/>
      <c r="BI456" s="445"/>
      <c r="BJ456" s="445"/>
      <c r="BK456" s="445"/>
      <c r="BL456" s="445"/>
      <c r="BM456" s="445"/>
      <c r="BN456" s="445"/>
      <c r="BO456" s="445"/>
      <c r="BP456" s="445"/>
      <c r="BQ456" s="445"/>
      <c r="BR456" s="445"/>
      <c r="BS456" s="445"/>
      <c r="BT456" s="445"/>
      <c r="BU456" s="445"/>
      <c r="BV456" s="445"/>
      <c r="BW456" s="445"/>
      <c r="BX456" s="445"/>
      <c r="BY456" s="445"/>
      <c r="BZ456" s="445"/>
      <c r="CA456" s="445"/>
      <c r="CB456" s="445"/>
      <c r="CC456" s="445"/>
      <c r="CD456" s="445"/>
      <c r="CE456" s="445"/>
      <c r="CF456" s="445"/>
      <c r="CG456" s="445"/>
      <c r="CH456" s="445"/>
      <c r="CI456" s="445"/>
      <c r="CJ456" s="445"/>
      <c r="CK456" s="445"/>
      <c r="CL456" s="445"/>
      <c r="CM456" s="445"/>
      <c r="CN456" s="445"/>
      <c r="CO456" s="445"/>
      <c r="CP456" s="445"/>
      <c r="CQ456" s="445"/>
      <c r="CR456" s="445"/>
      <c r="CS456" s="445"/>
      <c r="CT456" s="445"/>
      <c r="CU456" s="445"/>
      <c r="CV456" s="445"/>
      <c r="CW456" s="445"/>
      <c r="CX456" s="445"/>
      <c r="CY456" s="445"/>
      <c r="CZ456" s="445"/>
      <c r="DA456" s="445"/>
      <c r="DB456" s="445"/>
      <c r="DC456" s="445"/>
      <c r="DD456" s="445"/>
      <c r="DE456" s="445"/>
      <c r="DF456" s="445"/>
      <c r="DG456" s="445"/>
      <c r="DH456" s="445"/>
      <c r="DI456" s="445"/>
      <c r="DJ456" s="445"/>
      <c r="DK456" s="264"/>
      <c r="DL456" s="264"/>
    </row>
    <row r="457" spans="1:116" s="382" customFormat="1">
      <c r="A457" s="263"/>
      <c r="B457" s="263"/>
      <c r="C457" s="263"/>
      <c r="D457" s="445"/>
      <c r="E457" s="445"/>
      <c r="F457" s="447"/>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445"/>
      <c r="AF457" s="445"/>
      <c r="AG457" s="445"/>
      <c r="AH457" s="445"/>
      <c r="AI457" s="445"/>
      <c r="AJ457" s="445"/>
      <c r="AK457" s="445"/>
      <c r="AL457" s="445"/>
      <c r="AM457" s="445"/>
      <c r="AN457" s="445"/>
      <c r="AO457" s="445"/>
      <c r="AP457" s="445"/>
      <c r="AQ457" s="445"/>
      <c r="AR457" s="445"/>
      <c r="AS457" s="445"/>
      <c r="AT457" s="445"/>
      <c r="AU457" s="445"/>
      <c r="AV457" s="445"/>
      <c r="AW457" s="445"/>
      <c r="AX457" s="445"/>
      <c r="AY457" s="445"/>
      <c r="AZ457" s="445"/>
      <c r="BA457" s="445"/>
      <c r="BB457" s="445"/>
      <c r="BC457" s="445"/>
      <c r="BD457" s="445"/>
      <c r="BE457" s="445"/>
      <c r="BF457" s="445"/>
      <c r="BG457" s="445"/>
      <c r="BH457" s="445"/>
      <c r="BI457" s="445"/>
      <c r="BJ457" s="445"/>
      <c r="BK457" s="445"/>
      <c r="BL457" s="445"/>
      <c r="BM457" s="445"/>
      <c r="BN457" s="445"/>
      <c r="BO457" s="445"/>
      <c r="BP457" s="445"/>
      <c r="BQ457" s="445"/>
      <c r="BR457" s="445"/>
      <c r="BS457" s="445"/>
      <c r="BT457" s="445"/>
      <c r="BU457" s="445"/>
      <c r="BV457" s="445"/>
      <c r="BW457" s="445"/>
      <c r="BX457" s="445"/>
      <c r="BY457" s="445"/>
      <c r="BZ457" s="445"/>
      <c r="CA457" s="445"/>
      <c r="CB457" s="445"/>
      <c r="CC457" s="445"/>
      <c r="CD457" s="445"/>
      <c r="CE457" s="445"/>
      <c r="CF457" s="445"/>
      <c r="CG457" s="445"/>
      <c r="CH457" s="445"/>
      <c r="CI457" s="445"/>
      <c r="CJ457" s="445"/>
      <c r="CK457" s="445"/>
      <c r="CL457" s="445"/>
      <c r="CM457" s="445"/>
      <c r="CN457" s="445"/>
      <c r="CO457" s="445"/>
      <c r="CP457" s="445"/>
      <c r="CQ457" s="445"/>
      <c r="CR457" s="445"/>
      <c r="CS457" s="445"/>
      <c r="CT457" s="445"/>
      <c r="CU457" s="445"/>
      <c r="CV457" s="445"/>
      <c r="CW457" s="445"/>
      <c r="CX457" s="445"/>
      <c r="CY457" s="445"/>
      <c r="CZ457" s="445"/>
      <c r="DA457" s="445"/>
      <c r="DB457" s="445"/>
      <c r="DC457" s="445"/>
      <c r="DD457" s="445"/>
      <c r="DE457" s="445"/>
      <c r="DF457" s="445"/>
      <c r="DG457" s="445"/>
      <c r="DH457" s="445"/>
      <c r="DI457" s="445"/>
      <c r="DJ457" s="445"/>
      <c r="DK457" s="264"/>
      <c r="DL457" s="264"/>
    </row>
    <row r="458" spans="1:116" s="382" customFormat="1">
      <c r="A458" s="263"/>
      <c r="B458" s="263"/>
      <c r="C458" s="263"/>
      <c r="D458" s="445"/>
      <c r="E458" s="445"/>
      <c r="F458" s="447"/>
      <c r="G458" s="445"/>
      <c r="H458" s="445"/>
      <c r="I458" s="445"/>
      <c r="J458" s="445"/>
      <c r="K458" s="445"/>
      <c r="L458" s="445"/>
      <c r="M458" s="445"/>
      <c r="N458" s="445"/>
      <c r="O458" s="445"/>
      <c r="P458" s="445"/>
      <c r="Q458" s="445"/>
      <c r="R458" s="445"/>
      <c r="S458" s="445"/>
      <c r="T458" s="445"/>
      <c r="U458" s="445"/>
      <c r="V458" s="445"/>
      <c r="W458" s="445"/>
      <c r="X458" s="445"/>
      <c r="Y458" s="445"/>
      <c r="Z458" s="445"/>
      <c r="AA458" s="445"/>
      <c r="AB458" s="445"/>
      <c r="AC458" s="445"/>
      <c r="AD458" s="445"/>
      <c r="AE458" s="445"/>
      <c r="AF458" s="445"/>
      <c r="AG458" s="445"/>
      <c r="AH458" s="445"/>
      <c r="AI458" s="445"/>
      <c r="AJ458" s="445"/>
      <c r="AK458" s="445"/>
      <c r="AL458" s="445"/>
      <c r="AM458" s="445"/>
      <c r="AN458" s="445"/>
      <c r="AO458" s="445"/>
      <c r="AP458" s="445"/>
      <c r="AQ458" s="445"/>
      <c r="AR458" s="445"/>
      <c r="AS458" s="445"/>
      <c r="AT458" s="445"/>
      <c r="AU458" s="445"/>
      <c r="AV458" s="445"/>
      <c r="AW458" s="445"/>
      <c r="AX458" s="445"/>
      <c r="AY458" s="445"/>
      <c r="AZ458" s="445"/>
      <c r="BA458" s="445"/>
      <c r="BB458" s="445"/>
      <c r="BC458" s="445"/>
      <c r="BD458" s="445"/>
      <c r="BE458" s="445"/>
      <c r="BF458" s="445"/>
      <c r="BG458" s="445"/>
      <c r="BH458" s="445"/>
      <c r="BI458" s="445"/>
      <c r="BJ458" s="445"/>
      <c r="BK458" s="445"/>
      <c r="BL458" s="445"/>
      <c r="BM458" s="445"/>
      <c r="BN458" s="445"/>
      <c r="BO458" s="445"/>
      <c r="BP458" s="445"/>
      <c r="BQ458" s="445"/>
      <c r="BR458" s="445"/>
      <c r="BS458" s="445"/>
      <c r="BT458" s="445"/>
      <c r="BU458" s="445"/>
      <c r="BV458" s="445"/>
      <c r="BW458" s="445"/>
      <c r="BX458" s="445"/>
      <c r="BY458" s="445"/>
      <c r="BZ458" s="445"/>
      <c r="CA458" s="445"/>
      <c r="CB458" s="445"/>
      <c r="CC458" s="445"/>
      <c r="CD458" s="445"/>
      <c r="CE458" s="445"/>
      <c r="CF458" s="445"/>
      <c r="CG458" s="445"/>
      <c r="CH458" s="445"/>
      <c r="CI458" s="445"/>
      <c r="CJ458" s="445"/>
      <c r="CK458" s="445"/>
      <c r="CL458" s="445"/>
      <c r="CM458" s="445"/>
      <c r="CN458" s="445"/>
      <c r="CO458" s="445"/>
      <c r="CP458" s="445"/>
      <c r="CQ458" s="445"/>
      <c r="CR458" s="445"/>
      <c r="CS458" s="445"/>
      <c r="CT458" s="445"/>
      <c r="CU458" s="445"/>
      <c r="CV458" s="445"/>
      <c r="CW458" s="445"/>
      <c r="CX458" s="445"/>
      <c r="CY458" s="445"/>
      <c r="CZ458" s="445"/>
      <c r="DA458" s="445"/>
      <c r="DB458" s="445"/>
      <c r="DC458" s="445"/>
      <c r="DD458" s="445"/>
      <c r="DE458" s="445"/>
      <c r="DF458" s="445"/>
      <c r="DG458" s="445"/>
      <c r="DH458" s="445"/>
      <c r="DI458" s="445"/>
      <c r="DJ458" s="445"/>
      <c r="DK458" s="264"/>
      <c r="DL458" s="264"/>
    </row>
    <row r="459" spans="1:116" s="382" customFormat="1">
      <c r="A459" s="263"/>
      <c r="B459" s="263"/>
      <c r="C459" s="263"/>
      <c r="D459" s="445"/>
      <c r="E459" s="445"/>
      <c r="F459" s="447"/>
      <c r="G459" s="445"/>
      <c r="H459" s="445"/>
      <c r="I459" s="445"/>
      <c r="J459" s="445"/>
      <c r="K459" s="445"/>
      <c r="L459" s="445"/>
      <c r="M459" s="445"/>
      <c r="N459" s="445"/>
      <c r="O459" s="445"/>
      <c r="P459" s="445"/>
      <c r="Q459" s="445"/>
      <c r="R459" s="445"/>
      <c r="S459" s="445"/>
      <c r="T459" s="445"/>
      <c r="U459" s="445"/>
      <c r="V459" s="445"/>
      <c r="W459" s="445"/>
      <c r="X459" s="445"/>
      <c r="Y459" s="445"/>
      <c r="Z459" s="445"/>
      <c r="AA459" s="445"/>
      <c r="AB459" s="445"/>
      <c r="AC459" s="445"/>
      <c r="AD459" s="445"/>
      <c r="AE459" s="445"/>
      <c r="AF459" s="445"/>
      <c r="AG459" s="445"/>
      <c r="AH459" s="445"/>
      <c r="AI459" s="445"/>
      <c r="AJ459" s="445"/>
      <c r="AK459" s="445"/>
      <c r="AL459" s="445"/>
      <c r="AM459" s="445"/>
      <c r="AN459" s="445"/>
      <c r="AO459" s="445"/>
      <c r="AP459" s="445"/>
      <c r="AQ459" s="445"/>
      <c r="AR459" s="445"/>
      <c r="AS459" s="445"/>
      <c r="AT459" s="445"/>
      <c r="AU459" s="445"/>
      <c r="AV459" s="445"/>
      <c r="AW459" s="445"/>
      <c r="AX459" s="445"/>
      <c r="AY459" s="445"/>
      <c r="AZ459" s="445"/>
      <c r="BA459" s="445"/>
      <c r="BB459" s="445"/>
      <c r="BC459" s="445"/>
      <c r="BD459" s="445"/>
      <c r="BE459" s="445"/>
      <c r="BF459" s="445"/>
      <c r="BG459" s="445"/>
      <c r="BH459" s="445"/>
      <c r="BI459" s="445"/>
      <c r="BJ459" s="445"/>
      <c r="BK459" s="445"/>
      <c r="BL459" s="445"/>
      <c r="BM459" s="445"/>
      <c r="BN459" s="445"/>
      <c r="BO459" s="445"/>
      <c r="BP459" s="445"/>
      <c r="BQ459" s="445"/>
      <c r="BR459" s="445"/>
      <c r="BS459" s="445"/>
      <c r="BT459" s="445"/>
      <c r="BU459" s="445"/>
      <c r="BV459" s="445"/>
      <c r="BW459" s="445"/>
      <c r="BX459" s="445"/>
      <c r="BY459" s="445"/>
      <c r="BZ459" s="445"/>
      <c r="CA459" s="445"/>
      <c r="CB459" s="445"/>
      <c r="CC459" s="445"/>
      <c r="CD459" s="445"/>
      <c r="CE459" s="445"/>
      <c r="CF459" s="445"/>
      <c r="CG459" s="445"/>
      <c r="CH459" s="445"/>
      <c r="CI459" s="445"/>
      <c r="CJ459" s="445"/>
      <c r="CK459" s="445"/>
      <c r="CL459" s="445"/>
      <c r="CM459" s="445"/>
      <c r="CN459" s="445"/>
      <c r="CO459" s="445"/>
      <c r="CP459" s="445"/>
      <c r="CQ459" s="445"/>
      <c r="CR459" s="445"/>
      <c r="CS459" s="445"/>
      <c r="CT459" s="445"/>
      <c r="CU459" s="445"/>
      <c r="CV459" s="445"/>
      <c r="CW459" s="445"/>
      <c r="CX459" s="445"/>
      <c r="CY459" s="445"/>
      <c r="CZ459" s="445"/>
      <c r="DA459" s="445"/>
      <c r="DB459" s="445"/>
      <c r="DC459" s="445"/>
      <c r="DD459" s="445"/>
      <c r="DE459" s="445"/>
      <c r="DF459" s="445"/>
      <c r="DG459" s="445"/>
      <c r="DH459" s="445"/>
      <c r="DI459" s="445"/>
      <c r="DJ459" s="445"/>
      <c r="DK459" s="264"/>
      <c r="DL459" s="264"/>
    </row>
    <row r="460" spans="1:116" s="382" customFormat="1">
      <c r="A460" s="263"/>
      <c r="B460" s="263"/>
      <c r="C460" s="263"/>
      <c r="D460" s="445"/>
      <c r="E460" s="445"/>
      <c r="F460" s="447"/>
      <c r="G460" s="445"/>
      <c r="H460" s="445"/>
      <c r="I460" s="445"/>
      <c r="J460" s="445"/>
      <c r="K460" s="445"/>
      <c r="L460" s="445"/>
      <c r="M460" s="445"/>
      <c r="N460" s="445"/>
      <c r="O460" s="445"/>
      <c r="P460" s="445"/>
      <c r="Q460" s="445"/>
      <c r="R460" s="445"/>
      <c r="S460" s="445"/>
      <c r="T460" s="445"/>
      <c r="U460" s="445"/>
      <c r="V460" s="445"/>
      <c r="W460" s="445"/>
      <c r="X460" s="445"/>
      <c r="Y460" s="445"/>
      <c r="Z460" s="445"/>
      <c r="AA460" s="445"/>
      <c r="AB460" s="445"/>
      <c r="AC460" s="445"/>
      <c r="AD460" s="445"/>
      <c r="AE460" s="445"/>
      <c r="AF460" s="445"/>
      <c r="AG460" s="445"/>
      <c r="AH460" s="445"/>
      <c r="AI460" s="445"/>
      <c r="AJ460" s="445"/>
      <c r="AK460" s="445"/>
      <c r="AL460" s="445"/>
      <c r="AM460" s="445"/>
      <c r="AN460" s="445"/>
      <c r="AO460" s="445"/>
      <c r="AP460" s="445"/>
      <c r="AQ460" s="445"/>
      <c r="AR460" s="445"/>
      <c r="AS460" s="445"/>
      <c r="AT460" s="445"/>
      <c r="AU460" s="445"/>
      <c r="AV460" s="445"/>
      <c r="AW460" s="445"/>
      <c r="AX460" s="445"/>
      <c r="AY460" s="445"/>
      <c r="AZ460" s="445"/>
      <c r="BA460" s="445"/>
      <c r="BB460" s="445"/>
      <c r="BC460" s="445"/>
      <c r="BD460" s="445"/>
      <c r="BE460" s="445"/>
      <c r="BF460" s="445"/>
      <c r="BG460" s="445"/>
      <c r="BH460" s="445"/>
      <c r="BI460" s="445"/>
      <c r="BJ460" s="445"/>
      <c r="BK460" s="445"/>
      <c r="BL460" s="445"/>
      <c r="BM460" s="445"/>
      <c r="BN460" s="445"/>
      <c r="BO460" s="445"/>
      <c r="BP460" s="445"/>
      <c r="BQ460" s="445"/>
      <c r="BR460" s="445"/>
      <c r="BS460" s="445"/>
      <c r="BT460" s="445"/>
      <c r="BU460" s="445"/>
      <c r="BV460" s="445"/>
      <c r="BW460" s="445"/>
      <c r="BX460" s="445"/>
      <c r="BY460" s="445"/>
      <c r="BZ460" s="445"/>
      <c r="CA460" s="445"/>
      <c r="CB460" s="445"/>
      <c r="CC460" s="445"/>
      <c r="CD460" s="445"/>
      <c r="CE460" s="445"/>
      <c r="CF460" s="445"/>
      <c r="CG460" s="445"/>
      <c r="CH460" s="445"/>
      <c r="CI460" s="445"/>
      <c r="CJ460" s="445"/>
      <c r="CK460" s="445"/>
      <c r="CL460" s="445"/>
      <c r="CM460" s="445"/>
      <c r="CN460" s="445"/>
      <c r="CO460" s="445"/>
      <c r="CP460" s="445"/>
      <c r="CQ460" s="445"/>
      <c r="CR460" s="445"/>
      <c r="CS460" s="445"/>
      <c r="CT460" s="445"/>
      <c r="CU460" s="445"/>
      <c r="CV460" s="445"/>
      <c r="CW460" s="445"/>
      <c r="CX460" s="445"/>
      <c r="CY460" s="445"/>
      <c r="CZ460" s="445"/>
      <c r="DA460" s="445"/>
      <c r="DB460" s="445"/>
      <c r="DC460" s="445"/>
      <c r="DD460" s="445"/>
      <c r="DE460" s="445"/>
      <c r="DF460" s="445"/>
      <c r="DG460" s="445"/>
      <c r="DH460" s="445"/>
      <c r="DI460" s="445"/>
      <c r="DJ460" s="445"/>
      <c r="DK460" s="264"/>
      <c r="DL460" s="264"/>
    </row>
    <row r="461" spans="1:116" s="382" customFormat="1">
      <c r="A461" s="263"/>
      <c r="B461" s="263"/>
      <c r="C461" s="263"/>
      <c r="D461" s="445"/>
      <c r="E461" s="445"/>
      <c r="F461" s="447"/>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E461" s="445"/>
      <c r="AF461" s="445"/>
      <c r="AG461" s="445"/>
      <c r="AH461" s="445"/>
      <c r="AI461" s="445"/>
      <c r="AJ461" s="445"/>
      <c r="AK461" s="445"/>
      <c r="AL461" s="445"/>
      <c r="AM461" s="445"/>
      <c r="AN461" s="445"/>
      <c r="AO461" s="445"/>
      <c r="AP461" s="445"/>
      <c r="AQ461" s="445"/>
      <c r="AR461" s="445"/>
      <c r="AS461" s="445"/>
      <c r="AT461" s="445"/>
      <c r="AU461" s="445"/>
      <c r="AV461" s="445"/>
      <c r="AW461" s="445"/>
      <c r="AX461" s="445"/>
      <c r="AY461" s="445"/>
      <c r="AZ461" s="445"/>
      <c r="BA461" s="445"/>
      <c r="BB461" s="445"/>
      <c r="BC461" s="445"/>
      <c r="BD461" s="445"/>
      <c r="BE461" s="445"/>
      <c r="BF461" s="445"/>
      <c r="BG461" s="445"/>
      <c r="BH461" s="445"/>
      <c r="BI461" s="445"/>
      <c r="BJ461" s="445"/>
      <c r="BK461" s="445"/>
      <c r="BL461" s="445"/>
      <c r="BM461" s="445"/>
      <c r="BN461" s="445"/>
      <c r="BO461" s="445"/>
      <c r="BP461" s="445"/>
      <c r="BQ461" s="445"/>
      <c r="BR461" s="445"/>
      <c r="BS461" s="445"/>
      <c r="BT461" s="445"/>
      <c r="BU461" s="445"/>
      <c r="BV461" s="445"/>
      <c r="BW461" s="445"/>
      <c r="BX461" s="445"/>
      <c r="BY461" s="445"/>
      <c r="BZ461" s="445"/>
      <c r="CA461" s="445"/>
      <c r="CB461" s="445"/>
      <c r="CC461" s="445"/>
      <c r="CD461" s="445"/>
      <c r="CE461" s="445"/>
      <c r="CF461" s="445"/>
      <c r="CG461" s="445"/>
      <c r="CH461" s="445"/>
      <c r="CI461" s="445"/>
      <c r="CJ461" s="445"/>
      <c r="CK461" s="445"/>
      <c r="CL461" s="445"/>
      <c r="CM461" s="445"/>
      <c r="CN461" s="445"/>
      <c r="CO461" s="445"/>
      <c r="CP461" s="445"/>
      <c r="CQ461" s="445"/>
      <c r="CR461" s="445"/>
      <c r="CS461" s="445"/>
      <c r="CT461" s="445"/>
      <c r="CU461" s="445"/>
      <c r="CV461" s="445"/>
      <c r="CW461" s="445"/>
      <c r="CX461" s="445"/>
      <c r="CY461" s="445"/>
      <c r="CZ461" s="445"/>
      <c r="DA461" s="445"/>
      <c r="DB461" s="445"/>
      <c r="DC461" s="445"/>
      <c r="DD461" s="445"/>
      <c r="DE461" s="445"/>
      <c r="DF461" s="445"/>
      <c r="DG461" s="445"/>
      <c r="DH461" s="445"/>
      <c r="DI461" s="445"/>
      <c r="DJ461" s="445"/>
      <c r="DK461" s="264"/>
      <c r="DL461" s="264"/>
    </row>
    <row r="462" spans="1:116" s="382" customFormat="1">
      <c r="A462" s="263"/>
      <c r="B462" s="263"/>
      <c r="C462" s="263"/>
      <c r="D462" s="264"/>
      <c r="E462" s="264"/>
      <c r="F462" s="383"/>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4"/>
      <c r="AT462" s="264"/>
      <c r="AU462" s="264"/>
      <c r="AV462" s="264"/>
      <c r="AW462" s="264"/>
      <c r="AX462" s="264"/>
      <c r="AY462" s="264"/>
      <c r="AZ462" s="264"/>
      <c r="BA462" s="264"/>
      <c r="BB462" s="264"/>
      <c r="BC462" s="264"/>
      <c r="BD462" s="264"/>
      <c r="BE462" s="264"/>
      <c r="BF462" s="264"/>
      <c r="BG462" s="264"/>
      <c r="BH462" s="264"/>
      <c r="BI462" s="264"/>
      <c r="BJ462" s="264"/>
      <c r="BK462" s="264"/>
      <c r="BL462" s="264"/>
      <c r="BM462" s="264"/>
      <c r="BN462" s="264"/>
      <c r="BO462" s="264"/>
      <c r="BP462" s="264"/>
      <c r="BQ462" s="264"/>
      <c r="BR462" s="264"/>
      <c r="BS462" s="264"/>
      <c r="BT462" s="264"/>
      <c r="BU462" s="264"/>
      <c r="BV462" s="264"/>
      <c r="BW462" s="264"/>
      <c r="BX462" s="264"/>
      <c r="BY462" s="264"/>
      <c r="BZ462" s="264"/>
      <c r="CA462" s="264"/>
      <c r="CB462" s="264"/>
      <c r="CC462" s="264"/>
      <c r="CD462" s="264"/>
      <c r="CE462" s="264"/>
      <c r="CF462" s="264"/>
      <c r="CG462" s="264"/>
      <c r="CH462" s="264"/>
      <c r="CI462" s="264"/>
      <c r="CJ462" s="264"/>
      <c r="CK462" s="264"/>
      <c r="CL462" s="264"/>
      <c r="CM462" s="264"/>
      <c r="CN462" s="264"/>
      <c r="CO462" s="264"/>
      <c r="CP462" s="264"/>
      <c r="CQ462" s="264"/>
      <c r="CR462" s="264"/>
      <c r="CS462" s="264"/>
      <c r="CT462" s="264"/>
      <c r="CU462" s="264"/>
      <c r="CV462" s="264"/>
      <c r="CW462" s="264"/>
      <c r="CX462" s="264"/>
      <c r="CY462" s="264"/>
      <c r="CZ462" s="264"/>
      <c r="DA462" s="264"/>
      <c r="DB462" s="264"/>
      <c r="DC462" s="264"/>
      <c r="DD462" s="264"/>
      <c r="DE462" s="264"/>
      <c r="DF462" s="264"/>
      <c r="DG462" s="264"/>
      <c r="DH462" s="264"/>
      <c r="DI462" s="264"/>
      <c r="DJ462" s="264"/>
      <c r="DK462" s="264"/>
      <c r="DL462" s="264"/>
    </row>
    <row r="463" spans="1:116" s="382" customFormat="1">
      <c r="A463" s="263"/>
      <c r="B463" s="263"/>
      <c r="C463" s="263"/>
      <c r="D463" s="264"/>
      <c r="E463" s="264"/>
      <c r="F463" s="383"/>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S463" s="264"/>
      <c r="AT463" s="264"/>
      <c r="AU463" s="264"/>
      <c r="AV463" s="264"/>
      <c r="AW463" s="264"/>
      <c r="AX463" s="264"/>
      <c r="AY463" s="264"/>
      <c r="AZ463" s="264"/>
      <c r="BA463" s="264"/>
      <c r="BB463" s="264"/>
      <c r="BC463" s="264"/>
      <c r="BD463" s="264"/>
      <c r="BE463" s="264"/>
      <c r="BF463" s="264"/>
      <c r="BG463" s="264"/>
      <c r="BH463" s="264"/>
      <c r="BI463" s="264"/>
      <c r="BJ463" s="264"/>
      <c r="BK463" s="264"/>
      <c r="BL463" s="264"/>
      <c r="BM463" s="264"/>
      <c r="BN463" s="264"/>
      <c r="BO463" s="264"/>
      <c r="BP463" s="264"/>
      <c r="BQ463" s="264"/>
      <c r="BR463" s="264"/>
      <c r="BS463" s="264"/>
      <c r="BT463" s="264"/>
      <c r="BU463" s="264"/>
      <c r="BV463" s="264"/>
      <c r="BW463" s="264"/>
      <c r="BX463" s="264"/>
      <c r="BY463" s="264"/>
      <c r="BZ463" s="264"/>
      <c r="CA463" s="264"/>
      <c r="CB463" s="264"/>
      <c r="CC463" s="264"/>
      <c r="CD463" s="264"/>
      <c r="CE463" s="264"/>
      <c r="CF463" s="264"/>
      <c r="CG463" s="264"/>
      <c r="CH463" s="264"/>
      <c r="CI463" s="264"/>
      <c r="CJ463" s="264"/>
      <c r="CK463" s="264"/>
      <c r="CL463" s="264"/>
      <c r="CM463" s="264"/>
      <c r="CN463" s="264"/>
      <c r="CO463" s="264"/>
      <c r="CP463" s="264"/>
      <c r="CQ463" s="264"/>
      <c r="CR463" s="264"/>
      <c r="CS463" s="264"/>
      <c r="CT463" s="264"/>
      <c r="CU463" s="264"/>
      <c r="CV463" s="264"/>
      <c r="CW463" s="264"/>
      <c r="CX463" s="264"/>
      <c r="CY463" s="264"/>
      <c r="CZ463" s="264"/>
      <c r="DA463" s="264"/>
      <c r="DB463" s="264"/>
      <c r="DC463" s="264"/>
      <c r="DD463" s="264"/>
      <c r="DE463" s="264"/>
      <c r="DF463" s="264"/>
      <c r="DG463" s="264"/>
      <c r="DH463" s="264"/>
      <c r="DI463" s="264"/>
      <c r="DJ463" s="264"/>
      <c r="DK463" s="264"/>
      <c r="DL463" s="264"/>
    </row>
    <row r="464" spans="1:116" s="382" customFormat="1">
      <c r="A464" s="263"/>
      <c r="B464" s="263"/>
      <c r="C464" s="263"/>
      <c r="D464" s="264"/>
      <c r="E464" s="264"/>
      <c r="F464" s="383"/>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4"/>
      <c r="CB464" s="264"/>
      <c r="CC464" s="264"/>
      <c r="CD464" s="264"/>
      <c r="CE464" s="264"/>
      <c r="CF464" s="264"/>
      <c r="CG464" s="264"/>
      <c r="CH464" s="264"/>
      <c r="CI464" s="264"/>
      <c r="CJ464" s="264"/>
      <c r="CK464" s="264"/>
      <c r="CL464" s="264"/>
      <c r="CM464" s="264"/>
      <c r="CN464" s="264"/>
      <c r="CO464" s="264"/>
      <c r="CP464" s="264"/>
      <c r="CQ464" s="264"/>
      <c r="CR464" s="264"/>
      <c r="CS464" s="264"/>
      <c r="CT464" s="264"/>
      <c r="CU464" s="264"/>
      <c r="CV464" s="264"/>
      <c r="CW464" s="264"/>
      <c r="CX464" s="264"/>
      <c r="CY464" s="264"/>
      <c r="CZ464" s="264"/>
      <c r="DA464" s="264"/>
      <c r="DB464" s="264"/>
      <c r="DC464" s="264"/>
      <c r="DD464" s="264"/>
      <c r="DE464" s="264"/>
      <c r="DF464" s="264"/>
      <c r="DG464" s="264"/>
      <c r="DH464" s="264"/>
      <c r="DI464" s="264"/>
      <c r="DJ464" s="264"/>
      <c r="DK464" s="264"/>
      <c r="DL464" s="264"/>
    </row>
    <row r="465" spans="1:116" s="382" customFormat="1">
      <c r="A465" s="263"/>
      <c r="B465" s="263"/>
      <c r="C465" s="263"/>
      <c r="D465" s="264"/>
      <c r="E465" s="264"/>
      <c r="F465" s="383"/>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4"/>
      <c r="CB465" s="264"/>
      <c r="CC465" s="264"/>
      <c r="CD465" s="264"/>
      <c r="CE465" s="264"/>
      <c r="CF465" s="264"/>
      <c r="CG465" s="264"/>
      <c r="CH465" s="264"/>
      <c r="CI465" s="264"/>
      <c r="CJ465" s="264"/>
      <c r="CK465" s="264"/>
      <c r="CL465" s="264"/>
      <c r="CM465" s="264"/>
      <c r="CN465" s="264"/>
      <c r="CO465" s="264"/>
      <c r="CP465" s="264"/>
      <c r="CQ465" s="264"/>
      <c r="CR465" s="264"/>
      <c r="CS465" s="264"/>
      <c r="CT465" s="264"/>
      <c r="CU465" s="264"/>
      <c r="CV465" s="264"/>
      <c r="CW465" s="264"/>
      <c r="CX465" s="264"/>
      <c r="CY465" s="264"/>
      <c r="CZ465" s="264"/>
      <c r="DA465" s="264"/>
      <c r="DB465" s="264"/>
      <c r="DC465" s="264"/>
      <c r="DD465" s="264"/>
      <c r="DE465" s="264"/>
      <c r="DF465" s="264"/>
      <c r="DG465" s="264"/>
      <c r="DH465" s="264"/>
      <c r="DI465" s="264"/>
      <c r="DJ465" s="264"/>
      <c r="DK465" s="264"/>
      <c r="DL465" s="264"/>
    </row>
    <row r="466" spans="1:116" s="382" customFormat="1">
      <c r="A466" s="263"/>
      <c r="B466" s="263"/>
      <c r="C466" s="263"/>
      <c r="D466" s="264"/>
      <c r="E466" s="264"/>
      <c r="F466" s="383"/>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264"/>
      <c r="AX466" s="264"/>
      <c r="AY466" s="264"/>
      <c r="AZ466" s="264"/>
      <c r="BA466" s="264"/>
      <c r="BB466" s="264"/>
      <c r="BC466" s="264"/>
      <c r="BD466" s="264"/>
      <c r="BE466" s="264"/>
      <c r="BF466" s="264"/>
      <c r="BG466" s="264"/>
      <c r="BH466" s="264"/>
      <c r="BI466" s="264"/>
      <c r="BJ466" s="264"/>
      <c r="BK466" s="264"/>
      <c r="BL466" s="264"/>
      <c r="BM466" s="264"/>
      <c r="BN466" s="264"/>
      <c r="BO466" s="264"/>
      <c r="BP466" s="264"/>
      <c r="BQ466" s="264"/>
      <c r="BR466" s="264"/>
      <c r="BS466" s="264"/>
      <c r="BT466" s="264"/>
      <c r="BU466" s="264"/>
      <c r="BV466" s="264"/>
      <c r="BW466" s="264"/>
      <c r="BX466" s="264"/>
      <c r="BY466" s="264"/>
      <c r="BZ466" s="264"/>
      <c r="CA466" s="264"/>
      <c r="CB466" s="264"/>
      <c r="CC466" s="264"/>
      <c r="CD466" s="264"/>
      <c r="CE466" s="264"/>
      <c r="CF466" s="264"/>
      <c r="CG466" s="264"/>
      <c r="CH466" s="264"/>
      <c r="CI466" s="264"/>
      <c r="CJ466" s="264"/>
      <c r="CK466" s="264"/>
      <c r="CL466" s="264"/>
      <c r="CM466" s="264"/>
      <c r="CN466" s="264"/>
      <c r="CO466" s="264"/>
      <c r="CP466" s="264"/>
      <c r="CQ466" s="264"/>
      <c r="CR466" s="264"/>
      <c r="CS466" s="264"/>
      <c r="CT466" s="264"/>
      <c r="CU466" s="264"/>
      <c r="CV466" s="264"/>
      <c r="CW466" s="264"/>
      <c r="CX466" s="264"/>
      <c r="CY466" s="264"/>
      <c r="CZ466" s="264"/>
      <c r="DA466" s="264"/>
      <c r="DB466" s="264"/>
      <c r="DC466" s="264"/>
      <c r="DD466" s="264"/>
      <c r="DE466" s="264"/>
      <c r="DF466" s="264"/>
      <c r="DG466" s="264"/>
      <c r="DH466" s="264"/>
      <c r="DI466" s="264"/>
      <c r="DJ466" s="264"/>
      <c r="DK466" s="264"/>
      <c r="DL466" s="264"/>
    </row>
    <row r="467" spans="1:116" s="382" customFormat="1">
      <c r="A467" s="263"/>
      <c r="B467" s="263"/>
      <c r="C467" s="263"/>
      <c r="D467" s="264"/>
      <c r="E467" s="264"/>
      <c r="F467" s="383"/>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S467" s="264"/>
      <c r="AT467" s="264"/>
      <c r="AU467" s="264"/>
      <c r="AV467" s="264"/>
      <c r="AW467" s="264"/>
      <c r="AX467" s="264"/>
      <c r="AY467" s="264"/>
      <c r="AZ467" s="264"/>
      <c r="BA467" s="264"/>
      <c r="BB467" s="264"/>
      <c r="BC467" s="264"/>
      <c r="BD467" s="264"/>
      <c r="BE467" s="264"/>
      <c r="BF467" s="264"/>
      <c r="BG467" s="264"/>
      <c r="BH467" s="264"/>
      <c r="BI467" s="264"/>
      <c r="BJ467" s="264"/>
      <c r="BK467" s="264"/>
      <c r="BL467" s="264"/>
      <c r="BM467" s="264"/>
      <c r="BN467" s="264"/>
      <c r="BO467" s="264"/>
      <c r="BP467" s="264"/>
      <c r="BQ467" s="264"/>
      <c r="BR467" s="264"/>
      <c r="BS467" s="264"/>
      <c r="BT467" s="264"/>
      <c r="BU467" s="264"/>
      <c r="BV467" s="264"/>
      <c r="BW467" s="264"/>
      <c r="BX467" s="264"/>
      <c r="BY467" s="264"/>
      <c r="BZ467" s="264"/>
      <c r="CA467" s="264"/>
      <c r="CB467" s="264"/>
      <c r="CC467" s="264"/>
      <c r="CD467" s="264"/>
      <c r="CE467" s="264"/>
      <c r="CF467" s="264"/>
      <c r="CG467" s="264"/>
      <c r="CH467" s="264"/>
      <c r="CI467" s="264"/>
      <c r="CJ467" s="264"/>
      <c r="CK467" s="264"/>
      <c r="CL467" s="264"/>
      <c r="CM467" s="264"/>
      <c r="CN467" s="264"/>
      <c r="CO467" s="264"/>
      <c r="CP467" s="264"/>
      <c r="CQ467" s="264"/>
      <c r="CR467" s="264"/>
      <c r="CS467" s="264"/>
      <c r="CT467" s="264"/>
      <c r="CU467" s="264"/>
      <c r="CV467" s="264"/>
      <c r="CW467" s="264"/>
      <c r="CX467" s="264"/>
      <c r="CY467" s="264"/>
      <c r="CZ467" s="264"/>
      <c r="DA467" s="264"/>
      <c r="DB467" s="264"/>
      <c r="DC467" s="264"/>
      <c r="DD467" s="264"/>
      <c r="DE467" s="264"/>
      <c r="DF467" s="264"/>
      <c r="DG467" s="264"/>
      <c r="DH467" s="264"/>
      <c r="DI467" s="264"/>
      <c r="DJ467" s="264"/>
      <c r="DK467" s="264"/>
      <c r="DL467" s="264"/>
    </row>
    <row r="468" spans="1:116" s="382" customFormat="1">
      <c r="A468" s="263"/>
      <c r="B468" s="263"/>
      <c r="C468" s="263"/>
      <c r="D468" s="264"/>
      <c r="E468" s="264"/>
      <c r="F468" s="383"/>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c r="AX468" s="264"/>
      <c r="AY468" s="264"/>
      <c r="AZ468" s="264"/>
      <c r="BA468" s="264"/>
      <c r="BB468" s="264"/>
      <c r="BC468" s="264"/>
      <c r="BD468" s="264"/>
      <c r="BE468" s="264"/>
      <c r="BF468" s="264"/>
      <c r="BG468" s="264"/>
      <c r="BH468" s="264"/>
      <c r="BI468" s="264"/>
      <c r="BJ468" s="264"/>
      <c r="BK468" s="264"/>
      <c r="BL468" s="264"/>
      <c r="BM468" s="264"/>
      <c r="BN468" s="264"/>
      <c r="BO468" s="264"/>
      <c r="BP468" s="264"/>
      <c r="BQ468" s="264"/>
      <c r="BR468" s="264"/>
      <c r="BS468" s="264"/>
      <c r="BT468" s="264"/>
      <c r="BU468" s="264"/>
      <c r="BV468" s="264"/>
      <c r="BW468" s="264"/>
      <c r="BX468" s="264"/>
      <c r="BY468" s="264"/>
      <c r="BZ468" s="264"/>
      <c r="CA468" s="264"/>
      <c r="CB468" s="264"/>
      <c r="CC468" s="264"/>
      <c r="CD468" s="264"/>
      <c r="CE468" s="264"/>
      <c r="CF468" s="264"/>
      <c r="CG468" s="264"/>
      <c r="CH468" s="264"/>
      <c r="CI468" s="264"/>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264"/>
      <c r="DG468" s="264"/>
      <c r="DH468" s="264"/>
      <c r="DI468" s="264"/>
      <c r="DJ468" s="264"/>
      <c r="DK468" s="264"/>
      <c r="DL468" s="264"/>
    </row>
    <row r="469" spans="1:116" s="382" customFormat="1">
      <c r="A469" s="263"/>
      <c r="B469" s="263"/>
      <c r="C469" s="263"/>
      <c r="D469" s="264"/>
      <c r="E469" s="264"/>
      <c r="F469" s="383"/>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S469" s="264"/>
      <c r="AT469" s="264"/>
      <c r="AU469" s="264"/>
      <c r="AV469" s="264"/>
      <c r="AW469" s="264"/>
      <c r="AX469" s="264"/>
      <c r="AY469" s="264"/>
      <c r="AZ469" s="264"/>
      <c r="BA469" s="264"/>
      <c r="BB469" s="264"/>
      <c r="BC469" s="264"/>
      <c r="BD469" s="264"/>
      <c r="BE469" s="264"/>
      <c r="BF469" s="264"/>
      <c r="BG469" s="264"/>
      <c r="BH469" s="264"/>
      <c r="BI469" s="264"/>
      <c r="BJ469" s="264"/>
      <c r="BK469" s="264"/>
      <c r="BL469" s="264"/>
      <c r="BM469" s="264"/>
      <c r="BN469" s="264"/>
      <c r="BO469" s="264"/>
      <c r="BP469" s="264"/>
      <c r="BQ469" s="264"/>
      <c r="BR469" s="264"/>
      <c r="BS469" s="264"/>
      <c r="BT469" s="264"/>
      <c r="BU469" s="264"/>
      <c r="BV469" s="264"/>
      <c r="BW469" s="264"/>
      <c r="BX469" s="264"/>
      <c r="BY469" s="264"/>
      <c r="BZ469" s="264"/>
      <c r="CA469" s="264"/>
      <c r="CB469" s="264"/>
      <c r="CC469" s="264"/>
      <c r="CD469" s="264"/>
      <c r="CE469" s="264"/>
      <c r="CF469" s="264"/>
      <c r="CG469" s="264"/>
      <c r="CH469" s="264"/>
      <c r="CI469" s="264"/>
      <c r="CJ469" s="264"/>
      <c r="CK469" s="264"/>
      <c r="CL469" s="264"/>
      <c r="CM469" s="264"/>
      <c r="CN469" s="264"/>
      <c r="CO469" s="264"/>
      <c r="CP469" s="264"/>
      <c r="CQ469" s="264"/>
      <c r="CR469" s="264"/>
      <c r="CS469" s="264"/>
      <c r="CT469" s="264"/>
      <c r="CU469" s="264"/>
      <c r="CV469" s="264"/>
      <c r="CW469" s="264"/>
      <c r="CX469" s="264"/>
      <c r="CY469" s="264"/>
      <c r="CZ469" s="264"/>
      <c r="DA469" s="264"/>
      <c r="DB469" s="264"/>
      <c r="DC469" s="264"/>
      <c r="DD469" s="264"/>
      <c r="DE469" s="264"/>
      <c r="DF469" s="264"/>
      <c r="DG469" s="264"/>
      <c r="DH469" s="264"/>
      <c r="DI469" s="264"/>
      <c r="DJ469" s="264"/>
      <c r="DK469" s="264"/>
      <c r="DL469" s="264"/>
    </row>
    <row r="470" spans="1:116" s="382" customFormat="1">
      <c r="A470" s="263"/>
      <c r="B470" s="263"/>
      <c r="C470" s="263"/>
      <c r="D470" s="264"/>
      <c r="E470" s="264"/>
      <c r="F470" s="383"/>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S470" s="264"/>
      <c r="AT470" s="264"/>
      <c r="AU470" s="264"/>
      <c r="AV470" s="264"/>
      <c r="AW470" s="264"/>
      <c r="AX470" s="264"/>
      <c r="AY470" s="264"/>
      <c r="AZ470" s="264"/>
      <c r="BA470" s="264"/>
      <c r="BB470" s="264"/>
      <c r="BC470" s="264"/>
      <c r="BD470" s="264"/>
      <c r="BE470" s="264"/>
      <c r="BF470" s="264"/>
      <c r="BG470" s="264"/>
      <c r="BH470" s="264"/>
      <c r="BI470" s="264"/>
      <c r="BJ470" s="264"/>
      <c r="BK470" s="264"/>
      <c r="BL470" s="264"/>
      <c r="BM470" s="264"/>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c r="CO470" s="264"/>
      <c r="CP470" s="264"/>
      <c r="CQ470" s="264"/>
      <c r="CR470" s="264"/>
      <c r="CS470" s="264"/>
      <c r="CT470" s="264"/>
      <c r="CU470" s="264"/>
      <c r="CV470" s="264"/>
      <c r="CW470" s="264"/>
      <c r="CX470" s="264"/>
      <c r="CY470" s="264"/>
      <c r="CZ470" s="264"/>
      <c r="DA470" s="264"/>
      <c r="DB470" s="264"/>
      <c r="DC470" s="264"/>
      <c r="DD470" s="264"/>
      <c r="DE470" s="264"/>
      <c r="DF470" s="264"/>
      <c r="DG470" s="264"/>
      <c r="DH470" s="264"/>
      <c r="DI470" s="264"/>
      <c r="DJ470" s="264"/>
      <c r="DK470" s="264"/>
      <c r="DL470" s="264"/>
    </row>
    <row r="471" spans="1:116" s="382" customFormat="1">
      <c r="A471" s="263"/>
      <c r="B471" s="263"/>
      <c r="C471" s="263"/>
      <c r="D471" s="264"/>
      <c r="E471" s="264"/>
      <c r="F471" s="383"/>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S471" s="264"/>
      <c r="AT471" s="264"/>
      <c r="AU471" s="264"/>
      <c r="AV471" s="264"/>
      <c r="AW471" s="264"/>
      <c r="AX471" s="264"/>
      <c r="AY471" s="264"/>
      <c r="AZ471" s="264"/>
      <c r="BA471" s="264"/>
      <c r="BB471" s="264"/>
      <c r="BC471" s="264"/>
      <c r="BD471" s="264"/>
      <c r="BE471" s="264"/>
      <c r="BF471" s="264"/>
      <c r="BG471" s="264"/>
      <c r="BH471" s="264"/>
      <c r="BI471" s="264"/>
      <c r="BJ471" s="264"/>
      <c r="BK471" s="264"/>
      <c r="BL471" s="264"/>
      <c r="BM471" s="264"/>
      <c r="BN471" s="264"/>
      <c r="BO471" s="264"/>
      <c r="BP471" s="264"/>
      <c r="BQ471" s="264"/>
      <c r="BR471" s="264"/>
      <c r="BS471" s="264"/>
      <c r="BT471" s="264"/>
      <c r="BU471" s="264"/>
      <c r="BV471" s="264"/>
      <c r="BW471" s="264"/>
      <c r="BX471" s="264"/>
      <c r="BY471" s="264"/>
      <c r="BZ471" s="264"/>
      <c r="CA471" s="264"/>
      <c r="CB471" s="264"/>
      <c r="CC471" s="264"/>
      <c r="CD471" s="264"/>
      <c r="CE471" s="264"/>
      <c r="CF471" s="264"/>
      <c r="CG471" s="264"/>
      <c r="CH471" s="264"/>
      <c r="CI471" s="264"/>
      <c r="CJ471" s="264"/>
      <c r="CK471" s="264"/>
      <c r="CL471" s="264"/>
      <c r="CM471" s="264"/>
      <c r="CN471" s="264"/>
      <c r="CO471" s="264"/>
      <c r="CP471" s="264"/>
      <c r="CQ471" s="264"/>
      <c r="CR471" s="264"/>
      <c r="CS471" s="264"/>
      <c r="CT471" s="264"/>
      <c r="CU471" s="264"/>
      <c r="CV471" s="264"/>
      <c r="CW471" s="264"/>
      <c r="CX471" s="264"/>
      <c r="CY471" s="264"/>
      <c r="CZ471" s="264"/>
      <c r="DA471" s="264"/>
      <c r="DB471" s="264"/>
      <c r="DC471" s="264"/>
      <c r="DD471" s="264"/>
      <c r="DE471" s="264"/>
      <c r="DF471" s="264"/>
      <c r="DG471" s="264"/>
      <c r="DH471" s="264"/>
      <c r="DI471" s="264"/>
      <c r="DJ471" s="264"/>
      <c r="DK471" s="264"/>
      <c r="DL471" s="264"/>
    </row>
    <row r="472" spans="1:116" s="382" customFormat="1">
      <c r="A472" s="263"/>
      <c r="B472" s="263"/>
      <c r="C472" s="263"/>
      <c r="D472" s="264"/>
      <c r="E472" s="264"/>
      <c r="F472" s="383"/>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4"/>
      <c r="AT472" s="264"/>
      <c r="AU472" s="264"/>
      <c r="AV472" s="264"/>
      <c r="AW472" s="264"/>
      <c r="AX472" s="264"/>
      <c r="AY472" s="264"/>
      <c r="AZ472" s="264"/>
      <c r="BA472" s="264"/>
      <c r="BB472" s="264"/>
      <c r="BC472" s="264"/>
      <c r="BD472" s="264"/>
      <c r="BE472" s="264"/>
      <c r="BF472" s="264"/>
      <c r="BG472" s="264"/>
      <c r="BH472" s="264"/>
      <c r="BI472" s="264"/>
      <c r="BJ472" s="264"/>
      <c r="BK472" s="264"/>
      <c r="BL472" s="264"/>
      <c r="BM472" s="264"/>
      <c r="BN472" s="264"/>
      <c r="BO472" s="264"/>
      <c r="BP472" s="264"/>
      <c r="BQ472" s="264"/>
      <c r="BR472" s="264"/>
      <c r="BS472" s="264"/>
      <c r="BT472" s="264"/>
      <c r="BU472" s="264"/>
      <c r="BV472" s="264"/>
      <c r="BW472" s="264"/>
      <c r="BX472" s="264"/>
      <c r="BY472" s="264"/>
      <c r="BZ472" s="264"/>
      <c r="CA472" s="264"/>
      <c r="CB472" s="264"/>
      <c r="CC472" s="264"/>
      <c r="CD472" s="264"/>
      <c r="CE472" s="264"/>
      <c r="CF472" s="264"/>
      <c r="CG472" s="264"/>
      <c r="CH472" s="264"/>
      <c r="CI472" s="264"/>
      <c r="CJ472" s="264"/>
      <c r="CK472" s="264"/>
      <c r="CL472" s="264"/>
      <c r="CM472" s="264"/>
      <c r="CN472" s="264"/>
      <c r="CO472" s="264"/>
      <c r="CP472" s="264"/>
      <c r="CQ472" s="264"/>
      <c r="CR472" s="264"/>
      <c r="CS472" s="264"/>
      <c r="CT472" s="264"/>
      <c r="CU472" s="264"/>
      <c r="CV472" s="264"/>
      <c r="CW472" s="264"/>
      <c r="CX472" s="264"/>
      <c r="CY472" s="264"/>
      <c r="CZ472" s="264"/>
      <c r="DA472" s="264"/>
      <c r="DB472" s="264"/>
      <c r="DC472" s="264"/>
      <c r="DD472" s="264"/>
      <c r="DE472" s="264"/>
      <c r="DF472" s="264"/>
      <c r="DG472" s="264"/>
      <c r="DH472" s="264"/>
      <c r="DI472" s="264"/>
      <c r="DJ472" s="264"/>
      <c r="DK472" s="264"/>
      <c r="DL472" s="264"/>
    </row>
    <row r="473" spans="1:116" s="382" customFormat="1">
      <c r="A473" s="263"/>
      <c r="B473" s="263"/>
      <c r="C473" s="263"/>
      <c r="D473" s="264"/>
      <c r="E473" s="264"/>
      <c r="F473" s="383"/>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4"/>
      <c r="AT473" s="264"/>
      <c r="AU473" s="264"/>
      <c r="AV473" s="264"/>
      <c r="AW473" s="264"/>
      <c r="AX473" s="264"/>
      <c r="AY473" s="264"/>
      <c r="AZ473" s="264"/>
      <c r="BA473" s="264"/>
      <c r="BB473" s="264"/>
      <c r="BC473" s="264"/>
      <c r="BD473" s="264"/>
      <c r="BE473" s="264"/>
      <c r="BF473" s="264"/>
      <c r="BG473" s="264"/>
      <c r="BH473" s="264"/>
      <c r="BI473" s="264"/>
      <c r="BJ473" s="264"/>
      <c r="BK473" s="264"/>
      <c r="BL473" s="264"/>
      <c r="BM473" s="264"/>
      <c r="BN473" s="264"/>
      <c r="BO473" s="264"/>
      <c r="BP473" s="264"/>
      <c r="BQ473" s="264"/>
      <c r="BR473" s="264"/>
      <c r="BS473" s="264"/>
      <c r="BT473" s="264"/>
      <c r="BU473" s="264"/>
      <c r="BV473" s="264"/>
      <c r="BW473" s="264"/>
      <c r="BX473" s="264"/>
      <c r="BY473" s="264"/>
      <c r="BZ473" s="264"/>
      <c r="CA473" s="264"/>
      <c r="CB473" s="264"/>
      <c r="CC473" s="264"/>
      <c r="CD473" s="264"/>
      <c r="CE473" s="264"/>
      <c r="CF473" s="264"/>
      <c r="CG473" s="264"/>
      <c r="CH473" s="264"/>
      <c r="CI473" s="264"/>
      <c r="CJ473" s="264"/>
      <c r="CK473" s="264"/>
      <c r="CL473" s="264"/>
      <c r="CM473" s="264"/>
      <c r="CN473" s="264"/>
      <c r="CO473" s="264"/>
      <c r="CP473" s="264"/>
      <c r="CQ473" s="264"/>
      <c r="CR473" s="264"/>
      <c r="CS473" s="264"/>
      <c r="CT473" s="264"/>
      <c r="CU473" s="264"/>
      <c r="CV473" s="264"/>
      <c r="CW473" s="264"/>
      <c r="CX473" s="264"/>
      <c r="CY473" s="264"/>
      <c r="CZ473" s="264"/>
      <c r="DA473" s="264"/>
      <c r="DB473" s="264"/>
      <c r="DC473" s="264"/>
      <c r="DD473" s="264"/>
      <c r="DE473" s="264"/>
      <c r="DF473" s="264"/>
      <c r="DG473" s="264"/>
      <c r="DH473" s="264"/>
      <c r="DI473" s="264"/>
      <c r="DJ473" s="264"/>
      <c r="DK473" s="264"/>
      <c r="DL473" s="264"/>
    </row>
    <row r="474" spans="1:116" s="382" customFormat="1">
      <c r="A474" s="263"/>
      <c r="B474" s="263"/>
      <c r="C474" s="263"/>
      <c r="D474" s="264"/>
      <c r="E474" s="264"/>
      <c r="F474" s="383"/>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4"/>
      <c r="CB474" s="264"/>
      <c r="CC474" s="264"/>
      <c r="CD474" s="264"/>
      <c r="CE474" s="264"/>
      <c r="CF474" s="264"/>
      <c r="CG474" s="264"/>
      <c r="CH474" s="264"/>
      <c r="CI474" s="264"/>
      <c r="CJ474" s="264"/>
      <c r="CK474" s="264"/>
      <c r="CL474" s="264"/>
      <c r="CM474" s="264"/>
      <c r="CN474" s="264"/>
      <c r="CO474" s="264"/>
      <c r="CP474" s="264"/>
      <c r="CQ474" s="264"/>
      <c r="CR474" s="264"/>
      <c r="CS474" s="264"/>
      <c r="CT474" s="264"/>
      <c r="CU474" s="264"/>
      <c r="CV474" s="264"/>
      <c r="CW474" s="264"/>
      <c r="CX474" s="264"/>
      <c r="CY474" s="264"/>
      <c r="CZ474" s="264"/>
      <c r="DA474" s="264"/>
      <c r="DB474" s="264"/>
      <c r="DC474" s="264"/>
      <c r="DD474" s="264"/>
      <c r="DE474" s="264"/>
      <c r="DF474" s="264"/>
      <c r="DG474" s="264"/>
      <c r="DH474" s="264"/>
      <c r="DI474" s="264"/>
      <c r="DJ474" s="264"/>
      <c r="DK474" s="264"/>
      <c r="DL474" s="264"/>
    </row>
    <row r="475" spans="1:116" s="382" customFormat="1">
      <c r="A475" s="263"/>
      <c r="B475" s="263"/>
      <c r="C475" s="263"/>
      <c r="D475" s="264"/>
      <c r="E475" s="264"/>
      <c r="F475" s="383"/>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4"/>
      <c r="CB475" s="264"/>
      <c r="CC475" s="264"/>
      <c r="CD475" s="264"/>
      <c r="CE475" s="264"/>
      <c r="CF475" s="264"/>
      <c r="CG475" s="264"/>
      <c r="CH475" s="264"/>
      <c r="CI475" s="264"/>
      <c r="CJ475" s="264"/>
      <c r="CK475" s="264"/>
      <c r="CL475" s="264"/>
      <c r="CM475" s="264"/>
      <c r="CN475" s="264"/>
      <c r="CO475" s="264"/>
      <c r="CP475" s="264"/>
      <c r="CQ475" s="264"/>
      <c r="CR475" s="264"/>
      <c r="CS475" s="264"/>
      <c r="CT475" s="264"/>
      <c r="CU475" s="264"/>
      <c r="CV475" s="264"/>
      <c r="CW475" s="264"/>
      <c r="CX475" s="264"/>
      <c r="CY475" s="264"/>
      <c r="CZ475" s="264"/>
      <c r="DA475" s="264"/>
      <c r="DB475" s="264"/>
      <c r="DC475" s="264"/>
      <c r="DD475" s="264"/>
      <c r="DE475" s="264"/>
      <c r="DF475" s="264"/>
      <c r="DG475" s="264"/>
      <c r="DH475" s="264"/>
      <c r="DI475" s="264"/>
      <c r="DJ475" s="264"/>
      <c r="DK475" s="264"/>
      <c r="DL475" s="264"/>
    </row>
    <row r="476" spans="1:116" s="382" customFormat="1">
      <c r="A476" s="263"/>
      <c r="B476" s="263"/>
      <c r="C476" s="263"/>
      <c r="D476" s="264"/>
      <c r="E476" s="264"/>
      <c r="F476" s="383"/>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AT476" s="264"/>
      <c r="AU476" s="264"/>
      <c r="AV476" s="264"/>
      <c r="AW476" s="264"/>
      <c r="AX476" s="264"/>
      <c r="AY476" s="264"/>
      <c r="AZ476" s="264"/>
      <c r="BA476" s="264"/>
      <c r="BB476" s="264"/>
      <c r="BC476" s="264"/>
      <c r="BD476" s="264"/>
      <c r="BE476" s="264"/>
      <c r="BF476" s="264"/>
      <c r="BG476" s="264"/>
      <c r="BH476" s="264"/>
      <c r="BI476" s="264"/>
      <c r="BJ476" s="264"/>
      <c r="BK476" s="264"/>
      <c r="BL476" s="264"/>
      <c r="BM476" s="264"/>
      <c r="BN476" s="264"/>
      <c r="BO476" s="264"/>
      <c r="BP476" s="264"/>
      <c r="BQ476" s="264"/>
      <c r="BR476" s="264"/>
      <c r="BS476" s="264"/>
      <c r="BT476" s="264"/>
      <c r="BU476" s="264"/>
      <c r="BV476" s="264"/>
      <c r="BW476" s="264"/>
      <c r="BX476" s="264"/>
      <c r="BY476" s="264"/>
      <c r="BZ476" s="264"/>
      <c r="CA476" s="264"/>
      <c r="CB476" s="264"/>
      <c r="CC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c r="CY476" s="264"/>
      <c r="CZ476" s="264"/>
      <c r="DA476" s="264"/>
      <c r="DB476" s="264"/>
      <c r="DC476" s="264"/>
      <c r="DD476" s="264"/>
      <c r="DE476" s="264"/>
      <c r="DF476" s="264"/>
      <c r="DG476" s="264"/>
      <c r="DH476" s="264"/>
      <c r="DI476" s="264"/>
      <c r="DJ476" s="264"/>
      <c r="DK476" s="264"/>
      <c r="DL476" s="264"/>
    </row>
    <row r="477" spans="1:116" s="382" customFormat="1">
      <c r="A477" s="263"/>
      <c r="B477" s="263"/>
      <c r="C477" s="263"/>
      <c r="D477" s="264"/>
      <c r="E477" s="264"/>
      <c r="F477" s="383"/>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4"/>
      <c r="AT477" s="264"/>
      <c r="AU477" s="264"/>
      <c r="AV477" s="264"/>
      <c r="AW477" s="264"/>
      <c r="AX477" s="264"/>
      <c r="AY477" s="264"/>
      <c r="AZ477" s="264"/>
      <c r="BA477" s="264"/>
      <c r="BB477" s="264"/>
      <c r="BC477" s="264"/>
      <c r="BD477" s="264"/>
      <c r="BE477" s="264"/>
      <c r="BF477" s="264"/>
      <c r="BG477" s="264"/>
      <c r="BH477" s="264"/>
      <c r="BI477" s="264"/>
      <c r="BJ477" s="264"/>
      <c r="BK477" s="264"/>
      <c r="BL477" s="264"/>
      <c r="BM477" s="264"/>
      <c r="BN477" s="264"/>
      <c r="BO477" s="264"/>
      <c r="BP477" s="264"/>
      <c r="BQ477" s="264"/>
      <c r="BR477" s="264"/>
      <c r="BS477" s="264"/>
      <c r="BT477" s="264"/>
      <c r="BU477" s="264"/>
      <c r="BV477" s="264"/>
      <c r="BW477" s="264"/>
      <c r="BX477" s="264"/>
      <c r="BY477" s="264"/>
      <c r="BZ477" s="264"/>
      <c r="CA477" s="264"/>
      <c r="CB477" s="264"/>
      <c r="CC477" s="264"/>
      <c r="CD477" s="264"/>
      <c r="CE477" s="264"/>
      <c r="CF477" s="264"/>
      <c r="CG477" s="264"/>
      <c r="CH477" s="264"/>
      <c r="CI477" s="264"/>
      <c r="CJ477" s="264"/>
      <c r="CK477" s="264"/>
      <c r="CL477" s="264"/>
      <c r="CM477" s="264"/>
      <c r="CN477" s="264"/>
      <c r="CO477" s="264"/>
      <c r="CP477" s="264"/>
      <c r="CQ477" s="264"/>
      <c r="CR477" s="264"/>
      <c r="CS477" s="264"/>
      <c r="CT477" s="264"/>
      <c r="CU477" s="264"/>
      <c r="CV477" s="264"/>
      <c r="CW477" s="264"/>
      <c r="CX477" s="264"/>
      <c r="CY477" s="264"/>
      <c r="CZ477" s="264"/>
      <c r="DA477" s="264"/>
      <c r="DB477" s="264"/>
      <c r="DC477" s="264"/>
      <c r="DD477" s="264"/>
      <c r="DE477" s="264"/>
      <c r="DF477" s="264"/>
      <c r="DG477" s="264"/>
      <c r="DH477" s="264"/>
      <c r="DI477" s="264"/>
      <c r="DJ477" s="264"/>
      <c r="DK477" s="264"/>
      <c r="DL477" s="264"/>
    </row>
    <row r="478" spans="1:116" s="382" customFormat="1">
      <c r="A478" s="263"/>
      <c r="B478" s="263"/>
      <c r="C478" s="263"/>
      <c r="D478" s="264"/>
      <c r="E478" s="264"/>
      <c r="F478" s="383"/>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4"/>
      <c r="AT478" s="264"/>
      <c r="AU478" s="264"/>
      <c r="AV478" s="264"/>
      <c r="AW478" s="264"/>
      <c r="AX478" s="264"/>
      <c r="AY478" s="264"/>
      <c r="AZ478" s="264"/>
      <c r="BA478" s="264"/>
      <c r="BB478" s="264"/>
      <c r="BC478" s="264"/>
      <c r="BD478" s="264"/>
      <c r="BE478" s="264"/>
      <c r="BF478" s="264"/>
      <c r="BG478" s="264"/>
      <c r="BH478" s="264"/>
      <c r="BI478" s="264"/>
      <c r="BJ478" s="264"/>
      <c r="BK478" s="264"/>
      <c r="BL478" s="264"/>
      <c r="BM478" s="264"/>
      <c r="BN478" s="264"/>
      <c r="BO478" s="264"/>
      <c r="BP478" s="264"/>
      <c r="BQ478" s="264"/>
      <c r="BR478" s="264"/>
      <c r="BS478" s="264"/>
      <c r="BT478" s="264"/>
      <c r="BU478" s="264"/>
      <c r="BV478" s="264"/>
      <c r="BW478" s="264"/>
      <c r="BX478" s="264"/>
      <c r="BY478" s="264"/>
      <c r="BZ478" s="264"/>
      <c r="CA478" s="264"/>
      <c r="CB478" s="264"/>
      <c r="CC478" s="264"/>
      <c r="CD478" s="264"/>
      <c r="CE478" s="264"/>
      <c r="CF478" s="264"/>
      <c r="CG478" s="264"/>
      <c r="CH478" s="264"/>
      <c r="CI478" s="264"/>
      <c r="CJ478" s="264"/>
      <c r="CK478" s="264"/>
      <c r="CL478" s="264"/>
      <c r="CM478" s="264"/>
      <c r="CN478" s="264"/>
      <c r="CO478" s="264"/>
      <c r="CP478" s="264"/>
      <c r="CQ478" s="264"/>
      <c r="CR478" s="264"/>
      <c r="CS478" s="264"/>
      <c r="CT478" s="264"/>
      <c r="CU478" s="264"/>
      <c r="CV478" s="264"/>
      <c r="CW478" s="264"/>
      <c r="CX478" s="264"/>
      <c r="CY478" s="264"/>
      <c r="CZ478" s="264"/>
      <c r="DA478" s="264"/>
      <c r="DB478" s="264"/>
      <c r="DC478" s="264"/>
      <c r="DD478" s="264"/>
      <c r="DE478" s="264"/>
      <c r="DF478" s="264"/>
      <c r="DG478" s="264"/>
      <c r="DH478" s="264"/>
      <c r="DI478" s="264"/>
      <c r="DJ478" s="264"/>
      <c r="DK478" s="264"/>
      <c r="DL478" s="264"/>
    </row>
    <row r="479" spans="1:116" s="382" customFormat="1">
      <c r="A479" s="263"/>
      <c r="B479" s="263"/>
      <c r="C479" s="263"/>
      <c r="D479" s="264"/>
      <c r="E479" s="264"/>
      <c r="F479" s="383"/>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4"/>
      <c r="AT479" s="264"/>
      <c r="AU479" s="264"/>
      <c r="AV479" s="264"/>
      <c r="AW479" s="264"/>
      <c r="AX479" s="264"/>
      <c r="AY479" s="264"/>
      <c r="AZ479" s="264"/>
      <c r="BA479" s="264"/>
      <c r="BB479" s="264"/>
      <c r="BC479" s="264"/>
      <c r="BD479" s="264"/>
      <c r="BE479" s="264"/>
      <c r="BF479" s="264"/>
      <c r="BG479" s="264"/>
      <c r="BH479" s="264"/>
      <c r="BI479" s="264"/>
      <c r="BJ479" s="264"/>
      <c r="BK479" s="264"/>
      <c r="BL479" s="264"/>
      <c r="BM479" s="264"/>
      <c r="BN479" s="264"/>
      <c r="BO479" s="264"/>
      <c r="BP479" s="264"/>
      <c r="BQ479" s="264"/>
      <c r="BR479" s="264"/>
      <c r="BS479" s="264"/>
      <c r="BT479" s="264"/>
      <c r="BU479" s="264"/>
      <c r="BV479" s="264"/>
      <c r="BW479" s="264"/>
      <c r="BX479" s="264"/>
      <c r="BY479" s="264"/>
      <c r="BZ479" s="264"/>
      <c r="CA479" s="264"/>
      <c r="CB479" s="264"/>
      <c r="CC479" s="264"/>
      <c r="CD479" s="264"/>
      <c r="CE479" s="264"/>
      <c r="CF479" s="264"/>
      <c r="CG479" s="264"/>
      <c r="CH479" s="264"/>
      <c r="CI479" s="264"/>
      <c r="CJ479" s="264"/>
      <c r="CK479" s="264"/>
      <c r="CL479" s="264"/>
      <c r="CM479" s="264"/>
      <c r="CN479" s="264"/>
      <c r="CO479" s="264"/>
      <c r="CP479" s="264"/>
      <c r="CQ479" s="264"/>
      <c r="CR479" s="264"/>
      <c r="CS479" s="264"/>
      <c r="CT479" s="264"/>
      <c r="CU479" s="264"/>
      <c r="CV479" s="264"/>
      <c r="CW479" s="264"/>
      <c r="CX479" s="264"/>
      <c r="CY479" s="264"/>
      <c r="CZ479" s="264"/>
      <c r="DA479" s="264"/>
      <c r="DB479" s="264"/>
      <c r="DC479" s="264"/>
      <c r="DD479" s="264"/>
      <c r="DE479" s="264"/>
      <c r="DF479" s="264"/>
      <c r="DG479" s="264"/>
      <c r="DH479" s="264"/>
      <c r="DI479" s="264"/>
      <c r="DJ479" s="264"/>
      <c r="DK479" s="264"/>
      <c r="DL479" s="264"/>
    </row>
    <row r="480" spans="1:116" s="382" customFormat="1">
      <c r="A480" s="263"/>
      <c r="B480" s="263"/>
      <c r="C480" s="263"/>
      <c r="D480" s="264"/>
      <c r="E480" s="264"/>
      <c r="F480" s="383"/>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4"/>
      <c r="AT480" s="264"/>
      <c r="AU480" s="264"/>
      <c r="AV480" s="264"/>
      <c r="AW480" s="264"/>
      <c r="AX480" s="264"/>
      <c r="AY480" s="264"/>
      <c r="AZ480" s="264"/>
      <c r="BA480" s="264"/>
      <c r="BB480" s="264"/>
      <c r="BC480" s="264"/>
      <c r="BD480" s="264"/>
      <c r="BE480" s="264"/>
      <c r="BF480" s="264"/>
      <c r="BG480" s="264"/>
      <c r="BH480" s="264"/>
      <c r="BI480" s="264"/>
      <c r="BJ480" s="264"/>
      <c r="BK480" s="264"/>
      <c r="BL480" s="264"/>
      <c r="BM480" s="264"/>
      <c r="BN480" s="264"/>
      <c r="BO480" s="264"/>
      <c r="BP480" s="264"/>
      <c r="BQ480" s="264"/>
      <c r="BR480" s="264"/>
      <c r="BS480" s="264"/>
      <c r="BT480" s="264"/>
      <c r="BU480" s="264"/>
      <c r="BV480" s="264"/>
      <c r="BW480" s="264"/>
      <c r="BX480" s="264"/>
      <c r="BY480" s="264"/>
      <c r="BZ480" s="264"/>
      <c r="CA480" s="264"/>
      <c r="CB480" s="264"/>
      <c r="CC480" s="264"/>
      <c r="CD480" s="264"/>
      <c r="CE480" s="264"/>
      <c r="CF480" s="264"/>
      <c r="CG480" s="264"/>
      <c r="CH480" s="264"/>
      <c r="CI480" s="264"/>
      <c r="CJ480" s="264"/>
      <c r="CK480" s="264"/>
      <c r="CL480" s="264"/>
      <c r="CM480" s="264"/>
      <c r="CN480" s="264"/>
      <c r="CO480" s="264"/>
      <c r="CP480" s="264"/>
      <c r="CQ480" s="264"/>
      <c r="CR480" s="264"/>
      <c r="CS480" s="264"/>
      <c r="CT480" s="264"/>
      <c r="CU480" s="264"/>
      <c r="CV480" s="264"/>
      <c r="CW480" s="264"/>
      <c r="CX480" s="264"/>
      <c r="CY480" s="264"/>
      <c r="CZ480" s="264"/>
      <c r="DA480" s="264"/>
      <c r="DB480" s="264"/>
      <c r="DC480" s="264"/>
      <c r="DD480" s="264"/>
      <c r="DE480" s="264"/>
      <c r="DF480" s="264"/>
      <c r="DG480" s="264"/>
      <c r="DH480" s="264"/>
      <c r="DI480" s="264"/>
      <c r="DJ480" s="264"/>
      <c r="DK480" s="264"/>
      <c r="DL480" s="264"/>
    </row>
    <row r="481" spans="1:116" s="382" customFormat="1">
      <c r="A481" s="263"/>
      <c r="B481" s="263"/>
      <c r="C481" s="263"/>
      <c r="D481" s="264"/>
      <c r="E481" s="264"/>
      <c r="F481" s="383"/>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c r="AX481" s="264"/>
      <c r="AY481" s="264"/>
      <c r="AZ481" s="264"/>
      <c r="BA481" s="264"/>
      <c r="BB481" s="264"/>
      <c r="BC481" s="264"/>
      <c r="BD481" s="264"/>
      <c r="BE481" s="264"/>
      <c r="BF481" s="264"/>
      <c r="BG481" s="264"/>
      <c r="BH481" s="264"/>
      <c r="BI481" s="264"/>
      <c r="BJ481" s="264"/>
      <c r="BK481" s="264"/>
      <c r="BL481" s="264"/>
      <c r="BM481" s="264"/>
      <c r="BN481" s="264"/>
      <c r="BO481" s="264"/>
      <c r="BP481" s="264"/>
      <c r="BQ481" s="264"/>
      <c r="BR481" s="264"/>
      <c r="BS481" s="264"/>
      <c r="BT481" s="264"/>
      <c r="BU481" s="264"/>
      <c r="BV481" s="264"/>
      <c r="BW481" s="264"/>
      <c r="BX481" s="264"/>
      <c r="BY481" s="264"/>
      <c r="BZ481" s="264"/>
      <c r="CA481" s="264"/>
      <c r="CB481" s="264"/>
      <c r="CC481" s="264"/>
      <c r="CD481" s="264"/>
      <c r="CE481" s="264"/>
      <c r="CF481" s="264"/>
      <c r="CG481" s="264"/>
      <c r="CH481" s="264"/>
      <c r="CI481" s="264"/>
      <c r="CJ481" s="264"/>
      <c r="CK481" s="264"/>
      <c r="CL481" s="264"/>
      <c r="CM481" s="264"/>
      <c r="CN481" s="264"/>
      <c r="CO481" s="264"/>
      <c r="CP481" s="264"/>
      <c r="CQ481" s="264"/>
      <c r="CR481" s="264"/>
      <c r="CS481" s="264"/>
      <c r="CT481" s="264"/>
      <c r="CU481" s="264"/>
      <c r="CV481" s="264"/>
      <c r="CW481" s="264"/>
      <c r="CX481" s="264"/>
      <c r="CY481" s="264"/>
      <c r="CZ481" s="264"/>
      <c r="DA481" s="264"/>
      <c r="DB481" s="264"/>
      <c r="DC481" s="264"/>
      <c r="DD481" s="264"/>
      <c r="DE481" s="264"/>
      <c r="DF481" s="264"/>
      <c r="DG481" s="264"/>
      <c r="DH481" s="264"/>
      <c r="DI481" s="264"/>
      <c r="DJ481" s="264"/>
      <c r="DK481" s="264"/>
      <c r="DL481" s="264"/>
    </row>
    <row r="482" spans="1:116" s="382" customFormat="1">
      <c r="A482" s="263"/>
      <c r="B482" s="263"/>
      <c r="C482" s="263"/>
      <c r="D482" s="264"/>
      <c r="E482" s="264"/>
      <c r="F482" s="383"/>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c r="AX482" s="264"/>
      <c r="AY482" s="264"/>
      <c r="AZ482" s="264"/>
      <c r="BA482" s="264"/>
      <c r="BB482" s="264"/>
      <c r="BC482" s="264"/>
      <c r="BD482" s="264"/>
      <c r="BE482" s="264"/>
      <c r="BF482" s="264"/>
      <c r="BG482" s="264"/>
      <c r="BH482" s="264"/>
      <c r="BI482" s="264"/>
      <c r="BJ482" s="264"/>
      <c r="BK482" s="264"/>
      <c r="BL482" s="264"/>
      <c r="BM482" s="264"/>
      <c r="BN482" s="264"/>
      <c r="BO482" s="264"/>
      <c r="BP482" s="264"/>
      <c r="BQ482" s="264"/>
      <c r="BR482" s="264"/>
      <c r="BS482" s="264"/>
      <c r="BT482" s="264"/>
      <c r="BU482" s="264"/>
      <c r="BV482" s="264"/>
      <c r="BW482" s="264"/>
      <c r="BX482" s="264"/>
      <c r="BY482" s="264"/>
      <c r="BZ482" s="264"/>
      <c r="CA482" s="264"/>
      <c r="CB482" s="264"/>
      <c r="CC482" s="264"/>
      <c r="CD482" s="264"/>
      <c r="CE482" s="264"/>
      <c r="CF482" s="264"/>
      <c r="CG482" s="264"/>
      <c r="CH482" s="264"/>
      <c r="CI482" s="264"/>
      <c r="CJ482" s="264"/>
      <c r="CK482" s="264"/>
      <c r="CL482" s="264"/>
      <c r="CM482" s="264"/>
      <c r="CN482" s="264"/>
      <c r="CO482" s="264"/>
      <c r="CP482" s="264"/>
      <c r="CQ482" s="264"/>
      <c r="CR482" s="264"/>
      <c r="CS482" s="264"/>
      <c r="CT482" s="264"/>
      <c r="CU482" s="264"/>
      <c r="CV482" s="264"/>
      <c r="CW482" s="264"/>
      <c r="CX482" s="264"/>
      <c r="CY482" s="264"/>
      <c r="CZ482" s="264"/>
      <c r="DA482" s="264"/>
      <c r="DB482" s="264"/>
      <c r="DC482" s="264"/>
      <c r="DD482" s="264"/>
      <c r="DE482" s="264"/>
      <c r="DF482" s="264"/>
      <c r="DG482" s="264"/>
      <c r="DH482" s="264"/>
      <c r="DI482" s="264"/>
      <c r="DJ482" s="264"/>
      <c r="DK482" s="264"/>
      <c r="DL482" s="264"/>
    </row>
    <row r="483" spans="1:116" s="382" customFormat="1">
      <c r="A483" s="263"/>
      <c r="B483" s="263"/>
      <c r="C483" s="263"/>
      <c r="D483" s="264"/>
      <c r="E483" s="264"/>
      <c r="F483" s="383"/>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4"/>
      <c r="AT483" s="264"/>
      <c r="AU483" s="264"/>
      <c r="AV483" s="264"/>
      <c r="AW483" s="264"/>
      <c r="AX483" s="264"/>
      <c r="AY483" s="264"/>
      <c r="AZ483" s="264"/>
      <c r="BA483" s="264"/>
      <c r="BB483" s="264"/>
      <c r="BC483" s="264"/>
      <c r="BD483" s="264"/>
      <c r="BE483" s="264"/>
      <c r="BF483" s="264"/>
      <c r="BG483" s="264"/>
      <c r="BH483" s="264"/>
      <c r="BI483" s="264"/>
      <c r="BJ483" s="264"/>
      <c r="BK483" s="264"/>
      <c r="BL483" s="264"/>
      <c r="BM483" s="264"/>
      <c r="BN483" s="264"/>
      <c r="BO483" s="264"/>
      <c r="BP483" s="264"/>
      <c r="BQ483" s="264"/>
      <c r="BR483" s="264"/>
      <c r="BS483" s="264"/>
      <c r="BT483" s="264"/>
      <c r="BU483" s="264"/>
      <c r="BV483" s="264"/>
      <c r="BW483" s="264"/>
      <c r="BX483" s="264"/>
      <c r="BY483" s="264"/>
      <c r="BZ483" s="264"/>
      <c r="CA483" s="264"/>
      <c r="CB483" s="264"/>
      <c r="CC483" s="264"/>
      <c r="CD483" s="264"/>
      <c r="CE483" s="264"/>
      <c r="CF483" s="264"/>
      <c r="CG483" s="264"/>
      <c r="CH483" s="264"/>
      <c r="CI483" s="264"/>
      <c r="CJ483" s="264"/>
      <c r="CK483" s="264"/>
      <c r="CL483" s="264"/>
      <c r="CM483" s="264"/>
      <c r="CN483" s="264"/>
      <c r="CO483" s="264"/>
      <c r="CP483" s="264"/>
      <c r="CQ483" s="264"/>
      <c r="CR483" s="264"/>
      <c r="CS483" s="264"/>
      <c r="CT483" s="264"/>
      <c r="CU483" s="264"/>
      <c r="CV483" s="264"/>
      <c r="CW483" s="264"/>
      <c r="CX483" s="264"/>
      <c r="CY483" s="264"/>
      <c r="CZ483" s="264"/>
      <c r="DA483" s="264"/>
      <c r="DB483" s="264"/>
      <c r="DC483" s="264"/>
      <c r="DD483" s="264"/>
      <c r="DE483" s="264"/>
      <c r="DF483" s="264"/>
      <c r="DG483" s="264"/>
      <c r="DH483" s="264"/>
      <c r="DI483" s="264"/>
      <c r="DJ483" s="264"/>
      <c r="DK483" s="264"/>
      <c r="DL483" s="264"/>
    </row>
    <row r="484" spans="1:116" s="382" customFormat="1">
      <c r="A484" s="263"/>
      <c r="B484" s="263"/>
      <c r="C484" s="263"/>
      <c r="D484" s="264"/>
      <c r="E484" s="264"/>
      <c r="F484" s="383"/>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4"/>
      <c r="AT484" s="264"/>
      <c r="AU484" s="264"/>
      <c r="AV484" s="264"/>
      <c r="AW484" s="264"/>
      <c r="AX484" s="264"/>
      <c r="AY484" s="264"/>
      <c r="AZ484" s="264"/>
      <c r="BA484" s="264"/>
      <c r="BB484" s="264"/>
      <c r="BC484" s="264"/>
      <c r="BD484" s="264"/>
      <c r="BE484" s="264"/>
      <c r="BF484" s="264"/>
      <c r="BG484" s="264"/>
      <c r="BH484" s="264"/>
      <c r="BI484" s="264"/>
      <c r="BJ484" s="264"/>
      <c r="BK484" s="264"/>
      <c r="BL484" s="264"/>
      <c r="BM484" s="264"/>
      <c r="BN484" s="264"/>
      <c r="BO484" s="264"/>
      <c r="BP484" s="264"/>
      <c r="BQ484" s="264"/>
      <c r="BR484" s="264"/>
      <c r="BS484" s="264"/>
      <c r="BT484" s="264"/>
      <c r="BU484" s="264"/>
      <c r="BV484" s="264"/>
      <c r="BW484" s="264"/>
      <c r="BX484" s="264"/>
      <c r="BY484" s="264"/>
      <c r="BZ484" s="264"/>
      <c r="CA484" s="264"/>
      <c r="CB484" s="264"/>
      <c r="CC484" s="264"/>
      <c r="CD484" s="264"/>
      <c r="CE484" s="264"/>
      <c r="CF484" s="264"/>
      <c r="CG484" s="264"/>
      <c r="CH484" s="264"/>
      <c r="CI484" s="264"/>
      <c r="CJ484" s="264"/>
      <c r="CK484" s="264"/>
      <c r="CL484" s="264"/>
      <c r="CM484" s="264"/>
      <c r="CN484" s="264"/>
      <c r="CO484" s="264"/>
      <c r="CP484" s="264"/>
      <c r="CQ484" s="264"/>
      <c r="CR484" s="264"/>
      <c r="CS484" s="264"/>
      <c r="CT484" s="264"/>
      <c r="CU484" s="264"/>
      <c r="CV484" s="264"/>
      <c r="CW484" s="264"/>
      <c r="CX484" s="264"/>
      <c r="CY484" s="264"/>
      <c r="CZ484" s="264"/>
      <c r="DA484" s="264"/>
      <c r="DB484" s="264"/>
      <c r="DC484" s="264"/>
      <c r="DD484" s="264"/>
      <c r="DE484" s="264"/>
      <c r="DF484" s="264"/>
      <c r="DG484" s="264"/>
      <c r="DH484" s="264"/>
      <c r="DI484" s="264"/>
      <c r="DJ484" s="264"/>
      <c r="DK484" s="264"/>
      <c r="DL484" s="264"/>
    </row>
    <row r="485" spans="1:116" s="382" customFormat="1">
      <c r="A485" s="263"/>
      <c r="B485" s="263"/>
      <c r="C485" s="263"/>
      <c r="D485" s="264"/>
      <c r="E485" s="264"/>
      <c r="F485" s="383"/>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S485" s="264"/>
      <c r="AT485" s="264"/>
      <c r="AU485" s="264"/>
      <c r="AV485" s="264"/>
      <c r="AW485" s="264"/>
      <c r="AX485" s="264"/>
      <c r="AY485" s="264"/>
      <c r="AZ485" s="264"/>
      <c r="BA485" s="264"/>
      <c r="BB485" s="264"/>
      <c r="BC485" s="264"/>
      <c r="BD485" s="264"/>
      <c r="BE485" s="264"/>
      <c r="BF485" s="264"/>
      <c r="BG485" s="264"/>
      <c r="BH485" s="264"/>
      <c r="BI485" s="264"/>
      <c r="BJ485" s="264"/>
      <c r="BK485" s="264"/>
      <c r="BL485" s="264"/>
      <c r="BM485" s="264"/>
      <c r="BN485" s="264"/>
      <c r="BO485" s="264"/>
      <c r="BP485" s="264"/>
      <c r="BQ485" s="264"/>
      <c r="BR485" s="264"/>
      <c r="BS485" s="264"/>
      <c r="BT485" s="264"/>
      <c r="BU485" s="264"/>
      <c r="BV485" s="264"/>
      <c r="BW485" s="264"/>
      <c r="BX485" s="264"/>
      <c r="BY485" s="264"/>
      <c r="BZ485" s="264"/>
      <c r="CA485" s="264"/>
      <c r="CB485" s="264"/>
      <c r="CC485" s="264"/>
      <c r="CD485" s="264"/>
      <c r="CE485" s="264"/>
      <c r="CF485" s="264"/>
      <c r="CG485" s="264"/>
      <c r="CH485" s="264"/>
      <c r="CI485" s="264"/>
      <c r="CJ485" s="264"/>
      <c r="CK485" s="264"/>
      <c r="CL485" s="264"/>
      <c r="CM485" s="264"/>
      <c r="CN485" s="264"/>
      <c r="CO485" s="264"/>
      <c r="CP485" s="264"/>
      <c r="CQ485" s="264"/>
      <c r="CR485" s="264"/>
      <c r="CS485" s="264"/>
      <c r="CT485" s="264"/>
      <c r="CU485" s="264"/>
      <c r="CV485" s="264"/>
      <c r="CW485" s="264"/>
      <c r="CX485" s="264"/>
      <c r="CY485" s="264"/>
      <c r="CZ485" s="264"/>
      <c r="DA485" s="264"/>
      <c r="DB485" s="264"/>
      <c r="DC485" s="264"/>
      <c r="DD485" s="264"/>
      <c r="DE485" s="264"/>
      <c r="DF485" s="264"/>
      <c r="DG485" s="264"/>
      <c r="DH485" s="264"/>
      <c r="DI485" s="264"/>
      <c r="DJ485" s="264"/>
      <c r="DK485" s="264"/>
      <c r="DL485" s="264"/>
    </row>
    <row r="486" spans="1:116" s="382" customFormat="1">
      <c r="A486" s="263"/>
      <c r="B486" s="263"/>
      <c r="C486" s="263"/>
      <c r="D486" s="264"/>
      <c r="E486" s="264"/>
      <c r="F486" s="383"/>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S486" s="264"/>
      <c r="AT486" s="264"/>
      <c r="AU486" s="264"/>
      <c r="AV486" s="264"/>
      <c r="AW486" s="264"/>
      <c r="AX486" s="264"/>
      <c r="AY486" s="264"/>
      <c r="AZ486" s="264"/>
      <c r="BA486" s="264"/>
      <c r="BB486" s="264"/>
      <c r="BC486" s="264"/>
      <c r="BD486" s="264"/>
      <c r="BE486" s="264"/>
      <c r="BF486" s="264"/>
      <c r="BG486" s="264"/>
      <c r="BH486" s="264"/>
      <c r="BI486" s="264"/>
      <c r="BJ486" s="264"/>
      <c r="BK486" s="264"/>
      <c r="BL486" s="264"/>
      <c r="BM486" s="264"/>
      <c r="BN486" s="264"/>
      <c r="BO486" s="264"/>
      <c r="BP486" s="264"/>
      <c r="BQ486" s="264"/>
      <c r="BR486" s="264"/>
      <c r="BS486" s="264"/>
      <c r="BT486" s="264"/>
      <c r="BU486" s="264"/>
      <c r="BV486" s="264"/>
      <c r="BW486" s="264"/>
      <c r="BX486" s="264"/>
      <c r="BY486" s="264"/>
      <c r="BZ486" s="264"/>
      <c r="CA486" s="264"/>
      <c r="CB486" s="264"/>
      <c r="CC486" s="264"/>
      <c r="CD486" s="264"/>
      <c r="CE486" s="264"/>
      <c r="CF486" s="264"/>
      <c r="CG486" s="264"/>
      <c r="CH486" s="264"/>
      <c r="CI486" s="264"/>
      <c r="CJ486" s="264"/>
      <c r="CK486" s="264"/>
      <c r="CL486" s="264"/>
      <c r="CM486" s="264"/>
      <c r="CN486" s="264"/>
      <c r="CO486" s="264"/>
      <c r="CP486" s="264"/>
      <c r="CQ486" s="264"/>
      <c r="CR486" s="264"/>
      <c r="CS486" s="264"/>
      <c r="CT486" s="264"/>
      <c r="CU486" s="264"/>
      <c r="CV486" s="264"/>
      <c r="CW486" s="264"/>
      <c r="CX486" s="264"/>
      <c r="CY486" s="264"/>
      <c r="CZ486" s="264"/>
      <c r="DA486" s="264"/>
      <c r="DB486" s="264"/>
      <c r="DC486" s="264"/>
      <c r="DD486" s="264"/>
      <c r="DE486" s="264"/>
      <c r="DF486" s="264"/>
      <c r="DG486" s="264"/>
      <c r="DH486" s="264"/>
      <c r="DI486" s="264"/>
      <c r="DJ486" s="264"/>
      <c r="DK486" s="264"/>
      <c r="DL486" s="264"/>
    </row>
    <row r="487" spans="1:116" s="382" customFormat="1">
      <c r="A487" s="263"/>
      <c r="B487" s="263"/>
      <c r="C487" s="263"/>
      <c r="D487" s="264"/>
      <c r="E487" s="264"/>
      <c r="F487" s="383"/>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S487" s="264"/>
      <c r="AT487" s="264"/>
      <c r="AU487" s="264"/>
      <c r="AV487" s="264"/>
      <c r="AW487" s="264"/>
      <c r="AX487" s="264"/>
      <c r="AY487" s="264"/>
      <c r="AZ487" s="264"/>
      <c r="BA487" s="264"/>
      <c r="BB487" s="264"/>
      <c r="BC487" s="264"/>
      <c r="BD487" s="264"/>
      <c r="BE487" s="264"/>
      <c r="BF487" s="264"/>
      <c r="BG487" s="264"/>
      <c r="BH487" s="264"/>
      <c r="BI487" s="264"/>
      <c r="BJ487" s="264"/>
      <c r="BK487" s="264"/>
      <c r="BL487" s="264"/>
      <c r="BM487" s="264"/>
      <c r="BN487" s="264"/>
      <c r="BO487" s="264"/>
      <c r="BP487" s="264"/>
      <c r="BQ487" s="264"/>
      <c r="BR487" s="264"/>
      <c r="BS487" s="264"/>
      <c r="BT487" s="264"/>
      <c r="BU487" s="264"/>
      <c r="BV487" s="264"/>
      <c r="BW487" s="264"/>
      <c r="BX487" s="264"/>
      <c r="BY487" s="264"/>
      <c r="BZ487" s="264"/>
      <c r="CA487" s="264"/>
      <c r="CB487" s="264"/>
      <c r="CC487" s="264"/>
      <c r="CD487" s="264"/>
      <c r="CE487" s="264"/>
      <c r="CF487" s="264"/>
      <c r="CG487" s="264"/>
      <c r="CH487" s="264"/>
      <c r="CI487" s="264"/>
      <c r="CJ487" s="264"/>
      <c r="CK487" s="264"/>
      <c r="CL487" s="264"/>
      <c r="CM487" s="264"/>
      <c r="CN487" s="264"/>
      <c r="CO487" s="264"/>
      <c r="CP487" s="264"/>
      <c r="CQ487" s="264"/>
      <c r="CR487" s="264"/>
      <c r="CS487" s="264"/>
      <c r="CT487" s="264"/>
      <c r="CU487" s="264"/>
      <c r="CV487" s="264"/>
      <c r="CW487" s="264"/>
      <c r="CX487" s="264"/>
      <c r="CY487" s="264"/>
      <c r="CZ487" s="264"/>
      <c r="DA487" s="264"/>
      <c r="DB487" s="264"/>
      <c r="DC487" s="264"/>
      <c r="DD487" s="264"/>
      <c r="DE487" s="264"/>
      <c r="DF487" s="264"/>
      <c r="DG487" s="264"/>
      <c r="DH487" s="264"/>
      <c r="DI487" s="264"/>
      <c r="DJ487" s="264"/>
      <c r="DK487" s="264"/>
      <c r="DL487" s="264"/>
    </row>
    <row r="488" spans="1:116" s="382" customFormat="1">
      <c r="A488" s="263"/>
      <c r="B488" s="263"/>
      <c r="C488" s="263"/>
      <c r="D488" s="264"/>
      <c r="E488" s="264"/>
      <c r="F488" s="383"/>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4"/>
      <c r="AT488" s="264"/>
      <c r="AU488" s="264"/>
      <c r="AV488" s="264"/>
      <c r="AW488" s="264"/>
      <c r="AX488" s="264"/>
      <c r="AY488" s="264"/>
      <c r="AZ488" s="264"/>
      <c r="BA488" s="264"/>
      <c r="BB488" s="264"/>
      <c r="BC488" s="264"/>
      <c r="BD488" s="264"/>
      <c r="BE488" s="264"/>
      <c r="BF488" s="264"/>
      <c r="BG488" s="264"/>
      <c r="BH488" s="264"/>
      <c r="BI488" s="264"/>
      <c r="BJ488" s="264"/>
      <c r="BK488" s="264"/>
      <c r="BL488" s="264"/>
      <c r="BM488" s="264"/>
      <c r="BN488" s="264"/>
      <c r="BO488" s="264"/>
      <c r="BP488" s="264"/>
      <c r="BQ488" s="264"/>
      <c r="BR488" s="264"/>
      <c r="BS488" s="264"/>
      <c r="BT488" s="264"/>
      <c r="BU488" s="264"/>
      <c r="BV488" s="264"/>
      <c r="BW488" s="264"/>
      <c r="BX488" s="264"/>
      <c r="BY488" s="264"/>
      <c r="BZ488" s="264"/>
      <c r="CA488" s="264"/>
      <c r="CB488" s="264"/>
      <c r="CC488" s="264"/>
      <c r="CD488" s="264"/>
      <c r="CE488" s="264"/>
      <c r="CF488" s="264"/>
      <c r="CG488" s="264"/>
      <c r="CH488" s="264"/>
      <c r="CI488" s="264"/>
      <c r="CJ488" s="264"/>
      <c r="CK488" s="264"/>
      <c r="CL488" s="264"/>
      <c r="CM488" s="264"/>
      <c r="CN488" s="264"/>
      <c r="CO488" s="264"/>
      <c r="CP488" s="264"/>
      <c r="CQ488" s="264"/>
      <c r="CR488" s="264"/>
      <c r="CS488" s="264"/>
      <c r="CT488" s="264"/>
      <c r="CU488" s="264"/>
      <c r="CV488" s="264"/>
      <c r="CW488" s="264"/>
      <c r="CX488" s="264"/>
      <c r="CY488" s="264"/>
      <c r="CZ488" s="264"/>
      <c r="DA488" s="264"/>
      <c r="DB488" s="264"/>
      <c r="DC488" s="264"/>
      <c r="DD488" s="264"/>
      <c r="DE488" s="264"/>
      <c r="DF488" s="264"/>
      <c r="DG488" s="264"/>
      <c r="DH488" s="264"/>
      <c r="DI488" s="264"/>
      <c r="DJ488" s="264"/>
      <c r="DK488" s="264"/>
      <c r="DL488" s="264"/>
    </row>
    <row r="489" spans="1:116" s="382" customFormat="1">
      <c r="A489" s="263"/>
      <c r="B489" s="263"/>
      <c r="C489" s="263"/>
      <c r="D489" s="264"/>
      <c r="E489" s="264"/>
      <c r="F489" s="383"/>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4"/>
      <c r="AT489" s="264"/>
      <c r="AU489" s="264"/>
      <c r="AV489" s="264"/>
      <c r="AW489" s="264"/>
      <c r="AX489" s="264"/>
      <c r="AY489" s="264"/>
      <c r="AZ489" s="264"/>
      <c r="BA489" s="264"/>
      <c r="BB489" s="264"/>
      <c r="BC489" s="264"/>
      <c r="BD489" s="264"/>
      <c r="BE489" s="264"/>
      <c r="BF489" s="264"/>
      <c r="BG489" s="264"/>
      <c r="BH489" s="264"/>
      <c r="BI489" s="264"/>
      <c r="BJ489" s="264"/>
      <c r="BK489" s="264"/>
      <c r="BL489" s="264"/>
      <c r="BM489" s="264"/>
      <c r="BN489" s="264"/>
      <c r="BO489" s="264"/>
      <c r="BP489" s="264"/>
      <c r="BQ489" s="264"/>
      <c r="BR489" s="264"/>
      <c r="BS489" s="264"/>
      <c r="BT489" s="264"/>
      <c r="BU489" s="264"/>
      <c r="BV489" s="264"/>
      <c r="BW489" s="264"/>
      <c r="BX489" s="264"/>
      <c r="BY489" s="264"/>
      <c r="BZ489" s="264"/>
      <c r="CA489" s="264"/>
      <c r="CB489" s="264"/>
      <c r="CC489" s="264"/>
      <c r="CD489" s="264"/>
      <c r="CE489" s="264"/>
      <c r="CF489" s="264"/>
      <c r="CG489" s="264"/>
      <c r="CH489" s="264"/>
      <c r="CI489" s="264"/>
      <c r="CJ489" s="264"/>
      <c r="CK489" s="264"/>
      <c r="CL489" s="264"/>
      <c r="CM489" s="264"/>
      <c r="CN489" s="264"/>
      <c r="CO489" s="264"/>
      <c r="CP489" s="264"/>
      <c r="CQ489" s="264"/>
      <c r="CR489" s="264"/>
      <c r="CS489" s="264"/>
      <c r="CT489" s="264"/>
      <c r="CU489" s="264"/>
      <c r="CV489" s="264"/>
      <c r="CW489" s="264"/>
      <c r="CX489" s="264"/>
      <c r="CY489" s="264"/>
      <c r="CZ489" s="264"/>
      <c r="DA489" s="264"/>
      <c r="DB489" s="264"/>
      <c r="DC489" s="264"/>
      <c r="DD489" s="264"/>
      <c r="DE489" s="264"/>
      <c r="DF489" s="264"/>
      <c r="DG489" s="264"/>
      <c r="DH489" s="264"/>
      <c r="DI489" s="264"/>
      <c r="DJ489" s="264"/>
      <c r="DK489" s="264"/>
      <c r="DL489" s="264"/>
    </row>
    <row r="490" spans="1:116" s="382" customFormat="1">
      <c r="A490" s="263"/>
      <c r="B490" s="263"/>
      <c r="C490" s="263"/>
      <c r="D490" s="264"/>
      <c r="E490" s="264"/>
      <c r="F490" s="383"/>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4"/>
      <c r="AT490" s="264"/>
      <c r="AU490" s="264"/>
      <c r="AV490" s="264"/>
      <c r="AW490" s="264"/>
      <c r="AX490" s="264"/>
      <c r="AY490" s="264"/>
      <c r="AZ490" s="264"/>
      <c r="BA490" s="264"/>
      <c r="BB490" s="264"/>
      <c r="BC490" s="264"/>
      <c r="BD490" s="264"/>
      <c r="BE490" s="264"/>
      <c r="BF490" s="264"/>
      <c r="BG490" s="264"/>
      <c r="BH490" s="264"/>
      <c r="BI490" s="264"/>
      <c r="BJ490" s="264"/>
      <c r="BK490" s="264"/>
      <c r="BL490" s="264"/>
      <c r="BM490" s="264"/>
      <c r="BN490" s="264"/>
      <c r="BO490" s="264"/>
      <c r="BP490" s="264"/>
      <c r="BQ490" s="264"/>
      <c r="BR490" s="264"/>
      <c r="BS490" s="264"/>
      <c r="BT490" s="264"/>
      <c r="BU490" s="264"/>
      <c r="BV490" s="264"/>
      <c r="BW490" s="264"/>
      <c r="BX490" s="264"/>
      <c r="BY490" s="264"/>
      <c r="BZ490" s="264"/>
      <c r="CA490" s="264"/>
      <c r="CB490" s="264"/>
      <c r="CC490" s="264"/>
      <c r="CD490" s="264"/>
      <c r="CE490" s="264"/>
      <c r="CF490" s="264"/>
      <c r="CG490" s="264"/>
      <c r="CH490" s="264"/>
      <c r="CI490" s="264"/>
      <c r="CJ490" s="264"/>
      <c r="CK490" s="264"/>
      <c r="CL490" s="264"/>
      <c r="CM490" s="264"/>
      <c r="CN490" s="264"/>
      <c r="CO490" s="264"/>
      <c r="CP490" s="264"/>
      <c r="CQ490" s="264"/>
      <c r="CR490" s="264"/>
      <c r="CS490" s="264"/>
      <c r="CT490" s="264"/>
      <c r="CU490" s="264"/>
      <c r="CV490" s="264"/>
      <c r="CW490" s="264"/>
      <c r="CX490" s="264"/>
      <c r="CY490" s="264"/>
      <c r="CZ490" s="264"/>
      <c r="DA490" s="264"/>
      <c r="DB490" s="264"/>
      <c r="DC490" s="264"/>
      <c r="DD490" s="264"/>
      <c r="DE490" s="264"/>
      <c r="DF490" s="264"/>
      <c r="DG490" s="264"/>
      <c r="DH490" s="264"/>
      <c r="DI490" s="264"/>
      <c r="DJ490" s="264"/>
      <c r="DK490" s="264"/>
      <c r="DL490" s="264"/>
    </row>
    <row r="491" spans="1:116" s="382" customFormat="1">
      <c r="A491" s="263"/>
      <c r="B491" s="263"/>
      <c r="C491" s="263"/>
      <c r="D491" s="264"/>
      <c r="E491" s="264"/>
      <c r="F491" s="383"/>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S491" s="264"/>
      <c r="AT491" s="264"/>
      <c r="AU491" s="264"/>
      <c r="AV491" s="264"/>
      <c r="AW491" s="264"/>
      <c r="AX491" s="264"/>
      <c r="AY491" s="264"/>
      <c r="AZ491" s="264"/>
      <c r="BA491" s="264"/>
      <c r="BB491" s="264"/>
      <c r="BC491" s="264"/>
      <c r="BD491" s="264"/>
      <c r="BE491" s="264"/>
      <c r="BF491" s="264"/>
      <c r="BG491" s="264"/>
      <c r="BH491" s="264"/>
      <c r="BI491" s="264"/>
      <c r="BJ491" s="264"/>
      <c r="BK491" s="264"/>
      <c r="BL491" s="264"/>
      <c r="BM491" s="264"/>
      <c r="BN491" s="264"/>
      <c r="BO491" s="264"/>
      <c r="BP491" s="264"/>
      <c r="BQ491" s="264"/>
      <c r="BR491" s="264"/>
      <c r="BS491" s="264"/>
      <c r="BT491" s="264"/>
      <c r="BU491" s="264"/>
      <c r="BV491" s="264"/>
      <c r="BW491" s="264"/>
      <c r="BX491" s="264"/>
      <c r="BY491" s="264"/>
      <c r="BZ491" s="264"/>
      <c r="CA491" s="264"/>
      <c r="CB491" s="264"/>
      <c r="CC491" s="264"/>
      <c r="CD491" s="264"/>
      <c r="CE491" s="264"/>
      <c r="CF491" s="264"/>
      <c r="CG491" s="264"/>
      <c r="CH491" s="264"/>
      <c r="CI491" s="264"/>
      <c r="CJ491" s="264"/>
      <c r="CK491" s="264"/>
      <c r="CL491" s="264"/>
      <c r="CM491" s="264"/>
      <c r="CN491" s="264"/>
      <c r="CO491" s="264"/>
      <c r="CP491" s="264"/>
      <c r="CQ491" s="264"/>
      <c r="CR491" s="264"/>
      <c r="CS491" s="264"/>
      <c r="CT491" s="264"/>
      <c r="CU491" s="264"/>
      <c r="CV491" s="264"/>
      <c r="CW491" s="264"/>
      <c r="CX491" s="264"/>
      <c r="CY491" s="264"/>
      <c r="CZ491" s="264"/>
      <c r="DA491" s="264"/>
      <c r="DB491" s="264"/>
      <c r="DC491" s="264"/>
      <c r="DD491" s="264"/>
      <c r="DE491" s="264"/>
      <c r="DF491" s="264"/>
      <c r="DG491" s="264"/>
      <c r="DH491" s="264"/>
      <c r="DI491" s="264"/>
      <c r="DJ491" s="264"/>
      <c r="DK491" s="264"/>
      <c r="DL491" s="264"/>
    </row>
    <row r="492" spans="1:116" s="382" customFormat="1">
      <c r="A492" s="263"/>
      <c r="B492" s="263"/>
      <c r="C492" s="263"/>
      <c r="D492" s="264"/>
      <c r="E492" s="264"/>
      <c r="F492" s="383"/>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BQ492" s="264"/>
      <c r="BR492" s="264"/>
      <c r="BS492" s="264"/>
      <c r="BT492" s="264"/>
      <c r="BU492" s="264"/>
      <c r="BV492" s="264"/>
      <c r="BW492" s="264"/>
      <c r="BX492" s="264"/>
      <c r="BY492" s="264"/>
      <c r="BZ492" s="264"/>
      <c r="CA492" s="264"/>
      <c r="CB492" s="264"/>
      <c r="CC492" s="264"/>
      <c r="CD492" s="264"/>
      <c r="CE492" s="264"/>
      <c r="CF492" s="264"/>
      <c r="CG492" s="264"/>
      <c r="CH492" s="264"/>
      <c r="CI492" s="264"/>
      <c r="CJ492" s="264"/>
      <c r="CK492" s="264"/>
      <c r="CL492" s="264"/>
      <c r="CM492" s="264"/>
      <c r="CN492" s="264"/>
      <c r="CO492" s="264"/>
      <c r="CP492" s="264"/>
      <c r="CQ492" s="264"/>
      <c r="CR492" s="264"/>
      <c r="CS492" s="264"/>
      <c r="CT492" s="264"/>
      <c r="CU492" s="264"/>
      <c r="CV492" s="264"/>
      <c r="CW492" s="264"/>
      <c r="CX492" s="264"/>
      <c r="CY492" s="264"/>
      <c r="CZ492" s="264"/>
      <c r="DA492" s="264"/>
      <c r="DB492" s="264"/>
      <c r="DC492" s="264"/>
      <c r="DD492" s="264"/>
      <c r="DE492" s="264"/>
      <c r="DF492" s="264"/>
      <c r="DG492" s="264"/>
      <c r="DH492" s="264"/>
      <c r="DI492" s="264"/>
      <c r="DJ492" s="264"/>
      <c r="DK492" s="264"/>
      <c r="DL492" s="264"/>
    </row>
    <row r="493" spans="1:116" s="382" customFormat="1">
      <c r="A493" s="263"/>
      <c r="B493" s="263"/>
      <c r="C493" s="263"/>
      <c r="D493" s="264"/>
      <c r="E493" s="264"/>
      <c r="F493" s="383"/>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c r="AX493" s="264"/>
      <c r="AY493" s="264"/>
      <c r="AZ493" s="264"/>
      <c r="BA493" s="264"/>
      <c r="BB493" s="264"/>
      <c r="BC493" s="264"/>
      <c r="BD493" s="264"/>
      <c r="BE493" s="264"/>
      <c r="BF493" s="264"/>
      <c r="BG493" s="264"/>
      <c r="BH493" s="264"/>
      <c r="BI493" s="264"/>
      <c r="BJ493" s="264"/>
      <c r="BK493" s="264"/>
      <c r="BL493" s="264"/>
      <c r="BM493" s="264"/>
      <c r="BN493" s="264"/>
      <c r="BO493" s="264"/>
      <c r="BP493" s="264"/>
      <c r="BQ493" s="264"/>
      <c r="BR493" s="264"/>
      <c r="BS493" s="264"/>
      <c r="BT493" s="264"/>
      <c r="BU493" s="264"/>
      <c r="BV493" s="264"/>
      <c r="BW493" s="264"/>
      <c r="BX493" s="264"/>
      <c r="BY493" s="264"/>
      <c r="BZ493" s="264"/>
      <c r="CA493" s="264"/>
      <c r="CB493" s="264"/>
      <c r="CC493" s="264"/>
      <c r="CD493" s="264"/>
      <c r="CE493" s="264"/>
      <c r="CF493" s="264"/>
      <c r="CG493" s="264"/>
      <c r="CH493" s="264"/>
      <c r="CI493" s="264"/>
      <c r="CJ493" s="264"/>
      <c r="CK493" s="264"/>
      <c r="CL493" s="264"/>
      <c r="CM493" s="264"/>
      <c r="CN493" s="264"/>
      <c r="CO493" s="264"/>
      <c r="CP493" s="264"/>
      <c r="CQ493" s="264"/>
      <c r="CR493" s="264"/>
      <c r="CS493" s="264"/>
      <c r="CT493" s="264"/>
      <c r="CU493" s="264"/>
      <c r="CV493" s="264"/>
      <c r="CW493" s="264"/>
      <c r="CX493" s="264"/>
      <c r="CY493" s="264"/>
      <c r="CZ493" s="264"/>
      <c r="DA493" s="264"/>
      <c r="DB493" s="264"/>
      <c r="DC493" s="264"/>
      <c r="DD493" s="264"/>
      <c r="DE493" s="264"/>
      <c r="DF493" s="264"/>
      <c r="DG493" s="264"/>
      <c r="DH493" s="264"/>
      <c r="DI493" s="264"/>
      <c r="DJ493" s="264"/>
      <c r="DK493" s="264"/>
      <c r="DL493" s="264"/>
    </row>
    <row r="494" spans="1:116" s="382" customFormat="1">
      <c r="A494" s="263"/>
      <c r="B494" s="263"/>
      <c r="C494" s="263"/>
      <c r="D494" s="264"/>
      <c r="E494" s="264"/>
      <c r="F494" s="383"/>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4"/>
      <c r="AT494" s="264"/>
      <c r="AU494" s="264"/>
      <c r="AV494" s="264"/>
      <c r="AW494" s="264"/>
      <c r="AX494" s="264"/>
      <c r="AY494" s="264"/>
      <c r="AZ494" s="264"/>
      <c r="BA494" s="264"/>
      <c r="BB494" s="264"/>
      <c r="BC494" s="264"/>
      <c r="BD494" s="264"/>
      <c r="BE494" s="264"/>
      <c r="BF494" s="264"/>
      <c r="BG494" s="264"/>
      <c r="BH494" s="264"/>
      <c r="BI494" s="264"/>
      <c r="BJ494" s="264"/>
      <c r="BK494" s="264"/>
      <c r="BL494" s="264"/>
      <c r="BM494" s="264"/>
      <c r="BN494" s="264"/>
      <c r="BO494" s="264"/>
      <c r="BP494" s="264"/>
      <c r="BQ494" s="264"/>
      <c r="BR494" s="264"/>
      <c r="BS494" s="264"/>
      <c r="BT494" s="264"/>
      <c r="BU494" s="264"/>
      <c r="BV494" s="264"/>
      <c r="BW494" s="264"/>
      <c r="BX494" s="264"/>
      <c r="BY494" s="264"/>
      <c r="BZ494" s="264"/>
      <c r="CA494" s="264"/>
      <c r="CB494" s="264"/>
      <c r="CC494" s="264"/>
      <c r="CD494" s="264"/>
      <c r="CE494" s="264"/>
      <c r="CF494" s="264"/>
      <c r="CG494" s="264"/>
      <c r="CH494" s="264"/>
      <c r="CI494" s="264"/>
      <c r="CJ494" s="264"/>
      <c r="CK494" s="264"/>
      <c r="CL494" s="264"/>
      <c r="CM494" s="264"/>
      <c r="CN494" s="264"/>
      <c r="CO494" s="264"/>
      <c r="CP494" s="264"/>
      <c r="CQ494" s="264"/>
      <c r="CR494" s="264"/>
      <c r="CS494" s="264"/>
      <c r="CT494" s="264"/>
      <c r="CU494" s="264"/>
      <c r="CV494" s="264"/>
      <c r="CW494" s="264"/>
      <c r="CX494" s="264"/>
      <c r="CY494" s="264"/>
      <c r="CZ494" s="264"/>
      <c r="DA494" s="264"/>
      <c r="DB494" s="264"/>
      <c r="DC494" s="264"/>
      <c r="DD494" s="264"/>
      <c r="DE494" s="264"/>
      <c r="DF494" s="264"/>
      <c r="DG494" s="264"/>
      <c r="DH494" s="264"/>
      <c r="DI494" s="264"/>
      <c r="DJ494" s="264"/>
      <c r="DK494" s="264"/>
      <c r="DL494" s="264"/>
    </row>
    <row r="495" spans="1:116" s="382" customFormat="1">
      <c r="A495" s="263"/>
      <c r="B495" s="263"/>
      <c r="C495" s="263"/>
      <c r="D495" s="264"/>
      <c r="E495" s="264"/>
      <c r="F495" s="383"/>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4"/>
      <c r="AT495" s="264"/>
      <c r="AU495" s="264"/>
      <c r="AV495" s="264"/>
      <c r="AW495" s="264"/>
      <c r="AX495" s="264"/>
      <c r="AY495" s="264"/>
      <c r="AZ495" s="264"/>
      <c r="BA495" s="264"/>
      <c r="BB495" s="264"/>
      <c r="BC495" s="264"/>
      <c r="BD495" s="264"/>
      <c r="BE495" s="264"/>
      <c r="BF495" s="264"/>
      <c r="BG495" s="264"/>
      <c r="BH495" s="264"/>
      <c r="BI495" s="264"/>
      <c r="BJ495" s="264"/>
      <c r="BK495" s="264"/>
      <c r="BL495" s="264"/>
      <c r="BM495" s="264"/>
      <c r="BN495" s="264"/>
      <c r="BO495" s="264"/>
      <c r="BP495" s="264"/>
      <c r="BQ495" s="264"/>
      <c r="BR495" s="264"/>
      <c r="BS495" s="264"/>
      <c r="BT495" s="264"/>
      <c r="BU495" s="264"/>
      <c r="BV495" s="264"/>
      <c r="BW495" s="264"/>
      <c r="BX495" s="264"/>
      <c r="BY495" s="264"/>
      <c r="BZ495" s="264"/>
      <c r="CA495" s="264"/>
      <c r="CB495" s="264"/>
      <c r="CC495" s="264"/>
      <c r="CD495" s="264"/>
      <c r="CE495" s="264"/>
      <c r="CF495" s="264"/>
      <c r="CG495" s="264"/>
      <c r="CH495" s="264"/>
      <c r="CI495" s="264"/>
      <c r="CJ495" s="264"/>
      <c r="CK495" s="264"/>
      <c r="CL495" s="264"/>
      <c r="CM495" s="264"/>
      <c r="CN495" s="264"/>
      <c r="CO495" s="264"/>
      <c r="CP495" s="264"/>
      <c r="CQ495" s="264"/>
      <c r="CR495" s="264"/>
      <c r="CS495" s="264"/>
      <c r="CT495" s="264"/>
      <c r="CU495" s="264"/>
      <c r="CV495" s="264"/>
      <c r="CW495" s="264"/>
      <c r="CX495" s="264"/>
      <c r="CY495" s="264"/>
      <c r="CZ495" s="264"/>
      <c r="DA495" s="264"/>
      <c r="DB495" s="264"/>
      <c r="DC495" s="264"/>
      <c r="DD495" s="264"/>
      <c r="DE495" s="264"/>
      <c r="DF495" s="264"/>
      <c r="DG495" s="264"/>
      <c r="DH495" s="264"/>
      <c r="DI495" s="264"/>
      <c r="DJ495" s="264"/>
      <c r="DK495" s="264"/>
      <c r="DL495" s="264"/>
    </row>
    <row r="496" spans="1:116" s="382" customFormat="1">
      <c r="A496" s="263"/>
      <c r="B496" s="263"/>
      <c r="C496" s="263"/>
      <c r="D496" s="264"/>
      <c r="E496" s="264"/>
      <c r="F496" s="383"/>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c r="AX496" s="264"/>
      <c r="AY496" s="264"/>
      <c r="AZ496" s="264"/>
      <c r="BA496" s="264"/>
      <c r="BB496" s="264"/>
      <c r="BC496" s="264"/>
      <c r="BD496" s="264"/>
      <c r="BE496" s="264"/>
      <c r="BF496" s="264"/>
      <c r="BG496" s="264"/>
      <c r="BH496" s="264"/>
      <c r="BI496" s="264"/>
      <c r="BJ496" s="264"/>
      <c r="BK496" s="264"/>
      <c r="BL496" s="264"/>
      <c r="BM496" s="264"/>
      <c r="BN496" s="264"/>
      <c r="BO496" s="264"/>
      <c r="BP496" s="264"/>
      <c r="BQ496" s="264"/>
      <c r="BR496" s="264"/>
      <c r="BS496" s="264"/>
      <c r="BT496" s="264"/>
      <c r="BU496" s="264"/>
      <c r="BV496" s="264"/>
      <c r="BW496" s="264"/>
      <c r="BX496" s="264"/>
      <c r="BY496" s="264"/>
      <c r="BZ496" s="264"/>
      <c r="CA496" s="264"/>
      <c r="CB496" s="264"/>
      <c r="CC496" s="264"/>
      <c r="CD496" s="264"/>
      <c r="CE496" s="264"/>
      <c r="CF496" s="264"/>
      <c r="CG496" s="264"/>
      <c r="CH496" s="264"/>
      <c r="CI496" s="264"/>
      <c r="CJ496" s="264"/>
      <c r="CK496" s="264"/>
      <c r="CL496" s="264"/>
      <c r="CM496" s="264"/>
      <c r="CN496" s="264"/>
      <c r="CO496" s="264"/>
      <c r="CP496" s="264"/>
      <c r="CQ496" s="264"/>
      <c r="CR496" s="264"/>
      <c r="CS496" s="264"/>
      <c r="CT496" s="264"/>
      <c r="CU496" s="264"/>
      <c r="CV496" s="264"/>
      <c r="CW496" s="264"/>
      <c r="CX496" s="264"/>
      <c r="CY496" s="264"/>
      <c r="CZ496" s="264"/>
      <c r="DA496" s="264"/>
      <c r="DB496" s="264"/>
      <c r="DC496" s="264"/>
      <c r="DD496" s="264"/>
      <c r="DE496" s="264"/>
      <c r="DF496" s="264"/>
      <c r="DG496" s="264"/>
      <c r="DH496" s="264"/>
      <c r="DI496" s="264"/>
      <c r="DJ496" s="264"/>
      <c r="DK496" s="264"/>
      <c r="DL496" s="264"/>
    </row>
    <row r="497" spans="1:116" s="382" customFormat="1">
      <c r="A497" s="263"/>
      <c r="B497" s="263"/>
      <c r="C497" s="263"/>
      <c r="D497" s="264"/>
      <c r="E497" s="264"/>
      <c r="F497" s="383"/>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4"/>
      <c r="AT497" s="264"/>
      <c r="AU497" s="264"/>
      <c r="AV497" s="264"/>
      <c r="AW497" s="264"/>
      <c r="AX497" s="264"/>
      <c r="AY497" s="264"/>
      <c r="AZ497" s="264"/>
      <c r="BA497" s="264"/>
      <c r="BB497" s="264"/>
      <c r="BC497" s="264"/>
      <c r="BD497" s="264"/>
      <c r="BE497" s="264"/>
      <c r="BF497" s="264"/>
      <c r="BG497" s="264"/>
      <c r="BH497" s="264"/>
      <c r="BI497" s="264"/>
      <c r="BJ497" s="264"/>
      <c r="BK497" s="264"/>
      <c r="BL497" s="264"/>
      <c r="BM497" s="264"/>
      <c r="BN497" s="264"/>
      <c r="BO497" s="264"/>
      <c r="BP497" s="264"/>
      <c r="BQ497" s="264"/>
      <c r="BR497" s="264"/>
      <c r="BS497" s="264"/>
      <c r="BT497" s="264"/>
      <c r="BU497" s="264"/>
      <c r="BV497" s="264"/>
      <c r="BW497" s="264"/>
      <c r="BX497" s="264"/>
      <c r="BY497" s="264"/>
      <c r="BZ497" s="264"/>
      <c r="CA497" s="264"/>
      <c r="CB497" s="264"/>
      <c r="CC497" s="264"/>
      <c r="CD497" s="264"/>
      <c r="CE497" s="264"/>
      <c r="CF497" s="264"/>
      <c r="CG497" s="264"/>
      <c r="CH497" s="264"/>
      <c r="CI497" s="264"/>
      <c r="CJ497" s="264"/>
      <c r="CK497" s="264"/>
      <c r="CL497" s="264"/>
      <c r="CM497" s="264"/>
      <c r="CN497" s="264"/>
      <c r="CO497" s="264"/>
      <c r="CP497" s="264"/>
      <c r="CQ497" s="264"/>
      <c r="CR497" s="264"/>
      <c r="CS497" s="264"/>
      <c r="CT497" s="264"/>
      <c r="CU497" s="264"/>
      <c r="CV497" s="264"/>
      <c r="CW497" s="264"/>
      <c r="CX497" s="264"/>
      <c r="CY497" s="264"/>
      <c r="CZ497" s="264"/>
      <c r="DA497" s="264"/>
      <c r="DB497" s="264"/>
      <c r="DC497" s="264"/>
      <c r="DD497" s="264"/>
      <c r="DE497" s="264"/>
      <c r="DF497" s="264"/>
      <c r="DG497" s="264"/>
      <c r="DH497" s="264"/>
      <c r="DI497" s="264"/>
      <c r="DJ497" s="264"/>
      <c r="DK497" s="264"/>
      <c r="DL497" s="264"/>
    </row>
    <row r="498" spans="1:116" s="382" customFormat="1">
      <c r="A498" s="263"/>
      <c r="B498" s="263"/>
      <c r="C498" s="263"/>
      <c r="D498" s="264"/>
      <c r="E498" s="264"/>
      <c r="F498" s="383"/>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4"/>
      <c r="AT498" s="264"/>
      <c r="AU498" s="264"/>
      <c r="AV498" s="264"/>
      <c r="AW498" s="264"/>
      <c r="AX498" s="264"/>
      <c r="AY498" s="264"/>
      <c r="AZ498" s="264"/>
      <c r="BA498" s="264"/>
      <c r="BB498" s="264"/>
      <c r="BC498" s="264"/>
      <c r="BD498" s="264"/>
      <c r="BE498" s="264"/>
      <c r="BF498" s="264"/>
      <c r="BG498" s="264"/>
      <c r="BH498" s="264"/>
      <c r="BI498" s="264"/>
      <c r="BJ498" s="264"/>
      <c r="BK498" s="264"/>
      <c r="BL498" s="264"/>
      <c r="BM498" s="264"/>
      <c r="BN498" s="264"/>
      <c r="BO498" s="264"/>
      <c r="BP498" s="264"/>
      <c r="BQ498" s="264"/>
      <c r="BR498" s="264"/>
      <c r="BS498" s="264"/>
      <c r="BT498" s="264"/>
      <c r="BU498" s="264"/>
      <c r="BV498" s="264"/>
      <c r="BW498" s="264"/>
      <c r="BX498" s="264"/>
      <c r="BY498" s="264"/>
      <c r="BZ498" s="264"/>
      <c r="CA498" s="264"/>
      <c r="CB498" s="264"/>
      <c r="CC498" s="264"/>
      <c r="CD498" s="264"/>
      <c r="CE498" s="264"/>
      <c r="CF498" s="264"/>
      <c r="CG498" s="264"/>
      <c r="CH498" s="264"/>
      <c r="CI498" s="264"/>
      <c r="CJ498" s="264"/>
      <c r="CK498" s="264"/>
      <c r="CL498" s="264"/>
      <c r="CM498" s="264"/>
      <c r="CN498" s="264"/>
      <c r="CO498" s="264"/>
      <c r="CP498" s="264"/>
      <c r="CQ498" s="264"/>
      <c r="CR498" s="264"/>
      <c r="CS498" s="264"/>
      <c r="CT498" s="264"/>
      <c r="CU498" s="264"/>
      <c r="CV498" s="264"/>
      <c r="CW498" s="264"/>
      <c r="CX498" s="264"/>
      <c r="CY498" s="264"/>
      <c r="CZ498" s="264"/>
      <c r="DA498" s="264"/>
      <c r="DB498" s="264"/>
      <c r="DC498" s="264"/>
      <c r="DD498" s="264"/>
      <c r="DE498" s="264"/>
      <c r="DF498" s="264"/>
      <c r="DG498" s="264"/>
      <c r="DH498" s="264"/>
      <c r="DI498" s="264"/>
      <c r="DJ498" s="264"/>
      <c r="DK498" s="264"/>
      <c r="DL498" s="264"/>
    </row>
    <row r="499" spans="1:116" s="382" customFormat="1">
      <c r="A499" s="263"/>
      <c r="B499" s="263"/>
      <c r="C499" s="263"/>
      <c r="D499" s="264"/>
      <c r="E499" s="264"/>
      <c r="F499" s="383"/>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4"/>
      <c r="AV499" s="264"/>
      <c r="AW499" s="264"/>
      <c r="AX499" s="264"/>
      <c r="AY499" s="264"/>
      <c r="AZ499" s="264"/>
      <c r="BA499" s="264"/>
      <c r="BB499" s="264"/>
      <c r="BC499" s="264"/>
      <c r="BD499" s="264"/>
      <c r="BE499" s="264"/>
      <c r="BF499" s="264"/>
      <c r="BG499" s="264"/>
      <c r="BH499" s="264"/>
      <c r="BI499" s="264"/>
      <c r="BJ499" s="264"/>
      <c r="BK499" s="264"/>
      <c r="BL499" s="264"/>
      <c r="BM499" s="264"/>
      <c r="BN499" s="264"/>
      <c r="BO499" s="264"/>
      <c r="BP499" s="264"/>
      <c r="BQ499" s="264"/>
      <c r="BR499" s="264"/>
      <c r="BS499" s="264"/>
      <c r="BT499" s="264"/>
      <c r="BU499" s="264"/>
      <c r="BV499" s="264"/>
      <c r="BW499" s="264"/>
      <c r="BX499" s="264"/>
      <c r="BY499" s="264"/>
      <c r="BZ499" s="264"/>
      <c r="CA499" s="264"/>
      <c r="CB499" s="264"/>
      <c r="CC499" s="264"/>
      <c r="CD499" s="264"/>
      <c r="CE499" s="264"/>
      <c r="CF499" s="264"/>
      <c r="CG499" s="264"/>
      <c r="CH499" s="264"/>
      <c r="CI499" s="264"/>
      <c r="CJ499" s="264"/>
      <c r="CK499" s="264"/>
      <c r="CL499" s="264"/>
      <c r="CM499" s="264"/>
      <c r="CN499" s="264"/>
      <c r="CO499" s="264"/>
      <c r="CP499" s="264"/>
      <c r="CQ499" s="264"/>
      <c r="CR499" s="264"/>
      <c r="CS499" s="264"/>
      <c r="CT499" s="264"/>
      <c r="CU499" s="264"/>
      <c r="CV499" s="264"/>
      <c r="CW499" s="264"/>
      <c r="CX499" s="264"/>
      <c r="CY499" s="264"/>
      <c r="CZ499" s="264"/>
      <c r="DA499" s="264"/>
      <c r="DB499" s="264"/>
      <c r="DC499" s="264"/>
      <c r="DD499" s="264"/>
      <c r="DE499" s="264"/>
      <c r="DF499" s="264"/>
      <c r="DG499" s="264"/>
      <c r="DH499" s="264"/>
      <c r="DI499" s="264"/>
      <c r="DJ499" s="264"/>
      <c r="DK499" s="264"/>
      <c r="DL499" s="264"/>
    </row>
    <row r="500" spans="1:116" s="382" customFormat="1">
      <c r="A500" s="263"/>
      <c r="B500" s="263"/>
      <c r="C500" s="263"/>
      <c r="D500" s="264"/>
      <c r="E500" s="264"/>
      <c r="F500" s="383"/>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S500" s="264"/>
      <c r="AT500" s="264"/>
      <c r="AU500" s="264"/>
      <c r="AV500" s="264"/>
      <c r="AW500" s="264"/>
      <c r="AX500" s="264"/>
      <c r="AY500" s="264"/>
      <c r="AZ500" s="264"/>
      <c r="BA500" s="264"/>
      <c r="BB500" s="264"/>
      <c r="BC500" s="264"/>
      <c r="BD500" s="264"/>
      <c r="BE500" s="264"/>
      <c r="BF500" s="264"/>
      <c r="BG500" s="264"/>
      <c r="BH500" s="264"/>
      <c r="BI500" s="264"/>
      <c r="BJ500" s="264"/>
      <c r="BK500" s="264"/>
      <c r="BL500" s="264"/>
      <c r="BM500" s="264"/>
      <c r="BN500" s="264"/>
      <c r="BO500" s="264"/>
      <c r="BP500" s="264"/>
      <c r="BQ500" s="264"/>
      <c r="BR500" s="264"/>
      <c r="BS500" s="264"/>
      <c r="BT500" s="264"/>
      <c r="BU500" s="264"/>
      <c r="BV500" s="264"/>
      <c r="BW500" s="264"/>
      <c r="BX500" s="264"/>
      <c r="BY500" s="264"/>
      <c r="BZ500" s="264"/>
      <c r="CA500" s="264"/>
      <c r="CB500" s="264"/>
      <c r="CC500" s="264"/>
      <c r="CD500" s="264"/>
      <c r="CE500" s="264"/>
      <c r="CF500" s="264"/>
      <c r="CG500" s="264"/>
      <c r="CH500" s="264"/>
      <c r="CI500" s="264"/>
      <c r="CJ500" s="264"/>
      <c r="CK500" s="264"/>
      <c r="CL500" s="264"/>
      <c r="CM500" s="264"/>
      <c r="CN500" s="264"/>
      <c r="CO500" s="264"/>
      <c r="CP500" s="264"/>
      <c r="CQ500" s="264"/>
      <c r="CR500" s="264"/>
      <c r="CS500" s="264"/>
      <c r="CT500" s="264"/>
      <c r="CU500" s="264"/>
      <c r="CV500" s="264"/>
      <c r="CW500" s="264"/>
      <c r="CX500" s="264"/>
      <c r="CY500" s="264"/>
      <c r="CZ500" s="264"/>
      <c r="DA500" s="264"/>
      <c r="DB500" s="264"/>
      <c r="DC500" s="264"/>
      <c r="DD500" s="264"/>
      <c r="DE500" s="264"/>
      <c r="DF500" s="264"/>
      <c r="DG500" s="264"/>
      <c r="DH500" s="264"/>
      <c r="DI500" s="264"/>
      <c r="DJ500" s="264"/>
      <c r="DK500" s="264"/>
      <c r="DL500" s="264"/>
    </row>
    <row r="501" spans="1:116" s="382" customFormat="1">
      <c r="A501" s="263"/>
      <c r="B501" s="263"/>
      <c r="C501" s="263"/>
      <c r="D501" s="264"/>
      <c r="E501" s="264"/>
      <c r="F501" s="383"/>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S501" s="264"/>
      <c r="AT501" s="264"/>
      <c r="AU501" s="264"/>
      <c r="AV501" s="264"/>
      <c r="AW501" s="264"/>
      <c r="AX501" s="264"/>
      <c r="AY501" s="264"/>
      <c r="AZ501" s="264"/>
      <c r="BA501" s="264"/>
      <c r="BB501" s="264"/>
      <c r="BC501" s="264"/>
      <c r="BD501" s="264"/>
      <c r="BE501" s="264"/>
      <c r="BF501" s="264"/>
      <c r="BG501" s="264"/>
      <c r="BH501" s="264"/>
      <c r="BI501" s="264"/>
      <c r="BJ501" s="264"/>
      <c r="BK501" s="264"/>
      <c r="BL501" s="264"/>
      <c r="BM501" s="264"/>
      <c r="BN501" s="264"/>
      <c r="BO501" s="264"/>
      <c r="BP501" s="264"/>
      <c r="BQ501" s="264"/>
      <c r="BR501" s="264"/>
      <c r="BS501" s="264"/>
      <c r="BT501" s="264"/>
      <c r="BU501" s="264"/>
      <c r="BV501" s="264"/>
      <c r="BW501" s="264"/>
      <c r="BX501" s="264"/>
      <c r="BY501" s="264"/>
      <c r="BZ501" s="264"/>
      <c r="CA501" s="264"/>
      <c r="CB501" s="264"/>
      <c r="CC501" s="264"/>
      <c r="CD501" s="264"/>
      <c r="CE501" s="264"/>
      <c r="CF501" s="264"/>
      <c r="CG501" s="264"/>
      <c r="CH501" s="264"/>
      <c r="CI501" s="264"/>
      <c r="CJ501" s="264"/>
      <c r="CK501" s="264"/>
      <c r="CL501" s="264"/>
      <c r="CM501" s="264"/>
      <c r="CN501" s="264"/>
      <c r="CO501" s="264"/>
      <c r="CP501" s="264"/>
      <c r="CQ501" s="264"/>
      <c r="CR501" s="264"/>
      <c r="CS501" s="264"/>
      <c r="CT501" s="264"/>
      <c r="CU501" s="264"/>
      <c r="CV501" s="264"/>
      <c r="CW501" s="264"/>
      <c r="CX501" s="264"/>
      <c r="CY501" s="264"/>
      <c r="CZ501" s="264"/>
      <c r="DA501" s="264"/>
      <c r="DB501" s="264"/>
      <c r="DC501" s="264"/>
      <c r="DD501" s="264"/>
      <c r="DE501" s="264"/>
      <c r="DF501" s="264"/>
      <c r="DG501" s="264"/>
      <c r="DH501" s="264"/>
      <c r="DI501" s="264"/>
      <c r="DJ501" s="264"/>
      <c r="DK501" s="264"/>
      <c r="DL501" s="264"/>
    </row>
    <row r="502" spans="1:116" s="382" customFormat="1">
      <c r="A502" s="263"/>
      <c r="B502" s="263"/>
      <c r="C502" s="263"/>
      <c r="D502" s="264"/>
      <c r="E502" s="264"/>
      <c r="F502" s="383"/>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4"/>
      <c r="AT502" s="264"/>
      <c r="AU502" s="264"/>
      <c r="AV502" s="264"/>
      <c r="AW502" s="264"/>
      <c r="AX502" s="264"/>
      <c r="AY502" s="264"/>
      <c r="AZ502" s="264"/>
      <c r="BA502" s="264"/>
      <c r="BB502" s="264"/>
      <c r="BC502" s="264"/>
      <c r="BD502" s="264"/>
      <c r="BE502" s="264"/>
      <c r="BF502" s="264"/>
      <c r="BG502" s="264"/>
      <c r="BH502" s="264"/>
      <c r="BI502" s="264"/>
      <c r="BJ502" s="264"/>
      <c r="BK502" s="264"/>
      <c r="BL502" s="264"/>
      <c r="BM502" s="264"/>
      <c r="BN502" s="264"/>
      <c r="BO502" s="264"/>
      <c r="BP502" s="264"/>
      <c r="BQ502" s="264"/>
      <c r="BR502" s="264"/>
      <c r="BS502" s="264"/>
      <c r="BT502" s="264"/>
      <c r="BU502" s="264"/>
      <c r="BV502" s="264"/>
      <c r="BW502" s="264"/>
      <c r="BX502" s="264"/>
      <c r="BY502" s="264"/>
      <c r="BZ502" s="264"/>
      <c r="CA502" s="264"/>
      <c r="CB502" s="264"/>
      <c r="CC502" s="264"/>
      <c r="CD502" s="264"/>
      <c r="CE502" s="264"/>
      <c r="CF502" s="264"/>
      <c r="CG502" s="264"/>
      <c r="CH502" s="264"/>
      <c r="CI502" s="264"/>
      <c r="CJ502" s="264"/>
      <c r="CK502" s="264"/>
      <c r="CL502" s="264"/>
      <c r="CM502" s="264"/>
      <c r="CN502" s="264"/>
      <c r="CO502" s="264"/>
      <c r="CP502" s="264"/>
      <c r="CQ502" s="264"/>
      <c r="CR502" s="264"/>
      <c r="CS502" s="264"/>
      <c r="CT502" s="264"/>
      <c r="CU502" s="264"/>
      <c r="CV502" s="264"/>
      <c r="CW502" s="264"/>
      <c r="CX502" s="264"/>
      <c r="CY502" s="264"/>
      <c r="CZ502" s="264"/>
      <c r="DA502" s="264"/>
      <c r="DB502" s="264"/>
      <c r="DC502" s="264"/>
      <c r="DD502" s="264"/>
      <c r="DE502" s="264"/>
      <c r="DF502" s="264"/>
      <c r="DG502" s="264"/>
      <c r="DH502" s="264"/>
      <c r="DI502" s="264"/>
      <c r="DJ502" s="264"/>
      <c r="DK502" s="264"/>
      <c r="DL502" s="264"/>
    </row>
    <row r="503" spans="1:116" s="382" customFormat="1">
      <c r="A503" s="263"/>
      <c r="B503" s="263"/>
      <c r="C503" s="263"/>
      <c r="D503" s="264"/>
      <c r="E503" s="264"/>
      <c r="F503" s="383"/>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S503" s="264"/>
      <c r="AT503" s="264"/>
      <c r="AU503" s="264"/>
      <c r="AV503" s="264"/>
      <c r="AW503" s="264"/>
      <c r="AX503" s="264"/>
      <c r="AY503" s="264"/>
      <c r="AZ503" s="264"/>
      <c r="BA503" s="264"/>
      <c r="BB503" s="264"/>
      <c r="BC503" s="264"/>
      <c r="BD503" s="264"/>
      <c r="BE503" s="264"/>
      <c r="BF503" s="264"/>
      <c r="BG503" s="264"/>
      <c r="BH503" s="264"/>
      <c r="BI503" s="264"/>
      <c r="BJ503" s="264"/>
      <c r="BK503" s="264"/>
      <c r="BL503" s="264"/>
      <c r="BM503" s="264"/>
      <c r="BN503" s="264"/>
      <c r="BO503" s="264"/>
      <c r="BP503" s="264"/>
      <c r="BQ503" s="264"/>
      <c r="BR503" s="264"/>
      <c r="BS503" s="264"/>
      <c r="BT503" s="264"/>
      <c r="BU503" s="264"/>
      <c r="BV503" s="264"/>
      <c r="BW503" s="264"/>
      <c r="BX503" s="264"/>
      <c r="BY503" s="264"/>
      <c r="BZ503" s="264"/>
      <c r="CA503" s="264"/>
      <c r="CB503" s="264"/>
      <c r="CC503" s="264"/>
      <c r="CD503" s="264"/>
      <c r="CE503" s="264"/>
      <c r="CF503" s="264"/>
      <c r="CG503" s="264"/>
      <c r="CH503" s="264"/>
      <c r="CI503" s="264"/>
      <c r="CJ503" s="264"/>
      <c r="CK503" s="264"/>
      <c r="CL503" s="264"/>
      <c r="CM503" s="264"/>
      <c r="CN503" s="264"/>
      <c r="CO503" s="264"/>
      <c r="CP503" s="264"/>
      <c r="CQ503" s="264"/>
      <c r="CR503" s="264"/>
      <c r="CS503" s="264"/>
      <c r="CT503" s="264"/>
      <c r="CU503" s="264"/>
      <c r="CV503" s="264"/>
      <c r="CW503" s="264"/>
      <c r="CX503" s="264"/>
      <c r="CY503" s="264"/>
      <c r="CZ503" s="264"/>
      <c r="DA503" s="264"/>
      <c r="DB503" s="264"/>
      <c r="DC503" s="264"/>
      <c r="DD503" s="264"/>
      <c r="DE503" s="264"/>
      <c r="DF503" s="264"/>
      <c r="DG503" s="264"/>
      <c r="DH503" s="264"/>
      <c r="DI503" s="264"/>
      <c r="DJ503" s="264"/>
      <c r="DK503" s="264"/>
      <c r="DL503" s="264"/>
    </row>
    <row r="504" spans="1:116" s="382" customFormat="1">
      <c r="A504" s="263"/>
      <c r="B504" s="263"/>
      <c r="C504" s="263"/>
      <c r="D504" s="264"/>
      <c r="E504" s="264"/>
      <c r="F504" s="383"/>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S504" s="264"/>
      <c r="AT504" s="264"/>
      <c r="AU504" s="264"/>
      <c r="AV504" s="264"/>
      <c r="AW504" s="264"/>
      <c r="AX504" s="264"/>
      <c r="AY504" s="264"/>
      <c r="AZ504" s="264"/>
      <c r="BA504" s="264"/>
      <c r="BB504" s="264"/>
      <c r="BC504" s="264"/>
      <c r="BD504" s="264"/>
      <c r="BE504" s="264"/>
      <c r="BF504" s="264"/>
      <c r="BG504" s="264"/>
      <c r="BH504" s="264"/>
      <c r="BI504" s="264"/>
      <c r="BJ504" s="264"/>
      <c r="BK504" s="264"/>
      <c r="BL504" s="264"/>
      <c r="BM504" s="264"/>
      <c r="BN504" s="264"/>
      <c r="BO504" s="264"/>
      <c r="BP504" s="264"/>
      <c r="BQ504" s="264"/>
      <c r="BR504" s="264"/>
      <c r="BS504" s="264"/>
      <c r="BT504" s="264"/>
      <c r="BU504" s="264"/>
      <c r="BV504" s="264"/>
      <c r="BW504" s="264"/>
      <c r="BX504" s="264"/>
      <c r="BY504" s="264"/>
      <c r="BZ504" s="264"/>
      <c r="CA504" s="264"/>
      <c r="CB504" s="264"/>
      <c r="CC504" s="264"/>
      <c r="CD504" s="264"/>
      <c r="CE504" s="264"/>
      <c r="CF504" s="264"/>
      <c r="CG504" s="264"/>
      <c r="CH504" s="264"/>
      <c r="CI504" s="264"/>
      <c r="CJ504" s="264"/>
      <c r="CK504" s="264"/>
      <c r="CL504" s="264"/>
      <c r="CM504" s="264"/>
      <c r="CN504" s="264"/>
      <c r="CO504" s="264"/>
      <c r="CP504" s="264"/>
      <c r="CQ504" s="264"/>
      <c r="CR504" s="264"/>
      <c r="CS504" s="264"/>
      <c r="CT504" s="264"/>
      <c r="CU504" s="264"/>
      <c r="CV504" s="264"/>
      <c r="CW504" s="264"/>
      <c r="CX504" s="264"/>
      <c r="CY504" s="264"/>
      <c r="CZ504" s="264"/>
      <c r="DA504" s="264"/>
      <c r="DB504" s="264"/>
      <c r="DC504" s="264"/>
      <c r="DD504" s="264"/>
      <c r="DE504" s="264"/>
      <c r="DF504" s="264"/>
      <c r="DG504" s="264"/>
      <c r="DH504" s="264"/>
      <c r="DI504" s="264"/>
      <c r="DJ504" s="264"/>
      <c r="DK504" s="264"/>
      <c r="DL504" s="264"/>
    </row>
    <row r="505" spans="1:116" s="382" customFormat="1">
      <c r="A505" s="263"/>
      <c r="B505" s="263"/>
      <c r="C505" s="263"/>
      <c r="D505" s="264"/>
      <c r="E505" s="264"/>
      <c r="F505" s="383"/>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S505" s="264"/>
      <c r="AT505" s="264"/>
      <c r="AU505" s="264"/>
      <c r="AV505" s="264"/>
      <c r="AW505" s="264"/>
      <c r="AX505" s="264"/>
      <c r="AY505" s="264"/>
      <c r="AZ505" s="264"/>
      <c r="BA505" s="264"/>
      <c r="BB505" s="264"/>
      <c r="BC505" s="264"/>
      <c r="BD505" s="264"/>
      <c r="BE505" s="264"/>
      <c r="BF505" s="264"/>
      <c r="BG505" s="264"/>
      <c r="BH505" s="264"/>
      <c r="BI505" s="264"/>
      <c r="BJ505" s="264"/>
      <c r="BK505" s="264"/>
      <c r="BL505" s="264"/>
      <c r="BM505" s="264"/>
      <c r="BN505" s="264"/>
      <c r="BO505" s="264"/>
      <c r="BP505" s="264"/>
      <c r="BQ505" s="264"/>
      <c r="BR505" s="264"/>
      <c r="BS505" s="264"/>
      <c r="BT505" s="264"/>
      <c r="BU505" s="264"/>
      <c r="BV505" s="264"/>
      <c r="BW505" s="264"/>
      <c r="BX505" s="264"/>
      <c r="BY505" s="264"/>
      <c r="BZ505" s="264"/>
      <c r="CA505" s="264"/>
      <c r="CB505" s="264"/>
      <c r="CC505" s="264"/>
      <c r="CD505" s="264"/>
      <c r="CE505" s="264"/>
      <c r="CF505" s="264"/>
      <c r="CG505" s="264"/>
      <c r="CH505" s="264"/>
      <c r="CI505" s="264"/>
      <c r="CJ505" s="264"/>
      <c r="CK505" s="264"/>
      <c r="CL505" s="264"/>
      <c r="CM505" s="264"/>
      <c r="CN505" s="264"/>
      <c r="CO505" s="264"/>
      <c r="CP505" s="264"/>
      <c r="CQ505" s="264"/>
      <c r="CR505" s="264"/>
      <c r="CS505" s="264"/>
      <c r="CT505" s="264"/>
      <c r="CU505" s="264"/>
      <c r="CV505" s="264"/>
      <c r="CW505" s="264"/>
      <c r="CX505" s="264"/>
      <c r="CY505" s="264"/>
      <c r="CZ505" s="264"/>
      <c r="DA505" s="264"/>
      <c r="DB505" s="264"/>
      <c r="DC505" s="264"/>
      <c r="DD505" s="264"/>
      <c r="DE505" s="264"/>
      <c r="DF505" s="264"/>
      <c r="DG505" s="264"/>
      <c r="DH505" s="264"/>
      <c r="DI505" s="264"/>
      <c r="DJ505" s="264"/>
      <c r="DK505" s="264"/>
      <c r="DL505" s="264"/>
    </row>
    <row r="506" spans="1:116" s="382" customFormat="1">
      <c r="A506" s="263"/>
      <c r="B506" s="263"/>
      <c r="C506" s="263"/>
      <c r="D506" s="264"/>
      <c r="E506" s="264"/>
      <c r="F506" s="383"/>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S506" s="264"/>
      <c r="AT506" s="264"/>
      <c r="AU506" s="264"/>
      <c r="AV506" s="264"/>
      <c r="AW506" s="264"/>
      <c r="AX506" s="264"/>
      <c r="AY506" s="264"/>
      <c r="AZ506" s="264"/>
      <c r="BA506" s="264"/>
      <c r="BB506" s="264"/>
      <c r="BC506" s="264"/>
      <c r="BD506" s="264"/>
      <c r="BE506" s="264"/>
      <c r="BF506" s="264"/>
      <c r="BG506" s="264"/>
      <c r="BH506" s="264"/>
      <c r="BI506" s="264"/>
      <c r="BJ506" s="264"/>
      <c r="BK506" s="264"/>
      <c r="BL506" s="264"/>
      <c r="BM506" s="264"/>
      <c r="BN506" s="264"/>
      <c r="BO506" s="264"/>
      <c r="BP506" s="264"/>
      <c r="BQ506" s="264"/>
      <c r="BR506" s="264"/>
      <c r="BS506" s="264"/>
      <c r="BT506" s="264"/>
      <c r="BU506" s="264"/>
      <c r="BV506" s="264"/>
      <c r="BW506" s="264"/>
      <c r="BX506" s="264"/>
      <c r="BY506" s="264"/>
      <c r="BZ506" s="264"/>
      <c r="CA506" s="264"/>
      <c r="CB506" s="264"/>
      <c r="CC506" s="264"/>
      <c r="CD506" s="264"/>
      <c r="CE506" s="264"/>
      <c r="CF506" s="264"/>
      <c r="CG506" s="264"/>
      <c r="CH506" s="264"/>
      <c r="CI506" s="264"/>
      <c r="CJ506" s="264"/>
      <c r="CK506" s="264"/>
      <c r="CL506" s="264"/>
      <c r="CM506" s="264"/>
      <c r="CN506" s="264"/>
      <c r="CO506" s="264"/>
      <c r="CP506" s="264"/>
      <c r="CQ506" s="264"/>
      <c r="CR506" s="264"/>
      <c r="CS506" s="264"/>
      <c r="CT506" s="264"/>
      <c r="CU506" s="264"/>
      <c r="CV506" s="264"/>
      <c r="CW506" s="264"/>
      <c r="CX506" s="264"/>
      <c r="CY506" s="264"/>
      <c r="CZ506" s="264"/>
      <c r="DA506" s="264"/>
      <c r="DB506" s="264"/>
      <c r="DC506" s="264"/>
      <c r="DD506" s="264"/>
      <c r="DE506" s="264"/>
      <c r="DF506" s="264"/>
      <c r="DG506" s="264"/>
      <c r="DH506" s="264"/>
      <c r="DI506" s="264"/>
      <c r="DJ506" s="264"/>
      <c r="DK506" s="264"/>
      <c r="DL506" s="264"/>
    </row>
    <row r="507" spans="1:116" s="382" customFormat="1">
      <c r="A507" s="263"/>
      <c r="B507" s="263"/>
      <c r="C507" s="263"/>
      <c r="D507" s="264"/>
      <c r="E507" s="264"/>
      <c r="F507" s="383"/>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S507" s="264"/>
      <c r="AT507" s="264"/>
      <c r="AU507" s="264"/>
      <c r="AV507" s="264"/>
      <c r="AW507" s="264"/>
      <c r="AX507" s="264"/>
      <c r="AY507" s="264"/>
      <c r="AZ507" s="264"/>
      <c r="BA507" s="264"/>
      <c r="BB507" s="264"/>
      <c r="BC507" s="264"/>
      <c r="BD507" s="264"/>
      <c r="BE507" s="264"/>
      <c r="BF507" s="264"/>
      <c r="BG507" s="264"/>
      <c r="BH507" s="264"/>
      <c r="BI507" s="264"/>
      <c r="BJ507" s="264"/>
      <c r="BK507" s="264"/>
      <c r="BL507" s="264"/>
      <c r="BM507" s="264"/>
      <c r="BN507" s="264"/>
      <c r="BO507" s="264"/>
      <c r="BP507" s="264"/>
      <c r="BQ507" s="264"/>
      <c r="BR507" s="264"/>
      <c r="BS507" s="264"/>
      <c r="BT507" s="264"/>
      <c r="BU507" s="264"/>
      <c r="BV507" s="264"/>
      <c r="BW507" s="264"/>
      <c r="BX507" s="264"/>
      <c r="BY507" s="264"/>
      <c r="BZ507" s="264"/>
      <c r="CA507" s="264"/>
      <c r="CB507" s="264"/>
      <c r="CC507" s="264"/>
      <c r="CD507" s="264"/>
      <c r="CE507" s="264"/>
      <c r="CF507" s="264"/>
      <c r="CG507" s="264"/>
      <c r="CH507" s="264"/>
      <c r="CI507" s="264"/>
      <c r="CJ507" s="264"/>
      <c r="CK507" s="264"/>
      <c r="CL507" s="264"/>
      <c r="CM507" s="264"/>
      <c r="CN507" s="264"/>
      <c r="CO507" s="264"/>
      <c r="CP507" s="264"/>
      <c r="CQ507" s="264"/>
      <c r="CR507" s="264"/>
      <c r="CS507" s="264"/>
      <c r="CT507" s="264"/>
      <c r="CU507" s="264"/>
      <c r="CV507" s="264"/>
      <c r="CW507" s="264"/>
      <c r="CX507" s="264"/>
      <c r="CY507" s="264"/>
      <c r="CZ507" s="264"/>
      <c r="DA507" s="264"/>
      <c r="DB507" s="264"/>
      <c r="DC507" s="264"/>
      <c r="DD507" s="264"/>
      <c r="DE507" s="264"/>
      <c r="DF507" s="264"/>
      <c r="DG507" s="264"/>
      <c r="DH507" s="264"/>
      <c r="DI507" s="264"/>
      <c r="DJ507" s="264"/>
      <c r="DK507" s="264"/>
      <c r="DL507" s="264"/>
    </row>
    <row r="508" spans="1:116" s="382" customFormat="1">
      <c r="A508" s="263"/>
      <c r="B508" s="263"/>
      <c r="C508" s="263"/>
      <c r="D508" s="264"/>
      <c r="E508" s="264"/>
      <c r="F508" s="383"/>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S508" s="264"/>
      <c r="AT508" s="264"/>
      <c r="AU508" s="264"/>
      <c r="AV508" s="264"/>
      <c r="AW508" s="264"/>
      <c r="AX508" s="264"/>
      <c r="AY508" s="264"/>
      <c r="AZ508" s="264"/>
      <c r="BA508" s="264"/>
      <c r="BB508" s="264"/>
      <c r="BC508" s="264"/>
      <c r="BD508" s="264"/>
      <c r="BE508" s="264"/>
      <c r="BF508" s="264"/>
      <c r="BG508" s="264"/>
      <c r="BH508" s="264"/>
      <c r="BI508" s="264"/>
      <c r="BJ508" s="264"/>
      <c r="BK508" s="264"/>
      <c r="BL508" s="264"/>
      <c r="BM508" s="264"/>
      <c r="BN508" s="264"/>
      <c r="BO508" s="264"/>
      <c r="BP508" s="264"/>
      <c r="BQ508" s="264"/>
      <c r="BR508" s="264"/>
      <c r="BS508" s="264"/>
      <c r="BT508" s="264"/>
      <c r="BU508" s="264"/>
      <c r="BV508" s="264"/>
      <c r="BW508" s="264"/>
      <c r="BX508" s="264"/>
      <c r="BY508" s="264"/>
      <c r="BZ508" s="264"/>
      <c r="CA508" s="264"/>
      <c r="CB508" s="264"/>
      <c r="CC508" s="264"/>
      <c r="CD508" s="264"/>
      <c r="CE508" s="264"/>
      <c r="CF508" s="264"/>
      <c r="CG508" s="264"/>
      <c r="CH508" s="264"/>
      <c r="CI508" s="264"/>
      <c r="CJ508" s="264"/>
      <c r="CK508" s="264"/>
      <c r="CL508" s="264"/>
      <c r="CM508" s="264"/>
      <c r="CN508" s="264"/>
      <c r="CO508" s="264"/>
      <c r="CP508" s="264"/>
      <c r="CQ508" s="264"/>
      <c r="CR508" s="264"/>
      <c r="CS508" s="264"/>
      <c r="CT508" s="264"/>
      <c r="CU508" s="264"/>
      <c r="CV508" s="264"/>
      <c r="CW508" s="264"/>
      <c r="CX508" s="264"/>
      <c r="CY508" s="264"/>
      <c r="CZ508" s="264"/>
      <c r="DA508" s="264"/>
      <c r="DB508" s="264"/>
      <c r="DC508" s="264"/>
      <c r="DD508" s="264"/>
      <c r="DE508" s="264"/>
      <c r="DF508" s="264"/>
      <c r="DG508" s="264"/>
      <c r="DH508" s="264"/>
      <c r="DI508" s="264"/>
      <c r="DJ508" s="264"/>
      <c r="DK508" s="264"/>
      <c r="DL508" s="264"/>
    </row>
    <row r="509" spans="1:116" s="382" customFormat="1">
      <c r="A509" s="263"/>
      <c r="B509" s="263"/>
      <c r="C509" s="263"/>
      <c r="D509" s="264"/>
      <c r="E509" s="264"/>
      <c r="F509" s="383"/>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S509" s="264"/>
      <c r="AT509" s="264"/>
      <c r="AU509" s="264"/>
      <c r="AV509" s="264"/>
      <c r="AW509" s="264"/>
      <c r="AX509" s="264"/>
      <c r="AY509" s="264"/>
      <c r="AZ509" s="264"/>
      <c r="BA509" s="264"/>
      <c r="BB509" s="264"/>
      <c r="BC509" s="264"/>
      <c r="BD509" s="264"/>
      <c r="BE509" s="264"/>
      <c r="BF509" s="264"/>
      <c r="BG509" s="264"/>
      <c r="BH509" s="264"/>
      <c r="BI509" s="264"/>
      <c r="BJ509" s="264"/>
      <c r="BK509" s="264"/>
      <c r="BL509" s="264"/>
      <c r="BM509" s="264"/>
      <c r="BN509" s="264"/>
      <c r="BO509" s="264"/>
      <c r="BP509" s="264"/>
      <c r="BQ509" s="264"/>
      <c r="BR509" s="264"/>
      <c r="BS509" s="264"/>
      <c r="BT509" s="264"/>
      <c r="BU509" s="264"/>
      <c r="BV509" s="264"/>
      <c r="BW509" s="264"/>
      <c r="BX509" s="264"/>
      <c r="BY509" s="264"/>
      <c r="BZ509" s="264"/>
      <c r="CA509" s="264"/>
      <c r="CB509" s="264"/>
      <c r="CC509" s="264"/>
      <c r="CD509" s="264"/>
      <c r="CE509" s="264"/>
      <c r="CF509" s="264"/>
      <c r="CG509" s="264"/>
      <c r="CH509" s="264"/>
      <c r="CI509" s="264"/>
      <c r="CJ509" s="264"/>
      <c r="CK509" s="264"/>
      <c r="CL509" s="264"/>
      <c r="CM509" s="264"/>
      <c r="CN509" s="264"/>
      <c r="CO509" s="264"/>
      <c r="CP509" s="264"/>
      <c r="CQ509" s="264"/>
      <c r="CR509" s="264"/>
      <c r="CS509" s="264"/>
      <c r="CT509" s="264"/>
      <c r="CU509" s="264"/>
      <c r="CV509" s="264"/>
      <c r="CW509" s="264"/>
      <c r="CX509" s="264"/>
      <c r="CY509" s="264"/>
      <c r="CZ509" s="264"/>
      <c r="DA509" s="264"/>
      <c r="DB509" s="264"/>
      <c r="DC509" s="264"/>
      <c r="DD509" s="264"/>
      <c r="DE509" s="264"/>
      <c r="DF509" s="264"/>
      <c r="DG509" s="264"/>
      <c r="DH509" s="264"/>
      <c r="DI509" s="264"/>
      <c r="DJ509" s="264"/>
      <c r="DK509" s="264"/>
      <c r="DL509" s="264"/>
    </row>
    <row r="510" spans="1:116" s="382" customFormat="1">
      <c r="A510" s="263"/>
      <c r="B510" s="263"/>
      <c r="C510" s="263"/>
      <c r="D510" s="264"/>
      <c r="E510" s="264"/>
      <c r="F510" s="383"/>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c r="BG510" s="264"/>
      <c r="BH510" s="264"/>
      <c r="BI510" s="264"/>
      <c r="BJ510" s="264"/>
      <c r="BK510" s="264"/>
      <c r="BL510" s="264"/>
      <c r="BM510" s="264"/>
      <c r="BN510" s="264"/>
      <c r="BO510" s="264"/>
      <c r="BP510" s="264"/>
      <c r="BQ510" s="264"/>
      <c r="BR510" s="264"/>
      <c r="BS510" s="264"/>
      <c r="BT510" s="264"/>
      <c r="BU510" s="264"/>
      <c r="BV510" s="264"/>
      <c r="BW510" s="264"/>
      <c r="BX510" s="264"/>
      <c r="BY510" s="264"/>
      <c r="BZ510" s="264"/>
      <c r="CA510" s="264"/>
      <c r="CB510" s="264"/>
      <c r="CC510" s="264"/>
      <c r="CD510" s="264"/>
      <c r="CE510" s="264"/>
      <c r="CF510" s="264"/>
      <c r="CG510" s="264"/>
      <c r="CH510" s="264"/>
      <c r="CI510" s="264"/>
      <c r="CJ510" s="264"/>
      <c r="CK510" s="264"/>
      <c r="CL510" s="264"/>
      <c r="CM510" s="264"/>
      <c r="CN510" s="264"/>
      <c r="CO510" s="264"/>
      <c r="CP510" s="264"/>
      <c r="CQ510" s="264"/>
      <c r="CR510" s="264"/>
      <c r="CS510" s="264"/>
      <c r="CT510" s="264"/>
      <c r="CU510" s="264"/>
      <c r="CV510" s="264"/>
      <c r="CW510" s="264"/>
      <c r="CX510" s="264"/>
      <c r="CY510" s="264"/>
      <c r="CZ510" s="264"/>
      <c r="DA510" s="264"/>
      <c r="DB510" s="264"/>
      <c r="DC510" s="264"/>
      <c r="DD510" s="264"/>
      <c r="DE510" s="264"/>
      <c r="DF510" s="264"/>
      <c r="DG510" s="264"/>
      <c r="DH510" s="264"/>
      <c r="DI510" s="264"/>
      <c r="DJ510" s="264"/>
      <c r="DK510" s="264"/>
      <c r="DL510" s="264"/>
    </row>
    <row r="511" spans="1:116" s="382" customFormat="1">
      <c r="A511" s="263"/>
      <c r="B511" s="263"/>
      <c r="C511" s="263"/>
      <c r="D511" s="264"/>
      <c r="E511" s="264"/>
      <c r="F511" s="383"/>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S511" s="264"/>
      <c r="AT511" s="264"/>
      <c r="AU511" s="264"/>
      <c r="AV511" s="264"/>
      <c r="AW511" s="264"/>
      <c r="AX511" s="264"/>
      <c r="AY511" s="264"/>
      <c r="AZ511" s="264"/>
      <c r="BA511" s="264"/>
      <c r="BB511" s="264"/>
      <c r="BC511" s="264"/>
      <c r="BD511" s="264"/>
      <c r="BE511" s="264"/>
      <c r="BF511" s="264"/>
      <c r="BG511" s="264"/>
      <c r="BH511" s="264"/>
      <c r="BI511" s="264"/>
      <c r="BJ511" s="264"/>
      <c r="BK511" s="264"/>
      <c r="BL511" s="264"/>
      <c r="BM511" s="264"/>
      <c r="BN511" s="264"/>
      <c r="BO511" s="264"/>
      <c r="BP511" s="264"/>
      <c r="BQ511" s="264"/>
      <c r="BR511" s="264"/>
      <c r="BS511" s="264"/>
      <c r="BT511" s="264"/>
      <c r="BU511" s="264"/>
      <c r="BV511" s="264"/>
      <c r="BW511" s="264"/>
      <c r="BX511" s="264"/>
      <c r="BY511" s="264"/>
      <c r="BZ511" s="264"/>
      <c r="CA511" s="264"/>
      <c r="CB511" s="264"/>
      <c r="CC511" s="264"/>
      <c r="CD511" s="264"/>
      <c r="CE511" s="264"/>
      <c r="CF511" s="264"/>
      <c r="CG511" s="264"/>
      <c r="CH511" s="264"/>
      <c r="CI511" s="264"/>
      <c r="CJ511" s="264"/>
      <c r="CK511" s="264"/>
      <c r="CL511" s="264"/>
      <c r="CM511" s="264"/>
      <c r="CN511" s="264"/>
      <c r="CO511" s="264"/>
      <c r="CP511" s="264"/>
      <c r="CQ511" s="264"/>
      <c r="CR511" s="264"/>
      <c r="CS511" s="264"/>
      <c r="CT511" s="264"/>
      <c r="CU511" s="264"/>
      <c r="CV511" s="264"/>
      <c r="CW511" s="264"/>
      <c r="CX511" s="264"/>
      <c r="CY511" s="264"/>
      <c r="CZ511" s="264"/>
      <c r="DA511" s="264"/>
      <c r="DB511" s="264"/>
      <c r="DC511" s="264"/>
      <c r="DD511" s="264"/>
      <c r="DE511" s="264"/>
      <c r="DF511" s="264"/>
      <c r="DG511" s="264"/>
      <c r="DH511" s="264"/>
      <c r="DI511" s="264"/>
      <c r="DJ511" s="264"/>
      <c r="DK511" s="264"/>
      <c r="DL511" s="264"/>
    </row>
    <row r="512" spans="1:116" s="382" customFormat="1">
      <c r="A512" s="263"/>
      <c r="B512" s="263"/>
      <c r="C512" s="263"/>
      <c r="D512" s="264"/>
      <c r="E512" s="264"/>
      <c r="F512" s="383"/>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4"/>
      <c r="AT512" s="264"/>
      <c r="AU512" s="264"/>
      <c r="AV512" s="264"/>
      <c r="AW512" s="264"/>
      <c r="AX512" s="264"/>
      <c r="AY512" s="264"/>
      <c r="AZ512" s="264"/>
      <c r="BA512" s="264"/>
      <c r="BB512" s="264"/>
      <c r="BC512" s="264"/>
      <c r="BD512" s="264"/>
      <c r="BE512" s="264"/>
      <c r="BF512" s="264"/>
      <c r="BG512" s="264"/>
      <c r="BH512" s="264"/>
      <c r="BI512" s="264"/>
      <c r="BJ512" s="264"/>
      <c r="BK512" s="264"/>
      <c r="BL512" s="264"/>
      <c r="BM512" s="264"/>
      <c r="BN512" s="264"/>
      <c r="BO512" s="264"/>
      <c r="BP512" s="264"/>
      <c r="BQ512" s="264"/>
      <c r="BR512" s="264"/>
      <c r="BS512" s="264"/>
      <c r="BT512" s="264"/>
      <c r="BU512" s="264"/>
      <c r="BV512" s="264"/>
      <c r="BW512" s="264"/>
      <c r="BX512" s="264"/>
      <c r="BY512" s="264"/>
      <c r="BZ512" s="264"/>
      <c r="CA512" s="264"/>
      <c r="CB512" s="264"/>
      <c r="CC512" s="264"/>
      <c r="CD512" s="264"/>
      <c r="CE512" s="264"/>
      <c r="CF512" s="264"/>
      <c r="CG512" s="264"/>
      <c r="CH512" s="264"/>
      <c r="CI512" s="264"/>
      <c r="CJ512" s="264"/>
      <c r="CK512" s="264"/>
      <c r="CL512" s="264"/>
      <c r="CM512" s="264"/>
      <c r="CN512" s="264"/>
      <c r="CO512" s="264"/>
      <c r="CP512" s="264"/>
      <c r="CQ512" s="264"/>
      <c r="CR512" s="264"/>
      <c r="CS512" s="264"/>
      <c r="CT512" s="264"/>
      <c r="CU512" s="264"/>
      <c r="CV512" s="264"/>
      <c r="CW512" s="264"/>
      <c r="CX512" s="264"/>
      <c r="CY512" s="264"/>
      <c r="CZ512" s="264"/>
      <c r="DA512" s="264"/>
      <c r="DB512" s="264"/>
      <c r="DC512" s="264"/>
      <c r="DD512" s="264"/>
      <c r="DE512" s="264"/>
      <c r="DF512" s="264"/>
      <c r="DG512" s="264"/>
      <c r="DH512" s="264"/>
      <c r="DI512" s="264"/>
      <c r="DJ512" s="264"/>
      <c r="DK512" s="264"/>
      <c r="DL512" s="264"/>
    </row>
    <row r="513" spans="1:116" s="382" customFormat="1">
      <c r="A513" s="263"/>
      <c r="B513" s="263"/>
      <c r="C513" s="263"/>
      <c r="D513" s="264"/>
      <c r="E513" s="264"/>
      <c r="F513" s="383"/>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4"/>
      <c r="AT513" s="264"/>
      <c r="AU513" s="264"/>
      <c r="AV513" s="264"/>
      <c r="AW513" s="264"/>
      <c r="AX513" s="264"/>
      <c r="AY513" s="264"/>
      <c r="AZ513" s="264"/>
      <c r="BA513" s="264"/>
      <c r="BB513" s="264"/>
      <c r="BC513" s="264"/>
      <c r="BD513" s="264"/>
      <c r="BE513" s="264"/>
      <c r="BF513" s="264"/>
      <c r="BG513" s="264"/>
      <c r="BH513" s="264"/>
      <c r="BI513" s="264"/>
      <c r="BJ513" s="264"/>
      <c r="BK513" s="264"/>
      <c r="BL513" s="264"/>
      <c r="BM513" s="264"/>
      <c r="BN513" s="264"/>
      <c r="BO513" s="264"/>
      <c r="BP513" s="264"/>
      <c r="BQ513" s="264"/>
      <c r="BR513" s="264"/>
      <c r="BS513" s="264"/>
      <c r="BT513" s="264"/>
      <c r="BU513" s="264"/>
      <c r="BV513" s="264"/>
      <c r="BW513" s="264"/>
      <c r="BX513" s="264"/>
      <c r="BY513" s="264"/>
      <c r="BZ513" s="264"/>
      <c r="CA513" s="264"/>
      <c r="CB513" s="264"/>
      <c r="CC513" s="264"/>
      <c r="CD513" s="264"/>
      <c r="CE513" s="264"/>
      <c r="CF513" s="264"/>
      <c r="CG513" s="264"/>
      <c r="CH513" s="264"/>
      <c r="CI513" s="264"/>
      <c r="CJ513" s="264"/>
      <c r="CK513" s="264"/>
      <c r="CL513" s="264"/>
      <c r="CM513" s="264"/>
      <c r="CN513" s="264"/>
      <c r="CO513" s="264"/>
      <c r="CP513" s="264"/>
      <c r="CQ513" s="264"/>
      <c r="CR513" s="264"/>
      <c r="CS513" s="264"/>
      <c r="CT513" s="264"/>
      <c r="CU513" s="264"/>
      <c r="CV513" s="264"/>
      <c r="CW513" s="264"/>
      <c r="CX513" s="264"/>
      <c r="CY513" s="264"/>
      <c r="CZ513" s="264"/>
      <c r="DA513" s="264"/>
      <c r="DB513" s="264"/>
      <c r="DC513" s="264"/>
      <c r="DD513" s="264"/>
      <c r="DE513" s="264"/>
      <c r="DF513" s="264"/>
      <c r="DG513" s="264"/>
      <c r="DH513" s="264"/>
      <c r="DI513" s="264"/>
      <c r="DJ513" s="264"/>
      <c r="DK513" s="264"/>
      <c r="DL513" s="264"/>
    </row>
    <row r="514" spans="1:116" s="382" customFormat="1">
      <c r="A514" s="263"/>
      <c r="B514" s="263"/>
      <c r="C514" s="263"/>
      <c r="D514" s="264"/>
      <c r="E514" s="264"/>
      <c r="F514" s="383"/>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S514" s="264"/>
      <c r="AT514" s="264"/>
      <c r="AU514" s="264"/>
      <c r="AV514" s="264"/>
      <c r="AW514" s="264"/>
      <c r="AX514" s="264"/>
      <c r="AY514" s="264"/>
      <c r="AZ514" s="264"/>
      <c r="BA514" s="264"/>
      <c r="BB514" s="264"/>
      <c r="BC514" s="264"/>
      <c r="BD514" s="264"/>
      <c r="BE514" s="264"/>
      <c r="BF514" s="264"/>
      <c r="BG514" s="264"/>
      <c r="BH514" s="264"/>
      <c r="BI514" s="264"/>
      <c r="BJ514" s="264"/>
      <c r="BK514" s="264"/>
      <c r="BL514" s="264"/>
      <c r="BM514" s="264"/>
      <c r="BN514" s="264"/>
      <c r="BO514" s="264"/>
      <c r="BP514" s="264"/>
      <c r="BQ514" s="264"/>
      <c r="BR514" s="264"/>
      <c r="BS514" s="264"/>
      <c r="BT514" s="264"/>
      <c r="BU514" s="264"/>
      <c r="BV514" s="264"/>
      <c r="BW514" s="264"/>
      <c r="BX514" s="264"/>
      <c r="BY514" s="264"/>
      <c r="BZ514" s="264"/>
      <c r="CA514" s="264"/>
      <c r="CB514" s="264"/>
      <c r="CC514" s="264"/>
      <c r="CD514" s="264"/>
      <c r="CE514" s="264"/>
      <c r="CF514" s="264"/>
      <c r="CG514" s="264"/>
      <c r="CH514" s="264"/>
      <c r="CI514" s="264"/>
      <c r="CJ514" s="264"/>
      <c r="CK514" s="264"/>
      <c r="CL514" s="264"/>
      <c r="CM514" s="264"/>
      <c r="CN514" s="264"/>
      <c r="CO514" s="264"/>
      <c r="CP514" s="264"/>
      <c r="CQ514" s="264"/>
      <c r="CR514" s="264"/>
      <c r="CS514" s="264"/>
      <c r="CT514" s="264"/>
      <c r="CU514" s="264"/>
      <c r="CV514" s="264"/>
      <c r="CW514" s="264"/>
      <c r="CX514" s="264"/>
      <c r="CY514" s="264"/>
      <c r="CZ514" s="264"/>
      <c r="DA514" s="264"/>
      <c r="DB514" s="264"/>
      <c r="DC514" s="264"/>
      <c r="DD514" s="264"/>
      <c r="DE514" s="264"/>
      <c r="DF514" s="264"/>
      <c r="DG514" s="264"/>
      <c r="DH514" s="264"/>
      <c r="DI514" s="264"/>
      <c r="DJ514" s="264"/>
      <c r="DK514" s="264"/>
      <c r="DL514" s="264"/>
    </row>
    <row r="515" spans="1:116" s="382" customFormat="1">
      <c r="A515" s="263"/>
      <c r="B515" s="263"/>
      <c r="C515" s="263"/>
      <c r="D515" s="264"/>
      <c r="E515" s="264"/>
      <c r="F515" s="383"/>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S515" s="264"/>
      <c r="AT515" s="264"/>
      <c r="AU515" s="264"/>
      <c r="AV515" s="264"/>
      <c r="AW515" s="264"/>
      <c r="AX515" s="264"/>
      <c r="AY515" s="264"/>
      <c r="AZ515" s="264"/>
      <c r="BA515" s="264"/>
      <c r="BB515" s="264"/>
      <c r="BC515" s="264"/>
      <c r="BD515" s="264"/>
      <c r="BE515" s="264"/>
      <c r="BF515" s="264"/>
      <c r="BG515" s="264"/>
      <c r="BH515" s="264"/>
      <c r="BI515" s="264"/>
      <c r="BJ515" s="264"/>
      <c r="BK515" s="264"/>
      <c r="BL515" s="264"/>
      <c r="BM515" s="264"/>
      <c r="BN515" s="264"/>
      <c r="BO515" s="264"/>
      <c r="BP515" s="264"/>
      <c r="BQ515" s="264"/>
      <c r="BR515" s="264"/>
      <c r="BS515" s="264"/>
      <c r="BT515" s="264"/>
      <c r="BU515" s="264"/>
      <c r="BV515" s="264"/>
      <c r="BW515" s="264"/>
      <c r="BX515" s="264"/>
      <c r="BY515" s="264"/>
      <c r="BZ515" s="264"/>
      <c r="CA515" s="264"/>
      <c r="CB515" s="264"/>
      <c r="CC515" s="264"/>
      <c r="CD515" s="264"/>
      <c r="CE515" s="264"/>
      <c r="CF515" s="264"/>
      <c r="CG515" s="264"/>
      <c r="CH515" s="264"/>
      <c r="CI515" s="264"/>
      <c r="CJ515" s="264"/>
      <c r="CK515" s="264"/>
      <c r="CL515" s="264"/>
      <c r="CM515" s="264"/>
      <c r="CN515" s="264"/>
      <c r="CO515" s="264"/>
      <c r="CP515" s="264"/>
      <c r="CQ515" s="264"/>
      <c r="CR515" s="264"/>
      <c r="CS515" s="264"/>
      <c r="CT515" s="264"/>
      <c r="CU515" s="264"/>
      <c r="CV515" s="264"/>
      <c r="CW515" s="264"/>
      <c r="CX515" s="264"/>
      <c r="CY515" s="264"/>
      <c r="CZ515" s="264"/>
      <c r="DA515" s="264"/>
      <c r="DB515" s="264"/>
      <c r="DC515" s="264"/>
      <c r="DD515" s="264"/>
      <c r="DE515" s="264"/>
      <c r="DF515" s="264"/>
      <c r="DG515" s="264"/>
      <c r="DH515" s="264"/>
      <c r="DI515" s="264"/>
      <c r="DJ515" s="264"/>
      <c r="DK515" s="264"/>
      <c r="DL515" s="264"/>
    </row>
    <row r="516" spans="1:116" s="382" customFormat="1">
      <c r="A516" s="263"/>
      <c r="B516" s="263"/>
      <c r="C516" s="263"/>
      <c r="D516" s="264"/>
      <c r="E516" s="264"/>
      <c r="F516" s="383"/>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S516" s="264"/>
      <c r="AT516" s="264"/>
      <c r="AU516" s="264"/>
      <c r="AV516" s="264"/>
      <c r="AW516" s="264"/>
      <c r="AX516" s="264"/>
      <c r="AY516" s="264"/>
      <c r="AZ516" s="264"/>
      <c r="BA516" s="264"/>
      <c r="BB516" s="264"/>
      <c r="BC516" s="264"/>
      <c r="BD516" s="264"/>
      <c r="BE516" s="264"/>
      <c r="BF516" s="264"/>
      <c r="BG516" s="264"/>
      <c r="BH516" s="264"/>
      <c r="BI516" s="264"/>
      <c r="BJ516" s="264"/>
      <c r="BK516" s="264"/>
      <c r="BL516" s="264"/>
      <c r="BM516" s="264"/>
      <c r="BN516" s="264"/>
      <c r="BO516" s="264"/>
      <c r="BP516" s="264"/>
      <c r="BQ516" s="264"/>
      <c r="BR516" s="264"/>
      <c r="BS516" s="264"/>
      <c r="BT516" s="264"/>
      <c r="BU516" s="264"/>
      <c r="BV516" s="264"/>
      <c r="BW516" s="264"/>
      <c r="BX516" s="264"/>
      <c r="BY516" s="264"/>
      <c r="BZ516" s="264"/>
      <c r="CA516" s="264"/>
      <c r="CB516" s="264"/>
      <c r="CC516" s="264"/>
      <c r="CD516" s="264"/>
      <c r="CE516" s="264"/>
      <c r="CF516" s="264"/>
      <c r="CG516" s="264"/>
      <c r="CH516" s="264"/>
      <c r="CI516" s="264"/>
      <c r="CJ516" s="264"/>
      <c r="CK516" s="264"/>
      <c r="CL516" s="264"/>
      <c r="CM516" s="264"/>
      <c r="CN516" s="264"/>
      <c r="CO516" s="264"/>
      <c r="CP516" s="264"/>
      <c r="CQ516" s="264"/>
      <c r="CR516" s="264"/>
      <c r="CS516" s="264"/>
      <c r="CT516" s="264"/>
      <c r="CU516" s="264"/>
      <c r="CV516" s="264"/>
      <c r="CW516" s="264"/>
      <c r="CX516" s="264"/>
      <c r="CY516" s="264"/>
      <c r="CZ516" s="264"/>
      <c r="DA516" s="264"/>
      <c r="DB516" s="264"/>
      <c r="DC516" s="264"/>
      <c r="DD516" s="264"/>
      <c r="DE516" s="264"/>
      <c r="DF516" s="264"/>
      <c r="DG516" s="264"/>
      <c r="DH516" s="264"/>
      <c r="DI516" s="264"/>
      <c r="DJ516" s="264"/>
      <c r="DK516" s="264"/>
      <c r="DL516" s="264"/>
    </row>
    <row r="517" spans="1:116" s="382" customFormat="1">
      <c r="A517" s="263"/>
      <c r="B517" s="263"/>
      <c r="C517" s="263"/>
      <c r="D517" s="264"/>
      <c r="E517" s="264"/>
      <c r="F517" s="383"/>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4"/>
      <c r="AT517" s="264"/>
      <c r="AU517" s="264"/>
      <c r="AV517" s="264"/>
      <c r="AW517" s="264"/>
      <c r="AX517" s="264"/>
      <c r="AY517" s="264"/>
      <c r="AZ517" s="264"/>
      <c r="BA517" s="264"/>
      <c r="BB517" s="264"/>
      <c r="BC517" s="264"/>
      <c r="BD517" s="264"/>
      <c r="BE517" s="264"/>
      <c r="BF517" s="264"/>
      <c r="BG517" s="264"/>
      <c r="BH517" s="264"/>
      <c r="BI517" s="264"/>
      <c r="BJ517" s="264"/>
      <c r="BK517" s="264"/>
      <c r="BL517" s="264"/>
      <c r="BM517" s="264"/>
      <c r="BN517" s="264"/>
      <c r="BO517" s="264"/>
      <c r="BP517" s="264"/>
      <c r="BQ517" s="264"/>
      <c r="BR517" s="264"/>
      <c r="BS517" s="264"/>
      <c r="BT517" s="264"/>
      <c r="BU517" s="264"/>
      <c r="BV517" s="264"/>
      <c r="BW517" s="264"/>
      <c r="BX517" s="264"/>
      <c r="BY517" s="264"/>
      <c r="BZ517" s="264"/>
      <c r="CA517" s="264"/>
      <c r="CB517" s="264"/>
      <c r="CC517" s="264"/>
      <c r="CD517" s="264"/>
      <c r="CE517" s="264"/>
      <c r="CF517" s="264"/>
      <c r="CG517" s="264"/>
      <c r="CH517" s="264"/>
      <c r="CI517" s="264"/>
      <c r="CJ517" s="264"/>
      <c r="CK517" s="264"/>
      <c r="CL517" s="264"/>
      <c r="CM517" s="264"/>
      <c r="CN517" s="264"/>
      <c r="CO517" s="264"/>
      <c r="CP517" s="264"/>
      <c r="CQ517" s="264"/>
      <c r="CR517" s="264"/>
      <c r="CS517" s="264"/>
      <c r="CT517" s="264"/>
      <c r="CU517" s="264"/>
      <c r="CV517" s="264"/>
      <c r="CW517" s="264"/>
      <c r="CX517" s="264"/>
      <c r="CY517" s="264"/>
      <c r="CZ517" s="264"/>
      <c r="DA517" s="264"/>
      <c r="DB517" s="264"/>
      <c r="DC517" s="264"/>
      <c r="DD517" s="264"/>
      <c r="DE517" s="264"/>
      <c r="DF517" s="264"/>
      <c r="DG517" s="264"/>
      <c r="DH517" s="264"/>
      <c r="DI517" s="264"/>
      <c r="DJ517" s="264"/>
      <c r="DK517" s="264"/>
      <c r="DL517" s="264"/>
    </row>
    <row r="518" spans="1:116" s="382" customFormat="1">
      <c r="A518" s="263"/>
      <c r="B518" s="263"/>
      <c r="C518" s="263"/>
      <c r="D518" s="264"/>
      <c r="E518" s="264"/>
      <c r="F518" s="383"/>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4"/>
      <c r="AT518" s="264"/>
      <c r="AU518" s="264"/>
      <c r="AV518" s="264"/>
      <c r="AW518" s="264"/>
      <c r="AX518" s="264"/>
      <c r="AY518" s="264"/>
      <c r="AZ518" s="264"/>
      <c r="BA518" s="264"/>
      <c r="BB518" s="264"/>
      <c r="BC518" s="264"/>
      <c r="BD518" s="264"/>
      <c r="BE518" s="264"/>
      <c r="BF518" s="264"/>
      <c r="BG518" s="264"/>
      <c r="BH518" s="264"/>
      <c r="BI518" s="264"/>
      <c r="BJ518" s="264"/>
      <c r="BK518" s="264"/>
      <c r="BL518" s="264"/>
      <c r="BM518" s="264"/>
      <c r="BN518" s="264"/>
      <c r="BO518" s="264"/>
      <c r="BP518" s="264"/>
      <c r="BQ518" s="264"/>
      <c r="BR518" s="264"/>
      <c r="BS518" s="264"/>
      <c r="BT518" s="264"/>
      <c r="BU518" s="264"/>
      <c r="BV518" s="264"/>
      <c r="BW518" s="264"/>
      <c r="BX518" s="264"/>
      <c r="BY518" s="264"/>
      <c r="BZ518" s="264"/>
      <c r="CA518" s="264"/>
      <c r="CB518" s="264"/>
      <c r="CC518" s="264"/>
      <c r="CD518" s="264"/>
      <c r="CE518" s="264"/>
      <c r="CF518" s="264"/>
      <c r="CG518" s="264"/>
      <c r="CH518" s="264"/>
      <c r="CI518" s="264"/>
      <c r="CJ518" s="264"/>
      <c r="CK518" s="264"/>
      <c r="CL518" s="264"/>
      <c r="CM518" s="264"/>
      <c r="CN518" s="264"/>
      <c r="CO518" s="264"/>
      <c r="CP518" s="264"/>
      <c r="CQ518" s="264"/>
      <c r="CR518" s="264"/>
      <c r="CS518" s="264"/>
      <c r="CT518" s="264"/>
      <c r="CU518" s="264"/>
      <c r="CV518" s="264"/>
      <c r="CW518" s="264"/>
      <c r="CX518" s="264"/>
      <c r="CY518" s="264"/>
      <c r="CZ518" s="264"/>
      <c r="DA518" s="264"/>
      <c r="DB518" s="264"/>
      <c r="DC518" s="264"/>
      <c r="DD518" s="264"/>
      <c r="DE518" s="264"/>
      <c r="DF518" s="264"/>
      <c r="DG518" s="264"/>
      <c r="DH518" s="264"/>
      <c r="DI518" s="264"/>
      <c r="DJ518" s="264"/>
      <c r="DK518" s="264"/>
      <c r="DL518" s="264"/>
    </row>
    <row r="519" spans="1:116" s="382" customFormat="1">
      <c r="A519" s="263"/>
      <c r="B519" s="263"/>
      <c r="C519" s="263"/>
      <c r="D519" s="264"/>
      <c r="E519" s="264"/>
      <c r="F519" s="383"/>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S519" s="264"/>
      <c r="AT519" s="264"/>
      <c r="AU519" s="264"/>
      <c r="AV519" s="264"/>
      <c r="AW519" s="264"/>
      <c r="AX519" s="264"/>
      <c r="AY519" s="264"/>
      <c r="AZ519" s="264"/>
      <c r="BA519" s="264"/>
      <c r="BB519" s="264"/>
      <c r="BC519" s="264"/>
      <c r="BD519" s="264"/>
      <c r="BE519" s="264"/>
      <c r="BF519" s="264"/>
      <c r="BG519" s="264"/>
      <c r="BH519" s="264"/>
      <c r="BI519" s="264"/>
      <c r="BJ519" s="264"/>
      <c r="BK519" s="264"/>
      <c r="BL519" s="264"/>
      <c r="BM519" s="264"/>
      <c r="BN519" s="264"/>
      <c r="BO519" s="264"/>
      <c r="BP519" s="264"/>
      <c r="BQ519" s="264"/>
      <c r="BR519" s="264"/>
      <c r="BS519" s="264"/>
      <c r="BT519" s="264"/>
      <c r="BU519" s="264"/>
      <c r="BV519" s="264"/>
      <c r="BW519" s="264"/>
      <c r="BX519" s="264"/>
      <c r="BY519" s="264"/>
      <c r="BZ519" s="264"/>
      <c r="CA519" s="264"/>
      <c r="CB519" s="264"/>
      <c r="CC519" s="264"/>
      <c r="CD519" s="264"/>
      <c r="CE519" s="264"/>
      <c r="CF519" s="264"/>
      <c r="CG519" s="264"/>
      <c r="CH519" s="264"/>
      <c r="CI519" s="264"/>
      <c r="CJ519" s="264"/>
      <c r="CK519" s="264"/>
      <c r="CL519" s="264"/>
      <c r="CM519" s="264"/>
      <c r="CN519" s="264"/>
      <c r="CO519" s="264"/>
      <c r="CP519" s="264"/>
      <c r="CQ519" s="264"/>
      <c r="CR519" s="264"/>
      <c r="CS519" s="264"/>
      <c r="CT519" s="264"/>
      <c r="CU519" s="264"/>
      <c r="CV519" s="264"/>
      <c r="CW519" s="264"/>
      <c r="CX519" s="264"/>
      <c r="CY519" s="264"/>
      <c r="CZ519" s="264"/>
      <c r="DA519" s="264"/>
      <c r="DB519" s="264"/>
      <c r="DC519" s="264"/>
      <c r="DD519" s="264"/>
      <c r="DE519" s="264"/>
      <c r="DF519" s="264"/>
      <c r="DG519" s="264"/>
      <c r="DH519" s="264"/>
      <c r="DI519" s="264"/>
      <c r="DJ519" s="264"/>
      <c r="DK519" s="264"/>
      <c r="DL519" s="264"/>
    </row>
    <row r="520" spans="1:116" s="382" customFormat="1">
      <c r="A520" s="263"/>
      <c r="B520" s="263"/>
      <c r="C520" s="263"/>
      <c r="D520" s="264"/>
      <c r="E520" s="264"/>
      <c r="F520" s="383"/>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S520" s="264"/>
      <c r="AT520" s="264"/>
      <c r="AU520" s="264"/>
      <c r="AV520" s="264"/>
      <c r="AW520" s="264"/>
      <c r="AX520" s="264"/>
      <c r="AY520" s="264"/>
      <c r="AZ520" s="264"/>
      <c r="BA520" s="264"/>
      <c r="BB520" s="264"/>
      <c r="BC520" s="264"/>
      <c r="BD520" s="264"/>
      <c r="BE520" s="264"/>
      <c r="BF520" s="264"/>
      <c r="BG520" s="264"/>
      <c r="BH520" s="264"/>
      <c r="BI520" s="264"/>
      <c r="BJ520" s="264"/>
      <c r="BK520" s="264"/>
      <c r="BL520" s="264"/>
      <c r="BM520" s="264"/>
      <c r="BN520" s="264"/>
      <c r="BO520" s="264"/>
      <c r="BP520" s="264"/>
      <c r="BQ520" s="264"/>
      <c r="BR520" s="264"/>
      <c r="BS520" s="264"/>
      <c r="BT520" s="264"/>
      <c r="BU520" s="264"/>
      <c r="BV520" s="264"/>
      <c r="BW520" s="264"/>
      <c r="BX520" s="264"/>
      <c r="BY520" s="264"/>
      <c r="BZ520" s="264"/>
      <c r="CA520" s="264"/>
      <c r="CB520" s="264"/>
      <c r="CC520" s="264"/>
      <c r="CD520" s="264"/>
      <c r="CE520" s="264"/>
      <c r="CF520" s="264"/>
      <c r="CG520" s="264"/>
      <c r="CH520" s="264"/>
      <c r="CI520" s="264"/>
      <c r="CJ520" s="264"/>
      <c r="CK520" s="264"/>
      <c r="CL520" s="264"/>
      <c r="CM520" s="264"/>
      <c r="CN520" s="264"/>
      <c r="CO520" s="264"/>
      <c r="CP520" s="264"/>
      <c r="CQ520" s="264"/>
      <c r="CR520" s="264"/>
      <c r="CS520" s="264"/>
      <c r="CT520" s="264"/>
      <c r="CU520" s="264"/>
      <c r="CV520" s="264"/>
      <c r="CW520" s="264"/>
      <c r="CX520" s="264"/>
      <c r="CY520" s="264"/>
      <c r="CZ520" s="264"/>
      <c r="DA520" s="264"/>
      <c r="DB520" s="264"/>
      <c r="DC520" s="264"/>
      <c r="DD520" s="264"/>
      <c r="DE520" s="264"/>
      <c r="DF520" s="264"/>
      <c r="DG520" s="264"/>
      <c r="DH520" s="264"/>
      <c r="DI520" s="264"/>
      <c r="DJ520" s="264"/>
      <c r="DK520" s="264"/>
      <c r="DL520" s="264"/>
    </row>
  </sheetData>
  <sheetProtection password="F585" sheet="1" objects="1" scenarios="1" formatCells="0" formatColumns="0" formatRows="0"/>
  <conditionalFormatting sqref="G85 T85 I85 V85">
    <cfRule type="cellIs" dxfId="16" priority="26" operator="notEqual">
      <formula>1</formula>
    </cfRule>
  </conditionalFormatting>
  <conditionalFormatting sqref="U85">
    <cfRule type="cellIs" dxfId="15" priority="23" operator="notEqual">
      <formula>$S$51</formula>
    </cfRule>
  </conditionalFormatting>
  <conditionalFormatting sqref="J85">
    <cfRule type="cellIs" dxfId="14" priority="19" operator="notEqual">
      <formula>$I$51</formula>
    </cfRule>
  </conditionalFormatting>
  <conditionalFormatting sqref="W85">
    <cfRule type="cellIs" dxfId="13" priority="17" operator="notEqual">
      <formula>$T$51</formula>
    </cfRule>
  </conditionalFormatting>
  <conditionalFormatting sqref="H85">
    <cfRule type="cellIs" dxfId="12" priority="16" operator="notEqual">
      <formula>$H$51</formula>
    </cfRule>
  </conditionalFormatting>
  <conditionalFormatting sqref="H61">
    <cfRule type="cellIs" dxfId="11" priority="15" operator="notEqual">
      <formula>$I$49</formula>
    </cfRule>
  </conditionalFormatting>
  <conditionalFormatting sqref="H59">
    <cfRule type="cellIs" dxfId="10" priority="14" operator="notEqual">
      <formula>$H$49</formula>
    </cfRule>
  </conditionalFormatting>
  <conditionalFormatting sqref="H60">
    <cfRule type="cellIs" dxfId="9" priority="13" operator="notEqual">
      <formula>$H$50</formula>
    </cfRule>
  </conditionalFormatting>
  <conditionalFormatting sqref="H62">
    <cfRule type="cellIs" dxfId="8" priority="12" operator="notEqual">
      <formula>$I$50</formula>
    </cfRule>
  </conditionalFormatting>
  <conditionalFormatting sqref="H70">
    <cfRule type="cellIs" dxfId="7" priority="11" operator="notEqual">
      <formula>$T$49</formula>
    </cfRule>
  </conditionalFormatting>
  <conditionalFormatting sqref="H68">
    <cfRule type="cellIs" dxfId="6" priority="10" operator="notEqual">
      <formula>$S$49</formula>
    </cfRule>
  </conditionalFormatting>
  <conditionalFormatting sqref="H69">
    <cfRule type="cellIs" dxfId="5" priority="9" operator="notEqual">
      <formula>$S$50</formula>
    </cfRule>
  </conditionalFormatting>
  <conditionalFormatting sqref="H71">
    <cfRule type="cellIs" dxfId="4" priority="8" operator="notEqual">
      <formula>$T$50</formula>
    </cfRule>
  </conditionalFormatting>
  <conditionalFormatting sqref="K85">
    <cfRule type="cellIs" dxfId="3" priority="7" operator="notEqual">
      <formula>1</formula>
    </cfRule>
  </conditionalFormatting>
  <conditionalFormatting sqref="L85">
    <cfRule type="cellIs" dxfId="2" priority="6" operator="notEqual">
      <formula>SUM($H$63:$H$64)</formula>
    </cfRule>
  </conditionalFormatting>
  <conditionalFormatting sqref="X85">
    <cfRule type="cellIs" dxfId="1" priority="5" operator="notEqual">
      <formula>1</formula>
    </cfRule>
  </conditionalFormatting>
  <conditionalFormatting sqref="Y85">
    <cfRule type="cellIs" dxfId="0" priority="4" operator="notEqual">
      <formula>SUM($H$72:$H$73)</formula>
    </cfRule>
  </conditionalFormatting>
  <dataValidations count="2">
    <dataValidation type="list" allowBlank="1" showInputMessage="1" showErrorMessage="1" sqref="E26:E45 P26:P45 E47">
      <formula1>"истина,ложь"</formula1>
    </dataValidation>
    <dataValidation type="list" allowBlank="1" showInputMessage="1" showErrorMessage="1" sqref="G135 T135">
      <formula1>"5%,0%"</formula1>
    </dataValidation>
  </dataValidations>
  <pageMargins left="0" right="0" top="0.74803149606299213" bottom="0.74803149606299213" header="0.31496062992125984" footer="0.31496062992125984"/>
  <pageSetup paperSize="9" scale="20" fitToWidth="10" fitToHeight="3" orientation="landscape" r:id="rId1"/>
  <rowBreaks count="2" manualBreakCount="2">
    <brk id="148" min="3" max="113" man="1"/>
    <brk id="320" min="3" max="113" man="1"/>
  </rowBreaks>
  <colBreaks count="1" manualBreakCount="1">
    <brk id="25" max="347" man="1"/>
  </colBreaks>
  <legacyDrawing r:id="rId2"/>
</worksheet>
</file>

<file path=xl/worksheets/sheet4.xml><?xml version="1.0" encoding="utf-8"?>
<worksheet xmlns="http://schemas.openxmlformats.org/spreadsheetml/2006/main" xmlns:r="http://schemas.openxmlformats.org/officeDocument/2006/relationships">
  <sheetPr codeName="Лист8">
    <pageSetUpPr fitToPage="1"/>
  </sheetPr>
  <dimension ref="A7:DM100"/>
  <sheetViews>
    <sheetView view="pageBreakPreview" zoomScale="70" zoomScaleNormal="70" zoomScaleSheetLayoutView="70" workbookViewId="0">
      <pane xSplit="9" ySplit="15" topLeftCell="J16"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9" customWidth="1"/>
    <col min="2" max="8" width="9.140625" customWidth="1"/>
    <col min="9" max="9" width="13.28515625" style="677" bestFit="1" customWidth="1"/>
    <col min="10" max="27" width="12.42578125" bestFit="1" customWidth="1"/>
    <col min="28" max="30" width="12.28515625" bestFit="1" customWidth="1"/>
    <col min="31" max="114" width="11.28515625" bestFit="1" customWidth="1"/>
    <col min="115" max="16384" width="9.140625" hidden="1"/>
  </cols>
  <sheetData>
    <row r="7" spans="2:115" ht="26.25">
      <c r="B7" s="271" t="str">
        <f>"Проект: "&amp;Ввод!E3</f>
        <v>Проект: Реконструкция системы водоснабжения и водоотведения г.[•]</v>
      </c>
    </row>
    <row r="8" spans="2:115" ht="23.25">
      <c r="B8" s="254" t="s">
        <v>482</v>
      </c>
    </row>
    <row r="9" spans="2:115">
      <c r="B9" t="s">
        <v>379</v>
      </c>
    </row>
    <row r="11" spans="2:115">
      <c r="B11" s="78"/>
      <c r="C11" s="78"/>
      <c r="D11" s="78"/>
      <c r="E11" s="78"/>
      <c r="F11" s="78"/>
      <c r="G11" s="78"/>
      <c r="H11" s="78"/>
      <c r="I11" s="678"/>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2: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2:11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2:11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2:11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2:115">
      <c r="B16" t="s">
        <v>42</v>
      </c>
    </row>
    <row r="17" spans="1:114">
      <c r="B17" t="s">
        <v>145</v>
      </c>
    </row>
    <row r="19" spans="1:114" s="78" customFormat="1">
      <c r="A19" s="157"/>
      <c r="B19" s="78" t="s">
        <v>10</v>
      </c>
      <c r="I19" s="679"/>
    </row>
    <row r="20" spans="1:114">
      <c r="B20" s="11" t="s">
        <v>340</v>
      </c>
    </row>
    <row r="21" spans="1:114">
      <c r="B21" s="12" t="s">
        <v>14</v>
      </c>
      <c r="J21" s="3">
        <f>Indexing!J21+Indexing!J25</f>
        <v>20</v>
      </c>
      <c r="K21" s="3">
        <f>Indexing!K21+Indexing!K25</f>
        <v>20</v>
      </c>
      <c r="L21" s="3">
        <f>Indexing!L21+Indexing!L25</f>
        <v>20.864799999999999</v>
      </c>
      <c r="M21" s="3">
        <f>Indexing!M21+Indexing!M25</f>
        <v>20.864799999999999</v>
      </c>
      <c r="N21" s="3">
        <f>Indexing!N21+Indexing!N25</f>
        <v>20.864799999999999</v>
      </c>
      <c r="O21" s="3">
        <f>Indexing!O21+Indexing!O25</f>
        <v>20.864799999999999</v>
      </c>
      <c r="P21" s="3">
        <f>Indexing!P21+Indexing!P25</f>
        <v>21.691046079999996</v>
      </c>
      <c r="Q21" s="3">
        <f>Indexing!Q21+Indexing!Q25</f>
        <v>21.691046079999996</v>
      </c>
      <c r="R21" s="3">
        <f>Indexing!R21+Indexing!R25</f>
        <v>21.691046079999996</v>
      </c>
      <c r="S21" s="3">
        <f>Indexing!S21+Indexing!S25</f>
        <v>21.691046079999996</v>
      </c>
      <c r="T21" s="3">
        <f>Indexing!T21+Indexing!T25</f>
        <v>22.554349713983996</v>
      </c>
      <c r="U21" s="3">
        <f>Indexing!U21+Indexing!U25</f>
        <v>22.554349713983996</v>
      </c>
      <c r="V21" s="3">
        <f>Indexing!V21+Indexing!V25</f>
        <v>22.554349713983996</v>
      </c>
      <c r="W21" s="3">
        <f>Indexing!W21+Indexing!W25</f>
        <v>22.554349713983996</v>
      </c>
      <c r="X21" s="3">
        <f>Indexing!X21+Indexing!X25</f>
        <v>23.454719354566237</v>
      </c>
      <c r="Y21" s="3">
        <f>Indexing!Y21+Indexing!Y25</f>
        <v>23.454719354566237</v>
      </c>
      <c r="Z21" s="3">
        <f>Indexing!Z21+Indexing!Z25</f>
        <v>23.454719354566237</v>
      </c>
      <c r="AA21" s="3">
        <f>Indexing!AA21+Indexing!AA25</f>
        <v>23.454719354566237</v>
      </c>
      <c r="AB21" s="3">
        <f>Indexing!AB21+Indexing!AB25</f>
        <v>24.389859015232791</v>
      </c>
      <c r="AC21" s="3">
        <f>Indexing!AC21+Indexing!AC25</f>
        <v>24.389859015232791</v>
      </c>
      <c r="AD21" s="3">
        <f>Indexing!AD21+Indexing!AD25</f>
        <v>24.389859015232791</v>
      </c>
      <c r="AE21" s="3">
        <f>Indexing!AE21+Indexing!AE25</f>
        <v>24.389859015232791</v>
      </c>
      <c r="AF21" s="3">
        <f>Indexing!AF21+Indexing!AF25</f>
        <v>25.359355911088294</v>
      </c>
      <c r="AG21" s="3">
        <f>Indexing!AG21+Indexing!AG25</f>
        <v>25.359355911088294</v>
      </c>
      <c r="AH21" s="3">
        <f>Indexing!AH21+Indexing!AH25</f>
        <v>25.359355911088294</v>
      </c>
      <c r="AI21" s="3">
        <f>Indexing!AI21+Indexing!AI25</f>
        <v>25.359355911088294</v>
      </c>
      <c r="AJ21" s="3">
        <f>Indexing!AJ21+Indexing!AJ25</f>
        <v>26.364347185844718</v>
      </c>
      <c r="AK21" s="3">
        <f>Indexing!AK21+Indexing!AK25</f>
        <v>26.364347185844718</v>
      </c>
      <c r="AL21" s="3">
        <f>Indexing!AL21+Indexing!AL25</f>
        <v>26.364347185844718</v>
      </c>
      <c r="AM21" s="3">
        <f>Indexing!AM21+Indexing!AM25</f>
        <v>26.364347185844718</v>
      </c>
      <c r="AN21" s="3">
        <f>Indexing!AN21+Indexing!AN25</f>
        <v>27.407057117044875</v>
      </c>
      <c r="AO21" s="3">
        <f>Indexing!AO21+Indexing!AO25</f>
        <v>27.407057117044875</v>
      </c>
      <c r="AP21" s="3">
        <f>Indexing!AP21+Indexing!AP25</f>
        <v>27.407057117044875</v>
      </c>
      <c r="AQ21" s="3">
        <f>Indexing!AQ21+Indexing!AQ25</f>
        <v>27.407057117044875</v>
      </c>
      <c r="AR21" s="3">
        <f>Indexing!AR21+Indexing!AR25</f>
        <v>28.489909943739317</v>
      </c>
      <c r="AS21" s="3">
        <f>Indexing!AS21+Indexing!AS25</f>
        <v>28.489909943739317</v>
      </c>
      <c r="AT21" s="3">
        <f>Indexing!AT21+Indexing!AT25</f>
        <v>28.489909943739317</v>
      </c>
      <c r="AU21" s="3">
        <f>Indexing!AU21+Indexing!AU25</f>
        <v>28.489909943739317</v>
      </c>
      <c r="AV21" s="3">
        <f>Indexing!AV21+Indexing!AV25</f>
        <v>29.616685882014206</v>
      </c>
      <c r="AW21" s="3">
        <f>Indexing!AW21+Indexing!AW25</f>
        <v>29.616685882014206</v>
      </c>
      <c r="AX21" s="3">
        <f>Indexing!AX21+Indexing!AX25</f>
        <v>29.616685882014206</v>
      </c>
      <c r="AY21" s="3">
        <f>Indexing!AY21+Indexing!AY25</f>
        <v>29.616685882014206</v>
      </c>
      <c r="AZ21" s="3">
        <f>Indexing!AZ21+Indexing!AZ25</f>
        <v>30.790691310377245</v>
      </c>
      <c r="BA21" s="3">
        <f>Indexing!BA21+Indexing!BA25</f>
        <v>30.790691310377245</v>
      </c>
      <c r="BB21" s="3">
        <f>Indexing!BB21+Indexing!BB25</f>
        <v>30.790691310377245</v>
      </c>
      <c r="BC21" s="3">
        <f>Indexing!BC21+Indexing!BC25</f>
        <v>30.790691310377245</v>
      </c>
      <c r="BD21" s="3">
        <f>Indexing!BD21+Indexing!BD25</f>
        <v>32.01308175539922</v>
      </c>
      <c r="BE21" s="3">
        <f>Indexing!BE21+Indexing!BE25</f>
        <v>32.01308175539922</v>
      </c>
      <c r="BF21" s="3">
        <f>Indexing!BF21+Indexing!BF25</f>
        <v>32.01308175539922</v>
      </c>
      <c r="BG21" s="3">
        <f>Indexing!BG21+Indexing!BG25</f>
        <v>32.01308175539922</v>
      </c>
      <c r="BH21" s="3">
        <f>Indexing!BH21+Indexing!BH25</f>
        <v>33.287842670899217</v>
      </c>
      <c r="BI21" s="3">
        <f>Indexing!BI21+Indexing!BI25</f>
        <v>33.287842670899217</v>
      </c>
      <c r="BJ21" s="3">
        <f>Indexing!BJ21+Indexing!BJ25</f>
        <v>33.287842670899217</v>
      </c>
      <c r="BK21" s="3">
        <f>Indexing!BK21+Indexing!BK25</f>
        <v>33.287842670899217</v>
      </c>
      <c r="BL21" s="3">
        <f>Indexing!BL21+Indexing!BL25</f>
        <v>34.617026228748223</v>
      </c>
      <c r="BM21" s="3">
        <f>Indexing!BM21+Indexing!BM25</f>
        <v>34.617026228748223</v>
      </c>
      <c r="BN21" s="3">
        <f>Indexing!BN21+Indexing!BN25</f>
        <v>34.617026228748223</v>
      </c>
      <c r="BO21" s="3">
        <f>Indexing!BO21+Indexing!BO25</f>
        <v>34.617026228748223</v>
      </c>
      <c r="BP21" s="3">
        <f>Indexing!BP21+Indexing!BP25</f>
        <v>36.002053448160446</v>
      </c>
      <c r="BQ21" s="3">
        <f>Indexing!BQ21+Indexing!BQ25</f>
        <v>36.002053448160446</v>
      </c>
      <c r="BR21" s="3">
        <f>Indexing!BR21+Indexing!BR25</f>
        <v>36.002053448160446</v>
      </c>
      <c r="BS21" s="3">
        <f>Indexing!BS21+Indexing!BS25</f>
        <v>36.002053448160446</v>
      </c>
      <c r="BT21" s="3">
        <f>Indexing!BT21+Indexing!BT25</f>
        <v>37.44249560662135</v>
      </c>
      <c r="BU21" s="3">
        <f>Indexing!BU21+Indexing!BU25</f>
        <v>37.44249560662135</v>
      </c>
      <c r="BV21" s="3">
        <f>Indexing!BV21+Indexing!BV25</f>
        <v>37.44249560662135</v>
      </c>
      <c r="BW21" s="3">
        <f>Indexing!BW21+Indexing!BW25</f>
        <v>37.44249560662135</v>
      </c>
      <c r="BX21" s="3">
        <f>Indexing!BX21+Indexing!BX25</f>
        <v>38.940569855842277</v>
      </c>
      <c r="BY21" s="3">
        <f>Indexing!BY21+Indexing!BY25</f>
        <v>38.940569855842277</v>
      </c>
      <c r="BZ21" s="3">
        <f>Indexing!BZ21+Indexing!BZ25</f>
        <v>38.940569855842277</v>
      </c>
      <c r="CA21" s="3">
        <f>Indexing!CA21+Indexing!CA25</f>
        <v>38.940569855842277</v>
      </c>
      <c r="CB21" s="3">
        <f>Indexing!CB21+Indexing!CB25</f>
        <v>40.498582055774527</v>
      </c>
      <c r="CC21" s="3">
        <f>Indexing!CC21+Indexing!CC25</f>
        <v>40.498582055774527</v>
      </c>
      <c r="CD21" s="3">
        <f>Indexing!CD21+Indexing!CD25</f>
        <v>40.498582055774527</v>
      </c>
      <c r="CE21" s="3">
        <f>Indexing!CE21+Indexing!CE25</f>
        <v>40.498582055774527</v>
      </c>
      <c r="CF21" s="3">
        <f>Indexing!CF21+Indexing!CF25</f>
        <v>42.118930323826071</v>
      </c>
      <c r="CG21" s="3">
        <f>Indexing!CG21+Indexing!CG25</f>
        <v>42.118930323826071</v>
      </c>
      <c r="CH21" s="3">
        <f>Indexing!CH21+Indexing!CH25</f>
        <v>42.118930323826071</v>
      </c>
      <c r="CI21" s="3">
        <f>Indexing!CI21+Indexing!CI25</f>
        <v>42.118930323826071</v>
      </c>
      <c r="CJ21" s="3">
        <f>Indexing!CJ21+Indexing!CJ25</f>
        <v>43.804108726082355</v>
      </c>
      <c r="CK21" s="3">
        <f>Indexing!CK21+Indexing!CK25</f>
        <v>43.804108726082355</v>
      </c>
      <c r="CL21" s="3">
        <f>Indexing!CL21+Indexing!CL25</f>
        <v>43.804108726082355</v>
      </c>
      <c r="CM21" s="3">
        <f>Indexing!CM21+Indexing!CM25</f>
        <v>43.804108726082355</v>
      </c>
      <c r="CN21" s="3">
        <f>Indexing!CN21+Indexing!CN25</f>
        <v>45.556711116212917</v>
      </c>
      <c r="CO21" s="3">
        <f>Indexing!CO21+Indexing!CO25</f>
        <v>45.556711116212917</v>
      </c>
      <c r="CP21" s="3">
        <f>Indexing!CP21+Indexing!CP25</f>
        <v>45.556711116212917</v>
      </c>
      <c r="CQ21" s="3">
        <f>Indexing!CQ21+Indexing!CQ25</f>
        <v>45.556711116212917</v>
      </c>
      <c r="CR21" s="3">
        <f>Indexing!CR21+Indexing!CR25</f>
        <v>47.379435127972599</v>
      </c>
      <c r="CS21" s="3">
        <f>Indexing!CS21+Indexing!CS25</f>
        <v>47.379435127972599</v>
      </c>
      <c r="CT21" s="3">
        <f>Indexing!CT21+Indexing!CT25</f>
        <v>47.379435127972599</v>
      </c>
      <c r="CU21" s="3">
        <f>Indexing!CU21+Indexing!CU25</f>
        <v>47.379435127972599</v>
      </c>
      <c r="CV21" s="3">
        <f>Indexing!CV21+Indexing!CV25</f>
        <v>49.275086327442786</v>
      </c>
      <c r="CW21" s="3">
        <f>Indexing!CW21+Indexing!CW25</f>
        <v>49.275086327442786</v>
      </c>
      <c r="CX21" s="3">
        <f>Indexing!CX21+Indexing!CX25</f>
        <v>49.275086327442786</v>
      </c>
      <c r="CY21" s="3">
        <f>Indexing!CY21+Indexing!CY25</f>
        <v>49.275086327442786</v>
      </c>
      <c r="CZ21" s="3">
        <f>Indexing!CZ21+Indexing!CZ25</f>
        <v>51.246582531403774</v>
      </c>
      <c r="DA21" s="3">
        <f>Indexing!DA21+Indexing!DA25</f>
        <v>51.246582531403774</v>
      </c>
      <c r="DB21" s="3">
        <f>Indexing!DB21+Indexing!DB25</f>
        <v>51.246582531403774</v>
      </c>
      <c r="DC21" s="3">
        <f>Indexing!DC21+Indexing!DC25</f>
        <v>51.246582531403774</v>
      </c>
      <c r="DD21" s="3">
        <f>Indexing!DD21+Indexing!DD25</f>
        <v>53.296958298485244</v>
      </c>
      <c r="DE21" s="3">
        <f>Indexing!DE21+Indexing!DE25</f>
        <v>53.296958298485244</v>
      </c>
      <c r="DF21" s="3">
        <f>Indexing!DF21+Indexing!DF25</f>
        <v>53.296958298485244</v>
      </c>
      <c r="DG21" s="3">
        <f>Indexing!DG21+Indexing!DG25</f>
        <v>53.296958298485244</v>
      </c>
      <c r="DH21" s="3">
        <f>Indexing!DH21+Indexing!DH25</f>
        <v>55.429369600007647</v>
      </c>
      <c r="DI21" s="3">
        <f>Indexing!DI21+Indexing!DI25</f>
        <v>55.429369600007647</v>
      </c>
      <c r="DJ21" s="3">
        <f>Indexing!DJ21+Indexing!DJ25</f>
        <v>55.429369600007647</v>
      </c>
    </row>
    <row r="22" spans="1:114">
      <c r="B22" s="12" t="s">
        <v>34</v>
      </c>
      <c r="J22" s="3">
        <f>Indexing!J22+Indexing!J26</f>
        <v>50</v>
      </c>
      <c r="K22" s="3">
        <f>Indexing!K22+Indexing!K26</f>
        <v>50</v>
      </c>
      <c r="L22" s="3">
        <f>Indexing!L22+Indexing!L26</f>
        <v>52.161999999999999</v>
      </c>
      <c r="M22" s="3">
        <f>Indexing!M22+Indexing!M26</f>
        <v>52.161999999999999</v>
      </c>
      <c r="N22" s="3">
        <f>Indexing!N22+Indexing!N26</f>
        <v>52.161999999999999</v>
      </c>
      <c r="O22" s="3">
        <f>Indexing!O22+Indexing!O26</f>
        <v>52.161999999999999</v>
      </c>
      <c r="P22" s="3">
        <f>Indexing!P22+Indexing!P26</f>
        <v>54.227615199999988</v>
      </c>
      <c r="Q22" s="3">
        <f>Indexing!Q22+Indexing!Q26</f>
        <v>54.227615199999988</v>
      </c>
      <c r="R22" s="3">
        <f>Indexing!R22+Indexing!R26</f>
        <v>54.227615199999988</v>
      </c>
      <c r="S22" s="3">
        <f>Indexing!S22+Indexing!S26</f>
        <v>54.227615199999988</v>
      </c>
      <c r="T22" s="3">
        <f>Indexing!T22+Indexing!T26</f>
        <v>56.385874284959989</v>
      </c>
      <c r="U22" s="3">
        <f>Indexing!U22+Indexing!U26</f>
        <v>56.385874284959989</v>
      </c>
      <c r="V22" s="3">
        <f>Indexing!V22+Indexing!V26</f>
        <v>56.385874284959989</v>
      </c>
      <c r="W22" s="3">
        <f>Indexing!W22+Indexing!W26</f>
        <v>56.385874284959989</v>
      </c>
      <c r="X22" s="3">
        <f>Indexing!X22+Indexing!X26</f>
        <v>58.636798386415592</v>
      </c>
      <c r="Y22" s="3">
        <f>Indexing!Y22+Indexing!Y26</f>
        <v>58.636798386415592</v>
      </c>
      <c r="Z22" s="3">
        <f>Indexing!Z22+Indexing!Z26</f>
        <v>58.636798386415592</v>
      </c>
      <c r="AA22" s="3">
        <f>Indexing!AA22+Indexing!AA26</f>
        <v>58.636798386415592</v>
      </c>
      <c r="AB22" s="3">
        <f>Indexing!AB22+Indexing!AB26</f>
        <v>60.974647538081975</v>
      </c>
      <c r="AC22" s="3">
        <f>Indexing!AC22+Indexing!AC26</f>
        <v>60.974647538081975</v>
      </c>
      <c r="AD22" s="3">
        <f>Indexing!AD22+Indexing!AD26</f>
        <v>60.974647538081975</v>
      </c>
      <c r="AE22" s="3">
        <f>Indexing!AE22+Indexing!AE26</f>
        <v>60.974647538081975</v>
      </c>
      <c r="AF22" s="3">
        <f>Indexing!AF22+Indexing!AF26</f>
        <v>63.39838977772073</v>
      </c>
      <c r="AG22" s="3">
        <f>Indexing!AG22+Indexing!AG26</f>
        <v>63.39838977772073</v>
      </c>
      <c r="AH22" s="3">
        <f>Indexing!AH22+Indexing!AH26</f>
        <v>63.39838977772073</v>
      </c>
      <c r="AI22" s="3">
        <f>Indexing!AI22+Indexing!AI26</f>
        <v>63.39838977772073</v>
      </c>
      <c r="AJ22" s="3">
        <f>Indexing!AJ22+Indexing!AJ26</f>
        <v>65.910867964611796</v>
      </c>
      <c r="AK22" s="3">
        <f>Indexing!AK22+Indexing!AK26</f>
        <v>65.910867964611796</v>
      </c>
      <c r="AL22" s="3">
        <f>Indexing!AL22+Indexing!AL26</f>
        <v>65.910867964611796</v>
      </c>
      <c r="AM22" s="3">
        <f>Indexing!AM22+Indexing!AM26</f>
        <v>65.910867964611796</v>
      </c>
      <c r="AN22" s="3">
        <f>Indexing!AN22+Indexing!AN26</f>
        <v>68.517642792612193</v>
      </c>
      <c r="AO22" s="3">
        <f>Indexing!AO22+Indexing!AO26</f>
        <v>68.517642792612193</v>
      </c>
      <c r="AP22" s="3">
        <f>Indexing!AP22+Indexing!AP26</f>
        <v>68.517642792612193</v>
      </c>
      <c r="AQ22" s="3">
        <f>Indexing!AQ22+Indexing!AQ26</f>
        <v>68.517642792612193</v>
      </c>
      <c r="AR22" s="3">
        <f>Indexing!AR22+Indexing!AR26</f>
        <v>71.224774859348301</v>
      </c>
      <c r="AS22" s="3">
        <f>Indexing!AS22+Indexing!AS26</f>
        <v>71.224774859348301</v>
      </c>
      <c r="AT22" s="3">
        <f>Indexing!AT22+Indexing!AT26</f>
        <v>71.224774859348301</v>
      </c>
      <c r="AU22" s="3">
        <f>Indexing!AU22+Indexing!AU26</f>
        <v>71.224774859348301</v>
      </c>
      <c r="AV22" s="3">
        <f>Indexing!AV22+Indexing!AV26</f>
        <v>74.041714705035531</v>
      </c>
      <c r="AW22" s="3">
        <f>Indexing!AW22+Indexing!AW26</f>
        <v>74.041714705035531</v>
      </c>
      <c r="AX22" s="3">
        <f>Indexing!AX22+Indexing!AX26</f>
        <v>74.041714705035531</v>
      </c>
      <c r="AY22" s="3">
        <f>Indexing!AY22+Indexing!AY26</f>
        <v>74.041714705035531</v>
      </c>
      <c r="AZ22" s="3">
        <f>Indexing!AZ22+Indexing!AZ26</f>
        <v>76.976728275943131</v>
      </c>
      <c r="BA22" s="3">
        <f>Indexing!BA22+Indexing!BA26</f>
        <v>76.976728275943131</v>
      </c>
      <c r="BB22" s="3">
        <f>Indexing!BB22+Indexing!BB26</f>
        <v>76.976728275943131</v>
      </c>
      <c r="BC22" s="3">
        <f>Indexing!BC22+Indexing!BC26</f>
        <v>76.976728275943131</v>
      </c>
      <c r="BD22" s="3">
        <f>Indexing!BD22+Indexing!BD26</f>
        <v>80.032704388498075</v>
      </c>
      <c r="BE22" s="3">
        <f>Indexing!BE22+Indexing!BE26</f>
        <v>80.032704388498075</v>
      </c>
      <c r="BF22" s="3">
        <f>Indexing!BF22+Indexing!BF26</f>
        <v>80.032704388498075</v>
      </c>
      <c r="BG22" s="3">
        <f>Indexing!BG22+Indexing!BG26</f>
        <v>80.032704388498075</v>
      </c>
      <c r="BH22" s="3">
        <f>Indexing!BH22+Indexing!BH26</f>
        <v>83.219606677248066</v>
      </c>
      <c r="BI22" s="3">
        <f>Indexing!BI22+Indexing!BI26</f>
        <v>83.219606677248066</v>
      </c>
      <c r="BJ22" s="3">
        <f>Indexing!BJ22+Indexing!BJ26</f>
        <v>83.219606677248066</v>
      </c>
      <c r="BK22" s="3">
        <f>Indexing!BK22+Indexing!BK26</f>
        <v>83.219606677248066</v>
      </c>
      <c r="BL22" s="3">
        <f>Indexing!BL22+Indexing!BL26</f>
        <v>86.542565571870583</v>
      </c>
      <c r="BM22" s="3">
        <f>Indexing!BM22+Indexing!BM26</f>
        <v>86.542565571870583</v>
      </c>
      <c r="BN22" s="3">
        <f>Indexing!BN22+Indexing!BN26</f>
        <v>86.542565571870583</v>
      </c>
      <c r="BO22" s="3">
        <f>Indexing!BO22+Indexing!BO26</f>
        <v>86.542565571870583</v>
      </c>
      <c r="BP22" s="3">
        <f>Indexing!BP22+Indexing!BP26</f>
        <v>90.005133620401139</v>
      </c>
      <c r="BQ22" s="3">
        <f>Indexing!BQ22+Indexing!BQ26</f>
        <v>90.005133620401139</v>
      </c>
      <c r="BR22" s="3">
        <f>Indexing!BR22+Indexing!BR26</f>
        <v>90.005133620401139</v>
      </c>
      <c r="BS22" s="3">
        <f>Indexing!BS22+Indexing!BS26</f>
        <v>90.005133620401139</v>
      </c>
      <c r="BT22" s="3">
        <f>Indexing!BT22+Indexing!BT26</f>
        <v>93.606239016553403</v>
      </c>
      <c r="BU22" s="3">
        <f>Indexing!BU22+Indexing!BU26</f>
        <v>93.606239016553403</v>
      </c>
      <c r="BV22" s="3">
        <f>Indexing!BV22+Indexing!BV26</f>
        <v>93.606239016553403</v>
      </c>
      <c r="BW22" s="3">
        <f>Indexing!BW22+Indexing!BW26</f>
        <v>93.606239016553403</v>
      </c>
      <c r="BX22" s="3">
        <f>Indexing!BX22+Indexing!BX26</f>
        <v>97.35142463960571</v>
      </c>
      <c r="BY22" s="3">
        <f>Indexing!BY22+Indexing!BY26</f>
        <v>97.35142463960571</v>
      </c>
      <c r="BZ22" s="3">
        <f>Indexing!BZ22+Indexing!BZ26</f>
        <v>97.35142463960571</v>
      </c>
      <c r="CA22" s="3">
        <f>Indexing!CA22+Indexing!CA26</f>
        <v>97.35142463960571</v>
      </c>
      <c r="CB22" s="3">
        <f>Indexing!CB22+Indexing!CB26</f>
        <v>101.24645513943635</v>
      </c>
      <c r="CC22" s="3">
        <f>Indexing!CC22+Indexing!CC26</f>
        <v>101.24645513943635</v>
      </c>
      <c r="CD22" s="3">
        <f>Indexing!CD22+Indexing!CD26</f>
        <v>101.24645513943635</v>
      </c>
      <c r="CE22" s="3">
        <f>Indexing!CE22+Indexing!CE26</f>
        <v>101.24645513943635</v>
      </c>
      <c r="CF22" s="3">
        <f>Indexing!CF22+Indexing!CF26</f>
        <v>105.29732580956521</v>
      </c>
      <c r="CG22" s="3">
        <f>Indexing!CG22+Indexing!CG26</f>
        <v>105.29732580956521</v>
      </c>
      <c r="CH22" s="3">
        <f>Indexing!CH22+Indexing!CH26</f>
        <v>105.29732580956521</v>
      </c>
      <c r="CI22" s="3">
        <f>Indexing!CI22+Indexing!CI26</f>
        <v>105.29732580956521</v>
      </c>
      <c r="CJ22" s="3">
        <f>Indexing!CJ22+Indexing!CJ26</f>
        <v>109.51027181520593</v>
      </c>
      <c r="CK22" s="3">
        <f>Indexing!CK22+Indexing!CK26</f>
        <v>109.51027181520593</v>
      </c>
      <c r="CL22" s="3">
        <f>Indexing!CL22+Indexing!CL26</f>
        <v>109.51027181520593</v>
      </c>
      <c r="CM22" s="3">
        <f>Indexing!CM22+Indexing!CM26</f>
        <v>109.51027181520593</v>
      </c>
      <c r="CN22" s="3">
        <f>Indexing!CN22+Indexing!CN26</f>
        <v>113.89177779053233</v>
      </c>
      <c r="CO22" s="3">
        <f>Indexing!CO22+Indexing!CO26</f>
        <v>113.89177779053233</v>
      </c>
      <c r="CP22" s="3">
        <f>Indexing!CP22+Indexing!CP26</f>
        <v>113.89177779053233</v>
      </c>
      <c r="CQ22" s="3">
        <f>Indexing!CQ22+Indexing!CQ26</f>
        <v>113.89177779053233</v>
      </c>
      <c r="CR22" s="3">
        <f>Indexing!CR22+Indexing!CR26</f>
        <v>118.44858781993155</v>
      </c>
      <c r="CS22" s="3">
        <f>Indexing!CS22+Indexing!CS26</f>
        <v>118.44858781993155</v>
      </c>
      <c r="CT22" s="3">
        <f>Indexing!CT22+Indexing!CT26</f>
        <v>118.44858781993155</v>
      </c>
      <c r="CU22" s="3">
        <f>Indexing!CU22+Indexing!CU26</f>
        <v>118.44858781993155</v>
      </c>
      <c r="CV22" s="3">
        <f>Indexing!CV22+Indexing!CV26</f>
        <v>123.18771581860702</v>
      </c>
      <c r="CW22" s="3">
        <f>Indexing!CW22+Indexing!CW26</f>
        <v>123.18771581860702</v>
      </c>
      <c r="CX22" s="3">
        <f>Indexing!CX22+Indexing!CX26</f>
        <v>123.18771581860702</v>
      </c>
      <c r="CY22" s="3">
        <f>Indexing!CY22+Indexing!CY26</f>
        <v>123.18771581860702</v>
      </c>
      <c r="CZ22" s="3">
        <f>Indexing!CZ22+Indexing!CZ26</f>
        <v>128.11645632850949</v>
      </c>
      <c r="DA22" s="3">
        <f>Indexing!DA22+Indexing!DA26</f>
        <v>128.11645632850949</v>
      </c>
      <c r="DB22" s="3">
        <f>Indexing!DB22+Indexing!DB26</f>
        <v>128.11645632850949</v>
      </c>
      <c r="DC22" s="3">
        <f>Indexing!DC22+Indexing!DC26</f>
        <v>128.11645632850949</v>
      </c>
      <c r="DD22" s="3">
        <f>Indexing!DD22+Indexing!DD26</f>
        <v>133.24239574621316</v>
      </c>
      <c r="DE22" s="3">
        <f>Indexing!DE22+Indexing!DE26</f>
        <v>133.24239574621316</v>
      </c>
      <c r="DF22" s="3">
        <f>Indexing!DF22+Indexing!DF26</f>
        <v>133.24239574621316</v>
      </c>
      <c r="DG22" s="3">
        <f>Indexing!DG22+Indexing!DG26</f>
        <v>133.24239574621316</v>
      </c>
      <c r="DH22" s="3">
        <f>Indexing!DH22+Indexing!DH26</f>
        <v>138.57342400001917</v>
      </c>
      <c r="DI22" s="3">
        <f>Indexing!DI22+Indexing!DI26</f>
        <v>138.57342400001917</v>
      </c>
      <c r="DJ22" s="3">
        <f>Indexing!DJ22+Indexing!DJ26</f>
        <v>138.57342400001917</v>
      </c>
    </row>
    <row r="23" spans="1:114">
      <c r="B23" s="12" t="s">
        <v>35</v>
      </c>
      <c r="J23" s="3">
        <f>Indexing!J23+Indexing!J27</f>
        <v>50</v>
      </c>
      <c r="K23" s="3">
        <f>Indexing!K23+Indexing!K27</f>
        <v>50</v>
      </c>
      <c r="L23" s="3">
        <f>Indexing!L23+Indexing!L27</f>
        <v>52.161999999999999</v>
      </c>
      <c r="M23" s="3">
        <f>Indexing!M23+Indexing!M27</f>
        <v>52.161999999999999</v>
      </c>
      <c r="N23" s="3">
        <f>Indexing!N23+Indexing!N27</f>
        <v>52.161999999999999</v>
      </c>
      <c r="O23" s="3">
        <f>Indexing!O23+Indexing!O27</f>
        <v>52.161999999999999</v>
      </c>
      <c r="P23" s="3">
        <f>Indexing!P23+Indexing!P27</f>
        <v>54.227615199999988</v>
      </c>
      <c r="Q23" s="3">
        <f>Indexing!Q23+Indexing!Q27</f>
        <v>54.227615199999988</v>
      </c>
      <c r="R23" s="3">
        <f>Indexing!R23+Indexing!R27</f>
        <v>54.227615199999988</v>
      </c>
      <c r="S23" s="3">
        <f>Indexing!S23+Indexing!S27</f>
        <v>54.227615199999988</v>
      </c>
      <c r="T23" s="3">
        <f>Indexing!T23+Indexing!T27</f>
        <v>56.385874284959989</v>
      </c>
      <c r="U23" s="3">
        <f>Indexing!U23+Indexing!U27</f>
        <v>56.385874284959989</v>
      </c>
      <c r="V23" s="3">
        <f>Indexing!V23+Indexing!V27</f>
        <v>56.385874284959989</v>
      </c>
      <c r="W23" s="3">
        <f>Indexing!W23+Indexing!W27</f>
        <v>56.385874284959989</v>
      </c>
      <c r="X23" s="3">
        <f>Indexing!X23+Indexing!X27</f>
        <v>58.636798386415592</v>
      </c>
      <c r="Y23" s="3">
        <f>Indexing!Y23+Indexing!Y27</f>
        <v>58.636798386415592</v>
      </c>
      <c r="Z23" s="3">
        <f>Indexing!Z23+Indexing!Z27</f>
        <v>58.636798386415592</v>
      </c>
      <c r="AA23" s="3">
        <f>Indexing!AA23+Indexing!AA27</f>
        <v>58.636798386415592</v>
      </c>
      <c r="AB23" s="3">
        <f>Indexing!AB23+Indexing!AB27</f>
        <v>60.974647538081975</v>
      </c>
      <c r="AC23" s="3">
        <f>Indexing!AC23+Indexing!AC27</f>
        <v>60.974647538081975</v>
      </c>
      <c r="AD23" s="3">
        <f>Indexing!AD23+Indexing!AD27</f>
        <v>60.974647538081975</v>
      </c>
      <c r="AE23" s="3">
        <f>Indexing!AE23+Indexing!AE27</f>
        <v>60.974647538081975</v>
      </c>
      <c r="AF23" s="3">
        <f>Indexing!AF23+Indexing!AF27</f>
        <v>63.39838977772073</v>
      </c>
      <c r="AG23" s="3">
        <f>Indexing!AG23+Indexing!AG27</f>
        <v>63.39838977772073</v>
      </c>
      <c r="AH23" s="3">
        <f>Indexing!AH23+Indexing!AH27</f>
        <v>63.39838977772073</v>
      </c>
      <c r="AI23" s="3">
        <f>Indexing!AI23+Indexing!AI27</f>
        <v>63.39838977772073</v>
      </c>
      <c r="AJ23" s="3">
        <f>Indexing!AJ23+Indexing!AJ27</f>
        <v>65.910867964611796</v>
      </c>
      <c r="AK23" s="3">
        <f>Indexing!AK23+Indexing!AK27</f>
        <v>65.910867964611796</v>
      </c>
      <c r="AL23" s="3">
        <f>Indexing!AL23+Indexing!AL27</f>
        <v>65.910867964611796</v>
      </c>
      <c r="AM23" s="3">
        <f>Indexing!AM23+Indexing!AM27</f>
        <v>65.910867964611796</v>
      </c>
      <c r="AN23" s="3">
        <f>Indexing!AN23+Indexing!AN27</f>
        <v>68.517642792612193</v>
      </c>
      <c r="AO23" s="3">
        <f>Indexing!AO23+Indexing!AO27</f>
        <v>68.517642792612193</v>
      </c>
      <c r="AP23" s="3">
        <f>Indexing!AP23+Indexing!AP27</f>
        <v>68.517642792612193</v>
      </c>
      <c r="AQ23" s="3">
        <f>Indexing!AQ23+Indexing!AQ27</f>
        <v>68.517642792612193</v>
      </c>
      <c r="AR23" s="3">
        <f>Indexing!AR23+Indexing!AR27</f>
        <v>71.224774859348301</v>
      </c>
      <c r="AS23" s="3">
        <f>Indexing!AS23+Indexing!AS27</f>
        <v>71.224774859348301</v>
      </c>
      <c r="AT23" s="3">
        <f>Indexing!AT23+Indexing!AT27</f>
        <v>71.224774859348301</v>
      </c>
      <c r="AU23" s="3">
        <f>Indexing!AU23+Indexing!AU27</f>
        <v>71.224774859348301</v>
      </c>
      <c r="AV23" s="3">
        <f>Indexing!AV23+Indexing!AV27</f>
        <v>74.041714705035531</v>
      </c>
      <c r="AW23" s="3">
        <f>Indexing!AW23+Indexing!AW27</f>
        <v>74.041714705035531</v>
      </c>
      <c r="AX23" s="3">
        <f>Indexing!AX23+Indexing!AX27</f>
        <v>74.041714705035531</v>
      </c>
      <c r="AY23" s="3">
        <f>Indexing!AY23+Indexing!AY27</f>
        <v>74.041714705035531</v>
      </c>
      <c r="AZ23" s="3">
        <f>Indexing!AZ23+Indexing!AZ27</f>
        <v>76.976728275943131</v>
      </c>
      <c r="BA23" s="3">
        <f>Indexing!BA23+Indexing!BA27</f>
        <v>76.976728275943131</v>
      </c>
      <c r="BB23" s="3">
        <f>Indexing!BB23+Indexing!BB27</f>
        <v>76.976728275943131</v>
      </c>
      <c r="BC23" s="3">
        <f>Indexing!BC23+Indexing!BC27</f>
        <v>76.976728275943131</v>
      </c>
      <c r="BD23" s="3">
        <f>Indexing!BD23+Indexing!BD27</f>
        <v>80.032704388498075</v>
      </c>
      <c r="BE23" s="3">
        <f>Indexing!BE23+Indexing!BE27</f>
        <v>80.032704388498075</v>
      </c>
      <c r="BF23" s="3">
        <f>Indexing!BF23+Indexing!BF27</f>
        <v>80.032704388498075</v>
      </c>
      <c r="BG23" s="3">
        <f>Indexing!BG23+Indexing!BG27</f>
        <v>80.032704388498075</v>
      </c>
      <c r="BH23" s="3">
        <f>Indexing!BH23+Indexing!BH27</f>
        <v>83.219606677248066</v>
      </c>
      <c r="BI23" s="3">
        <f>Indexing!BI23+Indexing!BI27</f>
        <v>83.219606677248066</v>
      </c>
      <c r="BJ23" s="3">
        <f>Indexing!BJ23+Indexing!BJ27</f>
        <v>83.219606677248066</v>
      </c>
      <c r="BK23" s="3">
        <f>Indexing!BK23+Indexing!BK27</f>
        <v>83.219606677248066</v>
      </c>
      <c r="BL23" s="3">
        <f>Indexing!BL23+Indexing!BL27</f>
        <v>86.542565571870583</v>
      </c>
      <c r="BM23" s="3">
        <f>Indexing!BM23+Indexing!BM27</f>
        <v>86.542565571870583</v>
      </c>
      <c r="BN23" s="3">
        <f>Indexing!BN23+Indexing!BN27</f>
        <v>86.542565571870583</v>
      </c>
      <c r="BO23" s="3">
        <f>Indexing!BO23+Indexing!BO27</f>
        <v>86.542565571870583</v>
      </c>
      <c r="BP23" s="3">
        <f>Indexing!BP23+Indexing!BP27</f>
        <v>90.005133620401139</v>
      </c>
      <c r="BQ23" s="3">
        <f>Indexing!BQ23+Indexing!BQ27</f>
        <v>90.005133620401139</v>
      </c>
      <c r="BR23" s="3">
        <f>Indexing!BR23+Indexing!BR27</f>
        <v>90.005133620401139</v>
      </c>
      <c r="BS23" s="3">
        <f>Indexing!BS23+Indexing!BS27</f>
        <v>90.005133620401139</v>
      </c>
      <c r="BT23" s="3">
        <f>Indexing!BT23+Indexing!BT27</f>
        <v>93.606239016553403</v>
      </c>
      <c r="BU23" s="3">
        <f>Indexing!BU23+Indexing!BU27</f>
        <v>93.606239016553403</v>
      </c>
      <c r="BV23" s="3">
        <f>Indexing!BV23+Indexing!BV27</f>
        <v>93.606239016553403</v>
      </c>
      <c r="BW23" s="3">
        <f>Indexing!BW23+Indexing!BW27</f>
        <v>93.606239016553403</v>
      </c>
      <c r="BX23" s="3">
        <f>Indexing!BX23+Indexing!BX27</f>
        <v>97.35142463960571</v>
      </c>
      <c r="BY23" s="3">
        <f>Indexing!BY23+Indexing!BY27</f>
        <v>97.35142463960571</v>
      </c>
      <c r="BZ23" s="3">
        <f>Indexing!BZ23+Indexing!BZ27</f>
        <v>97.35142463960571</v>
      </c>
      <c r="CA23" s="3">
        <f>Indexing!CA23+Indexing!CA27</f>
        <v>97.35142463960571</v>
      </c>
      <c r="CB23" s="3">
        <f>Indexing!CB23+Indexing!CB27</f>
        <v>101.24645513943635</v>
      </c>
      <c r="CC23" s="3">
        <f>Indexing!CC23+Indexing!CC27</f>
        <v>101.24645513943635</v>
      </c>
      <c r="CD23" s="3">
        <f>Indexing!CD23+Indexing!CD27</f>
        <v>101.24645513943635</v>
      </c>
      <c r="CE23" s="3">
        <f>Indexing!CE23+Indexing!CE27</f>
        <v>101.24645513943635</v>
      </c>
      <c r="CF23" s="3">
        <f>Indexing!CF23+Indexing!CF27</f>
        <v>105.29732580956521</v>
      </c>
      <c r="CG23" s="3">
        <f>Indexing!CG23+Indexing!CG27</f>
        <v>105.29732580956521</v>
      </c>
      <c r="CH23" s="3">
        <f>Indexing!CH23+Indexing!CH27</f>
        <v>105.29732580956521</v>
      </c>
      <c r="CI23" s="3">
        <f>Indexing!CI23+Indexing!CI27</f>
        <v>105.29732580956521</v>
      </c>
      <c r="CJ23" s="3">
        <f>Indexing!CJ23+Indexing!CJ27</f>
        <v>109.51027181520593</v>
      </c>
      <c r="CK23" s="3">
        <f>Indexing!CK23+Indexing!CK27</f>
        <v>109.51027181520593</v>
      </c>
      <c r="CL23" s="3">
        <f>Indexing!CL23+Indexing!CL27</f>
        <v>109.51027181520593</v>
      </c>
      <c r="CM23" s="3">
        <f>Indexing!CM23+Indexing!CM27</f>
        <v>109.51027181520593</v>
      </c>
      <c r="CN23" s="3">
        <f>Indexing!CN23+Indexing!CN27</f>
        <v>113.89177779053233</v>
      </c>
      <c r="CO23" s="3">
        <f>Indexing!CO23+Indexing!CO27</f>
        <v>113.89177779053233</v>
      </c>
      <c r="CP23" s="3">
        <f>Indexing!CP23+Indexing!CP27</f>
        <v>113.89177779053233</v>
      </c>
      <c r="CQ23" s="3">
        <f>Indexing!CQ23+Indexing!CQ27</f>
        <v>113.89177779053233</v>
      </c>
      <c r="CR23" s="3">
        <f>Indexing!CR23+Indexing!CR27</f>
        <v>118.44858781993155</v>
      </c>
      <c r="CS23" s="3">
        <f>Indexing!CS23+Indexing!CS27</f>
        <v>118.44858781993155</v>
      </c>
      <c r="CT23" s="3">
        <f>Indexing!CT23+Indexing!CT27</f>
        <v>118.44858781993155</v>
      </c>
      <c r="CU23" s="3">
        <f>Indexing!CU23+Indexing!CU27</f>
        <v>118.44858781993155</v>
      </c>
      <c r="CV23" s="3">
        <f>Indexing!CV23+Indexing!CV27</f>
        <v>123.18771581860702</v>
      </c>
      <c r="CW23" s="3">
        <f>Indexing!CW23+Indexing!CW27</f>
        <v>123.18771581860702</v>
      </c>
      <c r="CX23" s="3">
        <f>Indexing!CX23+Indexing!CX27</f>
        <v>123.18771581860702</v>
      </c>
      <c r="CY23" s="3">
        <f>Indexing!CY23+Indexing!CY27</f>
        <v>123.18771581860702</v>
      </c>
      <c r="CZ23" s="3">
        <f>Indexing!CZ23+Indexing!CZ27</f>
        <v>128.11645632850949</v>
      </c>
      <c r="DA23" s="3">
        <f>Indexing!DA23+Indexing!DA27</f>
        <v>128.11645632850949</v>
      </c>
      <c r="DB23" s="3">
        <f>Indexing!DB23+Indexing!DB27</f>
        <v>128.11645632850949</v>
      </c>
      <c r="DC23" s="3">
        <f>Indexing!DC23+Indexing!DC27</f>
        <v>128.11645632850949</v>
      </c>
      <c r="DD23" s="3">
        <f>Indexing!DD23+Indexing!DD27</f>
        <v>133.24239574621316</v>
      </c>
      <c r="DE23" s="3">
        <f>Indexing!DE23+Indexing!DE27</f>
        <v>133.24239574621316</v>
      </c>
      <c r="DF23" s="3">
        <f>Indexing!DF23+Indexing!DF27</f>
        <v>133.24239574621316</v>
      </c>
      <c r="DG23" s="3">
        <f>Indexing!DG23+Indexing!DG27</f>
        <v>133.24239574621316</v>
      </c>
      <c r="DH23" s="3">
        <f>Indexing!DH23+Indexing!DH27</f>
        <v>138.57342400001917</v>
      </c>
      <c r="DI23" s="3">
        <f>Indexing!DI23+Indexing!DI27</f>
        <v>138.57342400001917</v>
      </c>
      <c r="DJ23" s="3">
        <f>Indexing!DJ23+Indexing!DJ27</f>
        <v>138.57342400001917</v>
      </c>
    </row>
    <row r="24" spans="1:114">
      <c r="B24" s="11" t="s">
        <v>146</v>
      </c>
      <c r="G24" s="109" t="s">
        <v>341</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row>
    <row r="25" spans="1:114">
      <c r="B25" s="12" t="s">
        <v>14</v>
      </c>
      <c r="G25" s="2">
        <f>Ввод!$G$160</f>
        <v>0.95</v>
      </c>
      <c r="J25" s="5">
        <f>Indexing!J30+Indexing!J34</f>
        <v>0</v>
      </c>
      <c r="K25" s="5">
        <f>Indexing!K30+Indexing!K34</f>
        <v>0</v>
      </c>
      <c r="L25" s="5">
        <f>Indexing!L30+Indexing!L34</f>
        <v>0</v>
      </c>
      <c r="M25" s="5">
        <f>Indexing!M30+Indexing!M34</f>
        <v>0</v>
      </c>
      <c r="N25" s="5">
        <f>Indexing!N30+Indexing!N34</f>
        <v>0</v>
      </c>
      <c r="O25" s="5">
        <f>Indexing!O30+Indexing!O34</f>
        <v>0</v>
      </c>
      <c r="P25" s="5">
        <f>Indexing!P30+Indexing!P34</f>
        <v>0</v>
      </c>
      <c r="Q25" s="5">
        <f>Indexing!Q30+Indexing!Q34</f>
        <v>0</v>
      </c>
      <c r="R25" s="5">
        <f>Indexing!R30+Indexing!R34</f>
        <v>0</v>
      </c>
      <c r="S25" s="5">
        <f>Indexing!S30+Indexing!S34</f>
        <v>0</v>
      </c>
      <c r="T25" s="5">
        <f>Indexing!T30+Indexing!T34</f>
        <v>0</v>
      </c>
      <c r="U25" s="5">
        <f>Indexing!U30+Indexing!U34</f>
        <v>0</v>
      </c>
      <c r="V25" s="5">
        <f>Indexing!V30+Indexing!V34</f>
        <v>0</v>
      </c>
      <c r="W25" s="5">
        <f>Indexing!W30+Indexing!W34</f>
        <v>0</v>
      </c>
      <c r="X25" s="5">
        <f>Indexing!X30+Indexing!X34</f>
        <v>0</v>
      </c>
      <c r="Y25" s="5">
        <f>Indexing!Y30+Indexing!Y34</f>
        <v>0</v>
      </c>
      <c r="Z25" s="5">
        <f>Indexing!Z30+Indexing!Z34</f>
        <v>0</v>
      </c>
      <c r="AA25" s="5">
        <f>Indexing!AA30+Indexing!AA34</f>
        <v>0</v>
      </c>
      <c r="AB25" s="5">
        <f>Indexing!AB30+Indexing!AB34</f>
        <v>0</v>
      </c>
      <c r="AC25" s="5">
        <f>Indexing!AC30+Indexing!AC34</f>
        <v>0</v>
      </c>
      <c r="AD25" s="5">
        <f>Indexing!AD30+Indexing!AD34</f>
        <v>0</v>
      </c>
      <c r="AE25" s="5">
        <f>Indexing!AE30+Indexing!AE34</f>
        <v>0</v>
      </c>
      <c r="AF25" s="5">
        <f>Indexing!AF30+Indexing!AF34</f>
        <v>0</v>
      </c>
      <c r="AG25" s="5">
        <f>Indexing!AG30+Indexing!AG34</f>
        <v>0</v>
      </c>
      <c r="AH25" s="5">
        <f>Indexing!AH30+Indexing!AH34</f>
        <v>0</v>
      </c>
      <c r="AI25" s="5">
        <f>Indexing!AI30+Indexing!AI34</f>
        <v>0</v>
      </c>
      <c r="AJ25" s="5">
        <f>Indexing!AJ30+Indexing!AJ34</f>
        <v>0</v>
      </c>
      <c r="AK25" s="5">
        <f>Indexing!AK30+Indexing!AK34</f>
        <v>0</v>
      </c>
      <c r="AL25" s="5">
        <f>Indexing!AL30+Indexing!AL34</f>
        <v>0</v>
      </c>
      <c r="AM25" s="5">
        <f>Indexing!AM30+Indexing!AM34</f>
        <v>0</v>
      </c>
      <c r="AN25" s="5">
        <f>Indexing!AN30+Indexing!AN34</f>
        <v>0</v>
      </c>
      <c r="AO25" s="5">
        <f>Indexing!AO30+Indexing!AO34</f>
        <v>0</v>
      </c>
      <c r="AP25" s="5">
        <f>Indexing!AP30+Indexing!AP34</f>
        <v>0</v>
      </c>
      <c r="AQ25" s="5">
        <f>Indexing!AQ30+Indexing!AQ34</f>
        <v>0</v>
      </c>
      <c r="AR25" s="5">
        <f>Indexing!AR30+Indexing!AR34</f>
        <v>0</v>
      </c>
      <c r="AS25" s="5">
        <f>Indexing!AS30+Indexing!AS34</f>
        <v>0</v>
      </c>
      <c r="AT25" s="5">
        <f>Indexing!AT30+Indexing!AT34</f>
        <v>0</v>
      </c>
      <c r="AU25" s="5">
        <f>Indexing!AU30+Indexing!AU34</f>
        <v>0</v>
      </c>
      <c r="AV25" s="5">
        <f>Indexing!AV30+Indexing!AV34</f>
        <v>0</v>
      </c>
      <c r="AW25" s="5">
        <f>Indexing!AW30+Indexing!AW34</f>
        <v>0</v>
      </c>
      <c r="AX25" s="5">
        <f>Indexing!AX30+Indexing!AX34</f>
        <v>0</v>
      </c>
      <c r="AY25" s="5">
        <f>Indexing!AY30+Indexing!AY34</f>
        <v>0</v>
      </c>
      <c r="AZ25" s="5">
        <f>Indexing!AZ30+Indexing!AZ34</f>
        <v>0</v>
      </c>
      <c r="BA25" s="5">
        <f>Indexing!BA30+Indexing!BA34</f>
        <v>0</v>
      </c>
      <c r="BB25" s="5">
        <f>Indexing!BB30+Indexing!BB34</f>
        <v>0</v>
      </c>
      <c r="BC25" s="5">
        <f>Indexing!BC30+Indexing!BC34</f>
        <v>0</v>
      </c>
      <c r="BD25" s="5">
        <f>Indexing!BD30+Indexing!BD34</f>
        <v>0</v>
      </c>
      <c r="BE25" s="5">
        <f>Indexing!BE30+Indexing!BE34</f>
        <v>0</v>
      </c>
      <c r="BF25" s="5">
        <f>Indexing!BF30+Indexing!BF34</f>
        <v>0</v>
      </c>
      <c r="BG25" s="5">
        <f>Indexing!BG30+Indexing!BG34</f>
        <v>0</v>
      </c>
      <c r="BH25" s="5">
        <f>Indexing!BH30+Indexing!BH34</f>
        <v>0</v>
      </c>
      <c r="BI25" s="5">
        <f>Indexing!BI30+Indexing!BI34</f>
        <v>0</v>
      </c>
      <c r="BJ25" s="5">
        <f>Indexing!BJ30+Indexing!BJ34</f>
        <v>0</v>
      </c>
      <c r="BK25" s="5">
        <f>Indexing!BK30+Indexing!BK34</f>
        <v>0</v>
      </c>
      <c r="BL25" s="5">
        <f>Indexing!BL30+Indexing!BL34</f>
        <v>0</v>
      </c>
      <c r="BM25" s="5">
        <f>Indexing!BM30+Indexing!BM34</f>
        <v>0</v>
      </c>
      <c r="BN25" s="5">
        <f>Indexing!BN30+Indexing!BN34</f>
        <v>0</v>
      </c>
      <c r="BO25" s="5">
        <f>Indexing!BO30+Indexing!BO34</f>
        <v>0</v>
      </c>
      <c r="BP25" s="5">
        <f>Indexing!BP30+Indexing!BP34</f>
        <v>0</v>
      </c>
      <c r="BQ25" s="5">
        <f>Indexing!BQ30+Indexing!BQ34</f>
        <v>0</v>
      </c>
      <c r="BR25" s="5">
        <f>Indexing!BR30+Indexing!BR34</f>
        <v>0</v>
      </c>
      <c r="BS25" s="5">
        <f>Indexing!BS30+Indexing!BS34</f>
        <v>0</v>
      </c>
      <c r="BT25" s="5">
        <f>Indexing!BT30+Indexing!BT34</f>
        <v>0</v>
      </c>
      <c r="BU25" s="5">
        <f>Indexing!BU30+Indexing!BU34</f>
        <v>0</v>
      </c>
      <c r="BV25" s="5">
        <f>Indexing!BV30+Indexing!BV34</f>
        <v>0</v>
      </c>
      <c r="BW25" s="5">
        <f>Indexing!BW30+Indexing!BW34</f>
        <v>0</v>
      </c>
      <c r="BX25" s="5">
        <f>Indexing!BX30+Indexing!BX34</f>
        <v>0</v>
      </c>
      <c r="BY25" s="5">
        <f>Indexing!BY30+Indexing!BY34</f>
        <v>0</v>
      </c>
      <c r="BZ25" s="5">
        <f>Indexing!BZ30+Indexing!BZ34</f>
        <v>0</v>
      </c>
      <c r="CA25" s="5">
        <f>Indexing!CA30+Indexing!CA34</f>
        <v>0</v>
      </c>
      <c r="CB25" s="5">
        <f>Indexing!CB30+Indexing!CB34</f>
        <v>0</v>
      </c>
      <c r="CC25" s="5">
        <f>Indexing!CC30+Indexing!CC34</f>
        <v>0</v>
      </c>
      <c r="CD25" s="5">
        <f>Indexing!CD30+Indexing!CD34</f>
        <v>0</v>
      </c>
      <c r="CE25" s="5">
        <f>Indexing!CE30+Indexing!CE34</f>
        <v>0</v>
      </c>
      <c r="CF25" s="5">
        <f>Indexing!CF30+Indexing!CF34</f>
        <v>0</v>
      </c>
      <c r="CG25" s="5">
        <f>Indexing!CG30+Indexing!CG34</f>
        <v>0</v>
      </c>
      <c r="CH25" s="5">
        <f>Indexing!CH30+Indexing!CH34</f>
        <v>0</v>
      </c>
      <c r="CI25" s="5">
        <f>Indexing!CI30+Indexing!CI34</f>
        <v>0</v>
      </c>
      <c r="CJ25" s="5">
        <f>Indexing!CJ30+Indexing!CJ34</f>
        <v>0</v>
      </c>
      <c r="CK25" s="5">
        <f>Indexing!CK30+Indexing!CK34</f>
        <v>0</v>
      </c>
      <c r="CL25" s="5">
        <f>Indexing!CL30+Indexing!CL34</f>
        <v>0</v>
      </c>
      <c r="CM25" s="5">
        <f>Indexing!CM30+Indexing!CM34</f>
        <v>0</v>
      </c>
      <c r="CN25" s="5">
        <f>Indexing!CN30+Indexing!CN34</f>
        <v>0</v>
      </c>
      <c r="CO25" s="5">
        <f>Indexing!CO30+Indexing!CO34</f>
        <v>0</v>
      </c>
      <c r="CP25" s="5">
        <f>Indexing!CP30+Indexing!CP34</f>
        <v>0</v>
      </c>
      <c r="CQ25" s="5">
        <f>Indexing!CQ30+Indexing!CQ34</f>
        <v>0</v>
      </c>
      <c r="CR25" s="5">
        <f>Indexing!CR30+Indexing!CR34</f>
        <v>0</v>
      </c>
      <c r="CS25" s="5">
        <f>Indexing!CS30+Indexing!CS34</f>
        <v>0</v>
      </c>
      <c r="CT25" s="5">
        <f>Indexing!CT30+Indexing!CT34</f>
        <v>0</v>
      </c>
      <c r="CU25" s="5">
        <f>Indexing!CU30+Indexing!CU34</f>
        <v>0</v>
      </c>
      <c r="CV25" s="5">
        <f>Indexing!CV30+Indexing!CV34</f>
        <v>0</v>
      </c>
      <c r="CW25" s="5">
        <f>Indexing!CW30+Indexing!CW34</f>
        <v>0</v>
      </c>
      <c r="CX25" s="5">
        <f>Indexing!CX30+Indexing!CX34</f>
        <v>0</v>
      </c>
      <c r="CY25" s="5">
        <f>Indexing!CY30+Indexing!CY34</f>
        <v>0</v>
      </c>
      <c r="CZ25" s="5">
        <f>Indexing!CZ30+Indexing!CZ34</f>
        <v>0</v>
      </c>
      <c r="DA25" s="5">
        <f>Indexing!DA30+Indexing!DA34</f>
        <v>0</v>
      </c>
      <c r="DB25" s="5">
        <f>Indexing!DB30+Indexing!DB34</f>
        <v>0</v>
      </c>
      <c r="DC25" s="5">
        <f>Indexing!DC30+Indexing!DC34</f>
        <v>0</v>
      </c>
      <c r="DD25" s="5">
        <f>Indexing!DD30+Indexing!DD34</f>
        <v>0</v>
      </c>
      <c r="DE25" s="5">
        <f>Indexing!DE30+Indexing!DE34</f>
        <v>0</v>
      </c>
      <c r="DF25" s="5">
        <f>Indexing!DF30+Indexing!DF34</f>
        <v>0</v>
      </c>
      <c r="DG25" s="5">
        <f>Indexing!DG30+Indexing!DG34</f>
        <v>0</v>
      </c>
      <c r="DH25" s="5">
        <f>Indexing!DH30+Indexing!DH34</f>
        <v>0</v>
      </c>
      <c r="DI25" s="5">
        <f>Indexing!DI30+Indexing!DI34</f>
        <v>0</v>
      </c>
      <c r="DJ25" s="5">
        <f>Indexing!DJ30+Indexing!DJ34</f>
        <v>0</v>
      </c>
    </row>
    <row r="26" spans="1:114">
      <c r="B26" s="12" t="s">
        <v>34</v>
      </c>
      <c r="G26" s="2">
        <f>Ввод!$G$159</f>
        <v>0.95</v>
      </c>
      <c r="J26" s="5">
        <f>Indexing!J31+Indexing!J35</f>
        <v>1000</v>
      </c>
      <c r="K26" s="5">
        <f>Indexing!K31+Indexing!K35</f>
        <v>1000</v>
      </c>
      <c r="L26" s="5">
        <f>Indexing!L31+Indexing!L35</f>
        <v>1000</v>
      </c>
      <c r="M26" s="5">
        <f>Indexing!M31+Indexing!M35</f>
        <v>1000</v>
      </c>
      <c r="N26" s="5">
        <f>Indexing!N31+Indexing!N35</f>
        <v>1000</v>
      </c>
      <c r="O26" s="5">
        <f>Indexing!O31+Indexing!O35</f>
        <v>1000</v>
      </c>
      <c r="P26" s="5">
        <f>Indexing!P31+Indexing!P35</f>
        <v>1000</v>
      </c>
      <c r="Q26" s="5">
        <f>Indexing!Q31+Indexing!Q35</f>
        <v>1000</v>
      </c>
      <c r="R26" s="5">
        <f>Indexing!R31+Indexing!R35</f>
        <v>1000</v>
      </c>
      <c r="S26" s="5">
        <f>Indexing!S31+Indexing!S35</f>
        <v>1000</v>
      </c>
      <c r="T26" s="5">
        <f>Indexing!T31+Indexing!T35</f>
        <v>1000</v>
      </c>
      <c r="U26" s="5">
        <f>Indexing!U31+Indexing!U35</f>
        <v>1000</v>
      </c>
      <c r="V26" s="5">
        <f>Indexing!V31+Indexing!V35</f>
        <v>1000</v>
      </c>
      <c r="W26" s="5">
        <f>Indexing!W31+Indexing!W35</f>
        <v>1000</v>
      </c>
      <c r="X26" s="5">
        <f>Indexing!X31+Indexing!X35</f>
        <v>1000</v>
      </c>
      <c r="Y26" s="5">
        <f>Indexing!Y31+Indexing!Y35</f>
        <v>1000</v>
      </c>
      <c r="Z26" s="5">
        <f>Indexing!Z31+Indexing!Z35</f>
        <v>1000</v>
      </c>
      <c r="AA26" s="5">
        <f>Indexing!AA31+Indexing!AA35</f>
        <v>1000</v>
      </c>
      <c r="AB26" s="5">
        <f>Indexing!AB31+Indexing!AB35</f>
        <v>1000</v>
      </c>
      <c r="AC26" s="5">
        <f>Indexing!AC31+Indexing!AC35</f>
        <v>1000</v>
      </c>
      <c r="AD26" s="5">
        <f>Indexing!AD31+Indexing!AD35</f>
        <v>1000</v>
      </c>
      <c r="AE26" s="5">
        <f>Indexing!AE31+Indexing!AE35</f>
        <v>1000</v>
      </c>
      <c r="AF26" s="5">
        <f>Indexing!AF31+Indexing!AF35</f>
        <v>1000</v>
      </c>
      <c r="AG26" s="5">
        <f>Indexing!AG31+Indexing!AG35</f>
        <v>1000</v>
      </c>
      <c r="AH26" s="5">
        <f>Indexing!AH31+Indexing!AH35</f>
        <v>1000</v>
      </c>
      <c r="AI26" s="5">
        <f>Indexing!AI31+Indexing!AI35</f>
        <v>1000</v>
      </c>
      <c r="AJ26" s="5">
        <f>Indexing!AJ31+Indexing!AJ35</f>
        <v>1000</v>
      </c>
      <c r="AK26" s="5">
        <f>Indexing!AK31+Indexing!AK35</f>
        <v>1000</v>
      </c>
      <c r="AL26" s="5">
        <f>Indexing!AL31+Indexing!AL35</f>
        <v>1000</v>
      </c>
      <c r="AM26" s="5">
        <f>Indexing!AM31+Indexing!AM35</f>
        <v>1000</v>
      </c>
      <c r="AN26" s="5">
        <f>Indexing!AN31+Indexing!AN35</f>
        <v>1000</v>
      </c>
      <c r="AO26" s="5">
        <f>Indexing!AO31+Indexing!AO35</f>
        <v>1000</v>
      </c>
      <c r="AP26" s="5">
        <f>Indexing!AP31+Indexing!AP35</f>
        <v>1000</v>
      </c>
      <c r="AQ26" s="5">
        <f>Indexing!AQ31+Indexing!AQ35</f>
        <v>1000</v>
      </c>
      <c r="AR26" s="5">
        <f>Indexing!AR31+Indexing!AR35</f>
        <v>1000</v>
      </c>
      <c r="AS26" s="5">
        <f>Indexing!AS31+Indexing!AS35</f>
        <v>1000</v>
      </c>
      <c r="AT26" s="5">
        <f>Indexing!AT31+Indexing!AT35</f>
        <v>1000</v>
      </c>
      <c r="AU26" s="5">
        <f>Indexing!AU31+Indexing!AU35</f>
        <v>1000</v>
      </c>
      <c r="AV26" s="5">
        <f>Indexing!AV31+Indexing!AV35</f>
        <v>1000</v>
      </c>
      <c r="AW26" s="5">
        <f>Indexing!AW31+Indexing!AW35</f>
        <v>1000</v>
      </c>
      <c r="AX26" s="5">
        <f>Indexing!AX31+Indexing!AX35</f>
        <v>1000</v>
      </c>
      <c r="AY26" s="5">
        <f>Indexing!AY31+Indexing!AY35</f>
        <v>1000</v>
      </c>
      <c r="AZ26" s="5">
        <f>Indexing!AZ31+Indexing!AZ35</f>
        <v>1000</v>
      </c>
      <c r="BA26" s="5">
        <f>Indexing!BA31+Indexing!BA35</f>
        <v>1000</v>
      </c>
      <c r="BB26" s="5">
        <f>Indexing!BB31+Indexing!BB35</f>
        <v>1000</v>
      </c>
      <c r="BC26" s="5">
        <f>Indexing!BC31+Indexing!BC35</f>
        <v>1000</v>
      </c>
      <c r="BD26" s="5">
        <f>Indexing!BD31+Indexing!BD35</f>
        <v>1000</v>
      </c>
      <c r="BE26" s="5">
        <f>Indexing!BE31+Indexing!BE35</f>
        <v>1000</v>
      </c>
      <c r="BF26" s="5">
        <f>Indexing!BF31+Indexing!BF35</f>
        <v>1000</v>
      </c>
      <c r="BG26" s="5">
        <f>Indexing!BG31+Indexing!BG35</f>
        <v>1000</v>
      </c>
      <c r="BH26" s="5">
        <f>Indexing!BH31+Indexing!BH35</f>
        <v>1000</v>
      </c>
      <c r="BI26" s="5">
        <f>Indexing!BI31+Indexing!BI35</f>
        <v>1000</v>
      </c>
      <c r="BJ26" s="5">
        <f>Indexing!BJ31+Indexing!BJ35</f>
        <v>1000</v>
      </c>
      <c r="BK26" s="5">
        <f>Indexing!BK31+Indexing!BK35</f>
        <v>1000</v>
      </c>
      <c r="BL26" s="5">
        <f>Indexing!BL31+Indexing!BL35</f>
        <v>1000</v>
      </c>
      <c r="BM26" s="5">
        <f>Indexing!BM31+Indexing!BM35</f>
        <v>1000</v>
      </c>
      <c r="BN26" s="5">
        <f>Indexing!BN31+Indexing!BN35</f>
        <v>1000</v>
      </c>
      <c r="BO26" s="5">
        <f>Indexing!BO31+Indexing!BO35</f>
        <v>1000</v>
      </c>
      <c r="BP26" s="5">
        <f>Indexing!BP31+Indexing!BP35</f>
        <v>1000</v>
      </c>
      <c r="BQ26" s="5">
        <f>Indexing!BQ31+Indexing!BQ35</f>
        <v>1000</v>
      </c>
      <c r="BR26" s="5">
        <f>Indexing!BR31+Indexing!BR35</f>
        <v>1000</v>
      </c>
      <c r="BS26" s="5">
        <f>Indexing!BS31+Indexing!BS35</f>
        <v>1000</v>
      </c>
      <c r="BT26" s="5">
        <f>Indexing!BT31+Indexing!BT35</f>
        <v>1000</v>
      </c>
      <c r="BU26" s="5">
        <f>Indexing!BU31+Indexing!BU35</f>
        <v>1000</v>
      </c>
      <c r="BV26" s="5">
        <f>Indexing!BV31+Indexing!BV35</f>
        <v>1000</v>
      </c>
      <c r="BW26" s="5">
        <f>Indexing!BW31+Indexing!BW35</f>
        <v>1000</v>
      </c>
      <c r="BX26" s="5">
        <f>Indexing!BX31+Indexing!BX35</f>
        <v>1000</v>
      </c>
      <c r="BY26" s="5">
        <f>Indexing!BY31+Indexing!BY35</f>
        <v>1000</v>
      </c>
      <c r="BZ26" s="5">
        <f>Indexing!BZ31+Indexing!BZ35</f>
        <v>1000</v>
      </c>
      <c r="CA26" s="5">
        <f>Indexing!CA31+Indexing!CA35</f>
        <v>1000</v>
      </c>
      <c r="CB26" s="5">
        <f>Indexing!CB31+Indexing!CB35</f>
        <v>1000</v>
      </c>
      <c r="CC26" s="5">
        <f>Indexing!CC31+Indexing!CC35</f>
        <v>1000</v>
      </c>
      <c r="CD26" s="5">
        <f>Indexing!CD31+Indexing!CD35</f>
        <v>1000</v>
      </c>
      <c r="CE26" s="5">
        <f>Indexing!CE31+Indexing!CE35</f>
        <v>1000</v>
      </c>
      <c r="CF26" s="5">
        <f>Indexing!CF31+Indexing!CF35</f>
        <v>1000</v>
      </c>
      <c r="CG26" s="5">
        <f>Indexing!CG31+Indexing!CG35</f>
        <v>1000</v>
      </c>
      <c r="CH26" s="5">
        <f>Indexing!CH31+Indexing!CH35</f>
        <v>1000</v>
      </c>
      <c r="CI26" s="5">
        <f>Indexing!CI31+Indexing!CI35</f>
        <v>1000</v>
      </c>
      <c r="CJ26" s="5">
        <f>Indexing!CJ31+Indexing!CJ35</f>
        <v>1000</v>
      </c>
      <c r="CK26" s="5">
        <f>Indexing!CK31+Indexing!CK35</f>
        <v>1000</v>
      </c>
      <c r="CL26" s="5">
        <f>Indexing!CL31+Indexing!CL35</f>
        <v>1000</v>
      </c>
      <c r="CM26" s="5">
        <f>Indexing!CM31+Indexing!CM35</f>
        <v>1000</v>
      </c>
      <c r="CN26" s="5">
        <f>Indexing!CN31+Indexing!CN35</f>
        <v>1000</v>
      </c>
      <c r="CO26" s="5">
        <f>Indexing!CO31+Indexing!CO35</f>
        <v>1000</v>
      </c>
      <c r="CP26" s="5">
        <f>Indexing!CP31+Indexing!CP35</f>
        <v>1000</v>
      </c>
      <c r="CQ26" s="5">
        <f>Indexing!CQ31+Indexing!CQ35</f>
        <v>1000</v>
      </c>
      <c r="CR26" s="5">
        <f>Indexing!CR31+Indexing!CR35</f>
        <v>1000</v>
      </c>
      <c r="CS26" s="5">
        <f>Indexing!CS31+Indexing!CS35</f>
        <v>1000</v>
      </c>
      <c r="CT26" s="5">
        <f>Indexing!CT31+Indexing!CT35</f>
        <v>1000</v>
      </c>
      <c r="CU26" s="5">
        <f>Indexing!CU31+Indexing!CU35</f>
        <v>1000</v>
      </c>
      <c r="CV26" s="5">
        <f>Indexing!CV31+Indexing!CV35</f>
        <v>1000</v>
      </c>
      <c r="CW26" s="5">
        <f>Indexing!CW31+Indexing!CW35</f>
        <v>1000</v>
      </c>
      <c r="CX26" s="5">
        <f>Indexing!CX31+Indexing!CX35</f>
        <v>1000</v>
      </c>
      <c r="CY26" s="5">
        <f>Indexing!CY31+Indexing!CY35</f>
        <v>1000</v>
      </c>
      <c r="CZ26" s="5">
        <f>Indexing!CZ31+Indexing!CZ35</f>
        <v>1000</v>
      </c>
      <c r="DA26" s="5">
        <f>Indexing!DA31+Indexing!DA35</f>
        <v>1000</v>
      </c>
      <c r="DB26" s="5">
        <f>Indexing!DB31+Indexing!DB35</f>
        <v>1000</v>
      </c>
      <c r="DC26" s="5">
        <f>Indexing!DC31+Indexing!DC35</f>
        <v>1000</v>
      </c>
      <c r="DD26" s="5">
        <f>Indexing!DD31+Indexing!DD35</f>
        <v>1000</v>
      </c>
      <c r="DE26" s="5">
        <f>Indexing!DE31+Indexing!DE35</f>
        <v>1000</v>
      </c>
      <c r="DF26" s="5">
        <f>Indexing!DF31+Indexing!DF35</f>
        <v>1000</v>
      </c>
      <c r="DG26" s="5">
        <f>Indexing!DG31+Indexing!DG35</f>
        <v>1000</v>
      </c>
      <c r="DH26" s="5">
        <f>Indexing!DH31+Indexing!DH35</f>
        <v>1000</v>
      </c>
      <c r="DI26" s="5">
        <f>Indexing!DI31+Indexing!DI35</f>
        <v>1000</v>
      </c>
      <c r="DJ26" s="5">
        <f>Indexing!DJ31+Indexing!DJ35</f>
        <v>1000</v>
      </c>
    </row>
    <row r="27" spans="1:114">
      <c r="B27" s="12" t="s">
        <v>35</v>
      </c>
      <c r="G27" s="2">
        <f>Ввод!$G$160</f>
        <v>0.95</v>
      </c>
      <c r="J27" s="5">
        <f>Indexing!J32+Indexing!J36</f>
        <v>750</v>
      </c>
      <c r="K27" s="5">
        <f>Indexing!K32+Indexing!K36</f>
        <v>750</v>
      </c>
      <c r="L27" s="5">
        <f>Indexing!L32+Indexing!L36</f>
        <v>750</v>
      </c>
      <c r="M27" s="5">
        <f>Indexing!M32+Indexing!M36</f>
        <v>750</v>
      </c>
      <c r="N27" s="5">
        <f>Indexing!N32+Indexing!N36</f>
        <v>750</v>
      </c>
      <c r="O27" s="5">
        <f>Indexing!O32+Indexing!O36</f>
        <v>750</v>
      </c>
      <c r="P27" s="5">
        <f>Indexing!P32+Indexing!P36</f>
        <v>750</v>
      </c>
      <c r="Q27" s="5">
        <f>Indexing!Q32+Indexing!Q36</f>
        <v>750</v>
      </c>
      <c r="R27" s="5">
        <f>Indexing!R32+Indexing!R36</f>
        <v>750</v>
      </c>
      <c r="S27" s="5">
        <f>Indexing!S32+Indexing!S36</f>
        <v>750</v>
      </c>
      <c r="T27" s="5">
        <f>Indexing!T32+Indexing!T36</f>
        <v>750</v>
      </c>
      <c r="U27" s="5">
        <f>Indexing!U32+Indexing!U36</f>
        <v>750</v>
      </c>
      <c r="V27" s="5">
        <f>Indexing!V32+Indexing!V36</f>
        <v>750</v>
      </c>
      <c r="W27" s="5">
        <f>Indexing!W32+Indexing!W36</f>
        <v>750</v>
      </c>
      <c r="X27" s="5">
        <f>Indexing!X32+Indexing!X36</f>
        <v>750</v>
      </c>
      <c r="Y27" s="5">
        <f>Indexing!Y32+Indexing!Y36</f>
        <v>750</v>
      </c>
      <c r="Z27" s="5">
        <f>Indexing!Z32+Indexing!Z36</f>
        <v>750</v>
      </c>
      <c r="AA27" s="5">
        <f>Indexing!AA32+Indexing!AA36</f>
        <v>750</v>
      </c>
      <c r="AB27" s="5">
        <f>Indexing!AB32+Indexing!AB36</f>
        <v>750</v>
      </c>
      <c r="AC27" s="5">
        <f>Indexing!AC32+Indexing!AC36</f>
        <v>750</v>
      </c>
      <c r="AD27" s="5">
        <f>Indexing!AD32+Indexing!AD36</f>
        <v>750</v>
      </c>
      <c r="AE27" s="5">
        <f>Indexing!AE32+Indexing!AE36</f>
        <v>750</v>
      </c>
      <c r="AF27" s="5">
        <f>Indexing!AF32+Indexing!AF36</f>
        <v>750</v>
      </c>
      <c r="AG27" s="5">
        <f>Indexing!AG32+Indexing!AG36</f>
        <v>750</v>
      </c>
      <c r="AH27" s="5">
        <f>Indexing!AH32+Indexing!AH36</f>
        <v>750</v>
      </c>
      <c r="AI27" s="5">
        <f>Indexing!AI32+Indexing!AI36</f>
        <v>750</v>
      </c>
      <c r="AJ27" s="5">
        <f>Indexing!AJ32+Indexing!AJ36</f>
        <v>750</v>
      </c>
      <c r="AK27" s="5">
        <f>Indexing!AK32+Indexing!AK36</f>
        <v>750</v>
      </c>
      <c r="AL27" s="5">
        <f>Indexing!AL32+Indexing!AL36</f>
        <v>750</v>
      </c>
      <c r="AM27" s="5">
        <f>Indexing!AM32+Indexing!AM36</f>
        <v>750</v>
      </c>
      <c r="AN27" s="5">
        <f>Indexing!AN32+Indexing!AN36</f>
        <v>750</v>
      </c>
      <c r="AO27" s="5">
        <f>Indexing!AO32+Indexing!AO36</f>
        <v>750</v>
      </c>
      <c r="AP27" s="5">
        <f>Indexing!AP32+Indexing!AP36</f>
        <v>750</v>
      </c>
      <c r="AQ27" s="5">
        <f>Indexing!AQ32+Indexing!AQ36</f>
        <v>750</v>
      </c>
      <c r="AR27" s="5">
        <f>Indexing!AR32+Indexing!AR36</f>
        <v>750</v>
      </c>
      <c r="AS27" s="5">
        <f>Indexing!AS32+Indexing!AS36</f>
        <v>750</v>
      </c>
      <c r="AT27" s="5">
        <f>Indexing!AT32+Indexing!AT36</f>
        <v>750</v>
      </c>
      <c r="AU27" s="5">
        <f>Indexing!AU32+Indexing!AU36</f>
        <v>750</v>
      </c>
      <c r="AV27" s="5">
        <f>Indexing!AV32+Indexing!AV36</f>
        <v>750</v>
      </c>
      <c r="AW27" s="5">
        <f>Indexing!AW32+Indexing!AW36</f>
        <v>750</v>
      </c>
      <c r="AX27" s="5">
        <f>Indexing!AX32+Indexing!AX36</f>
        <v>750</v>
      </c>
      <c r="AY27" s="5">
        <f>Indexing!AY32+Indexing!AY36</f>
        <v>750</v>
      </c>
      <c r="AZ27" s="5">
        <f>Indexing!AZ32+Indexing!AZ36</f>
        <v>750</v>
      </c>
      <c r="BA27" s="5">
        <f>Indexing!BA32+Indexing!BA36</f>
        <v>750</v>
      </c>
      <c r="BB27" s="5">
        <f>Indexing!BB32+Indexing!BB36</f>
        <v>750</v>
      </c>
      <c r="BC27" s="5">
        <f>Indexing!BC32+Indexing!BC36</f>
        <v>750</v>
      </c>
      <c r="BD27" s="5">
        <f>Indexing!BD32+Indexing!BD36</f>
        <v>750</v>
      </c>
      <c r="BE27" s="5">
        <f>Indexing!BE32+Indexing!BE36</f>
        <v>750</v>
      </c>
      <c r="BF27" s="5">
        <f>Indexing!BF32+Indexing!BF36</f>
        <v>750</v>
      </c>
      <c r="BG27" s="5">
        <f>Indexing!BG32+Indexing!BG36</f>
        <v>750</v>
      </c>
      <c r="BH27" s="5">
        <f>Indexing!BH32+Indexing!BH36</f>
        <v>750</v>
      </c>
      <c r="BI27" s="5">
        <f>Indexing!BI32+Indexing!BI36</f>
        <v>750</v>
      </c>
      <c r="BJ27" s="5">
        <f>Indexing!BJ32+Indexing!BJ36</f>
        <v>750</v>
      </c>
      <c r="BK27" s="5">
        <f>Indexing!BK32+Indexing!BK36</f>
        <v>750</v>
      </c>
      <c r="BL27" s="5">
        <f>Indexing!BL32+Indexing!BL36</f>
        <v>750</v>
      </c>
      <c r="BM27" s="5">
        <f>Indexing!BM32+Indexing!BM36</f>
        <v>750</v>
      </c>
      <c r="BN27" s="5">
        <f>Indexing!BN32+Indexing!BN36</f>
        <v>750</v>
      </c>
      <c r="BO27" s="5">
        <f>Indexing!BO32+Indexing!BO36</f>
        <v>750</v>
      </c>
      <c r="BP27" s="5">
        <f>Indexing!BP32+Indexing!BP36</f>
        <v>750</v>
      </c>
      <c r="BQ27" s="5">
        <f>Indexing!BQ32+Indexing!BQ36</f>
        <v>750</v>
      </c>
      <c r="BR27" s="5">
        <f>Indexing!BR32+Indexing!BR36</f>
        <v>750</v>
      </c>
      <c r="BS27" s="5">
        <f>Indexing!BS32+Indexing!BS36</f>
        <v>750</v>
      </c>
      <c r="BT27" s="5">
        <f>Indexing!BT32+Indexing!BT36</f>
        <v>750</v>
      </c>
      <c r="BU27" s="5">
        <f>Indexing!BU32+Indexing!BU36</f>
        <v>750</v>
      </c>
      <c r="BV27" s="5">
        <f>Indexing!BV32+Indexing!BV36</f>
        <v>750</v>
      </c>
      <c r="BW27" s="5">
        <f>Indexing!BW32+Indexing!BW36</f>
        <v>750</v>
      </c>
      <c r="BX27" s="5">
        <f>Indexing!BX32+Indexing!BX36</f>
        <v>750</v>
      </c>
      <c r="BY27" s="5">
        <f>Indexing!BY32+Indexing!BY36</f>
        <v>750</v>
      </c>
      <c r="BZ27" s="5">
        <f>Indexing!BZ32+Indexing!BZ36</f>
        <v>750</v>
      </c>
      <c r="CA27" s="5">
        <f>Indexing!CA32+Indexing!CA36</f>
        <v>750</v>
      </c>
      <c r="CB27" s="5">
        <f>Indexing!CB32+Indexing!CB36</f>
        <v>750</v>
      </c>
      <c r="CC27" s="5">
        <f>Indexing!CC32+Indexing!CC36</f>
        <v>750</v>
      </c>
      <c r="CD27" s="5">
        <f>Indexing!CD32+Indexing!CD36</f>
        <v>750</v>
      </c>
      <c r="CE27" s="5">
        <f>Indexing!CE32+Indexing!CE36</f>
        <v>750</v>
      </c>
      <c r="CF27" s="5">
        <f>Indexing!CF32+Indexing!CF36</f>
        <v>750</v>
      </c>
      <c r="CG27" s="5">
        <f>Indexing!CG32+Indexing!CG36</f>
        <v>750</v>
      </c>
      <c r="CH27" s="5">
        <f>Indexing!CH32+Indexing!CH36</f>
        <v>750</v>
      </c>
      <c r="CI27" s="5">
        <f>Indexing!CI32+Indexing!CI36</f>
        <v>750</v>
      </c>
      <c r="CJ27" s="5">
        <f>Indexing!CJ32+Indexing!CJ36</f>
        <v>750</v>
      </c>
      <c r="CK27" s="5">
        <f>Indexing!CK32+Indexing!CK36</f>
        <v>750</v>
      </c>
      <c r="CL27" s="5">
        <f>Indexing!CL32+Indexing!CL36</f>
        <v>750</v>
      </c>
      <c r="CM27" s="5">
        <f>Indexing!CM32+Indexing!CM36</f>
        <v>750</v>
      </c>
      <c r="CN27" s="5">
        <f>Indexing!CN32+Indexing!CN36</f>
        <v>750</v>
      </c>
      <c r="CO27" s="5">
        <f>Indexing!CO32+Indexing!CO36</f>
        <v>750</v>
      </c>
      <c r="CP27" s="5">
        <f>Indexing!CP32+Indexing!CP36</f>
        <v>750</v>
      </c>
      <c r="CQ27" s="5">
        <f>Indexing!CQ32+Indexing!CQ36</f>
        <v>750</v>
      </c>
      <c r="CR27" s="5">
        <f>Indexing!CR32+Indexing!CR36</f>
        <v>750</v>
      </c>
      <c r="CS27" s="5">
        <f>Indexing!CS32+Indexing!CS36</f>
        <v>750</v>
      </c>
      <c r="CT27" s="5">
        <f>Indexing!CT32+Indexing!CT36</f>
        <v>750</v>
      </c>
      <c r="CU27" s="5">
        <f>Indexing!CU32+Indexing!CU36</f>
        <v>750</v>
      </c>
      <c r="CV27" s="5">
        <f>Indexing!CV32+Indexing!CV36</f>
        <v>750</v>
      </c>
      <c r="CW27" s="5">
        <f>Indexing!CW32+Indexing!CW36</f>
        <v>750</v>
      </c>
      <c r="CX27" s="5">
        <f>Indexing!CX32+Indexing!CX36</f>
        <v>750</v>
      </c>
      <c r="CY27" s="5">
        <f>Indexing!CY32+Indexing!CY36</f>
        <v>750</v>
      </c>
      <c r="CZ27" s="5">
        <f>Indexing!CZ32+Indexing!CZ36</f>
        <v>750</v>
      </c>
      <c r="DA27" s="5">
        <f>Indexing!DA32+Indexing!DA36</f>
        <v>750</v>
      </c>
      <c r="DB27" s="5">
        <f>Indexing!DB32+Indexing!DB36</f>
        <v>750</v>
      </c>
      <c r="DC27" s="5">
        <f>Indexing!DC32+Indexing!DC36</f>
        <v>750</v>
      </c>
      <c r="DD27" s="5">
        <f>Indexing!DD32+Indexing!DD36</f>
        <v>750</v>
      </c>
      <c r="DE27" s="5">
        <f>Indexing!DE32+Indexing!DE36</f>
        <v>750</v>
      </c>
      <c r="DF27" s="5">
        <f>Indexing!DF32+Indexing!DF36</f>
        <v>750</v>
      </c>
      <c r="DG27" s="5">
        <f>Indexing!DG32+Indexing!DG36</f>
        <v>750</v>
      </c>
      <c r="DH27" s="5">
        <f>Indexing!DH32+Indexing!DH36</f>
        <v>750</v>
      </c>
      <c r="DI27" s="5">
        <f>Indexing!DI32+Indexing!DI36</f>
        <v>750</v>
      </c>
      <c r="DJ27" s="5">
        <f>Indexing!DJ32+Indexing!DJ36</f>
        <v>750</v>
      </c>
    </row>
    <row r="28" spans="1:114">
      <c r="B28" s="11" t="s">
        <v>595</v>
      </c>
      <c r="G28" s="2"/>
      <c r="I28" s="677">
        <f>SUM(J28:DJ28)</f>
        <v>-1650</v>
      </c>
      <c r="J28" s="5">
        <f>-Ввод!I213</f>
        <v>-150</v>
      </c>
      <c r="K28" s="5">
        <f>-Ввод!J213</f>
        <v>-150</v>
      </c>
      <c r="L28" s="5">
        <f>-Ввод!K213</f>
        <v>-150</v>
      </c>
      <c r="M28" s="5">
        <f>-Ввод!L213</f>
        <v>-150</v>
      </c>
      <c r="N28" s="5">
        <f>-Ввод!M213</f>
        <v>-150</v>
      </c>
      <c r="O28" s="5">
        <f>-Ввод!N213</f>
        <v>-150</v>
      </c>
      <c r="P28" s="5">
        <f>-Ввод!O213</f>
        <v>-150</v>
      </c>
      <c r="Q28" s="5">
        <f>-Ввод!P213</f>
        <v>-150</v>
      </c>
      <c r="R28" s="5">
        <f>-Ввод!Q213</f>
        <v>-150</v>
      </c>
      <c r="S28" s="5">
        <f>-Ввод!R213</f>
        <v>-150</v>
      </c>
      <c r="T28" s="5">
        <f>-Ввод!S213</f>
        <v>-150</v>
      </c>
      <c r="U28" s="5">
        <f>-Ввод!T213</f>
        <v>0</v>
      </c>
      <c r="V28" s="5">
        <f>-Ввод!U213</f>
        <v>0</v>
      </c>
      <c r="W28" s="5">
        <f>-Ввод!V213</f>
        <v>0</v>
      </c>
      <c r="X28" s="5">
        <f>-Ввод!W213</f>
        <v>0</v>
      </c>
      <c r="Y28" s="5">
        <f>-Ввод!X213</f>
        <v>0</v>
      </c>
      <c r="Z28" s="5">
        <f>-Ввод!Y213</f>
        <v>0</v>
      </c>
      <c r="AA28" s="5">
        <f>-Ввод!Z213</f>
        <v>0</v>
      </c>
      <c r="AB28" s="5">
        <f>-Ввод!AA213</f>
        <v>0</v>
      </c>
      <c r="AC28" s="5">
        <f>-Ввод!AB213</f>
        <v>0</v>
      </c>
      <c r="AD28" s="5">
        <f>-Ввод!AC213</f>
        <v>0</v>
      </c>
      <c r="AE28" s="5">
        <f>-Ввод!AD213</f>
        <v>0</v>
      </c>
      <c r="AF28" s="5">
        <f>-Ввод!AE213</f>
        <v>0</v>
      </c>
      <c r="AG28" s="5">
        <f>-Ввод!AF213</f>
        <v>0</v>
      </c>
      <c r="AH28" s="5">
        <f>-Ввод!AG213</f>
        <v>0</v>
      </c>
      <c r="AI28" s="5">
        <f>-Ввод!AH213</f>
        <v>0</v>
      </c>
      <c r="AJ28" s="5">
        <f>-Ввод!AI213</f>
        <v>0</v>
      </c>
      <c r="AK28" s="5">
        <f>-Ввод!AJ213</f>
        <v>0</v>
      </c>
      <c r="AL28" s="5">
        <f>-Ввод!AK213</f>
        <v>0</v>
      </c>
      <c r="AM28" s="5">
        <f>-Ввод!AL213</f>
        <v>0</v>
      </c>
      <c r="AN28" s="5">
        <f>-Ввод!AM213</f>
        <v>0</v>
      </c>
      <c r="AO28" s="5">
        <f>-Ввод!AN213</f>
        <v>0</v>
      </c>
      <c r="AP28" s="5">
        <f>-Ввод!AO213</f>
        <v>0</v>
      </c>
      <c r="AQ28" s="5">
        <f>-Ввод!AP213</f>
        <v>0</v>
      </c>
      <c r="AR28" s="5">
        <f>-Ввод!AQ213</f>
        <v>0</v>
      </c>
      <c r="AS28" s="5">
        <f>-Ввод!AR213</f>
        <v>0</v>
      </c>
      <c r="AT28" s="5">
        <f>-Ввод!AS213</f>
        <v>0</v>
      </c>
      <c r="AU28" s="5">
        <f>-Ввод!AT213</f>
        <v>0</v>
      </c>
      <c r="AV28" s="5">
        <f>-Ввод!AU213</f>
        <v>0</v>
      </c>
      <c r="AW28" s="5">
        <f>-Ввод!AV213</f>
        <v>0</v>
      </c>
      <c r="AX28" s="5">
        <f>-Ввод!AW213</f>
        <v>0</v>
      </c>
      <c r="AY28" s="5">
        <f>-Ввод!AX213</f>
        <v>0</v>
      </c>
      <c r="AZ28" s="5">
        <f>-Ввод!AY213</f>
        <v>0</v>
      </c>
      <c r="BA28" s="5">
        <f>-Ввод!AZ213</f>
        <v>0</v>
      </c>
      <c r="BB28" s="5">
        <f>-Ввод!BA213</f>
        <v>0</v>
      </c>
      <c r="BC28" s="5">
        <f>-Ввод!BB213</f>
        <v>0</v>
      </c>
      <c r="BD28" s="5">
        <f>-Ввод!BC213</f>
        <v>0</v>
      </c>
      <c r="BE28" s="5">
        <f>-Ввод!BD213</f>
        <v>0</v>
      </c>
      <c r="BF28" s="5">
        <f>-Ввод!BE213</f>
        <v>0</v>
      </c>
      <c r="BG28" s="5">
        <f>-Ввод!BF213</f>
        <v>0</v>
      </c>
      <c r="BH28" s="5">
        <f>-Ввод!BG213</f>
        <v>0</v>
      </c>
      <c r="BI28" s="5">
        <f>-Ввод!BH213</f>
        <v>0</v>
      </c>
      <c r="BJ28" s="5">
        <f>-Ввод!BI213</f>
        <v>0</v>
      </c>
      <c r="BK28" s="5">
        <f>-Ввод!BJ213</f>
        <v>0</v>
      </c>
      <c r="BL28" s="5">
        <f>-Ввод!BK213</f>
        <v>0</v>
      </c>
      <c r="BM28" s="5">
        <f>-Ввод!BL213</f>
        <v>0</v>
      </c>
      <c r="BN28" s="5">
        <f>-Ввод!BM213</f>
        <v>0</v>
      </c>
      <c r="BO28" s="5">
        <f>-Ввод!BN213</f>
        <v>0</v>
      </c>
      <c r="BP28" s="5">
        <f>-Ввод!BO213</f>
        <v>0</v>
      </c>
      <c r="BQ28" s="5">
        <f>-Ввод!BP213</f>
        <v>0</v>
      </c>
      <c r="BR28" s="5">
        <f>-Ввод!BQ213</f>
        <v>0</v>
      </c>
      <c r="BS28" s="5">
        <f>-Ввод!BR213</f>
        <v>0</v>
      </c>
      <c r="BT28" s="5">
        <f>-Ввод!BS213</f>
        <v>0</v>
      </c>
      <c r="BU28" s="5">
        <f>-Ввод!BT213</f>
        <v>0</v>
      </c>
      <c r="BV28" s="5">
        <f>-Ввод!BU213</f>
        <v>0</v>
      </c>
      <c r="BW28" s="5">
        <f>-Ввод!BV213</f>
        <v>0</v>
      </c>
      <c r="BX28" s="5">
        <f>-Ввод!BW213</f>
        <v>0</v>
      </c>
      <c r="BY28" s="5">
        <f>-Ввод!BX213</f>
        <v>0</v>
      </c>
      <c r="BZ28" s="5">
        <f>-Ввод!BY213</f>
        <v>0</v>
      </c>
      <c r="CA28" s="5">
        <f>-Ввод!BZ213</f>
        <v>0</v>
      </c>
      <c r="CB28" s="5">
        <f>-Ввод!CA213</f>
        <v>0</v>
      </c>
      <c r="CC28" s="5">
        <f>-Ввод!CB213</f>
        <v>0</v>
      </c>
      <c r="CD28" s="5">
        <f>-Ввод!CC213</f>
        <v>0</v>
      </c>
      <c r="CE28" s="5">
        <f>-Ввод!CD213</f>
        <v>0</v>
      </c>
      <c r="CF28" s="5">
        <f>-Ввод!CE213</f>
        <v>0</v>
      </c>
      <c r="CG28" s="5">
        <f>-Ввод!CF213</f>
        <v>0</v>
      </c>
      <c r="CH28" s="5">
        <f>-Ввод!CG213</f>
        <v>0</v>
      </c>
      <c r="CI28" s="5">
        <f>-Ввод!CH213</f>
        <v>0</v>
      </c>
      <c r="CJ28" s="5">
        <f>-Ввод!CI213</f>
        <v>0</v>
      </c>
      <c r="CK28" s="5">
        <f>-Ввод!CJ213</f>
        <v>0</v>
      </c>
      <c r="CL28" s="5">
        <f>-Ввод!CK213</f>
        <v>0</v>
      </c>
      <c r="CM28" s="5">
        <f>-Ввод!CL213</f>
        <v>0</v>
      </c>
      <c r="CN28" s="5">
        <f>-Ввод!CM213</f>
        <v>0</v>
      </c>
      <c r="CO28" s="5">
        <f>-Ввод!CN213</f>
        <v>0</v>
      </c>
      <c r="CP28" s="5">
        <f>-Ввод!CO213</f>
        <v>0</v>
      </c>
      <c r="CQ28" s="5">
        <f>-Ввод!CP213</f>
        <v>0</v>
      </c>
      <c r="CR28" s="5">
        <f>-Ввод!CQ213</f>
        <v>0</v>
      </c>
      <c r="CS28" s="5">
        <f>-Ввод!CR213</f>
        <v>0</v>
      </c>
      <c r="CT28" s="5">
        <f>-Ввод!CS213</f>
        <v>0</v>
      </c>
      <c r="CU28" s="5">
        <f>-Ввод!CT213</f>
        <v>0</v>
      </c>
      <c r="CV28" s="5">
        <f>-Ввод!CU213</f>
        <v>0</v>
      </c>
      <c r="CW28" s="5">
        <f>-Ввод!CV213</f>
        <v>0</v>
      </c>
      <c r="CX28" s="5">
        <f>-Ввод!CW213</f>
        <v>0</v>
      </c>
      <c r="CY28" s="5">
        <f>-Ввод!CX213</f>
        <v>0</v>
      </c>
      <c r="CZ28" s="5">
        <f>-Ввод!CY213</f>
        <v>0</v>
      </c>
      <c r="DA28" s="5">
        <f>-Ввод!CZ213</f>
        <v>0</v>
      </c>
      <c r="DB28" s="5">
        <f>-Ввод!DA213</f>
        <v>0</v>
      </c>
      <c r="DC28" s="5">
        <f>-Ввод!DB213</f>
        <v>0</v>
      </c>
      <c r="DD28" s="5">
        <f>-Ввод!DC213</f>
        <v>0</v>
      </c>
      <c r="DE28" s="5">
        <f>-Ввод!DD213</f>
        <v>0</v>
      </c>
      <c r="DF28" s="5">
        <f>-Ввод!DE213</f>
        <v>0</v>
      </c>
      <c r="DG28" s="5">
        <f>-Ввод!DF213</f>
        <v>0</v>
      </c>
      <c r="DH28" s="5">
        <f>-Ввод!DG213</f>
        <v>0</v>
      </c>
      <c r="DI28" s="5">
        <f>-Ввод!DH213</f>
        <v>0</v>
      </c>
      <c r="DJ28" s="5">
        <f>-Ввод!DI213</f>
        <v>0</v>
      </c>
    </row>
    <row r="29" spans="1:114">
      <c r="B29" s="11" t="s">
        <v>147</v>
      </c>
      <c r="I29" s="677">
        <f>SUM(J29:DJ29)</f>
        <v>15260670.450080037</v>
      </c>
      <c r="J29" s="5">
        <f>SUMPRODUCT(J21:J23,J25:J27,$G$25:$G$27)+J28</f>
        <v>82975</v>
      </c>
      <c r="K29" s="5">
        <f t="shared" ref="K29:BV29" si="0">SUMPRODUCT(K21:K23,K25:K27,$G$25:$G$27)+K28</f>
        <v>82975</v>
      </c>
      <c r="L29" s="5">
        <f t="shared" si="0"/>
        <v>86569.324999999983</v>
      </c>
      <c r="M29" s="5">
        <f t="shared" si="0"/>
        <v>86569.324999999983</v>
      </c>
      <c r="N29" s="5">
        <f t="shared" si="0"/>
        <v>86569.324999999983</v>
      </c>
      <c r="O29" s="5">
        <f t="shared" si="0"/>
        <v>86569.324999999983</v>
      </c>
      <c r="P29" s="5">
        <f t="shared" si="0"/>
        <v>90003.410269999978</v>
      </c>
      <c r="Q29" s="5">
        <f t="shared" si="0"/>
        <v>90003.410269999978</v>
      </c>
      <c r="R29" s="5">
        <f t="shared" si="0"/>
        <v>90003.410269999978</v>
      </c>
      <c r="S29" s="5">
        <f t="shared" si="0"/>
        <v>90003.410269999978</v>
      </c>
      <c r="T29" s="5">
        <f t="shared" si="0"/>
        <v>93591.515998745977</v>
      </c>
      <c r="U29" s="5">
        <f t="shared" si="0"/>
        <v>93741.515998745977</v>
      </c>
      <c r="V29" s="5">
        <f t="shared" si="0"/>
        <v>93741.515998745977</v>
      </c>
      <c r="W29" s="5">
        <f t="shared" si="0"/>
        <v>93741.515998745977</v>
      </c>
      <c r="X29" s="5">
        <f t="shared" si="0"/>
        <v>97483.677317415917</v>
      </c>
      <c r="Y29" s="5">
        <f t="shared" si="0"/>
        <v>97483.677317415917</v>
      </c>
      <c r="Z29" s="5">
        <f t="shared" si="0"/>
        <v>97483.677317415917</v>
      </c>
      <c r="AA29" s="5">
        <f t="shared" si="0"/>
        <v>97483.677317415917</v>
      </c>
      <c r="AB29" s="5">
        <f t="shared" si="0"/>
        <v>101370.35153206128</v>
      </c>
      <c r="AC29" s="5">
        <f t="shared" si="0"/>
        <v>101370.35153206128</v>
      </c>
      <c r="AD29" s="5">
        <f t="shared" si="0"/>
        <v>101370.35153206128</v>
      </c>
      <c r="AE29" s="5">
        <f t="shared" si="0"/>
        <v>101370.35153206128</v>
      </c>
      <c r="AF29" s="5">
        <f t="shared" si="0"/>
        <v>105399.82300546071</v>
      </c>
      <c r="AG29" s="5">
        <f t="shared" si="0"/>
        <v>105399.82300546071</v>
      </c>
      <c r="AH29" s="5">
        <f t="shared" si="0"/>
        <v>105399.82300546071</v>
      </c>
      <c r="AI29" s="5">
        <f t="shared" si="0"/>
        <v>105399.82300546071</v>
      </c>
      <c r="AJ29" s="5">
        <f t="shared" si="0"/>
        <v>109576.8179911671</v>
      </c>
      <c r="AK29" s="5">
        <f t="shared" si="0"/>
        <v>109576.8179911671</v>
      </c>
      <c r="AL29" s="5">
        <f t="shared" si="0"/>
        <v>109576.8179911671</v>
      </c>
      <c r="AM29" s="5">
        <f t="shared" si="0"/>
        <v>109576.8179911671</v>
      </c>
      <c r="AN29" s="5">
        <f t="shared" si="0"/>
        <v>113910.58114271777</v>
      </c>
      <c r="AO29" s="5">
        <f t="shared" si="0"/>
        <v>113910.58114271777</v>
      </c>
      <c r="AP29" s="5">
        <f t="shared" si="0"/>
        <v>113910.58114271777</v>
      </c>
      <c r="AQ29" s="5">
        <f t="shared" si="0"/>
        <v>113910.58114271777</v>
      </c>
      <c r="AR29" s="5">
        <f t="shared" si="0"/>
        <v>118411.18820366655</v>
      </c>
      <c r="AS29" s="5">
        <f t="shared" si="0"/>
        <v>118411.18820366655</v>
      </c>
      <c r="AT29" s="5">
        <f t="shared" si="0"/>
        <v>118411.18820366655</v>
      </c>
      <c r="AU29" s="5">
        <f t="shared" si="0"/>
        <v>118411.18820366655</v>
      </c>
      <c r="AV29" s="5">
        <f t="shared" si="0"/>
        <v>123094.35069712155</v>
      </c>
      <c r="AW29" s="5">
        <f t="shared" si="0"/>
        <v>123094.35069712155</v>
      </c>
      <c r="AX29" s="5">
        <f t="shared" si="0"/>
        <v>123094.35069712155</v>
      </c>
      <c r="AY29" s="5">
        <f t="shared" si="0"/>
        <v>123094.35069712155</v>
      </c>
      <c r="AZ29" s="5">
        <f t="shared" si="0"/>
        <v>127973.81075875544</v>
      </c>
      <c r="BA29" s="5">
        <f t="shared" si="0"/>
        <v>127973.81075875544</v>
      </c>
      <c r="BB29" s="5">
        <f t="shared" si="0"/>
        <v>127973.81075875544</v>
      </c>
      <c r="BC29" s="5">
        <f t="shared" si="0"/>
        <v>127973.81075875544</v>
      </c>
      <c r="BD29" s="5">
        <f t="shared" si="0"/>
        <v>133054.37104587804</v>
      </c>
      <c r="BE29" s="5">
        <f t="shared" si="0"/>
        <v>133054.37104587804</v>
      </c>
      <c r="BF29" s="5">
        <f t="shared" si="0"/>
        <v>133054.37104587804</v>
      </c>
      <c r="BG29" s="5">
        <f t="shared" si="0"/>
        <v>133054.37104587804</v>
      </c>
      <c r="BH29" s="5">
        <f t="shared" si="0"/>
        <v>138352.59610092491</v>
      </c>
      <c r="BI29" s="5">
        <f t="shared" si="0"/>
        <v>138352.59610092491</v>
      </c>
      <c r="BJ29" s="5">
        <f t="shared" si="0"/>
        <v>138352.59610092491</v>
      </c>
      <c r="BK29" s="5">
        <f t="shared" si="0"/>
        <v>138352.59610092491</v>
      </c>
      <c r="BL29" s="5">
        <f t="shared" si="0"/>
        <v>143877.01526323485</v>
      </c>
      <c r="BM29" s="5">
        <f t="shared" si="0"/>
        <v>143877.01526323485</v>
      </c>
      <c r="BN29" s="5">
        <f t="shared" si="0"/>
        <v>143877.01526323485</v>
      </c>
      <c r="BO29" s="5">
        <f t="shared" si="0"/>
        <v>143877.01526323485</v>
      </c>
      <c r="BP29" s="5">
        <f t="shared" si="0"/>
        <v>149633.53464391688</v>
      </c>
      <c r="BQ29" s="5">
        <f t="shared" si="0"/>
        <v>149633.53464391688</v>
      </c>
      <c r="BR29" s="5">
        <f t="shared" si="0"/>
        <v>149633.53464391688</v>
      </c>
      <c r="BS29" s="5">
        <f t="shared" si="0"/>
        <v>149633.53464391688</v>
      </c>
      <c r="BT29" s="5">
        <f t="shared" si="0"/>
        <v>155620.37236502004</v>
      </c>
      <c r="BU29" s="5">
        <f t="shared" si="0"/>
        <v>155620.37236502004</v>
      </c>
      <c r="BV29" s="5">
        <f t="shared" si="0"/>
        <v>155620.37236502004</v>
      </c>
      <c r="BW29" s="5">
        <f t="shared" ref="BW29:DJ29" si="1">SUMPRODUCT(BW21:BW23,BW25:BW27,$G$25:$G$27)+BW28</f>
        <v>155620.37236502004</v>
      </c>
      <c r="BX29" s="5">
        <f t="shared" si="1"/>
        <v>161846.74346334449</v>
      </c>
      <c r="BY29" s="5">
        <f t="shared" si="1"/>
        <v>161846.74346334449</v>
      </c>
      <c r="BZ29" s="5">
        <f t="shared" si="1"/>
        <v>161846.74346334449</v>
      </c>
      <c r="CA29" s="5">
        <f t="shared" si="1"/>
        <v>161846.74346334449</v>
      </c>
      <c r="CB29" s="5">
        <f t="shared" si="1"/>
        <v>168322.23166931293</v>
      </c>
      <c r="CC29" s="5">
        <f t="shared" si="1"/>
        <v>168322.23166931293</v>
      </c>
      <c r="CD29" s="5">
        <f t="shared" si="1"/>
        <v>168322.23166931293</v>
      </c>
      <c r="CE29" s="5">
        <f t="shared" si="1"/>
        <v>168322.23166931293</v>
      </c>
      <c r="CF29" s="5">
        <f t="shared" si="1"/>
        <v>175056.80415840214</v>
      </c>
      <c r="CG29" s="5">
        <f t="shared" si="1"/>
        <v>175056.80415840214</v>
      </c>
      <c r="CH29" s="5">
        <f t="shared" si="1"/>
        <v>175056.80415840214</v>
      </c>
      <c r="CI29" s="5">
        <f t="shared" si="1"/>
        <v>175056.80415840214</v>
      </c>
      <c r="CJ29" s="5">
        <f t="shared" si="1"/>
        <v>182060.82689277985</v>
      </c>
      <c r="CK29" s="5">
        <f t="shared" si="1"/>
        <v>182060.82689277985</v>
      </c>
      <c r="CL29" s="5">
        <f t="shared" si="1"/>
        <v>182060.82689277985</v>
      </c>
      <c r="CM29" s="5">
        <f t="shared" si="1"/>
        <v>182060.82689277985</v>
      </c>
      <c r="CN29" s="5">
        <f t="shared" si="1"/>
        <v>189345.08057676</v>
      </c>
      <c r="CO29" s="5">
        <f t="shared" si="1"/>
        <v>189345.08057676</v>
      </c>
      <c r="CP29" s="5">
        <f t="shared" si="1"/>
        <v>189345.08057676</v>
      </c>
      <c r="CQ29" s="5">
        <f t="shared" si="1"/>
        <v>189345.08057676</v>
      </c>
      <c r="CR29" s="5">
        <f t="shared" si="1"/>
        <v>196920.77725063619</v>
      </c>
      <c r="CS29" s="5">
        <f t="shared" si="1"/>
        <v>196920.77725063619</v>
      </c>
      <c r="CT29" s="5">
        <f t="shared" si="1"/>
        <v>196920.77725063619</v>
      </c>
      <c r="CU29" s="5">
        <f t="shared" si="1"/>
        <v>196920.77725063619</v>
      </c>
      <c r="CV29" s="5">
        <f t="shared" si="1"/>
        <v>204799.57754843414</v>
      </c>
      <c r="CW29" s="5">
        <f t="shared" si="1"/>
        <v>204799.57754843414</v>
      </c>
      <c r="CX29" s="5">
        <f t="shared" si="1"/>
        <v>204799.57754843414</v>
      </c>
      <c r="CY29" s="5">
        <f t="shared" si="1"/>
        <v>204799.57754843414</v>
      </c>
      <c r="CZ29" s="5">
        <f t="shared" si="1"/>
        <v>212993.60864614701</v>
      </c>
      <c r="DA29" s="5">
        <f t="shared" si="1"/>
        <v>212993.60864614701</v>
      </c>
      <c r="DB29" s="5">
        <f t="shared" si="1"/>
        <v>212993.60864614701</v>
      </c>
      <c r="DC29" s="5">
        <f t="shared" si="1"/>
        <v>212993.60864614701</v>
      </c>
      <c r="DD29" s="5">
        <f t="shared" si="1"/>
        <v>221515.48292807938</v>
      </c>
      <c r="DE29" s="5">
        <f t="shared" si="1"/>
        <v>221515.48292807938</v>
      </c>
      <c r="DF29" s="5">
        <f t="shared" si="1"/>
        <v>221515.48292807938</v>
      </c>
      <c r="DG29" s="5">
        <f t="shared" si="1"/>
        <v>221515.48292807938</v>
      </c>
      <c r="DH29" s="5">
        <f t="shared" si="1"/>
        <v>230378.31740003184</v>
      </c>
      <c r="DI29" s="5">
        <f t="shared" si="1"/>
        <v>230378.31740003184</v>
      </c>
      <c r="DJ29" s="5">
        <f t="shared" si="1"/>
        <v>230378.31740003184</v>
      </c>
    </row>
    <row r="30" spans="1:114">
      <c r="B30" s="12" t="s">
        <v>140</v>
      </c>
      <c r="I30" s="677">
        <f t="shared" ref="I30:I37" si="2">SUM(J30:DJ30)</f>
        <v>17292254.49260572</v>
      </c>
      <c r="J30" s="5">
        <f>Indexing!J111+Indexing!J116</f>
        <v>125624.99999999999</v>
      </c>
      <c r="K30" s="5">
        <f>Indexing!K111+Indexing!K116</f>
        <v>126253.12499999997</v>
      </c>
      <c r="L30" s="5">
        <f>Indexing!L111+Indexing!L116</f>
        <v>126884.39062499996</v>
      </c>
      <c r="M30" s="5">
        <f>Indexing!M111+Indexing!M116</f>
        <v>127518.81257812494</v>
      </c>
      <c r="N30" s="5">
        <f>Indexing!N111+Indexing!N116</f>
        <v>128156.40664101555</v>
      </c>
      <c r="O30" s="5">
        <f>Indexing!O111+Indexing!O116</f>
        <v>128797.18867422061</v>
      </c>
      <c r="P30" s="5">
        <f>Indexing!P111+Indexing!P116</f>
        <v>129441.17461759171</v>
      </c>
      <c r="Q30" s="5">
        <f>Indexing!Q111+Indexing!Q116</f>
        <v>130088.38049067966</v>
      </c>
      <c r="R30" s="5">
        <f>Indexing!R111+Indexing!R116</f>
        <v>130738.82239313304</v>
      </c>
      <c r="S30" s="5">
        <f>Indexing!S111+Indexing!S116</f>
        <v>131392.5165050987</v>
      </c>
      <c r="T30" s="5">
        <f>Indexing!T111+Indexing!T116</f>
        <v>132049.47908762418</v>
      </c>
      <c r="U30" s="5">
        <f>Indexing!U111+Indexing!U116</f>
        <v>132709.72648306229</v>
      </c>
      <c r="V30" s="5">
        <f>Indexing!V111+Indexing!V116</f>
        <v>133373.27511547759</v>
      </c>
      <c r="W30" s="5">
        <f>Indexing!W111+Indexing!W116</f>
        <v>134040.14149105496</v>
      </c>
      <c r="X30" s="5">
        <f>Indexing!X111+Indexing!X116</f>
        <v>134710.34219851022</v>
      </c>
      <c r="Y30" s="5">
        <f>Indexing!Y111+Indexing!Y116</f>
        <v>135383.89390950275</v>
      </c>
      <c r="Z30" s="5">
        <f>Indexing!Z111+Indexing!Z116</f>
        <v>136060.81337905023</v>
      </c>
      <c r="AA30" s="5">
        <f>Indexing!AA111+Indexing!AA116</f>
        <v>136741.11744594548</v>
      </c>
      <c r="AB30" s="5">
        <f>Indexing!AB111+Indexing!AB116</f>
        <v>137424.8230331752</v>
      </c>
      <c r="AC30" s="5">
        <f>Indexing!AC111+Indexing!AC116</f>
        <v>138111.94714834105</v>
      </c>
      <c r="AD30" s="5">
        <f>Indexing!AD111+Indexing!AD116</f>
        <v>138802.50688408274</v>
      </c>
      <c r="AE30" s="5">
        <f>Indexing!AE111+Indexing!AE116</f>
        <v>139496.51941850316</v>
      </c>
      <c r="AF30" s="5">
        <f>Indexing!AF111+Indexing!AF116</f>
        <v>140194.00201559564</v>
      </c>
      <c r="AG30" s="5">
        <f>Indexing!AG111+Indexing!AG116</f>
        <v>140894.9720256736</v>
      </c>
      <c r="AH30" s="5">
        <f>Indexing!AH111+Indexing!AH116</f>
        <v>141599.44688580197</v>
      </c>
      <c r="AI30" s="5">
        <f>Indexing!AI111+Indexing!AI116</f>
        <v>142307.44412023097</v>
      </c>
      <c r="AJ30" s="5">
        <f>Indexing!AJ111+Indexing!AJ116</f>
        <v>143018.98134083211</v>
      </c>
      <c r="AK30" s="5">
        <f>Indexing!AK111+Indexing!AK116</f>
        <v>143734.07624753626</v>
      </c>
      <c r="AL30" s="5">
        <f>Indexing!AL111+Indexing!AL116</f>
        <v>144452.74662877392</v>
      </c>
      <c r="AM30" s="5">
        <f>Indexing!AM111+Indexing!AM116</f>
        <v>145175.01036191778</v>
      </c>
      <c r="AN30" s="5">
        <f>Indexing!AN111+Indexing!AN116</f>
        <v>145900.88541372734</v>
      </c>
      <c r="AO30" s="5">
        <f>Indexing!AO111+Indexing!AO116</f>
        <v>146630.38984079598</v>
      </c>
      <c r="AP30" s="5">
        <f>Indexing!AP111+Indexing!AP116</f>
        <v>147363.54178999993</v>
      </c>
      <c r="AQ30" s="5">
        <f>Indexing!AQ111+Indexing!AQ116</f>
        <v>148100.35949894993</v>
      </c>
      <c r="AR30" s="5">
        <f>Indexing!AR111+Indexing!AR116</f>
        <v>148840.86129644467</v>
      </c>
      <c r="AS30" s="5">
        <f>Indexing!AS111+Indexing!AS116</f>
        <v>149585.06560292689</v>
      </c>
      <c r="AT30" s="5">
        <f>Indexing!AT111+Indexing!AT116</f>
        <v>150332.99093094151</v>
      </c>
      <c r="AU30" s="5">
        <f>Indexing!AU111+Indexing!AU116</f>
        <v>151084.65588559621</v>
      </c>
      <c r="AV30" s="5">
        <f>Indexing!AV111+Indexing!AV116</f>
        <v>151840.07916502416</v>
      </c>
      <c r="AW30" s="5">
        <f>Indexing!AW111+Indexing!AW116</f>
        <v>152599.27956084927</v>
      </c>
      <c r="AX30" s="5">
        <f>Indexing!AX111+Indexing!AX116</f>
        <v>153362.27595865351</v>
      </c>
      <c r="AY30" s="5">
        <f>Indexing!AY111+Indexing!AY116</f>
        <v>154129.08733844676</v>
      </c>
      <c r="AZ30" s="5">
        <f>Indexing!AZ111+Indexing!AZ116</f>
        <v>154899.73277513898</v>
      </c>
      <c r="BA30" s="5">
        <f>Indexing!BA111+Indexing!BA116</f>
        <v>155674.23143901466</v>
      </c>
      <c r="BB30" s="5">
        <f>Indexing!BB111+Indexing!BB116</f>
        <v>156452.60259620973</v>
      </c>
      <c r="BC30" s="5">
        <f>Indexing!BC111+Indexing!BC116</f>
        <v>157234.86560919078</v>
      </c>
      <c r="BD30" s="5">
        <f>Indexing!BD111+Indexing!BD116</f>
        <v>158021.03993723672</v>
      </c>
      <c r="BE30" s="5">
        <f>Indexing!BE111+Indexing!BE116</f>
        <v>158811.14513692289</v>
      </c>
      <c r="BF30" s="5">
        <f>Indexing!BF111+Indexing!BF116</f>
        <v>159605.20086260748</v>
      </c>
      <c r="BG30" s="5">
        <f>Indexing!BG111+Indexing!BG116</f>
        <v>160403.22686692051</v>
      </c>
      <c r="BH30" s="5">
        <f>Indexing!BH111+Indexing!BH116</f>
        <v>161205.24300125509</v>
      </c>
      <c r="BI30" s="5">
        <f>Indexing!BI111+Indexing!BI116</f>
        <v>162011.26921626134</v>
      </c>
      <c r="BJ30" s="5">
        <f>Indexing!BJ111+Indexing!BJ116</f>
        <v>162821.32556234262</v>
      </c>
      <c r="BK30" s="5">
        <f>Indexing!BK111+Indexing!BK116</f>
        <v>163635.43219015433</v>
      </c>
      <c r="BL30" s="5">
        <f>Indexing!BL111+Indexing!BL116</f>
        <v>164453.60935110509</v>
      </c>
      <c r="BM30" s="5">
        <f>Indexing!BM111+Indexing!BM116</f>
        <v>165275.8773978606</v>
      </c>
      <c r="BN30" s="5">
        <f>Indexing!BN111+Indexing!BN116</f>
        <v>166102.25678484989</v>
      </c>
      <c r="BO30" s="5">
        <f>Indexing!BO111+Indexing!BO116</f>
        <v>166932.76806877411</v>
      </c>
      <c r="BP30" s="5">
        <f>Indexing!BP111+Indexing!BP116</f>
        <v>167767.43190911796</v>
      </c>
      <c r="BQ30" s="5">
        <f>Indexing!BQ111+Indexing!BQ116</f>
        <v>168606.26906866353</v>
      </c>
      <c r="BR30" s="5">
        <f>Indexing!BR111+Indexing!BR116</f>
        <v>169449.30041400684</v>
      </c>
      <c r="BS30" s="5">
        <f>Indexing!BS111+Indexing!BS116</f>
        <v>170296.54691607686</v>
      </c>
      <c r="BT30" s="5">
        <f>Indexing!BT111+Indexing!BT116</f>
        <v>171148.02965065723</v>
      </c>
      <c r="BU30" s="5">
        <f>Indexing!BU111+Indexing!BU116</f>
        <v>172003.76979891051</v>
      </c>
      <c r="BV30" s="5">
        <f>Indexing!BV111+Indexing!BV116</f>
        <v>172863.78864790505</v>
      </c>
      <c r="BW30" s="5">
        <f>Indexing!BW111+Indexing!BW116</f>
        <v>173728.10759114457</v>
      </c>
      <c r="BX30" s="5">
        <f>Indexing!BX111+Indexing!BX116</f>
        <v>174596.74812910028</v>
      </c>
      <c r="BY30" s="5">
        <f>Indexing!BY111+Indexing!BY116</f>
        <v>175469.73186974577</v>
      </c>
      <c r="BZ30" s="5">
        <f>Indexing!BZ111+Indexing!BZ116</f>
        <v>176347.08052909447</v>
      </c>
      <c r="CA30" s="5">
        <f>Indexing!CA111+Indexing!CA116</f>
        <v>177228.81593173993</v>
      </c>
      <c r="CB30" s="5">
        <f>Indexing!CB111+Indexing!CB116</f>
        <v>178114.96001139859</v>
      </c>
      <c r="CC30" s="5">
        <f>Indexing!CC111+Indexing!CC116</f>
        <v>179005.53481145558</v>
      </c>
      <c r="CD30" s="5">
        <f>Indexing!CD111+Indexing!CD116</f>
        <v>179900.56248551284</v>
      </c>
      <c r="CE30" s="5">
        <f>Indexing!CE111+Indexing!CE116</f>
        <v>180800.0652979404</v>
      </c>
      <c r="CF30" s="5">
        <f>Indexing!CF111+Indexing!CF116</f>
        <v>181704.06562443008</v>
      </c>
      <c r="CG30" s="5">
        <f>Indexing!CG111+Indexing!CG116</f>
        <v>182612.58595255221</v>
      </c>
      <c r="CH30" s="5">
        <f>Indexing!CH111+Indexing!CH116</f>
        <v>183525.64888231494</v>
      </c>
      <c r="CI30" s="5">
        <f>Indexing!CI111+Indexing!CI116</f>
        <v>184443.27712672649</v>
      </c>
      <c r="CJ30" s="5">
        <f>Indexing!CJ111+Indexing!CJ116</f>
        <v>185365.49351236012</v>
      </c>
      <c r="CK30" s="5">
        <f>Indexing!CK111+Indexing!CK116</f>
        <v>186292.3209799219</v>
      </c>
      <c r="CL30" s="5">
        <f>Indexing!CL111+Indexing!CL116</f>
        <v>187223.78258482149</v>
      </c>
      <c r="CM30" s="5">
        <f>Indexing!CM111+Indexing!CM116</f>
        <v>188159.90149774557</v>
      </c>
      <c r="CN30" s="5">
        <f>Indexing!CN111+Indexing!CN116</f>
        <v>189100.70100523427</v>
      </c>
      <c r="CO30" s="5">
        <f>Indexing!CO111+Indexing!CO116</f>
        <v>190046.20451026043</v>
      </c>
      <c r="CP30" s="5">
        <f>Indexing!CP111+Indexing!CP116</f>
        <v>190996.43553281171</v>
      </c>
      <c r="CQ30" s="5">
        <f>Indexing!CQ111+Indexing!CQ116</f>
        <v>191951.41771047574</v>
      </c>
      <c r="CR30" s="5">
        <f>Indexing!CR111+Indexing!CR116</f>
        <v>192911.17479902809</v>
      </c>
      <c r="CS30" s="5">
        <f>Indexing!CS111+Indexing!CS116</f>
        <v>193875.73067302321</v>
      </c>
      <c r="CT30" s="5">
        <f>Indexing!CT111+Indexing!CT116</f>
        <v>194845.10932638831</v>
      </c>
      <c r="CU30" s="5">
        <f>Indexing!CU111+Indexing!CU116</f>
        <v>195819.33487302024</v>
      </c>
      <c r="CV30" s="5">
        <f>Indexing!CV111+Indexing!CV116</f>
        <v>196798.43154738532</v>
      </c>
      <c r="CW30" s="5">
        <f>Indexing!CW111+Indexing!CW116</f>
        <v>197782.42370512223</v>
      </c>
      <c r="CX30" s="5">
        <f>Indexing!CX111+Indexing!CX116</f>
        <v>198771.33582364782</v>
      </c>
      <c r="CY30" s="5">
        <f>Indexing!CY111+Indexing!CY116</f>
        <v>199765.19250276603</v>
      </c>
      <c r="CZ30" s="5">
        <f>Indexing!CZ111+Indexing!CZ116</f>
        <v>200764.01846527983</v>
      </c>
      <c r="DA30" s="5">
        <f>Indexing!DA111+Indexing!DA116</f>
        <v>201767.83855760621</v>
      </c>
      <c r="DB30" s="5">
        <f>Indexing!DB111+Indexing!DB116</f>
        <v>202776.67775039421</v>
      </c>
      <c r="DC30" s="5">
        <f>Indexing!DC111+Indexing!DC116</f>
        <v>203790.56113914616</v>
      </c>
      <c r="DD30" s="5">
        <f>Indexing!DD111+Indexing!DD116</f>
        <v>204809.51394484186</v>
      </c>
      <c r="DE30" s="5">
        <f>Indexing!DE111+Indexing!DE116</f>
        <v>205833.56151456604</v>
      </c>
      <c r="DF30" s="5">
        <f>Indexing!DF111+Indexing!DF116</f>
        <v>206862.72932213885</v>
      </c>
      <c r="DG30" s="5">
        <f>Indexing!DG111+Indexing!DG116</f>
        <v>207897.04296874953</v>
      </c>
      <c r="DH30" s="5">
        <f>Indexing!DH111+Indexing!DH116</f>
        <v>208936.52818359327</v>
      </c>
      <c r="DI30" s="5">
        <f>Indexing!DI111+Indexing!DI116</f>
        <v>209981.21082451122</v>
      </c>
      <c r="DJ30" s="5">
        <f>Indexing!DJ111+Indexing!DJ116</f>
        <v>211031.11687863377</v>
      </c>
    </row>
    <row r="31" spans="1:114">
      <c r="B31" s="12" t="s">
        <v>141</v>
      </c>
      <c r="I31" s="677">
        <f t="shared" si="2"/>
        <v>7500</v>
      </c>
      <c r="J31" s="5">
        <f>SUM(Indexing!J112:J114,Indexing!J117:J119)</f>
        <v>7500</v>
      </c>
      <c r="K31" s="5">
        <f>SUM(Indexing!K112:K114,Indexing!K117:K119)</f>
        <v>0</v>
      </c>
      <c r="L31" s="5">
        <f>SUM(Indexing!L112:L114,Indexing!L117:L119)</f>
        <v>0</v>
      </c>
      <c r="M31" s="5">
        <f>SUM(Indexing!M112:M114,Indexing!M117:M119)</f>
        <v>0</v>
      </c>
      <c r="N31" s="5">
        <f>SUM(Indexing!N112:N114,Indexing!N117:N119)</f>
        <v>0</v>
      </c>
      <c r="O31" s="5">
        <f>SUM(Indexing!O112:O114,Indexing!O117:O119)</f>
        <v>0</v>
      </c>
      <c r="P31" s="5">
        <f>SUM(Indexing!P112:P114,Indexing!P117:P119)</f>
        <v>0</v>
      </c>
      <c r="Q31" s="5">
        <f>SUM(Indexing!Q112:Q114,Indexing!Q117:Q119)</f>
        <v>0</v>
      </c>
      <c r="R31" s="5">
        <f>SUM(Indexing!R112:R114,Indexing!R117:R119)</f>
        <v>0</v>
      </c>
      <c r="S31" s="5">
        <f>SUM(Indexing!S112:S114,Indexing!S117:S119)</f>
        <v>0</v>
      </c>
      <c r="T31" s="5">
        <f>SUM(Indexing!T112:T114,Indexing!T117:T119)</f>
        <v>0</v>
      </c>
      <c r="U31" s="5">
        <f>SUM(Indexing!U112:U114,Indexing!U117:U119)</f>
        <v>0</v>
      </c>
      <c r="V31" s="5">
        <f>SUM(Indexing!V112:V114,Indexing!V117:V119)</f>
        <v>0</v>
      </c>
      <c r="W31" s="5">
        <f>SUM(Indexing!W112:W114,Indexing!W117:W119)</f>
        <v>0</v>
      </c>
      <c r="X31" s="5">
        <f>SUM(Indexing!X112:X114,Indexing!X117:X119)</f>
        <v>0</v>
      </c>
      <c r="Y31" s="5">
        <f>SUM(Indexing!Y112:Y114,Indexing!Y117:Y119)</f>
        <v>0</v>
      </c>
      <c r="Z31" s="5">
        <f>SUM(Indexing!Z112:Z114,Indexing!Z117:Z119)</f>
        <v>0</v>
      </c>
      <c r="AA31" s="5">
        <f>SUM(Indexing!AA112:AA114,Indexing!AA117:AA119)</f>
        <v>0</v>
      </c>
      <c r="AB31" s="5">
        <f>SUM(Indexing!AB112:AB114,Indexing!AB117:AB119)</f>
        <v>0</v>
      </c>
      <c r="AC31" s="5">
        <f>SUM(Indexing!AC112:AC114,Indexing!AC117:AC119)</f>
        <v>0</v>
      </c>
      <c r="AD31" s="5">
        <f>SUM(Indexing!AD112:AD114,Indexing!AD117:AD119)</f>
        <v>0</v>
      </c>
      <c r="AE31" s="5">
        <f>SUM(Indexing!AE112:AE114,Indexing!AE117:AE119)</f>
        <v>0</v>
      </c>
      <c r="AF31" s="5">
        <f>SUM(Indexing!AF112:AF114,Indexing!AF117:AF119)</f>
        <v>0</v>
      </c>
      <c r="AG31" s="5">
        <f>SUM(Indexing!AG112:AG114,Indexing!AG117:AG119)</f>
        <v>0</v>
      </c>
      <c r="AH31" s="5">
        <f>SUM(Indexing!AH112:AH114,Indexing!AH117:AH119)</f>
        <v>0</v>
      </c>
      <c r="AI31" s="5">
        <f>SUM(Indexing!AI112:AI114,Indexing!AI117:AI119)</f>
        <v>0</v>
      </c>
      <c r="AJ31" s="5">
        <f>SUM(Indexing!AJ112:AJ114,Indexing!AJ117:AJ119)</f>
        <v>0</v>
      </c>
      <c r="AK31" s="5">
        <f>SUM(Indexing!AK112:AK114,Indexing!AK117:AK119)</f>
        <v>0</v>
      </c>
      <c r="AL31" s="5">
        <f>SUM(Indexing!AL112:AL114,Indexing!AL117:AL119)</f>
        <v>0</v>
      </c>
      <c r="AM31" s="5">
        <f>SUM(Indexing!AM112:AM114,Indexing!AM117:AM119)</f>
        <v>0</v>
      </c>
      <c r="AN31" s="5">
        <f>SUM(Indexing!AN112:AN114,Indexing!AN117:AN119)</f>
        <v>0</v>
      </c>
      <c r="AO31" s="5">
        <f>SUM(Indexing!AO112:AO114,Indexing!AO117:AO119)</f>
        <v>0</v>
      </c>
      <c r="AP31" s="5">
        <f>SUM(Indexing!AP112:AP114,Indexing!AP117:AP119)</f>
        <v>0</v>
      </c>
      <c r="AQ31" s="5">
        <f>SUM(Indexing!AQ112:AQ114,Indexing!AQ117:AQ119)</f>
        <v>0</v>
      </c>
      <c r="AR31" s="5">
        <f>SUM(Indexing!AR112:AR114,Indexing!AR117:AR119)</f>
        <v>0</v>
      </c>
      <c r="AS31" s="5">
        <f>SUM(Indexing!AS112:AS114,Indexing!AS117:AS119)</f>
        <v>0</v>
      </c>
      <c r="AT31" s="5">
        <f>SUM(Indexing!AT112:AT114,Indexing!AT117:AT119)</f>
        <v>0</v>
      </c>
      <c r="AU31" s="5">
        <f>SUM(Indexing!AU112:AU114,Indexing!AU117:AU119)</f>
        <v>0</v>
      </c>
      <c r="AV31" s="5">
        <f>SUM(Indexing!AV112:AV114,Indexing!AV117:AV119)</f>
        <v>0</v>
      </c>
      <c r="AW31" s="5">
        <f>SUM(Indexing!AW112:AW114,Indexing!AW117:AW119)</f>
        <v>0</v>
      </c>
      <c r="AX31" s="5">
        <f>SUM(Indexing!AX112:AX114,Indexing!AX117:AX119)</f>
        <v>0</v>
      </c>
      <c r="AY31" s="5">
        <f>SUM(Indexing!AY112:AY114,Indexing!AY117:AY119)</f>
        <v>0</v>
      </c>
      <c r="AZ31" s="5">
        <f>SUM(Indexing!AZ112:AZ114,Indexing!AZ117:AZ119)</f>
        <v>0</v>
      </c>
      <c r="BA31" s="5">
        <f>SUM(Indexing!BA112:BA114,Indexing!BA117:BA119)</f>
        <v>0</v>
      </c>
      <c r="BB31" s="5">
        <f>SUM(Indexing!BB112:BB114,Indexing!BB117:BB119)</f>
        <v>0</v>
      </c>
      <c r="BC31" s="5">
        <f>SUM(Indexing!BC112:BC114,Indexing!BC117:BC119)</f>
        <v>0</v>
      </c>
      <c r="BD31" s="5">
        <f>SUM(Indexing!BD112:BD114,Indexing!BD117:BD119)</f>
        <v>0</v>
      </c>
      <c r="BE31" s="5">
        <f>SUM(Indexing!BE112:BE114,Indexing!BE117:BE119)</f>
        <v>0</v>
      </c>
      <c r="BF31" s="5">
        <f>SUM(Indexing!BF112:BF114,Indexing!BF117:BF119)</f>
        <v>0</v>
      </c>
      <c r="BG31" s="5">
        <f>SUM(Indexing!BG112:BG114,Indexing!BG117:BG119)</f>
        <v>0</v>
      </c>
      <c r="BH31" s="5">
        <f>SUM(Indexing!BH112:BH114,Indexing!BH117:BH119)</f>
        <v>0</v>
      </c>
      <c r="BI31" s="5">
        <f>SUM(Indexing!BI112:BI114,Indexing!BI117:BI119)</f>
        <v>0</v>
      </c>
      <c r="BJ31" s="5">
        <f>SUM(Indexing!BJ112:BJ114,Indexing!BJ117:BJ119)</f>
        <v>0</v>
      </c>
      <c r="BK31" s="5">
        <f>SUM(Indexing!BK112:BK114,Indexing!BK117:BK119)</f>
        <v>0</v>
      </c>
      <c r="BL31" s="5">
        <f>SUM(Indexing!BL112:BL114,Indexing!BL117:BL119)</f>
        <v>0</v>
      </c>
      <c r="BM31" s="5">
        <f>SUM(Indexing!BM112:BM114,Indexing!BM117:BM119)</f>
        <v>0</v>
      </c>
      <c r="BN31" s="5">
        <f>SUM(Indexing!BN112:BN114,Indexing!BN117:BN119)</f>
        <v>0</v>
      </c>
      <c r="BO31" s="5">
        <f>SUM(Indexing!BO112:BO114,Indexing!BO117:BO119)</f>
        <v>0</v>
      </c>
      <c r="BP31" s="5">
        <f>SUM(Indexing!BP112:BP114,Indexing!BP117:BP119)</f>
        <v>0</v>
      </c>
      <c r="BQ31" s="5">
        <f>SUM(Indexing!BQ112:BQ114,Indexing!BQ117:BQ119)</f>
        <v>0</v>
      </c>
      <c r="BR31" s="5">
        <f>SUM(Indexing!BR112:BR114,Indexing!BR117:BR119)</f>
        <v>0</v>
      </c>
      <c r="BS31" s="5">
        <f>SUM(Indexing!BS112:BS114,Indexing!BS117:BS119)</f>
        <v>0</v>
      </c>
      <c r="BT31" s="5">
        <f>SUM(Indexing!BT112:BT114,Indexing!BT117:BT119)</f>
        <v>0</v>
      </c>
      <c r="BU31" s="5">
        <f>SUM(Indexing!BU112:BU114,Indexing!BU117:BU119)</f>
        <v>0</v>
      </c>
      <c r="BV31" s="5">
        <f>SUM(Indexing!BV112:BV114,Indexing!BV117:BV119)</f>
        <v>0</v>
      </c>
      <c r="BW31" s="5">
        <f>SUM(Indexing!BW112:BW114,Indexing!BW117:BW119)</f>
        <v>0</v>
      </c>
      <c r="BX31" s="5">
        <f>SUM(Indexing!BX112:BX114,Indexing!BX117:BX119)</f>
        <v>0</v>
      </c>
      <c r="BY31" s="5">
        <f>SUM(Indexing!BY112:BY114,Indexing!BY117:BY119)</f>
        <v>0</v>
      </c>
      <c r="BZ31" s="5">
        <f>SUM(Indexing!BZ112:BZ114,Indexing!BZ117:BZ119)</f>
        <v>0</v>
      </c>
      <c r="CA31" s="5">
        <f>SUM(Indexing!CA112:CA114,Indexing!CA117:CA119)</f>
        <v>0</v>
      </c>
      <c r="CB31" s="5">
        <f>SUM(Indexing!CB112:CB114,Indexing!CB117:CB119)</f>
        <v>0</v>
      </c>
      <c r="CC31" s="5">
        <f>SUM(Indexing!CC112:CC114,Indexing!CC117:CC119)</f>
        <v>0</v>
      </c>
      <c r="CD31" s="5">
        <f>SUM(Indexing!CD112:CD114,Indexing!CD117:CD119)</f>
        <v>0</v>
      </c>
      <c r="CE31" s="5">
        <f>SUM(Indexing!CE112:CE114,Indexing!CE117:CE119)</f>
        <v>0</v>
      </c>
      <c r="CF31" s="5">
        <f>SUM(Indexing!CF112:CF114,Indexing!CF117:CF119)</f>
        <v>0</v>
      </c>
      <c r="CG31" s="5">
        <f>SUM(Indexing!CG112:CG114,Indexing!CG117:CG119)</f>
        <v>0</v>
      </c>
      <c r="CH31" s="5">
        <f>SUM(Indexing!CH112:CH114,Indexing!CH117:CH119)</f>
        <v>0</v>
      </c>
      <c r="CI31" s="5">
        <f>SUM(Indexing!CI112:CI114,Indexing!CI117:CI119)</f>
        <v>0</v>
      </c>
      <c r="CJ31" s="5">
        <f>SUM(Indexing!CJ112:CJ114,Indexing!CJ117:CJ119)</f>
        <v>0</v>
      </c>
      <c r="CK31" s="5">
        <f>SUM(Indexing!CK112:CK114,Indexing!CK117:CK119)</f>
        <v>0</v>
      </c>
      <c r="CL31" s="5">
        <f>SUM(Indexing!CL112:CL114,Indexing!CL117:CL119)</f>
        <v>0</v>
      </c>
      <c r="CM31" s="5">
        <f>SUM(Indexing!CM112:CM114,Indexing!CM117:CM119)</f>
        <v>0</v>
      </c>
      <c r="CN31" s="5">
        <f>SUM(Indexing!CN112:CN114,Indexing!CN117:CN119)</f>
        <v>0</v>
      </c>
      <c r="CO31" s="5">
        <f>SUM(Indexing!CO112:CO114,Indexing!CO117:CO119)</f>
        <v>0</v>
      </c>
      <c r="CP31" s="5">
        <f>SUM(Indexing!CP112:CP114,Indexing!CP117:CP119)</f>
        <v>0</v>
      </c>
      <c r="CQ31" s="5">
        <f>SUM(Indexing!CQ112:CQ114,Indexing!CQ117:CQ119)</f>
        <v>0</v>
      </c>
      <c r="CR31" s="5">
        <f>SUM(Indexing!CR112:CR114,Indexing!CR117:CR119)</f>
        <v>0</v>
      </c>
      <c r="CS31" s="5">
        <f>SUM(Indexing!CS112:CS114,Indexing!CS117:CS119)</f>
        <v>0</v>
      </c>
      <c r="CT31" s="5">
        <f>SUM(Indexing!CT112:CT114,Indexing!CT117:CT119)</f>
        <v>0</v>
      </c>
      <c r="CU31" s="5">
        <f>SUM(Indexing!CU112:CU114,Indexing!CU117:CU119)</f>
        <v>0</v>
      </c>
      <c r="CV31" s="5">
        <f>SUM(Indexing!CV112:CV114,Indexing!CV117:CV119)</f>
        <v>0</v>
      </c>
      <c r="CW31" s="5">
        <f>SUM(Indexing!CW112:CW114,Indexing!CW117:CW119)</f>
        <v>0</v>
      </c>
      <c r="CX31" s="5">
        <f>SUM(Indexing!CX112:CX114,Indexing!CX117:CX119)</f>
        <v>0</v>
      </c>
      <c r="CY31" s="5">
        <f>SUM(Indexing!CY112:CY114,Indexing!CY117:CY119)</f>
        <v>0</v>
      </c>
      <c r="CZ31" s="5">
        <f>SUM(Indexing!CZ112:CZ114,Indexing!CZ117:CZ119)</f>
        <v>0</v>
      </c>
      <c r="DA31" s="5">
        <f>SUM(Indexing!DA112:DA114,Indexing!DA117:DA119)</f>
        <v>0</v>
      </c>
      <c r="DB31" s="5">
        <f>SUM(Indexing!DB112:DB114,Indexing!DB117:DB119)</f>
        <v>0</v>
      </c>
      <c r="DC31" s="5">
        <f>SUM(Indexing!DC112:DC114,Indexing!DC117:DC119)</f>
        <v>0</v>
      </c>
      <c r="DD31" s="5">
        <f>SUM(Indexing!DD112:DD114,Indexing!DD117:DD119)</f>
        <v>0</v>
      </c>
      <c r="DE31" s="5">
        <f>SUM(Indexing!DE112:DE114,Indexing!DE117:DE119)</f>
        <v>0</v>
      </c>
      <c r="DF31" s="5">
        <f>SUM(Indexing!DF112:DF114,Indexing!DF117:DF119)</f>
        <v>0</v>
      </c>
      <c r="DG31" s="5">
        <f>SUM(Indexing!DG112:DG114,Indexing!DG117:DG119)</f>
        <v>0</v>
      </c>
      <c r="DH31" s="5">
        <f>SUM(Indexing!DH112:DH114,Indexing!DH117:DH119)</f>
        <v>0</v>
      </c>
      <c r="DI31" s="5">
        <f>SUM(Indexing!DI112:DI114,Indexing!DI117:DI119)</f>
        <v>0</v>
      </c>
      <c r="DJ31" s="5">
        <f>SUM(Indexing!DJ112:DJ114,Indexing!DJ117:DJ119)</f>
        <v>0</v>
      </c>
    </row>
    <row r="32" spans="1:114">
      <c r="B32" s="11" t="s">
        <v>149</v>
      </c>
      <c r="I32" s="677">
        <f t="shared" si="2"/>
        <v>32560424.942685746</v>
      </c>
      <c r="J32" s="5">
        <f t="shared" ref="J32:AO32" si="3">SUM(J29,J30,J31)</f>
        <v>216100</v>
      </c>
      <c r="K32" s="5">
        <f t="shared" si="3"/>
        <v>209228.12499999997</v>
      </c>
      <c r="L32" s="5">
        <f t="shared" si="3"/>
        <v>213453.71562499995</v>
      </c>
      <c r="M32" s="5">
        <f t="shared" si="3"/>
        <v>214088.13757812494</v>
      </c>
      <c r="N32" s="5">
        <f t="shared" si="3"/>
        <v>214725.73164101553</v>
      </c>
      <c r="O32" s="5">
        <f t="shared" si="3"/>
        <v>215366.51367422059</v>
      </c>
      <c r="P32" s="5">
        <f t="shared" si="3"/>
        <v>219444.58488759169</v>
      </c>
      <c r="Q32" s="5">
        <f t="shared" si="3"/>
        <v>220091.79076067964</v>
      </c>
      <c r="R32" s="5">
        <f t="shared" si="3"/>
        <v>220742.23266313301</v>
      </c>
      <c r="S32" s="5">
        <f t="shared" si="3"/>
        <v>221395.92677509866</v>
      </c>
      <c r="T32" s="5">
        <f t="shared" si="3"/>
        <v>225640.99508637015</v>
      </c>
      <c r="U32" s="5">
        <f t="shared" si="3"/>
        <v>226451.24248180827</v>
      </c>
      <c r="V32" s="5">
        <f t="shared" si="3"/>
        <v>227114.79111422357</v>
      </c>
      <c r="W32" s="5">
        <f t="shared" si="3"/>
        <v>227781.65748980094</v>
      </c>
      <c r="X32" s="5">
        <f t="shared" si="3"/>
        <v>232194.01951592613</v>
      </c>
      <c r="Y32" s="5">
        <f t="shared" si="3"/>
        <v>232867.57122691866</v>
      </c>
      <c r="Z32" s="5">
        <f t="shared" si="3"/>
        <v>233544.49069646615</v>
      </c>
      <c r="AA32" s="5">
        <f t="shared" si="3"/>
        <v>234224.79476336139</v>
      </c>
      <c r="AB32" s="5">
        <f t="shared" si="3"/>
        <v>238795.17456523649</v>
      </c>
      <c r="AC32" s="5">
        <f t="shared" si="3"/>
        <v>239482.29868040234</v>
      </c>
      <c r="AD32" s="5">
        <f t="shared" si="3"/>
        <v>240172.85841614404</v>
      </c>
      <c r="AE32" s="5">
        <f t="shared" si="3"/>
        <v>240866.87095056445</v>
      </c>
      <c r="AF32" s="5">
        <f t="shared" si="3"/>
        <v>245593.82502105634</v>
      </c>
      <c r="AG32" s="5">
        <f t="shared" si="3"/>
        <v>246294.79503113433</v>
      </c>
      <c r="AH32" s="5">
        <f t="shared" si="3"/>
        <v>246999.26989126269</v>
      </c>
      <c r="AI32" s="5">
        <f t="shared" si="3"/>
        <v>247707.26712569169</v>
      </c>
      <c r="AJ32" s="5">
        <f t="shared" si="3"/>
        <v>252595.79933199921</v>
      </c>
      <c r="AK32" s="5">
        <f t="shared" si="3"/>
        <v>253310.89423870336</v>
      </c>
      <c r="AL32" s="5">
        <f t="shared" si="3"/>
        <v>254029.56461994103</v>
      </c>
      <c r="AM32" s="5">
        <f t="shared" si="3"/>
        <v>254751.82835308489</v>
      </c>
      <c r="AN32" s="5">
        <f t="shared" si="3"/>
        <v>259811.46655644511</v>
      </c>
      <c r="AO32" s="5">
        <f t="shared" si="3"/>
        <v>260540.97098351375</v>
      </c>
      <c r="AP32" s="5">
        <f t="shared" ref="AP32:BU32" si="4">SUM(AP29,AP30,AP31)</f>
        <v>261274.1229327177</v>
      </c>
      <c r="AQ32" s="5">
        <f t="shared" si="4"/>
        <v>262010.94064166769</v>
      </c>
      <c r="AR32" s="5">
        <f t="shared" si="4"/>
        <v>267252.0495001112</v>
      </c>
      <c r="AS32" s="5">
        <f t="shared" si="4"/>
        <v>267996.25380659342</v>
      </c>
      <c r="AT32" s="5">
        <f t="shared" si="4"/>
        <v>268744.17913460807</v>
      </c>
      <c r="AU32" s="5">
        <f t="shared" si="4"/>
        <v>269495.84408926277</v>
      </c>
      <c r="AV32" s="5">
        <f t="shared" si="4"/>
        <v>274934.42986214568</v>
      </c>
      <c r="AW32" s="5">
        <f t="shared" si="4"/>
        <v>275693.63025797083</v>
      </c>
      <c r="AX32" s="5">
        <f t="shared" si="4"/>
        <v>276456.62665577506</v>
      </c>
      <c r="AY32" s="5">
        <f t="shared" si="4"/>
        <v>277223.43803556834</v>
      </c>
      <c r="AZ32" s="5">
        <f t="shared" si="4"/>
        <v>282873.54353389441</v>
      </c>
      <c r="BA32" s="5">
        <f t="shared" si="4"/>
        <v>283648.04219777009</v>
      </c>
      <c r="BB32" s="5">
        <f t="shared" si="4"/>
        <v>284426.41335496516</v>
      </c>
      <c r="BC32" s="5">
        <f t="shared" si="4"/>
        <v>285208.6763679462</v>
      </c>
      <c r="BD32" s="5">
        <f t="shared" si="4"/>
        <v>291075.41098311474</v>
      </c>
      <c r="BE32" s="5">
        <f t="shared" si="4"/>
        <v>291865.51618280093</v>
      </c>
      <c r="BF32" s="5">
        <f t="shared" si="4"/>
        <v>292659.57190848549</v>
      </c>
      <c r="BG32" s="5">
        <f t="shared" si="4"/>
        <v>293457.59791279852</v>
      </c>
      <c r="BH32" s="5">
        <f t="shared" si="4"/>
        <v>299557.83910217998</v>
      </c>
      <c r="BI32" s="5">
        <f t="shared" si="4"/>
        <v>300363.86531718622</v>
      </c>
      <c r="BJ32" s="5">
        <f t="shared" si="4"/>
        <v>301173.92166326754</v>
      </c>
      <c r="BK32" s="5">
        <f t="shared" si="4"/>
        <v>301988.02829107922</v>
      </c>
      <c r="BL32" s="5">
        <f t="shared" si="4"/>
        <v>308330.6246143399</v>
      </c>
      <c r="BM32" s="5">
        <f t="shared" si="4"/>
        <v>309152.89266109548</v>
      </c>
      <c r="BN32" s="5">
        <f t="shared" si="4"/>
        <v>309979.27204808476</v>
      </c>
      <c r="BO32" s="5">
        <f t="shared" si="4"/>
        <v>310809.78333200898</v>
      </c>
      <c r="BP32" s="5">
        <f t="shared" si="4"/>
        <v>317400.96655303484</v>
      </c>
      <c r="BQ32" s="5">
        <f t="shared" si="4"/>
        <v>318239.80371258041</v>
      </c>
      <c r="BR32" s="5">
        <f t="shared" si="4"/>
        <v>319082.83505792369</v>
      </c>
      <c r="BS32" s="5">
        <f t="shared" si="4"/>
        <v>319930.08155999373</v>
      </c>
      <c r="BT32" s="5">
        <f t="shared" si="4"/>
        <v>326768.4020156773</v>
      </c>
      <c r="BU32" s="5">
        <f t="shared" si="4"/>
        <v>327624.14216393058</v>
      </c>
      <c r="BV32" s="5">
        <f t="shared" ref="BV32:DA32" si="5">SUM(BV29,BV30,BV31)</f>
        <v>328484.16101292509</v>
      </c>
      <c r="BW32" s="5">
        <f t="shared" si="5"/>
        <v>329348.47995616461</v>
      </c>
      <c r="BX32" s="5">
        <f t="shared" si="5"/>
        <v>336443.49159244477</v>
      </c>
      <c r="BY32" s="5">
        <f t="shared" si="5"/>
        <v>337316.47533309029</v>
      </c>
      <c r="BZ32" s="5">
        <f t="shared" si="5"/>
        <v>338193.82399243896</v>
      </c>
      <c r="CA32" s="5">
        <f t="shared" si="5"/>
        <v>339075.55939508439</v>
      </c>
      <c r="CB32" s="5">
        <f t="shared" si="5"/>
        <v>346437.19168071152</v>
      </c>
      <c r="CC32" s="5">
        <f t="shared" si="5"/>
        <v>347327.76648076851</v>
      </c>
      <c r="CD32" s="5">
        <f t="shared" si="5"/>
        <v>348222.79415482574</v>
      </c>
      <c r="CE32" s="5">
        <f t="shared" si="5"/>
        <v>349122.29696725332</v>
      </c>
      <c r="CF32" s="5">
        <f t="shared" si="5"/>
        <v>356760.86978283222</v>
      </c>
      <c r="CG32" s="5">
        <f t="shared" si="5"/>
        <v>357669.39011095435</v>
      </c>
      <c r="CH32" s="5">
        <f t="shared" si="5"/>
        <v>358582.45304071705</v>
      </c>
      <c r="CI32" s="5">
        <f t="shared" si="5"/>
        <v>359500.0812851286</v>
      </c>
      <c r="CJ32" s="5">
        <f t="shared" si="5"/>
        <v>367426.32040513994</v>
      </c>
      <c r="CK32" s="5">
        <f t="shared" si="5"/>
        <v>368353.14787270175</v>
      </c>
      <c r="CL32" s="5">
        <f t="shared" si="5"/>
        <v>369284.60947760136</v>
      </c>
      <c r="CM32" s="5">
        <f t="shared" si="5"/>
        <v>370220.72839052544</v>
      </c>
      <c r="CN32" s="5">
        <f t="shared" si="5"/>
        <v>378445.78158199426</v>
      </c>
      <c r="CO32" s="5">
        <f t="shared" si="5"/>
        <v>379391.28508702043</v>
      </c>
      <c r="CP32" s="5">
        <f t="shared" si="5"/>
        <v>380341.51610957168</v>
      </c>
      <c r="CQ32" s="5">
        <f t="shared" si="5"/>
        <v>381296.49828723574</v>
      </c>
      <c r="CR32" s="5">
        <f t="shared" si="5"/>
        <v>389831.95204966428</v>
      </c>
      <c r="CS32" s="5">
        <f t="shared" si="5"/>
        <v>390796.5079236594</v>
      </c>
      <c r="CT32" s="5">
        <f t="shared" si="5"/>
        <v>391765.88657702447</v>
      </c>
      <c r="CU32" s="5">
        <f t="shared" si="5"/>
        <v>392740.11212365644</v>
      </c>
      <c r="CV32" s="5">
        <f t="shared" si="5"/>
        <v>401598.00909581943</v>
      </c>
      <c r="CW32" s="5">
        <f t="shared" si="5"/>
        <v>402582.00125355634</v>
      </c>
      <c r="CX32" s="5">
        <f t="shared" si="5"/>
        <v>403570.91337208194</v>
      </c>
      <c r="CY32" s="5">
        <f t="shared" si="5"/>
        <v>404564.77005120018</v>
      </c>
      <c r="CZ32" s="5">
        <f t="shared" si="5"/>
        <v>413757.62711142685</v>
      </c>
      <c r="DA32" s="5">
        <f t="shared" si="5"/>
        <v>414761.44720375323</v>
      </c>
      <c r="DB32" s="5">
        <f t="shared" ref="DB32:DJ32" si="6">SUM(DB29,DB30,DB31)</f>
        <v>415770.28639654123</v>
      </c>
      <c r="DC32" s="5">
        <f t="shared" si="6"/>
        <v>416784.16978529317</v>
      </c>
      <c r="DD32" s="5">
        <f t="shared" si="6"/>
        <v>426324.99687292124</v>
      </c>
      <c r="DE32" s="5">
        <f t="shared" si="6"/>
        <v>427349.04444264539</v>
      </c>
      <c r="DF32" s="5">
        <f t="shared" si="6"/>
        <v>428378.21225021826</v>
      </c>
      <c r="DG32" s="5">
        <f t="shared" si="6"/>
        <v>429412.52589682891</v>
      </c>
      <c r="DH32" s="5">
        <f t="shared" si="6"/>
        <v>439314.84558362514</v>
      </c>
      <c r="DI32" s="5">
        <f t="shared" si="6"/>
        <v>440359.52822454309</v>
      </c>
      <c r="DJ32" s="5">
        <f t="shared" si="6"/>
        <v>441409.43427866558</v>
      </c>
    </row>
    <row r="33" spans="1:117">
      <c r="B33" s="12" t="s">
        <v>148</v>
      </c>
      <c r="I33" s="677">
        <f t="shared" si="2"/>
        <v>5279775.9966970906</v>
      </c>
      <c r="J33" s="5">
        <f>J32/(1+SUMIF(Макро!$15:$15,J$11,Макро!$17:$17))*SUMIF(Макро!$15:$15,J$11,Макро!$17:$17)</f>
        <v>36016.666666666672</v>
      </c>
      <c r="K33" s="5">
        <f>K32/(1+SUMIF(Макро!$15:$15,K$11,Макро!$17:$17))*SUMIF(Макро!$15:$15,K$11,Макро!$17:$17)</f>
        <v>34871.354166666664</v>
      </c>
      <c r="L33" s="5">
        <f>L32/(1+SUMIF(Макро!$15:$15,L$11,Макро!$17:$17))*SUMIF(Макро!$15:$15,L$11,Макро!$17:$17)</f>
        <v>35575.619270833326</v>
      </c>
      <c r="M33" s="5">
        <f>M32/(1+SUMIF(Макро!$15:$15,M$11,Макро!$17:$17))*SUMIF(Макро!$15:$15,M$11,Макро!$17:$17)</f>
        <v>35681.356263020825</v>
      </c>
      <c r="N33" s="5">
        <f>N32/(1+SUMIF(Макро!$15:$15,N$11,Макро!$17:$17))*SUMIF(Макро!$15:$15,N$11,Макро!$17:$17)</f>
        <v>35787.621940169258</v>
      </c>
      <c r="O33" s="5">
        <f>O32/(1+SUMIF(Макро!$15:$15,O$11,Макро!$17:$17))*SUMIF(Макро!$15:$15,O$11,Макро!$17:$17)</f>
        <v>35894.418945703437</v>
      </c>
      <c r="P33" s="5">
        <f>P32/(1+SUMIF(Макро!$15:$15,P$11,Макро!$17:$17))*SUMIF(Макро!$15:$15,P$11,Макро!$17:$17)</f>
        <v>36574.097481265278</v>
      </c>
      <c r="Q33" s="5">
        <f>Q32/(1+SUMIF(Макро!$15:$15,Q$11,Макро!$17:$17))*SUMIF(Макро!$15:$15,Q$11,Макро!$17:$17)</f>
        <v>36681.965126779942</v>
      </c>
      <c r="R33" s="5">
        <f>R32/(1+SUMIF(Макро!$15:$15,R$11,Макро!$17:$17))*SUMIF(Макро!$15:$15,R$11,Макро!$17:$17)</f>
        <v>36790.37211052217</v>
      </c>
      <c r="S33" s="5">
        <f>S32/(1+SUMIF(Макро!$15:$15,S$11,Макро!$17:$17))*SUMIF(Макро!$15:$15,S$11,Макро!$17:$17)</f>
        <v>36899.32112918311</v>
      </c>
      <c r="T33" s="5">
        <f>T32/(1+SUMIF(Макро!$15:$15,T$11,Макро!$17:$17))*SUMIF(Макро!$15:$15,T$11,Макро!$17:$17)</f>
        <v>37606.832514395028</v>
      </c>
      <c r="U33" s="5">
        <f>U32/(1+SUMIF(Макро!$15:$15,U$11,Макро!$17:$17))*SUMIF(Макро!$15:$15,U$11,Макро!$17:$17)</f>
        <v>37741.873746968042</v>
      </c>
      <c r="V33" s="5">
        <f>V32/(1+SUMIF(Макро!$15:$15,V$11,Макро!$17:$17))*SUMIF(Макро!$15:$15,V$11,Макро!$17:$17)</f>
        <v>37852.465185703935</v>
      </c>
      <c r="W33" s="5">
        <f>W32/(1+SUMIF(Макро!$15:$15,W$11,Макро!$17:$17))*SUMIF(Макро!$15:$15,W$11,Макро!$17:$17)</f>
        <v>37963.609581633493</v>
      </c>
      <c r="X33" s="5">
        <f>X32/(1+SUMIF(Макро!$15:$15,X$11,Макро!$17:$17))*SUMIF(Макро!$15:$15,X$11,Макро!$17:$17)</f>
        <v>38699.003252654358</v>
      </c>
      <c r="Y33" s="5">
        <f>Y32/(1+SUMIF(Макро!$15:$15,Y$11,Макро!$17:$17))*SUMIF(Макро!$15:$15,Y$11,Макро!$17:$17)</f>
        <v>38811.26187115311</v>
      </c>
      <c r="Z33" s="5">
        <f>Z32/(1+SUMIF(Макро!$15:$15,Z$11,Макро!$17:$17))*SUMIF(Макро!$15:$15,Z$11,Макро!$17:$17)</f>
        <v>38924.081782744361</v>
      </c>
      <c r="AA33" s="5">
        <f>AA32/(1+SUMIF(Макро!$15:$15,AA$11,Макро!$17:$17))*SUMIF(Макро!$15:$15,AA$11,Макро!$17:$17)</f>
        <v>39037.465793893571</v>
      </c>
      <c r="AB33" s="5">
        <f>AB32/(1+SUMIF(Макро!$15:$15,AB$11,Макро!$17:$17))*SUMIF(Макро!$15:$15,AB$11,Макро!$17:$17)</f>
        <v>39799.195760872753</v>
      </c>
      <c r="AC33" s="5">
        <f>AC32/(1+SUMIF(Макро!$15:$15,AC$11,Макро!$17:$17))*SUMIF(Макро!$15:$15,AC$11,Макро!$17:$17)</f>
        <v>39913.716446733728</v>
      </c>
      <c r="AD33" s="5">
        <f>AD32/(1+SUMIF(Макро!$15:$15,AD$11,Макро!$17:$17))*SUMIF(Макро!$15:$15,AD$11,Макро!$17:$17)</f>
        <v>40028.809736024006</v>
      </c>
      <c r="AE33" s="5">
        <f>AE32/(1+SUMIF(Макро!$15:$15,AE$11,Макро!$17:$17))*SUMIF(Макро!$15:$15,AE$11,Макро!$17:$17)</f>
        <v>40144.478491760747</v>
      </c>
      <c r="AF33" s="5">
        <f>AF32/(1+SUMIF(Макро!$15:$15,AF$11,Макро!$17:$17))*SUMIF(Макро!$15:$15,AF$11,Макро!$17:$17)</f>
        <v>40932.304170176067</v>
      </c>
      <c r="AG33" s="5">
        <f>AG32/(1+SUMIF(Макро!$15:$15,AG$11,Макро!$17:$17))*SUMIF(Макро!$15:$15,AG$11,Макро!$17:$17)</f>
        <v>41049.13250518906</v>
      </c>
      <c r="AH33" s="5">
        <f>AH32/(1+SUMIF(Макро!$15:$15,AH$11,Макро!$17:$17))*SUMIF(Макро!$15:$15,AH$11,Макро!$17:$17)</f>
        <v>41166.544981877116</v>
      </c>
      <c r="AI33" s="5">
        <f>AI32/(1+SUMIF(Макро!$15:$15,AI$11,Макро!$17:$17))*SUMIF(Макро!$15:$15,AI$11,Макро!$17:$17)</f>
        <v>41284.544520948621</v>
      </c>
      <c r="AJ33" s="5">
        <f>AJ32/(1+SUMIF(Макро!$15:$15,AJ$11,Макро!$17:$17))*SUMIF(Макро!$15:$15,AJ$11,Макро!$17:$17)</f>
        <v>42099.299888666545</v>
      </c>
      <c r="AK33" s="5">
        <f>AK32/(1+SUMIF(Макро!$15:$15,AK$11,Макро!$17:$17))*SUMIF(Макро!$15:$15,AK$11,Макро!$17:$17)</f>
        <v>42218.482373117236</v>
      </c>
      <c r="AL33" s="5">
        <f>AL32/(1+SUMIF(Макро!$15:$15,AL$11,Макро!$17:$17))*SUMIF(Макро!$15:$15,AL$11,Макро!$17:$17)</f>
        <v>42338.260769990178</v>
      </c>
      <c r="AM33" s="5">
        <f>AM32/(1+SUMIF(Макро!$15:$15,AM$11,Макро!$17:$17))*SUMIF(Макро!$15:$15,AM$11,Макро!$17:$17)</f>
        <v>42458.638058847486</v>
      </c>
      <c r="AN33" s="5">
        <f>AN32/(1+SUMIF(Макро!$15:$15,AN$11,Макро!$17:$17))*SUMIF(Макро!$15:$15,AN$11,Макро!$17:$17)</f>
        <v>43301.911092740862</v>
      </c>
      <c r="AO33" s="5">
        <f>AO32/(1+SUMIF(Макро!$15:$15,AO$11,Макро!$17:$17))*SUMIF(Макро!$15:$15,AO$11,Макро!$17:$17)</f>
        <v>43423.495163918968</v>
      </c>
      <c r="AP33" s="5">
        <f>AP32/(1+SUMIF(Макро!$15:$15,AP$11,Макро!$17:$17))*SUMIF(Макро!$15:$15,AP$11,Макро!$17:$17)</f>
        <v>43545.687155452957</v>
      </c>
      <c r="AQ33" s="5">
        <f>AQ32/(1+SUMIF(Макро!$15:$15,AQ$11,Макро!$17:$17))*SUMIF(Макро!$15:$15,AQ$11,Макро!$17:$17)</f>
        <v>43668.49010694462</v>
      </c>
      <c r="AR33" s="5">
        <f>AR32/(1+SUMIF(Макро!$15:$15,AR$11,Макро!$17:$17))*SUMIF(Макро!$15:$15,AR$11,Макро!$17:$17)</f>
        <v>44542.008250018538</v>
      </c>
      <c r="AS33" s="5">
        <f>AS32/(1+SUMIF(Макро!$15:$15,AS$11,Макро!$17:$17))*SUMIF(Макро!$15:$15,AS$11,Макро!$17:$17)</f>
        <v>44666.042301098903</v>
      </c>
      <c r="AT33" s="5">
        <f>AT32/(1+SUMIF(Макро!$15:$15,AT$11,Макро!$17:$17))*SUMIF(Макро!$15:$15,AT$11,Макро!$17:$17)</f>
        <v>44790.696522434679</v>
      </c>
      <c r="AU33" s="5">
        <f>AU32/(1+SUMIF(Макро!$15:$15,AU$11,Макро!$17:$17))*SUMIF(Макро!$15:$15,AU$11,Макро!$17:$17)</f>
        <v>44915.974014877138</v>
      </c>
      <c r="AV33" s="5">
        <f>AV32/(1+SUMIF(Макро!$15:$15,AV$11,Макро!$17:$17))*SUMIF(Макро!$15:$15,AV$11,Макро!$17:$17)</f>
        <v>45822.404977024285</v>
      </c>
      <c r="AW33" s="5">
        <f>AW32/(1+SUMIF(Макро!$15:$15,AW$11,Макро!$17:$17))*SUMIF(Макро!$15:$15,AW$11,Макро!$17:$17)</f>
        <v>45948.938376328471</v>
      </c>
      <c r="AX33" s="5">
        <f>AX32/(1+SUMIF(Макро!$15:$15,AX$11,Макро!$17:$17))*SUMIF(Макро!$15:$15,AX$11,Макро!$17:$17)</f>
        <v>46076.104442629177</v>
      </c>
      <c r="AY33" s="5">
        <f>AY32/(1+SUMIF(Макро!$15:$15,AY$11,Макро!$17:$17))*SUMIF(Макро!$15:$15,AY$11,Макро!$17:$17)</f>
        <v>46203.90633926139</v>
      </c>
      <c r="AZ33" s="5">
        <f>AZ32/(1+SUMIF(Макро!$15:$15,AZ$11,Макро!$17:$17))*SUMIF(Макро!$15:$15,AZ$11,Макро!$17:$17)</f>
        <v>47145.590588982406</v>
      </c>
      <c r="BA33" s="5">
        <f>BA32/(1+SUMIF(Макро!$15:$15,BA$11,Макро!$17:$17))*SUMIF(Макро!$15:$15,BA$11,Макро!$17:$17)</f>
        <v>47274.673699628358</v>
      </c>
      <c r="BB33" s="5">
        <f>BB32/(1+SUMIF(Макро!$15:$15,BB$11,Макро!$17:$17))*SUMIF(Макро!$15:$15,BB$11,Макро!$17:$17)</f>
        <v>47404.402225827536</v>
      </c>
      <c r="BC33" s="5">
        <f>BC32/(1+SUMIF(Макро!$15:$15,BC$11,Макро!$17:$17))*SUMIF(Макро!$15:$15,BC$11,Макро!$17:$17)</f>
        <v>47534.7793946577</v>
      </c>
      <c r="BD33" s="5">
        <f>BD32/(1+SUMIF(Макро!$15:$15,BD$11,Макро!$17:$17))*SUMIF(Макро!$15:$15,BD$11,Макро!$17:$17)</f>
        <v>48512.568497185799</v>
      </c>
      <c r="BE33" s="5">
        <f>BE32/(1+SUMIF(Макро!$15:$15,BE$11,Макро!$17:$17))*SUMIF(Макро!$15:$15,BE$11,Макро!$17:$17)</f>
        <v>48644.252697133488</v>
      </c>
      <c r="BF33" s="5">
        <f>BF32/(1+SUMIF(Макро!$15:$15,BF$11,Макро!$17:$17))*SUMIF(Макро!$15:$15,BF$11,Макро!$17:$17)</f>
        <v>48776.595318080916</v>
      </c>
      <c r="BG33" s="5">
        <f>BG32/(1+SUMIF(Макро!$15:$15,BG$11,Макро!$17:$17))*SUMIF(Макро!$15:$15,BG$11,Макро!$17:$17)</f>
        <v>48909.599652133096</v>
      </c>
      <c r="BH33" s="5">
        <f>BH32/(1+SUMIF(Макро!$15:$15,BH$11,Макро!$17:$17))*SUMIF(Макро!$15:$15,BH$11,Макро!$17:$17)</f>
        <v>49926.306517029996</v>
      </c>
      <c r="BI33" s="5">
        <f>BI32/(1+SUMIF(Макро!$15:$15,BI$11,Макро!$17:$17))*SUMIF(Макро!$15:$15,BI$11,Макро!$17:$17)</f>
        <v>50060.644219531037</v>
      </c>
      <c r="BJ33" s="5">
        <f>BJ32/(1+SUMIF(Макро!$15:$15,BJ$11,Макро!$17:$17))*SUMIF(Макро!$15:$15,BJ$11,Макро!$17:$17)</f>
        <v>50195.653610544599</v>
      </c>
      <c r="BK33" s="5">
        <f>BK32/(1+SUMIF(Макро!$15:$15,BK$11,Макро!$17:$17))*SUMIF(Макро!$15:$15,BK$11,Макро!$17:$17)</f>
        <v>50331.338048513207</v>
      </c>
      <c r="BL33" s="5">
        <f>BL32/(1+SUMIF(Макро!$15:$15,BL$11,Макро!$17:$17))*SUMIF(Макро!$15:$15,BL$11,Макро!$17:$17)</f>
        <v>51388.437435723317</v>
      </c>
      <c r="BM33" s="5">
        <f>BM32/(1+SUMIF(Макро!$15:$15,BM$11,Макро!$17:$17))*SUMIF(Макро!$15:$15,BM$11,Макро!$17:$17)</f>
        <v>51525.48211018258</v>
      </c>
      <c r="BN33" s="5">
        <f>BN32/(1+SUMIF(Макро!$15:$15,BN$11,Макро!$17:$17))*SUMIF(Макро!$15:$15,BN$11,Макро!$17:$17)</f>
        <v>51663.212008014132</v>
      </c>
      <c r="BO33" s="5">
        <f>BO32/(1+SUMIF(Макро!$15:$15,BO$11,Макро!$17:$17))*SUMIF(Макро!$15:$15,BO$11,Макро!$17:$17)</f>
        <v>51801.630555334836</v>
      </c>
      <c r="BP33" s="5">
        <f>BP32/(1+SUMIF(Макро!$15:$15,BP$11,Макро!$17:$17))*SUMIF(Макро!$15:$15,BP$11,Макро!$17:$17)</f>
        <v>52900.161092172486</v>
      </c>
      <c r="BQ33" s="5">
        <f>BQ32/(1+SUMIF(Макро!$15:$15,BQ$11,Макро!$17:$17))*SUMIF(Макро!$15:$15,BQ$11,Макро!$17:$17)</f>
        <v>53039.967285430073</v>
      </c>
      <c r="BR33" s="5">
        <f>BR32/(1+SUMIF(Макро!$15:$15,BR$11,Макро!$17:$17))*SUMIF(Макро!$15:$15,BR$11,Макро!$17:$17)</f>
        <v>53180.472509653948</v>
      </c>
      <c r="BS33" s="5">
        <f>BS32/(1+SUMIF(Макро!$15:$15,BS$11,Макро!$17:$17))*SUMIF(Макро!$15:$15,BS$11,Макро!$17:$17)</f>
        <v>53321.680259998961</v>
      </c>
      <c r="BT33" s="5">
        <f>BT32/(1+SUMIF(Макро!$15:$15,BT$11,Макро!$17:$17))*SUMIF(Макро!$15:$15,BT$11,Макро!$17:$17)</f>
        <v>54461.400335946229</v>
      </c>
      <c r="BU33" s="5">
        <f>BU32/(1+SUMIF(Макро!$15:$15,BU$11,Макро!$17:$17))*SUMIF(Макро!$15:$15,BU$11,Макро!$17:$17)</f>
        <v>54604.023693988442</v>
      </c>
      <c r="BV33" s="5">
        <f>BV32/(1+SUMIF(Макро!$15:$15,BV$11,Макро!$17:$17))*SUMIF(Макро!$15:$15,BV$11,Макро!$17:$17)</f>
        <v>54747.360168820858</v>
      </c>
      <c r="BW33" s="5">
        <f>BW32/(1+SUMIF(Макро!$15:$15,BW$11,Макро!$17:$17))*SUMIF(Макро!$15:$15,BW$11,Макро!$17:$17)</f>
        <v>54891.413326027447</v>
      </c>
      <c r="BX33" s="5">
        <f>BX32/(1+SUMIF(Макро!$15:$15,BX$11,Макро!$17:$17))*SUMIF(Макро!$15:$15,BX$11,Макро!$17:$17)</f>
        <v>56073.915265407464</v>
      </c>
      <c r="BY33" s="5">
        <f>BY32/(1+SUMIF(Макро!$15:$15,BY$11,Макро!$17:$17))*SUMIF(Макро!$15:$15,BY$11,Макро!$17:$17)</f>
        <v>56219.41255551506</v>
      </c>
      <c r="BZ33" s="5">
        <f>BZ32/(1+SUMIF(Макро!$15:$15,BZ$11,Макро!$17:$17))*SUMIF(Макро!$15:$15,BZ$11,Макро!$17:$17)</f>
        <v>56365.637332073173</v>
      </c>
      <c r="CA33" s="5">
        <f>CA32/(1+SUMIF(Макро!$15:$15,CA$11,Макро!$17:$17))*SUMIF(Макро!$15:$15,CA$11,Макро!$17:$17)</f>
        <v>56512.593232514075</v>
      </c>
      <c r="CB33" s="5">
        <f>CB32/(1+SUMIF(Макро!$15:$15,CB$11,Макро!$17:$17))*SUMIF(Макро!$15:$15,CB$11,Макро!$17:$17)</f>
        <v>57739.531946785261</v>
      </c>
      <c r="CC33" s="5">
        <f>CC32/(1+SUMIF(Макро!$15:$15,CC$11,Макро!$17:$17))*SUMIF(Макро!$15:$15,CC$11,Макро!$17:$17)</f>
        <v>57887.961080128087</v>
      </c>
      <c r="CD33" s="5">
        <f>CD32/(1+SUMIF(Макро!$15:$15,CD$11,Макро!$17:$17))*SUMIF(Макро!$15:$15,CD$11,Макро!$17:$17)</f>
        <v>58037.132359137635</v>
      </c>
      <c r="CE33" s="5">
        <f>CE32/(1+SUMIF(Макро!$15:$15,CE$11,Макро!$17:$17))*SUMIF(Макро!$15:$15,CE$11,Макро!$17:$17)</f>
        <v>58187.049494542232</v>
      </c>
      <c r="CF33" s="5">
        <f>CF32/(1+SUMIF(Макро!$15:$15,CF$11,Макро!$17:$17))*SUMIF(Макро!$15:$15,CF$11,Макро!$17:$17)</f>
        <v>59460.144963805382</v>
      </c>
      <c r="CG33" s="5">
        <f>CG32/(1+SUMIF(Макро!$15:$15,CG$11,Макро!$17:$17))*SUMIF(Макро!$15:$15,CG$11,Макро!$17:$17)</f>
        <v>59611.565018492394</v>
      </c>
      <c r="CH33" s="5">
        <f>CH32/(1+SUMIF(Макро!$15:$15,CH$11,Макро!$17:$17))*SUMIF(Макро!$15:$15,CH$11,Макро!$17:$17)</f>
        <v>59763.742173452854</v>
      </c>
      <c r="CI33" s="5">
        <f>CI32/(1+SUMIF(Макро!$15:$15,CI$11,Макро!$17:$17))*SUMIF(Макро!$15:$15,CI$11,Макро!$17:$17)</f>
        <v>59916.680214188113</v>
      </c>
      <c r="CJ33" s="5">
        <f>CJ32/(1+SUMIF(Макро!$15:$15,CJ$11,Макро!$17:$17))*SUMIF(Макро!$15:$15,CJ$11,Макро!$17:$17)</f>
        <v>61237.720067523333</v>
      </c>
      <c r="CK33" s="5">
        <f>CK32/(1+SUMIF(Макро!$15:$15,CK$11,Макро!$17:$17))*SUMIF(Макро!$15:$15,CK$11,Макро!$17:$17)</f>
        <v>61392.191312116971</v>
      </c>
      <c r="CL33" s="5">
        <f>CL32/(1+SUMIF(Макро!$15:$15,CL$11,Макро!$17:$17))*SUMIF(Макро!$15:$15,CL$11,Макро!$17:$17)</f>
        <v>61547.434912933561</v>
      </c>
      <c r="CM33" s="5">
        <f>CM32/(1+SUMIF(Макро!$15:$15,CM$11,Макро!$17:$17))*SUMIF(Макро!$15:$15,CM$11,Макро!$17:$17)</f>
        <v>61703.454731754253</v>
      </c>
      <c r="CN33" s="5">
        <f>CN32/(1+SUMIF(Макро!$15:$15,CN$11,Макро!$17:$17))*SUMIF(Макро!$15:$15,CN$11,Макро!$17:$17)</f>
        <v>63074.296930332377</v>
      </c>
      <c r="CO33" s="5">
        <f>CO32/(1+SUMIF(Макро!$15:$15,CO$11,Макро!$17:$17))*SUMIF(Макро!$15:$15,CO$11,Макро!$17:$17)</f>
        <v>63231.880847836743</v>
      </c>
      <c r="CP33" s="5">
        <f>CP32/(1+SUMIF(Макро!$15:$15,CP$11,Макро!$17:$17))*SUMIF(Макро!$15:$15,CP$11,Макро!$17:$17)</f>
        <v>63390.252684928622</v>
      </c>
      <c r="CQ33" s="5">
        <f>CQ32/(1+SUMIF(Макро!$15:$15,CQ$11,Макро!$17:$17))*SUMIF(Макро!$15:$15,CQ$11,Макро!$17:$17)</f>
        <v>63549.416381205956</v>
      </c>
      <c r="CR33" s="5">
        <f>CR32/(1+SUMIF(Макро!$15:$15,CR$11,Макро!$17:$17))*SUMIF(Макро!$15:$15,CR$11,Макро!$17:$17)</f>
        <v>64971.992008277382</v>
      </c>
      <c r="CS33" s="5">
        <f>CS32/(1+SUMIF(Макро!$15:$15,CS$11,Макро!$17:$17))*SUMIF(Макро!$15:$15,CS$11,Макро!$17:$17)</f>
        <v>65132.75132060991</v>
      </c>
      <c r="CT33" s="5">
        <f>CT32/(1+SUMIF(Макро!$15:$15,CT$11,Макро!$17:$17))*SUMIF(Макро!$15:$15,CT$11,Макро!$17:$17)</f>
        <v>65294.314429504091</v>
      </c>
      <c r="CU33" s="5">
        <f>CU32/(1+SUMIF(Макро!$15:$15,CU$11,Макро!$17:$17))*SUMIF(Макро!$15:$15,CU$11,Макро!$17:$17)</f>
        <v>65456.685353942739</v>
      </c>
      <c r="CV33" s="5">
        <f>CV32/(1+SUMIF(Макро!$15:$15,CV$11,Макро!$17:$17))*SUMIF(Макро!$15:$15,CV$11,Макро!$17:$17)</f>
        <v>66933.001515969911</v>
      </c>
      <c r="CW33" s="5">
        <f>CW32/(1+SUMIF(Макро!$15:$15,CW$11,Макро!$17:$17))*SUMIF(Макро!$15:$15,CW$11,Макро!$17:$17)</f>
        <v>67097.000208926067</v>
      </c>
      <c r="CX33" s="5">
        <f>CX32/(1+SUMIF(Макро!$15:$15,CX$11,Макро!$17:$17))*SUMIF(Макро!$15:$15,CX$11,Макро!$17:$17)</f>
        <v>67261.818895346994</v>
      </c>
      <c r="CY33" s="5">
        <f>CY32/(1+SUMIF(Макро!$15:$15,CY$11,Макро!$17:$17))*SUMIF(Макро!$15:$15,CY$11,Макро!$17:$17)</f>
        <v>67427.461675200029</v>
      </c>
      <c r="CZ33" s="5">
        <f>CZ32/(1+SUMIF(Макро!$15:$15,CZ$11,Макро!$17:$17))*SUMIF(Макро!$15:$15,CZ$11,Макро!$17:$17)</f>
        <v>68959.604518571155</v>
      </c>
      <c r="DA33" s="5">
        <f>DA32/(1+SUMIF(Макро!$15:$15,DA$11,Макро!$17:$17))*SUMIF(Макро!$15:$15,DA$11,Макро!$17:$17)</f>
        <v>69126.907867292219</v>
      </c>
      <c r="DB33" s="5">
        <f>DB32/(1+SUMIF(Макро!$15:$15,DB$11,Макро!$17:$17))*SUMIF(Макро!$15:$15,DB$11,Макро!$17:$17)</f>
        <v>69295.047732756866</v>
      </c>
      <c r="DC33" s="5">
        <f>DC32/(1+SUMIF(Макро!$15:$15,DC$11,Макро!$17:$17))*SUMIF(Макро!$15:$15,DC$11,Макро!$17:$17)</f>
        <v>69464.028297548866</v>
      </c>
      <c r="DD33" s="5">
        <f>DD32/(1+SUMIF(Макро!$15:$15,DD$11,Макро!$17:$17))*SUMIF(Макро!$15:$15,DD$11,Макро!$17:$17)</f>
        <v>71054.166145486874</v>
      </c>
      <c r="DE33" s="5">
        <f>DE32/(1+SUMIF(Макро!$15:$15,DE$11,Макро!$17:$17))*SUMIF(Макро!$15:$15,DE$11,Макро!$17:$17)</f>
        <v>71224.840740440908</v>
      </c>
      <c r="DF33" s="5">
        <f>DF32/(1+SUMIF(Макро!$15:$15,DF$11,Макро!$17:$17))*SUMIF(Макро!$15:$15,DF$11,Макро!$17:$17)</f>
        <v>71396.368708369715</v>
      </c>
      <c r="DG33" s="5">
        <f>DG32/(1+SUMIF(Макро!$15:$15,DG$11,Макро!$17:$17))*SUMIF(Макро!$15:$15,DG$11,Макро!$17:$17)</f>
        <v>71568.754316138147</v>
      </c>
      <c r="DH33" s="5">
        <f>DH32/(1+SUMIF(Макро!$15:$15,DH$11,Макро!$17:$17))*SUMIF(Макро!$15:$15,DH$11,Макро!$17:$17)</f>
        <v>73219.14093060419</v>
      </c>
      <c r="DI33" s="5">
        <f>DI32/(1+SUMIF(Макро!$15:$15,DI$11,Макро!$17:$17))*SUMIF(Макро!$15:$15,DI$11,Макро!$17:$17)</f>
        <v>0</v>
      </c>
      <c r="DJ33" s="5">
        <f>DJ32/(1+SUMIF(Макро!$15:$15,DJ$11,Макро!$17:$17))*SUMIF(Макро!$15:$15,DJ$11,Макро!$17:$17)</f>
        <v>0</v>
      </c>
    </row>
    <row r="34" spans="1:117">
      <c r="B34" s="11" t="s">
        <v>150</v>
      </c>
      <c r="I34" s="677">
        <f t="shared" si="2"/>
        <v>27280648.94598867</v>
      </c>
      <c r="J34" s="5">
        <f t="shared" ref="J34:AO34" si="7">J32-J33</f>
        <v>180083.33333333331</v>
      </c>
      <c r="K34" s="5">
        <f t="shared" si="7"/>
        <v>174356.77083333331</v>
      </c>
      <c r="L34" s="5">
        <f t="shared" si="7"/>
        <v>177878.09635416663</v>
      </c>
      <c r="M34" s="5">
        <f t="shared" si="7"/>
        <v>178406.7813151041</v>
      </c>
      <c r="N34" s="5">
        <f t="shared" si="7"/>
        <v>178938.10970084628</v>
      </c>
      <c r="O34" s="5">
        <f t="shared" si="7"/>
        <v>179472.09472851717</v>
      </c>
      <c r="P34" s="5">
        <f t="shared" si="7"/>
        <v>182870.4874063264</v>
      </c>
      <c r="Q34" s="5">
        <f t="shared" si="7"/>
        <v>183409.82563389969</v>
      </c>
      <c r="R34" s="5">
        <f t="shared" si="7"/>
        <v>183951.86055261083</v>
      </c>
      <c r="S34" s="5">
        <f t="shared" si="7"/>
        <v>184496.60564591555</v>
      </c>
      <c r="T34" s="5">
        <f t="shared" si="7"/>
        <v>188034.16257197512</v>
      </c>
      <c r="U34" s="5">
        <f t="shared" si="7"/>
        <v>188709.36873484022</v>
      </c>
      <c r="V34" s="5">
        <f t="shared" si="7"/>
        <v>189262.32592851963</v>
      </c>
      <c r="W34" s="5">
        <f t="shared" si="7"/>
        <v>189818.04790816744</v>
      </c>
      <c r="X34" s="5">
        <f t="shared" si="7"/>
        <v>193495.01626327177</v>
      </c>
      <c r="Y34" s="5">
        <f t="shared" si="7"/>
        <v>194056.30935576555</v>
      </c>
      <c r="Z34" s="5">
        <f t="shared" si="7"/>
        <v>194620.4089137218</v>
      </c>
      <c r="AA34" s="5">
        <f t="shared" si="7"/>
        <v>195187.32896946784</v>
      </c>
      <c r="AB34" s="5">
        <f t="shared" si="7"/>
        <v>198995.97880436375</v>
      </c>
      <c r="AC34" s="5">
        <f t="shared" si="7"/>
        <v>199568.5822336686</v>
      </c>
      <c r="AD34" s="5">
        <f t="shared" si="7"/>
        <v>200144.04868012003</v>
      </c>
      <c r="AE34" s="5">
        <f t="shared" si="7"/>
        <v>200722.39245880372</v>
      </c>
      <c r="AF34" s="5">
        <f t="shared" si="7"/>
        <v>204661.52085088028</v>
      </c>
      <c r="AG34" s="5">
        <f t="shared" si="7"/>
        <v>205245.66252594528</v>
      </c>
      <c r="AH34" s="5">
        <f t="shared" si="7"/>
        <v>205832.72490938558</v>
      </c>
      <c r="AI34" s="5">
        <f t="shared" si="7"/>
        <v>206422.72260474309</v>
      </c>
      <c r="AJ34" s="5">
        <f t="shared" si="7"/>
        <v>210496.49944333266</v>
      </c>
      <c r="AK34" s="5">
        <f t="shared" si="7"/>
        <v>211092.41186558612</v>
      </c>
      <c r="AL34" s="5">
        <f t="shared" si="7"/>
        <v>211691.30384995084</v>
      </c>
      <c r="AM34" s="5">
        <f t="shared" si="7"/>
        <v>212293.1902942374</v>
      </c>
      <c r="AN34" s="5">
        <f t="shared" si="7"/>
        <v>216509.55546370425</v>
      </c>
      <c r="AO34" s="5">
        <f t="shared" si="7"/>
        <v>217117.47581959478</v>
      </c>
      <c r="AP34" s="5">
        <f t="shared" ref="AP34:BU34" si="8">AP32-AP33</f>
        <v>217728.43577726473</v>
      </c>
      <c r="AQ34" s="5">
        <f t="shared" si="8"/>
        <v>218342.45053472306</v>
      </c>
      <c r="AR34" s="5">
        <f t="shared" si="8"/>
        <v>222710.04125009268</v>
      </c>
      <c r="AS34" s="5">
        <f t="shared" si="8"/>
        <v>223330.21150549452</v>
      </c>
      <c r="AT34" s="5">
        <f t="shared" si="8"/>
        <v>223953.48261217339</v>
      </c>
      <c r="AU34" s="5">
        <f t="shared" si="8"/>
        <v>224579.87007438563</v>
      </c>
      <c r="AV34" s="5">
        <f t="shared" si="8"/>
        <v>229112.02488512138</v>
      </c>
      <c r="AW34" s="5">
        <f t="shared" si="8"/>
        <v>229744.69188164236</v>
      </c>
      <c r="AX34" s="5">
        <f t="shared" si="8"/>
        <v>230380.52221314589</v>
      </c>
      <c r="AY34" s="5">
        <f t="shared" si="8"/>
        <v>231019.53169630695</v>
      </c>
      <c r="AZ34" s="5">
        <f t="shared" si="8"/>
        <v>235727.95294491202</v>
      </c>
      <c r="BA34" s="5">
        <f t="shared" si="8"/>
        <v>236373.36849814173</v>
      </c>
      <c r="BB34" s="5">
        <f t="shared" si="8"/>
        <v>237022.01112913762</v>
      </c>
      <c r="BC34" s="5">
        <f t="shared" si="8"/>
        <v>237673.8969732885</v>
      </c>
      <c r="BD34" s="5">
        <f t="shared" si="8"/>
        <v>242562.84248592894</v>
      </c>
      <c r="BE34" s="5">
        <f t="shared" si="8"/>
        <v>243221.26348566744</v>
      </c>
      <c r="BF34" s="5">
        <f t="shared" si="8"/>
        <v>243882.97659040458</v>
      </c>
      <c r="BG34" s="5">
        <f t="shared" si="8"/>
        <v>244547.99826066542</v>
      </c>
      <c r="BH34" s="5">
        <f t="shared" si="8"/>
        <v>249631.53258514998</v>
      </c>
      <c r="BI34" s="5">
        <f t="shared" si="8"/>
        <v>250303.22109765519</v>
      </c>
      <c r="BJ34" s="5">
        <f t="shared" si="8"/>
        <v>250978.26805272294</v>
      </c>
      <c r="BK34" s="5">
        <f t="shared" si="8"/>
        <v>251656.69024256599</v>
      </c>
      <c r="BL34" s="5">
        <f t="shared" si="8"/>
        <v>256942.18717861659</v>
      </c>
      <c r="BM34" s="5">
        <f t="shared" si="8"/>
        <v>257627.4105509129</v>
      </c>
      <c r="BN34" s="5">
        <f t="shared" si="8"/>
        <v>258316.06004007062</v>
      </c>
      <c r="BO34" s="5">
        <f t="shared" si="8"/>
        <v>259008.15277667413</v>
      </c>
      <c r="BP34" s="5">
        <f t="shared" si="8"/>
        <v>264500.80546086235</v>
      </c>
      <c r="BQ34" s="5">
        <f t="shared" si="8"/>
        <v>265199.83642715035</v>
      </c>
      <c r="BR34" s="5">
        <f t="shared" si="8"/>
        <v>265902.36254826974</v>
      </c>
      <c r="BS34" s="5">
        <f t="shared" si="8"/>
        <v>266608.40129999479</v>
      </c>
      <c r="BT34" s="5">
        <f t="shared" si="8"/>
        <v>272307.00167973107</v>
      </c>
      <c r="BU34" s="5">
        <f t="shared" si="8"/>
        <v>273020.11846994213</v>
      </c>
      <c r="BV34" s="5">
        <f t="shared" ref="BV34:DA34" si="9">BV32-BV33</f>
        <v>273736.80084410426</v>
      </c>
      <c r="BW34" s="5">
        <f t="shared" si="9"/>
        <v>274457.06663013715</v>
      </c>
      <c r="BX34" s="5">
        <f t="shared" si="9"/>
        <v>280369.5763270373</v>
      </c>
      <c r="BY34" s="5">
        <f t="shared" si="9"/>
        <v>281097.06277757522</v>
      </c>
      <c r="BZ34" s="5">
        <f t="shared" si="9"/>
        <v>281828.18666036578</v>
      </c>
      <c r="CA34" s="5">
        <f t="shared" si="9"/>
        <v>282562.96616257029</v>
      </c>
      <c r="CB34" s="5">
        <f t="shared" si="9"/>
        <v>288697.65973392624</v>
      </c>
      <c r="CC34" s="5">
        <f t="shared" si="9"/>
        <v>289439.80540064041</v>
      </c>
      <c r="CD34" s="5">
        <f t="shared" si="9"/>
        <v>290185.66179568809</v>
      </c>
      <c r="CE34" s="5">
        <f t="shared" si="9"/>
        <v>290935.24747271108</v>
      </c>
      <c r="CF34" s="5">
        <f t="shared" si="9"/>
        <v>297300.72481902683</v>
      </c>
      <c r="CG34" s="5">
        <f t="shared" si="9"/>
        <v>298057.82509246195</v>
      </c>
      <c r="CH34" s="5">
        <f t="shared" si="9"/>
        <v>298818.71086726419</v>
      </c>
      <c r="CI34" s="5">
        <f t="shared" si="9"/>
        <v>299583.40107094048</v>
      </c>
      <c r="CJ34" s="5">
        <f t="shared" si="9"/>
        <v>306188.60033761663</v>
      </c>
      <c r="CK34" s="5">
        <f t="shared" si="9"/>
        <v>306960.95656058477</v>
      </c>
      <c r="CL34" s="5">
        <f t="shared" si="9"/>
        <v>307737.1745646678</v>
      </c>
      <c r="CM34" s="5">
        <f t="shared" si="9"/>
        <v>308517.27365877118</v>
      </c>
      <c r="CN34" s="5">
        <f t="shared" si="9"/>
        <v>315371.48465166189</v>
      </c>
      <c r="CO34" s="5">
        <f t="shared" si="9"/>
        <v>316159.4042391837</v>
      </c>
      <c r="CP34" s="5">
        <f t="shared" si="9"/>
        <v>316951.26342464308</v>
      </c>
      <c r="CQ34" s="5">
        <f t="shared" si="9"/>
        <v>317747.08190602978</v>
      </c>
      <c r="CR34" s="5">
        <f t="shared" si="9"/>
        <v>324859.96004138689</v>
      </c>
      <c r="CS34" s="5">
        <f t="shared" si="9"/>
        <v>325663.75660304946</v>
      </c>
      <c r="CT34" s="5">
        <f t="shared" si="9"/>
        <v>326471.57214752038</v>
      </c>
      <c r="CU34" s="5">
        <f t="shared" si="9"/>
        <v>327283.4267697137</v>
      </c>
      <c r="CV34" s="5">
        <f t="shared" si="9"/>
        <v>334665.00757984951</v>
      </c>
      <c r="CW34" s="5">
        <f t="shared" si="9"/>
        <v>335485.00104463031</v>
      </c>
      <c r="CX34" s="5">
        <f t="shared" si="9"/>
        <v>336309.09447673493</v>
      </c>
      <c r="CY34" s="5">
        <f t="shared" si="9"/>
        <v>337137.30837600015</v>
      </c>
      <c r="CZ34" s="5">
        <f t="shared" si="9"/>
        <v>344798.02259285568</v>
      </c>
      <c r="DA34" s="5">
        <f t="shared" si="9"/>
        <v>345634.53933646099</v>
      </c>
      <c r="DB34" s="5">
        <f t="shared" ref="DB34:DJ34" si="10">DB32-DB33</f>
        <v>346475.23866378434</v>
      </c>
      <c r="DC34" s="5">
        <f t="shared" si="10"/>
        <v>347320.14148774429</v>
      </c>
      <c r="DD34" s="5">
        <f t="shared" si="10"/>
        <v>355270.83072743437</v>
      </c>
      <c r="DE34" s="5">
        <f t="shared" si="10"/>
        <v>356124.20370220451</v>
      </c>
      <c r="DF34" s="5">
        <f t="shared" si="10"/>
        <v>356981.84354184853</v>
      </c>
      <c r="DG34" s="5">
        <f t="shared" si="10"/>
        <v>357843.77158069075</v>
      </c>
      <c r="DH34" s="5">
        <f t="shared" si="10"/>
        <v>366095.70465302095</v>
      </c>
      <c r="DI34" s="5">
        <f t="shared" si="10"/>
        <v>440359.52822454309</v>
      </c>
      <c r="DJ34" s="5">
        <f t="shared" si="10"/>
        <v>441409.43427866558</v>
      </c>
    </row>
    <row r="35" spans="1:117">
      <c r="B35" s="11" t="s">
        <v>144</v>
      </c>
      <c r="I35" s="677">
        <f t="shared" si="2"/>
        <v>0</v>
      </c>
      <c r="J35" s="5">
        <f>Ввод!I207</f>
        <v>0</v>
      </c>
      <c r="K35" s="5">
        <f>Ввод!J207</f>
        <v>0</v>
      </c>
      <c r="L35" s="5">
        <f>Ввод!K207</f>
        <v>0</v>
      </c>
      <c r="M35" s="5">
        <f>Ввод!L207</f>
        <v>0</v>
      </c>
      <c r="N35" s="5">
        <f>Ввод!M207</f>
        <v>0</v>
      </c>
      <c r="O35" s="5">
        <f>Ввод!N207</f>
        <v>0</v>
      </c>
      <c r="P35" s="5">
        <f>Ввод!O207</f>
        <v>0</v>
      </c>
      <c r="Q35" s="5">
        <f>Ввод!P207</f>
        <v>0</v>
      </c>
      <c r="R35" s="5">
        <f>Ввод!Q207</f>
        <v>0</v>
      </c>
      <c r="S35" s="5">
        <f>Ввод!R207</f>
        <v>0</v>
      </c>
      <c r="T35" s="5">
        <f>Ввод!S207</f>
        <v>0</v>
      </c>
      <c r="U35" s="5">
        <f>Ввод!T207</f>
        <v>0</v>
      </c>
      <c r="V35" s="5">
        <f>Ввод!U207</f>
        <v>0</v>
      </c>
      <c r="W35" s="5">
        <f>Ввод!V207</f>
        <v>0</v>
      </c>
      <c r="X35" s="5">
        <f>Ввод!W207</f>
        <v>0</v>
      </c>
      <c r="Y35" s="5">
        <f>Ввод!X207</f>
        <v>0</v>
      </c>
      <c r="Z35" s="5">
        <f>Ввод!Y207</f>
        <v>0</v>
      </c>
      <c r="AA35" s="5">
        <f>Ввод!Z207</f>
        <v>0</v>
      </c>
      <c r="AB35" s="5">
        <f>Ввод!AA207</f>
        <v>0</v>
      </c>
      <c r="AC35" s="5">
        <f>Ввод!AB207</f>
        <v>0</v>
      </c>
      <c r="AD35" s="5">
        <f>Ввод!AC207</f>
        <v>0</v>
      </c>
      <c r="AE35" s="5">
        <f>Ввод!AD207</f>
        <v>0</v>
      </c>
      <c r="AF35" s="5">
        <f>Ввод!AE207</f>
        <v>0</v>
      </c>
      <c r="AG35" s="5">
        <f>Ввод!AF207</f>
        <v>0</v>
      </c>
      <c r="AH35" s="5">
        <f>Ввод!AG207</f>
        <v>0</v>
      </c>
      <c r="AI35" s="5">
        <f>Ввод!AH207</f>
        <v>0</v>
      </c>
      <c r="AJ35" s="5">
        <f>Ввод!AI207</f>
        <v>0</v>
      </c>
      <c r="AK35" s="5">
        <f>Ввод!AJ207</f>
        <v>0</v>
      </c>
      <c r="AL35" s="5">
        <f>Ввод!AK207</f>
        <v>0</v>
      </c>
      <c r="AM35" s="5">
        <f>Ввод!AL207</f>
        <v>0</v>
      </c>
      <c r="AN35" s="5">
        <f>Ввод!AM207</f>
        <v>0</v>
      </c>
      <c r="AO35" s="5">
        <f>Ввод!AN207</f>
        <v>0</v>
      </c>
      <c r="AP35" s="5">
        <f>Ввод!AO207</f>
        <v>0</v>
      </c>
      <c r="AQ35" s="5">
        <f>Ввод!AP207</f>
        <v>0</v>
      </c>
      <c r="AR35" s="5">
        <f>Ввод!AQ207</f>
        <v>0</v>
      </c>
      <c r="AS35" s="5">
        <f>Ввод!AR207</f>
        <v>0</v>
      </c>
      <c r="AT35" s="5">
        <f>Ввод!AS207</f>
        <v>0</v>
      </c>
      <c r="AU35" s="5">
        <f>Ввод!AT207</f>
        <v>0</v>
      </c>
      <c r="AV35" s="5">
        <f>Ввод!AU207</f>
        <v>0</v>
      </c>
      <c r="AW35" s="5">
        <f>Ввод!AV207</f>
        <v>0</v>
      </c>
      <c r="AX35" s="5">
        <f>Ввод!AW207</f>
        <v>0</v>
      </c>
      <c r="AY35" s="5">
        <f>Ввод!AX207</f>
        <v>0</v>
      </c>
      <c r="AZ35" s="5">
        <f>Ввод!AY207</f>
        <v>0</v>
      </c>
      <c r="BA35" s="5">
        <f>Ввод!AZ207</f>
        <v>0</v>
      </c>
      <c r="BB35" s="5">
        <f>Ввод!BA207</f>
        <v>0</v>
      </c>
      <c r="BC35" s="5">
        <f>Ввод!BB207</f>
        <v>0</v>
      </c>
      <c r="BD35" s="5">
        <f>Ввод!BC207</f>
        <v>0</v>
      </c>
      <c r="BE35" s="5">
        <f>Ввод!BD207</f>
        <v>0</v>
      </c>
      <c r="BF35" s="5">
        <f>Ввод!BE207</f>
        <v>0</v>
      </c>
      <c r="BG35" s="5">
        <f>Ввод!BF207</f>
        <v>0</v>
      </c>
      <c r="BH35" s="5">
        <f>Ввод!BG207</f>
        <v>0</v>
      </c>
      <c r="BI35" s="5">
        <f>Ввод!BH207</f>
        <v>0</v>
      </c>
      <c r="BJ35" s="5">
        <f>Ввод!BI207</f>
        <v>0</v>
      </c>
      <c r="BK35" s="5">
        <f>Ввод!BJ207</f>
        <v>0</v>
      </c>
      <c r="BL35" s="5">
        <f>Ввод!BK207</f>
        <v>0</v>
      </c>
      <c r="BM35" s="5">
        <f>Ввод!BL207</f>
        <v>0</v>
      </c>
      <c r="BN35" s="5">
        <f>Ввод!BM207</f>
        <v>0</v>
      </c>
      <c r="BO35" s="5">
        <f>Ввод!BN207</f>
        <v>0</v>
      </c>
      <c r="BP35" s="5">
        <f>Ввод!BO207</f>
        <v>0</v>
      </c>
      <c r="BQ35" s="5">
        <f>Ввод!BP207</f>
        <v>0</v>
      </c>
      <c r="BR35" s="5">
        <f>Ввод!BQ207</f>
        <v>0</v>
      </c>
      <c r="BS35" s="5">
        <f>Ввод!BR207</f>
        <v>0</v>
      </c>
      <c r="BT35" s="5">
        <f>Ввод!BS207</f>
        <v>0</v>
      </c>
      <c r="BU35" s="5">
        <f>Ввод!BT207</f>
        <v>0</v>
      </c>
      <c r="BV35" s="5">
        <f>Ввод!BU207</f>
        <v>0</v>
      </c>
      <c r="BW35" s="5">
        <f>Ввод!BV207</f>
        <v>0</v>
      </c>
      <c r="BX35" s="5">
        <f>Ввод!BW207</f>
        <v>0</v>
      </c>
      <c r="BY35" s="5">
        <f>Ввод!BX207</f>
        <v>0</v>
      </c>
      <c r="BZ35" s="5">
        <f>Ввод!BY207</f>
        <v>0</v>
      </c>
      <c r="CA35" s="5">
        <f>Ввод!BZ207</f>
        <v>0</v>
      </c>
      <c r="CB35" s="5">
        <f>Ввод!CA207</f>
        <v>0</v>
      </c>
      <c r="CC35" s="5">
        <f>Ввод!CB207</f>
        <v>0</v>
      </c>
      <c r="CD35" s="5">
        <f>Ввод!CC207</f>
        <v>0</v>
      </c>
      <c r="CE35" s="5">
        <f>Ввод!CD207</f>
        <v>0</v>
      </c>
      <c r="CF35" s="5">
        <f>Ввод!CE207</f>
        <v>0</v>
      </c>
      <c r="CG35" s="5">
        <f>Ввод!CF207</f>
        <v>0</v>
      </c>
      <c r="CH35" s="5">
        <f>Ввод!CG207</f>
        <v>0</v>
      </c>
      <c r="CI35" s="5">
        <f>Ввод!CH207</f>
        <v>0</v>
      </c>
      <c r="CJ35" s="5">
        <f>Ввод!CI207</f>
        <v>0</v>
      </c>
      <c r="CK35" s="5">
        <f>Ввод!CJ207</f>
        <v>0</v>
      </c>
      <c r="CL35" s="5">
        <f>Ввод!CK207</f>
        <v>0</v>
      </c>
      <c r="CM35" s="5">
        <f>Ввод!CL207</f>
        <v>0</v>
      </c>
      <c r="CN35" s="5">
        <f>Ввод!CM207</f>
        <v>0</v>
      </c>
      <c r="CO35" s="5">
        <f>Ввод!CN207</f>
        <v>0</v>
      </c>
      <c r="CP35" s="5">
        <f>Ввод!CO207</f>
        <v>0</v>
      </c>
      <c r="CQ35" s="5">
        <f>Ввод!CP207</f>
        <v>0</v>
      </c>
      <c r="CR35" s="5">
        <f>Ввод!CQ207</f>
        <v>0</v>
      </c>
      <c r="CS35" s="5">
        <f>Ввод!CR207</f>
        <v>0</v>
      </c>
      <c r="CT35" s="5">
        <f>Ввод!CS207</f>
        <v>0</v>
      </c>
      <c r="CU35" s="5">
        <f>Ввод!CT207</f>
        <v>0</v>
      </c>
      <c r="CV35" s="5">
        <f>Ввод!CU207</f>
        <v>0</v>
      </c>
      <c r="CW35" s="5">
        <f>Ввод!CV207</f>
        <v>0</v>
      </c>
      <c r="CX35" s="5">
        <f>Ввод!CW207</f>
        <v>0</v>
      </c>
      <c r="CY35" s="5">
        <f>Ввод!CX207</f>
        <v>0</v>
      </c>
      <c r="CZ35" s="5">
        <f>Ввод!CY207</f>
        <v>0</v>
      </c>
      <c r="DA35" s="5">
        <f>Ввод!CZ207</f>
        <v>0</v>
      </c>
      <c r="DB35" s="5">
        <f>Ввод!DA207</f>
        <v>0</v>
      </c>
      <c r="DC35" s="5">
        <f>Ввод!DB207</f>
        <v>0</v>
      </c>
      <c r="DD35" s="5">
        <f>Ввод!DC207</f>
        <v>0</v>
      </c>
      <c r="DE35" s="5">
        <f>Ввод!DD207</f>
        <v>0</v>
      </c>
      <c r="DF35" s="5">
        <f>Ввод!DE207</f>
        <v>0</v>
      </c>
      <c r="DG35" s="5">
        <f>Ввод!DF207</f>
        <v>0</v>
      </c>
      <c r="DH35" s="5">
        <f>Ввод!DG207</f>
        <v>0</v>
      </c>
      <c r="DI35" s="5">
        <f>Ввод!DH207</f>
        <v>0</v>
      </c>
      <c r="DJ35" s="5">
        <f>Ввод!DI207</f>
        <v>0</v>
      </c>
      <c r="DK35" s="10">
        <f>Ввод!DJ278</f>
        <v>0</v>
      </c>
      <c r="DL35" s="10">
        <f>Ввод!DK278</f>
        <v>0</v>
      </c>
      <c r="DM35" s="10">
        <f>Ввод!DL278</f>
        <v>0</v>
      </c>
    </row>
    <row r="36" spans="1:117">
      <c r="B36" s="11" t="s">
        <v>525</v>
      </c>
      <c r="I36" s="677">
        <f t="shared" si="2"/>
        <v>0</v>
      </c>
      <c r="J36" s="5">
        <f>Ввод!I208</f>
        <v>0</v>
      </c>
      <c r="K36" s="5">
        <f>Ввод!J208</f>
        <v>0</v>
      </c>
      <c r="L36" s="5">
        <f>Ввод!K208</f>
        <v>0</v>
      </c>
      <c r="M36" s="5">
        <f>Ввод!L208</f>
        <v>0</v>
      </c>
      <c r="N36" s="5">
        <f>Ввод!M208</f>
        <v>0</v>
      </c>
      <c r="O36" s="5">
        <f>Ввод!N208</f>
        <v>0</v>
      </c>
      <c r="P36" s="5">
        <f>Ввод!O208</f>
        <v>0</v>
      </c>
      <c r="Q36" s="5">
        <f>Ввод!P208</f>
        <v>0</v>
      </c>
      <c r="R36" s="5">
        <f>Ввод!Q208</f>
        <v>0</v>
      </c>
      <c r="S36" s="5">
        <f>Ввод!R208</f>
        <v>0</v>
      </c>
      <c r="T36" s="5">
        <f>Ввод!S208</f>
        <v>0</v>
      </c>
      <c r="U36" s="5">
        <f>Ввод!T208</f>
        <v>0</v>
      </c>
      <c r="V36" s="5">
        <f>Ввод!U208</f>
        <v>0</v>
      </c>
      <c r="W36" s="5">
        <f>Ввод!V208</f>
        <v>0</v>
      </c>
      <c r="X36" s="5">
        <f>Ввод!W208</f>
        <v>0</v>
      </c>
      <c r="Y36" s="5">
        <f>Ввод!X208</f>
        <v>0</v>
      </c>
      <c r="Z36" s="5">
        <f>Ввод!Y208</f>
        <v>0</v>
      </c>
      <c r="AA36" s="5">
        <f>Ввод!Z208</f>
        <v>0</v>
      </c>
      <c r="AB36" s="5">
        <f>Ввод!AA208</f>
        <v>0</v>
      </c>
      <c r="AC36" s="5">
        <f>Ввод!AB208</f>
        <v>0</v>
      </c>
      <c r="AD36" s="5">
        <f>Ввод!AC208</f>
        <v>0</v>
      </c>
      <c r="AE36" s="5">
        <f>Ввод!AD208</f>
        <v>0</v>
      </c>
      <c r="AF36" s="5">
        <f>Ввод!AE208</f>
        <v>0</v>
      </c>
      <c r="AG36" s="5">
        <f>Ввод!AF208</f>
        <v>0</v>
      </c>
      <c r="AH36" s="5">
        <f>Ввод!AG208</f>
        <v>0</v>
      </c>
      <c r="AI36" s="5">
        <f>Ввод!AH208</f>
        <v>0</v>
      </c>
      <c r="AJ36" s="5">
        <f>Ввод!AI208</f>
        <v>0</v>
      </c>
      <c r="AK36" s="5">
        <f>Ввод!AJ208</f>
        <v>0</v>
      </c>
      <c r="AL36" s="5">
        <f>Ввод!AK208</f>
        <v>0</v>
      </c>
      <c r="AM36" s="5">
        <f>Ввод!AL208</f>
        <v>0</v>
      </c>
      <c r="AN36" s="5">
        <f>Ввод!AM208</f>
        <v>0</v>
      </c>
      <c r="AO36" s="5">
        <f>Ввод!AN208</f>
        <v>0</v>
      </c>
      <c r="AP36" s="5">
        <f>Ввод!AO208</f>
        <v>0</v>
      </c>
      <c r="AQ36" s="5">
        <f>Ввод!AP208</f>
        <v>0</v>
      </c>
      <c r="AR36" s="5">
        <f>Ввод!AQ208</f>
        <v>0</v>
      </c>
      <c r="AS36" s="5">
        <f>Ввод!AR208</f>
        <v>0</v>
      </c>
      <c r="AT36" s="5">
        <f>Ввод!AS208</f>
        <v>0</v>
      </c>
      <c r="AU36" s="5">
        <f>Ввод!AT208</f>
        <v>0</v>
      </c>
      <c r="AV36" s="5">
        <f>Ввод!AU208</f>
        <v>0</v>
      </c>
      <c r="AW36" s="5">
        <f>Ввод!AV208</f>
        <v>0</v>
      </c>
      <c r="AX36" s="5">
        <f>Ввод!AW208</f>
        <v>0</v>
      </c>
      <c r="AY36" s="5">
        <f>Ввод!AX208</f>
        <v>0</v>
      </c>
      <c r="AZ36" s="5">
        <f>Ввод!AY208</f>
        <v>0</v>
      </c>
      <c r="BA36" s="5">
        <f>Ввод!AZ208</f>
        <v>0</v>
      </c>
      <c r="BB36" s="5">
        <f>Ввод!BA208</f>
        <v>0</v>
      </c>
      <c r="BC36" s="5">
        <f>Ввод!BB208</f>
        <v>0</v>
      </c>
      <c r="BD36" s="5">
        <f>Ввод!BC208</f>
        <v>0</v>
      </c>
      <c r="BE36" s="5">
        <f>Ввод!BD208</f>
        <v>0</v>
      </c>
      <c r="BF36" s="5">
        <f>Ввод!BE208</f>
        <v>0</v>
      </c>
      <c r="BG36" s="5">
        <f>Ввод!BF208</f>
        <v>0</v>
      </c>
      <c r="BH36" s="5">
        <f>Ввод!BG208</f>
        <v>0</v>
      </c>
      <c r="BI36" s="5">
        <f>Ввод!BH208</f>
        <v>0</v>
      </c>
      <c r="BJ36" s="5">
        <f>Ввод!BI208</f>
        <v>0</v>
      </c>
      <c r="BK36" s="5">
        <f>Ввод!BJ208</f>
        <v>0</v>
      </c>
      <c r="BL36" s="5">
        <f>Ввод!BK208</f>
        <v>0</v>
      </c>
      <c r="BM36" s="5">
        <f>Ввод!BL208</f>
        <v>0</v>
      </c>
      <c r="BN36" s="5">
        <f>Ввод!BM208</f>
        <v>0</v>
      </c>
      <c r="BO36" s="5">
        <f>Ввод!BN208</f>
        <v>0</v>
      </c>
      <c r="BP36" s="5">
        <f>Ввод!BO208</f>
        <v>0</v>
      </c>
      <c r="BQ36" s="5">
        <f>Ввод!BP208</f>
        <v>0</v>
      </c>
      <c r="BR36" s="5">
        <f>Ввод!BQ208</f>
        <v>0</v>
      </c>
      <c r="BS36" s="5">
        <f>Ввод!BR208</f>
        <v>0</v>
      </c>
      <c r="BT36" s="5">
        <f>Ввод!BS208</f>
        <v>0</v>
      </c>
      <c r="BU36" s="5">
        <f>Ввод!BT208</f>
        <v>0</v>
      </c>
      <c r="BV36" s="5">
        <f>Ввод!BU208</f>
        <v>0</v>
      </c>
      <c r="BW36" s="5">
        <f>Ввод!BV208</f>
        <v>0</v>
      </c>
      <c r="BX36" s="5">
        <f>Ввод!BW208</f>
        <v>0</v>
      </c>
      <c r="BY36" s="5">
        <f>Ввод!BX208</f>
        <v>0</v>
      </c>
      <c r="BZ36" s="5">
        <f>Ввод!BY208</f>
        <v>0</v>
      </c>
      <c r="CA36" s="5">
        <f>Ввод!BZ208</f>
        <v>0</v>
      </c>
      <c r="CB36" s="5">
        <f>Ввод!CA208</f>
        <v>0</v>
      </c>
      <c r="CC36" s="5">
        <f>Ввод!CB208</f>
        <v>0</v>
      </c>
      <c r="CD36" s="5">
        <f>Ввод!CC208</f>
        <v>0</v>
      </c>
      <c r="CE36" s="5">
        <f>Ввод!CD208</f>
        <v>0</v>
      </c>
      <c r="CF36" s="5">
        <f>Ввод!CE208</f>
        <v>0</v>
      </c>
      <c r="CG36" s="5">
        <f>Ввод!CF208</f>
        <v>0</v>
      </c>
      <c r="CH36" s="5">
        <f>Ввод!CG208</f>
        <v>0</v>
      </c>
      <c r="CI36" s="5">
        <f>Ввод!CH208</f>
        <v>0</v>
      </c>
      <c r="CJ36" s="5">
        <f>Ввод!CI208</f>
        <v>0</v>
      </c>
      <c r="CK36" s="5">
        <f>Ввод!CJ208</f>
        <v>0</v>
      </c>
      <c r="CL36" s="5">
        <f>Ввод!CK208</f>
        <v>0</v>
      </c>
      <c r="CM36" s="5">
        <f>Ввод!CL208</f>
        <v>0</v>
      </c>
      <c r="CN36" s="5">
        <f>Ввод!CM208</f>
        <v>0</v>
      </c>
      <c r="CO36" s="5">
        <f>Ввод!CN208</f>
        <v>0</v>
      </c>
      <c r="CP36" s="5">
        <f>Ввод!CO208</f>
        <v>0</v>
      </c>
      <c r="CQ36" s="5">
        <f>Ввод!CP208</f>
        <v>0</v>
      </c>
      <c r="CR36" s="5">
        <f>Ввод!CQ208</f>
        <v>0</v>
      </c>
      <c r="CS36" s="5">
        <f>Ввод!CR208</f>
        <v>0</v>
      </c>
      <c r="CT36" s="5">
        <f>Ввод!CS208</f>
        <v>0</v>
      </c>
      <c r="CU36" s="5">
        <f>Ввод!CT208</f>
        <v>0</v>
      </c>
      <c r="CV36" s="5">
        <f>Ввод!CU208</f>
        <v>0</v>
      </c>
      <c r="CW36" s="5">
        <f>Ввод!CV208</f>
        <v>0</v>
      </c>
      <c r="CX36" s="5">
        <f>Ввод!CW208</f>
        <v>0</v>
      </c>
      <c r="CY36" s="5">
        <f>Ввод!CX208</f>
        <v>0</v>
      </c>
      <c r="CZ36" s="5">
        <f>Ввод!CY208</f>
        <v>0</v>
      </c>
      <c r="DA36" s="5">
        <f>Ввод!CZ208</f>
        <v>0</v>
      </c>
      <c r="DB36" s="5">
        <f>Ввод!DA208</f>
        <v>0</v>
      </c>
      <c r="DC36" s="5">
        <f>Ввод!DB208</f>
        <v>0</v>
      </c>
      <c r="DD36" s="5">
        <f>Ввод!DC208</f>
        <v>0</v>
      </c>
      <c r="DE36" s="5">
        <f>Ввод!DD208</f>
        <v>0</v>
      </c>
      <c r="DF36" s="5">
        <f>Ввод!DE208</f>
        <v>0</v>
      </c>
      <c r="DG36" s="5">
        <f>Ввод!DF208</f>
        <v>0</v>
      </c>
      <c r="DH36" s="5">
        <f>Ввод!DG208</f>
        <v>0</v>
      </c>
      <c r="DI36" s="5">
        <f>Ввод!DH208</f>
        <v>0</v>
      </c>
      <c r="DJ36" s="5">
        <f>Ввод!DI208</f>
        <v>0</v>
      </c>
      <c r="DK36" s="10"/>
      <c r="DL36" s="10"/>
      <c r="DM36" s="10"/>
    </row>
    <row r="37" spans="1:117">
      <c r="B37" s="11" t="s">
        <v>151</v>
      </c>
      <c r="I37" s="677">
        <f t="shared" si="2"/>
        <v>0</v>
      </c>
      <c r="J37" s="5">
        <f>Ввод!I209</f>
        <v>0</v>
      </c>
      <c r="K37" s="5">
        <f>Ввод!J209</f>
        <v>0</v>
      </c>
      <c r="L37" s="5">
        <f>Ввод!K209</f>
        <v>0</v>
      </c>
      <c r="M37" s="5">
        <f>Ввод!L209</f>
        <v>0</v>
      </c>
      <c r="N37" s="5">
        <f>Ввод!M209</f>
        <v>0</v>
      </c>
      <c r="O37" s="5">
        <f>Ввод!N209</f>
        <v>0</v>
      </c>
      <c r="P37" s="5">
        <f>Ввод!O209</f>
        <v>0</v>
      </c>
      <c r="Q37" s="5">
        <f>Ввод!P209</f>
        <v>0</v>
      </c>
      <c r="R37" s="5">
        <f>Ввод!Q209</f>
        <v>0</v>
      </c>
      <c r="S37" s="5">
        <f>Ввод!R209</f>
        <v>0</v>
      </c>
      <c r="T37" s="5">
        <f>Ввод!S209</f>
        <v>0</v>
      </c>
      <c r="U37" s="5">
        <f>Ввод!T209</f>
        <v>0</v>
      </c>
      <c r="V37" s="5">
        <f>Ввод!U209</f>
        <v>0</v>
      </c>
      <c r="W37" s="5">
        <f>Ввод!V209</f>
        <v>0</v>
      </c>
      <c r="X37" s="5">
        <f>Ввод!W209</f>
        <v>0</v>
      </c>
      <c r="Y37" s="5">
        <f>Ввод!X209</f>
        <v>0</v>
      </c>
      <c r="Z37" s="5">
        <f>Ввод!Y209</f>
        <v>0</v>
      </c>
      <c r="AA37" s="5">
        <f>Ввод!Z209</f>
        <v>0</v>
      </c>
      <c r="AB37" s="5">
        <f>Ввод!AA209</f>
        <v>0</v>
      </c>
      <c r="AC37" s="5">
        <f>Ввод!AB209</f>
        <v>0</v>
      </c>
      <c r="AD37" s="5">
        <f>Ввод!AC209</f>
        <v>0</v>
      </c>
      <c r="AE37" s="5">
        <f>Ввод!AD209</f>
        <v>0</v>
      </c>
      <c r="AF37" s="5">
        <f>Ввод!AE209</f>
        <v>0</v>
      </c>
      <c r="AG37" s="5">
        <f>Ввод!AF209</f>
        <v>0</v>
      </c>
      <c r="AH37" s="5">
        <f>Ввод!AG209</f>
        <v>0</v>
      </c>
      <c r="AI37" s="5">
        <f>Ввод!AH209</f>
        <v>0</v>
      </c>
      <c r="AJ37" s="5">
        <f>Ввод!AI209</f>
        <v>0</v>
      </c>
      <c r="AK37" s="5">
        <f>Ввод!AJ209</f>
        <v>0</v>
      </c>
      <c r="AL37" s="5">
        <f>Ввод!AK209</f>
        <v>0</v>
      </c>
      <c r="AM37" s="5">
        <f>Ввод!AL209</f>
        <v>0</v>
      </c>
      <c r="AN37" s="5">
        <f>Ввод!AM209</f>
        <v>0</v>
      </c>
      <c r="AO37" s="5">
        <f>Ввод!AN209</f>
        <v>0</v>
      </c>
      <c r="AP37" s="5">
        <f>Ввод!AO209</f>
        <v>0</v>
      </c>
      <c r="AQ37" s="5">
        <f>Ввод!AP209</f>
        <v>0</v>
      </c>
      <c r="AR37" s="5">
        <f>Ввод!AQ209</f>
        <v>0</v>
      </c>
      <c r="AS37" s="5">
        <f>Ввод!AR209</f>
        <v>0</v>
      </c>
      <c r="AT37" s="5">
        <f>Ввод!AS209</f>
        <v>0</v>
      </c>
      <c r="AU37" s="5">
        <f>Ввод!AT209</f>
        <v>0</v>
      </c>
      <c r="AV37" s="5">
        <f>Ввод!AU209</f>
        <v>0</v>
      </c>
      <c r="AW37" s="5">
        <f>Ввод!AV209</f>
        <v>0</v>
      </c>
      <c r="AX37" s="5">
        <f>Ввод!AW209</f>
        <v>0</v>
      </c>
      <c r="AY37" s="5">
        <f>Ввод!AX209</f>
        <v>0</v>
      </c>
      <c r="AZ37" s="5">
        <f>Ввод!AY209</f>
        <v>0</v>
      </c>
      <c r="BA37" s="5">
        <f>Ввод!AZ209</f>
        <v>0</v>
      </c>
      <c r="BB37" s="5">
        <f>Ввод!BA209</f>
        <v>0</v>
      </c>
      <c r="BC37" s="5">
        <f>Ввод!BB209</f>
        <v>0</v>
      </c>
      <c r="BD37" s="5">
        <f>Ввод!BC209</f>
        <v>0</v>
      </c>
      <c r="BE37" s="5">
        <f>Ввод!BD209</f>
        <v>0</v>
      </c>
      <c r="BF37" s="5">
        <f>Ввод!BE209</f>
        <v>0</v>
      </c>
      <c r="BG37" s="5">
        <f>Ввод!BF209</f>
        <v>0</v>
      </c>
      <c r="BH37" s="5">
        <f>Ввод!BG209</f>
        <v>0</v>
      </c>
      <c r="BI37" s="5">
        <f>Ввод!BH209</f>
        <v>0</v>
      </c>
      <c r="BJ37" s="5">
        <f>Ввод!BI209</f>
        <v>0</v>
      </c>
      <c r="BK37" s="5">
        <f>Ввод!BJ209</f>
        <v>0</v>
      </c>
      <c r="BL37" s="5">
        <f>Ввод!BK209</f>
        <v>0</v>
      </c>
      <c r="BM37" s="5">
        <f>Ввод!BL209</f>
        <v>0</v>
      </c>
      <c r="BN37" s="5">
        <f>Ввод!BM209</f>
        <v>0</v>
      </c>
      <c r="BO37" s="5">
        <f>Ввод!BN209</f>
        <v>0</v>
      </c>
      <c r="BP37" s="5">
        <f>Ввод!BO209</f>
        <v>0</v>
      </c>
      <c r="BQ37" s="5">
        <f>Ввод!BP209</f>
        <v>0</v>
      </c>
      <c r="BR37" s="5">
        <f>Ввод!BQ209</f>
        <v>0</v>
      </c>
      <c r="BS37" s="5">
        <f>Ввод!BR209</f>
        <v>0</v>
      </c>
      <c r="BT37" s="5">
        <f>Ввод!BS209</f>
        <v>0</v>
      </c>
      <c r="BU37" s="5">
        <f>Ввод!BT209</f>
        <v>0</v>
      </c>
      <c r="BV37" s="5">
        <f>Ввод!BU209</f>
        <v>0</v>
      </c>
      <c r="BW37" s="5">
        <f>Ввод!BV209</f>
        <v>0</v>
      </c>
      <c r="BX37" s="5">
        <f>Ввод!BW209</f>
        <v>0</v>
      </c>
      <c r="BY37" s="5">
        <f>Ввод!BX209</f>
        <v>0</v>
      </c>
      <c r="BZ37" s="5">
        <f>Ввод!BY209</f>
        <v>0</v>
      </c>
      <c r="CA37" s="5">
        <f>Ввод!BZ209</f>
        <v>0</v>
      </c>
      <c r="CB37" s="5">
        <f>Ввод!CA209</f>
        <v>0</v>
      </c>
      <c r="CC37" s="5">
        <f>Ввод!CB209</f>
        <v>0</v>
      </c>
      <c r="CD37" s="5">
        <f>Ввод!CC209</f>
        <v>0</v>
      </c>
      <c r="CE37" s="5">
        <f>Ввод!CD209</f>
        <v>0</v>
      </c>
      <c r="CF37" s="5">
        <f>Ввод!CE209</f>
        <v>0</v>
      </c>
      <c r="CG37" s="5">
        <f>Ввод!CF209</f>
        <v>0</v>
      </c>
      <c r="CH37" s="5">
        <f>Ввод!CG209</f>
        <v>0</v>
      </c>
      <c r="CI37" s="5">
        <f>Ввод!CH209</f>
        <v>0</v>
      </c>
      <c r="CJ37" s="5">
        <f>Ввод!CI209</f>
        <v>0</v>
      </c>
      <c r="CK37" s="5">
        <f>Ввод!CJ209</f>
        <v>0</v>
      </c>
      <c r="CL37" s="5">
        <f>Ввод!CK209</f>
        <v>0</v>
      </c>
      <c r="CM37" s="5">
        <f>Ввод!CL209</f>
        <v>0</v>
      </c>
      <c r="CN37" s="5">
        <f>Ввод!CM209</f>
        <v>0</v>
      </c>
      <c r="CO37" s="5">
        <f>Ввод!CN209</f>
        <v>0</v>
      </c>
      <c r="CP37" s="5">
        <f>Ввод!CO209</f>
        <v>0</v>
      </c>
      <c r="CQ37" s="5">
        <f>Ввод!CP209</f>
        <v>0</v>
      </c>
      <c r="CR37" s="5">
        <f>Ввод!CQ209</f>
        <v>0</v>
      </c>
      <c r="CS37" s="5">
        <f>Ввод!CR209</f>
        <v>0</v>
      </c>
      <c r="CT37" s="5">
        <f>Ввод!CS209</f>
        <v>0</v>
      </c>
      <c r="CU37" s="5">
        <f>Ввод!CT209</f>
        <v>0</v>
      </c>
      <c r="CV37" s="5">
        <f>Ввод!CU209</f>
        <v>0</v>
      </c>
      <c r="CW37" s="5">
        <f>Ввод!CV209</f>
        <v>0</v>
      </c>
      <c r="CX37" s="5">
        <f>Ввод!CW209</f>
        <v>0</v>
      </c>
      <c r="CY37" s="5">
        <f>Ввод!CX209</f>
        <v>0</v>
      </c>
      <c r="CZ37" s="5">
        <f>Ввод!CY209</f>
        <v>0</v>
      </c>
      <c r="DA37" s="5">
        <f>Ввод!CZ209</f>
        <v>0</v>
      </c>
      <c r="DB37" s="5">
        <f>Ввод!DA209</f>
        <v>0</v>
      </c>
      <c r="DC37" s="5">
        <f>Ввод!DB209</f>
        <v>0</v>
      </c>
      <c r="DD37" s="5">
        <f>Ввод!DC209</f>
        <v>0</v>
      </c>
      <c r="DE37" s="5">
        <f>Ввод!DD209</f>
        <v>0</v>
      </c>
      <c r="DF37" s="5">
        <f>Ввод!DE209</f>
        <v>0</v>
      </c>
      <c r="DG37" s="5">
        <f>Ввод!DF209</f>
        <v>0</v>
      </c>
      <c r="DH37" s="5">
        <f>Ввод!DG209</f>
        <v>0</v>
      </c>
      <c r="DI37" s="5">
        <f>Ввод!DH209</f>
        <v>0</v>
      </c>
      <c r="DJ37" s="5">
        <f>Ввод!DI209</f>
        <v>0</v>
      </c>
      <c r="DK37" s="10">
        <f>Ввод!DJ280</f>
        <v>0</v>
      </c>
      <c r="DL37" s="10">
        <f>Ввод!DK280</f>
        <v>0</v>
      </c>
      <c r="DM37" s="10">
        <f>Ввод!DL280</f>
        <v>0</v>
      </c>
    </row>
    <row r="38" spans="1:117">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row>
    <row r="39" spans="1:117" s="81" customFormat="1">
      <c r="A39" s="163"/>
      <c r="B39" s="81" t="s">
        <v>11</v>
      </c>
      <c r="I39" s="680"/>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row>
    <row r="40" spans="1:117">
      <c r="B40" s="11" t="s">
        <v>340</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row>
    <row r="41" spans="1:117">
      <c r="B41" s="12" t="s">
        <v>37</v>
      </c>
      <c r="J41" s="3">
        <f>Indexing!J179+Indexing!J183</f>
        <v>29</v>
      </c>
      <c r="K41" s="3">
        <f>Indexing!K179+Indexing!K183</f>
        <v>29</v>
      </c>
      <c r="L41" s="3">
        <f>Indexing!L179+Indexing!L183</f>
        <v>30.253959999999999</v>
      </c>
      <c r="M41" s="3">
        <f>Indexing!M179+Indexing!M183</f>
        <v>30.253959999999999</v>
      </c>
      <c r="N41" s="3">
        <f>Indexing!N179+Indexing!N183</f>
        <v>30.253959999999999</v>
      </c>
      <c r="O41" s="3">
        <f>Indexing!O179+Indexing!O183</f>
        <v>30.253959999999999</v>
      </c>
      <c r="P41" s="3">
        <f>Indexing!P179+Indexing!P183</f>
        <v>31.452016815999993</v>
      </c>
      <c r="Q41" s="3">
        <f>Indexing!Q179+Indexing!Q183</f>
        <v>31.452016815999993</v>
      </c>
      <c r="R41" s="3">
        <f>Indexing!R179+Indexing!R183</f>
        <v>31.452016815999993</v>
      </c>
      <c r="S41" s="3">
        <f>Indexing!S179+Indexing!S183</f>
        <v>31.452016815999993</v>
      </c>
      <c r="T41" s="3">
        <f>Indexing!T179+Indexing!T183</f>
        <v>32.703807085276793</v>
      </c>
      <c r="U41" s="3">
        <f>Indexing!U179+Indexing!U183</f>
        <v>32.703807085276793</v>
      </c>
      <c r="V41" s="3">
        <f>Indexing!V179+Indexing!V183</f>
        <v>32.703807085276793</v>
      </c>
      <c r="W41" s="3">
        <f>Indexing!W179+Indexing!W183</f>
        <v>32.703807085276793</v>
      </c>
      <c r="X41" s="3">
        <f>Indexing!X179+Indexing!X183</f>
        <v>34.00934306412104</v>
      </c>
      <c r="Y41" s="3">
        <f>Indexing!Y179+Indexing!Y183</f>
        <v>34.00934306412104</v>
      </c>
      <c r="Z41" s="3">
        <f>Indexing!Z179+Indexing!Z183</f>
        <v>34.00934306412104</v>
      </c>
      <c r="AA41" s="3">
        <f>Indexing!AA179+Indexing!AA183</f>
        <v>34.00934306412104</v>
      </c>
      <c r="AB41" s="3">
        <f>Indexing!AB179+Indexing!AB183</f>
        <v>35.36529557208754</v>
      </c>
      <c r="AC41" s="3">
        <f>Indexing!AC179+Indexing!AC183</f>
        <v>35.36529557208754</v>
      </c>
      <c r="AD41" s="3">
        <f>Indexing!AD179+Indexing!AD183</f>
        <v>35.36529557208754</v>
      </c>
      <c r="AE41" s="3">
        <f>Indexing!AE179+Indexing!AE183</f>
        <v>35.36529557208754</v>
      </c>
      <c r="AF41" s="3">
        <f>Indexing!AF179+Indexing!AF183</f>
        <v>36.771066071078018</v>
      </c>
      <c r="AG41" s="3">
        <f>Indexing!AG179+Indexing!AG183</f>
        <v>36.771066071078018</v>
      </c>
      <c r="AH41" s="3">
        <f>Indexing!AH179+Indexing!AH183</f>
        <v>36.771066071078018</v>
      </c>
      <c r="AI41" s="3">
        <f>Indexing!AI179+Indexing!AI183</f>
        <v>36.771066071078018</v>
      </c>
      <c r="AJ41" s="3">
        <f>Indexing!AJ179+Indexing!AJ183</f>
        <v>38.228303419474834</v>
      </c>
      <c r="AK41" s="3">
        <f>Indexing!AK179+Indexing!AK183</f>
        <v>38.228303419474834</v>
      </c>
      <c r="AL41" s="3">
        <f>Indexing!AL179+Indexing!AL183</f>
        <v>38.228303419474834</v>
      </c>
      <c r="AM41" s="3">
        <f>Indexing!AM179+Indexing!AM183</f>
        <v>38.228303419474834</v>
      </c>
      <c r="AN41" s="3">
        <f>Indexing!AN179+Indexing!AN183</f>
        <v>39.740232819715061</v>
      </c>
      <c r="AO41" s="3">
        <f>Indexing!AO179+Indexing!AO183</f>
        <v>39.740232819715061</v>
      </c>
      <c r="AP41" s="3">
        <f>Indexing!AP179+Indexing!AP183</f>
        <v>39.740232819715061</v>
      </c>
      <c r="AQ41" s="3">
        <f>Indexing!AQ179+Indexing!AQ183</f>
        <v>39.740232819715061</v>
      </c>
      <c r="AR41" s="3">
        <f>Indexing!AR179+Indexing!AR183</f>
        <v>41.310369418421999</v>
      </c>
      <c r="AS41" s="3">
        <f>Indexing!AS179+Indexing!AS183</f>
        <v>41.310369418421999</v>
      </c>
      <c r="AT41" s="3">
        <f>Indexing!AT179+Indexing!AT183</f>
        <v>41.310369418421999</v>
      </c>
      <c r="AU41" s="3">
        <f>Indexing!AU179+Indexing!AU183</f>
        <v>41.310369418421999</v>
      </c>
      <c r="AV41" s="3">
        <f>Indexing!AV179+Indexing!AV183</f>
        <v>42.94419452892059</v>
      </c>
      <c r="AW41" s="3">
        <f>Indexing!AW179+Indexing!AW183</f>
        <v>42.94419452892059</v>
      </c>
      <c r="AX41" s="3">
        <f>Indexing!AX179+Indexing!AX183</f>
        <v>42.94419452892059</v>
      </c>
      <c r="AY41" s="3">
        <f>Indexing!AY179+Indexing!AY183</f>
        <v>42.94419452892059</v>
      </c>
      <c r="AZ41" s="3">
        <f>Indexing!AZ179+Indexing!AZ183</f>
        <v>44.646502400046998</v>
      </c>
      <c r="BA41" s="3">
        <f>Indexing!BA179+Indexing!BA183</f>
        <v>44.646502400046998</v>
      </c>
      <c r="BB41" s="3">
        <f>Indexing!BB179+Indexing!BB183</f>
        <v>44.646502400046998</v>
      </c>
      <c r="BC41" s="3">
        <f>Indexing!BC179+Indexing!BC183</f>
        <v>44.646502400046998</v>
      </c>
      <c r="BD41" s="3">
        <f>Indexing!BD179+Indexing!BD183</f>
        <v>46.418968545328866</v>
      </c>
      <c r="BE41" s="3">
        <f>Indexing!BE179+Indexing!BE183</f>
        <v>46.418968545328866</v>
      </c>
      <c r="BF41" s="3">
        <f>Indexing!BF179+Indexing!BF183</f>
        <v>46.418968545328866</v>
      </c>
      <c r="BG41" s="3">
        <f>Indexing!BG179+Indexing!BG183</f>
        <v>46.418968545328866</v>
      </c>
      <c r="BH41" s="3">
        <f>Indexing!BH179+Indexing!BH183</f>
        <v>48.267371872803857</v>
      </c>
      <c r="BI41" s="3">
        <f>Indexing!BI179+Indexing!BI183</f>
        <v>48.267371872803857</v>
      </c>
      <c r="BJ41" s="3">
        <f>Indexing!BJ179+Indexing!BJ183</f>
        <v>48.267371872803857</v>
      </c>
      <c r="BK41" s="3">
        <f>Indexing!BK179+Indexing!BK183</f>
        <v>48.267371872803857</v>
      </c>
      <c r="BL41" s="3">
        <f>Indexing!BL179+Indexing!BL183</f>
        <v>50.194688031684919</v>
      </c>
      <c r="BM41" s="3">
        <f>Indexing!BM179+Indexing!BM183</f>
        <v>50.194688031684919</v>
      </c>
      <c r="BN41" s="3">
        <f>Indexing!BN179+Indexing!BN183</f>
        <v>50.194688031684919</v>
      </c>
      <c r="BO41" s="3">
        <f>Indexing!BO179+Indexing!BO183</f>
        <v>50.194688031684919</v>
      </c>
      <c r="BP41" s="3">
        <f>Indexing!BP179+Indexing!BP183</f>
        <v>52.202977499832635</v>
      </c>
      <c r="BQ41" s="3">
        <f>Indexing!BQ179+Indexing!BQ183</f>
        <v>52.202977499832635</v>
      </c>
      <c r="BR41" s="3">
        <f>Indexing!BR179+Indexing!BR183</f>
        <v>52.202977499832635</v>
      </c>
      <c r="BS41" s="3">
        <f>Indexing!BS179+Indexing!BS183</f>
        <v>52.202977499832635</v>
      </c>
      <c r="BT41" s="3">
        <f>Indexing!BT179+Indexing!BT183</f>
        <v>54.291618629600947</v>
      </c>
      <c r="BU41" s="3">
        <f>Indexing!BU179+Indexing!BU183</f>
        <v>54.291618629600947</v>
      </c>
      <c r="BV41" s="3">
        <f>Indexing!BV179+Indexing!BV183</f>
        <v>54.291618629600947</v>
      </c>
      <c r="BW41" s="3">
        <f>Indexing!BW179+Indexing!BW183</f>
        <v>54.291618629600947</v>
      </c>
      <c r="BX41" s="3">
        <f>Indexing!BX179+Indexing!BX183</f>
        <v>56.463826290971284</v>
      </c>
      <c r="BY41" s="3">
        <f>Indexing!BY179+Indexing!BY183</f>
        <v>56.463826290971284</v>
      </c>
      <c r="BZ41" s="3">
        <f>Indexing!BZ179+Indexing!BZ183</f>
        <v>56.463826290971284</v>
      </c>
      <c r="CA41" s="3">
        <f>Indexing!CA179+Indexing!CA183</f>
        <v>56.463826290971284</v>
      </c>
      <c r="CB41" s="3">
        <f>Indexing!CB179+Indexing!CB183</f>
        <v>58.722943980873048</v>
      </c>
      <c r="CC41" s="3">
        <f>Indexing!CC179+Indexing!CC183</f>
        <v>58.722943980873048</v>
      </c>
      <c r="CD41" s="3">
        <f>Indexing!CD179+Indexing!CD183</f>
        <v>58.722943980873048</v>
      </c>
      <c r="CE41" s="3">
        <f>Indexing!CE179+Indexing!CE183</f>
        <v>58.722943980873048</v>
      </c>
      <c r="CF41" s="3">
        <f>Indexing!CF179+Indexing!CF183</f>
        <v>61.072448969547786</v>
      </c>
      <c r="CG41" s="3">
        <f>Indexing!CG179+Indexing!CG183</f>
        <v>61.072448969547786</v>
      </c>
      <c r="CH41" s="3">
        <f>Indexing!CH179+Indexing!CH183</f>
        <v>61.072448969547786</v>
      </c>
      <c r="CI41" s="3">
        <f>Indexing!CI179+Indexing!CI183</f>
        <v>61.072448969547786</v>
      </c>
      <c r="CJ41" s="3">
        <f>Indexing!CJ179+Indexing!CJ183</f>
        <v>63.515957652819395</v>
      </c>
      <c r="CK41" s="3">
        <f>Indexing!CK179+Indexing!CK183</f>
        <v>63.515957652819395</v>
      </c>
      <c r="CL41" s="3">
        <f>Indexing!CL179+Indexing!CL183</f>
        <v>63.515957652819395</v>
      </c>
      <c r="CM41" s="3">
        <f>Indexing!CM179+Indexing!CM183</f>
        <v>63.515957652819395</v>
      </c>
      <c r="CN41" s="3">
        <f>Indexing!CN179+Indexing!CN183</f>
        <v>66.05723111850871</v>
      </c>
      <c r="CO41" s="3">
        <f>Indexing!CO179+Indexing!CO183</f>
        <v>66.05723111850871</v>
      </c>
      <c r="CP41" s="3">
        <f>Indexing!CP179+Indexing!CP183</f>
        <v>66.05723111850871</v>
      </c>
      <c r="CQ41" s="3">
        <f>Indexing!CQ179+Indexing!CQ183</f>
        <v>66.05723111850871</v>
      </c>
      <c r="CR41" s="3">
        <f>Indexing!CR179+Indexing!CR183</f>
        <v>68.700180935560255</v>
      </c>
      <c r="CS41" s="3">
        <f>Indexing!CS179+Indexing!CS183</f>
        <v>68.700180935560255</v>
      </c>
      <c r="CT41" s="3">
        <f>Indexing!CT179+Indexing!CT183</f>
        <v>68.700180935560255</v>
      </c>
      <c r="CU41" s="3">
        <f>Indexing!CU179+Indexing!CU183</f>
        <v>68.700180935560255</v>
      </c>
      <c r="CV41" s="3">
        <f>Indexing!CV179+Indexing!CV183</f>
        <v>71.448875174792022</v>
      </c>
      <c r="CW41" s="3">
        <f>Indexing!CW179+Indexing!CW183</f>
        <v>71.448875174792022</v>
      </c>
      <c r="CX41" s="3">
        <f>Indexing!CX179+Indexing!CX183</f>
        <v>71.448875174792022</v>
      </c>
      <c r="CY41" s="3">
        <f>Indexing!CY179+Indexing!CY183</f>
        <v>71.448875174792022</v>
      </c>
      <c r="CZ41" s="3">
        <f>Indexing!CZ179+Indexing!CZ183</f>
        <v>74.307544670535464</v>
      </c>
      <c r="DA41" s="3">
        <f>Indexing!DA179+Indexing!DA183</f>
        <v>74.307544670535464</v>
      </c>
      <c r="DB41" s="3">
        <f>Indexing!DB179+Indexing!DB183</f>
        <v>74.307544670535464</v>
      </c>
      <c r="DC41" s="3">
        <f>Indexing!DC179+Indexing!DC183</f>
        <v>74.307544670535464</v>
      </c>
      <c r="DD41" s="3">
        <f>Indexing!DD179+Indexing!DD183</f>
        <v>77.280589532803589</v>
      </c>
      <c r="DE41" s="3">
        <f>Indexing!DE179+Indexing!DE183</f>
        <v>77.280589532803589</v>
      </c>
      <c r="DF41" s="3">
        <f>Indexing!DF179+Indexing!DF183</f>
        <v>77.280589532803589</v>
      </c>
      <c r="DG41" s="3">
        <f>Indexing!DG179+Indexing!DG183</f>
        <v>77.280589532803589</v>
      </c>
      <c r="DH41" s="3">
        <f>Indexing!DH179+Indexing!DH183</f>
        <v>80.372585920011062</v>
      </c>
      <c r="DI41" s="3">
        <f>Indexing!DI179+Indexing!DI183</f>
        <v>80.372585920011062</v>
      </c>
      <c r="DJ41" s="3">
        <f>Indexing!DJ179+Indexing!DJ183</f>
        <v>80.372585920011062</v>
      </c>
    </row>
    <row r="42" spans="1:117">
      <c r="B42" s="12" t="s">
        <v>38</v>
      </c>
      <c r="J42" s="3">
        <f>Indexing!J180+Indexing!J184</f>
        <v>29</v>
      </c>
      <c r="K42" s="3">
        <f>Indexing!K180+Indexing!K184</f>
        <v>29</v>
      </c>
      <c r="L42" s="3">
        <f>Indexing!L180+Indexing!L184</f>
        <v>30.253959999999999</v>
      </c>
      <c r="M42" s="3">
        <f>Indexing!M180+Indexing!M184</f>
        <v>30.253959999999999</v>
      </c>
      <c r="N42" s="3">
        <f>Indexing!N180+Indexing!N184</f>
        <v>30.253959999999999</v>
      </c>
      <c r="O42" s="3">
        <f>Indexing!O180+Indexing!O184</f>
        <v>30.253959999999999</v>
      </c>
      <c r="P42" s="3">
        <f>Indexing!P180+Indexing!P184</f>
        <v>31.452016815999993</v>
      </c>
      <c r="Q42" s="3">
        <f>Indexing!Q180+Indexing!Q184</f>
        <v>31.452016815999993</v>
      </c>
      <c r="R42" s="3">
        <f>Indexing!R180+Indexing!R184</f>
        <v>31.452016815999993</v>
      </c>
      <c r="S42" s="3">
        <f>Indexing!S180+Indexing!S184</f>
        <v>31.452016815999993</v>
      </c>
      <c r="T42" s="3">
        <f>Indexing!T180+Indexing!T184</f>
        <v>32.703807085276793</v>
      </c>
      <c r="U42" s="3">
        <f>Indexing!U180+Indexing!U184</f>
        <v>32.703807085276793</v>
      </c>
      <c r="V42" s="3">
        <f>Indexing!V180+Indexing!V184</f>
        <v>32.703807085276793</v>
      </c>
      <c r="W42" s="3">
        <f>Indexing!W180+Indexing!W184</f>
        <v>32.703807085276793</v>
      </c>
      <c r="X42" s="3">
        <f>Indexing!X180+Indexing!X184</f>
        <v>34.00934306412104</v>
      </c>
      <c r="Y42" s="3">
        <f>Indexing!Y180+Indexing!Y184</f>
        <v>34.00934306412104</v>
      </c>
      <c r="Z42" s="3">
        <f>Indexing!Z180+Indexing!Z184</f>
        <v>34.00934306412104</v>
      </c>
      <c r="AA42" s="3">
        <f>Indexing!AA180+Indexing!AA184</f>
        <v>34.00934306412104</v>
      </c>
      <c r="AB42" s="3">
        <f>Indexing!AB180+Indexing!AB184</f>
        <v>35.36529557208754</v>
      </c>
      <c r="AC42" s="3">
        <f>Indexing!AC180+Indexing!AC184</f>
        <v>35.36529557208754</v>
      </c>
      <c r="AD42" s="3">
        <f>Indexing!AD180+Indexing!AD184</f>
        <v>35.36529557208754</v>
      </c>
      <c r="AE42" s="3">
        <f>Indexing!AE180+Indexing!AE184</f>
        <v>35.36529557208754</v>
      </c>
      <c r="AF42" s="3">
        <f>Indexing!AF180+Indexing!AF184</f>
        <v>36.771066071078018</v>
      </c>
      <c r="AG42" s="3">
        <f>Indexing!AG180+Indexing!AG184</f>
        <v>36.771066071078018</v>
      </c>
      <c r="AH42" s="3">
        <f>Indexing!AH180+Indexing!AH184</f>
        <v>36.771066071078018</v>
      </c>
      <c r="AI42" s="3">
        <f>Indexing!AI180+Indexing!AI184</f>
        <v>36.771066071078018</v>
      </c>
      <c r="AJ42" s="3">
        <f>Indexing!AJ180+Indexing!AJ184</f>
        <v>38.228303419474834</v>
      </c>
      <c r="AK42" s="3">
        <f>Indexing!AK180+Indexing!AK184</f>
        <v>38.228303419474834</v>
      </c>
      <c r="AL42" s="3">
        <f>Indexing!AL180+Indexing!AL184</f>
        <v>38.228303419474834</v>
      </c>
      <c r="AM42" s="3">
        <f>Indexing!AM180+Indexing!AM184</f>
        <v>38.228303419474834</v>
      </c>
      <c r="AN42" s="3">
        <f>Indexing!AN180+Indexing!AN184</f>
        <v>39.740232819715061</v>
      </c>
      <c r="AO42" s="3">
        <f>Indexing!AO180+Indexing!AO184</f>
        <v>39.740232819715061</v>
      </c>
      <c r="AP42" s="3">
        <f>Indexing!AP180+Indexing!AP184</f>
        <v>39.740232819715061</v>
      </c>
      <c r="AQ42" s="3">
        <f>Indexing!AQ180+Indexing!AQ184</f>
        <v>39.740232819715061</v>
      </c>
      <c r="AR42" s="3">
        <f>Indexing!AR180+Indexing!AR184</f>
        <v>41.310369418421999</v>
      </c>
      <c r="AS42" s="3">
        <f>Indexing!AS180+Indexing!AS184</f>
        <v>41.310369418421999</v>
      </c>
      <c r="AT42" s="3">
        <f>Indexing!AT180+Indexing!AT184</f>
        <v>41.310369418421999</v>
      </c>
      <c r="AU42" s="3">
        <f>Indexing!AU180+Indexing!AU184</f>
        <v>41.310369418421999</v>
      </c>
      <c r="AV42" s="3">
        <f>Indexing!AV180+Indexing!AV184</f>
        <v>42.94419452892059</v>
      </c>
      <c r="AW42" s="3">
        <f>Indexing!AW180+Indexing!AW184</f>
        <v>42.94419452892059</v>
      </c>
      <c r="AX42" s="3">
        <f>Indexing!AX180+Indexing!AX184</f>
        <v>42.94419452892059</v>
      </c>
      <c r="AY42" s="3">
        <f>Indexing!AY180+Indexing!AY184</f>
        <v>42.94419452892059</v>
      </c>
      <c r="AZ42" s="3">
        <f>Indexing!AZ180+Indexing!AZ184</f>
        <v>44.646502400046998</v>
      </c>
      <c r="BA42" s="3">
        <f>Indexing!BA180+Indexing!BA184</f>
        <v>44.646502400046998</v>
      </c>
      <c r="BB42" s="3">
        <f>Indexing!BB180+Indexing!BB184</f>
        <v>44.646502400046998</v>
      </c>
      <c r="BC42" s="3">
        <f>Indexing!BC180+Indexing!BC184</f>
        <v>44.646502400046998</v>
      </c>
      <c r="BD42" s="3">
        <f>Indexing!BD180+Indexing!BD184</f>
        <v>46.418968545328866</v>
      </c>
      <c r="BE42" s="3">
        <f>Indexing!BE180+Indexing!BE184</f>
        <v>46.418968545328866</v>
      </c>
      <c r="BF42" s="3">
        <f>Indexing!BF180+Indexing!BF184</f>
        <v>46.418968545328866</v>
      </c>
      <c r="BG42" s="3">
        <f>Indexing!BG180+Indexing!BG184</f>
        <v>46.418968545328866</v>
      </c>
      <c r="BH42" s="3">
        <f>Indexing!BH180+Indexing!BH184</f>
        <v>48.267371872803857</v>
      </c>
      <c r="BI42" s="3">
        <f>Indexing!BI180+Indexing!BI184</f>
        <v>48.267371872803857</v>
      </c>
      <c r="BJ42" s="3">
        <f>Indexing!BJ180+Indexing!BJ184</f>
        <v>48.267371872803857</v>
      </c>
      <c r="BK42" s="3">
        <f>Indexing!BK180+Indexing!BK184</f>
        <v>48.267371872803857</v>
      </c>
      <c r="BL42" s="3">
        <f>Indexing!BL180+Indexing!BL184</f>
        <v>50.194688031684919</v>
      </c>
      <c r="BM42" s="3">
        <f>Indexing!BM180+Indexing!BM184</f>
        <v>50.194688031684919</v>
      </c>
      <c r="BN42" s="3">
        <f>Indexing!BN180+Indexing!BN184</f>
        <v>50.194688031684919</v>
      </c>
      <c r="BO42" s="3">
        <f>Indexing!BO180+Indexing!BO184</f>
        <v>50.194688031684919</v>
      </c>
      <c r="BP42" s="3">
        <f>Indexing!BP180+Indexing!BP184</f>
        <v>52.202977499832635</v>
      </c>
      <c r="BQ42" s="3">
        <f>Indexing!BQ180+Indexing!BQ184</f>
        <v>52.202977499832635</v>
      </c>
      <c r="BR42" s="3">
        <f>Indexing!BR180+Indexing!BR184</f>
        <v>52.202977499832635</v>
      </c>
      <c r="BS42" s="3">
        <f>Indexing!BS180+Indexing!BS184</f>
        <v>52.202977499832635</v>
      </c>
      <c r="BT42" s="3">
        <f>Indexing!BT180+Indexing!BT184</f>
        <v>54.291618629600947</v>
      </c>
      <c r="BU42" s="3">
        <f>Indexing!BU180+Indexing!BU184</f>
        <v>54.291618629600947</v>
      </c>
      <c r="BV42" s="3">
        <f>Indexing!BV180+Indexing!BV184</f>
        <v>54.291618629600947</v>
      </c>
      <c r="BW42" s="3">
        <f>Indexing!BW180+Indexing!BW184</f>
        <v>54.291618629600947</v>
      </c>
      <c r="BX42" s="3">
        <f>Indexing!BX180+Indexing!BX184</f>
        <v>56.463826290971284</v>
      </c>
      <c r="BY42" s="3">
        <f>Indexing!BY180+Indexing!BY184</f>
        <v>56.463826290971284</v>
      </c>
      <c r="BZ42" s="3">
        <f>Indexing!BZ180+Indexing!BZ184</f>
        <v>56.463826290971284</v>
      </c>
      <c r="CA42" s="3">
        <f>Indexing!CA180+Indexing!CA184</f>
        <v>56.463826290971284</v>
      </c>
      <c r="CB42" s="3">
        <f>Indexing!CB180+Indexing!CB184</f>
        <v>58.722943980873048</v>
      </c>
      <c r="CC42" s="3">
        <f>Indexing!CC180+Indexing!CC184</f>
        <v>58.722943980873048</v>
      </c>
      <c r="CD42" s="3">
        <f>Indexing!CD180+Indexing!CD184</f>
        <v>58.722943980873048</v>
      </c>
      <c r="CE42" s="3">
        <f>Indexing!CE180+Indexing!CE184</f>
        <v>58.722943980873048</v>
      </c>
      <c r="CF42" s="3">
        <f>Indexing!CF180+Indexing!CF184</f>
        <v>61.072448969547786</v>
      </c>
      <c r="CG42" s="3">
        <f>Indexing!CG180+Indexing!CG184</f>
        <v>61.072448969547786</v>
      </c>
      <c r="CH42" s="3">
        <f>Indexing!CH180+Indexing!CH184</f>
        <v>61.072448969547786</v>
      </c>
      <c r="CI42" s="3">
        <f>Indexing!CI180+Indexing!CI184</f>
        <v>61.072448969547786</v>
      </c>
      <c r="CJ42" s="3">
        <f>Indexing!CJ180+Indexing!CJ184</f>
        <v>63.515957652819395</v>
      </c>
      <c r="CK42" s="3">
        <f>Indexing!CK180+Indexing!CK184</f>
        <v>63.515957652819395</v>
      </c>
      <c r="CL42" s="3">
        <f>Indexing!CL180+Indexing!CL184</f>
        <v>63.515957652819395</v>
      </c>
      <c r="CM42" s="3">
        <f>Indexing!CM180+Indexing!CM184</f>
        <v>63.515957652819395</v>
      </c>
      <c r="CN42" s="3">
        <f>Indexing!CN180+Indexing!CN184</f>
        <v>66.05723111850871</v>
      </c>
      <c r="CO42" s="3">
        <f>Indexing!CO180+Indexing!CO184</f>
        <v>66.05723111850871</v>
      </c>
      <c r="CP42" s="3">
        <f>Indexing!CP180+Indexing!CP184</f>
        <v>66.05723111850871</v>
      </c>
      <c r="CQ42" s="3">
        <f>Indexing!CQ180+Indexing!CQ184</f>
        <v>66.05723111850871</v>
      </c>
      <c r="CR42" s="3">
        <f>Indexing!CR180+Indexing!CR184</f>
        <v>68.700180935560255</v>
      </c>
      <c r="CS42" s="3">
        <f>Indexing!CS180+Indexing!CS184</f>
        <v>68.700180935560255</v>
      </c>
      <c r="CT42" s="3">
        <f>Indexing!CT180+Indexing!CT184</f>
        <v>68.700180935560255</v>
      </c>
      <c r="CU42" s="3">
        <f>Indexing!CU180+Indexing!CU184</f>
        <v>68.700180935560255</v>
      </c>
      <c r="CV42" s="3">
        <f>Indexing!CV180+Indexing!CV184</f>
        <v>71.448875174792022</v>
      </c>
      <c r="CW42" s="3">
        <f>Indexing!CW180+Indexing!CW184</f>
        <v>71.448875174792022</v>
      </c>
      <c r="CX42" s="3">
        <f>Indexing!CX180+Indexing!CX184</f>
        <v>71.448875174792022</v>
      </c>
      <c r="CY42" s="3">
        <f>Indexing!CY180+Indexing!CY184</f>
        <v>71.448875174792022</v>
      </c>
      <c r="CZ42" s="3">
        <f>Indexing!CZ180+Indexing!CZ184</f>
        <v>74.307544670535464</v>
      </c>
      <c r="DA42" s="3">
        <f>Indexing!DA180+Indexing!DA184</f>
        <v>74.307544670535464</v>
      </c>
      <c r="DB42" s="3">
        <f>Indexing!DB180+Indexing!DB184</f>
        <v>74.307544670535464</v>
      </c>
      <c r="DC42" s="3">
        <f>Indexing!DC180+Indexing!DC184</f>
        <v>74.307544670535464</v>
      </c>
      <c r="DD42" s="3">
        <f>Indexing!DD180+Indexing!DD184</f>
        <v>77.280589532803589</v>
      </c>
      <c r="DE42" s="3">
        <f>Indexing!DE180+Indexing!DE184</f>
        <v>77.280589532803589</v>
      </c>
      <c r="DF42" s="3">
        <f>Indexing!DF180+Indexing!DF184</f>
        <v>77.280589532803589</v>
      </c>
      <c r="DG42" s="3">
        <f>Indexing!DG180+Indexing!DG184</f>
        <v>77.280589532803589</v>
      </c>
      <c r="DH42" s="3">
        <f>Indexing!DH180+Indexing!DH184</f>
        <v>80.372585920011062</v>
      </c>
      <c r="DI42" s="3">
        <f>Indexing!DI180+Indexing!DI184</f>
        <v>80.372585920011062</v>
      </c>
      <c r="DJ42" s="3">
        <f>Indexing!DJ180+Indexing!DJ184</f>
        <v>80.372585920011062</v>
      </c>
    </row>
    <row r="43" spans="1:117">
      <c r="B43" s="12" t="s">
        <v>36</v>
      </c>
      <c r="J43" s="3">
        <f>Indexing!J181+Indexing!J185</f>
        <v>7</v>
      </c>
      <c r="K43" s="3">
        <f>Indexing!K181+Indexing!K185</f>
        <v>7</v>
      </c>
      <c r="L43" s="3">
        <f>Indexing!L181+Indexing!L185</f>
        <v>7.3026799999999996</v>
      </c>
      <c r="M43" s="3">
        <f>Indexing!M181+Indexing!M185</f>
        <v>7.3026799999999996</v>
      </c>
      <c r="N43" s="3">
        <f>Indexing!N181+Indexing!N185</f>
        <v>7.3026799999999996</v>
      </c>
      <c r="O43" s="3">
        <f>Indexing!O181+Indexing!O185</f>
        <v>7.3026799999999996</v>
      </c>
      <c r="P43" s="3">
        <f>Indexing!P181+Indexing!P185</f>
        <v>7.5918661279999986</v>
      </c>
      <c r="Q43" s="3">
        <f>Indexing!Q181+Indexing!Q185</f>
        <v>7.5918661279999986</v>
      </c>
      <c r="R43" s="3">
        <f>Indexing!R181+Indexing!R185</f>
        <v>7.5918661279999986</v>
      </c>
      <c r="S43" s="3">
        <f>Indexing!S181+Indexing!S185</f>
        <v>7.5918661279999986</v>
      </c>
      <c r="T43" s="3">
        <f>Indexing!T181+Indexing!T185</f>
        <v>7.894022399894399</v>
      </c>
      <c r="U43" s="3">
        <f>Indexing!U181+Indexing!U185</f>
        <v>7.894022399894399</v>
      </c>
      <c r="V43" s="3">
        <f>Indexing!V181+Indexing!V185</f>
        <v>7.894022399894399</v>
      </c>
      <c r="W43" s="3">
        <f>Indexing!W181+Indexing!W185</f>
        <v>7.894022399894399</v>
      </c>
      <c r="X43" s="3">
        <f>Indexing!X181+Indexing!X185</f>
        <v>8.2091517740981832</v>
      </c>
      <c r="Y43" s="3">
        <f>Indexing!Y181+Indexing!Y185</f>
        <v>8.2091517740981832</v>
      </c>
      <c r="Z43" s="3">
        <f>Indexing!Z181+Indexing!Z185</f>
        <v>8.2091517740981832</v>
      </c>
      <c r="AA43" s="3">
        <f>Indexing!AA181+Indexing!AA185</f>
        <v>8.2091517740981832</v>
      </c>
      <c r="AB43" s="3">
        <f>Indexing!AB181+Indexing!AB185</f>
        <v>8.5364506553314765</v>
      </c>
      <c r="AC43" s="3">
        <f>Indexing!AC181+Indexing!AC185</f>
        <v>8.5364506553314765</v>
      </c>
      <c r="AD43" s="3">
        <f>Indexing!AD181+Indexing!AD185</f>
        <v>8.5364506553314765</v>
      </c>
      <c r="AE43" s="3">
        <f>Indexing!AE181+Indexing!AE185</f>
        <v>8.5364506553314765</v>
      </c>
      <c r="AF43" s="3">
        <f>Indexing!AF181+Indexing!AF185</f>
        <v>8.8757745688809031</v>
      </c>
      <c r="AG43" s="3">
        <f>Indexing!AG181+Indexing!AG185</f>
        <v>8.8757745688809031</v>
      </c>
      <c r="AH43" s="3">
        <f>Indexing!AH181+Indexing!AH185</f>
        <v>8.8757745688809031</v>
      </c>
      <c r="AI43" s="3">
        <f>Indexing!AI181+Indexing!AI185</f>
        <v>8.8757745688809031</v>
      </c>
      <c r="AJ43" s="3">
        <f>Indexing!AJ181+Indexing!AJ185</f>
        <v>9.2275215150456518</v>
      </c>
      <c r="AK43" s="3">
        <f>Indexing!AK181+Indexing!AK185</f>
        <v>9.2275215150456518</v>
      </c>
      <c r="AL43" s="3">
        <f>Indexing!AL181+Indexing!AL185</f>
        <v>9.2275215150456518</v>
      </c>
      <c r="AM43" s="3">
        <f>Indexing!AM181+Indexing!AM185</f>
        <v>9.2275215150456518</v>
      </c>
      <c r="AN43" s="3">
        <f>Indexing!AN181+Indexing!AN185</f>
        <v>9.5924699909657072</v>
      </c>
      <c r="AO43" s="3">
        <f>Indexing!AO181+Indexing!AO185</f>
        <v>9.5924699909657072</v>
      </c>
      <c r="AP43" s="3">
        <f>Indexing!AP181+Indexing!AP185</f>
        <v>9.5924699909657072</v>
      </c>
      <c r="AQ43" s="3">
        <f>Indexing!AQ181+Indexing!AQ185</f>
        <v>9.5924699909657072</v>
      </c>
      <c r="AR43" s="3">
        <f>Indexing!AR181+Indexing!AR185</f>
        <v>9.9714684803087614</v>
      </c>
      <c r="AS43" s="3">
        <f>Indexing!AS181+Indexing!AS185</f>
        <v>9.9714684803087614</v>
      </c>
      <c r="AT43" s="3">
        <f>Indexing!AT181+Indexing!AT185</f>
        <v>9.9714684803087614</v>
      </c>
      <c r="AU43" s="3">
        <f>Indexing!AU181+Indexing!AU185</f>
        <v>9.9714684803087614</v>
      </c>
      <c r="AV43" s="3">
        <f>Indexing!AV181+Indexing!AV185</f>
        <v>10.365840058704972</v>
      </c>
      <c r="AW43" s="3">
        <f>Indexing!AW181+Indexing!AW185</f>
        <v>10.365840058704972</v>
      </c>
      <c r="AX43" s="3">
        <f>Indexing!AX181+Indexing!AX185</f>
        <v>10.365840058704972</v>
      </c>
      <c r="AY43" s="3">
        <f>Indexing!AY181+Indexing!AY185</f>
        <v>10.365840058704972</v>
      </c>
      <c r="AZ43" s="3">
        <f>Indexing!AZ181+Indexing!AZ185</f>
        <v>10.776741958632035</v>
      </c>
      <c r="BA43" s="3">
        <f>Indexing!BA181+Indexing!BA185</f>
        <v>10.776741958632035</v>
      </c>
      <c r="BB43" s="3">
        <f>Indexing!BB181+Indexing!BB185</f>
        <v>10.776741958632035</v>
      </c>
      <c r="BC43" s="3">
        <f>Indexing!BC181+Indexing!BC185</f>
        <v>10.776741958632035</v>
      </c>
      <c r="BD43" s="3">
        <f>Indexing!BD181+Indexing!BD185</f>
        <v>11.204578614389728</v>
      </c>
      <c r="BE43" s="3">
        <f>Indexing!BE181+Indexing!BE185</f>
        <v>11.204578614389728</v>
      </c>
      <c r="BF43" s="3">
        <f>Indexing!BF181+Indexing!BF185</f>
        <v>11.204578614389728</v>
      </c>
      <c r="BG43" s="3">
        <f>Indexing!BG181+Indexing!BG185</f>
        <v>11.204578614389728</v>
      </c>
      <c r="BH43" s="3">
        <f>Indexing!BH181+Indexing!BH185</f>
        <v>11.650744934814727</v>
      </c>
      <c r="BI43" s="3">
        <f>Indexing!BI181+Indexing!BI185</f>
        <v>11.650744934814727</v>
      </c>
      <c r="BJ43" s="3">
        <f>Indexing!BJ181+Indexing!BJ185</f>
        <v>11.650744934814727</v>
      </c>
      <c r="BK43" s="3">
        <f>Indexing!BK181+Indexing!BK185</f>
        <v>11.650744934814727</v>
      </c>
      <c r="BL43" s="3">
        <f>Indexing!BL181+Indexing!BL185</f>
        <v>12.115959180061878</v>
      </c>
      <c r="BM43" s="3">
        <f>Indexing!BM181+Indexing!BM185</f>
        <v>12.115959180061878</v>
      </c>
      <c r="BN43" s="3">
        <f>Indexing!BN181+Indexing!BN185</f>
        <v>12.115959180061878</v>
      </c>
      <c r="BO43" s="3">
        <f>Indexing!BO181+Indexing!BO185</f>
        <v>12.115959180061878</v>
      </c>
      <c r="BP43" s="3">
        <f>Indexing!BP181+Indexing!BP185</f>
        <v>12.600718706856155</v>
      </c>
      <c r="BQ43" s="3">
        <f>Indexing!BQ181+Indexing!BQ185</f>
        <v>12.600718706856155</v>
      </c>
      <c r="BR43" s="3">
        <f>Indexing!BR181+Indexing!BR185</f>
        <v>12.600718706856155</v>
      </c>
      <c r="BS43" s="3">
        <f>Indexing!BS181+Indexing!BS185</f>
        <v>12.600718706856155</v>
      </c>
      <c r="BT43" s="3">
        <f>Indexing!BT181+Indexing!BT185</f>
        <v>13.104873462317471</v>
      </c>
      <c r="BU43" s="3">
        <f>Indexing!BU181+Indexing!BU185</f>
        <v>13.104873462317471</v>
      </c>
      <c r="BV43" s="3">
        <f>Indexing!BV181+Indexing!BV185</f>
        <v>13.104873462317471</v>
      </c>
      <c r="BW43" s="3">
        <f>Indexing!BW181+Indexing!BW185</f>
        <v>13.104873462317471</v>
      </c>
      <c r="BX43" s="3">
        <f>Indexing!BX181+Indexing!BX185</f>
        <v>13.629199449544794</v>
      </c>
      <c r="BY43" s="3">
        <f>Indexing!BY181+Indexing!BY185</f>
        <v>13.629199449544794</v>
      </c>
      <c r="BZ43" s="3">
        <f>Indexing!BZ181+Indexing!BZ185</f>
        <v>13.629199449544794</v>
      </c>
      <c r="CA43" s="3">
        <f>Indexing!CA181+Indexing!CA185</f>
        <v>13.629199449544794</v>
      </c>
      <c r="CB43" s="3">
        <f>Indexing!CB181+Indexing!CB185</f>
        <v>14.174503719521082</v>
      </c>
      <c r="CC43" s="3">
        <f>Indexing!CC181+Indexing!CC185</f>
        <v>14.174503719521082</v>
      </c>
      <c r="CD43" s="3">
        <f>Indexing!CD181+Indexing!CD185</f>
        <v>14.174503719521082</v>
      </c>
      <c r="CE43" s="3">
        <f>Indexing!CE181+Indexing!CE185</f>
        <v>14.174503719521082</v>
      </c>
      <c r="CF43" s="3">
        <f>Indexing!CF181+Indexing!CF185</f>
        <v>14.741625613339123</v>
      </c>
      <c r="CG43" s="3">
        <f>Indexing!CG181+Indexing!CG185</f>
        <v>14.741625613339123</v>
      </c>
      <c r="CH43" s="3">
        <f>Indexing!CH181+Indexing!CH185</f>
        <v>14.741625613339123</v>
      </c>
      <c r="CI43" s="3">
        <f>Indexing!CI181+Indexing!CI185</f>
        <v>14.741625613339123</v>
      </c>
      <c r="CJ43" s="3">
        <f>Indexing!CJ181+Indexing!CJ185</f>
        <v>15.331438054128823</v>
      </c>
      <c r="CK43" s="3">
        <f>Indexing!CK181+Indexing!CK185</f>
        <v>15.331438054128823</v>
      </c>
      <c r="CL43" s="3">
        <f>Indexing!CL181+Indexing!CL185</f>
        <v>15.331438054128823</v>
      </c>
      <c r="CM43" s="3">
        <f>Indexing!CM181+Indexing!CM185</f>
        <v>15.331438054128823</v>
      </c>
      <c r="CN43" s="3">
        <f>Indexing!CN181+Indexing!CN185</f>
        <v>15.944848890674518</v>
      </c>
      <c r="CO43" s="3">
        <f>Indexing!CO181+Indexing!CO185</f>
        <v>15.944848890674518</v>
      </c>
      <c r="CP43" s="3">
        <f>Indexing!CP181+Indexing!CP185</f>
        <v>15.944848890674518</v>
      </c>
      <c r="CQ43" s="3">
        <f>Indexing!CQ181+Indexing!CQ185</f>
        <v>15.944848890674518</v>
      </c>
      <c r="CR43" s="3">
        <f>Indexing!CR181+Indexing!CR185</f>
        <v>16.582802294790408</v>
      </c>
      <c r="CS43" s="3">
        <f>Indexing!CS181+Indexing!CS185</f>
        <v>16.582802294790408</v>
      </c>
      <c r="CT43" s="3">
        <f>Indexing!CT181+Indexing!CT185</f>
        <v>16.582802294790408</v>
      </c>
      <c r="CU43" s="3">
        <f>Indexing!CU181+Indexing!CU185</f>
        <v>16.582802294790408</v>
      </c>
      <c r="CV43" s="3">
        <f>Indexing!CV181+Indexing!CV185</f>
        <v>17.246280214604973</v>
      </c>
      <c r="CW43" s="3">
        <f>Indexing!CW181+Indexing!CW185</f>
        <v>17.246280214604973</v>
      </c>
      <c r="CX43" s="3">
        <f>Indexing!CX181+Indexing!CX185</f>
        <v>17.246280214604973</v>
      </c>
      <c r="CY43" s="3">
        <f>Indexing!CY181+Indexing!CY185</f>
        <v>17.246280214604973</v>
      </c>
      <c r="CZ43" s="3">
        <f>Indexing!CZ181+Indexing!CZ185</f>
        <v>17.936303885991318</v>
      </c>
      <c r="DA43" s="3">
        <f>Indexing!DA181+Indexing!DA185</f>
        <v>17.936303885991318</v>
      </c>
      <c r="DB43" s="3">
        <f>Indexing!DB181+Indexing!DB185</f>
        <v>17.936303885991318</v>
      </c>
      <c r="DC43" s="3">
        <f>Indexing!DC181+Indexing!DC185</f>
        <v>17.936303885991318</v>
      </c>
      <c r="DD43" s="3">
        <f>Indexing!DD181+Indexing!DD185</f>
        <v>18.653935404469834</v>
      </c>
      <c r="DE43" s="3">
        <f>Indexing!DE181+Indexing!DE185</f>
        <v>18.653935404469834</v>
      </c>
      <c r="DF43" s="3">
        <f>Indexing!DF181+Indexing!DF185</f>
        <v>18.653935404469834</v>
      </c>
      <c r="DG43" s="3">
        <f>Indexing!DG181+Indexing!DG185</f>
        <v>18.653935404469834</v>
      </c>
      <c r="DH43" s="3">
        <f>Indexing!DH181+Indexing!DH185</f>
        <v>19.400279360002674</v>
      </c>
      <c r="DI43" s="3">
        <f>Indexing!DI181+Indexing!DI185</f>
        <v>19.400279360002674</v>
      </c>
      <c r="DJ43" s="3">
        <f>Indexing!DJ181+Indexing!DJ185</f>
        <v>19.400279360002674</v>
      </c>
    </row>
    <row r="44" spans="1:117">
      <c r="B44" s="11" t="s">
        <v>146</v>
      </c>
      <c r="G44" s="109" t="s">
        <v>341</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row>
    <row r="45" spans="1:117">
      <c r="B45" s="12" t="s">
        <v>37</v>
      </c>
      <c r="G45" s="2">
        <f>Ввод!$G$167</f>
        <v>0.95</v>
      </c>
      <c r="J45" s="5">
        <f>Indexing!J188+Indexing!J192</f>
        <v>2250</v>
      </c>
      <c r="K45" s="5">
        <f>Indexing!K188+Indexing!K192</f>
        <v>2250</v>
      </c>
      <c r="L45" s="5">
        <f>Indexing!L188+Indexing!L192</f>
        <v>2250</v>
      </c>
      <c r="M45" s="5">
        <f>Indexing!M188+Indexing!M192</f>
        <v>2250</v>
      </c>
      <c r="N45" s="5">
        <f>Indexing!N188+Indexing!N192</f>
        <v>2250</v>
      </c>
      <c r="O45" s="5">
        <f>Indexing!O188+Indexing!O192</f>
        <v>2250</v>
      </c>
      <c r="P45" s="5">
        <f>Indexing!P188+Indexing!P192</f>
        <v>2250</v>
      </c>
      <c r="Q45" s="5">
        <f>Indexing!Q188+Indexing!Q192</f>
        <v>2250</v>
      </c>
      <c r="R45" s="5">
        <f>Indexing!R188+Indexing!R192</f>
        <v>2250</v>
      </c>
      <c r="S45" s="5">
        <f>Indexing!S188+Indexing!S192</f>
        <v>2250</v>
      </c>
      <c r="T45" s="5">
        <f>Indexing!T188+Indexing!T192</f>
        <v>2250</v>
      </c>
      <c r="U45" s="5">
        <f>Indexing!U188+Indexing!U192</f>
        <v>2250</v>
      </c>
      <c r="V45" s="5">
        <f>Indexing!V188+Indexing!V192</f>
        <v>2250</v>
      </c>
      <c r="W45" s="5">
        <f>Indexing!W188+Indexing!W192</f>
        <v>2250</v>
      </c>
      <c r="X45" s="5">
        <f>Indexing!X188+Indexing!X192</f>
        <v>2250</v>
      </c>
      <c r="Y45" s="5">
        <f>Indexing!Y188+Indexing!Y192</f>
        <v>2250</v>
      </c>
      <c r="Z45" s="5">
        <f>Indexing!Z188+Indexing!Z192</f>
        <v>2250</v>
      </c>
      <c r="AA45" s="5">
        <f>Indexing!AA188+Indexing!AA192</f>
        <v>2250</v>
      </c>
      <c r="AB45" s="5">
        <f>Indexing!AB188+Indexing!AB192</f>
        <v>2250</v>
      </c>
      <c r="AC45" s="5">
        <f>Indexing!AC188+Indexing!AC192</f>
        <v>2250</v>
      </c>
      <c r="AD45" s="5">
        <f>Indexing!AD188+Indexing!AD192</f>
        <v>2250</v>
      </c>
      <c r="AE45" s="5">
        <f>Indexing!AE188+Indexing!AE192</f>
        <v>2250</v>
      </c>
      <c r="AF45" s="5">
        <f>Indexing!AF188+Indexing!AF192</f>
        <v>2250</v>
      </c>
      <c r="AG45" s="5">
        <f>Indexing!AG188+Indexing!AG192</f>
        <v>2250</v>
      </c>
      <c r="AH45" s="5">
        <f>Indexing!AH188+Indexing!AH192</f>
        <v>2250</v>
      </c>
      <c r="AI45" s="5">
        <f>Indexing!AI188+Indexing!AI192</f>
        <v>2250</v>
      </c>
      <c r="AJ45" s="5">
        <f>Indexing!AJ188+Indexing!AJ192</f>
        <v>2250</v>
      </c>
      <c r="AK45" s="5">
        <f>Indexing!AK188+Indexing!AK192</f>
        <v>2250</v>
      </c>
      <c r="AL45" s="5">
        <f>Indexing!AL188+Indexing!AL192</f>
        <v>2250</v>
      </c>
      <c r="AM45" s="5">
        <f>Indexing!AM188+Indexing!AM192</f>
        <v>2250</v>
      </c>
      <c r="AN45" s="5">
        <f>Indexing!AN188+Indexing!AN192</f>
        <v>2250</v>
      </c>
      <c r="AO45" s="5">
        <f>Indexing!AO188+Indexing!AO192</f>
        <v>2250</v>
      </c>
      <c r="AP45" s="5">
        <f>Indexing!AP188+Indexing!AP192</f>
        <v>2250</v>
      </c>
      <c r="AQ45" s="5">
        <f>Indexing!AQ188+Indexing!AQ192</f>
        <v>2250</v>
      </c>
      <c r="AR45" s="5">
        <f>Indexing!AR188+Indexing!AR192</f>
        <v>2250</v>
      </c>
      <c r="AS45" s="5">
        <f>Indexing!AS188+Indexing!AS192</f>
        <v>2250</v>
      </c>
      <c r="AT45" s="5">
        <f>Indexing!AT188+Indexing!AT192</f>
        <v>2250</v>
      </c>
      <c r="AU45" s="5">
        <f>Indexing!AU188+Indexing!AU192</f>
        <v>2250</v>
      </c>
      <c r="AV45" s="5">
        <f>Indexing!AV188+Indexing!AV192</f>
        <v>2250</v>
      </c>
      <c r="AW45" s="5">
        <f>Indexing!AW188+Indexing!AW192</f>
        <v>2250</v>
      </c>
      <c r="AX45" s="5">
        <f>Indexing!AX188+Indexing!AX192</f>
        <v>2250</v>
      </c>
      <c r="AY45" s="5">
        <f>Indexing!AY188+Indexing!AY192</f>
        <v>2250</v>
      </c>
      <c r="AZ45" s="5">
        <f>Indexing!AZ188+Indexing!AZ192</f>
        <v>2250</v>
      </c>
      <c r="BA45" s="5">
        <f>Indexing!BA188+Indexing!BA192</f>
        <v>2250</v>
      </c>
      <c r="BB45" s="5">
        <f>Indexing!BB188+Indexing!BB192</f>
        <v>2250</v>
      </c>
      <c r="BC45" s="5">
        <f>Indexing!BC188+Indexing!BC192</f>
        <v>2250</v>
      </c>
      <c r="BD45" s="5">
        <f>Indexing!BD188+Indexing!BD192</f>
        <v>2250</v>
      </c>
      <c r="BE45" s="5">
        <f>Indexing!BE188+Indexing!BE192</f>
        <v>2250</v>
      </c>
      <c r="BF45" s="5">
        <f>Indexing!BF188+Indexing!BF192</f>
        <v>2250</v>
      </c>
      <c r="BG45" s="5">
        <f>Indexing!BG188+Indexing!BG192</f>
        <v>2250</v>
      </c>
      <c r="BH45" s="5">
        <f>Indexing!BH188+Indexing!BH192</f>
        <v>2250</v>
      </c>
      <c r="BI45" s="5">
        <f>Indexing!BI188+Indexing!BI192</f>
        <v>2250</v>
      </c>
      <c r="BJ45" s="5">
        <f>Indexing!BJ188+Indexing!BJ192</f>
        <v>2250</v>
      </c>
      <c r="BK45" s="5">
        <f>Indexing!BK188+Indexing!BK192</f>
        <v>2250</v>
      </c>
      <c r="BL45" s="5">
        <f>Indexing!BL188+Indexing!BL192</f>
        <v>2250</v>
      </c>
      <c r="BM45" s="5">
        <f>Indexing!BM188+Indexing!BM192</f>
        <v>2250</v>
      </c>
      <c r="BN45" s="5">
        <f>Indexing!BN188+Indexing!BN192</f>
        <v>2250</v>
      </c>
      <c r="BO45" s="5">
        <f>Indexing!BO188+Indexing!BO192</f>
        <v>2250</v>
      </c>
      <c r="BP45" s="5">
        <f>Indexing!BP188+Indexing!BP192</f>
        <v>2250</v>
      </c>
      <c r="BQ45" s="5">
        <f>Indexing!BQ188+Indexing!BQ192</f>
        <v>2250</v>
      </c>
      <c r="BR45" s="5">
        <f>Indexing!BR188+Indexing!BR192</f>
        <v>2250</v>
      </c>
      <c r="BS45" s="5">
        <f>Indexing!BS188+Indexing!BS192</f>
        <v>2250</v>
      </c>
      <c r="BT45" s="5">
        <f>Indexing!BT188+Indexing!BT192</f>
        <v>2250</v>
      </c>
      <c r="BU45" s="5">
        <f>Indexing!BU188+Indexing!BU192</f>
        <v>2250</v>
      </c>
      <c r="BV45" s="5">
        <f>Indexing!BV188+Indexing!BV192</f>
        <v>2250</v>
      </c>
      <c r="BW45" s="5">
        <f>Indexing!BW188+Indexing!BW192</f>
        <v>2250</v>
      </c>
      <c r="BX45" s="5">
        <f>Indexing!BX188+Indexing!BX192</f>
        <v>2250</v>
      </c>
      <c r="BY45" s="5">
        <f>Indexing!BY188+Indexing!BY192</f>
        <v>2250</v>
      </c>
      <c r="BZ45" s="5">
        <f>Indexing!BZ188+Indexing!BZ192</f>
        <v>2250</v>
      </c>
      <c r="CA45" s="5">
        <f>Indexing!CA188+Indexing!CA192</f>
        <v>2250</v>
      </c>
      <c r="CB45" s="5">
        <f>Indexing!CB188+Indexing!CB192</f>
        <v>2250</v>
      </c>
      <c r="CC45" s="5">
        <f>Indexing!CC188+Indexing!CC192</f>
        <v>2250</v>
      </c>
      <c r="CD45" s="5">
        <f>Indexing!CD188+Indexing!CD192</f>
        <v>2250</v>
      </c>
      <c r="CE45" s="5">
        <f>Indexing!CE188+Indexing!CE192</f>
        <v>2250</v>
      </c>
      <c r="CF45" s="5">
        <f>Indexing!CF188+Indexing!CF192</f>
        <v>2250</v>
      </c>
      <c r="CG45" s="5">
        <f>Indexing!CG188+Indexing!CG192</f>
        <v>2250</v>
      </c>
      <c r="CH45" s="5">
        <f>Indexing!CH188+Indexing!CH192</f>
        <v>2250</v>
      </c>
      <c r="CI45" s="5">
        <f>Indexing!CI188+Indexing!CI192</f>
        <v>2250</v>
      </c>
      <c r="CJ45" s="5">
        <f>Indexing!CJ188+Indexing!CJ192</f>
        <v>2250</v>
      </c>
      <c r="CK45" s="5">
        <f>Indexing!CK188+Indexing!CK192</f>
        <v>2250</v>
      </c>
      <c r="CL45" s="5">
        <f>Indexing!CL188+Indexing!CL192</f>
        <v>2250</v>
      </c>
      <c r="CM45" s="5">
        <f>Indexing!CM188+Indexing!CM192</f>
        <v>2250</v>
      </c>
      <c r="CN45" s="5">
        <f>Indexing!CN188+Indexing!CN192</f>
        <v>2250</v>
      </c>
      <c r="CO45" s="5">
        <f>Indexing!CO188+Indexing!CO192</f>
        <v>2250</v>
      </c>
      <c r="CP45" s="5">
        <f>Indexing!CP188+Indexing!CP192</f>
        <v>2250</v>
      </c>
      <c r="CQ45" s="5">
        <f>Indexing!CQ188+Indexing!CQ192</f>
        <v>2250</v>
      </c>
      <c r="CR45" s="5">
        <f>Indexing!CR188+Indexing!CR192</f>
        <v>2250</v>
      </c>
      <c r="CS45" s="5">
        <f>Indexing!CS188+Indexing!CS192</f>
        <v>2250</v>
      </c>
      <c r="CT45" s="5">
        <f>Indexing!CT188+Indexing!CT192</f>
        <v>2250</v>
      </c>
      <c r="CU45" s="5">
        <f>Indexing!CU188+Indexing!CU192</f>
        <v>2250</v>
      </c>
      <c r="CV45" s="5">
        <f>Indexing!CV188+Indexing!CV192</f>
        <v>2250</v>
      </c>
      <c r="CW45" s="5">
        <f>Indexing!CW188+Indexing!CW192</f>
        <v>2250</v>
      </c>
      <c r="CX45" s="5">
        <f>Indexing!CX188+Indexing!CX192</f>
        <v>2250</v>
      </c>
      <c r="CY45" s="5">
        <f>Indexing!CY188+Indexing!CY192</f>
        <v>2250</v>
      </c>
      <c r="CZ45" s="5">
        <f>Indexing!CZ188+Indexing!CZ192</f>
        <v>2250</v>
      </c>
      <c r="DA45" s="5">
        <f>Indexing!DA188+Indexing!DA192</f>
        <v>2250</v>
      </c>
      <c r="DB45" s="5">
        <f>Indexing!DB188+Indexing!DB192</f>
        <v>2250</v>
      </c>
      <c r="DC45" s="5">
        <f>Indexing!DC188+Indexing!DC192</f>
        <v>2250</v>
      </c>
      <c r="DD45" s="5">
        <f>Indexing!DD188+Indexing!DD192</f>
        <v>2250</v>
      </c>
      <c r="DE45" s="5">
        <f>Indexing!DE188+Indexing!DE192</f>
        <v>2250</v>
      </c>
      <c r="DF45" s="5">
        <f>Indexing!DF188+Indexing!DF192</f>
        <v>2250</v>
      </c>
      <c r="DG45" s="5">
        <f>Indexing!DG188+Indexing!DG192</f>
        <v>2250</v>
      </c>
      <c r="DH45" s="5">
        <f>Indexing!DH188+Indexing!DH192</f>
        <v>2250</v>
      </c>
      <c r="DI45" s="5">
        <f>Indexing!DI188+Indexing!DI192</f>
        <v>2250</v>
      </c>
      <c r="DJ45" s="5">
        <f>Indexing!DJ188+Indexing!DJ192</f>
        <v>2250</v>
      </c>
    </row>
    <row r="46" spans="1:117">
      <c r="B46" s="12" t="s">
        <v>38</v>
      </c>
      <c r="G46" s="2">
        <f>Ввод!$G$168</f>
        <v>0.95</v>
      </c>
      <c r="J46" s="5">
        <f>Indexing!J189+Indexing!J193</f>
        <v>4500</v>
      </c>
      <c r="K46" s="5">
        <f>Indexing!K189+Indexing!K193</f>
        <v>4500</v>
      </c>
      <c r="L46" s="5">
        <f>Indexing!L189+Indexing!L193</f>
        <v>4500</v>
      </c>
      <c r="M46" s="5">
        <f>Indexing!M189+Indexing!M193</f>
        <v>4500</v>
      </c>
      <c r="N46" s="5">
        <f>Indexing!N189+Indexing!N193</f>
        <v>4500</v>
      </c>
      <c r="O46" s="5">
        <f>Indexing!O189+Indexing!O193</f>
        <v>4500</v>
      </c>
      <c r="P46" s="5">
        <f>Indexing!P189+Indexing!P193</f>
        <v>4500</v>
      </c>
      <c r="Q46" s="5">
        <f>Indexing!Q189+Indexing!Q193</f>
        <v>4500</v>
      </c>
      <c r="R46" s="5">
        <f>Indexing!R189+Indexing!R193</f>
        <v>4500</v>
      </c>
      <c r="S46" s="5">
        <f>Indexing!S189+Indexing!S193</f>
        <v>4500</v>
      </c>
      <c r="T46" s="5">
        <f>Indexing!T189+Indexing!T193</f>
        <v>4500</v>
      </c>
      <c r="U46" s="5">
        <f>Indexing!U189+Indexing!U193</f>
        <v>4500</v>
      </c>
      <c r="V46" s="5">
        <f>Indexing!V189+Indexing!V193</f>
        <v>4500</v>
      </c>
      <c r="W46" s="5">
        <f>Indexing!W189+Indexing!W193</f>
        <v>4500</v>
      </c>
      <c r="X46" s="5">
        <f>Indexing!X189+Indexing!X193</f>
        <v>4500</v>
      </c>
      <c r="Y46" s="5">
        <f>Indexing!Y189+Indexing!Y193</f>
        <v>4500</v>
      </c>
      <c r="Z46" s="5">
        <f>Indexing!Z189+Indexing!Z193</f>
        <v>4500</v>
      </c>
      <c r="AA46" s="5">
        <f>Indexing!AA189+Indexing!AA193</f>
        <v>4500</v>
      </c>
      <c r="AB46" s="5">
        <f>Indexing!AB189+Indexing!AB193</f>
        <v>4500</v>
      </c>
      <c r="AC46" s="5">
        <f>Indexing!AC189+Indexing!AC193</f>
        <v>4500</v>
      </c>
      <c r="AD46" s="5">
        <f>Indexing!AD189+Indexing!AD193</f>
        <v>4500</v>
      </c>
      <c r="AE46" s="5">
        <f>Indexing!AE189+Indexing!AE193</f>
        <v>4500</v>
      </c>
      <c r="AF46" s="5">
        <f>Indexing!AF189+Indexing!AF193</f>
        <v>4500</v>
      </c>
      <c r="AG46" s="5">
        <f>Indexing!AG189+Indexing!AG193</f>
        <v>4500</v>
      </c>
      <c r="AH46" s="5">
        <f>Indexing!AH189+Indexing!AH193</f>
        <v>4500</v>
      </c>
      <c r="AI46" s="5">
        <f>Indexing!AI189+Indexing!AI193</f>
        <v>4500</v>
      </c>
      <c r="AJ46" s="5">
        <f>Indexing!AJ189+Indexing!AJ193</f>
        <v>4500</v>
      </c>
      <c r="AK46" s="5">
        <f>Indexing!AK189+Indexing!AK193</f>
        <v>4500</v>
      </c>
      <c r="AL46" s="5">
        <f>Indexing!AL189+Indexing!AL193</f>
        <v>4500</v>
      </c>
      <c r="AM46" s="5">
        <f>Indexing!AM189+Indexing!AM193</f>
        <v>4500</v>
      </c>
      <c r="AN46" s="5">
        <f>Indexing!AN189+Indexing!AN193</f>
        <v>4500</v>
      </c>
      <c r="AO46" s="5">
        <f>Indexing!AO189+Indexing!AO193</f>
        <v>4500</v>
      </c>
      <c r="AP46" s="5">
        <f>Indexing!AP189+Indexing!AP193</f>
        <v>4500</v>
      </c>
      <c r="AQ46" s="5">
        <f>Indexing!AQ189+Indexing!AQ193</f>
        <v>4500</v>
      </c>
      <c r="AR46" s="5">
        <f>Indexing!AR189+Indexing!AR193</f>
        <v>4500</v>
      </c>
      <c r="AS46" s="5">
        <f>Indexing!AS189+Indexing!AS193</f>
        <v>4500</v>
      </c>
      <c r="AT46" s="5">
        <f>Indexing!AT189+Indexing!AT193</f>
        <v>4500</v>
      </c>
      <c r="AU46" s="5">
        <f>Indexing!AU189+Indexing!AU193</f>
        <v>4500</v>
      </c>
      <c r="AV46" s="5">
        <f>Indexing!AV189+Indexing!AV193</f>
        <v>4500</v>
      </c>
      <c r="AW46" s="5">
        <f>Indexing!AW189+Indexing!AW193</f>
        <v>4500</v>
      </c>
      <c r="AX46" s="5">
        <f>Indexing!AX189+Indexing!AX193</f>
        <v>4500</v>
      </c>
      <c r="AY46" s="5">
        <f>Indexing!AY189+Indexing!AY193</f>
        <v>4500</v>
      </c>
      <c r="AZ46" s="5">
        <f>Indexing!AZ189+Indexing!AZ193</f>
        <v>4500</v>
      </c>
      <c r="BA46" s="5">
        <f>Indexing!BA189+Indexing!BA193</f>
        <v>4500</v>
      </c>
      <c r="BB46" s="5">
        <f>Indexing!BB189+Indexing!BB193</f>
        <v>4500</v>
      </c>
      <c r="BC46" s="5">
        <f>Indexing!BC189+Indexing!BC193</f>
        <v>4500</v>
      </c>
      <c r="BD46" s="5">
        <f>Indexing!BD189+Indexing!BD193</f>
        <v>4500</v>
      </c>
      <c r="BE46" s="5">
        <f>Indexing!BE189+Indexing!BE193</f>
        <v>4500</v>
      </c>
      <c r="BF46" s="5">
        <f>Indexing!BF189+Indexing!BF193</f>
        <v>4500</v>
      </c>
      <c r="BG46" s="5">
        <f>Indexing!BG189+Indexing!BG193</f>
        <v>4500</v>
      </c>
      <c r="BH46" s="5">
        <f>Indexing!BH189+Indexing!BH193</f>
        <v>4500</v>
      </c>
      <c r="BI46" s="5">
        <f>Indexing!BI189+Indexing!BI193</f>
        <v>4500</v>
      </c>
      <c r="BJ46" s="5">
        <f>Indexing!BJ189+Indexing!BJ193</f>
        <v>4500</v>
      </c>
      <c r="BK46" s="5">
        <f>Indexing!BK189+Indexing!BK193</f>
        <v>4500</v>
      </c>
      <c r="BL46" s="5">
        <f>Indexing!BL189+Indexing!BL193</f>
        <v>4500</v>
      </c>
      <c r="BM46" s="5">
        <f>Indexing!BM189+Indexing!BM193</f>
        <v>4500</v>
      </c>
      <c r="BN46" s="5">
        <f>Indexing!BN189+Indexing!BN193</f>
        <v>4500</v>
      </c>
      <c r="BO46" s="5">
        <f>Indexing!BO189+Indexing!BO193</f>
        <v>4500</v>
      </c>
      <c r="BP46" s="5">
        <f>Indexing!BP189+Indexing!BP193</f>
        <v>4500</v>
      </c>
      <c r="BQ46" s="5">
        <f>Indexing!BQ189+Indexing!BQ193</f>
        <v>4500</v>
      </c>
      <c r="BR46" s="5">
        <f>Indexing!BR189+Indexing!BR193</f>
        <v>4500</v>
      </c>
      <c r="BS46" s="5">
        <f>Indexing!BS189+Indexing!BS193</f>
        <v>4500</v>
      </c>
      <c r="BT46" s="5">
        <f>Indexing!BT189+Indexing!BT193</f>
        <v>4500</v>
      </c>
      <c r="BU46" s="5">
        <f>Indexing!BU189+Indexing!BU193</f>
        <v>4500</v>
      </c>
      <c r="BV46" s="5">
        <f>Indexing!BV189+Indexing!BV193</f>
        <v>4500</v>
      </c>
      <c r="BW46" s="5">
        <f>Indexing!BW189+Indexing!BW193</f>
        <v>4500</v>
      </c>
      <c r="BX46" s="5">
        <f>Indexing!BX189+Indexing!BX193</f>
        <v>4500</v>
      </c>
      <c r="BY46" s="5">
        <f>Indexing!BY189+Indexing!BY193</f>
        <v>4500</v>
      </c>
      <c r="BZ46" s="5">
        <f>Indexing!BZ189+Indexing!BZ193</f>
        <v>4500</v>
      </c>
      <c r="CA46" s="5">
        <f>Indexing!CA189+Indexing!CA193</f>
        <v>4500</v>
      </c>
      <c r="CB46" s="5">
        <f>Indexing!CB189+Indexing!CB193</f>
        <v>4500</v>
      </c>
      <c r="CC46" s="5">
        <f>Indexing!CC189+Indexing!CC193</f>
        <v>4500</v>
      </c>
      <c r="CD46" s="5">
        <f>Indexing!CD189+Indexing!CD193</f>
        <v>4500</v>
      </c>
      <c r="CE46" s="5">
        <f>Indexing!CE189+Indexing!CE193</f>
        <v>4500</v>
      </c>
      <c r="CF46" s="5">
        <f>Indexing!CF189+Indexing!CF193</f>
        <v>4500</v>
      </c>
      <c r="CG46" s="5">
        <f>Indexing!CG189+Indexing!CG193</f>
        <v>4500</v>
      </c>
      <c r="CH46" s="5">
        <f>Indexing!CH189+Indexing!CH193</f>
        <v>4500</v>
      </c>
      <c r="CI46" s="5">
        <f>Indexing!CI189+Indexing!CI193</f>
        <v>4500</v>
      </c>
      <c r="CJ46" s="5">
        <f>Indexing!CJ189+Indexing!CJ193</f>
        <v>4500</v>
      </c>
      <c r="CK46" s="5">
        <f>Indexing!CK189+Indexing!CK193</f>
        <v>4500</v>
      </c>
      <c r="CL46" s="5">
        <f>Indexing!CL189+Indexing!CL193</f>
        <v>4500</v>
      </c>
      <c r="CM46" s="5">
        <f>Indexing!CM189+Indexing!CM193</f>
        <v>4500</v>
      </c>
      <c r="CN46" s="5">
        <f>Indexing!CN189+Indexing!CN193</f>
        <v>4500</v>
      </c>
      <c r="CO46" s="5">
        <f>Indexing!CO189+Indexing!CO193</f>
        <v>4500</v>
      </c>
      <c r="CP46" s="5">
        <f>Indexing!CP189+Indexing!CP193</f>
        <v>4500</v>
      </c>
      <c r="CQ46" s="5">
        <f>Indexing!CQ189+Indexing!CQ193</f>
        <v>4500</v>
      </c>
      <c r="CR46" s="5">
        <f>Indexing!CR189+Indexing!CR193</f>
        <v>4500</v>
      </c>
      <c r="CS46" s="5">
        <f>Indexing!CS189+Indexing!CS193</f>
        <v>4500</v>
      </c>
      <c r="CT46" s="5">
        <f>Indexing!CT189+Indexing!CT193</f>
        <v>4500</v>
      </c>
      <c r="CU46" s="5">
        <f>Indexing!CU189+Indexing!CU193</f>
        <v>4500</v>
      </c>
      <c r="CV46" s="5">
        <f>Indexing!CV189+Indexing!CV193</f>
        <v>4500</v>
      </c>
      <c r="CW46" s="5">
        <f>Indexing!CW189+Indexing!CW193</f>
        <v>4500</v>
      </c>
      <c r="CX46" s="5">
        <f>Indexing!CX189+Indexing!CX193</f>
        <v>4500</v>
      </c>
      <c r="CY46" s="5">
        <f>Indexing!CY189+Indexing!CY193</f>
        <v>4500</v>
      </c>
      <c r="CZ46" s="5">
        <f>Indexing!CZ189+Indexing!CZ193</f>
        <v>4500</v>
      </c>
      <c r="DA46" s="5">
        <f>Indexing!DA189+Indexing!DA193</f>
        <v>4500</v>
      </c>
      <c r="DB46" s="5">
        <f>Indexing!DB189+Indexing!DB193</f>
        <v>4500</v>
      </c>
      <c r="DC46" s="5">
        <f>Indexing!DC189+Indexing!DC193</f>
        <v>4500</v>
      </c>
      <c r="DD46" s="5">
        <f>Indexing!DD189+Indexing!DD193</f>
        <v>4500</v>
      </c>
      <c r="DE46" s="5">
        <f>Indexing!DE189+Indexing!DE193</f>
        <v>4500</v>
      </c>
      <c r="DF46" s="5">
        <f>Indexing!DF189+Indexing!DF193</f>
        <v>4500</v>
      </c>
      <c r="DG46" s="5">
        <f>Indexing!DG189+Indexing!DG193</f>
        <v>4500</v>
      </c>
      <c r="DH46" s="5">
        <f>Indexing!DH189+Indexing!DH193</f>
        <v>4500</v>
      </c>
      <c r="DI46" s="5">
        <f>Indexing!DI189+Indexing!DI193</f>
        <v>4500</v>
      </c>
      <c r="DJ46" s="5">
        <f>Indexing!DJ189+Indexing!DJ193</f>
        <v>4500</v>
      </c>
    </row>
    <row r="47" spans="1:117">
      <c r="B47" s="12" t="s">
        <v>36</v>
      </c>
      <c r="G47" s="2">
        <f>Ввод!G169</f>
        <v>1</v>
      </c>
      <c r="J47" s="5">
        <f>Indexing!J190+Indexing!J194</f>
        <v>0</v>
      </c>
      <c r="K47" s="5">
        <f>Indexing!K190+Indexing!K194</f>
        <v>0</v>
      </c>
      <c r="L47" s="5">
        <f>Indexing!L190+Indexing!L194</f>
        <v>0</v>
      </c>
      <c r="M47" s="5">
        <f>Indexing!M190+Indexing!M194</f>
        <v>0</v>
      </c>
      <c r="N47" s="5">
        <f>Indexing!N190+Indexing!N194</f>
        <v>0</v>
      </c>
      <c r="O47" s="5">
        <f>Indexing!O190+Indexing!O194</f>
        <v>0</v>
      </c>
      <c r="P47" s="5">
        <f>Indexing!P190+Indexing!P194</f>
        <v>0</v>
      </c>
      <c r="Q47" s="5">
        <f>Indexing!Q190+Indexing!Q194</f>
        <v>0</v>
      </c>
      <c r="R47" s="5">
        <f>Indexing!R190+Indexing!R194</f>
        <v>0</v>
      </c>
      <c r="S47" s="5">
        <f>Indexing!S190+Indexing!S194</f>
        <v>0</v>
      </c>
      <c r="T47" s="5">
        <f>Indexing!T190+Indexing!T194</f>
        <v>0</v>
      </c>
      <c r="U47" s="5">
        <f>Indexing!U190+Indexing!U194</f>
        <v>0</v>
      </c>
      <c r="V47" s="5">
        <f>Indexing!V190+Indexing!V194</f>
        <v>0</v>
      </c>
      <c r="W47" s="5">
        <f>Indexing!W190+Indexing!W194</f>
        <v>0</v>
      </c>
      <c r="X47" s="5">
        <f>Indexing!X190+Indexing!X194</f>
        <v>0</v>
      </c>
      <c r="Y47" s="5">
        <f>Indexing!Y190+Indexing!Y194</f>
        <v>0</v>
      </c>
      <c r="Z47" s="5">
        <f>Indexing!Z190+Indexing!Z194</f>
        <v>0</v>
      </c>
      <c r="AA47" s="5">
        <f>Indexing!AA190+Indexing!AA194</f>
        <v>0</v>
      </c>
      <c r="AB47" s="5">
        <f>Indexing!AB190+Indexing!AB194</f>
        <v>0</v>
      </c>
      <c r="AC47" s="5">
        <f>Indexing!AC190+Indexing!AC194</f>
        <v>0</v>
      </c>
      <c r="AD47" s="5">
        <f>Indexing!AD190+Indexing!AD194</f>
        <v>0</v>
      </c>
      <c r="AE47" s="5">
        <f>Indexing!AE190+Indexing!AE194</f>
        <v>0</v>
      </c>
      <c r="AF47" s="5">
        <f>Indexing!AF190+Indexing!AF194</f>
        <v>0</v>
      </c>
      <c r="AG47" s="5">
        <f>Indexing!AG190+Indexing!AG194</f>
        <v>0</v>
      </c>
      <c r="AH47" s="5">
        <f>Indexing!AH190+Indexing!AH194</f>
        <v>0</v>
      </c>
      <c r="AI47" s="5">
        <f>Indexing!AI190+Indexing!AI194</f>
        <v>0</v>
      </c>
      <c r="AJ47" s="5">
        <f>Indexing!AJ190+Indexing!AJ194</f>
        <v>0</v>
      </c>
      <c r="AK47" s="5">
        <f>Indexing!AK190+Indexing!AK194</f>
        <v>0</v>
      </c>
      <c r="AL47" s="5">
        <f>Indexing!AL190+Indexing!AL194</f>
        <v>0</v>
      </c>
      <c r="AM47" s="5">
        <f>Indexing!AM190+Indexing!AM194</f>
        <v>0</v>
      </c>
      <c r="AN47" s="5">
        <f>Indexing!AN190+Indexing!AN194</f>
        <v>0</v>
      </c>
      <c r="AO47" s="5">
        <f>Indexing!AO190+Indexing!AO194</f>
        <v>0</v>
      </c>
      <c r="AP47" s="5">
        <f>Indexing!AP190+Indexing!AP194</f>
        <v>0</v>
      </c>
      <c r="AQ47" s="5">
        <f>Indexing!AQ190+Indexing!AQ194</f>
        <v>0</v>
      </c>
      <c r="AR47" s="5">
        <f>Indexing!AR190+Indexing!AR194</f>
        <v>0</v>
      </c>
      <c r="AS47" s="5">
        <f>Indexing!AS190+Indexing!AS194</f>
        <v>0</v>
      </c>
      <c r="AT47" s="5">
        <f>Indexing!AT190+Indexing!AT194</f>
        <v>0</v>
      </c>
      <c r="AU47" s="5">
        <f>Indexing!AU190+Indexing!AU194</f>
        <v>0</v>
      </c>
      <c r="AV47" s="5">
        <f>Indexing!AV190+Indexing!AV194</f>
        <v>0</v>
      </c>
      <c r="AW47" s="5">
        <f>Indexing!AW190+Indexing!AW194</f>
        <v>0</v>
      </c>
      <c r="AX47" s="5">
        <f>Indexing!AX190+Indexing!AX194</f>
        <v>0</v>
      </c>
      <c r="AY47" s="5">
        <f>Indexing!AY190+Indexing!AY194</f>
        <v>0</v>
      </c>
      <c r="AZ47" s="5">
        <f>Indexing!AZ190+Indexing!AZ194</f>
        <v>0</v>
      </c>
      <c r="BA47" s="5">
        <f>Indexing!BA190+Indexing!BA194</f>
        <v>0</v>
      </c>
      <c r="BB47" s="5">
        <f>Indexing!BB190+Indexing!BB194</f>
        <v>0</v>
      </c>
      <c r="BC47" s="5">
        <f>Indexing!BC190+Indexing!BC194</f>
        <v>0</v>
      </c>
      <c r="BD47" s="5">
        <f>Indexing!BD190+Indexing!BD194</f>
        <v>0</v>
      </c>
      <c r="BE47" s="5">
        <f>Indexing!BE190+Indexing!BE194</f>
        <v>0</v>
      </c>
      <c r="BF47" s="5">
        <f>Indexing!BF190+Indexing!BF194</f>
        <v>0</v>
      </c>
      <c r="BG47" s="5">
        <f>Indexing!BG190+Indexing!BG194</f>
        <v>0</v>
      </c>
      <c r="BH47" s="5">
        <f>Indexing!BH190+Indexing!BH194</f>
        <v>0</v>
      </c>
      <c r="BI47" s="5">
        <f>Indexing!BI190+Indexing!BI194</f>
        <v>0</v>
      </c>
      <c r="BJ47" s="5">
        <f>Indexing!BJ190+Indexing!BJ194</f>
        <v>0</v>
      </c>
      <c r="BK47" s="5">
        <f>Indexing!BK190+Indexing!BK194</f>
        <v>0</v>
      </c>
      <c r="BL47" s="5">
        <f>Indexing!BL190+Indexing!BL194</f>
        <v>0</v>
      </c>
      <c r="BM47" s="5">
        <f>Indexing!BM190+Indexing!BM194</f>
        <v>0</v>
      </c>
      <c r="BN47" s="5">
        <f>Indexing!BN190+Indexing!BN194</f>
        <v>0</v>
      </c>
      <c r="BO47" s="5">
        <f>Indexing!BO190+Indexing!BO194</f>
        <v>0</v>
      </c>
      <c r="BP47" s="5">
        <f>Indexing!BP190+Indexing!BP194</f>
        <v>0</v>
      </c>
      <c r="BQ47" s="5">
        <f>Indexing!BQ190+Indexing!BQ194</f>
        <v>0</v>
      </c>
      <c r="BR47" s="5">
        <f>Indexing!BR190+Indexing!BR194</f>
        <v>0</v>
      </c>
      <c r="BS47" s="5">
        <f>Indexing!BS190+Indexing!BS194</f>
        <v>0</v>
      </c>
      <c r="BT47" s="5">
        <f>Indexing!BT190+Indexing!BT194</f>
        <v>0</v>
      </c>
      <c r="BU47" s="5">
        <f>Indexing!BU190+Indexing!BU194</f>
        <v>0</v>
      </c>
      <c r="BV47" s="5">
        <f>Indexing!BV190+Indexing!BV194</f>
        <v>0</v>
      </c>
      <c r="BW47" s="5">
        <f>Indexing!BW190+Indexing!BW194</f>
        <v>0</v>
      </c>
      <c r="BX47" s="5">
        <f>Indexing!BX190+Indexing!BX194</f>
        <v>0</v>
      </c>
      <c r="BY47" s="5">
        <f>Indexing!BY190+Indexing!BY194</f>
        <v>0</v>
      </c>
      <c r="BZ47" s="5">
        <f>Indexing!BZ190+Indexing!BZ194</f>
        <v>0</v>
      </c>
      <c r="CA47" s="5">
        <f>Indexing!CA190+Indexing!CA194</f>
        <v>0</v>
      </c>
      <c r="CB47" s="5">
        <f>Indexing!CB190+Indexing!CB194</f>
        <v>0</v>
      </c>
      <c r="CC47" s="5">
        <f>Indexing!CC190+Indexing!CC194</f>
        <v>0</v>
      </c>
      <c r="CD47" s="5">
        <f>Indexing!CD190+Indexing!CD194</f>
        <v>0</v>
      </c>
      <c r="CE47" s="5">
        <f>Indexing!CE190+Indexing!CE194</f>
        <v>0</v>
      </c>
      <c r="CF47" s="5">
        <f>Indexing!CF190+Indexing!CF194</f>
        <v>0</v>
      </c>
      <c r="CG47" s="5">
        <f>Indexing!CG190+Indexing!CG194</f>
        <v>0</v>
      </c>
      <c r="CH47" s="5">
        <f>Indexing!CH190+Indexing!CH194</f>
        <v>0</v>
      </c>
      <c r="CI47" s="5">
        <f>Indexing!CI190+Indexing!CI194</f>
        <v>0</v>
      </c>
      <c r="CJ47" s="5">
        <f>Indexing!CJ190+Indexing!CJ194</f>
        <v>0</v>
      </c>
      <c r="CK47" s="5">
        <f>Indexing!CK190+Indexing!CK194</f>
        <v>0</v>
      </c>
      <c r="CL47" s="5">
        <f>Indexing!CL190+Indexing!CL194</f>
        <v>0</v>
      </c>
      <c r="CM47" s="5">
        <f>Indexing!CM190+Indexing!CM194</f>
        <v>0</v>
      </c>
      <c r="CN47" s="5">
        <f>Indexing!CN190+Indexing!CN194</f>
        <v>0</v>
      </c>
      <c r="CO47" s="5">
        <f>Indexing!CO190+Indexing!CO194</f>
        <v>0</v>
      </c>
      <c r="CP47" s="5">
        <f>Indexing!CP190+Indexing!CP194</f>
        <v>0</v>
      </c>
      <c r="CQ47" s="5">
        <f>Indexing!CQ190+Indexing!CQ194</f>
        <v>0</v>
      </c>
      <c r="CR47" s="5">
        <f>Indexing!CR190+Indexing!CR194</f>
        <v>0</v>
      </c>
      <c r="CS47" s="5">
        <f>Indexing!CS190+Indexing!CS194</f>
        <v>0</v>
      </c>
      <c r="CT47" s="5">
        <f>Indexing!CT190+Indexing!CT194</f>
        <v>0</v>
      </c>
      <c r="CU47" s="5">
        <f>Indexing!CU190+Indexing!CU194</f>
        <v>0</v>
      </c>
      <c r="CV47" s="5">
        <f>Indexing!CV190+Indexing!CV194</f>
        <v>0</v>
      </c>
      <c r="CW47" s="5">
        <f>Indexing!CW190+Indexing!CW194</f>
        <v>0</v>
      </c>
      <c r="CX47" s="5">
        <f>Indexing!CX190+Indexing!CX194</f>
        <v>0</v>
      </c>
      <c r="CY47" s="5">
        <f>Indexing!CY190+Indexing!CY194</f>
        <v>0</v>
      </c>
      <c r="CZ47" s="5">
        <f>Indexing!CZ190+Indexing!CZ194</f>
        <v>0</v>
      </c>
      <c r="DA47" s="5">
        <f>Indexing!DA190+Indexing!DA194</f>
        <v>0</v>
      </c>
      <c r="DB47" s="5">
        <f>Indexing!DB190+Indexing!DB194</f>
        <v>0</v>
      </c>
      <c r="DC47" s="5">
        <f>Indexing!DC190+Indexing!DC194</f>
        <v>0</v>
      </c>
      <c r="DD47" s="5">
        <f>Indexing!DD190+Indexing!DD194</f>
        <v>0</v>
      </c>
      <c r="DE47" s="5">
        <f>Indexing!DE190+Indexing!DE194</f>
        <v>0</v>
      </c>
      <c r="DF47" s="5">
        <f>Indexing!DF190+Indexing!DF194</f>
        <v>0</v>
      </c>
      <c r="DG47" s="5">
        <f>Indexing!DG190+Indexing!DG194</f>
        <v>0</v>
      </c>
      <c r="DH47" s="5">
        <f>Indexing!DH190+Indexing!DH194</f>
        <v>0</v>
      </c>
      <c r="DI47" s="5">
        <f>Indexing!DI190+Indexing!DI194</f>
        <v>0</v>
      </c>
      <c r="DJ47" s="5">
        <f>Indexing!DJ190+Indexing!DJ194</f>
        <v>0</v>
      </c>
    </row>
    <row r="48" spans="1:117">
      <c r="B48" s="11" t="s">
        <v>595</v>
      </c>
      <c r="G48" s="2"/>
      <c r="I48" s="677">
        <f t="shared" ref="I48:I57" si="11">SUM(J48:DJ48)</f>
        <v>-1650</v>
      </c>
      <c r="J48" s="5">
        <f>-Ввод!I284</f>
        <v>-150</v>
      </c>
      <c r="K48" s="5">
        <f>-Ввод!J284</f>
        <v>-150</v>
      </c>
      <c r="L48" s="5">
        <f>-Ввод!K284</f>
        <v>-150</v>
      </c>
      <c r="M48" s="5">
        <f>-Ввод!L284</f>
        <v>-150</v>
      </c>
      <c r="N48" s="5">
        <f>-Ввод!M284</f>
        <v>-150</v>
      </c>
      <c r="O48" s="5">
        <f>-Ввод!N284</f>
        <v>-150</v>
      </c>
      <c r="P48" s="5">
        <f>-Ввод!O284</f>
        <v>-150</v>
      </c>
      <c r="Q48" s="5">
        <f>-Ввод!P284</f>
        <v>-150</v>
      </c>
      <c r="R48" s="5">
        <f>-Ввод!Q284</f>
        <v>-150</v>
      </c>
      <c r="S48" s="5">
        <f>-Ввод!R284</f>
        <v>-150</v>
      </c>
      <c r="T48" s="5">
        <f>-Ввод!S284</f>
        <v>-150</v>
      </c>
      <c r="U48" s="5">
        <f>-Ввод!T284</f>
        <v>0</v>
      </c>
      <c r="V48" s="5">
        <f>-Ввод!U284</f>
        <v>0</v>
      </c>
      <c r="W48" s="5">
        <f>-Ввод!V284</f>
        <v>0</v>
      </c>
      <c r="X48" s="5">
        <f>-Ввод!W284</f>
        <v>0</v>
      </c>
      <c r="Y48" s="5">
        <f>-Ввод!X284</f>
        <v>0</v>
      </c>
      <c r="Z48" s="5">
        <f>-Ввод!Y284</f>
        <v>0</v>
      </c>
      <c r="AA48" s="5">
        <f>-Ввод!Z284</f>
        <v>0</v>
      </c>
      <c r="AB48" s="5">
        <f>-Ввод!AA284</f>
        <v>0</v>
      </c>
      <c r="AC48" s="5">
        <f>-Ввод!AB284</f>
        <v>0</v>
      </c>
      <c r="AD48" s="5">
        <f>-Ввод!AC284</f>
        <v>0</v>
      </c>
      <c r="AE48" s="5">
        <f>-Ввод!AD284</f>
        <v>0</v>
      </c>
      <c r="AF48" s="5">
        <f>-Ввод!AE284</f>
        <v>0</v>
      </c>
      <c r="AG48" s="5">
        <f>-Ввод!AF284</f>
        <v>0</v>
      </c>
      <c r="AH48" s="5">
        <f>-Ввод!AG284</f>
        <v>0</v>
      </c>
      <c r="AI48" s="5">
        <f>-Ввод!AH284</f>
        <v>0</v>
      </c>
      <c r="AJ48" s="5">
        <f>-Ввод!AI284</f>
        <v>0</v>
      </c>
      <c r="AK48" s="5">
        <f>-Ввод!AJ284</f>
        <v>0</v>
      </c>
      <c r="AL48" s="5">
        <f>-Ввод!AK284</f>
        <v>0</v>
      </c>
      <c r="AM48" s="5">
        <f>-Ввод!AL284</f>
        <v>0</v>
      </c>
      <c r="AN48" s="5">
        <f>-Ввод!AM284</f>
        <v>0</v>
      </c>
      <c r="AO48" s="5">
        <f>-Ввод!AN284</f>
        <v>0</v>
      </c>
      <c r="AP48" s="5">
        <f>-Ввод!AO284</f>
        <v>0</v>
      </c>
      <c r="AQ48" s="5">
        <f>-Ввод!AP284</f>
        <v>0</v>
      </c>
      <c r="AR48" s="5">
        <f>-Ввод!AQ284</f>
        <v>0</v>
      </c>
      <c r="AS48" s="5">
        <f>-Ввод!AR284</f>
        <v>0</v>
      </c>
      <c r="AT48" s="5">
        <f>-Ввод!AS284</f>
        <v>0</v>
      </c>
      <c r="AU48" s="5">
        <f>-Ввод!AT284</f>
        <v>0</v>
      </c>
      <c r="AV48" s="5">
        <f>-Ввод!AU284</f>
        <v>0</v>
      </c>
      <c r="AW48" s="5">
        <f>-Ввод!AV284</f>
        <v>0</v>
      </c>
      <c r="AX48" s="5">
        <f>-Ввод!AW284</f>
        <v>0</v>
      </c>
      <c r="AY48" s="5">
        <f>-Ввод!AX284</f>
        <v>0</v>
      </c>
      <c r="AZ48" s="5">
        <f>-Ввод!AY284</f>
        <v>0</v>
      </c>
      <c r="BA48" s="5">
        <f>-Ввод!AZ284</f>
        <v>0</v>
      </c>
      <c r="BB48" s="5">
        <f>-Ввод!BA284</f>
        <v>0</v>
      </c>
      <c r="BC48" s="5">
        <f>-Ввод!BB284</f>
        <v>0</v>
      </c>
      <c r="BD48" s="5">
        <f>-Ввод!BC284</f>
        <v>0</v>
      </c>
      <c r="BE48" s="5">
        <f>-Ввод!BD284</f>
        <v>0</v>
      </c>
      <c r="BF48" s="5">
        <f>-Ввод!BE284</f>
        <v>0</v>
      </c>
      <c r="BG48" s="5">
        <f>-Ввод!BF284</f>
        <v>0</v>
      </c>
      <c r="BH48" s="5">
        <f>-Ввод!BG284</f>
        <v>0</v>
      </c>
      <c r="BI48" s="5">
        <f>-Ввод!BH284</f>
        <v>0</v>
      </c>
      <c r="BJ48" s="5">
        <f>-Ввод!BI284</f>
        <v>0</v>
      </c>
      <c r="BK48" s="5">
        <f>-Ввод!BJ284</f>
        <v>0</v>
      </c>
      <c r="BL48" s="5">
        <f>-Ввод!BK284</f>
        <v>0</v>
      </c>
      <c r="BM48" s="5">
        <f>-Ввод!BL284</f>
        <v>0</v>
      </c>
      <c r="BN48" s="5">
        <f>-Ввод!BM284</f>
        <v>0</v>
      </c>
      <c r="BO48" s="5">
        <f>-Ввод!BN284</f>
        <v>0</v>
      </c>
      <c r="BP48" s="5">
        <f>-Ввод!BO284</f>
        <v>0</v>
      </c>
      <c r="BQ48" s="5">
        <f>-Ввод!BP284</f>
        <v>0</v>
      </c>
      <c r="BR48" s="5">
        <f>-Ввод!BQ284</f>
        <v>0</v>
      </c>
      <c r="BS48" s="5">
        <f>-Ввод!BR284</f>
        <v>0</v>
      </c>
      <c r="BT48" s="5">
        <f>-Ввод!BS284</f>
        <v>0</v>
      </c>
      <c r="BU48" s="5">
        <f>-Ввод!BT284</f>
        <v>0</v>
      </c>
      <c r="BV48" s="5">
        <f>-Ввод!BU284</f>
        <v>0</v>
      </c>
      <c r="BW48" s="5">
        <f>-Ввод!BV284</f>
        <v>0</v>
      </c>
      <c r="BX48" s="5">
        <f>-Ввод!BW284</f>
        <v>0</v>
      </c>
      <c r="BY48" s="5">
        <f>-Ввод!BX284</f>
        <v>0</v>
      </c>
      <c r="BZ48" s="5">
        <f>-Ввод!BY284</f>
        <v>0</v>
      </c>
      <c r="CA48" s="5">
        <f>-Ввод!BZ284</f>
        <v>0</v>
      </c>
      <c r="CB48" s="5">
        <f>-Ввод!CA284</f>
        <v>0</v>
      </c>
      <c r="CC48" s="5">
        <f>-Ввод!CB284</f>
        <v>0</v>
      </c>
      <c r="CD48" s="5">
        <f>-Ввод!CC284</f>
        <v>0</v>
      </c>
      <c r="CE48" s="5">
        <f>-Ввод!CD284</f>
        <v>0</v>
      </c>
      <c r="CF48" s="5">
        <f>-Ввод!CE284</f>
        <v>0</v>
      </c>
      <c r="CG48" s="5">
        <f>-Ввод!CF284</f>
        <v>0</v>
      </c>
      <c r="CH48" s="5">
        <f>-Ввод!CG284</f>
        <v>0</v>
      </c>
      <c r="CI48" s="5">
        <f>-Ввод!CH284</f>
        <v>0</v>
      </c>
      <c r="CJ48" s="5">
        <f>-Ввод!CI284</f>
        <v>0</v>
      </c>
      <c r="CK48" s="5">
        <f>-Ввод!CJ284</f>
        <v>0</v>
      </c>
      <c r="CL48" s="5">
        <f>-Ввод!CK284</f>
        <v>0</v>
      </c>
      <c r="CM48" s="5">
        <f>-Ввод!CL284</f>
        <v>0</v>
      </c>
      <c r="CN48" s="5">
        <f>-Ввод!CM284</f>
        <v>0</v>
      </c>
      <c r="CO48" s="5">
        <f>-Ввод!CN284</f>
        <v>0</v>
      </c>
      <c r="CP48" s="5">
        <f>-Ввод!CO284</f>
        <v>0</v>
      </c>
      <c r="CQ48" s="5">
        <f>-Ввод!CP284</f>
        <v>0</v>
      </c>
      <c r="CR48" s="5">
        <f>-Ввод!CQ284</f>
        <v>0</v>
      </c>
      <c r="CS48" s="5">
        <f>-Ввод!CR284</f>
        <v>0</v>
      </c>
      <c r="CT48" s="5">
        <f>-Ввод!CS284</f>
        <v>0</v>
      </c>
      <c r="CU48" s="5">
        <f>-Ввод!CT284</f>
        <v>0</v>
      </c>
      <c r="CV48" s="5">
        <f>-Ввод!CU284</f>
        <v>0</v>
      </c>
      <c r="CW48" s="5">
        <f>-Ввод!CV284</f>
        <v>0</v>
      </c>
      <c r="CX48" s="5">
        <f>-Ввод!CW284</f>
        <v>0</v>
      </c>
      <c r="CY48" s="5">
        <f>-Ввод!CX284</f>
        <v>0</v>
      </c>
      <c r="CZ48" s="5">
        <f>-Ввод!CY284</f>
        <v>0</v>
      </c>
      <c r="DA48" s="5">
        <f>-Ввод!CZ284</f>
        <v>0</v>
      </c>
      <c r="DB48" s="5">
        <f>-Ввод!DA284</f>
        <v>0</v>
      </c>
      <c r="DC48" s="5">
        <f>-Ввод!DB284</f>
        <v>0</v>
      </c>
      <c r="DD48" s="5">
        <f>-Ввод!DC284</f>
        <v>0</v>
      </c>
      <c r="DE48" s="5">
        <f>-Ввод!DD284</f>
        <v>0</v>
      </c>
      <c r="DF48" s="5">
        <f>-Ввод!DE284</f>
        <v>0</v>
      </c>
      <c r="DG48" s="5">
        <f>-Ввод!DF284</f>
        <v>0</v>
      </c>
      <c r="DH48" s="5">
        <f>-Ввод!DG284</f>
        <v>0</v>
      </c>
      <c r="DI48" s="5">
        <f>-Ввод!DH284</f>
        <v>0</v>
      </c>
      <c r="DJ48" s="5">
        <f>-Ввод!DI284</f>
        <v>0</v>
      </c>
    </row>
    <row r="49" spans="1:114">
      <c r="B49" s="11" t="s">
        <v>147</v>
      </c>
      <c r="I49" s="677">
        <f t="shared" si="11"/>
        <v>34142341.178321891</v>
      </c>
      <c r="J49" s="5">
        <f>SUMPRODUCT(J41:J43,J45:J47,$G$45:$G$47)+J48</f>
        <v>185812.5</v>
      </c>
      <c r="K49" s="5">
        <f t="shared" ref="K49:BV49" si="12">SUMPRODUCT(K41:K43,K45:K47,$G$45:$G$47)+K48</f>
        <v>185812.5</v>
      </c>
      <c r="L49" s="5">
        <f t="shared" si="12"/>
        <v>193853.51850000001</v>
      </c>
      <c r="M49" s="5">
        <f t="shared" si="12"/>
        <v>193853.51850000001</v>
      </c>
      <c r="N49" s="5">
        <f t="shared" si="12"/>
        <v>193853.51850000001</v>
      </c>
      <c r="O49" s="5">
        <f t="shared" si="12"/>
        <v>193853.51850000001</v>
      </c>
      <c r="P49" s="5">
        <f t="shared" si="12"/>
        <v>201536.05783259997</v>
      </c>
      <c r="Q49" s="5">
        <f t="shared" si="12"/>
        <v>201536.05783259997</v>
      </c>
      <c r="R49" s="5">
        <f t="shared" si="12"/>
        <v>201536.05783259997</v>
      </c>
      <c r="S49" s="5">
        <f t="shared" si="12"/>
        <v>201536.05783259997</v>
      </c>
      <c r="T49" s="5">
        <f t="shared" si="12"/>
        <v>209563.16293433742</v>
      </c>
      <c r="U49" s="5">
        <f t="shared" si="12"/>
        <v>209713.16293433742</v>
      </c>
      <c r="V49" s="5">
        <f t="shared" si="12"/>
        <v>209713.16293433742</v>
      </c>
      <c r="W49" s="5">
        <f t="shared" si="12"/>
        <v>209713.16293433742</v>
      </c>
      <c r="X49" s="5">
        <f t="shared" si="12"/>
        <v>218084.91239867616</v>
      </c>
      <c r="Y49" s="5">
        <f t="shared" si="12"/>
        <v>218084.91239867616</v>
      </c>
      <c r="Z49" s="5">
        <f t="shared" si="12"/>
        <v>218084.91239867616</v>
      </c>
      <c r="AA49" s="5">
        <f t="shared" si="12"/>
        <v>218084.91239867616</v>
      </c>
      <c r="AB49" s="5">
        <f t="shared" si="12"/>
        <v>226779.95785601134</v>
      </c>
      <c r="AC49" s="5">
        <f t="shared" si="12"/>
        <v>226779.95785601134</v>
      </c>
      <c r="AD49" s="5">
        <f t="shared" si="12"/>
        <v>226779.95785601134</v>
      </c>
      <c r="AE49" s="5">
        <f t="shared" si="12"/>
        <v>226779.95785601134</v>
      </c>
      <c r="AF49" s="5">
        <f t="shared" si="12"/>
        <v>235794.46118078777</v>
      </c>
      <c r="AG49" s="5">
        <f t="shared" si="12"/>
        <v>235794.46118078777</v>
      </c>
      <c r="AH49" s="5">
        <f t="shared" si="12"/>
        <v>235794.46118078777</v>
      </c>
      <c r="AI49" s="5">
        <f t="shared" si="12"/>
        <v>235794.46118078777</v>
      </c>
      <c r="AJ49" s="5">
        <f t="shared" si="12"/>
        <v>245138.99567738239</v>
      </c>
      <c r="AK49" s="5">
        <f t="shared" si="12"/>
        <v>245138.99567738239</v>
      </c>
      <c r="AL49" s="5">
        <f t="shared" si="12"/>
        <v>245138.99567738239</v>
      </c>
      <c r="AM49" s="5">
        <f t="shared" si="12"/>
        <v>245138.99567738239</v>
      </c>
      <c r="AN49" s="5">
        <f t="shared" si="12"/>
        <v>254834.24295642282</v>
      </c>
      <c r="AO49" s="5">
        <f t="shared" si="12"/>
        <v>254834.24295642282</v>
      </c>
      <c r="AP49" s="5">
        <f t="shared" si="12"/>
        <v>254834.24295642282</v>
      </c>
      <c r="AQ49" s="5">
        <f t="shared" si="12"/>
        <v>254834.24295642282</v>
      </c>
      <c r="AR49" s="5">
        <f t="shared" si="12"/>
        <v>264902.74389563105</v>
      </c>
      <c r="AS49" s="5">
        <f t="shared" si="12"/>
        <v>264902.74389563105</v>
      </c>
      <c r="AT49" s="5">
        <f t="shared" si="12"/>
        <v>264902.74389563105</v>
      </c>
      <c r="AU49" s="5">
        <f t="shared" si="12"/>
        <v>264902.74389563105</v>
      </c>
      <c r="AV49" s="5">
        <f t="shared" si="12"/>
        <v>275379.64741670329</v>
      </c>
      <c r="AW49" s="5">
        <f t="shared" si="12"/>
        <v>275379.64741670329</v>
      </c>
      <c r="AX49" s="5">
        <f t="shared" si="12"/>
        <v>275379.64741670329</v>
      </c>
      <c r="AY49" s="5">
        <f t="shared" si="12"/>
        <v>275379.64741670329</v>
      </c>
      <c r="AZ49" s="5">
        <f t="shared" si="12"/>
        <v>286295.69664030132</v>
      </c>
      <c r="BA49" s="5">
        <f t="shared" si="12"/>
        <v>286295.69664030132</v>
      </c>
      <c r="BB49" s="5">
        <f t="shared" si="12"/>
        <v>286295.69664030132</v>
      </c>
      <c r="BC49" s="5">
        <f t="shared" si="12"/>
        <v>286295.69664030132</v>
      </c>
      <c r="BD49" s="5">
        <f t="shared" si="12"/>
        <v>297661.63579692133</v>
      </c>
      <c r="BE49" s="5">
        <f t="shared" si="12"/>
        <v>297661.63579692133</v>
      </c>
      <c r="BF49" s="5">
        <f t="shared" si="12"/>
        <v>297661.63579692133</v>
      </c>
      <c r="BG49" s="5">
        <f t="shared" si="12"/>
        <v>297661.63579692133</v>
      </c>
      <c r="BH49" s="5">
        <f t="shared" si="12"/>
        <v>309514.52213435475</v>
      </c>
      <c r="BI49" s="5">
        <f t="shared" si="12"/>
        <v>309514.52213435475</v>
      </c>
      <c r="BJ49" s="5">
        <f t="shared" si="12"/>
        <v>309514.52213435475</v>
      </c>
      <c r="BK49" s="5">
        <f t="shared" si="12"/>
        <v>309514.52213435475</v>
      </c>
      <c r="BL49" s="5">
        <f t="shared" si="12"/>
        <v>321873.43700317951</v>
      </c>
      <c r="BM49" s="5">
        <f t="shared" si="12"/>
        <v>321873.43700317951</v>
      </c>
      <c r="BN49" s="5">
        <f t="shared" si="12"/>
        <v>321873.43700317951</v>
      </c>
      <c r="BO49" s="5">
        <f t="shared" si="12"/>
        <v>321873.43700317951</v>
      </c>
      <c r="BP49" s="5">
        <f t="shared" si="12"/>
        <v>334751.59321767674</v>
      </c>
      <c r="BQ49" s="5">
        <f t="shared" si="12"/>
        <v>334751.59321767674</v>
      </c>
      <c r="BR49" s="5">
        <f t="shared" si="12"/>
        <v>334751.59321767674</v>
      </c>
      <c r="BS49" s="5">
        <f t="shared" si="12"/>
        <v>334751.59321767674</v>
      </c>
      <c r="BT49" s="5">
        <f t="shared" si="12"/>
        <v>348145.00446231605</v>
      </c>
      <c r="BU49" s="5">
        <f t="shared" si="12"/>
        <v>348145.00446231605</v>
      </c>
      <c r="BV49" s="5">
        <f t="shared" si="12"/>
        <v>348145.00446231605</v>
      </c>
      <c r="BW49" s="5">
        <f t="shared" ref="BW49:DJ49" si="13">SUMPRODUCT(BW41:BW43,BW45:BW47,$G$45:$G$47)+BW48</f>
        <v>348145.00446231605</v>
      </c>
      <c r="BX49" s="5">
        <f t="shared" si="13"/>
        <v>362074.28609085333</v>
      </c>
      <c r="BY49" s="5">
        <f t="shared" si="13"/>
        <v>362074.28609085333</v>
      </c>
      <c r="BZ49" s="5">
        <f t="shared" si="13"/>
        <v>362074.28609085333</v>
      </c>
      <c r="CA49" s="5">
        <f t="shared" si="13"/>
        <v>362074.28609085333</v>
      </c>
      <c r="CB49" s="5">
        <f t="shared" si="13"/>
        <v>376560.87827734835</v>
      </c>
      <c r="CC49" s="5">
        <f t="shared" si="13"/>
        <v>376560.87827734835</v>
      </c>
      <c r="CD49" s="5">
        <f t="shared" si="13"/>
        <v>376560.87827734835</v>
      </c>
      <c r="CE49" s="5">
        <f t="shared" si="13"/>
        <v>376560.87827734835</v>
      </c>
      <c r="CF49" s="5">
        <f t="shared" si="13"/>
        <v>391627.07901722519</v>
      </c>
      <c r="CG49" s="5">
        <f t="shared" si="13"/>
        <v>391627.07901722519</v>
      </c>
      <c r="CH49" s="5">
        <f t="shared" si="13"/>
        <v>391627.07901722519</v>
      </c>
      <c r="CI49" s="5">
        <f t="shared" si="13"/>
        <v>391627.07901722519</v>
      </c>
      <c r="CJ49" s="5">
        <f t="shared" si="13"/>
        <v>407296.07844870439</v>
      </c>
      <c r="CK49" s="5">
        <f t="shared" si="13"/>
        <v>407296.07844870439</v>
      </c>
      <c r="CL49" s="5">
        <f t="shared" si="13"/>
        <v>407296.07844870439</v>
      </c>
      <c r="CM49" s="5">
        <f t="shared" si="13"/>
        <v>407296.07844870439</v>
      </c>
      <c r="CN49" s="5">
        <f t="shared" si="13"/>
        <v>423591.99454743706</v>
      </c>
      <c r="CO49" s="5">
        <f t="shared" si="13"/>
        <v>423591.99454743706</v>
      </c>
      <c r="CP49" s="5">
        <f t="shared" si="13"/>
        <v>423591.99454743706</v>
      </c>
      <c r="CQ49" s="5">
        <f t="shared" si="13"/>
        <v>423591.99454743706</v>
      </c>
      <c r="CR49" s="5">
        <f t="shared" si="13"/>
        <v>440539.91024928016</v>
      </c>
      <c r="CS49" s="5">
        <f t="shared" si="13"/>
        <v>440539.91024928016</v>
      </c>
      <c r="CT49" s="5">
        <f t="shared" si="13"/>
        <v>440539.91024928016</v>
      </c>
      <c r="CU49" s="5">
        <f t="shared" si="13"/>
        <v>440539.91024928016</v>
      </c>
      <c r="CV49" s="5">
        <f t="shared" si="13"/>
        <v>458165.91205835383</v>
      </c>
      <c r="CW49" s="5">
        <f t="shared" si="13"/>
        <v>458165.91205835383</v>
      </c>
      <c r="CX49" s="5">
        <f t="shared" si="13"/>
        <v>458165.91205835383</v>
      </c>
      <c r="CY49" s="5">
        <f t="shared" si="13"/>
        <v>458165.91205835383</v>
      </c>
      <c r="CZ49" s="5">
        <f t="shared" si="13"/>
        <v>476497.13019980863</v>
      </c>
      <c r="DA49" s="5">
        <f t="shared" si="13"/>
        <v>476497.13019980863</v>
      </c>
      <c r="DB49" s="5">
        <f t="shared" si="13"/>
        <v>476497.13019980863</v>
      </c>
      <c r="DC49" s="5">
        <f t="shared" si="13"/>
        <v>476497.13019980863</v>
      </c>
      <c r="DD49" s="5">
        <f t="shared" si="13"/>
        <v>495561.78037910303</v>
      </c>
      <c r="DE49" s="5">
        <f t="shared" si="13"/>
        <v>495561.78037910303</v>
      </c>
      <c r="DF49" s="5">
        <f t="shared" si="13"/>
        <v>495561.78037910303</v>
      </c>
      <c r="DG49" s="5">
        <f t="shared" si="13"/>
        <v>495561.78037910303</v>
      </c>
      <c r="DH49" s="5">
        <f t="shared" si="13"/>
        <v>515389.20721207088</v>
      </c>
      <c r="DI49" s="5">
        <f t="shared" si="13"/>
        <v>515389.20721207088</v>
      </c>
      <c r="DJ49" s="5">
        <f t="shared" si="13"/>
        <v>515389.20721207088</v>
      </c>
    </row>
    <row r="50" spans="1:114">
      <c r="B50" s="12" t="s">
        <v>140</v>
      </c>
      <c r="I50" s="677">
        <f t="shared" si="11"/>
        <v>17292254.49260572</v>
      </c>
      <c r="J50" s="5">
        <f>Indexing!J252+Indexing!J257</f>
        <v>125624.99999999999</v>
      </c>
      <c r="K50" s="5">
        <f>Indexing!K252+Indexing!K257</f>
        <v>126253.12499999997</v>
      </c>
      <c r="L50" s="5">
        <f>Indexing!L252+Indexing!L257</f>
        <v>126884.39062499996</v>
      </c>
      <c r="M50" s="5">
        <f>Indexing!M252+Indexing!M257</f>
        <v>127518.81257812494</v>
      </c>
      <c r="N50" s="5">
        <f>Indexing!N252+Indexing!N257</f>
        <v>128156.40664101555</v>
      </c>
      <c r="O50" s="5">
        <f>Indexing!O252+Indexing!O257</f>
        <v>128797.18867422061</v>
      </c>
      <c r="P50" s="5">
        <f>Indexing!P252+Indexing!P257</f>
        <v>129441.17461759171</v>
      </c>
      <c r="Q50" s="5">
        <f>Indexing!Q252+Indexing!Q257</f>
        <v>130088.38049067966</v>
      </c>
      <c r="R50" s="5">
        <f>Indexing!R252+Indexing!R257</f>
        <v>130738.82239313304</v>
      </c>
      <c r="S50" s="5">
        <f>Indexing!S252+Indexing!S257</f>
        <v>131392.5165050987</v>
      </c>
      <c r="T50" s="5">
        <f>Indexing!T252+Indexing!T257</f>
        <v>132049.47908762418</v>
      </c>
      <c r="U50" s="5">
        <f>Indexing!U252+Indexing!U257</f>
        <v>132709.72648306229</v>
      </c>
      <c r="V50" s="5">
        <f>Indexing!V252+Indexing!V257</f>
        <v>133373.27511547759</v>
      </c>
      <c r="W50" s="5">
        <f>Indexing!W252+Indexing!W257</f>
        <v>134040.14149105496</v>
      </c>
      <c r="X50" s="5">
        <f>Indexing!X252+Indexing!X257</f>
        <v>134710.34219851022</v>
      </c>
      <c r="Y50" s="5">
        <f>Indexing!Y252+Indexing!Y257</f>
        <v>135383.89390950275</v>
      </c>
      <c r="Z50" s="5">
        <f>Indexing!Z252+Indexing!Z257</f>
        <v>136060.81337905023</v>
      </c>
      <c r="AA50" s="5">
        <f>Indexing!AA252+Indexing!AA257</f>
        <v>136741.11744594548</v>
      </c>
      <c r="AB50" s="5">
        <f>Indexing!AB252+Indexing!AB257</f>
        <v>137424.8230331752</v>
      </c>
      <c r="AC50" s="5">
        <f>Indexing!AC252+Indexing!AC257</f>
        <v>138111.94714834105</v>
      </c>
      <c r="AD50" s="5">
        <f>Indexing!AD252+Indexing!AD257</f>
        <v>138802.50688408274</v>
      </c>
      <c r="AE50" s="5">
        <f>Indexing!AE252+Indexing!AE257</f>
        <v>139496.51941850316</v>
      </c>
      <c r="AF50" s="5">
        <f>Indexing!AF252+Indexing!AF257</f>
        <v>140194.00201559564</v>
      </c>
      <c r="AG50" s="5">
        <f>Indexing!AG252+Indexing!AG257</f>
        <v>140894.9720256736</v>
      </c>
      <c r="AH50" s="5">
        <f>Indexing!AH252+Indexing!AH257</f>
        <v>141599.44688580197</v>
      </c>
      <c r="AI50" s="5">
        <f>Indexing!AI252+Indexing!AI257</f>
        <v>142307.44412023097</v>
      </c>
      <c r="AJ50" s="5">
        <f>Indexing!AJ252+Indexing!AJ257</f>
        <v>143018.98134083211</v>
      </c>
      <c r="AK50" s="5">
        <f>Indexing!AK252+Indexing!AK257</f>
        <v>143734.07624753626</v>
      </c>
      <c r="AL50" s="5">
        <f>Indexing!AL252+Indexing!AL257</f>
        <v>144452.74662877392</v>
      </c>
      <c r="AM50" s="5">
        <f>Indexing!AM252+Indexing!AM257</f>
        <v>145175.01036191778</v>
      </c>
      <c r="AN50" s="5">
        <f>Indexing!AN252+Indexing!AN257</f>
        <v>145900.88541372734</v>
      </c>
      <c r="AO50" s="5">
        <f>Indexing!AO252+Indexing!AO257</f>
        <v>146630.38984079598</v>
      </c>
      <c r="AP50" s="5">
        <f>Indexing!AP252+Indexing!AP257</f>
        <v>147363.54178999993</v>
      </c>
      <c r="AQ50" s="5">
        <f>Indexing!AQ252+Indexing!AQ257</f>
        <v>148100.35949894993</v>
      </c>
      <c r="AR50" s="5">
        <f>Indexing!AR252+Indexing!AR257</f>
        <v>148840.86129644467</v>
      </c>
      <c r="AS50" s="5">
        <f>Indexing!AS252+Indexing!AS257</f>
        <v>149585.06560292689</v>
      </c>
      <c r="AT50" s="5">
        <f>Indexing!AT252+Indexing!AT257</f>
        <v>150332.99093094151</v>
      </c>
      <c r="AU50" s="5">
        <f>Indexing!AU252+Indexing!AU257</f>
        <v>151084.65588559621</v>
      </c>
      <c r="AV50" s="5">
        <f>Indexing!AV252+Indexing!AV257</f>
        <v>151840.07916502416</v>
      </c>
      <c r="AW50" s="5">
        <f>Indexing!AW252+Indexing!AW257</f>
        <v>152599.27956084927</v>
      </c>
      <c r="AX50" s="5">
        <f>Indexing!AX252+Indexing!AX257</f>
        <v>153362.27595865351</v>
      </c>
      <c r="AY50" s="5">
        <f>Indexing!AY252+Indexing!AY257</f>
        <v>154129.08733844676</v>
      </c>
      <c r="AZ50" s="5">
        <f>Indexing!AZ252+Indexing!AZ257</f>
        <v>154899.73277513898</v>
      </c>
      <c r="BA50" s="5">
        <f>Indexing!BA252+Indexing!BA257</f>
        <v>155674.23143901466</v>
      </c>
      <c r="BB50" s="5">
        <f>Indexing!BB252+Indexing!BB257</f>
        <v>156452.60259620973</v>
      </c>
      <c r="BC50" s="5">
        <f>Indexing!BC252+Indexing!BC257</f>
        <v>157234.86560919078</v>
      </c>
      <c r="BD50" s="5">
        <f>Indexing!BD252+Indexing!BD257</f>
        <v>158021.03993723672</v>
      </c>
      <c r="BE50" s="5">
        <f>Indexing!BE252+Indexing!BE257</f>
        <v>158811.14513692289</v>
      </c>
      <c r="BF50" s="5">
        <f>Indexing!BF252+Indexing!BF257</f>
        <v>159605.20086260748</v>
      </c>
      <c r="BG50" s="5">
        <f>Indexing!BG252+Indexing!BG257</f>
        <v>160403.22686692051</v>
      </c>
      <c r="BH50" s="5">
        <f>Indexing!BH252+Indexing!BH257</f>
        <v>161205.24300125509</v>
      </c>
      <c r="BI50" s="5">
        <f>Indexing!BI252+Indexing!BI257</f>
        <v>162011.26921626134</v>
      </c>
      <c r="BJ50" s="5">
        <f>Indexing!BJ252+Indexing!BJ257</f>
        <v>162821.32556234262</v>
      </c>
      <c r="BK50" s="5">
        <f>Indexing!BK252+Indexing!BK257</f>
        <v>163635.43219015433</v>
      </c>
      <c r="BL50" s="5">
        <f>Indexing!BL252+Indexing!BL257</f>
        <v>164453.60935110509</v>
      </c>
      <c r="BM50" s="5">
        <f>Indexing!BM252+Indexing!BM257</f>
        <v>165275.8773978606</v>
      </c>
      <c r="BN50" s="5">
        <f>Indexing!BN252+Indexing!BN257</f>
        <v>166102.25678484989</v>
      </c>
      <c r="BO50" s="5">
        <f>Indexing!BO252+Indexing!BO257</f>
        <v>166932.76806877411</v>
      </c>
      <c r="BP50" s="5">
        <f>Indexing!BP252+Indexing!BP257</f>
        <v>167767.43190911796</v>
      </c>
      <c r="BQ50" s="5">
        <f>Indexing!BQ252+Indexing!BQ257</f>
        <v>168606.26906866353</v>
      </c>
      <c r="BR50" s="5">
        <f>Indexing!BR252+Indexing!BR257</f>
        <v>169449.30041400684</v>
      </c>
      <c r="BS50" s="5">
        <f>Indexing!BS252+Indexing!BS257</f>
        <v>170296.54691607686</v>
      </c>
      <c r="BT50" s="5">
        <f>Indexing!BT252+Indexing!BT257</f>
        <v>171148.02965065723</v>
      </c>
      <c r="BU50" s="5">
        <f>Indexing!BU252+Indexing!BU257</f>
        <v>172003.76979891051</v>
      </c>
      <c r="BV50" s="5">
        <f>Indexing!BV252+Indexing!BV257</f>
        <v>172863.78864790505</v>
      </c>
      <c r="BW50" s="5">
        <f>Indexing!BW252+Indexing!BW257</f>
        <v>173728.10759114457</v>
      </c>
      <c r="BX50" s="5">
        <f>Indexing!BX252+Indexing!BX257</f>
        <v>174596.74812910028</v>
      </c>
      <c r="BY50" s="5">
        <f>Indexing!BY252+Indexing!BY257</f>
        <v>175469.73186974577</v>
      </c>
      <c r="BZ50" s="5">
        <f>Indexing!BZ252+Indexing!BZ257</f>
        <v>176347.08052909447</v>
      </c>
      <c r="CA50" s="5">
        <f>Indexing!CA252+Indexing!CA257</f>
        <v>177228.81593173993</v>
      </c>
      <c r="CB50" s="5">
        <f>Indexing!CB252+Indexing!CB257</f>
        <v>178114.96001139859</v>
      </c>
      <c r="CC50" s="5">
        <f>Indexing!CC252+Indexing!CC257</f>
        <v>179005.53481145558</v>
      </c>
      <c r="CD50" s="5">
        <f>Indexing!CD252+Indexing!CD257</f>
        <v>179900.56248551284</v>
      </c>
      <c r="CE50" s="5">
        <f>Indexing!CE252+Indexing!CE257</f>
        <v>180800.0652979404</v>
      </c>
      <c r="CF50" s="5">
        <f>Indexing!CF252+Indexing!CF257</f>
        <v>181704.06562443008</v>
      </c>
      <c r="CG50" s="5">
        <f>Indexing!CG252+Indexing!CG257</f>
        <v>182612.58595255221</v>
      </c>
      <c r="CH50" s="5">
        <f>Indexing!CH252+Indexing!CH257</f>
        <v>183525.64888231494</v>
      </c>
      <c r="CI50" s="5">
        <f>Indexing!CI252+Indexing!CI257</f>
        <v>184443.27712672649</v>
      </c>
      <c r="CJ50" s="5">
        <f>Indexing!CJ252+Indexing!CJ257</f>
        <v>185365.49351236012</v>
      </c>
      <c r="CK50" s="5">
        <f>Indexing!CK252+Indexing!CK257</f>
        <v>186292.3209799219</v>
      </c>
      <c r="CL50" s="5">
        <f>Indexing!CL252+Indexing!CL257</f>
        <v>187223.78258482149</v>
      </c>
      <c r="CM50" s="5">
        <f>Indexing!CM252+Indexing!CM257</f>
        <v>188159.90149774557</v>
      </c>
      <c r="CN50" s="5">
        <f>Indexing!CN252+Indexing!CN257</f>
        <v>189100.70100523427</v>
      </c>
      <c r="CO50" s="5">
        <f>Indexing!CO252+Indexing!CO257</f>
        <v>190046.20451026043</v>
      </c>
      <c r="CP50" s="5">
        <f>Indexing!CP252+Indexing!CP257</f>
        <v>190996.43553281171</v>
      </c>
      <c r="CQ50" s="5">
        <f>Indexing!CQ252+Indexing!CQ257</f>
        <v>191951.41771047574</v>
      </c>
      <c r="CR50" s="5">
        <f>Indexing!CR252+Indexing!CR257</f>
        <v>192911.17479902809</v>
      </c>
      <c r="CS50" s="5">
        <f>Indexing!CS252+Indexing!CS257</f>
        <v>193875.73067302321</v>
      </c>
      <c r="CT50" s="5">
        <f>Indexing!CT252+Indexing!CT257</f>
        <v>194845.10932638831</v>
      </c>
      <c r="CU50" s="5">
        <f>Indexing!CU252+Indexing!CU257</f>
        <v>195819.33487302024</v>
      </c>
      <c r="CV50" s="5">
        <f>Indexing!CV252+Indexing!CV257</f>
        <v>196798.43154738532</v>
      </c>
      <c r="CW50" s="5">
        <f>Indexing!CW252+Indexing!CW257</f>
        <v>197782.42370512223</v>
      </c>
      <c r="CX50" s="5">
        <f>Indexing!CX252+Indexing!CX257</f>
        <v>198771.33582364782</v>
      </c>
      <c r="CY50" s="5">
        <f>Indexing!CY252+Indexing!CY257</f>
        <v>199765.19250276603</v>
      </c>
      <c r="CZ50" s="5">
        <f>Indexing!CZ252+Indexing!CZ257</f>
        <v>200764.01846527983</v>
      </c>
      <c r="DA50" s="5">
        <f>Indexing!DA252+Indexing!DA257</f>
        <v>201767.83855760621</v>
      </c>
      <c r="DB50" s="5">
        <f>Indexing!DB252+Indexing!DB257</f>
        <v>202776.67775039421</v>
      </c>
      <c r="DC50" s="5">
        <f>Indexing!DC252+Indexing!DC257</f>
        <v>203790.56113914616</v>
      </c>
      <c r="DD50" s="5">
        <f>Indexing!DD252+Indexing!DD257</f>
        <v>204809.51394484186</v>
      </c>
      <c r="DE50" s="5">
        <f>Indexing!DE252+Indexing!DE257</f>
        <v>205833.56151456604</v>
      </c>
      <c r="DF50" s="5">
        <f>Indexing!DF252+Indexing!DF257</f>
        <v>206862.72932213885</v>
      </c>
      <c r="DG50" s="5">
        <f>Indexing!DG252+Indexing!DG257</f>
        <v>207897.04296874953</v>
      </c>
      <c r="DH50" s="5">
        <f>Indexing!DH252+Indexing!DH257</f>
        <v>208936.52818359327</v>
      </c>
      <c r="DI50" s="5">
        <f>Indexing!DI252+Indexing!DI257</f>
        <v>209981.21082451122</v>
      </c>
      <c r="DJ50" s="5">
        <f>Indexing!DJ252+Indexing!DJ257</f>
        <v>211031.11687863377</v>
      </c>
    </row>
    <row r="51" spans="1:114">
      <c r="B51" s="12" t="s">
        <v>141</v>
      </c>
      <c r="I51" s="677">
        <f t="shared" si="11"/>
        <v>630000</v>
      </c>
      <c r="J51" s="5">
        <f>SUM(Indexing!J253:J255,Indexing!J258:J260)</f>
        <v>6000</v>
      </c>
      <c r="K51" s="5">
        <f>SUM(Indexing!K253:K255,Indexing!K258:K260)</f>
        <v>6000</v>
      </c>
      <c r="L51" s="5">
        <f>SUM(Indexing!L253:L255,Indexing!L258:L260)</f>
        <v>6000</v>
      </c>
      <c r="M51" s="5">
        <f>SUM(Indexing!M253:M255,Indexing!M258:M260)</f>
        <v>6000</v>
      </c>
      <c r="N51" s="5">
        <f>SUM(Indexing!N253:N255,Indexing!N258:N260)</f>
        <v>6000</v>
      </c>
      <c r="O51" s="5">
        <f>SUM(Indexing!O253:O255,Indexing!O258:O260)</f>
        <v>6000</v>
      </c>
      <c r="P51" s="5">
        <f>SUM(Indexing!P253:P255,Indexing!P258:P260)</f>
        <v>6000</v>
      </c>
      <c r="Q51" s="5">
        <f>SUM(Indexing!Q253:Q255,Indexing!Q258:Q260)</f>
        <v>6000</v>
      </c>
      <c r="R51" s="5">
        <f>SUM(Indexing!R253:R255,Indexing!R258:R260)</f>
        <v>6000</v>
      </c>
      <c r="S51" s="5">
        <f>SUM(Indexing!S253:S255,Indexing!S258:S260)</f>
        <v>6000</v>
      </c>
      <c r="T51" s="5">
        <f>SUM(Indexing!T253:T255,Indexing!T258:T260)</f>
        <v>6000</v>
      </c>
      <c r="U51" s="5">
        <f>SUM(Indexing!U253:U255,Indexing!U258:U260)</f>
        <v>6000</v>
      </c>
      <c r="V51" s="5">
        <f>SUM(Indexing!V253:V255,Indexing!V258:V260)</f>
        <v>6000</v>
      </c>
      <c r="W51" s="5">
        <f>SUM(Indexing!W253:W255,Indexing!W258:W260)</f>
        <v>6000</v>
      </c>
      <c r="X51" s="5">
        <f>SUM(Indexing!X253:X255,Indexing!X258:X260)</f>
        <v>6000</v>
      </c>
      <c r="Y51" s="5">
        <f>SUM(Indexing!Y253:Y255,Indexing!Y258:Y260)</f>
        <v>6000</v>
      </c>
      <c r="Z51" s="5">
        <f>SUM(Indexing!Z253:Z255,Indexing!Z258:Z260)</f>
        <v>6000</v>
      </c>
      <c r="AA51" s="5">
        <f>SUM(Indexing!AA253:AA255,Indexing!AA258:AA260)</f>
        <v>6000</v>
      </c>
      <c r="AB51" s="5">
        <f>SUM(Indexing!AB253:AB255,Indexing!AB258:AB260)</f>
        <v>6000</v>
      </c>
      <c r="AC51" s="5">
        <f>SUM(Indexing!AC253:AC255,Indexing!AC258:AC260)</f>
        <v>6000</v>
      </c>
      <c r="AD51" s="5">
        <f>SUM(Indexing!AD253:AD255,Indexing!AD258:AD260)</f>
        <v>6000</v>
      </c>
      <c r="AE51" s="5">
        <f>SUM(Indexing!AE253:AE255,Indexing!AE258:AE260)</f>
        <v>6000</v>
      </c>
      <c r="AF51" s="5">
        <f>SUM(Indexing!AF253:AF255,Indexing!AF258:AF260)</f>
        <v>6000</v>
      </c>
      <c r="AG51" s="5">
        <f>SUM(Indexing!AG253:AG255,Indexing!AG258:AG260)</f>
        <v>6000</v>
      </c>
      <c r="AH51" s="5">
        <f>SUM(Indexing!AH253:AH255,Indexing!AH258:AH260)</f>
        <v>6000</v>
      </c>
      <c r="AI51" s="5">
        <f>SUM(Indexing!AI253:AI255,Indexing!AI258:AI260)</f>
        <v>6000</v>
      </c>
      <c r="AJ51" s="5">
        <f>SUM(Indexing!AJ253:AJ255,Indexing!AJ258:AJ260)</f>
        <v>6000</v>
      </c>
      <c r="AK51" s="5">
        <f>SUM(Indexing!AK253:AK255,Indexing!AK258:AK260)</f>
        <v>6000</v>
      </c>
      <c r="AL51" s="5">
        <f>SUM(Indexing!AL253:AL255,Indexing!AL258:AL260)</f>
        <v>6000</v>
      </c>
      <c r="AM51" s="5">
        <f>SUM(Indexing!AM253:AM255,Indexing!AM258:AM260)</f>
        <v>6000</v>
      </c>
      <c r="AN51" s="5">
        <f>SUM(Indexing!AN253:AN255,Indexing!AN258:AN260)</f>
        <v>6000</v>
      </c>
      <c r="AO51" s="5">
        <f>SUM(Indexing!AO253:AO255,Indexing!AO258:AO260)</f>
        <v>6000</v>
      </c>
      <c r="AP51" s="5">
        <f>SUM(Indexing!AP253:AP255,Indexing!AP258:AP260)</f>
        <v>6000</v>
      </c>
      <c r="AQ51" s="5">
        <f>SUM(Indexing!AQ253:AQ255,Indexing!AQ258:AQ260)</f>
        <v>6000</v>
      </c>
      <c r="AR51" s="5">
        <f>SUM(Indexing!AR253:AR255,Indexing!AR258:AR260)</f>
        <v>6000</v>
      </c>
      <c r="AS51" s="5">
        <f>SUM(Indexing!AS253:AS255,Indexing!AS258:AS260)</f>
        <v>6000</v>
      </c>
      <c r="AT51" s="5">
        <f>SUM(Indexing!AT253:AT255,Indexing!AT258:AT260)</f>
        <v>6000</v>
      </c>
      <c r="AU51" s="5">
        <f>SUM(Indexing!AU253:AU255,Indexing!AU258:AU260)</f>
        <v>6000</v>
      </c>
      <c r="AV51" s="5">
        <f>SUM(Indexing!AV253:AV255,Indexing!AV258:AV260)</f>
        <v>6000</v>
      </c>
      <c r="AW51" s="5">
        <f>SUM(Indexing!AW253:AW255,Indexing!AW258:AW260)</f>
        <v>6000</v>
      </c>
      <c r="AX51" s="5">
        <f>SUM(Indexing!AX253:AX255,Indexing!AX258:AX260)</f>
        <v>6000</v>
      </c>
      <c r="AY51" s="5">
        <f>SUM(Indexing!AY253:AY255,Indexing!AY258:AY260)</f>
        <v>6000</v>
      </c>
      <c r="AZ51" s="5">
        <f>SUM(Indexing!AZ253:AZ255,Indexing!AZ258:AZ260)</f>
        <v>6000</v>
      </c>
      <c r="BA51" s="5">
        <f>SUM(Indexing!BA253:BA255,Indexing!BA258:BA260)</f>
        <v>6000</v>
      </c>
      <c r="BB51" s="5">
        <f>SUM(Indexing!BB253:BB255,Indexing!BB258:BB260)</f>
        <v>6000</v>
      </c>
      <c r="BC51" s="5">
        <f>SUM(Indexing!BC253:BC255,Indexing!BC258:BC260)</f>
        <v>6000</v>
      </c>
      <c r="BD51" s="5">
        <f>SUM(Indexing!BD253:BD255,Indexing!BD258:BD260)</f>
        <v>6000</v>
      </c>
      <c r="BE51" s="5">
        <f>SUM(Indexing!BE253:BE255,Indexing!BE258:BE260)</f>
        <v>6000</v>
      </c>
      <c r="BF51" s="5">
        <f>SUM(Indexing!BF253:BF255,Indexing!BF258:BF260)</f>
        <v>6000</v>
      </c>
      <c r="BG51" s="5">
        <f>SUM(Indexing!BG253:BG255,Indexing!BG258:BG260)</f>
        <v>6000</v>
      </c>
      <c r="BH51" s="5">
        <f>SUM(Indexing!BH253:BH255,Indexing!BH258:BH260)</f>
        <v>6000</v>
      </c>
      <c r="BI51" s="5">
        <f>SUM(Indexing!BI253:BI255,Indexing!BI258:BI260)</f>
        <v>6000</v>
      </c>
      <c r="BJ51" s="5">
        <f>SUM(Indexing!BJ253:BJ255,Indexing!BJ258:BJ260)</f>
        <v>6000</v>
      </c>
      <c r="BK51" s="5">
        <f>SUM(Indexing!BK253:BK255,Indexing!BK258:BK260)</f>
        <v>6000</v>
      </c>
      <c r="BL51" s="5">
        <f>SUM(Indexing!BL253:BL255,Indexing!BL258:BL260)</f>
        <v>6000</v>
      </c>
      <c r="BM51" s="5">
        <f>SUM(Indexing!BM253:BM255,Indexing!BM258:BM260)</f>
        <v>6000</v>
      </c>
      <c r="BN51" s="5">
        <f>SUM(Indexing!BN253:BN255,Indexing!BN258:BN260)</f>
        <v>6000</v>
      </c>
      <c r="BO51" s="5">
        <f>SUM(Indexing!BO253:BO255,Indexing!BO258:BO260)</f>
        <v>6000</v>
      </c>
      <c r="BP51" s="5">
        <f>SUM(Indexing!BP253:BP255,Indexing!BP258:BP260)</f>
        <v>6000</v>
      </c>
      <c r="BQ51" s="5">
        <f>SUM(Indexing!BQ253:BQ255,Indexing!BQ258:BQ260)</f>
        <v>6000</v>
      </c>
      <c r="BR51" s="5">
        <f>SUM(Indexing!BR253:BR255,Indexing!BR258:BR260)</f>
        <v>6000</v>
      </c>
      <c r="BS51" s="5">
        <f>SUM(Indexing!BS253:BS255,Indexing!BS258:BS260)</f>
        <v>6000</v>
      </c>
      <c r="BT51" s="5">
        <f>SUM(Indexing!BT253:BT255,Indexing!BT258:BT260)</f>
        <v>6000</v>
      </c>
      <c r="BU51" s="5">
        <f>SUM(Indexing!BU253:BU255,Indexing!BU258:BU260)</f>
        <v>6000</v>
      </c>
      <c r="BV51" s="5">
        <f>SUM(Indexing!BV253:BV255,Indexing!BV258:BV260)</f>
        <v>6000</v>
      </c>
      <c r="BW51" s="5">
        <f>SUM(Indexing!BW253:BW255,Indexing!BW258:BW260)</f>
        <v>6000</v>
      </c>
      <c r="BX51" s="5">
        <f>SUM(Indexing!BX253:BX255,Indexing!BX258:BX260)</f>
        <v>6000</v>
      </c>
      <c r="BY51" s="5">
        <f>SUM(Indexing!BY253:BY255,Indexing!BY258:BY260)</f>
        <v>6000</v>
      </c>
      <c r="BZ51" s="5">
        <f>SUM(Indexing!BZ253:BZ255,Indexing!BZ258:BZ260)</f>
        <v>6000</v>
      </c>
      <c r="CA51" s="5">
        <f>SUM(Indexing!CA253:CA255,Indexing!CA258:CA260)</f>
        <v>6000</v>
      </c>
      <c r="CB51" s="5">
        <f>SUM(Indexing!CB253:CB255,Indexing!CB258:CB260)</f>
        <v>6000</v>
      </c>
      <c r="CC51" s="5">
        <f>SUM(Indexing!CC253:CC255,Indexing!CC258:CC260)</f>
        <v>6000</v>
      </c>
      <c r="CD51" s="5">
        <f>SUM(Indexing!CD253:CD255,Indexing!CD258:CD260)</f>
        <v>6000</v>
      </c>
      <c r="CE51" s="5">
        <f>SUM(Indexing!CE253:CE255,Indexing!CE258:CE260)</f>
        <v>6000</v>
      </c>
      <c r="CF51" s="5">
        <f>SUM(Indexing!CF253:CF255,Indexing!CF258:CF260)</f>
        <v>6000</v>
      </c>
      <c r="CG51" s="5">
        <f>SUM(Indexing!CG253:CG255,Indexing!CG258:CG260)</f>
        <v>6000</v>
      </c>
      <c r="CH51" s="5">
        <f>SUM(Indexing!CH253:CH255,Indexing!CH258:CH260)</f>
        <v>6000</v>
      </c>
      <c r="CI51" s="5">
        <f>SUM(Indexing!CI253:CI255,Indexing!CI258:CI260)</f>
        <v>6000</v>
      </c>
      <c r="CJ51" s="5">
        <f>SUM(Indexing!CJ253:CJ255,Indexing!CJ258:CJ260)</f>
        <v>6000</v>
      </c>
      <c r="CK51" s="5">
        <f>SUM(Indexing!CK253:CK255,Indexing!CK258:CK260)</f>
        <v>6000</v>
      </c>
      <c r="CL51" s="5">
        <f>SUM(Indexing!CL253:CL255,Indexing!CL258:CL260)</f>
        <v>6000</v>
      </c>
      <c r="CM51" s="5">
        <f>SUM(Indexing!CM253:CM255,Indexing!CM258:CM260)</f>
        <v>6000</v>
      </c>
      <c r="CN51" s="5">
        <f>SUM(Indexing!CN253:CN255,Indexing!CN258:CN260)</f>
        <v>6000</v>
      </c>
      <c r="CO51" s="5">
        <f>SUM(Indexing!CO253:CO255,Indexing!CO258:CO260)</f>
        <v>6000</v>
      </c>
      <c r="CP51" s="5">
        <f>SUM(Indexing!CP253:CP255,Indexing!CP258:CP260)</f>
        <v>6000</v>
      </c>
      <c r="CQ51" s="5">
        <f>SUM(Indexing!CQ253:CQ255,Indexing!CQ258:CQ260)</f>
        <v>6000</v>
      </c>
      <c r="CR51" s="5">
        <f>SUM(Indexing!CR253:CR255,Indexing!CR258:CR260)</f>
        <v>6000</v>
      </c>
      <c r="CS51" s="5">
        <f>SUM(Indexing!CS253:CS255,Indexing!CS258:CS260)</f>
        <v>6000</v>
      </c>
      <c r="CT51" s="5">
        <f>SUM(Indexing!CT253:CT255,Indexing!CT258:CT260)</f>
        <v>6000</v>
      </c>
      <c r="CU51" s="5">
        <f>SUM(Indexing!CU253:CU255,Indexing!CU258:CU260)</f>
        <v>6000</v>
      </c>
      <c r="CV51" s="5">
        <f>SUM(Indexing!CV253:CV255,Indexing!CV258:CV260)</f>
        <v>6000</v>
      </c>
      <c r="CW51" s="5">
        <f>SUM(Indexing!CW253:CW255,Indexing!CW258:CW260)</f>
        <v>6000</v>
      </c>
      <c r="CX51" s="5">
        <f>SUM(Indexing!CX253:CX255,Indexing!CX258:CX260)</f>
        <v>6000</v>
      </c>
      <c r="CY51" s="5">
        <f>SUM(Indexing!CY253:CY255,Indexing!CY258:CY260)</f>
        <v>6000</v>
      </c>
      <c r="CZ51" s="5">
        <f>SUM(Indexing!CZ253:CZ255,Indexing!CZ258:CZ260)</f>
        <v>6000</v>
      </c>
      <c r="DA51" s="5">
        <f>SUM(Indexing!DA253:DA255,Indexing!DA258:DA260)</f>
        <v>6000</v>
      </c>
      <c r="DB51" s="5">
        <f>SUM(Indexing!DB253:DB255,Indexing!DB258:DB260)</f>
        <v>6000</v>
      </c>
      <c r="DC51" s="5">
        <f>SUM(Indexing!DC253:DC255,Indexing!DC258:DC260)</f>
        <v>6000</v>
      </c>
      <c r="DD51" s="5">
        <f>SUM(Indexing!DD253:DD255,Indexing!DD258:DD260)</f>
        <v>6000</v>
      </c>
      <c r="DE51" s="5">
        <f>SUM(Indexing!DE253:DE255,Indexing!DE258:DE260)</f>
        <v>6000</v>
      </c>
      <c r="DF51" s="5">
        <f>SUM(Indexing!DF253:DF255,Indexing!DF258:DF260)</f>
        <v>6000</v>
      </c>
      <c r="DG51" s="5">
        <f>SUM(Indexing!DG253:DG255,Indexing!DG258:DG260)</f>
        <v>6000</v>
      </c>
      <c r="DH51" s="5">
        <f>SUM(Indexing!DH253:DH255,Indexing!DH258:DH260)</f>
        <v>6000</v>
      </c>
      <c r="DI51" s="5">
        <f>SUM(Indexing!DI253:DI255,Indexing!DI258:DI260)</f>
        <v>6000</v>
      </c>
      <c r="DJ51" s="5">
        <f>SUM(Indexing!DJ253:DJ255,Indexing!DJ258:DJ260)</f>
        <v>6000</v>
      </c>
    </row>
    <row r="52" spans="1:114">
      <c r="B52" s="11" t="s">
        <v>149</v>
      </c>
      <c r="I52" s="677">
        <f t="shared" si="11"/>
        <v>52064595.670927607</v>
      </c>
      <c r="J52" s="5">
        <f t="shared" ref="J52:AO52" si="14">SUM(J49,J50,J51)</f>
        <v>317437.5</v>
      </c>
      <c r="K52" s="5">
        <f t="shared" si="14"/>
        <v>318065.625</v>
      </c>
      <c r="L52" s="5">
        <f t="shared" si="14"/>
        <v>326737.90912499995</v>
      </c>
      <c r="M52" s="5">
        <f t="shared" si="14"/>
        <v>327372.33107812493</v>
      </c>
      <c r="N52" s="5">
        <f t="shared" si="14"/>
        <v>328009.92514101556</v>
      </c>
      <c r="O52" s="5">
        <f t="shared" si="14"/>
        <v>328650.70717422059</v>
      </c>
      <c r="P52" s="5">
        <f t="shared" si="14"/>
        <v>336977.23245019169</v>
      </c>
      <c r="Q52" s="5">
        <f t="shared" si="14"/>
        <v>337624.43832327961</v>
      </c>
      <c r="R52" s="5">
        <f t="shared" si="14"/>
        <v>338274.88022573304</v>
      </c>
      <c r="S52" s="5">
        <f t="shared" si="14"/>
        <v>338928.57433769864</v>
      </c>
      <c r="T52" s="5">
        <f t="shared" si="14"/>
        <v>347612.64202196163</v>
      </c>
      <c r="U52" s="5">
        <f t="shared" si="14"/>
        <v>348422.88941739971</v>
      </c>
      <c r="V52" s="5">
        <f t="shared" si="14"/>
        <v>349086.43804981501</v>
      </c>
      <c r="W52" s="5">
        <f t="shared" si="14"/>
        <v>349753.30442539242</v>
      </c>
      <c r="X52" s="5">
        <f t="shared" si="14"/>
        <v>358795.25459718634</v>
      </c>
      <c r="Y52" s="5">
        <f t="shared" si="14"/>
        <v>359468.80630817893</v>
      </c>
      <c r="Z52" s="5">
        <f t="shared" si="14"/>
        <v>360145.72577772639</v>
      </c>
      <c r="AA52" s="5">
        <f t="shared" si="14"/>
        <v>360826.02984462166</v>
      </c>
      <c r="AB52" s="5">
        <f t="shared" si="14"/>
        <v>370204.78088918654</v>
      </c>
      <c r="AC52" s="5">
        <f t="shared" si="14"/>
        <v>370891.90500435239</v>
      </c>
      <c r="AD52" s="5">
        <f t="shared" si="14"/>
        <v>371582.46474009409</v>
      </c>
      <c r="AE52" s="5">
        <f t="shared" si="14"/>
        <v>372276.4772745145</v>
      </c>
      <c r="AF52" s="5">
        <f t="shared" si="14"/>
        <v>381988.46319638344</v>
      </c>
      <c r="AG52" s="5">
        <f t="shared" si="14"/>
        <v>382689.43320646137</v>
      </c>
      <c r="AH52" s="5">
        <f t="shared" si="14"/>
        <v>383393.90806658973</v>
      </c>
      <c r="AI52" s="5">
        <f t="shared" si="14"/>
        <v>384101.90530101873</v>
      </c>
      <c r="AJ52" s="5">
        <f t="shared" si="14"/>
        <v>394157.97701821453</v>
      </c>
      <c r="AK52" s="5">
        <f t="shared" si="14"/>
        <v>394873.07192491868</v>
      </c>
      <c r="AL52" s="5">
        <f t="shared" si="14"/>
        <v>395591.74230615632</v>
      </c>
      <c r="AM52" s="5">
        <f t="shared" si="14"/>
        <v>396314.00603930018</v>
      </c>
      <c r="AN52" s="5">
        <f t="shared" si="14"/>
        <v>406735.12837015017</v>
      </c>
      <c r="AO52" s="5">
        <f t="shared" si="14"/>
        <v>407464.6327972188</v>
      </c>
      <c r="AP52" s="5">
        <f t="shared" ref="AP52:BU52" si="15">SUM(AP49,AP50,AP51)</f>
        <v>408197.78474642278</v>
      </c>
      <c r="AQ52" s="5">
        <f t="shared" si="15"/>
        <v>408934.60245537275</v>
      </c>
      <c r="AR52" s="5">
        <f t="shared" si="15"/>
        <v>419743.60519207572</v>
      </c>
      <c r="AS52" s="5">
        <f t="shared" si="15"/>
        <v>420487.80949855794</v>
      </c>
      <c r="AT52" s="5">
        <f t="shared" si="15"/>
        <v>421235.73482657259</v>
      </c>
      <c r="AU52" s="5">
        <f t="shared" si="15"/>
        <v>421987.39978122723</v>
      </c>
      <c r="AV52" s="5">
        <f t="shared" si="15"/>
        <v>433219.72658172745</v>
      </c>
      <c r="AW52" s="5">
        <f t="shared" si="15"/>
        <v>433978.92697755259</v>
      </c>
      <c r="AX52" s="5">
        <f t="shared" si="15"/>
        <v>434741.92337535683</v>
      </c>
      <c r="AY52" s="5">
        <f t="shared" si="15"/>
        <v>435508.73475515004</v>
      </c>
      <c r="AZ52" s="5">
        <f t="shared" si="15"/>
        <v>447195.4294154403</v>
      </c>
      <c r="BA52" s="5">
        <f t="shared" si="15"/>
        <v>447969.92807931599</v>
      </c>
      <c r="BB52" s="5">
        <f t="shared" si="15"/>
        <v>448748.29923651105</v>
      </c>
      <c r="BC52" s="5">
        <f t="shared" si="15"/>
        <v>449530.5622494921</v>
      </c>
      <c r="BD52" s="5">
        <f t="shared" si="15"/>
        <v>461682.67573415802</v>
      </c>
      <c r="BE52" s="5">
        <f t="shared" si="15"/>
        <v>462472.78093384422</v>
      </c>
      <c r="BF52" s="5">
        <f t="shared" si="15"/>
        <v>463266.83665952878</v>
      </c>
      <c r="BG52" s="5">
        <f t="shared" si="15"/>
        <v>464064.86266384181</v>
      </c>
      <c r="BH52" s="5">
        <f t="shared" si="15"/>
        <v>476719.76513560984</v>
      </c>
      <c r="BI52" s="5">
        <f t="shared" si="15"/>
        <v>477525.79135061608</v>
      </c>
      <c r="BJ52" s="5">
        <f t="shared" si="15"/>
        <v>478335.84769669734</v>
      </c>
      <c r="BK52" s="5">
        <f t="shared" si="15"/>
        <v>479149.95432450908</v>
      </c>
      <c r="BL52" s="5">
        <f t="shared" si="15"/>
        <v>492327.04635428463</v>
      </c>
      <c r="BM52" s="5">
        <f t="shared" si="15"/>
        <v>493149.31440104009</v>
      </c>
      <c r="BN52" s="5">
        <f t="shared" si="15"/>
        <v>493975.69378802937</v>
      </c>
      <c r="BO52" s="5">
        <f t="shared" si="15"/>
        <v>494806.20507195359</v>
      </c>
      <c r="BP52" s="5">
        <f t="shared" si="15"/>
        <v>508519.0251267947</v>
      </c>
      <c r="BQ52" s="5">
        <f t="shared" si="15"/>
        <v>509357.86228634027</v>
      </c>
      <c r="BR52" s="5">
        <f t="shared" si="15"/>
        <v>510200.89363168355</v>
      </c>
      <c r="BS52" s="5">
        <f t="shared" si="15"/>
        <v>511048.14013375359</v>
      </c>
      <c r="BT52" s="5">
        <f t="shared" si="15"/>
        <v>525293.03411297326</v>
      </c>
      <c r="BU52" s="5">
        <f t="shared" si="15"/>
        <v>526148.77426122653</v>
      </c>
      <c r="BV52" s="5">
        <f t="shared" ref="BV52:DA52" si="16">SUM(BV49,BV50,BV51)</f>
        <v>527008.79311022116</v>
      </c>
      <c r="BW52" s="5">
        <f t="shared" si="16"/>
        <v>527873.11205346067</v>
      </c>
      <c r="BX52" s="5">
        <f t="shared" si="16"/>
        <v>542671.03421995358</v>
      </c>
      <c r="BY52" s="5">
        <f t="shared" si="16"/>
        <v>543544.01796059916</v>
      </c>
      <c r="BZ52" s="5">
        <f t="shared" si="16"/>
        <v>544421.36661994783</v>
      </c>
      <c r="CA52" s="5">
        <f t="shared" si="16"/>
        <v>545303.10202259326</v>
      </c>
      <c r="CB52" s="5">
        <f t="shared" si="16"/>
        <v>560675.83828874701</v>
      </c>
      <c r="CC52" s="5">
        <f t="shared" si="16"/>
        <v>561566.41308880388</v>
      </c>
      <c r="CD52" s="5">
        <f t="shared" si="16"/>
        <v>562461.44076286117</v>
      </c>
      <c r="CE52" s="5">
        <f t="shared" si="16"/>
        <v>563360.94357528875</v>
      </c>
      <c r="CF52" s="5">
        <f t="shared" si="16"/>
        <v>579331.14464165526</v>
      </c>
      <c r="CG52" s="5">
        <f t="shared" si="16"/>
        <v>580239.66496977746</v>
      </c>
      <c r="CH52" s="5">
        <f t="shared" si="16"/>
        <v>581152.7278995401</v>
      </c>
      <c r="CI52" s="5">
        <f t="shared" si="16"/>
        <v>582070.35614395165</v>
      </c>
      <c r="CJ52" s="5">
        <f t="shared" si="16"/>
        <v>598661.57196106447</v>
      </c>
      <c r="CK52" s="5">
        <f t="shared" si="16"/>
        <v>599588.39942862629</v>
      </c>
      <c r="CL52" s="5">
        <f t="shared" si="16"/>
        <v>600519.8610335259</v>
      </c>
      <c r="CM52" s="5">
        <f t="shared" si="16"/>
        <v>601455.97994644998</v>
      </c>
      <c r="CN52" s="5">
        <f t="shared" si="16"/>
        <v>618692.69555267133</v>
      </c>
      <c r="CO52" s="5">
        <f t="shared" si="16"/>
        <v>619638.19905769755</v>
      </c>
      <c r="CP52" s="5">
        <f t="shared" si="16"/>
        <v>620588.43008024874</v>
      </c>
      <c r="CQ52" s="5">
        <f t="shared" si="16"/>
        <v>621543.4122579128</v>
      </c>
      <c r="CR52" s="5">
        <f t="shared" si="16"/>
        <v>639451.08504830825</v>
      </c>
      <c r="CS52" s="5">
        <f t="shared" si="16"/>
        <v>640415.64092230331</v>
      </c>
      <c r="CT52" s="5">
        <f t="shared" si="16"/>
        <v>641385.0195756685</v>
      </c>
      <c r="CU52" s="5">
        <f t="shared" si="16"/>
        <v>642359.24512230046</v>
      </c>
      <c r="CV52" s="5">
        <f t="shared" si="16"/>
        <v>660964.34360573918</v>
      </c>
      <c r="CW52" s="5">
        <f t="shared" si="16"/>
        <v>661948.33576347609</v>
      </c>
      <c r="CX52" s="5">
        <f t="shared" si="16"/>
        <v>662937.24788200168</v>
      </c>
      <c r="CY52" s="5">
        <f t="shared" si="16"/>
        <v>663931.10456111981</v>
      </c>
      <c r="CZ52" s="5">
        <f t="shared" si="16"/>
        <v>683261.14866508846</v>
      </c>
      <c r="DA52" s="5">
        <f t="shared" si="16"/>
        <v>684264.96875741484</v>
      </c>
      <c r="DB52" s="5">
        <f t="shared" ref="DB52:DJ52" si="17">SUM(DB49,DB50,DB51)</f>
        <v>685273.80795020284</v>
      </c>
      <c r="DC52" s="5">
        <f t="shared" si="17"/>
        <v>686287.69133895473</v>
      </c>
      <c r="DD52" s="5">
        <f t="shared" si="17"/>
        <v>706371.29432394495</v>
      </c>
      <c r="DE52" s="5">
        <f t="shared" si="17"/>
        <v>707395.3418936691</v>
      </c>
      <c r="DF52" s="5">
        <f t="shared" si="17"/>
        <v>708424.50970124186</v>
      </c>
      <c r="DG52" s="5">
        <f t="shared" si="17"/>
        <v>709458.82334785257</v>
      </c>
      <c r="DH52" s="5">
        <f t="shared" si="17"/>
        <v>730325.73539566412</v>
      </c>
      <c r="DI52" s="5">
        <f t="shared" si="17"/>
        <v>731370.41803658206</v>
      </c>
      <c r="DJ52" s="5">
        <f t="shared" si="17"/>
        <v>732420.32409070467</v>
      </c>
    </row>
    <row r="53" spans="1:114">
      <c r="B53" s="12" t="s">
        <v>148</v>
      </c>
      <c r="I53" s="677">
        <f t="shared" si="11"/>
        <v>8433467.4881333858</v>
      </c>
      <c r="J53" s="5">
        <f>J52/(1+SUMIF(Макро!$15:$15,J$11,Макро!$17:$17))*SUMIF(Макро!$15:$15,J$11,Макро!$17:$17)</f>
        <v>52906.25</v>
      </c>
      <c r="K53" s="5">
        <f>K52/(1+SUMIF(Макро!$15:$15,K$11,Макро!$17:$17))*SUMIF(Макро!$15:$15,K$11,Макро!$17:$17)</f>
        <v>53010.9375</v>
      </c>
      <c r="L53" s="5">
        <f>L52/(1+SUMIF(Макро!$15:$15,L$11,Макро!$17:$17))*SUMIF(Макро!$15:$15,L$11,Макро!$17:$17)</f>
        <v>54456.318187499994</v>
      </c>
      <c r="M53" s="5">
        <f>M52/(1+SUMIF(Макро!$15:$15,M$11,Макро!$17:$17))*SUMIF(Макро!$15:$15,M$11,Макро!$17:$17)</f>
        <v>54562.055179687501</v>
      </c>
      <c r="N53" s="5">
        <f>N52/(1+SUMIF(Макро!$15:$15,N$11,Макро!$17:$17))*SUMIF(Макро!$15:$15,N$11,Макро!$17:$17)</f>
        <v>54668.320856835926</v>
      </c>
      <c r="O53" s="5">
        <f>O52/(1+SUMIF(Макро!$15:$15,O$11,Макро!$17:$17))*SUMIF(Макро!$15:$15,O$11,Макро!$17:$17)</f>
        <v>54775.117862370098</v>
      </c>
      <c r="P53" s="5">
        <f>P52/(1+SUMIF(Макро!$15:$15,P$11,Макро!$17:$17))*SUMIF(Макро!$15:$15,P$11,Макро!$17:$17)</f>
        <v>56162.872075031955</v>
      </c>
      <c r="Q53" s="5">
        <f>Q52/(1+SUMIF(Макро!$15:$15,Q$11,Макро!$17:$17))*SUMIF(Макро!$15:$15,Q$11,Макро!$17:$17)</f>
        <v>56270.739720546611</v>
      </c>
      <c r="R53" s="5">
        <f>R52/(1+SUMIF(Макро!$15:$15,R$11,Макро!$17:$17))*SUMIF(Макро!$15:$15,R$11,Макро!$17:$17)</f>
        <v>56379.14670428884</v>
      </c>
      <c r="S53" s="5">
        <f>S52/(1+SUMIF(Макро!$15:$15,S$11,Макро!$17:$17))*SUMIF(Макро!$15:$15,S$11,Макро!$17:$17)</f>
        <v>56488.095722949773</v>
      </c>
      <c r="T53" s="5">
        <f>T52/(1+SUMIF(Макро!$15:$15,T$11,Макро!$17:$17))*SUMIF(Макро!$15:$15,T$11,Макро!$17:$17)</f>
        <v>57935.440336993604</v>
      </c>
      <c r="U53" s="5">
        <f>U52/(1+SUMIF(Макро!$15:$15,U$11,Макро!$17:$17))*SUMIF(Макро!$15:$15,U$11,Макро!$17:$17)</f>
        <v>58070.481569566626</v>
      </c>
      <c r="V53" s="5">
        <f>V52/(1+SUMIF(Макро!$15:$15,V$11,Макро!$17:$17))*SUMIF(Макро!$15:$15,V$11,Макро!$17:$17)</f>
        <v>58181.073008302512</v>
      </c>
      <c r="W53" s="5">
        <f>W52/(1+SUMIF(Макро!$15:$15,W$11,Макро!$17:$17))*SUMIF(Макро!$15:$15,W$11,Макро!$17:$17)</f>
        <v>58292.217404232069</v>
      </c>
      <c r="X53" s="5">
        <f>X52/(1+SUMIF(Макро!$15:$15,X$11,Макро!$17:$17))*SUMIF(Макро!$15:$15,X$11,Макро!$17:$17)</f>
        <v>59799.209099531057</v>
      </c>
      <c r="Y53" s="5">
        <f>Y52/(1+SUMIF(Макро!$15:$15,Y$11,Макро!$17:$17))*SUMIF(Макро!$15:$15,Y$11,Макро!$17:$17)</f>
        <v>59911.467718029831</v>
      </c>
      <c r="Z53" s="5">
        <f>Z52/(1+SUMIF(Макро!$15:$15,Z$11,Макро!$17:$17))*SUMIF(Макро!$15:$15,Z$11,Макро!$17:$17)</f>
        <v>60024.287629621074</v>
      </c>
      <c r="AA53" s="5">
        <f>AA52/(1+SUMIF(Макро!$15:$15,AA$11,Макро!$17:$17))*SUMIF(Макро!$15:$15,AA$11,Макро!$17:$17)</f>
        <v>60137.671640770277</v>
      </c>
      <c r="AB53" s="5">
        <f>AB52/(1+SUMIF(Макро!$15:$15,AB$11,Макро!$17:$17))*SUMIF(Макро!$15:$15,AB$11,Макро!$17:$17)</f>
        <v>61700.796814864436</v>
      </c>
      <c r="AC53" s="5">
        <f>AC52/(1+SUMIF(Макро!$15:$15,AC$11,Макро!$17:$17))*SUMIF(Макро!$15:$15,AC$11,Макро!$17:$17)</f>
        <v>61815.317500725403</v>
      </c>
      <c r="AD53" s="5">
        <f>AD52/(1+SUMIF(Макро!$15:$15,AD$11,Макро!$17:$17))*SUMIF(Макро!$15:$15,AD$11,Макро!$17:$17)</f>
        <v>61930.410790015689</v>
      </c>
      <c r="AE53" s="5">
        <f>AE52/(1+SUMIF(Макро!$15:$15,AE$11,Макро!$17:$17))*SUMIF(Макро!$15:$15,AE$11,Макро!$17:$17)</f>
        <v>62046.079545752429</v>
      </c>
      <c r="AF53" s="5">
        <f>AF52/(1+SUMIF(Макро!$15:$15,AF$11,Макро!$17:$17))*SUMIF(Макро!$15:$15,AF$11,Макро!$17:$17)</f>
        <v>63664.743866063916</v>
      </c>
      <c r="AG53" s="5">
        <f>AG52/(1+SUMIF(Макро!$15:$15,AG$11,Макро!$17:$17))*SUMIF(Макро!$15:$15,AG$11,Макро!$17:$17)</f>
        <v>63781.572201076895</v>
      </c>
      <c r="AH53" s="5">
        <f>AH52/(1+SUMIF(Макро!$15:$15,AH$11,Макро!$17:$17))*SUMIF(Макро!$15:$15,AH$11,Макро!$17:$17)</f>
        <v>63898.984677764965</v>
      </c>
      <c r="AI53" s="5">
        <f>AI52/(1+SUMIF(Макро!$15:$15,AI$11,Макро!$17:$17))*SUMIF(Макро!$15:$15,AI$11,Макро!$17:$17)</f>
        <v>64016.984216836456</v>
      </c>
      <c r="AJ53" s="5">
        <f>AJ52/(1+SUMIF(Макро!$15:$15,AJ$11,Макро!$17:$17))*SUMIF(Макро!$15:$15,AJ$11,Макро!$17:$17)</f>
        <v>65692.996169702426</v>
      </c>
      <c r="AK53" s="5">
        <f>AK52/(1+SUMIF(Макро!$15:$15,AK$11,Макро!$17:$17))*SUMIF(Макро!$15:$15,AK$11,Макро!$17:$17)</f>
        <v>65812.178654153118</v>
      </c>
      <c r="AL53" s="5">
        <f>AL52/(1+SUMIF(Макро!$15:$15,AL$11,Макро!$17:$17))*SUMIF(Макро!$15:$15,AL$11,Макро!$17:$17)</f>
        <v>65931.957051026053</v>
      </c>
      <c r="AM53" s="5">
        <f>AM52/(1+SUMIF(Макро!$15:$15,AM$11,Макро!$17:$17))*SUMIF(Макро!$15:$15,AM$11,Макро!$17:$17)</f>
        <v>66052.334339883368</v>
      </c>
      <c r="AN53" s="5">
        <f>AN52/(1+SUMIF(Макро!$15:$15,AN$11,Макро!$17:$17))*SUMIF(Макро!$15:$15,AN$11,Макро!$17:$17)</f>
        <v>67789.18806169169</v>
      </c>
      <c r="AO53" s="5">
        <f>AO52/(1+SUMIF(Макро!$15:$15,AO$11,Макро!$17:$17))*SUMIF(Макро!$15:$15,AO$11,Макро!$17:$17)</f>
        <v>67910.772132869795</v>
      </c>
      <c r="AP53" s="5">
        <f>AP52/(1+SUMIF(Макро!$15:$15,AP$11,Макро!$17:$17))*SUMIF(Макро!$15:$15,AP$11,Макро!$17:$17)</f>
        <v>68032.964124403807</v>
      </c>
      <c r="AQ53" s="5">
        <f>AQ52/(1+SUMIF(Макро!$15:$15,AQ$11,Макро!$17:$17))*SUMIF(Макро!$15:$15,AQ$11,Макро!$17:$17)</f>
        <v>68155.767075895463</v>
      </c>
      <c r="AR53" s="5">
        <f>AR52/(1+SUMIF(Макро!$15:$15,AR$11,Макро!$17:$17))*SUMIF(Макро!$15:$15,AR$11,Макро!$17:$17)</f>
        <v>69957.267532012629</v>
      </c>
      <c r="AS53" s="5">
        <f>AS52/(1+SUMIF(Макро!$15:$15,AS$11,Макро!$17:$17))*SUMIF(Макро!$15:$15,AS$11,Макро!$17:$17)</f>
        <v>70081.301583092994</v>
      </c>
      <c r="AT53" s="5">
        <f>AT52/(1+SUMIF(Макро!$15:$15,AT$11,Макро!$17:$17))*SUMIF(Макро!$15:$15,AT$11,Макро!$17:$17)</f>
        <v>70205.95580442877</v>
      </c>
      <c r="AU53" s="5">
        <f>AU52/(1+SUMIF(Макро!$15:$15,AU$11,Макро!$17:$17))*SUMIF(Макро!$15:$15,AU$11,Макро!$17:$17)</f>
        <v>70331.233296871214</v>
      </c>
      <c r="AV53" s="5">
        <f>AV52/(1+SUMIF(Макро!$15:$15,AV$11,Макро!$17:$17))*SUMIF(Макро!$15:$15,AV$11,Макро!$17:$17)</f>
        <v>72203.287763621236</v>
      </c>
      <c r="AW53" s="5">
        <f>AW52/(1+SUMIF(Макро!$15:$15,AW$11,Макро!$17:$17))*SUMIF(Макро!$15:$15,AW$11,Макро!$17:$17)</f>
        <v>72329.821162925437</v>
      </c>
      <c r="AX53" s="5">
        <f>AX52/(1+SUMIF(Макро!$15:$15,AX$11,Макро!$17:$17))*SUMIF(Макро!$15:$15,AX$11,Макро!$17:$17)</f>
        <v>72456.987229226143</v>
      </c>
      <c r="AY53" s="5">
        <f>AY52/(1+SUMIF(Макро!$15:$15,AY$11,Макро!$17:$17))*SUMIF(Макро!$15:$15,AY$11,Макро!$17:$17)</f>
        <v>72584.78912585834</v>
      </c>
      <c r="AZ53" s="5">
        <f>AZ52/(1+SUMIF(Макро!$15:$15,AZ$11,Макро!$17:$17))*SUMIF(Макро!$15:$15,AZ$11,Макро!$17:$17)</f>
        <v>74532.571569240055</v>
      </c>
      <c r="BA53" s="5">
        <f>BA52/(1+SUMIF(Макро!$15:$15,BA$11,Макро!$17:$17))*SUMIF(Макро!$15:$15,BA$11,Макро!$17:$17)</f>
        <v>74661.654679885993</v>
      </c>
      <c r="BB53" s="5">
        <f>BB52/(1+SUMIF(Макро!$15:$15,BB$11,Макро!$17:$17))*SUMIF(Макро!$15:$15,BB$11,Макро!$17:$17)</f>
        <v>74791.383206085171</v>
      </c>
      <c r="BC53" s="5">
        <f>BC52/(1+SUMIF(Макро!$15:$15,BC$11,Макро!$17:$17))*SUMIF(Макро!$15:$15,BC$11,Макро!$17:$17)</f>
        <v>74921.760374915364</v>
      </c>
      <c r="BD53" s="5">
        <f>BD52/(1+SUMIF(Макро!$15:$15,BD$11,Макро!$17:$17))*SUMIF(Макро!$15:$15,BD$11,Макро!$17:$17)</f>
        <v>76947.11262235968</v>
      </c>
      <c r="BE53" s="5">
        <f>BE52/(1+SUMIF(Макро!$15:$15,BE$11,Макро!$17:$17))*SUMIF(Макро!$15:$15,BE$11,Макро!$17:$17)</f>
        <v>77078.796822307384</v>
      </c>
      <c r="BF53" s="5">
        <f>BF52/(1+SUMIF(Макро!$15:$15,BF$11,Макро!$17:$17))*SUMIF(Макро!$15:$15,BF$11,Макро!$17:$17)</f>
        <v>77211.139443254797</v>
      </c>
      <c r="BG53" s="5">
        <f>BG52/(1+SUMIF(Макро!$15:$15,BG$11,Макро!$17:$17))*SUMIF(Макро!$15:$15,BG$11,Макро!$17:$17)</f>
        <v>77344.143777306977</v>
      </c>
      <c r="BH53" s="5">
        <f>BH52/(1+SUMIF(Макро!$15:$15,BH$11,Макро!$17:$17))*SUMIF(Макро!$15:$15,BH$11,Макро!$17:$17)</f>
        <v>79453.294189268316</v>
      </c>
      <c r="BI53" s="5">
        <f>BI52/(1+SUMIF(Макро!$15:$15,BI$11,Макро!$17:$17))*SUMIF(Макро!$15:$15,BI$11,Макро!$17:$17)</f>
        <v>79587.631891769357</v>
      </c>
      <c r="BJ53" s="5">
        <f>BJ52/(1+SUMIF(Макро!$15:$15,BJ$11,Макро!$17:$17))*SUMIF(Макро!$15:$15,BJ$11,Макро!$17:$17)</f>
        <v>79722.64128278289</v>
      </c>
      <c r="BK53" s="5">
        <f>BK52/(1+SUMIF(Макро!$15:$15,BK$11,Макро!$17:$17))*SUMIF(Макро!$15:$15,BK$11,Макро!$17:$17)</f>
        <v>79858.325720751527</v>
      </c>
      <c r="BL53" s="5">
        <f>BL52/(1+SUMIF(Макро!$15:$15,BL$11,Макро!$17:$17))*SUMIF(Макро!$15:$15,BL$11,Макро!$17:$17)</f>
        <v>82054.507725714124</v>
      </c>
      <c r="BM53" s="5">
        <f>BM52/(1+SUMIF(Макро!$15:$15,BM$11,Макро!$17:$17))*SUMIF(Макро!$15:$15,BM$11,Макро!$17:$17)</f>
        <v>82191.552400173357</v>
      </c>
      <c r="BN53" s="5">
        <f>BN52/(1+SUMIF(Макро!$15:$15,BN$11,Макро!$17:$17))*SUMIF(Макро!$15:$15,BN$11,Макро!$17:$17)</f>
        <v>82329.282298004895</v>
      </c>
      <c r="BO53" s="5">
        <f>BO52/(1+SUMIF(Макро!$15:$15,BO$11,Макро!$17:$17))*SUMIF(Макро!$15:$15,BO$11,Макро!$17:$17)</f>
        <v>82467.700845325598</v>
      </c>
      <c r="BP53" s="5">
        <f>BP52/(1+SUMIF(Макро!$15:$15,BP$11,Макро!$17:$17))*SUMIF(Макро!$15:$15,BP$11,Макро!$17:$17)</f>
        <v>84753.170854465803</v>
      </c>
      <c r="BQ53" s="5">
        <f>BQ52/(1+SUMIF(Макро!$15:$15,BQ$11,Макро!$17:$17))*SUMIF(Макро!$15:$15,BQ$11,Макро!$17:$17)</f>
        <v>84892.977047723383</v>
      </c>
      <c r="BR53" s="5">
        <f>BR52/(1+SUMIF(Макро!$15:$15,BR$11,Макро!$17:$17))*SUMIF(Макро!$15:$15,BR$11,Макро!$17:$17)</f>
        <v>85033.482271947258</v>
      </c>
      <c r="BS53" s="5">
        <f>BS52/(1+SUMIF(Макро!$15:$15,BS$11,Макро!$17:$17))*SUMIF(Макро!$15:$15,BS$11,Макро!$17:$17)</f>
        <v>85174.69002229227</v>
      </c>
      <c r="BT53" s="5">
        <f>BT52/(1+SUMIF(Макро!$15:$15,BT$11,Макро!$17:$17))*SUMIF(Макро!$15:$15,BT$11,Макро!$17:$17)</f>
        <v>87548.839018828876</v>
      </c>
      <c r="BU53" s="5">
        <f>BU52/(1+SUMIF(Макро!$15:$15,BU$11,Макро!$17:$17))*SUMIF(Макро!$15:$15,BU$11,Макро!$17:$17)</f>
        <v>87691.462376871088</v>
      </c>
      <c r="BV53" s="5">
        <f>BV52/(1+SUMIF(Макро!$15:$15,BV$11,Макро!$17:$17))*SUMIF(Макро!$15:$15,BV$11,Макро!$17:$17)</f>
        <v>87834.798851703526</v>
      </c>
      <c r="BW53" s="5">
        <f>BW52/(1+SUMIF(Макро!$15:$15,BW$11,Макро!$17:$17))*SUMIF(Макро!$15:$15,BW$11,Макро!$17:$17)</f>
        <v>87978.852008910122</v>
      </c>
      <c r="BX53" s="5">
        <f>BX52/(1+SUMIF(Макро!$15:$15,BX$11,Макро!$17:$17))*SUMIF(Макро!$15:$15,BX$11,Макро!$17:$17)</f>
        <v>90445.172369992273</v>
      </c>
      <c r="BY53" s="5">
        <f>BY52/(1+SUMIF(Макро!$15:$15,BY$11,Макро!$17:$17))*SUMIF(Макро!$15:$15,BY$11,Макро!$17:$17)</f>
        <v>90590.669660099869</v>
      </c>
      <c r="BZ53" s="5">
        <f>BZ52/(1+SUMIF(Макро!$15:$15,BZ$11,Макро!$17:$17))*SUMIF(Макро!$15:$15,BZ$11,Макро!$17:$17)</f>
        <v>90736.894436657982</v>
      </c>
      <c r="CA53" s="5">
        <f>CA52/(1+SUMIF(Макро!$15:$15,CA$11,Макро!$17:$17))*SUMIF(Макро!$15:$15,CA$11,Макро!$17:$17)</f>
        <v>90883.850337098876</v>
      </c>
      <c r="CB53" s="5">
        <f>CB52/(1+SUMIF(Макро!$15:$15,CB$11,Макро!$17:$17))*SUMIF(Макро!$15:$15,CB$11,Макро!$17:$17)</f>
        <v>93445.973048124521</v>
      </c>
      <c r="CC53" s="5">
        <f>CC52/(1+SUMIF(Макро!$15:$15,CC$11,Макро!$17:$17))*SUMIF(Макро!$15:$15,CC$11,Макро!$17:$17)</f>
        <v>93594.402181467332</v>
      </c>
      <c r="CD53" s="5">
        <f>CD52/(1+SUMIF(Макро!$15:$15,CD$11,Макро!$17:$17))*SUMIF(Макро!$15:$15,CD$11,Макро!$17:$17)</f>
        <v>93743.57346047688</v>
      </c>
      <c r="CE53" s="5">
        <f>CE52/(1+SUMIF(Макро!$15:$15,CE$11,Макро!$17:$17))*SUMIF(Макро!$15:$15,CE$11,Макро!$17:$17)</f>
        <v>93893.490595881478</v>
      </c>
      <c r="CF53" s="5">
        <f>CF52/(1+SUMIF(Макро!$15:$15,CF$11,Макро!$17:$17))*SUMIF(Макро!$15:$15,CF$11,Макро!$17:$17)</f>
        <v>96555.190773609211</v>
      </c>
      <c r="CG53" s="5">
        <f>CG52/(1+SUMIF(Макро!$15:$15,CG$11,Макро!$17:$17))*SUMIF(Макро!$15:$15,CG$11,Макро!$17:$17)</f>
        <v>96706.610828296252</v>
      </c>
      <c r="CH53" s="5">
        <f>CH52/(1+SUMIF(Макро!$15:$15,CH$11,Макро!$17:$17))*SUMIF(Макро!$15:$15,CH$11,Макро!$17:$17)</f>
        <v>96858.787983256683</v>
      </c>
      <c r="CI53" s="5">
        <f>CI52/(1+SUMIF(Макро!$15:$15,CI$11,Макро!$17:$17))*SUMIF(Макро!$15:$15,CI$11,Макро!$17:$17)</f>
        <v>97011.726023991941</v>
      </c>
      <c r="CJ53" s="5">
        <f>CJ52/(1+SUMIF(Макро!$15:$15,CJ$11,Макро!$17:$17))*SUMIF(Макро!$15:$15,CJ$11,Макро!$17:$17)</f>
        <v>99776.928660177422</v>
      </c>
      <c r="CK53" s="5">
        <f>CK52/(1+SUMIF(Макро!$15:$15,CK$11,Макро!$17:$17))*SUMIF(Макро!$15:$15,CK$11,Макро!$17:$17)</f>
        <v>99931.399904771068</v>
      </c>
      <c r="CL53" s="5">
        <f>CL52/(1+SUMIF(Макро!$15:$15,CL$11,Макро!$17:$17))*SUMIF(Макро!$15:$15,CL$11,Макро!$17:$17)</f>
        <v>100086.64350558765</v>
      </c>
      <c r="CM53" s="5">
        <f>CM52/(1+SUMIF(Макро!$15:$15,CM$11,Макро!$17:$17))*SUMIF(Макро!$15:$15,CM$11,Макро!$17:$17)</f>
        <v>100242.66332440835</v>
      </c>
      <c r="CN53" s="5">
        <f>CN52/(1+SUMIF(Макро!$15:$15,CN$11,Макро!$17:$17))*SUMIF(Макро!$15:$15,CN$11,Макро!$17:$17)</f>
        <v>103115.44925877856</v>
      </c>
      <c r="CO53" s="5">
        <f>CO52/(1+SUMIF(Макро!$15:$15,CO$11,Макро!$17:$17))*SUMIF(Макро!$15:$15,CO$11,Макро!$17:$17)</f>
        <v>103273.03317628294</v>
      </c>
      <c r="CP53" s="5">
        <f>CP52/(1+SUMIF(Макро!$15:$15,CP$11,Макро!$17:$17))*SUMIF(Макро!$15:$15,CP$11,Макро!$17:$17)</f>
        <v>103431.40501337481</v>
      </c>
      <c r="CQ53" s="5">
        <f>CQ52/(1+SUMIF(Макро!$15:$15,CQ$11,Макро!$17:$17))*SUMIF(Макро!$15:$15,CQ$11,Макро!$17:$17)</f>
        <v>103590.56870965214</v>
      </c>
      <c r="CR53" s="5">
        <f>CR52/(1+SUMIF(Макро!$15:$15,CR$11,Макро!$17:$17))*SUMIF(Макро!$15:$15,CR$11,Макро!$17:$17)</f>
        <v>106575.18084138472</v>
      </c>
      <c r="CS53" s="5">
        <f>CS52/(1+SUMIF(Макро!$15:$15,CS$11,Макро!$17:$17))*SUMIF(Макро!$15:$15,CS$11,Макро!$17:$17)</f>
        <v>106735.94015371724</v>
      </c>
      <c r="CT53" s="5">
        <f>CT52/(1+SUMIF(Макро!$15:$15,CT$11,Макро!$17:$17))*SUMIF(Макро!$15:$15,CT$11,Макро!$17:$17)</f>
        <v>106897.50326261144</v>
      </c>
      <c r="CU53" s="5">
        <f>CU52/(1+SUMIF(Макро!$15:$15,CU$11,Макро!$17:$17))*SUMIF(Макро!$15:$15,CU$11,Макро!$17:$17)</f>
        <v>107059.8741870501</v>
      </c>
      <c r="CV53" s="5">
        <f>CV52/(1+SUMIF(Макро!$15:$15,CV$11,Макро!$17:$17))*SUMIF(Макро!$15:$15,CV$11,Макро!$17:$17)</f>
        <v>110160.72393428987</v>
      </c>
      <c r="CW53" s="5">
        <f>CW52/(1+SUMIF(Макро!$15:$15,CW$11,Макро!$17:$17))*SUMIF(Макро!$15:$15,CW$11,Макро!$17:$17)</f>
        <v>110324.72262724604</v>
      </c>
      <c r="CX53" s="5">
        <f>CX52/(1+SUMIF(Макро!$15:$15,CX$11,Макро!$17:$17))*SUMIF(Макро!$15:$15,CX$11,Макро!$17:$17)</f>
        <v>110489.54131366695</v>
      </c>
      <c r="CY53" s="5">
        <f>CY52/(1+SUMIF(Макро!$15:$15,CY$11,Макро!$17:$17))*SUMIF(Макро!$15:$15,CY$11,Макро!$17:$17)</f>
        <v>110655.18409351999</v>
      </c>
      <c r="CZ53" s="5">
        <f>CZ52/(1+SUMIF(Макро!$15:$15,CZ$11,Макро!$17:$17))*SUMIF(Макро!$15:$15,CZ$11,Макро!$17:$17)</f>
        <v>113876.8581108481</v>
      </c>
      <c r="DA53" s="5">
        <f>DA52/(1+SUMIF(Макро!$15:$15,DA$11,Макро!$17:$17))*SUMIF(Макро!$15:$15,DA$11,Макро!$17:$17)</f>
        <v>114044.16145956915</v>
      </c>
      <c r="DB53" s="5">
        <f>DB52/(1+SUMIF(Макро!$15:$15,DB$11,Макро!$17:$17))*SUMIF(Макро!$15:$15,DB$11,Макро!$17:$17)</f>
        <v>114212.30132503383</v>
      </c>
      <c r="DC53" s="5">
        <f>DC52/(1+SUMIF(Макро!$15:$15,DC$11,Макро!$17:$17))*SUMIF(Макро!$15:$15,DC$11,Макро!$17:$17)</f>
        <v>114381.28188982581</v>
      </c>
      <c r="DD53" s="5">
        <f>DD52/(1+SUMIF(Макро!$15:$15,DD$11,Макро!$17:$17))*SUMIF(Макро!$15:$15,DD$11,Макро!$17:$17)</f>
        <v>117728.54905399085</v>
      </c>
      <c r="DE53" s="5">
        <f>DE52/(1+SUMIF(Макро!$15:$15,DE$11,Макро!$17:$17))*SUMIF(Макро!$15:$15,DE$11,Макро!$17:$17)</f>
        <v>117899.22364894486</v>
      </c>
      <c r="DF53" s="5">
        <f>DF52/(1+SUMIF(Макро!$15:$15,DF$11,Макро!$17:$17))*SUMIF(Макро!$15:$15,DF$11,Макро!$17:$17)</f>
        <v>118070.75161687365</v>
      </c>
      <c r="DG53" s="5">
        <f>DG52/(1+SUMIF(Макро!$15:$15,DG$11,Макро!$17:$17))*SUMIF(Макро!$15:$15,DG$11,Макро!$17:$17)</f>
        <v>118243.13722464209</v>
      </c>
      <c r="DH53" s="5">
        <f>DH52/(1+SUMIF(Макро!$15:$15,DH$11,Макро!$17:$17))*SUMIF(Макро!$15:$15,DH$11,Макро!$17:$17)</f>
        <v>121720.95589927735</v>
      </c>
      <c r="DI53" s="5">
        <f>DI52/(1+SUMIF(Макро!$15:$15,DI$11,Макро!$17:$17))*SUMIF(Макро!$15:$15,DI$11,Макро!$17:$17)</f>
        <v>0</v>
      </c>
      <c r="DJ53" s="5">
        <f>DJ52/(1+SUMIF(Макро!$15:$15,DJ$11,Макро!$17:$17))*SUMIF(Макро!$15:$15,DJ$11,Макро!$17:$17)</f>
        <v>0</v>
      </c>
    </row>
    <row r="54" spans="1:114">
      <c r="B54" s="11" t="s">
        <v>150</v>
      </c>
      <c r="I54" s="677">
        <f t="shared" si="11"/>
        <v>43631128.182794213</v>
      </c>
      <c r="J54" s="5">
        <f t="shared" ref="J54:AO54" si="18">J52-J53</f>
        <v>264531.25</v>
      </c>
      <c r="K54" s="5">
        <f t="shared" si="18"/>
        <v>265054.6875</v>
      </c>
      <c r="L54" s="5">
        <f t="shared" si="18"/>
        <v>272281.59093749995</v>
      </c>
      <c r="M54" s="5">
        <f t="shared" si="18"/>
        <v>272810.27589843742</v>
      </c>
      <c r="N54" s="5">
        <f t="shared" si="18"/>
        <v>273341.60428417963</v>
      </c>
      <c r="O54" s="5">
        <f t="shared" si="18"/>
        <v>273875.58931185049</v>
      </c>
      <c r="P54" s="5">
        <f t="shared" si="18"/>
        <v>280814.36037515971</v>
      </c>
      <c r="Q54" s="5">
        <f t="shared" si="18"/>
        <v>281353.69860273297</v>
      </c>
      <c r="R54" s="5">
        <f t="shared" si="18"/>
        <v>281895.7335214442</v>
      </c>
      <c r="S54" s="5">
        <f t="shared" si="18"/>
        <v>282440.47861474886</v>
      </c>
      <c r="T54" s="5">
        <f t="shared" si="18"/>
        <v>289677.20168496802</v>
      </c>
      <c r="U54" s="5">
        <f t="shared" si="18"/>
        <v>290352.40784783306</v>
      </c>
      <c r="V54" s="5">
        <f t="shared" si="18"/>
        <v>290905.36504151253</v>
      </c>
      <c r="W54" s="5">
        <f t="shared" si="18"/>
        <v>291461.08702116035</v>
      </c>
      <c r="X54" s="5">
        <f t="shared" si="18"/>
        <v>298996.04549765529</v>
      </c>
      <c r="Y54" s="5">
        <f t="shared" si="18"/>
        <v>299557.33859014907</v>
      </c>
      <c r="Z54" s="5">
        <f t="shared" si="18"/>
        <v>300121.43814810528</v>
      </c>
      <c r="AA54" s="5">
        <f t="shared" si="18"/>
        <v>300688.35820385139</v>
      </c>
      <c r="AB54" s="5">
        <f t="shared" si="18"/>
        <v>308503.9840743221</v>
      </c>
      <c r="AC54" s="5">
        <f t="shared" si="18"/>
        <v>309076.587503627</v>
      </c>
      <c r="AD54" s="5">
        <f t="shared" si="18"/>
        <v>309652.05395007838</v>
      </c>
      <c r="AE54" s="5">
        <f t="shared" si="18"/>
        <v>310230.39772876207</v>
      </c>
      <c r="AF54" s="5">
        <f t="shared" si="18"/>
        <v>318323.71933031955</v>
      </c>
      <c r="AG54" s="5">
        <f t="shared" si="18"/>
        <v>318907.86100538447</v>
      </c>
      <c r="AH54" s="5">
        <f t="shared" si="18"/>
        <v>319494.9233888248</v>
      </c>
      <c r="AI54" s="5">
        <f t="shared" si="18"/>
        <v>320084.92108418228</v>
      </c>
      <c r="AJ54" s="5">
        <f t="shared" si="18"/>
        <v>328464.98084851209</v>
      </c>
      <c r="AK54" s="5">
        <f t="shared" si="18"/>
        <v>329060.89327076555</v>
      </c>
      <c r="AL54" s="5">
        <f t="shared" si="18"/>
        <v>329659.78525513026</v>
      </c>
      <c r="AM54" s="5">
        <f t="shared" si="18"/>
        <v>330261.67169941682</v>
      </c>
      <c r="AN54" s="5">
        <f t="shared" si="18"/>
        <v>338945.94030845846</v>
      </c>
      <c r="AO54" s="5">
        <f t="shared" si="18"/>
        <v>339553.86066434899</v>
      </c>
      <c r="AP54" s="5">
        <f t="shared" ref="AP54:BU54" si="19">AP52-AP53</f>
        <v>340164.820622019</v>
      </c>
      <c r="AQ54" s="5">
        <f t="shared" si="19"/>
        <v>340778.8353794773</v>
      </c>
      <c r="AR54" s="5">
        <f t="shared" si="19"/>
        <v>349786.33766006306</v>
      </c>
      <c r="AS54" s="5">
        <f t="shared" si="19"/>
        <v>350406.50791546493</v>
      </c>
      <c r="AT54" s="5">
        <f t="shared" si="19"/>
        <v>351029.7790221438</v>
      </c>
      <c r="AU54" s="5">
        <f t="shared" si="19"/>
        <v>351656.16648435604</v>
      </c>
      <c r="AV54" s="5">
        <f t="shared" si="19"/>
        <v>361016.43881810619</v>
      </c>
      <c r="AW54" s="5">
        <f t="shared" si="19"/>
        <v>361649.10581462714</v>
      </c>
      <c r="AX54" s="5">
        <f t="shared" si="19"/>
        <v>362284.93614613067</v>
      </c>
      <c r="AY54" s="5">
        <f t="shared" si="19"/>
        <v>362923.9456292917</v>
      </c>
      <c r="AZ54" s="5">
        <f t="shared" si="19"/>
        <v>372662.85784620023</v>
      </c>
      <c r="BA54" s="5">
        <f t="shared" si="19"/>
        <v>373308.27339942998</v>
      </c>
      <c r="BB54" s="5">
        <f t="shared" si="19"/>
        <v>373956.91603042587</v>
      </c>
      <c r="BC54" s="5">
        <f t="shared" si="19"/>
        <v>374608.80187457672</v>
      </c>
      <c r="BD54" s="5">
        <f t="shared" si="19"/>
        <v>384735.56311179837</v>
      </c>
      <c r="BE54" s="5">
        <f t="shared" si="19"/>
        <v>385393.98411153682</v>
      </c>
      <c r="BF54" s="5">
        <f t="shared" si="19"/>
        <v>386055.69721627398</v>
      </c>
      <c r="BG54" s="5">
        <f t="shared" si="19"/>
        <v>386720.7188865348</v>
      </c>
      <c r="BH54" s="5">
        <f t="shared" si="19"/>
        <v>397266.47094634152</v>
      </c>
      <c r="BI54" s="5">
        <f t="shared" si="19"/>
        <v>397938.15945884673</v>
      </c>
      <c r="BJ54" s="5">
        <f t="shared" si="19"/>
        <v>398613.20641391445</v>
      </c>
      <c r="BK54" s="5">
        <f t="shared" si="19"/>
        <v>399291.62860375753</v>
      </c>
      <c r="BL54" s="5">
        <f t="shared" si="19"/>
        <v>410272.5386285705</v>
      </c>
      <c r="BM54" s="5">
        <f t="shared" si="19"/>
        <v>410957.7620008667</v>
      </c>
      <c r="BN54" s="5">
        <f t="shared" si="19"/>
        <v>411646.41149002447</v>
      </c>
      <c r="BO54" s="5">
        <f t="shared" si="19"/>
        <v>412338.50422662799</v>
      </c>
      <c r="BP54" s="5">
        <f t="shared" si="19"/>
        <v>423765.8542723289</v>
      </c>
      <c r="BQ54" s="5">
        <f t="shared" si="19"/>
        <v>424464.8852386169</v>
      </c>
      <c r="BR54" s="5">
        <f t="shared" si="19"/>
        <v>425167.41135973629</v>
      </c>
      <c r="BS54" s="5">
        <f t="shared" si="19"/>
        <v>425873.45011146134</v>
      </c>
      <c r="BT54" s="5">
        <f t="shared" si="19"/>
        <v>437744.19509414438</v>
      </c>
      <c r="BU54" s="5">
        <f t="shared" si="19"/>
        <v>438457.31188435544</v>
      </c>
      <c r="BV54" s="5">
        <f t="shared" ref="BV54:DA54" si="20">BV52-BV53</f>
        <v>439173.99425851763</v>
      </c>
      <c r="BW54" s="5">
        <f t="shared" si="20"/>
        <v>439894.26004455052</v>
      </c>
      <c r="BX54" s="5">
        <f t="shared" si="20"/>
        <v>452225.86184996134</v>
      </c>
      <c r="BY54" s="5">
        <f t="shared" si="20"/>
        <v>452953.34830049926</v>
      </c>
      <c r="BZ54" s="5">
        <f t="shared" si="20"/>
        <v>453684.47218328982</v>
      </c>
      <c r="CA54" s="5">
        <f t="shared" si="20"/>
        <v>454419.25168549438</v>
      </c>
      <c r="CB54" s="5">
        <f t="shared" si="20"/>
        <v>467229.86524062249</v>
      </c>
      <c r="CC54" s="5">
        <f t="shared" si="20"/>
        <v>467972.01090733655</v>
      </c>
      <c r="CD54" s="5">
        <f t="shared" si="20"/>
        <v>468717.86730238429</v>
      </c>
      <c r="CE54" s="5">
        <f t="shared" si="20"/>
        <v>469467.45297940727</v>
      </c>
      <c r="CF54" s="5">
        <f t="shared" si="20"/>
        <v>482775.95386804605</v>
      </c>
      <c r="CG54" s="5">
        <f t="shared" si="20"/>
        <v>483533.05414148117</v>
      </c>
      <c r="CH54" s="5">
        <f t="shared" si="20"/>
        <v>484293.93991628342</v>
      </c>
      <c r="CI54" s="5">
        <f t="shared" si="20"/>
        <v>485058.63011995971</v>
      </c>
      <c r="CJ54" s="5">
        <f t="shared" si="20"/>
        <v>498884.64330088708</v>
      </c>
      <c r="CK54" s="5">
        <f t="shared" si="20"/>
        <v>499656.99952385522</v>
      </c>
      <c r="CL54" s="5">
        <f t="shared" si="20"/>
        <v>500433.21752793825</v>
      </c>
      <c r="CM54" s="5">
        <f t="shared" si="20"/>
        <v>501213.31662204163</v>
      </c>
      <c r="CN54" s="5">
        <f t="shared" si="20"/>
        <v>515577.24629389273</v>
      </c>
      <c r="CO54" s="5">
        <f t="shared" si="20"/>
        <v>516365.16588141461</v>
      </c>
      <c r="CP54" s="5">
        <f t="shared" si="20"/>
        <v>517157.02506687393</v>
      </c>
      <c r="CQ54" s="5">
        <f t="shared" si="20"/>
        <v>517952.84354826063</v>
      </c>
      <c r="CR54" s="5">
        <f t="shared" si="20"/>
        <v>532875.90420692356</v>
      </c>
      <c r="CS54" s="5">
        <f t="shared" si="20"/>
        <v>533679.70076858602</v>
      </c>
      <c r="CT54" s="5">
        <f t="shared" si="20"/>
        <v>534487.51631305704</v>
      </c>
      <c r="CU54" s="5">
        <f t="shared" si="20"/>
        <v>535299.37093525031</v>
      </c>
      <c r="CV54" s="5">
        <f t="shared" si="20"/>
        <v>550803.6196714493</v>
      </c>
      <c r="CW54" s="5">
        <f t="shared" si="20"/>
        <v>551623.61313623004</v>
      </c>
      <c r="CX54" s="5">
        <f t="shared" si="20"/>
        <v>552447.70656833472</v>
      </c>
      <c r="CY54" s="5">
        <f t="shared" si="20"/>
        <v>553275.92046759976</v>
      </c>
      <c r="CZ54" s="5">
        <f t="shared" si="20"/>
        <v>569384.29055424035</v>
      </c>
      <c r="DA54" s="5">
        <f t="shared" si="20"/>
        <v>570220.80729784572</v>
      </c>
      <c r="DB54" s="5">
        <f t="shared" ref="DB54:DJ54" si="21">DB52-DB53</f>
        <v>571061.50662516896</v>
      </c>
      <c r="DC54" s="5">
        <f t="shared" si="21"/>
        <v>571906.4094491289</v>
      </c>
      <c r="DD54" s="5">
        <f t="shared" si="21"/>
        <v>588642.74526995409</v>
      </c>
      <c r="DE54" s="5">
        <f t="shared" si="21"/>
        <v>589496.11824472423</v>
      </c>
      <c r="DF54" s="5">
        <f t="shared" si="21"/>
        <v>590353.75808436819</v>
      </c>
      <c r="DG54" s="5">
        <f t="shared" si="21"/>
        <v>591215.68612321047</v>
      </c>
      <c r="DH54" s="5">
        <f t="shared" si="21"/>
        <v>608604.77949638676</v>
      </c>
      <c r="DI54" s="5">
        <f t="shared" si="21"/>
        <v>731370.41803658206</v>
      </c>
      <c r="DJ54" s="5">
        <f t="shared" si="21"/>
        <v>732420.32409070467</v>
      </c>
    </row>
    <row r="55" spans="1:114">
      <c r="B55" s="11" t="s">
        <v>144</v>
      </c>
      <c r="I55" s="677">
        <f t="shared" si="11"/>
        <v>0</v>
      </c>
      <c r="J55" s="5">
        <f>Ввод!I278</f>
        <v>0</v>
      </c>
      <c r="K55" s="5">
        <f>Ввод!J278</f>
        <v>0</v>
      </c>
      <c r="L55" s="5">
        <f>Ввод!K278</f>
        <v>0</v>
      </c>
      <c r="M55" s="5">
        <f>Ввод!L278</f>
        <v>0</v>
      </c>
      <c r="N55" s="5">
        <f>Ввод!M278</f>
        <v>0</v>
      </c>
      <c r="O55" s="5">
        <f>Ввод!N278</f>
        <v>0</v>
      </c>
      <c r="P55" s="5">
        <f>Ввод!O278</f>
        <v>0</v>
      </c>
      <c r="Q55" s="5">
        <f>Ввод!P278</f>
        <v>0</v>
      </c>
      <c r="R55" s="5">
        <f>Ввод!Q278</f>
        <v>0</v>
      </c>
      <c r="S55" s="5">
        <f>Ввод!R278</f>
        <v>0</v>
      </c>
      <c r="T55" s="5">
        <f>Ввод!S278</f>
        <v>0</v>
      </c>
      <c r="U55" s="5">
        <f>Ввод!T278</f>
        <v>0</v>
      </c>
      <c r="V55" s="5">
        <f>Ввод!U278</f>
        <v>0</v>
      </c>
      <c r="W55" s="5">
        <f>Ввод!V278</f>
        <v>0</v>
      </c>
      <c r="X55" s="5">
        <f>Ввод!W278</f>
        <v>0</v>
      </c>
      <c r="Y55" s="5">
        <f>Ввод!X278</f>
        <v>0</v>
      </c>
      <c r="Z55" s="5">
        <f>Ввод!Y278</f>
        <v>0</v>
      </c>
      <c r="AA55" s="5">
        <f>Ввод!Z278</f>
        <v>0</v>
      </c>
      <c r="AB55" s="5">
        <f>Ввод!AA278</f>
        <v>0</v>
      </c>
      <c r="AC55" s="5">
        <f>Ввод!AB278</f>
        <v>0</v>
      </c>
      <c r="AD55" s="5">
        <f>Ввод!AC278</f>
        <v>0</v>
      </c>
      <c r="AE55" s="5">
        <f>Ввод!AD278</f>
        <v>0</v>
      </c>
      <c r="AF55" s="5">
        <f>Ввод!AE278</f>
        <v>0</v>
      </c>
      <c r="AG55" s="5">
        <f>Ввод!AF278</f>
        <v>0</v>
      </c>
      <c r="AH55" s="5">
        <f>Ввод!AG278</f>
        <v>0</v>
      </c>
      <c r="AI55" s="5">
        <f>Ввод!AH278</f>
        <v>0</v>
      </c>
      <c r="AJ55" s="5">
        <f>Ввод!AI278</f>
        <v>0</v>
      </c>
      <c r="AK55" s="5">
        <f>Ввод!AJ278</f>
        <v>0</v>
      </c>
      <c r="AL55" s="5">
        <f>Ввод!AK278</f>
        <v>0</v>
      </c>
      <c r="AM55" s="5">
        <f>Ввод!AL278</f>
        <v>0</v>
      </c>
      <c r="AN55" s="5">
        <f>Ввод!AM278</f>
        <v>0</v>
      </c>
      <c r="AO55" s="5">
        <f>Ввод!AN278</f>
        <v>0</v>
      </c>
      <c r="AP55" s="5">
        <f>Ввод!AO278</f>
        <v>0</v>
      </c>
      <c r="AQ55" s="5">
        <f>Ввод!AP278</f>
        <v>0</v>
      </c>
      <c r="AR55" s="5">
        <f>Ввод!AQ278</f>
        <v>0</v>
      </c>
      <c r="AS55" s="5">
        <f>Ввод!AR278</f>
        <v>0</v>
      </c>
      <c r="AT55" s="5">
        <f>Ввод!AS278</f>
        <v>0</v>
      </c>
      <c r="AU55" s="5">
        <f>Ввод!AT278</f>
        <v>0</v>
      </c>
      <c r="AV55" s="5">
        <f>Ввод!AU278</f>
        <v>0</v>
      </c>
      <c r="AW55" s="5">
        <f>Ввод!AV278</f>
        <v>0</v>
      </c>
      <c r="AX55" s="5">
        <f>Ввод!AW278</f>
        <v>0</v>
      </c>
      <c r="AY55" s="5">
        <f>Ввод!AX278</f>
        <v>0</v>
      </c>
      <c r="AZ55" s="5">
        <f>Ввод!AY278</f>
        <v>0</v>
      </c>
      <c r="BA55" s="5">
        <f>Ввод!AZ278</f>
        <v>0</v>
      </c>
      <c r="BB55" s="5">
        <f>Ввод!BA278</f>
        <v>0</v>
      </c>
      <c r="BC55" s="5">
        <f>Ввод!BB278</f>
        <v>0</v>
      </c>
      <c r="BD55" s="5">
        <f>Ввод!BC278</f>
        <v>0</v>
      </c>
      <c r="BE55" s="5">
        <f>Ввод!BD278</f>
        <v>0</v>
      </c>
      <c r="BF55" s="5">
        <f>Ввод!BE278</f>
        <v>0</v>
      </c>
      <c r="BG55" s="5">
        <f>Ввод!BF278</f>
        <v>0</v>
      </c>
      <c r="BH55" s="5">
        <f>Ввод!BG278</f>
        <v>0</v>
      </c>
      <c r="BI55" s="5">
        <f>Ввод!BH278</f>
        <v>0</v>
      </c>
      <c r="BJ55" s="5">
        <f>Ввод!BI278</f>
        <v>0</v>
      </c>
      <c r="BK55" s="5">
        <f>Ввод!BJ278</f>
        <v>0</v>
      </c>
      <c r="BL55" s="5">
        <f>Ввод!BK278</f>
        <v>0</v>
      </c>
      <c r="BM55" s="5">
        <f>Ввод!BL278</f>
        <v>0</v>
      </c>
      <c r="BN55" s="5">
        <f>Ввод!BM278</f>
        <v>0</v>
      </c>
      <c r="BO55" s="5">
        <f>Ввод!BN278</f>
        <v>0</v>
      </c>
      <c r="BP55" s="5">
        <f>Ввод!BO278</f>
        <v>0</v>
      </c>
      <c r="BQ55" s="5">
        <f>Ввод!BP278</f>
        <v>0</v>
      </c>
      <c r="BR55" s="5">
        <f>Ввод!BQ278</f>
        <v>0</v>
      </c>
      <c r="BS55" s="5">
        <f>Ввод!BR278</f>
        <v>0</v>
      </c>
      <c r="BT55" s="5">
        <f>Ввод!BS278</f>
        <v>0</v>
      </c>
      <c r="BU55" s="5">
        <f>Ввод!BT278</f>
        <v>0</v>
      </c>
      <c r="BV55" s="5">
        <f>Ввод!BU278</f>
        <v>0</v>
      </c>
      <c r="BW55" s="5">
        <f>Ввод!BV278</f>
        <v>0</v>
      </c>
      <c r="BX55" s="5">
        <f>Ввод!BW278</f>
        <v>0</v>
      </c>
      <c r="BY55" s="5">
        <f>Ввод!BX278</f>
        <v>0</v>
      </c>
      <c r="BZ55" s="5">
        <f>Ввод!BY278</f>
        <v>0</v>
      </c>
      <c r="CA55" s="5">
        <f>Ввод!BZ278</f>
        <v>0</v>
      </c>
      <c r="CB55" s="5">
        <f>Ввод!CA278</f>
        <v>0</v>
      </c>
      <c r="CC55" s="5">
        <f>Ввод!CB278</f>
        <v>0</v>
      </c>
      <c r="CD55" s="5">
        <f>Ввод!CC278</f>
        <v>0</v>
      </c>
      <c r="CE55" s="5">
        <f>Ввод!CD278</f>
        <v>0</v>
      </c>
      <c r="CF55" s="5">
        <f>Ввод!CE278</f>
        <v>0</v>
      </c>
      <c r="CG55" s="5">
        <f>Ввод!CF278</f>
        <v>0</v>
      </c>
      <c r="CH55" s="5">
        <f>Ввод!CG278</f>
        <v>0</v>
      </c>
      <c r="CI55" s="5">
        <f>Ввод!CH278</f>
        <v>0</v>
      </c>
      <c r="CJ55" s="5">
        <f>Ввод!CI278</f>
        <v>0</v>
      </c>
      <c r="CK55" s="5">
        <f>Ввод!CJ278</f>
        <v>0</v>
      </c>
      <c r="CL55" s="5">
        <f>Ввод!CK278</f>
        <v>0</v>
      </c>
      <c r="CM55" s="5">
        <f>Ввод!CL278</f>
        <v>0</v>
      </c>
      <c r="CN55" s="5">
        <f>Ввод!CM278</f>
        <v>0</v>
      </c>
      <c r="CO55" s="5">
        <f>Ввод!CN278</f>
        <v>0</v>
      </c>
      <c r="CP55" s="5">
        <f>Ввод!CO278</f>
        <v>0</v>
      </c>
      <c r="CQ55" s="5">
        <f>Ввод!CP278</f>
        <v>0</v>
      </c>
      <c r="CR55" s="5">
        <f>Ввод!CQ278</f>
        <v>0</v>
      </c>
      <c r="CS55" s="5">
        <f>Ввод!CR278</f>
        <v>0</v>
      </c>
      <c r="CT55" s="5">
        <f>Ввод!CS278</f>
        <v>0</v>
      </c>
      <c r="CU55" s="5">
        <f>Ввод!CT278</f>
        <v>0</v>
      </c>
      <c r="CV55" s="5">
        <f>Ввод!CU278</f>
        <v>0</v>
      </c>
      <c r="CW55" s="5">
        <f>Ввод!CV278</f>
        <v>0</v>
      </c>
      <c r="CX55" s="5">
        <f>Ввод!CW278</f>
        <v>0</v>
      </c>
      <c r="CY55" s="5">
        <f>Ввод!CX278</f>
        <v>0</v>
      </c>
      <c r="CZ55" s="5">
        <f>Ввод!CY278</f>
        <v>0</v>
      </c>
      <c r="DA55" s="5">
        <f>Ввод!CZ278</f>
        <v>0</v>
      </c>
      <c r="DB55" s="5">
        <f>Ввод!DA278</f>
        <v>0</v>
      </c>
      <c r="DC55" s="5">
        <f>Ввод!DB278</f>
        <v>0</v>
      </c>
      <c r="DD55" s="5">
        <f>Ввод!DC278</f>
        <v>0</v>
      </c>
      <c r="DE55" s="5">
        <f>Ввод!DD278</f>
        <v>0</v>
      </c>
      <c r="DF55" s="5">
        <f>Ввод!DE278</f>
        <v>0</v>
      </c>
      <c r="DG55" s="5">
        <f>Ввод!DF278</f>
        <v>0</v>
      </c>
      <c r="DH55" s="5">
        <f>Ввод!DG278</f>
        <v>0</v>
      </c>
      <c r="DI55" s="5">
        <f>Ввод!DH278</f>
        <v>0</v>
      </c>
      <c r="DJ55" s="5">
        <f>Ввод!DI278</f>
        <v>0</v>
      </c>
    </row>
    <row r="56" spans="1:114">
      <c r="B56" s="11" t="s">
        <v>525</v>
      </c>
      <c r="I56" s="677">
        <f t="shared" si="11"/>
        <v>0</v>
      </c>
      <c r="J56" s="5">
        <f>Ввод!I279</f>
        <v>0</v>
      </c>
      <c r="K56" s="5">
        <f>Ввод!J279</f>
        <v>0</v>
      </c>
      <c r="L56" s="5">
        <f>Ввод!K279</f>
        <v>0</v>
      </c>
      <c r="M56" s="5">
        <f>Ввод!L279</f>
        <v>0</v>
      </c>
      <c r="N56" s="5">
        <f>Ввод!M279</f>
        <v>0</v>
      </c>
      <c r="O56" s="5">
        <f>Ввод!N279</f>
        <v>0</v>
      </c>
      <c r="P56" s="5">
        <f>Ввод!O279</f>
        <v>0</v>
      </c>
      <c r="Q56" s="5">
        <f>Ввод!P279</f>
        <v>0</v>
      </c>
      <c r="R56" s="5">
        <f>Ввод!Q279</f>
        <v>0</v>
      </c>
      <c r="S56" s="5">
        <f>Ввод!R279</f>
        <v>0</v>
      </c>
      <c r="T56" s="5">
        <f>Ввод!S279</f>
        <v>0</v>
      </c>
      <c r="U56" s="5">
        <f>Ввод!T279</f>
        <v>0</v>
      </c>
      <c r="V56" s="5">
        <f>Ввод!U279</f>
        <v>0</v>
      </c>
      <c r="W56" s="5">
        <f>Ввод!V279</f>
        <v>0</v>
      </c>
      <c r="X56" s="5">
        <f>Ввод!W279</f>
        <v>0</v>
      </c>
      <c r="Y56" s="5">
        <f>Ввод!X279</f>
        <v>0</v>
      </c>
      <c r="Z56" s="5">
        <f>Ввод!Y279</f>
        <v>0</v>
      </c>
      <c r="AA56" s="5">
        <f>Ввод!Z279</f>
        <v>0</v>
      </c>
      <c r="AB56" s="5">
        <f>Ввод!AA279</f>
        <v>0</v>
      </c>
      <c r="AC56" s="5">
        <f>Ввод!AB279</f>
        <v>0</v>
      </c>
      <c r="AD56" s="5">
        <f>Ввод!AC279</f>
        <v>0</v>
      </c>
      <c r="AE56" s="5">
        <f>Ввод!AD279</f>
        <v>0</v>
      </c>
      <c r="AF56" s="5">
        <f>Ввод!AE279</f>
        <v>0</v>
      </c>
      <c r="AG56" s="5">
        <f>Ввод!AF279</f>
        <v>0</v>
      </c>
      <c r="AH56" s="5">
        <f>Ввод!AG279</f>
        <v>0</v>
      </c>
      <c r="AI56" s="5">
        <f>Ввод!AH279</f>
        <v>0</v>
      </c>
      <c r="AJ56" s="5">
        <f>Ввод!AI279</f>
        <v>0</v>
      </c>
      <c r="AK56" s="5">
        <f>Ввод!AJ279</f>
        <v>0</v>
      </c>
      <c r="AL56" s="5">
        <f>Ввод!AK279</f>
        <v>0</v>
      </c>
      <c r="AM56" s="5">
        <f>Ввод!AL279</f>
        <v>0</v>
      </c>
      <c r="AN56" s="5">
        <f>Ввод!AM279</f>
        <v>0</v>
      </c>
      <c r="AO56" s="5">
        <f>Ввод!AN279</f>
        <v>0</v>
      </c>
      <c r="AP56" s="5">
        <f>Ввод!AO279</f>
        <v>0</v>
      </c>
      <c r="AQ56" s="5">
        <f>Ввод!AP279</f>
        <v>0</v>
      </c>
      <c r="AR56" s="5">
        <f>Ввод!AQ279</f>
        <v>0</v>
      </c>
      <c r="AS56" s="5">
        <f>Ввод!AR279</f>
        <v>0</v>
      </c>
      <c r="AT56" s="5">
        <f>Ввод!AS279</f>
        <v>0</v>
      </c>
      <c r="AU56" s="5">
        <f>Ввод!AT279</f>
        <v>0</v>
      </c>
      <c r="AV56" s="5">
        <f>Ввод!AU279</f>
        <v>0</v>
      </c>
      <c r="AW56" s="5">
        <f>Ввод!AV279</f>
        <v>0</v>
      </c>
      <c r="AX56" s="5">
        <f>Ввод!AW279</f>
        <v>0</v>
      </c>
      <c r="AY56" s="5">
        <f>Ввод!AX279</f>
        <v>0</v>
      </c>
      <c r="AZ56" s="5">
        <f>Ввод!AY279</f>
        <v>0</v>
      </c>
      <c r="BA56" s="5">
        <f>Ввод!AZ279</f>
        <v>0</v>
      </c>
      <c r="BB56" s="5">
        <f>Ввод!BA279</f>
        <v>0</v>
      </c>
      <c r="BC56" s="5">
        <f>Ввод!BB279</f>
        <v>0</v>
      </c>
      <c r="BD56" s="5">
        <f>Ввод!BC279</f>
        <v>0</v>
      </c>
      <c r="BE56" s="5">
        <f>Ввод!BD279</f>
        <v>0</v>
      </c>
      <c r="BF56" s="5">
        <f>Ввод!BE279</f>
        <v>0</v>
      </c>
      <c r="BG56" s="5">
        <f>Ввод!BF279</f>
        <v>0</v>
      </c>
      <c r="BH56" s="5">
        <f>Ввод!BG279</f>
        <v>0</v>
      </c>
      <c r="BI56" s="5">
        <f>Ввод!BH279</f>
        <v>0</v>
      </c>
      <c r="BJ56" s="5">
        <f>Ввод!BI279</f>
        <v>0</v>
      </c>
      <c r="BK56" s="5">
        <f>Ввод!BJ279</f>
        <v>0</v>
      </c>
      <c r="BL56" s="5">
        <f>Ввод!BK279</f>
        <v>0</v>
      </c>
      <c r="BM56" s="5">
        <f>Ввод!BL279</f>
        <v>0</v>
      </c>
      <c r="BN56" s="5">
        <f>Ввод!BM279</f>
        <v>0</v>
      </c>
      <c r="BO56" s="5">
        <f>Ввод!BN279</f>
        <v>0</v>
      </c>
      <c r="BP56" s="5">
        <f>Ввод!BO279</f>
        <v>0</v>
      </c>
      <c r="BQ56" s="5">
        <f>Ввод!BP279</f>
        <v>0</v>
      </c>
      <c r="BR56" s="5">
        <f>Ввод!BQ279</f>
        <v>0</v>
      </c>
      <c r="BS56" s="5">
        <f>Ввод!BR279</f>
        <v>0</v>
      </c>
      <c r="BT56" s="5">
        <f>Ввод!BS279</f>
        <v>0</v>
      </c>
      <c r="BU56" s="5">
        <f>Ввод!BT279</f>
        <v>0</v>
      </c>
      <c r="BV56" s="5">
        <f>Ввод!BU279</f>
        <v>0</v>
      </c>
      <c r="BW56" s="5">
        <f>Ввод!BV279</f>
        <v>0</v>
      </c>
      <c r="BX56" s="5">
        <f>Ввод!BW279</f>
        <v>0</v>
      </c>
      <c r="BY56" s="5">
        <f>Ввод!BX279</f>
        <v>0</v>
      </c>
      <c r="BZ56" s="5">
        <f>Ввод!BY279</f>
        <v>0</v>
      </c>
      <c r="CA56" s="5">
        <f>Ввод!BZ279</f>
        <v>0</v>
      </c>
      <c r="CB56" s="5">
        <f>Ввод!CA279</f>
        <v>0</v>
      </c>
      <c r="CC56" s="5">
        <f>Ввод!CB279</f>
        <v>0</v>
      </c>
      <c r="CD56" s="5">
        <f>Ввод!CC279</f>
        <v>0</v>
      </c>
      <c r="CE56" s="5">
        <f>Ввод!CD279</f>
        <v>0</v>
      </c>
      <c r="CF56" s="5">
        <f>Ввод!CE279</f>
        <v>0</v>
      </c>
      <c r="CG56" s="5">
        <f>Ввод!CF279</f>
        <v>0</v>
      </c>
      <c r="CH56" s="5">
        <f>Ввод!CG279</f>
        <v>0</v>
      </c>
      <c r="CI56" s="5">
        <f>Ввод!CH279</f>
        <v>0</v>
      </c>
      <c r="CJ56" s="5">
        <f>Ввод!CI279</f>
        <v>0</v>
      </c>
      <c r="CK56" s="5">
        <f>Ввод!CJ279</f>
        <v>0</v>
      </c>
      <c r="CL56" s="5">
        <f>Ввод!CK279</f>
        <v>0</v>
      </c>
      <c r="CM56" s="5">
        <f>Ввод!CL279</f>
        <v>0</v>
      </c>
      <c r="CN56" s="5">
        <f>Ввод!CM279</f>
        <v>0</v>
      </c>
      <c r="CO56" s="5">
        <f>Ввод!CN279</f>
        <v>0</v>
      </c>
      <c r="CP56" s="5">
        <f>Ввод!CO279</f>
        <v>0</v>
      </c>
      <c r="CQ56" s="5">
        <f>Ввод!CP279</f>
        <v>0</v>
      </c>
      <c r="CR56" s="5">
        <f>Ввод!CQ279</f>
        <v>0</v>
      </c>
      <c r="CS56" s="5">
        <f>Ввод!CR279</f>
        <v>0</v>
      </c>
      <c r="CT56" s="5">
        <f>Ввод!CS279</f>
        <v>0</v>
      </c>
      <c r="CU56" s="5">
        <f>Ввод!CT279</f>
        <v>0</v>
      </c>
      <c r="CV56" s="5">
        <f>Ввод!CU279</f>
        <v>0</v>
      </c>
      <c r="CW56" s="5">
        <f>Ввод!CV279</f>
        <v>0</v>
      </c>
      <c r="CX56" s="5">
        <f>Ввод!CW279</f>
        <v>0</v>
      </c>
      <c r="CY56" s="5">
        <f>Ввод!CX279</f>
        <v>0</v>
      </c>
      <c r="CZ56" s="5">
        <f>Ввод!CY279</f>
        <v>0</v>
      </c>
      <c r="DA56" s="5">
        <f>Ввод!CZ279</f>
        <v>0</v>
      </c>
      <c r="DB56" s="5">
        <f>Ввод!DA279</f>
        <v>0</v>
      </c>
      <c r="DC56" s="5">
        <f>Ввод!DB279</f>
        <v>0</v>
      </c>
      <c r="DD56" s="5">
        <f>Ввод!DC279</f>
        <v>0</v>
      </c>
      <c r="DE56" s="5">
        <f>Ввод!DD279</f>
        <v>0</v>
      </c>
      <c r="DF56" s="5">
        <f>Ввод!DE279</f>
        <v>0</v>
      </c>
      <c r="DG56" s="5">
        <f>Ввод!DF279</f>
        <v>0</v>
      </c>
      <c r="DH56" s="5">
        <f>Ввод!DG279</f>
        <v>0</v>
      </c>
      <c r="DI56" s="5">
        <f>Ввод!DH279</f>
        <v>0</v>
      </c>
      <c r="DJ56" s="5">
        <f>Ввод!DI279</f>
        <v>0</v>
      </c>
    </row>
    <row r="57" spans="1:114">
      <c r="B57" s="11" t="s">
        <v>151</v>
      </c>
      <c r="I57" s="677">
        <f t="shared" si="11"/>
        <v>0</v>
      </c>
      <c r="J57" s="5">
        <f>Ввод!I280</f>
        <v>0</v>
      </c>
      <c r="K57" s="5">
        <f>Ввод!J280</f>
        <v>0</v>
      </c>
      <c r="L57" s="5">
        <f>Ввод!K280</f>
        <v>0</v>
      </c>
      <c r="M57" s="5">
        <f>Ввод!L280</f>
        <v>0</v>
      </c>
      <c r="N57" s="5">
        <f>Ввод!M280</f>
        <v>0</v>
      </c>
      <c r="O57" s="5">
        <f>Ввод!N280</f>
        <v>0</v>
      </c>
      <c r="P57" s="5">
        <f>Ввод!O280</f>
        <v>0</v>
      </c>
      <c r="Q57" s="5">
        <f>Ввод!P280</f>
        <v>0</v>
      </c>
      <c r="R57" s="5">
        <f>Ввод!Q280</f>
        <v>0</v>
      </c>
      <c r="S57" s="5">
        <f>Ввод!R280</f>
        <v>0</v>
      </c>
      <c r="T57" s="5">
        <f>Ввод!S280</f>
        <v>0</v>
      </c>
      <c r="U57" s="5">
        <f>Ввод!T280</f>
        <v>0</v>
      </c>
      <c r="V57" s="5">
        <f>Ввод!U280</f>
        <v>0</v>
      </c>
      <c r="W57" s="5">
        <f>Ввод!V280</f>
        <v>0</v>
      </c>
      <c r="X57" s="5">
        <f>Ввод!W280</f>
        <v>0</v>
      </c>
      <c r="Y57" s="5">
        <f>Ввод!X280</f>
        <v>0</v>
      </c>
      <c r="Z57" s="5">
        <f>Ввод!Y280</f>
        <v>0</v>
      </c>
      <c r="AA57" s="5">
        <f>Ввод!Z280</f>
        <v>0</v>
      </c>
      <c r="AB57" s="5">
        <f>Ввод!AA280</f>
        <v>0</v>
      </c>
      <c r="AC57" s="5">
        <f>Ввод!AB280</f>
        <v>0</v>
      </c>
      <c r="AD57" s="5">
        <f>Ввод!AC280</f>
        <v>0</v>
      </c>
      <c r="AE57" s="5">
        <f>Ввод!AD280</f>
        <v>0</v>
      </c>
      <c r="AF57" s="5">
        <f>Ввод!AE280</f>
        <v>0</v>
      </c>
      <c r="AG57" s="5">
        <f>Ввод!AF280</f>
        <v>0</v>
      </c>
      <c r="AH57" s="5">
        <f>Ввод!AG280</f>
        <v>0</v>
      </c>
      <c r="AI57" s="5">
        <f>Ввод!AH280</f>
        <v>0</v>
      </c>
      <c r="AJ57" s="5">
        <f>Ввод!AI280</f>
        <v>0</v>
      </c>
      <c r="AK57" s="5">
        <f>Ввод!AJ280</f>
        <v>0</v>
      </c>
      <c r="AL57" s="5">
        <f>Ввод!AK280</f>
        <v>0</v>
      </c>
      <c r="AM57" s="5">
        <f>Ввод!AL280</f>
        <v>0</v>
      </c>
      <c r="AN57" s="5">
        <f>Ввод!AM280</f>
        <v>0</v>
      </c>
      <c r="AO57" s="5">
        <f>Ввод!AN280</f>
        <v>0</v>
      </c>
      <c r="AP57" s="5">
        <f>Ввод!AO280</f>
        <v>0</v>
      </c>
      <c r="AQ57" s="5">
        <f>Ввод!AP280</f>
        <v>0</v>
      </c>
      <c r="AR57" s="5">
        <f>Ввод!AQ280</f>
        <v>0</v>
      </c>
      <c r="AS57" s="5">
        <f>Ввод!AR280</f>
        <v>0</v>
      </c>
      <c r="AT57" s="5">
        <f>Ввод!AS280</f>
        <v>0</v>
      </c>
      <c r="AU57" s="5">
        <f>Ввод!AT280</f>
        <v>0</v>
      </c>
      <c r="AV57" s="5">
        <f>Ввод!AU280</f>
        <v>0</v>
      </c>
      <c r="AW57" s="5">
        <f>Ввод!AV280</f>
        <v>0</v>
      </c>
      <c r="AX57" s="5">
        <f>Ввод!AW280</f>
        <v>0</v>
      </c>
      <c r="AY57" s="5">
        <f>Ввод!AX280</f>
        <v>0</v>
      </c>
      <c r="AZ57" s="5">
        <f>Ввод!AY280</f>
        <v>0</v>
      </c>
      <c r="BA57" s="5">
        <f>Ввод!AZ280</f>
        <v>0</v>
      </c>
      <c r="BB57" s="5">
        <f>Ввод!BA280</f>
        <v>0</v>
      </c>
      <c r="BC57" s="5">
        <f>Ввод!BB280</f>
        <v>0</v>
      </c>
      <c r="BD57" s="5">
        <f>Ввод!BC280</f>
        <v>0</v>
      </c>
      <c r="BE57" s="5">
        <f>Ввод!BD280</f>
        <v>0</v>
      </c>
      <c r="BF57" s="5">
        <f>Ввод!BE280</f>
        <v>0</v>
      </c>
      <c r="BG57" s="5">
        <f>Ввод!BF280</f>
        <v>0</v>
      </c>
      <c r="BH57" s="5">
        <f>Ввод!BG280</f>
        <v>0</v>
      </c>
      <c r="BI57" s="5">
        <f>Ввод!BH280</f>
        <v>0</v>
      </c>
      <c r="BJ57" s="5">
        <f>Ввод!BI280</f>
        <v>0</v>
      </c>
      <c r="BK57" s="5">
        <f>Ввод!BJ280</f>
        <v>0</v>
      </c>
      <c r="BL57" s="5">
        <f>Ввод!BK280</f>
        <v>0</v>
      </c>
      <c r="BM57" s="5">
        <f>Ввод!BL280</f>
        <v>0</v>
      </c>
      <c r="BN57" s="5">
        <f>Ввод!BM280</f>
        <v>0</v>
      </c>
      <c r="BO57" s="5">
        <f>Ввод!BN280</f>
        <v>0</v>
      </c>
      <c r="BP57" s="5">
        <f>Ввод!BO280</f>
        <v>0</v>
      </c>
      <c r="BQ57" s="5">
        <f>Ввод!BP280</f>
        <v>0</v>
      </c>
      <c r="BR57" s="5">
        <f>Ввод!BQ280</f>
        <v>0</v>
      </c>
      <c r="BS57" s="5">
        <f>Ввод!BR280</f>
        <v>0</v>
      </c>
      <c r="BT57" s="5">
        <f>Ввод!BS280</f>
        <v>0</v>
      </c>
      <c r="BU57" s="5">
        <f>Ввод!BT280</f>
        <v>0</v>
      </c>
      <c r="BV57" s="5">
        <f>Ввод!BU280</f>
        <v>0</v>
      </c>
      <c r="BW57" s="5">
        <f>Ввод!BV280</f>
        <v>0</v>
      </c>
      <c r="BX57" s="5">
        <f>Ввод!BW280</f>
        <v>0</v>
      </c>
      <c r="BY57" s="5">
        <f>Ввод!BX280</f>
        <v>0</v>
      </c>
      <c r="BZ57" s="5">
        <f>Ввод!BY280</f>
        <v>0</v>
      </c>
      <c r="CA57" s="5">
        <f>Ввод!BZ280</f>
        <v>0</v>
      </c>
      <c r="CB57" s="5">
        <f>Ввод!CA280</f>
        <v>0</v>
      </c>
      <c r="CC57" s="5">
        <f>Ввод!CB280</f>
        <v>0</v>
      </c>
      <c r="CD57" s="5">
        <f>Ввод!CC280</f>
        <v>0</v>
      </c>
      <c r="CE57" s="5">
        <f>Ввод!CD280</f>
        <v>0</v>
      </c>
      <c r="CF57" s="5">
        <f>Ввод!CE280</f>
        <v>0</v>
      </c>
      <c r="CG57" s="5">
        <f>Ввод!CF280</f>
        <v>0</v>
      </c>
      <c r="CH57" s="5">
        <f>Ввод!CG280</f>
        <v>0</v>
      </c>
      <c r="CI57" s="5">
        <f>Ввод!CH280</f>
        <v>0</v>
      </c>
      <c r="CJ57" s="5">
        <f>Ввод!CI280</f>
        <v>0</v>
      </c>
      <c r="CK57" s="5">
        <f>Ввод!CJ280</f>
        <v>0</v>
      </c>
      <c r="CL57" s="5">
        <f>Ввод!CK280</f>
        <v>0</v>
      </c>
      <c r="CM57" s="5">
        <f>Ввод!CL280</f>
        <v>0</v>
      </c>
      <c r="CN57" s="5">
        <f>Ввод!CM280</f>
        <v>0</v>
      </c>
      <c r="CO57" s="5">
        <f>Ввод!CN280</f>
        <v>0</v>
      </c>
      <c r="CP57" s="5">
        <f>Ввод!CO280</f>
        <v>0</v>
      </c>
      <c r="CQ57" s="5">
        <f>Ввод!CP280</f>
        <v>0</v>
      </c>
      <c r="CR57" s="5">
        <f>Ввод!CQ280</f>
        <v>0</v>
      </c>
      <c r="CS57" s="5">
        <f>Ввод!CR280</f>
        <v>0</v>
      </c>
      <c r="CT57" s="5">
        <f>Ввод!CS280</f>
        <v>0</v>
      </c>
      <c r="CU57" s="5">
        <f>Ввод!CT280</f>
        <v>0</v>
      </c>
      <c r="CV57" s="5">
        <f>Ввод!CU280</f>
        <v>0</v>
      </c>
      <c r="CW57" s="5">
        <f>Ввод!CV280</f>
        <v>0</v>
      </c>
      <c r="CX57" s="5">
        <f>Ввод!CW280</f>
        <v>0</v>
      </c>
      <c r="CY57" s="5">
        <f>Ввод!CX280</f>
        <v>0</v>
      </c>
      <c r="CZ57" s="5">
        <f>Ввод!CY280</f>
        <v>0</v>
      </c>
      <c r="DA57" s="5">
        <f>Ввод!CZ280</f>
        <v>0</v>
      </c>
      <c r="DB57" s="5">
        <f>Ввод!DA280</f>
        <v>0</v>
      </c>
      <c r="DC57" s="5">
        <f>Ввод!DB280</f>
        <v>0</v>
      </c>
      <c r="DD57" s="5">
        <f>Ввод!DC280</f>
        <v>0</v>
      </c>
      <c r="DE57" s="5">
        <f>Ввод!DD280</f>
        <v>0</v>
      </c>
      <c r="DF57" s="5">
        <f>Ввод!DE280</f>
        <v>0</v>
      </c>
      <c r="DG57" s="5">
        <f>Ввод!DF280</f>
        <v>0</v>
      </c>
      <c r="DH57" s="5">
        <f>Ввод!DG280</f>
        <v>0</v>
      </c>
      <c r="DI57" s="5">
        <f>Ввод!DH280</f>
        <v>0</v>
      </c>
      <c r="DJ57" s="5">
        <f>Ввод!DI280</f>
        <v>0</v>
      </c>
    </row>
    <row r="58" spans="1:114" s="264" customFormat="1">
      <c r="A58" s="263"/>
      <c r="I58" s="681"/>
    </row>
    <row r="59" spans="1:114" s="264" customFormat="1">
      <c r="A59" s="263"/>
      <c r="I59" s="681"/>
    </row>
    <row r="60" spans="1:114" s="264" customFormat="1">
      <c r="A60" s="263"/>
      <c r="I60" s="681"/>
    </row>
    <row r="61" spans="1:114" s="264" customFormat="1">
      <c r="A61" s="263"/>
      <c r="I61" s="681"/>
    </row>
    <row r="62" spans="1:114" s="264" customFormat="1">
      <c r="A62" s="263"/>
      <c r="I62" s="681"/>
    </row>
    <row r="63" spans="1:114" s="264" customFormat="1">
      <c r="A63" s="263"/>
      <c r="I63" s="681"/>
    </row>
    <row r="64" spans="1:114" s="264" customFormat="1">
      <c r="A64" s="263"/>
      <c r="I64" s="681"/>
    </row>
    <row r="65" spans="1:9" s="264" customFormat="1">
      <c r="A65" s="263"/>
      <c r="I65" s="681"/>
    </row>
    <row r="66" spans="1:9" s="264" customFormat="1">
      <c r="A66" s="263"/>
      <c r="I66" s="681"/>
    </row>
    <row r="67" spans="1:9" s="264" customFormat="1">
      <c r="A67" s="263"/>
      <c r="I67" s="681"/>
    </row>
    <row r="68" spans="1:9" s="264" customFormat="1">
      <c r="A68" s="263"/>
      <c r="I68" s="681"/>
    </row>
    <row r="69" spans="1:9" s="264" customFormat="1">
      <c r="A69" s="263"/>
      <c r="I69" s="681"/>
    </row>
    <row r="70" spans="1:9" s="264" customFormat="1">
      <c r="A70" s="263"/>
      <c r="I70" s="681"/>
    </row>
    <row r="71" spans="1:9" s="264" customFormat="1">
      <c r="A71" s="263"/>
      <c r="I71" s="681"/>
    </row>
    <row r="72" spans="1:9" s="264" customFormat="1">
      <c r="A72" s="263"/>
      <c r="I72" s="681"/>
    </row>
    <row r="73" spans="1:9" s="264" customFormat="1">
      <c r="A73" s="263"/>
      <c r="I73" s="681"/>
    </row>
    <row r="74" spans="1:9" s="264" customFormat="1">
      <c r="A74" s="263"/>
      <c r="I74" s="681"/>
    </row>
    <row r="75" spans="1:9" s="264" customFormat="1">
      <c r="A75" s="263"/>
      <c r="I75" s="681"/>
    </row>
    <row r="76" spans="1:9" s="264" customFormat="1">
      <c r="A76" s="263"/>
      <c r="I76" s="681"/>
    </row>
    <row r="77" spans="1:9" s="264" customFormat="1">
      <c r="A77" s="263"/>
      <c r="I77" s="681"/>
    </row>
    <row r="78" spans="1:9" s="264" customFormat="1">
      <c r="A78" s="263"/>
      <c r="I78" s="681"/>
    </row>
    <row r="79" spans="1:9" s="264" customFormat="1">
      <c r="A79" s="263"/>
      <c r="I79" s="681"/>
    </row>
    <row r="80" spans="1:9" s="264" customFormat="1">
      <c r="A80" s="263"/>
      <c r="I80" s="681"/>
    </row>
    <row r="81" spans="1:9" s="264" customFormat="1">
      <c r="A81" s="263"/>
      <c r="I81" s="681"/>
    </row>
    <row r="82" spans="1:9" s="264" customFormat="1">
      <c r="A82" s="263"/>
      <c r="I82" s="681"/>
    </row>
    <row r="83" spans="1:9" s="264" customFormat="1">
      <c r="A83" s="263"/>
      <c r="I83" s="681"/>
    </row>
    <row r="84" spans="1:9" s="264" customFormat="1">
      <c r="A84" s="263"/>
      <c r="I84" s="681"/>
    </row>
    <row r="85" spans="1:9" s="264" customFormat="1">
      <c r="A85" s="263"/>
      <c r="I85" s="681"/>
    </row>
    <row r="86" spans="1:9" s="264" customFormat="1">
      <c r="A86" s="263"/>
      <c r="I86" s="681"/>
    </row>
    <row r="87" spans="1:9" s="264" customFormat="1">
      <c r="A87" s="263"/>
      <c r="I87" s="681"/>
    </row>
    <row r="88" spans="1:9" s="264" customFormat="1">
      <c r="A88" s="263"/>
      <c r="I88" s="681"/>
    </row>
    <row r="89" spans="1:9" s="264" customFormat="1">
      <c r="A89" s="263"/>
      <c r="I89" s="681"/>
    </row>
    <row r="90" spans="1:9" s="264" customFormat="1">
      <c r="A90" s="263"/>
      <c r="I90" s="681"/>
    </row>
    <row r="91" spans="1:9" s="264" customFormat="1">
      <c r="A91" s="263"/>
      <c r="I91" s="681"/>
    </row>
    <row r="92" spans="1:9" s="264" customFormat="1">
      <c r="A92" s="263"/>
      <c r="I92" s="681"/>
    </row>
    <row r="93" spans="1:9" s="264" customFormat="1">
      <c r="A93" s="263"/>
      <c r="I93" s="681"/>
    </row>
    <row r="94" spans="1:9" s="264" customFormat="1">
      <c r="A94" s="263"/>
      <c r="I94" s="681"/>
    </row>
    <row r="95" spans="1:9" s="264" customFormat="1">
      <c r="A95" s="263"/>
      <c r="I95" s="681"/>
    </row>
    <row r="96" spans="1:9" s="264" customFormat="1">
      <c r="A96" s="263"/>
      <c r="I96" s="681"/>
    </row>
    <row r="97" spans="1:9" s="264" customFormat="1">
      <c r="A97" s="263"/>
      <c r="I97" s="681"/>
    </row>
    <row r="98" spans="1:9" s="264" customFormat="1">
      <c r="A98" s="263"/>
      <c r="I98" s="681"/>
    </row>
    <row r="99" spans="1:9" s="264" customFormat="1">
      <c r="A99" s="263"/>
      <c r="I99" s="681"/>
    </row>
    <row r="100" spans="1:9" s="264" customFormat="1">
      <c r="A100" s="263"/>
      <c r="I100" s="681"/>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57" fitToWidth="8" orientation="landscape" r:id="rId1"/>
  <drawing r:id="rId2"/>
</worksheet>
</file>

<file path=xl/worksheets/sheet5.xml><?xml version="1.0" encoding="utf-8"?>
<worksheet xmlns="http://schemas.openxmlformats.org/spreadsheetml/2006/main" xmlns:r="http://schemas.openxmlformats.org/officeDocument/2006/relationships">
  <sheetPr codeName="Лист5"/>
  <dimension ref="A8:EG377"/>
  <sheetViews>
    <sheetView view="pageBreakPreview" zoomScale="70" zoomScaleNormal="85" zoomScaleSheetLayoutView="70" workbookViewId="0">
      <pane xSplit="9" ySplit="15" topLeftCell="J28"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8" customWidth="1"/>
    <col min="2" max="2" width="73.7109375" bestFit="1" customWidth="1"/>
    <col min="3" max="3" width="9.140625" customWidth="1"/>
    <col min="4" max="4" width="12.140625" bestFit="1" customWidth="1"/>
    <col min="5" max="6" width="9.140625" customWidth="1"/>
    <col min="7" max="7" width="9.140625" style="7" customWidth="1"/>
    <col min="8" max="8" width="9.140625" customWidth="1"/>
    <col min="9" max="9" width="12.140625" style="5" bestFit="1" customWidth="1"/>
    <col min="10" max="10" width="12.5703125" bestFit="1" customWidth="1"/>
    <col min="11" max="15" width="13.7109375" bestFit="1" customWidth="1"/>
    <col min="16" max="37" width="15" bestFit="1" customWidth="1"/>
    <col min="38" max="114" width="13.5703125" bestFit="1" customWidth="1"/>
    <col min="115" max="137" width="0" hidden="1" customWidth="1"/>
    <col min="138" max="16384" width="9.140625" hidden="1"/>
  </cols>
  <sheetData>
    <row r="8" spans="2:115" ht="26.25">
      <c r="B8" s="271" t="str">
        <f>"Проект: "&amp;Ввод!E3</f>
        <v>Проект: Реконструкция системы водоснабжения и водоотведения г.[•]</v>
      </c>
    </row>
    <row r="9" spans="2:115" ht="23.25">
      <c r="B9" s="254" t="s">
        <v>483</v>
      </c>
    </row>
    <row r="10" spans="2:115">
      <c r="B10" t="s">
        <v>379</v>
      </c>
    </row>
    <row r="12" spans="2:115">
      <c r="B12" s="78"/>
      <c r="C12" s="78"/>
      <c r="D12" s="78"/>
      <c r="E12" s="78"/>
      <c r="F12" s="78"/>
      <c r="G12" s="79"/>
      <c r="H12" s="78"/>
      <c r="I12" s="80"/>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5">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5">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f>Ввод!DJ21</f>
        <v>0</v>
      </c>
    </row>
    <row r="15" spans="2:115">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f>Ввод!DJ22</f>
        <v>91</v>
      </c>
    </row>
    <row r="16" spans="2:115">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4">
      <c r="B17" t="s">
        <v>250</v>
      </c>
      <c r="G17" s="7" t="s">
        <v>42</v>
      </c>
      <c r="J17" s="2">
        <f>SUMIF(Макро!$38:$38,J$14,Макро!42:42)</f>
        <v>1.0106390097892737</v>
      </c>
      <c r="K17" s="2">
        <f>SUMIF(Макро!$38:$38,K$14,Макро!42:42)</f>
        <v>1.0106390097892737</v>
      </c>
      <c r="L17" s="2">
        <f>SUMIF(Макро!$38:$38,L$14,Макро!42:42)</f>
        <v>1.0106390097892737</v>
      </c>
      <c r="M17" s="2">
        <f>SUMIF(Макро!$38:$38,M$14,Макро!42:42)</f>
        <v>1.0106390097892737</v>
      </c>
      <c r="N17" s="2">
        <f>SUMIF(Макро!$38:$38,N$14,Макро!42:42)</f>
        <v>1.009756291251741</v>
      </c>
      <c r="O17" s="2">
        <f>SUMIF(Макро!$38:$38,O$14,Макро!42:42)</f>
        <v>1.009756291251741</v>
      </c>
      <c r="P17" s="2">
        <f>SUMIF(Макро!$38:$38,P$14,Макро!42:42)</f>
        <v>1.009756291251741</v>
      </c>
      <c r="Q17" s="2">
        <f>SUMIF(Макро!$38:$38,Q$14,Макро!42:42)</f>
        <v>1.009756291251741</v>
      </c>
      <c r="R17" s="2">
        <f>SUMIF(Макро!$38:$38,R$14,Макро!42:42)</f>
        <v>1.0098048524027821</v>
      </c>
      <c r="S17" s="2">
        <f>SUMIF(Макро!$38:$38,S$14,Макро!42:42)</f>
        <v>1.0098048524027821</v>
      </c>
      <c r="T17" s="2">
        <f>SUMIF(Макро!$38:$38,T$14,Макро!42:42)</f>
        <v>1.0098048524027821</v>
      </c>
      <c r="U17" s="2">
        <f>SUMIF(Макро!$38:$38,U$14,Макро!42:42)</f>
        <v>1.0098048524027821</v>
      </c>
      <c r="V17" s="2">
        <f>SUMIF(Макро!$38:$38,V$14,Макро!42:42)</f>
        <v>1.0098339857309258</v>
      </c>
      <c r="W17" s="2">
        <f>SUMIF(Макро!$38:$38,W$14,Макро!42:42)</f>
        <v>1.0098339857309258</v>
      </c>
      <c r="X17" s="2">
        <f>SUMIF(Макро!$38:$38,X$14,Макро!42:42)</f>
        <v>1.0098339857309258</v>
      </c>
      <c r="Y17" s="2">
        <f>SUMIF(Макро!$38:$38,Y$14,Макро!42:42)</f>
        <v>1.0098339857309258</v>
      </c>
      <c r="Z17" s="2">
        <f>SUMIF(Макро!$38:$38,Z$14,Макро!42:42)</f>
        <v>1.0098218471506288</v>
      </c>
      <c r="AA17" s="2">
        <f>SUMIF(Макро!$38:$38,AA$14,Макро!42:42)</f>
        <v>1.0098218471506288</v>
      </c>
      <c r="AB17" s="2">
        <f>SUMIF(Макро!$38:$38,AB$14,Макро!42:42)</f>
        <v>1.0098218471506288</v>
      </c>
      <c r="AC17" s="2">
        <f>SUMIF(Макро!$38:$38,AC$14,Макро!42:42)</f>
        <v>1.0098218471506288</v>
      </c>
      <c r="AD17" s="2">
        <f>SUMIF(Макро!$38:$38,AD$14,Макро!42:42)</f>
        <v>1.0097927127718189</v>
      </c>
      <c r="AE17" s="2">
        <f>SUMIF(Макро!$38:$38,AE$14,Макро!42:42)</f>
        <v>1.0097927127718189</v>
      </c>
      <c r="AF17" s="2">
        <f>SUMIF(Макро!$38:$38,AF$14,Макро!42:42)</f>
        <v>1.0097927127718189</v>
      </c>
      <c r="AG17" s="2">
        <f>SUMIF(Макро!$38:$38,AG$14,Макро!42:42)</f>
        <v>1.0097927127718189</v>
      </c>
      <c r="AH17" s="2">
        <f>SUMIF(Макро!$38:$38,AH$14,Макро!42:42)</f>
        <v>1.0097635758710493</v>
      </c>
      <c r="AI17" s="2">
        <f>SUMIF(Макро!$38:$38,AI$14,Макро!42:42)</f>
        <v>1.0097635758710493</v>
      </c>
      <c r="AJ17" s="2">
        <f>SUMIF(Макро!$38:$38,AJ$14,Макро!42:42)</f>
        <v>1.0097635758710493</v>
      </c>
      <c r="AK17" s="2">
        <f>SUMIF(Макро!$38:$38,AK$14,Макро!42:42)</f>
        <v>1.0097635758710493</v>
      </c>
      <c r="AL17" s="2">
        <f>SUMIF(Макро!$38:$38,AL$14,Макро!42:42)</f>
        <v>1.0097441498691959</v>
      </c>
      <c r="AM17" s="2">
        <f>SUMIF(Макро!$38:$38,AM$14,Макро!42:42)</f>
        <v>1.0097441498691959</v>
      </c>
      <c r="AN17" s="2">
        <f>SUMIF(Макро!$38:$38,AN$14,Макро!42:42)</f>
        <v>1.0097441498691959</v>
      </c>
      <c r="AO17" s="2">
        <f>SUMIF(Макро!$38:$38,AO$14,Макро!42:42)</f>
        <v>1.0097441498691959</v>
      </c>
      <c r="AP17" s="2">
        <f>SUMIF(Макро!$38:$38,AP$14,Макро!42:42)</f>
        <v>1.0097344364478105</v>
      </c>
      <c r="AQ17" s="2">
        <f>SUMIF(Макро!$38:$38,AQ$14,Макро!42:42)</f>
        <v>1.0097344364478105</v>
      </c>
      <c r="AR17" s="2">
        <f>SUMIF(Макро!$38:$38,AR$14,Макро!42:42)</f>
        <v>1.0097344364478105</v>
      </c>
      <c r="AS17" s="2">
        <f>SUMIF(Макро!$38:$38,AS$14,Макро!42:42)</f>
        <v>1.0097344364478105</v>
      </c>
      <c r="AT17" s="2">
        <f>SUMIF(Макро!$38:$38,AT$14,Макро!42:42)</f>
        <v>1.0097441498691959</v>
      </c>
      <c r="AU17" s="2">
        <f>SUMIF(Макро!$38:$38,AU$14,Макро!42:42)</f>
        <v>1.0097441498691959</v>
      </c>
      <c r="AV17" s="2">
        <f>SUMIF(Макро!$38:$38,AV$14,Макро!42:42)</f>
        <v>1.0097441498691959</v>
      </c>
      <c r="AW17" s="2">
        <f>SUMIF(Макро!$38:$38,AW$14,Макро!42:42)</f>
        <v>1.0097441498691959</v>
      </c>
      <c r="AX17" s="2">
        <f>SUMIF(Макро!$38:$38,AX$14,Макро!42:42)</f>
        <v>1.0097660040424508</v>
      </c>
      <c r="AY17" s="2">
        <f>SUMIF(Макро!$38:$38,AY$14,Макро!42:42)</f>
        <v>1.0097660040424508</v>
      </c>
      <c r="AZ17" s="2">
        <f>SUMIF(Макро!$38:$38,AZ$14,Макро!42:42)</f>
        <v>1.0097660040424508</v>
      </c>
      <c r="BA17" s="2">
        <f>SUMIF(Макро!$38:$38,BA$14,Макро!42:42)</f>
        <v>1.0097660040424508</v>
      </c>
      <c r="BB17" s="2">
        <f>SUMIF(Макро!$38:$38,BB$14,Макро!42:42)</f>
        <v>1.0097805727030156</v>
      </c>
      <c r="BC17" s="2">
        <f>SUMIF(Макро!$38:$38,BC$14,Макро!42:42)</f>
        <v>1.0097805727030156</v>
      </c>
      <c r="BD17" s="2">
        <f>SUMIF(Макро!$38:$38,BD$14,Макро!42:42)</f>
        <v>1.0097805727030156</v>
      </c>
      <c r="BE17" s="2">
        <f>SUMIF(Макро!$38:$38,BE$14,Макро!42:42)</f>
        <v>1.0097805727030156</v>
      </c>
      <c r="BF17" s="2">
        <f>SUMIF(Макро!$38:$38,BF$14,Макро!42:42)</f>
        <v>1.0098097081325803</v>
      </c>
      <c r="BG17" s="2">
        <f>SUMIF(Макро!$38:$38,BG$14,Макро!42:42)</f>
        <v>1.0098097081325803</v>
      </c>
      <c r="BH17" s="2">
        <f>SUMIF(Макро!$38:$38,BH$14,Макро!42:42)</f>
        <v>1.0098097081325803</v>
      </c>
      <c r="BI17" s="2">
        <f>SUMIF(Макро!$38:$38,BI$14,Макро!42:42)</f>
        <v>1.0098097081325803</v>
      </c>
      <c r="BJ17" s="2">
        <f>SUMIF(Макро!$38:$38,BJ$14,Макро!42:42)</f>
        <v>1.0098364133944582</v>
      </c>
      <c r="BK17" s="2">
        <f>SUMIF(Макро!$38:$38,BK$14,Макро!42:42)</f>
        <v>1.0098364133944582</v>
      </c>
      <c r="BL17" s="2">
        <f>SUMIF(Макро!$38:$38,BL$14,Макро!42:42)</f>
        <v>1.0098364133944582</v>
      </c>
      <c r="BM17" s="2">
        <f>SUMIF(Макро!$38:$38,BM$14,Макро!42:42)</f>
        <v>1.0098364133944582</v>
      </c>
      <c r="BN17" s="2">
        <f>SUMIF(Макро!$38:$38,BN$14,Макро!42:42)</f>
        <v>1.0098558340724431</v>
      </c>
      <c r="BO17" s="2">
        <f>SUMIF(Макро!$38:$38,BO$14,Макро!42:42)</f>
        <v>1.0098558340724431</v>
      </c>
      <c r="BP17" s="2">
        <f>SUMIF(Макро!$38:$38,BP$14,Макро!42:42)</f>
        <v>1.0098558340724431</v>
      </c>
      <c r="BQ17" s="2">
        <f>SUMIF(Макро!$38:$38,BQ$14,Макро!42:42)</f>
        <v>1.0098558340724431</v>
      </c>
      <c r="BR17" s="2">
        <f>SUMIF(Макро!$38:$38,BR$14,Макро!42:42)</f>
        <v>1.0098558340724431</v>
      </c>
      <c r="BS17" s="2">
        <f>SUMIF(Макро!$38:$38,BS$14,Макро!42:42)</f>
        <v>1.0098558340724431</v>
      </c>
      <c r="BT17" s="2">
        <f>SUMIF(Макро!$38:$38,BT$14,Макро!42:42)</f>
        <v>1.0098558340724431</v>
      </c>
      <c r="BU17" s="2">
        <f>SUMIF(Макро!$38:$38,BU$14,Макро!42:42)</f>
        <v>1.0098558340724431</v>
      </c>
      <c r="BV17" s="2">
        <f>SUMIF(Макро!$38:$38,BV$14,Макро!42:42)</f>
        <v>1.0098558340724431</v>
      </c>
      <c r="BW17" s="2">
        <f>SUMIF(Макро!$38:$38,BW$14,Макро!42:42)</f>
        <v>1.0098558340724431</v>
      </c>
      <c r="BX17" s="2">
        <f>SUMIF(Макро!$38:$38,BX$14,Макро!42:42)</f>
        <v>1.0098558340724431</v>
      </c>
      <c r="BY17" s="2">
        <f>SUMIF(Макро!$38:$38,BY$14,Макро!42:42)</f>
        <v>1.0098558340724431</v>
      </c>
      <c r="BZ17" s="2">
        <f>SUMIF(Макро!$38:$38,BZ$14,Макро!42:42)</f>
        <v>1.0098558340724431</v>
      </c>
      <c r="CA17" s="2">
        <f>SUMIF(Макро!$38:$38,CA$14,Макро!42:42)</f>
        <v>1.0098558340724431</v>
      </c>
      <c r="CB17" s="2">
        <f>SUMIF(Макро!$38:$38,CB$14,Макро!42:42)</f>
        <v>1.0098558340724431</v>
      </c>
      <c r="CC17" s="2">
        <f>SUMIF(Макро!$38:$38,CC$14,Макро!42:42)</f>
        <v>1.0098558340724431</v>
      </c>
      <c r="CD17" s="2">
        <f>SUMIF(Макро!$38:$38,CD$14,Макро!42:42)</f>
        <v>1.0098558340724431</v>
      </c>
      <c r="CE17" s="2">
        <f>SUMIF(Макро!$38:$38,CE$14,Макро!42:42)</f>
        <v>1.0098558340724431</v>
      </c>
      <c r="CF17" s="2">
        <f>SUMIF(Макро!$38:$38,CF$14,Макро!42:42)</f>
        <v>1.0098558340724431</v>
      </c>
      <c r="CG17" s="2">
        <f>SUMIF(Макро!$38:$38,CG$14,Макро!42:42)</f>
        <v>1.0098558340724431</v>
      </c>
      <c r="CH17" s="2">
        <f>SUMIF(Макро!$38:$38,CH$14,Макро!42:42)</f>
        <v>1.0098558340724431</v>
      </c>
      <c r="CI17" s="2">
        <f>SUMIF(Макро!$38:$38,CI$14,Макро!42:42)</f>
        <v>1.0098558340724431</v>
      </c>
      <c r="CJ17" s="2">
        <f>SUMIF(Макро!$38:$38,CJ$14,Макро!42:42)</f>
        <v>1.0098558340724431</v>
      </c>
      <c r="CK17" s="2">
        <f>SUMIF(Макро!$38:$38,CK$14,Макро!42:42)</f>
        <v>1.0098558340724431</v>
      </c>
      <c r="CL17" s="2">
        <f>SUMIF(Макро!$38:$38,CL$14,Макро!42:42)</f>
        <v>1.0098558340724431</v>
      </c>
      <c r="CM17" s="2">
        <f>SUMIF(Макро!$38:$38,CM$14,Макро!42:42)</f>
        <v>1.0098558340724431</v>
      </c>
      <c r="CN17" s="2">
        <f>SUMIF(Макро!$38:$38,CN$14,Макро!42:42)</f>
        <v>1.0098558340724431</v>
      </c>
      <c r="CO17" s="2">
        <f>SUMIF(Макро!$38:$38,CO$14,Макро!42:42)</f>
        <v>1.0098558340724431</v>
      </c>
      <c r="CP17" s="2">
        <f>SUMIF(Макро!$38:$38,CP$14,Макро!42:42)</f>
        <v>1.0098558340724431</v>
      </c>
      <c r="CQ17" s="2">
        <f>SUMIF(Макро!$38:$38,CQ$14,Макро!42:42)</f>
        <v>1.0098558340724431</v>
      </c>
      <c r="CR17" s="2">
        <f>SUMIF(Макро!$38:$38,CR$14,Макро!42:42)</f>
        <v>1.0098558340724431</v>
      </c>
      <c r="CS17" s="2">
        <f>SUMIF(Макро!$38:$38,CS$14,Макро!42:42)</f>
        <v>1.0098558340724431</v>
      </c>
      <c r="CT17" s="2">
        <f>SUMIF(Макро!$38:$38,CT$14,Макро!42:42)</f>
        <v>1.0098558340724431</v>
      </c>
      <c r="CU17" s="2">
        <f>SUMIF(Макро!$38:$38,CU$14,Макро!42:42)</f>
        <v>1.0098558340724431</v>
      </c>
      <c r="CV17" s="2">
        <f>SUMIF(Макро!$38:$38,CV$14,Макро!42:42)</f>
        <v>1.0098558340724431</v>
      </c>
      <c r="CW17" s="2">
        <f>SUMIF(Макро!$38:$38,CW$14,Макро!42:42)</f>
        <v>1.0098558340724431</v>
      </c>
      <c r="CX17" s="2">
        <f>SUMIF(Макро!$38:$38,CX$14,Макро!42:42)</f>
        <v>1.0098558340724431</v>
      </c>
      <c r="CY17" s="2">
        <f>SUMIF(Макро!$38:$38,CY$14,Макро!42:42)</f>
        <v>1.0098558340724431</v>
      </c>
      <c r="CZ17" s="2">
        <f>SUMIF(Макро!$38:$38,CZ$14,Макро!42:42)</f>
        <v>1.0098558340724431</v>
      </c>
      <c r="DA17" s="2">
        <f>SUMIF(Макро!$38:$38,DA$14,Макро!42:42)</f>
        <v>1.0098558340724431</v>
      </c>
      <c r="DB17" s="2">
        <f>SUMIF(Макро!$38:$38,DB$14,Макро!42:42)</f>
        <v>1.0098558340724431</v>
      </c>
      <c r="DC17" s="2">
        <f>SUMIF(Макро!$38:$38,DC$14,Макро!42:42)</f>
        <v>1.0098558340724431</v>
      </c>
      <c r="DD17" s="2">
        <f>SUMIF(Макро!$38:$38,DD$14,Макро!42:42)</f>
        <v>1.0098558340724431</v>
      </c>
      <c r="DE17" s="2">
        <f>SUMIF(Макро!$38:$38,DE$14,Макро!42:42)</f>
        <v>1.0098558340724431</v>
      </c>
      <c r="DF17" s="2">
        <f>SUMIF(Макро!$38:$38,DF$14,Макро!42:42)</f>
        <v>1.0098558340724431</v>
      </c>
      <c r="DG17" s="2">
        <f>SUMIF(Макро!$38:$38,DG$14,Макро!42:42)</f>
        <v>1.0098558340724431</v>
      </c>
      <c r="DH17" s="2">
        <f>SUMIF(Макро!$38:$38,DH$14,Макро!42:42)</f>
        <v>1.0098558340724431</v>
      </c>
      <c r="DI17" s="2">
        <f>SUMIF(Макро!$38:$38,DI$14,Макро!42:42)</f>
        <v>0</v>
      </c>
      <c r="DJ17" s="2">
        <f>SUMIF(Макро!$38:$38,DJ$14,Макро!42:42)</f>
        <v>0</v>
      </c>
    </row>
    <row r="18" spans="1:114">
      <c r="B18" t="s">
        <v>249</v>
      </c>
      <c r="D18">
        <f>N(Ввод!E47)</f>
        <v>0</v>
      </c>
      <c r="G18" s="7" t="s">
        <v>48</v>
      </c>
      <c r="I18" s="235">
        <v>1</v>
      </c>
      <c r="J18" s="2">
        <f>$D18*SUMIF(Макро!$38:$38,J$14,Макро!43:43)+(1-$D18)*$I18</f>
        <v>1</v>
      </c>
      <c r="K18" s="2">
        <f>$D18*SUMIF(Макро!$38:$38,K$14,Макро!43:43)+(1-$D18)*$I18</f>
        <v>1</v>
      </c>
      <c r="L18" s="2">
        <f>$D18*SUMIF(Макро!$38:$38,L$14,Макро!43:43)+(1-$D18)*$I18</f>
        <v>1</v>
      </c>
      <c r="M18" s="2">
        <f>$D18*SUMIF(Макро!$38:$38,M$14,Макро!43:43)+(1-$D18)*$I18</f>
        <v>1</v>
      </c>
      <c r="N18" s="2">
        <f>$D18*SUMIF(Макро!$38:$38,N$14,Макро!43:43)+(1-$D18)*$I18</f>
        <v>1</v>
      </c>
      <c r="O18" s="2">
        <f>$D18*SUMIF(Макро!$38:$38,O$14,Макро!43:43)+(1-$D18)*$I18</f>
        <v>1</v>
      </c>
      <c r="P18" s="2">
        <f>$D18*SUMIF(Макро!$38:$38,P$14,Макро!43:43)+(1-$D18)*$I18</f>
        <v>1</v>
      </c>
      <c r="Q18" s="2">
        <f>$D18*SUMIF(Макро!$38:$38,Q$14,Макро!43:43)+(1-$D18)*$I18</f>
        <v>1</v>
      </c>
      <c r="R18" s="2">
        <f>$D18*SUMIF(Макро!$38:$38,R$14,Макро!43:43)+(1-$D18)*$I18</f>
        <v>1</v>
      </c>
      <c r="S18" s="2">
        <f>$D18*SUMIF(Макро!$38:$38,S$14,Макро!43:43)+(1-$D18)*$I18</f>
        <v>1</v>
      </c>
      <c r="T18" s="2">
        <f>$D18*SUMIF(Макро!$38:$38,T$14,Макро!43:43)+(1-$D18)*$I18</f>
        <v>1</v>
      </c>
      <c r="U18" s="2">
        <f>$D18*SUMIF(Макро!$38:$38,U$14,Макро!43:43)+(1-$D18)*$I18</f>
        <v>1</v>
      </c>
      <c r="V18" s="2">
        <f>$D18*SUMIF(Макро!$38:$38,V$14,Макро!43:43)+(1-$D18)*$I18</f>
        <v>1</v>
      </c>
      <c r="W18" s="2">
        <f>$D18*SUMIF(Макро!$38:$38,W$14,Макро!43:43)+(1-$D18)*$I18</f>
        <v>1</v>
      </c>
      <c r="X18" s="2">
        <f>$D18*SUMIF(Макро!$38:$38,X$14,Макро!43:43)+(1-$D18)*$I18</f>
        <v>1</v>
      </c>
      <c r="Y18" s="2">
        <f>$D18*SUMIF(Макро!$38:$38,Y$14,Макро!43:43)+(1-$D18)*$I18</f>
        <v>1</v>
      </c>
      <c r="Z18" s="2">
        <f>$D18*SUMIF(Макро!$38:$38,Z$14,Макро!43:43)+(1-$D18)*$I18</f>
        <v>1</v>
      </c>
      <c r="AA18" s="2">
        <f>$D18*SUMIF(Макро!$38:$38,AA$14,Макро!43:43)+(1-$D18)*$I18</f>
        <v>1</v>
      </c>
      <c r="AB18" s="2">
        <f>$D18*SUMIF(Макро!$38:$38,AB$14,Макро!43:43)+(1-$D18)*$I18</f>
        <v>1</v>
      </c>
      <c r="AC18" s="2">
        <f>$D18*SUMIF(Макро!$38:$38,AC$14,Макро!43:43)+(1-$D18)*$I18</f>
        <v>1</v>
      </c>
      <c r="AD18" s="2">
        <f>$D18*SUMIF(Макро!$38:$38,AD$14,Макро!43:43)+(1-$D18)*$I18</f>
        <v>1</v>
      </c>
      <c r="AE18" s="2">
        <f>$D18*SUMIF(Макро!$38:$38,AE$14,Макро!43:43)+(1-$D18)*$I18</f>
        <v>1</v>
      </c>
      <c r="AF18" s="2">
        <f>$D18*SUMIF(Макро!$38:$38,AF$14,Макро!43:43)+(1-$D18)*$I18</f>
        <v>1</v>
      </c>
      <c r="AG18" s="2">
        <f>$D18*SUMIF(Макро!$38:$38,AG$14,Макро!43:43)+(1-$D18)*$I18</f>
        <v>1</v>
      </c>
      <c r="AH18" s="2">
        <f>$D18*SUMIF(Макро!$38:$38,AH$14,Макро!43:43)+(1-$D18)*$I18</f>
        <v>1</v>
      </c>
      <c r="AI18" s="2">
        <f>$D18*SUMIF(Макро!$38:$38,AI$14,Макро!43:43)+(1-$D18)*$I18</f>
        <v>1</v>
      </c>
      <c r="AJ18" s="2">
        <f>$D18*SUMIF(Макро!$38:$38,AJ$14,Макро!43:43)+(1-$D18)*$I18</f>
        <v>1</v>
      </c>
      <c r="AK18" s="2">
        <f>$D18*SUMIF(Макро!$38:$38,AK$14,Макро!43:43)+(1-$D18)*$I18</f>
        <v>1</v>
      </c>
      <c r="AL18" s="2">
        <f>$D18*SUMIF(Макро!$38:$38,AL$14,Макро!43:43)+(1-$D18)*$I18</f>
        <v>1</v>
      </c>
      <c r="AM18" s="2">
        <f>$D18*SUMIF(Макро!$38:$38,AM$14,Макро!43:43)+(1-$D18)*$I18</f>
        <v>1</v>
      </c>
      <c r="AN18" s="2">
        <f>$D18*SUMIF(Макро!$38:$38,AN$14,Макро!43:43)+(1-$D18)*$I18</f>
        <v>1</v>
      </c>
      <c r="AO18" s="2">
        <f>$D18*SUMIF(Макро!$38:$38,AO$14,Макро!43:43)+(1-$D18)*$I18</f>
        <v>1</v>
      </c>
      <c r="AP18" s="2">
        <f>$D18*SUMIF(Макро!$38:$38,AP$14,Макро!43:43)+(1-$D18)*$I18</f>
        <v>1</v>
      </c>
      <c r="AQ18" s="2">
        <f>$D18*SUMIF(Макро!$38:$38,AQ$14,Макро!43:43)+(1-$D18)*$I18</f>
        <v>1</v>
      </c>
      <c r="AR18" s="2">
        <f>$D18*SUMIF(Макро!$38:$38,AR$14,Макро!43:43)+(1-$D18)*$I18</f>
        <v>1</v>
      </c>
      <c r="AS18" s="2">
        <f>$D18*SUMIF(Макро!$38:$38,AS$14,Макро!43:43)+(1-$D18)*$I18</f>
        <v>1</v>
      </c>
      <c r="AT18" s="2">
        <f>$D18*SUMIF(Макро!$38:$38,AT$14,Макро!43:43)+(1-$D18)*$I18</f>
        <v>1</v>
      </c>
      <c r="AU18" s="2">
        <f>$D18*SUMIF(Макро!$38:$38,AU$14,Макро!43:43)+(1-$D18)*$I18</f>
        <v>1</v>
      </c>
      <c r="AV18" s="2">
        <f>$D18*SUMIF(Макро!$38:$38,AV$14,Макро!43:43)+(1-$D18)*$I18</f>
        <v>1</v>
      </c>
      <c r="AW18" s="2">
        <f>$D18*SUMIF(Макро!$38:$38,AW$14,Макро!43:43)+(1-$D18)*$I18</f>
        <v>1</v>
      </c>
      <c r="AX18" s="2">
        <f>$D18*SUMIF(Макро!$38:$38,AX$14,Макро!43:43)+(1-$D18)*$I18</f>
        <v>1</v>
      </c>
      <c r="AY18" s="2">
        <f>$D18*SUMIF(Макро!$38:$38,AY$14,Макро!43:43)+(1-$D18)*$I18</f>
        <v>1</v>
      </c>
      <c r="AZ18" s="2">
        <f>$D18*SUMIF(Макро!$38:$38,AZ$14,Макро!43:43)+(1-$D18)*$I18</f>
        <v>1</v>
      </c>
      <c r="BA18" s="2">
        <f>$D18*SUMIF(Макро!$38:$38,BA$14,Макро!43:43)+(1-$D18)*$I18</f>
        <v>1</v>
      </c>
      <c r="BB18" s="2">
        <f>$D18*SUMIF(Макро!$38:$38,BB$14,Макро!43:43)+(1-$D18)*$I18</f>
        <v>1</v>
      </c>
      <c r="BC18" s="2">
        <f>$D18*SUMIF(Макро!$38:$38,BC$14,Макро!43:43)+(1-$D18)*$I18</f>
        <v>1</v>
      </c>
      <c r="BD18" s="2">
        <f>$D18*SUMIF(Макро!$38:$38,BD$14,Макро!43:43)+(1-$D18)*$I18</f>
        <v>1</v>
      </c>
      <c r="BE18" s="2">
        <f>$D18*SUMIF(Макро!$38:$38,BE$14,Макро!43:43)+(1-$D18)*$I18</f>
        <v>1</v>
      </c>
      <c r="BF18" s="2">
        <f>$D18*SUMIF(Макро!$38:$38,BF$14,Макро!43:43)+(1-$D18)*$I18</f>
        <v>1</v>
      </c>
      <c r="BG18" s="2">
        <f>$D18*SUMIF(Макро!$38:$38,BG$14,Макро!43:43)+(1-$D18)*$I18</f>
        <v>1</v>
      </c>
      <c r="BH18" s="2">
        <f>$D18*SUMIF(Макро!$38:$38,BH$14,Макро!43:43)+(1-$D18)*$I18</f>
        <v>1</v>
      </c>
      <c r="BI18" s="2">
        <f>$D18*SUMIF(Макро!$38:$38,BI$14,Макро!43:43)+(1-$D18)*$I18</f>
        <v>1</v>
      </c>
      <c r="BJ18" s="2">
        <f>$D18*SUMIF(Макро!$38:$38,BJ$14,Макро!43:43)+(1-$D18)*$I18</f>
        <v>1</v>
      </c>
      <c r="BK18" s="2">
        <f>$D18*SUMIF(Макро!$38:$38,BK$14,Макро!43:43)+(1-$D18)*$I18</f>
        <v>1</v>
      </c>
      <c r="BL18" s="2">
        <f>$D18*SUMIF(Макро!$38:$38,BL$14,Макро!43:43)+(1-$D18)*$I18</f>
        <v>1</v>
      </c>
      <c r="BM18" s="2">
        <f>$D18*SUMIF(Макро!$38:$38,BM$14,Макро!43:43)+(1-$D18)*$I18</f>
        <v>1</v>
      </c>
      <c r="BN18" s="2">
        <f>$D18*SUMIF(Макро!$38:$38,BN$14,Макро!43:43)+(1-$D18)*$I18</f>
        <v>1</v>
      </c>
      <c r="BO18" s="2">
        <f>$D18*SUMIF(Макро!$38:$38,BO$14,Макро!43:43)+(1-$D18)*$I18</f>
        <v>1</v>
      </c>
      <c r="BP18" s="2">
        <f>$D18*SUMIF(Макро!$38:$38,BP$14,Макро!43:43)+(1-$D18)*$I18</f>
        <v>1</v>
      </c>
      <c r="BQ18" s="2">
        <f>$D18*SUMIF(Макро!$38:$38,BQ$14,Макро!43:43)+(1-$D18)*$I18</f>
        <v>1</v>
      </c>
      <c r="BR18" s="2">
        <f>$D18*SUMIF(Макро!$38:$38,BR$14,Макро!43:43)+(1-$D18)*$I18</f>
        <v>1</v>
      </c>
      <c r="BS18" s="2">
        <f>$D18*SUMIF(Макро!$38:$38,BS$14,Макро!43:43)+(1-$D18)*$I18</f>
        <v>1</v>
      </c>
      <c r="BT18" s="2">
        <f>$D18*SUMIF(Макро!$38:$38,BT$14,Макро!43:43)+(1-$D18)*$I18</f>
        <v>1</v>
      </c>
      <c r="BU18" s="2">
        <f>$D18*SUMIF(Макро!$38:$38,BU$14,Макро!43:43)+(1-$D18)*$I18</f>
        <v>1</v>
      </c>
      <c r="BV18" s="2">
        <f>$D18*SUMIF(Макро!$38:$38,BV$14,Макро!43:43)+(1-$D18)*$I18</f>
        <v>1</v>
      </c>
      <c r="BW18" s="2">
        <f>$D18*SUMIF(Макро!$38:$38,BW$14,Макро!43:43)+(1-$D18)*$I18</f>
        <v>1</v>
      </c>
      <c r="BX18" s="2">
        <f>$D18*SUMIF(Макро!$38:$38,BX$14,Макро!43:43)+(1-$D18)*$I18</f>
        <v>1</v>
      </c>
      <c r="BY18" s="2">
        <f>$D18*SUMIF(Макро!$38:$38,BY$14,Макро!43:43)+(1-$D18)*$I18</f>
        <v>1</v>
      </c>
      <c r="BZ18" s="2">
        <f>$D18*SUMIF(Макро!$38:$38,BZ$14,Макро!43:43)+(1-$D18)*$I18</f>
        <v>1</v>
      </c>
      <c r="CA18" s="2">
        <f>$D18*SUMIF(Макро!$38:$38,CA$14,Макро!43:43)+(1-$D18)*$I18</f>
        <v>1</v>
      </c>
      <c r="CB18" s="2">
        <f>$D18*SUMIF(Макро!$38:$38,CB$14,Макро!43:43)+(1-$D18)*$I18</f>
        <v>1</v>
      </c>
      <c r="CC18" s="2">
        <f>$D18*SUMIF(Макро!$38:$38,CC$14,Макро!43:43)+(1-$D18)*$I18</f>
        <v>1</v>
      </c>
      <c r="CD18" s="2">
        <f>$D18*SUMIF(Макро!$38:$38,CD$14,Макро!43:43)+(1-$D18)*$I18</f>
        <v>1</v>
      </c>
      <c r="CE18" s="2">
        <f>$D18*SUMIF(Макро!$38:$38,CE$14,Макро!43:43)+(1-$D18)*$I18</f>
        <v>1</v>
      </c>
      <c r="CF18" s="2">
        <f>$D18*SUMIF(Макро!$38:$38,CF$14,Макро!43:43)+(1-$D18)*$I18</f>
        <v>1</v>
      </c>
      <c r="CG18" s="2">
        <f>$D18*SUMIF(Макро!$38:$38,CG$14,Макро!43:43)+(1-$D18)*$I18</f>
        <v>1</v>
      </c>
      <c r="CH18" s="2">
        <f>$D18*SUMIF(Макро!$38:$38,CH$14,Макро!43:43)+(1-$D18)*$I18</f>
        <v>1</v>
      </c>
      <c r="CI18" s="2">
        <f>$D18*SUMIF(Макро!$38:$38,CI$14,Макро!43:43)+(1-$D18)*$I18</f>
        <v>1</v>
      </c>
      <c r="CJ18" s="2">
        <f>$D18*SUMIF(Макро!$38:$38,CJ$14,Макро!43:43)+(1-$D18)*$I18</f>
        <v>1</v>
      </c>
      <c r="CK18" s="2">
        <f>$D18*SUMIF(Макро!$38:$38,CK$14,Макро!43:43)+(1-$D18)*$I18</f>
        <v>1</v>
      </c>
      <c r="CL18" s="2">
        <f>$D18*SUMIF(Макро!$38:$38,CL$14,Макро!43:43)+(1-$D18)*$I18</f>
        <v>1</v>
      </c>
      <c r="CM18" s="2">
        <f>$D18*SUMIF(Макро!$38:$38,CM$14,Макро!43:43)+(1-$D18)*$I18</f>
        <v>1</v>
      </c>
      <c r="CN18" s="2">
        <f>$D18*SUMIF(Макро!$38:$38,CN$14,Макро!43:43)+(1-$D18)*$I18</f>
        <v>1</v>
      </c>
      <c r="CO18" s="2">
        <f>$D18*SUMIF(Макро!$38:$38,CO$14,Макро!43:43)+(1-$D18)*$I18</f>
        <v>1</v>
      </c>
      <c r="CP18" s="2">
        <f>$D18*SUMIF(Макро!$38:$38,CP$14,Макро!43:43)+(1-$D18)*$I18</f>
        <v>1</v>
      </c>
      <c r="CQ18" s="2">
        <f>$D18*SUMIF(Макро!$38:$38,CQ$14,Макро!43:43)+(1-$D18)*$I18</f>
        <v>1</v>
      </c>
      <c r="CR18" s="2">
        <f>$D18*SUMIF(Макро!$38:$38,CR$14,Макро!43:43)+(1-$D18)*$I18</f>
        <v>1</v>
      </c>
      <c r="CS18" s="2">
        <f>$D18*SUMIF(Макро!$38:$38,CS$14,Макро!43:43)+(1-$D18)*$I18</f>
        <v>1</v>
      </c>
      <c r="CT18" s="2">
        <f>$D18*SUMIF(Макро!$38:$38,CT$14,Макро!43:43)+(1-$D18)*$I18</f>
        <v>1</v>
      </c>
      <c r="CU18" s="2">
        <f>$D18*SUMIF(Макро!$38:$38,CU$14,Макро!43:43)+(1-$D18)*$I18</f>
        <v>1</v>
      </c>
      <c r="CV18" s="2">
        <f>$D18*SUMIF(Макро!$38:$38,CV$14,Макро!43:43)+(1-$D18)*$I18</f>
        <v>1</v>
      </c>
      <c r="CW18" s="2">
        <f>$D18*SUMIF(Макро!$38:$38,CW$14,Макро!43:43)+(1-$D18)*$I18</f>
        <v>1</v>
      </c>
      <c r="CX18" s="2">
        <f>$D18*SUMIF(Макро!$38:$38,CX$14,Макро!43:43)+(1-$D18)*$I18</f>
        <v>1</v>
      </c>
      <c r="CY18" s="2">
        <f>$D18*SUMIF(Макро!$38:$38,CY$14,Макро!43:43)+(1-$D18)*$I18</f>
        <v>1</v>
      </c>
      <c r="CZ18" s="2">
        <f>$D18*SUMIF(Макро!$38:$38,CZ$14,Макро!43:43)+(1-$D18)*$I18</f>
        <v>1</v>
      </c>
      <c r="DA18" s="2">
        <f>$D18*SUMIF(Макро!$38:$38,DA$14,Макро!43:43)+(1-$D18)*$I18</f>
        <v>1</v>
      </c>
      <c r="DB18" s="2">
        <f>$D18*SUMIF(Макро!$38:$38,DB$14,Макро!43:43)+(1-$D18)*$I18</f>
        <v>1</v>
      </c>
      <c r="DC18" s="2">
        <f>$D18*SUMIF(Макро!$38:$38,DC$14,Макро!43:43)+(1-$D18)*$I18</f>
        <v>1</v>
      </c>
      <c r="DD18" s="2">
        <f>$D18*SUMIF(Макро!$38:$38,DD$14,Макро!43:43)+(1-$D18)*$I18</f>
        <v>1</v>
      </c>
      <c r="DE18" s="2">
        <f>$D18*SUMIF(Макро!$38:$38,DE$14,Макро!43:43)+(1-$D18)*$I18</f>
        <v>1</v>
      </c>
      <c r="DF18" s="2">
        <f>$D18*SUMIF(Макро!$38:$38,DF$14,Макро!43:43)+(1-$D18)*$I18</f>
        <v>1</v>
      </c>
      <c r="DG18" s="2">
        <f>$D18*SUMIF(Макро!$38:$38,DG$14,Макро!43:43)+(1-$D18)*$I18</f>
        <v>1</v>
      </c>
      <c r="DH18" s="2">
        <f>$D18*SUMIF(Макро!$38:$38,DH$14,Макро!43:43)+(1-$D18)*$I18</f>
        <v>1</v>
      </c>
      <c r="DI18" s="2">
        <f>$D18*SUMIF(Макро!$38:$38,DI$14,Макро!43:43)+(1-$D18)*$I18</f>
        <v>1</v>
      </c>
      <c r="DJ18" s="2">
        <f>$D18*SUMIF(Макро!$38:$38,DJ$14,Макро!43:43)+(1-$D18)*$I18</f>
        <v>1</v>
      </c>
    </row>
    <row r="19" spans="1:114">
      <c r="B19" t="s">
        <v>248</v>
      </c>
      <c r="I19" s="8"/>
      <c r="J19" s="8">
        <f>SUMIF(Макро!$15:$15,J$12,Макро!21:21)</f>
        <v>5.4999999999999997E-3</v>
      </c>
      <c r="K19" s="8">
        <f>SUMIF(Макро!$15:$15,K$12,Макро!21:21)</f>
        <v>5.4999999999999997E-3</v>
      </c>
      <c r="L19" s="8">
        <f>SUMIF(Макро!$15:$15,L$12,Макро!21:21)</f>
        <v>5.4999999999999997E-3</v>
      </c>
      <c r="M19" s="8">
        <f>SUMIF(Макро!$15:$15,M$12,Макро!21:21)</f>
        <v>5.4999999999999997E-3</v>
      </c>
      <c r="N19" s="8">
        <f>SUMIF(Макро!$15:$15,N$12,Макро!21:21)</f>
        <v>5.4999999999999997E-3</v>
      </c>
      <c r="O19" s="8">
        <f>SUMIF(Макро!$15:$15,O$12,Макро!21:21)</f>
        <v>5.4999999999999997E-3</v>
      </c>
      <c r="P19" s="8">
        <f>SUMIF(Макро!$15:$15,P$12,Макро!21:21)</f>
        <v>5.4999999999999997E-3</v>
      </c>
      <c r="Q19" s="8">
        <f>SUMIF(Макро!$15:$15,Q$12,Макро!21:21)</f>
        <v>5.4999999999999997E-3</v>
      </c>
      <c r="R19" s="8">
        <f>SUMIF(Макро!$15:$15,R$12,Макро!21:21)</f>
        <v>5.4999999999999997E-3</v>
      </c>
      <c r="S19" s="8">
        <f>SUMIF(Макро!$15:$15,S$12,Макро!21:21)</f>
        <v>5.4999999999999997E-3</v>
      </c>
      <c r="T19" s="8">
        <f>SUMIF(Макро!$15:$15,T$12,Макро!21:21)</f>
        <v>5.4999999999999997E-3</v>
      </c>
      <c r="U19" s="8">
        <f>SUMIF(Макро!$15:$15,U$12,Макро!21:21)</f>
        <v>5.4999999999999997E-3</v>
      </c>
      <c r="V19" s="8">
        <f>SUMIF(Макро!$15:$15,V$12,Макро!21:21)</f>
        <v>5.4999999999999997E-3</v>
      </c>
      <c r="W19" s="8">
        <f>SUMIF(Макро!$15:$15,W$12,Макро!21:21)</f>
        <v>5.4999999999999997E-3</v>
      </c>
      <c r="X19" s="8">
        <f>SUMIF(Макро!$15:$15,X$12,Макро!21:21)</f>
        <v>5.4999999999999997E-3</v>
      </c>
      <c r="Y19" s="8">
        <f>SUMIF(Макро!$15:$15,Y$12,Макро!21:21)</f>
        <v>5.4999999999999997E-3</v>
      </c>
      <c r="Z19" s="8">
        <f>SUMIF(Макро!$15:$15,Z$12,Макро!21:21)</f>
        <v>5.4999999999999997E-3</v>
      </c>
      <c r="AA19" s="8">
        <f>SUMIF(Макро!$15:$15,AA$12,Макро!21:21)</f>
        <v>5.4999999999999997E-3</v>
      </c>
      <c r="AB19" s="8">
        <f>SUMIF(Макро!$15:$15,AB$12,Макро!21:21)</f>
        <v>5.4999999999999997E-3</v>
      </c>
      <c r="AC19" s="8">
        <f>SUMIF(Макро!$15:$15,AC$12,Макро!21:21)</f>
        <v>5.4999999999999997E-3</v>
      </c>
      <c r="AD19" s="8">
        <f>SUMIF(Макро!$15:$15,AD$12,Макро!21:21)</f>
        <v>5.4999999999999997E-3</v>
      </c>
      <c r="AE19" s="8">
        <f>SUMIF(Макро!$15:$15,AE$12,Макро!21:21)</f>
        <v>5.4999999999999997E-3</v>
      </c>
      <c r="AF19" s="8">
        <f>SUMIF(Макро!$15:$15,AF$12,Макро!21:21)</f>
        <v>5.4999999999999997E-3</v>
      </c>
      <c r="AG19" s="8">
        <f>SUMIF(Макро!$15:$15,AG$12,Макро!21:21)</f>
        <v>5.4999999999999997E-3</v>
      </c>
      <c r="AH19" s="8">
        <f>SUMIF(Макро!$15:$15,AH$12,Макро!21:21)</f>
        <v>5.4999999999999997E-3</v>
      </c>
      <c r="AI19" s="8">
        <f>SUMIF(Макро!$15:$15,AI$12,Макро!21:21)</f>
        <v>5.4999999999999997E-3</v>
      </c>
      <c r="AJ19" s="8">
        <f>SUMIF(Макро!$15:$15,AJ$12,Макро!21:21)</f>
        <v>5.4999999999999997E-3</v>
      </c>
      <c r="AK19" s="8">
        <f>SUMIF(Макро!$15:$15,AK$12,Макро!21:21)</f>
        <v>5.4999999999999997E-3</v>
      </c>
      <c r="AL19" s="8">
        <f>SUMIF(Макро!$15:$15,AL$12,Макро!21:21)</f>
        <v>5.4999999999999997E-3</v>
      </c>
      <c r="AM19" s="8">
        <f>SUMIF(Макро!$15:$15,AM$12,Макро!21:21)</f>
        <v>5.4999999999999997E-3</v>
      </c>
      <c r="AN19" s="8">
        <f>SUMIF(Макро!$15:$15,AN$12,Макро!21:21)</f>
        <v>5.4999999999999997E-3</v>
      </c>
      <c r="AO19" s="8">
        <f>SUMIF(Макро!$15:$15,AO$12,Макро!21:21)</f>
        <v>5.4999999999999997E-3</v>
      </c>
      <c r="AP19" s="8">
        <f>SUMIF(Макро!$15:$15,AP$12,Макро!21:21)</f>
        <v>5.4999999999999997E-3</v>
      </c>
      <c r="AQ19" s="8">
        <f>SUMIF(Макро!$15:$15,AQ$12,Макро!21:21)</f>
        <v>5.4999999999999997E-3</v>
      </c>
      <c r="AR19" s="8">
        <f>SUMIF(Макро!$15:$15,AR$12,Макро!21:21)</f>
        <v>5.4999999999999997E-3</v>
      </c>
      <c r="AS19" s="8">
        <f>SUMIF(Макро!$15:$15,AS$12,Макро!21:21)</f>
        <v>5.4999999999999997E-3</v>
      </c>
      <c r="AT19" s="8">
        <f>SUMIF(Макро!$15:$15,AT$12,Макро!21:21)</f>
        <v>5.4999999999999997E-3</v>
      </c>
      <c r="AU19" s="8">
        <f>SUMIF(Макро!$15:$15,AU$12,Макро!21:21)</f>
        <v>5.4999999999999997E-3</v>
      </c>
      <c r="AV19" s="8">
        <f>SUMIF(Макро!$15:$15,AV$12,Макро!21:21)</f>
        <v>5.4999999999999997E-3</v>
      </c>
      <c r="AW19" s="8">
        <f>SUMIF(Макро!$15:$15,AW$12,Макро!21:21)</f>
        <v>5.4999999999999997E-3</v>
      </c>
      <c r="AX19" s="8">
        <f>SUMIF(Макро!$15:$15,AX$12,Макро!21:21)</f>
        <v>5.4999999999999997E-3</v>
      </c>
      <c r="AY19" s="8">
        <f>SUMIF(Макро!$15:$15,AY$12,Макро!21:21)</f>
        <v>5.4999999999999997E-3</v>
      </c>
      <c r="AZ19" s="8">
        <f>SUMIF(Макро!$15:$15,AZ$12,Макро!21:21)</f>
        <v>5.4999999999999997E-3</v>
      </c>
      <c r="BA19" s="8">
        <f>SUMIF(Макро!$15:$15,BA$12,Макро!21:21)</f>
        <v>5.4999999999999997E-3</v>
      </c>
      <c r="BB19" s="8">
        <f>SUMIF(Макро!$15:$15,BB$12,Макро!21:21)</f>
        <v>5.4999999999999997E-3</v>
      </c>
      <c r="BC19" s="8">
        <f>SUMIF(Макро!$15:$15,BC$12,Макро!21:21)</f>
        <v>5.4999999999999997E-3</v>
      </c>
      <c r="BD19" s="8">
        <f>SUMIF(Макро!$15:$15,BD$12,Макро!21:21)</f>
        <v>5.4999999999999997E-3</v>
      </c>
      <c r="BE19" s="8">
        <f>SUMIF(Макро!$15:$15,BE$12,Макро!21:21)</f>
        <v>5.4999999999999997E-3</v>
      </c>
      <c r="BF19" s="8">
        <f>SUMIF(Макро!$15:$15,BF$12,Макро!21:21)</f>
        <v>5.4999999999999997E-3</v>
      </c>
      <c r="BG19" s="8">
        <f>SUMIF(Макро!$15:$15,BG$12,Макро!21:21)</f>
        <v>5.4999999999999997E-3</v>
      </c>
      <c r="BH19" s="8">
        <f>SUMIF(Макро!$15:$15,BH$12,Макро!21:21)</f>
        <v>5.4999999999999997E-3</v>
      </c>
      <c r="BI19" s="8">
        <f>SUMIF(Макро!$15:$15,BI$12,Макро!21:21)</f>
        <v>5.4999999999999997E-3</v>
      </c>
      <c r="BJ19" s="8">
        <f>SUMIF(Макро!$15:$15,BJ$12,Макро!21:21)</f>
        <v>5.4999999999999997E-3</v>
      </c>
      <c r="BK19" s="8">
        <f>SUMIF(Макро!$15:$15,BK$12,Макро!21:21)</f>
        <v>5.4999999999999997E-3</v>
      </c>
      <c r="BL19" s="8">
        <f>SUMIF(Макро!$15:$15,BL$12,Макро!21:21)</f>
        <v>5.4999999999999997E-3</v>
      </c>
      <c r="BM19" s="8">
        <f>SUMIF(Макро!$15:$15,BM$12,Макро!21:21)</f>
        <v>5.4999999999999997E-3</v>
      </c>
      <c r="BN19" s="8">
        <f>SUMIF(Макро!$15:$15,BN$12,Макро!21:21)</f>
        <v>5.4999999999999997E-3</v>
      </c>
      <c r="BO19" s="8">
        <f>SUMIF(Макро!$15:$15,BO$12,Макро!21:21)</f>
        <v>5.4999999999999997E-3</v>
      </c>
      <c r="BP19" s="8">
        <f>SUMIF(Макро!$15:$15,BP$12,Макро!21:21)</f>
        <v>5.4999999999999997E-3</v>
      </c>
      <c r="BQ19" s="8">
        <f>SUMIF(Макро!$15:$15,BQ$12,Макро!21:21)</f>
        <v>5.4999999999999997E-3</v>
      </c>
      <c r="BR19" s="8">
        <f>SUMIF(Макро!$15:$15,BR$12,Макро!21:21)</f>
        <v>5.4999999999999997E-3</v>
      </c>
      <c r="BS19" s="8">
        <f>SUMIF(Макро!$15:$15,BS$12,Макро!21:21)</f>
        <v>5.4999999999999997E-3</v>
      </c>
      <c r="BT19" s="8">
        <f>SUMIF(Макро!$15:$15,BT$12,Макро!21:21)</f>
        <v>5.4999999999999997E-3</v>
      </c>
      <c r="BU19" s="8">
        <f>SUMIF(Макро!$15:$15,BU$12,Макро!21:21)</f>
        <v>5.4999999999999997E-3</v>
      </c>
      <c r="BV19" s="8">
        <f>SUMIF(Макро!$15:$15,BV$12,Макро!21:21)</f>
        <v>5.4999999999999997E-3</v>
      </c>
      <c r="BW19" s="8">
        <f>SUMIF(Макро!$15:$15,BW$12,Макро!21:21)</f>
        <v>5.4999999999999997E-3</v>
      </c>
      <c r="BX19" s="8">
        <f>SUMIF(Макро!$15:$15,BX$12,Макро!21:21)</f>
        <v>5.4999999999999997E-3</v>
      </c>
      <c r="BY19" s="8">
        <f>SUMIF(Макро!$15:$15,BY$12,Макро!21:21)</f>
        <v>5.4999999999999997E-3</v>
      </c>
      <c r="BZ19" s="8">
        <f>SUMIF(Макро!$15:$15,BZ$12,Макро!21:21)</f>
        <v>5.4999999999999997E-3</v>
      </c>
      <c r="CA19" s="8">
        <f>SUMIF(Макро!$15:$15,CA$12,Макро!21:21)</f>
        <v>5.4999999999999997E-3</v>
      </c>
      <c r="CB19" s="8">
        <f>SUMIF(Макро!$15:$15,CB$12,Макро!21:21)</f>
        <v>5.4999999999999997E-3</v>
      </c>
      <c r="CC19" s="8">
        <f>SUMIF(Макро!$15:$15,CC$12,Макро!21:21)</f>
        <v>5.4999999999999997E-3</v>
      </c>
      <c r="CD19" s="8">
        <f>SUMIF(Макро!$15:$15,CD$12,Макро!21:21)</f>
        <v>5.4999999999999997E-3</v>
      </c>
      <c r="CE19" s="8">
        <f>SUMIF(Макро!$15:$15,CE$12,Макро!21:21)</f>
        <v>5.4999999999999997E-3</v>
      </c>
      <c r="CF19" s="8">
        <f>SUMIF(Макро!$15:$15,CF$12,Макро!21:21)</f>
        <v>5.4999999999999997E-3</v>
      </c>
      <c r="CG19" s="8">
        <f>SUMIF(Макро!$15:$15,CG$12,Макро!21:21)</f>
        <v>5.4999999999999997E-3</v>
      </c>
      <c r="CH19" s="8">
        <f>SUMIF(Макро!$15:$15,CH$12,Макро!21:21)</f>
        <v>5.4999999999999997E-3</v>
      </c>
      <c r="CI19" s="8">
        <f>SUMIF(Макро!$15:$15,CI$12,Макро!21:21)</f>
        <v>5.4999999999999997E-3</v>
      </c>
      <c r="CJ19" s="8">
        <f>SUMIF(Макро!$15:$15,CJ$12,Макро!21:21)</f>
        <v>5.4999999999999997E-3</v>
      </c>
      <c r="CK19" s="8">
        <f>SUMIF(Макро!$15:$15,CK$12,Макро!21:21)</f>
        <v>5.4999999999999997E-3</v>
      </c>
      <c r="CL19" s="8">
        <f>SUMIF(Макро!$15:$15,CL$12,Макро!21:21)</f>
        <v>5.4999999999999997E-3</v>
      </c>
      <c r="CM19" s="8">
        <f>SUMIF(Макро!$15:$15,CM$12,Макро!21:21)</f>
        <v>5.4999999999999997E-3</v>
      </c>
      <c r="CN19" s="8">
        <f>SUMIF(Макро!$15:$15,CN$12,Макро!21:21)</f>
        <v>5.4999999999999997E-3</v>
      </c>
      <c r="CO19" s="8">
        <f>SUMIF(Макро!$15:$15,CO$12,Макро!21:21)</f>
        <v>5.4999999999999997E-3</v>
      </c>
      <c r="CP19" s="8">
        <f>SUMIF(Макро!$15:$15,CP$12,Макро!21:21)</f>
        <v>5.4999999999999997E-3</v>
      </c>
      <c r="CQ19" s="8">
        <f>SUMIF(Макро!$15:$15,CQ$12,Макро!21:21)</f>
        <v>5.4999999999999997E-3</v>
      </c>
      <c r="CR19" s="8">
        <f>SUMIF(Макро!$15:$15,CR$12,Макро!21:21)</f>
        <v>5.4999999999999997E-3</v>
      </c>
      <c r="CS19" s="8">
        <f>SUMIF(Макро!$15:$15,CS$12,Макро!21:21)</f>
        <v>5.4999999999999997E-3</v>
      </c>
      <c r="CT19" s="8">
        <f>SUMIF(Макро!$15:$15,CT$12,Макро!21:21)</f>
        <v>5.4999999999999997E-3</v>
      </c>
      <c r="CU19" s="8">
        <f>SUMIF(Макро!$15:$15,CU$12,Макро!21:21)</f>
        <v>5.4999999999999997E-3</v>
      </c>
      <c r="CV19" s="8">
        <f>SUMIF(Макро!$15:$15,CV$12,Макро!21:21)</f>
        <v>5.4999999999999997E-3</v>
      </c>
      <c r="CW19" s="8">
        <f>SUMIF(Макро!$15:$15,CW$12,Макро!21:21)</f>
        <v>5.4999999999999997E-3</v>
      </c>
      <c r="CX19" s="8">
        <f>SUMIF(Макро!$15:$15,CX$12,Макро!21:21)</f>
        <v>5.4999999999999997E-3</v>
      </c>
      <c r="CY19" s="8">
        <f>SUMIF(Макро!$15:$15,CY$12,Макро!21:21)</f>
        <v>5.4999999999999997E-3</v>
      </c>
      <c r="CZ19" s="8">
        <f>SUMIF(Макро!$15:$15,CZ$12,Макро!21:21)</f>
        <v>5.4999999999999997E-3</v>
      </c>
      <c r="DA19" s="8">
        <f>SUMIF(Макро!$15:$15,DA$12,Макро!21:21)</f>
        <v>5.4999999999999997E-3</v>
      </c>
      <c r="DB19" s="8">
        <f>SUMIF(Макро!$15:$15,DB$12,Макро!21:21)</f>
        <v>5.4999999999999997E-3</v>
      </c>
      <c r="DC19" s="8">
        <f>SUMIF(Макро!$15:$15,DC$12,Макро!21:21)</f>
        <v>5.4999999999999997E-3</v>
      </c>
      <c r="DD19" s="8">
        <f>SUMIF(Макро!$15:$15,DD$12,Макро!21:21)</f>
        <v>5.4999999999999997E-3</v>
      </c>
      <c r="DE19" s="8">
        <f>SUMIF(Макро!$15:$15,DE$12,Макро!21:21)</f>
        <v>5.4999999999999997E-3</v>
      </c>
      <c r="DF19" s="8">
        <f>SUMIF(Макро!$15:$15,DF$12,Макро!21:21)</f>
        <v>5.4999999999999997E-3</v>
      </c>
      <c r="DG19" s="8">
        <f>SUMIF(Макро!$15:$15,DG$12,Макро!21:21)</f>
        <v>5.4999999999999997E-3</v>
      </c>
      <c r="DH19" s="8">
        <f>SUMIF(Макро!$15:$15,DH$12,Макро!21:21)</f>
        <v>5.4999999999999997E-3</v>
      </c>
      <c r="DI19" s="8">
        <f>SUMIF(Макро!$15:$15,DI$12,Макро!21:21)</f>
        <v>0</v>
      </c>
      <c r="DJ19" s="8">
        <f>SUMIF(Макро!$15:$15,DJ$12,Макро!21:21)</f>
        <v>0</v>
      </c>
    </row>
    <row r="20" spans="1:114">
      <c r="I20" s="8"/>
    </row>
    <row r="21" spans="1:114" s="78" customFormat="1">
      <c r="A21" s="160"/>
      <c r="B21" s="78" t="s">
        <v>138</v>
      </c>
      <c r="C21" s="236" t="s">
        <v>439</v>
      </c>
      <c r="E21" s="78" t="s">
        <v>339</v>
      </c>
      <c r="G21" s="79"/>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row>
    <row r="22" spans="1:114">
      <c r="B22" t="str">
        <f>Ввод!D26</f>
        <v>Создание / реконструкция объект №1</v>
      </c>
      <c r="C22" s="235">
        <f>Чувствительность!$D$13</f>
        <v>0</v>
      </c>
      <c r="D22" s="7">
        <f>N(Ввод!E26)</f>
        <v>1</v>
      </c>
      <c r="E22">
        <f>MATCH(Ввод!J26,$14:$14,0)-MATCH(Ввод!I26,$14:$14,0)</f>
        <v>4</v>
      </c>
      <c r="G22" s="7" t="s">
        <v>0</v>
      </c>
      <c r="I22" s="5">
        <f t="shared" ref="I22:I41" si="0">SUM(J22:DJ22)</f>
        <v>500000</v>
      </c>
      <c r="J22" s="5">
        <f>IFERROR(Ввод!$G26/$E22,0)*N(J$14&gt;=Ввод!$I26)*N(J$14&lt;Ввод!$J26)*PRODUCT($J$18:J$18)*(1+$C22)</f>
        <v>0</v>
      </c>
      <c r="K22" s="5">
        <f>IFERROR(Ввод!$G26/$E22,0)*N(K$14&gt;=Ввод!$I26)*N(K$14&lt;Ввод!$J26)*PRODUCT($J$18:K$18)*(1+$C22)</f>
        <v>125000</v>
      </c>
      <c r="L22" s="5">
        <f>IFERROR(Ввод!$G26/$E22,0)*N(L$14&gt;=Ввод!$I26)*N(L$14&lt;Ввод!$J26)*PRODUCT($J$18:L$18)*(1+$C22)</f>
        <v>125000</v>
      </c>
      <c r="M22" s="5">
        <f>IFERROR(Ввод!$G26/$E22,0)*N(M$14&gt;=Ввод!$I26)*N(M$14&lt;Ввод!$J26)*PRODUCT($J$18:M$18)*(1+$C22)</f>
        <v>125000</v>
      </c>
      <c r="N22" s="5">
        <f>IFERROR(Ввод!$G26/$E22,0)*N(N$14&gt;=Ввод!$I26)*N(N$14&lt;Ввод!$J26)*PRODUCT($J$18:N$18)*(1+$C22)</f>
        <v>125000</v>
      </c>
      <c r="O22" s="5">
        <f>IFERROR(Ввод!$G26/$E22,0)*N(O$14&gt;=Ввод!$I26)*N(O$14&lt;Ввод!$J26)*PRODUCT($J$18:O$18)*(1+$C22)</f>
        <v>0</v>
      </c>
      <c r="P22" s="5">
        <f>IFERROR(Ввод!$G26/$E22,0)*N(P$14&gt;=Ввод!$I26)*N(P$14&lt;Ввод!$J26)*PRODUCT($J$18:P$18)*(1+$C22)</f>
        <v>0</v>
      </c>
      <c r="Q22" s="5">
        <f>IFERROR(Ввод!$G26/$E22,0)*N(Q$14&gt;=Ввод!$I26)*N(Q$14&lt;Ввод!$J26)*PRODUCT($J$18:Q$18)*(1+$C22)</f>
        <v>0</v>
      </c>
      <c r="R22" s="5">
        <f>IFERROR(Ввод!$G26/$E22,0)*N(R$14&gt;=Ввод!$I26)*N(R$14&lt;Ввод!$J26)*PRODUCT($J$18:R$18)*(1+$C22)</f>
        <v>0</v>
      </c>
      <c r="S22" s="5">
        <f>IFERROR(Ввод!$G26/$E22,0)*N(S$14&gt;=Ввод!$I26)*N(S$14&lt;Ввод!$J26)*PRODUCT($J$18:S$18)*(1+$C22)</f>
        <v>0</v>
      </c>
      <c r="T22" s="5">
        <f>IFERROR(Ввод!$G26/$E22,0)*N(T$14&gt;=Ввод!$I26)*N(T$14&lt;Ввод!$J26)*PRODUCT($J$18:T$18)*(1+$C22)</f>
        <v>0</v>
      </c>
      <c r="U22" s="5">
        <f>IFERROR(Ввод!$G26/$E22,0)*N(U$14&gt;=Ввод!$I26)*N(U$14&lt;Ввод!$J26)*PRODUCT($J$18:U$18)*(1+$C22)</f>
        <v>0</v>
      </c>
      <c r="V22" s="5">
        <f>IFERROR(Ввод!$G26/$E22,0)*N(V$14&gt;=Ввод!$I26)*N(V$14&lt;Ввод!$J26)*PRODUCT($J$18:V$18)*(1+$C22)</f>
        <v>0</v>
      </c>
      <c r="W22" s="5">
        <f>IFERROR(Ввод!$G26/$E22,0)*N(W$14&gt;=Ввод!$I26)*N(W$14&lt;Ввод!$J26)*PRODUCT($J$18:W$18)*(1+$C22)</f>
        <v>0</v>
      </c>
      <c r="X22" s="5">
        <f>IFERROR(Ввод!$G26/$E22,0)*N(X$14&gt;=Ввод!$I26)*N(X$14&lt;Ввод!$J26)*PRODUCT($J$18:X$18)*(1+$C22)</f>
        <v>0</v>
      </c>
      <c r="Y22" s="5">
        <f>IFERROR(Ввод!$G26/$E22,0)*N(Y$14&gt;=Ввод!$I26)*N(Y$14&lt;Ввод!$J26)*PRODUCT($J$18:Y$18)*(1+$C22)</f>
        <v>0</v>
      </c>
      <c r="Z22" s="5">
        <f>IFERROR(Ввод!$G26/$E22,0)*N(Z$14&gt;=Ввод!$I26)*N(Z$14&lt;Ввод!$J26)*PRODUCT($J$18:Z$18)*(1+$C22)</f>
        <v>0</v>
      </c>
      <c r="AA22" s="5">
        <f>IFERROR(Ввод!$G26/$E22,0)*N(AA$14&gt;=Ввод!$I26)*N(AA$14&lt;Ввод!$J26)*PRODUCT($J$18:AA$18)*(1+$C22)</f>
        <v>0</v>
      </c>
      <c r="AB22" s="5">
        <f>IFERROR(Ввод!$G26/$E22,0)*N(AB$14&gt;=Ввод!$I26)*N(AB$14&lt;Ввод!$J26)*PRODUCT($J$18:AB$18)*(1+$C22)</f>
        <v>0</v>
      </c>
      <c r="AC22" s="5">
        <f>IFERROR(Ввод!$G26/$E22,0)*N(AC$14&gt;=Ввод!$I26)*N(AC$14&lt;Ввод!$J26)*PRODUCT($J$18:AC$18)*(1+$C22)</f>
        <v>0</v>
      </c>
      <c r="AD22" s="5">
        <f>IFERROR(Ввод!$G26/$E22,0)*N(AD$14&gt;=Ввод!$I26)*N(AD$14&lt;Ввод!$J26)*PRODUCT($J$18:AD$18)*(1+$C22)</f>
        <v>0</v>
      </c>
      <c r="AE22" s="5">
        <f>IFERROR(Ввод!$G26/$E22,0)*N(AE$14&gt;=Ввод!$I26)*N(AE$14&lt;Ввод!$J26)*PRODUCT($J$18:AE$18)*(1+$C22)</f>
        <v>0</v>
      </c>
      <c r="AF22" s="5">
        <f>IFERROR(Ввод!$G26/$E22,0)*N(AF$14&gt;=Ввод!$I26)*N(AF$14&lt;Ввод!$J26)*PRODUCT($J$18:AF$18)*(1+$C22)</f>
        <v>0</v>
      </c>
      <c r="AG22" s="5">
        <f>IFERROR(Ввод!$G26/$E22,0)*N(AG$14&gt;=Ввод!$I26)*N(AG$14&lt;Ввод!$J26)*PRODUCT($J$18:AG$18)*(1+$C22)</f>
        <v>0</v>
      </c>
      <c r="AH22" s="5">
        <f>IFERROR(Ввод!$G26/$E22,0)*N(AH$14&gt;=Ввод!$I26)*N(AH$14&lt;Ввод!$J26)*PRODUCT($J$18:AH$18)*(1+$C22)</f>
        <v>0</v>
      </c>
      <c r="AI22" s="5">
        <f>IFERROR(Ввод!$G26/$E22,0)*N(AI$14&gt;=Ввод!$I26)*N(AI$14&lt;Ввод!$J26)*PRODUCT($J$18:AI$18)*(1+$C22)</f>
        <v>0</v>
      </c>
      <c r="AJ22" s="5">
        <f>IFERROR(Ввод!$G26/$E22,0)*N(AJ$14&gt;=Ввод!$I26)*N(AJ$14&lt;Ввод!$J26)*PRODUCT($J$18:AJ$18)*(1+$C22)</f>
        <v>0</v>
      </c>
      <c r="AK22" s="5">
        <f>IFERROR(Ввод!$G26/$E22,0)*N(AK$14&gt;=Ввод!$I26)*N(AK$14&lt;Ввод!$J26)*PRODUCT($J$18:AK$18)*(1+$C22)</f>
        <v>0</v>
      </c>
      <c r="AL22" s="5">
        <f>IFERROR(Ввод!$G26/$E22,0)*N(AL$14&gt;=Ввод!$I26)*N(AL$14&lt;Ввод!$J26)*PRODUCT($J$18:AL$18)*(1+$C22)</f>
        <v>0</v>
      </c>
      <c r="AM22" s="5">
        <f>IFERROR(Ввод!$G26/$E22,0)*N(AM$14&gt;=Ввод!$I26)*N(AM$14&lt;Ввод!$J26)*PRODUCT($J$18:AM$18)*(1+$C22)</f>
        <v>0</v>
      </c>
      <c r="AN22" s="5">
        <f>IFERROR(Ввод!$G26/$E22,0)*N(AN$14&gt;=Ввод!$I26)*N(AN$14&lt;Ввод!$J26)*PRODUCT($J$18:AN$18)*(1+$C22)</f>
        <v>0</v>
      </c>
      <c r="AO22" s="5">
        <f>IFERROR(Ввод!$G26/$E22,0)*N(AO$14&gt;=Ввод!$I26)*N(AO$14&lt;Ввод!$J26)*PRODUCT($J$18:AO$18)*(1+$C22)</f>
        <v>0</v>
      </c>
      <c r="AP22" s="5">
        <f>IFERROR(Ввод!$G26/$E22,0)*N(AP$14&gt;=Ввод!$I26)*N(AP$14&lt;Ввод!$J26)*PRODUCT($J$18:AP$18)*(1+$C22)</f>
        <v>0</v>
      </c>
      <c r="AQ22" s="5">
        <f>IFERROR(Ввод!$G26/$E22,0)*N(AQ$14&gt;=Ввод!$I26)*N(AQ$14&lt;Ввод!$J26)*PRODUCT($J$18:AQ$18)*(1+$C22)</f>
        <v>0</v>
      </c>
      <c r="AR22" s="5">
        <f>IFERROR(Ввод!$G26/$E22,0)*N(AR$14&gt;=Ввод!$I26)*N(AR$14&lt;Ввод!$J26)*PRODUCT($J$18:AR$18)*(1+$C22)</f>
        <v>0</v>
      </c>
      <c r="AS22" s="5">
        <f>IFERROR(Ввод!$G26/$E22,0)*N(AS$14&gt;=Ввод!$I26)*N(AS$14&lt;Ввод!$J26)*PRODUCT($J$18:AS$18)*(1+$C22)</f>
        <v>0</v>
      </c>
      <c r="AT22" s="5">
        <f>IFERROR(Ввод!$G26/$E22,0)*N(AT$14&gt;=Ввод!$I26)*N(AT$14&lt;Ввод!$J26)*PRODUCT($J$18:AT$18)*(1+$C22)</f>
        <v>0</v>
      </c>
      <c r="AU22" s="5">
        <f>IFERROR(Ввод!$G26/$E22,0)*N(AU$14&gt;=Ввод!$I26)*N(AU$14&lt;Ввод!$J26)*PRODUCT($J$18:AU$18)*(1+$C22)</f>
        <v>0</v>
      </c>
      <c r="AV22" s="5">
        <f>IFERROR(Ввод!$G26/$E22,0)*N(AV$14&gt;=Ввод!$I26)*N(AV$14&lt;Ввод!$J26)*PRODUCT($J$18:AV$18)*(1+$C22)</f>
        <v>0</v>
      </c>
      <c r="AW22" s="5">
        <f>IFERROR(Ввод!$G26/$E22,0)*N(AW$14&gt;=Ввод!$I26)*N(AW$14&lt;Ввод!$J26)*PRODUCT($J$18:AW$18)*(1+$C22)</f>
        <v>0</v>
      </c>
      <c r="AX22" s="5">
        <f>IFERROR(Ввод!$G26/$E22,0)*N(AX$14&gt;=Ввод!$I26)*N(AX$14&lt;Ввод!$J26)*PRODUCT($J$18:AX$18)*(1+$C22)</f>
        <v>0</v>
      </c>
      <c r="AY22" s="5">
        <f>IFERROR(Ввод!$G26/$E22,0)*N(AY$14&gt;=Ввод!$I26)*N(AY$14&lt;Ввод!$J26)*PRODUCT($J$18:AY$18)*(1+$C22)</f>
        <v>0</v>
      </c>
      <c r="AZ22" s="5">
        <f>IFERROR(Ввод!$G26/$E22,0)*N(AZ$14&gt;=Ввод!$I26)*N(AZ$14&lt;Ввод!$J26)*PRODUCT($J$18:AZ$18)*(1+$C22)</f>
        <v>0</v>
      </c>
      <c r="BA22" s="5">
        <f>IFERROR(Ввод!$G26/$E22,0)*N(BA$14&gt;=Ввод!$I26)*N(BA$14&lt;Ввод!$J26)*PRODUCT($J$18:BA$18)*(1+$C22)</f>
        <v>0</v>
      </c>
      <c r="BB22" s="5">
        <f>IFERROR(Ввод!$G26/$E22,0)*N(BB$14&gt;=Ввод!$I26)*N(BB$14&lt;Ввод!$J26)*PRODUCT($J$18:BB$18)*(1+$C22)</f>
        <v>0</v>
      </c>
      <c r="BC22" s="5">
        <f>IFERROR(Ввод!$G26/$E22,0)*N(BC$14&gt;=Ввод!$I26)*N(BC$14&lt;Ввод!$J26)*PRODUCT($J$18:BC$18)*(1+$C22)</f>
        <v>0</v>
      </c>
      <c r="BD22" s="5">
        <f>IFERROR(Ввод!$G26/$E22,0)*N(BD$14&gt;=Ввод!$I26)*N(BD$14&lt;Ввод!$J26)*PRODUCT($J$18:BD$18)*(1+$C22)</f>
        <v>0</v>
      </c>
      <c r="BE22" s="5">
        <f>IFERROR(Ввод!$G26/$E22,0)*N(BE$14&gt;=Ввод!$I26)*N(BE$14&lt;Ввод!$J26)*PRODUCT($J$18:BE$18)*(1+$C22)</f>
        <v>0</v>
      </c>
      <c r="BF22" s="5">
        <f>IFERROR(Ввод!$G26/$E22,0)*N(BF$14&gt;=Ввод!$I26)*N(BF$14&lt;Ввод!$J26)*PRODUCT($J$18:BF$18)*(1+$C22)</f>
        <v>0</v>
      </c>
      <c r="BG22" s="5">
        <f>IFERROR(Ввод!$G26/$E22,0)*N(BG$14&gt;=Ввод!$I26)*N(BG$14&lt;Ввод!$J26)*PRODUCT($J$18:BG$18)*(1+$C22)</f>
        <v>0</v>
      </c>
      <c r="BH22" s="5">
        <f>IFERROR(Ввод!$G26/$E22,0)*N(BH$14&gt;=Ввод!$I26)*N(BH$14&lt;Ввод!$J26)*PRODUCT($J$18:BH$18)*(1+$C22)</f>
        <v>0</v>
      </c>
      <c r="BI22" s="5">
        <f>IFERROR(Ввод!$G26/$E22,0)*N(BI$14&gt;=Ввод!$I26)*N(BI$14&lt;Ввод!$J26)*PRODUCT($J$18:BI$18)*(1+$C22)</f>
        <v>0</v>
      </c>
      <c r="BJ22" s="5">
        <f>IFERROR(Ввод!$G26/$E22,0)*N(BJ$14&gt;=Ввод!$I26)*N(BJ$14&lt;Ввод!$J26)*PRODUCT($J$18:BJ$18)*(1+$C22)</f>
        <v>0</v>
      </c>
      <c r="BK22" s="5">
        <f>IFERROR(Ввод!$G26/$E22,0)*N(BK$14&gt;=Ввод!$I26)*N(BK$14&lt;Ввод!$J26)*PRODUCT($J$18:BK$18)*(1+$C22)</f>
        <v>0</v>
      </c>
      <c r="BL22" s="5">
        <f>IFERROR(Ввод!$G26/$E22,0)*N(BL$14&gt;=Ввод!$I26)*N(BL$14&lt;Ввод!$J26)*PRODUCT($J$18:BL$18)*(1+$C22)</f>
        <v>0</v>
      </c>
      <c r="BM22" s="5">
        <f>IFERROR(Ввод!$G26/$E22,0)*N(BM$14&gt;=Ввод!$I26)*N(BM$14&lt;Ввод!$J26)*PRODUCT($J$18:BM$18)*(1+$C22)</f>
        <v>0</v>
      </c>
      <c r="BN22" s="5">
        <f>IFERROR(Ввод!$G26/$E22,0)*N(BN$14&gt;=Ввод!$I26)*N(BN$14&lt;Ввод!$J26)*PRODUCT($J$18:BN$18)*(1+$C22)</f>
        <v>0</v>
      </c>
      <c r="BO22" s="5">
        <f>IFERROR(Ввод!$G26/$E22,0)*N(BO$14&gt;=Ввод!$I26)*N(BO$14&lt;Ввод!$J26)*PRODUCT($J$18:BO$18)*(1+$C22)</f>
        <v>0</v>
      </c>
      <c r="BP22" s="5">
        <f>IFERROR(Ввод!$G26/$E22,0)*N(BP$14&gt;=Ввод!$I26)*N(BP$14&lt;Ввод!$J26)*PRODUCT($J$18:BP$18)*(1+$C22)</f>
        <v>0</v>
      </c>
      <c r="BQ22" s="5">
        <f>IFERROR(Ввод!$G26/$E22,0)*N(BQ$14&gt;=Ввод!$I26)*N(BQ$14&lt;Ввод!$J26)*PRODUCT($J$18:BQ$18)*(1+$C22)</f>
        <v>0</v>
      </c>
      <c r="BR22" s="5">
        <f>IFERROR(Ввод!$G26/$E22,0)*N(BR$14&gt;=Ввод!$I26)*N(BR$14&lt;Ввод!$J26)*PRODUCT($J$18:BR$18)*(1+$C22)</f>
        <v>0</v>
      </c>
      <c r="BS22" s="5">
        <f>IFERROR(Ввод!$G26/$E22,0)*N(BS$14&gt;=Ввод!$I26)*N(BS$14&lt;Ввод!$J26)*PRODUCT($J$18:BS$18)*(1+$C22)</f>
        <v>0</v>
      </c>
      <c r="BT22" s="5">
        <f>IFERROR(Ввод!$G26/$E22,0)*N(BT$14&gt;=Ввод!$I26)*N(BT$14&lt;Ввод!$J26)*PRODUCT($J$18:BT$18)*(1+$C22)</f>
        <v>0</v>
      </c>
      <c r="BU22" s="5">
        <f>IFERROR(Ввод!$G26/$E22,0)*N(BU$14&gt;=Ввод!$I26)*N(BU$14&lt;Ввод!$J26)*PRODUCT($J$18:BU$18)*(1+$C22)</f>
        <v>0</v>
      </c>
      <c r="BV22" s="5">
        <f>IFERROR(Ввод!$G26/$E22,0)*N(BV$14&gt;=Ввод!$I26)*N(BV$14&lt;Ввод!$J26)*PRODUCT($J$18:BV$18)*(1+$C22)</f>
        <v>0</v>
      </c>
      <c r="BW22" s="5">
        <f>IFERROR(Ввод!$G26/$E22,0)*N(BW$14&gt;=Ввод!$I26)*N(BW$14&lt;Ввод!$J26)*PRODUCT($J$18:BW$18)*(1+$C22)</f>
        <v>0</v>
      </c>
      <c r="BX22" s="5">
        <f>IFERROR(Ввод!$G26/$E22,0)*N(BX$14&gt;=Ввод!$I26)*N(BX$14&lt;Ввод!$J26)*PRODUCT($J$18:BX$18)*(1+$C22)</f>
        <v>0</v>
      </c>
      <c r="BY22" s="5">
        <f>IFERROR(Ввод!$G26/$E22,0)*N(BY$14&gt;=Ввод!$I26)*N(BY$14&lt;Ввод!$J26)*PRODUCT($J$18:BY$18)*(1+$C22)</f>
        <v>0</v>
      </c>
      <c r="BZ22" s="5">
        <f>IFERROR(Ввод!$G26/$E22,0)*N(BZ$14&gt;=Ввод!$I26)*N(BZ$14&lt;Ввод!$J26)*PRODUCT($J$18:BZ$18)*(1+$C22)</f>
        <v>0</v>
      </c>
      <c r="CA22" s="5">
        <f>IFERROR(Ввод!$G26/$E22,0)*N(CA$14&gt;=Ввод!$I26)*N(CA$14&lt;Ввод!$J26)*PRODUCT($J$18:CA$18)*(1+$C22)</f>
        <v>0</v>
      </c>
      <c r="CB22" s="5">
        <f>IFERROR(Ввод!$G26/$E22,0)*N(CB$14&gt;=Ввод!$I26)*N(CB$14&lt;Ввод!$J26)*PRODUCT($J$18:CB$18)*(1+$C22)</f>
        <v>0</v>
      </c>
      <c r="CC22" s="5">
        <f>IFERROR(Ввод!$G26/$E22,0)*N(CC$14&gt;=Ввод!$I26)*N(CC$14&lt;Ввод!$J26)*PRODUCT($J$18:CC$18)*(1+$C22)</f>
        <v>0</v>
      </c>
      <c r="CD22" s="5">
        <f>IFERROR(Ввод!$G26/$E22,0)*N(CD$14&gt;=Ввод!$I26)*N(CD$14&lt;Ввод!$J26)*PRODUCT($J$18:CD$18)*(1+$C22)</f>
        <v>0</v>
      </c>
      <c r="CE22" s="5">
        <f>IFERROR(Ввод!$G26/$E22,0)*N(CE$14&gt;=Ввод!$I26)*N(CE$14&lt;Ввод!$J26)*PRODUCT($J$18:CE$18)*(1+$C22)</f>
        <v>0</v>
      </c>
      <c r="CF22" s="5">
        <f>IFERROR(Ввод!$G26/$E22,0)*N(CF$14&gt;=Ввод!$I26)*N(CF$14&lt;Ввод!$J26)*PRODUCT($J$18:CF$18)*(1+$C22)</f>
        <v>0</v>
      </c>
      <c r="CG22" s="5">
        <f>IFERROR(Ввод!$G26/$E22,0)*N(CG$14&gt;=Ввод!$I26)*N(CG$14&lt;Ввод!$J26)*PRODUCT($J$18:CG$18)*(1+$C22)</f>
        <v>0</v>
      </c>
      <c r="CH22" s="5">
        <f>IFERROR(Ввод!$G26/$E22,0)*N(CH$14&gt;=Ввод!$I26)*N(CH$14&lt;Ввод!$J26)*PRODUCT($J$18:CH$18)*(1+$C22)</f>
        <v>0</v>
      </c>
      <c r="CI22" s="5">
        <f>IFERROR(Ввод!$G26/$E22,0)*N(CI$14&gt;=Ввод!$I26)*N(CI$14&lt;Ввод!$J26)*PRODUCT($J$18:CI$18)*(1+$C22)</f>
        <v>0</v>
      </c>
      <c r="CJ22" s="5">
        <f>IFERROR(Ввод!$G26/$E22,0)*N(CJ$14&gt;=Ввод!$I26)*N(CJ$14&lt;Ввод!$J26)*PRODUCT($J$18:CJ$18)*(1+$C22)</f>
        <v>0</v>
      </c>
      <c r="CK22" s="5">
        <f>IFERROR(Ввод!$G26/$E22,0)*N(CK$14&gt;=Ввод!$I26)*N(CK$14&lt;Ввод!$J26)*PRODUCT($J$18:CK$18)*(1+$C22)</f>
        <v>0</v>
      </c>
      <c r="CL22" s="5">
        <f>IFERROR(Ввод!$G26/$E22,0)*N(CL$14&gt;=Ввод!$I26)*N(CL$14&lt;Ввод!$J26)*PRODUCT($J$18:CL$18)*(1+$C22)</f>
        <v>0</v>
      </c>
      <c r="CM22" s="5">
        <f>IFERROR(Ввод!$G26/$E22,0)*N(CM$14&gt;=Ввод!$I26)*N(CM$14&lt;Ввод!$J26)*PRODUCT($J$18:CM$18)*(1+$C22)</f>
        <v>0</v>
      </c>
      <c r="CN22" s="5">
        <f>IFERROR(Ввод!$G26/$E22,0)*N(CN$14&gt;=Ввод!$I26)*N(CN$14&lt;Ввод!$J26)*PRODUCT($J$18:CN$18)*(1+$C22)</f>
        <v>0</v>
      </c>
      <c r="CO22" s="5">
        <f>IFERROR(Ввод!$G26/$E22,0)*N(CO$14&gt;=Ввод!$I26)*N(CO$14&lt;Ввод!$J26)*PRODUCT($J$18:CO$18)*(1+$C22)</f>
        <v>0</v>
      </c>
      <c r="CP22" s="5">
        <f>IFERROR(Ввод!$G26/$E22,0)*N(CP$14&gt;=Ввод!$I26)*N(CP$14&lt;Ввод!$J26)*PRODUCT($J$18:CP$18)*(1+$C22)</f>
        <v>0</v>
      </c>
      <c r="CQ22" s="5">
        <f>IFERROR(Ввод!$G26/$E22,0)*N(CQ$14&gt;=Ввод!$I26)*N(CQ$14&lt;Ввод!$J26)*PRODUCT($J$18:CQ$18)*(1+$C22)</f>
        <v>0</v>
      </c>
      <c r="CR22" s="5">
        <f>IFERROR(Ввод!$G26/$E22,0)*N(CR$14&gt;=Ввод!$I26)*N(CR$14&lt;Ввод!$J26)*PRODUCT($J$18:CR$18)*(1+$C22)</f>
        <v>0</v>
      </c>
      <c r="CS22" s="5">
        <f>IFERROR(Ввод!$G26/$E22,0)*N(CS$14&gt;=Ввод!$I26)*N(CS$14&lt;Ввод!$J26)*PRODUCT($J$18:CS$18)*(1+$C22)</f>
        <v>0</v>
      </c>
      <c r="CT22" s="5">
        <f>IFERROR(Ввод!$G26/$E22,0)*N(CT$14&gt;=Ввод!$I26)*N(CT$14&lt;Ввод!$J26)*PRODUCT($J$18:CT$18)*(1+$C22)</f>
        <v>0</v>
      </c>
      <c r="CU22" s="5">
        <f>IFERROR(Ввод!$G26/$E22,0)*N(CU$14&gt;=Ввод!$I26)*N(CU$14&lt;Ввод!$J26)*PRODUCT($J$18:CU$18)*(1+$C22)</f>
        <v>0</v>
      </c>
      <c r="CV22" s="5">
        <f>IFERROR(Ввод!$G26/$E22,0)*N(CV$14&gt;=Ввод!$I26)*N(CV$14&lt;Ввод!$J26)*PRODUCT($J$18:CV$18)*(1+$C22)</f>
        <v>0</v>
      </c>
      <c r="CW22" s="5">
        <f>IFERROR(Ввод!$G26/$E22,0)*N(CW$14&gt;=Ввод!$I26)*N(CW$14&lt;Ввод!$J26)*PRODUCT($J$18:CW$18)*(1+$C22)</f>
        <v>0</v>
      </c>
      <c r="CX22" s="5">
        <f>IFERROR(Ввод!$G26/$E22,0)*N(CX$14&gt;=Ввод!$I26)*N(CX$14&lt;Ввод!$J26)*PRODUCT($J$18:CX$18)*(1+$C22)</f>
        <v>0</v>
      </c>
      <c r="CY22" s="5">
        <f>IFERROR(Ввод!$G26/$E22,0)*N(CY$14&gt;=Ввод!$I26)*N(CY$14&lt;Ввод!$J26)*PRODUCT($J$18:CY$18)*(1+$C22)</f>
        <v>0</v>
      </c>
      <c r="CZ22" s="5">
        <f>IFERROR(Ввод!$G26/$E22,0)*N(CZ$14&gt;=Ввод!$I26)*N(CZ$14&lt;Ввод!$J26)*PRODUCT($J$18:CZ$18)*(1+$C22)</f>
        <v>0</v>
      </c>
      <c r="DA22" s="5">
        <f>IFERROR(Ввод!$G26/$E22,0)*N(DA$14&gt;=Ввод!$I26)*N(DA$14&lt;Ввод!$J26)*PRODUCT($J$18:DA$18)*(1+$C22)</f>
        <v>0</v>
      </c>
      <c r="DB22" s="5">
        <f>IFERROR(Ввод!$G26/$E22,0)*N(DB$14&gt;=Ввод!$I26)*N(DB$14&lt;Ввод!$J26)*PRODUCT($J$18:DB$18)*(1+$C22)</f>
        <v>0</v>
      </c>
      <c r="DC22" s="5">
        <f>IFERROR(Ввод!$G26/$E22,0)*N(DC$14&gt;=Ввод!$I26)*N(DC$14&lt;Ввод!$J26)*PRODUCT($J$18:DC$18)*(1+$C22)</f>
        <v>0</v>
      </c>
      <c r="DD22" s="5">
        <f>IFERROR(Ввод!$G26/$E22,0)*N(DD$14&gt;=Ввод!$I26)*N(DD$14&lt;Ввод!$J26)*PRODUCT($J$18:DD$18)*(1+$C22)</f>
        <v>0</v>
      </c>
      <c r="DE22" s="5">
        <f>IFERROR(Ввод!$G26/$E22,0)*N(DE$14&gt;=Ввод!$I26)*N(DE$14&lt;Ввод!$J26)*PRODUCT($J$18:DE$18)*(1+$C22)</f>
        <v>0</v>
      </c>
      <c r="DF22" s="5">
        <f>IFERROR(Ввод!$G26/$E22,0)*N(DF$14&gt;=Ввод!$I26)*N(DF$14&lt;Ввод!$J26)*PRODUCT($J$18:DF$18)*(1+$C22)</f>
        <v>0</v>
      </c>
      <c r="DG22" s="5">
        <f>IFERROR(Ввод!$G26/$E22,0)*N(DG$14&gt;=Ввод!$I26)*N(DG$14&lt;Ввод!$J26)*PRODUCT($J$18:DG$18)*(1+$C22)</f>
        <v>0</v>
      </c>
      <c r="DH22" s="5">
        <f>IFERROR(Ввод!$G26/$E22,0)*N(DH$14&gt;=Ввод!$I26)*N(DH$14&lt;Ввод!$J26)*PRODUCT($J$18:DH$18)*(1+$C22)</f>
        <v>0</v>
      </c>
      <c r="DI22" s="5">
        <f>IFERROR(Ввод!$G26/$E22,0)*N(DI$14&gt;=Ввод!$I26)*N(DI$14&lt;Ввод!$J26)*PRODUCT($J$18:DI$18)*(1+$C22)</f>
        <v>0</v>
      </c>
      <c r="DJ22" s="5">
        <f>IFERROR(Ввод!$G26/$E22,0)*N(DJ$14&gt;=Ввод!$I26)*N(DJ$14&lt;Ввод!$J26)*PRODUCT($J$18:DJ$18)*(1+$C22)</f>
        <v>0</v>
      </c>
    </row>
    <row r="23" spans="1:114">
      <c r="B23" t="str">
        <f>Ввод!D27</f>
        <v>Создание / реконструкция объект №2</v>
      </c>
      <c r="C23" s="235">
        <f>Чувствительность!$D$13</f>
        <v>0</v>
      </c>
      <c r="D23" s="7">
        <f>N(Ввод!E27)</f>
        <v>1</v>
      </c>
      <c r="E23">
        <f>MATCH(Ввод!J27,$14:$14,0)-MATCH(Ввод!I27,$14:$14,0)</f>
        <v>5</v>
      </c>
      <c r="G23" s="7" t="s">
        <v>0</v>
      </c>
      <c r="I23" s="5">
        <f t="shared" si="0"/>
        <v>500000</v>
      </c>
      <c r="J23" s="5">
        <f>IFERROR(Ввод!$G27/$E23,0)*N(J$14&gt;=Ввод!$I27)*N(J$14&lt;Ввод!$J27)*PRODUCT($J$18:J$18)*(1+$C23)</f>
        <v>100000</v>
      </c>
      <c r="K23" s="5">
        <f>IFERROR(Ввод!$G27/$E23,0)*N(K$14&gt;=Ввод!$I27)*N(K$14&lt;Ввод!$J27)*PRODUCT($J$18:K$18)*(1+$C23)</f>
        <v>100000</v>
      </c>
      <c r="L23" s="5">
        <f>IFERROR(Ввод!$G27/$E23,0)*N(L$14&gt;=Ввод!$I27)*N(L$14&lt;Ввод!$J27)*PRODUCT($J$18:L$18)*(1+$C23)</f>
        <v>100000</v>
      </c>
      <c r="M23" s="5">
        <f>IFERROR(Ввод!$G27/$E23,0)*N(M$14&gt;=Ввод!$I27)*N(M$14&lt;Ввод!$J27)*PRODUCT($J$18:M$18)*(1+$C23)</f>
        <v>100000</v>
      </c>
      <c r="N23" s="5">
        <f>IFERROR(Ввод!$G27/$E23,0)*N(N$14&gt;=Ввод!$I27)*N(N$14&lt;Ввод!$J27)*PRODUCT($J$18:N$18)*(1+$C23)</f>
        <v>100000</v>
      </c>
      <c r="O23" s="5">
        <f>IFERROR(Ввод!$G27/$E23,0)*N(O$14&gt;=Ввод!$I27)*N(O$14&lt;Ввод!$J27)*PRODUCT($J$18:O$18)*(1+$C23)</f>
        <v>0</v>
      </c>
      <c r="P23" s="5">
        <f>IFERROR(Ввод!$G27/$E23,0)*N(P$14&gt;=Ввод!$I27)*N(P$14&lt;Ввод!$J27)*PRODUCT($J$18:P$18)*(1+$C23)</f>
        <v>0</v>
      </c>
      <c r="Q23" s="5">
        <f>IFERROR(Ввод!$G27/$E23,0)*N(Q$14&gt;=Ввод!$I27)*N(Q$14&lt;Ввод!$J27)*PRODUCT($J$18:Q$18)*(1+$C23)</f>
        <v>0</v>
      </c>
      <c r="R23" s="5">
        <f>IFERROR(Ввод!$G27/$E23,0)*N(R$14&gt;=Ввод!$I27)*N(R$14&lt;Ввод!$J27)*PRODUCT($J$18:R$18)*(1+$C23)</f>
        <v>0</v>
      </c>
      <c r="S23" s="5">
        <f>IFERROR(Ввод!$G27/$E23,0)*N(S$14&gt;=Ввод!$I27)*N(S$14&lt;Ввод!$J27)*PRODUCT($J$18:S$18)*(1+$C23)</f>
        <v>0</v>
      </c>
      <c r="T23" s="5">
        <f>IFERROR(Ввод!$G27/$E23,0)*N(T$14&gt;=Ввод!$I27)*N(T$14&lt;Ввод!$J27)*PRODUCT($J$18:T$18)*(1+$C23)</f>
        <v>0</v>
      </c>
      <c r="U23" s="5">
        <f>IFERROR(Ввод!$G27/$E23,0)*N(U$14&gt;=Ввод!$I27)*N(U$14&lt;Ввод!$J27)*PRODUCT($J$18:U$18)*(1+$C23)</f>
        <v>0</v>
      </c>
      <c r="V23" s="5">
        <f>IFERROR(Ввод!$G27/$E23,0)*N(V$14&gt;=Ввод!$I27)*N(V$14&lt;Ввод!$J27)*PRODUCT($J$18:V$18)*(1+$C23)</f>
        <v>0</v>
      </c>
      <c r="W23" s="5">
        <f>IFERROR(Ввод!$G27/$E23,0)*N(W$14&gt;=Ввод!$I27)*N(W$14&lt;Ввод!$J27)*PRODUCT($J$18:W$18)*(1+$C23)</f>
        <v>0</v>
      </c>
      <c r="X23" s="5">
        <f>IFERROR(Ввод!$G27/$E23,0)*N(X$14&gt;=Ввод!$I27)*N(X$14&lt;Ввод!$J27)*PRODUCT($J$18:X$18)*(1+$C23)</f>
        <v>0</v>
      </c>
      <c r="Y23" s="5">
        <f>IFERROR(Ввод!$G27/$E23,0)*N(Y$14&gt;=Ввод!$I27)*N(Y$14&lt;Ввод!$J27)*PRODUCT($J$18:Y$18)*(1+$C23)</f>
        <v>0</v>
      </c>
      <c r="Z23" s="5">
        <f>IFERROR(Ввод!$G27/$E23,0)*N(Z$14&gt;=Ввод!$I27)*N(Z$14&lt;Ввод!$J27)*PRODUCT($J$18:Z$18)*(1+$C23)</f>
        <v>0</v>
      </c>
      <c r="AA23" s="5">
        <f>IFERROR(Ввод!$G27/$E23,0)*N(AA$14&gt;=Ввод!$I27)*N(AA$14&lt;Ввод!$J27)*PRODUCT($J$18:AA$18)*(1+$C23)</f>
        <v>0</v>
      </c>
      <c r="AB23" s="5">
        <f>IFERROR(Ввод!$G27/$E23,0)*N(AB$14&gt;=Ввод!$I27)*N(AB$14&lt;Ввод!$J27)*PRODUCT($J$18:AB$18)*(1+$C23)</f>
        <v>0</v>
      </c>
      <c r="AC23" s="5">
        <f>IFERROR(Ввод!$G27/$E23,0)*N(AC$14&gt;=Ввод!$I27)*N(AC$14&lt;Ввод!$J27)*PRODUCT($J$18:AC$18)*(1+$C23)</f>
        <v>0</v>
      </c>
      <c r="AD23" s="5">
        <f>IFERROR(Ввод!$G27/$E23,0)*N(AD$14&gt;=Ввод!$I27)*N(AD$14&lt;Ввод!$J27)*PRODUCT($J$18:AD$18)*(1+$C23)</f>
        <v>0</v>
      </c>
      <c r="AE23" s="5">
        <f>IFERROR(Ввод!$G27/$E23,0)*N(AE$14&gt;=Ввод!$I27)*N(AE$14&lt;Ввод!$J27)*PRODUCT($J$18:AE$18)*(1+$C23)</f>
        <v>0</v>
      </c>
      <c r="AF23" s="5">
        <f>IFERROR(Ввод!$G27/$E23,0)*N(AF$14&gt;=Ввод!$I27)*N(AF$14&lt;Ввод!$J27)*PRODUCT($J$18:AF$18)*(1+$C23)</f>
        <v>0</v>
      </c>
      <c r="AG23" s="5">
        <f>IFERROR(Ввод!$G27/$E23,0)*N(AG$14&gt;=Ввод!$I27)*N(AG$14&lt;Ввод!$J27)*PRODUCT($J$18:AG$18)*(1+$C23)</f>
        <v>0</v>
      </c>
      <c r="AH23" s="5">
        <f>IFERROR(Ввод!$G27/$E23,0)*N(AH$14&gt;=Ввод!$I27)*N(AH$14&lt;Ввод!$J27)*PRODUCT($J$18:AH$18)*(1+$C23)</f>
        <v>0</v>
      </c>
      <c r="AI23" s="5">
        <f>IFERROR(Ввод!$G27/$E23,0)*N(AI$14&gt;=Ввод!$I27)*N(AI$14&lt;Ввод!$J27)*PRODUCT($J$18:AI$18)*(1+$C23)</f>
        <v>0</v>
      </c>
      <c r="AJ23" s="5">
        <f>IFERROR(Ввод!$G27/$E23,0)*N(AJ$14&gt;=Ввод!$I27)*N(AJ$14&lt;Ввод!$J27)*PRODUCT($J$18:AJ$18)*(1+$C23)</f>
        <v>0</v>
      </c>
      <c r="AK23" s="5">
        <f>IFERROR(Ввод!$G27/$E23,0)*N(AK$14&gt;=Ввод!$I27)*N(AK$14&lt;Ввод!$J27)*PRODUCT($J$18:AK$18)*(1+$C23)</f>
        <v>0</v>
      </c>
      <c r="AL23" s="5">
        <f>IFERROR(Ввод!$G27/$E23,0)*N(AL$14&gt;=Ввод!$I27)*N(AL$14&lt;Ввод!$J27)*PRODUCT($J$18:AL$18)*(1+$C23)</f>
        <v>0</v>
      </c>
      <c r="AM23" s="5">
        <f>IFERROR(Ввод!$G27/$E23,0)*N(AM$14&gt;=Ввод!$I27)*N(AM$14&lt;Ввод!$J27)*PRODUCT($J$18:AM$18)*(1+$C23)</f>
        <v>0</v>
      </c>
      <c r="AN23" s="5">
        <f>IFERROR(Ввод!$G27/$E23,0)*N(AN$14&gt;=Ввод!$I27)*N(AN$14&lt;Ввод!$J27)*PRODUCT($J$18:AN$18)*(1+$C23)</f>
        <v>0</v>
      </c>
      <c r="AO23" s="5">
        <f>IFERROR(Ввод!$G27/$E23,0)*N(AO$14&gt;=Ввод!$I27)*N(AO$14&lt;Ввод!$J27)*PRODUCT($J$18:AO$18)*(1+$C23)</f>
        <v>0</v>
      </c>
      <c r="AP23" s="5">
        <f>IFERROR(Ввод!$G27/$E23,0)*N(AP$14&gt;=Ввод!$I27)*N(AP$14&lt;Ввод!$J27)*PRODUCT($J$18:AP$18)*(1+$C23)</f>
        <v>0</v>
      </c>
      <c r="AQ23" s="5">
        <f>IFERROR(Ввод!$G27/$E23,0)*N(AQ$14&gt;=Ввод!$I27)*N(AQ$14&lt;Ввод!$J27)*PRODUCT($J$18:AQ$18)*(1+$C23)</f>
        <v>0</v>
      </c>
      <c r="AR23" s="5">
        <f>IFERROR(Ввод!$G27/$E23,0)*N(AR$14&gt;=Ввод!$I27)*N(AR$14&lt;Ввод!$J27)*PRODUCT($J$18:AR$18)*(1+$C23)</f>
        <v>0</v>
      </c>
      <c r="AS23" s="5">
        <f>IFERROR(Ввод!$G27/$E23,0)*N(AS$14&gt;=Ввод!$I27)*N(AS$14&lt;Ввод!$J27)*PRODUCT($J$18:AS$18)*(1+$C23)</f>
        <v>0</v>
      </c>
      <c r="AT23" s="5">
        <f>IFERROR(Ввод!$G27/$E23,0)*N(AT$14&gt;=Ввод!$I27)*N(AT$14&lt;Ввод!$J27)*PRODUCT($J$18:AT$18)*(1+$C23)</f>
        <v>0</v>
      </c>
      <c r="AU23" s="5">
        <f>IFERROR(Ввод!$G27/$E23,0)*N(AU$14&gt;=Ввод!$I27)*N(AU$14&lt;Ввод!$J27)*PRODUCT($J$18:AU$18)*(1+$C23)</f>
        <v>0</v>
      </c>
      <c r="AV23" s="5">
        <f>IFERROR(Ввод!$G27/$E23,0)*N(AV$14&gt;=Ввод!$I27)*N(AV$14&lt;Ввод!$J27)*PRODUCT($J$18:AV$18)*(1+$C23)</f>
        <v>0</v>
      </c>
      <c r="AW23" s="5">
        <f>IFERROR(Ввод!$G27/$E23,0)*N(AW$14&gt;=Ввод!$I27)*N(AW$14&lt;Ввод!$J27)*PRODUCT($J$18:AW$18)*(1+$C23)</f>
        <v>0</v>
      </c>
      <c r="AX23" s="5">
        <f>IFERROR(Ввод!$G27/$E23,0)*N(AX$14&gt;=Ввод!$I27)*N(AX$14&lt;Ввод!$J27)*PRODUCT($J$18:AX$18)*(1+$C23)</f>
        <v>0</v>
      </c>
      <c r="AY23" s="5">
        <f>IFERROR(Ввод!$G27/$E23,0)*N(AY$14&gt;=Ввод!$I27)*N(AY$14&lt;Ввод!$J27)*PRODUCT($J$18:AY$18)*(1+$C23)</f>
        <v>0</v>
      </c>
      <c r="AZ23" s="5">
        <f>IFERROR(Ввод!$G27/$E23,0)*N(AZ$14&gt;=Ввод!$I27)*N(AZ$14&lt;Ввод!$J27)*PRODUCT($J$18:AZ$18)*(1+$C23)</f>
        <v>0</v>
      </c>
      <c r="BA23" s="5">
        <f>IFERROR(Ввод!$G27/$E23,0)*N(BA$14&gt;=Ввод!$I27)*N(BA$14&lt;Ввод!$J27)*PRODUCT($J$18:BA$18)*(1+$C23)</f>
        <v>0</v>
      </c>
      <c r="BB23" s="5">
        <f>IFERROR(Ввод!$G27/$E23,0)*N(BB$14&gt;=Ввод!$I27)*N(BB$14&lt;Ввод!$J27)*PRODUCT($J$18:BB$18)*(1+$C23)</f>
        <v>0</v>
      </c>
      <c r="BC23" s="5">
        <f>IFERROR(Ввод!$G27/$E23,0)*N(BC$14&gt;=Ввод!$I27)*N(BC$14&lt;Ввод!$J27)*PRODUCT($J$18:BC$18)*(1+$C23)</f>
        <v>0</v>
      </c>
      <c r="BD23" s="5">
        <f>IFERROR(Ввод!$G27/$E23,0)*N(BD$14&gt;=Ввод!$I27)*N(BD$14&lt;Ввод!$J27)*PRODUCT($J$18:BD$18)*(1+$C23)</f>
        <v>0</v>
      </c>
      <c r="BE23" s="5">
        <f>IFERROR(Ввод!$G27/$E23,0)*N(BE$14&gt;=Ввод!$I27)*N(BE$14&lt;Ввод!$J27)*PRODUCT($J$18:BE$18)*(1+$C23)</f>
        <v>0</v>
      </c>
      <c r="BF23" s="5">
        <f>IFERROR(Ввод!$G27/$E23,0)*N(BF$14&gt;=Ввод!$I27)*N(BF$14&lt;Ввод!$J27)*PRODUCT($J$18:BF$18)*(1+$C23)</f>
        <v>0</v>
      </c>
      <c r="BG23" s="5">
        <f>IFERROR(Ввод!$G27/$E23,0)*N(BG$14&gt;=Ввод!$I27)*N(BG$14&lt;Ввод!$J27)*PRODUCT($J$18:BG$18)*(1+$C23)</f>
        <v>0</v>
      </c>
      <c r="BH23" s="5">
        <f>IFERROR(Ввод!$G27/$E23,0)*N(BH$14&gt;=Ввод!$I27)*N(BH$14&lt;Ввод!$J27)*PRODUCT($J$18:BH$18)*(1+$C23)</f>
        <v>0</v>
      </c>
      <c r="BI23" s="5">
        <f>IFERROR(Ввод!$G27/$E23,0)*N(BI$14&gt;=Ввод!$I27)*N(BI$14&lt;Ввод!$J27)*PRODUCT($J$18:BI$18)*(1+$C23)</f>
        <v>0</v>
      </c>
      <c r="BJ23" s="5">
        <f>IFERROR(Ввод!$G27/$E23,0)*N(BJ$14&gt;=Ввод!$I27)*N(BJ$14&lt;Ввод!$J27)*PRODUCT($J$18:BJ$18)*(1+$C23)</f>
        <v>0</v>
      </c>
      <c r="BK23" s="5">
        <f>IFERROR(Ввод!$G27/$E23,0)*N(BK$14&gt;=Ввод!$I27)*N(BK$14&lt;Ввод!$J27)*PRODUCT($J$18:BK$18)*(1+$C23)</f>
        <v>0</v>
      </c>
      <c r="BL23" s="5">
        <f>IFERROR(Ввод!$G27/$E23,0)*N(BL$14&gt;=Ввод!$I27)*N(BL$14&lt;Ввод!$J27)*PRODUCT($J$18:BL$18)*(1+$C23)</f>
        <v>0</v>
      </c>
      <c r="BM23" s="5">
        <f>IFERROR(Ввод!$G27/$E23,0)*N(BM$14&gt;=Ввод!$I27)*N(BM$14&lt;Ввод!$J27)*PRODUCT($J$18:BM$18)*(1+$C23)</f>
        <v>0</v>
      </c>
      <c r="BN23" s="5">
        <f>IFERROR(Ввод!$G27/$E23,0)*N(BN$14&gt;=Ввод!$I27)*N(BN$14&lt;Ввод!$J27)*PRODUCT($J$18:BN$18)*(1+$C23)</f>
        <v>0</v>
      </c>
      <c r="BO23" s="5">
        <f>IFERROR(Ввод!$G27/$E23,0)*N(BO$14&gt;=Ввод!$I27)*N(BO$14&lt;Ввод!$J27)*PRODUCT($J$18:BO$18)*(1+$C23)</f>
        <v>0</v>
      </c>
      <c r="BP23" s="5">
        <f>IFERROR(Ввод!$G27/$E23,0)*N(BP$14&gt;=Ввод!$I27)*N(BP$14&lt;Ввод!$J27)*PRODUCT($J$18:BP$18)*(1+$C23)</f>
        <v>0</v>
      </c>
      <c r="BQ23" s="5">
        <f>IFERROR(Ввод!$G27/$E23,0)*N(BQ$14&gt;=Ввод!$I27)*N(BQ$14&lt;Ввод!$J27)*PRODUCT($J$18:BQ$18)*(1+$C23)</f>
        <v>0</v>
      </c>
      <c r="BR23" s="5">
        <f>IFERROR(Ввод!$G27/$E23,0)*N(BR$14&gt;=Ввод!$I27)*N(BR$14&lt;Ввод!$J27)*PRODUCT($J$18:BR$18)*(1+$C23)</f>
        <v>0</v>
      </c>
      <c r="BS23" s="5">
        <f>IFERROR(Ввод!$G27/$E23,0)*N(BS$14&gt;=Ввод!$I27)*N(BS$14&lt;Ввод!$J27)*PRODUCT($J$18:BS$18)*(1+$C23)</f>
        <v>0</v>
      </c>
      <c r="BT23" s="5">
        <f>IFERROR(Ввод!$G27/$E23,0)*N(BT$14&gt;=Ввод!$I27)*N(BT$14&lt;Ввод!$J27)*PRODUCT($J$18:BT$18)*(1+$C23)</f>
        <v>0</v>
      </c>
      <c r="BU23" s="5">
        <f>IFERROR(Ввод!$G27/$E23,0)*N(BU$14&gt;=Ввод!$I27)*N(BU$14&lt;Ввод!$J27)*PRODUCT($J$18:BU$18)*(1+$C23)</f>
        <v>0</v>
      </c>
      <c r="BV23" s="5">
        <f>IFERROR(Ввод!$G27/$E23,0)*N(BV$14&gt;=Ввод!$I27)*N(BV$14&lt;Ввод!$J27)*PRODUCT($J$18:BV$18)*(1+$C23)</f>
        <v>0</v>
      </c>
      <c r="BW23" s="5">
        <f>IFERROR(Ввод!$G27/$E23,0)*N(BW$14&gt;=Ввод!$I27)*N(BW$14&lt;Ввод!$J27)*PRODUCT($J$18:BW$18)*(1+$C23)</f>
        <v>0</v>
      </c>
      <c r="BX23" s="5">
        <f>IFERROR(Ввод!$G27/$E23,0)*N(BX$14&gt;=Ввод!$I27)*N(BX$14&lt;Ввод!$J27)*PRODUCT($J$18:BX$18)*(1+$C23)</f>
        <v>0</v>
      </c>
      <c r="BY23" s="5">
        <f>IFERROR(Ввод!$G27/$E23,0)*N(BY$14&gt;=Ввод!$I27)*N(BY$14&lt;Ввод!$J27)*PRODUCT($J$18:BY$18)*(1+$C23)</f>
        <v>0</v>
      </c>
      <c r="BZ23" s="5">
        <f>IFERROR(Ввод!$G27/$E23,0)*N(BZ$14&gt;=Ввод!$I27)*N(BZ$14&lt;Ввод!$J27)*PRODUCT($J$18:BZ$18)*(1+$C23)</f>
        <v>0</v>
      </c>
      <c r="CA23" s="5">
        <f>IFERROR(Ввод!$G27/$E23,0)*N(CA$14&gt;=Ввод!$I27)*N(CA$14&lt;Ввод!$J27)*PRODUCT($J$18:CA$18)*(1+$C23)</f>
        <v>0</v>
      </c>
      <c r="CB23" s="5">
        <f>IFERROR(Ввод!$G27/$E23,0)*N(CB$14&gt;=Ввод!$I27)*N(CB$14&lt;Ввод!$J27)*PRODUCT($J$18:CB$18)*(1+$C23)</f>
        <v>0</v>
      </c>
      <c r="CC23" s="5">
        <f>IFERROR(Ввод!$G27/$E23,0)*N(CC$14&gt;=Ввод!$I27)*N(CC$14&lt;Ввод!$J27)*PRODUCT($J$18:CC$18)*(1+$C23)</f>
        <v>0</v>
      </c>
      <c r="CD23" s="5">
        <f>IFERROR(Ввод!$G27/$E23,0)*N(CD$14&gt;=Ввод!$I27)*N(CD$14&lt;Ввод!$J27)*PRODUCT($J$18:CD$18)*(1+$C23)</f>
        <v>0</v>
      </c>
      <c r="CE23" s="5">
        <f>IFERROR(Ввод!$G27/$E23,0)*N(CE$14&gt;=Ввод!$I27)*N(CE$14&lt;Ввод!$J27)*PRODUCT($J$18:CE$18)*(1+$C23)</f>
        <v>0</v>
      </c>
      <c r="CF23" s="5">
        <f>IFERROR(Ввод!$G27/$E23,0)*N(CF$14&gt;=Ввод!$I27)*N(CF$14&lt;Ввод!$J27)*PRODUCT($J$18:CF$18)*(1+$C23)</f>
        <v>0</v>
      </c>
      <c r="CG23" s="5">
        <f>IFERROR(Ввод!$G27/$E23,0)*N(CG$14&gt;=Ввод!$I27)*N(CG$14&lt;Ввод!$J27)*PRODUCT($J$18:CG$18)*(1+$C23)</f>
        <v>0</v>
      </c>
      <c r="CH23" s="5">
        <f>IFERROR(Ввод!$G27/$E23,0)*N(CH$14&gt;=Ввод!$I27)*N(CH$14&lt;Ввод!$J27)*PRODUCT($J$18:CH$18)*(1+$C23)</f>
        <v>0</v>
      </c>
      <c r="CI23" s="5">
        <f>IFERROR(Ввод!$G27/$E23,0)*N(CI$14&gt;=Ввод!$I27)*N(CI$14&lt;Ввод!$J27)*PRODUCT($J$18:CI$18)*(1+$C23)</f>
        <v>0</v>
      </c>
      <c r="CJ23" s="5">
        <f>IFERROR(Ввод!$G27/$E23,0)*N(CJ$14&gt;=Ввод!$I27)*N(CJ$14&lt;Ввод!$J27)*PRODUCT($J$18:CJ$18)*(1+$C23)</f>
        <v>0</v>
      </c>
      <c r="CK23" s="5">
        <f>IFERROR(Ввод!$G27/$E23,0)*N(CK$14&gt;=Ввод!$I27)*N(CK$14&lt;Ввод!$J27)*PRODUCT($J$18:CK$18)*(1+$C23)</f>
        <v>0</v>
      </c>
      <c r="CL23" s="5">
        <f>IFERROR(Ввод!$G27/$E23,0)*N(CL$14&gt;=Ввод!$I27)*N(CL$14&lt;Ввод!$J27)*PRODUCT($J$18:CL$18)*(1+$C23)</f>
        <v>0</v>
      </c>
      <c r="CM23" s="5">
        <f>IFERROR(Ввод!$G27/$E23,0)*N(CM$14&gt;=Ввод!$I27)*N(CM$14&lt;Ввод!$J27)*PRODUCT($J$18:CM$18)*(1+$C23)</f>
        <v>0</v>
      </c>
      <c r="CN23" s="5">
        <f>IFERROR(Ввод!$G27/$E23,0)*N(CN$14&gt;=Ввод!$I27)*N(CN$14&lt;Ввод!$J27)*PRODUCT($J$18:CN$18)*(1+$C23)</f>
        <v>0</v>
      </c>
      <c r="CO23" s="5">
        <f>IFERROR(Ввод!$G27/$E23,0)*N(CO$14&gt;=Ввод!$I27)*N(CO$14&lt;Ввод!$J27)*PRODUCT($J$18:CO$18)*(1+$C23)</f>
        <v>0</v>
      </c>
      <c r="CP23" s="5">
        <f>IFERROR(Ввод!$G27/$E23,0)*N(CP$14&gt;=Ввод!$I27)*N(CP$14&lt;Ввод!$J27)*PRODUCT($J$18:CP$18)*(1+$C23)</f>
        <v>0</v>
      </c>
      <c r="CQ23" s="5">
        <f>IFERROR(Ввод!$G27/$E23,0)*N(CQ$14&gt;=Ввод!$I27)*N(CQ$14&lt;Ввод!$J27)*PRODUCT($J$18:CQ$18)*(1+$C23)</f>
        <v>0</v>
      </c>
      <c r="CR23" s="5">
        <f>IFERROR(Ввод!$G27/$E23,0)*N(CR$14&gt;=Ввод!$I27)*N(CR$14&lt;Ввод!$J27)*PRODUCT($J$18:CR$18)*(1+$C23)</f>
        <v>0</v>
      </c>
      <c r="CS23" s="5">
        <f>IFERROR(Ввод!$G27/$E23,0)*N(CS$14&gt;=Ввод!$I27)*N(CS$14&lt;Ввод!$J27)*PRODUCT($J$18:CS$18)*(1+$C23)</f>
        <v>0</v>
      </c>
      <c r="CT23" s="5">
        <f>IFERROR(Ввод!$G27/$E23,0)*N(CT$14&gt;=Ввод!$I27)*N(CT$14&lt;Ввод!$J27)*PRODUCT($J$18:CT$18)*(1+$C23)</f>
        <v>0</v>
      </c>
      <c r="CU23" s="5">
        <f>IFERROR(Ввод!$G27/$E23,0)*N(CU$14&gt;=Ввод!$I27)*N(CU$14&lt;Ввод!$J27)*PRODUCT($J$18:CU$18)*(1+$C23)</f>
        <v>0</v>
      </c>
      <c r="CV23" s="5">
        <f>IFERROR(Ввод!$G27/$E23,0)*N(CV$14&gt;=Ввод!$I27)*N(CV$14&lt;Ввод!$J27)*PRODUCT($J$18:CV$18)*(1+$C23)</f>
        <v>0</v>
      </c>
      <c r="CW23" s="5">
        <f>IFERROR(Ввод!$G27/$E23,0)*N(CW$14&gt;=Ввод!$I27)*N(CW$14&lt;Ввод!$J27)*PRODUCT($J$18:CW$18)*(1+$C23)</f>
        <v>0</v>
      </c>
      <c r="CX23" s="5">
        <f>IFERROR(Ввод!$G27/$E23,0)*N(CX$14&gt;=Ввод!$I27)*N(CX$14&lt;Ввод!$J27)*PRODUCT($J$18:CX$18)*(1+$C23)</f>
        <v>0</v>
      </c>
      <c r="CY23" s="5">
        <f>IFERROR(Ввод!$G27/$E23,0)*N(CY$14&gt;=Ввод!$I27)*N(CY$14&lt;Ввод!$J27)*PRODUCT($J$18:CY$18)*(1+$C23)</f>
        <v>0</v>
      </c>
      <c r="CZ23" s="5">
        <f>IFERROR(Ввод!$G27/$E23,0)*N(CZ$14&gt;=Ввод!$I27)*N(CZ$14&lt;Ввод!$J27)*PRODUCT($J$18:CZ$18)*(1+$C23)</f>
        <v>0</v>
      </c>
      <c r="DA23" s="5">
        <f>IFERROR(Ввод!$G27/$E23,0)*N(DA$14&gt;=Ввод!$I27)*N(DA$14&lt;Ввод!$J27)*PRODUCT($J$18:DA$18)*(1+$C23)</f>
        <v>0</v>
      </c>
      <c r="DB23" s="5">
        <f>IFERROR(Ввод!$G27/$E23,0)*N(DB$14&gt;=Ввод!$I27)*N(DB$14&lt;Ввод!$J27)*PRODUCT($J$18:DB$18)*(1+$C23)</f>
        <v>0</v>
      </c>
      <c r="DC23" s="5">
        <f>IFERROR(Ввод!$G27/$E23,0)*N(DC$14&gt;=Ввод!$I27)*N(DC$14&lt;Ввод!$J27)*PRODUCT($J$18:DC$18)*(1+$C23)</f>
        <v>0</v>
      </c>
      <c r="DD23" s="5">
        <f>IFERROR(Ввод!$G27/$E23,0)*N(DD$14&gt;=Ввод!$I27)*N(DD$14&lt;Ввод!$J27)*PRODUCT($J$18:DD$18)*(1+$C23)</f>
        <v>0</v>
      </c>
      <c r="DE23" s="5">
        <f>IFERROR(Ввод!$G27/$E23,0)*N(DE$14&gt;=Ввод!$I27)*N(DE$14&lt;Ввод!$J27)*PRODUCT($J$18:DE$18)*(1+$C23)</f>
        <v>0</v>
      </c>
      <c r="DF23" s="5">
        <f>IFERROR(Ввод!$G27/$E23,0)*N(DF$14&gt;=Ввод!$I27)*N(DF$14&lt;Ввод!$J27)*PRODUCT($J$18:DF$18)*(1+$C23)</f>
        <v>0</v>
      </c>
      <c r="DG23" s="5">
        <f>IFERROR(Ввод!$G27/$E23,0)*N(DG$14&gt;=Ввод!$I27)*N(DG$14&lt;Ввод!$J27)*PRODUCT($J$18:DG$18)*(1+$C23)</f>
        <v>0</v>
      </c>
      <c r="DH23" s="5">
        <f>IFERROR(Ввод!$G27/$E23,0)*N(DH$14&gt;=Ввод!$I27)*N(DH$14&lt;Ввод!$J27)*PRODUCT($J$18:DH$18)*(1+$C23)</f>
        <v>0</v>
      </c>
      <c r="DI23" s="5">
        <f>IFERROR(Ввод!$G27/$E23,0)*N(DI$14&gt;=Ввод!$I27)*N(DI$14&lt;Ввод!$J27)*PRODUCT($J$18:DI$18)*(1+$C23)</f>
        <v>0</v>
      </c>
      <c r="DJ23" s="5">
        <f>IFERROR(Ввод!$G27/$E23,0)*N(DJ$14&gt;=Ввод!$I27)*N(DJ$14&lt;Ввод!$J27)*PRODUCT($J$18:DJ$18)*(1+$C23)</f>
        <v>0</v>
      </c>
    </row>
    <row r="24" spans="1:114">
      <c r="B24" t="str">
        <f>Ввод!D28</f>
        <v>Создание / реконструкция объект №3</v>
      </c>
      <c r="C24" s="235">
        <f>Чувствительность!$D$13</f>
        <v>0</v>
      </c>
      <c r="D24" s="7">
        <f>N(Ввод!E28)</f>
        <v>0</v>
      </c>
      <c r="E24">
        <f>MATCH(Ввод!J28,$14:$14,0)-MATCH(Ввод!I28,$14:$14,0)</f>
        <v>2</v>
      </c>
      <c r="G24" s="7" t="s">
        <v>0</v>
      </c>
      <c r="I24" s="5">
        <f t="shared" si="0"/>
        <v>500000</v>
      </c>
      <c r="J24" s="5">
        <f>IFERROR(Ввод!$G28/$E24,0)*N(J$14&gt;=Ввод!$I28)*N(J$14&lt;Ввод!$J28)*PRODUCT($J$18:J$18)*(1+$C24)</f>
        <v>0</v>
      </c>
      <c r="K24" s="5">
        <f>IFERROR(Ввод!$G28/$E24,0)*N(K$14&gt;=Ввод!$I28)*N(K$14&lt;Ввод!$J28)*PRODUCT($J$18:K$18)*(1+$C24)</f>
        <v>0</v>
      </c>
      <c r="L24" s="5">
        <f>IFERROR(Ввод!$G28/$E24,0)*N(L$14&gt;=Ввод!$I28)*N(L$14&lt;Ввод!$J28)*PRODUCT($J$18:L$18)*(1+$C24)</f>
        <v>0</v>
      </c>
      <c r="M24" s="5">
        <f>IFERROR(Ввод!$G28/$E24,0)*N(M$14&gt;=Ввод!$I28)*N(M$14&lt;Ввод!$J28)*PRODUCT($J$18:M$18)*(1+$C24)</f>
        <v>0</v>
      </c>
      <c r="N24" s="5">
        <f>IFERROR(Ввод!$G28/$E24,0)*N(N$14&gt;=Ввод!$I28)*N(N$14&lt;Ввод!$J28)*PRODUCT($J$18:N$18)*(1+$C24)</f>
        <v>250000</v>
      </c>
      <c r="O24" s="5">
        <f>IFERROR(Ввод!$G28/$E24,0)*N(O$14&gt;=Ввод!$I28)*N(O$14&lt;Ввод!$J28)*PRODUCT($J$18:O$18)*(1+$C24)</f>
        <v>250000</v>
      </c>
      <c r="P24" s="5">
        <f>IFERROR(Ввод!$G28/$E24,0)*N(P$14&gt;=Ввод!$I28)*N(P$14&lt;Ввод!$J28)*PRODUCT($J$18:P$18)*(1+$C24)</f>
        <v>0</v>
      </c>
      <c r="Q24" s="5">
        <f>IFERROR(Ввод!$G28/$E24,0)*N(Q$14&gt;=Ввод!$I28)*N(Q$14&lt;Ввод!$J28)*PRODUCT($J$18:Q$18)*(1+$C24)</f>
        <v>0</v>
      </c>
      <c r="R24" s="5">
        <f>IFERROR(Ввод!$G28/$E24,0)*N(R$14&gt;=Ввод!$I28)*N(R$14&lt;Ввод!$J28)*PRODUCT($J$18:R$18)*(1+$C24)</f>
        <v>0</v>
      </c>
      <c r="S24" s="5">
        <f>IFERROR(Ввод!$G28/$E24,0)*N(S$14&gt;=Ввод!$I28)*N(S$14&lt;Ввод!$J28)*PRODUCT($J$18:S$18)*(1+$C24)</f>
        <v>0</v>
      </c>
      <c r="T24" s="5">
        <f>IFERROR(Ввод!$G28/$E24,0)*N(T$14&gt;=Ввод!$I28)*N(T$14&lt;Ввод!$J28)*PRODUCT($J$18:T$18)*(1+$C24)</f>
        <v>0</v>
      </c>
      <c r="U24" s="5">
        <f>IFERROR(Ввод!$G28/$E24,0)*N(U$14&gt;=Ввод!$I28)*N(U$14&lt;Ввод!$J28)*PRODUCT($J$18:U$18)*(1+$C24)</f>
        <v>0</v>
      </c>
      <c r="V24" s="5">
        <f>IFERROR(Ввод!$G28/$E24,0)*N(V$14&gt;=Ввод!$I28)*N(V$14&lt;Ввод!$J28)*PRODUCT($J$18:V$18)*(1+$C24)</f>
        <v>0</v>
      </c>
      <c r="W24" s="5">
        <f>IFERROR(Ввод!$G28/$E24,0)*N(W$14&gt;=Ввод!$I28)*N(W$14&lt;Ввод!$J28)*PRODUCT($J$18:W$18)*(1+$C24)</f>
        <v>0</v>
      </c>
      <c r="X24" s="5">
        <f>IFERROR(Ввод!$G28/$E24,0)*N(X$14&gt;=Ввод!$I28)*N(X$14&lt;Ввод!$J28)*PRODUCT($J$18:X$18)*(1+$C24)</f>
        <v>0</v>
      </c>
      <c r="Y24" s="5">
        <f>IFERROR(Ввод!$G28/$E24,0)*N(Y$14&gt;=Ввод!$I28)*N(Y$14&lt;Ввод!$J28)*PRODUCT($J$18:Y$18)*(1+$C24)</f>
        <v>0</v>
      </c>
      <c r="Z24" s="5">
        <f>IFERROR(Ввод!$G28/$E24,0)*N(Z$14&gt;=Ввод!$I28)*N(Z$14&lt;Ввод!$J28)*PRODUCT($J$18:Z$18)*(1+$C24)</f>
        <v>0</v>
      </c>
      <c r="AA24" s="5">
        <f>IFERROR(Ввод!$G28/$E24,0)*N(AA$14&gt;=Ввод!$I28)*N(AA$14&lt;Ввод!$J28)*PRODUCT($J$18:AA$18)*(1+$C24)</f>
        <v>0</v>
      </c>
      <c r="AB24" s="5">
        <f>IFERROR(Ввод!$G28/$E24,0)*N(AB$14&gt;=Ввод!$I28)*N(AB$14&lt;Ввод!$J28)*PRODUCT($J$18:AB$18)*(1+$C24)</f>
        <v>0</v>
      </c>
      <c r="AC24" s="5">
        <f>IFERROR(Ввод!$G28/$E24,0)*N(AC$14&gt;=Ввод!$I28)*N(AC$14&lt;Ввод!$J28)*PRODUCT($J$18:AC$18)*(1+$C24)</f>
        <v>0</v>
      </c>
      <c r="AD24" s="5">
        <f>IFERROR(Ввод!$G28/$E24,0)*N(AD$14&gt;=Ввод!$I28)*N(AD$14&lt;Ввод!$J28)*PRODUCT($J$18:AD$18)*(1+$C24)</f>
        <v>0</v>
      </c>
      <c r="AE24" s="5">
        <f>IFERROR(Ввод!$G28/$E24,0)*N(AE$14&gt;=Ввод!$I28)*N(AE$14&lt;Ввод!$J28)*PRODUCT($J$18:AE$18)*(1+$C24)</f>
        <v>0</v>
      </c>
      <c r="AF24" s="5">
        <f>IFERROR(Ввод!$G28/$E24,0)*N(AF$14&gt;=Ввод!$I28)*N(AF$14&lt;Ввод!$J28)*PRODUCT($J$18:AF$18)*(1+$C24)</f>
        <v>0</v>
      </c>
      <c r="AG24" s="5">
        <f>IFERROR(Ввод!$G28/$E24,0)*N(AG$14&gt;=Ввод!$I28)*N(AG$14&lt;Ввод!$J28)*PRODUCT($J$18:AG$18)*(1+$C24)</f>
        <v>0</v>
      </c>
      <c r="AH24" s="5">
        <f>IFERROR(Ввод!$G28/$E24,0)*N(AH$14&gt;=Ввод!$I28)*N(AH$14&lt;Ввод!$J28)*PRODUCT($J$18:AH$18)*(1+$C24)</f>
        <v>0</v>
      </c>
      <c r="AI24" s="5">
        <f>IFERROR(Ввод!$G28/$E24,0)*N(AI$14&gt;=Ввод!$I28)*N(AI$14&lt;Ввод!$J28)*PRODUCT($J$18:AI$18)*(1+$C24)</f>
        <v>0</v>
      </c>
      <c r="AJ24" s="5">
        <f>IFERROR(Ввод!$G28/$E24,0)*N(AJ$14&gt;=Ввод!$I28)*N(AJ$14&lt;Ввод!$J28)*PRODUCT($J$18:AJ$18)*(1+$C24)</f>
        <v>0</v>
      </c>
      <c r="AK24" s="5">
        <f>IFERROR(Ввод!$G28/$E24,0)*N(AK$14&gt;=Ввод!$I28)*N(AK$14&lt;Ввод!$J28)*PRODUCT($J$18:AK$18)*(1+$C24)</f>
        <v>0</v>
      </c>
      <c r="AL24" s="5">
        <f>IFERROR(Ввод!$G28/$E24,0)*N(AL$14&gt;=Ввод!$I28)*N(AL$14&lt;Ввод!$J28)*PRODUCT($J$18:AL$18)*(1+$C24)</f>
        <v>0</v>
      </c>
      <c r="AM24" s="5">
        <f>IFERROR(Ввод!$G28/$E24,0)*N(AM$14&gt;=Ввод!$I28)*N(AM$14&lt;Ввод!$J28)*PRODUCT($J$18:AM$18)*(1+$C24)</f>
        <v>0</v>
      </c>
      <c r="AN24" s="5">
        <f>IFERROR(Ввод!$G28/$E24,0)*N(AN$14&gt;=Ввод!$I28)*N(AN$14&lt;Ввод!$J28)*PRODUCT($J$18:AN$18)*(1+$C24)</f>
        <v>0</v>
      </c>
      <c r="AO24" s="5">
        <f>IFERROR(Ввод!$G28/$E24,0)*N(AO$14&gt;=Ввод!$I28)*N(AO$14&lt;Ввод!$J28)*PRODUCT($J$18:AO$18)*(1+$C24)</f>
        <v>0</v>
      </c>
      <c r="AP24" s="5">
        <f>IFERROR(Ввод!$G28/$E24,0)*N(AP$14&gt;=Ввод!$I28)*N(AP$14&lt;Ввод!$J28)*PRODUCT($J$18:AP$18)*(1+$C24)</f>
        <v>0</v>
      </c>
      <c r="AQ24" s="5">
        <f>IFERROR(Ввод!$G28/$E24,0)*N(AQ$14&gt;=Ввод!$I28)*N(AQ$14&lt;Ввод!$J28)*PRODUCT($J$18:AQ$18)*(1+$C24)</f>
        <v>0</v>
      </c>
      <c r="AR24" s="5">
        <f>IFERROR(Ввод!$G28/$E24,0)*N(AR$14&gt;=Ввод!$I28)*N(AR$14&lt;Ввод!$J28)*PRODUCT($J$18:AR$18)*(1+$C24)</f>
        <v>0</v>
      </c>
      <c r="AS24" s="5">
        <f>IFERROR(Ввод!$G28/$E24,0)*N(AS$14&gt;=Ввод!$I28)*N(AS$14&lt;Ввод!$J28)*PRODUCT($J$18:AS$18)*(1+$C24)</f>
        <v>0</v>
      </c>
      <c r="AT24" s="5">
        <f>IFERROR(Ввод!$G28/$E24,0)*N(AT$14&gt;=Ввод!$I28)*N(AT$14&lt;Ввод!$J28)*PRODUCT($J$18:AT$18)*(1+$C24)</f>
        <v>0</v>
      </c>
      <c r="AU24" s="5">
        <f>IFERROR(Ввод!$G28/$E24,0)*N(AU$14&gt;=Ввод!$I28)*N(AU$14&lt;Ввод!$J28)*PRODUCT($J$18:AU$18)*(1+$C24)</f>
        <v>0</v>
      </c>
      <c r="AV24" s="5">
        <f>IFERROR(Ввод!$G28/$E24,0)*N(AV$14&gt;=Ввод!$I28)*N(AV$14&lt;Ввод!$J28)*PRODUCT($J$18:AV$18)*(1+$C24)</f>
        <v>0</v>
      </c>
      <c r="AW24" s="5">
        <f>IFERROR(Ввод!$G28/$E24,0)*N(AW$14&gt;=Ввод!$I28)*N(AW$14&lt;Ввод!$J28)*PRODUCT($J$18:AW$18)*(1+$C24)</f>
        <v>0</v>
      </c>
      <c r="AX24" s="5">
        <f>IFERROR(Ввод!$G28/$E24,0)*N(AX$14&gt;=Ввод!$I28)*N(AX$14&lt;Ввод!$J28)*PRODUCT($J$18:AX$18)*(1+$C24)</f>
        <v>0</v>
      </c>
      <c r="AY24" s="5">
        <f>IFERROR(Ввод!$G28/$E24,0)*N(AY$14&gt;=Ввод!$I28)*N(AY$14&lt;Ввод!$J28)*PRODUCT($J$18:AY$18)*(1+$C24)</f>
        <v>0</v>
      </c>
      <c r="AZ24" s="5">
        <f>IFERROR(Ввод!$G28/$E24,0)*N(AZ$14&gt;=Ввод!$I28)*N(AZ$14&lt;Ввод!$J28)*PRODUCT($J$18:AZ$18)*(1+$C24)</f>
        <v>0</v>
      </c>
      <c r="BA24" s="5">
        <f>IFERROR(Ввод!$G28/$E24,0)*N(BA$14&gt;=Ввод!$I28)*N(BA$14&lt;Ввод!$J28)*PRODUCT($J$18:BA$18)*(1+$C24)</f>
        <v>0</v>
      </c>
      <c r="BB24" s="5">
        <f>IFERROR(Ввод!$G28/$E24,0)*N(BB$14&gt;=Ввод!$I28)*N(BB$14&lt;Ввод!$J28)*PRODUCT($J$18:BB$18)*(1+$C24)</f>
        <v>0</v>
      </c>
      <c r="BC24" s="5">
        <f>IFERROR(Ввод!$G28/$E24,0)*N(BC$14&gt;=Ввод!$I28)*N(BC$14&lt;Ввод!$J28)*PRODUCT($J$18:BC$18)*(1+$C24)</f>
        <v>0</v>
      </c>
      <c r="BD24" s="5">
        <f>IFERROR(Ввод!$G28/$E24,0)*N(BD$14&gt;=Ввод!$I28)*N(BD$14&lt;Ввод!$J28)*PRODUCT($J$18:BD$18)*(1+$C24)</f>
        <v>0</v>
      </c>
      <c r="BE24" s="5">
        <f>IFERROR(Ввод!$G28/$E24,0)*N(BE$14&gt;=Ввод!$I28)*N(BE$14&lt;Ввод!$J28)*PRODUCT($J$18:BE$18)*(1+$C24)</f>
        <v>0</v>
      </c>
      <c r="BF24" s="5">
        <f>IFERROR(Ввод!$G28/$E24,0)*N(BF$14&gt;=Ввод!$I28)*N(BF$14&lt;Ввод!$J28)*PRODUCT($J$18:BF$18)*(1+$C24)</f>
        <v>0</v>
      </c>
      <c r="BG24" s="5">
        <f>IFERROR(Ввод!$G28/$E24,0)*N(BG$14&gt;=Ввод!$I28)*N(BG$14&lt;Ввод!$J28)*PRODUCT($J$18:BG$18)*(1+$C24)</f>
        <v>0</v>
      </c>
      <c r="BH24" s="5">
        <f>IFERROR(Ввод!$G28/$E24,0)*N(BH$14&gt;=Ввод!$I28)*N(BH$14&lt;Ввод!$J28)*PRODUCT($J$18:BH$18)*(1+$C24)</f>
        <v>0</v>
      </c>
      <c r="BI24" s="5">
        <f>IFERROR(Ввод!$G28/$E24,0)*N(BI$14&gt;=Ввод!$I28)*N(BI$14&lt;Ввод!$J28)*PRODUCT($J$18:BI$18)*(1+$C24)</f>
        <v>0</v>
      </c>
      <c r="BJ24" s="5">
        <f>IFERROR(Ввод!$G28/$E24,0)*N(BJ$14&gt;=Ввод!$I28)*N(BJ$14&lt;Ввод!$J28)*PRODUCT($J$18:BJ$18)*(1+$C24)</f>
        <v>0</v>
      </c>
      <c r="BK24" s="5">
        <f>IFERROR(Ввод!$G28/$E24,0)*N(BK$14&gt;=Ввод!$I28)*N(BK$14&lt;Ввод!$J28)*PRODUCT($J$18:BK$18)*(1+$C24)</f>
        <v>0</v>
      </c>
      <c r="BL24" s="5">
        <f>IFERROR(Ввод!$G28/$E24,0)*N(BL$14&gt;=Ввод!$I28)*N(BL$14&lt;Ввод!$J28)*PRODUCT($J$18:BL$18)*(1+$C24)</f>
        <v>0</v>
      </c>
      <c r="BM24" s="5">
        <f>IFERROR(Ввод!$G28/$E24,0)*N(BM$14&gt;=Ввод!$I28)*N(BM$14&lt;Ввод!$J28)*PRODUCT($J$18:BM$18)*(1+$C24)</f>
        <v>0</v>
      </c>
      <c r="BN24" s="5">
        <f>IFERROR(Ввод!$G28/$E24,0)*N(BN$14&gt;=Ввод!$I28)*N(BN$14&lt;Ввод!$J28)*PRODUCT($J$18:BN$18)*(1+$C24)</f>
        <v>0</v>
      </c>
      <c r="BO24" s="5">
        <f>IFERROR(Ввод!$G28/$E24,0)*N(BO$14&gt;=Ввод!$I28)*N(BO$14&lt;Ввод!$J28)*PRODUCT($J$18:BO$18)*(1+$C24)</f>
        <v>0</v>
      </c>
      <c r="BP24" s="5">
        <f>IFERROR(Ввод!$G28/$E24,0)*N(BP$14&gt;=Ввод!$I28)*N(BP$14&lt;Ввод!$J28)*PRODUCT($J$18:BP$18)*(1+$C24)</f>
        <v>0</v>
      </c>
      <c r="BQ24" s="5">
        <f>IFERROR(Ввод!$G28/$E24,0)*N(BQ$14&gt;=Ввод!$I28)*N(BQ$14&lt;Ввод!$J28)*PRODUCT($J$18:BQ$18)*(1+$C24)</f>
        <v>0</v>
      </c>
      <c r="BR24" s="5">
        <f>IFERROR(Ввод!$G28/$E24,0)*N(BR$14&gt;=Ввод!$I28)*N(BR$14&lt;Ввод!$J28)*PRODUCT($J$18:BR$18)*(1+$C24)</f>
        <v>0</v>
      </c>
      <c r="BS24" s="5">
        <f>IFERROR(Ввод!$G28/$E24,0)*N(BS$14&gt;=Ввод!$I28)*N(BS$14&lt;Ввод!$J28)*PRODUCT($J$18:BS$18)*(1+$C24)</f>
        <v>0</v>
      </c>
      <c r="BT24" s="5">
        <f>IFERROR(Ввод!$G28/$E24,0)*N(BT$14&gt;=Ввод!$I28)*N(BT$14&lt;Ввод!$J28)*PRODUCT($J$18:BT$18)*(1+$C24)</f>
        <v>0</v>
      </c>
      <c r="BU24" s="5">
        <f>IFERROR(Ввод!$G28/$E24,0)*N(BU$14&gt;=Ввод!$I28)*N(BU$14&lt;Ввод!$J28)*PRODUCT($J$18:BU$18)*(1+$C24)</f>
        <v>0</v>
      </c>
      <c r="BV24" s="5">
        <f>IFERROR(Ввод!$G28/$E24,0)*N(BV$14&gt;=Ввод!$I28)*N(BV$14&lt;Ввод!$J28)*PRODUCT($J$18:BV$18)*(1+$C24)</f>
        <v>0</v>
      </c>
      <c r="BW24" s="5">
        <f>IFERROR(Ввод!$G28/$E24,0)*N(BW$14&gt;=Ввод!$I28)*N(BW$14&lt;Ввод!$J28)*PRODUCT($J$18:BW$18)*(1+$C24)</f>
        <v>0</v>
      </c>
      <c r="BX24" s="5">
        <f>IFERROR(Ввод!$G28/$E24,0)*N(BX$14&gt;=Ввод!$I28)*N(BX$14&lt;Ввод!$J28)*PRODUCT($J$18:BX$18)*(1+$C24)</f>
        <v>0</v>
      </c>
      <c r="BY24" s="5">
        <f>IFERROR(Ввод!$G28/$E24,0)*N(BY$14&gt;=Ввод!$I28)*N(BY$14&lt;Ввод!$J28)*PRODUCT($J$18:BY$18)*(1+$C24)</f>
        <v>0</v>
      </c>
      <c r="BZ24" s="5">
        <f>IFERROR(Ввод!$G28/$E24,0)*N(BZ$14&gt;=Ввод!$I28)*N(BZ$14&lt;Ввод!$J28)*PRODUCT($J$18:BZ$18)*(1+$C24)</f>
        <v>0</v>
      </c>
      <c r="CA24" s="5">
        <f>IFERROR(Ввод!$G28/$E24,0)*N(CA$14&gt;=Ввод!$I28)*N(CA$14&lt;Ввод!$J28)*PRODUCT($J$18:CA$18)*(1+$C24)</f>
        <v>0</v>
      </c>
      <c r="CB24" s="5">
        <f>IFERROR(Ввод!$G28/$E24,0)*N(CB$14&gt;=Ввод!$I28)*N(CB$14&lt;Ввод!$J28)*PRODUCT($J$18:CB$18)*(1+$C24)</f>
        <v>0</v>
      </c>
      <c r="CC24" s="5">
        <f>IFERROR(Ввод!$G28/$E24,0)*N(CC$14&gt;=Ввод!$I28)*N(CC$14&lt;Ввод!$J28)*PRODUCT($J$18:CC$18)*(1+$C24)</f>
        <v>0</v>
      </c>
      <c r="CD24" s="5">
        <f>IFERROR(Ввод!$G28/$E24,0)*N(CD$14&gt;=Ввод!$I28)*N(CD$14&lt;Ввод!$J28)*PRODUCT($J$18:CD$18)*(1+$C24)</f>
        <v>0</v>
      </c>
      <c r="CE24" s="5">
        <f>IFERROR(Ввод!$G28/$E24,0)*N(CE$14&gt;=Ввод!$I28)*N(CE$14&lt;Ввод!$J28)*PRODUCT($J$18:CE$18)*(1+$C24)</f>
        <v>0</v>
      </c>
      <c r="CF24" s="5">
        <f>IFERROR(Ввод!$G28/$E24,0)*N(CF$14&gt;=Ввод!$I28)*N(CF$14&lt;Ввод!$J28)*PRODUCT($J$18:CF$18)*(1+$C24)</f>
        <v>0</v>
      </c>
      <c r="CG24" s="5">
        <f>IFERROR(Ввод!$G28/$E24,0)*N(CG$14&gt;=Ввод!$I28)*N(CG$14&lt;Ввод!$J28)*PRODUCT($J$18:CG$18)*(1+$C24)</f>
        <v>0</v>
      </c>
      <c r="CH24" s="5">
        <f>IFERROR(Ввод!$G28/$E24,0)*N(CH$14&gt;=Ввод!$I28)*N(CH$14&lt;Ввод!$J28)*PRODUCT($J$18:CH$18)*(1+$C24)</f>
        <v>0</v>
      </c>
      <c r="CI24" s="5">
        <f>IFERROR(Ввод!$G28/$E24,0)*N(CI$14&gt;=Ввод!$I28)*N(CI$14&lt;Ввод!$J28)*PRODUCT($J$18:CI$18)*(1+$C24)</f>
        <v>0</v>
      </c>
      <c r="CJ24" s="5">
        <f>IFERROR(Ввод!$G28/$E24,0)*N(CJ$14&gt;=Ввод!$I28)*N(CJ$14&lt;Ввод!$J28)*PRODUCT($J$18:CJ$18)*(1+$C24)</f>
        <v>0</v>
      </c>
      <c r="CK24" s="5">
        <f>IFERROR(Ввод!$G28/$E24,0)*N(CK$14&gt;=Ввод!$I28)*N(CK$14&lt;Ввод!$J28)*PRODUCT($J$18:CK$18)*(1+$C24)</f>
        <v>0</v>
      </c>
      <c r="CL24" s="5">
        <f>IFERROR(Ввод!$G28/$E24,0)*N(CL$14&gt;=Ввод!$I28)*N(CL$14&lt;Ввод!$J28)*PRODUCT($J$18:CL$18)*(1+$C24)</f>
        <v>0</v>
      </c>
      <c r="CM24" s="5">
        <f>IFERROR(Ввод!$G28/$E24,0)*N(CM$14&gt;=Ввод!$I28)*N(CM$14&lt;Ввод!$J28)*PRODUCT($J$18:CM$18)*(1+$C24)</f>
        <v>0</v>
      </c>
      <c r="CN24" s="5">
        <f>IFERROR(Ввод!$G28/$E24,0)*N(CN$14&gt;=Ввод!$I28)*N(CN$14&lt;Ввод!$J28)*PRODUCT($J$18:CN$18)*(1+$C24)</f>
        <v>0</v>
      </c>
      <c r="CO24" s="5">
        <f>IFERROR(Ввод!$G28/$E24,0)*N(CO$14&gt;=Ввод!$I28)*N(CO$14&lt;Ввод!$J28)*PRODUCT($J$18:CO$18)*(1+$C24)</f>
        <v>0</v>
      </c>
      <c r="CP24" s="5">
        <f>IFERROR(Ввод!$G28/$E24,0)*N(CP$14&gt;=Ввод!$I28)*N(CP$14&lt;Ввод!$J28)*PRODUCT($J$18:CP$18)*(1+$C24)</f>
        <v>0</v>
      </c>
      <c r="CQ24" s="5">
        <f>IFERROR(Ввод!$G28/$E24,0)*N(CQ$14&gt;=Ввод!$I28)*N(CQ$14&lt;Ввод!$J28)*PRODUCT($J$18:CQ$18)*(1+$C24)</f>
        <v>0</v>
      </c>
      <c r="CR24" s="5">
        <f>IFERROR(Ввод!$G28/$E24,0)*N(CR$14&gt;=Ввод!$I28)*N(CR$14&lt;Ввод!$J28)*PRODUCT($J$18:CR$18)*(1+$C24)</f>
        <v>0</v>
      </c>
      <c r="CS24" s="5">
        <f>IFERROR(Ввод!$G28/$E24,0)*N(CS$14&gt;=Ввод!$I28)*N(CS$14&lt;Ввод!$J28)*PRODUCT($J$18:CS$18)*(1+$C24)</f>
        <v>0</v>
      </c>
      <c r="CT24" s="5">
        <f>IFERROR(Ввод!$G28/$E24,0)*N(CT$14&gt;=Ввод!$I28)*N(CT$14&lt;Ввод!$J28)*PRODUCT($J$18:CT$18)*(1+$C24)</f>
        <v>0</v>
      </c>
      <c r="CU24" s="5">
        <f>IFERROR(Ввод!$G28/$E24,0)*N(CU$14&gt;=Ввод!$I28)*N(CU$14&lt;Ввод!$J28)*PRODUCT($J$18:CU$18)*(1+$C24)</f>
        <v>0</v>
      </c>
      <c r="CV24" s="5">
        <f>IFERROR(Ввод!$G28/$E24,0)*N(CV$14&gt;=Ввод!$I28)*N(CV$14&lt;Ввод!$J28)*PRODUCT($J$18:CV$18)*(1+$C24)</f>
        <v>0</v>
      </c>
      <c r="CW24" s="5">
        <f>IFERROR(Ввод!$G28/$E24,0)*N(CW$14&gt;=Ввод!$I28)*N(CW$14&lt;Ввод!$J28)*PRODUCT($J$18:CW$18)*(1+$C24)</f>
        <v>0</v>
      </c>
      <c r="CX24" s="5">
        <f>IFERROR(Ввод!$G28/$E24,0)*N(CX$14&gt;=Ввод!$I28)*N(CX$14&lt;Ввод!$J28)*PRODUCT($J$18:CX$18)*(1+$C24)</f>
        <v>0</v>
      </c>
      <c r="CY24" s="5">
        <f>IFERROR(Ввод!$G28/$E24,0)*N(CY$14&gt;=Ввод!$I28)*N(CY$14&lt;Ввод!$J28)*PRODUCT($J$18:CY$18)*(1+$C24)</f>
        <v>0</v>
      </c>
      <c r="CZ24" s="5">
        <f>IFERROR(Ввод!$G28/$E24,0)*N(CZ$14&gt;=Ввод!$I28)*N(CZ$14&lt;Ввод!$J28)*PRODUCT($J$18:CZ$18)*(1+$C24)</f>
        <v>0</v>
      </c>
      <c r="DA24" s="5">
        <f>IFERROR(Ввод!$G28/$E24,0)*N(DA$14&gt;=Ввод!$I28)*N(DA$14&lt;Ввод!$J28)*PRODUCT($J$18:DA$18)*(1+$C24)</f>
        <v>0</v>
      </c>
      <c r="DB24" s="5">
        <f>IFERROR(Ввод!$G28/$E24,0)*N(DB$14&gt;=Ввод!$I28)*N(DB$14&lt;Ввод!$J28)*PRODUCT($J$18:DB$18)*(1+$C24)</f>
        <v>0</v>
      </c>
      <c r="DC24" s="5">
        <f>IFERROR(Ввод!$G28/$E24,0)*N(DC$14&gt;=Ввод!$I28)*N(DC$14&lt;Ввод!$J28)*PRODUCT($J$18:DC$18)*(1+$C24)</f>
        <v>0</v>
      </c>
      <c r="DD24" s="5">
        <f>IFERROR(Ввод!$G28/$E24,0)*N(DD$14&gt;=Ввод!$I28)*N(DD$14&lt;Ввод!$J28)*PRODUCT($J$18:DD$18)*(1+$C24)</f>
        <v>0</v>
      </c>
      <c r="DE24" s="5">
        <f>IFERROR(Ввод!$G28/$E24,0)*N(DE$14&gt;=Ввод!$I28)*N(DE$14&lt;Ввод!$J28)*PRODUCT($J$18:DE$18)*(1+$C24)</f>
        <v>0</v>
      </c>
      <c r="DF24" s="5">
        <f>IFERROR(Ввод!$G28/$E24,0)*N(DF$14&gt;=Ввод!$I28)*N(DF$14&lt;Ввод!$J28)*PRODUCT($J$18:DF$18)*(1+$C24)</f>
        <v>0</v>
      </c>
      <c r="DG24" s="5">
        <f>IFERROR(Ввод!$G28/$E24,0)*N(DG$14&gt;=Ввод!$I28)*N(DG$14&lt;Ввод!$J28)*PRODUCT($J$18:DG$18)*(1+$C24)</f>
        <v>0</v>
      </c>
      <c r="DH24" s="5">
        <f>IFERROR(Ввод!$G28/$E24,0)*N(DH$14&gt;=Ввод!$I28)*N(DH$14&lt;Ввод!$J28)*PRODUCT($J$18:DH$18)*(1+$C24)</f>
        <v>0</v>
      </c>
      <c r="DI24" s="5">
        <f>IFERROR(Ввод!$G28/$E24,0)*N(DI$14&gt;=Ввод!$I28)*N(DI$14&lt;Ввод!$J28)*PRODUCT($J$18:DI$18)*(1+$C24)</f>
        <v>0</v>
      </c>
      <c r="DJ24" s="5">
        <f>IFERROR(Ввод!$G28/$E24,0)*N(DJ$14&gt;=Ввод!$I28)*N(DJ$14&lt;Ввод!$J28)*PRODUCT($J$18:DJ$18)*(1+$C24)</f>
        <v>0</v>
      </c>
    </row>
    <row r="25" spans="1:114">
      <c r="B25" t="str">
        <f>Ввод!D29</f>
        <v>Создание / реконструкция объект №4</v>
      </c>
      <c r="C25" s="235">
        <f>Чувствительность!$D$13</f>
        <v>0</v>
      </c>
      <c r="D25" s="7">
        <f>N(Ввод!E29)</f>
        <v>1</v>
      </c>
      <c r="E25">
        <f>MATCH(Ввод!J29,$14:$14,0)-MATCH(Ввод!I29,$14:$14,0)</f>
        <v>0</v>
      </c>
      <c r="G25" s="7" t="s">
        <v>0</v>
      </c>
      <c r="I25" s="5">
        <f t="shared" si="0"/>
        <v>0</v>
      </c>
      <c r="J25" s="5">
        <f>IFERROR(Ввод!$G29/$E25,0)*N(J$14&gt;=Ввод!$I29)*N(J$14&lt;Ввод!$J29)*PRODUCT($J$18:J$18)*(1+$C25)</f>
        <v>0</v>
      </c>
      <c r="K25" s="5">
        <f>IFERROR(Ввод!$G29/$E25,0)*N(K$14&gt;=Ввод!$I29)*N(K$14&lt;Ввод!$J29)*PRODUCT($J$18:K$18)*(1+$C25)</f>
        <v>0</v>
      </c>
      <c r="L25" s="5">
        <f>IFERROR(Ввод!$G29/$E25,0)*N(L$14&gt;=Ввод!$I29)*N(L$14&lt;Ввод!$J29)*PRODUCT($J$18:L$18)*(1+$C25)</f>
        <v>0</v>
      </c>
      <c r="M25" s="5">
        <f>IFERROR(Ввод!$G29/$E25,0)*N(M$14&gt;=Ввод!$I29)*N(M$14&lt;Ввод!$J29)*PRODUCT($J$18:M$18)*(1+$C25)</f>
        <v>0</v>
      </c>
      <c r="N25" s="5">
        <f>IFERROR(Ввод!$G29/$E25,0)*N(N$14&gt;=Ввод!$I29)*N(N$14&lt;Ввод!$J29)*PRODUCT($J$18:N$18)*(1+$C25)</f>
        <v>0</v>
      </c>
      <c r="O25" s="5">
        <f>IFERROR(Ввод!$G29/$E25,0)*N(O$14&gt;=Ввод!$I29)*N(O$14&lt;Ввод!$J29)*PRODUCT($J$18:O$18)*(1+$C25)</f>
        <v>0</v>
      </c>
      <c r="P25" s="5">
        <f>IFERROR(Ввод!$G29/$E25,0)*N(P$14&gt;=Ввод!$I29)*N(P$14&lt;Ввод!$J29)*PRODUCT($J$18:P$18)*(1+$C25)</f>
        <v>0</v>
      </c>
      <c r="Q25" s="5">
        <f>IFERROR(Ввод!$G29/$E25,0)*N(Q$14&gt;=Ввод!$I29)*N(Q$14&lt;Ввод!$J29)*PRODUCT($J$18:Q$18)*(1+$C25)</f>
        <v>0</v>
      </c>
      <c r="R25" s="5">
        <f>IFERROR(Ввод!$G29/$E25,0)*N(R$14&gt;=Ввод!$I29)*N(R$14&lt;Ввод!$J29)*PRODUCT($J$18:R$18)*(1+$C25)</f>
        <v>0</v>
      </c>
      <c r="S25" s="5">
        <f>IFERROR(Ввод!$G29/$E25,0)*N(S$14&gt;=Ввод!$I29)*N(S$14&lt;Ввод!$J29)*PRODUCT($J$18:S$18)*(1+$C25)</f>
        <v>0</v>
      </c>
      <c r="T25" s="5">
        <f>IFERROR(Ввод!$G29/$E25,0)*N(T$14&gt;=Ввод!$I29)*N(T$14&lt;Ввод!$J29)*PRODUCT($J$18:T$18)*(1+$C25)</f>
        <v>0</v>
      </c>
      <c r="U25" s="5">
        <f>IFERROR(Ввод!$G29/$E25,0)*N(U$14&gt;=Ввод!$I29)*N(U$14&lt;Ввод!$J29)*PRODUCT($J$18:U$18)*(1+$C25)</f>
        <v>0</v>
      </c>
      <c r="V25" s="5">
        <f>IFERROR(Ввод!$G29/$E25,0)*N(V$14&gt;=Ввод!$I29)*N(V$14&lt;Ввод!$J29)*PRODUCT($J$18:V$18)*(1+$C25)</f>
        <v>0</v>
      </c>
      <c r="W25" s="5">
        <f>IFERROR(Ввод!$G29/$E25,0)*N(W$14&gt;=Ввод!$I29)*N(W$14&lt;Ввод!$J29)*PRODUCT($J$18:W$18)*(1+$C25)</f>
        <v>0</v>
      </c>
      <c r="X25" s="5">
        <f>IFERROR(Ввод!$G29/$E25,0)*N(X$14&gt;=Ввод!$I29)*N(X$14&lt;Ввод!$J29)*PRODUCT($J$18:X$18)*(1+$C25)</f>
        <v>0</v>
      </c>
      <c r="Y25" s="5">
        <f>IFERROR(Ввод!$G29/$E25,0)*N(Y$14&gt;=Ввод!$I29)*N(Y$14&lt;Ввод!$J29)*PRODUCT($J$18:Y$18)*(1+$C25)</f>
        <v>0</v>
      </c>
      <c r="Z25" s="5">
        <f>IFERROR(Ввод!$G29/$E25,0)*N(Z$14&gt;=Ввод!$I29)*N(Z$14&lt;Ввод!$J29)*PRODUCT($J$18:Z$18)*(1+$C25)</f>
        <v>0</v>
      </c>
      <c r="AA25" s="5">
        <f>IFERROR(Ввод!$G29/$E25,0)*N(AA$14&gt;=Ввод!$I29)*N(AA$14&lt;Ввод!$J29)*PRODUCT($J$18:AA$18)*(1+$C25)</f>
        <v>0</v>
      </c>
      <c r="AB25" s="5">
        <f>IFERROR(Ввод!$G29/$E25,0)*N(AB$14&gt;=Ввод!$I29)*N(AB$14&lt;Ввод!$J29)*PRODUCT($J$18:AB$18)*(1+$C25)</f>
        <v>0</v>
      </c>
      <c r="AC25" s="5">
        <f>IFERROR(Ввод!$G29/$E25,0)*N(AC$14&gt;=Ввод!$I29)*N(AC$14&lt;Ввод!$J29)*PRODUCT($J$18:AC$18)*(1+$C25)</f>
        <v>0</v>
      </c>
      <c r="AD25" s="5">
        <f>IFERROR(Ввод!$G29/$E25,0)*N(AD$14&gt;=Ввод!$I29)*N(AD$14&lt;Ввод!$J29)*PRODUCT($J$18:AD$18)*(1+$C25)</f>
        <v>0</v>
      </c>
      <c r="AE25" s="5">
        <f>IFERROR(Ввод!$G29/$E25,0)*N(AE$14&gt;=Ввод!$I29)*N(AE$14&lt;Ввод!$J29)*PRODUCT($J$18:AE$18)*(1+$C25)</f>
        <v>0</v>
      </c>
      <c r="AF25" s="5">
        <f>IFERROR(Ввод!$G29/$E25,0)*N(AF$14&gt;=Ввод!$I29)*N(AF$14&lt;Ввод!$J29)*PRODUCT($J$18:AF$18)*(1+$C25)</f>
        <v>0</v>
      </c>
      <c r="AG25" s="5">
        <f>IFERROR(Ввод!$G29/$E25,0)*N(AG$14&gt;=Ввод!$I29)*N(AG$14&lt;Ввод!$J29)*PRODUCT($J$18:AG$18)*(1+$C25)</f>
        <v>0</v>
      </c>
      <c r="AH25" s="5">
        <f>IFERROR(Ввод!$G29/$E25,0)*N(AH$14&gt;=Ввод!$I29)*N(AH$14&lt;Ввод!$J29)*PRODUCT($J$18:AH$18)*(1+$C25)</f>
        <v>0</v>
      </c>
      <c r="AI25" s="5">
        <f>IFERROR(Ввод!$G29/$E25,0)*N(AI$14&gt;=Ввод!$I29)*N(AI$14&lt;Ввод!$J29)*PRODUCT($J$18:AI$18)*(1+$C25)</f>
        <v>0</v>
      </c>
      <c r="AJ25" s="5">
        <f>IFERROR(Ввод!$G29/$E25,0)*N(AJ$14&gt;=Ввод!$I29)*N(AJ$14&lt;Ввод!$J29)*PRODUCT($J$18:AJ$18)*(1+$C25)</f>
        <v>0</v>
      </c>
      <c r="AK25" s="5">
        <f>IFERROR(Ввод!$G29/$E25,0)*N(AK$14&gt;=Ввод!$I29)*N(AK$14&lt;Ввод!$J29)*PRODUCT($J$18:AK$18)*(1+$C25)</f>
        <v>0</v>
      </c>
      <c r="AL25" s="5">
        <f>IFERROR(Ввод!$G29/$E25,0)*N(AL$14&gt;=Ввод!$I29)*N(AL$14&lt;Ввод!$J29)*PRODUCT($J$18:AL$18)*(1+$C25)</f>
        <v>0</v>
      </c>
      <c r="AM25" s="5">
        <f>IFERROR(Ввод!$G29/$E25,0)*N(AM$14&gt;=Ввод!$I29)*N(AM$14&lt;Ввод!$J29)*PRODUCT($J$18:AM$18)*(1+$C25)</f>
        <v>0</v>
      </c>
      <c r="AN25" s="5">
        <f>IFERROR(Ввод!$G29/$E25,0)*N(AN$14&gt;=Ввод!$I29)*N(AN$14&lt;Ввод!$J29)*PRODUCT($J$18:AN$18)*(1+$C25)</f>
        <v>0</v>
      </c>
      <c r="AO25" s="5">
        <f>IFERROR(Ввод!$G29/$E25,0)*N(AO$14&gt;=Ввод!$I29)*N(AO$14&lt;Ввод!$J29)*PRODUCT($J$18:AO$18)*(1+$C25)</f>
        <v>0</v>
      </c>
      <c r="AP25" s="5">
        <f>IFERROR(Ввод!$G29/$E25,0)*N(AP$14&gt;=Ввод!$I29)*N(AP$14&lt;Ввод!$J29)*PRODUCT($J$18:AP$18)*(1+$C25)</f>
        <v>0</v>
      </c>
      <c r="AQ25" s="5">
        <f>IFERROR(Ввод!$G29/$E25,0)*N(AQ$14&gt;=Ввод!$I29)*N(AQ$14&lt;Ввод!$J29)*PRODUCT($J$18:AQ$18)*(1+$C25)</f>
        <v>0</v>
      </c>
      <c r="AR25" s="5">
        <f>IFERROR(Ввод!$G29/$E25,0)*N(AR$14&gt;=Ввод!$I29)*N(AR$14&lt;Ввод!$J29)*PRODUCT($J$18:AR$18)*(1+$C25)</f>
        <v>0</v>
      </c>
      <c r="AS25" s="5">
        <f>IFERROR(Ввод!$G29/$E25,0)*N(AS$14&gt;=Ввод!$I29)*N(AS$14&lt;Ввод!$J29)*PRODUCT($J$18:AS$18)*(1+$C25)</f>
        <v>0</v>
      </c>
      <c r="AT25" s="5">
        <f>IFERROR(Ввод!$G29/$E25,0)*N(AT$14&gt;=Ввод!$I29)*N(AT$14&lt;Ввод!$J29)*PRODUCT($J$18:AT$18)*(1+$C25)</f>
        <v>0</v>
      </c>
      <c r="AU25" s="5">
        <f>IFERROR(Ввод!$G29/$E25,0)*N(AU$14&gt;=Ввод!$I29)*N(AU$14&lt;Ввод!$J29)*PRODUCT($J$18:AU$18)*(1+$C25)</f>
        <v>0</v>
      </c>
      <c r="AV25" s="5">
        <f>IFERROR(Ввод!$G29/$E25,0)*N(AV$14&gt;=Ввод!$I29)*N(AV$14&lt;Ввод!$J29)*PRODUCT($J$18:AV$18)*(1+$C25)</f>
        <v>0</v>
      </c>
      <c r="AW25" s="5">
        <f>IFERROR(Ввод!$G29/$E25,0)*N(AW$14&gt;=Ввод!$I29)*N(AW$14&lt;Ввод!$J29)*PRODUCT($J$18:AW$18)*(1+$C25)</f>
        <v>0</v>
      </c>
      <c r="AX25" s="5">
        <f>IFERROR(Ввод!$G29/$E25,0)*N(AX$14&gt;=Ввод!$I29)*N(AX$14&lt;Ввод!$J29)*PRODUCT($J$18:AX$18)*(1+$C25)</f>
        <v>0</v>
      </c>
      <c r="AY25" s="5">
        <f>IFERROR(Ввод!$G29/$E25,0)*N(AY$14&gt;=Ввод!$I29)*N(AY$14&lt;Ввод!$J29)*PRODUCT($J$18:AY$18)*(1+$C25)</f>
        <v>0</v>
      </c>
      <c r="AZ25" s="5">
        <f>IFERROR(Ввод!$G29/$E25,0)*N(AZ$14&gt;=Ввод!$I29)*N(AZ$14&lt;Ввод!$J29)*PRODUCT($J$18:AZ$18)*(1+$C25)</f>
        <v>0</v>
      </c>
      <c r="BA25" s="5">
        <f>IFERROR(Ввод!$G29/$E25,0)*N(BA$14&gt;=Ввод!$I29)*N(BA$14&lt;Ввод!$J29)*PRODUCT($J$18:BA$18)*(1+$C25)</f>
        <v>0</v>
      </c>
      <c r="BB25" s="5">
        <f>IFERROR(Ввод!$G29/$E25,0)*N(BB$14&gt;=Ввод!$I29)*N(BB$14&lt;Ввод!$J29)*PRODUCT($J$18:BB$18)*(1+$C25)</f>
        <v>0</v>
      </c>
      <c r="BC25" s="5">
        <f>IFERROR(Ввод!$G29/$E25,0)*N(BC$14&gt;=Ввод!$I29)*N(BC$14&lt;Ввод!$J29)*PRODUCT($J$18:BC$18)*(1+$C25)</f>
        <v>0</v>
      </c>
      <c r="BD25" s="5">
        <f>IFERROR(Ввод!$G29/$E25,0)*N(BD$14&gt;=Ввод!$I29)*N(BD$14&lt;Ввод!$J29)*PRODUCT($J$18:BD$18)*(1+$C25)</f>
        <v>0</v>
      </c>
      <c r="BE25" s="5">
        <f>IFERROR(Ввод!$G29/$E25,0)*N(BE$14&gt;=Ввод!$I29)*N(BE$14&lt;Ввод!$J29)*PRODUCT($J$18:BE$18)*(1+$C25)</f>
        <v>0</v>
      </c>
      <c r="BF25" s="5">
        <f>IFERROR(Ввод!$G29/$E25,0)*N(BF$14&gt;=Ввод!$I29)*N(BF$14&lt;Ввод!$J29)*PRODUCT($J$18:BF$18)*(1+$C25)</f>
        <v>0</v>
      </c>
      <c r="BG25" s="5">
        <f>IFERROR(Ввод!$G29/$E25,0)*N(BG$14&gt;=Ввод!$I29)*N(BG$14&lt;Ввод!$J29)*PRODUCT($J$18:BG$18)*(1+$C25)</f>
        <v>0</v>
      </c>
      <c r="BH25" s="5">
        <f>IFERROR(Ввод!$G29/$E25,0)*N(BH$14&gt;=Ввод!$I29)*N(BH$14&lt;Ввод!$J29)*PRODUCT($J$18:BH$18)*(1+$C25)</f>
        <v>0</v>
      </c>
      <c r="BI25" s="5">
        <f>IFERROR(Ввод!$G29/$E25,0)*N(BI$14&gt;=Ввод!$I29)*N(BI$14&lt;Ввод!$J29)*PRODUCT($J$18:BI$18)*(1+$C25)</f>
        <v>0</v>
      </c>
      <c r="BJ25" s="5">
        <f>IFERROR(Ввод!$G29/$E25,0)*N(BJ$14&gt;=Ввод!$I29)*N(BJ$14&lt;Ввод!$J29)*PRODUCT($J$18:BJ$18)*(1+$C25)</f>
        <v>0</v>
      </c>
      <c r="BK25" s="5">
        <f>IFERROR(Ввод!$G29/$E25,0)*N(BK$14&gt;=Ввод!$I29)*N(BK$14&lt;Ввод!$J29)*PRODUCT($J$18:BK$18)*(1+$C25)</f>
        <v>0</v>
      </c>
      <c r="BL25" s="5">
        <f>IFERROR(Ввод!$G29/$E25,0)*N(BL$14&gt;=Ввод!$I29)*N(BL$14&lt;Ввод!$J29)*PRODUCT($J$18:BL$18)*(1+$C25)</f>
        <v>0</v>
      </c>
      <c r="BM25" s="5">
        <f>IFERROR(Ввод!$G29/$E25,0)*N(BM$14&gt;=Ввод!$I29)*N(BM$14&lt;Ввод!$J29)*PRODUCT($J$18:BM$18)*(1+$C25)</f>
        <v>0</v>
      </c>
      <c r="BN25" s="5">
        <f>IFERROR(Ввод!$G29/$E25,0)*N(BN$14&gt;=Ввод!$I29)*N(BN$14&lt;Ввод!$J29)*PRODUCT($J$18:BN$18)*(1+$C25)</f>
        <v>0</v>
      </c>
      <c r="BO25" s="5">
        <f>IFERROR(Ввод!$G29/$E25,0)*N(BO$14&gt;=Ввод!$I29)*N(BO$14&lt;Ввод!$J29)*PRODUCT($J$18:BO$18)*(1+$C25)</f>
        <v>0</v>
      </c>
      <c r="BP25" s="5">
        <f>IFERROR(Ввод!$G29/$E25,0)*N(BP$14&gt;=Ввод!$I29)*N(BP$14&lt;Ввод!$J29)*PRODUCT($J$18:BP$18)*(1+$C25)</f>
        <v>0</v>
      </c>
      <c r="BQ25" s="5">
        <f>IFERROR(Ввод!$G29/$E25,0)*N(BQ$14&gt;=Ввод!$I29)*N(BQ$14&lt;Ввод!$J29)*PRODUCT($J$18:BQ$18)*(1+$C25)</f>
        <v>0</v>
      </c>
      <c r="BR25" s="5">
        <f>IFERROR(Ввод!$G29/$E25,0)*N(BR$14&gt;=Ввод!$I29)*N(BR$14&lt;Ввод!$J29)*PRODUCT($J$18:BR$18)*(1+$C25)</f>
        <v>0</v>
      </c>
      <c r="BS25" s="5">
        <f>IFERROR(Ввод!$G29/$E25,0)*N(BS$14&gt;=Ввод!$I29)*N(BS$14&lt;Ввод!$J29)*PRODUCT($J$18:BS$18)*(1+$C25)</f>
        <v>0</v>
      </c>
      <c r="BT25" s="5">
        <f>IFERROR(Ввод!$G29/$E25,0)*N(BT$14&gt;=Ввод!$I29)*N(BT$14&lt;Ввод!$J29)*PRODUCT($J$18:BT$18)*(1+$C25)</f>
        <v>0</v>
      </c>
      <c r="BU25" s="5">
        <f>IFERROR(Ввод!$G29/$E25,0)*N(BU$14&gt;=Ввод!$I29)*N(BU$14&lt;Ввод!$J29)*PRODUCT($J$18:BU$18)*(1+$C25)</f>
        <v>0</v>
      </c>
      <c r="BV25" s="5">
        <f>IFERROR(Ввод!$G29/$E25,0)*N(BV$14&gt;=Ввод!$I29)*N(BV$14&lt;Ввод!$J29)*PRODUCT($J$18:BV$18)*(1+$C25)</f>
        <v>0</v>
      </c>
      <c r="BW25" s="5">
        <f>IFERROR(Ввод!$G29/$E25,0)*N(BW$14&gt;=Ввод!$I29)*N(BW$14&lt;Ввод!$J29)*PRODUCT($J$18:BW$18)*(1+$C25)</f>
        <v>0</v>
      </c>
      <c r="BX25" s="5">
        <f>IFERROR(Ввод!$G29/$E25,0)*N(BX$14&gt;=Ввод!$I29)*N(BX$14&lt;Ввод!$J29)*PRODUCT($J$18:BX$18)*(1+$C25)</f>
        <v>0</v>
      </c>
      <c r="BY25" s="5">
        <f>IFERROR(Ввод!$G29/$E25,0)*N(BY$14&gt;=Ввод!$I29)*N(BY$14&lt;Ввод!$J29)*PRODUCT($J$18:BY$18)*(1+$C25)</f>
        <v>0</v>
      </c>
      <c r="BZ25" s="5">
        <f>IFERROR(Ввод!$G29/$E25,0)*N(BZ$14&gt;=Ввод!$I29)*N(BZ$14&lt;Ввод!$J29)*PRODUCT($J$18:BZ$18)*(1+$C25)</f>
        <v>0</v>
      </c>
      <c r="CA25" s="5">
        <f>IFERROR(Ввод!$G29/$E25,0)*N(CA$14&gt;=Ввод!$I29)*N(CA$14&lt;Ввод!$J29)*PRODUCT($J$18:CA$18)*(1+$C25)</f>
        <v>0</v>
      </c>
      <c r="CB25" s="5">
        <f>IFERROR(Ввод!$G29/$E25,0)*N(CB$14&gt;=Ввод!$I29)*N(CB$14&lt;Ввод!$J29)*PRODUCT($J$18:CB$18)*(1+$C25)</f>
        <v>0</v>
      </c>
      <c r="CC25" s="5">
        <f>IFERROR(Ввод!$G29/$E25,0)*N(CC$14&gt;=Ввод!$I29)*N(CC$14&lt;Ввод!$J29)*PRODUCT($J$18:CC$18)*(1+$C25)</f>
        <v>0</v>
      </c>
      <c r="CD25" s="5">
        <f>IFERROR(Ввод!$G29/$E25,0)*N(CD$14&gt;=Ввод!$I29)*N(CD$14&lt;Ввод!$J29)*PRODUCT($J$18:CD$18)*(1+$C25)</f>
        <v>0</v>
      </c>
      <c r="CE25" s="5">
        <f>IFERROR(Ввод!$G29/$E25,0)*N(CE$14&gt;=Ввод!$I29)*N(CE$14&lt;Ввод!$J29)*PRODUCT($J$18:CE$18)*(1+$C25)</f>
        <v>0</v>
      </c>
      <c r="CF25" s="5">
        <f>IFERROR(Ввод!$G29/$E25,0)*N(CF$14&gt;=Ввод!$I29)*N(CF$14&lt;Ввод!$J29)*PRODUCT($J$18:CF$18)*(1+$C25)</f>
        <v>0</v>
      </c>
      <c r="CG25" s="5">
        <f>IFERROR(Ввод!$G29/$E25,0)*N(CG$14&gt;=Ввод!$I29)*N(CG$14&lt;Ввод!$J29)*PRODUCT($J$18:CG$18)*(1+$C25)</f>
        <v>0</v>
      </c>
      <c r="CH25" s="5">
        <f>IFERROR(Ввод!$G29/$E25,0)*N(CH$14&gt;=Ввод!$I29)*N(CH$14&lt;Ввод!$J29)*PRODUCT($J$18:CH$18)*(1+$C25)</f>
        <v>0</v>
      </c>
      <c r="CI25" s="5">
        <f>IFERROR(Ввод!$G29/$E25,0)*N(CI$14&gt;=Ввод!$I29)*N(CI$14&lt;Ввод!$J29)*PRODUCT($J$18:CI$18)*(1+$C25)</f>
        <v>0</v>
      </c>
      <c r="CJ25" s="5">
        <f>IFERROR(Ввод!$G29/$E25,0)*N(CJ$14&gt;=Ввод!$I29)*N(CJ$14&lt;Ввод!$J29)*PRODUCT($J$18:CJ$18)*(1+$C25)</f>
        <v>0</v>
      </c>
      <c r="CK25" s="5">
        <f>IFERROR(Ввод!$G29/$E25,0)*N(CK$14&gt;=Ввод!$I29)*N(CK$14&lt;Ввод!$J29)*PRODUCT($J$18:CK$18)*(1+$C25)</f>
        <v>0</v>
      </c>
      <c r="CL25" s="5">
        <f>IFERROR(Ввод!$G29/$E25,0)*N(CL$14&gt;=Ввод!$I29)*N(CL$14&lt;Ввод!$J29)*PRODUCT($J$18:CL$18)*(1+$C25)</f>
        <v>0</v>
      </c>
      <c r="CM25" s="5">
        <f>IFERROR(Ввод!$G29/$E25,0)*N(CM$14&gt;=Ввод!$I29)*N(CM$14&lt;Ввод!$J29)*PRODUCT($J$18:CM$18)*(1+$C25)</f>
        <v>0</v>
      </c>
      <c r="CN25" s="5">
        <f>IFERROR(Ввод!$G29/$E25,0)*N(CN$14&gt;=Ввод!$I29)*N(CN$14&lt;Ввод!$J29)*PRODUCT($J$18:CN$18)*(1+$C25)</f>
        <v>0</v>
      </c>
      <c r="CO25" s="5">
        <f>IFERROR(Ввод!$G29/$E25,0)*N(CO$14&gt;=Ввод!$I29)*N(CO$14&lt;Ввод!$J29)*PRODUCT($J$18:CO$18)*(1+$C25)</f>
        <v>0</v>
      </c>
      <c r="CP25" s="5">
        <f>IFERROR(Ввод!$G29/$E25,0)*N(CP$14&gt;=Ввод!$I29)*N(CP$14&lt;Ввод!$J29)*PRODUCT($J$18:CP$18)*(1+$C25)</f>
        <v>0</v>
      </c>
      <c r="CQ25" s="5">
        <f>IFERROR(Ввод!$G29/$E25,0)*N(CQ$14&gt;=Ввод!$I29)*N(CQ$14&lt;Ввод!$J29)*PRODUCT($J$18:CQ$18)*(1+$C25)</f>
        <v>0</v>
      </c>
      <c r="CR25" s="5">
        <f>IFERROR(Ввод!$G29/$E25,0)*N(CR$14&gt;=Ввод!$I29)*N(CR$14&lt;Ввод!$J29)*PRODUCT($J$18:CR$18)*(1+$C25)</f>
        <v>0</v>
      </c>
      <c r="CS25" s="5">
        <f>IFERROR(Ввод!$G29/$E25,0)*N(CS$14&gt;=Ввод!$I29)*N(CS$14&lt;Ввод!$J29)*PRODUCT($J$18:CS$18)*(1+$C25)</f>
        <v>0</v>
      </c>
      <c r="CT25" s="5">
        <f>IFERROR(Ввод!$G29/$E25,0)*N(CT$14&gt;=Ввод!$I29)*N(CT$14&lt;Ввод!$J29)*PRODUCT($J$18:CT$18)*(1+$C25)</f>
        <v>0</v>
      </c>
      <c r="CU25" s="5">
        <f>IFERROR(Ввод!$G29/$E25,0)*N(CU$14&gt;=Ввод!$I29)*N(CU$14&lt;Ввод!$J29)*PRODUCT($J$18:CU$18)*(1+$C25)</f>
        <v>0</v>
      </c>
      <c r="CV25" s="5">
        <f>IFERROR(Ввод!$G29/$E25,0)*N(CV$14&gt;=Ввод!$I29)*N(CV$14&lt;Ввод!$J29)*PRODUCT($J$18:CV$18)*(1+$C25)</f>
        <v>0</v>
      </c>
      <c r="CW25" s="5">
        <f>IFERROR(Ввод!$G29/$E25,0)*N(CW$14&gt;=Ввод!$I29)*N(CW$14&lt;Ввод!$J29)*PRODUCT($J$18:CW$18)*(1+$C25)</f>
        <v>0</v>
      </c>
      <c r="CX25" s="5">
        <f>IFERROR(Ввод!$G29/$E25,0)*N(CX$14&gt;=Ввод!$I29)*N(CX$14&lt;Ввод!$J29)*PRODUCT($J$18:CX$18)*(1+$C25)</f>
        <v>0</v>
      </c>
      <c r="CY25" s="5">
        <f>IFERROR(Ввод!$G29/$E25,0)*N(CY$14&gt;=Ввод!$I29)*N(CY$14&lt;Ввод!$J29)*PRODUCT($J$18:CY$18)*(1+$C25)</f>
        <v>0</v>
      </c>
      <c r="CZ25" s="5">
        <f>IFERROR(Ввод!$G29/$E25,0)*N(CZ$14&gt;=Ввод!$I29)*N(CZ$14&lt;Ввод!$J29)*PRODUCT($J$18:CZ$18)*(1+$C25)</f>
        <v>0</v>
      </c>
      <c r="DA25" s="5">
        <f>IFERROR(Ввод!$G29/$E25,0)*N(DA$14&gt;=Ввод!$I29)*N(DA$14&lt;Ввод!$J29)*PRODUCT($J$18:DA$18)*(1+$C25)</f>
        <v>0</v>
      </c>
      <c r="DB25" s="5">
        <f>IFERROR(Ввод!$G29/$E25,0)*N(DB$14&gt;=Ввод!$I29)*N(DB$14&lt;Ввод!$J29)*PRODUCT($J$18:DB$18)*(1+$C25)</f>
        <v>0</v>
      </c>
      <c r="DC25" s="5">
        <f>IFERROR(Ввод!$G29/$E25,0)*N(DC$14&gt;=Ввод!$I29)*N(DC$14&lt;Ввод!$J29)*PRODUCT($J$18:DC$18)*(1+$C25)</f>
        <v>0</v>
      </c>
      <c r="DD25" s="5">
        <f>IFERROR(Ввод!$G29/$E25,0)*N(DD$14&gt;=Ввод!$I29)*N(DD$14&lt;Ввод!$J29)*PRODUCT($J$18:DD$18)*(1+$C25)</f>
        <v>0</v>
      </c>
      <c r="DE25" s="5">
        <f>IFERROR(Ввод!$G29/$E25,0)*N(DE$14&gt;=Ввод!$I29)*N(DE$14&lt;Ввод!$J29)*PRODUCT($J$18:DE$18)*(1+$C25)</f>
        <v>0</v>
      </c>
      <c r="DF25" s="5">
        <f>IFERROR(Ввод!$G29/$E25,0)*N(DF$14&gt;=Ввод!$I29)*N(DF$14&lt;Ввод!$J29)*PRODUCT($J$18:DF$18)*(1+$C25)</f>
        <v>0</v>
      </c>
      <c r="DG25" s="5">
        <f>IFERROR(Ввод!$G29/$E25,0)*N(DG$14&gt;=Ввод!$I29)*N(DG$14&lt;Ввод!$J29)*PRODUCT($J$18:DG$18)*(1+$C25)</f>
        <v>0</v>
      </c>
      <c r="DH25" s="5">
        <f>IFERROR(Ввод!$G29/$E25,0)*N(DH$14&gt;=Ввод!$I29)*N(DH$14&lt;Ввод!$J29)*PRODUCT($J$18:DH$18)*(1+$C25)</f>
        <v>0</v>
      </c>
      <c r="DI25" s="5">
        <f>IFERROR(Ввод!$G29/$E25,0)*N(DI$14&gt;=Ввод!$I29)*N(DI$14&lt;Ввод!$J29)*PRODUCT($J$18:DI$18)*(1+$C25)</f>
        <v>0</v>
      </c>
      <c r="DJ25" s="5">
        <f>IFERROR(Ввод!$G29/$E25,0)*N(DJ$14&gt;=Ввод!$I29)*N(DJ$14&lt;Ввод!$J29)*PRODUCT($J$18:DJ$18)*(1+$C25)</f>
        <v>0</v>
      </c>
    </row>
    <row r="26" spans="1:114">
      <c r="B26" t="str">
        <f>Ввод!D30</f>
        <v>Создание / реконструкция объект №5</v>
      </c>
      <c r="C26" s="235">
        <f>Чувствительность!$D$13</f>
        <v>0</v>
      </c>
      <c r="D26" s="7">
        <f>N(Ввод!E30)</f>
        <v>1</v>
      </c>
      <c r="E26">
        <f>MATCH(Ввод!J30,$14:$14,0)-MATCH(Ввод!I30,$14:$14,0)</f>
        <v>0</v>
      </c>
      <c r="G26" s="7" t="s">
        <v>0</v>
      </c>
      <c r="I26" s="5">
        <f t="shared" si="0"/>
        <v>0</v>
      </c>
      <c r="J26" s="5">
        <f>IFERROR(Ввод!$G30/$E26,0)*N(J$14&gt;=Ввод!$I30)*N(J$14&lt;Ввод!$J30)*PRODUCT($J$18:J$18)*(1+$C26)</f>
        <v>0</v>
      </c>
      <c r="K26" s="5">
        <f>IFERROR(Ввод!$G30/$E26,0)*N(K$14&gt;=Ввод!$I30)*N(K$14&lt;Ввод!$J30)*PRODUCT($J$18:K$18)*(1+$C26)</f>
        <v>0</v>
      </c>
      <c r="L26" s="5">
        <f>IFERROR(Ввод!$G30/$E26,0)*N(L$14&gt;=Ввод!$I30)*N(L$14&lt;Ввод!$J30)*PRODUCT($J$18:L$18)*(1+$C26)</f>
        <v>0</v>
      </c>
      <c r="M26" s="5">
        <f>IFERROR(Ввод!$G30/$E26,0)*N(M$14&gt;=Ввод!$I30)*N(M$14&lt;Ввод!$J30)*PRODUCT($J$18:M$18)*(1+$C26)</f>
        <v>0</v>
      </c>
      <c r="N26" s="5">
        <f>IFERROR(Ввод!$G30/$E26,0)*N(N$14&gt;=Ввод!$I30)*N(N$14&lt;Ввод!$J30)*PRODUCT($J$18:N$18)*(1+$C26)</f>
        <v>0</v>
      </c>
      <c r="O26" s="5">
        <f>IFERROR(Ввод!$G30/$E26,0)*N(O$14&gt;=Ввод!$I30)*N(O$14&lt;Ввод!$J30)*PRODUCT($J$18:O$18)*(1+$C26)</f>
        <v>0</v>
      </c>
      <c r="P26" s="5">
        <f>IFERROR(Ввод!$G30/$E26,0)*N(P$14&gt;=Ввод!$I30)*N(P$14&lt;Ввод!$J30)*PRODUCT($J$18:P$18)*(1+$C26)</f>
        <v>0</v>
      </c>
      <c r="Q26" s="5">
        <f>IFERROR(Ввод!$G30/$E26,0)*N(Q$14&gt;=Ввод!$I30)*N(Q$14&lt;Ввод!$J30)*PRODUCT($J$18:Q$18)*(1+$C26)</f>
        <v>0</v>
      </c>
      <c r="R26" s="5">
        <f>IFERROR(Ввод!$G30/$E26,0)*N(R$14&gt;=Ввод!$I30)*N(R$14&lt;Ввод!$J30)*PRODUCT($J$18:R$18)*(1+$C26)</f>
        <v>0</v>
      </c>
      <c r="S26" s="5">
        <f>IFERROR(Ввод!$G30/$E26,0)*N(S$14&gt;=Ввод!$I30)*N(S$14&lt;Ввод!$J30)*PRODUCT($J$18:S$18)*(1+$C26)</f>
        <v>0</v>
      </c>
      <c r="T26" s="5">
        <f>IFERROR(Ввод!$G30/$E26,0)*N(T$14&gt;=Ввод!$I30)*N(T$14&lt;Ввод!$J30)*PRODUCT($J$18:T$18)*(1+$C26)</f>
        <v>0</v>
      </c>
      <c r="U26" s="5">
        <f>IFERROR(Ввод!$G30/$E26,0)*N(U$14&gt;=Ввод!$I30)*N(U$14&lt;Ввод!$J30)*PRODUCT($J$18:U$18)*(1+$C26)</f>
        <v>0</v>
      </c>
      <c r="V26" s="5">
        <f>IFERROR(Ввод!$G30/$E26,0)*N(V$14&gt;=Ввод!$I30)*N(V$14&lt;Ввод!$J30)*PRODUCT($J$18:V$18)*(1+$C26)</f>
        <v>0</v>
      </c>
      <c r="W26" s="5">
        <f>IFERROR(Ввод!$G30/$E26,0)*N(W$14&gt;=Ввод!$I30)*N(W$14&lt;Ввод!$J30)*PRODUCT($J$18:W$18)*(1+$C26)</f>
        <v>0</v>
      </c>
      <c r="X26" s="5">
        <f>IFERROR(Ввод!$G30/$E26,0)*N(X$14&gt;=Ввод!$I30)*N(X$14&lt;Ввод!$J30)*PRODUCT($J$18:X$18)*(1+$C26)</f>
        <v>0</v>
      </c>
      <c r="Y26" s="5">
        <f>IFERROR(Ввод!$G30/$E26,0)*N(Y$14&gt;=Ввод!$I30)*N(Y$14&lt;Ввод!$J30)*PRODUCT($J$18:Y$18)*(1+$C26)</f>
        <v>0</v>
      </c>
      <c r="Z26" s="5">
        <f>IFERROR(Ввод!$G30/$E26,0)*N(Z$14&gt;=Ввод!$I30)*N(Z$14&lt;Ввод!$J30)*PRODUCT($J$18:Z$18)*(1+$C26)</f>
        <v>0</v>
      </c>
      <c r="AA26" s="5">
        <f>IFERROR(Ввод!$G30/$E26,0)*N(AA$14&gt;=Ввод!$I30)*N(AA$14&lt;Ввод!$J30)*PRODUCT($J$18:AA$18)*(1+$C26)</f>
        <v>0</v>
      </c>
      <c r="AB26" s="5">
        <f>IFERROR(Ввод!$G30/$E26,0)*N(AB$14&gt;=Ввод!$I30)*N(AB$14&lt;Ввод!$J30)*PRODUCT($J$18:AB$18)*(1+$C26)</f>
        <v>0</v>
      </c>
      <c r="AC26" s="5">
        <f>IFERROR(Ввод!$G30/$E26,0)*N(AC$14&gt;=Ввод!$I30)*N(AC$14&lt;Ввод!$J30)*PRODUCT($J$18:AC$18)*(1+$C26)</f>
        <v>0</v>
      </c>
      <c r="AD26" s="5">
        <f>IFERROR(Ввод!$G30/$E26,0)*N(AD$14&gt;=Ввод!$I30)*N(AD$14&lt;Ввод!$J30)*PRODUCT($J$18:AD$18)*(1+$C26)</f>
        <v>0</v>
      </c>
      <c r="AE26" s="5">
        <f>IFERROR(Ввод!$G30/$E26,0)*N(AE$14&gt;=Ввод!$I30)*N(AE$14&lt;Ввод!$J30)*PRODUCT($J$18:AE$18)*(1+$C26)</f>
        <v>0</v>
      </c>
      <c r="AF26" s="5">
        <f>IFERROR(Ввод!$G30/$E26,0)*N(AF$14&gt;=Ввод!$I30)*N(AF$14&lt;Ввод!$J30)*PRODUCT($J$18:AF$18)*(1+$C26)</f>
        <v>0</v>
      </c>
      <c r="AG26" s="5">
        <f>IFERROR(Ввод!$G30/$E26,0)*N(AG$14&gt;=Ввод!$I30)*N(AG$14&lt;Ввод!$J30)*PRODUCT($J$18:AG$18)*(1+$C26)</f>
        <v>0</v>
      </c>
      <c r="AH26" s="5">
        <f>IFERROR(Ввод!$G30/$E26,0)*N(AH$14&gt;=Ввод!$I30)*N(AH$14&lt;Ввод!$J30)*PRODUCT($J$18:AH$18)*(1+$C26)</f>
        <v>0</v>
      </c>
      <c r="AI26" s="5">
        <f>IFERROR(Ввод!$G30/$E26,0)*N(AI$14&gt;=Ввод!$I30)*N(AI$14&lt;Ввод!$J30)*PRODUCT($J$18:AI$18)*(1+$C26)</f>
        <v>0</v>
      </c>
      <c r="AJ26" s="5">
        <f>IFERROR(Ввод!$G30/$E26,0)*N(AJ$14&gt;=Ввод!$I30)*N(AJ$14&lt;Ввод!$J30)*PRODUCT($J$18:AJ$18)*(1+$C26)</f>
        <v>0</v>
      </c>
      <c r="AK26" s="5">
        <f>IFERROR(Ввод!$G30/$E26,0)*N(AK$14&gt;=Ввод!$I30)*N(AK$14&lt;Ввод!$J30)*PRODUCT($J$18:AK$18)*(1+$C26)</f>
        <v>0</v>
      </c>
      <c r="AL26" s="5">
        <f>IFERROR(Ввод!$G30/$E26,0)*N(AL$14&gt;=Ввод!$I30)*N(AL$14&lt;Ввод!$J30)*PRODUCT($J$18:AL$18)*(1+$C26)</f>
        <v>0</v>
      </c>
      <c r="AM26" s="5">
        <f>IFERROR(Ввод!$G30/$E26,0)*N(AM$14&gt;=Ввод!$I30)*N(AM$14&lt;Ввод!$J30)*PRODUCT($J$18:AM$18)*(1+$C26)</f>
        <v>0</v>
      </c>
      <c r="AN26" s="5">
        <f>IFERROR(Ввод!$G30/$E26,0)*N(AN$14&gt;=Ввод!$I30)*N(AN$14&lt;Ввод!$J30)*PRODUCT($J$18:AN$18)*(1+$C26)</f>
        <v>0</v>
      </c>
      <c r="AO26" s="5">
        <f>IFERROR(Ввод!$G30/$E26,0)*N(AO$14&gt;=Ввод!$I30)*N(AO$14&lt;Ввод!$J30)*PRODUCT($J$18:AO$18)*(1+$C26)</f>
        <v>0</v>
      </c>
      <c r="AP26" s="5">
        <f>IFERROR(Ввод!$G30/$E26,0)*N(AP$14&gt;=Ввод!$I30)*N(AP$14&lt;Ввод!$J30)*PRODUCT($J$18:AP$18)*(1+$C26)</f>
        <v>0</v>
      </c>
      <c r="AQ26" s="5">
        <f>IFERROR(Ввод!$G30/$E26,0)*N(AQ$14&gt;=Ввод!$I30)*N(AQ$14&lt;Ввод!$J30)*PRODUCT($J$18:AQ$18)*(1+$C26)</f>
        <v>0</v>
      </c>
      <c r="AR26" s="5">
        <f>IFERROR(Ввод!$G30/$E26,0)*N(AR$14&gt;=Ввод!$I30)*N(AR$14&lt;Ввод!$J30)*PRODUCT($J$18:AR$18)*(1+$C26)</f>
        <v>0</v>
      </c>
      <c r="AS26" s="5">
        <f>IFERROR(Ввод!$G30/$E26,0)*N(AS$14&gt;=Ввод!$I30)*N(AS$14&lt;Ввод!$J30)*PRODUCT($J$18:AS$18)*(1+$C26)</f>
        <v>0</v>
      </c>
      <c r="AT26" s="5">
        <f>IFERROR(Ввод!$G30/$E26,0)*N(AT$14&gt;=Ввод!$I30)*N(AT$14&lt;Ввод!$J30)*PRODUCT($J$18:AT$18)*(1+$C26)</f>
        <v>0</v>
      </c>
      <c r="AU26" s="5">
        <f>IFERROR(Ввод!$G30/$E26,0)*N(AU$14&gt;=Ввод!$I30)*N(AU$14&lt;Ввод!$J30)*PRODUCT($J$18:AU$18)*(1+$C26)</f>
        <v>0</v>
      </c>
      <c r="AV26" s="5">
        <f>IFERROR(Ввод!$G30/$E26,0)*N(AV$14&gt;=Ввод!$I30)*N(AV$14&lt;Ввод!$J30)*PRODUCT($J$18:AV$18)*(1+$C26)</f>
        <v>0</v>
      </c>
      <c r="AW26" s="5">
        <f>IFERROR(Ввод!$G30/$E26,0)*N(AW$14&gt;=Ввод!$I30)*N(AW$14&lt;Ввод!$J30)*PRODUCT($J$18:AW$18)*(1+$C26)</f>
        <v>0</v>
      </c>
      <c r="AX26" s="5">
        <f>IFERROR(Ввод!$G30/$E26,0)*N(AX$14&gt;=Ввод!$I30)*N(AX$14&lt;Ввод!$J30)*PRODUCT($J$18:AX$18)*(1+$C26)</f>
        <v>0</v>
      </c>
      <c r="AY26" s="5">
        <f>IFERROR(Ввод!$G30/$E26,0)*N(AY$14&gt;=Ввод!$I30)*N(AY$14&lt;Ввод!$J30)*PRODUCT($J$18:AY$18)*(1+$C26)</f>
        <v>0</v>
      </c>
      <c r="AZ26" s="5">
        <f>IFERROR(Ввод!$G30/$E26,0)*N(AZ$14&gt;=Ввод!$I30)*N(AZ$14&lt;Ввод!$J30)*PRODUCT($J$18:AZ$18)*(1+$C26)</f>
        <v>0</v>
      </c>
      <c r="BA26" s="5">
        <f>IFERROR(Ввод!$G30/$E26,0)*N(BA$14&gt;=Ввод!$I30)*N(BA$14&lt;Ввод!$J30)*PRODUCT($J$18:BA$18)*(1+$C26)</f>
        <v>0</v>
      </c>
      <c r="BB26" s="5">
        <f>IFERROR(Ввод!$G30/$E26,0)*N(BB$14&gt;=Ввод!$I30)*N(BB$14&lt;Ввод!$J30)*PRODUCT($J$18:BB$18)*(1+$C26)</f>
        <v>0</v>
      </c>
      <c r="BC26" s="5">
        <f>IFERROR(Ввод!$G30/$E26,0)*N(BC$14&gt;=Ввод!$I30)*N(BC$14&lt;Ввод!$J30)*PRODUCT($J$18:BC$18)*(1+$C26)</f>
        <v>0</v>
      </c>
      <c r="BD26" s="5">
        <f>IFERROR(Ввод!$G30/$E26,0)*N(BD$14&gt;=Ввод!$I30)*N(BD$14&lt;Ввод!$J30)*PRODUCT($J$18:BD$18)*(1+$C26)</f>
        <v>0</v>
      </c>
      <c r="BE26" s="5">
        <f>IFERROR(Ввод!$G30/$E26,0)*N(BE$14&gt;=Ввод!$I30)*N(BE$14&lt;Ввод!$J30)*PRODUCT($J$18:BE$18)*(1+$C26)</f>
        <v>0</v>
      </c>
      <c r="BF26" s="5">
        <f>IFERROR(Ввод!$G30/$E26,0)*N(BF$14&gt;=Ввод!$I30)*N(BF$14&lt;Ввод!$J30)*PRODUCT($J$18:BF$18)*(1+$C26)</f>
        <v>0</v>
      </c>
      <c r="BG26" s="5">
        <f>IFERROR(Ввод!$G30/$E26,0)*N(BG$14&gt;=Ввод!$I30)*N(BG$14&lt;Ввод!$J30)*PRODUCT($J$18:BG$18)*(1+$C26)</f>
        <v>0</v>
      </c>
      <c r="BH26" s="5">
        <f>IFERROR(Ввод!$G30/$E26,0)*N(BH$14&gt;=Ввод!$I30)*N(BH$14&lt;Ввод!$J30)*PRODUCT($J$18:BH$18)*(1+$C26)</f>
        <v>0</v>
      </c>
      <c r="BI26" s="5">
        <f>IFERROR(Ввод!$G30/$E26,0)*N(BI$14&gt;=Ввод!$I30)*N(BI$14&lt;Ввод!$J30)*PRODUCT($J$18:BI$18)*(1+$C26)</f>
        <v>0</v>
      </c>
      <c r="BJ26" s="5">
        <f>IFERROR(Ввод!$G30/$E26,0)*N(BJ$14&gt;=Ввод!$I30)*N(BJ$14&lt;Ввод!$J30)*PRODUCT($J$18:BJ$18)*(1+$C26)</f>
        <v>0</v>
      </c>
      <c r="BK26" s="5">
        <f>IFERROR(Ввод!$G30/$E26,0)*N(BK$14&gt;=Ввод!$I30)*N(BK$14&lt;Ввод!$J30)*PRODUCT($J$18:BK$18)*(1+$C26)</f>
        <v>0</v>
      </c>
      <c r="BL26" s="5">
        <f>IFERROR(Ввод!$G30/$E26,0)*N(BL$14&gt;=Ввод!$I30)*N(BL$14&lt;Ввод!$J30)*PRODUCT($J$18:BL$18)*(1+$C26)</f>
        <v>0</v>
      </c>
      <c r="BM26" s="5">
        <f>IFERROR(Ввод!$G30/$E26,0)*N(BM$14&gt;=Ввод!$I30)*N(BM$14&lt;Ввод!$J30)*PRODUCT($J$18:BM$18)*(1+$C26)</f>
        <v>0</v>
      </c>
      <c r="BN26" s="5">
        <f>IFERROR(Ввод!$G30/$E26,0)*N(BN$14&gt;=Ввод!$I30)*N(BN$14&lt;Ввод!$J30)*PRODUCT($J$18:BN$18)*(1+$C26)</f>
        <v>0</v>
      </c>
      <c r="BO26" s="5">
        <f>IFERROR(Ввод!$G30/$E26,0)*N(BO$14&gt;=Ввод!$I30)*N(BO$14&lt;Ввод!$J30)*PRODUCT($J$18:BO$18)*(1+$C26)</f>
        <v>0</v>
      </c>
      <c r="BP26" s="5">
        <f>IFERROR(Ввод!$G30/$E26,0)*N(BP$14&gt;=Ввод!$I30)*N(BP$14&lt;Ввод!$J30)*PRODUCT($J$18:BP$18)*(1+$C26)</f>
        <v>0</v>
      </c>
      <c r="BQ26" s="5">
        <f>IFERROR(Ввод!$G30/$E26,0)*N(BQ$14&gt;=Ввод!$I30)*N(BQ$14&lt;Ввод!$J30)*PRODUCT($J$18:BQ$18)*(1+$C26)</f>
        <v>0</v>
      </c>
      <c r="BR26" s="5">
        <f>IFERROR(Ввод!$G30/$E26,0)*N(BR$14&gt;=Ввод!$I30)*N(BR$14&lt;Ввод!$J30)*PRODUCT($J$18:BR$18)*(1+$C26)</f>
        <v>0</v>
      </c>
      <c r="BS26" s="5">
        <f>IFERROR(Ввод!$G30/$E26,0)*N(BS$14&gt;=Ввод!$I30)*N(BS$14&lt;Ввод!$J30)*PRODUCT($J$18:BS$18)*(1+$C26)</f>
        <v>0</v>
      </c>
      <c r="BT26" s="5">
        <f>IFERROR(Ввод!$G30/$E26,0)*N(BT$14&gt;=Ввод!$I30)*N(BT$14&lt;Ввод!$J30)*PRODUCT($J$18:BT$18)*(1+$C26)</f>
        <v>0</v>
      </c>
      <c r="BU26" s="5">
        <f>IFERROR(Ввод!$G30/$E26,0)*N(BU$14&gt;=Ввод!$I30)*N(BU$14&lt;Ввод!$J30)*PRODUCT($J$18:BU$18)*(1+$C26)</f>
        <v>0</v>
      </c>
      <c r="BV26" s="5">
        <f>IFERROR(Ввод!$G30/$E26,0)*N(BV$14&gt;=Ввод!$I30)*N(BV$14&lt;Ввод!$J30)*PRODUCT($J$18:BV$18)*(1+$C26)</f>
        <v>0</v>
      </c>
      <c r="BW26" s="5">
        <f>IFERROR(Ввод!$G30/$E26,0)*N(BW$14&gt;=Ввод!$I30)*N(BW$14&lt;Ввод!$J30)*PRODUCT($J$18:BW$18)*(1+$C26)</f>
        <v>0</v>
      </c>
      <c r="BX26" s="5">
        <f>IFERROR(Ввод!$G30/$E26,0)*N(BX$14&gt;=Ввод!$I30)*N(BX$14&lt;Ввод!$J30)*PRODUCT($J$18:BX$18)*(1+$C26)</f>
        <v>0</v>
      </c>
      <c r="BY26" s="5">
        <f>IFERROR(Ввод!$G30/$E26,0)*N(BY$14&gt;=Ввод!$I30)*N(BY$14&lt;Ввод!$J30)*PRODUCT($J$18:BY$18)*(1+$C26)</f>
        <v>0</v>
      </c>
      <c r="BZ26" s="5">
        <f>IFERROR(Ввод!$G30/$E26,0)*N(BZ$14&gt;=Ввод!$I30)*N(BZ$14&lt;Ввод!$J30)*PRODUCT($J$18:BZ$18)*(1+$C26)</f>
        <v>0</v>
      </c>
      <c r="CA26" s="5">
        <f>IFERROR(Ввод!$G30/$E26,0)*N(CA$14&gt;=Ввод!$I30)*N(CA$14&lt;Ввод!$J30)*PRODUCT($J$18:CA$18)*(1+$C26)</f>
        <v>0</v>
      </c>
      <c r="CB26" s="5">
        <f>IFERROR(Ввод!$G30/$E26,0)*N(CB$14&gt;=Ввод!$I30)*N(CB$14&lt;Ввод!$J30)*PRODUCT($J$18:CB$18)*(1+$C26)</f>
        <v>0</v>
      </c>
      <c r="CC26" s="5">
        <f>IFERROR(Ввод!$G30/$E26,0)*N(CC$14&gt;=Ввод!$I30)*N(CC$14&lt;Ввод!$J30)*PRODUCT($J$18:CC$18)*(1+$C26)</f>
        <v>0</v>
      </c>
      <c r="CD26" s="5">
        <f>IFERROR(Ввод!$G30/$E26,0)*N(CD$14&gt;=Ввод!$I30)*N(CD$14&lt;Ввод!$J30)*PRODUCT($J$18:CD$18)*(1+$C26)</f>
        <v>0</v>
      </c>
      <c r="CE26" s="5">
        <f>IFERROR(Ввод!$G30/$E26,0)*N(CE$14&gt;=Ввод!$I30)*N(CE$14&lt;Ввод!$J30)*PRODUCT($J$18:CE$18)*(1+$C26)</f>
        <v>0</v>
      </c>
      <c r="CF26" s="5">
        <f>IFERROR(Ввод!$G30/$E26,0)*N(CF$14&gt;=Ввод!$I30)*N(CF$14&lt;Ввод!$J30)*PRODUCT($J$18:CF$18)*(1+$C26)</f>
        <v>0</v>
      </c>
      <c r="CG26" s="5">
        <f>IFERROR(Ввод!$G30/$E26,0)*N(CG$14&gt;=Ввод!$I30)*N(CG$14&lt;Ввод!$J30)*PRODUCT($J$18:CG$18)*(1+$C26)</f>
        <v>0</v>
      </c>
      <c r="CH26" s="5">
        <f>IFERROR(Ввод!$G30/$E26,0)*N(CH$14&gt;=Ввод!$I30)*N(CH$14&lt;Ввод!$J30)*PRODUCT($J$18:CH$18)*(1+$C26)</f>
        <v>0</v>
      </c>
      <c r="CI26" s="5">
        <f>IFERROR(Ввод!$G30/$E26,0)*N(CI$14&gt;=Ввод!$I30)*N(CI$14&lt;Ввод!$J30)*PRODUCT($J$18:CI$18)*(1+$C26)</f>
        <v>0</v>
      </c>
      <c r="CJ26" s="5">
        <f>IFERROR(Ввод!$G30/$E26,0)*N(CJ$14&gt;=Ввод!$I30)*N(CJ$14&lt;Ввод!$J30)*PRODUCT($J$18:CJ$18)*(1+$C26)</f>
        <v>0</v>
      </c>
      <c r="CK26" s="5">
        <f>IFERROR(Ввод!$G30/$E26,0)*N(CK$14&gt;=Ввод!$I30)*N(CK$14&lt;Ввод!$J30)*PRODUCT($J$18:CK$18)*(1+$C26)</f>
        <v>0</v>
      </c>
      <c r="CL26" s="5">
        <f>IFERROR(Ввод!$G30/$E26,0)*N(CL$14&gt;=Ввод!$I30)*N(CL$14&lt;Ввод!$J30)*PRODUCT($J$18:CL$18)*(1+$C26)</f>
        <v>0</v>
      </c>
      <c r="CM26" s="5">
        <f>IFERROR(Ввод!$G30/$E26,0)*N(CM$14&gt;=Ввод!$I30)*N(CM$14&lt;Ввод!$J30)*PRODUCT($J$18:CM$18)*(1+$C26)</f>
        <v>0</v>
      </c>
      <c r="CN26" s="5">
        <f>IFERROR(Ввод!$G30/$E26,0)*N(CN$14&gt;=Ввод!$I30)*N(CN$14&lt;Ввод!$J30)*PRODUCT($J$18:CN$18)*(1+$C26)</f>
        <v>0</v>
      </c>
      <c r="CO26" s="5">
        <f>IFERROR(Ввод!$G30/$E26,0)*N(CO$14&gt;=Ввод!$I30)*N(CO$14&lt;Ввод!$J30)*PRODUCT($J$18:CO$18)*(1+$C26)</f>
        <v>0</v>
      </c>
      <c r="CP26" s="5">
        <f>IFERROR(Ввод!$G30/$E26,0)*N(CP$14&gt;=Ввод!$I30)*N(CP$14&lt;Ввод!$J30)*PRODUCT($J$18:CP$18)*(1+$C26)</f>
        <v>0</v>
      </c>
      <c r="CQ26" s="5">
        <f>IFERROR(Ввод!$G30/$E26,0)*N(CQ$14&gt;=Ввод!$I30)*N(CQ$14&lt;Ввод!$J30)*PRODUCT($J$18:CQ$18)*(1+$C26)</f>
        <v>0</v>
      </c>
      <c r="CR26" s="5">
        <f>IFERROR(Ввод!$G30/$E26,0)*N(CR$14&gt;=Ввод!$I30)*N(CR$14&lt;Ввод!$J30)*PRODUCT($J$18:CR$18)*(1+$C26)</f>
        <v>0</v>
      </c>
      <c r="CS26" s="5">
        <f>IFERROR(Ввод!$G30/$E26,0)*N(CS$14&gt;=Ввод!$I30)*N(CS$14&lt;Ввод!$J30)*PRODUCT($J$18:CS$18)*(1+$C26)</f>
        <v>0</v>
      </c>
      <c r="CT26" s="5">
        <f>IFERROR(Ввод!$G30/$E26,0)*N(CT$14&gt;=Ввод!$I30)*N(CT$14&lt;Ввод!$J30)*PRODUCT($J$18:CT$18)*(1+$C26)</f>
        <v>0</v>
      </c>
      <c r="CU26" s="5">
        <f>IFERROR(Ввод!$G30/$E26,0)*N(CU$14&gt;=Ввод!$I30)*N(CU$14&lt;Ввод!$J30)*PRODUCT($J$18:CU$18)*(1+$C26)</f>
        <v>0</v>
      </c>
      <c r="CV26" s="5">
        <f>IFERROR(Ввод!$G30/$E26,0)*N(CV$14&gt;=Ввод!$I30)*N(CV$14&lt;Ввод!$J30)*PRODUCT($J$18:CV$18)*(1+$C26)</f>
        <v>0</v>
      </c>
      <c r="CW26" s="5">
        <f>IFERROR(Ввод!$G30/$E26,0)*N(CW$14&gt;=Ввод!$I30)*N(CW$14&lt;Ввод!$J30)*PRODUCT($J$18:CW$18)*(1+$C26)</f>
        <v>0</v>
      </c>
      <c r="CX26" s="5">
        <f>IFERROR(Ввод!$G30/$E26,0)*N(CX$14&gt;=Ввод!$I30)*N(CX$14&lt;Ввод!$J30)*PRODUCT($J$18:CX$18)*(1+$C26)</f>
        <v>0</v>
      </c>
      <c r="CY26" s="5">
        <f>IFERROR(Ввод!$G30/$E26,0)*N(CY$14&gt;=Ввод!$I30)*N(CY$14&lt;Ввод!$J30)*PRODUCT($J$18:CY$18)*(1+$C26)</f>
        <v>0</v>
      </c>
      <c r="CZ26" s="5">
        <f>IFERROR(Ввод!$G30/$E26,0)*N(CZ$14&gt;=Ввод!$I30)*N(CZ$14&lt;Ввод!$J30)*PRODUCT($J$18:CZ$18)*(1+$C26)</f>
        <v>0</v>
      </c>
      <c r="DA26" s="5">
        <f>IFERROR(Ввод!$G30/$E26,0)*N(DA$14&gt;=Ввод!$I30)*N(DA$14&lt;Ввод!$J30)*PRODUCT($J$18:DA$18)*(1+$C26)</f>
        <v>0</v>
      </c>
      <c r="DB26" s="5">
        <f>IFERROR(Ввод!$G30/$E26,0)*N(DB$14&gt;=Ввод!$I30)*N(DB$14&lt;Ввод!$J30)*PRODUCT($J$18:DB$18)*(1+$C26)</f>
        <v>0</v>
      </c>
      <c r="DC26" s="5">
        <f>IFERROR(Ввод!$G30/$E26,0)*N(DC$14&gt;=Ввод!$I30)*N(DC$14&lt;Ввод!$J30)*PRODUCT($J$18:DC$18)*(1+$C26)</f>
        <v>0</v>
      </c>
      <c r="DD26" s="5">
        <f>IFERROR(Ввод!$G30/$E26,0)*N(DD$14&gt;=Ввод!$I30)*N(DD$14&lt;Ввод!$J30)*PRODUCT($J$18:DD$18)*(1+$C26)</f>
        <v>0</v>
      </c>
      <c r="DE26" s="5">
        <f>IFERROR(Ввод!$G30/$E26,0)*N(DE$14&gt;=Ввод!$I30)*N(DE$14&lt;Ввод!$J30)*PRODUCT($J$18:DE$18)*(1+$C26)</f>
        <v>0</v>
      </c>
      <c r="DF26" s="5">
        <f>IFERROR(Ввод!$G30/$E26,0)*N(DF$14&gt;=Ввод!$I30)*N(DF$14&lt;Ввод!$J30)*PRODUCT($J$18:DF$18)*(1+$C26)</f>
        <v>0</v>
      </c>
      <c r="DG26" s="5">
        <f>IFERROR(Ввод!$G30/$E26,0)*N(DG$14&gt;=Ввод!$I30)*N(DG$14&lt;Ввод!$J30)*PRODUCT($J$18:DG$18)*(1+$C26)</f>
        <v>0</v>
      </c>
      <c r="DH26" s="5">
        <f>IFERROR(Ввод!$G30/$E26,0)*N(DH$14&gt;=Ввод!$I30)*N(DH$14&lt;Ввод!$J30)*PRODUCT($J$18:DH$18)*(1+$C26)</f>
        <v>0</v>
      </c>
      <c r="DI26" s="5">
        <f>IFERROR(Ввод!$G30/$E26,0)*N(DI$14&gt;=Ввод!$I30)*N(DI$14&lt;Ввод!$J30)*PRODUCT($J$18:DI$18)*(1+$C26)</f>
        <v>0</v>
      </c>
      <c r="DJ26" s="5">
        <f>IFERROR(Ввод!$G30/$E26,0)*N(DJ$14&gt;=Ввод!$I30)*N(DJ$14&lt;Ввод!$J30)*PRODUCT($J$18:DJ$18)*(1+$C26)</f>
        <v>0</v>
      </c>
    </row>
    <row r="27" spans="1:114">
      <c r="B27" t="str">
        <f>Ввод!D31</f>
        <v>Создание / реконструкция объект №6</v>
      </c>
      <c r="C27" s="235">
        <f>Чувствительность!$D$13</f>
        <v>0</v>
      </c>
      <c r="D27" s="7">
        <f>N(Ввод!E31)</f>
        <v>1</v>
      </c>
      <c r="E27">
        <f>MATCH(Ввод!J31,$14:$14,0)-MATCH(Ввод!I31,$14:$14,0)</f>
        <v>0</v>
      </c>
      <c r="G27" s="7" t="s">
        <v>0</v>
      </c>
      <c r="I27" s="5">
        <f t="shared" si="0"/>
        <v>0</v>
      </c>
      <c r="J27" s="5">
        <f>IFERROR(Ввод!$G31/$E27,0)*N(J$14&gt;=Ввод!$I31)*N(J$14&lt;Ввод!$J31)*PRODUCT($J$18:J$18)*(1+$C27)</f>
        <v>0</v>
      </c>
      <c r="K27" s="5">
        <f>IFERROR(Ввод!$G31/$E27,0)*N(K$14&gt;=Ввод!$I31)*N(K$14&lt;Ввод!$J31)*PRODUCT($J$18:K$18)*(1+$C27)</f>
        <v>0</v>
      </c>
      <c r="L27" s="5">
        <f>IFERROR(Ввод!$G31/$E27,0)*N(L$14&gt;=Ввод!$I31)*N(L$14&lt;Ввод!$J31)*PRODUCT($J$18:L$18)*(1+$C27)</f>
        <v>0</v>
      </c>
      <c r="M27" s="5">
        <f>IFERROR(Ввод!$G31/$E27,0)*N(M$14&gt;=Ввод!$I31)*N(M$14&lt;Ввод!$J31)*PRODUCT($J$18:M$18)*(1+$C27)</f>
        <v>0</v>
      </c>
      <c r="N27" s="5">
        <f>IFERROR(Ввод!$G31/$E27,0)*N(N$14&gt;=Ввод!$I31)*N(N$14&lt;Ввод!$J31)*PRODUCT($J$18:N$18)*(1+$C27)</f>
        <v>0</v>
      </c>
      <c r="O27" s="5">
        <f>IFERROR(Ввод!$G31/$E27,0)*N(O$14&gt;=Ввод!$I31)*N(O$14&lt;Ввод!$J31)*PRODUCT($J$18:O$18)*(1+$C27)</f>
        <v>0</v>
      </c>
      <c r="P27" s="5">
        <f>IFERROR(Ввод!$G31/$E27,0)*N(P$14&gt;=Ввод!$I31)*N(P$14&lt;Ввод!$J31)*PRODUCT($J$18:P$18)*(1+$C27)</f>
        <v>0</v>
      </c>
      <c r="Q27" s="5">
        <f>IFERROR(Ввод!$G31/$E27,0)*N(Q$14&gt;=Ввод!$I31)*N(Q$14&lt;Ввод!$J31)*PRODUCT($J$18:Q$18)*(1+$C27)</f>
        <v>0</v>
      </c>
      <c r="R27" s="5">
        <f>IFERROR(Ввод!$G31/$E27,0)*N(R$14&gt;=Ввод!$I31)*N(R$14&lt;Ввод!$J31)*PRODUCT($J$18:R$18)*(1+$C27)</f>
        <v>0</v>
      </c>
      <c r="S27" s="5">
        <f>IFERROR(Ввод!$G31/$E27,0)*N(S$14&gt;=Ввод!$I31)*N(S$14&lt;Ввод!$J31)*PRODUCT($J$18:S$18)*(1+$C27)</f>
        <v>0</v>
      </c>
      <c r="T27" s="5">
        <f>IFERROR(Ввод!$G31/$E27,0)*N(T$14&gt;=Ввод!$I31)*N(T$14&lt;Ввод!$J31)*PRODUCT($J$18:T$18)*(1+$C27)</f>
        <v>0</v>
      </c>
      <c r="U27" s="5">
        <f>IFERROR(Ввод!$G31/$E27,0)*N(U$14&gt;=Ввод!$I31)*N(U$14&lt;Ввод!$J31)*PRODUCT($J$18:U$18)*(1+$C27)</f>
        <v>0</v>
      </c>
      <c r="V27" s="5">
        <f>IFERROR(Ввод!$G31/$E27,0)*N(V$14&gt;=Ввод!$I31)*N(V$14&lt;Ввод!$J31)*PRODUCT($J$18:V$18)*(1+$C27)</f>
        <v>0</v>
      </c>
      <c r="W27" s="5">
        <f>IFERROR(Ввод!$G31/$E27,0)*N(W$14&gt;=Ввод!$I31)*N(W$14&lt;Ввод!$J31)*PRODUCT($J$18:W$18)*(1+$C27)</f>
        <v>0</v>
      </c>
      <c r="X27" s="5">
        <f>IFERROR(Ввод!$G31/$E27,0)*N(X$14&gt;=Ввод!$I31)*N(X$14&lt;Ввод!$J31)*PRODUCT($J$18:X$18)*(1+$C27)</f>
        <v>0</v>
      </c>
      <c r="Y27" s="5">
        <f>IFERROR(Ввод!$G31/$E27,0)*N(Y$14&gt;=Ввод!$I31)*N(Y$14&lt;Ввод!$J31)*PRODUCT($J$18:Y$18)*(1+$C27)</f>
        <v>0</v>
      </c>
      <c r="Z27" s="5">
        <f>IFERROR(Ввод!$G31/$E27,0)*N(Z$14&gt;=Ввод!$I31)*N(Z$14&lt;Ввод!$J31)*PRODUCT($J$18:Z$18)*(1+$C27)</f>
        <v>0</v>
      </c>
      <c r="AA27" s="5">
        <f>IFERROR(Ввод!$G31/$E27,0)*N(AA$14&gt;=Ввод!$I31)*N(AA$14&lt;Ввод!$J31)*PRODUCT($J$18:AA$18)*(1+$C27)</f>
        <v>0</v>
      </c>
      <c r="AB27" s="5">
        <f>IFERROR(Ввод!$G31/$E27,0)*N(AB$14&gt;=Ввод!$I31)*N(AB$14&lt;Ввод!$J31)*PRODUCT($J$18:AB$18)*(1+$C27)</f>
        <v>0</v>
      </c>
      <c r="AC27" s="5">
        <f>IFERROR(Ввод!$G31/$E27,0)*N(AC$14&gt;=Ввод!$I31)*N(AC$14&lt;Ввод!$J31)*PRODUCT($J$18:AC$18)*(1+$C27)</f>
        <v>0</v>
      </c>
      <c r="AD27" s="5">
        <f>IFERROR(Ввод!$G31/$E27,0)*N(AD$14&gt;=Ввод!$I31)*N(AD$14&lt;Ввод!$J31)*PRODUCT($J$18:AD$18)*(1+$C27)</f>
        <v>0</v>
      </c>
      <c r="AE27" s="5">
        <f>IFERROR(Ввод!$G31/$E27,0)*N(AE$14&gt;=Ввод!$I31)*N(AE$14&lt;Ввод!$J31)*PRODUCT($J$18:AE$18)*(1+$C27)</f>
        <v>0</v>
      </c>
      <c r="AF27" s="5">
        <f>IFERROR(Ввод!$G31/$E27,0)*N(AF$14&gt;=Ввод!$I31)*N(AF$14&lt;Ввод!$J31)*PRODUCT($J$18:AF$18)*(1+$C27)</f>
        <v>0</v>
      </c>
      <c r="AG27" s="5">
        <f>IFERROR(Ввод!$G31/$E27,0)*N(AG$14&gt;=Ввод!$I31)*N(AG$14&lt;Ввод!$J31)*PRODUCT($J$18:AG$18)*(1+$C27)</f>
        <v>0</v>
      </c>
      <c r="AH27" s="5">
        <f>IFERROR(Ввод!$G31/$E27,0)*N(AH$14&gt;=Ввод!$I31)*N(AH$14&lt;Ввод!$J31)*PRODUCT($J$18:AH$18)*(1+$C27)</f>
        <v>0</v>
      </c>
      <c r="AI27" s="5">
        <f>IFERROR(Ввод!$G31/$E27,0)*N(AI$14&gt;=Ввод!$I31)*N(AI$14&lt;Ввод!$J31)*PRODUCT($J$18:AI$18)*(1+$C27)</f>
        <v>0</v>
      </c>
      <c r="AJ27" s="5">
        <f>IFERROR(Ввод!$G31/$E27,0)*N(AJ$14&gt;=Ввод!$I31)*N(AJ$14&lt;Ввод!$J31)*PRODUCT($J$18:AJ$18)*(1+$C27)</f>
        <v>0</v>
      </c>
      <c r="AK27" s="5">
        <f>IFERROR(Ввод!$G31/$E27,0)*N(AK$14&gt;=Ввод!$I31)*N(AK$14&lt;Ввод!$J31)*PRODUCT($J$18:AK$18)*(1+$C27)</f>
        <v>0</v>
      </c>
      <c r="AL27" s="5">
        <f>IFERROR(Ввод!$G31/$E27,0)*N(AL$14&gt;=Ввод!$I31)*N(AL$14&lt;Ввод!$J31)*PRODUCT($J$18:AL$18)*(1+$C27)</f>
        <v>0</v>
      </c>
      <c r="AM27" s="5">
        <f>IFERROR(Ввод!$G31/$E27,0)*N(AM$14&gt;=Ввод!$I31)*N(AM$14&lt;Ввод!$J31)*PRODUCT($J$18:AM$18)*(1+$C27)</f>
        <v>0</v>
      </c>
      <c r="AN27" s="5">
        <f>IFERROR(Ввод!$G31/$E27,0)*N(AN$14&gt;=Ввод!$I31)*N(AN$14&lt;Ввод!$J31)*PRODUCT($J$18:AN$18)*(1+$C27)</f>
        <v>0</v>
      </c>
      <c r="AO27" s="5">
        <f>IFERROR(Ввод!$G31/$E27,0)*N(AO$14&gt;=Ввод!$I31)*N(AO$14&lt;Ввод!$J31)*PRODUCT($J$18:AO$18)*(1+$C27)</f>
        <v>0</v>
      </c>
      <c r="AP27" s="5">
        <f>IFERROR(Ввод!$G31/$E27,0)*N(AP$14&gt;=Ввод!$I31)*N(AP$14&lt;Ввод!$J31)*PRODUCT($J$18:AP$18)*(1+$C27)</f>
        <v>0</v>
      </c>
      <c r="AQ27" s="5">
        <f>IFERROR(Ввод!$G31/$E27,0)*N(AQ$14&gt;=Ввод!$I31)*N(AQ$14&lt;Ввод!$J31)*PRODUCT($J$18:AQ$18)*(1+$C27)</f>
        <v>0</v>
      </c>
      <c r="AR27" s="5">
        <f>IFERROR(Ввод!$G31/$E27,0)*N(AR$14&gt;=Ввод!$I31)*N(AR$14&lt;Ввод!$J31)*PRODUCT($J$18:AR$18)*(1+$C27)</f>
        <v>0</v>
      </c>
      <c r="AS27" s="5">
        <f>IFERROR(Ввод!$G31/$E27,0)*N(AS$14&gt;=Ввод!$I31)*N(AS$14&lt;Ввод!$J31)*PRODUCT($J$18:AS$18)*(1+$C27)</f>
        <v>0</v>
      </c>
      <c r="AT27" s="5">
        <f>IFERROR(Ввод!$G31/$E27,0)*N(AT$14&gt;=Ввод!$I31)*N(AT$14&lt;Ввод!$J31)*PRODUCT($J$18:AT$18)*(1+$C27)</f>
        <v>0</v>
      </c>
      <c r="AU27" s="5">
        <f>IFERROR(Ввод!$G31/$E27,0)*N(AU$14&gt;=Ввод!$I31)*N(AU$14&lt;Ввод!$J31)*PRODUCT($J$18:AU$18)*(1+$C27)</f>
        <v>0</v>
      </c>
      <c r="AV27" s="5">
        <f>IFERROR(Ввод!$G31/$E27,0)*N(AV$14&gt;=Ввод!$I31)*N(AV$14&lt;Ввод!$J31)*PRODUCT($J$18:AV$18)*(1+$C27)</f>
        <v>0</v>
      </c>
      <c r="AW27" s="5">
        <f>IFERROR(Ввод!$G31/$E27,0)*N(AW$14&gt;=Ввод!$I31)*N(AW$14&lt;Ввод!$J31)*PRODUCT($J$18:AW$18)*(1+$C27)</f>
        <v>0</v>
      </c>
      <c r="AX27" s="5">
        <f>IFERROR(Ввод!$G31/$E27,0)*N(AX$14&gt;=Ввод!$I31)*N(AX$14&lt;Ввод!$J31)*PRODUCT($J$18:AX$18)*(1+$C27)</f>
        <v>0</v>
      </c>
      <c r="AY27" s="5">
        <f>IFERROR(Ввод!$G31/$E27,0)*N(AY$14&gt;=Ввод!$I31)*N(AY$14&lt;Ввод!$J31)*PRODUCT($J$18:AY$18)*(1+$C27)</f>
        <v>0</v>
      </c>
      <c r="AZ27" s="5">
        <f>IFERROR(Ввод!$G31/$E27,0)*N(AZ$14&gt;=Ввод!$I31)*N(AZ$14&lt;Ввод!$J31)*PRODUCT($J$18:AZ$18)*(1+$C27)</f>
        <v>0</v>
      </c>
      <c r="BA27" s="5">
        <f>IFERROR(Ввод!$G31/$E27,0)*N(BA$14&gt;=Ввод!$I31)*N(BA$14&lt;Ввод!$J31)*PRODUCT($J$18:BA$18)*(1+$C27)</f>
        <v>0</v>
      </c>
      <c r="BB27" s="5">
        <f>IFERROR(Ввод!$G31/$E27,0)*N(BB$14&gt;=Ввод!$I31)*N(BB$14&lt;Ввод!$J31)*PRODUCT($J$18:BB$18)*(1+$C27)</f>
        <v>0</v>
      </c>
      <c r="BC27" s="5">
        <f>IFERROR(Ввод!$G31/$E27,0)*N(BC$14&gt;=Ввод!$I31)*N(BC$14&lt;Ввод!$J31)*PRODUCT($J$18:BC$18)*(1+$C27)</f>
        <v>0</v>
      </c>
      <c r="BD27" s="5">
        <f>IFERROR(Ввод!$G31/$E27,0)*N(BD$14&gt;=Ввод!$I31)*N(BD$14&lt;Ввод!$J31)*PRODUCT($J$18:BD$18)*(1+$C27)</f>
        <v>0</v>
      </c>
      <c r="BE27" s="5">
        <f>IFERROR(Ввод!$G31/$E27,0)*N(BE$14&gt;=Ввод!$I31)*N(BE$14&lt;Ввод!$J31)*PRODUCT($J$18:BE$18)*(1+$C27)</f>
        <v>0</v>
      </c>
      <c r="BF27" s="5">
        <f>IFERROR(Ввод!$G31/$E27,0)*N(BF$14&gt;=Ввод!$I31)*N(BF$14&lt;Ввод!$J31)*PRODUCT($J$18:BF$18)*(1+$C27)</f>
        <v>0</v>
      </c>
      <c r="BG27" s="5">
        <f>IFERROR(Ввод!$G31/$E27,0)*N(BG$14&gt;=Ввод!$I31)*N(BG$14&lt;Ввод!$J31)*PRODUCT($J$18:BG$18)*(1+$C27)</f>
        <v>0</v>
      </c>
      <c r="BH27" s="5">
        <f>IFERROR(Ввод!$G31/$E27,0)*N(BH$14&gt;=Ввод!$I31)*N(BH$14&lt;Ввод!$J31)*PRODUCT($J$18:BH$18)*(1+$C27)</f>
        <v>0</v>
      </c>
      <c r="BI27" s="5">
        <f>IFERROR(Ввод!$G31/$E27,0)*N(BI$14&gt;=Ввод!$I31)*N(BI$14&lt;Ввод!$J31)*PRODUCT($J$18:BI$18)*(1+$C27)</f>
        <v>0</v>
      </c>
      <c r="BJ27" s="5">
        <f>IFERROR(Ввод!$G31/$E27,0)*N(BJ$14&gt;=Ввод!$I31)*N(BJ$14&lt;Ввод!$J31)*PRODUCT($J$18:BJ$18)*(1+$C27)</f>
        <v>0</v>
      </c>
      <c r="BK27" s="5">
        <f>IFERROR(Ввод!$G31/$E27,0)*N(BK$14&gt;=Ввод!$I31)*N(BK$14&lt;Ввод!$J31)*PRODUCT($J$18:BK$18)*(1+$C27)</f>
        <v>0</v>
      </c>
      <c r="BL27" s="5">
        <f>IFERROR(Ввод!$G31/$E27,0)*N(BL$14&gt;=Ввод!$I31)*N(BL$14&lt;Ввод!$J31)*PRODUCT($J$18:BL$18)*(1+$C27)</f>
        <v>0</v>
      </c>
      <c r="BM27" s="5">
        <f>IFERROR(Ввод!$G31/$E27,0)*N(BM$14&gt;=Ввод!$I31)*N(BM$14&lt;Ввод!$J31)*PRODUCT($J$18:BM$18)*(1+$C27)</f>
        <v>0</v>
      </c>
      <c r="BN27" s="5">
        <f>IFERROR(Ввод!$G31/$E27,0)*N(BN$14&gt;=Ввод!$I31)*N(BN$14&lt;Ввод!$J31)*PRODUCT($J$18:BN$18)*(1+$C27)</f>
        <v>0</v>
      </c>
      <c r="BO27" s="5">
        <f>IFERROR(Ввод!$G31/$E27,0)*N(BO$14&gt;=Ввод!$I31)*N(BO$14&lt;Ввод!$J31)*PRODUCT($J$18:BO$18)*(1+$C27)</f>
        <v>0</v>
      </c>
      <c r="BP27" s="5">
        <f>IFERROR(Ввод!$G31/$E27,0)*N(BP$14&gt;=Ввод!$I31)*N(BP$14&lt;Ввод!$J31)*PRODUCT($J$18:BP$18)*(1+$C27)</f>
        <v>0</v>
      </c>
      <c r="BQ27" s="5">
        <f>IFERROR(Ввод!$G31/$E27,0)*N(BQ$14&gt;=Ввод!$I31)*N(BQ$14&lt;Ввод!$J31)*PRODUCT($J$18:BQ$18)*(1+$C27)</f>
        <v>0</v>
      </c>
      <c r="BR27" s="5">
        <f>IFERROR(Ввод!$G31/$E27,0)*N(BR$14&gt;=Ввод!$I31)*N(BR$14&lt;Ввод!$J31)*PRODUCT($J$18:BR$18)*(1+$C27)</f>
        <v>0</v>
      </c>
      <c r="BS27" s="5">
        <f>IFERROR(Ввод!$G31/$E27,0)*N(BS$14&gt;=Ввод!$I31)*N(BS$14&lt;Ввод!$J31)*PRODUCT($J$18:BS$18)*(1+$C27)</f>
        <v>0</v>
      </c>
      <c r="BT27" s="5">
        <f>IFERROR(Ввод!$G31/$E27,0)*N(BT$14&gt;=Ввод!$I31)*N(BT$14&lt;Ввод!$J31)*PRODUCT($J$18:BT$18)*(1+$C27)</f>
        <v>0</v>
      </c>
      <c r="BU27" s="5">
        <f>IFERROR(Ввод!$G31/$E27,0)*N(BU$14&gt;=Ввод!$I31)*N(BU$14&lt;Ввод!$J31)*PRODUCT($J$18:BU$18)*(1+$C27)</f>
        <v>0</v>
      </c>
      <c r="BV27" s="5">
        <f>IFERROR(Ввод!$G31/$E27,0)*N(BV$14&gt;=Ввод!$I31)*N(BV$14&lt;Ввод!$J31)*PRODUCT($J$18:BV$18)*(1+$C27)</f>
        <v>0</v>
      </c>
      <c r="BW27" s="5">
        <f>IFERROR(Ввод!$G31/$E27,0)*N(BW$14&gt;=Ввод!$I31)*N(BW$14&lt;Ввод!$J31)*PRODUCT($J$18:BW$18)*(1+$C27)</f>
        <v>0</v>
      </c>
      <c r="BX27" s="5">
        <f>IFERROR(Ввод!$G31/$E27,0)*N(BX$14&gt;=Ввод!$I31)*N(BX$14&lt;Ввод!$J31)*PRODUCT($J$18:BX$18)*(1+$C27)</f>
        <v>0</v>
      </c>
      <c r="BY27" s="5">
        <f>IFERROR(Ввод!$G31/$E27,0)*N(BY$14&gt;=Ввод!$I31)*N(BY$14&lt;Ввод!$J31)*PRODUCT($J$18:BY$18)*(1+$C27)</f>
        <v>0</v>
      </c>
      <c r="BZ27" s="5">
        <f>IFERROR(Ввод!$G31/$E27,0)*N(BZ$14&gt;=Ввод!$I31)*N(BZ$14&lt;Ввод!$J31)*PRODUCT($J$18:BZ$18)*(1+$C27)</f>
        <v>0</v>
      </c>
      <c r="CA27" s="5">
        <f>IFERROR(Ввод!$G31/$E27,0)*N(CA$14&gt;=Ввод!$I31)*N(CA$14&lt;Ввод!$J31)*PRODUCT($J$18:CA$18)*(1+$C27)</f>
        <v>0</v>
      </c>
      <c r="CB27" s="5">
        <f>IFERROR(Ввод!$G31/$E27,0)*N(CB$14&gt;=Ввод!$I31)*N(CB$14&lt;Ввод!$J31)*PRODUCT($J$18:CB$18)*(1+$C27)</f>
        <v>0</v>
      </c>
      <c r="CC27" s="5">
        <f>IFERROR(Ввод!$G31/$E27,0)*N(CC$14&gt;=Ввод!$I31)*N(CC$14&lt;Ввод!$J31)*PRODUCT($J$18:CC$18)*(1+$C27)</f>
        <v>0</v>
      </c>
      <c r="CD27" s="5">
        <f>IFERROR(Ввод!$G31/$E27,0)*N(CD$14&gt;=Ввод!$I31)*N(CD$14&lt;Ввод!$J31)*PRODUCT($J$18:CD$18)*(1+$C27)</f>
        <v>0</v>
      </c>
      <c r="CE27" s="5">
        <f>IFERROR(Ввод!$G31/$E27,0)*N(CE$14&gt;=Ввод!$I31)*N(CE$14&lt;Ввод!$J31)*PRODUCT($J$18:CE$18)*(1+$C27)</f>
        <v>0</v>
      </c>
      <c r="CF27" s="5">
        <f>IFERROR(Ввод!$G31/$E27,0)*N(CF$14&gt;=Ввод!$I31)*N(CF$14&lt;Ввод!$J31)*PRODUCT($J$18:CF$18)*(1+$C27)</f>
        <v>0</v>
      </c>
      <c r="CG27" s="5">
        <f>IFERROR(Ввод!$G31/$E27,0)*N(CG$14&gt;=Ввод!$I31)*N(CG$14&lt;Ввод!$J31)*PRODUCT($J$18:CG$18)*(1+$C27)</f>
        <v>0</v>
      </c>
      <c r="CH27" s="5">
        <f>IFERROR(Ввод!$G31/$E27,0)*N(CH$14&gt;=Ввод!$I31)*N(CH$14&lt;Ввод!$J31)*PRODUCT($J$18:CH$18)*(1+$C27)</f>
        <v>0</v>
      </c>
      <c r="CI27" s="5">
        <f>IFERROR(Ввод!$G31/$E27,0)*N(CI$14&gt;=Ввод!$I31)*N(CI$14&lt;Ввод!$J31)*PRODUCT($J$18:CI$18)*(1+$C27)</f>
        <v>0</v>
      </c>
      <c r="CJ27" s="5">
        <f>IFERROR(Ввод!$G31/$E27,0)*N(CJ$14&gt;=Ввод!$I31)*N(CJ$14&lt;Ввод!$J31)*PRODUCT($J$18:CJ$18)*(1+$C27)</f>
        <v>0</v>
      </c>
      <c r="CK27" s="5">
        <f>IFERROR(Ввод!$G31/$E27,0)*N(CK$14&gt;=Ввод!$I31)*N(CK$14&lt;Ввод!$J31)*PRODUCT($J$18:CK$18)*(1+$C27)</f>
        <v>0</v>
      </c>
      <c r="CL27" s="5">
        <f>IFERROR(Ввод!$G31/$E27,0)*N(CL$14&gt;=Ввод!$I31)*N(CL$14&lt;Ввод!$J31)*PRODUCT($J$18:CL$18)*(1+$C27)</f>
        <v>0</v>
      </c>
      <c r="CM27" s="5">
        <f>IFERROR(Ввод!$G31/$E27,0)*N(CM$14&gt;=Ввод!$I31)*N(CM$14&lt;Ввод!$J31)*PRODUCT($J$18:CM$18)*(1+$C27)</f>
        <v>0</v>
      </c>
      <c r="CN27" s="5">
        <f>IFERROR(Ввод!$G31/$E27,0)*N(CN$14&gt;=Ввод!$I31)*N(CN$14&lt;Ввод!$J31)*PRODUCT($J$18:CN$18)*(1+$C27)</f>
        <v>0</v>
      </c>
      <c r="CO27" s="5">
        <f>IFERROR(Ввод!$G31/$E27,0)*N(CO$14&gt;=Ввод!$I31)*N(CO$14&lt;Ввод!$J31)*PRODUCT($J$18:CO$18)*(1+$C27)</f>
        <v>0</v>
      </c>
      <c r="CP27" s="5">
        <f>IFERROR(Ввод!$G31/$E27,0)*N(CP$14&gt;=Ввод!$I31)*N(CP$14&lt;Ввод!$J31)*PRODUCT($J$18:CP$18)*(1+$C27)</f>
        <v>0</v>
      </c>
      <c r="CQ27" s="5">
        <f>IFERROR(Ввод!$G31/$E27,0)*N(CQ$14&gt;=Ввод!$I31)*N(CQ$14&lt;Ввод!$J31)*PRODUCT($J$18:CQ$18)*(1+$C27)</f>
        <v>0</v>
      </c>
      <c r="CR27" s="5">
        <f>IFERROR(Ввод!$G31/$E27,0)*N(CR$14&gt;=Ввод!$I31)*N(CR$14&lt;Ввод!$J31)*PRODUCT($J$18:CR$18)*(1+$C27)</f>
        <v>0</v>
      </c>
      <c r="CS27" s="5">
        <f>IFERROR(Ввод!$G31/$E27,0)*N(CS$14&gt;=Ввод!$I31)*N(CS$14&lt;Ввод!$J31)*PRODUCT($J$18:CS$18)*(1+$C27)</f>
        <v>0</v>
      </c>
      <c r="CT27" s="5">
        <f>IFERROR(Ввод!$G31/$E27,0)*N(CT$14&gt;=Ввод!$I31)*N(CT$14&lt;Ввод!$J31)*PRODUCT($J$18:CT$18)*(1+$C27)</f>
        <v>0</v>
      </c>
      <c r="CU27" s="5">
        <f>IFERROR(Ввод!$G31/$E27,0)*N(CU$14&gt;=Ввод!$I31)*N(CU$14&lt;Ввод!$J31)*PRODUCT($J$18:CU$18)*(1+$C27)</f>
        <v>0</v>
      </c>
      <c r="CV27" s="5">
        <f>IFERROR(Ввод!$G31/$E27,0)*N(CV$14&gt;=Ввод!$I31)*N(CV$14&lt;Ввод!$J31)*PRODUCT($J$18:CV$18)*(1+$C27)</f>
        <v>0</v>
      </c>
      <c r="CW27" s="5">
        <f>IFERROR(Ввод!$G31/$E27,0)*N(CW$14&gt;=Ввод!$I31)*N(CW$14&lt;Ввод!$J31)*PRODUCT($J$18:CW$18)*(1+$C27)</f>
        <v>0</v>
      </c>
      <c r="CX27" s="5">
        <f>IFERROR(Ввод!$G31/$E27,0)*N(CX$14&gt;=Ввод!$I31)*N(CX$14&lt;Ввод!$J31)*PRODUCT($J$18:CX$18)*(1+$C27)</f>
        <v>0</v>
      </c>
      <c r="CY27" s="5">
        <f>IFERROR(Ввод!$G31/$E27,0)*N(CY$14&gt;=Ввод!$I31)*N(CY$14&lt;Ввод!$J31)*PRODUCT($J$18:CY$18)*(1+$C27)</f>
        <v>0</v>
      </c>
      <c r="CZ27" s="5">
        <f>IFERROR(Ввод!$G31/$E27,0)*N(CZ$14&gt;=Ввод!$I31)*N(CZ$14&lt;Ввод!$J31)*PRODUCT($J$18:CZ$18)*(1+$C27)</f>
        <v>0</v>
      </c>
      <c r="DA27" s="5">
        <f>IFERROR(Ввод!$G31/$E27,0)*N(DA$14&gt;=Ввод!$I31)*N(DA$14&lt;Ввод!$J31)*PRODUCT($J$18:DA$18)*(1+$C27)</f>
        <v>0</v>
      </c>
      <c r="DB27" s="5">
        <f>IFERROR(Ввод!$G31/$E27,0)*N(DB$14&gt;=Ввод!$I31)*N(DB$14&lt;Ввод!$J31)*PRODUCT($J$18:DB$18)*(1+$C27)</f>
        <v>0</v>
      </c>
      <c r="DC27" s="5">
        <f>IFERROR(Ввод!$G31/$E27,0)*N(DC$14&gt;=Ввод!$I31)*N(DC$14&lt;Ввод!$J31)*PRODUCT($J$18:DC$18)*(1+$C27)</f>
        <v>0</v>
      </c>
      <c r="DD27" s="5">
        <f>IFERROR(Ввод!$G31/$E27,0)*N(DD$14&gt;=Ввод!$I31)*N(DD$14&lt;Ввод!$J31)*PRODUCT($J$18:DD$18)*(1+$C27)</f>
        <v>0</v>
      </c>
      <c r="DE27" s="5">
        <f>IFERROR(Ввод!$G31/$E27,0)*N(DE$14&gt;=Ввод!$I31)*N(DE$14&lt;Ввод!$J31)*PRODUCT($J$18:DE$18)*(1+$C27)</f>
        <v>0</v>
      </c>
      <c r="DF27" s="5">
        <f>IFERROR(Ввод!$G31/$E27,0)*N(DF$14&gt;=Ввод!$I31)*N(DF$14&lt;Ввод!$J31)*PRODUCT($J$18:DF$18)*(1+$C27)</f>
        <v>0</v>
      </c>
      <c r="DG27" s="5">
        <f>IFERROR(Ввод!$G31/$E27,0)*N(DG$14&gt;=Ввод!$I31)*N(DG$14&lt;Ввод!$J31)*PRODUCT($J$18:DG$18)*(1+$C27)</f>
        <v>0</v>
      </c>
      <c r="DH27" s="5">
        <f>IFERROR(Ввод!$G31/$E27,0)*N(DH$14&gt;=Ввод!$I31)*N(DH$14&lt;Ввод!$J31)*PRODUCT($J$18:DH$18)*(1+$C27)</f>
        <v>0</v>
      </c>
      <c r="DI27" s="5">
        <f>IFERROR(Ввод!$G31/$E27,0)*N(DI$14&gt;=Ввод!$I31)*N(DI$14&lt;Ввод!$J31)*PRODUCT($J$18:DI$18)*(1+$C27)</f>
        <v>0</v>
      </c>
      <c r="DJ27" s="5">
        <f>IFERROR(Ввод!$G31/$E27,0)*N(DJ$14&gt;=Ввод!$I31)*N(DJ$14&lt;Ввод!$J31)*PRODUCT($J$18:DJ$18)*(1+$C27)</f>
        <v>0</v>
      </c>
    </row>
    <row r="28" spans="1:114">
      <c r="B28" t="str">
        <f>Ввод!D32</f>
        <v>Создание / реконструкция объект №7</v>
      </c>
      <c r="C28" s="235">
        <f>Чувствительность!$D$13</f>
        <v>0</v>
      </c>
      <c r="D28" s="7">
        <f>N(Ввод!E32)</f>
        <v>1</v>
      </c>
      <c r="E28">
        <f>MATCH(Ввод!J32,$14:$14,0)-MATCH(Ввод!I32,$14:$14,0)</f>
        <v>0</v>
      </c>
      <c r="G28" s="7" t="s">
        <v>0</v>
      </c>
      <c r="I28" s="5">
        <f t="shared" si="0"/>
        <v>0</v>
      </c>
      <c r="J28" s="5">
        <f>IFERROR(Ввод!$G32/$E28,0)*N(J$14&gt;=Ввод!$I32)*N(J$14&lt;Ввод!$J32)*PRODUCT($J$18:J$18)*(1+$C28)</f>
        <v>0</v>
      </c>
      <c r="K28" s="5">
        <f>IFERROR(Ввод!$G32/$E28,0)*N(K$14&gt;=Ввод!$I32)*N(K$14&lt;Ввод!$J32)*PRODUCT($J$18:K$18)*(1+$C28)</f>
        <v>0</v>
      </c>
      <c r="L28" s="5">
        <f>IFERROR(Ввод!$G32/$E28,0)*N(L$14&gt;=Ввод!$I32)*N(L$14&lt;Ввод!$J32)*PRODUCT($J$18:L$18)*(1+$C28)</f>
        <v>0</v>
      </c>
      <c r="M28" s="5">
        <f>IFERROR(Ввод!$G32/$E28,0)*N(M$14&gt;=Ввод!$I32)*N(M$14&lt;Ввод!$J32)*PRODUCT($J$18:M$18)*(1+$C28)</f>
        <v>0</v>
      </c>
      <c r="N28" s="5">
        <f>IFERROR(Ввод!$G32/$E28,0)*N(N$14&gt;=Ввод!$I32)*N(N$14&lt;Ввод!$J32)*PRODUCT($J$18:N$18)*(1+$C28)</f>
        <v>0</v>
      </c>
      <c r="O28" s="5">
        <f>IFERROR(Ввод!$G32/$E28,0)*N(O$14&gt;=Ввод!$I32)*N(O$14&lt;Ввод!$J32)*PRODUCT($J$18:O$18)*(1+$C28)</f>
        <v>0</v>
      </c>
      <c r="P28" s="5">
        <f>IFERROR(Ввод!$G32/$E28,0)*N(P$14&gt;=Ввод!$I32)*N(P$14&lt;Ввод!$J32)*PRODUCT($J$18:P$18)*(1+$C28)</f>
        <v>0</v>
      </c>
      <c r="Q28" s="5">
        <f>IFERROR(Ввод!$G32/$E28,0)*N(Q$14&gt;=Ввод!$I32)*N(Q$14&lt;Ввод!$J32)*PRODUCT($J$18:Q$18)*(1+$C28)</f>
        <v>0</v>
      </c>
      <c r="R28" s="5">
        <f>IFERROR(Ввод!$G32/$E28,0)*N(R$14&gt;=Ввод!$I32)*N(R$14&lt;Ввод!$J32)*PRODUCT($J$18:R$18)*(1+$C28)</f>
        <v>0</v>
      </c>
      <c r="S28" s="5">
        <f>IFERROR(Ввод!$G32/$E28,0)*N(S$14&gt;=Ввод!$I32)*N(S$14&lt;Ввод!$J32)*PRODUCT($J$18:S$18)*(1+$C28)</f>
        <v>0</v>
      </c>
      <c r="T28" s="5">
        <f>IFERROR(Ввод!$G32/$E28,0)*N(T$14&gt;=Ввод!$I32)*N(T$14&lt;Ввод!$J32)*PRODUCT($J$18:T$18)*(1+$C28)</f>
        <v>0</v>
      </c>
      <c r="U28" s="5">
        <f>IFERROR(Ввод!$G32/$E28,0)*N(U$14&gt;=Ввод!$I32)*N(U$14&lt;Ввод!$J32)*PRODUCT($J$18:U$18)*(1+$C28)</f>
        <v>0</v>
      </c>
      <c r="V28" s="5">
        <f>IFERROR(Ввод!$G32/$E28,0)*N(V$14&gt;=Ввод!$I32)*N(V$14&lt;Ввод!$J32)*PRODUCT($J$18:V$18)*(1+$C28)</f>
        <v>0</v>
      </c>
      <c r="W28" s="5">
        <f>IFERROR(Ввод!$G32/$E28,0)*N(W$14&gt;=Ввод!$I32)*N(W$14&lt;Ввод!$J32)*PRODUCT($J$18:W$18)*(1+$C28)</f>
        <v>0</v>
      </c>
      <c r="X28" s="5">
        <f>IFERROR(Ввод!$G32/$E28,0)*N(X$14&gt;=Ввод!$I32)*N(X$14&lt;Ввод!$J32)*PRODUCT($J$18:X$18)*(1+$C28)</f>
        <v>0</v>
      </c>
      <c r="Y28" s="5">
        <f>IFERROR(Ввод!$G32/$E28,0)*N(Y$14&gt;=Ввод!$I32)*N(Y$14&lt;Ввод!$J32)*PRODUCT($J$18:Y$18)*(1+$C28)</f>
        <v>0</v>
      </c>
      <c r="Z28" s="5">
        <f>IFERROR(Ввод!$G32/$E28,0)*N(Z$14&gt;=Ввод!$I32)*N(Z$14&lt;Ввод!$J32)*PRODUCT($J$18:Z$18)*(1+$C28)</f>
        <v>0</v>
      </c>
      <c r="AA28" s="5">
        <f>IFERROR(Ввод!$G32/$E28,0)*N(AA$14&gt;=Ввод!$I32)*N(AA$14&lt;Ввод!$J32)*PRODUCT($J$18:AA$18)*(1+$C28)</f>
        <v>0</v>
      </c>
      <c r="AB28" s="5">
        <f>IFERROR(Ввод!$G32/$E28,0)*N(AB$14&gt;=Ввод!$I32)*N(AB$14&lt;Ввод!$J32)*PRODUCT($J$18:AB$18)*(1+$C28)</f>
        <v>0</v>
      </c>
      <c r="AC28" s="5">
        <f>IFERROR(Ввод!$G32/$E28,0)*N(AC$14&gt;=Ввод!$I32)*N(AC$14&lt;Ввод!$J32)*PRODUCT($J$18:AC$18)*(1+$C28)</f>
        <v>0</v>
      </c>
      <c r="AD28" s="5">
        <f>IFERROR(Ввод!$G32/$E28,0)*N(AD$14&gt;=Ввод!$I32)*N(AD$14&lt;Ввод!$J32)*PRODUCT($J$18:AD$18)*(1+$C28)</f>
        <v>0</v>
      </c>
      <c r="AE28" s="5">
        <f>IFERROR(Ввод!$G32/$E28,0)*N(AE$14&gt;=Ввод!$I32)*N(AE$14&lt;Ввод!$J32)*PRODUCT($J$18:AE$18)*(1+$C28)</f>
        <v>0</v>
      </c>
      <c r="AF28" s="5">
        <f>IFERROR(Ввод!$G32/$E28,0)*N(AF$14&gt;=Ввод!$I32)*N(AF$14&lt;Ввод!$J32)*PRODUCT($J$18:AF$18)*(1+$C28)</f>
        <v>0</v>
      </c>
      <c r="AG28" s="5">
        <f>IFERROR(Ввод!$G32/$E28,0)*N(AG$14&gt;=Ввод!$I32)*N(AG$14&lt;Ввод!$J32)*PRODUCT($J$18:AG$18)*(1+$C28)</f>
        <v>0</v>
      </c>
      <c r="AH28" s="5">
        <f>IFERROR(Ввод!$G32/$E28,0)*N(AH$14&gt;=Ввод!$I32)*N(AH$14&lt;Ввод!$J32)*PRODUCT($J$18:AH$18)*(1+$C28)</f>
        <v>0</v>
      </c>
      <c r="AI28" s="5">
        <f>IFERROR(Ввод!$G32/$E28,0)*N(AI$14&gt;=Ввод!$I32)*N(AI$14&lt;Ввод!$J32)*PRODUCT($J$18:AI$18)*(1+$C28)</f>
        <v>0</v>
      </c>
      <c r="AJ28" s="5">
        <f>IFERROR(Ввод!$G32/$E28,0)*N(AJ$14&gt;=Ввод!$I32)*N(AJ$14&lt;Ввод!$J32)*PRODUCT($J$18:AJ$18)*(1+$C28)</f>
        <v>0</v>
      </c>
      <c r="AK28" s="5">
        <f>IFERROR(Ввод!$G32/$E28,0)*N(AK$14&gt;=Ввод!$I32)*N(AK$14&lt;Ввод!$J32)*PRODUCT($J$18:AK$18)*(1+$C28)</f>
        <v>0</v>
      </c>
      <c r="AL28" s="5">
        <f>IFERROR(Ввод!$G32/$E28,0)*N(AL$14&gt;=Ввод!$I32)*N(AL$14&lt;Ввод!$J32)*PRODUCT($J$18:AL$18)*(1+$C28)</f>
        <v>0</v>
      </c>
      <c r="AM28" s="5">
        <f>IFERROR(Ввод!$G32/$E28,0)*N(AM$14&gt;=Ввод!$I32)*N(AM$14&lt;Ввод!$J32)*PRODUCT($J$18:AM$18)*(1+$C28)</f>
        <v>0</v>
      </c>
      <c r="AN28" s="5">
        <f>IFERROR(Ввод!$G32/$E28,0)*N(AN$14&gt;=Ввод!$I32)*N(AN$14&lt;Ввод!$J32)*PRODUCT($J$18:AN$18)*(1+$C28)</f>
        <v>0</v>
      </c>
      <c r="AO28" s="5">
        <f>IFERROR(Ввод!$G32/$E28,0)*N(AO$14&gt;=Ввод!$I32)*N(AO$14&lt;Ввод!$J32)*PRODUCT($J$18:AO$18)*(1+$C28)</f>
        <v>0</v>
      </c>
      <c r="AP28" s="5">
        <f>IFERROR(Ввод!$G32/$E28,0)*N(AP$14&gt;=Ввод!$I32)*N(AP$14&lt;Ввод!$J32)*PRODUCT($J$18:AP$18)*(1+$C28)</f>
        <v>0</v>
      </c>
      <c r="AQ28" s="5">
        <f>IFERROR(Ввод!$G32/$E28,0)*N(AQ$14&gt;=Ввод!$I32)*N(AQ$14&lt;Ввод!$J32)*PRODUCT($J$18:AQ$18)*(1+$C28)</f>
        <v>0</v>
      </c>
      <c r="AR28" s="5">
        <f>IFERROR(Ввод!$G32/$E28,0)*N(AR$14&gt;=Ввод!$I32)*N(AR$14&lt;Ввод!$J32)*PRODUCT($J$18:AR$18)*(1+$C28)</f>
        <v>0</v>
      </c>
      <c r="AS28" s="5">
        <f>IFERROR(Ввод!$G32/$E28,0)*N(AS$14&gt;=Ввод!$I32)*N(AS$14&lt;Ввод!$J32)*PRODUCT($J$18:AS$18)*(1+$C28)</f>
        <v>0</v>
      </c>
      <c r="AT28" s="5">
        <f>IFERROR(Ввод!$G32/$E28,0)*N(AT$14&gt;=Ввод!$I32)*N(AT$14&lt;Ввод!$J32)*PRODUCT($J$18:AT$18)*(1+$C28)</f>
        <v>0</v>
      </c>
      <c r="AU28" s="5">
        <f>IFERROR(Ввод!$G32/$E28,0)*N(AU$14&gt;=Ввод!$I32)*N(AU$14&lt;Ввод!$J32)*PRODUCT($J$18:AU$18)*(1+$C28)</f>
        <v>0</v>
      </c>
      <c r="AV28" s="5">
        <f>IFERROR(Ввод!$G32/$E28,0)*N(AV$14&gt;=Ввод!$I32)*N(AV$14&lt;Ввод!$J32)*PRODUCT($J$18:AV$18)*(1+$C28)</f>
        <v>0</v>
      </c>
      <c r="AW28" s="5">
        <f>IFERROR(Ввод!$G32/$E28,0)*N(AW$14&gt;=Ввод!$I32)*N(AW$14&lt;Ввод!$J32)*PRODUCT($J$18:AW$18)*(1+$C28)</f>
        <v>0</v>
      </c>
      <c r="AX28" s="5">
        <f>IFERROR(Ввод!$G32/$E28,0)*N(AX$14&gt;=Ввод!$I32)*N(AX$14&lt;Ввод!$J32)*PRODUCT($J$18:AX$18)*(1+$C28)</f>
        <v>0</v>
      </c>
      <c r="AY28" s="5">
        <f>IFERROR(Ввод!$G32/$E28,0)*N(AY$14&gt;=Ввод!$I32)*N(AY$14&lt;Ввод!$J32)*PRODUCT($J$18:AY$18)*(1+$C28)</f>
        <v>0</v>
      </c>
      <c r="AZ28" s="5">
        <f>IFERROR(Ввод!$G32/$E28,0)*N(AZ$14&gt;=Ввод!$I32)*N(AZ$14&lt;Ввод!$J32)*PRODUCT($J$18:AZ$18)*(1+$C28)</f>
        <v>0</v>
      </c>
      <c r="BA28" s="5">
        <f>IFERROR(Ввод!$G32/$E28,0)*N(BA$14&gt;=Ввод!$I32)*N(BA$14&lt;Ввод!$J32)*PRODUCT($J$18:BA$18)*(1+$C28)</f>
        <v>0</v>
      </c>
      <c r="BB28" s="5">
        <f>IFERROR(Ввод!$G32/$E28,0)*N(BB$14&gt;=Ввод!$I32)*N(BB$14&lt;Ввод!$J32)*PRODUCT($J$18:BB$18)*(1+$C28)</f>
        <v>0</v>
      </c>
      <c r="BC28" s="5">
        <f>IFERROR(Ввод!$G32/$E28,0)*N(BC$14&gt;=Ввод!$I32)*N(BC$14&lt;Ввод!$J32)*PRODUCT($J$18:BC$18)*(1+$C28)</f>
        <v>0</v>
      </c>
      <c r="BD28" s="5">
        <f>IFERROR(Ввод!$G32/$E28,0)*N(BD$14&gt;=Ввод!$I32)*N(BD$14&lt;Ввод!$J32)*PRODUCT($J$18:BD$18)*(1+$C28)</f>
        <v>0</v>
      </c>
      <c r="BE28" s="5">
        <f>IFERROR(Ввод!$G32/$E28,0)*N(BE$14&gt;=Ввод!$I32)*N(BE$14&lt;Ввод!$J32)*PRODUCT($J$18:BE$18)*(1+$C28)</f>
        <v>0</v>
      </c>
      <c r="BF28" s="5">
        <f>IFERROR(Ввод!$G32/$E28,0)*N(BF$14&gt;=Ввод!$I32)*N(BF$14&lt;Ввод!$J32)*PRODUCT($J$18:BF$18)*(1+$C28)</f>
        <v>0</v>
      </c>
      <c r="BG28" s="5">
        <f>IFERROR(Ввод!$G32/$E28,0)*N(BG$14&gt;=Ввод!$I32)*N(BG$14&lt;Ввод!$J32)*PRODUCT($J$18:BG$18)*(1+$C28)</f>
        <v>0</v>
      </c>
      <c r="BH28" s="5">
        <f>IFERROR(Ввод!$G32/$E28,0)*N(BH$14&gt;=Ввод!$I32)*N(BH$14&lt;Ввод!$J32)*PRODUCT($J$18:BH$18)*(1+$C28)</f>
        <v>0</v>
      </c>
      <c r="BI28" s="5">
        <f>IFERROR(Ввод!$G32/$E28,0)*N(BI$14&gt;=Ввод!$I32)*N(BI$14&lt;Ввод!$J32)*PRODUCT($J$18:BI$18)*(1+$C28)</f>
        <v>0</v>
      </c>
      <c r="BJ28" s="5">
        <f>IFERROR(Ввод!$G32/$E28,0)*N(BJ$14&gt;=Ввод!$I32)*N(BJ$14&lt;Ввод!$J32)*PRODUCT($J$18:BJ$18)*(1+$C28)</f>
        <v>0</v>
      </c>
      <c r="BK28" s="5">
        <f>IFERROR(Ввод!$G32/$E28,0)*N(BK$14&gt;=Ввод!$I32)*N(BK$14&lt;Ввод!$J32)*PRODUCT($J$18:BK$18)*(1+$C28)</f>
        <v>0</v>
      </c>
      <c r="BL28" s="5">
        <f>IFERROR(Ввод!$G32/$E28,0)*N(BL$14&gt;=Ввод!$I32)*N(BL$14&lt;Ввод!$J32)*PRODUCT($J$18:BL$18)*(1+$C28)</f>
        <v>0</v>
      </c>
      <c r="BM28" s="5">
        <f>IFERROR(Ввод!$G32/$E28,0)*N(BM$14&gt;=Ввод!$I32)*N(BM$14&lt;Ввод!$J32)*PRODUCT($J$18:BM$18)*(1+$C28)</f>
        <v>0</v>
      </c>
      <c r="BN28" s="5">
        <f>IFERROR(Ввод!$G32/$E28,0)*N(BN$14&gt;=Ввод!$I32)*N(BN$14&lt;Ввод!$J32)*PRODUCT($J$18:BN$18)*(1+$C28)</f>
        <v>0</v>
      </c>
      <c r="BO28" s="5">
        <f>IFERROR(Ввод!$G32/$E28,0)*N(BO$14&gt;=Ввод!$I32)*N(BO$14&lt;Ввод!$J32)*PRODUCT($J$18:BO$18)*(1+$C28)</f>
        <v>0</v>
      </c>
      <c r="BP28" s="5">
        <f>IFERROR(Ввод!$G32/$E28,0)*N(BP$14&gt;=Ввод!$I32)*N(BP$14&lt;Ввод!$J32)*PRODUCT($J$18:BP$18)*(1+$C28)</f>
        <v>0</v>
      </c>
      <c r="BQ28" s="5">
        <f>IFERROR(Ввод!$G32/$E28,0)*N(BQ$14&gt;=Ввод!$I32)*N(BQ$14&lt;Ввод!$J32)*PRODUCT($J$18:BQ$18)*(1+$C28)</f>
        <v>0</v>
      </c>
      <c r="BR28" s="5">
        <f>IFERROR(Ввод!$G32/$E28,0)*N(BR$14&gt;=Ввод!$I32)*N(BR$14&lt;Ввод!$J32)*PRODUCT($J$18:BR$18)*(1+$C28)</f>
        <v>0</v>
      </c>
      <c r="BS28" s="5">
        <f>IFERROR(Ввод!$G32/$E28,0)*N(BS$14&gt;=Ввод!$I32)*N(BS$14&lt;Ввод!$J32)*PRODUCT($J$18:BS$18)*(1+$C28)</f>
        <v>0</v>
      </c>
      <c r="BT28" s="5">
        <f>IFERROR(Ввод!$G32/$E28,0)*N(BT$14&gt;=Ввод!$I32)*N(BT$14&lt;Ввод!$J32)*PRODUCT($J$18:BT$18)*(1+$C28)</f>
        <v>0</v>
      </c>
      <c r="BU28" s="5">
        <f>IFERROR(Ввод!$G32/$E28,0)*N(BU$14&gt;=Ввод!$I32)*N(BU$14&lt;Ввод!$J32)*PRODUCT($J$18:BU$18)*(1+$C28)</f>
        <v>0</v>
      </c>
      <c r="BV28" s="5">
        <f>IFERROR(Ввод!$G32/$E28,0)*N(BV$14&gt;=Ввод!$I32)*N(BV$14&lt;Ввод!$J32)*PRODUCT($J$18:BV$18)*(1+$C28)</f>
        <v>0</v>
      </c>
      <c r="BW28" s="5">
        <f>IFERROR(Ввод!$G32/$E28,0)*N(BW$14&gt;=Ввод!$I32)*N(BW$14&lt;Ввод!$J32)*PRODUCT($J$18:BW$18)*(1+$C28)</f>
        <v>0</v>
      </c>
      <c r="BX28" s="5">
        <f>IFERROR(Ввод!$G32/$E28,0)*N(BX$14&gt;=Ввод!$I32)*N(BX$14&lt;Ввод!$J32)*PRODUCT($J$18:BX$18)*(1+$C28)</f>
        <v>0</v>
      </c>
      <c r="BY28" s="5">
        <f>IFERROR(Ввод!$G32/$E28,0)*N(BY$14&gt;=Ввод!$I32)*N(BY$14&lt;Ввод!$J32)*PRODUCT($J$18:BY$18)*(1+$C28)</f>
        <v>0</v>
      </c>
      <c r="BZ28" s="5">
        <f>IFERROR(Ввод!$G32/$E28,0)*N(BZ$14&gt;=Ввод!$I32)*N(BZ$14&lt;Ввод!$J32)*PRODUCT($J$18:BZ$18)*(1+$C28)</f>
        <v>0</v>
      </c>
      <c r="CA28" s="5">
        <f>IFERROR(Ввод!$G32/$E28,0)*N(CA$14&gt;=Ввод!$I32)*N(CA$14&lt;Ввод!$J32)*PRODUCT($J$18:CA$18)*(1+$C28)</f>
        <v>0</v>
      </c>
      <c r="CB28" s="5">
        <f>IFERROR(Ввод!$G32/$E28,0)*N(CB$14&gt;=Ввод!$I32)*N(CB$14&lt;Ввод!$J32)*PRODUCT($J$18:CB$18)*(1+$C28)</f>
        <v>0</v>
      </c>
      <c r="CC28" s="5">
        <f>IFERROR(Ввод!$G32/$E28,0)*N(CC$14&gt;=Ввод!$I32)*N(CC$14&lt;Ввод!$J32)*PRODUCT($J$18:CC$18)*(1+$C28)</f>
        <v>0</v>
      </c>
      <c r="CD28" s="5">
        <f>IFERROR(Ввод!$G32/$E28,0)*N(CD$14&gt;=Ввод!$I32)*N(CD$14&lt;Ввод!$J32)*PRODUCT($J$18:CD$18)*(1+$C28)</f>
        <v>0</v>
      </c>
      <c r="CE28" s="5">
        <f>IFERROR(Ввод!$G32/$E28,0)*N(CE$14&gt;=Ввод!$I32)*N(CE$14&lt;Ввод!$J32)*PRODUCT($J$18:CE$18)*(1+$C28)</f>
        <v>0</v>
      </c>
      <c r="CF28" s="5">
        <f>IFERROR(Ввод!$G32/$E28,0)*N(CF$14&gt;=Ввод!$I32)*N(CF$14&lt;Ввод!$J32)*PRODUCT($J$18:CF$18)*(1+$C28)</f>
        <v>0</v>
      </c>
      <c r="CG28" s="5">
        <f>IFERROR(Ввод!$G32/$E28,0)*N(CG$14&gt;=Ввод!$I32)*N(CG$14&lt;Ввод!$J32)*PRODUCT($J$18:CG$18)*(1+$C28)</f>
        <v>0</v>
      </c>
      <c r="CH28" s="5">
        <f>IFERROR(Ввод!$G32/$E28,0)*N(CH$14&gt;=Ввод!$I32)*N(CH$14&lt;Ввод!$J32)*PRODUCT($J$18:CH$18)*(1+$C28)</f>
        <v>0</v>
      </c>
      <c r="CI28" s="5">
        <f>IFERROR(Ввод!$G32/$E28,0)*N(CI$14&gt;=Ввод!$I32)*N(CI$14&lt;Ввод!$J32)*PRODUCT($J$18:CI$18)*(1+$C28)</f>
        <v>0</v>
      </c>
      <c r="CJ28" s="5">
        <f>IFERROR(Ввод!$G32/$E28,0)*N(CJ$14&gt;=Ввод!$I32)*N(CJ$14&lt;Ввод!$J32)*PRODUCT($J$18:CJ$18)*(1+$C28)</f>
        <v>0</v>
      </c>
      <c r="CK28" s="5">
        <f>IFERROR(Ввод!$G32/$E28,0)*N(CK$14&gt;=Ввод!$I32)*N(CK$14&lt;Ввод!$J32)*PRODUCT($J$18:CK$18)*(1+$C28)</f>
        <v>0</v>
      </c>
      <c r="CL28" s="5">
        <f>IFERROR(Ввод!$G32/$E28,0)*N(CL$14&gt;=Ввод!$I32)*N(CL$14&lt;Ввод!$J32)*PRODUCT($J$18:CL$18)*(1+$C28)</f>
        <v>0</v>
      </c>
      <c r="CM28" s="5">
        <f>IFERROR(Ввод!$G32/$E28,0)*N(CM$14&gt;=Ввод!$I32)*N(CM$14&lt;Ввод!$J32)*PRODUCT($J$18:CM$18)*(1+$C28)</f>
        <v>0</v>
      </c>
      <c r="CN28" s="5">
        <f>IFERROR(Ввод!$G32/$E28,0)*N(CN$14&gt;=Ввод!$I32)*N(CN$14&lt;Ввод!$J32)*PRODUCT($J$18:CN$18)*(1+$C28)</f>
        <v>0</v>
      </c>
      <c r="CO28" s="5">
        <f>IFERROR(Ввод!$G32/$E28,0)*N(CO$14&gt;=Ввод!$I32)*N(CO$14&lt;Ввод!$J32)*PRODUCT($J$18:CO$18)*(1+$C28)</f>
        <v>0</v>
      </c>
      <c r="CP28" s="5">
        <f>IFERROR(Ввод!$G32/$E28,0)*N(CP$14&gt;=Ввод!$I32)*N(CP$14&lt;Ввод!$J32)*PRODUCT($J$18:CP$18)*(1+$C28)</f>
        <v>0</v>
      </c>
      <c r="CQ28" s="5">
        <f>IFERROR(Ввод!$G32/$E28,0)*N(CQ$14&gt;=Ввод!$I32)*N(CQ$14&lt;Ввод!$J32)*PRODUCT($J$18:CQ$18)*(1+$C28)</f>
        <v>0</v>
      </c>
      <c r="CR28" s="5">
        <f>IFERROR(Ввод!$G32/$E28,0)*N(CR$14&gt;=Ввод!$I32)*N(CR$14&lt;Ввод!$J32)*PRODUCT($J$18:CR$18)*(1+$C28)</f>
        <v>0</v>
      </c>
      <c r="CS28" s="5">
        <f>IFERROR(Ввод!$G32/$E28,0)*N(CS$14&gt;=Ввод!$I32)*N(CS$14&lt;Ввод!$J32)*PRODUCT($J$18:CS$18)*(1+$C28)</f>
        <v>0</v>
      </c>
      <c r="CT28" s="5">
        <f>IFERROR(Ввод!$G32/$E28,0)*N(CT$14&gt;=Ввод!$I32)*N(CT$14&lt;Ввод!$J32)*PRODUCT($J$18:CT$18)*(1+$C28)</f>
        <v>0</v>
      </c>
      <c r="CU28" s="5">
        <f>IFERROR(Ввод!$G32/$E28,0)*N(CU$14&gt;=Ввод!$I32)*N(CU$14&lt;Ввод!$J32)*PRODUCT($J$18:CU$18)*(1+$C28)</f>
        <v>0</v>
      </c>
      <c r="CV28" s="5">
        <f>IFERROR(Ввод!$G32/$E28,0)*N(CV$14&gt;=Ввод!$I32)*N(CV$14&lt;Ввод!$J32)*PRODUCT($J$18:CV$18)*(1+$C28)</f>
        <v>0</v>
      </c>
      <c r="CW28" s="5">
        <f>IFERROR(Ввод!$G32/$E28,0)*N(CW$14&gt;=Ввод!$I32)*N(CW$14&lt;Ввод!$J32)*PRODUCT($J$18:CW$18)*(1+$C28)</f>
        <v>0</v>
      </c>
      <c r="CX28" s="5">
        <f>IFERROR(Ввод!$G32/$E28,0)*N(CX$14&gt;=Ввод!$I32)*N(CX$14&lt;Ввод!$J32)*PRODUCT($J$18:CX$18)*(1+$C28)</f>
        <v>0</v>
      </c>
      <c r="CY28" s="5">
        <f>IFERROR(Ввод!$G32/$E28,0)*N(CY$14&gt;=Ввод!$I32)*N(CY$14&lt;Ввод!$J32)*PRODUCT($J$18:CY$18)*(1+$C28)</f>
        <v>0</v>
      </c>
      <c r="CZ28" s="5">
        <f>IFERROR(Ввод!$G32/$E28,0)*N(CZ$14&gt;=Ввод!$I32)*N(CZ$14&lt;Ввод!$J32)*PRODUCT($J$18:CZ$18)*(1+$C28)</f>
        <v>0</v>
      </c>
      <c r="DA28" s="5">
        <f>IFERROR(Ввод!$G32/$E28,0)*N(DA$14&gt;=Ввод!$I32)*N(DA$14&lt;Ввод!$J32)*PRODUCT($J$18:DA$18)*(1+$C28)</f>
        <v>0</v>
      </c>
      <c r="DB28" s="5">
        <f>IFERROR(Ввод!$G32/$E28,0)*N(DB$14&gt;=Ввод!$I32)*N(DB$14&lt;Ввод!$J32)*PRODUCT($J$18:DB$18)*(1+$C28)</f>
        <v>0</v>
      </c>
      <c r="DC28" s="5">
        <f>IFERROR(Ввод!$G32/$E28,0)*N(DC$14&gt;=Ввод!$I32)*N(DC$14&lt;Ввод!$J32)*PRODUCT($J$18:DC$18)*(1+$C28)</f>
        <v>0</v>
      </c>
      <c r="DD28" s="5">
        <f>IFERROR(Ввод!$G32/$E28,0)*N(DD$14&gt;=Ввод!$I32)*N(DD$14&lt;Ввод!$J32)*PRODUCT($J$18:DD$18)*(1+$C28)</f>
        <v>0</v>
      </c>
      <c r="DE28" s="5">
        <f>IFERROR(Ввод!$G32/$E28,0)*N(DE$14&gt;=Ввод!$I32)*N(DE$14&lt;Ввод!$J32)*PRODUCT($J$18:DE$18)*(1+$C28)</f>
        <v>0</v>
      </c>
      <c r="DF28" s="5">
        <f>IFERROR(Ввод!$G32/$E28,0)*N(DF$14&gt;=Ввод!$I32)*N(DF$14&lt;Ввод!$J32)*PRODUCT($J$18:DF$18)*(1+$C28)</f>
        <v>0</v>
      </c>
      <c r="DG28" s="5">
        <f>IFERROR(Ввод!$G32/$E28,0)*N(DG$14&gt;=Ввод!$I32)*N(DG$14&lt;Ввод!$J32)*PRODUCT($J$18:DG$18)*(1+$C28)</f>
        <v>0</v>
      </c>
      <c r="DH28" s="5">
        <f>IFERROR(Ввод!$G32/$E28,0)*N(DH$14&gt;=Ввод!$I32)*N(DH$14&lt;Ввод!$J32)*PRODUCT($J$18:DH$18)*(1+$C28)</f>
        <v>0</v>
      </c>
      <c r="DI28" s="5">
        <f>IFERROR(Ввод!$G32/$E28,0)*N(DI$14&gt;=Ввод!$I32)*N(DI$14&lt;Ввод!$J32)*PRODUCT($J$18:DI$18)*(1+$C28)</f>
        <v>0</v>
      </c>
      <c r="DJ28" s="5">
        <f>IFERROR(Ввод!$G32/$E28,0)*N(DJ$14&gt;=Ввод!$I32)*N(DJ$14&lt;Ввод!$J32)*PRODUCT($J$18:DJ$18)*(1+$C28)</f>
        <v>0</v>
      </c>
    </row>
    <row r="29" spans="1:114">
      <c r="B29" t="str">
        <f>Ввод!D33</f>
        <v>Создание / реконструкция объект №8</v>
      </c>
      <c r="C29" s="235">
        <f>Чувствительность!$D$13</f>
        <v>0</v>
      </c>
      <c r="D29" s="7">
        <f>N(Ввод!E33)</f>
        <v>1</v>
      </c>
      <c r="E29">
        <f>MATCH(Ввод!J33,$14:$14,0)-MATCH(Ввод!I33,$14:$14,0)</f>
        <v>0</v>
      </c>
      <c r="G29" s="7" t="s">
        <v>0</v>
      </c>
      <c r="I29" s="5">
        <f t="shared" si="0"/>
        <v>0</v>
      </c>
      <c r="J29" s="5">
        <f>IFERROR(Ввод!$G33/$E29,0)*N(J$14&gt;=Ввод!$I33)*N(J$14&lt;Ввод!$J33)*PRODUCT($J$18:J$18)*(1+$C29)</f>
        <v>0</v>
      </c>
      <c r="K29" s="5">
        <f>IFERROR(Ввод!$G33/$E29,0)*N(K$14&gt;=Ввод!$I33)*N(K$14&lt;Ввод!$J33)*PRODUCT($J$18:K$18)*(1+$C29)</f>
        <v>0</v>
      </c>
      <c r="L29" s="5">
        <f>IFERROR(Ввод!$G33/$E29,0)*N(L$14&gt;=Ввод!$I33)*N(L$14&lt;Ввод!$J33)*PRODUCT($J$18:L$18)*(1+$C29)</f>
        <v>0</v>
      </c>
      <c r="M29" s="5">
        <f>IFERROR(Ввод!$G33/$E29,0)*N(M$14&gt;=Ввод!$I33)*N(M$14&lt;Ввод!$J33)*PRODUCT($J$18:M$18)*(1+$C29)</f>
        <v>0</v>
      </c>
      <c r="N29" s="5">
        <f>IFERROR(Ввод!$G33/$E29,0)*N(N$14&gt;=Ввод!$I33)*N(N$14&lt;Ввод!$J33)*PRODUCT($J$18:N$18)*(1+$C29)</f>
        <v>0</v>
      </c>
      <c r="O29" s="5">
        <f>IFERROR(Ввод!$G33/$E29,0)*N(O$14&gt;=Ввод!$I33)*N(O$14&lt;Ввод!$J33)*PRODUCT($J$18:O$18)*(1+$C29)</f>
        <v>0</v>
      </c>
      <c r="P29" s="5">
        <f>IFERROR(Ввод!$G33/$E29,0)*N(P$14&gt;=Ввод!$I33)*N(P$14&lt;Ввод!$J33)*PRODUCT($J$18:P$18)*(1+$C29)</f>
        <v>0</v>
      </c>
      <c r="Q29" s="5">
        <f>IFERROR(Ввод!$G33/$E29,0)*N(Q$14&gt;=Ввод!$I33)*N(Q$14&lt;Ввод!$J33)*PRODUCT($J$18:Q$18)*(1+$C29)</f>
        <v>0</v>
      </c>
      <c r="R29" s="5">
        <f>IFERROR(Ввод!$G33/$E29,0)*N(R$14&gt;=Ввод!$I33)*N(R$14&lt;Ввод!$J33)*PRODUCT($J$18:R$18)*(1+$C29)</f>
        <v>0</v>
      </c>
      <c r="S29" s="5">
        <f>IFERROR(Ввод!$G33/$E29,0)*N(S$14&gt;=Ввод!$I33)*N(S$14&lt;Ввод!$J33)*PRODUCT($J$18:S$18)*(1+$C29)</f>
        <v>0</v>
      </c>
      <c r="T29" s="5">
        <f>IFERROR(Ввод!$G33/$E29,0)*N(T$14&gt;=Ввод!$I33)*N(T$14&lt;Ввод!$J33)*PRODUCT($J$18:T$18)*(1+$C29)</f>
        <v>0</v>
      </c>
      <c r="U29" s="5">
        <f>IFERROR(Ввод!$G33/$E29,0)*N(U$14&gt;=Ввод!$I33)*N(U$14&lt;Ввод!$J33)*PRODUCT($J$18:U$18)*(1+$C29)</f>
        <v>0</v>
      </c>
      <c r="V29" s="5">
        <f>IFERROR(Ввод!$G33/$E29,0)*N(V$14&gt;=Ввод!$I33)*N(V$14&lt;Ввод!$J33)*PRODUCT($J$18:V$18)*(1+$C29)</f>
        <v>0</v>
      </c>
      <c r="W29" s="5">
        <f>IFERROR(Ввод!$G33/$E29,0)*N(W$14&gt;=Ввод!$I33)*N(W$14&lt;Ввод!$J33)*PRODUCT($J$18:W$18)*(1+$C29)</f>
        <v>0</v>
      </c>
      <c r="X29" s="5">
        <f>IFERROR(Ввод!$G33/$E29,0)*N(X$14&gt;=Ввод!$I33)*N(X$14&lt;Ввод!$J33)*PRODUCT($J$18:X$18)*(1+$C29)</f>
        <v>0</v>
      </c>
      <c r="Y29" s="5">
        <f>IFERROR(Ввод!$G33/$E29,0)*N(Y$14&gt;=Ввод!$I33)*N(Y$14&lt;Ввод!$J33)*PRODUCT($J$18:Y$18)*(1+$C29)</f>
        <v>0</v>
      </c>
      <c r="Z29" s="5">
        <f>IFERROR(Ввод!$G33/$E29,0)*N(Z$14&gt;=Ввод!$I33)*N(Z$14&lt;Ввод!$J33)*PRODUCT($J$18:Z$18)*(1+$C29)</f>
        <v>0</v>
      </c>
      <c r="AA29" s="5">
        <f>IFERROR(Ввод!$G33/$E29,0)*N(AA$14&gt;=Ввод!$I33)*N(AA$14&lt;Ввод!$J33)*PRODUCT($J$18:AA$18)*(1+$C29)</f>
        <v>0</v>
      </c>
      <c r="AB29" s="5">
        <f>IFERROR(Ввод!$G33/$E29,0)*N(AB$14&gt;=Ввод!$I33)*N(AB$14&lt;Ввод!$J33)*PRODUCT($J$18:AB$18)*(1+$C29)</f>
        <v>0</v>
      </c>
      <c r="AC29" s="5">
        <f>IFERROR(Ввод!$G33/$E29,0)*N(AC$14&gt;=Ввод!$I33)*N(AC$14&lt;Ввод!$J33)*PRODUCT($J$18:AC$18)*(1+$C29)</f>
        <v>0</v>
      </c>
      <c r="AD29" s="5">
        <f>IFERROR(Ввод!$G33/$E29,0)*N(AD$14&gt;=Ввод!$I33)*N(AD$14&lt;Ввод!$J33)*PRODUCT($J$18:AD$18)*(1+$C29)</f>
        <v>0</v>
      </c>
      <c r="AE29" s="5">
        <f>IFERROR(Ввод!$G33/$E29,0)*N(AE$14&gt;=Ввод!$I33)*N(AE$14&lt;Ввод!$J33)*PRODUCT($J$18:AE$18)*(1+$C29)</f>
        <v>0</v>
      </c>
      <c r="AF29" s="5">
        <f>IFERROR(Ввод!$G33/$E29,0)*N(AF$14&gt;=Ввод!$I33)*N(AF$14&lt;Ввод!$J33)*PRODUCT($J$18:AF$18)*(1+$C29)</f>
        <v>0</v>
      </c>
      <c r="AG29" s="5">
        <f>IFERROR(Ввод!$G33/$E29,0)*N(AG$14&gt;=Ввод!$I33)*N(AG$14&lt;Ввод!$J33)*PRODUCT($J$18:AG$18)*(1+$C29)</f>
        <v>0</v>
      </c>
      <c r="AH29" s="5">
        <f>IFERROR(Ввод!$G33/$E29,0)*N(AH$14&gt;=Ввод!$I33)*N(AH$14&lt;Ввод!$J33)*PRODUCT($J$18:AH$18)*(1+$C29)</f>
        <v>0</v>
      </c>
      <c r="AI29" s="5">
        <f>IFERROR(Ввод!$G33/$E29,0)*N(AI$14&gt;=Ввод!$I33)*N(AI$14&lt;Ввод!$J33)*PRODUCT($J$18:AI$18)*(1+$C29)</f>
        <v>0</v>
      </c>
      <c r="AJ29" s="5">
        <f>IFERROR(Ввод!$G33/$E29,0)*N(AJ$14&gt;=Ввод!$I33)*N(AJ$14&lt;Ввод!$J33)*PRODUCT($J$18:AJ$18)*(1+$C29)</f>
        <v>0</v>
      </c>
      <c r="AK29" s="5">
        <f>IFERROR(Ввод!$G33/$E29,0)*N(AK$14&gt;=Ввод!$I33)*N(AK$14&lt;Ввод!$J33)*PRODUCT($J$18:AK$18)*(1+$C29)</f>
        <v>0</v>
      </c>
      <c r="AL29" s="5">
        <f>IFERROR(Ввод!$G33/$E29,0)*N(AL$14&gt;=Ввод!$I33)*N(AL$14&lt;Ввод!$J33)*PRODUCT($J$18:AL$18)*(1+$C29)</f>
        <v>0</v>
      </c>
      <c r="AM29" s="5">
        <f>IFERROR(Ввод!$G33/$E29,0)*N(AM$14&gt;=Ввод!$I33)*N(AM$14&lt;Ввод!$J33)*PRODUCT($J$18:AM$18)*(1+$C29)</f>
        <v>0</v>
      </c>
      <c r="AN29" s="5">
        <f>IFERROR(Ввод!$G33/$E29,0)*N(AN$14&gt;=Ввод!$I33)*N(AN$14&lt;Ввод!$J33)*PRODUCT($J$18:AN$18)*(1+$C29)</f>
        <v>0</v>
      </c>
      <c r="AO29" s="5">
        <f>IFERROR(Ввод!$G33/$E29,0)*N(AO$14&gt;=Ввод!$I33)*N(AO$14&lt;Ввод!$J33)*PRODUCT($J$18:AO$18)*(1+$C29)</f>
        <v>0</v>
      </c>
      <c r="AP29" s="5">
        <f>IFERROR(Ввод!$G33/$E29,0)*N(AP$14&gt;=Ввод!$I33)*N(AP$14&lt;Ввод!$J33)*PRODUCT($J$18:AP$18)*(1+$C29)</f>
        <v>0</v>
      </c>
      <c r="AQ29" s="5">
        <f>IFERROR(Ввод!$G33/$E29,0)*N(AQ$14&gt;=Ввод!$I33)*N(AQ$14&lt;Ввод!$J33)*PRODUCT($J$18:AQ$18)*(1+$C29)</f>
        <v>0</v>
      </c>
      <c r="AR29" s="5">
        <f>IFERROR(Ввод!$G33/$E29,0)*N(AR$14&gt;=Ввод!$I33)*N(AR$14&lt;Ввод!$J33)*PRODUCT($J$18:AR$18)*(1+$C29)</f>
        <v>0</v>
      </c>
      <c r="AS29" s="5">
        <f>IFERROR(Ввод!$G33/$E29,0)*N(AS$14&gt;=Ввод!$I33)*N(AS$14&lt;Ввод!$J33)*PRODUCT($J$18:AS$18)*(1+$C29)</f>
        <v>0</v>
      </c>
      <c r="AT29" s="5">
        <f>IFERROR(Ввод!$G33/$E29,0)*N(AT$14&gt;=Ввод!$I33)*N(AT$14&lt;Ввод!$J33)*PRODUCT($J$18:AT$18)*(1+$C29)</f>
        <v>0</v>
      </c>
      <c r="AU29" s="5">
        <f>IFERROR(Ввод!$G33/$E29,0)*N(AU$14&gt;=Ввод!$I33)*N(AU$14&lt;Ввод!$J33)*PRODUCT($J$18:AU$18)*(1+$C29)</f>
        <v>0</v>
      </c>
      <c r="AV29" s="5">
        <f>IFERROR(Ввод!$G33/$E29,0)*N(AV$14&gt;=Ввод!$I33)*N(AV$14&lt;Ввод!$J33)*PRODUCT($J$18:AV$18)*(1+$C29)</f>
        <v>0</v>
      </c>
      <c r="AW29" s="5">
        <f>IFERROR(Ввод!$G33/$E29,0)*N(AW$14&gt;=Ввод!$I33)*N(AW$14&lt;Ввод!$J33)*PRODUCT($J$18:AW$18)*(1+$C29)</f>
        <v>0</v>
      </c>
      <c r="AX29" s="5">
        <f>IFERROR(Ввод!$G33/$E29,0)*N(AX$14&gt;=Ввод!$I33)*N(AX$14&lt;Ввод!$J33)*PRODUCT($J$18:AX$18)*(1+$C29)</f>
        <v>0</v>
      </c>
      <c r="AY29" s="5">
        <f>IFERROR(Ввод!$G33/$E29,0)*N(AY$14&gt;=Ввод!$I33)*N(AY$14&lt;Ввод!$J33)*PRODUCT($J$18:AY$18)*(1+$C29)</f>
        <v>0</v>
      </c>
      <c r="AZ29" s="5">
        <f>IFERROR(Ввод!$G33/$E29,0)*N(AZ$14&gt;=Ввод!$I33)*N(AZ$14&lt;Ввод!$J33)*PRODUCT($J$18:AZ$18)*(1+$C29)</f>
        <v>0</v>
      </c>
      <c r="BA29" s="5">
        <f>IFERROR(Ввод!$G33/$E29,0)*N(BA$14&gt;=Ввод!$I33)*N(BA$14&lt;Ввод!$J33)*PRODUCT($J$18:BA$18)*(1+$C29)</f>
        <v>0</v>
      </c>
      <c r="BB29" s="5">
        <f>IFERROR(Ввод!$G33/$E29,0)*N(BB$14&gt;=Ввод!$I33)*N(BB$14&lt;Ввод!$J33)*PRODUCT($J$18:BB$18)*(1+$C29)</f>
        <v>0</v>
      </c>
      <c r="BC29" s="5">
        <f>IFERROR(Ввод!$G33/$E29,0)*N(BC$14&gt;=Ввод!$I33)*N(BC$14&lt;Ввод!$J33)*PRODUCT($J$18:BC$18)*(1+$C29)</f>
        <v>0</v>
      </c>
      <c r="BD29" s="5">
        <f>IFERROR(Ввод!$G33/$E29,0)*N(BD$14&gt;=Ввод!$I33)*N(BD$14&lt;Ввод!$J33)*PRODUCT($J$18:BD$18)*(1+$C29)</f>
        <v>0</v>
      </c>
      <c r="BE29" s="5">
        <f>IFERROR(Ввод!$G33/$E29,0)*N(BE$14&gt;=Ввод!$I33)*N(BE$14&lt;Ввод!$J33)*PRODUCT($J$18:BE$18)*(1+$C29)</f>
        <v>0</v>
      </c>
      <c r="BF29" s="5">
        <f>IFERROR(Ввод!$G33/$E29,0)*N(BF$14&gt;=Ввод!$I33)*N(BF$14&lt;Ввод!$J33)*PRODUCT($J$18:BF$18)*(1+$C29)</f>
        <v>0</v>
      </c>
      <c r="BG29" s="5">
        <f>IFERROR(Ввод!$G33/$E29,0)*N(BG$14&gt;=Ввод!$I33)*N(BG$14&lt;Ввод!$J33)*PRODUCT($J$18:BG$18)*(1+$C29)</f>
        <v>0</v>
      </c>
      <c r="BH29" s="5">
        <f>IFERROR(Ввод!$G33/$E29,0)*N(BH$14&gt;=Ввод!$I33)*N(BH$14&lt;Ввод!$J33)*PRODUCT($J$18:BH$18)*(1+$C29)</f>
        <v>0</v>
      </c>
      <c r="BI29" s="5">
        <f>IFERROR(Ввод!$G33/$E29,0)*N(BI$14&gt;=Ввод!$I33)*N(BI$14&lt;Ввод!$J33)*PRODUCT($J$18:BI$18)*(1+$C29)</f>
        <v>0</v>
      </c>
      <c r="BJ29" s="5">
        <f>IFERROR(Ввод!$G33/$E29,0)*N(BJ$14&gt;=Ввод!$I33)*N(BJ$14&lt;Ввод!$J33)*PRODUCT($J$18:BJ$18)*(1+$C29)</f>
        <v>0</v>
      </c>
      <c r="BK29" s="5">
        <f>IFERROR(Ввод!$G33/$E29,0)*N(BK$14&gt;=Ввод!$I33)*N(BK$14&lt;Ввод!$J33)*PRODUCT($J$18:BK$18)*(1+$C29)</f>
        <v>0</v>
      </c>
      <c r="BL29" s="5">
        <f>IFERROR(Ввод!$G33/$E29,0)*N(BL$14&gt;=Ввод!$I33)*N(BL$14&lt;Ввод!$J33)*PRODUCT($J$18:BL$18)*(1+$C29)</f>
        <v>0</v>
      </c>
      <c r="BM29" s="5">
        <f>IFERROR(Ввод!$G33/$E29,0)*N(BM$14&gt;=Ввод!$I33)*N(BM$14&lt;Ввод!$J33)*PRODUCT($J$18:BM$18)*(1+$C29)</f>
        <v>0</v>
      </c>
      <c r="BN29" s="5">
        <f>IFERROR(Ввод!$G33/$E29,0)*N(BN$14&gt;=Ввод!$I33)*N(BN$14&lt;Ввод!$J33)*PRODUCT($J$18:BN$18)*(1+$C29)</f>
        <v>0</v>
      </c>
      <c r="BO29" s="5">
        <f>IFERROR(Ввод!$G33/$E29,0)*N(BO$14&gt;=Ввод!$I33)*N(BO$14&lt;Ввод!$J33)*PRODUCT($J$18:BO$18)*(1+$C29)</f>
        <v>0</v>
      </c>
      <c r="BP29" s="5">
        <f>IFERROR(Ввод!$G33/$E29,0)*N(BP$14&gt;=Ввод!$I33)*N(BP$14&lt;Ввод!$J33)*PRODUCT($J$18:BP$18)*(1+$C29)</f>
        <v>0</v>
      </c>
      <c r="BQ29" s="5">
        <f>IFERROR(Ввод!$G33/$E29,0)*N(BQ$14&gt;=Ввод!$I33)*N(BQ$14&lt;Ввод!$J33)*PRODUCT($J$18:BQ$18)*(1+$C29)</f>
        <v>0</v>
      </c>
      <c r="BR29" s="5">
        <f>IFERROR(Ввод!$G33/$E29,0)*N(BR$14&gt;=Ввод!$I33)*N(BR$14&lt;Ввод!$J33)*PRODUCT($J$18:BR$18)*(1+$C29)</f>
        <v>0</v>
      </c>
      <c r="BS29" s="5">
        <f>IFERROR(Ввод!$G33/$E29,0)*N(BS$14&gt;=Ввод!$I33)*N(BS$14&lt;Ввод!$J33)*PRODUCT($J$18:BS$18)*(1+$C29)</f>
        <v>0</v>
      </c>
      <c r="BT29" s="5">
        <f>IFERROR(Ввод!$G33/$E29,0)*N(BT$14&gt;=Ввод!$I33)*N(BT$14&lt;Ввод!$J33)*PRODUCT($J$18:BT$18)*(1+$C29)</f>
        <v>0</v>
      </c>
      <c r="BU29" s="5">
        <f>IFERROR(Ввод!$G33/$E29,0)*N(BU$14&gt;=Ввод!$I33)*N(BU$14&lt;Ввод!$J33)*PRODUCT($J$18:BU$18)*(1+$C29)</f>
        <v>0</v>
      </c>
      <c r="BV29" s="5">
        <f>IFERROR(Ввод!$G33/$E29,0)*N(BV$14&gt;=Ввод!$I33)*N(BV$14&lt;Ввод!$J33)*PRODUCT($J$18:BV$18)*(1+$C29)</f>
        <v>0</v>
      </c>
      <c r="BW29" s="5">
        <f>IFERROR(Ввод!$G33/$E29,0)*N(BW$14&gt;=Ввод!$I33)*N(BW$14&lt;Ввод!$J33)*PRODUCT($J$18:BW$18)*(1+$C29)</f>
        <v>0</v>
      </c>
      <c r="BX29" s="5">
        <f>IFERROR(Ввод!$G33/$E29,0)*N(BX$14&gt;=Ввод!$I33)*N(BX$14&lt;Ввод!$J33)*PRODUCT($J$18:BX$18)*(1+$C29)</f>
        <v>0</v>
      </c>
      <c r="BY29" s="5">
        <f>IFERROR(Ввод!$G33/$E29,0)*N(BY$14&gt;=Ввод!$I33)*N(BY$14&lt;Ввод!$J33)*PRODUCT($J$18:BY$18)*(1+$C29)</f>
        <v>0</v>
      </c>
      <c r="BZ29" s="5">
        <f>IFERROR(Ввод!$G33/$E29,0)*N(BZ$14&gt;=Ввод!$I33)*N(BZ$14&lt;Ввод!$J33)*PRODUCT($J$18:BZ$18)*(1+$C29)</f>
        <v>0</v>
      </c>
      <c r="CA29" s="5">
        <f>IFERROR(Ввод!$G33/$E29,0)*N(CA$14&gt;=Ввод!$I33)*N(CA$14&lt;Ввод!$J33)*PRODUCT($J$18:CA$18)*(1+$C29)</f>
        <v>0</v>
      </c>
      <c r="CB29" s="5">
        <f>IFERROR(Ввод!$G33/$E29,0)*N(CB$14&gt;=Ввод!$I33)*N(CB$14&lt;Ввод!$J33)*PRODUCT($J$18:CB$18)*(1+$C29)</f>
        <v>0</v>
      </c>
      <c r="CC29" s="5">
        <f>IFERROR(Ввод!$G33/$E29,0)*N(CC$14&gt;=Ввод!$I33)*N(CC$14&lt;Ввод!$J33)*PRODUCT($J$18:CC$18)*(1+$C29)</f>
        <v>0</v>
      </c>
      <c r="CD29" s="5">
        <f>IFERROR(Ввод!$G33/$E29,0)*N(CD$14&gt;=Ввод!$I33)*N(CD$14&lt;Ввод!$J33)*PRODUCT($J$18:CD$18)*(1+$C29)</f>
        <v>0</v>
      </c>
      <c r="CE29" s="5">
        <f>IFERROR(Ввод!$G33/$E29,0)*N(CE$14&gt;=Ввод!$I33)*N(CE$14&lt;Ввод!$J33)*PRODUCT($J$18:CE$18)*(1+$C29)</f>
        <v>0</v>
      </c>
      <c r="CF29" s="5">
        <f>IFERROR(Ввод!$G33/$E29,0)*N(CF$14&gt;=Ввод!$I33)*N(CF$14&lt;Ввод!$J33)*PRODUCT($J$18:CF$18)*(1+$C29)</f>
        <v>0</v>
      </c>
      <c r="CG29" s="5">
        <f>IFERROR(Ввод!$G33/$E29,0)*N(CG$14&gt;=Ввод!$I33)*N(CG$14&lt;Ввод!$J33)*PRODUCT($J$18:CG$18)*(1+$C29)</f>
        <v>0</v>
      </c>
      <c r="CH29" s="5">
        <f>IFERROR(Ввод!$G33/$E29,0)*N(CH$14&gt;=Ввод!$I33)*N(CH$14&lt;Ввод!$J33)*PRODUCT($J$18:CH$18)*(1+$C29)</f>
        <v>0</v>
      </c>
      <c r="CI29" s="5">
        <f>IFERROR(Ввод!$G33/$E29,0)*N(CI$14&gt;=Ввод!$I33)*N(CI$14&lt;Ввод!$J33)*PRODUCT($J$18:CI$18)*(1+$C29)</f>
        <v>0</v>
      </c>
      <c r="CJ29" s="5">
        <f>IFERROR(Ввод!$G33/$E29,0)*N(CJ$14&gt;=Ввод!$I33)*N(CJ$14&lt;Ввод!$J33)*PRODUCT($J$18:CJ$18)*(1+$C29)</f>
        <v>0</v>
      </c>
      <c r="CK29" s="5">
        <f>IFERROR(Ввод!$G33/$E29,0)*N(CK$14&gt;=Ввод!$I33)*N(CK$14&lt;Ввод!$J33)*PRODUCT($J$18:CK$18)*(1+$C29)</f>
        <v>0</v>
      </c>
      <c r="CL29" s="5">
        <f>IFERROR(Ввод!$G33/$E29,0)*N(CL$14&gt;=Ввод!$I33)*N(CL$14&lt;Ввод!$J33)*PRODUCT($J$18:CL$18)*(1+$C29)</f>
        <v>0</v>
      </c>
      <c r="CM29" s="5">
        <f>IFERROR(Ввод!$G33/$E29,0)*N(CM$14&gt;=Ввод!$I33)*N(CM$14&lt;Ввод!$J33)*PRODUCT($J$18:CM$18)*(1+$C29)</f>
        <v>0</v>
      </c>
      <c r="CN29" s="5">
        <f>IFERROR(Ввод!$G33/$E29,0)*N(CN$14&gt;=Ввод!$I33)*N(CN$14&lt;Ввод!$J33)*PRODUCT($J$18:CN$18)*(1+$C29)</f>
        <v>0</v>
      </c>
      <c r="CO29" s="5">
        <f>IFERROR(Ввод!$G33/$E29,0)*N(CO$14&gt;=Ввод!$I33)*N(CO$14&lt;Ввод!$J33)*PRODUCT($J$18:CO$18)*(1+$C29)</f>
        <v>0</v>
      </c>
      <c r="CP29" s="5">
        <f>IFERROR(Ввод!$G33/$E29,0)*N(CP$14&gt;=Ввод!$I33)*N(CP$14&lt;Ввод!$J33)*PRODUCT($J$18:CP$18)*(1+$C29)</f>
        <v>0</v>
      </c>
      <c r="CQ29" s="5">
        <f>IFERROR(Ввод!$G33/$E29,0)*N(CQ$14&gt;=Ввод!$I33)*N(CQ$14&lt;Ввод!$J33)*PRODUCT($J$18:CQ$18)*(1+$C29)</f>
        <v>0</v>
      </c>
      <c r="CR29" s="5">
        <f>IFERROR(Ввод!$G33/$E29,0)*N(CR$14&gt;=Ввод!$I33)*N(CR$14&lt;Ввод!$J33)*PRODUCT($J$18:CR$18)*(1+$C29)</f>
        <v>0</v>
      </c>
      <c r="CS29" s="5">
        <f>IFERROR(Ввод!$G33/$E29,0)*N(CS$14&gt;=Ввод!$I33)*N(CS$14&lt;Ввод!$J33)*PRODUCT($J$18:CS$18)*(1+$C29)</f>
        <v>0</v>
      </c>
      <c r="CT29" s="5">
        <f>IFERROR(Ввод!$G33/$E29,0)*N(CT$14&gt;=Ввод!$I33)*N(CT$14&lt;Ввод!$J33)*PRODUCT($J$18:CT$18)*(1+$C29)</f>
        <v>0</v>
      </c>
      <c r="CU29" s="5">
        <f>IFERROR(Ввод!$G33/$E29,0)*N(CU$14&gt;=Ввод!$I33)*N(CU$14&lt;Ввод!$J33)*PRODUCT($J$18:CU$18)*(1+$C29)</f>
        <v>0</v>
      </c>
      <c r="CV29" s="5">
        <f>IFERROR(Ввод!$G33/$E29,0)*N(CV$14&gt;=Ввод!$I33)*N(CV$14&lt;Ввод!$J33)*PRODUCT($J$18:CV$18)*(1+$C29)</f>
        <v>0</v>
      </c>
      <c r="CW29" s="5">
        <f>IFERROR(Ввод!$G33/$E29,0)*N(CW$14&gt;=Ввод!$I33)*N(CW$14&lt;Ввод!$J33)*PRODUCT($J$18:CW$18)*(1+$C29)</f>
        <v>0</v>
      </c>
      <c r="CX29" s="5">
        <f>IFERROR(Ввод!$G33/$E29,0)*N(CX$14&gt;=Ввод!$I33)*N(CX$14&lt;Ввод!$J33)*PRODUCT($J$18:CX$18)*(1+$C29)</f>
        <v>0</v>
      </c>
      <c r="CY29" s="5">
        <f>IFERROR(Ввод!$G33/$E29,0)*N(CY$14&gt;=Ввод!$I33)*N(CY$14&lt;Ввод!$J33)*PRODUCT($J$18:CY$18)*(1+$C29)</f>
        <v>0</v>
      </c>
      <c r="CZ29" s="5">
        <f>IFERROR(Ввод!$G33/$E29,0)*N(CZ$14&gt;=Ввод!$I33)*N(CZ$14&lt;Ввод!$J33)*PRODUCT($J$18:CZ$18)*(1+$C29)</f>
        <v>0</v>
      </c>
      <c r="DA29" s="5">
        <f>IFERROR(Ввод!$G33/$E29,0)*N(DA$14&gt;=Ввод!$I33)*N(DA$14&lt;Ввод!$J33)*PRODUCT($J$18:DA$18)*(1+$C29)</f>
        <v>0</v>
      </c>
      <c r="DB29" s="5">
        <f>IFERROR(Ввод!$G33/$E29,0)*N(DB$14&gt;=Ввод!$I33)*N(DB$14&lt;Ввод!$J33)*PRODUCT($J$18:DB$18)*(1+$C29)</f>
        <v>0</v>
      </c>
      <c r="DC29" s="5">
        <f>IFERROR(Ввод!$G33/$E29,0)*N(DC$14&gt;=Ввод!$I33)*N(DC$14&lt;Ввод!$J33)*PRODUCT($J$18:DC$18)*(1+$C29)</f>
        <v>0</v>
      </c>
      <c r="DD29" s="5">
        <f>IFERROR(Ввод!$G33/$E29,0)*N(DD$14&gt;=Ввод!$I33)*N(DD$14&lt;Ввод!$J33)*PRODUCT($J$18:DD$18)*(1+$C29)</f>
        <v>0</v>
      </c>
      <c r="DE29" s="5">
        <f>IFERROR(Ввод!$G33/$E29,0)*N(DE$14&gt;=Ввод!$I33)*N(DE$14&lt;Ввод!$J33)*PRODUCT($J$18:DE$18)*(1+$C29)</f>
        <v>0</v>
      </c>
      <c r="DF29" s="5">
        <f>IFERROR(Ввод!$G33/$E29,0)*N(DF$14&gt;=Ввод!$I33)*N(DF$14&lt;Ввод!$J33)*PRODUCT($J$18:DF$18)*(1+$C29)</f>
        <v>0</v>
      </c>
      <c r="DG29" s="5">
        <f>IFERROR(Ввод!$G33/$E29,0)*N(DG$14&gt;=Ввод!$I33)*N(DG$14&lt;Ввод!$J33)*PRODUCT($J$18:DG$18)*(1+$C29)</f>
        <v>0</v>
      </c>
      <c r="DH29" s="5">
        <f>IFERROR(Ввод!$G33/$E29,0)*N(DH$14&gt;=Ввод!$I33)*N(DH$14&lt;Ввод!$J33)*PRODUCT($J$18:DH$18)*(1+$C29)</f>
        <v>0</v>
      </c>
      <c r="DI29" s="5">
        <f>IFERROR(Ввод!$G33/$E29,0)*N(DI$14&gt;=Ввод!$I33)*N(DI$14&lt;Ввод!$J33)*PRODUCT($J$18:DI$18)*(1+$C29)</f>
        <v>0</v>
      </c>
      <c r="DJ29" s="5">
        <f>IFERROR(Ввод!$G33/$E29,0)*N(DJ$14&gt;=Ввод!$I33)*N(DJ$14&lt;Ввод!$J33)*PRODUCT($J$18:DJ$18)*(1+$C29)</f>
        <v>0</v>
      </c>
    </row>
    <row r="30" spans="1:114">
      <c r="B30" t="str">
        <f>Ввод!D34</f>
        <v>Создание / реконструкция объект №9</v>
      </c>
      <c r="C30" s="235">
        <f>Чувствительность!$D$13</f>
        <v>0</v>
      </c>
      <c r="D30" s="7">
        <f>N(Ввод!E34)</f>
        <v>1</v>
      </c>
      <c r="E30">
        <f>MATCH(Ввод!J34,$14:$14,0)-MATCH(Ввод!I34,$14:$14,0)</f>
        <v>0</v>
      </c>
      <c r="G30" s="7" t="s">
        <v>0</v>
      </c>
      <c r="I30" s="5">
        <f t="shared" si="0"/>
        <v>0</v>
      </c>
      <c r="J30" s="5">
        <f>IFERROR(Ввод!$G34/$E30,0)*N(J$14&gt;=Ввод!$I34)*N(J$14&lt;Ввод!$J34)*PRODUCT($J$18:J$18)*(1+$C30)</f>
        <v>0</v>
      </c>
      <c r="K30" s="5">
        <f>IFERROR(Ввод!$G34/$E30,0)*N(K$14&gt;=Ввод!$I34)*N(K$14&lt;Ввод!$J34)*PRODUCT($J$18:K$18)*(1+$C30)</f>
        <v>0</v>
      </c>
      <c r="L30" s="5">
        <f>IFERROR(Ввод!$G34/$E30,0)*N(L$14&gt;=Ввод!$I34)*N(L$14&lt;Ввод!$J34)*PRODUCT($J$18:L$18)*(1+$C30)</f>
        <v>0</v>
      </c>
      <c r="M30" s="5">
        <f>IFERROR(Ввод!$G34/$E30,0)*N(M$14&gt;=Ввод!$I34)*N(M$14&lt;Ввод!$J34)*PRODUCT($J$18:M$18)*(1+$C30)</f>
        <v>0</v>
      </c>
      <c r="N30" s="5">
        <f>IFERROR(Ввод!$G34/$E30,0)*N(N$14&gt;=Ввод!$I34)*N(N$14&lt;Ввод!$J34)*PRODUCT($J$18:N$18)*(1+$C30)</f>
        <v>0</v>
      </c>
      <c r="O30" s="5">
        <f>IFERROR(Ввод!$G34/$E30,0)*N(O$14&gt;=Ввод!$I34)*N(O$14&lt;Ввод!$J34)*PRODUCT($J$18:O$18)*(1+$C30)</f>
        <v>0</v>
      </c>
      <c r="P30" s="5">
        <f>IFERROR(Ввод!$G34/$E30,0)*N(P$14&gt;=Ввод!$I34)*N(P$14&lt;Ввод!$J34)*PRODUCT($J$18:P$18)*(1+$C30)</f>
        <v>0</v>
      </c>
      <c r="Q30" s="5">
        <f>IFERROR(Ввод!$G34/$E30,0)*N(Q$14&gt;=Ввод!$I34)*N(Q$14&lt;Ввод!$J34)*PRODUCT($J$18:Q$18)*(1+$C30)</f>
        <v>0</v>
      </c>
      <c r="R30" s="5">
        <f>IFERROR(Ввод!$G34/$E30,0)*N(R$14&gt;=Ввод!$I34)*N(R$14&lt;Ввод!$J34)*PRODUCT($J$18:R$18)*(1+$C30)</f>
        <v>0</v>
      </c>
      <c r="S30" s="5">
        <f>IFERROR(Ввод!$G34/$E30,0)*N(S$14&gt;=Ввод!$I34)*N(S$14&lt;Ввод!$J34)*PRODUCT($J$18:S$18)*(1+$C30)</f>
        <v>0</v>
      </c>
      <c r="T30" s="5">
        <f>IFERROR(Ввод!$G34/$E30,0)*N(T$14&gt;=Ввод!$I34)*N(T$14&lt;Ввод!$J34)*PRODUCT($J$18:T$18)*(1+$C30)</f>
        <v>0</v>
      </c>
      <c r="U30" s="5">
        <f>IFERROR(Ввод!$G34/$E30,0)*N(U$14&gt;=Ввод!$I34)*N(U$14&lt;Ввод!$J34)*PRODUCT($J$18:U$18)*(1+$C30)</f>
        <v>0</v>
      </c>
      <c r="V30" s="5">
        <f>IFERROR(Ввод!$G34/$E30,0)*N(V$14&gt;=Ввод!$I34)*N(V$14&lt;Ввод!$J34)*PRODUCT($J$18:V$18)*(1+$C30)</f>
        <v>0</v>
      </c>
      <c r="W30" s="5">
        <f>IFERROR(Ввод!$G34/$E30,0)*N(W$14&gt;=Ввод!$I34)*N(W$14&lt;Ввод!$J34)*PRODUCT($J$18:W$18)*(1+$C30)</f>
        <v>0</v>
      </c>
      <c r="X30" s="5">
        <f>IFERROR(Ввод!$G34/$E30,0)*N(X$14&gt;=Ввод!$I34)*N(X$14&lt;Ввод!$J34)*PRODUCT($J$18:X$18)*(1+$C30)</f>
        <v>0</v>
      </c>
      <c r="Y30" s="5">
        <f>IFERROR(Ввод!$G34/$E30,0)*N(Y$14&gt;=Ввод!$I34)*N(Y$14&lt;Ввод!$J34)*PRODUCT($J$18:Y$18)*(1+$C30)</f>
        <v>0</v>
      </c>
      <c r="Z30" s="5">
        <f>IFERROR(Ввод!$G34/$E30,0)*N(Z$14&gt;=Ввод!$I34)*N(Z$14&lt;Ввод!$J34)*PRODUCT($J$18:Z$18)*(1+$C30)</f>
        <v>0</v>
      </c>
      <c r="AA30" s="5">
        <f>IFERROR(Ввод!$G34/$E30,0)*N(AA$14&gt;=Ввод!$I34)*N(AA$14&lt;Ввод!$J34)*PRODUCT($J$18:AA$18)*(1+$C30)</f>
        <v>0</v>
      </c>
      <c r="AB30" s="5">
        <f>IFERROR(Ввод!$G34/$E30,0)*N(AB$14&gt;=Ввод!$I34)*N(AB$14&lt;Ввод!$J34)*PRODUCT($J$18:AB$18)*(1+$C30)</f>
        <v>0</v>
      </c>
      <c r="AC30" s="5">
        <f>IFERROR(Ввод!$G34/$E30,0)*N(AC$14&gt;=Ввод!$I34)*N(AC$14&lt;Ввод!$J34)*PRODUCT($J$18:AC$18)*(1+$C30)</f>
        <v>0</v>
      </c>
      <c r="AD30" s="5">
        <f>IFERROR(Ввод!$G34/$E30,0)*N(AD$14&gt;=Ввод!$I34)*N(AD$14&lt;Ввод!$J34)*PRODUCT($J$18:AD$18)*(1+$C30)</f>
        <v>0</v>
      </c>
      <c r="AE30" s="5">
        <f>IFERROR(Ввод!$G34/$E30,0)*N(AE$14&gt;=Ввод!$I34)*N(AE$14&lt;Ввод!$J34)*PRODUCT($J$18:AE$18)*(1+$C30)</f>
        <v>0</v>
      </c>
      <c r="AF30" s="5">
        <f>IFERROR(Ввод!$G34/$E30,0)*N(AF$14&gt;=Ввод!$I34)*N(AF$14&lt;Ввод!$J34)*PRODUCT($J$18:AF$18)*(1+$C30)</f>
        <v>0</v>
      </c>
      <c r="AG30" s="5">
        <f>IFERROR(Ввод!$G34/$E30,0)*N(AG$14&gt;=Ввод!$I34)*N(AG$14&lt;Ввод!$J34)*PRODUCT($J$18:AG$18)*(1+$C30)</f>
        <v>0</v>
      </c>
      <c r="AH30" s="5">
        <f>IFERROR(Ввод!$G34/$E30,0)*N(AH$14&gt;=Ввод!$I34)*N(AH$14&lt;Ввод!$J34)*PRODUCT($J$18:AH$18)*(1+$C30)</f>
        <v>0</v>
      </c>
      <c r="AI30" s="5">
        <f>IFERROR(Ввод!$G34/$E30,0)*N(AI$14&gt;=Ввод!$I34)*N(AI$14&lt;Ввод!$J34)*PRODUCT($J$18:AI$18)*(1+$C30)</f>
        <v>0</v>
      </c>
      <c r="AJ30" s="5">
        <f>IFERROR(Ввод!$G34/$E30,0)*N(AJ$14&gt;=Ввод!$I34)*N(AJ$14&lt;Ввод!$J34)*PRODUCT($J$18:AJ$18)*(1+$C30)</f>
        <v>0</v>
      </c>
      <c r="AK30" s="5">
        <f>IFERROR(Ввод!$G34/$E30,0)*N(AK$14&gt;=Ввод!$I34)*N(AK$14&lt;Ввод!$J34)*PRODUCT($J$18:AK$18)*(1+$C30)</f>
        <v>0</v>
      </c>
      <c r="AL30" s="5">
        <f>IFERROR(Ввод!$G34/$E30,0)*N(AL$14&gt;=Ввод!$I34)*N(AL$14&lt;Ввод!$J34)*PRODUCT($J$18:AL$18)*(1+$C30)</f>
        <v>0</v>
      </c>
      <c r="AM30" s="5">
        <f>IFERROR(Ввод!$G34/$E30,0)*N(AM$14&gt;=Ввод!$I34)*N(AM$14&lt;Ввод!$J34)*PRODUCT($J$18:AM$18)*(1+$C30)</f>
        <v>0</v>
      </c>
      <c r="AN30" s="5">
        <f>IFERROR(Ввод!$G34/$E30,0)*N(AN$14&gt;=Ввод!$I34)*N(AN$14&lt;Ввод!$J34)*PRODUCT($J$18:AN$18)*(1+$C30)</f>
        <v>0</v>
      </c>
      <c r="AO30" s="5">
        <f>IFERROR(Ввод!$G34/$E30,0)*N(AO$14&gt;=Ввод!$I34)*N(AO$14&lt;Ввод!$J34)*PRODUCT($J$18:AO$18)*(1+$C30)</f>
        <v>0</v>
      </c>
      <c r="AP30" s="5">
        <f>IFERROR(Ввод!$G34/$E30,0)*N(AP$14&gt;=Ввод!$I34)*N(AP$14&lt;Ввод!$J34)*PRODUCT($J$18:AP$18)*(1+$C30)</f>
        <v>0</v>
      </c>
      <c r="AQ30" s="5">
        <f>IFERROR(Ввод!$G34/$E30,0)*N(AQ$14&gt;=Ввод!$I34)*N(AQ$14&lt;Ввод!$J34)*PRODUCT($J$18:AQ$18)*(1+$C30)</f>
        <v>0</v>
      </c>
      <c r="AR30" s="5">
        <f>IFERROR(Ввод!$G34/$E30,0)*N(AR$14&gt;=Ввод!$I34)*N(AR$14&lt;Ввод!$J34)*PRODUCT($J$18:AR$18)*(1+$C30)</f>
        <v>0</v>
      </c>
      <c r="AS30" s="5">
        <f>IFERROR(Ввод!$G34/$E30,0)*N(AS$14&gt;=Ввод!$I34)*N(AS$14&lt;Ввод!$J34)*PRODUCT($J$18:AS$18)*(1+$C30)</f>
        <v>0</v>
      </c>
      <c r="AT30" s="5">
        <f>IFERROR(Ввод!$G34/$E30,0)*N(AT$14&gt;=Ввод!$I34)*N(AT$14&lt;Ввод!$J34)*PRODUCT($J$18:AT$18)*(1+$C30)</f>
        <v>0</v>
      </c>
      <c r="AU30" s="5">
        <f>IFERROR(Ввод!$G34/$E30,0)*N(AU$14&gt;=Ввод!$I34)*N(AU$14&lt;Ввод!$J34)*PRODUCT($J$18:AU$18)*(1+$C30)</f>
        <v>0</v>
      </c>
      <c r="AV30" s="5">
        <f>IFERROR(Ввод!$G34/$E30,0)*N(AV$14&gt;=Ввод!$I34)*N(AV$14&lt;Ввод!$J34)*PRODUCT($J$18:AV$18)*(1+$C30)</f>
        <v>0</v>
      </c>
      <c r="AW30" s="5">
        <f>IFERROR(Ввод!$G34/$E30,0)*N(AW$14&gt;=Ввод!$I34)*N(AW$14&lt;Ввод!$J34)*PRODUCT($J$18:AW$18)*(1+$C30)</f>
        <v>0</v>
      </c>
      <c r="AX30" s="5">
        <f>IFERROR(Ввод!$G34/$E30,0)*N(AX$14&gt;=Ввод!$I34)*N(AX$14&lt;Ввод!$J34)*PRODUCT($J$18:AX$18)*(1+$C30)</f>
        <v>0</v>
      </c>
      <c r="AY30" s="5">
        <f>IFERROR(Ввод!$G34/$E30,0)*N(AY$14&gt;=Ввод!$I34)*N(AY$14&lt;Ввод!$J34)*PRODUCT($J$18:AY$18)*(1+$C30)</f>
        <v>0</v>
      </c>
      <c r="AZ30" s="5">
        <f>IFERROR(Ввод!$G34/$E30,0)*N(AZ$14&gt;=Ввод!$I34)*N(AZ$14&lt;Ввод!$J34)*PRODUCT($J$18:AZ$18)*(1+$C30)</f>
        <v>0</v>
      </c>
      <c r="BA30" s="5">
        <f>IFERROR(Ввод!$G34/$E30,0)*N(BA$14&gt;=Ввод!$I34)*N(BA$14&lt;Ввод!$J34)*PRODUCT($J$18:BA$18)*(1+$C30)</f>
        <v>0</v>
      </c>
      <c r="BB30" s="5">
        <f>IFERROR(Ввод!$G34/$E30,0)*N(BB$14&gt;=Ввод!$I34)*N(BB$14&lt;Ввод!$J34)*PRODUCT($J$18:BB$18)*(1+$C30)</f>
        <v>0</v>
      </c>
      <c r="BC30" s="5">
        <f>IFERROR(Ввод!$G34/$E30,0)*N(BC$14&gt;=Ввод!$I34)*N(BC$14&lt;Ввод!$J34)*PRODUCT($J$18:BC$18)*(1+$C30)</f>
        <v>0</v>
      </c>
      <c r="BD30" s="5">
        <f>IFERROR(Ввод!$G34/$E30,0)*N(BD$14&gt;=Ввод!$I34)*N(BD$14&lt;Ввод!$J34)*PRODUCT($J$18:BD$18)*(1+$C30)</f>
        <v>0</v>
      </c>
      <c r="BE30" s="5">
        <f>IFERROR(Ввод!$G34/$E30,0)*N(BE$14&gt;=Ввод!$I34)*N(BE$14&lt;Ввод!$J34)*PRODUCT($J$18:BE$18)*(1+$C30)</f>
        <v>0</v>
      </c>
      <c r="BF30" s="5">
        <f>IFERROR(Ввод!$G34/$E30,0)*N(BF$14&gt;=Ввод!$I34)*N(BF$14&lt;Ввод!$J34)*PRODUCT($J$18:BF$18)*(1+$C30)</f>
        <v>0</v>
      </c>
      <c r="BG30" s="5">
        <f>IFERROR(Ввод!$G34/$E30,0)*N(BG$14&gt;=Ввод!$I34)*N(BG$14&lt;Ввод!$J34)*PRODUCT($J$18:BG$18)*(1+$C30)</f>
        <v>0</v>
      </c>
      <c r="BH30" s="5">
        <f>IFERROR(Ввод!$G34/$E30,0)*N(BH$14&gt;=Ввод!$I34)*N(BH$14&lt;Ввод!$J34)*PRODUCT($J$18:BH$18)*(1+$C30)</f>
        <v>0</v>
      </c>
      <c r="BI30" s="5">
        <f>IFERROR(Ввод!$G34/$E30,0)*N(BI$14&gt;=Ввод!$I34)*N(BI$14&lt;Ввод!$J34)*PRODUCT($J$18:BI$18)*(1+$C30)</f>
        <v>0</v>
      </c>
      <c r="BJ30" s="5">
        <f>IFERROR(Ввод!$G34/$E30,0)*N(BJ$14&gt;=Ввод!$I34)*N(BJ$14&lt;Ввод!$J34)*PRODUCT($J$18:BJ$18)*(1+$C30)</f>
        <v>0</v>
      </c>
      <c r="BK30" s="5">
        <f>IFERROR(Ввод!$G34/$E30,0)*N(BK$14&gt;=Ввод!$I34)*N(BK$14&lt;Ввод!$J34)*PRODUCT($J$18:BK$18)*(1+$C30)</f>
        <v>0</v>
      </c>
      <c r="BL30" s="5">
        <f>IFERROR(Ввод!$G34/$E30,0)*N(BL$14&gt;=Ввод!$I34)*N(BL$14&lt;Ввод!$J34)*PRODUCT($J$18:BL$18)*(1+$C30)</f>
        <v>0</v>
      </c>
      <c r="BM30" s="5">
        <f>IFERROR(Ввод!$G34/$E30,0)*N(BM$14&gt;=Ввод!$I34)*N(BM$14&lt;Ввод!$J34)*PRODUCT($J$18:BM$18)*(1+$C30)</f>
        <v>0</v>
      </c>
      <c r="BN30" s="5">
        <f>IFERROR(Ввод!$G34/$E30,0)*N(BN$14&gt;=Ввод!$I34)*N(BN$14&lt;Ввод!$J34)*PRODUCT($J$18:BN$18)*(1+$C30)</f>
        <v>0</v>
      </c>
      <c r="BO30" s="5">
        <f>IFERROR(Ввод!$G34/$E30,0)*N(BO$14&gt;=Ввод!$I34)*N(BO$14&lt;Ввод!$J34)*PRODUCT($J$18:BO$18)*(1+$C30)</f>
        <v>0</v>
      </c>
      <c r="BP30" s="5">
        <f>IFERROR(Ввод!$G34/$E30,0)*N(BP$14&gt;=Ввод!$I34)*N(BP$14&lt;Ввод!$J34)*PRODUCT($J$18:BP$18)*(1+$C30)</f>
        <v>0</v>
      </c>
      <c r="BQ30" s="5">
        <f>IFERROR(Ввод!$G34/$E30,0)*N(BQ$14&gt;=Ввод!$I34)*N(BQ$14&lt;Ввод!$J34)*PRODUCT($J$18:BQ$18)*(1+$C30)</f>
        <v>0</v>
      </c>
      <c r="BR30" s="5">
        <f>IFERROR(Ввод!$G34/$E30,0)*N(BR$14&gt;=Ввод!$I34)*N(BR$14&lt;Ввод!$J34)*PRODUCT($J$18:BR$18)*(1+$C30)</f>
        <v>0</v>
      </c>
      <c r="BS30" s="5">
        <f>IFERROR(Ввод!$G34/$E30,0)*N(BS$14&gt;=Ввод!$I34)*N(BS$14&lt;Ввод!$J34)*PRODUCT($J$18:BS$18)*(1+$C30)</f>
        <v>0</v>
      </c>
      <c r="BT30" s="5">
        <f>IFERROR(Ввод!$G34/$E30,0)*N(BT$14&gt;=Ввод!$I34)*N(BT$14&lt;Ввод!$J34)*PRODUCT($J$18:BT$18)*(1+$C30)</f>
        <v>0</v>
      </c>
      <c r="BU30" s="5">
        <f>IFERROR(Ввод!$G34/$E30,0)*N(BU$14&gt;=Ввод!$I34)*N(BU$14&lt;Ввод!$J34)*PRODUCT($J$18:BU$18)*(1+$C30)</f>
        <v>0</v>
      </c>
      <c r="BV30" s="5">
        <f>IFERROR(Ввод!$G34/$E30,0)*N(BV$14&gt;=Ввод!$I34)*N(BV$14&lt;Ввод!$J34)*PRODUCT($J$18:BV$18)*(1+$C30)</f>
        <v>0</v>
      </c>
      <c r="BW30" s="5">
        <f>IFERROR(Ввод!$G34/$E30,0)*N(BW$14&gt;=Ввод!$I34)*N(BW$14&lt;Ввод!$J34)*PRODUCT($J$18:BW$18)*(1+$C30)</f>
        <v>0</v>
      </c>
      <c r="BX30" s="5">
        <f>IFERROR(Ввод!$G34/$E30,0)*N(BX$14&gt;=Ввод!$I34)*N(BX$14&lt;Ввод!$J34)*PRODUCT($J$18:BX$18)*(1+$C30)</f>
        <v>0</v>
      </c>
      <c r="BY30" s="5">
        <f>IFERROR(Ввод!$G34/$E30,0)*N(BY$14&gt;=Ввод!$I34)*N(BY$14&lt;Ввод!$J34)*PRODUCT($J$18:BY$18)*(1+$C30)</f>
        <v>0</v>
      </c>
      <c r="BZ30" s="5">
        <f>IFERROR(Ввод!$G34/$E30,0)*N(BZ$14&gt;=Ввод!$I34)*N(BZ$14&lt;Ввод!$J34)*PRODUCT($J$18:BZ$18)*(1+$C30)</f>
        <v>0</v>
      </c>
      <c r="CA30" s="5">
        <f>IFERROR(Ввод!$G34/$E30,0)*N(CA$14&gt;=Ввод!$I34)*N(CA$14&lt;Ввод!$J34)*PRODUCT($J$18:CA$18)*(1+$C30)</f>
        <v>0</v>
      </c>
      <c r="CB30" s="5">
        <f>IFERROR(Ввод!$G34/$E30,0)*N(CB$14&gt;=Ввод!$I34)*N(CB$14&lt;Ввод!$J34)*PRODUCT($J$18:CB$18)*(1+$C30)</f>
        <v>0</v>
      </c>
      <c r="CC30" s="5">
        <f>IFERROR(Ввод!$G34/$E30,0)*N(CC$14&gt;=Ввод!$I34)*N(CC$14&lt;Ввод!$J34)*PRODUCT($J$18:CC$18)*(1+$C30)</f>
        <v>0</v>
      </c>
      <c r="CD30" s="5">
        <f>IFERROR(Ввод!$G34/$E30,0)*N(CD$14&gt;=Ввод!$I34)*N(CD$14&lt;Ввод!$J34)*PRODUCT($J$18:CD$18)*(1+$C30)</f>
        <v>0</v>
      </c>
      <c r="CE30" s="5">
        <f>IFERROR(Ввод!$G34/$E30,0)*N(CE$14&gt;=Ввод!$I34)*N(CE$14&lt;Ввод!$J34)*PRODUCT($J$18:CE$18)*(1+$C30)</f>
        <v>0</v>
      </c>
      <c r="CF30" s="5">
        <f>IFERROR(Ввод!$G34/$E30,0)*N(CF$14&gt;=Ввод!$I34)*N(CF$14&lt;Ввод!$J34)*PRODUCT($J$18:CF$18)*(1+$C30)</f>
        <v>0</v>
      </c>
      <c r="CG30" s="5">
        <f>IFERROR(Ввод!$G34/$E30,0)*N(CG$14&gt;=Ввод!$I34)*N(CG$14&lt;Ввод!$J34)*PRODUCT($J$18:CG$18)*(1+$C30)</f>
        <v>0</v>
      </c>
      <c r="CH30" s="5">
        <f>IFERROR(Ввод!$G34/$E30,0)*N(CH$14&gt;=Ввод!$I34)*N(CH$14&lt;Ввод!$J34)*PRODUCT($J$18:CH$18)*(1+$C30)</f>
        <v>0</v>
      </c>
      <c r="CI30" s="5">
        <f>IFERROR(Ввод!$G34/$E30,0)*N(CI$14&gt;=Ввод!$I34)*N(CI$14&lt;Ввод!$J34)*PRODUCT($J$18:CI$18)*(1+$C30)</f>
        <v>0</v>
      </c>
      <c r="CJ30" s="5">
        <f>IFERROR(Ввод!$G34/$E30,0)*N(CJ$14&gt;=Ввод!$I34)*N(CJ$14&lt;Ввод!$J34)*PRODUCT($J$18:CJ$18)*(1+$C30)</f>
        <v>0</v>
      </c>
      <c r="CK30" s="5">
        <f>IFERROR(Ввод!$G34/$E30,0)*N(CK$14&gt;=Ввод!$I34)*N(CK$14&lt;Ввод!$J34)*PRODUCT($J$18:CK$18)*(1+$C30)</f>
        <v>0</v>
      </c>
      <c r="CL30" s="5">
        <f>IFERROR(Ввод!$G34/$E30,0)*N(CL$14&gt;=Ввод!$I34)*N(CL$14&lt;Ввод!$J34)*PRODUCT($J$18:CL$18)*(1+$C30)</f>
        <v>0</v>
      </c>
      <c r="CM30" s="5">
        <f>IFERROR(Ввод!$G34/$E30,0)*N(CM$14&gt;=Ввод!$I34)*N(CM$14&lt;Ввод!$J34)*PRODUCT($J$18:CM$18)*(1+$C30)</f>
        <v>0</v>
      </c>
      <c r="CN30" s="5">
        <f>IFERROR(Ввод!$G34/$E30,0)*N(CN$14&gt;=Ввод!$I34)*N(CN$14&lt;Ввод!$J34)*PRODUCT($J$18:CN$18)*(1+$C30)</f>
        <v>0</v>
      </c>
      <c r="CO30" s="5">
        <f>IFERROR(Ввод!$G34/$E30,0)*N(CO$14&gt;=Ввод!$I34)*N(CO$14&lt;Ввод!$J34)*PRODUCT($J$18:CO$18)*(1+$C30)</f>
        <v>0</v>
      </c>
      <c r="CP30" s="5">
        <f>IFERROR(Ввод!$G34/$E30,0)*N(CP$14&gt;=Ввод!$I34)*N(CP$14&lt;Ввод!$J34)*PRODUCT($J$18:CP$18)*(1+$C30)</f>
        <v>0</v>
      </c>
      <c r="CQ30" s="5">
        <f>IFERROR(Ввод!$G34/$E30,0)*N(CQ$14&gt;=Ввод!$I34)*N(CQ$14&lt;Ввод!$J34)*PRODUCT($J$18:CQ$18)*(1+$C30)</f>
        <v>0</v>
      </c>
      <c r="CR30" s="5">
        <f>IFERROR(Ввод!$G34/$E30,0)*N(CR$14&gt;=Ввод!$I34)*N(CR$14&lt;Ввод!$J34)*PRODUCT($J$18:CR$18)*(1+$C30)</f>
        <v>0</v>
      </c>
      <c r="CS30" s="5">
        <f>IFERROR(Ввод!$G34/$E30,0)*N(CS$14&gt;=Ввод!$I34)*N(CS$14&lt;Ввод!$J34)*PRODUCT($J$18:CS$18)*(1+$C30)</f>
        <v>0</v>
      </c>
      <c r="CT30" s="5">
        <f>IFERROR(Ввод!$G34/$E30,0)*N(CT$14&gt;=Ввод!$I34)*N(CT$14&lt;Ввод!$J34)*PRODUCT($J$18:CT$18)*(1+$C30)</f>
        <v>0</v>
      </c>
      <c r="CU30" s="5">
        <f>IFERROR(Ввод!$G34/$E30,0)*N(CU$14&gt;=Ввод!$I34)*N(CU$14&lt;Ввод!$J34)*PRODUCT($J$18:CU$18)*(1+$C30)</f>
        <v>0</v>
      </c>
      <c r="CV30" s="5">
        <f>IFERROR(Ввод!$G34/$E30,0)*N(CV$14&gt;=Ввод!$I34)*N(CV$14&lt;Ввод!$J34)*PRODUCT($J$18:CV$18)*(1+$C30)</f>
        <v>0</v>
      </c>
      <c r="CW30" s="5">
        <f>IFERROR(Ввод!$G34/$E30,0)*N(CW$14&gt;=Ввод!$I34)*N(CW$14&lt;Ввод!$J34)*PRODUCT($J$18:CW$18)*(1+$C30)</f>
        <v>0</v>
      </c>
      <c r="CX30" s="5">
        <f>IFERROR(Ввод!$G34/$E30,0)*N(CX$14&gt;=Ввод!$I34)*N(CX$14&lt;Ввод!$J34)*PRODUCT($J$18:CX$18)*(1+$C30)</f>
        <v>0</v>
      </c>
      <c r="CY30" s="5">
        <f>IFERROR(Ввод!$G34/$E30,0)*N(CY$14&gt;=Ввод!$I34)*N(CY$14&lt;Ввод!$J34)*PRODUCT($J$18:CY$18)*(1+$C30)</f>
        <v>0</v>
      </c>
      <c r="CZ30" s="5">
        <f>IFERROR(Ввод!$G34/$E30,0)*N(CZ$14&gt;=Ввод!$I34)*N(CZ$14&lt;Ввод!$J34)*PRODUCT($J$18:CZ$18)*(1+$C30)</f>
        <v>0</v>
      </c>
      <c r="DA30" s="5">
        <f>IFERROR(Ввод!$G34/$E30,0)*N(DA$14&gt;=Ввод!$I34)*N(DA$14&lt;Ввод!$J34)*PRODUCT($J$18:DA$18)*(1+$C30)</f>
        <v>0</v>
      </c>
      <c r="DB30" s="5">
        <f>IFERROR(Ввод!$G34/$E30,0)*N(DB$14&gt;=Ввод!$I34)*N(DB$14&lt;Ввод!$J34)*PRODUCT($J$18:DB$18)*(1+$C30)</f>
        <v>0</v>
      </c>
      <c r="DC30" s="5">
        <f>IFERROR(Ввод!$G34/$E30,0)*N(DC$14&gt;=Ввод!$I34)*N(DC$14&lt;Ввод!$J34)*PRODUCT($J$18:DC$18)*(1+$C30)</f>
        <v>0</v>
      </c>
      <c r="DD30" s="5">
        <f>IFERROR(Ввод!$G34/$E30,0)*N(DD$14&gt;=Ввод!$I34)*N(DD$14&lt;Ввод!$J34)*PRODUCT($J$18:DD$18)*(1+$C30)</f>
        <v>0</v>
      </c>
      <c r="DE30" s="5">
        <f>IFERROR(Ввод!$G34/$E30,0)*N(DE$14&gt;=Ввод!$I34)*N(DE$14&lt;Ввод!$J34)*PRODUCT($J$18:DE$18)*(1+$C30)</f>
        <v>0</v>
      </c>
      <c r="DF30" s="5">
        <f>IFERROR(Ввод!$G34/$E30,0)*N(DF$14&gt;=Ввод!$I34)*N(DF$14&lt;Ввод!$J34)*PRODUCT($J$18:DF$18)*(1+$C30)</f>
        <v>0</v>
      </c>
      <c r="DG30" s="5">
        <f>IFERROR(Ввод!$G34/$E30,0)*N(DG$14&gt;=Ввод!$I34)*N(DG$14&lt;Ввод!$J34)*PRODUCT($J$18:DG$18)*(1+$C30)</f>
        <v>0</v>
      </c>
      <c r="DH30" s="5">
        <f>IFERROR(Ввод!$G34/$E30,0)*N(DH$14&gt;=Ввод!$I34)*N(DH$14&lt;Ввод!$J34)*PRODUCT($J$18:DH$18)*(1+$C30)</f>
        <v>0</v>
      </c>
      <c r="DI30" s="5">
        <f>IFERROR(Ввод!$G34/$E30,0)*N(DI$14&gt;=Ввод!$I34)*N(DI$14&lt;Ввод!$J34)*PRODUCT($J$18:DI$18)*(1+$C30)</f>
        <v>0</v>
      </c>
      <c r="DJ30" s="5">
        <f>IFERROR(Ввод!$G34/$E30,0)*N(DJ$14&gt;=Ввод!$I34)*N(DJ$14&lt;Ввод!$J34)*PRODUCT($J$18:DJ$18)*(1+$C30)</f>
        <v>0</v>
      </c>
    </row>
    <row r="31" spans="1:114">
      <c r="B31" t="str">
        <f>Ввод!D35</f>
        <v>Создание / реконструкция объект №10</v>
      </c>
      <c r="C31" s="235">
        <f>Чувствительность!$D$13</f>
        <v>0</v>
      </c>
      <c r="D31" s="7">
        <f>N(Ввод!E35)</f>
        <v>0</v>
      </c>
      <c r="E31">
        <f>MATCH(Ввод!J35,$14:$14,0)-MATCH(Ввод!I35,$14:$14,0)</f>
        <v>0</v>
      </c>
      <c r="G31" s="7" t="s">
        <v>0</v>
      </c>
      <c r="I31" s="5">
        <f t="shared" si="0"/>
        <v>0</v>
      </c>
      <c r="J31" s="5">
        <f>IFERROR(Ввод!$G35/$E31,0)*N(J$14&gt;=Ввод!$I35)*N(J$14&lt;Ввод!$J35)*PRODUCT($J$18:J$18)*(1+$C31)</f>
        <v>0</v>
      </c>
      <c r="K31" s="5">
        <f>IFERROR(Ввод!$G35/$E31,0)*N(K$14&gt;=Ввод!$I35)*N(K$14&lt;Ввод!$J35)*PRODUCT($J$18:K$18)*(1+$C31)</f>
        <v>0</v>
      </c>
      <c r="L31" s="5">
        <f>IFERROR(Ввод!$G35/$E31,0)*N(L$14&gt;=Ввод!$I35)*N(L$14&lt;Ввод!$J35)*PRODUCT($J$18:L$18)*(1+$C31)</f>
        <v>0</v>
      </c>
      <c r="M31" s="5">
        <f>IFERROR(Ввод!$G35/$E31,0)*N(M$14&gt;=Ввод!$I35)*N(M$14&lt;Ввод!$J35)*PRODUCT($J$18:M$18)*(1+$C31)</f>
        <v>0</v>
      </c>
      <c r="N31" s="5">
        <f>IFERROR(Ввод!$G35/$E31,0)*N(N$14&gt;=Ввод!$I35)*N(N$14&lt;Ввод!$J35)*PRODUCT($J$18:N$18)*(1+$C31)</f>
        <v>0</v>
      </c>
      <c r="O31" s="5">
        <f>IFERROR(Ввод!$G35/$E31,0)*N(O$14&gt;=Ввод!$I35)*N(O$14&lt;Ввод!$J35)*PRODUCT($J$18:O$18)*(1+$C31)</f>
        <v>0</v>
      </c>
      <c r="P31" s="5">
        <f>IFERROR(Ввод!$G35/$E31,0)*N(P$14&gt;=Ввод!$I35)*N(P$14&lt;Ввод!$J35)*PRODUCT($J$18:P$18)*(1+$C31)</f>
        <v>0</v>
      </c>
      <c r="Q31" s="5">
        <f>IFERROR(Ввод!$G35/$E31,0)*N(Q$14&gt;=Ввод!$I35)*N(Q$14&lt;Ввод!$J35)*PRODUCT($J$18:Q$18)*(1+$C31)</f>
        <v>0</v>
      </c>
      <c r="R31" s="5">
        <f>IFERROR(Ввод!$G35/$E31,0)*N(R$14&gt;=Ввод!$I35)*N(R$14&lt;Ввод!$J35)*PRODUCT($J$18:R$18)*(1+$C31)</f>
        <v>0</v>
      </c>
      <c r="S31" s="5">
        <f>IFERROR(Ввод!$G35/$E31,0)*N(S$14&gt;=Ввод!$I35)*N(S$14&lt;Ввод!$J35)*PRODUCT($J$18:S$18)*(1+$C31)</f>
        <v>0</v>
      </c>
      <c r="T31" s="5">
        <f>IFERROR(Ввод!$G35/$E31,0)*N(T$14&gt;=Ввод!$I35)*N(T$14&lt;Ввод!$J35)*PRODUCT($J$18:T$18)*(1+$C31)</f>
        <v>0</v>
      </c>
      <c r="U31" s="5">
        <f>IFERROR(Ввод!$G35/$E31,0)*N(U$14&gt;=Ввод!$I35)*N(U$14&lt;Ввод!$J35)*PRODUCT($J$18:U$18)*(1+$C31)</f>
        <v>0</v>
      </c>
      <c r="V31" s="5">
        <f>IFERROR(Ввод!$G35/$E31,0)*N(V$14&gt;=Ввод!$I35)*N(V$14&lt;Ввод!$J35)*PRODUCT($J$18:V$18)*(1+$C31)</f>
        <v>0</v>
      </c>
      <c r="W31" s="5">
        <f>IFERROR(Ввод!$G35/$E31,0)*N(W$14&gt;=Ввод!$I35)*N(W$14&lt;Ввод!$J35)*PRODUCT($J$18:W$18)*(1+$C31)</f>
        <v>0</v>
      </c>
      <c r="X31" s="5">
        <f>IFERROR(Ввод!$G35/$E31,0)*N(X$14&gt;=Ввод!$I35)*N(X$14&lt;Ввод!$J35)*PRODUCT($J$18:X$18)*(1+$C31)</f>
        <v>0</v>
      </c>
      <c r="Y31" s="5">
        <f>IFERROR(Ввод!$G35/$E31,0)*N(Y$14&gt;=Ввод!$I35)*N(Y$14&lt;Ввод!$J35)*PRODUCT($J$18:Y$18)*(1+$C31)</f>
        <v>0</v>
      </c>
      <c r="Z31" s="5">
        <f>IFERROR(Ввод!$G35/$E31,0)*N(Z$14&gt;=Ввод!$I35)*N(Z$14&lt;Ввод!$J35)*PRODUCT($J$18:Z$18)*(1+$C31)</f>
        <v>0</v>
      </c>
      <c r="AA31" s="5">
        <f>IFERROR(Ввод!$G35/$E31,0)*N(AA$14&gt;=Ввод!$I35)*N(AA$14&lt;Ввод!$J35)*PRODUCT($J$18:AA$18)*(1+$C31)</f>
        <v>0</v>
      </c>
      <c r="AB31" s="5">
        <f>IFERROR(Ввод!$G35/$E31,0)*N(AB$14&gt;=Ввод!$I35)*N(AB$14&lt;Ввод!$J35)*PRODUCT($J$18:AB$18)*(1+$C31)</f>
        <v>0</v>
      </c>
      <c r="AC31" s="5">
        <f>IFERROR(Ввод!$G35/$E31,0)*N(AC$14&gt;=Ввод!$I35)*N(AC$14&lt;Ввод!$J35)*PRODUCT($J$18:AC$18)*(1+$C31)</f>
        <v>0</v>
      </c>
      <c r="AD31" s="5">
        <f>IFERROR(Ввод!$G35/$E31,0)*N(AD$14&gt;=Ввод!$I35)*N(AD$14&lt;Ввод!$J35)*PRODUCT($J$18:AD$18)*(1+$C31)</f>
        <v>0</v>
      </c>
      <c r="AE31" s="5">
        <f>IFERROR(Ввод!$G35/$E31,0)*N(AE$14&gt;=Ввод!$I35)*N(AE$14&lt;Ввод!$J35)*PRODUCT($J$18:AE$18)*(1+$C31)</f>
        <v>0</v>
      </c>
      <c r="AF31" s="5">
        <f>IFERROR(Ввод!$G35/$E31,0)*N(AF$14&gt;=Ввод!$I35)*N(AF$14&lt;Ввод!$J35)*PRODUCT($J$18:AF$18)*(1+$C31)</f>
        <v>0</v>
      </c>
      <c r="AG31" s="5">
        <f>IFERROR(Ввод!$G35/$E31,0)*N(AG$14&gt;=Ввод!$I35)*N(AG$14&lt;Ввод!$J35)*PRODUCT($J$18:AG$18)*(1+$C31)</f>
        <v>0</v>
      </c>
      <c r="AH31" s="5">
        <f>IFERROR(Ввод!$G35/$E31,0)*N(AH$14&gt;=Ввод!$I35)*N(AH$14&lt;Ввод!$J35)*PRODUCT($J$18:AH$18)*(1+$C31)</f>
        <v>0</v>
      </c>
      <c r="AI31" s="5">
        <f>IFERROR(Ввод!$G35/$E31,0)*N(AI$14&gt;=Ввод!$I35)*N(AI$14&lt;Ввод!$J35)*PRODUCT($J$18:AI$18)*(1+$C31)</f>
        <v>0</v>
      </c>
      <c r="AJ31" s="5">
        <f>IFERROR(Ввод!$G35/$E31,0)*N(AJ$14&gt;=Ввод!$I35)*N(AJ$14&lt;Ввод!$J35)*PRODUCT($J$18:AJ$18)*(1+$C31)</f>
        <v>0</v>
      </c>
      <c r="AK31" s="5">
        <f>IFERROR(Ввод!$G35/$E31,0)*N(AK$14&gt;=Ввод!$I35)*N(AK$14&lt;Ввод!$J35)*PRODUCT($J$18:AK$18)*(1+$C31)</f>
        <v>0</v>
      </c>
      <c r="AL31" s="5">
        <f>IFERROR(Ввод!$G35/$E31,0)*N(AL$14&gt;=Ввод!$I35)*N(AL$14&lt;Ввод!$J35)*PRODUCT($J$18:AL$18)*(1+$C31)</f>
        <v>0</v>
      </c>
      <c r="AM31" s="5">
        <f>IFERROR(Ввод!$G35/$E31,0)*N(AM$14&gt;=Ввод!$I35)*N(AM$14&lt;Ввод!$J35)*PRODUCT($J$18:AM$18)*(1+$C31)</f>
        <v>0</v>
      </c>
      <c r="AN31" s="5">
        <f>IFERROR(Ввод!$G35/$E31,0)*N(AN$14&gt;=Ввод!$I35)*N(AN$14&lt;Ввод!$J35)*PRODUCT($J$18:AN$18)*(1+$C31)</f>
        <v>0</v>
      </c>
      <c r="AO31" s="5">
        <f>IFERROR(Ввод!$G35/$E31,0)*N(AO$14&gt;=Ввод!$I35)*N(AO$14&lt;Ввод!$J35)*PRODUCT($J$18:AO$18)*(1+$C31)</f>
        <v>0</v>
      </c>
      <c r="AP31" s="5">
        <f>IFERROR(Ввод!$G35/$E31,0)*N(AP$14&gt;=Ввод!$I35)*N(AP$14&lt;Ввод!$J35)*PRODUCT($J$18:AP$18)*(1+$C31)</f>
        <v>0</v>
      </c>
      <c r="AQ31" s="5">
        <f>IFERROR(Ввод!$G35/$E31,0)*N(AQ$14&gt;=Ввод!$I35)*N(AQ$14&lt;Ввод!$J35)*PRODUCT($J$18:AQ$18)*(1+$C31)</f>
        <v>0</v>
      </c>
      <c r="AR31" s="5">
        <f>IFERROR(Ввод!$G35/$E31,0)*N(AR$14&gt;=Ввод!$I35)*N(AR$14&lt;Ввод!$J35)*PRODUCT($J$18:AR$18)*(1+$C31)</f>
        <v>0</v>
      </c>
      <c r="AS31" s="5">
        <f>IFERROR(Ввод!$G35/$E31,0)*N(AS$14&gt;=Ввод!$I35)*N(AS$14&lt;Ввод!$J35)*PRODUCT($J$18:AS$18)*(1+$C31)</f>
        <v>0</v>
      </c>
      <c r="AT31" s="5">
        <f>IFERROR(Ввод!$G35/$E31,0)*N(AT$14&gt;=Ввод!$I35)*N(AT$14&lt;Ввод!$J35)*PRODUCT($J$18:AT$18)*(1+$C31)</f>
        <v>0</v>
      </c>
      <c r="AU31" s="5">
        <f>IFERROR(Ввод!$G35/$E31,0)*N(AU$14&gt;=Ввод!$I35)*N(AU$14&lt;Ввод!$J35)*PRODUCT($J$18:AU$18)*(1+$C31)</f>
        <v>0</v>
      </c>
      <c r="AV31" s="5">
        <f>IFERROR(Ввод!$G35/$E31,0)*N(AV$14&gt;=Ввод!$I35)*N(AV$14&lt;Ввод!$J35)*PRODUCT($J$18:AV$18)*(1+$C31)</f>
        <v>0</v>
      </c>
      <c r="AW31" s="5">
        <f>IFERROR(Ввод!$G35/$E31,0)*N(AW$14&gt;=Ввод!$I35)*N(AW$14&lt;Ввод!$J35)*PRODUCT($J$18:AW$18)*(1+$C31)</f>
        <v>0</v>
      </c>
      <c r="AX31" s="5">
        <f>IFERROR(Ввод!$G35/$E31,0)*N(AX$14&gt;=Ввод!$I35)*N(AX$14&lt;Ввод!$J35)*PRODUCT($J$18:AX$18)*(1+$C31)</f>
        <v>0</v>
      </c>
      <c r="AY31" s="5">
        <f>IFERROR(Ввод!$G35/$E31,0)*N(AY$14&gt;=Ввод!$I35)*N(AY$14&lt;Ввод!$J35)*PRODUCT($J$18:AY$18)*(1+$C31)</f>
        <v>0</v>
      </c>
      <c r="AZ31" s="5">
        <f>IFERROR(Ввод!$G35/$E31,0)*N(AZ$14&gt;=Ввод!$I35)*N(AZ$14&lt;Ввод!$J35)*PRODUCT($J$18:AZ$18)*(1+$C31)</f>
        <v>0</v>
      </c>
      <c r="BA31" s="5">
        <f>IFERROR(Ввод!$G35/$E31,0)*N(BA$14&gt;=Ввод!$I35)*N(BA$14&lt;Ввод!$J35)*PRODUCT($J$18:BA$18)*(1+$C31)</f>
        <v>0</v>
      </c>
      <c r="BB31" s="5">
        <f>IFERROR(Ввод!$G35/$E31,0)*N(BB$14&gt;=Ввод!$I35)*N(BB$14&lt;Ввод!$J35)*PRODUCT($J$18:BB$18)*(1+$C31)</f>
        <v>0</v>
      </c>
      <c r="BC31" s="5">
        <f>IFERROR(Ввод!$G35/$E31,0)*N(BC$14&gt;=Ввод!$I35)*N(BC$14&lt;Ввод!$J35)*PRODUCT($J$18:BC$18)*(1+$C31)</f>
        <v>0</v>
      </c>
      <c r="BD31" s="5">
        <f>IFERROR(Ввод!$G35/$E31,0)*N(BD$14&gt;=Ввод!$I35)*N(BD$14&lt;Ввод!$J35)*PRODUCT($J$18:BD$18)*(1+$C31)</f>
        <v>0</v>
      </c>
      <c r="BE31" s="5">
        <f>IFERROR(Ввод!$G35/$E31,0)*N(BE$14&gt;=Ввод!$I35)*N(BE$14&lt;Ввод!$J35)*PRODUCT($J$18:BE$18)*(1+$C31)</f>
        <v>0</v>
      </c>
      <c r="BF31" s="5">
        <f>IFERROR(Ввод!$G35/$E31,0)*N(BF$14&gt;=Ввод!$I35)*N(BF$14&lt;Ввод!$J35)*PRODUCT($J$18:BF$18)*(1+$C31)</f>
        <v>0</v>
      </c>
      <c r="BG31" s="5">
        <f>IFERROR(Ввод!$G35/$E31,0)*N(BG$14&gt;=Ввод!$I35)*N(BG$14&lt;Ввод!$J35)*PRODUCT($J$18:BG$18)*(1+$C31)</f>
        <v>0</v>
      </c>
      <c r="BH31" s="5">
        <f>IFERROR(Ввод!$G35/$E31,0)*N(BH$14&gt;=Ввод!$I35)*N(BH$14&lt;Ввод!$J35)*PRODUCT($J$18:BH$18)*(1+$C31)</f>
        <v>0</v>
      </c>
      <c r="BI31" s="5">
        <f>IFERROR(Ввод!$G35/$E31,0)*N(BI$14&gt;=Ввод!$I35)*N(BI$14&lt;Ввод!$J35)*PRODUCT($J$18:BI$18)*(1+$C31)</f>
        <v>0</v>
      </c>
      <c r="BJ31" s="5">
        <f>IFERROR(Ввод!$G35/$E31,0)*N(BJ$14&gt;=Ввод!$I35)*N(BJ$14&lt;Ввод!$J35)*PRODUCT($J$18:BJ$18)*(1+$C31)</f>
        <v>0</v>
      </c>
      <c r="BK31" s="5">
        <f>IFERROR(Ввод!$G35/$E31,0)*N(BK$14&gt;=Ввод!$I35)*N(BK$14&lt;Ввод!$J35)*PRODUCT($J$18:BK$18)*(1+$C31)</f>
        <v>0</v>
      </c>
      <c r="BL31" s="5">
        <f>IFERROR(Ввод!$G35/$E31,0)*N(BL$14&gt;=Ввод!$I35)*N(BL$14&lt;Ввод!$J35)*PRODUCT($J$18:BL$18)*(1+$C31)</f>
        <v>0</v>
      </c>
      <c r="BM31" s="5">
        <f>IFERROR(Ввод!$G35/$E31,0)*N(BM$14&gt;=Ввод!$I35)*N(BM$14&lt;Ввод!$J35)*PRODUCT($J$18:BM$18)*(1+$C31)</f>
        <v>0</v>
      </c>
      <c r="BN31" s="5">
        <f>IFERROR(Ввод!$G35/$E31,0)*N(BN$14&gt;=Ввод!$I35)*N(BN$14&lt;Ввод!$J35)*PRODUCT($J$18:BN$18)*(1+$C31)</f>
        <v>0</v>
      </c>
      <c r="BO31" s="5">
        <f>IFERROR(Ввод!$G35/$E31,0)*N(BO$14&gt;=Ввод!$I35)*N(BO$14&lt;Ввод!$J35)*PRODUCT($J$18:BO$18)*(1+$C31)</f>
        <v>0</v>
      </c>
      <c r="BP31" s="5">
        <f>IFERROR(Ввод!$G35/$E31,0)*N(BP$14&gt;=Ввод!$I35)*N(BP$14&lt;Ввод!$J35)*PRODUCT($J$18:BP$18)*(1+$C31)</f>
        <v>0</v>
      </c>
      <c r="BQ31" s="5">
        <f>IFERROR(Ввод!$G35/$E31,0)*N(BQ$14&gt;=Ввод!$I35)*N(BQ$14&lt;Ввод!$J35)*PRODUCT($J$18:BQ$18)*(1+$C31)</f>
        <v>0</v>
      </c>
      <c r="BR31" s="5">
        <f>IFERROR(Ввод!$G35/$E31,0)*N(BR$14&gt;=Ввод!$I35)*N(BR$14&lt;Ввод!$J35)*PRODUCT($J$18:BR$18)*(1+$C31)</f>
        <v>0</v>
      </c>
      <c r="BS31" s="5">
        <f>IFERROR(Ввод!$G35/$E31,0)*N(BS$14&gt;=Ввод!$I35)*N(BS$14&lt;Ввод!$J35)*PRODUCT($J$18:BS$18)*(1+$C31)</f>
        <v>0</v>
      </c>
      <c r="BT31" s="5">
        <f>IFERROR(Ввод!$G35/$E31,0)*N(BT$14&gt;=Ввод!$I35)*N(BT$14&lt;Ввод!$J35)*PRODUCT($J$18:BT$18)*(1+$C31)</f>
        <v>0</v>
      </c>
      <c r="BU31" s="5">
        <f>IFERROR(Ввод!$G35/$E31,0)*N(BU$14&gt;=Ввод!$I35)*N(BU$14&lt;Ввод!$J35)*PRODUCT($J$18:BU$18)*(1+$C31)</f>
        <v>0</v>
      </c>
      <c r="BV31" s="5">
        <f>IFERROR(Ввод!$G35/$E31,0)*N(BV$14&gt;=Ввод!$I35)*N(BV$14&lt;Ввод!$J35)*PRODUCT($J$18:BV$18)*(1+$C31)</f>
        <v>0</v>
      </c>
      <c r="BW31" s="5">
        <f>IFERROR(Ввод!$G35/$E31,0)*N(BW$14&gt;=Ввод!$I35)*N(BW$14&lt;Ввод!$J35)*PRODUCT($J$18:BW$18)*(1+$C31)</f>
        <v>0</v>
      </c>
      <c r="BX31" s="5">
        <f>IFERROR(Ввод!$G35/$E31,0)*N(BX$14&gt;=Ввод!$I35)*N(BX$14&lt;Ввод!$J35)*PRODUCT($J$18:BX$18)*(1+$C31)</f>
        <v>0</v>
      </c>
      <c r="BY31" s="5">
        <f>IFERROR(Ввод!$G35/$E31,0)*N(BY$14&gt;=Ввод!$I35)*N(BY$14&lt;Ввод!$J35)*PRODUCT($J$18:BY$18)*(1+$C31)</f>
        <v>0</v>
      </c>
      <c r="BZ31" s="5">
        <f>IFERROR(Ввод!$G35/$E31,0)*N(BZ$14&gt;=Ввод!$I35)*N(BZ$14&lt;Ввод!$J35)*PRODUCT($J$18:BZ$18)*(1+$C31)</f>
        <v>0</v>
      </c>
      <c r="CA31" s="5">
        <f>IFERROR(Ввод!$G35/$E31,0)*N(CA$14&gt;=Ввод!$I35)*N(CA$14&lt;Ввод!$J35)*PRODUCT($J$18:CA$18)*(1+$C31)</f>
        <v>0</v>
      </c>
      <c r="CB31" s="5">
        <f>IFERROR(Ввод!$G35/$E31,0)*N(CB$14&gt;=Ввод!$I35)*N(CB$14&lt;Ввод!$J35)*PRODUCT($J$18:CB$18)*(1+$C31)</f>
        <v>0</v>
      </c>
      <c r="CC31" s="5">
        <f>IFERROR(Ввод!$G35/$E31,0)*N(CC$14&gt;=Ввод!$I35)*N(CC$14&lt;Ввод!$J35)*PRODUCT($J$18:CC$18)*(1+$C31)</f>
        <v>0</v>
      </c>
      <c r="CD31" s="5">
        <f>IFERROR(Ввод!$G35/$E31,0)*N(CD$14&gt;=Ввод!$I35)*N(CD$14&lt;Ввод!$J35)*PRODUCT($J$18:CD$18)*(1+$C31)</f>
        <v>0</v>
      </c>
      <c r="CE31" s="5">
        <f>IFERROR(Ввод!$G35/$E31,0)*N(CE$14&gt;=Ввод!$I35)*N(CE$14&lt;Ввод!$J35)*PRODUCT($J$18:CE$18)*(1+$C31)</f>
        <v>0</v>
      </c>
      <c r="CF31" s="5">
        <f>IFERROR(Ввод!$G35/$E31,0)*N(CF$14&gt;=Ввод!$I35)*N(CF$14&lt;Ввод!$J35)*PRODUCT($J$18:CF$18)*(1+$C31)</f>
        <v>0</v>
      </c>
      <c r="CG31" s="5">
        <f>IFERROR(Ввод!$G35/$E31,0)*N(CG$14&gt;=Ввод!$I35)*N(CG$14&lt;Ввод!$J35)*PRODUCT($J$18:CG$18)*(1+$C31)</f>
        <v>0</v>
      </c>
      <c r="CH31" s="5">
        <f>IFERROR(Ввод!$G35/$E31,0)*N(CH$14&gt;=Ввод!$I35)*N(CH$14&lt;Ввод!$J35)*PRODUCT($J$18:CH$18)*(1+$C31)</f>
        <v>0</v>
      </c>
      <c r="CI31" s="5">
        <f>IFERROR(Ввод!$G35/$E31,0)*N(CI$14&gt;=Ввод!$I35)*N(CI$14&lt;Ввод!$J35)*PRODUCT($J$18:CI$18)*(1+$C31)</f>
        <v>0</v>
      </c>
      <c r="CJ31" s="5">
        <f>IFERROR(Ввод!$G35/$E31,0)*N(CJ$14&gt;=Ввод!$I35)*N(CJ$14&lt;Ввод!$J35)*PRODUCT($J$18:CJ$18)*(1+$C31)</f>
        <v>0</v>
      </c>
      <c r="CK31" s="5">
        <f>IFERROR(Ввод!$G35/$E31,0)*N(CK$14&gt;=Ввод!$I35)*N(CK$14&lt;Ввод!$J35)*PRODUCT($J$18:CK$18)*(1+$C31)</f>
        <v>0</v>
      </c>
      <c r="CL31" s="5">
        <f>IFERROR(Ввод!$G35/$E31,0)*N(CL$14&gt;=Ввод!$I35)*N(CL$14&lt;Ввод!$J35)*PRODUCT($J$18:CL$18)*(1+$C31)</f>
        <v>0</v>
      </c>
      <c r="CM31" s="5">
        <f>IFERROR(Ввод!$G35/$E31,0)*N(CM$14&gt;=Ввод!$I35)*N(CM$14&lt;Ввод!$J35)*PRODUCT($J$18:CM$18)*(1+$C31)</f>
        <v>0</v>
      </c>
      <c r="CN31" s="5">
        <f>IFERROR(Ввод!$G35/$E31,0)*N(CN$14&gt;=Ввод!$I35)*N(CN$14&lt;Ввод!$J35)*PRODUCT($J$18:CN$18)*(1+$C31)</f>
        <v>0</v>
      </c>
      <c r="CO31" s="5">
        <f>IFERROR(Ввод!$G35/$E31,0)*N(CO$14&gt;=Ввод!$I35)*N(CO$14&lt;Ввод!$J35)*PRODUCT($J$18:CO$18)*(1+$C31)</f>
        <v>0</v>
      </c>
      <c r="CP31" s="5">
        <f>IFERROR(Ввод!$G35/$E31,0)*N(CP$14&gt;=Ввод!$I35)*N(CP$14&lt;Ввод!$J35)*PRODUCT($J$18:CP$18)*(1+$C31)</f>
        <v>0</v>
      </c>
      <c r="CQ31" s="5">
        <f>IFERROR(Ввод!$G35/$E31,0)*N(CQ$14&gt;=Ввод!$I35)*N(CQ$14&lt;Ввод!$J35)*PRODUCT($J$18:CQ$18)*(1+$C31)</f>
        <v>0</v>
      </c>
      <c r="CR31" s="5">
        <f>IFERROR(Ввод!$G35/$E31,0)*N(CR$14&gt;=Ввод!$I35)*N(CR$14&lt;Ввод!$J35)*PRODUCT($J$18:CR$18)*(1+$C31)</f>
        <v>0</v>
      </c>
      <c r="CS31" s="5">
        <f>IFERROR(Ввод!$G35/$E31,0)*N(CS$14&gt;=Ввод!$I35)*N(CS$14&lt;Ввод!$J35)*PRODUCT($J$18:CS$18)*(1+$C31)</f>
        <v>0</v>
      </c>
      <c r="CT31" s="5">
        <f>IFERROR(Ввод!$G35/$E31,0)*N(CT$14&gt;=Ввод!$I35)*N(CT$14&lt;Ввод!$J35)*PRODUCT($J$18:CT$18)*(1+$C31)</f>
        <v>0</v>
      </c>
      <c r="CU31" s="5">
        <f>IFERROR(Ввод!$G35/$E31,0)*N(CU$14&gt;=Ввод!$I35)*N(CU$14&lt;Ввод!$J35)*PRODUCT($J$18:CU$18)*(1+$C31)</f>
        <v>0</v>
      </c>
      <c r="CV31" s="5">
        <f>IFERROR(Ввод!$G35/$E31,0)*N(CV$14&gt;=Ввод!$I35)*N(CV$14&lt;Ввод!$J35)*PRODUCT($J$18:CV$18)*(1+$C31)</f>
        <v>0</v>
      </c>
      <c r="CW31" s="5">
        <f>IFERROR(Ввод!$G35/$E31,0)*N(CW$14&gt;=Ввод!$I35)*N(CW$14&lt;Ввод!$J35)*PRODUCT($J$18:CW$18)*(1+$C31)</f>
        <v>0</v>
      </c>
      <c r="CX31" s="5">
        <f>IFERROR(Ввод!$G35/$E31,0)*N(CX$14&gt;=Ввод!$I35)*N(CX$14&lt;Ввод!$J35)*PRODUCT($J$18:CX$18)*(1+$C31)</f>
        <v>0</v>
      </c>
      <c r="CY31" s="5">
        <f>IFERROR(Ввод!$G35/$E31,0)*N(CY$14&gt;=Ввод!$I35)*N(CY$14&lt;Ввод!$J35)*PRODUCT($J$18:CY$18)*(1+$C31)</f>
        <v>0</v>
      </c>
      <c r="CZ31" s="5">
        <f>IFERROR(Ввод!$G35/$E31,0)*N(CZ$14&gt;=Ввод!$I35)*N(CZ$14&lt;Ввод!$J35)*PRODUCT($J$18:CZ$18)*(1+$C31)</f>
        <v>0</v>
      </c>
      <c r="DA31" s="5">
        <f>IFERROR(Ввод!$G35/$E31,0)*N(DA$14&gt;=Ввод!$I35)*N(DA$14&lt;Ввод!$J35)*PRODUCT($J$18:DA$18)*(1+$C31)</f>
        <v>0</v>
      </c>
      <c r="DB31" s="5">
        <f>IFERROR(Ввод!$G35/$E31,0)*N(DB$14&gt;=Ввод!$I35)*N(DB$14&lt;Ввод!$J35)*PRODUCT($J$18:DB$18)*(1+$C31)</f>
        <v>0</v>
      </c>
      <c r="DC31" s="5">
        <f>IFERROR(Ввод!$G35/$E31,0)*N(DC$14&gt;=Ввод!$I35)*N(DC$14&lt;Ввод!$J35)*PRODUCT($J$18:DC$18)*(1+$C31)</f>
        <v>0</v>
      </c>
      <c r="DD31" s="5">
        <f>IFERROR(Ввод!$G35/$E31,0)*N(DD$14&gt;=Ввод!$I35)*N(DD$14&lt;Ввод!$J35)*PRODUCT($J$18:DD$18)*(1+$C31)</f>
        <v>0</v>
      </c>
      <c r="DE31" s="5">
        <f>IFERROR(Ввод!$G35/$E31,0)*N(DE$14&gt;=Ввод!$I35)*N(DE$14&lt;Ввод!$J35)*PRODUCT($J$18:DE$18)*(1+$C31)</f>
        <v>0</v>
      </c>
      <c r="DF31" s="5">
        <f>IFERROR(Ввод!$G35/$E31,0)*N(DF$14&gt;=Ввод!$I35)*N(DF$14&lt;Ввод!$J35)*PRODUCT($J$18:DF$18)*(1+$C31)</f>
        <v>0</v>
      </c>
      <c r="DG31" s="5">
        <f>IFERROR(Ввод!$G35/$E31,0)*N(DG$14&gt;=Ввод!$I35)*N(DG$14&lt;Ввод!$J35)*PRODUCT($J$18:DG$18)*(1+$C31)</f>
        <v>0</v>
      </c>
      <c r="DH31" s="5">
        <f>IFERROR(Ввод!$G35/$E31,0)*N(DH$14&gt;=Ввод!$I35)*N(DH$14&lt;Ввод!$J35)*PRODUCT($J$18:DH$18)*(1+$C31)</f>
        <v>0</v>
      </c>
      <c r="DI31" s="5">
        <f>IFERROR(Ввод!$G35/$E31,0)*N(DI$14&gt;=Ввод!$I35)*N(DI$14&lt;Ввод!$J35)*PRODUCT($J$18:DI$18)*(1+$C31)</f>
        <v>0</v>
      </c>
      <c r="DJ31" s="5">
        <f>IFERROR(Ввод!$G35/$E31,0)*N(DJ$14&gt;=Ввод!$I35)*N(DJ$14&lt;Ввод!$J35)*PRODUCT($J$18:DJ$18)*(1+$C31)</f>
        <v>0</v>
      </c>
    </row>
    <row r="32" spans="1:114">
      <c r="B32" t="str">
        <f>Ввод!D36</f>
        <v>Создание / реконструкция объект №11</v>
      </c>
      <c r="C32" s="235">
        <f>Чувствительность!$D$13</f>
        <v>0</v>
      </c>
      <c r="D32" s="7">
        <f>N(Ввод!E36)</f>
        <v>0</v>
      </c>
      <c r="E32">
        <f>MATCH(Ввод!J36,$14:$14,0)-MATCH(Ввод!I36,$14:$14,0)</f>
        <v>0</v>
      </c>
      <c r="G32" s="7" t="s">
        <v>0</v>
      </c>
      <c r="I32" s="5">
        <f t="shared" si="0"/>
        <v>0</v>
      </c>
      <c r="J32" s="5">
        <f>IFERROR(Ввод!$G36/$E32,0)*N(J$14&gt;=Ввод!$I36)*N(J$14&lt;Ввод!$J36)*PRODUCT($J$18:J$18)*(1+$C32)</f>
        <v>0</v>
      </c>
      <c r="K32" s="5">
        <f>IFERROR(Ввод!$G36/$E32,0)*N(K$14&gt;=Ввод!$I36)*N(K$14&lt;Ввод!$J36)*PRODUCT($J$18:K$18)*(1+$C32)</f>
        <v>0</v>
      </c>
      <c r="L32" s="5">
        <f>IFERROR(Ввод!$G36/$E32,0)*N(L$14&gt;=Ввод!$I36)*N(L$14&lt;Ввод!$J36)*PRODUCT($J$18:L$18)*(1+$C32)</f>
        <v>0</v>
      </c>
      <c r="M32" s="5">
        <f>IFERROR(Ввод!$G36/$E32,0)*N(M$14&gt;=Ввод!$I36)*N(M$14&lt;Ввод!$J36)*PRODUCT($J$18:M$18)*(1+$C32)</f>
        <v>0</v>
      </c>
      <c r="N32" s="5">
        <f>IFERROR(Ввод!$G36/$E32,0)*N(N$14&gt;=Ввод!$I36)*N(N$14&lt;Ввод!$J36)*PRODUCT($J$18:N$18)*(1+$C32)</f>
        <v>0</v>
      </c>
      <c r="O32" s="5">
        <f>IFERROR(Ввод!$G36/$E32,0)*N(O$14&gt;=Ввод!$I36)*N(O$14&lt;Ввод!$J36)*PRODUCT($J$18:O$18)*(1+$C32)</f>
        <v>0</v>
      </c>
      <c r="P32" s="5">
        <f>IFERROR(Ввод!$G36/$E32,0)*N(P$14&gt;=Ввод!$I36)*N(P$14&lt;Ввод!$J36)*PRODUCT($J$18:P$18)*(1+$C32)</f>
        <v>0</v>
      </c>
      <c r="Q32" s="5">
        <f>IFERROR(Ввод!$G36/$E32,0)*N(Q$14&gt;=Ввод!$I36)*N(Q$14&lt;Ввод!$J36)*PRODUCT($J$18:Q$18)*(1+$C32)</f>
        <v>0</v>
      </c>
      <c r="R32" s="5">
        <f>IFERROR(Ввод!$G36/$E32,0)*N(R$14&gt;=Ввод!$I36)*N(R$14&lt;Ввод!$J36)*PRODUCT($J$18:R$18)*(1+$C32)</f>
        <v>0</v>
      </c>
      <c r="S32" s="5">
        <f>IFERROR(Ввод!$G36/$E32,0)*N(S$14&gt;=Ввод!$I36)*N(S$14&lt;Ввод!$J36)*PRODUCT($J$18:S$18)*(1+$C32)</f>
        <v>0</v>
      </c>
      <c r="T32" s="5">
        <f>IFERROR(Ввод!$G36/$E32,0)*N(T$14&gt;=Ввод!$I36)*N(T$14&lt;Ввод!$J36)*PRODUCT($J$18:T$18)*(1+$C32)</f>
        <v>0</v>
      </c>
      <c r="U32" s="5">
        <f>IFERROR(Ввод!$G36/$E32,0)*N(U$14&gt;=Ввод!$I36)*N(U$14&lt;Ввод!$J36)*PRODUCT($J$18:U$18)*(1+$C32)</f>
        <v>0</v>
      </c>
      <c r="V32" s="5">
        <f>IFERROR(Ввод!$G36/$E32,0)*N(V$14&gt;=Ввод!$I36)*N(V$14&lt;Ввод!$J36)*PRODUCT($J$18:V$18)*(1+$C32)</f>
        <v>0</v>
      </c>
      <c r="W32" s="5">
        <f>IFERROR(Ввод!$G36/$E32,0)*N(W$14&gt;=Ввод!$I36)*N(W$14&lt;Ввод!$J36)*PRODUCT($J$18:W$18)*(1+$C32)</f>
        <v>0</v>
      </c>
      <c r="X32" s="5">
        <f>IFERROR(Ввод!$G36/$E32,0)*N(X$14&gt;=Ввод!$I36)*N(X$14&lt;Ввод!$J36)*PRODUCT($J$18:X$18)*(1+$C32)</f>
        <v>0</v>
      </c>
      <c r="Y32" s="5">
        <f>IFERROR(Ввод!$G36/$E32,0)*N(Y$14&gt;=Ввод!$I36)*N(Y$14&lt;Ввод!$J36)*PRODUCT($J$18:Y$18)*(1+$C32)</f>
        <v>0</v>
      </c>
      <c r="Z32" s="5">
        <f>IFERROR(Ввод!$G36/$E32,0)*N(Z$14&gt;=Ввод!$I36)*N(Z$14&lt;Ввод!$J36)*PRODUCT($J$18:Z$18)*(1+$C32)</f>
        <v>0</v>
      </c>
      <c r="AA32" s="5">
        <f>IFERROR(Ввод!$G36/$E32,0)*N(AA$14&gt;=Ввод!$I36)*N(AA$14&lt;Ввод!$J36)*PRODUCT($J$18:AA$18)*(1+$C32)</f>
        <v>0</v>
      </c>
      <c r="AB32" s="5">
        <f>IFERROR(Ввод!$G36/$E32,0)*N(AB$14&gt;=Ввод!$I36)*N(AB$14&lt;Ввод!$J36)*PRODUCT($J$18:AB$18)*(1+$C32)</f>
        <v>0</v>
      </c>
      <c r="AC32" s="5">
        <f>IFERROR(Ввод!$G36/$E32,0)*N(AC$14&gt;=Ввод!$I36)*N(AC$14&lt;Ввод!$J36)*PRODUCT($J$18:AC$18)*(1+$C32)</f>
        <v>0</v>
      </c>
      <c r="AD32" s="5">
        <f>IFERROR(Ввод!$G36/$E32,0)*N(AD$14&gt;=Ввод!$I36)*N(AD$14&lt;Ввод!$J36)*PRODUCT($J$18:AD$18)*(1+$C32)</f>
        <v>0</v>
      </c>
      <c r="AE32" s="5">
        <f>IFERROR(Ввод!$G36/$E32,0)*N(AE$14&gt;=Ввод!$I36)*N(AE$14&lt;Ввод!$J36)*PRODUCT($J$18:AE$18)*(1+$C32)</f>
        <v>0</v>
      </c>
      <c r="AF32" s="5">
        <f>IFERROR(Ввод!$G36/$E32,0)*N(AF$14&gt;=Ввод!$I36)*N(AF$14&lt;Ввод!$J36)*PRODUCT($J$18:AF$18)*(1+$C32)</f>
        <v>0</v>
      </c>
      <c r="AG32" s="5">
        <f>IFERROR(Ввод!$G36/$E32,0)*N(AG$14&gt;=Ввод!$I36)*N(AG$14&lt;Ввод!$J36)*PRODUCT($J$18:AG$18)*(1+$C32)</f>
        <v>0</v>
      </c>
      <c r="AH32" s="5">
        <f>IFERROR(Ввод!$G36/$E32,0)*N(AH$14&gt;=Ввод!$I36)*N(AH$14&lt;Ввод!$J36)*PRODUCT($J$18:AH$18)*(1+$C32)</f>
        <v>0</v>
      </c>
      <c r="AI32" s="5">
        <f>IFERROR(Ввод!$G36/$E32,0)*N(AI$14&gt;=Ввод!$I36)*N(AI$14&lt;Ввод!$J36)*PRODUCT($J$18:AI$18)*(1+$C32)</f>
        <v>0</v>
      </c>
      <c r="AJ32" s="5">
        <f>IFERROR(Ввод!$G36/$E32,0)*N(AJ$14&gt;=Ввод!$I36)*N(AJ$14&lt;Ввод!$J36)*PRODUCT($J$18:AJ$18)*(1+$C32)</f>
        <v>0</v>
      </c>
      <c r="AK32" s="5">
        <f>IFERROR(Ввод!$G36/$E32,0)*N(AK$14&gt;=Ввод!$I36)*N(AK$14&lt;Ввод!$J36)*PRODUCT($J$18:AK$18)*(1+$C32)</f>
        <v>0</v>
      </c>
      <c r="AL32" s="5">
        <f>IFERROR(Ввод!$G36/$E32,0)*N(AL$14&gt;=Ввод!$I36)*N(AL$14&lt;Ввод!$J36)*PRODUCT($J$18:AL$18)*(1+$C32)</f>
        <v>0</v>
      </c>
      <c r="AM32" s="5">
        <f>IFERROR(Ввод!$G36/$E32,0)*N(AM$14&gt;=Ввод!$I36)*N(AM$14&lt;Ввод!$J36)*PRODUCT($J$18:AM$18)*(1+$C32)</f>
        <v>0</v>
      </c>
      <c r="AN32" s="5">
        <f>IFERROR(Ввод!$G36/$E32,0)*N(AN$14&gt;=Ввод!$I36)*N(AN$14&lt;Ввод!$J36)*PRODUCT($J$18:AN$18)*(1+$C32)</f>
        <v>0</v>
      </c>
      <c r="AO32" s="5">
        <f>IFERROR(Ввод!$G36/$E32,0)*N(AO$14&gt;=Ввод!$I36)*N(AO$14&lt;Ввод!$J36)*PRODUCT($J$18:AO$18)*(1+$C32)</f>
        <v>0</v>
      </c>
      <c r="AP32" s="5">
        <f>IFERROR(Ввод!$G36/$E32,0)*N(AP$14&gt;=Ввод!$I36)*N(AP$14&lt;Ввод!$J36)*PRODUCT($J$18:AP$18)*(1+$C32)</f>
        <v>0</v>
      </c>
      <c r="AQ32" s="5">
        <f>IFERROR(Ввод!$G36/$E32,0)*N(AQ$14&gt;=Ввод!$I36)*N(AQ$14&lt;Ввод!$J36)*PRODUCT($J$18:AQ$18)*(1+$C32)</f>
        <v>0</v>
      </c>
      <c r="AR32" s="5">
        <f>IFERROR(Ввод!$G36/$E32,0)*N(AR$14&gt;=Ввод!$I36)*N(AR$14&lt;Ввод!$J36)*PRODUCT($J$18:AR$18)*(1+$C32)</f>
        <v>0</v>
      </c>
      <c r="AS32" s="5">
        <f>IFERROR(Ввод!$G36/$E32,0)*N(AS$14&gt;=Ввод!$I36)*N(AS$14&lt;Ввод!$J36)*PRODUCT($J$18:AS$18)*(1+$C32)</f>
        <v>0</v>
      </c>
      <c r="AT32" s="5">
        <f>IFERROR(Ввод!$G36/$E32,0)*N(AT$14&gt;=Ввод!$I36)*N(AT$14&lt;Ввод!$J36)*PRODUCT($J$18:AT$18)*(1+$C32)</f>
        <v>0</v>
      </c>
      <c r="AU32" s="5">
        <f>IFERROR(Ввод!$G36/$E32,0)*N(AU$14&gt;=Ввод!$I36)*N(AU$14&lt;Ввод!$J36)*PRODUCT($J$18:AU$18)*(1+$C32)</f>
        <v>0</v>
      </c>
      <c r="AV32" s="5">
        <f>IFERROR(Ввод!$G36/$E32,0)*N(AV$14&gt;=Ввод!$I36)*N(AV$14&lt;Ввод!$J36)*PRODUCT($J$18:AV$18)*(1+$C32)</f>
        <v>0</v>
      </c>
      <c r="AW32" s="5">
        <f>IFERROR(Ввод!$G36/$E32,0)*N(AW$14&gt;=Ввод!$I36)*N(AW$14&lt;Ввод!$J36)*PRODUCT($J$18:AW$18)*(1+$C32)</f>
        <v>0</v>
      </c>
      <c r="AX32" s="5">
        <f>IFERROR(Ввод!$G36/$E32,0)*N(AX$14&gt;=Ввод!$I36)*N(AX$14&lt;Ввод!$J36)*PRODUCT($J$18:AX$18)*(1+$C32)</f>
        <v>0</v>
      </c>
      <c r="AY32" s="5">
        <f>IFERROR(Ввод!$G36/$E32,0)*N(AY$14&gt;=Ввод!$I36)*N(AY$14&lt;Ввод!$J36)*PRODUCT($J$18:AY$18)*(1+$C32)</f>
        <v>0</v>
      </c>
      <c r="AZ32" s="5">
        <f>IFERROR(Ввод!$G36/$E32,0)*N(AZ$14&gt;=Ввод!$I36)*N(AZ$14&lt;Ввод!$J36)*PRODUCT($J$18:AZ$18)*(1+$C32)</f>
        <v>0</v>
      </c>
      <c r="BA32" s="5">
        <f>IFERROR(Ввод!$G36/$E32,0)*N(BA$14&gt;=Ввод!$I36)*N(BA$14&lt;Ввод!$J36)*PRODUCT($J$18:BA$18)*(1+$C32)</f>
        <v>0</v>
      </c>
      <c r="BB32" s="5">
        <f>IFERROR(Ввод!$G36/$E32,0)*N(BB$14&gt;=Ввод!$I36)*N(BB$14&lt;Ввод!$J36)*PRODUCT($J$18:BB$18)*(1+$C32)</f>
        <v>0</v>
      </c>
      <c r="BC32" s="5">
        <f>IFERROR(Ввод!$G36/$E32,0)*N(BC$14&gt;=Ввод!$I36)*N(BC$14&lt;Ввод!$J36)*PRODUCT($J$18:BC$18)*(1+$C32)</f>
        <v>0</v>
      </c>
      <c r="BD32" s="5">
        <f>IFERROR(Ввод!$G36/$E32,0)*N(BD$14&gt;=Ввод!$I36)*N(BD$14&lt;Ввод!$J36)*PRODUCT($J$18:BD$18)*(1+$C32)</f>
        <v>0</v>
      </c>
      <c r="BE32" s="5">
        <f>IFERROR(Ввод!$G36/$E32,0)*N(BE$14&gt;=Ввод!$I36)*N(BE$14&lt;Ввод!$J36)*PRODUCT($J$18:BE$18)*(1+$C32)</f>
        <v>0</v>
      </c>
      <c r="BF32" s="5">
        <f>IFERROR(Ввод!$G36/$E32,0)*N(BF$14&gt;=Ввод!$I36)*N(BF$14&lt;Ввод!$J36)*PRODUCT($J$18:BF$18)*(1+$C32)</f>
        <v>0</v>
      </c>
      <c r="BG32" s="5">
        <f>IFERROR(Ввод!$G36/$E32,0)*N(BG$14&gt;=Ввод!$I36)*N(BG$14&lt;Ввод!$J36)*PRODUCT($J$18:BG$18)*(1+$C32)</f>
        <v>0</v>
      </c>
      <c r="BH32" s="5">
        <f>IFERROR(Ввод!$G36/$E32,0)*N(BH$14&gt;=Ввод!$I36)*N(BH$14&lt;Ввод!$J36)*PRODUCT($J$18:BH$18)*(1+$C32)</f>
        <v>0</v>
      </c>
      <c r="BI32" s="5">
        <f>IFERROR(Ввод!$G36/$E32,0)*N(BI$14&gt;=Ввод!$I36)*N(BI$14&lt;Ввод!$J36)*PRODUCT($J$18:BI$18)*(1+$C32)</f>
        <v>0</v>
      </c>
      <c r="BJ32" s="5">
        <f>IFERROR(Ввод!$G36/$E32,0)*N(BJ$14&gt;=Ввод!$I36)*N(BJ$14&lt;Ввод!$J36)*PRODUCT($J$18:BJ$18)*(1+$C32)</f>
        <v>0</v>
      </c>
      <c r="BK32" s="5">
        <f>IFERROR(Ввод!$G36/$E32,0)*N(BK$14&gt;=Ввод!$I36)*N(BK$14&lt;Ввод!$J36)*PRODUCT($J$18:BK$18)*(1+$C32)</f>
        <v>0</v>
      </c>
      <c r="BL32" s="5">
        <f>IFERROR(Ввод!$G36/$E32,0)*N(BL$14&gt;=Ввод!$I36)*N(BL$14&lt;Ввод!$J36)*PRODUCT($J$18:BL$18)*(1+$C32)</f>
        <v>0</v>
      </c>
      <c r="BM32" s="5">
        <f>IFERROR(Ввод!$G36/$E32,0)*N(BM$14&gt;=Ввод!$I36)*N(BM$14&lt;Ввод!$J36)*PRODUCT($J$18:BM$18)*(1+$C32)</f>
        <v>0</v>
      </c>
      <c r="BN32" s="5">
        <f>IFERROR(Ввод!$G36/$E32,0)*N(BN$14&gt;=Ввод!$I36)*N(BN$14&lt;Ввод!$J36)*PRODUCT($J$18:BN$18)*(1+$C32)</f>
        <v>0</v>
      </c>
      <c r="BO32" s="5">
        <f>IFERROR(Ввод!$G36/$E32,0)*N(BO$14&gt;=Ввод!$I36)*N(BO$14&lt;Ввод!$J36)*PRODUCT($J$18:BO$18)*(1+$C32)</f>
        <v>0</v>
      </c>
      <c r="BP32" s="5">
        <f>IFERROR(Ввод!$G36/$E32,0)*N(BP$14&gt;=Ввод!$I36)*N(BP$14&lt;Ввод!$J36)*PRODUCT($J$18:BP$18)*(1+$C32)</f>
        <v>0</v>
      </c>
      <c r="BQ32" s="5">
        <f>IFERROR(Ввод!$G36/$E32,0)*N(BQ$14&gt;=Ввод!$I36)*N(BQ$14&lt;Ввод!$J36)*PRODUCT($J$18:BQ$18)*(1+$C32)</f>
        <v>0</v>
      </c>
      <c r="BR32" s="5">
        <f>IFERROR(Ввод!$G36/$E32,0)*N(BR$14&gt;=Ввод!$I36)*N(BR$14&lt;Ввод!$J36)*PRODUCT($J$18:BR$18)*(1+$C32)</f>
        <v>0</v>
      </c>
      <c r="BS32" s="5">
        <f>IFERROR(Ввод!$G36/$E32,0)*N(BS$14&gt;=Ввод!$I36)*N(BS$14&lt;Ввод!$J36)*PRODUCT($J$18:BS$18)*(1+$C32)</f>
        <v>0</v>
      </c>
      <c r="BT32" s="5">
        <f>IFERROR(Ввод!$G36/$E32,0)*N(BT$14&gt;=Ввод!$I36)*N(BT$14&lt;Ввод!$J36)*PRODUCT($J$18:BT$18)*(1+$C32)</f>
        <v>0</v>
      </c>
      <c r="BU32" s="5">
        <f>IFERROR(Ввод!$G36/$E32,0)*N(BU$14&gt;=Ввод!$I36)*N(BU$14&lt;Ввод!$J36)*PRODUCT($J$18:BU$18)*(1+$C32)</f>
        <v>0</v>
      </c>
      <c r="BV32" s="5">
        <f>IFERROR(Ввод!$G36/$E32,0)*N(BV$14&gt;=Ввод!$I36)*N(BV$14&lt;Ввод!$J36)*PRODUCT($J$18:BV$18)*(1+$C32)</f>
        <v>0</v>
      </c>
      <c r="BW32" s="5">
        <f>IFERROR(Ввод!$G36/$E32,0)*N(BW$14&gt;=Ввод!$I36)*N(BW$14&lt;Ввод!$J36)*PRODUCT($J$18:BW$18)*(1+$C32)</f>
        <v>0</v>
      </c>
      <c r="BX32" s="5">
        <f>IFERROR(Ввод!$G36/$E32,0)*N(BX$14&gt;=Ввод!$I36)*N(BX$14&lt;Ввод!$J36)*PRODUCT($J$18:BX$18)*(1+$C32)</f>
        <v>0</v>
      </c>
      <c r="BY32" s="5">
        <f>IFERROR(Ввод!$G36/$E32,0)*N(BY$14&gt;=Ввод!$I36)*N(BY$14&lt;Ввод!$J36)*PRODUCT($J$18:BY$18)*(1+$C32)</f>
        <v>0</v>
      </c>
      <c r="BZ32" s="5">
        <f>IFERROR(Ввод!$G36/$E32,0)*N(BZ$14&gt;=Ввод!$I36)*N(BZ$14&lt;Ввод!$J36)*PRODUCT($J$18:BZ$18)*(1+$C32)</f>
        <v>0</v>
      </c>
      <c r="CA32" s="5">
        <f>IFERROR(Ввод!$G36/$E32,0)*N(CA$14&gt;=Ввод!$I36)*N(CA$14&lt;Ввод!$J36)*PRODUCT($J$18:CA$18)*(1+$C32)</f>
        <v>0</v>
      </c>
      <c r="CB32" s="5">
        <f>IFERROR(Ввод!$G36/$E32,0)*N(CB$14&gt;=Ввод!$I36)*N(CB$14&lt;Ввод!$J36)*PRODUCT($J$18:CB$18)*(1+$C32)</f>
        <v>0</v>
      </c>
      <c r="CC32" s="5">
        <f>IFERROR(Ввод!$G36/$E32,0)*N(CC$14&gt;=Ввод!$I36)*N(CC$14&lt;Ввод!$J36)*PRODUCT($J$18:CC$18)*(1+$C32)</f>
        <v>0</v>
      </c>
      <c r="CD32" s="5">
        <f>IFERROR(Ввод!$G36/$E32,0)*N(CD$14&gt;=Ввод!$I36)*N(CD$14&lt;Ввод!$J36)*PRODUCT($J$18:CD$18)*(1+$C32)</f>
        <v>0</v>
      </c>
      <c r="CE32" s="5">
        <f>IFERROR(Ввод!$G36/$E32,0)*N(CE$14&gt;=Ввод!$I36)*N(CE$14&lt;Ввод!$J36)*PRODUCT($J$18:CE$18)*(1+$C32)</f>
        <v>0</v>
      </c>
      <c r="CF32" s="5">
        <f>IFERROR(Ввод!$G36/$E32,0)*N(CF$14&gt;=Ввод!$I36)*N(CF$14&lt;Ввод!$J36)*PRODUCT($J$18:CF$18)*(1+$C32)</f>
        <v>0</v>
      </c>
      <c r="CG32" s="5">
        <f>IFERROR(Ввод!$G36/$E32,0)*N(CG$14&gt;=Ввод!$I36)*N(CG$14&lt;Ввод!$J36)*PRODUCT($J$18:CG$18)*(1+$C32)</f>
        <v>0</v>
      </c>
      <c r="CH32" s="5">
        <f>IFERROR(Ввод!$G36/$E32,0)*N(CH$14&gt;=Ввод!$I36)*N(CH$14&lt;Ввод!$J36)*PRODUCT($J$18:CH$18)*(1+$C32)</f>
        <v>0</v>
      </c>
      <c r="CI32" s="5">
        <f>IFERROR(Ввод!$G36/$E32,0)*N(CI$14&gt;=Ввод!$I36)*N(CI$14&lt;Ввод!$J36)*PRODUCT($J$18:CI$18)*(1+$C32)</f>
        <v>0</v>
      </c>
      <c r="CJ32" s="5">
        <f>IFERROR(Ввод!$G36/$E32,0)*N(CJ$14&gt;=Ввод!$I36)*N(CJ$14&lt;Ввод!$J36)*PRODUCT($J$18:CJ$18)*(1+$C32)</f>
        <v>0</v>
      </c>
      <c r="CK32" s="5">
        <f>IFERROR(Ввод!$G36/$E32,0)*N(CK$14&gt;=Ввод!$I36)*N(CK$14&lt;Ввод!$J36)*PRODUCT($J$18:CK$18)*(1+$C32)</f>
        <v>0</v>
      </c>
      <c r="CL32" s="5">
        <f>IFERROR(Ввод!$G36/$E32,0)*N(CL$14&gt;=Ввод!$I36)*N(CL$14&lt;Ввод!$J36)*PRODUCT($J$18:CL$18)*(1+$C32)</f>
        <v>0</v>
      </c>
      <c r="CM32" s="5">
        <f>IFERROR(Ввод!$G36/$E32,0)*N(CM$14&gt;=Ввод!$I36)*N(CM$14&lt;Ввод!$J36)*PRODUCT($J$18:CM$18)*(1+$C32)</f>
        <v>0</v>
      </c>
      <c r="CN32" s="5">
        <f>IFERROR(Ввод!$G36/$E32,0)*N(CN$14&gt;=Ввод!$I36)*N(CN$14&lt;Ввод!$J36)*PRODUCT($J$18:CN$18)*(1+$C32)</f>
        <v>0</v>
      </c>
      <c r="CO32" s="5">
        <f>IFERROR(Ввод!$G36/$E32,0)*N(CO$14&gt;=Ввод!$I36)*N(CO$14&lt;Ввод!$J36)*PRODUCT($J$18:CO$18)*(1+$C32)</f>
        <v>0</v>
      </c>
      <c r="CP32" s="5">
        <f>IFERROR(Ввод!$G36/$E32,0)*N(CP$14&gt;=Ввод!$I36)*N(CP$14&lt;Ввод!$J36)*PRODUCT($J$18:CP$18)*(1+$C32)</f>
        <v>0</v>
      </c>
      <c r="CQ32" s="5">
        <f>IFERROR(Ввод!$G36/$E32,0)*N(CQ$14&gt;=Ввод!$I36)*N(CQ$14&lt;Ввод!$J36)*PRODUCT($J$18:CQ$18)*(1+$C32)</f>
        <v>0</v>
      </c>
      <c r="CR32" s="5">
        <f>IFERROR(Ввод!$G36/$E32,0)*N(CR$14&gt;=Ввод!$I36)*N(CR$14&lt;Ввод!$J36)*PRODUCT($J$18:CR$18)*(1+$C32)</f>
        <v>0</v>
      </c>
      <c r="CS32" s="5">
        <f>IFERROR(Ввод!$G36/$E32,0)*N(CS$14&gt;=Ввод!$I36)*N(CS$14&lt;Ввод!$J36)*PRODUCT($J$18:CS$18)*(1+$C32)</f>
        <v>0</v>
      </c>
      <c r="CT32" s="5">
        <f>IFERROR(Ввод!$G36/$E32,0)*N(CT$14&gt;=Ввод!$I36)*N(CT$14&lt;Ввод!$J36)*PRODUCT($J$18:CT$18)*(1+$C32)</f>
        <v>0</v>
      </c>
      <c r="CU32" s="5">
        <f>IFERROR(Ввод!$G36/$E32,0)*N(CU$14&gt;=Ввод!$I36)*N(CU$14&lt;Ввод!$J36)*PRODUCT($J$18:CU$18)*(1+$C32)</f>
        <v>0</v>
      </c>
      <c r="CV32" s="5">
        <f>IFERROR(Ввод!$G36/$E32,0)*N(CV$14&gt;=Ввод!$I36)*N(CV$14&lt;Ввод!$J36)*PRODUCT($J$18:CV$18)*(1+$C32)</f>
        <v>0</v>
      </c>
      <c r="CW32" s="5">
        <f>IFERROR(Ввод!$G36/$E32,0)*N(CW$14&gt;=Ввод!$I36)*N(CW$14&lt;Ввод!$J36)*PRODUCT($J$18:CW$18)*(1+$C32)</f>
        <v>0</v>
      </c>
      <c r="CX32" s="5">
        <f>IFERROR(Ввод!$G36/$E32,0)*N(CX$14&gt;=Ввод!$I36)*N(CX$14&lt;Ввод!$J36)*PRODUCT($J$18:CX$18)*(1+$C32)</f>
        <v>0</v>
      </c>
      <c r="CY32" s="5">
        <f>IFERROR(Ввод!$G36/$E32,0)*N(CY$14&gt;=Ввод!$I36)*N(CY$14&lt;Ввод!$J36)*PRODUCT($J$18:CY$18)*(1+$C32)</f>
        <v>0</v>
      </c>
      <c r="CZ32" s="5">
        <f>IFERROR(Ввод!$G36/$E32,0)*N(CZ$14&gt;=Ввод!$I36)*N(CZ$14&lt;Ввод!$J36)*PRODUCT($J$18:CZ$18)*(1+$C32)</f>
        <v>0</v>
      </c>
      <c r="DA32" s="5">
        <f>IFERROR(Ввод!$G36/$E32,0)*N(DA$14&gt;=Ввод!$I36)*N(DA$14&lt;Ввод!$J36)*PRODUCT($J$18:DA$18)*(1+$C32)</f>
        <v>0</v>
      </c>
      <c r="DB32" s="5">
        <f>IFERROR(Ввод!$G36/$E32,0)*N(DB$14&gt;=Ввод!$I36)*N(DB$14&lt;Ввод!$J36)*PRODUCT($J$18:DB$18)*(1+$C32)</f>
        <v>0</v>
      </c>
      <c r="DC32" s="5">
        <f>IFERROR(Ввод!$G36/$E32,0)*N(DC$14&gt;=Ввод!$I36)*N(DC$14&lt;Ввод!$J36)*PRODUCT($J$18:DC$18)*(1+$C32)</f>
        <v>0</v>
      </c>
      <c r="DD32" s="5">
        <f>IFERROR(Ввод!$G36/$E32,0)*N(DD$14&gt;=Ввод!$I36)*N(DD$14&lt;Ввод!$J36)*PRODUCT($J$18:DD$18)*(1+$C32)</f>
        <v>0</v>
      </c>
      <c r="DE32" s="5">
        <f>IFERROR(Ввод!$G36/$E32,0)*N(DE$14&gt;=Ввод!$I36)*N(DE$14&lt;Ввод!$J36)*PRODUCT($J$18:DE$18)*(1+$C32)</f>
        <v>0</v>
      </c>
      <c r="DF32" s="5">
        <f>IFERROR(Ввод!$G36/$E32,0)*N(DF$14&gt;=Ввод!$I36)*N(DF$14&lt;Ввод!$J36)*PRODUCT($J$18:DF$18)*(1+$C32)</f>
        <v>0</v>
      </c>
      <c r="DG32" s="5">
        <f>IFERROR(Ввод!$G36/$E32,0)*N(DG$14&gt;=Ввод!$I36)*N(DG$14&lt;Ввод!$J36)*PRODUCT($J$18:DG$18)*(1+$C32)</f>
        <v>0</v>
      </c>
      <c r="DH32" s="5">
        <f>IFERROR(Ввод!$G36/$E32,0)*N(DH$14&gt;=Ввод!$I36)*N(DH$14&lt;Ввод!$J36)*PRODUCT($J$18:DH$18)*(1+$C32)</f>
        <v>0</v>
      </c>
      <c r="DI32" s="5">
        <f>IFERROR(Ввод!$G36/$E32,0)*N(DI$14&gt;=Ввод!$I36)*N(DI$14&lt;Ввод!$J36)*PRODUCT($J$18:DI$18)*(1+$C32)</f>
        <v>0</v>
      </c>
      <c r="DJ32" s="5">
        <f>IFERROR(Ввод!$G36/$E32,0)*N(DJ$14&gt;=Ввод!$I36)*N(DJ$14&lt;Ввод!$J36)*PRODUCT($J$18:DJ$18)*(1+$C32)</f>
        <v>0</v>
      </c>
    </row>
    <row r="33" spans="1:114">
      <c r="B33" t="str">
        <f>Ввод!D37</f>
        <v>Создание / реконструкция объект №12</v>
      </c>
      <c r="C33" s="235">
        <f>Чувствительность!$D$13</f>
        <v>0</v>
      </c>
      <c r="D33" s="7">
        <f>N(Ввод!E37)</f>
        <v>0</v>
      </c>
      <c r="E33">
        <f>MATCH(Ввод!J37,$14:$14,0)-MATCH(Ввод!I37,$14:$14,0)</f>
        <v>0</v>
      </c>
      <c r="G33" s="7" t="s">
        <v>0</v>
      </c>
      <c r="I33" s="5">
        <f t="shared" si="0"/>
        <v>0</v>
      </c>
      <c r="J33" s="5">
        <f>IFERROR(Ввод!$G37/$E33,0)*N(J$14&gt;=Ввод!$I37)*N(J$14&lt;Ввод!$J37)*PRODUCT($J$18:J$18)*(1+$C33)</f>
        <v>0</v>
      </c>
      <c r="K33" s="5">
        <f>IFERROR(Ввод!$G37/$E33,0)*N(K$14&gt;=Ввод!$I37)*N(K$14&lt;Ввод!$J37)*PRODUCT($J$18:K$18)*(1+$C33)</f>
        <v>0</v>
      </c>
      <c r="L33" s="5">
        <f>IFERROR(Ввод!$G37/$E33,0)*N(L$14&gt;=Ввод!$I37)*N(L$14&lt;Ввод!$J37)*PRODUCT($J$18:L$18)*(1+$C33)</f>
        <v>0</v>
      </c>
      <c r="M33" s="5">
        <f>IFERROR(Ввод!$G37/$E33,0)*N(M$14&gt;=Ввод!$I37)*N(M$14&lt;Ввод!$J37)*PRODUCT($J$18:M$18)*(1+$C33)</f>
        <v>0</v>
      </c>
      <c r="N33" s="5">
        <f>IFERROR(Ввод!$G37/$E33,0)*N(N$14&gt;=Ввод!$I37)*N(N$14&lt;Ввод!$J37)*PRODUCT($J$18:N$18)*(1+$C33)</f>
        <v>0</v>
      </c>
      <c r="O33" s="5">
        <f>IFERROR(Ввод!$G37/$E33,0)*N(O$14&gt;=Ввод!$I37)*N(O$14&lt;Ввод!$J37)*PRODUCT($J$18:O$18)*(1+$C33)</f>
        <v>0</v>
      </c>
      <c r="P33" s="5">
        <f>IFERROR(Ввод!$G37/$E33,0)*N(P$14&gt;=Ввод!$I37)*N(P$14&lt;Ввод!$J37)*PRODUCT($J$18:P$18)*(1+$C33)</f>
        <v>0</v>
      </c>
      <c r="Q33" s="5">
        <f>IFERROR(Ввод!$G37/$E33,0)*N(Q$14&gt;=Ввод!$I37)*N(Q$14&lt;Ввод!$J37)*PRODUCT($J$18:Q$18)*(1+$C33)</f>
        <v>0</v>
      </c>
      <c r="R33" s="5">
        <f>IFERROR(Ввод!$G37/$E33,0)*N(R$14&gt;=Ввод!$I37)*N(R$14&lt;Ввод!$J37)*PRODUCT($J$18:R$18)*(1+$C33)</f>
        <v>0</v>
      </c>
      <c r="S33" s="5">
        <f>IFERROR(Ввод!$G37/$E33,0)*N(S$14&gt;=Ввод!$I37)*N(S$14&lt;Ввод!$J37)*PRODUCT($J$18:S$18)*(1+$C33)</f>
        <v>0</v>
      </c>
      <c r="T33" s="5">
        <f>IFERROR(Ввод!$G37/$E33,0)*N(T$14&gt;=Ввод!$I37)*N(T$14&lt;Ввод!$J37)*PRODUCT($J$18:T$18)*(1+$C33)</f>
        <v>0</v>
      </c>
      <c r="U33" s="5">
        <f>IFERROR(Ввод!$G37/$E33,0)*N(U$14&gt;=Ввод!$I37)*N(U$14&lt;Ввод!$J37)*PRODUCT($J$18:U$18)*(1+$C33)</f>
        <v>0</v>
      </c>
      <c r="V33" s="5">
        <f>IFERROR(Ввод!$G37/$E33,0)*N(V$14&gt;=Ввод!$I37)*N(V$14&lt;Ввод!$J37)*PRODUCT($J$18:V$18)*(1+$C33)</f>
        <v>0</v>
      </c>
      <c r="W33" s="5">
        <f>IFERROR(Ввод!$G37/$E33,0)*N(W$14&gt;=Ввод!$I37)*N(W$14&lt;Ввод!$J37)*PRODUCT($J$18:W$18)*(1+$C33)</f>
        <v>0</v>
      </c>
      <c r="X33" s="5">
        <f>IFERROR(Ввод!$G37/$E33,0)*N(X$14&gt;=Ввод!$I37)*N(X$14&lt;Ввод!$J37)*PRODUCT($J$18:X$18)*(1+$C33)</f>
        <v>0</v>
      </c>
      <c r="Y33" s="5">
        <f>IFERROR(Ввод!$G37/$E33,0)*N(Y$14&gt;=Ввод!$I37)*N(Y$14&lt;Ввод!$J37)*PRODUCT($J$18:Y$18)*(1+$C33)</f>
        <v>0</v>
      </c>
      <c r="Z33" s="5">
        <f>IFERROR(Ввод!$G37/$E33,0)*N(Z$14&gt;=Ввод!$I37)*N(Z$14&lt;Ввод!$J37)*PRODUCT($J$18:Z$18)*(1+$C33)</f>
        <v>0</v>
      </c>
      <c r="AA33" s="5">
        <f>IFERROR(Ввод!$G37/$E33,0)*N(AA$14&gt;=Ввод!$I37)*N(AA$14&lt;Ввод!$J37)*PRODUCT($J$18:AA$18)*(1+$C33)</f>
        <v>0</v>
      </c>
      <c r="AB33" s="5">
        <f>IFERROR(Ввод!$G37/$E33,0)*N(AB$14&gt;=Ввод!$I37)*N(AB$14&lt;Ввод!$J37)*PRODUCT($J$18:AB$18)*(1+$C33)</f>
        <v>0</v>
      </c>
      <c r="AC33" s="5">
        <f>IFERROR(Ввод!$G37/$E33,0)*N(AC$14&gt;=Ввод!$I37)*N(AC$14&lt;Ввод!$J37)*PRODUCT($J$18:AC$18)*(1+$C33)</f>
        <v>0</v>
      </c>
      <c r="AD33" s="5">
        <f>IFERROR(Ввод!$G37/$E33,0)*N(AD$14&gt;=Ввод!$I37)*N(AD$14&lt;Ввод!$J37)*PRODUCT($J$18:AD$18)*(1+$C33)</f>
        <v>0</v>
      </c>
      <c r="AE33" s="5">
        <f>IFERROR(Ввод!$G37/$E33,0)*N(AE$14&gt;=Ввод!$I37)*N(AE$14&lt;Ввод!$J37)*PRODUCT($J$18:AE$18)*(1+$C33)</f>
        <v>0</v>
      </c>
      <c r="AF33" s="5">
        <f>IFERROR(Ввод!$G37/$E33,0)*N(AF$14&gt;=Ввод!$I37)*N(AF$14&lt;Ввод!$J37)*PRODUCT($J$18:AF$18)*(1+$C33)</f>
        <v>0</v>
      </c>
      <c r="AG33" s="5">
        <f>IFERROR(Ввод!$G37/$E33,0)*N(AG$14&gt;=Ввод!$I37)*N(AG$14&lt;Ввод!$J37)*PRODUCT($J$18:AG$18)*(1+$C33)</f>
        <v>0</v>
      </c>
      <c r="AH33" s="5">
        <f>IFERROR(Ввод!$G37/$E33,0)*N(AH$14&gt;=Ввод!$I37)*N(AH$14&lt;Ввод!$J37)*PRODUCT($J$18:AH$18)*(1+$C33)</f>
        <v>0</v>
      </c>
      <c r="AI33" s="5">
        <f>IFERROR(Ввод!$G37/$E33,0)*N(AI$14&gt;=Ввод!$I37)*N(AI$14&lt;Ввод!$J37)*PRODUCT($J$18:AI$18)*(1+$C33)</f>
        <v>0</v>
      </c>
      <c r="AJ33" s="5">
        <f>IFERROR(Ввод!$G37/$E33,0)*N(AJ$14&gt;=Ввод!$I37)*N(AJ$14&lt;Ввод!$J37)*PRODUCT($J$18:AJ$18)*(1+$C33)</f>
        <v>0</v>
      </c>
      <c r="AK33" s="5">
        <f>IFERROR(Ввод!$G37/$E33,0)*N(AK$14&gt;=Ввод!$I37)*N(AK$14&lt;Ввод!$J37)*PRODUCT($J$18:AK$18)*(1+$C33)</f>
        <v>0</v>
      </c>
      <c r="AL33" s="5">
        <f>IFERROR(Ввод!$G37/$E33,0)*N(AL$14&gt;=Ввод!$I37)*N(AL$14&lt;Ввод!$J37)*PRODUCT($J$18:AL$18)*(1+$C33)</f>
        <v>0</v>
      </c>
      <c r="AM33" s="5">
        <f>IFERROR(Ввод!$G37/$E33,0)*N(AM$14&gt;=Ввод!$I37)*N(AM$14&lt;Ввод!$J37)*PRODUCT($J$18:AM$18)*(1+$C33)</f>
        <v>0</v>
      </c>
      <c r="AN33" s="5">
        <f>IFERROR(Ввод!$G37/$E33,0)*N(AN$14&gt;=Ввод!$I37)*N(AN$14&lt;Ввод!$J37)*PRODUCT($J$18:AN$18)*(1+$C33)</f>
        <v>0</v>
      </c>
      <c r="AO33" s="5">
        <f>IFERROR(Ввод!$G37/$E33,0)*N(AO$14&gt;=Ввод!$I37)*N(AO$14&lt;Ввод!$J37)*PRODUCT($J$18:AO$18)*(1+$C33)</f>
        <v>0</v>
      </c>
      <c r="AP33" s="5">
        <f>IFERROR(Ввод!$G37/$E33,0)*N(AP$14&gt;=Ввод!$I37)*N(AP$14&lt;Ввод!$J37)*PRODUCT($J$18:AP$18)*(1+$C33)</f>
        <v>0</v>
      </c>
      <c r="AQ33" s="5">
        <f>IFERROR(Ввод!$G37/$E33,0)*N(AQ$14&gt;=Ввод!$I37)*N(AQ$14&lt;Ввод!$J37)*PRODUCT($J$18:AQ$18)*(1+$C33)</f>
        <v>0</v>
      </c>
      <c r="AR33" s="5">
        <f>IFERROR(Ввод!$G37/$E33,0)*N(AR$14&gt;=Ввод!$I37)*N(AR$14&lt;Ввод!$J37)*PRODUCT($J$18:AR$18)*(1+$C33)</f>
        <v>0</v>
      </c>
      <c r="AS33" s="5">
        <f>IFERROR(Ввод!$G37/$E33,0)*N(AS$14&gt;=Ввод!$I37)*N(AS$14&lt;Ввод!$J37)*PRODUCT($J$18:AS$18)*(1+$C33)</f>
        <v>0</v>
      </c>
      <c r="AT33" s="5">
        <f>IFERROR(Ввод!$G37/$E33,0)*N(AT$14&gt;=Ввод!$I37)*N(AT$14&lt;Ввод!$J37)*PRODUCT($J$18:AT$18)*(1+$C33)</f>
        <v>0</v>
      </c>
      <c r="AU33" s="5">
        <f>IFERROR(Ввод!$G37/$E33,0)*N(AU$14&gt;=Ввод!$I37)*N(AU$14&lt;Ввод!$J37)*PRODUCT($J$18:AU$18)*(1+$C33)</f>
        <v>0</v>
      </c>
      <c r="AV33" s="5">
        <f>IFERROR(Ввод!$G37/$E33,0)*N(AV$14&gt;=Ввод!$I37)*N(AV$14&lt;Ввод!$J37)*PRODUCT($J$18:AV$18)*(1+$C33)</f>
        <v>0</v>
      </c>
      <c r="AW33" s="5">
        <f>IFERROR(Ввод!$G37/$E33,0)*N(AW$14&gt;=Ввод!$I37)*N(AW$14&lt;Ввод!$J37)*PRODUCT($J$18:AW$18)*(1+$C33)</f>
        <v>0</v>
      </c>
      <c r="AX33" s="5">
        <f>IFERROR(Ввод!$G37/$E33,0)*N(AX$14&gt;=Ввод!$I37)*N(AX$14&lt;Ввод!$J37)*PRODUCT($J$18:AX$18)*(1+$C33)</f>
        <v>0</v>
      </c>
      <c r="AY33" s="5">
        <f>IFERROR(Ввод!$G37/$E33,0)*N(AY$14&gt;=Ввод!$I37)*N(AY$14&lt;Ввод!$J37)*PRODUCT($J$18:AY$18)*(1+$C33)</f>
        <v>0</v>
      </c>
      <c r="AZ33" s="5">
        <f>IFERROR(Ввод!$G37/$E33,0)*N(AZ$14&gt;=Ввод!$I37)*N(AZ$14&lt;Ввод!$J37)*PRODUCT($J$18:AZ$18)*(1+$C33)</f>
        <v>0</v>
      </c>
      <c r="BA33" s="5">
        <f>IFERROR(Ввод!$G37/$E33,0)*N(BA$14&gt;=Ввод!$I37)*N(BA$14&lt;Ввод!$J37)*PRODUCT($J$18:BA$18)*(1+$C33)</f>
        <v>0</v>
      </c>
      <c r="BB33" s="5">
        <f>IFERROR(Ввод!$G37/$E33,0)*N(BB$14&gt;=Ввод!$I37)*N(BB$14&lt;Ввод!$J37)*PRODUCT($J$18:BB$18)*(1+$C33)</f>
        <v>0</v>
      </c>
      <c r="BC33" s="5">
        <f>IFERROR(Ввод!$G37/$E33,0)*N(BC$14&gt;=Ввод!$I37)*N(BC$14&lt;Ввод!$J37)*PRODUCT($J$18:BC$18)*(1+$C33)</f>
        <v>0</v>
      </c>
      <c r="BD33" s="5">
        <f>IFERROR(Ввод!$G37/$E33,0)*N(BD$14&gt;=Ввод!$I37)*N(BD$14&lt;Ввод!$J37)*PRODUCT($J$18:BD$18)*(1+$C33)</f>
        <v>0</v>
      </c>
      <c r="BE33" s="5">
        <f>IFERROR(Ввод!$G37/$E33,0)*N(BE$14&gt;=Ввод!$I37)*N(BE$14&lt;Ввод!$J37)*PRODUCT($J$18:BE$18)*(1+$C33)</f>
        <v>0</v>
      </c>
      <c r="BF33" s="5">
        <f>IFERROR(Ввод!$G37/$E33,0)*N(BF$14&gt;=Ввод!$I37)*N(BF$14&lt;Ввод!$J37)*PRODUCT($J$18:BF$18)*(1+$C33)</f>
        <v>0</v>
      </c>
      <c r="BG33" s="5">
        <f>IFERROR(Ввод!$G37/$E33,0)*N(BG$14&gt;=Ввод!$I37)*N(BG$14&lt;Ввод!$J37)*PRODUCT($J$18:BG$18)*(1+$C33)</f>
        <v>0</v>
      </c>
      <c r="BH33" s="5">
        <f>IFERROR(Ввод!$G37/$E33,0)*N(BH$14&gt;=Ввод!$I37)*N(BH$14&lt;Ввод!$J37)*PRODUCT($J$18:BH$18)*(1+$C33)</f>
        <v>0</v>
      </c>
      <c r="BI33" s="5">
        <f>IFERROR(Ввод!$G37/$E33,0)*N(BI$14&gt;=Ввод!$I37)*N(BI$14&lt;Ввод!$J37)*PRODUCT($J$18:BI$18)*(1+$C33)</f>
        <v>0</v>
      </c>
      <c r="BJ33" s="5">
        <f>IFERROR(Ввод!$G37/$E33,0)*N(BJ$14&gt;=Ввод!$I37)*N(BJ$14&lt;Ввод!$J37)*PRODUCT($J$18:BJ$18)*(1+$C33)</f>
        <v>0</v>
      </c>
      <c r="BK33" s="5">
        <f>IFERROR(Ввод!$G37/$E33,0)*N(BK$14&gt;=Ввод!$I37)*N(BK$14&lt;Ввод!$J37)*PRODUCT($J$18:BK$18)*(1+$C33)</f>
        <v>0</v>
      </c>
      <c r="BL33" s="5">
        <f>IFERROR(Ввод!$G37/$E33,0)*N(BL$14&gt;=Ввод!$I37)*N(BL$14&lt;Ввод!$J37)*PRODUCT($J$18:BL$18)*(1+$C33)</f>
        <v>0</v>
      </c>
      <c r="BM33" s="5">
        <f>IFERROR(Ввод!$G37/$E33,0)*N(BM$14&gt;=Ввод!$I37)*N(BM$14&lt;Ввод!$J37)*PRODUCT($J$18:BM$18)*(1+$C33)</f>
        <v>0</v>
      </c>
      <c r="BN33" s="5">
        <f>IFERROR(Ввод!$G37/$E33,0)*N(BN$14&gt;=Ввод!$I37)*N(BN$14&lt;Ввод!$J37)*PRODUCT($J$18:BN$18)*(1+$C33)</f>
        <v>0</v>
      </c>
      <c r="BO33" s="5">
        <f>IFERROR(Ввод!$G37/$E33,0)*N(BO$14&gt;=Ввод!$I37)*N(BO$14&lt;Ввод!$J37)*PRODUCT($J$18:BO$18)*(1+$C33)</f>
        <v>0</v>
      </c>
      <c r="BP33" s="5">
        <f>IFERROR(Ввод!$G37/$E33,0)*N(BP$14&gt;=Ввод!$I37)*N(BP$14&lt;Ввод!$J37)*PRODUCT($J$18:BP$18)*(1+$C33)</f>
        <v>0</v>
      </c>
      <c r="BQ33" s="5">
        <f>IFERROR(Ввод!$G37/$E33,0)*N(BQ$14&gt;=Ввод!$I37)*N(BQ$14&lt;Ввод!$J37)*PRODUCT($J$18:BQ$18)*(1+$C33)</f>
        <v>0</v>
      </c>
      <c r="BR33" s="5">
        <f>IFERROR(Ввод!$G37/$E33,0)*N(BR$14&gt;=Ввод!$I37)*N(BR$14&lt;Ввод!$J37)*PRODUCT($J$18:BR$18)*(1+$C33)</f>
        <v>0</v>
      </c>
      <c r="BS33" s="5">
        <f>IFERROR(Ввод!$G37/$E33,0)*N(BS$14&gt;=Ввод!$I37)*N(BS$14&lt;Ввод!$J37)*PRODUCT($J$18:BS$18)*(1+$C33)</f>
        <v>0</v>
      </c>
      <c r="BT33" s="5">
        <f>IFERROR(Ввод!$G37/$E33,0)*N(BT$14&gt;=Ввод!$I37)*N(BT$14&lt;Ввод!$J37)*PRODUCT($J$18:BT$18)*(1+$C33)</f>
        <v>0</v>
      </c>
      <c r="BU33" s="5">
        <f>IFERROR(Ввод!$G37/$E33,0)*N(BU$14&gt;=Ввод!$I37)*N(BU$14&lt;Ввод!$J37)*PRODUCT($J$18:BU$18)*(1+$C33)</f>
        <v>0</v>
      </c>
      <c r="BV33" s="5">
        <f>IFERROR(Ввод!$G37/$E33,0)*N(BV$14&gt;=Ввод!$I37)*N(BV$14&lt;Ввод!$J37)*PRODUCT($J$18:BV$18)*(1+$C33)</f>
        <v>0</v>
      </c>
      <c r="BW33" s="5">
        <f>IFERROR(Ввод!$G37/$E33,0)*N(BW$14&gt;=Ввод!$I37)*N(BW$14&lt;Ввод!$J37)*PRODUCT($J$18:BW$18)*(1+$C33)</f>
        <v>0</v>
      </c>
      <c r="BX33" s="5">
        <f>IFERROR(Ввод!$G37/$E33,0)*N(BX$14&gt;=Ввод!$I37)*N(BX$14&lt;Ввод!$J37)*PRODUCT($J$18:BX$18)*(1+$C33)</f>
        <v>0</v>
      </c>
      <c r="BY33" s="5">
        <f>IFERROR(Ввод!$G37/$E33,0)*N(BY$14&gt;=Ввод!$I37)*N(BY$14&lt;Ввод!$J37)*PRODUCT($J$18:BY$18)*(1+$C33)</f>
        <v>0</v>
      </c>
      <c r="BZ33" s="5">
        <f>IFERROR(Ввод!$G37/$E33,0)*N(BZ$14&gt;=Ввод!$I37)*N(BZ$14&lt;Ввод!$J37)*PRODUCT($J$18:BZ$18)*(1+$C33)</f>
        <v>0</v>
      </c>
      <c r="CA33" s="5">
        <f>IFERROR(Ввод!$G37/$E33,0)*N(CA$14&gt;=Ввод!$I37)*N(CA$14&lt;Ввод!$J37)*PRODUCT($J$18:CA$18)*(1+$C33)</f>
        <v>0</v>
      </c>
      <c r="CB33" s="5">
        <f>IFERROR(Ввод!$G37/$E33,0)*N(CB$14&gt;=Ввод!$I37)*N(CB$14&lt;Ввод!$J37)*PRODUCT($J$18:CB$18)*(1+$C33)</f>
        <v>0</v>
      </c>
      <c r="CC33" s="5">
        <f>IFERROR(Ввод!$G37/$E33,0)*N(CC$14&gt;=Ввод!$I37)*N(CC$14&lt;Ввод!$J37)*PRODUCT($J$18:CC$18)*(1+$C33)</f>
        <v>0</v>
      </c>
      <c r="CD33" s="5">
        <f>IFERROR(Ввод!$G37/$E33,0)*N(CD$14&gt;=Ввод!$I37)*N(CD$14&lt;Ввод!$J37)*PRODUCT($J$18:CD$18)*(1+$C33)</f>
        <v>0</v>
      </c>
      <c r="CE33" s="5">
        <f>IFERROR(Ввод!$G37/$E33,0)*N(CE$14&gt;=Ввод!$I37)*N(CE$14&lt;Ввод!$J37)*PRODUCT($J$18:CE$18)*(1+$C33)</f>
        <v>0</v>
      </c>
      <c r="CF33" s="5">
        <f>IFERROR(Ввод!$G37/$E33,0)*N(CF$14&gt;=Ввод!$I37)*N(CF$14&lt;Ввод!$J37)*PRODUCT($J$18:CF$18)*(1+$C33)</f>
        <v>0</v>
      </c>
      <c r="CG33" s="5">
        <f>IFERROR(Ввод!$G37/$E33,0)*N(CG$14&gt;=Ввод!$I37)*N(CG$14&lt;Ввод!$J37)*PRODUCT($J$18:CG$18)*(1+$C33)</f>
        <v>0</v>
      </c>
      <c r="CH33" s="5">
        <f>IFERROR(Ввод!$G37/$E33,0)*N(CH$14&gt;=Ввод!$I37)*N(CH$14&lt;Ввод!$J37)*PRODUCT($J$18:CH$18)*(1+$C33)</f>
        <v>0</v>
      </c>
      <c r="CI33" s="5">
        <f>IFERROR(Ввод!$G37/$E33,0)*N(CI$14&gt;=Ввод!$I37)*N(CI$14&lt;Ввод!$J37)*PRODUCT($J$18:CI$18)*(1+$C33)</f>
        <v>0</v>
      </c>
      <c r="CJ33" s="5">
        <f>IFERROR(Ввод!$G37/$E33,0)*N(CJ$14&gt;=Ввод!$I37)*N(CJ$14&lt;Ввод!$J37)*PRODUCT($J$18:CJ$18)*(1+$C33)</f>
        <v>0</v>
      </c>
      <c r="CK33" s="5">
        <f>IFERROR(Ввод!$G37/$E33,0)*N(CK$14&gt;=Ввод!$I37)*N(CK$14&lt;Ввод!$J37)*PRODUCT($J$18:CK$18)*(1+$C33)</f>
        <v>0</v>
      </c>
      <c r="CL33" s="5">
        <f>IFERROR(Ввод!$G37/$E33,0)*N(CL$14&gt;=Ввод!$I37)*N(CL$14&lt;Ввод!$J37)*PRODUCT($J$18:CL$18)*(1+$C33)</f>
        <v>0</v>
      </c>
      <c r="CM33" s="5">
        <f>IFERROR(Ввод!$G37/$E33,0)*N(CM$14&gt;=Ввод!$I37)*N(CM$14&lt;Ввод!$J37)*PRODUCT($J$18:CM$18)*(1+$C33)</f>
        <v>0</v>
      </c>
      <c r="CN33" s="5">
        <f>IFERROR(Ввод!$G37/$E33,0)*N(CN$14&gt;=Ввод!$I37)*N(CN$14&lt;Ввод!$J37)*PRODUCT($J$18:CN$18)*(1+$C33)</f>
        <v>0</v>
      </c>
      <c r="CO33" s="5">
        <f>IFERROR(Ввод!$G37/$E33,0)*N(CO$14&gt;=Ввод!$I37)*N(CO$14&lt;Ввод!$J37)*PRODUCT($J$18:CO$18)*(1+$C33)</f>
        <v>0</v>
      </c>
      <c r="CP33" s="5">
        <f>IFERROR(Ввод!$G37/$E33,0)*N(CP$14&gt;=Ввод!$I37)*N(CP$14&lt;Ввод!$J37)*PRODUCT($J$18:CP$18)*(1+$C33)</f>
        <v>0</v>
      </c>
      <c r="CQ33" s="5">
        <f>IFERROR(Ввод!$G37/$E33,0)*N(CQ$14&gt;=Ввод!$I37)*N(CQ$14&lt;Ввод!$J37)*PRODUCT($J$18:CQ$18)*(1+$C33)</f>
        <v>0</v>
      </c>
      <c r="CR33" s="5">
        <f>IFERROR(Ввод!$G37/$E33,0)*N(CR$14&gt;=Ввод!$I37)*N(CR$14&lt;Ввод!$J37)*PRODUCT($J$18:CR$18)*(1+$C33)</f>
        <v>0</v>
      </c>
      <c r="CS33" s="5">
        <f>IFERROR(Ввод!$G37/$E33,0)*N(CS$14&gt;=Ввод!$I37)*N(CS$14&lt;Ввод!$J37)*PRODUCT($J$18:CS$18)*(1+$C33)</f>
        <v>0</v>
      </c>
      <c r="CT33" s="5">
        <f>IFERROR(Ввод!$G37/$E33,0)*N(CT$14&gt;=Ввод!$I37)*N(CT$14&lt;Ввод!$J37)*PRODUCT($J$18:CT$18)*(1+$C33)</f>
        <v>0</v>
      </c>
      <c r="CU33" s="5">
        <f>IFERROR(Ввод!$G37/$E33,0)*N(CU$14&gt;=Ввод!$I37)*N(CU$14&lt;Ввод!$J37)*PRODUCT($J$18:CU$18)*(1+$C33)</f>
        <v>0</v>
      </c>
      <c r="CV33" s="5">
        <f>IFERROR(Ввод!$G37/$E33,0)*N(CV$14&gt;=Ввод!$I37)*N(CV$14&lt;Ввод!$J37)*PRODUCT($J$18:CV$18)*(1+$C33)</f>
        <v>0</v>
      </c>
      <c r="CW33" s="5">
        <f>IFERROR(Ввод!$G37/$E33,0)*N(CW$14&gt;=Ввод!$I37)*N(CW$14&lt;Ввод!$J37)*PRODUCT($J$18:CW$18)*(1+$C33)</f>
        <v>0</v>
      </c>
      <c r="CX33" s="5">
        <f>IFERROR(Ввод!$G37/$E33,0)*N(CX$14&gt;=Ввод!$I37)*N(CX$14&lt;Ввод!$J37)*PRODUCT($J$18:CX$18)*(1+$C33)</f>
        <v>0</v>
      </c>
      <c r="CY33" s="5">
        <f>IFERROR(Ввод!$G37/$E33,0)*N(CY$14&gt;=Ввод!$I37)*N(CY$14&lt;Ввод!$J37)*PRODUCT($J$18:CY$18)*(1+$C33)</f>
        <v>0</v>
      </c>
      <c r="CZ33" s="5">
        <f>IFERROR(Ввод!$G37/$E33,0)*N(CZ$14&gt;=Ввод!$I37)*N(CZ$14&lt;Ввод!$J37)*PRODUCT($J$18:CZ$18)*(1+$C33)</f>
        <v>0</v>
      </c>
      <c r="DA33" s="5">
        <f>IFERROR(Ввод!$G37/$E33,0)*N(DA$14&gt;=Ввод!$I37)*N(DA$14&lt;Ввод!$J37)*PRODUCT($J$18:DA$18)*(1+$C33)</f>
        <v>0</v>
      </c>
      <c r="DB33" s="5">
        <f>IFERROR(Ввод!$G37/$E33,0)*N(DB$14&gt;=Ввод!$I37)*N(DB$14&lt;Ввод!$J37)*PRODUCT($J$18:DB$18)*(1+$C33)</f>
        <v>0</v>
      </c>
      <c r="DC33" s="5">
        <f>IFERROR(Ввод!$G37/$E33,0)*N(DC$14&gt;=Ввод!$I37)*N(DC$14&lt;Ввод!$J37)*PRODUCT($J$18:DC$18)*(1+$C33)</f>
        <v>0</v>
      </c>
      <c r="DD33" s="5">
        <f>IFERROR(Ввод!$G37/$E33,0)*N(DD$14&gt;=Ввод!$I37)*N(DD$14&lt;Ввод!$J37)*PRODUCT($J$18:DD$18)*(1+$C33)</f>
        <v>0</v>
      </c>
      <c r="DE33" s="5">
        <f>IFERROR(Ввод!$G37/$E33,0)*N(DE$14&gt;=Ввод!$I37)*N(DE$14&lt;Ввод!$J37)*PRODUCT($J$18:DE$18)*(1+$C33)</f>
        <v>0</v>
      </c>
      <c r="DF33" s="5">
        <f>IFERROR(Ввод!$G37/$E33,0)*N(DF$14&gt;=Ввод!$I37)*N(DF$14&lt;Ввод!$J37)*PRODUCT($J$18:DF$18)*(1+$C33)</f>
        <v>0</v>
      </c>
      <c r="DG33" s="5">
        <f>IFERROR(Ввод!$G37/$E33,0)*N(DG$14&gt;=Ввод!$I37)*N(DG$14&lt;Ввод!$J37)*PRODUCT($J$18:DG$18)*(1+$C33)</f>
        <v>0</v>
      </c>
      <c r="DH33" s="5">
        <f>IFERROR(Ввод!$G37/$E33,0)*N(DH$14&gt;=Ввод!$I37)*N(DH$14&lt;Ввод!$J37)*PRODUCT($J$18:DH$18)*(1+$C33)</f>
        <v>0</v>
      </c>
      <c r="DI33" s="5">
        <f>IFERROR(Ввод!$G37/$E33,0)*N(DI$14&gt;=Ввод!$I37)*N(DI$14&lt;Ввод!$J37)*PRODUCT($J$18:DI$18)*(1+$C33)</f>
        <v>0</v>
      </c>
      <c r="DJ33" s="5">
        <f>IFERROR(Ввод!$G37/$E33,0)*N(DJ$14&gt;=Ввод!$I37)*N(DJ$14&lt;Ввод!$J37)*PRODUCT($J$18:DJ$18)*(1+$C33)</f>
        <v>0</v>
      </c>
    </row>
    <row r="34" spans="1:114">
      <c r="B34" t="str">
        <f>Ввод!D38</f>
        <v>Создание / реконструкция объект №13</v>
      </c>
      <c r="C34" s="235">
        <f>Чувствительность!$D$13</f>
        <v>0</v>
      </c>
      <c r="D34" s="7">
        <f>N(Ввод!E38)</f>
        <v>0</v>
      </c>
      <c r="E34">
        <f>MATCH(Ввод!J38,$14:$14,0)-MATCH(Ввод!I38,$14:$14,0)</f>
        <v>0</v>
      </c>
      <c r="G34" s="7" t="s">
        <v>0</v>
      </c>
      <c r="I34" s="5">
        <f t="shared" si="0"/>
        <v>0</v>
      </c>
      <c r="J34" s="5">
        <f>IFERROR(Ввод!$G38/$E34,0)*N(J$14&gt;=Ввод!$I38)*N(J$14&lt;Ввод!$J38)*PRODUCT($J$18:J$18)*(1+$C34)</f>
        <v>0</v>
      </c>
      <c r="K34" s="5">
        <f>IFERROR(Ввод!$G38/$E34,0)*N(K$14&gt;=Ввод!$I38)*N(K$14&lt;Ввод!$J38)*PRODUCT($J$18:K$18)*(1+$C34)</f>
        <v>0</v>
      </c>
      <c r="L34" s="5">
        <f>IFERROR(Ввод!$G38/$E34,0)*N(L$14&gt;=Ввод!$I38)*N(L$14&lt;Ввод!$J38)*PRODUCT($J$18:L$18)*(1+$C34)</f>
        <v>0</v>
      </c>
      <c r="M34" s="5">
        <f>IFERROR(Ввод!$G38/$E34,0)*N(M$14&gt;=Ввод!$I38)*N(M$14&lt;Ввод!$J38)*PRODUCT($J$18:M$18)*(1+$C34)</f>
        <v>0</v>
      </c>
      <c r="N34" s="5">
        <f>IFERROR(Ввод!$G38/$E34,0)*N(N$14&gt;=Ввод!$I38)*N(N$14&lt;Ввод!$J38)*PRODUCT($J$18:N$18)*(1+$C34)</f>
        <v>0</v>
      </c>
      <c r="O34" s="5">
        <f>IFERROR(Ввод!$G38/$E34,0)*N(O$14&gt;=Ввод!$I38)*N(O$14&lt;Ввод!$J38)*PRODUCT($J$18:O$18)*(1+$C34)</f>
        <v>0</v>
      </c>
      <c r="P34" s="5">
        <f>IFERROR(Ввод!$G38/$E34,0)*N(P$14&gt;=Ввод!$I38)*N(P$14&lt;Ввод!$J38)*PRODUCT($J$18:P$18)*(1+$C34)</f>
        <v>0</v>
      </c>
      <c r="Q34" s="5">
        <f>IFERROR(Ввод!$G38/$E34,0)*N(Q$14&gt;=Ввод!$I38)*N(Q$14&lt;Ввод!$J38)*PRODUCT($J$18:Q$18)*(1+$C34)</f>
        <v>0</v>
      </c>
      <c r="R34" s="5">
        <f>IFERROR(Ввод!$G38/$E34,0)*N(R$14&gt;=Ввод!$I38)*N(R$14&lt;Ввод!$J38)*PRODUCT($J$18:R$18)*(1+$C34)</f>
        <v>0</v>
      </c>
      <c r="S34" s="5">
        <f>IFERROR(Ввод!$G38/$E34,0)*N(S$14&gt;=Ввод!$I38)*N(S$14&lt;Ввод!$J38)*PRODUCT($J$18:S$18)*(1+$C34)</f>
        <v>0</v>
      </c>
      <c r="T34" s="5">
        <f>IFERROR(Ввод!$G38/$E34,0)*N(T$14&gt;=Ввод!$I38)*N(T$14&lt;Ввод!$J38)*PRODUCT($J$18:T$18)*(1+$C34)</f>
        <v>0</v>
      </c>
      <c r="U34" s="5">
        <f>IFERROR(Ввод!$G38/$E34,0)*N(U$14&gt;=Ввод!$I38)*N(U$14&lt;Ввод!$J38)*PRODUCT($J$18:U$18)*(1+$C34)</f>
        <v>0</v>
      </c>
      <c r="V34" s="5">
        <f>IFERROR(Ввод!$G38/$E34,0)*N(V$14&gt;=Ввод!$I38)*N(V$14&lt;Ввод!$J38)*PRODUCT($J$18:V$18)*(1+$C34)</f>
        <v>0</v>
      </c>
      <c r="W34" s="5">
        <f>IFERROR(Ввод!$G38/$E34,0)*N(W$14&gt;=Ввод!$I38)*N(W$14&lt;Ввод!$J38)*PRODUCT($J$18:W$18)*(1+$C34)</f>
        <v>0</v>
      </c>
      <c r="X34" s="5">
        <f>IFERROR(Ввод!$G38/$E34,0)*N(X$14&gt;=Ввод!$I38)*N(X$14&lt;Ввод!$J38)*PRODUCT($J$18:X$18)*(1+$C34)</f>
        <v>0</v>
      </c>
      <c r="Y34" s="5">
        <f>IFERROR(Ввод!$G38/$E34,0)*N(Y$14&gt;=Ввод!$I38)*N(Y$14&lt;Ввод!$J38)*PRODUCT($J$18:Y$18)*(1+$C34)</f>
        <v>0</v>
      </c>
      <c r="Z34" s="5">
        <f>IFERROR(Ввод!$G38/$E34,0)*N(Z$14&gt;=Ввод!$I38)*N(Z$14&lt;Ввод!$J38)*PRODUCT($J$18:Z$18)*(1+$C34)</f>
        <v>0</v>
      </c>
      <c r="AA34" s="5">
        <f>IFERROR(Ввод!$G38/$E34,0)*N(AA$14&gt;=Ввод!$I38)*N(AA$14&lt;Ввод!$J38)*PRODUCT($J$18:AA$18)*(1+$C34)</f>
        <v>0</v>
      </c>
      <c r="AB34" s="5">
        <f>IFERROR(Ввод!$G38/$E34,0)*N(AB$14&gt;=Ввод!$I38)*N(AB$14&lt;Ввод!$J38)*PRODUCT($J$18:AB$18)*(1+$C34)</f>
        <v>0</v>
      </c>
      <c r="AC34" s="5">
        <f>IFERROR(Ввод!$G38/$E34,0)*N(AC$14&gt;=Ввод!$I38)*N(AC$14&lt;Ввод!$J38)*PRODUCT($J$18:AC$18)*(1+$C34)</f>
        <v>0</v>
      </c>
      <c r="AD34" s="5">
        <f>IFERROR(Ввод!$G38/$E34,0)*N(AD$14&gt;=Ввод!$I38)*N(AD$14&lt;Ввод!$J38)*PRODUCT($J$18:AD$18)*(1+$C34)</f>
        <v>0</v>
      </c>
      <c r="AE34" s="5">
        <f>IFERROR(Ввод!$G38/$E34,0)*N(AE$14&gt;=Ввод!$I38)*N(AE$14&lt;Ввод!$J38)*PRODUCT($J$18:AE$18)*(1+$C34)</f>
        <v>0</v>
      </c>
      <c r="AF34" s="5">
        <f>IFERROR(Ввод!$G38/$E34,0)*N(AF$14&gt;=Ввод!$I38)*N(AF$14&lt;Ввод!$J38)*PRODUCT($J$18:AF$18)*(1+$C34)</f>
        <v>0</v>
      </c>
      <c r="AG34" s="5">
        <f>IFERROR(Ввод!$G38/$E34,0)*N(AG$14&gt;=Ввод!$I38)*N(AG$14&lt;Ввод!$J38)*PRODUCT($J$18:AG$18)*(1+$C34)</f>
        <v>0</v>
      </c>
      <c r="AH34" s="5">
        <f>IFERROR(Ввод!$G38/$E34,0)*N(AH$14&gt;=Ввод!$I38)*N(AH$14&lt;Ввод!$J38)*PRODUCT($J$18:AH$18)*(1+$C34)</f>
        <v>0</v>
      </c>
      <c r="AI34" s="5">
        <f>IFERROR(Ввод!$G38/$E34,0)*N(AI$14&gt;=Ввод!$I38)*N(AI$14&lt;Ввод!$J38)*PRODUCT($J$18:AI$18)*(1+$C34)</f>
        <v>0</v>
      </c>
      <c r="AJ34" s="5">
        <f>IFERROR(Ввод!$G38/$E34,0)*N(AJ$14&gt;=Ввод!$I38)*N(AJ$14&lt;Ввод!$J38)*PRODUCT($J$18:AJ$18)*(1+$C34)</f>
        <v>0</v>
      </c>
      <c r="AK34" s="5">
        <f>IFERROR(Ввод!$G38/$E34,0)*N(AK$14&gt;=Ввод!$I38)*N(AK$14&lt;Ввод!$J38)*PRODUCT($J$18:AK$18)*(1+$C34)</f>
        <v>0</v>
      </c>
      <c r="AL34" s="5">
        <f>IFERROR(Ввод!$G38/$E34,0)*N(AL$14&gt;=Ввод!$I38)*N(AL$14&lt;Ввод!$J38)*PRODUCT($J$18:AL$18)*(1+$C34)</f>
        <v>0</v>
      </c>
      <c r="AM34" s="5">
        <f>IFERROR(Ввод!$G38/$E34,0)*N(AM$14&gt;=Ввод!$I38)*N(AM$14&lt;Ввод!$J38)*PRODUCT($J$18:AM$18)*(1+$C34)</f>
        <v>0</v>
      </c>
      <c r="AN34" s="5">
        <f>IFERROR(Ввод!$G38/$E34,0)*N(AN$14&gt;=Ввод!$I38)*N(AN$14&lt;Ввод!$J38)*PRODUCT($J$18:AN$18)*(1+$C34)</f>
        <v>0</v>
      </c>
      <c r="AO34" s="5">
        <f>IFERROR(Ввод!$G38/$E34,0)*N(AO$14&gt;=Ввод!$I38)*N(AO$14&lt;Ввод!$J38)*PRODUCT($J$18:AO$18)*(1+$C34)</f>
        <v>0</v>
      </c>
      <c r="AP34" s="5">
        <f>IFERROR(Ввод!$G38/$E34,0)*N(AP$14&gt;=Ввод!$I38)*N(AP$14&lt;Ввод!$J38)*PRODUCT($J$18:AP$18)*(1+$C34)</f>
        <v>0</v>
      </c>
      <c r="AQ34" s="5">
        <f>IFERROR(Ввод!$G38/$E34,0)*N(AQ$14&gt;=Ввод!$I38)*N(AQ$14&lt;Ввод!$J38)*PRODUCT($J$18:AQ$18)*(1+$C34)</f>
        <v>0</v>
      </c>
      <c r="AR34" s="5">
        <f>IFERROR(Ввод!$G38/$E34,0)*N(AR$14&gt;=Ввод!$I38)*N(AR$14&lt;Ввод!$J38)*PRODUCT($J$18:AR$18)*(1+$C34)</f>
        <v>0</v>
      </c>
      <c r="AS34" s="5">
        <f>IFERROR(Ввод!$G38/$E34,0)*N(AS$14&gt;=Ввод!$I38)*N(AS$14&lt;Ввод!$J38)*PRODUCT($J$18:AS$18)*(1+$C34)</f>
        <v>0</v>
      </c>
      <c r="AT34" s="5">
        <f>IFERROR(Ввод!$G38/$E34,0)*N(AT$14&gt;=Ввод!$I38)*N(AT$14&lt;Ввод!$J38)*PRODUCT($J$18:AT$18)*(1+$C34)</f>
        <v>0</v>
      </c>
      <c r="AU34" s="5">
        <f>IFERROR(Ввод!$G38/$E34,0)*N(AU$14&gt;=Ввод!$I38)*N(AU$14&lt;Ввод!$J38)*PRODUCT($J$18:AU$18)*(1+$C34)</f>
        <v>0</v>
      </c>
      <c r="AV34" s="5">
        <f>IFERROR(Ввод!$G38/$E34,0)*N(AV$14&gt;=Ввод!$I38)*N(AV$14&lt;Ввод!$J38)*PRODUCT($J$18:AV$18)*(1+$C34)</f>
        <v>0</v>
      </c>
      <c r="AW34" s="5">
        <f>IFERROR(Ввод!$G38/$E34,0)*N(AW$14&gt;=Ввод!$I38)*N(AW$14&lt;Ввод!$J38)*PRODUCT($J$18:AW$18)*(1+$C34)</f>
        <v>0</v>
      </c>
      <c r="AX34" s="5">
        <f>IFERROR(Ввод!$G38/$E34,0)*N(AX$14&gt;=Ввод!$I38)*N(AX$14&lt;Ввод!$J38)*PRODUCT($J$18:AX$18)*(1+$C34)</f>
        <v>0</v>
      </c>
      <c r="AY34" s="5">
        <f>IFERROR(Ввод!$G38/$E34,0)*N(AY$14&gt;=Ввод!$I38)*N(AY$14&lt;Ввод!$J38)*PRODUCT($J$18:AY$18)*(1+$C34)</f>
        <v>0</v>
      </c>
      <c r="AZ34" s="5">
        <f>IFERROR(Ввод!$G38/$E34,0)*N(AZ$14&gt;=Ввод!$I38)*N(AZ$14&lt;Ввод!$J38)*PRODUCT($J$18:AZ$18)*(1+$C34)</f>
        <v>0</v>
      </c>
      <c r="BA34" s="5">
        <f>IFERROR(Ввод!$G38/$E34,0)*N(BA$14&gt;=Ввод!$I38)*N(BA$14&lt;Ввод!$J38)*PRODUCT($J$18:BA$18)*(1+$C34)</f>
        <v>0</v>
      </c>
      <c r="BB34" s="5">
        <f>IFERROR(Ввод!$G38/$E34,0)*N(BB$14&gt;=Ввод!$I38)*N(BB$14&lt;Ввод!$J38)*PRODUCT($J$18:BB$18)*(1+$C34)</f>
        <v>0</v>
      </c>
      <c r="BC34" s="5">
        <f>IFERROR(Ввод!$G38/$E34,0)*N(BC$14&gt;=Ввод!$I38)*N(BC$14&lt;Ввод!$J38)*PRODUCT($J$18:BC$18)*(1+$C34)</f>
        <v>0</v>
      </c>
      <c r="BD34" s="5">
        <f>IFERROR(Ввод!$G38/$E34,0)*N(BD$14&gt;=Ввод!$I38)*N(BD$14&lt;Ввод!$J38)*PRODUCT($J$18:BD$18)*(1+$C34)</f>
        <v>0</v>
      </c>
      <c r="BE34" s="5">
        <f>IFERROR(Ввод!$G38/$E34,0)*N(BE$14&gt;=Ввод!$I38)*N(BE$14&lt;Ввод!$J38)*PRODUCT($J$18:BE$18)*(1+$C34)</f>
        <v>0</v>
      </c>
      <c r="BF34" s="5">
        <f>IFERROR(Ввод!$G38/$E34,0)*N(BF$14&gt;=Ввод!$I38)*N(BF$14&lt;Ввод!$J38)*PRODUCT($J$18:BF$18)*(1+$C34)</f>
        <v>0</v>
      </c>
      <c r="BG34" s="5">
        <f>IFERROR(Ввод!$G38/$E34,0)*N(BG$14&gt;=Ввод!$I38)*N(BG$14&lt;Ввод!$J38)*PRODUCT($J$18:BG$18)*(1+$C34)</f>
        <v>0</v>
      </c>
      <c r="BH34" s="5">
        <f>IFERROR(Ввод!$G38/$E34,0)*N(BH$14&gt;=Ввод!$I38)*N(BH$14&lt;Ввод!$J38)*PRODUCT($J$18:BH$18)*(1+$C34)</f>
        <v>0</v>
      </c>
      <c r="BI34" s="5">
        <f>IFERROR(Ввод!$G38/$E34,0)*N(BI$14&gt;=Ввод!$I38)*N(BI$14&lt;Ввод!$J38)*PRODUCT($J$18:BI$18)*(1+$C34)</f>
        <v>0</v>
      </c>
      <c r="BJ34" s="5">
        <f>IFERROR(Ввод!$G38/$E34,0)*N(BJ$14&gt;=Ввод!$I38)*N(BJ$14&lt;Ввод!$J38)*PRODUCT($J$18:BJ$18)*(1+$C34)</f>
        <v>0</v>
      </c>
      <c r="BK34" s="5">
        <f>IFERROR(Ввод!$G38/$E34,0)*N(BK$14&gt;=Ввод!$I38)*N(BK$14&lt;Ввод!$J38)*PRODUCT($J$18:BK$18)*(1+$C34)</f>
        <v>0</v>
      </c>
      <c r="BL34" s="5">
        <f>IFERROR(Ввод!$G38/$E34,0)*N(BL$14&gt;=Ввод!$I38)*N(BL$14&lt;Ввод!$J38)*PRODUCT($J$18:BL$18)*(1+$C34)</f>
        <v>0</v>
      </c>
      <c r="BM34" s="5">
        <f>IFERROR(Ввод!$G38/$E34,0)*N(BM$14&gt;=Ввод!$I38)*N(BM$14&lt;Ввод!$J38)*PRODUCT($J$18:BM$18)*(1+$C34)</f>
        <v>0</v>
      </c>
      <c r="BN34" s="5">
        <f>IFERROR(Ввод!$G38/$E34,0)*N(BN$14&gt;=Ввод!$I38)*N(BN$14&lt;Ввод!$J38)*PRODUCT($J$18:BN$18)*(1+$C34)</f>
        <v>0</v>
      </c>
      <c r="BO34" s="5">
        <f>IFERROR(Ввод!$G38/$E34,0)*N(BO$14&gt;=Ввод!$I38)*N(BO$14&lt;Ввод!$J38)*PRODUCT($J$18:BO$18)*(1+$C34)</f>
        <v>0</v>
      </c>
      <c r="BP34" s="5">
        <f>IFERROR(Ввод!$G38/$E34,0)*N(BP$14&gt;=Ввод!$I38)*N(BP$14&lt;Ввод!$J38)*PRODUCT($J$18:BP$18)*(1+$C34)</f>
        <v>0</v>
      </c>
      <c r="BQ34" s="5">
        <f>IFERROR(Ввод!$G38/$E34,0)*N(BQ$14&gt;=Ввод!$I38)*N(BQ$14&lt;Ввод!$J38)*PRODUCT($J$18:BQ$18)*(1+$C34)</f>
        <v>0</v>
      </c>
      <c r="BR34" s="5">
        <f>IFERROR(Ввод!$G38/$E34,0)*N(BR$14&gt;=Ввод!$I38)*N(BR$14&lt;Ввод!$J38)*PRODUCT($J$18:BR$18)*(1+$C34)</f>
        <v>0</v>
      </c>
      <c r="BS34" s="5">
        <f>IFERROR(Ввод!$G38/$E34,0)*N(BS$14&gt;=Ввод!$I38)*N(BS$14&lt;Ввод!$J38)*PRODUCT($J$18:BS$18)*(1+$C34)</f>
        <v>0</v>
      </c>
      <c r="BT34" s="5">
        <f>IFERROR(Ввод!$G38/$E34,0)*N(BT$14&gt;=Ввод!$I38)*N(BT$14&lt;Ввод!$J38)*PRODUCT($J$18:BT$18)*(1+$C34)</f>
        <v>0</v>
      </c>
      <c r="BU34" s="5">
        <f>IFERROR(Ввод!$G38/$E34,0)*N(BU$14&gt;=Ввод!$I38)*N(BU$14&lt;Ввод!$J38)*PRODUCT($J$18:BU$18)*(1+$C34)</f>
        <v>0</v>
      </c>
      <c r="BV34" s="5">
        <f>IFERROR(Ввод!$G38/$E34,0)*N(BV$14&gt;=Ввод!$I38)*N(BV$14&lt;Ввод!$J38)*PRODUCT($J$18:BV$18)*(1+$C34)</f>
        <v>0</v>
      </c>
      <c r="BW34" s="5">
        <f>IFERROR(Ввод!$G38/$E34,0)*N(BW$14&gt;=Ввод!$I38)*N(BW$14&lt;Ввод!$J38)*PRODUCT($J$18:BW$18)*(1+$C34)</f>
        <v>0</v>
      </c>
      <c r="BX34" s="5">
        <f>IFERROR(Ввод!$G38/$E34,0)*N(BX$14&gt;=Ввод!$I38)*N(BX$14&lt;Ввод!$J38)*PRODUCT($J$18:BX$18)*(1+$C34)</f>
        <v>0</v>
      </c>
      <c r="BY34" s="5">
        <f>IFERROR(Ввод!$G38/$E34,0)*N(BY$14&gt;=Ввод!$I38)*N(BY$14&lt;Ввод!$J38)*PRODUCT($J$18:BY$18)*(1+$C34)</f>
        <v>0</v>
      </c>
      <c r="BZ34" s="5">
        <f>IFERROR(Ввод!$G38/$E34,0)*N(BZ$14&gt;=Ввод!$I38)*N(BZ$14&lt;Ввод!$J38)*PRODUCT($J$18:BZ$18)*(1+$C34)</f>
        <v>0</v>
      </c>
      <c r="CA34" s="5">
        <f>IFERROR(Ввод!$G38/$E34,0)*N(CA$14&gt;=Ввод!$I38)*N(CA$14&lt;Ввод!$J38)*PRODUCT($J$18:CA$18)*(1+$C34)</f>
        <v>0</v>
      </c>
      <c r="CB34" s="5">
        <f>IFERROR(Ввод!$G38/$E34,0)*N(CB$14&gt;=Ввод!$I38)*N(CB$14&lt;Ввод!$J38)*PRODUCT($J$18:CB$18)*(1+$C34)</f>
        <v>0</v>
      </c>
      <c r="CC34" s="5">
        <f>IFERROR(Ввод!$G38/$E34,0)*N(CC$14&gt;=Ввод!$I38)*N(CC$14&lt;Ввод!$J38)*PRODUCT($J$18:CC$18)*(1+$C34)</f>
        <v>0</v>
      </c>
      <c r="CD34" s="5">
        <f>IFERROR(Ввод!$G38/$E34,0)*N(CD$14&gt;=Ввод!$I38)*N(CD$14&lt;Ввод!$J38)*PRODUCT($J$18:CD$18)*(1+$C34)</f>
        <v>0</v>
      </c>
      <c r="CE34" s="5">
        <f>IFERROR(Ввод!$G38/$E34,0)*N(CE$14&gt;=Ввод!$I38)*N(CE$14&lt;Ввод!$J38)*PRODUCT($J$18:CE$18)*(1+$C34)</f>
        <v>0</v>
      </c>
      <c r="CF34" s="5">
        <f>IFERROR(Ввод!$G38/$E34,0)*N(CF$14&gt;=Ввод!$I38)*N(CF$14&lt;Ввод!$J38)*PRODUCT($J$18:CF$18)*(1+$C34)</f>
        <v>0</v>
      </c>
      <c r="CG34" s="5">
        <f>IFERROR(Ввод!$G38/$E34,0)*N(CG$14&gt;=Ввод!$I38)*N(CG$14&lt;Ввод!$J38)*PRODUCT($J$18:CG$18)*(1+$C34)</f>
        <v>0</v>
      </c>
      <c r="CH34" s="5">
        <f>IFERROR(Ввод!$G38/$E34,0)*N(CH$14&gt;=Ввод!$I38)*N(CH$14&lt;Ввод!$J38)*PRODUCT($J$18:CH$18)*(1+$C34)</f>
        <v>0</v>
      </c>
      <c r="CI34" s="5">
        <f>IFERROR(Ввод!$G38/$E34,0)*N(CI$14&gt;=Ввод!$I38)*N(CI$14&lt;Ввод!$J38)*PRODUCT($J$18:CI$18)*(1+$C34)</f>
        <v>0</v>
      </c>
      <c r="CJ34" s="5">
        <f>IFERROR(Ввод!$G38/$E34,0)*N(CJ$14&gt;=Ввод!$I38)*N(CJ$14&lt;Ввод!$J38)*PRODUCT($J$18:CJ$18)*(1+$C34)</f>
        <v>0</v>
      </c>
      <c r="CK34" s="5">
        <f>IFERROR(Ввод!$G38/$E34,0)*N(CK$14&gt;=Ввод!$I38)*N(CK$14&lt;Ввод!$J38)*PRODUCT($J$18:CK$18)*(1+$C34)</f>
        <v>0</v>
      </c>
      <c r="CL34" s="5">
        <f>IFERROR(Ввод!$G38/$E34,0)*N(CL$14&gt;=Ввод!$I38)*N(CL$14&lt;Ввод!$J38)*PRODUCT($J$18:CL$18)*(1+$C34)</f>
        <v>0</v>
      </c>
      <c r="CM34" s="5">
        <f>IFERROR(Ввод!$G38/$E34,0)*N(CM$14&gt;=Ввод!$I38)*N(CM$14&lt;Ввод!$J38)*PRODUCT($J$18:CM$18)*(1+$C34)</f>
        <v>0</v>
      </c>
      <c r="CN34" s="5">
        <f>IFERROR(Ввод!$G38/$E34,0)*N(CN$14&gt;=Ввод!$I38)*N(CN$14&lt;Ввод!$J38)*PRODUCT($J$18:CN$18)*(1+$C34)</f>
        <v>0</v>
      </c>
      <c r="CO34" s="5">
        <f>IFERROR(Ввод!$G38/$E34,0)*N(CO$14&gt;=Ввод!$I38)*N(CO$14&lt;Ввод!$J38)*PRODUCT($J$18:CO$18)*(1+$C34)</f>
        <v>0</v>
      </c>
      <c r="CP34" s="5">
        <f>IFERROR(Ввод!$G38/$E34,0)*N(CP$14&gt;=Ввод!$I38)*N(CP$14&lt;Ввод!$J38)*PRODUCT($J$18:CP$18)*(1+$C34)</f>
        <v>0</v>
      </c>
      <c r="CQ34" s="5">
        <f>IFERROR(Ввод!$G38/$E34,0)*N(CQ$14&gt;=Ввод!$I38)*N(CQ$14&lt;Ввод!$J38)*PRODUCT($J$18:CQ$18)*(1+$C34)</f>
        <v>0</v>
      </c>
      <c r="CR34" s="5">
        <f>IFERROR(Ввод!$G38/$E34,0)*N(CR$14&gt;=Ввод!$I38)*N(CR$14&lt;Ввод!$J38)*PRODUCT($J$18:CR$18)*(1+$C34)</f>
        <v>0</v>
      </c>
      <c r="CS34" s="5">
        <f>IFERROR(Ввод!$G38/$E34,0)*N(CS$14&gt;=Ввод!$I38)*N(CS$14&lt;Ввод!$J38)*PRODUCT($J$18:CS$18)*(1+$C34)</f>
        <v>0</v>
      </c>
      <c r="CT34" s="5">
        <f>IFERROR(Ввод!$G38/$E34,0)*N(CT$14&gt;=Ввод!$I38)*N(CT$14&lt;Ввод!$J38)*PRODUCT($J$18:CT$18)*(1+$C34)</f>
        <v>0</v>
      </c>
      <c r="CU34" s="5">
        <f>IFERROR(Ввод!$G38/$E34,0)*N(CU$14&gt;=Ввод!$I38)*N(CU$14&lt;Ввод!$J38)*PRODUCT($J$18:CU$18)*(1+$C34)</f>
        <v>0</v>
      </c>
      <c r="CV34" s="5">
        <f>IFERROR(Ввод!$G38/$E34,0)*N(CV$14&gt;=Ввод!$I38)*N(CV$14&lt;Ввод!$J38)*PRODUCT($J$18:CV$18)*(1+$C34)</f>
        <v>0</v>
      </c>
      <c r="CW34" s="5">
        <f>IFERROR(Ввод!$G38/$E34,0)*N(CW$14&gt;=Ввод!$I38)*N(CW$14&lt;Ввод!$J38)*PRODUCT($J$18:CW$18)*(1+$C34)</f>
        <v>0</v>
      </c>
      <c r="CX34" s="5">
        <f>IFERROR(Ввод!$G38/$E34,0)*N(CX$14&gt;=Ввод!$I38)*N(CX$14&lt;Ввод!$J38)*PRODUCT($J$18:CX$18)*(1+$C34)</f>
        <v>0</v>
      </c>
      <c r="CY34" s="5">
        <f>IFERROR(Ввод!$G38/$E34,0)*N(CY$14&gt;=Ввод!$I38)*N(CY$14&lt;Ввод!$J38)*PRODUCT($J$18:CY$18)*(1+$C34)</f>
        <v>0</v>
      </c>
      <c r="CZ34" s="5">
        <f>IFERROR(Ввод!$G38/$E34,0)*N(CZ$14&gt;=Ввод!$I38)*N(CZ$14&lt;Ввод!$J38)*PRODUCT($J$18:CZ$18)*(1+$C34)</f>
        <v>0</v>
      </c>
      <c r="DA34" s="5">
        <f>IFERROR(Ввод!$G38/$E34,0)*N(DA$14&gt;=Ввод!$I38)*N(DA$14&lt;Ввод!$J38)*PRODUCT($J$18:DA$18)*(1+$C34)</f>
        <v>0</v>
      </c>
      <c r="DB34" s="5">
        <f>IFERROR(Ввод!$G38/$E34,0)*N(DB$14&gt;=Ввод!$I38)*N(DB$14&lt;Ввод!$J38)*PRODUCT($J$18:DB$18)*(1+$C34)</f>
        <v>0</v>
      </c>
      <c r="DC34" s="5">
        <f>IFERROR(Ввод!$G38/$E34,0)*N(DC$14&gt;=Ввод!$I38)*N(DC$14&lt;Ввод!$J38)*PRODUCT($J$18:DC$18)*(1+$C34)</f>
        <v>0</v>
      </c>
      <c r="DD34" s="5">
        <f>IFERROR(Ввод!$G38/$E34,0)*N(DD$14&gt;=Ввод!$I38)*N(DD$14&lt;Ввод!$J38)*PRODUCT($J$18:DD$18)*(1+$C34)</f>
        <v>0</v>
      </c>
      <c r="DE34" s="5">
        <f>IFERROR(Ввод!$G38/$E34,0)*N(DE$14&gt;=Ввод!$I38)*N(DE$14&lt;Ввод!$J38)*PRODUCT($J$18:DE$18)*(1+$C34)</f>
        <v>0</v>
      </c>
      <c r="DF34" s="5">
        <f>IFERROR(Ввод!$G38/$E34,0)*N(DF$14&gt;=Ввод!$I38)*N(DF$14&lt;Ввод!$J38)*PRODUCT($J$18:DF$18)*(1+$C34)</f>
        <v>0</v>
      </c>
      <c r="DG34" s="5">
        <f>IFERROR(Ввод!$G38/$E34,0)*N(DG$14&gt;=Ввод!$I38)*N(DG$14&lt;Ввод!$J38)*PRODUCT($J$18:DG$18)*(1+$C34)</f>
        <v>0</v>
      </c>
      <c r="DH34" s="5">
        <f>IFERROR(Ввод!$G38/$E34,0)*N(DH$14&gt;=Ввод!$I38)*N(DH$14&lt;Ввод!$J38)*PRODUCT($J$18:DH$18)*(1+$C34)</f>
        <v>0</v>
      </c>
      <c r="DI34" s="5">
        <f>IFERROR(Ввод!$G38/$E34,0)*N(DI$14&gt;=Ввод!$I38)*N(DI$14&lt;Ввод!$J38)*PRODUCT($J$18:DI$18)*(1+$C34)</f>
        <v>0</v>
      </c>
      <c r="DJ34" s="5">
        <f>IFERROR(Ввод!$G38/$E34,0)*N(DJ$14&gt;=Ввод!$I38)*N(DJ$14&lt;Ввод!$J38)*PRODUCT($J$18:DJ$18)*(1+$C34)</f>
        <v>0</v>
      </c>
    </row>
    <row r="35" spans="1:114">
      <c r="B35" t="str">
        <f>Ввод!D39</f>
        <v>Создание / реконструкция объект №14</v>
      </c>
      <c r="C35" s="235">
        <f>Чувствительность!$D$13</f>
        <v>0</v>
      </c>
      <c r="D35" s="7">
        <f>N(Ввод!E39)</f>
        <v>0</v>
      </c>
      <c r="E35">
        <f>MATCH(Ввод!J39,$14:$14,0)-MATCH(Ввод!I39,$14:$14,0)</f>
        <v>0</v>
      </c>
      <c r="G35" s="7" t="s">
        <v>0</v>
      </c>
      <c r="I35" s="5">
        <f t="shared" si="0"/>
        <v>0</v>
      </c>
      <c r="J35" s="5">
        <f>IFERROR(Ввод!$G39/$E35,0)*N(J$14&gt;=Ввод!$I39)*N(J$14&lt;Ввод!$J39)*PRODUCT($J$18:J$18)*(1+$C35)</f>
        <v>0</v>
      </c>
      <c r="K35" s="5">
        <f>IFERROR(Ввод!$G39/$E35,0)*N(K$14&gt;=Ввод!$I39)*N(K$14&lt;Ввод!$J39)*PRODUCT($J$18:K$18)*(1+$C35)</f>
        <v>0</v>
      </c>
      <c r="L35" s="5">
        <f>IFERROR(Ввод!$G39/$E35,0)*N(L$14&gt;=Ввод!$I39)*N(L$14&lt;Ввод!$J39)*PRODUCT($J$18:L$18)*(1+$C35)</f>
        <v>0</v>
      </c>
      <c r="M35" s="5">
        <f>IFERROR(Ввод!$G39/$E35,0)*N(M$14&gt;=Ввод!$I39)*N(M$14&lt;Ввод!$J39)*PRODUCT($J$18:M$18)*(1+$C35)</f>
        <v>0</v>
      </c>
      <c r="N35" s="5">
        <f>IFERROR(Ввод!$G39/$E35,0)*N(N$14&gt;=Ввод!$I39)*N(N$14&lt;Ввод!$J39)*PRODUCT($J$18:N$18)*(1+$C35)</f>
        <v>0</v>
      </c>
      <c r="O35" s="5">
        <f>IFERROR(Ввод!$G39/$E35,0)*N(O$14&gt;=Ввод!$I39)*N(O$14&lt;Ввод!$J39)*PRODUCT($J$18:O$18)*(1+$C35)</f>
        <v>0</v>
      </c>
      <c r="P35" s="5">
        <f>IFERROR(Ввод!$G39/$E35,0)*N(P$14&gt;=Ввод!$I39)*N(P$14&lt;Ввод!$J39)*PRODUCT($J$18:P$18)*(1+$C35)</f>
        <v>0</v>
      </c>
      <c r="Q35" s="5">
        <f>IFERROR(Ввод!$G39/$E35,0)*N(Q$14&gt;=Ввод!$I39)*N(Q$14&lt;Ввод!$J39)*PRODUCT($J$18:Q$18)*(1+$C35)</f>
        <v>0</v>
      </c>
      <c r="R35" s="5">
        <f>IFERROR(Ввод!$G39/$E35,0)*N(R$14&gt;=Ввод!$I39)*N(R$14&lt;Ввод!$J39)*PRODUCT($J$18:R$18)*(1+$C35)</f>
        <v>0</v>
      </c>
      <c r="S35" s="5">
        <f>IFERROR(Ввод!$G39/$E35,0)*N(S$14&gt;=Ввод!$I39)*N(S$14&lt;Ввод!$J39)*PRODUCT($J$18:S$18)*(1+$C35)</f>
        <v>0</v>
      </c>
      <c r="T35" s="5">
        <f>IFERROR(Ввод!$G39/$E35,0)*N(T$14&gt;=Ввод!$I39)*N(T$14&lt;Ввод!$J39)*PRODUCT($J$18:T$18)*(1+$C35)</f>
        <v>0</v>
      </c>
      <c r="U35" s="5">
        <f>IFERROR(Ввод!$G39/$E35,0)*N(U$14&gt;=Ввод!$I39)*N(U$14&lt;Ввод!$J39)*PRODUCT($J$18:U$18)*(1+$C35)</f>
        <v>0</v>
      </c>
      <c r="V35" s="5">
        <f>IFERROR(Ввод!$G39/$E35,0)*N(V$14&gt;=Ввод!$I39)*N(V$14&lt;Ввод!$J39)*PRODUCT($J$18:V$18)*(1+$C35)</f>
        <v>0</v>
      </c>
      <c r="W35" s="5">
        <f>IFERROR(Ввод!$G39/$E35,0)*N(W$14&gt;=Ввод!$I39)*N(W$14&lt;Ввод!$J39)*PRODUCT($J$18:W$18)*(1+$C35)</f>
        <v>0</v>
      </c>
      <c r="X35" s="5">
        <f>IFERROR(Ввод!$G39/$E35,0)*N(X$14&gt;=Ввод!$I39)*N(X$14&lt;Ввод!$J39)*PRODUCT($J$18:X$18)*(1+$C35)</f>
        <v>0</v>
      </c>
      <c r="Y35" s="5">
        <f>IFERROR(Ввод!$G39/$E35,0)*N(Y$14&gt;=Ввод!$I39)*N(Y$14&lt;Ввод!$J39)*PRODUCT($J$18:Y$18)*(1+$C35)</f>
        <v>0</v>
      </c>
      <c r="Z35" s="5">
        <f>IFERROR(Ввод!$G39/$E35,0)*N(Z$14&gt;=Ввод!$I39)*N(Z$14&lt;Ввод!$J39)*PRODUCT($J$18:Z$18)*(1+$C35)</f>
        <v>0</v>
      </c>
      <c r="AA35" s="5">
        <f>IFERROR(Ввод!$G39/$E35,0)*N(AA$14&gt;=Ввод!$I39)*N(AA$14&lt;Ввод!$J39)*PRODUCT($J$18:AA$18)*(1+$C35)</f>
        <v>0</v>
      </c>
      <c r="AB35" s="5">
        <f>IFERROR(Ввод!$G39/$E35,0)*N(AB$14&gt;=Ввод!$I39)*N(AB$14&lt;Ввод!$J39)*PRODUCT($J$18:AB$18)*(1+$C35)</f>
        <v>0</v>
      </c>
      <c r="AC35" s="5">
        <f>IFERROR(Ввод!$G39/$E35,0)*N(AC$14&gt;=Ввод!$I39)*N(AC$14&lt;Ввод!$J39)*PRODUCT($J$18:AC$18)*(1+$C35)</f>
        <v>0</v>
      </c>
      <c r="AD35" s="5">
        <f>IFERROR(Ввод!$G39/$E35,0)*N(AD$14&gt;=Ввод!$I39)*N(AD$14&lt;Ввод!$J39)*PRODUCT($J$18:AD$18)*(1+$C35)</f>
        <v>0</v>
      </c>
      <c r="AE35" s="5">
        <f>IFERROR(Ввод!$G39/$E35,0)*N(AE$14&gt;=Ввод!$I39)*N(AE$14&lt;Ввод!$J39)*PRODUCT($J$18:AE$18)*(1+$C35)</f>
        <v>0</v>
      </c>
      <c r="AF35" s="5">
        <f>IFERROR(Ввод!$G39/$E35,0)*N(AF$14&gt;=Ввод!$I39)*N(AF$14&lt;Ввод!$J39)*PRODUCT($J$18:AF$18)*(1+$C35)</f>
        <v>0</v>
      </c>
      <c r="AG35" s="5">
        <f>IFERROR(Ввод!$G39/$E35,0)*N(AG$14&gt;=Ввод!$I39)*N(AG$14&lt;Ввод!$J39)*PRODUCT($J$18:AG$18)*(1+$C35)</f>
        <v>0</v>
      </c>
      <c r="AH35" s="5">
        <f>IFERROR(Ввод!$G39/$E35,0)*N(AH$14&gt;=Ввод!$I39)*N(AH$14&lt;Ввод!$J39)*PRODUCT($J$18:AH$18)*(1+$C35)</f>
        <v>0</v>
      </c>
      <c r="AI35" s="5">
        <f>IFERROR(Ввод!$G39/$E35,0)*N(AI$14&gt;=Ввод!$I39)*N(AI$14&lt;Ввод!$J39)*PRODUCT($J$18:AI$18)*(1+$C35)</f>
        <v>0</v>
      </c>
      <c r="AJ35" s="5">
        <f>IFERROR(Ввод!$G39/$E35,0)*N(AJ$14&gt;=Ввод!$I39)*N(AJ$14&lt;Ввод!$J39)*PRODUCT($J$18:AJ$18)*(1+$C35)</f>
        <v>0</v>
      </c>
      <c r="AK35" s="5">
        <f>IFERROR(Ввод!$G39/$E35,0)*N(AK$14&gt;=Ввод!$I39)*N(AK$14&lt;Ввод!$J39)*PRODUCT($J$18:AK$18)*(1+$C35)</f>
        <v>0</v>
      </c>
      <c r="AL35" s="5">
        <f>IFERROR(Ввод!$G39/$E35,0)*N(AL$14&gt;=Ввод!$I39)*N(AL$14&lt;Ввод!$J39)*PRODUCT($J$18:AL$18)*(1+$C35)</f>
        <v>0</v>
      </c>
      <c r="AM35" s="5">
        <f>IFERROR(Ввод!$G39/$E35,0)*N(AM$14&gt;=Ввод!$I39)*N(AM$14&lt;Ввод!$J39)*PRODUCT($J$18:AM$18)*(1+$C35)</f>
        <v>0</v>
      </c>
      <c r="AN35" s="5">
        <f>IFERROR(Ввод!$G39/$E35,0)*N(AN$14&gt;=Ввод!$I39)*N(AN$14&lt;Ввод!$J39)*PRODUCT($J$18:AN$18)*(1+$C35)</f>
        <v>0</v>
      </c>
      <c r="AO35" s="5">
        <f>IFERROR(Ввод!$G39/$E35,0)*N(AO$14&gt;=Ввод!$I39)*N(AO$14&lt;Ввод!$J39)*PRODUCT($J$18:AO$18)*(1+$C35)</f>
        <v>0</v>
      </c>
      <c r="AP35" s="5">
        <f>IFERROR(Ввод!$G39/$E35,0)*N(AP$14&gt;=Ввод!$I39)*N(AP$14&lt;Ввод!$J39)*PRODUCT($J$18:AP$18)*(1+$C35)</f>
        <v>0</v>
      </c>
      <c r="AQ35" s="5">
        <f>IFERROR(Ввод!$G39/$E35,0)*N(AQ$14&gt;=Ввод!$I39)*N(AQ$14&lt;Ввод!$J39)*PRODUCT($J$18:AQ$18)*(1+$C35)</f>
        <v>0</v>
      </c>
      <c r="AR35" s="5">
        <f>IFERROR(Ввод!$G39/$E35,0)*N(AR$14&gt;=Ввод!$I39)*N(AR$14&lt;Ввод!$J39)*PRODUCT($J$18:AR$18)*(1+$C35)</f>
        <v>0</v>
      </c>
      <c r="AS35" s="5">
        <f>IFERROR(Ввод!$G39/$E35,0)*N(AS$14&gt;=Ввод!$I39)*N(AS$14&lt;Ввод!$J39)*PRODUCT($J$18:AS$18)*(1+$C35)</f>
        <v>0</v>
      </c>
      <c r="AT35" s="5">
        <f>IFERROR(Ввод!$G39/$E35,0)*N(AT$14&gt;=Ввод!$I39)*N(AT$14&lt;Ввод!$J39)*PRODUCT($J$18:AT$18)*(1+$C35)</f>
        <v>0</v>
      </c>
      <c r="AU35" s="5">
        <f>IFERROR(Ввод!$G39/$E35,0)*N(AU$14&gt;=Ввод!$I39)*N(AU$14&lt;Ввод!$J39)*PRODUCT($J$18:AU$18)*(1+$C35)</f>
        <v>0</v>
      </c>
      <c r="AV35" s="5">
        <f>IFERROR(Ввод!$G39/$E35,0)*N(AV$14&gt;=Ввод!$I39)*N(AV$14&lt;Ввод!$J39)*PRODUCT($J$18:AV$18)*(1+$C35)</f>
        <v>0</v>
      </c>
      <c r="AW35" s="5">
        <f>IFERROR(Ввод!$G39/$E35,0)*N(AW$14&gt;=Ввод!$I39)*N(AW$14&lt;Ввод!$J39)*PRODUCT($J$18:AW$18)*(1+$C35)</f>
        <v>0</v>
      </c>
      <c r="AX35" s="5">
        <f>IFERROR(Ввод!$G39/$E35,0)*N(AX$14&gt;=Ввод!$I39)*N(AX$14&lt;Ввод!$J39)*PRODUCT($J$18:AX$18)*(1+$C35)</f>
        <v>0</v>
      </c>
      <c r="AY35" s="5">
        <f>IFERROR(Ввод!$G39/$E35,0)*N(AY$14&gt;=Ввод!$I39)*N(AY$14&lt;Ввод!$J39)*PRODUCT($J$18:AY$18)*(1+$C35)</f>
        <v>0</v>
      </c>
      <c r="AZ35" s="5">
        <f>IFERROR(Ввод!$G39/$E35,0)*N(AZ$14&gt;=Ввод!$I39)*N(AZ$14&lt;Ввод!$J39)*PRODUCT($J$18:AZ$18)*(1+$C35)</f>
        <v>0</v>
      </c>
      <c r="BA35" s="5">
        <f>IFERROR(Ввод!$G39/$E35,0)*N(BA$14&gt;=Ввод!$I39)*N(BA$14&lt;Ввод!$J39)*PRODUCT($J$18:BA$18)*(1+$C35)</f>
        <v>0</v>
      </c>
      <c r="BB35" s="5">
        <f>IFERROR(Ввод!$G39/$E35,0)*N(BB$14&gt;=Ввод!$I39)*N(BB$14&lt;Ввод!$J39)*PRODUCT($J$18:BB$18)*(1+$C35)</f>
        <v>0</v>
      </c>
      <c r="BC35" s="5">
        <f>IFERROR(Ввод!$G39/$E35,0)*N(BC$14&gt;=Ввод!$I39)*N(BC$14&lt;Ввод!$J39)*PRODUCT($J$18:BC$18)*(1+$C35)</f>
        <v>0</v>
      </c>
      <c r="BD35" s="5">
        <f>IFERROR(Ввод!$G39/$E35,0)*N(BD$14&gt;=Ввод!$I39)*N(BD$14&lt;Ввод!$J39)*PRODUCT($J$18:BD$18)*(1+$C35)</f>
        <v>0</v>
      </c>
      <c r="BE35" s="5">
        <f>IFERROR(Ввод!$G39/$E35,0)*N(BE$14&gt;=Ввод!$I39)*N(BE$14&lt;Ввод!$J39)*PRODUCT($J$18:BE$18)*(1+$C35)</f>
        <v>0</v>
      </c>
      <c r="BF35" s="5">
        <f>IFERROR(Ввод!$G39/$E35,0)*N(BF$14&gt;=Ввод!$I39)*N(BF$14&lt;Ввод!$J39)*PRODUCT($J$18:BF$18)*(1+$C35)</f>
        <v>0</v>
      </c>
      <c r="BG35" s="5">
        <f>IFERROR(Ввод!$G39/$E35,0)*N(BG$14&gt;=Ввод!$I39)*N(BG$14&lt;Ввод!$J39)*PRODUCT($J$18:BG$18)*(1+$C35)</f>
        <v>0</v>
      </c>
      <c r="BH35" s="5">
        <f>IFERROR(Ввод!$G39/$E35,0)*N(BH$14&gt;=Ввод!$I39)*N(BH$14&lt;Ввод!$J39)*PRODUCT($J$18:BH$18)*(1+$C35)</f>
        <v>0</v>
      </c>
      <c r="BI35" s="5">
        <f>IFERROR(Ввод!$G39/$E35,0)*N(BI$14&gt;=Ввод!$I39)*N(BI$14&lt;Ввод!$J39)*PRODUCT($J$18:BI$18)*(1+$C35)</f>
        <v>0</v>
      </c>
      <c r="BJ35" s="5">
        <f>IFERROR(Ввод!$G39/$E35,0)*N(BJ$14&gt;=Ввод!$I39)*N(BJ$14&lt;Ввод!$J39)*PRODUCT($J$18:BJ$18)*(1+$C35)</f>
        <v>0</v>
      </c>
      <c r="BK35" s="5">
        <f>IFERROR(Ввод!$G39/$E35,0)*N(BK$14&gt;=Ввод!$I39)*N(BK$14&lt;Ввод!$J39)*PRODUCT($J$18:BK$18)*(1+$C35)</f>
        <v>0</v>
      </c>
      <c r="BL35" s="5">
        <f>IFERROR(Ввод!$G39/$E35,0)*N(BL$14&gt;=Ввод!$I39)*N(BL$14&lt;Ввод!$J39)*PRODUCT($J$18:BL$18)*(1+$C35)</f>
        <v>0</v>
      </c>
      <c r="BM35" s="5">
        <f>IFERROR(Ввод!$G39/$E35,0)*N(BM$14&gt;=Ввод!$I39)*N(BM$14&lt;Ввод!$J39)*PRODUCT($J$18:BM$18)*(1+$C35)</f>
        <v>0</v>
      </c>
      <c r="BN35" s="5">
        <f>IFERROR(Ввод!$G39/$E35,0)*N(BN$14&gt;=Ввод!$I39)*N(BN$14&lt;Ввод!$J39)*PRODUCT($J$18:BN$18)*(1+$C35)</f>
        <v>0</v>
      </c>
      <c r="BO35" s="5">
        <f>IFERROR(Ввод!$G39/$E35,0)*N(BO$14&gt;=Ввод!$I39)*N(BO$14&lt;Ввод!$J39)*PRODUCT($J$18:BO$18)*(1+$C35)</f>
        <v>0</v>
      </c>
      <c r="BP35" s="5">
        <f>IFERROR(Ввод!$G39/$E35,0)*N(BP$14&gt;=Ввод!$I39)*N(BP$14&lt;Ввод!$J39)*PRODUCT($J$18:BP$18)*(1+$C35)</f>
        <v>0</v>
      </c>
      <c r="BQ35" s="5">
        <f>IFERROR(Ввод!$G39/$E35,0)*N(BQ$14&gt;=Ввод!$I39)*N(BQ$14&lt;Ввод!$J39)*PRODUCT($J$18:BQ$18)*(1+$C35)</f>
        <v>0</v>
      </c>
      <c r="BR35" s="5">
        <f>IFERROR(Ввод!$G39/$E35,0)*N(BR$14&gt;=Ввод!$I39)*N(BR$14&lt;Ввод!$J39)*PRODUCT($J$18:BR$18)*(1+$C35)</f>
        <v>0</v>
      </c>
      <c r="BS35" s="5">
        <f>IFERROR(Ввод!$G39/$E35,0)*N(BS$14&gt;=Ввод!$I39)*N(BS$14&lt;Ввод!$J39)*PRODUCT($J$18:BS$18)*(1+$C35)</f>
        <v>0</v>
      </c>
      <c r="BT35" s="5">
        <f>IFERROR(Ввод!$G39/$E35,0)*N(BT$14&gt;=Ввод!$I39)*N(BT$14&lt;Ввод!$J39)*PRODUCT($J$18:BT$18)*(1+$C35)</f>
        <v>0</v>
      </c>
      <c r="BU35" s="5">
        <f>IFERROR(Ввод!$G39/$E35,0)*N(BU$14&gt;=Ввод!$I39)*N(BU$14&lt;Ввод!$J39)*PRODUCT($J$18:BU$18)*(1+$C35)</f>
        <v>0</v>
      </c>
      <c r="BV35" s="5">
        <f>IFERROR(Ввод!$G39/$E35,0)*N(BV$14&gt;=Ввод!$I39)*N(BV$14&lt;Ввод!$J39)*PRODUCT($J$18:BV$18)*(1+$C35)</f>
        <v>0</v>
      </c>
      <c r="BW35" s="5">
        <f>IFERROR(Ввод!$G39/$E35,0)*N(BW$14&gt;=Ввод!$I39)*N(BW$14&lt;Ввод!$J39)*PRODUCT($J$18:BW$18)*(1+$C35)</f>
        <v>0</v>
      </c>
      <c r="BX35" s="5">
        <f>IFERROR(Ввод!$G39/$E35,0)*N(BX$14&gt;=Ввод!$I39)*N(BX$14&lt;Ввод!$J39)*PRODUCT($J$18:BX$18)*(1+$C35)</f>
        <v>0</v>
      </c>
      <c r="BY35" s="5">
        <f>IFERROR(Ввод!$G39/$E35,0)*N(BY$14&gt;=Ввод!$I39)*N(BY$14&lt;Ввод!$J39)*PRODUCT($J$18:BY$18)*(1+$C35)</f>
        <v>0</v>
      </c>
      <c r="BZ35" s="5">
        <f>IFERROR(Ввод!$G39/$E35,0)*N(BZ$14&gt;=Ввод!$I39)*N(BZ$14&lt;Ввод!$J39)*PRODUCT($J$18:BZ$18)*(1+$C35)</f>
        <v>0</v>
      </c>
      <c r="CA35" s="5">
        <f>IFERROR(Ввод!$G39/$E35,0)*N(CA$14&gt;=Ввод!$I39)*N(CA$14&lt;Ввод!$J39)*PRODUCT($J$18:CA$18)*(1+$C35)</f>
        <v>0</v>
      </c>
      <c r="CB35" s="5">
        <f>IFERROR(Ввод!$G39/$E35,0)*N(CB$14&gt;=Ввод!$I39)*N(CB$14&lt;Ввод!$J39)*PRODUCT($J$18:CB$18)*(1+$C35)</f>
        <v>0</v>
      </c>
      <c r="CC35" s="5">
        <f>IFERROR(Ввод!$G39/$E35,0)*N(CC$14&gt;=Ввод!$I39)*N(CC$14&lt;Ввод!$J39)*PRODUCT($J$18:CC$18)*(1+$C35)</f>
        <v>0</v>
      </c>
      <c r="CD35" s="5">
        <f>IFERROR(Ввод!$G39/$E35,0)*N(CD$14&gt;=Ввод!$I39)*N(CD$14&lt;Ввод!$J39)*PRODUCT($J$18:CD$18)*(1+$C35)</f>
        <v>0</v>
      </c>
      <c r="CE35" s="5">
        <f>IFERROR(Ввод!$G39/$E35,0)*N(CE$14&gt;=Ввод!$I39)*N(CE$14&lt;Ввод!$J39)*PRODUCT($J$18:CE$18)*(1+$C35)</f>
        <v>0</v>
      </c>
      <c r="CF35" s="5">
        <f>IFERROR(Ввод!$G39/$E35,0)*N(CF$14&gt;=Ввод!$I39)*N(CF$14&lt;Ввод!$J39)*PRODUCT($J$18:CF$18)*(1+$C35)</f>
        <v>0</v>
      </c>
      <c r="CG35" s="5">
        <f>IFERROR(Ввод!$G39/$E35,0)*N(CG$14&gt;=Ввод!$I39)*N(CG$14&lt;Ввод!$J39)*PRODUCT($J$18:CG$18)*(1+$C35)</f>
        <v>0</v>
      </c>
      <c r="CH35" s="5">
        <f>IFERROR(Ввод!$G39/$E35,0)*N(CH$14&gt;=Ввод!$I39)*N(CH$14&lt;Ввод!$J39)*PRODUCT($J$18:CH$18)*(1+$C35)</f>
        <v>0</v>
      </c>
      <c r="CI35" s="5">
        <f>IFERROR(Ввод!$G39/$E35,0)*N(CI$14&gt;=Ввод!$I39)*N(CI$14&lt;Ввод!$J39)*PRODUCT($J$18:CI$18)*(1+$C35)</f>
        <v>0</v>
      </c>
      <c r="CJ35" s="5">
        <f>IFERROR(Ввод!$G39/$E35,0)*N(CJ$14&gt;=Ввод!$I39)*N(CJ$14&lt;Ввод!$J39)*PRODUCT($J$18:CJ$18)*(1+$C35)</f>
        <v>0</v>
      </c>
      <c r="CK35" s="5">
        <f>IFERROR(Ввод!$G39/$E35,0)*N(CK$14&gt;=Ввод!$I39)*N(CK$14&lt;Ввод!$J39)*PRODUCT($J$18:CK$18)*(1+$C35)</f>
        <v>0</v>
      </c>
      <c r="CL35" s="5">
        <f>IFERROR(Ввод!$G39/$E35,0)*N(CL$14&gt;=Ввод!$I39)*N(CL$14&lt;Ввод!$J39)*PRODUCT($J$18:CL$18)*(1+$C35)</f>
        <v>0</v>
      </c>
      <c r="CM35" s="5">
        <f>IFERROR(Ввод!$G39/$E35,0)*N(CM$14&gt;=Ввод!$I39)*N(CM$14&lt;Ввод!$J39)*PRODUCT($J$18:CM$18)*(1+$C35)</f>
        <v>0</v>
      </c>
      <c r="CN35" s="5">
        <f>IFERROR(Ввод!$G39/$E35,0)*N(CN$14&gt;=Ввод!$I39)*N(CN$14&lt;Ввод!$J39)*PRODUCT($J$18:CN$18)*(1+$C35)</f>
        <v>0</v>
      </c>
      <c r="CO35" s="5">
        <f>IFERROR(Ввод!$G39/$E35,0)*N(CO$14&gt;=Ввод!$I39)*N(CO$14&lt;Ввод!$J39)*PRODUCT($J$18:CO$18)*(1+$C35)</f>
        <v>0</v>
      </c>
      <c r="CP35" s="5">
        <f>IFERROR(Ввод!$G39/$E35,0)*N(CP$14&gt;=Ввод!$I39)*N(CP$14&lt;Ввод!$J39)*PRODUCT($J$18:CP$18)*(1+$C35)</f>
        <v>0</v>
      </c>
      <c r="CQ35" s="5">
        <f>IFERROR(Ввод!$G39/$E35,0)*N(CQ$14&gt;=Ввод!$I39)*N(CQ$14&lt;Ввод!$J39)*PRODUCT($J$18:CQ$18)*(1+$C35)</f>
        <v>0</v>
      </c>
      <c r="CR35" s="5">
        <f>IFERROR(Ввод!$G39/$E35,0)*N(CR$14&gt;=Ввод!$I39)*N(CR$14&lt;Ввод!$J39)*PRODUCT($J$18:CR$18)*(1+$C35)</f>
        <v>0</v>
      </c>
      <c r="CS35" s="5">
        <f>IFERROR(Ввод!$G39/$E35,0)*N(CS$14&gt;=Ввод!$I39)*N(CS$14&lt;Ввод!$J39)*PRODUCT($J$18:CS$18)*(1+$C35)</f>
        <v>0</v>
      </c>
      <c r="CT35" s="5">
        <f>IFERROR(Ввод!$G39/$E35,0)*N(CT$14&gt;=Ввод!$I39)*N(CT$14&lt;Ввод!$J39)*PRODUCT($J$18:CT$18)*(1+$C35)</f>
        <v>0</v>
      </c>
      <c r="CU35" s="5">
        <f>IFERROR(Ввод!$G39/$E35,0)*N(CU$14&gt;=Ввод!$I39)*N(CU$14&lt;Ввод!$J39)*PRODUCT($J$18:CU$18)*(1+$C35)</f>
        <v>0</v>
      </c>
      <c r="CV35" s="5">
        <f>IFERROR(Ввод!$G39/$E35,0)*N(CV$14&gt;=Ввод!$I39)*N(CV$14&lt;Ввод!$J39)*PRODUCT($J$18:CV$18)*(1+$C35)</f>
        <v>0</v>
      </c>
      <c r="CW35" s="5">
        <f>IFERROR(Ввод!$G39/$E35,0)*N(CW$14&gt;=Ввод!$I39)*N(CW$14&lt;Ввод!$J39)*PRODUCT($J$18:CW$18)*(1+$C35)</f>
        <v>0</v>
      </c>
      <c r="CX35" s="5">
        <f>IFERROR(Ввод!$G39/$E35,0)*N(CX$14&gt;=Ввод!$I39)*N(CX$14&lt;Ввод!$J39)*PRODUCT($J$18:CX$18)*(1+$C35)</f>
        <v>0</v>
      </c>
      <c r="CY35" s="5">
        <f>IFERROR(Ввод!$G39/$E35,0)*N(CY$14&gt;=Ввод!$I39)*N(CY$14&lt;Ввод!$J39)*PRODUCT($J$18:CY$18)*(1+$C35)</f>
        <v>0</v>
      </c>
      <c r="CZ35" s="5">
        <f>IFERROR(Ввод!$G39/$E35,0)*N(CZ$14&gt;=Ввод!$I39)*N(CZ$14&lt;Ввод!$J39)*PRODUCT($J$18:CZ$18)*(1+$C35)</f>
        <v>0</v>
      </c>
      <c r="DA35" s="5">
        <f>IFERROR(Ввод!$G39/$E35,0)*N(DA$14&gt;=Ввод!$I39)*N(DA$14&lt;Ввод!$J39)*PRODUCT($J$18:DA$18)*(1+$C35)</f>
        <v>0</v>
      </c>
      <c r="DB35" s="5">
        <f>IFERROR(Ввод!$G39/$E35,0)*N(DB$14&gt;=Ввод!$I39)*N(DB$14&lt;Ввод!$J39)*PRODUCT($J$18:DB$18)*(1+$C35)</f>
        <v>0</v>
      </c>
      <c r="DC35" s="5">
        <f>IFERROR(Ввод!$G39/$E35,0)*N(DC$14&gt;=Ввод!$I39)*N(DC$14&lt;Ввод!$J39)*PRODUCT($J$18:DC$18)*(1+$C35)</f>
        <v>0</v>
      </c>
      <c r="DD35" s="5">
        <f>IFERROR(Ввод!$G39/$E35,0)*N(DD$14&gt;=Ввод!$I39)*N(DD$14&lt;Ввод!$J39)*PRODUCT($J$18:DD$18)*(1+$C35)</f>
        <v>0</v>
      </c>
      <c r="DE35" s="5">
        <f>IFERROR(Ввод!$G39/$E35,0)*N(DE$14&gt;=Ввод!$I39)*N(DE$14&lt;Ввод!$J39)*PRODUCT($J$18:DE$18)*(1+$C35)</f>
        <v>0</v>
      </c>
      <c r="DF35" s="5">
        <f>IFERROR(Ввод!$G39/$E35,0)*N(DF$14&gt;=Ввод!$I39)*N(DF$14&lt;Ввод!$J39)*PRODUCT($J$18:DF$18)*(1+$C35)</f>
        <v>0</v>
      </c>
      <c r="DG35" s="5">
        <f>IFERROR(Ввод!$G39/$E35,0)*N(DG$14&gt;=Ввод!$I39)*N(DG$14&lt;Ввод!$J39)*PRODUCT($J$18:DG$18)*(1+$C35)</f>
        <v>0</v>
      </c>
      <c r="DH35" s="5">
        <f>IFERROR(Ввод!$G39/$E35,0)*N(DH$14&gt;=Ввод!$I39)*N(DH$14&lt;Ввод!$J39)*PRODUCT($J$18:DH$18)*(1+$C35)</f>
        <v>0</v>
      </c>
      <c r="DI35" s="5">
        <f>IFERROR(Ввод!$G39/$E35,0)*N(DI$14&gt;=Ввод!$I39)*N(DI$14&lt;Ввод!$J39)*PRODUCT($J$18:DI$18)*(1+$C35)</f>
        <v>0</v>
      </c>
      <c r="DJ35" s="5">
        <f>IFERROR(Ввод!$G39/$E35,0)*N(DJ$14&gt;=Ввод!$I39)*N(DJ$14&lt;Ввод!$J39)*PRODUCT($J$18:DJ$18)*(1+$C35)</f>
        <v>0</v>
      </c>
    </row>
    <row r="36" spans="1:114">
      <c r="B36" t="str">
        <f>Ввод!D40</f>
        <v>Создание / реконструкция объект №15</v>
      </c>
      <c r="C36" s="235">
        <f>Чувствительность!$D$13</f>
        <v>0</v>
      </c>
      <c r="D36" s="7">
        <f>N(Ввод!E40)</f>
        <v>0</v>
      </c>
      <c r="E36">
        <f>MATCH(Ввод!J40,$14:$14,0)-MATCH(Ввод!I40,$14:$14,0)</f>
        <v>0</v>
      </c>
      <c r="G36" s="7" t="s">
        <v>0</v>
      </c>
      <c r="I36" s="5">
        <f t="shared" si="0"/>
        <v>0</v>
      </c>
      <c r="J36" s="5">
        <f>IFERROR(Ввод!$G40/$E36,0)*N(J$14&gt;=Ввод!$I40)*N(J$14&lt;Ввод!$J40)*PRODUCT($J$18:J$18)*(1+$C36)</f>
        <v>0</v>
      </c>
      <c r="K36" s="5">
        <f>IFERROR(Ввод!$G40/$E36,0)*N(K$14&gt;=Ввод!$I40)*N(K$14&lt;Ввод!$J40)*PRODUCT($J$18:K$18)*(1+$C36)</f>
        <v>0</v>
      </c>
      <c r="L36" s="5">
        <f>IFERROR(Ввод!$G40/$E36,0)*N(L$14&gt;=Ввод!$I40)*N(L$14&lt;Ввод!$J40)*PRODUCT($J$18:L$18)*(1+$C36)</f>
        <v>0</v>
      </c>
      <c r="M36" s="5">
        <f>IFERROR(Ввод!$G40/$E36,0)*N(M$14&gt;=Ввод!$I40)*N(M$14&lt;Ввод!$J40)*PRODUCT($J$18:M$18)*(1+$C36)</f>
        <v>0</v>
      </c>
      <c r="N36" s="5">
        <f>IFERROR(Ввод!$G40/$E36,0)*N(N$14&gt;=Ввод!$I40)*N(N$14&lt;Ввод!$J40)*PRODUCT($J$18:N$18)*(1+$C36)</f>
        <v>0</v>
      </c>
      <c r="O36" s="5">
        <f>IFERROR(Ввод!$G40/$E36,0)*N(O$14&gt;=Ввод!$I40)*N(O$14&lt;Ввод!$J40)*PRODUCT($J$18:O$18)*(1+$C36)</f>
        <v>0</v>
      </c>
      <c r="P36" s="5">
        <f>IFERROR(Ввод!$G40/$E36,0)*N(P$14&gt;=Ввод!$I40)*N(P$14&lt;Ввод!$J40)*PRODUCT($J$18:P$18)*(1+$C36)</f>
        <v>0</v>
      </c>
      <c r="Q36" s="5">
        <f>IFERROR(Ввод!$G40/$E36,0)*N(Q$14&gt;=Ввод!$I40)*N(Q$14&lt;Ввод!$J40)*PRODUCT($J$18:Q$18)*(1+$C36)</f>
        <v>0</v>
      </c>
      <c r="R36" s="5">
        <f>IFERROR(Ввод!$G40/$E36,0)*N(R$14&gt;=Ввод!$I40)*N(R$14&lt;Ввод!$J40)*PRODUCT($J$18:R$18)*(1+$C36)</f>
        <v>0</v>
      </c>
      <c r="S36" s="5">
        <f>IFERROR(Ввод!$G40/$E36,0)*N(S$14&gt;=Ввод!$I40)*N(S$14&lt;Ввод!$J40)*PRODUCT($J$18:S$18)*(1+$C36)</f>
        <v>0</v>
      </c>
      <c r="T36" s="5">
        <f>IFERROR(Ввод!$G40/$E36,0)*N(T$14&gt;=Ввод!$I40)*N(T$14&lt;Ввод!$J40)*PRODUCT($J$18:T$18)*(1+$C36)</f>
        <v>0</v>
      </c>
      <c r="U36" s="5">
        <f>IFERROR(Ввод!$G40/$E36,0)*N(U$14&gt;=Ввод!$I40)*N(U$14&lt;Ввод!$J40)*PRODUCT($J$18:U$18)*(1+$C36)</f>
        <v>0</v>
      </c>
      <c r="V36" s="5">
        <f>IFERROR(Ввод!$G40/$E36,0)*N(V$14&gt;=Ввод!$I40)*N(V$14&lt;Ввод!$J40)*PRODUCT($J$18:V$18)*(1+$C36)</f>
        <v>0</v>
      </c>
      <c r="W36" s="5">
        <f>IFERROR(Ввод!$G40/$E36,0)*N(W$14&gt;=Ввод!$I40)*N(W$14&lt;Ввод!$J40)*PRODUCT($J$18:W$18)*(1+$C36)</f>
        <v>0</v>
      </c>
      <c r="X36" s="5">
        <f>IFERROR(Ввод!$G40/$E36,0)*N(X$14&gt;=Ввод!$I40)*N(X$14&lt;Ввод!$J40)*PRODUCT($J$18:X$18)*(1+$C36)</f>
        <v>0</v>
      </c>
      <c r="Y36" s="5">
        <f>IFERROR(Ввод!$G40/$E36,0)*N(Y$14&gt;=Ввод!$I40)*N(Y$14&lt;Ввод!$J40)*PRODUCT($J$18:Y$18)*(1+$C36)</f>
        <v>0</v>
      </c>
      <c r="Z36" s="5">
        <f>IFERROR(Ввод!$G40/$E36,0)*N(Z$14&gt;=Ввод!$I40)*N(Z$14&lt;Ввод!$J40)*PRODUCT($J$18:Z$18)*(1+$C36)</f>
        <v>0</v>
      </c>
      <c r="AA36" s="5">
        <f>IFERROR(Ввод!$G40/$E36,0)*N(AA$14&gt;=Ввод!$I40)*N(AA$14&lt;Ввод!$J40)*PRODUCT($J$18:AA$18)*(1+$C36)</f>
        <v>0</v>
      </c>
      <c r="AB36" s="5">
        <f>IFERROR(Ввод!$G40/$E36,0)*N(AB$14&gt;=Ввод!$I40)*N(AB$14&lt;Ввод!$J40)*PRODUCT($J$18:AB$18)*(1+$C36)</f>
        <v>0</v>
      </c>
      <c r="AC36" s="5">
        <f>IFERROR(Ввод!$G40/$E36,0)*N(AC$14&gt;=Ввод!$I40)*N(AC$14&lt;Ввод!$J40)*PRODUCT($J$18:AC$18)*(1+$C36)</f>
        <v>0</v>
      </c>
      <c r="AD36" s="5">
        <f>IFERROR(Ввод!$G40/$E36,0)*N(AD$14&gt;=Ввод!$I40)*N(AD$14&lt;Ввод!$J40)*PRODUCT($J$18:AD$18)*(1+$C36)</f>
        <v>0</v>
      </c>
      <c r="AE36" s="5">
        <f>IFERROR(Ввод!$G40/$E36,0)*N(AE$14&gt;=Ввод!$I40)*N(AE$14&lt;Ввод!$J40)*PRODUCT($J$18:AE$18)*(1+$C36)</f>
        <v>0</v>
      </c>
      <c r="AF36" s="5">
        <f>IFERROR(Ввод!$G40/$E36,0)*N(AF$14&gt;=Ввод!$I40)*N(AF$14&lt;Ввод!$J40)*PRODUCT($J$18:AF$18)*(1+$C36)</f>
        <v>0</v>
      </c>
      <c r="AG36" s="5">
        <f>IFERROR(Ввод!$G40/$E36,0)*N(AG$14&gt;=Ввод!$I40)*N(AG$14&lt;Ввод!$J40)*PRODUCT($J$18:AG$18)*(1+$C36)</f>
        <v>0</v>
      </c>
      <c r="AH36" s="5">
        <f>IFERROR(Ввод!$G40/$E36,0)*N(AH$14&gt;=Ввод!$I40)*N(AH$14&lt;Ввод!$J40)*PRODUCT($J$18:AH$18)*(1+$C36)</f>
        <v>0</v>
      </c>
      <c r="AI36" s="5">
        <f>IFERROR(Ввод!$G40/$E36,0)*N(AI$14&gt;=Ввод!$I40)*N(AI$14&lt;Ввод!$J40)*PRODUCT($J$18:AI$18)*(1+$C36)</f>
        <v>0</v>
      </c>
      <c r="AJ36" s="5">
        <f>IFERROR(Ввод!$G40/$E36,0)*N(AJ$14&gt;=Ввод!$I40)*N(AJ$14&lt;Ввод!$J40)*PRODUCT($J$18:AJ$18)*(1+$C36)</f>
        <v>0</v>
      </c>
      <c r="AK36" s="5">
        <f>IFERROR(Ввод!$G40/$E36,0)*N(AK$14&gt;=Ввод!$I40)*N(AK$14&lt;Ввод!$J40)*PRODUCT($J$18:AK$18)*(1+$C36)</f>
        <v>0</v>
      </c>
      <c r="AL36" s="5">
        <f>IFERROR(Ввод!$G40/$E36,0)*N(AL$14&gt;=Ввод!$I40)*N(AL$14&lt;Ввод!$J40)*PRODUCT($J$18:AL$18)*(1+$C36)</f>
        <v>0</v>
      </c>
      <c r="AM36" s="5">
        <f>IFERROR(Ввод!$G40/$E36,0)*N(AM$14&gt;=Ввод!$I40)*N(AM$14&lt;Ввод!$J40)*PRODUCT($J$18:AM$18)*(1+$C36)</f>
        <v>0</v>
      </c>
      <c r="AN36" s="5">
        <f>IFERROR(Ввод!$G40/$E36,0)*N(AN$14&gt;=Ввод!$I40)*N(AN$14&lt;Ввод!$J40)*PRODUCT($J$18:AN$18)*(1+$C36)</f>
        <v>0</v>
      </c>
      <c r="AO36" s="5">
        <f>IFERROR(Ввод!$G40/$E36,0)*N(AO$14&gt;=Ввод!$I40)*N(AO$14&lt;Ввод!$J40)*PRODUCT($J$18:AO$18)*(1+$C36)</f>
        <v>0</v>
      </c>
      <c r="AP36" s="5">
        <f>IFERROR(Ввод!$G40/$E36,0)*N(AP$14&gt;=Ввод!$I40)*N(AP$14&lt;Ввод!$J40)*PRODUCT($J$18:AP$18)*(1+$C36)</f>
        <v>0</v>
      </c>
      <c r="AQ36" s="5">
        <f>IFERROR(Ввод!$G40/$E36,0)*N(AQ$14&gt;=Ввод!$I40)*N(AQ$14&lt;Ввод!$J40)*PRODUCT($J$18:AQ$18)*(1+$C36)</f>
        <v>0</v>
      </c>
      <c r="AR36" s="5">
        <f>IFERROR(Ввод!$G40/$E36,0)*N(AR$14&gt;=Ввод!$I40)*N(AR$14&lt;Ввод!$J40)*PRODUCT($J$18:AR$18)*(1+$C36)</f>
        <v>0</v>
      </c>
      <c r="AS36" s="5">
        <f>IFERROR(Ввод!$G40/$E36,0)*N(AS$14&gt;=Ввод!$I40)*N(AS$14&lt;Ввод!$J40)*PRODUCT($J$18:AS$18)*(1+$C36)</f>
        <v>0</v>
      </c>
      <c r="AT36" s="5">
        <f>IFERROR(Ввод!$G40/$E36,0)*N(AT$14&gt;=Ввод!$I40)*N(AT$14&lt;Ввод!$J40)*PRODUCT($J$18:AT$18)*(1+$C36)</f>
        <v>0</v>
      </c>
      <c r="AU36" s="5">
        <f>IFERROR(Ввод!$G40/$E36,0)*N(AU$14&gt;=Ввод!$I40)*N(AU$14&lt;Ввод!$J40)*PRODUCT($J$18:AU$18)*(1+$C36)</f>
        <v>0</v>
      </c>
      <c r="AV36" s="5">
        <f>IFERROR(Ввод!$G40/$E36,0)*N(AV$14&gt;=Ввод!$I40)*N(AV$14&lt;Ввод!$J40)*PRODUCT($J$18:AV$18)*(1+$C36)</f>
        <v>0</v>
      </c>
      <c r="AW36" s="5">
        <f>IFERROR(Ввод!$G40/$E36,0)*N(AW$14&gt;=Ввод!$I40)*N(AW$14&lt;Ввод!$J40)*PRODUCT($J$18:AW$18)*(1+$C36)</f>
        <v>0</v>
      </c>
      <c r="AX36" s="5">
        <f>IFERROR(Ввод!$G40/$E36,0)*N(AX$14&gt;=Ввод!$I40)*N(AX$14&lt;Ввод!$J40)*PRODUCT($J$18:AX$18)*(1+$C36)</f>
        <v>0</v>
      </c>
      <c r="AY36" s="5">
        <f>IFERROR(Ввод!$G40/$E36,0)*N(AY$14&gt;=Ввод!$I40)*N(AY$14&lt;Ввод!$J40)*PRODUCT($J$18:AY$18)*(1+$C36)</f>
        <v>0</v>
      </c>
      <c r="AZ36" s="5">
        <f>IFERROR(Ввод!$G40/$E36,0)*N(AZ$14&gt;=Ввод!$I40)*N(AZ$14&lt;Ввод!$J40)*PRODUCT($J$18:AZ$18)*(1+$C36)</f>
        <v>0</v>
      </c>
      <c r="BA36" s="5">
        <f>IFERROR(Ввод!$G40/$E36,0)*N(BA$14&gt;=Ввод!$I40)*N(BA$14&lt;Ввод!$J40)*PRODUCT($J$18:BA$18)*(1+$C36)</f>
        <v>0</v>
      </c>
      <c r="BB36" s="5">
        <f>IFERROR(Ввод!$G40/$E36,0)*N(BB$14&gt;=Ввод!$I40)*N(BB$14&lt;Ввод!$J40)*PRODUCT($J$18:BB$18)*(1+$C36)</f>
        <v>0</v>
      </c>
      <c r="BC36" s="5">
        <f>IFERROR(Ввод!$G40/$E36,0)*N(BC$14&gt;=Ввод!$I40)*N(BC$14&lt;Ввод!$J40)*PRODUCT($J$18:BC$18)*(1+$C36)</f>
        <v>0</v>
      </c>
      <c r="BD36" s="5">
        <f>IFERROR(Ввод!$G40/$E36,0)*N(BD$14&gt;=Ввод!$I40)*N(BD$14&lt;Ввод!$J40)*PRODUCT($J$18:BD$18)*(1+$C36)</f>
        <v>0</v>
      </c>
      <c r="BE36" s="5">
        <f>IFERROR(Ввод!$G40/$E36,0)*N(BE$14&gt;=Ввод!$I40)*N(BE$14&lt;Ввод!$J40)*PRODUCT($J$18:BE$18)*(1+$C36)</f>
        <v>0</v>
      </c>
      <c r="BF36" s="5">
        <f>IFERROR(Ввод!$G40/$E36,0)*N(BF$14&gt;=Ввод!$I40)*N(BF$14&lt;Ввод!$J40)*PRODUCT($J$18:BF$18)*(1+$C36)</f>
        <v>0</v>
      </c>
      <c r="BG36" s="5">
        <f>IFERROR(Ввод!$G40/$E36,0)*N(BG$14&gt;=Ввод!$I40)*N(BG$14&lt;Ввод!$J40)*PRODUCT($J$18:BG$18)*(1+$C36)</f>
        <v>0</v>
      </c>
      <c r="BH36" s="5">
        <f>IFERROR(Ввод!$G40/$E36,0)*N(BH$14&gt;=Ввод!$I40)*N(BH$14&lt;Ввод!$J40)*PRODUCT($J$18:BH$18)*(1+$C36)</f>
        <v>0</v>
      </c>
      <c r="BI36" s="5">
        <f>IFERROR(Ввод!$G40/$E36,0)*N(BI$14&gt;=Ввод!$I40)*N(BI$14&lt;Ввод!$J40)*PRODUCT($J$18:BI$18)*(1+$C36)</f>
        <v>0</v>
      </c>
      <c r="BJ36" s="5">
        <f>IFERROR(Ввод!$G40/$E36,0)*N(BJ$14&gt;=Ввод!$I40)*N(BJ$14&lt;Ввод!$J40)*PRODUCT($J$18:BJ$18)*(1+$C36)</f>
        <v>0</v>
      </c>
      <c r="BK36" s="5">
        <f>IFERROR(Ввод!$G40/$E36,0)*N(BK$14&gt;=Ввод!$I40)*N(BK$14&lt;Ввод!$J40)*PRODUCT($J$18:BK$18)*(1+$C36)</f>
        <v>0</v>
      </c>
      <c r="BL36" s="5">
        <f>IFERROR(Ввод!$G40/$E36,0)*N(BL$14&gt;=Ввод!$I40)*N(BL$14&lt;Ввод!$J40)*PRODUCT($J$18:BL$18)*(1+$C36)</f>
        <v>0</v>
      </c>
      <c r="BM36" s="5">
        <f>IFERROR(Ввод!$G40/$E36,0)*N(BM$14&gt;=Ввод!$I40)*N(BM$14&lt;Ввод!$J40)*PRODUCT($J$18:BM$18)*(1+$C36)</f>
        <v>0</v>
      </c>
      <c r="BN36" s="5">
        <f>IFERROR(Ввод!$G40/$E36,0)*N(BN$14&gt;=Ввод!$I40)*N(BN$14&lt;Ввод!$J40)*PRODUCT($J$18:BN$18)*(1+$C36)</f>
        <v>0</v>
      </c>
      <c r="BO36" s="5">
        <f>IFERROR(Ввод!$G40/$E36,0)*N(BO$14&gt;=Ввод!$I40)*N(BO$14&lt;Ввод!$J40)*PRODUCT($J$18:BO$18)*(1+$C36)</f>
        <v>0</v>
      </c>
      <c r="BP36" s="5">
        <f>IFERROR(Ввод!$G40/$E36,0)*N(BP$14&gt;=Ввод!$I40)*N(BP$14&lt;Ввод!$J40)*PRODUCT($J$18:BP$18)*(1+$C36)</f>
        <v>0</v>
      </c>
      <c r="BQ36" s="5">
        <f>IFERROR(Ввод!$G40/$E36,0)*N(BQ$14&gt;=Ввод!$I40)*N(BQ$14&lt;Ввод!$J40)*PRODUCT($J$18:BQ$18)*(1+$C36)</f>
        <v>0</v>
      </c>
      <c r="BR36" s="5">
        <f>IFERROR(Ввод!$G40/$E36,0)*N(BR$14&gt;=Ввод!$I40)*N(BR$14&lt;Ввод!$J40)*PRODUCT($J$18:BR$18)*(1+$C36)</f>
        <v>0</v>
      </c>
      <c r="BS36" s="5">
        <f>IFERROR(Ввод!$G40/$E36,0)*N(BS$14&gt;=Ввод!$I40)*N(BS$14&lt;Ввод!$J40)*PRODUCT($J$18:BS$18)*(1+$C36)</f>
        <v>0</v>
      </c>
      <c r="BT36" s="5">
        <f>IFERROR(Ввод!$G40/$E36,0)*N(BT$14&gt;=Ввод!$I40)*N(BT$14&lt;Ввод!$J40)*PRODUCT($J$18:BT$18)*(1+$C36)</f>
        <v>0</v>
      </c>
      <c r="BU36" s="5">
        <f>IFERROR(Ввод!$G40/$E36,0)*N(BU$14&gt;=Ввод!$I40)*N(BU$14&lt;Ввод!$J40)*PRODUCT($J$18:BU$18)*(1+$C36)</f>
        <v>0</v>
      </c>
      <c r="BV36" s="5">
        <f>IFERROR(Ввод!$G40/$E36,0)*N(BV$14&gt;=Ввод!$I40)*N(BV$14&lt;Ввод!$J40)*PRODUCT($J$18:BV$18)*(1+$C36)</f>
        <v>0</v>
      </c>
      <c r="BW36" s="5">
        <f>IFERROR(Ввод!$G40/$E36,0)*N(BW$14&gt;=Ввод!$I40)*N(BW$14&lt;Ввод!$J40)*PRODUCT($J$18:BW$18)*(1+$C36)</f>
        <v>0</v>
      </c>
      <c r="BX36" s="5">
        <f>IFERROR(Ввод!$G40/$E36,0)*N(BX$14&gt;=Ввод!$I40)*N(BX$14&lt;Ввод!$J40)*PRODUCT($J$18:BX$18)*(1+$C36)</f>
        <v>0</v>
      </c>
      <c r="BY36" s="5">
        <f>IFERROR(Ввод!$G40/$E36,0)*N(BY$14&gt;=Ввод!$I40)*N(BY$14&lt;Ввод!$J40)*PRODUCT($J$18:BY$18)*(1+$C36)</f>
        <v>0</v>
      </c>
      <c r="BZ36" s="5">
        <f>IFERROR(Ввод!$G40/$E36,0)*N(BZ$14&gt;=Ввод!$I40)*N(BZ$14&lt;Ввод!$J40)*PRODUCT($J$18:BZ$18)*(1+$C36)</f>
        <v>0</v>
      </c>
      <c r="CA36" s="5">
        <f>IFERROR(Ввод!$G40/$E36,0)*N(CA$14&gt;=Ввод!$I40)*N(CA$14&lt;Ввод!$J40)*PRODUCT($J$18:CA$18)*(1+$C36)</f>
        <v>0</v>
      </c>
      <c r="CB36" s="5">
        <f>IFERROR(Ввод!$G40/$E36,0)*N(CB$14&gt;=Ввод!$I40)*N(CB$14&lt;Ввод!$J40)*PRODUCT($J$18:CB$18)*(1+$C36)</f>
        <v>0</v>
      </c>
      <c r="CC36" s="5">
        <f>IFERROR(Ввод!$G40/$E36,0)*N(CC$14&gt;=Ввод!$I40)*N(CC$14&lt;Ввод!$J40)*PRODUCT($J$18:CC$18)*(1+$C36)</f>
        <v>0</v>
      </c>
      <c r="CD36" s="5">
        <f>IFERROR(Ввод!$G40/$E36,0)*N(CD$14&gt;=Ввод!$I40)*N(CD$14&lt;Ввод!$J40)*PRODUCT($J$18:CD$18)*(1+$C36)</f>
        <v>0</v>
      </c>
      <c r="CE36" s="5">
        <f>IFERROR(Ввод!$G40/$E36,0)*N(CE$14&gt;=Ввод!$I40)*N(CE$14&lt;Ввод!$J40)*PRODUCT($J$18:CE$18)*(1+$C36)</f>
        <v>0</v>
      </c>
      <c r="CF36" s="5">
        <f>IFERROR(Ввод!$G40/$E36,0)*N(CF$14&gt;=Ввод!$I40)*N(CF$14&lt;Ввод!$J40)*PRODUCT($J$18:CF$18)*(1+$C36)</f>
        <v>0</v>
      </c>
      <c r="CG36" s="5">
        <f>IFERROR(Ввод!$G40/$E36,0)*N(CG$14&gt;=Ввод!$I40)*N(CG$14&lt;Ввод!$J40)*PRODUCT($J$18:CG$18)*(1+$C36)</f>
        <v>0</v>
      </c>
      <c r="CH36" s="5">
        <f>IFERROR(Ввод!$G40/$E36,0)*N(CH$14&gt;=Ввод!$I40)*N(CH$14&lt;Ввод!$J40)*PRODUCT($J$18:CH$18)*(1+$C36)</f>
        <v>0</v>
      </c>
      <c r="CI36" s="5">
        <f>IFERROR(Ввод!$G40/$E36,0)*N(CI$14&gt;=Ввод!$I40)*N(CI$14&lt;Ввод!$J40)*PRODUCT($J$18:CI$18)*(1+$C36)</f>
        <v>0</v>
      </c>
      <c r="CJ36" s="5">
        <f>IFERROR(Ввод!$G40/$E36,0)*N(CJ$14&gt;=Ввод!$I40)*N(CJ$14&lt;Ввод!$J40)*PRODUCT($J$18:CJ$18)*(1+$C36)</f>
        <v>0</v>
      </c>
      <c r="CK36" s="5">
        <f>IFERROR(Ввод!$G40/$E36,0)*N(CK$14&gt;=Ввод!$I40)*N(CK$14&lt;Ввод!$J40)*PRODUCT($J$18:CK$18)*(1+$C36)</f>
        <v>0</v>
      </c>
      <c r="CL36" s="5">
        <f>IFERROR(Ввод!$G40/$E36,0)*N(CL$14&gt;=Ввод!$I40)*N(CL$14&lt;Ввод!$J40)*PRODUCT($J$18:CL$18)*(1+$C36)</f>
        <v>0</v>
      </c>
      <c r="CM36" s="5">
        <f>IFERROR(Ввод!$G40/$E36,0)*N(CM$14&gt;=Ввод!$I40)*N(CM$14&lt;Ввод!$J40)*PRODUCT($J$18:CM$18)*(1+$C36)</f>
        <v>0</v>
      </c>
      <c r="CN36" s="5">
        <f>IFERROR(Ввод!$G40/$E36,0)*N(CN$14&gt;=Ввод!$I40)*N(CN$14&lt;Ввод!$J40)*PRODUCT($J$18:CN$18)*(1+$C36)</f>
        <v>0</v>
      </c>
      <c r="CO36" s="5">
        <f>IFERROR(Ввод!$G40/$E36,0)*N(CO$14&gt;=Ввод!$I40)*N(CO$14&lt;Ввод!$J40)*PRODUCT($J$18:CO$18)*(1+$C36)</f>
        <v>0</v>
      </c>
      <c r="CP36" s="5">
        <f>IFERROR(Ввод!$G40/$E36,0)*N(CP$14&gt;=Ввод!$I40)*N(CP$14&lt;Ввод!$J40)*PRODUCT($J$18:CP$18)*(1+$C36)</f>
        <v>0</v>
      </c>
      <c r="CQ36" s="5">
        <f>IFERROR(Ввод!$G40/$E36,0)*N(CQ$14&gt;=Ввод!$I40)*N(CQ$14&lt;Ввод!$J40)*PRODUCT($J$18:CQ$18)*(1+$C36)</f>
        <v>0</v>
      </c>
      <c r="CR36" s="5">
        <f>IFERROR(Ввод!$G40/$E36,0)*N(CR$14&gt;=Ввод!$I40)*N(CR$14&lt;Ввод!$J40)*PRODUCT($J$18:CR$18)*(1+$C36)</f>
        <v>0</v>
      </c>
      <c r="CS36" s="5">
        <f>IFERROR(Ввод!$G40/$E36,0)*N(CS$14&gt;=Ввод!$I40)*N(CS$14&lt;Ввод!$J40)*PRODUCT($J$18:CS$18)*(1+$C36)</f>
        <v>0</v>
      </c>
      <c r="CT36" s="5">
        <f>IFERROR(Ввод!$G40/$E36,0)*N(CT$14&gt;=Ввод!$I40)*N(CT$14&lt;Ввод!$J40)*PRODUCT($J$18:CT$18)*(1+$C36)</f>
        <v>0</v>
      </c>
      <c r="CU36" s="5">
        <f>IFERROR(Ввод!$G40/$E36,0)*N(CU$14&gt;=Ввод!$I40)*N(CU$14&lt;Ввод!$J40)*PRODUCT($J$18:CU$18)*(1+$C36)</f>
        <v>0</v>
      </c>
      <c r="CV36" s="5">
        <f>IFERROR(Ввод!$G40/$E36,0)*N(CV$14&gt;=Ввод!$I40)*N(CV$14&lt;Ввод!$J40)*PRODUCT($J$18:CV$18)*(1+$C36)</f>
        <v>0</v>
      </c>
      <c r="CW36" s="5">
        <f>IFERROR(Ввод!$G40/$E36,0)*N(CW$14&gt;=Ввод!$I40)*N(CW$14&lt;Ввод!$J40)*PRODUCT($J$18:CW$18)*(1+$C36)</f>
        <v>0</v>
      </c>
      <c r="CX36" s="5">
        <f>IFERROR(Ввод!$G40/$E36,0)*N(CX$14&gt;=Ввод!$I40)*N(CX$14&lt;Ввод!$J40)*PRODUCT($J$18:CX$18)*(1+$C36)</f>
        <v>0</v>
      </c>
      <c r="CY36" s="5">
        <f>IFERROR(Ввод!$G40/$E36,0)*N(CY$14&gt;=Ввод!$I40)*N(CY$14&lt;Ввод!$J40)*PRODUCT($J$18:CY$18)*(1+$C36)</f>
        <v>0</v>
      </c>
      <c r="CZ36" s="5">
        <f>IFERROR(Ввод!$G40/$E36,0)*N(CZ$14&gt;=Ввод!$I40)*N(CZ$14&lt;Ввод!$J40)*PRODUCT($J$18:CZ$18)*(1+$C36)</f>
        <v>0</v>
      </c>
      <c r="DA36" s="5">
        <f>IFERROR(Ввод!$G40/$E36,0)*N(DA$14&gt;=Ввод!$I40)*N(DA$14&lt;Ввод!$J40)*PRODUCT($J$18:DA$18)*(1+$C36)</f>
        <v>0</v>
      </c>
      <c r="DB36" s="5">
        <f>IFERROR(Ввод!$G40/$E36,0)*N(DB$14&gt;=Ввод!$I40)*N(DB$14&lt;Ввод!$J40)*PRODUCT($J$18:DB$18)*(1+$C36)</f>
        <v>0</v>
      </c>
      <c r="DC36" s="5">
        <f>IFERROR(Ввод!$G40/$E36,0)*N(DC$14&gt;=Ввод!$I40)*N(DC$14&lt;Ввод!$J40)*PRODUCT($J$18:DC$18)*(1+$C36)</f>
        <v>0</v>
      </c>
      <c r="DD36" s="5">
        <f>IFERROR(Ввод!$G40/$E36,0)*N(DD$14&gt;=Ввод!$I40)*N(DD$14&lt;Ввод!$J40)*PRODUCT($J$18:DD$18)*(1+$C36)</f>
        <v>0</v>
      </c>
      <c r="DE36" s="5">
        <f>IFERROR(Ввод!$G40/$E36,0)*N(DE$14&gt;=Ввод!$I40)*N(DE$14&lt;Ввод!$J40)*PRODUCT($J$18:DE$18)*(1+$C36)</f>
        <v>0</v>
      </c>
      <c r="DF36" s="5">
        <f>IFERROR(Ввод!$G40/$E36,0)*N(DF$14&gt;=Ввод!$I40)*N(DF$14&lt;Ввод!$J40)*PRODUCT($J$18:DF$18)*(1+$C36)</f>
        <v>0</v>
      </c>
      <c r="DG36" s="5">
        <f>IFERROR(Ввод!$G40/$E36,0)*N(DG$14&gt;=Ввод!$I40)*N(DG$14&lt;Ввод!$J40)*PRODUCT($J$18:DG$18)*(1+$C36)</f>
        <v>0</v>
      </c>
      <c r="DH36" s="5">
        <f>IFERROR(Ввод!$G40/$E36,0)*N(DH$14&gt;=Ввод!$I40)*N(DH$14&lt;Ввод!$J40)*PRODUCT($J$18:DH$18)*(1+$C36)</f>
        <v>0</v>
      </c>
      <c r="DI36" s="5">
        <f>IFERROR(Ввод!$G40/$E36,0)*N(DI$14&gt;=Ввод!$I40)*N(DI$14&lt;Ввод!$J40)*PRODUCT($J$18:DI$18)*(1+$C36)</f>
        <v>0</v>
      </c>
      <c r="DJ36" s="5">
        <f>IFERROR(Ввод!$G40/$E36,0)*N(DJ$14&gt;=Ввод!$I40)*N(DJ$14&lt;Ввод!$J40)*PRODUCT($J$18:DJ$18)*(1+$C36)</f>
        <v>0</v>
      </c>
    </row>
    <row r="37" spans="1:114">
      <c r="B37" t="str">
        <f>Ввод!D41</f>
        <v>Создание / реконструкция объект №16</v>
      </c>
      <c r="C37" s="235">
        <f>Чувствительность!$D$13</f>
        <v>0</v>
      </c>
      <c r="D37" s="7">
        <f>N(Ввод!E41)</f>
        <v>0</v>
      </c>
      <c r="E37">
        <f>MATCH(Ввод!J41,$14:$14,0)-MATCH(Ввод!I41,$14:$14,0)</f>
        <v>0</v>
      </c>
      <c r="G37" s="7" t="s">
        <v>0</v>
      </c>
      <c r="I37" s="5">
        <f t="shared" si="0"/>
        <v>0</v>
      </c>
      <c r="J37" s="5">
        <f>IFERROR(Ввод!$G41/$E37,0)*N(J$14&gt;=Ввод!$I41)*N(J$14&lt;Ввод!$J41)*PRODUCT($J$18:J$18)*(1+$C37)</f>
        <v>0</v>
      </c>
      <c r="K37" s="5">
        <f>IFERROR(Ввод!$G41/$E37,0)*N(K$14&gt;=Ввод!$I41)*N(K$14&lt;Ввод!$J41)*PRODUCT($J$18:K$18)*(1+$C37)</f>
        <v>0</v>
      </c>
      <c r="L37" s="5">
        <f>IFERROR(Ввод!$G41/$E37,0)*N(L$14&gt;=Ввод!$I41)*N(L$14&lt;Ввод!$J41)*PRODUCT($J$18:L$18)*(1+$C37)</f>
        <v>0</v>
      </c>
      <c r="M37" s="5">
        <f>IFERROR(Ввод!$G41/$E37,0)*N(M$14&gt;=Ввод!$I41)*N(M$14&lt;Ввод!$J41)*PRODUCT($J$18:M$18)*(1+$C37)</f>
        <v>0</v>
      </c>
      <c r="N37" s="5">
        <f>IFERROR(Ввод!$G41/$E37,0)*N(N$14&gt;=Ввод!$I41)*N(N$14&lt;Ввод!$J41)*PRODUCT($J$18:N$18)*(1+$C37)</f>
        <v>0</v>
      </c>
      <c r="O37" s="5">
        <f>IFERROR(Ввод!$G41/$E37,0)*N(O$14&gt;=Ввод!$I41)*N(O$14&lt;Ввод!$J41)*PRODUCT($J$18:O$18)*(1+$C37)</f>
        <v>0</v>
      </c>
      <c r="P37" s="5">
        <f>IFERROR(Ввод!$G41/$E37,0)*N(P$14&gt;=Ввод!$I41)*N(P$14&lt;Ввод!$J41)*PRODUCT($J$18:P$18)*(1+$C37)</f>
        <v>0</v>
      </c>
      <c r="Q37" s="5">
        <f>IFERROR(Ввод!$G41/$E37,0)*N(Q$14&gt;=Ввод!$I41)*N(Q$14&lt;Ввод!$J41)*PRODUCT($J$18:Q$18)*(1+$C37)</f>
        <v>0</v>
      </c>
      <c r="R37" s="5">
        <f>IFERROR(Ввод!$G41/$E37,0)*N(R$14&gt;=Ввод!$I41)*N(R$14&lt;Ввод!$J41)*PRODUCT($J$18:R$18)*(1+$C37)</f>
        <v>0</v>
      </c>
      <c r="S37" s="5">
        <f>IFERROR(Ввод!$G41/$E37,0)*N(S$14&gt;=Ввод!$I41)*N(S$14&lt;Ввод!$J41)*PRODUCT($J$18:S$18)*(1+$C37)</f>
        <v>0</v>
      </c>
      <c r="T37" s="5">
        <f>IFERROR(Ввод!$G41/$E37,0)*N(T$14&gt;=Ввод!$I41)*N(T$14&lt;Ввод!$J41)*PRODUCT($J$18:T$18)*(1+$C37)</f>
        <v>0</v>
      </c>
      <c r="U37" s="5">
        <f>IFERROR(Ввод!$G41/$E37,0)*N(U$14&gt;=Ввод!$I41)*N(U$14&lt;Ввод!$J41)*PRODUCT($J$18:U$18)*(1+$C37)</f>
        <v>0</v>
      </c>
      <c r="V37" s="5">
        <f>IFERROR(Ввод!$G41/$E37,0)*N(V$14&gt;=Ввод!$I41)*N(V$14&lt;Ввод!$J41)*PRODUCT($J$18:V$18)*(1+$C37)</f>
        <v>0</v>
      </c>
      <c r="W37" s="5">
        <f>IFERROR(Ввод!$G41/$E37,0)*N(W$14&gt;=Ввод!$I41)*N(W$14&lt;Ввод!$J41)*PRODUCT($J$18:W$18)*(1+$C37)</f>
        <v>0</v>
      </c>
      <c r="X37" s="5">
        <f>IFERROR(Ввод!$G41/$E37,0)*N(X$14&gt;=Ввод!$I41)*N(X$14&lt;Ввод!$J41)*PRODUCT($J$18:X$18)*(1+$C37)</f>
        <v>0</v>
      </c>
      <c r="Y37" s="5">
        <f>IFERROR(Ввод!$G41/$E37,0)*N(Y$14&gt;=Ввод!$I41)*N(Y$14&lt;Ввод!$J41)*PRODUCT($J$18:Y$18)*(1+$C37)</f>
        <v>0</v>
      </c>
      <c r="Z37" s="5">
        <f>IFERROR(Ввод!$G41/$E37,0)*N(Z$14&gt;=Ввод!$I41)*N(Z$14&lt;Ввод!$J41)*PRODUCT($J$18:Z$18)*(1+$C37)</f>
        <v>0</v>
      </c>
      <c r="AA37" s="5">
        <f>IFERROR(Ввод!$G41/$E37,0)*N(AA$14&gt;=Ввод!$I41)*N(AA$14&lt;Ввод!$J41)*PRODUCT($J$18:AA$18)*(1+$C37)</f>
        <v>0</v>
      </c>
      <c r="AB37" s="5">
        <f>IFERROR(Ввод!$G41/$E37,0)*N(AB$14&gt;=Ввод!$I41)*N(AB$14&lt;Ввод!$J41)*PRODUCT($J$18:AB$18)*(1+$C37)</f>
        <v>0</v>
      </c>
      <c r="AC37" s="5">
        <f>IFERROR(Ввод!$G41/$E37,0)*N(AC$14&gt;=Ввод!$I41)*N(AC$14&lt;Ввод!$J41)*PRODUCT($J$18:AC$18)*(1+$C37)</f>
        <v>0</v>
      </c>
      <c r="AD37" s="5">
        <f>IFERROR(Ввод!$G41/$E37,0)*N(AD$14&gt;=Ввод!$I41)*N(AD$14&lt;Ввод!$J41)*PRODUCT($J$18:AD$18)*(1+$C37)</f>
        <v>0</v>
      </c>
      <c r="AE37" s="5">
        <f>IFERROR(Ввод!$G41/$E37,0)*N(AE$14&gt;=Ввод!$I41)*N(AE$14&lt;Ввод!$J41)*PRODUCT($J$18:AE$18)*(1+$C37)</f>
        <v>0</v>
      </c>
      <c r="AF37" s="5">
        <f>IFERROR(Ввод!$G41/$E37,0)*N(AF$14&gt;=Ввод!$I41)*N(AF$14&lt;Ввод!$J41)*PRODUCT($J$18:AF$18)*(1+$C37)</f>
        <v>0</v>
      </c>
      <c r="AG37" s="5">
        <f>IFERROR(Ввод!$G41/$E37,0)*N(AG$14&gt;=Ввод!$I41)*N(AG$14&lt;Ввод!$J41)*PRODUCT($J$18:AG$18)*(1+$C37)</f>
        <v>0</v>
      </c>
      <c r="AH37" s="5">
        <f>IFERROR(Ввод!$G41/$E37,0)*N(AH$14&gt;=Ввод!$I41)*N(AH$14&lt;Ввод!$J41)*PRODUCT($J$18:AH$18)*(1+$C37)</f>
        <v>0</v>
      </c>
      <c r="AI37" s="5">
        <f>IFERROR(Ввод!$G41/$E37,0)*N(AI$14&gt;=Ввод!$I41)*N(AI$14&lt;Ввод!$J41)*PRODUCT($J$18:AI$18)*(1+$C37)</f>
        <v>0</v>
      </c>
      <c r="AJ37" s="5">
        <f>IFERROR(Ввод!$G41/$E37,0)*N(AJ$14&gt;=Ввод!$I41)*N(AJ$14&lt;Ввод!$J41)*PRODUCT($J$18:AJ$18)*(1+$C37)</f>
        <v>0</v>
      </c>
      <c r="AK37" s="5">
        <f>IFERROR(Ввод!$G41/$E37,0)*N(AK$14&gt;=Ввод!$I41)*N(AK$14&lt;Ввод!$J41)*PRODUCT($J$18:AK$18)*(1+$C37)</f>
        <v>0</v>
      </c>
      <c r="AL37" s="5">
        <f>IFERROR(Ввод!$G41/$E37,0)*N(AL$14&gt;=Ввод!$I41)*N(AL$14&lt;Ввод!$J41)*PRODUCT($J$18:AL$18)*(1+$C37)</f>
        <v>0</v>
      </c>
      <c r="AM37" s="5">
        <f>IFERROR(Ввод!$G41/$E37,0)*N(AM$14&gt;=Ввод!$I41)*N(AM$14&lt;Ввод!$J41)*PRODUCT($J$18:AM$18)*(1+$C37)</f>
        <v>0</v>
      </c>
      <c r="AN37" s="5">
        <f>IFERROR(Ввод!$G41/$E37,0)*N(AN$14&gt;=Ввод!$I41)*N(AN$14&lt;Ввод!$J41)*PRODUCT($J$18:AN$18)*(1+$C37)</f>
        <v>0</v>
      </c>
      <c r="AO37" s="5">
        <f>IFERROR(Ввод!$G41/$E37,0)*N(AO$14&gt;=Ввод!$I41)*N(AO$14&lt;Ввод!$J41)*PRODUCT($J$18:AO$18)*(1+$C37)</f>
        <v>0</v>
      </c>
      <c r="AP37" s="5">
        <f>IFERROR(Ввод!$G41/$E37,0)*N(AP$14&gt;=Ввод!$I41)*N(AP$14&lt;Ввод!$J41)*PRODUCT($J$18:AP$18)*(1+$C37)</f>
        <v>0</v>
      </c>
      <c r="AQ37" s="5">
        <f>IFERROR(Ввод!$G41/$E37,0)*N(AQ$14&gt;=Ввод!$I41)*N(AQ$14&lt;Ввод!$J41)*PRODUCT($J$18:AQ$18)*(1+$C37)</f>
        <v>0</v>
      </c>
      <c r="AR37" s="5">
        <f>IFERROR(Ввод!$G41/$E37,0)*N(AR$14&gt;=Ввод!$I41)*N(AR$14&lt;Ввод!$J41)*PRODUCT($J$18:AR$18)*(1+$C37)</f>
        <v>0</v>
      </c>
      <c r="AS37" s="5">
        <f>IFERROR(Ввод!$G41/$E37,0)*N(AS$14&gt;=Ввод!$I41)*N(AS$14&lt;Ввод!$J41)*PRODUCT($J$18:AS$18)*(1+$C37)</f>
        <v>0</v>
      </c>
      <c r="AT37" s="5">
        <f>IFERROR(Ввод!$G41/$E37,0)*N(AT$14&gt;=Ввод!$I41)*N(AT$14&lt;Ввод!$J41)*PRODUCT($J$18:AT$18)*(1+$C37)</f>
        <v>0</v>
      </c>
      <c r="AU37" s="5">
        <f>IFERROR(Ввод!$G41/$E37,0)*N(AU$14&gt;=Ввод!$I41)*N(AU$14&lt;Ввод!$J41)*PRODUCT($J$18:AU$18)*(1+$C37)</f>
        <v>0</v>
      </c>
      <c r="AV37" s="5">
        <f>IFERROR(Ввод!$G41/$E37,0)*N(AV$14&gt;=Ввод!$I41)*N(AV$14&lt;Ввод!$J41)*PRODUCT($J$18:AV$18)*(1+$C37)</f>
        <v>0</v>
      </c>
      <c r="AW37" s="5">
        <f>IFERROR(Ввод!$G41/$E37,0)*N(AW$14&gt;=Ввод!$I41)*N(AW$14&lt;Ввод!$J41)*PRODUCT($J$18:AW$18)*(1+$C37)</f>
        <v>0</v>
      </c>
      <c r="AX37" s="5">
        <f>IFERROR(Ввод!$G41/$E37,0)*N(AX$14&gt;=Ввод!$I41)*N(AX$14&lt;Ввод!$J41)*PRODUCT($J$18:AX$18)*(1+$C37)</f>
        <v>0</v>
      </c>
      <c r="AY37" s="5">
        <f>IFERROR(Ввод!$G41/$E37,0)*N(AY$14&gt;=Ввод!$I41)*N(AY$14&lt;Ввод!$J41)*PRODUCT($J$18:AY$18)*(1+$C37)</f>
        <v>0</v>
      </c>
      <c r="AZ37" s="5">
        <f>IFERROR(Ввод!$G41/$E37,0)*N(AZ$14&gt;=Ввод!$I41)*N(AZ$14&lt;Ввод!$J41)*PRODUCT($J$18:AZ$18)*(1+$C37)</f>
        <v>0</v>
      </c>
      <c r="BA37" s="5">
        <f>IFERROR(Ввод!$G41/$E37,0)*N(BA$14&gt;=Ввод!$I41)*N(BA$14&lt;Ввод!$J41)*PRODUCT($J$18:BA$18)*(1+$C37)</f>
        <v>0</v>
      </c>
      <c r="BB37" s="5">
        <f>IFERROR(Ввод!$G41/$E37,0)*N(BB$14&gt;=Ввод!$I41)*N(BB$14&lt;Ввод!$J41)*PRODUCT($J$18:BB$18)*(1+$C37)</f>
        <v>0</v>
      </c>
      <c r="BC37" s="5">
        <f>IFERROR(Ввод!$G41/$E37,0)*N(BC$14&gt;=Ввод!$I41)*N(BC$14&lt;Ввод!$J41)*PRODUCT($J$18:BC$18)*(1+$C37)</f>
        <v>0</v>
      </c>
      <c r="BD37" s="5">
        <f>IFERROR(Ввод!$G41/$E37,0)*N(BD$14&gt;=Ввод!$I41)*N(BD$14&lt;Ввод!$J41)*PRODUCT($J$18:BD$18)*(1+$C37)</f>
        <v>0</v>
      </c>
      <c r="BE37" s="5">
        <f>IFERROR(Ввод!$G41/$E37,0)*N(BE$14&gt;=Ввод!$I41)*N(BE$14&lt;Ввод!$J41)*PRODUCT($J$18:BE$18)*(1+$C37)</f>
        <v>0</v>
      </c>
      <c r="BF37" s="5">
        <f>IFERROR(Ввод!$G41/$E37,0)*N(BF$14&gt;=Ввод!$I41)*N(BF$14&lt;Ввод!$J41)*PRODUCT($J$18:BF$18)*(1+$C37)</f>
        <v>0</v>
      </c>
      <c r="BG37" s="5">
        <f>IFERROR(Ввод!$G41/$E37,0)*N(BG$14&gt;=Ввод!$I41)*N(BG$14&lt;Ввод!$J41)*PRODUCT($J$18:BG$18)*(1+$C37)</f>
        <v>0</v>
      </c>
      <c r="BH37" s="5">
        <f>IFERROR(Ввод!$G41/$E37,0)*N(BH$14&gt;=Ввод!$I41)*N(BH$14&lt;Ввод!$J41)*PRODUCT($J$18:BH$18)*(1+$C37)</f>
        <v>0</v>
      </c>
      <c r="BI37" s="5">
        <f>IFERROR(Ввод!$G41/$E37,0)*N(BI$14&gt;=Ввод!$I41)*N(BI$14&lt;Ввод!$J41)*PRODUCT($J$18:BI$18)*(1+$C37)</f>
        <v>0</v>
      </c>
      <c r="BJ37" s="5">
        <f>IFERROR(Ввод!$G41/$E37,0)*N(BJ$14&gt;=Ввод!$I41)*N(BJ$14&lt;Ввод!$J41)*PRODUCT($J$18:BJ$18)*(1+$C37)</f>
        <v>0</v>
      </c>
      <c r="BK37" s="5">
        <f>IFERROR(Ввод!$G41/$E37,0)*N(BK$14&gt;=Ввод!$I41)*N(BK$14&lt;Ввод!$J41)*PRODUCT($J$18:BK$18)*(1+$C37)</f>
        <v>0</v>
      </c>
      <c r="BL37" s="5">
        <f>IFERROR(Ввод!$G41/$E37,0)*N(BL$14&gt;=Ввод!$I41)*N(BL$14&lt;Ввод!$J41)*PRODUCT($J$18:BL$18)*(1+$C37)</f>
        <v>0</v>
      </c>
      <c r="BM37" s="5">
        <f>IFERROR(Ввод!$G41/$E37,0)*N(BM$14&gt;=Ввод!$I41)*N(BM$14&lt;Ввод!$J41)*PRODUCT($J$18:BM$18)*(1+$C37)</f>
        <v>0</v>
      </c>
      <c r="BN37" s="5">
        <f>IFERROR(Ввод!$G41/$E37,0)*N(BN$14&gt;=Ввод!$I41)*N(BN$14&lt;Ввод!$J41)*PRODUCT($J$18:BN$18)*(1+$C37)</f>
        <v>0</v>
      </c>
      <c r="BO37" s="5">
        <f>IFERROR(Ввод!$G41/$E37,0)*N(BO$14&gt;=Ввод!$I41)*N(BO$14&lt;Ввод!$J41)*PRODUCT($J$18:BO$18)*(1+$C37)</f>
        <v>0</v>
      </c>
      <c r="BP37" s="5">
        <f>IFERROR(Ввод!$G41/$E37,0)*N(BP$14&gt;=Ввод!$I41)*N(BP$14&lt;Ввод!$J41)*PRODUCT($J$18:BP$18)*(1+$C37)</f>
        <v>0</v>
      </c>
      <c r="BQ37" s="5">
        <f>IFERROR(Ввод!$G41/$E37,0)*N(BQ$14&gt;=Ввод!$I41)*N(BQ$14&lt;Ввод!$J41)*PRODUCT($J$18:BQ$18)*(1+$C37)</f>
        <v>0</v>
      </c>
      <c r="BR37" s="5">
        <f>IFERROR(Ввод!$G41/$E37,0)*N(BR$14&gt;=Ввод!$I41)*N(BR$14&lt;Ввод!$J41)*PRODUCT($J$18:BR$18)*(1+$C37)</f>
        <v>0</v>
      </c>
      <c r="BS37" s="5">
        <f>IFERROR(Ввод!$G41/$E37,0)*N(BS$14&gt;=Ввод!$I41)*N(BS$14&lt;Ввод!$J41)*PRODUCT($J$18:BS$18)*(1+$C37)</f>
        <v>0</v>
      </c>
      <c r="BT37" s="5">
        <f>IFERROR(Ввод!$G41/$E37,0)*N(BT$14&gt;=Ввод!$I41)*N(BT$14&lt;Ввод!$J41)*PRODUCT($J$18:BT$18)*(1+$C37)</f>
        <v>0</v>
      </c>
      <c r="BU37" s="5">
        <f>IFERROR(Ввод!$G41/$E37,0)*N(BU$14&gt;=Ввод!$I41)*N(BU$14&lt;Ввод!$J41)*PRODUCT($J$18:BU$18)*(1+$C37)</f>
        <v>0</v>
      </c>
      <c r="BV37" s="5">
        <f>IFERROR(Ввод!$G41/$E37,0)*N(BV$14&gt;=Ввод!$I41)*N(BV$14&lt;Ввод!$J41)*PRODUCT($J$18:BV$18)*(1+$C37)</f>
        <v>0</v>
      </c>
      <c r="BW37" s="5">
        <f>IFERROR(Ввод!$G41/$E37,0)*N(BW$14&gt;=Ввод!$I41)*N(BW$14&lt;Ввод!$J41)*PRODUCT($J$18:BW$18)*(1+$C37)</f>
        <v>0</v>
      </c>
      <c r="BX37" s="5">
        <f>IFERROR(Ввод!$G41/$E37,0)*N(BX$14&gt;=Ввод!$I41)*N(BX$14&lt;Ввод!$J41)*PRODUCT($J$18:BX$18)*(1+$C37)</f>
        <v>0</v>
      </c>
      <c r="BY37" s="5">
        <f>IFERROR(Ввод!$G41/$E37,0)*N(BY$14&gt;=Ввод!$I41)*N(BY$14&lt;Ввод!$J41)*PRODUCT($J$18:BY$18)*(1+$C37)</f>
        <v>0</v>
      </c>
      <c r="BZ37" s="5">
        <f>IFERROR(Ввод!$G41/$E37,0)*N(BZ$14&gt;=Ввод!$I41)*N(BZ$14&lt;Ввод!$J41)*PRODUCT($J$18:BZ$18)*(1+$C37)</f>
        <v>0</v>
      </c>
      <c r="CA37" s="5">
        <f>IFERROR(Ввод!$G41/$E37,0)*N(CA$14&gt;=Ввод!$I41)*N(CA$14&lt;Ввод!$J41)*PRODUCT($J$18:CA$18)*(1+$C37)</f>
        <v>0</v>
      </c>
      <c r="CB37" s="5">
        <f>IFERROR(Ввод!$G41/$E37,0)*N(CB$14&gt;=Ввод!$I41)*N(CB$14&lt;Ввод!$J41)*PRODUCT($J$18:CB$18)*(1+$C37)</f>
        <v>0</v>
      </c>
      <c r="CC37" s="5">
        <f>IFERROR(Ввод!$G41/$E37,0)*N(CC$14&gt;=Ввод!$I41)*N(CC$14&lt;Ввод!$J41)*PRODUCT($J$18:CC$18)*(1+$C37)</f>
        <v>0</v>
      </c>
      <c r="CD37" s="5">
        <f>IFERROR(Ввод!$G41/$E37,0)*N(CD$14&gt;=Ввод!$I41)*N(CD$14&lt;Ввод!$J41)*PRODUCT($J$18:CD$18)*(1+$C37)</f>
        <v>0</v>
      </c>
      <c r="CE37" s="5">
        <f>IFERROR(Ввод!$G41/$E37,0)*N(CE$14&gt;=Ввод!$I41)*N(CE$14&lt;Ввод!$J41)*PRODUCT($J$18:CE$18)*(1+$C37)</f>
        <v>0</v>
      </c>
      <c r="CF37" s="5">
        <f>IFERROR(Ввод!$G41/$E37,0)*N(CF$14&gt;=Ввод!$I41)*N(CF$14&lt;Ввод!$J41)*PRODUCT($J$18:CF$18)*(1+$C37)</f>
        <v>0</v>
      </c>
      <c r="CG37" s="5">
        <f>IFERROR(Ввод!$G41/$E37,0)*N(CG$14&gt;=Ввод!$I41)*N(CG$14&lt;Ввод!$J41)*PRODUCT($J$18:CG$18)*(1+$C37)</f>
        <v>0</v>
      </c>
      <c r="CH37" s="5">
        <f>IFERROR(Ввод!$G41/$E37,0)*N(CH$14&gt;=Ввод!$I41)*N(CH$14&lt;Ввод!$J41)*PRODUCT($J$18:CH$18)*(1+$C37)</f>
        <v>0</v>
      </c>
      <c r="CI37" s="5">
        <f>IFERROR(Ввод!$G41/$E37,0)*N(CI$14&gt;=Ввод!$I41)*N(CI$14&lt;Ввод!$J41)*PRODUCT($J$18:CI$18)*(1+$C37)</f>
        <v>0</v>
      </c>
      <c r="CJ37" s="5">
        <f>IFERROR(Ввод!$G41/$E37,0)*N(CJ$14&gt;=Ввод!$I41)*N(CJ$14&lt;Ввод!$J41)*PRODUCT($J$18:CJ$18)*(1+$C37)</f>
        <v>0</v>
      </c>
      <c r="CK37" s="5">
        <f>IFERROR(Ввод!$G41/$E37,0)*N(CK$14&gt;=Ввод!$I41)*N(CK$14&lt;Ввод!$J41)*PRODUCT($J$18:CK$18)*(1+$C37)</f>
        <v>0</v>
      </c>
      <c r="CL37" s="5">
        <f>IFERROR(Ввод!$G41/$E37,0)*N(CL$14&gt;=Ввод!$I41)*N(CL$14&lt;Ввод!$J41)*PRODUCT($J$18:CL$18)*(1+$C37)</f>
        <v>0</v>
      </c>
      <c r="CM37" s="5">
        <f>IFERROR(Ввод!$G41/$E37,0)*N(CM$14&gt;=Ввод!$I41)*N(CM$14&lt;Ввод!$J41)*PRODUCT($J$18:CM$18)*(1+$C37)</f>
        <v>0</v>
      </c>
      <c r="CN37" s="5">
        <f>IFERROR(Ввод!$G41/$E37,0)*N(CN$14&gt;=Ввод!$I41)*N(CN$14&lt;Ввод!$J41)*PRODUCT($J$18:CN$18)*(1+$C37)</f>
        <v>0</v>
      </c>
      <c r="CO37" s="5">
        <f>IFERROR(Ввод!$G41/$E37,0)*N(CO$14&gt;=Ввод!$I41)*N(CO$14&lt;Ввод!$J41)*PRODUCT($J$18:CO$18)*(1+$C37)</f>
        <v>0</v>
      </c>
      <c r="CP37" s="5">
        <f>IFERROR(Ввод!$G41/$E37,0)*N(CP$14&gt;=Ввод!$I41)*N(CP$14&lt;Ввод!$J41)*PRODUCT($J$18:CP$18)*(1+$C37)</f>
        <v>0</v>
      </c>
      <c r="CQ37" s="5">
        <f>IFERROR(Ввод!$G41/$E37,0)*N(CQ$14&gt;=Ввод!$I41)*N(CQ$14&lt;Ввод!$J41)*PRODUCT($J$18:CQ$18)*(1+$C37)</f>
        <v>0</v>
      </c>
      <c r="CR37" s="5">
        <f>IFERROR(Ввод!$G41/$E37,0)*N(CR$14&gt;=Ввод!$I41)*N(CR$14&lt;Ввод!$J41)*PRODUCT($J$18:CR$18)*(1+$C37)</f>
        <v>0</v>
      </c>
      <c r="CS37" s="5">
        <f>IFERROR(Ввод!$G41/$E37,0)*N(CS$14&gt;=Ввод!$I41)*N(CS$14&lt;Ввод!$J41)*PRODUCT($J$18:CS$18)*(1+$C37)</f>
        <v>0</v>
      </c>
      <c r="CT37" s="5">
        <f>IFERROR(Ввод!$G41/$E37,0)*N(CT$14&gt;=Ввод!$I41)*N(CT$14&lt;Ввод!$J41)*PRODUCT($J$18:CT$18)*(1+$C37)</f>
        <v>0</v>
      </c>
      <c r="CU37" s="5">
        <f>IFERROR(Ввод!$G41/$E37,0)*N(CU$14&gt;=Ввод!$I41)*N(CU$14&lt;Ввод!$J41)*PRODUCT($J$18:CU$18)*(1+$C37)</f>
        <v>0</v>
      </c>
      <c r="CV37" s="5">
        <f>IFERROR(Ввод!$G41/$E37,0)*N(CV$14&gt;=Ввод!$I41)*N(CV$14&lt;Ввод!$J41)*PRODUCT($J$18:CV$18)*(1+$C37)</f>
        <v>0</v>
      </c>
      <c r="CW37" s="5">
        <f>IFERROR(Ввод!$G41/$E37,0)*N(CW$14&gt;=Ввод!$I41)*N(CW$14&lt;Ввод!$J41)*PRODUCT($J$18:CW$18)*(1+$C37)</f>
        <v>0</v>
      </c>
      <c r="CX37" s="5">
        <f>IFERROR(Ввод!$G41/$E37,0)*N(CX$14&gt;=Ввод!$I41)*N(CX$14&lt;Ввод!$J41)*PRODUCT($J$18:CX$18)*(1+$C37)</f>
        <v>0</v>
      </c>
      <c r="CY37" s="5">
        <f>IFERROR(Ввод!$G41/$E37,0)*N(CY$14&gt;=Ввод!$I41)*N(CY$14&lt;Ввод!$J41)*PRODUCT($J$18:CY$18)*(1+$C37)</f>
        <v>0</v>
      </c>
      <c r="CZ37" s="5">
        <f>IFERROR(Ввод!$G41/$E37,0)*N(CZ$14&gt;=Ввод!$I41)*N(CZ$14&lt;Ввод!$J41)*PRODUCT($J$18:CZ$18)*(1+$C37)</f>
        <v>0</v>
      </c>
      <c r="DA37" s="5">
        <f>IFERROR(Ввод!$G41/$E37,0)*N(DA$14&gt;=Ввод!$I41)*N(DA$14&lt;Ввод!$J41)*PRODUCT($J$18:DA$18)*(1+$C37)</f>
        <v>0</v>
      </c>
      <c r="DB37" s="5">
        <f>IFERROR(Ввод!$G41/$E37,0)*N(DB$14&gt;=Ввод!$I41)*N(DB$14&lt;Ввод!$J41)*PRODUCT($J$18:DB$18)*(1+$C37)</f>
        <v>0</v>
      </c>
      <c r="DC37" s="5">
        <f>IFERROR(Ввод!$G41/$E37,0)*N(DC$14&gt;=Ввод!$I41)*N(DC$14&lt;Ввод!$J41)*PRODUCT($J$18:DC$18)*(1+$C37)</f>
        <v>0</v>
      </c>
      <c r="DD37" s="5">
        <f>IFERROR(Ввод!$G41/$E37,0)*N(DD$14&gt;=Ввод!$I41)*N(DD$14&lt;Ввод!$J41)*PRODUCT($J$18:DD$18)*(1+$C37)</f>
        <v>0</v>
      </c>
      <c r="DE37" s="5">
        <f>IFERROR(Ввод!$G41/$E37,0)*N(DE$14&gt;=Ввод!$I41)*N(DE$14&lt;Ввод!$J41)*PRODUCT($J$18:DE$18)*(1+$C37)</f>
        <v>0</v>
      </c>
      <c r="DF37" s="5">
        <f>IFERROR(Ввод!$G41/$E37,0)*N(DF$14&gt;=Ввод!$I41)*N(DF$14&lt;Ввод!$J41)*PRODUCT($J$18:DF$18)*(1+$C37)</f>
        <v>0</v>
      </c>
      <c r="DG37" s="5">
        <f>IFERROR(Ввод!$G41/$E37,0)*N(DG$14&gt;=Ввод!$I41)*N(DG$14&lt;Ввод!$J41)*PRODUCT($J$18:DG$18)*(1+$C37)</f>
        <v>0</v>
      </c>
      <c r="DH37" s="5">
        <f>IFERROR(Ввод!$G41/$E37,0)*N(DH$14&gt;=Ввод!$I41)*N(DH$14&lt;Ввод!$J41)*PRODUCT($J$18:DH$18)*(1+$C37)</f>
        <v>0</v>
      </c>
      <c r="DI37" s="5">
        <f>IFERROR(Ввод!$G41/$E37,0)*N(DI$14&gt;=Ввод!$I41)*N(DI$14&lt;Ввод!$J41)*PRODUCT($J$18:DI$18)*(1+$C37)</f>
        <v>0</v>
      </c>
      <c r="DJ37" s="5">
        <f>IFERROR(Ввод!$G41/$E37,0)*N(DJ$14&gt;=Ввод!$I41)*N(DJ$14&lt;Ввод!$J41)*PRODUCT($J$18:DJ$18)*(1+$C37)</f>
        <v>0</v>
      </c>
    </row>
    <row r="38" spans="1:114">
      <c r="B38" t="str">
        <f>Ввод!D42</f>
        <v>Создание / реконструкция объект №17</v>
      </c>
      <c r="C38" s="235">
        <f>Чувствительность!$D$13</f>
        <v>0</v>
      </c>
      <c r="D38" s="7">
        <f>N(Ввод!E42)</f>
        <v>0</v>
      </c>
      <c r="E38">
        <f>MATCH(Ввод!J42,$14:$14,0)-MATCH(Ввод!I42,$14:$14,0)</f>
        <v>0</v>
      </c>
      <c r="G38" s="7" t="s">
        <v>0</v>
      </c>
      <c r="I38" s="5">
        <f t="shared" si="0"/>
        <v>0</v>
      </c>
      <c r="J38" s="5">
        <f>IFERROR(Ввод!$G42/$E38,0)*N(J$14&gt;=Ввод!$I42)*N(J$14&lt;Ввод!$J42)*PRODUCT($J$18:J$18)*(1+$C38)</f>
        <v>0</v>
      </c>
      <c r="K38" s="5">
        <f>IFERROR(Ввод!$G42/$E38,0)*N(K$14&gt;=Ввод!$I42)*N(K$14&lt;Ввод!$J42)*PRODUCT($J$18:K$18)*(1+$C38)</f>
        <v>0</v>
      </c>
      <c r="L38" s="5">
        <f>IFERROR(Ввод!$G42/$E38,0)*N(L$14&gt;=Ввод!$I42)*N(L$14&lt;Ввод!$J42)*PRODUCT($J$18:L$18)*(1+$C38)</f>
        <v>0</v>
      </c>
      <c r="M38" s="5">
        <f>IFERROR(Ввод!$G42/$E38,0)*N(M$14&gt;=Ввод!$I42)*N(M$14&lt;Ввод!$J42)*PRODUCT($J$18:M$18)*(1+$C38)</f>
        <v>0</v>
      </c>
      <c r="N38" s="5">
        <f>IFERROR(Ввод!$G42/$E38,0)*N(N$14&gt;=Ввод!$I42)*N(N$14&lt;Ввод!$J42)*PRODUCT($J$18:N$18)*(1+$C38)</f>
        <v>0</v>
      </c>
      <c r="O38" s="5">
        <f>IFERROR(Ввод!$G42/$E38,0)*N(O$14&gt;=Ввод!$I42)*N(O$14&lt;Ввод!$J42)*PRODUCT($J$18:O$18)*(1+$C38)</f>
        <v>0</v>
      </c>
      <c r="P38" s="5">
        <f>IFERROR(Ввод!$G42/$E38,0)*N(P$14&gt;=Ввод!$I42)*N(P$14&lt;Ввод!$J42)*PRODUCT($J$18:P$18)*(1+$C38)</f>
        <v>0</v>
      </c>
      <c r="Q38" s="5">
        <f>IFERROR(Ввод!$G42/$E38,0)*N(Q$14&gt;=Ввод!$I42)*N(Q$14&lt;Ввод!$J42)*PRODUCT($J$18:Q$18)*(1+$C38)</f>
        <v>0</v>
      </c>
      <c r="R38" s="5">
        <f>IFERROR(Ввод!$G42/$E38,0)*N(R$14&gt;=Ввод!$I42)*N(R$14&lt;Ввод!$J42)*PRODUCT($J$18:R$18)*(1+$C38)</f>
        <v>0</v>
      </c>
      <c r="S38" s="5">
        <f>IFERROR(Ввод!$G42/$E38,0)*N(S$14&gt;=Ввод!$I42)*N(S$14&lt;Ввод!$J42)*PRODUCT($J$18:S$18)*(1+$C38)</f>
        <v>0</v>
      </c>
      <c r="T38" s="5">
        <f>IFERROR(Ввод!$G42/$E38,0)*N(T$14&gt;=Ввод!$I42)*N(T$14&lt;Ввод!$J42)*PRODUCT($J$18:T$18)*(1+$C38)</f>
        <v>0</v>
      </c>
      <c r="U38" s="5">
        <f>IFERROR(Ввод!$G42/$E38,0)*N(U$14&gt;=Ввод!$I42)*N(U$14&lt;Ввод!$J42)*PRODUCT($J$18:U$18)*(1+$C38)</f>
        <v>0</v>
      </c>
      <c r="V38" s="5">
        <f>IFERROR(Ввод!$G42/$E38,0)*N(V$14&gt;=Ввод!$I42)*N(V$14&lt;Ввод!$J42)*PRODUCT($J$18:V$18)*(1+$C38)</f>
        <v>0</v>
      </c>
      <c r="W38" s="5">
        <f>IFERROR(Ввод!$G42/$E38,0)*N(W$14&gt;=Ввод!$I42)*N(W$14&lt;Ввод!$J42)*PRODUCT($J$18:W$18)*(1+$C38)</f>
        <v>0</v>
      </c>
      <c r="X38" s="5">
        <f>IFERROR(Ввод!$G42/$E38,0)*N(X$14&gt;=Ввод!$I42)*N(X$14&lt;Ввод!$J42)*PRODUCT($J$18:X$18)*(1+$C38)</f>
        <v>0</v>
      </c>
      <c r="Y38" s="5">
        <f>IFERROR(Ввод!$G42/$E38,0)*N(Y$14&gt;=Ввод!$I42)*N(Y$14&lt;Ввод!$J42)*PRODUCT($J$18:Y$18)*(1+$C38)</f>
        <v>0</v>
      </c>
      <c r="Z38" s="5">
        <f>IFERROR(Ввод!$G42/$E38,0)*N(Z$14&gt;=Ввод!$I42)*N(Z$14&lt;Ввод!$J42)*PRODUCT($J$18:Z$18)*(1+$C38)</f>
        <v>0</v>
      </c>
      <c r="AA38" s="5">
        <f>IFERROR(Ввод!$G42/$E38,0)*N(AA$14&gt;=Ввод!$I42)*N(AA$14&lt;Ввод!$J42)*PRODUCT($J$18:AA$18)*(1+$C38)</f>
        <v>0</v>
      </c>
      <c r="AB38" s="5">
        <f>IFERROR(Ввод!$G42/$E38,0)*N(AB$14&gt;=Ввод!$I42)*N(AB$14&lt;Ввод!$J42)*PRODUCT($J$18:AB$18)*(1+$C38)</f>
        <v>0</v>
      </c>
      <c r="AC38" s="5">
        <f>IFERROR(Ввод!$G42/$E38,0)*N(AC$14&gt;=Ввод!$I42)*N(AC$14&lt;Ввод!$J42)*PRODUCT($J$18:AC$18)*(1+$C38)</f>
        <v>0</v>
      </c>
      <c r="AD38" s="5">
        <f>IFERROR(Ввод!$G42/$E38,0)*N(AD$14&gt;=Ввод!$I42)*N(AD$14&lt;Ввод!$J42)*PRODUCT($J$18:AD$18)*(1+$C38)</f>
        <v>0</v>
      </c>
      <c r="AE38" s="5">
        <f>IFERROR(Ввод!$G42/$E38,0)*N(AE$14&gt;=Ввод!$I42)*N(AE$14&lt;Ввод!$J42)*PRODUCT($J$18:AE$18)*(1+$C38)</f>
        <v>0</v>
      </c>
      <c r="AF38" s="5">
        <f>IFERROR(Ввод!$G42/$E38,0)*N(AF$14&gt;=Ввод!$I42)*N(AF$14&lt;Ввод!$J42)*PRODUCT($J$18:AF$18)*(1+$C38)</f>
        <v>0</v>
      </c>
      <c r="AG38" s="5">
        <f>IFERROR(Ввод!$G42/$E38,0)*N(AG$14&gt;=Ввод!$I42)*N(AG$14&lt;Ввод!$J42)*PRODUCT($J$18:AG$18)*(1+$C38)</f>
        <v>0</v>
      </c>
      <c r="AH38" s="5">
        <f>IFERROR(Ввод!$G42/$E38,0)*N(AH$14&gt;=Ввод!$I42)*N(AH$14&lt;Ввод!$J42)*PRODUCT($J$18:AH$18)*(1+$C38)</f>
        <v>0</v>
      </c>
      <c r="AI38" s="5">
        <f>IFERROR(Ввод!$G42/$E38,0)*N(AI$14&gt;=Ввод!$I42)*N(AI$14&lt;Ввод!$J42)*PRODUCT($J$18:AI$18)*(1+$C38)</f>
        <v>0</v>
      </c>
      <c r="AJ38" s="5">
        <f>IFERROR(Ввод!$G42/$E38,0)*N(AJ$14&gt;=Ввод!$I42)*N(AJ$14&lt;Ввод!$J42)*PRODUCT($J$18:AJ$18)*(1+$C38)</f>
        <v>0</v>
      </c>
      <c r="AK38" s="5">
        <f>IFERROR(Ввод!$G42/$E38,0)*N(AK$14&gt;=Ввод!$I42)*N(AK$14&lt;Ввод!$J42)*PRODUCT($J$18:AK$18)*(1+$C38)</f>
        <v>0</v>
      </c>
      <c r="AL38" s="5">
        <f>IFERROR(Ввод!$G42/$E38,0)*N(AL$14&gt;=Ввод!$I42)*N(AL$14&lt;Ввод!$J42)*PRODUCT($J$18:AL$18)*(1+$C38)</f>
        <v>0</v>
      </c>
      <c r="AM38" s="5">
        <f>IFERROR(Ввод!$G42/$E38,0)*N(AM$14&gt;=Ввод!$I42)*N(AM$14&lt;Ввод!$J42)*PRODUCT($J$18:AM$18)*(1+$C38)</f>
        <v>0</v>
      </c>
      <c r="AN38" s="5">
        <f>IFERROR(Ввод!$G42/$E38,0)*N(AN$14&gt;=Ввод!$I42)*N(AN$14&lt;Ввод!$J42)*PRODUCT($J$18:AN$18)*(1+$C38)</f>
        <v>0</v>
      </c>
      <c r="AO38" s="5">
        <f>IFERROR(Ввод!$G42/$E38,0)*N(AO$14&gt;=Ввод!$I42)*N(AO$14&lt;Ввод!$J42)*PRODUCT($J$18:AO$18)*(1+$C38)</f>
        <v>0</v>
      </c>
      <c r="AP38" s="5">
        <f>IFERROR(Ввод!$G42/$E38,0)*N(AP$14&gt;=Ввод!$I42)*N(AP$14&lt;Ввод!$J42)*PRODUCT($J$18:AP$18)*(1+$C38)</f>
        <v>0</v>
      </c>
      <c r="AQ38" s="5">
        <f>IFERROR(Ввод!$G42/$E38,0)*N(AQ$14&gt;=Ввод!$I42)*N(AQ$14&lt;Ввод!$J42)*PRODUCT($J$18:AQ$18)*(1+$C38)</f>
        <v>0</v>
      </c>
      <c r="AR38" s="5">
        <f>IFERROR(Ввод!$G42/$E38,0)*N(AR$14&gt;=Ввод!$I42)*N(AR$14&lt;Ввод!$J42)*PRODUCT($J$18:AR$18)*(1+$C38)</f>
        <v>0</v>
      </c>
      <c r="AS38" s="5">
        <f>IFERROR(Ввод!$G42/$E38,0)*N(AS$14&gt;=Ввод!$I42)*N(AS$14&lt;Ввод!$J42)*PRODUCT($J$18:AS$18)*(1+$C38)</f>
        <v>0</v>
      </c>
      <c r="AT38" s="5">
        <f>IFERROR(Ввод!$G42/$E38,0)*N(AT$14&gt;=Ввод!$I42)*N(AT$14&lt;Ввод!$J42)*PRODUCT($J$18:AT$18)*(1+$C38)</f>
        <v>0</v>
      </c>
      <c r="AU38" s="5">
        <f>IFERROR(Ввод!$G42/$E38,0)*N(AU$14&gt;=Ввод!$I42)*N(AU$14&lt;Ввод!$J42)*PRODUCT($J$18:AU$18)*(1+$C38)</f>
        <v>0</v>
      </c>
      <c r="AV38" s="5">
        <f>IFERROR(Ввод!$G42/$E38,0)*N(AV$14&gt;=Ввод!$I42)*N(AV$14&lt;Ввод!$J42)*PRODUCT($J$18:AV$18)*(1+$C38)</f>
        <v>0</v>
      </c>
      <c r="AW38" s="5">
        <f>IFERROR(Ввод!$G42/$E38,0)*N(AW$14&gt;=Ввод!$I42)*N(AW$14&lt;Ввод!$J42)*PRODUCT($J$18:AW$18)*(1+$C38)</f>
        <v>0</v>
      </c>
      <c r="AX38" s="5">
        <f>IFERROR(Ввод!$G42/$E38,0)*N(AX$14&gt;=Ввод!$I42)*N(AX$14&lt;Ввод!$J42)*PRODUCT($J$18:AX$18)*(1+$C38)</f>
        <v>0</v>
      </c>
      <c r="AY38" s="5">
        <f>IFERROR(Ввод!$G42/$E38,0)*N(AY$14&gt;=Ввод!$I42)*N(AY$14&lt;Ввод!$J42)*PRODUCT($J$18:AY$18)*(1+$C38)</f>
        <v>0</v>
      </c>
      <c r="AZ38" s="5">
        <f>IFERROR(Ввод!$G42/$E38,0)*N(AZ$14&gt;=Ввод!$I42)*N(AZ$14&lt;Ввод!$J42)*PRODUCT($J$18:AZ$18)*(1+$C38)</f>
        <v>0</v>
      </c>
      <c r="BA38" s="5">
        <f>IFERROR(Ввод!$G42/$E38,0)*N(BA$14&gt;=Ввод!$I42)*N(BA$14&lt;Ввод!$J42)*PRODUCT($J$18:BA$18)*(1+$C38)</f>
        <v>0</v>
      </c>
      <c r="BB38" s="5">
        <f>IFERROR(Ввод!$G42/$E38,0)*N(BB$14&gt;=Ввод!$I42)*N(BB$14&lt;Ввод!$J42)*PRODUCT($J$18:BB$18)*(1+$C38)</f>
        <v>0</v>
      </c>
      <c r="BC38" s="5">
        <f>IFERROR(Ввод!$G42/$E38,0)*N(BC$14&gt;=Ввод!$I42)*N(BC$14&lt;Ввод!$J42)*PRODUCT($J$18:BC$18)*(1+$C38)</f>
        <v>0</v>
      </c>
      <c r="BD38" s="5">
        <f>IFERROR(Ввод!$G42/$E38,0)*N(BD$14&gt;=Ввод!$I42)*N(BD$14&lt;Ввод!$J42)*PRODUCT($J$18:BD$18)*(1+$C38)</f>
        <v>0</v>
      </c>
      <c r="BE38" s="5">
        <f>IFERROR(Ввод!$G42/$E38,0)*N(BE$14&gt;=Ввод!$I42)*N(BE$14&lt;Ввод!$J42)*PRODUCT($J$18:BE$18)*(1+$C38)</f>
        <v>0</v>
      </c>
      <c r="BF38" s="5">
        <f>IFERROR(Ввод!$G42/$E38,0)*N(BF$14&gt;=Ввод!$I42)*N(BF$14&lt;Ввод!$J42)*PRODUCT($J$18:BF$18)*(1+$C38)</f>
        <v>0</v>
      </c>
      <c r="BG38" s="5">
        <f>IFERROR(Ввод!$G42/$E38,0)*N(BG$14&gt;=Ввод!$I42)*N(BG$14&lt;Ввод!$J42)*PRODUCT($J$18:BG$18)*(1+$C38)</f>
        <v>0</v>
      </c>
      <c r="BH38" s="5">
        <f>IFERROR(Ввод!$G42/$E38,0)*N(BH$14&gt;=Ввод!$I42)*N(BH$14&lt;Ввод!$J42)*PRODUCT($J$18:BH$18)*(1+$C38)</f>
        <v>0</v>
      </c>
      <c r="BI38" s="5">
        <f>IFERROR(Ввод!$G42/$E38,0)*N(BI$14&gt;=Ввод!$I42)*N(BI$14&lt;Ввод!$J42)*PRODUCT($J$18:BI$18)*(1+$C38)</f>
        <v>0</v>
      </c>
      <c r="BJ38" s="5">
        <f>IFERROR(Ввод!$G42/$E38,0)*N(BJ$14&gt;=Ввод!$I42)*N(BJ$14&lt;Ввод!$J42)*PRODUCT($J$18:BJ$18)*(1+$C38)</f>
        <v>0</v>
      </c>
      <c r="BK38" s="5">
        <f>IFERROR(Ввод!$G42/$E38,0)*N(BK$14&gt;=Ввод!$I42)*N(BK$14&lt;Ввод!$J42)*PRODUCT($J$18:BK$18)*(1+$C38)</f>
        <v>0</v>
      </c>
      <c r="BL38" s="5">
        <f>IFERROR(Ввод!$G42/$E38,0)*N(BL$14&gt;=Ввод!$I42)*N(BL$14&lt;Ввод!$J42)*PRODUCT($J$18:BL$18)*(1+$C38)</f>
        <v>0</v>
      </c>
      <c r="BM38" s="5">
        <f>IFERROR(Ввод!$G42/$E38,0)*N(BM$14&gt;=Ввод!$I42)*N(BM$14&lt;Ввод!$J42)*PRODUCT($J$18:BM$18)*(1+$C38)</f>
        <v>0</v>
      </c>
      <c r="BN38" s="5">
        <f>IFERROR(Ввод!$G42/$E38,0)*N(BN$14&gt;=Ввод!$I42)*N(BN$14&lt;Ввод!$J42)*PRODUCT($J$18:BN$18)*(1+$C38)</f>
        <v>0</v>
      </c>
      <c r="BO38" s="5">
        <f>IFERROR(Ввод!$G42/$E38,0)*N(BO$14&gt;=Ввод!$I42)*N(BO$14&lt;Ввод!$J42)*PRODUCT($J$18:BO$18)*(1+$C38)</f>
        <v>0</v>
      </c>
      <c r="BP38" s="5">
        <f>IFERROR(Ввод!$G42/$E38,0)*N(BP$14&gt;=Ввод!$I42)*N(BP$14&lt;Ввод!$J42)*PRODUCT($J$18:BP$18)*(1+$C38)</f>
        <v>0</v>
      </c>
      <c r="BQ38" s="5">
        <f>IFERROR(Ввод!$G42/$E38,0)*N(BQ$14&gt;=Ввод!$I42)*N(BQ$14&lt;Ввод!$J42)*PRODUCT($J$18:BQ$18)*(1+$C38)</f>
        <v>0</v>
      </c>
      <c r="BR38" s="5">
        <f>IFERROR(Ввод!$G42/$E38,0)*N(BR$14&gt;=Ввод!$I42)*N(BR$14&lt;Ввод!$J42)*PRODUCT($J$18:BR$18)*(1+$C38)</f>
        <v>0</v>
      </c>
      <c r="BS38" s="5">
        <f>IFERROR(Ввод!$G42/$E38,0)*N(BS$14&gt;=Ввод!$I42)*N(BS$14&lt;Ввод!$J42)*PRODUCT($J$18:BS$18)*(1+$C38)</f>
        <v>0</v>
      </c>
      <c r="BT38" s="5">
        <f>IFERROR(Ввод!$G42/$E38,0)*N(BT$14&gt;=Ввод!$I42)*N(BT$14&lt;Ввод!$J42)*PRODUCT($J$18:BT$18)*(1+$C38)</f>
        <v>0</v>
      </c>
      <c r="BU38" s="5">
        <f>IFERROR(Ввод!$G42/$E38,0)*N(BU$14&gt;=Ввод!$I42)*N(BU$14&lt;Ввод!$J42)*PRODUCT($J$18:BU$18)*(1+$C38)</f>
        <v>0</v>
      </c>
      <c r="BV38" s="5">
        <f>IFERROR(Ввод!$G42/$E38,0)*N(BV$14&gt;=Ввод!$I42)*N(BV$14&lt;Ввод!$J42)*PRODUCT($J$18:BV$18)*(1+$C38)</f>
        <v>0</v>
      </c>
      <c r="BW38" s="5">
        <f>IFERROR(Ввод!$G42/$E38,0)*N(BW$14&gt;=Ввод!$I42)*N(BW$14&lt;Ввод!$J42)*PRODUCT($J$18:BW$18)*(1+$C38)</f>
        <v>0</v>
      </c>
      <c r="BX38" s="5">
        <f>IFERROR(Ввод!$G42/$E38,0)*N(BX$14&gt;=Ввод!$I42)*N(BX$14&lt;Ввод!$J42)*PRODUCT($J$18:BX$18)*(1+$C38)</f>
        <v>0</v>
      </c>
      <c r="BY38" s="5">
        <f>IFERROR(Ввод!$G42/$E38,0)*N(BY$14&gt;=Ввод!$I42)*N(BY$14&lt;Ввод!$J42)*PRODUCT($J$18:BY$18)*(1+$C38)</f>
        <v>0</v>
      </c>
      <c r="BZ38" s="5">
        <f>IFERROR(Ввод!$G42/$E38,0)*N(BZ$14&gt;=Ввод!$I42)*N(BZ$14&lt;Ввод!$J42)*PRODUCT($J$18:BZ$18)*(1+$C38)</f>
        <v>0</v>
      </c>
      <c r="CA38" s="5">
        <f>IFERROR(Ввод!$G42/$E38,0)*N(CA$14&gt;=Ввод!$I42)*N(CA$14&lt;Ввод!$J42)*PRODUCT($J$18:CA$18)*(1+$C38)</f>
        <v>0</v>
      </c>
      <c r="CB38" s="5">
        <f>IFERROR(Ввод!$G42/$E38,0)*N(CB$14&gt;=Ввод!$I42)*N(CB$14&lt;Ввод!$J42)*PRODUCT($J$18:CB$18)*(1+$C38)</f>
        <v>0</v>
      </c>
      <c r="CC38" s="5">
        <f>IFERROR(Ввод!$G42/$E38,0)*N(CC$14&gt;=Ввод!$I42)*N(CC$14&lt;Ввод!$J42)*PRODUCT($J$18:CC$18)*(1+$C38)</f>
        <v>0</v>
      </c>
      <c r="CD38" s="5">
        <f>IFERROR(Ввод!$G42/$E38,0)*N(CD$14&gt;=Ввод!$I42)*N(CD$14&lt;Ввод!$J42)*PRODUCT($J$18:CD$18)*(1+$C38)</f>
        <v>0</v>
      </c>
      <c r="CE38" s="5">
        <f>IFERROR(Ввод!$G42/$E38,0)*N(CE$14&gt;=Ввод!$I42)*N(CE$14&lt;Ввод!$J42)*PRODUCT($J$18:CE$18)*(1+$C38)</f>
        <v>0</v>
      </c>
      <c r="CF38" s="5">
        <f>IFERROR(Ввод!$G42/$E38,0)*N(CF$14&gt;=Ввод!$I42)*N(CF$14&lt;Ввод!$J42)*PRODUCT($J$18:CF$18)*(1+$C38)</f>
        <v>0</v>
      </c>
      <c r="CG38" s="5">
        <f>IFERROR(Ввод!$G42/$E38,0)*N(CG$14&gt;=Ввод!$I42)*N(CG$14&lt;Ввод!$J42)*PRODUCT($J$18:CG$18)*(1+$C38)</f>
        <v>0</v>
      </c>
      <c r="CH38" s="5">
        <f>IFERROR(Ввод!$G42/$E38,0)*N(CH$14&gt;=Ввод!$I42)*N(CH$14&lt;Ввод!$J42)*PRODUCT($J$18:CH$18)*(1+$C38)</f>
        <v>0</v>
      </c>
      <c r="CI38" s="5">
        <f>IFERROR(Ввод!$G42/$E38,0)*N(CI$14&gt;=Ввод!$I42)*N(CI$14&lt;Ввод!$J42)*PRODUCT($J$18:CI$18)*(1+$C38)</f>
        <v>0</v>
      </c>
      <c r="CJ38" s="5">
        <f>IFERROR(Ввод!$G42/$E38,0)*N(CJ$14&gt;=Ввод!$I42)*N(CJ$14&lt;Ввод!$J42)*PRODUCT($J$18:CJ$18)*(1+$C38)</f>
        <v>0</v>
      </c>
      <c r="CK38" s="5">
        <f>IFERROR(Ввод!$G42/$E38,0)*N(CK$14&gt;=Ввод!$I42)*N(CK$14&lt;Ввод!$J42)*PRODUCT($J$18:CK$18)*(1+$C38)</f>
        <v>0</v>
      </c>
      <c r="CL38" s="5">
        <f>IFERROR(Ввод!$G42/$E38,0)*N(CL$14&gt;=Ввод!$I42)*N(CL$14&lt;Ввод!$J42)*PRODUCT($J$18:CL$18)*(1+$C38)</f>
        <v>0</v>
      </c>
      <c r="CM38" s="5">
        <f>IFERROR(Ввод!$G42/$E38,0)*N(CM$14&gt;=Ввод!$I42)*N(CM$14&lt;Ввод!$J42)*PRODUCT($J$18:CM$18)*(1+$C38)</f>
        <v>0</v>
      </c>
      <c r="CN38" s="5">
        <f>IFERROR(Ввод!$G42/$E38,0)*N(CN$14&gt;=Ввод!$I42)*N(CN$14&lt;Ввод!$J42)*PRODUCT($J$18:CN$18)*(1+$C38)</f>
        <v>0</v>
      </c>
      <c r="CO38" s="5">
        <f>IFERROR(Ввод!$G42/$E38,0)*N(CO$14&gt;=Ввод!$I42)*N(CO$14&lt;Ввод!$J42)*PRODUCT($J$18:CO$18)*(1+$C38)</f>
        <v>0</v>
      </c>
      <c r="CP38" s="5">
        <f>IFERROR(Ввод!$G42/$E38,0)*N(CP$14&gt;=Ввод!$I42)*N(CP$14&lt;Ввод!$J42)*PRODUCT($J$18:CP$18)*(1+$C38)</f>
        <v>0</v>
      </c>
      <c r="CQ38" s="5">
        <f>IFERROR(Ввод!$G42/$E38,0)*N(CQ$14&gt;=Ввод!$I42)*N(CQ$14&lt;Ввод!$J42)*PRODUCT($J$18:CQ$18)*(1+$C38)</f>
        <v>0</v>
      </c>
      <c r="CR38" s="5">
        <f>IFERROR(Ввод!$G42/$E38,0)*N(CR$14&gt;=Ввод!$I42)*N(CR$14&lt;Ввод!$J42)*PRODUCT($J$18:CR$18)*(1+$C38)</f>
        <v>0</v>
      </c>
      <c r="CS38" s="5">
        <f>IFERROR(Ввод!$G42/$E38,0)*N(CS$14&gt;=Ввод!$I42)*N(CS$14&lt;Ввод!$J42)*PRODUCT($J$18:CS$18)*(1+$C38)</f>
        <v>0</v>
      </c>
      <c r="CT38" s="5">
        <f>IFERROR(Ввод!$G42/$E38,0)*N(CT$14&gt;=Ввод!$I42)*N(CT$14&lt;Ввод!$J42)*PRODUCT($J$18:CT$18)*(1+$C38)</f>
        <v>0</v>
      </c>
      <c r="CU38" s="5">
        <f>IFERROR(Ввод!$G42/$E38,0)*N(CU$14&gt;=Ввод!$I42)*N(CU$14&lt;Ввод!$J42)*PRODUCT($J$18:CU$18)*(1+$C38)</f>
        <v>0</v>
      </c>
      <c r="CV38" s="5">
        <f>IFERROR(Ввод!$G42/$E38,0)*N(CV$14&gt;=Ввод!$I42)*N(CV$14&lt;Ввод!$J42)*PRODUCT($J$18:CV$18)*(1+$C38)</f>
        <v>0</v>
      </c>
      <c r="CW38" s="5">
        <f>IFERROR(Ввод!$G42/$E38,0)*N(CW$14&gt;=Ввод!$I42)*N(CW$14&lt;Ввод!$J42)*PRODUCT($J$18:CW$18)*(1+$C38)</f>
        <v>0</v>
      </c>
      <c r="CX38" s="5">
        <f>IFERROR(Ввод!$G42/$E38,0)*N(CX$14&gt;=Ввод!$I42)*N(CX$14&lt;Ввод!$J42)*PRODUCT($J$18:CX$18)*(1+$C38)</f>
        <v>0</v>
      </c>
      <c r="CY38" s="5">
        <f>IFERROR(Ввод!$G42/$E38,0)*N(CY$14&gt;=Ввод!$I42)*N(CY$14&lt;Ввод!$J42)*PRODUCT($J$18:CY$18)*(1+$C38)</f>
        <v>0</v>
      </c>
      <c r="CZ38" s="5">
        <f>IFERROR(Ввод!$G42/$E38,0)*N(CZ$14&gt;=Ввод!$I42)*N(CZ$14&lt;Ввод!$J42)*PRODUCT($J$18:CZ$18)*(1+$C38)</f>
        <v>0</v>
      </c>
      <c r="DA38" s="5">
        <f>IFERROR(Ввод!$G42/$E38,0)*N(DA$14&gt;=Ввод!$I42)*N(DA$14&lt;Ввод!$J42)*PRODUCT($J$18:DA$18)*(1+$C38)</f>
        <v>0</v>
      </c>
      <c r="DB38" s="5">
        <f>IFERROR(Ввод!$G42/$E38,0)*N(DB$14&gt;=Ввод!$I42)*N(DB$14&lt;Ввод!$J42)*PRODUCT($J$18:DB$18)*(1+$C38)</f>
        <v>0</v>
      </c>
      <c r="DC38" s="5">
        <f>IFERROR(Ввод!$G42/$E38,0)*N(DC$14&gt;=Ввод!$I42)*N(DC$14&lt;Ввод!$J42)*PRODUCT($J$18:DC$18)*(1+$C38)</f>
        <v>0</v>
      </c>
      <c r="DD38" s="5">
        <f>IFERROR(Ввод!$G42/$E38,0)*N(DD$14&gt;=Ввод!$I42)*N(DD$14&lt;Ввод!$J42)*PRODUCT($J$18:DD$18)*(1+$C38)</f>
        <v>0</v>
      </c>
      <c r="DE38" s="5">
        <f>IFERROR(Ввод!$G42/$E38,0)*N(DE$14&gt;=Ввод!$I42)*N(DE$14&lt;Ввод!$J42)*PRODUCT($J$18:DE$18)*(1+$C38)</f>
        <v>0</v>
      </c>
      <c r="DF38" s="5">
        <f>IFERROR(Ввод!$G42/$E38,0)*N(DF$14&gt;=Ввод!$I42)*N(DF$14&lt;Ввод!$J42)*PRODUCT($J$18:DF$18)*(1+$C38)</f>
        <v>0</v>
      </c>
      <c r="DG38" s="5">
        <f>IFERROR(Ввод!$G42/$E38,0)*N(DG$14&gt;=Ввод!$I42)*N(DG$14&lt;Ввод!$J42)*PRODUCT($J$18:DG$18)*(1+$C38)</f>
        <v>0</v>
      </c>
      <c r="DH38" s="5">
        <f>IFERROR(Ввод!$G42/$E38,0)*N(DH$14&gt;=Ввод!$I42)*N(DH$14&lt;Ввод!$J42)*PRODUCT($J$18:DH$18)*(1+$C38)</f>
        <v>0</v>
      </c>
      <c r="DI38" s="5">
        <f>IFERROR(Ввод!$G42/$E38,0)*N(DI$14&gt;=Ввод!$I42)*N(DI$14&lt;Ввод!$J42)*PRODUCT($J$18:DI$18)*(1+$C38)</f>
        <v>0</v>
      </c>
      <c r="DJ38" s="5">
        <f>IFERROR(Ввод!$G42/$E38,0)*N(DJ$14&gt;=Ввод!$I42)*N(DJ$14&lt;Ввод!$J42)*PRODUCT($J$18:DJ$18)*(1+$C38)</f>
        <v>0</v>
      </c>
    </row>
    <row r="39" spans="1:114">
      <c r="B39" t="str">
        <f>Ввод!D43</f>
        <v>Создание / реконструкция объект №18</v>
      </c>
      <c r="C39" s="235">
        <f>Чувствительность!$D$13</f>
        <v>0</v>
      </c>
      <c r="D39" s="7">
        <f>N(Ввод!E43)</f>
        <v>0</v>
      </c>
      <c r="E39">
        <f>MATCH(Ввод!J43,$14:$14,0)-MATCH(Ввод!I43,$14:$14,0)</f>
        <v>0</v>
      </c>
      <c r="G39" s="7" t="s">
        <v>0</v>
      </c>
      <c r="I39" s="5">
        <f t="shared" si="0"/>
        <v>0</v>
      </c>
      <c r="J39" s="5">
        <f>IFERROR(Ввод!$G43/$E39,0)*N(J$14&gt;=Ввод!$I43)*N(J$14&lt;Ввод!$J43)*PRODUCT($J$18:J$18)*(1+$C39)</f>
        <v>0</v>
      </c>
      <c r="K39" s="5">
        <f>IFERROR(Ввод!$G43/$E39,0)*N(K$14&gt;=Ввод!$I43)*N(K$14&lt;Ввод!$J43)*PRODUCT($J$18:K$18)*(1+$C39)</f>
        <v>0</v>
      </c>
      <c r="L39" s="5">
        <f>IFERROR(Ввод!$G43/$E39,0)*N(L$14&gt;=Ввод!$I43)*N(L$14&lt;Ввод!$J43)*PRODUCT($J$18:L$18)*(1+$C39)</f>
        <v>0</v>
      </c>
      <c r="M39" s="5">
        <f>IFERROR(Ввод!$G43/$E39,0)*N(M$14&gt;=Ввод!$I43)*N(M$14&lt;Ввод!$J43)*PRODUCT($J$18:M$18)*(1+$C39)</f>
        <v>0</v>
      </c>
      <c r="N39" s="5">
        <f>IFERROR(Ввод!$G43/$E39,0)*N(N$14&gt;=Ввод!$I43)*N(N$14&lt;Ввод!$J43)*PRODUCT($J$18:N$18)*(1+$C39)</f>
        <v>0</v>
      </c>
      <c r="O39" s="5">
        <f>IFERROR(Ввод!$G43/$E39,0)*N(O$14&gt;=Ввод!$I43)*N(O$14&lt;Ввод!$J43)*PRODUCT($J$18:O$18)*(1+$C39)</f>
        <v>0</v>
      </c>
      <c r="P39" s="5">
        <f>IFERROR(Ввод!$G43/$E39,0)*N(P$14&gt;=Ввод!$I43)*N(P$14&lt;Ввод!$J43)*PRODUCT($J$18:P$18)*(1+$C39)</f>
        <v>0</v>
      </c>
      <c r="Q39" s="5">
        <f>IFERROR(Ввод!$G43/$E39,0)*N(Q$14&gt;=Ввод!$I43)*N(Q$14&lt;Ввод!$J43)*PRODUCT($J$18:Q$18)*(1+$C39)</f>
        <v>0</v>
      </c>
      <c r="R39" s="5">
        <f>IFERROR(Ввод!$G43/$E39,0)*N(R$14&gt;=Ввод!$I43)*N(R$14&lt;Ввод!$J43)*PRODUCT($J$18:R$18)*(1+$C39)</f>
        <v>0</v>
      </c>
      <c r="S39" s="5">
        <f>IFERROR(Ввод!$G43/$E39,0)*N(S$14&gt;=Ввод!$I43)*N(S$14&lt;Ввод!$J43)*PRODUCT($J$18:S$18)*(1+$C39)</f>
        <v>0</v>
      </c>
      <c r="T39" s="5">
        <f>IFERROR(Ввод!$G43/$E39,0)*N(T$14&gt;=Ввод!$I43)*N(T$14&lt;Ввод!$J43)*PRODUCT($J$18:T$18)*(1+$C39)</f>
        <v>0</v>
      </c>
      <c r="U39" s="5">
        <f>IFERROR(Ввод!$G43/$E39,0)*N(U$14&gt;=Ввод!$I43)*N(U$14&lt;Ввод!$J43)*PRODUCT($J$18:U$18)*(1+$C39)</f>
        <v>0</v>
      </c>
      <c r="V39" s="5">
        <f>IFERROR(Ввод!$G43/$E39,0)*N(V$14&gt;=Ввод!$I43)*N(V$14&lt;Ввод!$J43)*PRODUCT($J$18:V$18)*(1+$C39)</f>
        <v>0</v>
      </c>
      <c r="W39" s="5">
        <f>IFERROR(Ввод!$G43/$E39,0)*N(W$14&gt;=Ввод!$I43)*N(W$14&lt;Ввод!$J43)*PRODUCT($J$18:W$18)*(1+$C39)</f>
        <v>0</v>
      </c>
      <c r="X39" s="5">
        <f>IFERROR(Ввод!$G43/$E39,0)*N(X$14&gt;=Ввод!$I43)*N(X$14&lt;Ввод!$J43)*PRODUCT($J$18:X$18)*(1+$C39)</f>
        <v>0</v>
      </c>
      <c r="Y39" s="5">
        <f>IFERROR(Ввод!$G43/$E39,0)*N(Y$14&gt;=Ввод!$I43)*N(Y$14&lt;Ввод!$J43)*PRODUCT($J$18:Y$18)*(1+$C39)</f>
        <v>0</v>
      </c>
      <c r="Z39" s="5">
        <f>IFERROR(Ввод!$G43/$E39,0)*N(Z$14&gt;=Ввод!$I43)*N(Z$14&lt;Ввод!$J43)*PRODUCT($J$18:Z$18)*(1+$C39)</f>
        <v>0</v>
      </c>
      <c r="AA39" s="5">
        <f>IFERROR(Ввод!$G43/$E39,0)*N(AA$14&gt;=Ввод!$I43)*N(AA$14&lt;Ввод!$J43)*PRODUCT($J$18:AA$18)*(1+$C39)</f>
        <v>0</v>
      </c>
      <c r="AB39" s="5">
        <f>IFERROR(Ввод!$G43/$E39,0)*N(AB$14&gt;=Ввод!$I43)*N(AB$14&lt;Ввод!$J43)*PRODUCT($J$18:AB$18)*(1+$C39)</f>
        <v>0</v>
      </c>
      <c r="AC39" s="5">
        <f>IFERROR(Ввод!$G43/$E39,0)*N(AC$14&gt;=Ввод!$I43)*N(AC$14&lt;Ввод!$J43)*PRODUCT($J$18:AC$18)*(1+$C39)</f>
        <v>0</v>
      </c>
      <c r="AD39" s="5">
        <f>IFERROR(Ввод!$G43/$E39,0)*N(AD$14&gt;=Ввод!$I43)*N(AD$14&lt;Ввод!$J43)*PRODUCT($J$18:AD$18)*(1+$C39)</f>
        <v>0</v>
      </c>
      <c r="AE39" s="5">
        <f>IFERROR(Ввод!$G43/$E39,0)*N(AE$14&gt;=Ввод!$I43)*N(AE$14&lt;Ввод!$J43)*PRODUCT($J$18:AE$18)*(1+$C39)</f>
        <v>0</v>
      </c>
      <c r="AF39" s="5">
        <f>IFERROR(Ввод!$G43/$E39,0)*N(AF$14&gt;=Ввод!$I43)*N(AF$14&lt;Ввод!$J43)*PRODUCT($J$18:AF$18)*(1+$C39)</f>
        <v>0</v>
      </c>
      <c r="AG39" s="5">
        <f>IFERROR(Ввод!$G43/$E39,0)*N(AG$14&gt;=Ввод!$I43)*N(AG$14&lt;Ввод!$J43)*PRODUCT($J$18:AG$18)*(1+$C39)</f>
        <v>0</v>
      </c>
      <c r="AH39" s="5">
        <f>IFERROR(Ввод!$G43/$E39,0)*N(AH$14&gt;=Ввод!$I43)*N(AH$14&lt;Ввод!$J43)*PRODUCT($J$18:AH$18)*(1+$C39)</f>
        <v>0</v>
      </c>
      <c r="AI39" s="5">
        <f>IFERROR(Ввод!$G43/$E39,0)*N(AI$14&gt;=Ввод!$I43)*N(AI$14&lt;Ввод!$J43)*PRODUCT($J$18:AI$18)*(1+$C39)</f>
        <v>0</v>
      </c>
      <c r="AJ39" s="5">
        <f>IFERROR(Ввод!$G43/$E39,0)*N(AJ$14&gt;=Ввод!$I43)*N(AJ$14&lt;Ввод!$J43)*PRODUCT($J$18:AJ$18)*(1+$C39)</f>
        <v>0</v>
      </c>
      <c r="AK39" s="5">
        <f>IFERROR(Ввод!$G43/$E39,0)*N(AK$14&gt;=Ввод!$I43)*N(AK$14&lt;Ввод!$J43)*PRODUCT($J$18:AK$18)*(1+$C39)</f>
        <v>0</v>
      </c>
      <c r="AL39" s="5">
        <f>IFERROR(Ввод!$G43/$E39,0)*N(AL$14&gt;=Ввод!$I43)*N(AL$14&lt;Ввод!$J43)*PRODUCT($J$18:AL$18)*(1+$C39)</f>
        <v>0</v>
      </c>
      <c r="AM39" s="5">
        <f>IFERROR(Ввод!$G43/$E39,0)*N(AM$14&gt;=Ввод!$I43)*N(AM$14&lt;Ввод!$J43)*PRODUCT($J$18:AM$18)*(1+$C39)</f>
        <v>0</v>
      </c>
      <c r="AN39" s="5">
        <f>IFERROR(Ввод!$G43/$E39,0)*N(AN$14&gt;=Ввод!$I43)*N(AN$14&lt;Ввод!$J43)*PRODUCT($J$18:AN$18)*(1+$C39)</f>
        <v>0</v>
      </c>
      <c r="AO39" s="5">
        <f>IFERROR(Ввод!$G43/$E39,0)*N(AO$14&gt;=Ввод!$I43)*N(AO$14&lt;Ввод!$J43)*PRODUCT($J$18:AO$18)*(1+$C39)</f>
        <v>0</v>
      </c>
      <c r="AP39" s="5">
        <f>IFERROR(Ввод!$G43/$E39,0)*N(AP$14&gt;=Ввод!$I43)*N(AP$14&lt;Ввод!$J43)*PRODUCT($J$18:AP$18)*(1+$C39)</f>
        <v>0</v>
      </c>
      <c r="AQ39" s="5">
        <f>IFERROR(Ввод!$G43/$E39,0)*N(AQ$14&gt;=Ввод!$I43)*N(AQ$14&lt;Ввод!$J43)*PRODUCT($J$18:AQ$18)*(1+$C39)</f>
        <v>0</v>
      </c>
      <c r="AR39" s="5">
        <f>IFERROR(Ввод!$G43/$E39,0)*N(AR$14&gt;=Ввод!$I43)*N(AR$14&lt;Ввод!$J43)*PRODUCT($J$18:AR$18)*(1+$C39)</f>
        <v>0</v>
      </c>
      <c r="AS39" s="5">
        <f>IFERROR(Ввод!$G43/$E39,0)*N(AS$14&gt;=Ввод!$I43)*N(AS$14&lt;Ввод!$J43)*PRODUCT($J$18:AS$18)*(1+$C39)</f>
        <v>0</v>
      </c>
      <c r="AT39" s="5">
        <f>IFERROR(Ввод!$G43/$E39,0)*N(AT$14&gt;=Ввод!$I43)*N(AT$14&lt;Ввод!$J43)*PRODUCT($J$18:AT$18)*(1+$C39)</f>
        <v>0</v>
      </c>
      <c r="AU39" s="5">
        <f>IFERROR(Ввод!$G43/$E39,0)*N(AU$14&gt;=Ввод!$I43)*N(AU$14&lt;Ввод!$J43)*PRODUCT($J$18:AU$18)*(1+$C39)</f>
        <v>0</v>
      </c>
      <c r="AV39" s="5">
        <f>IFERROR(Ввод!$G43/$E39,0)*N(AV$14&gt;=Ввод!$I43)*N(AV$14&lt;Ввод!$J43)*PRODUCT($J$18:AV$18)*(1+$C39)</f>
        <v>0</v>
      </c>
      <c r="AW39" s="5">
        <f>IFERROR(Ввод!$G43/$E39,0)*N(AW$14&gt;=Ввод!$I43)*N(AW$14&lt;Ввод!$J43)*PRODUCT($J$18:AW$18)*(1+$C39)</f>
        <v>0</v>
      </c>
      <c r="AX39" s="5">
        <f>IFERROR(Ввод!$G43/$E39,0)*N(AX$14&gt;=Ввод!$I43)*N(AX$14&lt;Ввод!$J43)*PRODUCT($J$18:AX$18)*(1+$C39)</f>
        <v>0</v>
      </c>
      <c r="AY39" s="5">
        <f>IFERROR(Ввод!$G43/$E39,0)*N(AY$14&gt;=Ввод!$I43)*N(AY$14&lt;Ввод!$J43)*PRODUCT($J$18:AY$18)*(1+$C39)</f>
        <v>0</v>
      </c>
      <c r="AZ39" s="5">
        <f>IFERROR(Ввод!$G43/$E39,0)*N(AZ$14&gt;=Ввод!$I43)*N(AZ$14&lt;Ввод!$J43)*PRODUCT($J$18:AZ$18)*(1+$C39)</f>
        <v>0</v>
      </c>
      <c r="BA39" s="5">
        <f>IFERROR(Ввод!$G43/$E39,0)*N(BA$14&gt;=Ввод!$I43)*N(BA$14&lt;Ввод!$J43)*PRODUCT($J$18:BA$18)*(1+$C39)</f>
        <v>0</v>
      </c>
      <c r="BB39" s="5">
        <f>IFERROR(Ввод!$G43/$E39,0)*N(BB$14&gt;=Ввод!$I43)*N(BB$14&lt;Ввод!$J43)*PRODUCT($J$18:BB$18)*(1+$C39)</f>
        <v>0</v>
      </c>
      <c r="BC39" s="5">
        <f>IFERROR(Ввод!$G43/$E39,0)*N(BC$14&gt;=Ввод!$I43)*N(BC$14&lt;Ввод!$J43)*PRODUCT($J$18:BC$18)*(1+$C39)</f>
        <v>0</v>
      </c>
      <c r="BD39" s="5">
        <f>IFERROR(Ввод!$G43/$E39,0)*N(BD$14&gt;=Ввод!$I43)*N(BD$14&lt;Ввод!$J43)*PRODUCT($J$18:BD$18)*(1+$C39)</f>
        <v>0</v>
      </c>
      <c r="BE39" s="5">
        <f>IFERROR(Ввод!$G43/$E39,0)*N(BE$14&gt;=Ввод!$I43)*N(BE$14&lt;Ввод!$J43)*PRODUCT($J$18:BE$18)*(1+$C39)</f>
        <v>0</v>
      </c>
      <c r="BF39" s="5">
        <f>IFERROR(Ввод!$G43/$E39,0)*N(BF$14&gt;=Ввод!$I43)*N(BF$14&lt;Ввод!$J43)*PRODUCT($J$18:BF$18)*(1+$C39)</f>
        <v>0</v>
      </c>
      <c r="BG39" s="5">
        <f>IFERROR(Ввод!$G43/$E39,0)*N(BG$14&gt;=Ввод!$I43)*N(BG$14&lt;Ввод!$J43)*PRODUCT($J$18:BG$18)*(1+$C39)</f>
        <v>0</v>
      </c>
      <c r="BH39" s="5">
        <f>IFERROR(Ввод!$G43/$E39,0)*N(BH$14&gt;=Ввод!$I43)*N(BH$14&lt;Ввод!$J43)*PRODUCT($J$18:BH$18)*(1+$C39)</f>
        <v>0</v>
      </c>
      <c r="BI39" s="5">
        <f>IFERROR(Ввод!$G43/$E39,0)*N(BI$14&gt;=Ввод!$I43)*N(BI$14&lt;Ввод!$J43)*PRODUCT($J$18:BI$18)*(1+$C39)</f>
        <v>0</v>
      </c>
      <c r="BJ39" s="5">
        <f>IFERROR(Ввод!$G43/$E39,0)*N(BJ$14&gt;=Ввод!$I43)*N(BJ$14&lt;Ввод!$J43)*PRODUCT($J$18:BJ$18)*(1+$C39)</f>
        <v>0</v>
      </c>
      <c r="BK39" s="5">
        <f>IFERROR(Ввод!$G43/$E39,0)*N(BK$14&gt;=Ввод!$I43)*N(BK$14&lt;Ввод!$J43)*PRODUCT($J$18:BK$18)*(1+$C39)</f>
        <v>0</v>
      </c>
      <c r="BL39" s="5">
        <f>IFERROR(Ввод!$G43/$E39,0)*N(BL$14&gt;=Ввод!$I43)*N(BL$14&lt;Ввод!$J43)*PRODUCT($J$18:BL$18)*(1+$C39)</f>
        <v>0</v>
      </c>
      <c r="BM39" s="5">
        <f>IFERROR(Ввод!$G43/$E39,0)*N(BM$14&gt;=Ввод!$I43)*N(BM$14&lt;Ввод!$J43)*PRODUCT($J$18:BM$18)*(1+$C39)</f>
        <v>0</v>
      </c>
      <c r="BN39" s="5">
        <f>IFERROR(Ввод!$G43/$E39,0)*N(BN$14&gt;=Ввод!$I43)*N(BN$14&lt;Ввод!$J43)*PRODUCT($J$18:BN$18)*(1+$C39)</f>
        <v>0</v>
      </c>
      <c r="BO39" s="5">
        <f>IFERROR(Ввод!$G43/$E39,0)*N(BO$14&gt;=Ввод!$I43)*N(BO$14&lt;Ввод!$J43)*PRODUCT($J$18:BO$18)*(1+$C39)</f>
        <v>0</v>
      </c>
      <c r="BP39" s="5">
        <f>IFERROR(Ввод!$G43/$E39,0)*N(BP$14&gt;=Ввод!$I43)*N(BP$14&lt;Ввод!$J43)*PRODUCT($J$18:BP$18)*(1+$C39)</f>
        <v>0</v>
      </c>
      <c r="BQ39" s="5">
        <f>IFERROR(Ввод!$G43/$E39,0)*N(BQ$14&gt;=Ввод!$I43)*N(BQ$14&lt;Ввод!$J43)*PRODUCT($J$18:BQ$18)*(1+$C39)</f>
        <v>0</v>
      </c>
      <c r="BR39" s="5">
        <f>IFERROR(Ввод!$G43/$E39,0)*N(BR$14&gt;=Ввод!$I43)*N(BR$14&lt;Ввод!$J43)*PRODUCT($J$18:BR$18)*(1+$C39)</f>
        <v>0</v>
      </c>
      <c r="BS39" s="5">
        <f>IFERROR(Ввод!$G43/$E39,0)*N(BS$14&gt;=Ввод!$I43)*N(BS$14&lt;Ввод!$J43)*PRODUCT($J$18:BS$18)*(1+$C39)</f>
        <v>0</v>
      </c>
      <c r="BT39" s="5">
        <f>IFERROR(Ввод!$G43/$E39,0)*N(BT$14&gt;=Ввод!$I43)*N(BT$14&lt;Ввод!$J43)*PRODUCT($J$18:BT$18)*(1+$C39)</f>
        <v>0</v>
      </c>
      <c r="BU39" s="5">
        <f>IFERROR(Ввод!$G43/$E39,0)*N(BU$14&gt;=Ввод!$I43)*N(BU$14&lt;Ввод!$J43)*PRODUCT($J$18:BU$18)*(1+$C39)</f>
        <v>0</v>
      </c>
      <c r="BV39" s="5">
        <f>IFERROR(Ввод!$G43/$E39,0)*N(BV$14&gt;=Ввод!$I43)*N(BV$14&lt;Ввод!$J43)*PRODUCT($J$18:BV$18)*(1+$C39)</f>
        <v>0</v>
      </c>
      <c r="BW39" s="5">
        <f>IFERROR(Ввод!$G43/$E39,0)*N(BW$14&gt;=Ввод!$I43)*N(BW$14&lt;Ввод!$J43)*PRODUCT($J$18:BW$18)*(1+$C39)</f>
        <v>0</v>
      </c>
      <c r="BX39" s="5">
        <f>IFERROR(Ввод!$G43/$E39,0)*N(BX$14&gt;=Ввод!$I43)*N(BX$14&lt;Ввод!$J43)*PRODUCT($J$18:BX$18)*(1+$C39)</f>
        <v>0</v>
      </c>
      <c r="BY39" s="5">
        <f>IFERROR(Ввод!$G43/$E39,0)*N(BY$14&gt;=Ввод!$I43)*N(BY$14&lt;Ввод!$J43)*PRODUCT($J$18:BY$18)*(1+$C39)</f>
        <v>0</v>
      </c>
      <c r="BZ39" s="5">
        <f>IFERROR(Ввод!$G43/$E39,0)*N(BZ$14&gt;=Ввод!$I43)*N(BZ$14&lt;Ввод!$J43)*PRODUCT($J$18:BZ$18)*(1+$C39)</f>
        <v>0</v>
      </c>
      <c r="CA39" s="5">
        <f>IFERROR(Ввод!$G43/$E39,0)*N(CA$14&gt;=Ввод!$I43)*N(CA$14&lt;Ввод!$J43)*PRODUCT($J$18:CA$18)*(1+$C39)</f>
        <v>0</v>
      </c>
      <c r="CB39" s="5">
        <f>IFERROR(Ввод!$G43/$E39,0)*N(CB$14&gt;=Ввод!$I43)*N(CB$14&lt;Ввод!$J43)*PRODUCT($J$18:CB$18)*(1+$C39)</f>
        <v>0</v>
      </c>
      <c r="CC39" s="5">
        <f>IFERROR(Ввод!$G43/$E39,0)*N(CC$14&gt;=Ввод!$I43)*N(CC$14&lt;Ввод!$J43)*PRODUCT($J$18:CC$18)*(1+$C39)</f>
        <v>0</v>
      </c>
      <c r="CD39" s="5">
        <f>IFERROR(Ввод!$G43/$E39,0)*N(CD$14&gt;=Ввод!$I43)*N(CD$14&lt;Ввод!$J43)*PRODUCT($J$18:CD$18)*(1+$C39)</f>
        <v>0</v>
      </c>
      <c r="CE39" s="5">
        <f>IFERROR(Ввод!$G43/$E39,0)*N(CE$14&gt;=Ввод!$I43)*N(CE$14&lt;Ввод!$J43)*PRODUCT($J$18:CE$18)*(1+$C39)</f>
        <v>0</v>
      </c>
      <c r="CF39" s="5">
        <f>IFERROR(Ввод!$G43/$E39,0)*N(CF$14&gt;=Ввод!$I43)*N(CF$14&lt;Ввод!$J43)*PRODUCT($J$18:CF$18)*(1+$C39)</f>
        <v>0</v>
      </c>
      <c r="CG39" s="5">
        <f>IFERROR(Ввод!$G43/$E39,0)*N(CG$14&gt;=Ввод!$I43)*N(CG$14&lt;Ввод!$J43)*PRODUCT($J$18:CG$18)*(1+$C39)</f>
        <v>0</v>
      </c>
      <c r="CH39" s="5">
        <f>IFERROR(Ввод!$G43/$E39,0)*N(CH$14&gt;=Ввод!$I43)*N(CH$14&lt;Ввод!$J43)*PRODUCT($J$18:CH$18)*(1+$C39)</f>
        <v>0</v>
      </c>
      <c r="CI39" s="5">
        <f>IFERROR(Ввод!$G43/$E39,0)*N(CI$14&gt;=Ввод!$I43)*N(CI$14&lt;Ввод!$J43)*PRODUCT($J$18:CI$18)*(1+$C39)</f>
        <v>0</v>
      </c>
      <c r="CJ39" s="5">
        <f>IFERROR(Ввод!$G43/$E39,0)*N(CJ$14&gt;=Ввод!$I43)*N(CJ$14&lt;Ввод!$J43)*PRODUCT($J$18:CJ$18)*(1+$C39)</f>
        <v>0</v>
      </c>
      <c r="CK39" s="5">
        <f>IFERROR(Ввод!$G43/$E39,0)*N(CK$14&gt;=Ввод!$I43)*N(CK$14&lt;Ввод!$J43)*PRODUCT($J$18:CK$18)*(1+$C39)</f>
        <v>0</v>
      </c>
      <c r="CL39" s="5">
        <f>IFERROR(Ввод!$G43/$E39,0)*N(CL$14&gt;=Ввод!$I43)*N(CL$14&lt;Ввод!$J43)*PRODUCT($J$18:CL$18)*(1+$C39)</f>
        <v>0</v>
      </c>
      <c r="CM39" s="5">
        <f>IFERROR(Ввод!$G43/$E39,0)*N(CM$14&gt;=Ввод!$I43)*N(CM$14&lt;Ввод!$J43)*PRODUCT($J$18:CM$18)*(1+$C39)</f>
        <v>0</v>
      </c>
      <c r="CN39" s="5">
        <f>IFERROR(Ввод!$G43/$E39,0)*N(CN$14&gt;=Ввод!$I43)*N(CN$14&lt;Ввод!$J43)*PRODUCT($J$18:CN$18)*(1+$C39)</f>
        <v>0</v>
      </c>
      <c r="CO39" s="5">
        <f>IFERROR(Ввод!$G43/$E39,0)*N(CO$14&gt;=Ввод!$I43)*N(CO$14&lt;Ввод!$J43)*PRODUCT($J$18:CO$18)*(1+$C39)</f>
        <v>0</v>
      </c>
      <c r="CP39" s="5">
        <f>IFERROR(Ввод!$G43/$E39,0)*N(CP$14&gt;=Ввод!$I43)*N(CP$14&lt;Ввод!$J43)*PRODUCT($J$18:CP$18)*(1+$C39)</f>
        <v>0</v>
      </c>
      <c r="CQ39" s="5">
        <f>IFERROR(Ввод!$G43/$E39,0)*N(CQ$14&gt;=Ввод!$I43)*N(CQ$14&lt;Ввод!$J43)*PRODUCT($J$18:CQ$18)*(1+$C39)</f>
        <v>0</v>
      </c>
      <c r="CR39" s="5">
        <f>IFERROR(Ввод!$G43/$E39,0)*N(CR$14&gt;=Ввод!$I43)*N(CR$14&lt;Ввод!$J43)*PRODUCT($J$18:CR$18)*(1+$C39)</f>
        <v>0</v>
      </c>
      <c r="CS39" s="5">
        <f>IFERROR(Ввод!$G43/$E39,0)*N(CS$14&gt;=Ввод!$I43)*N(CS$14&lt;Ввод!$J43)*PRODUCT($J$18:CS$18)*(1+$C39)</f>
        <v>0</v>
      </c>
      <c r="CT39" s="5">
        <f>IFERROR(Ввод!$G43/$E39,0)*N(CT$14&gt;=Ввод!$I43)*N(CT$14&lt;Ввод!$J43)*PRODUCT($J$18:CT$18)*(1+$C39)</f>
        <v>0</v>
      </c>
      <c r="CU39" s="5">
        <f>IFERROR(Ввод!$G43/$E39,0)*N(CU$14&gt;=Ввод!$I43)*N(CU$14&lt;Ввод!$J43)*PRODUCT($J$18:CU$18)*(1+$C39)</f>
        <v>0</v>
      </c>
      <c r="CV39" s="5">
        <f>IFERROR(Ввод!$G43/$E39,0)*N(CV$14&gt;=Ввод!$I43)*N(CV$14&lt;Ввод!$J43)*PRODUCT($J$18:CV$18)*(1+$C39)</f>
        <v>0</v>
      </c>
      <c r="CW39" s="5">
        <f>IFERROR(Ввод!$G43/$E39,0)*N(CW$14&gt;=Ввод!$I43)*N(CW$14&lt;Ввод!$J43)*PRODUCT($J$18:CW$18)*(1+$C39)</f>
        <v>0</v>
      </c>
      <c r="CX39" s="5">
        <f>IFERROR(Ввод!$G43/$E39,0)*N(CX$14&gt;=Ввод!$I43)*N(CX$14&lt;Ввод!$J43)*PRODUCT($J$18:CX$18)*(1+$C39)</f>
        <v>0</v>
      </c>
      <c r="CY39" s="5">
        <f>IFERROR(Ввод!$G43/$E39,0)*N(CY$14&gt;=Ввод!$I43)*N(CY$14&lt;Ввод!$J43)*PRODUCT($J$18:CY$18)*(1+$C39)</f>
        <v>0</v>
      </c>
      <c r="CZ39" s="5">
        <f>IFERROR(Ввод!$G43/$E39,0)*N(CZ$14&gt;=Ввод!$I43)*N(CZ$14&lt;Ввод!$J43)*PRODUCT($J$18:CZ$18)*(1+$C39)</f>
        <v>0</v>
      </c>
      <c r="DA39" s="5">
        <f>IFERROR(Ввод!$G43/$E39,0)*N(DA$14&gt;=Ввод!$I43)*N(DA$14&lt;Ввод!$J43)*PRODUCT($J$18:DA$18)*(1+$C39)</f>
        <v>0</v>
      </c>
      <c r="DB39" s="5">
        <f>IFERROR(Ввод!$G43/$E39,0)*N(DB$14&gt;=Ввод!$I43)*N(DB$14&lt;Ввод!$J43)*PRODUCT($J$18:DB$18)*(1+$C39)</f>
        <v>0</v>
      </c>
      <c r="DC39" s="5">
        <f>IFERROR(Ввод!$G43/$E39,0)*N(DC$14&gt;=Ввод!$I43)*N(DC$14&lt;Ввод!$J43)*PRODUCT($J$18:DC$18)*(1+$C39)</f>
        <v>0</v>
      </c>
      <c r="DD39" s="5">
        <f>IFERROR(Ввод!$G43/$E39,0)*N(DD$14&gt;=Ввод!$I43)*N(DD$14&lt;Ввод!$J43)*PRODUCT($J$18:DD$18)*(1+$C39)</f>
        <v>0</v>
      </c>
      <c r="DE39" s="5">
        <f>IFERROR(Ввод!$G43/$E39,0)*N(DE$14&gt;=Ввод!$I43)*N(DE$14&lt;Ввод!$J43)*PRODUCT($J$18:DE$18)*(1+$C39)</f>
        <v>0</v>
      </c>
      <c r="DF39" s="5">
        <f>IFERROR(Ввод!$G43/$E39,0)*N(DF$14&gt;=Ввод!$I43)*N(DF$14&lt;Ввод!$J43)*PRODUCT($J$18:DF$18)*(1+$C39)</f>
        <v>0</v>
      </c>
      <c r="DG39" s="5">
        <f>IFERROR(Ввод!$G43/$E39,0)*N(DG$14&gt;=Ввод!$I43)*N(DG$14&lt;Ввод!$J43)*PRODUCT($J$18:DG$18)*(1+$C39)</f>
        <v>0</v>
      </c>
      <c r="DH39" s="5">
        <f>IFERROR(Ввод!$G43/$E39,0)*N(DH$14&gt;=Ввод!$I43)*N(DH$14&lt;Ввод!$J43)*PRODUCT($J$18:DH$18)*(1+$C39)</f>
        <v>0</v>
      </c>
      <c r="DI39" s="5">
        <f>IFERROR(Ввод!$G43/$E39,0)*N(DI$14&gt;=Ввод!$I43)*N(DI$14&lt;Ввод!$J43)*PRODUCT($J$18:DI$18)*(1+$C39)</f>
        <v>0</v>
      </c>
      <c r="DJ39" s="5">
        <f>IFERROR(Ввод!$G43/$E39,0)*N(DJ$14&gt;=Ввод!$I43)*N(DJ$14&lt;Ввод!$J43)*PRODUCT($J$18:DJ$18)*(1+$C39)</f>
        <v>0</v>
      </c>
    </row>
    <row r="40" spans="1:114">
      <c r="B40" t="str">
        <f>Ввод!D44</f>
        <v>Создание / реконструкция объект №19</v>
      </c>
      <c r="C40" s="235">
        <f>Чувствительность!$D$13</f>
        <v>0</v>
      </c>
      <c r="D40" s="7">
        <f>N(Ввод!E44)</f>
        <v>0</v>
      </c>
      <c r="E40">
        <f>MATCH(Ввод!J44,$14:$14,0)-MATCH(Ввод!I44,$14:$14,0)</f>
        <v>0</v>
      </c>
      <c r="G40" s="7" t="s">
        <v>0</v>
      </c>
      <c r="I40" s="5">
        <f t="shared" si="0"/>
        <v>0</v>
      </c>
      <c r="J40" s="5">
        <f>IFERROR(Ввод!$G44/$E40,0)*N(J$14&gt;=Ввод!$I44)*N(J$14&lt;Ввод!$J44)*PRODUCT($J$18:J$18)*(1+$C40)</f>
        <v>0</v>
      </c>
      <c r="K40" s="5">
        <f>IFERROR(Ввод!$G44/$E40,0)*N(K$14&gt;=Ввод!$I44)*N(K$14&lt;Ввод!$J44)*PRODUCT($J$18:K$18)*(1+$C40)</f>
        <v>0</v>
      </c>
      <c r="L40" s="5">
        <f>IFERROR(Ввод!$G44/$E40,0)*N(L$14&gt;=Ввод!$I44)*N(L$14&lt;Ввод!$J44)*PRODUCT($J$18:L$18)*(1+$C40)</f>
        <v>0</v>
      </c>
      <c r="M40" s="5">
        <f>IFERROR(Ввод!$G44/$E40,0)*N(M$14&gt;=Ввод!$I44)*N(M$14&lt;Ввод!$J44)*PRODUCT($J$18:M$18)*(1+$C40)</f>
        <v>0</v>
      </c>
      <c r="N40" s="5">
        <f>IFERROR(Ввод!$G44/$E40,0)*N(N$14&gt;=Ввод!$I44)*N(N$14&lt;Ввод!$J44)*PRODUCT($J$18:N$18)*(1+$C40)</f>
        <v>0</v>
      </c>
      <c r="O40" s="5">
        <f>IFERROR(Ввод!$G44/$E40,0)*N(O$14&gt;=Ввод!$I44)*N(O$14&lt;Ввод!$J44)*PRODUCT($J$18:O$18)*(1+$C40)</f>
        <v>0</v>
      </c>
      <c r="P40" s="5">
        <f>IFERROR(Ввод!$G44/$E40,0)*N(P$14&gt;=Ввод!$I44)*N(P$14&lt;Ввод!$J44)*PRODUCT($J$18:P$18)*(1+$C40)</f>
        <v>0</v>
      </c>
      <c r="Q40" s="5">
        <f>IFERROR(Ввод!$G44/$E40,0)*N(Q$14&gt;=Ввод!$I44)*N(Q$14&lt;Ввод!$J44)*PRODUCT($J$18:Q$18)*(1+$C40)</f>
        <v>0</v>
      </c>
      <c r="R40" s="5">
        <f>IFERROR(Ввод!$G44/$E40,0)*N(R$14&gt;=Ввод!$I44)*N(R$14&lt;Ввод!$J44)*PRODUCT($J$18:R$18)*(1+$C40)</f>
        <v>0</v>
      </c>
      <c r="S40" s="5">
        <f>IFERROR(Ввод!$G44/$E40,0)*N(S$14&gt;=Ввод!$I44)*N(S$14&lt;Ввод!$J44)*PRODUCT($J$18:S$18)*(1+$C40)</f>
        <v>0</v>
      </c>
      <c r="T40" s="5">
        <f>IFERROR(Ввод!$G44/$E40,0)*N(T$14&gt;=Ввод!$I44)*N(T$14&lt;Ввод!$J44)*PRODUCT($J$18:T$18)*(1+$C40)</f>
        <v>0</v>
      </c>
      <c r="U40" s="5">
        <f>IFERROR(Ввод!$G44/$E40,0)*N(U$14&gt;=Ввод!$I44)*N(U$14&lt;Ввод!$J44)*PRODUCT($J$18:U$18)*(1+$C40)</f>
        <v>0</v>
      </c>
      <c r="V40" s="5">
        <f>IFERROR(Ввод!$G44/$E40,0)*N(V$14&gt;=Ввод!$I44)*N(V$14&lt;Ввод!$J44)*PRODUCT($J$18:V$18)*(1+$C40)</f>
        <v>0</v>
      </c>
      <c r="W40" s="5">
        <f>IFERROR(Ввод!$G44/$E40,0)*N(W$14&gt;=Ввод!$I44)*N(W$14&lt;Ввод!$J44)*PRODUCT($J$18:W$18)*(1+$C40)</f>
        <v>0</v>
      </c>
      <c r="X40" s="5">
        <f>IFERROR(Ввод!$G44/$E40,0)*N(X$14&gt;=Ввод!$I44)*N(X$14&lt;Ввод!$J44)*PRODUCT($J$18:X$18)*(1+$C40)</f>
        <v>0</v>
      </c>
      <c r="Y40" s="5">
        <f>IFERROR(Ввод!$G44/$E40,0)*N(Y$14&gt;=Ввод!$I44)*N(Y$14&lt;Ввод!$J44)*PRODUCT($J$18:Y$18)*(1+$C40)</f>
        <v>0</v>
      </c>
      <c r="Z40" s="5">
        <f>IFERROR(Ввод!$G44/$E40,0)*N(Z$14&gt;=Ввод!$I44)*N(Z$14&lt;Ввод!$J44)*PRODUCT($J$18:Z$18)*(1+$C40)</f>
        <v>0</v>
      </c>
      <c r="AA40" s="5">
        <f>IFERROR(Ввод!$G44/$E40,0)*N(AA$14&gt;=Ввод!$I44)*N(AA$14&lt;Ввод!$J44)*PRODUCT($J$18:AA$18)*(1+$C40)</f>
        <v>0</v>
      </c>
      <c r="AB40" s="5">
        <f>IFERROR(Ввод!$G44/$E40,0)*N(AB$14&gt;=Ввод!$I44)*N(AB$14&lt;Ввод!$J44)*PRODUCT($J$18:AB$18)*(1+$C40)</f>
        <v>0</v>
      </c>
      <c r="AC40" s="5">
        <f>IFERROR(Ввод!$G44/$E40,0)*N(AC$14&gt;=Ввод!$I44)*N(AC$14&lt;Ввод!$J44)*PRODUCT($J$18:AC$18)*(1+$C40)</f>
        <v>0</v>
      </c>
      <c r="AD40" s="5">
        <f>IFERROR(Ввод!$G44/$E40,0)*N(AD$14&gt;=Ввод!$I44)*N(AD$14&lt;Ввод!$J44)*PRODUCT($J$18:AD$18)*(1+$C40)</f>
        <v>0</v>
      </c>
      <c r="AE40" s="5">
        <f>IFERROR(Ввод!$G44/$E40,0)*N(AE$14&gt;=Ввод!$I44)*N(AE$14&lt;Ввод!$J44)*PRODUCT($J$18:AE$18)*(1+$C40)</f>
        <v>0</v>
      </c>
      <c r="AF40" s="5">
        <f>IFERROR(Ввод!$G44/$E40,0)*N(AF$14&gt;=Ввод!$I44)*N(AF$14&lt;Ввод!$J44)*PRODUCT($J$18:AF$18)*(1+$C40)</f>
        <v>0</v>
      </c>
      <c r="AG40" s="5">
        <f>IFERROR(Ввод!$G44/$E40,0)*N(AG$14&gt;=Ввод!$I44)*N(AG$14&lt;Ввод!$J44)*PRODUCT($J$18:AG$18)*(1+$C40)</f>
        <v>0</v>
      </c>
      <c r="AH40" s="5">
        <f>IFERROR(Ввод!$G44/$E40,0)*N(AH$14&gt;=Ввод!$I44)*N(AH$14&lt;Ввод!$J44)*PRODUCT($J$18:AH$18)*(1+$C40)</f>
        <v>0</v>
      </c>
      <c r="AI40" s="5">
        <f>IFERROR(Ввод!$G44/$E40,0)*N(AI$14&gt;=Ввод!$I44)*N(AI$14&lt;Ввод!$J44)*PRODUCT($J$18:AI$18)*(1+$C40)</f>
        <v>0</v>
      </c>
      <c r="AJ40" s="5">
        <f>IFERROR(Ввод!$G44/$E40,0)*N(AJ$14&gt;=Ввод!$I44)*N(AJ$14&lt;Ввод!$J44)*PRODUCT($J$18:AJ$18)*(1+$C40)</f>
        <v>0</v>
      </c>
      <c r="AK40" s="5">
        <f>IFERROR(Ввод!$G44/$E40,0)*N(AK$14&gt;=Ввод!$I44)*N(AK$14&lt;Ввод!$J44)*PRODUCT($J$18:AK$18)*(1+$C40)</f>
        <v>0</v>
      </c>
      <c r="AL40" s="5">
        <f>IFERROR(Ввод!$G44/$E40,0)*N(AL$14&gt;=Ввод!$I44)*N(AL$14&lt;Ввод!$J44)*PRODUCT($J$18:AL$18)*(1+$C40)</f>
        <v>0</v>
      </c>
      <c r="AM40" s="5">
        <f>IFERROR(Ввод!$G44/$E40,0)*N(AM$14&gt;=Ввод!$I44)*N(AM$14&lt;Ввод!$J44)*PRODUCT($J$18:AM$18)*(1+$C40)</f>
        <v>0</v>
      </c>
      <c r="AN40" s="5">
        <f>IFERROR(Ввод!$G44/$E40,0)*N(AN$14&gt;=Ввод!$I44)*N(AN$14&lt;Ввод!$J44)*PRODUCT($J$18:AN$18)*(1+$C40)</f>
        <v>0</v>
      </c>
      <c r="AO40" s="5">
        <f>IFERROR(Ввод!$G44/$E40,0)*N(AO$14&gt;=Ввод!$I44)*N(AO$14&lt;Ввод!$J44)*PRODUCT($J$18:AO$18)*(1+$C40)</f>
        <v>0</v>
      </c>
      <c r="AP40" s="5">
        <f>IFERROR(Ввод!$G44/$E40,0)*N(AP$14&gt;=Ввод!$I44)*N(AP$14&lt;Ввод!$J44)*PRODUCT($J$18:AP$18)*(1+$C40)</f>
        <v>0</v>
      </c>
      <c r="AQ40" s="5">
        <f>IFERROR(Ввод!$G44/$E40,0)*N(AQ$14&gt;=Ввод!$I44)*N(AQ$14&lt;Ввод!$J44)*PRODUCT($J$18:AQ$18)*(1+$C40)</f>
        <v>0</v>
      </c>
      <c r="AR40" s="5">
        <f>IFERROR(Ввод!$G44/$E40,0)*N(AR$14&gt;=Ввод!$I44)*N(AR$14&lt;Ввод!$J44)*PRODUCT($J$18:AR$18)*(1+$C40)</f>
        <v>0</v>
      </c>
      <c r="AS40" s="5">
        <f>IFERROR(Ввод!$G44/$E40,0)*N(AS$14&gt;=Ввод!$I44)*N(AS$14&lt;Ввод!$J44)*PRODUCT($J$18:AS$18)*(1+$C40)</f>
        <v>0</v>
      </c>
      <c r="AT40" s="5">
        <f>IFERROR(Ввод!$G44/$E40,0)*N(AT$14&gt;=Ввод!$I44)*N(AT$14&lt;Ввод!$J44)*PRODUCT($J$18:AT$18)*(1+$C40)</f>
        <v>0</v>
      </c>
      <c r="AU40" s="5">
        <f>IFERROR(Ввод!$G44/$E40,0)*N(AU$14&gt;=Ввод!$I44)*N(AU$14&lt;Ввод!$J44)*PRODUCT($J$18:AU$18)*(1+$C40)</f>
        <v>0</v>
      </c>
      <c r="AV40" s="5">
        <f>IFERROR(Ввод!$G44/$E40,0)*N(AV$14&gt;=Ввод!$I44)*N(AV$14&lt;Ввод!$J44)*PRODUCT($J$18:AV$18)*(1+$C40)</f>
        <v>0</v>
      </c>
      <c r="AW40" s="5">
        <f>IFERROR(Ввод!$G44/$E40,0)*N(AW$14&gt;=Ввод!$I44)*N(AW$14&lt;Ввод!$J44)*PRODUCT($J$18:AW$18)*(1+$C40)</f>
        <v>0</v>
      </c>
      <c r="AX40" s="5">
        <f>IFERROR(Ввод!$G44/$E40,0)*N(AX$14&gt;=Ввод!$I44)*N(AX$14&lt;Ввод!$J44)*PRODUCT($J$18:AX$18)*(1+$C40)</f>
        <v>0</v>
      </c>
      <c r="AY40" s="5">
        <f>IFERROR(Ввод!$G44/$E40,0)*N(AY$14&gt;=Ввод!$I44)*N(AY$14&lt;Ввод!$J44)*PRODUCT($J$18:AY$18)*(1+$C40)</f>
        <v>0</v>
      </c>
      <c r="AZ40" s="5">
        <f>IFERROR(Ввод!$G44/$E40,0)*N(AZ$14&gt;=Ввод!$I44)*N(AZ$14&lt;Ввод!$J44)*PRODUCT($J$18:AZ$18)*(1+$C40)</f>
        <v>0</v>
      </c>
      <c r="BA40" s="5">
        <f>IFERROR(Ввод!$G44/$E40,0)*N(BA$14&gt;=Ввод!$I44)*N(BA$14&lt;Ввод!$J44)*PRODUCT($J$18:BA$18)*(1+$C40)</f>
        <v>0</v>
      </c>
      <c r="BB40" s="5">
        <f>IFERROR(Ввод!$G44/$E40,0)*N(BB$14&gt;=Ввод!$I44)*N(BB$14&lt;Ввод!$J44)*PRODUCT($J$18:BB$18)*(1+$C40)</f>
        <v>0</v>
      </c>
      <c r="BC40" s="5">
        <f>IFERROR(Ввод!$G44/$E40,0)*N(BC$14&gt;=Ввод!$I44)*N(BC$14&lt;Ввод!$J44)*PRODUCT($J$18:BC$18)*(1+$C40)</f>
        <v>0</v>
      </c>
      <c r="BD40" s="5">
        <f>IFERROR(Ввод!$G44/$E40,0)*N(BD$14&gt;=Ввод!$I44)*N(BD$14&lt;Ввод!$J44)*PRODUCT($J$18:BD$18)*(1+$C40)</f>
        <v>0</v>
      </c>
      <c r="BE40" s="5">
        <f>IFERROR(Ввод!$G44/$E40,0)*N(BE$14&gt;=Ввод!$I44)*N(BE$14&lt;Ввод!$J44)*PRODUCT($J$18:BE$18)*(1+$C40)</f>
        <v>0</v>
      </c>
      <c r="BF40" s="5">
        <f>IFERROR(Ввод!$G44/$E40,0)*N(BF$14&gt;=Ввод!$I44)*N(BF$14&lt;Ввод!$J44)*PRODUCT($J$18:BF$18)*(1+$C40)</f>
        <v>0</v>
      </c>
      <c r="BG40" s="5">
        <f>IFERROR(Ввод!$G44/$E40,0)*N(BG$14&gt;=Ввод!$I44)*N(BG$14&lt;Ввод!$J44)*PRODUCT($J$18:BG$18)*(1+$C40)</f>
        <v>0</v>
      </c>
      <c r="BH40" s="5">
        <f>IFERROR(Ввод!$G44/$E40,0)*N(BH$14&gt;=Ввод!$I44)*N(BH$14&lt;Ввод!$J44)*PRODUCT($J$18:BH$18)*(1+$C40)</f>
        <v>0</v>
      </c>
      <c r="BI40" s="5">
        <f>IFERROR(Ввод!$G44/$E40,0)*N(BI$14&gt;=Ввод!$I44)*N(BI$14&lt;Ввод!$J44)*PRODUCT($J$18:BI$18)*(1+$C40)</f>
        <v>0</v>
      </c>
      <c r="BJ40" s="5">
        <f>IFERROR(Ввод!$G44/$E40,0)*N(BJ$14&gt;=Ввод!$I44)*N(BJ$14&lt;Ввод!$J44)*PRODUCT($J$18:BJ$18)*(1+$C40)</f>
        <v>0</v>
      </c>
      <c r="BK40" s="5">
        <f>IFERROR(Ввод!$G44/$E40,0)*N(BK$14&gt;=Ввод!$I44)*N(BK$14&lt;Ввод!$J44)*PRODUCT($J$18:BK$18)*(1+$C40)</f>
        <v>0</v>
      </c>
      <c r="BL40" s="5">
        <f>IFERROR(Ввод!$G44/$E40,0)*N(BL$14&gt;=Ввод!$I44)*N(BL$14&lt;Ввод!$J44)*PRODUCT($J$18:BL$18)*(1+$C40)</f>
        <v>0</v>
      </c>
      <c r="BM40" s="5">
        <f>IFERROR(Ввод!$G44/$E40,0)*N(BM$14&gt;=Ввод!$I44)*N(BM$14&lt;Ввод!$J44)*PRODUCT($J$18:BM$18)*(1+$C40)</f>
        <v>0</v>
      </c>
      <c r="BN40" s="5">
        <f>IFERROR(Ввод!$G44/$E40,0)*N(BN$14&gt;=Ввод!$I44)*N(BN$14&lt;Ввод!$J44)*PRODUCT($J$18:BN$18)*(1+$C40)</f>
        <v>0</v>
      </c>
      <c r="BO40" s="5">
        <f>IFERROR(Ввод!$G44/$E40,0)*N(BO$14&gt;=Ввод!$I44)*N(BO$14&lt;Ввод!$J44)*PRODUCT($J$18:BO$18)*(1+$C40)</f>
        <v>0</v>
      </c>
      <c r="BP40" s="5">
        <f>IFERROR(Ввод!$G44/$E40,0)*N(BP$14&gt;=Ввод!$I44)*N(BP$14&lt;Ввод!$J44)*PRODUCT($J$18:BP$18)*(1+$C40)</f>
        <v>0</v>
      </c>
      <c r="BQ40" s="5">
        <f>IFERROR(Ввод!$G44/$E40,0)*N(BQ$14&gt;=Ввод!$I44)*N(BQ$14&lt;Ввод!$J44)*PRODUCT($J$18:BQ$18)*(1+$C40)</f>
        <v>0</v>
      </c>
      <c r="BR40" s="5">
        <f>IFERROR(Ввод!$G44/$E40,0)*N(BR$14&gt;=Ввод!$I44)*N(BR$14&lt;Ввод!$J44)*PRODUCT($J$18:BR$18)*(1+$C40)</f>
        <v>0</v>
      </c>
      <c r="BS40" s="5">
        <f>IFERROR(Ввод!$G44/$E40,0)*N(BS$14&gt;=Ввод!$I44)*N(BS$14&lt;Ввод!$J44)*PRODUCT($J$18:BS$18)*(1+$C40)</f>
        <v>0</v>
      </c>
      <c r="BT40" s="5">
        <f>IFERROR(Ввод!$G44/$E40,0)*N(BT$14&gt;=Ввод!$I44)*N(BT$14&lt;Ввод!$J44)*PRODUCT($J$18:BT$18)*(1+$C40)</f>
        <v>0</v>
      </c>
      <c r="BU40" s="5">
        <f>IFERROR(Ввод!$G44/$E40,0)*N(BU$14&gt;=Ввод!$I44)*N(BU$14&lt;Ввод!$J44)*PRODUCT($J$18:BU$18)*(1+$C40)</f>
        <v>0</v>
      </c>
      <c r="BV40" s="5">
        <f>IFERROR(Ввод!$G44/$E40,0)*N(BV$14&gt;=Ввод!$I44)*N(BV$14&lt;Ввод!$J44)*PRODUCT($J$18:BV$18)*(1+$C40)</f>
        <v>0</v>
      </c>
      <c r="BW40" s="5">
        <f>IFERROR(Ввод!$G44/$E40,0)*N(BW$14&gt;=Ввод!$I44)*N(BW$14&lt;Ввод!$J44)*PRODUCT($J$18:BW$18)*(1+$C40)</f>
        <v>0</v>
      </c>
      <c r="BX40" s="5">
        <f>IFERROR(Ввод!$G44/$E40,0)*N(BX$14&gt;=Ввод!$I44)*N(BX$14&lt;Ввод!$J44)*PRODUCT($J$18:BX$18)*(1+$C40)</f>
        <v>0</v>
      </c>
      <c r="BY40" s="5">
        <f>IFERROR(Ввод!$G44/$E40,0)*N(BY$14&gt;=Ввод!$I44)*N(BY$14&lt;Ввод!$J44)*PRODUCT($J$18:BY$18)*(1+$C40)</f>
        <v>0</v>
      </c>
      <c r="BZ40" s="5">
        <f>IFERROR(Ввод!$G44/$E40,0)*N(BZ$14&gt;=Ввод!$I44)*N(BZ$14&lt;Ввод!$J44)*PRODUCT($J$18:BZ$18)*(1+$C40)</f>
        <v>0</v>
      </c>
      <c r="CA40" s="5">
        <f>IFERROR(Ввод!$G44/$E40,0)*N(CA$14&gt;=Ввод!$I44)*N(CA$14&lt;Ввод!$J44)*PRODUCT($J$18:CA$18)*(1+$C40)</f>
        <v>0</v>
      </c>
      <c r="CB40" s="5">
        <f>IFERROR(Ввод!$G44/$E40,0)*N(CB$14&gt;=Ввод!$I44)*N(CB$14&lt;Ввод!$J44)*PRODUCT($J$18:CB$18)*(1+$C40)</f>
        <v>0</v>
      </c>
      <c r="CC40" s="5">
        <f>IFERROR(Ввод!$G44/$E40,0)*N(CC$14&gt;=Ввод!$I44)*N(CC$14&lt;Ввод!$J44)*PRODUCT($J$18:CC$18)*(1+$C40)</f>
        <v>0</v>
      </c>
      <c r="CD40" s="5">
        <f>IFERROR(Ввод!$G44/$E40,0)*N(CD$14&gt;=Ввод!$I44)*N(CD$14&lt;Ввод!$J44)*PRODUCT($J$18:CD$18)*(1+$C40)</f>
        <v>0</v>
      </c>
      <c r="CE40" s="5">
        <f>IFERROR(Ввод!$G44/$E40,0)*N(CE$14&gt;=Ввод!$I44)*N(CE$14&lt;Ввод!$J44)*PRODUCT($J$18:CE$18)*(1+$C40)</f>
        <v>0</v>
      </c>
      <c r="CF40" s="5">
        <f>IFERROR(Ввод!$G44/$E40,0)*N(CF$14&gt;=Ввод!$I44)*N(CF$14&lt;Ввод!$J44)*PRODUCT($J$18:CF$18)*(1+$C40)</f>
        <v>0</v>
      </c>
      <c r="CG40" s="5">
        <f>IFERROR(Ввод!$G44/$E40,0)*N(CG$14&gt;=Ввод!$I44)*N(CG$14&lt;Ввод!$J44)*PRODUCT($J$18:CG$18)*(1+$C40)</f>
        <v>0</v>
      </c>
      <c r="CH40" s="5">
        <f>IFERROR(Ввод!$G44/$E40,0)*N(CH$14&gt;=Ввод!$I44)*N(CH$14&lt;Ввод!$J44)*PRODUCT($J$18:CH$18)*(1+$C40)</f>
        <v>0</v>
      </c>
      <c r="CI40" s="5">
        <f>IFERROR(Ввод!$G44/$E40,0)*N(CI$14&gt;=Ввод!$I44)*N(CI$14&lt;Ввод!$J44)*PRODUCT($J$18:CI$18)*(1+$C40)</f>
        <v>0</v>
      </c>
      <c r="CJ40" s="5">
        <f>IFERROR(Ввод!$G44/$E40,0)*N(CJ$14&gt;=Ввод!$I44)*N(CJ$14&lt;Ввод!$J44)*PRODUCT($J$18:CJ$18)*(1+$C40)</f>
        <v>0</v>
      </c>
      <c r="CK40" s="5">
        <f>IFERROR(Ввод!$G44/$E40,0)*N(CK$14&gt;=Ввод!$I44)*N(CK$14&lt;Ввод!$J44)*PRODUCT($J$18:CK$18)*(1+$C40)</f>
        <v>0</v>
      </c>
      <c r="CL40" s="5">
        <f>IFERROR(Ввод!$G44/$E40,0)*N(CL$14&gt;=Ввод!$I44)*N(CL$14&lt;Ввод!$J44)*PRODUCT($J$18:CL$18)*(1+$C40)</f>
        <v>0</v>
      </c>
      <c r="CM40" s="5">
        <f>IFERROR(Ввод!$G44/$E40,0)*N(CM$14&gt;=Ввод!$I44)*N(CM$14&lt;Ввод!$J44)*PRODUCT($J$18:CM$18)*(1+$C40)</f>
        <v>0</v>
      </c>
      <c r="CN40" s="5">
        <f>IFERROR(Ввод!$G44/$E40,0)*N(CN$14&gt;=Ввод!$I44)*N(CN$14&lt;Ввод!$J44)*PRODUCT($J$18:CN$18)*(1+$C40)</f>
        <v>0</v>
      </c>
      <c r="CO40" s="5">
        <f>IFERROR(Ввод!$G44/$E40,0)*N(CO$14&gt;=Ввод!$I44)*N(CO$14&lt;Ввод!$J44)*PRODUCT($J$18:CO$18)*(1+$C40)</f>
        <v>0</v>
      </c>
      <c r="CP40" s="5">
        <f>IFERROR(Ввод!$G44/$E40,0)*N(CP$14&gt;=Ввод!$I44)*N(CP$14&lt;Ввод!$J44)*PRODUCT($J$18:CP$18)*(1+$C40)</f>
        <v>0</v>
      </c>
      <c r="CQ40" s="5">
        <f>IFERROR(Ввод!$G44/$E40,0)*N(CQ$14&gt;=Ввод!$I44)*N(CQ$14&lt;Ввод!$J44)*PRODUCT($J$18:CQ$18)*(1+$C40)</f>
        <v>0</v>
      </c>
      <c r="CR40" s="5">
        <f>IFERROR(Ввод!$G44/$E40,0)*N(CR$14&gt;=Ввод!$I44)*N(CR$14&lt;Ввод!$J44)*PRODUCT($J$18:CR$18)*(1+$C40)</f>
        <v>0</v>
      </c>
      <c r="CS40" s="5">
        <f>IFERROR(Ввод!$G44/$E40,0)*N(CS$14&gt;=Ввод!$I44)*N(CS$14&lt;Ввод!$J44)*PRODUCT($J$18:CS$18)*(1+$C40)</f>
        <v>0</v>
      </c>
      <c r="CT40" s="5">
        <f>IFERROR(Ввод!$G44/$E40,0)*N(CT$14&gt;=Ввод!$I44)*N(CT$14&lt;Ввод!$J44)*PRODUCT($J$18:CT$18)*(1+$C40)</f>
        <v>0</v>
      </c>
      <c r="CU40" s="5">
        <f>IFERROR(Ввод!$G44/$E40,0)*N(CU$14&gt;=Ввод!$I44)*N(CU$14&lt;Ввод!$J44)*PRODUCT($J$18:CU$18)*(1+$C40)</f>
        <v>0</v>
      </c>
      <c r="CV40" s="5">
        <f>IFERROR(Ввод!$G44/$E40,0)*N(CV$14&gt;=Ввод!$I44)*N(CV$14&lt;Ввод!$J44)*PRODUCT($J$18:CV$18)*(1+$C40)</f>
        <v>0</v>
      </c>
      <c r="CW40" s="5">
        <f>IFERROR(Ввод!$G44/$E40,0)*N(CW$14&gt;=Ввод!$I44)*N(CW$14&lt;Ввод!$J44)*PRODUCT($J$18:CW$18)*(1+$C40)</f>
        <v>0</v>
      </c>
      <c r="CX40" s="5">
        <f>IFERROR(Ввод!$G44/$E40,0)*N(CX$14&gt;=Ввод!$I44)*N(CX$14&lt;Ввод!$J44)*PRODUCT($J$18:CX$18)*(1+$C40)</f>
        <v>0</v>
      </c>
      <c r="CY40" s="5">
        <f>IFERROR(Ввод!$G44/$E40,0)*N(CY$14&gt;=Ввод!$I44)*N(CY$14&lt;Ввод!$J44)*PRODUCT($J$18:CY$18)*(1+$C40)</f>
        <v>0</v>
      </c>
      <c r="CZ40" s="5">
        <f>IFERROR(Ввод!$G44/$E40,0)*N(CZ$14&gt;=Ввод!$I44)*N(CZ$14&lt;Ввод!$J44)*PRODUCT($J$18:CZ$18)*(1+$C40)</f>
        <v>0</v>
      </c>
      <c r="DA40" s="5">
        <f>IFERROR(Ввод!$G44/$E40,0)*N(DA$14&gt;=Ввод!$I44)*N(DA$14&lt;Ввод!$J44)*PRODUCT($J$18:DA$18)*(1+$C40)</f>
        <v>0</v>
      </c>
      <c r="DB40" s="5">
        <f>IFERROR(Ввод!$G44/$E40,0)*N(DB$14&gt;=Ввод!$I44)*N(DB$14&lt;Ввод!$J44)*PRODUCT($J$18:DB$18)*(1+$C40)</f>
        <v>0</v>
      </c>
      <c r="DC40" s="5">
        <f>IFERROR(Ввод!$G44/$E40,0)*N(DC$14&gt;=Ввод!$I44)*N(DC$14&lt;Ввод!$J44)*PRODUCT($J$18:DC$18)*(1+$C40)</f>
        <v>0</v>
      </c>
      <c r="DD40" s="5">
        <f>IFERROR(Ввод!$G44/$E40,0)*N(DD$14&gt;=Ввод!$I44)*N(DD$14&lt;Ввод!$J44)*PRODUCT($J$18:DD$18)*(1+$C40)</f>
        <v>0</v>
      </c>
      <c r="DE40" s="5">
        <f>IFERROR(Ввод!$G44/$E40,0)*N(DE$14&gt;=Ввод!$I44)*N(DE$14&lt;Ввод!$J44)*PRODUCT($J$18:DE$18)*(1+$C40)</f>
        <v>0</v>
      </c>
      <c r="DF40" s="5">
        <f>IFERROR(Ввод!$G44/$E40,0)*N(DF$14&gt;=Ввод!$I44)*N(DF$14&lt;Ввод!$J44)*PRODUCT($J$18:DF$18)*(1+$C40)</f>
        <v>0</v>
      </c>
      <c r="DG40" s="5">
        <f>IFERROR(Ввод!$G44/$E40,0)*N(DG$14&gt;=Ввод!$I44)*N(DG$14&lt;Ввод!$J44)*PRODUCT($J$18:DG$18)*(1+$C40)</f>
        <v>0</v>
      </c>
      <c r="DH40" s="5">
        <f>IFERROR(Ввод!$G44/$E40,0)*N(DH$14&gt;=Ввод!$I44)*N(DH$14&lt;Ввод!$J44)*PRODUCT($J$18:DH$18)*(1+$C40)</f>
        <v>0</v>
      </c>
      <c r="DI40" s="5">
        <f>IFERROR(Ввод!$G44/$E40,0)*N(DI$14&gt;=Ввод!$I44)*N(DI$14&lt;Ввод!$J44)*PRODUCT($J$18:DI$18)*(1+$C40)</f>
        <v>0</v>
      </c>
      <c r="DJ40" s="5">
        <f>IFERROR(Ввод!$G44/$E40,0)*N(DJ$14&gt;=Ввод!$I44)*N(DJ$14&lt;Ввод!$J44)*PRODUCT($J$18:DJ$18)*(1+$C40)</f>
        <v>0</v>
      </c>
    </row>
    <row r="41" spans="1:114">
      <c r="B41" t="str">
        <f>Ввод!D45</f>
        <v>Создание / реконструкция объект №20</v>
      </c>
      <c r="C41" s="235">
        <f>Чувствительность!$D$13</f>
        <v>0</v>
      </c>
      <c r="D41" s="7">
        <f>N(Ввод!E45)</f>
        <v>0</v>
      </c>
      <c r="E41">
        <f>MATCH(Ввод!J45,$14:$14,0)-MATCH(Ввод!I45,$14:$14,0)</f>
        <v>0</v>
      </c>
      <c r="G41" s="7" t="s">
        <v>0</v>
      </c>
      <c r="I41" s="5">
        <f t="shared" si="0"/>
        <v>0</v>
      </c>
      <c r="J41" s="5">
        <f>IFERROR(Ввод!$G45/$E41,0)*N(J$14&gt;=Ввод!$I45)*N(J$14&lt;Ввод!$J45)*PRODUCT($J$18:J$18)*(1+$C41)</f>
        <v>0</v>
      </c>
      <c r="K41" s="5">
        <f>IFERROR(Ввод!$G45/$E41,0)*N(K$14&gt;=Ввод!$I45)*N(K$14&lt;Ввод!$J45)*PRODUCT($J$18:K$18)*(1+$C41)</f>
        <v>0</v>
      </c>
      <c r="L41" s="5">
        <f>IFERROR(Ввод!$G45/$E41,0)*N(L$14&gt;=Ввод!$I45)*N(L$14&lt;Ввод!$J45)*PRODUCT($J$18:L$18)*(1+$C41)</f>
        <v>0</v>
      </c>
      <c r="M41" s="5">
        <f>IFERROR(Ввод!$G45/$E41,0)*N(M$14&gt;=Ввод!$I45)*N(M$14&lt;Ввод!$J45)*PRODUCT($J$18:M$18)*(1+$C41)</f>
        <v>0</v>
      </c>
      <c r="N41" s="5">
        <f>IFERROR(Ввод!$G45/$E41,0)*N(N$14&gt;=Ввод!$I45)*N(N$14&lt;Ввод!$J45)*PRODUCT($J$18:N$18)*(1+$C41)</f>
        <v>0</v>
      </c>
      <c r="O41" s="5">
        <f>IFERROR(Ввод!$G45/$E41,0)*N(O$14&gt;=Ввод!$I45)*N(O$14&lt;Ввод!$J45)*PRODUCT($J$18:O$18)*(1+$C41)</f>
        <v>0</v>
      </c>
      <c r="P41" s="5">
        <f>IFERROR(Ввод!$G45/$E41,0)*N(P$14&gt;=Ввод!$I45)*N(P$14&lt;Ввод!$J45)*PRODUCT($J$18:P$18)*(1+$C41)</f>
        <v>0</v>
      </c>
      <c r="Q41" s="5">
        <f>IFERROR(Ввод!$G45/$E41,0)*N(Q$14&gt;=Ввод!$I45)*N(Q$14&lt;Ввод!$J45)*PRODUCT($J$18:Q$18)*(1+$C41)</f>
        <v>0</v>
      </c>
      <c r="R41" s="5">
        <f>IFERROR(Ввод!$G45/$E41,0)*N(R$14&gt;=Ввод!$I45)*N(R$14&lt;Ввод!$J45)*PRODUCT($J$18:R$18)*(1+$C41)</f>
        <v>0</v>
      </c>
      <c r="S41" s="5">
        <f>IFERROR(Ввод!$G45/$E41,0)*N(S$14&gt;=Ввод!$I45)*N(S$14&lt;Ввод!$J45)*PRODUCT($J$18:S$18)*(1+$C41)</f>
        <v>0</v>
      </c>
      <c r="T41" s="5">
        <f>IFERROR(Ввод!$G45/$E41,0)*N(T$14&gt;=Ввод!$I45)*N(T$14&lt;Ввод!$J45)*PRODUCT($J$18:T$18)*(1+$C41)</f>
        <v>0</v>
      </c>
      <c r="U41" s="5">
        <f>IFERROR(Ввод!$G45/$E41,0)*N(U$14&gt;=Ввод!$I45)*N(U$14&lt;Ввод!$J45)*PRODUCT($J$18:U$18)*(1+$C41)</f>
        <v>0</v>
      </c>
      <c r="V41" s="5">
        <f>IFERROR(Ввод!$G45/$E41,0)*N(V$14&gt;=Ввод!$I45)*N(V$14&lt;Ввод!$J45)*PRODUCT($J$18:V$18)*(1+$C41)</f>
        <v>0</v>
      </c>
      <c r="W41" s="5">
        <f>IFERROR(Ввод!$G45/$E41,0)*N(W$14&gt;=Ввод!$I45)*N(W$14&lt;Ввод!$J45)*PRODUCT($J$18:W$18)*(1+$C41)</f>
        <v>0</v>
      </c>
      <c r="X41" s="5">
        <f>IFERROR(Ввод!$G45/$E41,0)*N(X$14&gt;=Ввод!$I45)*N(X$14&lt;Ввод!$J45)*PRODUCT($J$18:X$18)*(1+$C41)</f>
        <v>0</v>
      </c>
      <c r="Y41" s="5">
        <f>IFERROR(Ввод!$G45/$E41,0)*N(Y$14&gt;=Ввод!$I45)*N(Y$14&lt;Ввод!$J45)*PRODUCT($J$18:Y$18)*(1+$C41)</f>
        <v>0</v>
      </c>
      <c r="Z41" s="5">
        <f>IFERROR(Ввод!$G45/$E41,0)*N(Z$14&gt;=Ввод!$I45)*N(Z$14&lt;Ввод!$J45)*PRODUCT($J$18:Z$18)*(1+$C41)</f>
        <v>0</v>
      </c>
      <c r="AA41" s="5">
        <f>IFERROR(Ввод!$G45/$E41,0)*N(AA$14&gt;=Ввод!$I45)*N(AA$14&lt;Ввод!$J45)*PRODUCT($J$18:AA$18)*(1+$C41)</f>
        <v>0</v>
      </c>
      <c r="AB41" s="5">
        <f>IFERROR(Ввод!$G45/$E41,0)*N(AB$14&gt;=Ввод!$I45)*N(AB$14&lt;Ввод!$J45)*PRODUCT($J$18:AB$18)*(1+$C41)</f>
        <v>0</v>
      </c>
      <c r="AC41" s="5">
        <f>IFERROR(Ввод!$G45/$E41,0)*N(AC$14&gt;=Ввод!$I45)*N(AC$14&lt;Ввод!$J45)*PRODUCT($J$18:AC$18)*(1+$C41)</f>
        <v>0</v>
      </c>
      <c r="AD41" s="5">
        <f>IFERROR(Ввод!$G45/$E41,0)*N(AD$14&gt;=Ввод!$I45)*N(AD$14&lt;Ввод!$J45)*PRODUCT($J$18:AD$18)*(1+$C41)</f>
        <v>0</v>
      </c>
      <c r="AE41" s="5">
        <f>IFERROR(Ввод!$G45/$E41,0)*N(AE$14&gt;=Ввод!$I45)*N(AE$14&lt;Ввод!$J45)*PRODUCT($J$18:AE$18)*(1+$C41)</f>
        <v>0</v>
      </c>
      <c r="AF41" s="5">
        <f>IFERROR(Ввод!$G45/$E41,0)*N(AF$14&gt;=Ввод!$I45)*N(AF$14&lt;Ввод!$J45)*PRODUCT($J$18:AF$18)*(1+$C41)</f>
        <v>0</v>
      </c>
      <c r="AG41" s="5">
        <f>IFERROR(Ввод!$G45/$E41,0)*N(AG$14&gt;=Ввод!$I45)*N(AG$14&lt;Ввод!$J45)*PRODUCT($J$18:AG$18)*(1+$C41)</f>
        <v>0</v>
      </c>
      <c r="AH41" s="5">
        <f>IFERROR(Ввод!$G45/$E41,0)*N(AH$14&gt;=Ввод!$I45)*N(AH$14&lt;Ввод!$J45)*PRODUCT($J$18:AH$18)*(1+$C41)</f>
        <v>0</v>
      </c>
      <c r="AI41" s="5">
        <f>IFERROR(Ввод!$G45/$E41,0)*N(AI$14&gt;=Ввод!$I45)*N(AI$14&lt;Ввод!$J45)*PRODUCT($J$18:AI$18)*(1+$C41)</f>
        <v>0</v>
      </c>
      <c r="AJ41" s="5">
        <f>IFERROR(Ввод!$G45/$E41,0)*N(AJ$14&gt;=Ввод!$I45)*N(AJ$14&lt;Ввод!$J45)*PRODUCT($J$18:AJ$18)*(1+$C41)</f>
        <v>0</v>
      </c>
      <c r="AK41" s="5">
        <f>IFERROR(Ввод!$G45/$E41,0)*N(AK$14&gt;=Ввод!$I45)*N(AK$14&lt;Ввод!$J45)*PRODUCT($J$18:AK$18)*(1+$C41)</f>
        <v>0</v>
      </c>
      <c r="AL41" s="5">
        <f>IFERROR(Ввод!$G45/$E41,0)*N(AL$14&gt;=Ввод!$I45)*N(AL$14&lt;Ввод!$J45)*PRODUCT($J$18:AL$18)*(1+$C41)</f>
        <v>0</v>
      </c>
      <c r="AM41" s="5">
        <f>IFERROR(Ввод!$G45/$E41,0)*N(AM$14&gt;=Ввод!$I45)*N(AM$14&lt;Ввод!$J45)*PRODUCT($J$18:AM$18)*(1+$C41)</f>
        <v>0</v>
      </c>
      <c r="AN41" s="5">
        <f>IFERROR(Ввод!$G45/$E41,0)*N(AN$14&gt;=Ввод!$I45)*N(AN$14&lt;Ввод!$J45)*PRODUCT($J$18:AN$18)*(1+$C41)</f>
        <v>0</v>
      </c>
      <c r="AO41" s="5">
        <f>IFERROR(Ввод!$G45/$E41,0)*N(AO$14&gt;=Ввод!$I45)*N(AO$14&lt;Ввод!$J45)*PRODUCT($J$18:AO$18)*(1+$C41)</f>
        <v>0</v>
      </c>
      <c r="AP41" s="5">
        <f>IFERROR(Ввод!$G45/$E41,0)*N(AP$14&gt;=Ввод!$I45)*N(AP$14&lt;Ввод!$J45)*PRODUCT($J$18:AP$18)*(1+$C41)</f>
        <v>0</v>
      </c>
      <c r="AQ41" s="5">
        <f>IFERROR(Ввод!$G45/$E41,0)*N(AQ$14&gt;=Ввод!$I45)*N(AQ$14&lt;Ввод!$J45)*PRODUCT($J$18:AQ$18)*(1+$C41)</f>
        <v>0</v>
      </c>
      <c r="AR41" s="5">
        <f>IFERROR(Ввод!$G45/$E41,0)*N(AR$14&gt;=Ввод!$I45)*N(AR$14&lt;Ввод!$J45)*PRODUCT($J$18:AR$18)*(1+$C41)</f>
        <v>0</v>
      </c>
      <c r="AS41" s="5">
        <f>IFERROR(Ввод!$G45/$E41,0)*N(AS$14&gt;=Ввод!$I45)*N(AS$14&lt;Ввод!$J45)*PRODUCT($J$18:AS$18)*(1+$C41)</f>
        <v>0</v>
      </c>
      <c r="AT41" s="5">
        <f>IFERROR(Ввод!$G45/$E41,0)*N(AT$14&gt;=Ввод!$I45)*N(AT$14&lt;Ввод!$J45)*PRODUCT($J$18:AT$18)*(1+$C41)</f>
        <v>0</v>
      </c>
      <c r="AU41" s="5">
        <f>IFERROR(Ввод!$G45/$E41,0)*N(AU$14&gt;=Ввод!$I45)*N(AU$14&lt;Ввод!$J45)*PRODUCT($J$18:AU$18)*(1+$C41)</f>
        <v>0</v>
      </c>
      <c r="AV41" s="5">
        <f>IFERROR(Ввод!$G45/$E41,0)*N(AV$14&gt;=Ввод!$I45)*N(AV$14&lt;Ввод!$J45)*PRODUCT($J$18:AV$18)*(1+$C41)</f>
        <v>0</v>
      </c>
      <c r="AW41" s="5">
        <f>IFERROR(Ввод!$G45/$E41,0)*N(AW$14&gt;=Ввод!$I45)*N(AW$14&lt;Ввод!$J45)*PRODUCT($J$18:AW$18)*(1+$C41)</f>
        <v>0</v>
      </c>
      <c r="AX41" s="5">
        <f>IFERROR(Ввод!$G45/$E41,0)*N(AX$14&gt;=Ввод!$I45)*N(AX$14&lt;Ввод!$J45)*PRODUCT($J$18:AX$18)*(1+$C41)</f>
        <v>0</v>
      </c>
      <c r="AY41" s="5">
        <f>IFERROR(Ввод!$G45/$E41,0)*N(AY$14&gt;=Ввод!$I45)*N(AY$14&lt;Ввод!$J45)*PRODUCT($J$18:AY$18)*(1+$C41)</f>
        <v>0</v>
      </c>
      <c r="AZ41" s="5">
        <f>IFERROR(Ввод!$G45/$E41,0)*N(AZ$14&gt;=Ввод!$I45)*N(AZ$14&lt;Ввод!$J45)*PRODUCT($J$18:AZ$18)*(1+$C41)</f>
        <v>0</v>
      </c>
      <c r="BA41" s="5">
        <f>IFERROR(Ввод!$G45/$E41,0)*N(BA$14&gt;=Ввод!$I45)*N(BA$14&lt;Ввод!$J45)*PRODUCT($J$18:BA$18)*(1+$C41)</f>
        <v>0</v>
      </c>
      <c r="BB41" s="5">
        <f>IFERROR(Ввод!$G45/$E41,0)*N(BB$14&gt;=Ввод!$I45)*N(BB$14&lt;Ввод!$J45)*PRODUCT($J$18:BB$18)*(1+$C41)</f>
        <v>0</v>
      </c>
      <c r="BC41" s="5">
        <f>IFERROR(Ввод!$G45/$E41,0)*N(BC$14&gt;=Ввод!$I45)*N(BC$14&lt;Ввод!$J45)*PRODUCT($J$18:BC$18)*(1+$C41)</f>
        <v>0</v>
      </c>
      <c r="BD41" s="5">
        <f>IFERROR(Ввод!$G45/$E41,0)*N(BD$14&gt;=Ввод!$I45)*N(BD$14&lt;Ввод!$J45)*PRODUCT($J$18:BD$18)*(1+$C41)</f>
        <v>0</v>
      </c>
      <c r="BE41" s="5">
        <f>IFERROR(Ввод!$G45/$E41,0)*N(BE$14&gt;=Ввод!$I45)*N(BE$14&lt;Ввод!$J45)*PRODUCT($J$18:BE$18)*(1+$C41)</f>
        <v>0</v>
      </c>
      <c r="BF41" s="5">
        <f>IFERROR(Ввод!$G45/$E41,0)*N(BF$14&gt;=Ввод!$I45)*N(BF$14&lt;Ввод!$J45)*PRODUCT($J$18:BF$18)*(1+$C41)</f>
        <v>0</v>
      </c>
      <c r="BG41" s="5">
        <f>IFERROR(Ввод!$G45/$E41,0)*N(BG$14&gt;=Ввод!$I45)*N(BG$14&lt;Ввод!$J45)*PRODUCT($J$18:BG$18)*(1+$C41)</f>
        <v>0</v>
      </c>
      <c r="BH41" s="5">
        <f>IFERROR(Ввод!$G45/$E41,0)*N(BH$14&gt;=Ввод!$I45)*N(BH$14&lt;Ввод!$J45)*PRODUCT($J$18:BH$18)*(1+$C41)</f>
        <v>0</v>
      </c>
      <c r="BI41" s="5">
        <f>IFERROR(Ввод!$G45/$E41,0)*N(BI$14&gt;=Ввод!$I45)*N(BI$14&lt;Ввод!$J45)*PRODUCT($J$18:BI$18)*(1+$C41)</f>
        <v>0</v>
      </c>
      <c r="BJ41" s="5">
        <f>IFERROR(Ввод!$G45/$E41,0)*N(BJ$14&gt;=Ввод!$I45)*N(BJ$14&lt;Ввод!$J45)*PRODUCT($J$18:BJ$18)*(1+$C41)</f>
        <v>0</v>
      </c>
      <c r="BK41" s="5">
        <f>IFERROR(Ввод!$G45/$E41,0)*N(BK$14&gt;=Ввод!$I45)*N(BK$14&lt;Ввод!$J45)*PRODUCT($J$18:BK$18)*(1+$C41)</f>
        <v>0</v>
      </c>
      <c r="BL41" s="5">
        <f>IFERROR(Ввод!$G45/$E41,0)*N(BL$14&gt;=Ввод!$I45)*N(BL$14&lt;Ввод!$J45)*PRODUCT($J$18:BL$18)*(1+$C41)</f>
        <v>0</v>
      </c>
      <c r="BM41" s="5">
        <f>IFERROR(Ввод!$G45/$E41,0)*N(BM$14&gt;=Ввод!$I45)*N(BM$14&lt;Ввод!$J45)*PRODUCT($J$18:BM$18)*(1+$C41)</f>
        <v>0</v>
      </c>
      <c r="BN41" s="5">
        <f>IFERROR(Ввод!$G45/$E41,0)*N(BN$14&gt;=Ввод!$I45)*N(BN$14&lt;Ввод!$J45)*PRODUCT($J$18:BN$18)*(1+$C41)</f>
        <v>0</v>
      </c>
      <c r="BO41" s="5">
        <f>IFERROR(Ввод!$G45/$E41,0)*N(BO$14&gt;=Ввод!$I45)*N(BO$14&lt;Ввод!$J45)*PRODUCT($J$18:BO$18)*(1+$C41)</f>
        <v>0</v>
      </c>
      <c r="BP41" s="5">
        <f>IFERROR(Ввод!$G45/$E41,0)*N(BP$14&gt;=Ввод!$I45)*N(BP$14&lt;Ввод!$J45)*PRODUCT($J$18:BP$18)*(1+$C41)</f>
        <v>0</v>
      </c>
      <c r="BQ41" s="5">
        <f>IFERROR(Ввод!$G45/$E41,0)*N(BQ$14&gt;=Ввод!$I45)*N(BQ$14&lt;Ввод!$J45)*PRODUCT($J$18:BQ$18)*(1+$C41)</f>
        <v>0</v>
      </c>
      <c r="BR41" s="5">
        <f>IFERROR(Ввод!$G45/$E41,0)*N(BR$14&gt;=Ввод!$I45)*N(BR$14&lt;Ввод!$J45)*PRODUCT($J$18:BR$18)*(1+$C41)</f>
        <v>0</v>
      </c>
      <c r="BS41" s="5">
        <f>IFERROR(Ввод!$G45/$E41,0)*N(BS$14&gt;=Ввод!$I45)*N(BS$14&lt;Ввод!$J45)*PRODUCT($J$18:BS$18)*(1+$C41)</f>
        <v>0</v>
      </c>
      <c r="BT41" s="5">
        <f>IFERROR(Ввод!$G45/$E41,0)*N(BT$14&gt;=Ввод!$I45)*N(BT$14&lt;Ввод!$J45)*PRODUCT($J$18:BT$18)*(1+$C41)</f>
        <v>0</v>
      </c>
      <c r="BU41" s="5">
        <f>IFERROR(Ввод!$G45/$E41,0)*N(BU$14&gt;=Ввод!$I45)*N(BU$14&lt;Ввод!$J45)*PRODUCT($J$18:BU$18)*(1+$C41)</f>
        <v>0</v>
      </c>
      <c r="BV41" s="5">
        <f>IFERROR(Ввод!$G45/$E41,0)*N(BV$14&gt;=Ввод!$I45)*N(BV$14&lt;Ввод!$J45)*PRODUCT($J$18:BV$18)*(1+$C41)</f>
        <v>0</v>
      </c>
      <c r="BW41" s="5">
        <f>IFERROR(Ввод!$G45/$E41,0)*N(BW$14&gt;=Ввод!$I45)*N(BW$14&lt;Ввод!$J45)*PRODUCT($J$18:BW$18)*(1+$C41)</f>
        <v>0</v>
      </c>
      <c r="BX41" s="5">
        <f>IFERROR(Ввод!$G45/$E41,0)*N(BX$14&gt;=Ввод!$I45)*N(BX$14&lt;Ввод!$J45)*PRODUCT($J$18:BX$18)*(1+$C41)</f>
        <v>0</v>
      </c>
      <c r="BY41" s="5">
        <f>IFERROR(Ввод!$G45/$E41,0)*N(BY$14&gt;=Ввод!$I45)*N(BY$14&lt;Ввод!$J45)*PRODUCT($J$18:BY$18)*(1+$C41)</f>
        <v>0</v>
      </c>
      <c r="BZ41" s="5">
        <f>IFERROR(Ввод!$G45/$E41,0)*N(BZ$14&gt;=Ввод!$I45)*N(BZ$14&lt;Ввод!$J45)*PRODUCT($J$18:BZ$18)*(1+$C41)</f>
        <v>0</v>
      </c>
      <c r="CA41" s="5">
        <f>IFERROR(Ввод!$G45/$E41,0)*N(CA$14&gt;=Ввод!$I45)*N(CA$14&lt;Ввод!$J45)*PRODUCT($J$18:CA$18)*(1+$C41)</f>
        <v>0</v>
      </c>
      <c r="CB41" s="5">
        <f>IFERROR(Ввод!$G45/$E41,0)*N(CB$14&gt;=Ввод!$I45)*N(CB$14&lt;Ввод!$J45)*PRODUCT($J$18:CB$18)*(1+$C41)</f>
        <v>0</v>
      </c>
      <c r="CC41" s="5">
        <f>IFERROR(Ввод!$G45/$E41,0)*N(CC$14&gt;=Ввод!$I45)*N(CC$14&lt;Ввод!$J45)*PRODUCT($J$18:CC$18)*(1+$C41)</f>
        <v>0</v>
      </c>
      <c r="CD41" s="5">
        <f>IFERROR(Ввод!$G45/$E41,0)*N(CD$14&gt;=Ввод!$I45)*N(CD$14&lt;Ввод!$J45)*PRODUCT($J$18:CD$18)*(1+$C41)</f>
        <v>0</v>
      </c>
      <c r="CE41" s="5">
        <f>IFERROR(Ввод!$G45/$E41,0)*N(CE$14&gt;=Ввод!$I45)*N(CE$14&lt;Ввод!$J45)*PRODUCT($J$18:CE$18)*(1+$C41)</f>
        <v>0</v>
      </c>
      <c r="CF41" s="5">
        <f>IFERROR(Ввод!$G45/$E41,0)*N(CF$14&gt;=Ввод!$I45)*N(CF$14&lt;Ввод!$J45)*PRODUCT($J$18:CF$18)*(1+$C41)</f>
        <v>0</v>
      </c>
      <c r="CG41" s="5">
        <f>IFERROR(Ввод!$G45/$E41,0)*N(CG$14&gt;=Ввод!$I45)*N(CG$14&lt;Ввод!$J45)*PRODUCT($J$18:CG$18)*(1+$C41)</f>
        <v>0</v>
      </c>
      <c r="CH41" s="5">
        <f>IFERROR(Ввод!$G45/$E41,0)*N(CH$14&gt;=Ввод!$I45)*N(CH$14&lt;Ввод!$J45)*PRODUCT($J$18:CH$18)*(1+$C41)</f>
        <v>0</v>
      </c>
      <c r="CI41" s="5">
        <f>IFERROR(Ввод!$G45/$E41,0)*N(CI$14&gt;=Ввод!$I45)*N(CI$14&lt;Ввод!$J45)*PRODUCT($J$18:CI$18)*(1+$C41)</f>
        <v>0</v>
      </c>
      <c r="CJ41" s="5">
        <f>IFERROR(Ввод!$G45/$E41,0)*N(CJ$14&gt;=Ввод!$I45)*N(CJ$14&lt;Ввод!$J45)*PRODUCT($J$18:CJ$18)*(1+$C41)</f>
        <v>0</v>
      </c>
      <c r="CK41" s="5">
        <f>IFERROR(Ввод!$G45/$E41,0)*N(CK$14&gt;=Ввод!$I45)*N(CK$14&lt;Ввод!$J45)*PRODUCT($J$18:CK$18)*(1+$C41)</f>
        <v>0</v>
      </c>
      <c r="CL41" s="5">
        <f>IFERROR(Ввод!$G45/$E41,0)*N(CL$14&gt;=Ввод!$I45)*N(CL$14&lt;Ввод!$J45)*PRODUCT($J$18:CL$18)*(1+$C41)</f>
        <v>0</v>
      </c>
      <c r="CM41" s="5">
        <f>IFERROR(Ввод!$G45/$E41,0)*N(CM$14&gt;=Ввод!$I45)*N(CM$14&lt;Ввод!$J45)*PRODUCT($J$18:CM$18)*(1+$C41)</f>
        <v>0</v>
      </c>
      <c r="CN41" s="5">
        <f>IFERROR(Ввод!$G45/$E41,0)*N(CN$14&gt;=Ввод!$I45)*N(CN$14&lt;Ввод!$J45)*PRODUCT($J$18:CN$18)*(1+$C41)</f>
        <v>0</v>
      </c>
      <c r="CO41" s="5">
        <f>IFERROR(Ввод!$G45/$E41,0)*N(CO$14&gt;=Ввод!$I45)*N(CO$14&lt;Ввод!$J45)*PRODUCT($J$18:CO$18)*(1+$C41)</f>
        <v>0</v>
      </c>
      <c r="CP41" s="5">
        <f>IFERROR(Ввод!$G45/$E41,0)*N(CP$14&gt;=Ввод!$I45)*N(CP$14&lt;Ввод!$J45)*PRODUCT($J$18:CP$18)*(1+$C41)</f>
        <v>0</v>
      </c>
      <c r="CQ41" s="5">
        <f>IFERROR(Ввод!$G45/$E41,0)*N(CQ$14&gt;=Ввод!$I45)*N(CQ$14&lt;Ввод!$J45)*PRODUCT($J$18:CQ$18)*(1+$C41)</f>
        <v>0</v>
      </c>
      <c r="CR41" s="5">
        <f>IFERROR(Ввод!$G45/$E41,0)*N(CR$14&gt;=Ввод!$I45)*N(CR$14&lt;Ввод!$J45)*PRODUCT($J$18:CR$18)*(1+$C41)</f>
        <v>0</v>
      </c>
      <c r="CS41" s="5">
        <f>IFERROR(Ввод!$G45/$E41,0)*N(CS$14&gt;=Ввод!$I45)*N(CS$14&lt;Ввод!$J45)*PRODUCT($J$18:CS$18)*(1+$C41)</f>
        <v>0</v>
      </c>
      <c r="CT41" s="5">
        <f>IFERROR(Ввод!$G45/$E41,0)*N(CT$14&gt;=Ввод!$I45)*N(CT$14&lt;Ввод!$J45)*PRODUCT($J$18:CT$18)*(1+$C41)</f>
        <v>0</v>
      </c>
      <c r="CU41" s="5">
        <f>IFERROR(Ввод!$G45/$E41,0)*N(CU$14&gt;=Ввод!$I45)*N(CU$14&lt;Ввод!$J45)*PRODUCT($J$18:CU$18)*(1+$C41)</f>
        <v>0</v>
      </c>
      <c r="CV41" s="5">
        <f>IFERROR(Ввод!$G45/$E41,0)*N(CV$14&gt;=Ввод!$I45)*N(CV$14&lt;Ввод!$J45)*PRODUCT($J$18:CV$18)*(1+$C41)</f>
        <v>0</v>
      </c>
      <c r="CW41" s="5">
        <f>IFERROR(Ввод!$G45/$E41,0)*N(CW$14&gt;=Ввод!$I45)*N(CW$14&lt;Ввод!$J45)*PRODUCT($J$18:CW$18)*(1+$C41)</f>
        <v>0</v>
      </c>
      <c r="CX41" s="5">
        <f>IFERROR(Ввод!$G45/$E41,0)*N(CX$14&gt;=Ввод!$I45)*N(CX$14&lt;Ввод!$J45)*PRODUCT($J$18:CX$18)*(1+$C41)</f>
        <v>0</v>
      </c>
      <c r="CY41" s="5">
        <f>IFERROR(Ввод!$G45/$E41,0)*N(CY$14&gt;=Ввод!$I45)*N(CY$14&lt;Ввод!$J45)*PRODUCT($J$18:CY$18)*(1+$C41)</f>
        <v>0</v>
      </c>
      <c r="CZ41" s="5">
        <f>IFERROR(Ввод!$G45/$E41,0)*N(CZ$14&gt;=Ввод!$I45)*N(CZ$14&lt;Ввод!$J45)*PRODUCT($J$18:CZ$18)*(1+$C41)</f>
        <v>0</v>
      </c>
      <c r="DA41" s="5">
        <f>IFERROR(Ввод!$G45/$E41,0)*N(DA$14&gt;=Ввод!$I45)*N(DA$14&lt;Ввод!$J45)*PRODUCT($J$18:DA$18)*(1+$C41)</f>
        <v>0</v>
      </c>
      <c r="DB41" s="5">
        <f>IFERROR(Ввод!$G45/$E41,0)*N(DB$14&gt;=Ввод!$I45)*N(DB$14&lt;Ввод!$J45)*PRODUCT($J$18:DB$18)*(1+$C41)</f>
        <v>0</v>
      </c>
      <c r="DC41" s="5">
        <f>IFERROR(Ввод!$G45/$E41,0)*N(DC$14&gt;=Ввод!$I45)*N(DC$14&lt;Ввод!$J45)*PRODUCT($J$18:DC$18)*(1+$C41)</f>
        <v>0</v>
      </c>
      <c r="DD41" s="5">
        <f>IFERROR(Ввод!$G45/$E41,0)*N(DD$14&gt;=Ввод!$I45)*N(DD$14&lt;Ввод!$J45)*PRODUCT($J$18:DD$18)*(1+$C41)</f>
        <v>0</v>
      </c>
      <c r="DE41" s="5">
        <f>IFERROR(Ввод!$G45/$E41,0)*N(DE$14&gt;=Ввод!$I45)*N(DE$14&lt;Ввод!$J45)*PRODUCT($J$18:DE$18)*(1+$C41)</f>
        <v>0</v>
      </c>
      <c r="DF41" s="5">
        <f>IFERROR(Ввод!$G45/$E41,0)*N(DF$14&gt;=Ввод!$I45)*N(DF$14&lt;Ввод!$J45)*PRODUCT($J$18:DF$18)*(1+$C41)</f>
        <v>0</v>
      </c>
      <c r="DG41" s="5">
        <f>IFERROR(Ввод!$G45/$E41,0)*N(DG$14&gt;=Ввод!$I45)*N(DG$14&lt;Ввод!$J45)*PRODUCT($J$18:DG$18)*(1+$C41)</f>
        <v>0</v>
      </c>
      <c r="DH41" s="5">
        <f>IFERROR(Ввод!$G45/$E41,0)*N(DH$14&gt;=Ввод!$I45)*N(DH$14&lt;Ввод!$J45)*PRODUCT($J$18:DH$18)*(1+$C41)</f>
        <v>0</v>
      </c>
      <c r="DI41" s="5">
        <f>IFERROR(Ввод!$G45/$E41,0)*N(DI$14&gt;=Ввод!$I45)*N(DI$14&lt;Ввод!$J45)*PRODUCT($J$18:DI$18)*(1+$C41)</f>
        <v>0</v>
      </c>
      <c r="DJ41" s="5">
        <f>IFERROR(Ввод!$G45/$E41,0)*N(DJ$14&gt;=Ввод!$I45)*N(DJ$14&lt;Ввод!$J45)*PRODUCT($J$18:DJ$18)*(1+$C41)</f>
        <v>0</v>
      </c>
    </row>
    <row r="42" spans="1:114" s="100" customFormat="1">
      <c r="A42" s="18"/>
      <c r="B42" s="100" t="s">
        <v>237</v>
      </c>
      <c r="D42" s="101">
        <f>SUMPRODUCT(D22:D41,I22:I41)</f>
        <v>1000000</v>
      </c>
      <c r="G42" s="106" t="s">
        <v>0</v>
      </c>
      <c r="I42" s="101">
        <f>SUM(I22:I41)</f>
        <v>1500000</v>
      </c>
      <c r="J42" s="101">
        <f t="shared" ref="J42:V42" si="1">SUM(J22:J41)</f>
        <v>100000</v>
      </c>
      <c r="K42" s="101">
        <f t="shared" si="1"/>
        <v>225000</v>
      </c>
      <c r="L42" s="101">
        <f t="shared" si="1"/>
        <v>225000</v>
      </c>
      <c r="M42" s="101">
        <f t="shared" si="1"/>
        <v>225000</v>
      </c>
      <c r="N42" s="101">
        <f t="shared" si="1"/>
        <v>475000</v>
      </c>
      <c r="O42" s="101">
        <f t="shared" si="1"/>
        <v>250000</v>
      </c>
      <c r="P42" s="101">
        <f t="shared" si="1"/>
        <v>0</v>
      </c>
      <c r="Q42" s="101">
        <f t="shared" si="1"/>
        <v>0</v>
      </c>
      <c r="R42" s="101">
        <f t="shared" si="1"/>
        <v>0</v>
      </c>
      <c r="S42" s="101">
        <f t="shared" si="1"/>
        <v>0</v>
      </c>
      <c r="T42" s="101">
        <f t="shared" si="1"/>
        <v>0</v>
      </c>
      <c r="U42" s="101">
        <f t="shared" si="1"/>
        <v>0</v>
      </c>
      <c r="V42" s="101">
        <f t="shared" si="1"/>
        <v>0</v>
      </c>
      <c r="W42" s="101">
        <f t="shared" ref="W42:BB42" si="2">SUM(W22:W41)</f>
        <v>0</v>
      </c>
      <c r="X42" s="101">
        <f t="shared" si="2"/>
        <v>0</v>
      </c>
      <c r="Y42" s="101">
        <f t="shared" si="2"/>
        <v>0</v>
      </c>
      <c r="Z42" s="101">
        <f t="shared" si="2"/>
        <v>0</v>
      </c>
      <c r="AA42" s="101">
        <f t="shared" si="2"/>
        <v>0</v>
      </c>
      <c r="AB42" s="101">
        <f t="shared" si="2"/>
        <v>0</v>
      </c>
      <c r="AC42" s="101">
        <f t="shared" si="2"/>
        <v>0</v>
      </c>
      <c r="AD42" s="101">
        <f t="shared" si="2"/>
        <v>0</v>
      </c>
      <c r="AE42" s="101">
        <f t="shared" si="2"/>
        <v>0</v>
      </c>
      <c r="AF42" s="101">
        <f t="shared" si="2"/>
        <v>0</v>
      </c>
      <c r="AG42" s="101">
        <f t="shared" si="2"/>
        <v>0</v>
      </c>
      <c r="AH42" s="101">
        <f t="shared" si="2"/>
        <v>0</v>
      </c>
      <c r="AI42" s="101">
        <f t="shared" si="2"/>
        <v>0</v>
      </c>
      <c r="AJ42" s="101">
        <f t="shared" si="2"/>
        <v>0</v>
      </c>
      <c r="AK42" s="101">
        <f t="shared" si="2"/>
        <v>0</v>
      </c>
      <c r="AL42" s="101">
        <f t="shared" si="2"/>
        <v>0</v>
      </c>
      <c r="AM42" s="101">
        <f t="shared" si="2"/>
        <v>0</v>
      </c>
      <c r="AN42" s="101">
        <f t="shared" si="2"/>
        <v>0</v>
      </c>
      <c r="AO42" s="101">
        <f t="shared" si="2"/>
        <v>0</v>
      </c>
      <c r="AP42" s="101">
        <f t="shared" si="2"/>
        <v>0</v>
      </c>
      <c r="AQ42" s="101">
        <f t="shared" si="2"/>
        <v>0</v>
      </c>
      <c r="AR42" s="101">
        <f t="shared" si="2"/>
        <v>0</v>
      </c>
      <c r="AS42" s="101">
        <f t="shared" si="2"/>
        <v>0</v>
      </c>
      <c r="AT42" s="101">
        <f t="shared" si="2"/>
        <v>0</v>
      </c>
      <c r="AU42" s="101">
        <f t="shared" si="2"/>
        <v>0</v>
      </c>
      <c r="AV42" s="101">
        <f t="shared" si="2"/>
        <v>0</v>
      </c>
      <c r="AW42" s="101">
        <f t="shared" si="2"/>
        <v>0</v>
      </c>
      <c r="AX42" s="101">
        <f t="shared" si="2"/>
        <v>0</v>
      </c>
      <c r="AY42" s="101">
        <f t="shared" si="2"/>
        <v>0</v>
      </c>
      <c r="AZ42" s="101">
        <f t="shared" si="2"/>
        <v>0</v>
      </c>
      <c r="BA42" s="101">
        <f t="shared" si="2"/>
        <v>0</v>
      </c>
      <c r="BB42" s="101">
        <f t="shared" si="2"/>
        <v>0</v>
      </c>
      <c r="BC42" s="101">
        <f t="shared" ref="BC42:CH42" si="3">SUM(BC22:BC41)</f>
        <v>0</v>
      </c>
      <c r="BD42" s="101">
        <f t="shared" si="3"/>
        <v>0</v>
      </c>
      <c r="BE42" s="101">
        <f t="shared" si="3"/>
        <v>0</v>
      </c>
      <c r="BF42" s="101">
        <f t="shared" si="3"/>
        <v>0</v>
      </c>
      <c r="BG42" s="101">
        <f t="shared" si="3"/>
        <v>0</v>
      </c>
      <c r="BH42" s="101">
        <f t="shared" si="3"/>
        <v>0</v>
      </c>
      <c r="BI42" s="101">
        <f t="shared" si="3"/>
        <v>0</v>
      </c>
      <c r="BJ42" s="101">
        <f t="shared" si="3"/>
        <v>0</v>
      </c>
      <c r="BK42" s="101">
        <f t="shared" si="3"/>
        <v>0</v>
      </c>
      <c r="BL42" s="101">
        <f t="shared" si="3"/>
        <v>0</v>
      </c>
      <c r="BM42" s="101">
        <f t="shared" si="3"/>
        <v>0</v>
      </c>
      <c r="BN42" s="101">
        <f t="shared" si="3"/>
        <v>0</v>
      </c>
      <c r="BO42" s="101">
        <f t="shared" si="3"/>
        <v>0</v>
      </c>
      <c r="BP42" s="101">
        <f t="shared" si="3"/>
        <v>0</v>
      </c>
      <c r="BQ42" s="101">
        <f t="shared" si="3"/>
        <v>0</v>
      </c>
      <c r="BR42" s="101">
        <f t="shared" si="3"/>
        <v>0</v>
      </c>
      <c r="BS42" s="101">
        <f t="shared" si="3"/>
        <v>0</v>
      </c>
      <c r="BT42" s="101">
        <f t="shared" si="3"/>
        <v>0</v>
      </c>
      <c r="BU42" s="101">
        <f t="shared" si="3"/>
        <v>0</v>
      </c>
      <c r="BV42" s="101">
        <f t="shared" si="3"/>
        <v>0</v>
      </c>
      <c r="BW42" s="101">
        <f t="shared" si="3"/>
        <v>0</v>
      </c>
      <c r="BX42" s="101">
        <f t="shared" si="3"/>
        <v>0</v>
      </c>
      <c r="BY42" s="101">
        <f t="shared" si="3"/>
        <v>0</v>
      </c>
      <c r="BZ42" s="101">
        <f t="shared" si="3"/>
        <v>0</v>
      </c>
      <c r="CA42" s="101">
        <f t="shared" si="3"/>
        <v>0</v>
      </c>
      <c r="CB42" s="101">
        <f t="shared" si="3"/>
        <v>0</v>
      </c>
      <c r="CC42" s="101">
        <f t="shared" si="3"/>
        <v>0</v>
      </c>
      <c r="CD42" s="101">
        <f t="shared" si="3"/>
        <v>0</v>
      </c>
      <c r="CE42" s="101">
        <f t="shared" si="3"/>
        <v>0</v>
      </c>
      <c r="CF42" s="101">
        <f t="shared" si="3"/>
        <v>0</v>
      </c>
      <c r="CG42" s="101">
        <f t="shared" si="3"/>
        <v>0</v>
      </c>
      <c r="CH42" s="101">
        <f t="shared" si="3"/>
        <v>0</v>
      </c>
      <c r="CI42" s="101">
        <f t="shared" ref="CI42:DJ42" si="4">SUM(CI22:CI41)</f>
        <v>0</v>
      </c>
      <c r="CJ42" s="101">
        <f t="shared" si="4"/>
        <v>0</v>
      </c>
      <c r="CK42" s="101">
        <f t="shared" si="4"/>
        <v>0</v>
      </c>
      <c r="CL42" s="101">
        <f t="shared" si="4"/>
        <v>0</v>
      </c>
      <c r="CM42" s="101">
        <f t="shared" si="4"/>
        <v>0</v>
      </c>
      <c r="CN42" s="101">
        <f t="shared" si="4"/>
        <v>0</v>
      </c>
      <c r="CO42" s="101">
        <f t="shared" si="4"/>
        <v>0</v>
      </c>
      <c r="CP42" s="101">
        <f t="shared" si="4"/>
        <v>0</v>
      </c>
      <c r="CQ42" s="101">
        <f t="shared" si="4"/>
        <v>0</v>
      </c>
      <c r="CR42" s="101">
        <f t="shared" si="4"/>
        <v>0</v>
      </c>
      <c r="CS42" s="101">
        <f t="shared" si="4"/>
        <v>0</v>
      </c>
      <c r="CT42" s="101">
        <f t="shared" si="4"/>
        <v>0</v>
      </c>
      <c r="CU42" s="101">
        <f t="shared" si="4"/>
        <v>0</v>
      </c>
      <c r="CV42" s="101">
        <f t="shared" si="4"/>
        <v>0</v>
      </c>
      <c r="CW42" s="101">
        <f t="shared" si="4"/>
        <v>0</v>
      </c>
      <c r="CX42" s="101">
        <f t="shared" si="4"/>
        <v>0</v>
      </c>
      <c r="CY42" s="101">
        <f t="shared" si="4"/>
        <v>0</v>
      </c>
      <c r="CZ42" s="101">
        <f t="shared" si="4"/>
        <v>0</v>
      </c>
      <c r="DA42" s="101">
        <f t="shared" si="4"/>
        <v>0</v>
      </c>
      <c r="DB42" s="101">
        <f t="shared" si="4"/>
        <v>0</v>
      </c>
      <c r="DC42" s="101">
        <f t="shared" si="4"/>
        <v>0</v>
      </c>
      <c r="DD42" s="101">
        <f t="shared" si="4"/>
        <v>0</v>
      </c>
      <c r="DE42" s="101">
        <f t="shared" si="4"/>
        <v>0</v>
      </c>
      <c r="DF42" s="101">
        <f t="shared" si="4"/>
        <v>0</v>
      </c>
      <c r="DG42" s="101">
        <f t="shared" si="4"/>
        <v>0</v>
      </c>
      <c r="DH42" s="101">
        <f t="shared" si="4"/>
        <v>0</v>
      </c>
      <c r="DI42" s="101">
        <f t="shared" si="4"/>
        <v>0</v>
      </c>
      <c r="DJ42" s="101">
        <f t="shared" si="4"/>
        <v>0</v>
      </c>
    </row>
    <row r="43" spans="1:114">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row>
    <row r="44" spans="1:114" s="100" customFormat="1">
      <c r="A44" s="18"/>
      <c r="B44" s="100" t="s">
        <v>238</v>
      </c>
      <c r="D44" s="101">
        <f>I44/I42*D42</f>
        <v>200000</v>
      </c>
      <c r="G44" s="106" t="s">
        <v>0</v>
      </c>
      <c r="I44" s="101">
        <f>SUM(J44:DJ44)</f>
        <v>300000</v>
      </c>
      <c r="J44" s="101">
        <f>J42*SUMIF(Макро!$15:$15,J$12,Макро!$17:$17)</f>
        <v>20000</v>
      </c>
      <c r="K44" s="101">
        <f>K42*SUMIF(Макро!$15:$15,K$12,Макро!$17:$17)</f>
        <v>45000</v>
      </c>
      <c r="L44" s="101">
        <f>L42*SUMIF(Макро!$15:$15,L$12,Макро!$17:$17)</f>
        <v>45000</v>
      </c>
      <c r="M44" s="101">
        <f>M42*SUMIF(Макро!$15:$15,M$12,Макро!$17:$17)</f>
        <v>45000</v>
      </c>
      <c r="N44" s="101">
        <f>N42*SUMIF(Макро!$15:$15,N$12,Макро!$17:$17)</f>
        <v>95000</v>
      </c>
      <c r="O44" s="101">
        <f>O42*SUMIF(Макро!$15:$15,O$12,Макро!$17:$17)</f>
        <v>50000</v>
      </c>
      <c r="P44" s="101">
        <f>P42*SUMIF(Макро!$15:$15,P$12,Макро!$17:$17)</f>
        <v>0</v>
      </c>
      <c r="Q44" s="101">
        <f>Q42*SUMIF(Макро!$15:$15,Q$12,Макро!$17:$17)</f>
        <v>0</v>
      </c>
      <c r="R44" s="101">
        <f>R42*SUMIF(Макро!$15:$15,R$12,Макро!$17:$17)</f>
        <v>0</v>
      </c>
      <c r="S44" s="101">
        <f>S42*SUMIF(Макро!$15:$15,S$12,Макро!$17:$17)</f>
        <v>0</v>
      </c>
      <c r="T44" s="101">
        <f>T42*SUMIF(Макро!$15:$15,T$12,Макро!$17:$17)</f>
        <v>0</v>
      </c>
      <c r="U44" s="101">
        <f>U42*SUMIF(Макро!$15:$15,U$12,Макро!$17:$17)</f>
        <v>0</v>
      </c>
      <c r="V44" s="101">
        <f>V42*SUMIF(Макро!$15:$15,V$12,Макро!$17:$17)</f>
        <v>0</v>
      </c>
      <c r="W44" s="101">
        <f>W42*SUMIF(Макро!$15:$15,W$12,Макро!$17:$17)</f>
        <v>0</v>
      </c>
      <c r="X44" s="101">
        <f>X42*SUMIF(Макро!$15:$15,X$12,Макро!$17:$17)</f>
        <v>0</v>
      </c>
      <c r="Y44" s="101">
        <f>Y42*SUMIF(Макро!$15:$15,Y$12,Макро!$17:$17)</f>
        <v>0</v>
      </c>
      <c r="Z44" s="101">
        <f>Z42*SUMIF(Макро!$15:$15,Z$12,Макро!$17:$17)</f>
        <v>0</v>
      </c>
      <c r="AA44" s="101">
        <f>AA42*SUMIF(Макро!$15:$15,AA$12,Макро!$17:$17)</f>
        <v>0</v>
      </c>
      <c r="AB44" s="101">
        <f>AB42*SUMIF(Макро!$15:$15,AB$12,Макро!$17:$17)</f>
        <v>0</v>
      </c>
      <c r="AC44" s="101">
        <f>AC42*SUMIF(Макро!$15:$15,AC$12,Макро!$17:$17)</f>
        <v>0</v>
      </c>
      <c r="AD44" s="101">
        <f>AD42*SUMIF(Макро!$15:$15,AD$12,Макро!$17:$17)</f>
        <v>0</v>
      </c>
      <c r="AE44" s="101">
        <f>AE42*SUMIF(Макро!$15:$15,AE$12,Макро!$17:$17)</f>
        <v>0</v>
      </c>
      <c r="AF44" s="101">
        <f>AF42*SUMIF(Макро!$15:$15,AF$12,Макро!$17:$17)</f>
        <v>0</v>
      </c>
      <c r="AG44" s="101">
        <f>AG42*SUMIF(Макро!$15:$15,AG$12,Макро!$17:$17)</f>
        <v>0</v>
      </c>
      <c r="AH44" s="101">
        <f>AH42*SUMIF(Макро!$15:$15,AH$12,Макро!$17:$17)</f>
        <v>0</v>
      </c>
      <c r="AI44" s="101">
        <f>AI42*SUMIF(Макро!$15:$15,AI$12,Макро!$17:$17)</f>
        <v>0</v>
      </c>
      <c r="AJ44" s="101">
        <f>AJ42*SUMIF(Макро!$15:$15,AJ$12,Макро!$17:$17)</f>
        <v>0</v>
      </c>
      <c r="AK44" s="101">
        <f>AK42*SUMIF(Макро!$15:$15,AK$12,Макро!$17:$17)</f>
        <v>0</v>
      </c>
      <c r="AL44" s="101">
        <f>AL42*SUMIF(Макро!$15:$15,AL$12,Макро!$17:$17)</f>
        <v>0</v>
      </c>
      <c r="AM44" s="101">
        <f>AM42*SUMIF(Макро!$15:$15,AM$12,Макро!$17:$17)</f>
        <v>0</v>
      </c>
      <c r="AN44" s="101">
        <f>AN42*SUMIF(Макро!$15:$15,AN$12,Макро!$17:$17)</f>
        <v>0</v>
      </c>
      <c r="AO44" s="101">
        <f>AO42*SUMIF(Макро!$15:$15,AO$12,Макро!$17:$17)</f>
        <v>0</v>
      </c>
      <c r="AP44" s="101">
        <f>AP42*SUMIF(Макро!$15:$15,AP$12,Макро!$17:$17)</f>
        <v>0</v>
      </c>
      <c r="AQ44" s="101">
        <f>AQ42*SUMIF(Макро!$15:$15,AQ$12,Макро!$17:$17)</f>
        <v>0</v>
      </c>
      <c r="AR44" s="101">
        <f>AR42*SUMIF(Макро!$15:$15,AR$12,Макро!$17:$17)</f>
        <v>0</v>
      </c>
      <c r="AS44" s="101">
        <f>AS42*SUMIF(Макро!$15:$15,AS$12,Макро!$17:$17)</f>
        <v>0</v>
      </c>
      <c r="AT44" s="101">
        <f>AT42*SUMIF(Макро!$15:$15,AT$12,Макро!$17:$17)</f>
        <v>0</v>
      </c>
      <c r="AU44" s="101">
        <f>AU42*SUMIF(Макро!$15:$15,AU$12,Макро!$17:$17)</f>
        <v>0</v>
      </c>
      <c r="AV44" s="101">
        <f>AV42*SUMIF(Макро!$15:$15,AV$12,Макро!$17:$17)</f>
        <v>0</v>
      </c>
      <c r="AW44" s="101">
        <f>AW42*SUMIF(Макро!$15:$15,AW$12,Макро!$17:$17)</f>
        <v>0</v>
      </c>
      <c r="AX44" s="101">
        <f>AX42*SUMIF(Макро!$15:$15,AX$12,Макро!$17:$17)</f>
        <v>0</v>
      </c>
      <c r="AY44" s="101">
        <f>AY42*SUMIF(Макро!$15:$15,AY$12,Макро!$17:$17)</f>
        <v>0</v>
      </c>
      <c r="AZ44" s="101">
        <f>AZ42*SUMIF(Макро!$15:$15,AZ$12,Макро!$17:$17)</f>
        <v>0</v>
      </c>
      <c r="BA44" s="101">
        <f>BA42*SUMIF(Макро!$15:$15,BA$12,Макро!$17:$17)</f>
        <v>0</v>
      </c>
      <c r="BB44" s="101">
        <f>BB42*SUMIF(Макро!$15:$15,BB$12,Макро!$17:$17)</f>
        <v>0</v>
      </c>
      <c r="BC44" s="101">
        <f>BC42*SUMIF(Макро!$15:$15,BC$12,Макро!$17:$17)</f>
        <v>0</v>
      </c>
      <c r="BD44" s="101">
        <f>BD42*SUMIF(Макро!$15:$15,BD$12,Макро!$17:$17)</f>
        <v>0</v>
      </c>
      <c r="BE44" s="101">
        <f>BE42*SUMIF(Макро!$15:$15,BE$12,Макро!$17:$17)</f>
        <v>0</v>
      </c>
      <c r="BF44" s="101">
        <f>BF42*SUMIF(Макро!$15:$15,BF$12,Макро!$17:$17)</f>
        <v>0</v>
      </c>
      <c r="BG44" s="101">
        <f>BG42*SUMIF(Макро!$15:$15,BG$12,Макро!$17:$17)</f>
        <v>0</v>
      </c>
      <c r="BH44" s="101">
        <f>BH42*SUMIF(Макро!$15:$15,BH$12,Макро!$17:$17)</f>
        <v>0</v>
      </c>
      <c r="BI44" s="101">
        <f>BI42*SUMIF(Макро!$15:$15,BI$12,Макро!$17:$17)</f>
        <v>0</v>
      </c>
      <c r="BJ44" s="101">
        <f>BJ42*SUMIF(Макро!$15:$15,BJ$12,Макро!$17:$17)</f>
        <v>0</v>
      </c>
      <c r="BK44" s="101">
        <f>BK42*SUMIF(Макро!$15:$15,BK$12,Макро!$17:$17)</f>
        <v>0</v>
      </c>
      <c r="BL44" s="101">
        <f>BL42*SUMIF(Макро!$15:$15,BL$12,Макро!$17:$17)</f>
        <v>0</v>
      </c>
      <c r="BM44" s="101">
        <f>BM42*SUMIF(Макро!$15:$15,BM$12,Макро!$17:$17)</f>
        <v>0</v>
      </c>
      <c r="BN44" s="101">
        <f>BN42*SUMIF(Макро!$15:$15,BN$12,Макро!$17:$17)</f>
        <v>0</v>
      </c>
      <c r="BO44" s="101">
        <f>BO42*SUMIF(Макро!$15:$15,BO$12,Макро!$17:$17)</f>
        <v>0</v>
      </c>
      <c r="BP44" s="101">
        <f>BP42*SUMIF(Макро!$15:$15,BP$12,Макро!$17:$17)</f>
        <v>0</v>
      </c>
      <c r="BQ44" s="101">
        <f>BQ42*SUMIF(Макро!$15:$15,BQ$12,Макро!$17:$17)</f>
        <v>0</v>
      </c>
      <c r="BR44" s="101">
        <f>BR42*SUMIF(Макро!$15:$15,BR$12,Макро!$17:$17)</f>
        <v>0</v>
      </c>
      <c r="BS44" s="101">
        <f>BS42*SUMIF(Макро!$15:$15,BS$12,Макро!$17:$17)</f>
        <v>0</v>
      </c>
      <c r="BT44" s="101">
        <f>BT42*SUMIF(Макро!$15:$15,BT$12,Макро!$17:$17)</f>
        <v>0</v>
      </c>
      <c r="BU44" s="101">
        <f>BU42*SUMIF(Макро!$15:$15,BU$12,Макро!$17:$17)</f>
        <v>0</v>
      </c>
      <c r="BV44" s="101">
        <f>BV42*SUMIF(Макро!$15:$15,BV$12,Макро!$17:$17)</f>
        <v>0</v>
      </c>
      <c r="BW44" s="101">
        <f>BW42*SUMIF(Макро!$15:$15,BW$12,Макро!$17:$17)</f>
        <v>0</v>
      </c>
      <c r="BX44" s="101">
        <f>BX42*SUMIF(Макро!$15:$15,BX$12,Макро!$17:$17)</f>
        <v>0</v>
      </c>
      <c r="BY44" s="101">
        <f>BY42*SUMIF(Макро!$15:$15,BY$12,Макро!$17:$17)</f>
        <v>0</v>
      </c>
      <c r="BZ44" s="101">
        <f>BZ42*SUMIF(Макро!$15:$15,BZ$12,Макро!$17:$17)</f>
        <v>0</v>
      </c>
      <c r="CA44" s="101">
        <f>CA42*SUMIF(Макро!$15:$15,CA$12,Макро!$17:$17)</f>
        <v>0</v>
      </c>
      <c r="CB44" s="101">
        <f>CB42*SUMIF(Макро!$15:$15,CB$12,Макро!$17:$17)</f>
        <v>0</v>
      </c>
      <c r="CC44" s="101">
        <f>CC42*SUMIF(Макро!$15:$15,CC$12,Макро!$17:$17)</f>
        <v>0</v>
      </c>
      <c r="CD44" s="101">
        <f>CD42*SUMIF(Макро!$15:$15,CD$12,Макро!$17:$17)</f>
        <v>0</v>
      </c>
      <c r="CE44" s="101">
        <f>CE42*SUMIF(Макро!$15:$15,CE$12,Макро!$17:$17)</f>
        <v>0</v>
      </c>
      <c r="CF44" s="101">
        <f>CF42*SUMIF(Макро!$15:$15,CF$12,Макро!$17:$17)</f>
        <v>0</v>
      </c>
      <c r="CG44" s="101">
        <f>CG42*SUMIF(Макро!$15:$15,CG$12,Макро!$17:$17)</f>
        <v>0</v>
      </c>
      <c r="CH44" s="101">
        <f>CH42*SUMIF(Макро!$15:$15,CH$12,Макро!$17:$17)</f>
        <v>0</v>
      </c>
      <c r="CI44" s="101">
        <f>CI42*SUMIF(Макро!$15:$15,CI$12,Макро!$17:$17)</f>
        <v>0</v>
      </c>
      <c r="CJ44" s="101">
        <f>CJ42*SUMIF(Макро!$15:$15,CJ$12,Макро!$17:$17)</f>
        <v>0</v>
      </c>
      <c r="CK44" s="101">
        <f>CK42*SUMIF(Макро!$15:$15,CK$12,Макро!$17:$17)</f>
        <v>0</v>
      </c>
      <c r="CL44" s="101">
        <f>CL42*SUMIF(Макро!$15:$15,CL$12,Макро!$17:$17)</f>
        <v>0</v>
      </c>
      <c r="CM44" s="101">
        <f>CM42*SUMIF(Макро!$15:$15,CM$12,Макро!$17:$17)</f>
        <v>0</v>
      </c>
      <c r="CN44" s="101">
        <f>CN42*SUMIF(Макро!$15:$15,CN$12,Макро!$17:$17)</f>
        <v>0</v>
      </c>
      <c r="CO44" s="101">
        <f>CO42*SUMIF(Макро!$15:$15,CO$12,Макро!$17:$17)</f>
        <v>0</v>
      </c>
      <c r="CP44" s="101">
        <f>CP42*SUMIF(Макро!$15:$15,CP$12,Макро!$17:$17)</f>
        <v>0</v>
      </c>
      <c r="CQ44" s="101">
        <f>CQ42*SUMIF(Макро!$15:$15,CQ$12,Макро!$17:$17)</f>
        <v>0</v>
      </c>
      <c r="CR44" s="101">
        <f>CR42*SUMIF(Макро!$15:$15,CR$12,Макро!$17:$17)</f>
        <v>0</v>
      </c>
      <c r="CS44" s="101">
        <f>CS42*SUMIF(Макро!$15:$15,CS$12,Макро!$17:$17)</f>
        <v>0</v>
      </c>
      <c r="CT44" s="101">
        <f>CT42*SUMIF(Макро!$15:$15,CT$12,Макро!$17:$17)</f>
        <v>0</v>
      </c>
      <c r="CU44" s="101">
        <f>CU42*SUMIF(Макро!$15:$15,CU$12,Макро!$17:$17)</f>
        <v>0</v>
      </c>
      <c r="CV44" s="101">
        <f>CV42*SUMIF(Макро!$15:$15,CV$12,Макро!$17:$17)</f>
        <v>0</v>
      </c>
      <c r="CW44" s="101">
        <f>CW42*SUMIF(Макро!$15:$15,CW$12,Макро!$17:$17)</f>
        <v>0</v>
      </c>
      <c r="CX44" s="101">
        <f>CX42*SUMIF(Макро!$15:$15,CX$12,Макро!$17:$17)</f>
        <v>0</v>
      </c>
      <c r="CY44" s="101">
        <f>CY42*SUMIF(Макро!$15:$15,CY$12,Макро!$17:$17)</f>
        <v>0</v>
      </c>
      <c r="CZ44" s="101">
        <f>CZ42*SUMIF(Макро!$15:$15,CZ$12,Макро!$17:$17)</f>
        <v>0</v>
      </c>
      <c r="DA44" s="101">
        <f>DA42*SUMIF(Макро!$15:$15,DA$12,Макро!$17:$17)</f>
        <v>0</v>
      </c>
      <c r="DB44" s="101">
        <f>DB42*SUMIF(Макро!$15:$15,DB$12,Макро!$17:$17)</f>
        <v>0</v>
      </c>
      <c r="DC44" s="101">
        <f>DC42*SUMIF(Макро!$15:$15,DC$12,Макро!$17:$17)</f>
        <v>0</v>
      </c>
      <c r="DD44" s="101">
        <f>DD42*SUMIF(Макро!$15:$15,DD$12,Макро!$17:$17)</f>
        <v>0</v>
      </c>
      <c r="DE44" s="101">
        <f>DE42*SUMIF(Макро!$15:$15,DE$12,Макро!$17:$17)</f>
        <v>0</v>
      </c>
      <c r="DF44" s="101">
        <f>DF42*SUMIF(Макро!$15:$15,DF$12,Макро!$17:$17)</f>
        <v>0</v>
      </c>
      <c r="DG44" s="101">
        <f>DG42*SUMIF(Макро!$15:$15,DG$12,Макро!$17:$17)</f>
        <v>0</v>
      </c>
      <c r="DH44" s="101">
        <f>DH42*SUMIF(Макро!$15:$15,DH$12,Макро!$17:$17)</f>
        <v>0</v>
      </c>
      <c r="DI44" s="101">
        <f>DI42*SUMIF(Макро!$15:$15,DI$12,Макро!$17:$17)</f>
        <v>0</v>
      </c>
      <c r="DJ44" s="101">
        <f>DJ42*SUMIF(Макро!$15:$15,DJ$12,Макро!$17:$17)</f>
        <v>0</v>
      </c>
    </row>
    <row r="45" spans="1:114">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row>
    <row r="46" spans="1:114" s="81" customFormat="1">
      <c r="A46" s="256"/>
      <c r="B46" s="81" t="s">
        <v>139</v>
      </c>
      <c r="C46" s="81" t="s">
        <v>446</v>
      </c>
      <c r="G46" s="82"/>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row>
    <row r="47" spans="1:114">
      <c r="B47" t="str">
        <f>Ввод!L26</f>
        <v>Создание / реконструкция объект №1</v>
      </c>
      <c r="C47" s="235">
        <f>Чувствительность!$D$27</f>
        <v>0</v>
      </c>
      <c r="D47" s="7">
        <f>N(Ввод!P26)</f>
        <v>1</v>
      </c>
      <c r="E47">
        <f>MATCH(Ввод!U26,$14:$14,0)-MATCH(Ввод!T26,$14:$14,0)</f>
        <v>5</v>
      </c>
      <c r="G47" s="7" t="s">
        <v>0</v>
      </c>
      <c r="I47" s="5">
        <f t="shared" ref="I47:I66" si="5">SUM(J47:DJ47)</f>
        <v>250000</v>
      </c>
      <c r="J47" s="5">
        <f>(1+$C47)*IFERROR(Ввод!$R26/$E47,0)*N(J$14&gt;=Ввод!$T26)*N(J$14&lt;Ввод!$U26)*PRODUCT($J$18:J$18)</f>
        <v>50000</v>
      </c>
      <c r="K47" s="5">
        <f>(1+$C47)*IFERROR(Ввод!$R26/$E47,0)*N(K$14&gt;=Ввод!$T26)*N(K$14&lt;Ввод!$U26)*PRODUCT($J$18:K$18)</f>
        <v>50000</v>
      </c>
      <c r="L47" s="5">
        <f>(1+$C47)*IFERROR(Ввод!$R26/$E47,0)*N(L$14&gt;=Ввод!$T26)*N(L$14&lt;Ввод!$U26)*PRODUCT($J$18:L$18)</f>
        <v>50000</v>
      </c>
      <c r="M47" s="5">
        <f>(1+$C47)*IFERROR(Ввод!$R26/$E47,0)*N(M$14&gt;=Ввод!$T26)*N(M$14&lt;Ввод!$U26)*PRODUCT($J$18:M$18)</f>
        <v>50000</v>
      </c>
      <c r="N47" s="5">
        <f>(1+$C47)*IFERROR(Ввод!$R26/$E47,0)*N(N$14&gt;=Ввод!$T26)*N(N$14&lt;Ввод!$U26)*PRODUCT($J$18:N$18)</f>
        <v>50000</v>
      </c>
      <c r="O47" s="5">
        <f>(1+$C47)*IFERROR(Ввод!$R26/$E47,0)*N(O$14&gt;=Ввод!$T26)*N(O$14&lt;Ввод!$U26)*PRODUCT($J$18:O$18)</f>
        <v>0</v>
      </c>
      <c r="P47" s="5">
        <f>(1+$C47)*IFERROR(Ввод!$R26/$E47,0)*N(P$14&gt;=Ввод!$T26)*N(P$14&lt;Ввод!$U26)*PRODUCT($J$18:P$18)</f>
        <v>0</v>
      </c>
      <c r="Q47" s="5">
        <f>(1+$C47)*IFERROR(Ввод!$R26/$E47,0)*N(Q$14&gt;=Ввод!$T26)*N(Q$14&lt;Ввод!$U26)*PRODUCT($J$18:Q$18)</f>
        <v>0</v>
      </c>
      <c r="R47" s="5">
        <f>(1+$C47)*IFERROR(Ввод!$R26/$E47,0)*N(R$14&gt;=Ввод!$T26)*N(R$14&lt;Ввод!$U26)*PRODUCT($J$18:R$18)</f>
        <v>0</v>
      </c>
      <c r="S47" s="5">
        <f>(1+$C47)*IFERROR(Ввод!$R26/$E47,0)*N(S$14&gt;=Ввод!$T26)*N(S$14&lt;Ввод!$U26)*PRODUCT($J$18:S$18)</f>
        <v>0</v>
      </c>
      <c r="T47" s="5">
        <f>(1+$C47)*IFERROR(Ввод!$R26/$E47,0)*N(T$14&gt;=Ввод!$T26)*N(T$14&lt;Ввод!$U26)*PRODUCT($J$18:T$18)</f>
        <v>0</v>
      </c>
      <c r="U47" s="5">
        <f>(1+$C47)*IFERROR(Ввод!$R26/$E47,0)*N(U$14&gt;=Ввод!$T26)*N(U$14&lt;Ввод!$U26)*PRODUCT($J$18:U$18)</f>
        <v>0</v>
      </c>
      <c r="V47" s="5">
        <f>(1+$C47)*IFERROR(Ввод!$R26/$E47,0)*N(V$14&gt;=Ввод!$T26)*N(V$14&lt;Ввод!$U26)*PRODUCT($J$18:V$18)</f>
        <v>0</v>
      </c>
      <c r="W47" s="5">
        <f>(1+$C47)*IFERROR(Ввод!$R26/$E47,0)*N(W$14&gt;=Ввод!$T26)*N(W$14&lt;Ввод!$U26)*PRODUCT($J$18:W$18)</f>
        <v>0</v>
      </c>
      <c r="X47" s="5">
        <f>(1+$C47)*IFERROR(Ввод!$R26/$E47,0)*N(X$14&gt;=Ввод!$T26)*N(X$14&lt;Ввод!$U26)*PRODUCT($J$18:X$18)</f>
        <v>0</v>
      </c>
      <c r="Y47" s="5">
        <f>(1+$C47)*IFERROR(Ввод!$R26/$E47,0)*N(Y$14&gt;=Ввод!$T26)*N(Y$14&lt;Ввод!$U26)*PRODUCT($J$18:Y$18)</f>
        <v>0</v>
      </c>
      <c r="Z47" s="5">
        <f>(1+$C47)*IFERROR(Ввод!$R26/$E47,0)*N(Z$14&gt;=Ввод!$T26)*N(Z$14&lt;Ввод!$U26)*PRODUCT($J$18:Z$18)</f>
        <v>0</v>
      </c>
      <c r="AA47" s="5">
        <f>(1+$C47)*IFERROR(Ввод!$R26/$E47,0)*N(AA$14&gt;=Ввод!$T26)*N(AA$14&lt;Ввод!$U26)*PRODUCT($J$18:AA$18)</f>
        <v>0</v>
      </c>
      <c r="AB47" s="5">
        <f>(1+$C47)*IFERROR(Ввод!$R26/$E47,0)*N(AB$14&gt;=Ввод!$T26)*N(AB$14&lt;Ввод!$U26)*PRODUCT($J$18:AB$18)</f>
        <v>0</v>
      </c>
      <c r="AC47" s="5">
        <f>(1+$C47)*IFERROR(Ввод!$R26/$E47,0)*N(AC$14&gt;=Ввод!$T26)*N(AC$14&lt;Ввод!$U26)*PRODUCT($J$18:AC$18)</f>
        <v>0</v>
      </c>
      <c r="AD47" s="5">
        <f>(1+$C47)*IFERROR(Ввод!$R26/$E47,0)*N(AD$14&gt;=Ввод!$T26)*N(AD$14&lt;Ввод!$U26)*PRODUCT($J$18:AD$18)</f>
        <v>0</v>
      </c>
      <c r="AE47" s="5">
        <f>(1+$C47)*IFERROR(Ввод!$R26/$E47,0)*N(AE$14&gt;=Ввод!$T26)*N(AE$14&lt;Ввод!$U26)*PRODUCT($J$18:AE$18)</f>
        <v>0</v>
      </c>
      <c r="AF47" s="5">
        <f>(1+$C47)*IFERROR(Ввод!$R26/$E47,0)*N(AF$14&gt;=Ввод!$T26)*N(AF$14&lt;Ввод!$U26)*PRODUCT($J$18:AF$18)</f>
        <v>0</v>
      </c>
      <c r="AG47" s="5">
        <f>(1+$C47)*IFERROR(Ввод!$R26/$E47,0)*N(AG$14&gt;=Ввод!$T26)*N(AG$14&lt;Ввод!$U26)*PRODUCT($J$18:AG$18)</f>
        <v>0</v>
      </c>
      <c r="AH47" s="5">
        <f>(1+$C47)*IFERROR(Ввод!$R26/$E47,0)*N(AH$14&gt;=Ввод!$T26)*N(AH$14&lt;Ввод!$U26)*PRODUCT($J$18:AH$18)</f>
        <v>0</v>
      </c>
      <c r="AI47" s="5">
        <f>(1+$C47)*IFERROR(Ввод!$R26/$E47,0)*N(AI$14&gt;=Ввод!$T26)*N(AI$14&lt;Ввод!$U26)*PRODUCT($J$18:AI$18)</f>
        <v>0</v>
      </c>
      <c r="AJ47" s="5">
        <f>(1+$C47)*IFERROR(Ввод!$R26/$E47,0)*N(AJ$14&gt;=Ввод!$T26)*N(AJ$14&lt;Ввод!$U26)*PRODUCT($J$18:AJ$18)</f>
        <v>0</v>
      </c>
      <c r="AK47" s="5">
        <f>(1+$C47)*IFERROR(Ввод!$R26/$E47,0)*N(AK$14&gt;=Ввод!$T26)*N(AK$14&lt;Ввод!$U26)*PRODUCT($J$18:AK$18)</f>
        <v>0</v>
      </c>
      <c r="AL47" s="5">
        <f>(1+$C47)*IFERROR(Ввод!$R26/$E47,0)*N(AL$14&gt;=Ввод!$T26)*N(AL$14&lt;Ввод!$U26)*PRODUCT($J$18:AL$18)</f>
        <v>0</v>
      </c>
      <c r="AM47" s="5">
        <f>(1+$C47)*IFERROR(Ввод!$R26/$E47,0)*N(AM$14&gt;=Ввод!$T26)*N(AM$14&lt;Ввод!$U26)*PRODUCT($J$18:AM$18)</f>
        <v>0</v>
      </c>
      <c r="AN47" s="5">
        <f>(1+$C47)*IFERROR(Ввод!$R26/$E47,0)*N(AN$14&gt;=Ввод!$T26)*N(AN$14&lt;Ввод!$U26)*PRODUCT($J$18:AN$18)</f>
        <v>0</v>
      </c>
      <c r="AO47" s="5">
        <f>(1+$C47)*IFERROR(Ввод!$R26/$E47,0)*N(AO$14&gt;=Ввод!$T26)*N(AO$14&lt;Ввод!$U26)*PRODUCT($J$18:AO$18)</f>
        <v>0</v>
      </c>
      <c r="AP47" s="5">
        <f>(1+$C47)*IFERROR(Ввод!$R26/$E47,0)*N(AP$14&gt;=Ввод!$T26)*N(AP$14&lt;Ввод!$U26)*PRODUCT($J$18:AP$18)</f>
        <v>0</v>
      </c>
      <c r="AQ47" s="5">
        <f>(1+$C47)*IFERROR(Ввод!$R26/$E47,0)*N(AQ$14&gt;=Ввод!$T26)*N(AQ$14&lt;Ввод!$U26)*PRODUCT($J$18:AQ$18)</f>
        <v>0</v>
      </c>
      <c r="AR47" s="5">
        <f>(1+$C47)*IFERROR(Ввод!$R26/$E47,0)*N(AR$14&gt;=Ввод!$T26)*N(AR$14&lt;Ввод!$U26)*PRODUCT($J$18:AR$18)</f>
        <v>0</v>
      </c>
      <c r="AS47" s="5">
        <f>(1+$C47)*IFERROR(Ввод!$R26/$E47,0)*N(AS$14&gt;=Ввод!$T26)*N(AS$14&lt;Ввод!$U26)*PRODUCT($J$18:AS$18)</f>
        <v>0</v>
      </c>
      <c r="AT47" s="5">
        <f>(1+$C47)*IFERROR(Ввод!$R26/$E47,0)*N(AT$14&gt;=Ввод!$T26)*N(AT$14&lt;Ввод!$U26)*PRODUCT($J$18:AT$18)</f>
        <v>0</v>
      </c>
      <c r="AU47" s="5">
        <f>(1+$C47)*IFERROR(Ввод!$R26/$E47,0)*N(AU$14&gt;=Ввод!$T26)*N(AU$14&lt;Ввод!$U26)*PRODUCT($J$18:AU$18)</f>
        <v>0</v>
      </c>
      <c r="AV47" s="5">
        <f>(1+$C47)*IFERROR(Ввод!$R26/$E47,0)*N(AV$14&gt;=Ввод!$T26)*N(AV$14&lt;Ввод!$U26)*PRODUCT($J$18:AV$18)</f>
        <v>0</v>
      </c>
      <c r="AW47" s="5">
        <f>(1+$C47)*IFERROR(Ввод!$R26/$E47,0)*N(AW$14&gt;=Ввод!$T26)*N(AW$14&lt;Ввод!$U26)*PRODUCT($J$18:AW$18)</f>
        <v>0</v>
      </c>
      <c r="AX47" s="5">
        <f>(1+$C47)*IFERROR(Ввод!$R26/$E47,0)*N(AX$14&gt;=Ввод!$T26)*N(AX$14&lt;Ввод!$U26)*PRODUCT($J$18:AX$18)</f>
        <v>0</v>
      </c>
      <c r="AY47" s="5">
        <f>(1+$C47)*IFERROR(Ввод!$R26/$E47,0)*N(AY$14&gt;=Ввод!$T26)*N(AY$14&lt;Ввод!$U26)*PRODUCT($J$18:AY$18)</f>
        <v>0</v>
      </c>
      <c r="AZ47" s="5">
        <f>(1+$C47)*IFERROR(Ввод!$R26/$E47,0)*N(AZ$14&gt;=Ввод!$T26)*N(AZ$14&lt;Ввод!$U26)*PRODUCT($J$18:AZ$18)</f>
        <v>0</v>
      </c>
      <c r="BA47" s="5">
        <f>(1+$C47)*IFERROR(Ввод!$R26/$E47,0)*N(BA$14&gt;=Ввод!$T26)*N(BA$14&lt;Ввод!$U26)*PRODUCT($J$18:BA$18)</f>
        <v>0</v>
      </c>
      <c r="BB47" s="5">
        <f>(1+$C47)*IFERROR(Ввод!$R26/$E47,0)*N(BB$14&gt;=Ввод!$T26)*N(BB$14&lt;Ввод!$U26)*PRODUCT($J$18:BB$18)</f>
        <v>0</v>
      </c>
      <c r="BC47" s="5">
        <f>(1+$C47)*IFERROR(Ввод!$R26/$E47,0)*N(BC$14&gt;=Ввод!$T26)*N(BC$14&lt;Ввод!$U26)*PRODUCT($J$18:BC$18)</f>
        <v>0</v>
      </c>
      <c r="BD47" s="5">
        <f>(1+$C47)*IFERROR(Ввод!$R26/$E47,0)*N(BD$14&gt;=Ввод!$T26)*N(BD$14&lt;Ввод!$U26)*PRODUCT($J$18:BD$18)</f>
        <v>0</v>
      </c>
      <c r="BE47" s="5">
        <f>(1+$C47)*IFERROR(Ввод!$R26/$E47,0)*N(BE$14&gt;=Ввод!$T26)*N(BE$14&lt;Ввод!$U26)*PRODUCT($J$18:BE$18)</f>
        <v>0</v>
      </c>
      <c r="BF47" s="5">
        <f>(1+$C47)*IFERROR(Ввод!$R26/$E47,0)*N(BF$14&gt;=Ввод!$T26)*N(BF$14&lt;Ввод!$U26)*PRODUCT($J$18:BF$18)</f>
        <v>0</v>
      </c>
      <c r="BG47" s="5">
        <f>(1+$C47)*IFERROR(Ввод!$R26/$E47,0)*N(BG$14&gt;=Ввод!$T26)*N(BG$14&lt;Ввод!$U26)*PRODUCT($J$18:BG$18)</f>
        <v>0</v>
      </c>
      <c r="BH47" s="5">
        <f>(1+$C47)*IFERROR(Ввод!$R26/$E47,0)*N(BH$14&gt;=Ввод!$T26)*N(BH$14&lt;Ввод!$U26)*PRODUCT($J$18:BH$18)</f>
        <v>0</v>
      </c>
      <c r="BI47" s="5">
        <f>(1+$C47)*IFERROR(Ввод!$R26/$E47,0)*N(BI$14&gt;=Ввод!$T26)*N(BI$14&lt;Ввод!$U26)*PRODUCT($J$18:BI$18)</f>
        <v>0</v>
      </c>
      <c r="BJ47" s="5">
        <f>(1+$C47)*IFERROR(Ввод!$R26/$E47,0)*N(BJ$14&gt;=Ввод!$T26)*N(BJ$14&lt;Ввод!$U26)*PRODUCT($J$18:BJ$18)</f>
        <v>0</v>
      </c>
      <c r="BK47" s="5">
        <f>(1+$C47)*IFERROR(Ввод!$R26/$E47,0)*N(BK$14&gt;=Ввод!$T26)*N(BK$14&lt;Ввод!$U26)*PRODUCT($J$18:BK$18)</f>
        <v>0</v>
      </c>
      <c r="BL47" s="5">
        <f>(1+$C47)*IFERROR(Ввод!$R26/$E47,0)*N(BL$14&gt;=Ввод!$T26)*N(BL$14&lt;Ввод!$U26)*PRODUCT($J$18:BL$18)</f>
        <v>0</v>
      </c>
      <c r="BM47" s="5">
        <f>(1+$C47)*IFERROR(Ввод!$R26/$E47,0)*N(BM$14&gt;=Ввод!$T26)*N(BM$14&lt;Ввод!$U26)*PRODUCT($J$18:BM$18)</f>
        <v>0</v>
      </c>
      <c r="BN47" s="5">
        <f>(1+$C47)*IFERROR(Ввод!$R26/$E47,0)*N(BN$14&gt;=Ввод!$T26)*N(BN$14&lt;Ввод!$U26)*PRODUCT($J$18:BN$18)</f>
        <v>0</v>
      </c>
      <c r="BO47" s="5">
        <f>(1+$C47)*IFERROR(Ввод!$R26/$E47,0)*N(BO$14&gt;=Ввод!$T26)*N(BO$14&lt;Ввод!$U26)*PRODUCT($J$18:BO$18)</f>
        <v>0</v>
      </c>
      <c r="BP47" s="5">
        <f>(1+$C47)*IFERROR(Ввод!$R26/$E47,0)*N(BP$14&gt;=Ввод!$T26)*N(BP$14&lt;Ввод!$U26)*PRODUCT($J$18:BP$18)</f>
        <v>0</v>
      </c>
      <c r="BQ47" s="5">
        <f>(1+$C47)*IFERROR(Ввод!$R26/$E47,0)*N(BQ$14&gt;=Ввод!$T26)*N(BQ$14&lt;Ввод!$U26)*PRODUCT($J$18:BQ$18)</f>
        <v>0</v>
      </c>
      <c r="BR47" s="5">
        <f>(1+$C47)*IFERROR(Ввод!$R26/$E47,0)*N(BR$14&gt;=Ввод!$T26)*N(BR$14&lt;Ввод!$U26)*PRODUCT($J$18:BR$18)</f>
        <v>0</v>
      </c>
      <c r="BS47" s="5">
        <f>(1+$C47)*IFERROR(Ввод!$R26/$E47,0)*N(BS$14&gt;=Ввод!$T26)*N(BS$14&lt;Ввод!$U26)*PRODUCT($J$18:BS$18)</f>
        <v>0</v>
      </c>
      <c r="BT47" s="5">
        <f>(1+$C47)*IFERROR(Ввод!$R26/$E47,0)*N(BT$14&gt;=Ввод!$T26)*N(BT$14&lt;Ввод!$U26)*PRODUCT($J$18:BT$18)</f>
        <v>0</v>
      </c>
      <c r="BU47" s="5">
        <f>(1+$C47)*IFERROR(Ввод!$R26/$E47,0)*N(BU$14&gt;=Ввод!$T26)*N(BU$14&lt;Ввод!$U26)*PRODUCT($J$18:BU$18)</f>
        <v>0</v>
      </c>
      <c r="BV47" s="5">
        <f>(1+$C47)*IFERROR(Ввод!$R26/$E47,0)*N(BV$14&gt;=Ввод!$T26)*N(BV$14&lt;Ввод!$U26)*PRODUCT($J$18:BV$18)</f>
        <v>0</v>
      </c>
      <c r="BW47" s="5">
        <f>(1+$C47)*IFERROR(Ввод!$R26/$E47,0)*N(BW$14&gt;=Ввод!$T26)*N(BW$14&lt;Ввод!$U26)*PRODUCT($J$18:BW$18)</f>
        <v>0</v>
      </c>
      <c r="BX47" s="5">
        <f>(1+$C47)*IFERROR(Ввод!$R26/$E47,0)*N(BX$14&gt;=Ввод!$T26)*N(BX$14&lt;Ввод!$U26)*PRODUCT($J$18:BX$18)</f>
        <v>0</v>
      </c>
      <c r="BY47" s="5">
        <f>(1+$C47)*IFERROR(Ввод!$R26/$E47,0)*N(BY$14&gt;=Ввод!$T26)*N(BY$14&lt;Ввод!$U26)*PRODUCT($J$18:BY$18)</f>
        <v>0</v>
      </c>
      <c r="BZ47" s="5">
        <f>(1+$C47)*IFERROR(Ввод!$R26/$E47,0)*N(BZ$14&gt;=Ввод!$T26)*N(BZ$14&lt;Ввод!$U26)*PRODUCT($J$18:BZ$18)</f>
        <v>0</v>
      </c>
      <c r="CA47" s="5">
        <f>(1+$C47)*IFERROR(Ввод!$R26/$E47,0)*N(CA$14&gt;=Ввод!$T26)*N(CA$14&lt;Ввод!$U26)*PRODUCT($J$18:CA$18)</f>
        <v>0</v>
      </c>
      <c r="CB47" s="5">
        <f>(1+$C47)*IFERROR(Ввод!$R26/$E47,0)*N(CB$14&gt;=Ввод!$T26)*N(CB$14&lt;Ввод!$U26)*PRODUCT($J$18:CB$18)</f>
        <v>0</v>
      </c>
      <c r="CC47" s="5">
        <f>(1+$C47)*IFERROR(Ввод!$R26/$E47,0)*N(CC$14&gt;=Ввод!$T26)*N(CC$14&lt;Ввод!$U26)*PRODUCT($J$18:CC$18)</f>
        <v>0</v>
      </c>
      <c r="CD47" s="5">
        <f>(1+$C47)*IFERROR(Ввод!$R26/$E47,0)*N(CD$14&gt;=Ввод!$T26)*N(CD$14&lt;Ввод!$U26)*PRODUCT($J$18:CD$18)</f>
        <v>0</v>
      </c>
      <c r="CE47" s="5">
        <f>(1+$C47)*IFERROR(Ввод!$R26/$E47,0)*N(CE$14&gt;=Ввод!$T26)*N(CE$14&lt;Ввод!$U26)*PRODUCT($J$18:CE$18)</f>
        <v>0</v>
      </c>
      <c r="CF47" s="5">
        <f>(1+$C47)*IFERROR(Ввод!$R26/$E47,0)*N(CF$14&gt;=Ввод!$T26)*N(CF$14&lt;Ввод!$U26)*PRODUCT($J$18:CF$18)</f>
        <v>0</v>
      </c>
      <c r="CG47" s="5">
        <f>(1+$C47)*IFERROR(Ввод!$R26/$E47,0)*N(CG$14&gt;=Ввод!$T26)*N(CG$14&lt;Ввод!$U26)*PRODUCT($J$18:CG$18)</f>
        <v>0</v>
      </c>
      <c r="CH47" s="5">
        <f>(1+$C47)*IFERROR(Ввод!$R26/$E47,0)*N(CH$14&gt;=Ввод!$T26)*N(CH$14&lt;Ввод!$U26)*PRODUCT($J$18:CH$18)</f>
        <v>0</v>
      </c>
      <c r="CI47" s="5">
        <f>(1+$C47)*IFERROR(Ввод!$R26/$E47,0)*N(CI$14&gt;=Ввод!$T26)*N(CI$14&lt;Ввод!$U26)*PRODUCT($J$18:CI$18)</f>
        <v>0</v>
      </c>
      <c r="CJ47" s="5">
        <f>(1+$C47)*IFERROR(Ввод!$R26/$E47,0)*N(CJ$14&gt;=Ввод!$T26)*N(CJ$14&lt;Ввод!$U26)*PRODUCT($J$18:CJ$18)</f>
        <v>0</v>
      </c>
      <c r="CK47" s="5">
        <f>(1+$C47)*IFERROR(Ввод!$R26/$E47,0)*N(CK$14&gt;=Ввод!$T26)*N(CK$14&lt;Ввод!$U26)*PRODUCT($J$18:CK$18)</f>
        <v>0</v>
      </c>
      <c r="CL47" s="5">
        <f>(1+$C47)*IFERROR(Ввод!$R26/$E47,0)*N(CL$14&gt;=Ввод!$T26)*N(CL$14&lt;Ввод!$U26)*PRODUCT($J$18:CL$18)</f>
        <v>0</v>
      </c>
      <c r="CM47" s="5">
        <f>(1+$C47)*IFERROR(Ввод!$R26/$E47,0)*N(CM$14&gt;=Ввод!$T26)*N(CM$14&lt;Ввод!$U26)*PRODUCT($J$18:CM$18)</f>
        <v>0</v>
      </c>
      <c r="CN47" s="5">
        <f>(1+$C47)*IFERROR(Ввод!$R26/$E47,0)*N(CN$14&gt;=Ввод!$T26)*N(CN$14&lt;Ввод!$U26)*PRODUCT($J$18:CN$18)</f>
        <v>0</v>
      </c>
      <c r="CO47" s="5">
        <f>(1+$C47)*IFERROR(Ввод!$R26/$E47,0)*N(CO$14&gt;=Ввод!$T26)*N(CO$14&lt;Ввод!$U26)*PRODUCT($J$18:CO$18)</f>
        <v>0</v>
      </c>
      <c r="CP47" s="5">
        <f>(1+$C47)*IFERROR(Ввод!$R26/$E47,0)*N(CP$14&gt;=Ввод!$T26)*N(CP$14&lt;Ввод!$U26)*PRODUCT($J$18:CP$18)</f>
        <v>0</v>
      </c>
      <c r="CQ47" s="5">
        <f>(1+$C47)*IFERROR(Ввод!$R26/$E47,0)*N(CQ$14&gt;=Ввод!$T26)*N(CQ$14&lt;Ввод!$U26)*PRODUCT($J$18:CQ$18)</f>
        <v>0</v>
      </c>
      <c r="CR47" s="5">
        <f>(1+$C47)*IFERROR(Ввод!$R26/$E47,0)*N(CR$14&gt;=Ввод!$T26)*N(CR$14&lt;Ввод!$U26)*PRODUCT($J$18:CR$18)</f>
        <v>0</v>
      </c>
      <c r="CS47" s="5">
        <f>(1+$C47)*IFERROR(Ввод!$R26/$E47,0)*N(CS$14&gt;=Ввод!$T26)*N(CS$14&lt;Ввод!$U26)*PRODUCT($J$18:CS$18)</f>
        <v>0</v>
      </c>
      <c r="CT47" s="5">
        <f>(1+$C47)*IFERROR(Ввод!$R26/$E47,0)*N(CT$14&gt;=Ввод!$T26)*N(CT$14&lt;Ввод!$U26)*PRODUCT($J$18:CT$18)</f>
        <v>0</v>
      </c>
      <c r="CU47" s="5">
        <f>(1+$C47)*IFERROR(Ввод!$R26/$E47,0)*N(CU$14&gt;=Ввод!$T26)*N(CU$14&lt;Ввод!$U26)*PRODUCT($J$18:CU$18)</f>
        <v>0</v>
      </c>
      <c r="CV47" s="5">
        <f>(1+$C47)*IFERROR(Ввод!$R26/$E47,0)*N(CV$14&gt;=Ввод!$T26)*N(CV$14&lt;Ввод!$U26)*PRODUCT($J$18:CV$18)</f>
        <v>0</v>
      </c>
      <c r="CW47" s="5">
        <f>(1+$C47)*IFERROR(Ввод!$R26/$E47,0)*N(CW$14&gt;=Ввод!$T26)*N(CW$14&lt;Ввод!$U26)*PRODUCT($J$18:CW$18)</f>
        <v>0</v>
      </c>
      <c r="CX47" s="5">
        <f>(1+$C47)*IFERROR(Ввод!$R26/$E47,0)*N(CX$14&gt;=Ввод!$T26)*N(CX$14&lt;Ввод!$U26)*PRODUCT($J$18:CX$18)</f>
        <v>0</v>
      </c>
      <c r="CY47" s="5">
        <f>(1+$C47)*IFERROR(Ввод!$R26/$E47,0)*N(CY$14&gt;=Ввод!$T26)*N(CY$14&lt;Ввод!$U26)*PRODUCT($J$18:CY$18)</f>
        <v>0</v>
      </c>
      <c r="CZ47" s="5">
        <f>(1+$C47)*IFERROR(Ввод!$R26/$E47,0)*N(CZ$14&gt;=Ввод!$T26)*N(CZ$14&lt;Ввод!$U26)*PRODUCT($J$18:CZ$18)</f>
        <v>0</v>
      </c>
      <c r="DA47" s="5">
        <f>(1+$C47)*IFERROR(Ввод!$R26/$E47,0)*N(DA$14&gt;=Ввод!$T26)*N(DA$14&lt;Ввод!$U26)*PRODUCT($J$18:DA$18)</f>
        <v>0</v>
      </c>
      <c r="DB47" s="5">
        <f>(1+$C47)*IFERROR(Ввод!$R26/$E47,0)*N(DB$14&gt;=Ввод!$T26)*N(DB$14&lt;Ввод!$U26)*PRODUCT($J$18:DB$18)</f>
        <v>0</v>
      </c>
      <c r="DC47" s="5">
        <f>(1+$C47)*IFERROR(Ввод!$R26/$E47,0)*N(DC$14&gt;=Ввод!$T26)*N(DC$14&lt;Ввод!$U26)*PRODUCT($J$18:DC$18)</f>
        <v>0</v>
      </c>
      <c r="DD47" s="5">
        <f>(1+$C47)*IFERROR(Ввод!$R26/$E47,0)*N(DD$14&gt;=Ввод!$T26)*N(DD$14&lt;Ввод!$U26)*PRODUCT($J$18:DD$18)</f>
        <v>0</v>
      </c>
      <c r="DE47" s="5">
        <f>(1+$C47)*IFERROR(Ввод!$R26/$E47,0)*N(DE$14&gt;=Ввод!$T26)*N(DE$14&lt;Ввод!$U26)*PRODUCT($J$18:DE$18)</f>
        <v>0</v>
      </c>
      <c r="DF47" s="5">
        <f>(1+$C47)*IFERROR(Ввод!$R26/$E47,0)*N(DF$14&gt;=Ввод!$T26)*N(DF$14&lt;Ввод!$U26)*PRODUCT($J$18:DF$18)</f>
        <v>0</v>
      </c>
      <c r="DG47" s="5">
        <f>(1+$C47)*IFERROR(Ввод!$R26/$E47,0)*N(DG$14&gt;=Ввод!$T26)*N(DG$14&lt;Ввод!$U26)*PRODUCT($J$18:DG$18)</f>
        <v>0</v>
      </c>
      <c r="DH47" s="5">
        <f>(1+$C47)*IFERROR(Ввод!$R26/$E47,0)*N(DH$14&gt;=Ввод!$T26)*N(DH$14&lt;Ввод!$U26)*PRODUCT($J$18:DH$18)</f>
        <v>0</v>
      </c>
      <c r="DI47" s="5">
        <f>(1+$C47)*IFERROR(Ввод!$R26/$E47,0)*N(DI$14&gt;=Ввод!$T26)*N(DI$14&lt;Ввод!$U26)*PRODUCT($J$18:DI$18)</f>
        <v>0</v>
      </c>
      <c r="DJ47" s="5">
        <f>(1+$C47)*IFERROR(Ввод!$R26/$E47,0)*N(DJ$14&gt;=Ввод!$T26)*N(DJ$14&lt;Ввод!$U26)*PRODUCT($J$18:DJ$18)</f>
        <v>0</v>
      </c>
    </row>
    <row r="48" spans="1:114">
      <c r="B48" t="str">
        <f>Ввод!L27</f>
        <v>Создание / реконструкция объект №2</v>
      </c>
      <c r="C48" s="235">
        <f>Чувствительность!$D$27</f>
        <v>0</v>
      </c>
      <c r="D48" s="7">
        <f>N(Ввод!P27)</f>
        <v>0</v>
      </c>
      <c r="E48">
        <f>MATCH(Ввод!U27,$14:$14,0)-MATCH(Ввод!T27,$14:$14,0)</f>
        <v>1</v>
      </c>
      <c r="G48" s="7" t="s">
        <v>0</v>
      </c>
      <c r="I48" s="5">
        <f t="shared" si="5"/>
        <v>100000</v>
      </c>
      <c r="J48" s="5">
        <f>(1+$C48)*IFERROR(Ввод!$R27/$E48,0)*N(J$14&gt;=Ввод!$T27)*N(J$14&lt;Ввод!$U27)*PRODUCT($J$18:J$18)</f>
        <v>0</v>
      </c>
      <c r="K48" s="5">
        <f>(1+$C48)*IFERROR(Ввод!$R27/$E48,0)*N(K$14&gt;=Ввод!$T27)*N(K$14&lt;Ввод!$U27)*PRODUCT($J$18:K$18)</f>
        <v>0</v>
      </c>
      <c r="L48" s="5">
        <f>(1+$C48)*IFERROR(Ввод!$R27/$E48,0)*N(L$14&gt;=Ввод!$T27)*N(L$14&lt;Ввод!$U27)*PRODUCT($J$18:L$18)</f>
        <v>0</v>
      </c>
      <c r="M48" s="5">
        <f>(1+$C48)*IFERROR(Ввод!$R27/$E48,0)*N(M$14&gt;=Ввод!$T27)*N(M$14&lt;Ввод!$U27)*PRODUCT($J$18:M$18)</f>
        <v>0</v>
      </c>
      <c r="N48" s="5">
        <f>(1+$C48)*IFERROR(Ввод!$R27/$E48,0)*N(N$14&gt;=Ввод!$T27)*N(N$14&lt;Ввод!$U27)*PRODUCT($J$18:N$18)</f>
        <v>100000</v>
      </c>
      <c r="O48" s="5">
        <f>(1+$C48)*IFERROR(Ввод!$R27/$E48,0)*N(O$14&gt;=Ввод!$T27)*N(O$14&lt;Ввод!$U27)*PRODUCT($J$18:O$18)</f>
        <v>0</v>
      </c>
      <c r="P48" s="5">
        <f>(1+$C48)*IFERROR(Ввод!$R27/$E48,0)*N(P$14&gt;=Ввод!$T27)*N(P$14&lt;Ввод!$U27)*PRODUCT($J$18:P$18)</f>
        <v>0</v>
      </c>
      <c r="Q48" s="5">
        <f>(1+$C48)*IFERROR(Ввод!$R27/$E48,0)*N(Q$14&gt;=Ввод!$T27)*N(Q$14&lt;Ввод!$U27)*PRODUCT($J$18:Q$18)</f>
        <v>0</v>
      </c>
      <c r="R48" s="5">
        <f>(1+$C48)*IFERROR(Ввод!$R27/$E48,0)*N(R$14&gt;=Ввод!$T27)*N(R$14&lt;Ввод!$U27)*PRODUCT($J$18:R$18)</f>
        <v>0</v>
      </c>
      <c r="S48" s="5">
        <f>(1+$C48)*IFERROR(Ввод!$R27/$E48,0)*N(S$14&gt;=Ввод!$T27)*N(S$14&lt;Ввод!$U27)*PRODUCT($J$18:S$18)</f>
        <v>0</v>
      </c>
      <c r="T48" s="5">
        <f>(1+$C48)*IFERROR(Ввод!$R27/$E48,0)*N(T$14&gt;=Ввод!$T27)*N(T$14&lt;Ввод!$U27)*PRODUCT($J$18:T$18)</f>
        <v>0</v>
      </c>
      <c r="U48" s="5">
        <f>(1+$C48)*IFERROR(Ввод!$R27/$E48,0)*N(U$14&gt;=Ввод!$T27)*N(U$14&lt;Ввод!$U27)*PRODUCT($J$18:U$18)</f>
        <v>0</v>
      </c>
      <c r="V48" s="5">
        <f>(1+$C48)*IFERROR(Ввод!$R27/$E48,0)*N(V$14&gt;=Ввод!$T27)*N(V$14&lt;Ввод!$U27)*PRODUCT($J$18:V$18)</f>
        <v>0</v>
      </c>
      <c r="W48" s="5">
        <f>(1+$C48)*IFERROR(Ввод!$R27/$E48,0)*N(W$14&gt;=Ввод!$T27)*N(W$14&lt;Ввод!$U27)*PRODUCT($J$18:W$18)</f>
        <v>0</v>
      </c>
      <c r="X48" s="5">
        <f>(1+$C48)*IFERROR(Ввод!$R27/$E48,0)*N(X$14&gt;=Ввод!$T27)*N(X$14&lt;Ввод!$U27)*PRODUCT($J$18:X$18)</f>
        <v>0</v>
      </c>
      <c r="Y48" s="5">
        <f>(1+$C48)*IFERROR(Ввод!$R27/$E48,0)*N(Y$14&gt;=Ввод!$T27)*N(Y$14&lt;Ввод!$U27)*PRODUCT($J$18:Y$18)</f>
        <v>0</v>
      </c>
      <c r="Z48" s="5">
        <f>(1+$C48)*IFERROR(Ввод!$R27/$E48,0)*N(Z$14&gt;=Ввод!$T27)*N(Z$14&lt;Ввод!$U27)*PRODUCT($J$18:Z$18)</f>
        <v>0</v>
      </c>
      <c r="AA48" s="5">
        <f>(1+$C48)*IFERROR(Ввод!$R27/$E48,0)*N(AA$14&gt;=Ввод!$T27)*N(AA$14&lt;Ввод!$U27)*PRODUCT($J$18:AA$18)</f>
        <v>0</v>
      </c>
      <c r="AB48" s="5">
        <f>(1+$C48)*IFERROR(Ввод!$R27/$E48,0)*N(AB$14&gt;=Ввод!$T27)*N(AB$14&lt;Ввод!$U27)*PRODUCT($J$18:AB$18)</f>
        <v>0</v>
      </c>
      <c r="AC48" s="5">
        <f>(1+$C48)*IFERROR(Ввод!$R27/$E48,0)*N(AC$14&gt;=Ввод!$T27)*N(AC$14&lt;Ввод!$U27)*PRODUCT($J$18:AC$18)</f>
        <v>0</v>
      </c>
      <c r="AD48" s="5">
        <f>(1+$C48)*IFERROR(Ввод!$R27/$E48,0)*N(AD$14&gt;=Ввод!$T27)*N(AD$14&lt;Ввод!$U27)*PRODUCT($J$18:AD$18)</f>
        <v>0</v>
      </c>
      <c r="AE48" s="5">
        <f>(1+$C48)*IFERROR(Ввод!$R27/$E48,0)*N(AE$14&gt;=Ввод!$T27)*N(AE$14&lt;Ввод!$U27)*PRODUCT($J$18:AE$18)</f>
        <v>0</v>
      </c>
      <c r="AF48" s="5">
        <f>(1+$C48)*IFERROR(Ввод!$R27/$E48,0)*N(AF$14&gt;=Ввод!$T27)*N(AF$14&lt;Ввод!$U27)*PRODUCT($J$18:AF$18)</f>
        <v>0</v>
      </c>
      <c r="AG48" s="5">
        <f>(1+$C48)*IFERROR(Ввод!$R27/$E48,0)*N(AG$14&gt;=Ввод!$T27)*N(AG$14&lt;Ввод!$U27)*PRODUCT($J$18:AG$18)</f>
        <v>0</v>
      </c>
      <c r="AH48" s="5">
        <f>(1+$C48)*IFERROR(Ввод!$R27/$E48,0)*N(AH$14&gt;=Ввод!$T27)*N(AH$14&lt;Ввод!$U27)*PRODUCT($J$18:AH$18)</f>
        <v>0</v>
      </c>
      <c r="AI48" s="5">
        <f>(1+$C48)*IFERROR(Ввод!$R27/$E48,0)*N(AI$14&gt;=Ввод!$T27)*N(AI$14&lt;Ввод!$U27)*PRODUCT($J$18:AI$18)</f>
        <v>0</v>
      </c>
      <c r="AJ48" s="5">
        <f>(1+$C48)*IFERROR(Ввод!$R27/$E48,0)*N(AJ$14&gt;=Ввод!$T27)*N(AJ$14&lt;Ввод!$U27)*PRODUCT($J$18:AJ$18)</f>
        <v>0</v>
      </c>
      <c r="AK48" s="5">
        <f>(1+$C48)*IFERROR(Ввод!$R27/$E48,0)*N(AK$14&gt;=Ввод!$T27)*N(AK$14&lt;Ввод!$U27)*PRODUCT($J$18:AK$18)</f>
        <v>0</v>
      </c>
      <c r="AL48" s="5">
        <f>(1+$C48)*IFERROR(Ввод!$R27/$E48,0)*N(AL$14&gt;=Ввод!$T27)*N(AL$14&lt;Ввод!$U27)*PRODUCT($J$18:AL$18)</f>
        <v>0</v>
      </c>
      <c r="AM48" s="5">
        <f>(1+$C48)*IFERROR(Ввод!$R27/$E48,0)*N(AM$14&gt;=Ввод!$T27)*N(AM$14&lt;Ввод!$U27)*PRODUCT($J$18:AM$18)</f>
        <v>0</v>
      </c>
      <c r="AN48" s="5">
        <f>(1+$C48)*IFERROR(Ввод!$R27/$E48,0)*N(AN$14&gt;=Ввод!$T27)*N(AN$14&lt;Ввод!$U27)*PRODUCT($J$18:AN$18)</f>
        <v>0</v>
      </c>
      <c r="AO48" s="5">
        <f>(1+$C48)*IFERROR(Ввод!$R27/$E48,0)*N(AO$14&gt;=Ввод!$T27)*N(AO$14&lt;Ввод!$U27)*PRODUCT($J$18:AO$18)</f>
        <v>0</v>
      </c>
      <c r="AP48" s="5">
        <f>(1+$C48)*IFERROR(Ввод!$R27/$E48,0)*N(AP$14&gt;=Ввод!$T27)*N(AP$14&lt;Ввод!$U27)*PRODUCT($J$18:AP$18)</f>
        <v>0</v>
      </c>
      <c r="AQ48" s="5">
        <f>(1+$C48)*IFERROR(Ввод!$R27/$E48,0)*N(AQ$14&gt;=Ввод!$T27)*N(AQ$14&lt;Ввод!$U27)*PRODUCT($J$18:AQ$18)</f>
        <v>0</v>
      </c>
      <c r="AR48" s="5">
        <f>(1+$C48)*IFERROR(Ввод!$R27/$E48,0)*N(AR$14&gt;=Ввод!$T27)*N(AR$14&lt;Ввод!$U27)*PRODUCT($J$18:AR$18)</f>
        <v>0</v>
      </c>
      <c r="AS48" s="5">
        <f>(1+$C48)*IFERROR(Ввод!$R27/$E48,0)*N(AS$14&gt;=Ввод!$T27)*N(AS$14&lt;Ввод!$U27)*PRODUCT($J$18:AS$18)</f>
        <v>0</v>
      </c>
      <c r="AT48" s="5">
        <f>(1+$C48)*IFERROR(Ввод!$R27/$E48,0)*N(AT$14&gt;=Ввод!$T27)*N(AT$14&lt;Ввод!$U27)*PRODUCT($J$18:AT$18)</f>
        <v>0</v>
      </c>
      <c r="AU48" s="5">
        <f>(1+$C48)*IFERROR(Ввод!$R27/$E48,0)*N(AU$14&gt;=Ввод!$T27)*N(AU$14&lt;Ввод!$U27)*PRODUCT($J$18:AU$18)</f>
        <v>0</v>
      </c>
      <c r="AV48" s="5">
        <f>(1+$C48)*IFERROR(Ввод!$R27/$E48,0)*N(AV$14&gt;=Ввод!$T27)*N(AV$14&lt;Ввод!$U27)*PRODUCT($J$18:AV$18)</f>
        <v>0</v>
      </c>
      <c r="AW48" s="5">
        <f>(1+$C48)*IFERROR(Ввод!$R27/$E48,0)*N(AW$14&gt;=Ввод!$T27)*N(AW$14&lt;Ввод!$U27)*PRODUCT($J$18:AW$18)</f>
        <v>0</v>
      </c>
      <c r="AX48" s="5">
        <f>(1+$C48)*IFERROR(Ввод!$R27/$E48,0)*N(AX$14&gt;=Ввод!$T27)*N(AX$14&lt;Ввод!$U27)*PRODUCT($J$18:AX$18)</f>
        <v>0</v>
      </c>
      <c r="AY48" s="5">
        <f>(1+$C48)*IFERROR(Ввод!$R27/$E48,0)*N(AY$14&gt;=Ввод!$T27)*N(AY$14&lt;Ввод!$U27)*PRODUCT($J$18:AY$18)</f>
        <v>0</v>
      </c>
      <c r="AZ48" s="5">
        <f>(1+$C48)*IFERROR(Ввод!$R27/$E48,0)*N(AZ$14&gt;=Ввод!$T27)*N(AZ$14&lt;Ввод!$U27)*PRODUCT($J$18:AZ$18)</f>
        <v>0</v>
      </c>
      <c r="BA48" s="5">
        <f>(1+$C48)*IFERROR(Ввод!$R27/$E48,0)*N(BA$14&gt;=Ввод!$T27)*N(BA$14&lt;Ввод!$U27)*PRODUCT($J$18:BA$18)</f>
        <v>0</v>
      </c>
      <c r="BB48" s="5">
        <f>(1+$C48)*IFERROR(Ввод!$R27/$E48,0)*N(BB$14&gt;=Ввод!$T27)*N(BB$14&lt;Ввод!$U27)*PRODUCT($J$18:BB$18)</f>
        <v>0</v>
      </c>
      <c r="BC48" s="5">
        <f>(1+$C48)*IFERROR(Ввод!$R27/$E48,0)*N(BC$14&gt;=Ввод!$T27)*N(BC$14&lt;Ввод!$U27)*PRODUCT($J$18:BC$18)</f>
        <v>0</v>
      </c>
      <c r="BD48" s="5">
        <f>(1+$C48)*IFERROR(Ввод!$R27/$E48,0)*N(BD$14&gt;=Ввод!$T27)*N(BD$14&lt;Ввод!$U27)*PRODUCT($J$18:BD$18)</f>
        <v>0</v>
      </c>
      <c r="BE48" s="5">
        <f>(1+$C48)*IFERROR(Ввод!$R27/$E48,0)*N(BE$14&gt;=Ввод!$T27)*N(BE$14&lt;Ввод!$U27)*PRODUCT($J$18:BE$18)</f>
        <v>0</v>
      </c>
      <c r="BF48" s="5">
        <f>(1+$C48)*IFERROR(Ввод!$R27/$E48,0)*N(BF$14&gt;=Ввод!$T27)*N(BF$14&lt;Ввод!$U27)*PRODUCT($J$18:BF$18)</f>
        <v>0</v>
      </c>
      <c r="BG48" s="5">
        <f>(1+$C48)*IFERROR(Ввод!$R27/$E48,0)*N(BG$14&gt;=Ввод!$T27)*N(BG$14&lt;Ввод!$U27)*PRODUCT($J$18:BG$18)</f>
        <v>0</v>
      </c>
      <c r="BH48" s="5">
        <f>(1+$C48)*IFERROR(Ввод!$R27/$E48,0)*N(BH$14&gt;=Ввод!$T27)*N(BH$14&lt;Ввод!$U27)*PRODUCT($J$18:BH$18)</f>
        <v>0</v>
      </c>
      <c r="BI48" s="5">
        <f>(1+$C48)*IFERROR(Ввод!$R27/$E48,0)*N(BI$14&gt;=Ввод!$T27)*N(BI$14&lt;Ввод!$U27)*PRODUCT($J$18:BI$18)</f>
        <v>0</v>
      </c>
      <c r="BJ48" s="5">
        <f>(1+$C48)*IFERROR(Ввод!$R27/$E48,0)*N(BJ$14&gt;=Ввод!$T27)*N(BJ$14&lt;Ввод!$U27)*PRODUCT($J$18:BJ$18)</f>
        <v>0</v>
      </c>
      <c r="BK48" s="5">
        <f>(1+$C48)*IFERROR(Ввод!$R27/$E48,0)*N(BK$14&gt;=Ввод!$T27)*N(BK$14&lt;Ввод!$U27)*PRODUCT($J$18:BK$18)</f>
        <v>0</v>
      </c>
      <c r="BL48" s="5">
        <f>(1+$C48)*IFERROR(Ввод!$R27/$E48,0)*N(BL$14&gt;=Ввод!$T27)*N(BL$14&lt;Ввод!$U27)*PRODUCT($J$18:BL$18)</f>
        <v>0</v>
      </c>
      <c r="BM48" s="5">
        <f>(1+$C48)*IFERROR(Ввод!$R27/$E48,0)*N(BM$14&gt;=Ввод!$T27)*N(BM$14&lt;Ввод!$U27)*PRODUCT($J$18:BM$18)</f>
        <v>0</v>
      </c>
      <c r="BN48" s="5">
        <f>(1+$C48)*IFERROR(Ввод!$R27/$E48,0)*N(BN$14&gt;=Ввод!$T27)*N(BN$14&lt;Ввод!$U27)*PRODUCT($J$18:BN$18)</f>
        <v>0</v>
      </c>
      <c r="BO48" s="5">
        <f>(1+$C48)*IFERROR(Ввод!$R27/$E48,0)*N(BO$14&gt;=Ввод!$T27)*N(BO$14&lt;Ввод!$U27)*PRODUCT($J$18:BO$18)</f>
        <v>0</v>
      </c>
      <c r="BP48" s="5">
        <f>(1+$C48)*IFERROR(Ввод!$R27/$E48,0)*N(BP$14&gt;=Ввод!$T27)*N(BP$14&lt;Ввод!$U27)*PRODUCT($J$18:BP$18)</f>
        <v>0</v>
      </c>
      <c r="BQ48" s="5">
        <f>(1+$C48)*IFERROR(Ввод!$R27/$E48,0)*N(BQ$14&gt;=Ввод!$T27)*N(BQ$14&lt;Ввод!$U27)*PRODUCT($J$18:BQ$18)</f>
        <v>0</v>
      </c>
      <c r="BR48" s="5">
        <f>(1+$C48)*IFERROR(Ввод!$R27/$E48,0)*N(BR$14&gt;=Ввод!$T27)*N(BR$14&lt;Ввод!$U27)*PRODUCT($J$18:BR$18)</f>
        <v>0</v>
      </c>
      <c r="BS48" s="5">
        <f>(1+$C48)*IFERROR(Ввод!$R27/$E48,0)*N(BS$14&gt;=Ввод!$T27)*N(BS$14&lt;Ввод!$U27)*PRODUCT($J$18:BS$18)</f>
        <v>0</v>
      </c>
      <c r="BT48" s="5">
        <f>(1+$C48)*IFERROR(Ввод!$R27/$E48,0)*N(BT$14&gt;=Ввод!$T27)*N(BT$14&lt;Ввод!$U27)*PRODUCT($J$18:BT$18)</f>
        <v>0</v>
      </c>
      <c r="BU48" s="5">
        <f>(1+$C48)*IFERROR(Ввод!$R27/$E48,0)*N(BU$14&gt;=Ввод!$T27)*N(BU$14&lt;Ввод!$U27)*PRODUCT($J$18:BU$18)</f>
        <v>0</v>
      </c>
      <c r="BV48" s="5">
        <f>(1+$C48)*IFERROR(Ввод!$R27/$E48,0)*N(BV$14&gt;=Ввод!$T27)*N(BV$14&lt;Ввод!$U27)*PRODUCT($J$18:BV$18)</f>
        <v>0</v>
      </c>
      <c r="BW48" s="5">
        <f>(1+$C48)*IFERROR(Ввод!$R27/$E48,0)*N(BW$14&gt;=Ввод!$T27)*N(BW$14&lt;Ввод!$U27)*PRODUCT($J$18:BW$18)</f>
        <v>0</v>
      </c>
      <c r="BX48" s="5">
        <f>(1+$C48)*IFERROR(Ввод!$R27/$E48,0)*N(BX$14&gt;=Ввод!$T27)*N(BX$14&lt;Ввод!$U27)*PRODUCT($J$18:BX$18)</f>
        <v>0</v>
      </c>
      <c r="BY48" s="5">
        <f>(1+$C48)*IFERROR(Ввод!$R27/$E48,0)*N(BY$14&gt;=Ввод!$T27)*N(BY$14&lt;Ввод!$U27)*PRODUCT($J$18:BY$18)</f>
        <v>0</v>
      </c>
      <c r="BZ48" s="5">
        <f>(1+$C48)*IFERROR(Ввод!$R27/$E48,0)*N(BZ$14&gt;=Ввод!$T27)*N(BZ$14&lt;Ввод!$U27)*PRODUCT($J$18:BZ$18)</f>
        <v>0</v>
      </c>
      <c r="CA48" s="5">
        <f>(1+$C48)*IFERROR(Ввод!$R27/$E48,0)*N(CA$14&gt;=Ввод!$T27)*N(CA$14&lt;Ввод!$U27)*PRODUCT($J$18:CA$18)</f>
        <v>0</v>
      </c>
      <c r="CB48" s="5">
        <f>(1+$C48)*IFERROR(Ввод!$R27/$E48,0)*N(CB$14&gt;=Ввод!$T27)*N(CB$14&lt;Ввод!$U27)*PRODUCT($J$18:CB$18)</f>
        <v>0</v>
      </c>
      <c r="CC48" s="5">
        <f>(1+$C48)*IFERROR(Ввод!$R27/$E48,0)*N(CC$14&gt;=Ввод!$T27)*N(CC$14&lt;Ввод!$U27)*PRODUCT($J$18:CC$18)</f>
        <v>0</v>
      </c>
      <c r="CD48" s="5">
        <f>(1+$C48)*IFERROR(Ввод!$R27/$E48,0)*N(CD$14&gt;=Ввод!$T27)*N(CD$14&lt;Ввод!$U27)*PRODUCT($J$18:CD$18)</f>
        <v>0</v>
      </c>
      <c r="CE48" s="5">
        <f>(1+$C48)*IFERROR(Ввод!$R27/$E48,0)*N(CE$14&gt;=Ввод!$T27)*N(CE$14&lt;Ввод!$U27)*PRODUCT($J$18:CE$18)</f>
        <v>0</v>
      </c>
      <c r="CF48" s="5">
        <f>(1+$C48)*IFERROR(Ввод!$R27/$E48,0)*N(CF$14&gt;=Ввод!$T27)*N(CF$14&lt;Ввод!$U27)*PRODUCT($J$18:CF$18)</f>
        <v>0</v>
      </c>
      <c r="CG48" s="5">
        <f>(1+$C48)*IFERROR(Ввод!$R27/$E48,0)*N(CG$14&gt;=Ввод!$T27)*N(CG$14&lt;Ввод!$U27)*PRODUCT($J$18:CG$18)</f>
        <v>0</v>
      </c>
      <c r="CH48" s="5">
        <f>(1+$C48)*IFERROR(Ввод!$R27/$E48,0)*N(CH$14&gt;=Ввод!$T27)*N(CH$14&lt;Ввод!$U27)*PRODUCT($J$18:CH$18)</f>
        <v>0</v>
      </c>
      <c r="CI48" s="5">
        <f>(1+$C48)*IFERROR(Ввод!$R27/$E48,0)*N(CI$14&gt;=Ввод!$T27)*N(CI$14&lt;Ввод!$U27)*PRODUCT($J$18:CI$18)</f>
        <v>0</v>
      </c>
      <c r="CJ48" s="5">
        <f>(1+$C48)*IFERROR(Ввод!$R27/$E48,0)*N(CJ$14&gt;=Ввод!$T27)*N(CJ$14&lt;Ввод!$U27)*PRODUCT($J$18:CJ$18)</f>
        <v>0</v>
      </c>
      <c r="CK48" s="5">
        <f>(1+$C48)*IFERROR(Ввод!$R27/$E48,0)*N(CK$14&gt;=Ввод!$T27)*N(CK$14&lt;Ввод!$U27)*PRODUCT($J$18:CK$18)</f>
        <v>0</v>
      </c>
      <c r="CL48" s="5">
        <f>(1+$C48)*IFERROR(Ввод!$R27/$E48,0)*N(CL$14&gt;=Ввод!$T27)*N(CL$14&lt;Ввод!$U27)*PRODUCT($J$18:CL$18)</f>
        <v>0</v>
      </c>
      <c r="CM48" s="5">
        <f>(1+$C48)*IFERROR(Ввод!$R27/$E48,0)*N(CM$14&gt;=Ввод!$T27)*N(CM$14&lt;Ввод!$U27)*PRODUCT($J$18:CM$18)</f>
        <v>0</v>
      </c>
      <c r="CN48" s="5">
        <f>(1+$C48)*IFERROR(Ввод!$R27/$E48,0)*N(CN$14&gt;=Ввод!$T27)*N(CN$14&lt;Ввод!$U27)*PRODUCT($J$18:CN$18)</f>
        <v>0</v>
      </c>
      <c r="CO48" s="5">
        <f>(1+$C48)*IFERROR(Ввод!$R27/$E48,0)*N(CO$14&gt;=Ввод!$T27)*N(CO$14&lt;Ввод!$U27)*PRODUCT($J$18:CO$18)</f>
        <v>0</v>
      </c>
      <c r="CP48" s="5">
        <f>(1+$C48)*IFERROR(Ввод!$R27/$E48,0)*N(CP$14&gt;=Ввод!$T27)*N(CP$14&lt;Ввод!$U27)*PRODUCT($J$18:CP$18)</f>
        <v>0</v>
      </c>
      <c r="CQ48" s="5">
        <f>(1+$C48)*IFERROR(Ввод!$R27/$E48,0)*N(CQ$14&gt;=Ввод!$T27)*N(CQ$14&lt;Ввод!$U27)*PRODUCT($J$18:CQ$18)</f>
        <v>0</v>
      </c>
      <c r="CR48" s="5">
        <f>(1+$C48)*IFERROR(Ввод!$R27/$E48,0)*N(CR$14&gt;=Ввод!$T27)*N(CR$14&lt;Ввод!$U27)*PRODUCT($J$18:CR$18)</f>
        <v>0</v>
      </c>
      <c r="CS48" s="5">
        <f>(1+$C48)*IFERROR(Ввод!$R27/$E48,0)*N(CS$14&gt;=Ввод!$T27)*N(CS$14&lt;Ввод!$U27)*PRODUCT($J$18:CS$18)</f>
        <v>0</v>
      </c>
      <c r="CT48" s="5">
        <f>(1+$C48)*IFERROR(Ввод!$R27/$E48,0)*N(CT$14&gt;=Ввод!$T27)*N(CT$14&lt;Ввод!$U27)*PRODUCT($J$18:CT$18)</f>
        <v>0</v>
      </c>
      <c r="CU48" s="5">
        <f>(1+$C48)*IFERROR(Ввод!$R27/$E48,0)*N(CU$14&gt;=Ввод!$T27)*N(CU$14&lt;Ввод!$U27)*PRODUCT($J$18:CU$18)</f>
        <v>0</v>
      </c>
      <c r="CV48" s="5">
        <f>(1+$C48)*IFERROR(Ввод!$R27/$E48,0)*N(CV$14&gt;=Ввод!$T27)*N(CV$14&lt;Ввод!$U27)*PRODUCT($J$18:CV$18)</f>
        <v>0</v>
      </c>
      <c r="CW48" s="5">
        <f>(1+$C48)*IFERROR(Ввод!$R27/$E48,0)*N(CW$14&gt;=Ввод!$T27)*N(CW$14&lt;Ввод!$U27)*PRODUCT($J$18:CW$18)</f>
        <v>0</v>
      </c>
      <c r="CX48" s="5">
        <f>(1+$C48)*IFERROR(Ввод!$R27/$E48,0)*N(CX$14&gt;=Ввод!$T27)*N(CX$14&lt;Ввод!$U27)*PRODUCT($J$18:CX$18)</f>
        <v>0</v>
      </c>
      <c r="CY48" s="5">
        <f>(1+$C48)*IFERROR(Ввод!$R27/$E48,0)*N(CY$14&gt;=Ввод!$T27)*N(CY$14&lt;Ввод!$U27)*PRODUCT($J$18:CY$18)</f>
        <v>0</v>
      </c>
      <c r="CZ48" s="5">
        <f>(1+$C48)*IFERROR(Ввод!$R27/$E48,0)*N(CZ$14&gt;=Ввод!$T27)*N(CZ$14&lt;Ввод!$U27)*PRODUCT($J$18:CZ$18)</f>
        <v>0</v>
      </c>
      <c r="DA48" s="5">
        <f>(1+$C48)*IFERROR(Ввод!$R27/$E48,0)*N(DA$14&gt;=Ввод!$T27)*N(DA$14&lt;Ввод!$U27)*PRODUCT($J$18:DA$18)</f>
        <v>0</v>
      </c>
      <c r="DB48" s="5">
        <f>(1+$C48)*IFERROR(Ввод!$R27/$E48,0)*N(DB$14&gt;=Ввод!$T27)*N(DB$14&lt;Ввод!$U27)*PRODUCT($J$18:DB$18)</f>
        <v>0</v>
      </c>
      <c r="DC48" s="5">
        <f>(1+$C48)*IFERROR(Ввод!$R27/$E48,0)*N(DC$14&gt;=Ввод!$T27)*N(DC$14&lt;Ввод!$U27)*PRODUCT($J$18:DC$18)</f>
        <v>0</v>
      </c>
      <c r="DD48" s="5">
        <f>(1+$C48)*IFERROR(Ввод!$R27/$E48,0)*N(DD$14&gt;=Ввод!$T27)*N(DD$14&lt;Ввод!$U27)*PRODUCT($J$18:DD$18)</f>
        <v>0</v>
      </c>
      <c r="DE48" s="5">
        <f>(1+$C48)*IFERROR(Ввод!$R27/$E48,0)*N(DE$14&gt;=Ввод!$T27)*N(DE$14&lt;Ввод!$U27)*PRODUCT($J$18:DE$18)</f>
        <v>0</v>
      </c>
      <c r="DF48" s="5">
        <f>(1+$C48)*IFERROR(Ввод!$R27/$E48,0)*N(DF$14&gt;=Ввод!$T27)*N(DF$14&lt;Ввод!$U27)*PRODUCT($J$18:DF$18)</f>
        <v>0</v>
      </c>
      <c r="DG48" s="5">
        <f>(1+$C48)*IFERROR(Ввод!$R27/$E48,0)*N(DG$14&gt;=Ввод!$T27)*N(DG$14&lt;Ввод!$U27)*PRODUCT($J$18:DG$18)</f>
        <v>0</v>
      </c>
      <c r="DH48" s="5">
        <f>(1+$C48)*IFERROR(Ввод!$R27/$E48,0)*N(DH$14&gt;=Ввод!$T27)*N(DH$14&lt;Ввод!$U27)*PRODUCT($J$18:DH$18)</f>
        <v>0</v>
      </c>
      <c r="DI48" s="5">
        <f>(1+$C48)*IFERROR(Ввод!$R27/$E48,0)*N(DI$14&gt;=Ввод!$T27)*N(DI$14&lt;Ввод!$U27)*PRODUCT($J$18:DI$18)</f>
        <v>0</v>
      </c>
      <c r="DJ48" s="5">
        <f>(1+$C48)*IFERROR(Ввод!$R27/$E48,0)*N(DJ$14&gt;=Ввод!$T27)*N(DJ$14&lt;Ввод!$U27)*PRODUCT($J$18:DJ$18)</f>
        <v>0</v>
      </c>
    </row>
    <row r="49" spans="2:114">
      <c r="B49" t="str">
        <f>Ввод!L28</f>
        <v>Создание / реконструкция объект №3</v>
      </c>
      <c r="C49" s="235">
        <f>Чувствительность!$D$27</f>
        <v>0</v>
      </c>
      <c r="D49" s="7">
        <f>N(Ввод!P28)</f>
        <v>0</v>
      </c>
      <c r="E49">
        <f>MATCH(Ввод!U28,$14:$14,0)-MATCH(Ввод!T28,$14:$14,0)</f>
        <v>2</v>
      </c>
      <c r="G49" s="7" t="s">
        <v>0</v>
      </c>
      <c r="I49" s="5">
        <f t="shared" si="5"/>
        <v>300000</v>
      </c>
      <c r="J49" s="5">
        <f>(1+$C49)*IFERROR(Ввод!$R28/$E49,0)*N(J$14&gt;=Ввод!$T28)*N(J$14&lt;Ввод!$U28)*PRODUCT($J$18:J$18)</f>
        <v>0</v>
      </c>
      <c r="K49" s="5">
        <f>(1+$C49)*IFERROR(Ввод!$R28/$E49,0)*N(K$14&gt;=Ввод!$T28)*N(K$14&lt;Ввод!$U28)*PRODUCT($J$18:K$18)</f>
        <v>0</v>
      </c>
      <c r="L49" s="5">
        <f>(1+$C49)*IFERROR(Ввод!$R28/$E49,0)*N(L$14&gt;=Ввод!$T28)*N(L$14&lt;Ввод!$U28)*PRODUCT($J$18:L$18)</f>
        <v>0</v>
      </c>
      <c r="M49" s="5">
        <f>(1+$C49)*IFERROR(Ввод!$R28/$E49,0)*N(M$14&gt;=Ввод!$T28)*N(M$14&lt;Ввод!$U28)*PRODUCT($J$18:M$18)</f>
        <v>0</v>
      </c>
      <c r="N49" s="5">
        <f>(1+$C49)*IFERROR(Ввод!$R28/$E49,0)*N(N$14&gt;=Ввод!$T28)*N(N$14&lt;Ввод!$U28)*PRODUCT($J$18:N$18)</f>
        <v>0</v>
      </c>
      <c r="O49" s="5">
        <f>(1+$C49)*IFERROR(Ввод!$R28/$E49,0)*N(O$14&gt;=Ввод!$T28)*N(O$14&lt;Ввод!$U28)*PRODUCT($J$18:O$18)</f>
        <v>0</v>
      </c>
      <c r="P49" s="5">
        <f>(1+$C49)*IFERROR(Ввод!$R28/$E49,0)*N(P$14&gt;=Ввод!$T28)*N(P$14&lt;Ввод!$U28)*PRODUCT($J$18:P$18)</f>
        <v>0</v>
      </c>
      <c r="Q49" s="5">
        <f>(1+$C49)*IFERROR(Ввод!$R28/$E49,0)*N(Q$14&gt;=Ввод!$T28)*N(Q$14&lt;Ввод!$U28)*PRODUCT($J$18:Q$18)</f>
        <v>0</v>
      </c>
      <c r="R49" s="5">
        <f>(1+$C49)*IFERROR(Ввод!$R28/$E49,0)*N(R$14&gt;=Ввод!$T28)*N(R$14&lt;Ввод!$U28)*PRODUCT($J$18:R$18)</f>
        <v>150000</v>
      </c>
      <c r="S49" s="5">
        <f>(1+$C49)*IFERROR(Ввод!$R28/$E49,0)*N(S$14&gt;=Ввод!$T28)*N(S$14&lt;Ввод!$U28)*PRODUCT($J$18:S$18)</f>
        <v>150000</v>
      </c>
      <c r="T49" s="5">
        <f>(1+$C49)*IFERROR(Ввод!$R28/$E49,0)*N(T$14&gt;=Ввод!$T28)*N(T$14&lt;Ввод!$U28)*PRODUCT($J$18:T$18)</f>
        <v>0</v>
      </c>
      <c r="U49" s="5">
        <f>(1+$C49)*IFERROR(Ввод!$R28/$E49,0)*N(U$14&gt;=Ввод!$T28)*N(U$14&lt;Ввод!$U28)*PRODUCT($J$18:U$18)</f>
        <v>0</v>
      </c>
      <c r="V49" s="5">
        <f>(1+$C49)*IFERROR(Ввод!$R28/$E49,0)*N(V$14&gt;=Ввод!$T28)*N(V$14&lt;Ввод!$U28)*PRODUCT($J$18:V$18)</f>
        <v>0</v>
      </c>
      <c r="W49" s="5">
        <f>(1+$C49)*IFERROR(Ввод!$R28/$E49,0)*N(W$14&gt;=Ввод!$T28)*N(W$14&lt;Ввод!$U28)*PRODUCT($J$18:W$18)</f>
        <v>0</v>
      </c>
      <c r="X49" s="5">
        <f>(1+$C49)*IFERROR(Ввод!$R28/$E49,0)*N(X$14&gt;=Ввод!$T28)*N(X$14&lt;Ввод!$U28)*PRODUCT($J$18:X$18)</f>
        <v>0</v>
      </c>
      <c r="Y49" s="5">
        <f>(1+$C49)*IFERROR(Ввод!$R28/$E49,0)*N(Y$14&gt;=Ввод!$T28)*N(Y$14&lt;Ввод!$U28)*PRODUCT($J$18:Y$18)</f>
        <v>0</v>
      </c>
      <c r="Z49" s="5">
        <f>(1+$C49)*IFERROR(Ввод!$R28/$E49,0)*N(Z$14&gt;=Ввод!$T28)*N(Z$14&lt;Ввод!$U28)*PRODUCT($J$18:Z$18)</f>
        <v>0</v>
      </c>
      <c r="AA49" s="5">
        <f>(1+$C49)*IFERROR(Ввод!$R28/$E49,0)*N(AA$14&gt;=Ввод!$T28)*N(AA$14&lt;Ввод!$U28)*PRODUCT($J$18:AA$18)</f>
        <v>0</v>
      </c>
      <c r="AB49" s="5">
        <f>(1+$C49)*IFERROR(Ввод!$R28/$E49,0)*N(AB$14&gt;=Ввод!$T28)*N(AB$14&lt;Ввод!$U28)*PRODUCT($J$18:AB$18)</f>
        <v>0</v>
      </c>
      <c r="AC49" s="5">
        <f>(1+$C49)*IFERROR(Ввод!$R28/$E49,0)*N(AC$14&gt;=Ввод!$T28)*N(AC$14&lt;Ввод!$U28)*PRODUCT($J$18:AC$18)</f>
        <v>0</v>
      </c>
      <c r="AD49" s="5">
        <f>(1+$C49)*IFERROR(Ввод!$R28/$E49,0)*N(AD$14&gt;=Ввод!$T28)*N(AD$14&lt;Ввод!$U28)*PRODUCT($J$18:AD$18)</f>
        <v>0</v>
      </c>
      <c r="AE49" s="5">
        <f>(1+$C49)*IFERROR(Ввод!$R28/$E49,0)*N(AE$14&gt;=Ввод!$T28)*N(AE$14&lt;Ввод!$U28)*PRODUCT($J$18:AE$18)</f>
        <v>0</v>
      </c>
      <c r="AF49" s="5">
        <f>(1+$C49)*IFERROR(Ввод!$R28/$E49,0)*N(AF$14&gt;=Ввод!$T28)*N(AF$14&lt;Ввод!$U28)*PRODUCT($J$18:AF$18)</f>
        <v>0</v>
      </c>
      <c r="AG49" s="5">
        <f>(1+$C49)*IFERROR(Ввод!$R28/$E49,0)*N(AG$14&gt;=Ввод!$T28)*N(AG$14&lt;Ввод!$U28)*PRODUCT($J$18:AG$18)</f>
        <v>0</v>
      </c>
      <c r="AH49" s="5">
        <f>(1+$C49)*IFERROR(Ввод!$R28/$E49,0)*N(AH$14&gt;=Ввод!$T28)*N(AH$14&lt;Ввод!$U28)*PRODUCT($J$18:AH$18)</f>
        <v>0</v>
      </c>
      <c r="AI49" s="5">
        <f>(1+$C49)*IFERROR(Ввод!$R28/$E49,0)*N(AI$14&gt;=Ввод!$T28)*N(AI$14&lt;Ввод!$U28)*PRODUCT($J$18:AI$18)</f>
        <v>0</v>
      </c>
      <c r="AJ49" s="5">
        <f>(1+$C49)*IFERROR(Ввод!$R28/$E49,0)*N(AJ$14&gt;=Ввод!$T28)*N(AJ$14&lt;Ввод!$U28)*PRODUCT($J$18:AJ$18)</f>
        <v>0</v>
      </c>
      <c r="AK49" s="5">
        <f>(1+$C49)*IFERROR(Ввод!$R28/$E49,0)*N(AK$14&gt;=Ввод!$T28)*N(AK$14&lt;Ввод!$U28)*PRODUCT($J$18:AK$18)</f>
        <v>0</v>
      </c>
      <c r="AL49" s="5">
        <f>(1+$C49)*IFERROR(Ввод!$R28/$E49,0)*N(AL$14&gt;=Ввод!$T28)*N(AL$14&lt;Ввод!$U28)*PRODUCT($J$18:AL$18)</f>
        <v>0</v>
      </c>
      <c r="AM49" s="5">
        <f>(1+$C49)*IFERROR(Ввод!$R28/$E49,0)*N(AM$14&gt;=Ввод!$T28)*N(AM$14&lt;Ввод!$U28)*PRODUCT($J$18:AM$18)</f>
        <v>0</v>
      </c>
      <c r="AN49" s="5">
        <f>(1+$C49)*IFERROR(Ввод!$R28/$E49,0)*N(AN$14&gt;=Ввод!$T28)*N(AN$14&lt;Ввод!$U28)*PRODUCT($J$18:AN$18)</f>
        <v>0</v>
      </c>
      <c r="AO49" s="5">
        <f>(1+$C49)*IFERROR(Ввод!$R28/$E49,0)*N(AO$14&gt;=Ввод!$T28)*N(AO$14&lt;Ввод!$U28)*PRODUCT($J$18:AO$18)</f>
        <v>0</v>
      </c>
      <c r="AP49" s="5">
        <f>(1+$C49)*IFERROR(Ввод!$R28/$E49,0)*N(AP$14&gt;=Ввод!$T28)*N(AP$14&lt;Ввод!$U28)*PRODUCT($J$18:AP$18)</f>
        <v>0</v>
      </c>
      <c r="AQ49" s="5">
        <f>(1+$C49)*IFERROR(Ввод!$R28/$E49,0)*N(AQ$14&gt;=Ввод!$T28)*N(AQ$14&lt;Ввод!$U28)*PRODUCT($J$18:AQ$18)</f>
        <v>0</v>
      </c>
      <c r="AR49" s="5">
        <f>(1+$C49)*IFERROR(Ввод!$R28/$E49,0)*N(AR$14&gt;=Ввод!$T28)*N(AR$14&lt;Ввод!$U28)*PRODUCT($J$18:AR$18)</f>
        <v>0</v>
      </c>
      <c r="AS49" s="5">
        <f>(1+$C49)*IFERROR(Ввод!$R28/$E49,0)*N(AS$14&gt;=Ввод!$T28)*N(AS$14&lt;Ввод!$U28)*PRODUCT($J$18:AS$18)</f>
        <v>0</v>
      </c>
      <c r="AT49" s="5">
        <f>(1+$C49)*IFERROR(Ввод!$R28/$E49,0)*N(AT$14&gt;=Ввод!$T28)*N(AT$14&lt;Ввод!$U28)*PRODUCT($J$18:AT$18)</f>
        <v>0</v>
      </c>
      <c r="AU49" s="5">
        <f>(1+$C49)*IFERROR(Ввод!$R28/$E49,0)*N(AU$14&gt;=Ввод!$T28)*N(AU$14&lt;Ввод!$U28)*PRODUCT($J$18:AU$18)</f>
        <v>0</v>
      </c>
      <c r="AV49" s="5">
        <f>(1+$C49)*IFERROR(Ввод!$R28/$E49,0)*N(AV$14&gt;=Ввод!$T28)*N(AV$14&lt;Ввод!$U28)*PRODUCT($J$18:AV$18)</f>
        <v>0</v>
      </c>
      <c r="AW49" s="5">
        <f>(1+$C49)*IFERROR(Ввод!$R28/$E49,0)*N(AW$14&gt;=Ввод!$T28)*N(AW$14&lt;Ввод!$U28)*PRODUCT($J$18:AW$18)</f>
        <v>0</v>
      </c>
      <c r="AX49" s="5">
        <f>(1+$C49)*IFERROR(Ввод!$R28/$E49,0)*N(AX$14&gt;=Ввод!$T28)*N(AX$14&lt;Ввод!$U28)*PRODUCT($J$18:AX$18)</f>
        <v>0</v>
      </c>
      <c r="AY49" s="5">
        <f>(1+$C49)*IFERROR(Ввод!$R28/$E49,0)*N(AY$14&gt;=Ввод!$T28)*N(AY$14&lt;Ввод!$U28)*PRODUCT($J$18:AY$18)</f>
        <v>0</v>
      </c>
      <c r="AZ49" s="5">
        <f>(1+$C49)*IFERROR(Ввод!$R28/$E49,0)*N(AZ$14&gt;=Ввод!$T28)*N(AZ$14&lt;Ввод!$U28)*PRODUCT($J$18:AZ$18)</f>
        <v>0</v>
      </c>
      <c r="BA49" s="5">
        <f>(1+$C49)*IFERROR(Ввод!$R28/$E49,0)*N(BA$14&gt;=Ввод!$T28)*N(BA$14&lt;Ввод!$U28)*PRODUCT($J$18:BA$18)</f>
        <v>0</v>
      </c>
      <c r="BB49" s="5">
        <f>(1+$C49)*IFERROR(Ввод!$R28/$E49,0)*N(BB$14&gt;=Ввод!$T28)*N(BB$14&lt;Ввод!$U28)*PRODUCT($J$18:BB$18)</f>
        <v>0</v>
      </c>
      <c r="BC49" s="5">
        <f>(1+$C49)*IFERROR(Ввод!$R28/$E49,0)*N(BC$14&gt;=Ввод!$T28)*N(BC$14&lt;Ввод!$U28)*PRODUCT($J$18:BC$18)</f>
        <v>0</v>
      </c>
      <c r="BD49" s="5">
        <f>(1+$C49)*IFERROR(Ввод!$R28/$E49,0)*N(BD$14&gt;=Ввод!$T28)*N(BD$14&lt;Ввод!$U28)*PRODUCT($J$18:BD$18)</f>
        <v>0</v>
      </c>
      <c r="BE49" s="5">
        <f>(1+$C49)*IFERROR(Ввод!$R28/$E49,0)*N(BE$14&gt;=Ввод!$T28)*N(BE$14&lt;Ввод!$U28)*PRODUCT($J$18:BE$18)</f>
        <v>0</v>
      </c>
      <c r="BF49" s="5">
        <f>(1+$C49)*IFERROR(Ввод!$R28/$E49,0)*N(BF$14&gt;=Ввод!$T28)*N(BF$14&lt;Ввод!$U28)*PRODUCT($J$18:BF$18)</f>
        <v>0</v>
      </c>
      <c r="BG49" s="5">
        <f>(1+$C49)*IFERROR(Ввод!$R28/$E49,0)*N(BG$14&gt;=Ввод!$T28)*N(BG$14&lt;Ввод!$U28)*PRODUCT($J$18:BG$18)</f>
        <v>0</v>
      </c>
      <c r="BH49" s="5">
        <f>(1+$C49)*IFERROR(Ввод!$R28/$E49,0)*N(BH$14&gt;=Ввод!$T28)*N(BH$14&lt;Ввод!$U28)*PRODUCT($J$18:BH$18)</f>
        <v>0</v>
      </c>
      <c r="BI49" s="5">
        <f>(1+$C49)*IFERROR(Ввод!$R28/$E49,0)*N(BI$14&gt;=Ввод!$T28)*N(BI$14&lt;Ввод!$U28)*PRODUCT($J$18:BI$18)</f>
        <v>0</v>
      </c>
      <c r="BJ49" s="5">
        <f>(1+$C49)*IFERROR(Ввод!$R28/$E49,0)*N(BJ$14&gt;=Ввод!$T28)*N(BJ$14&lt;Ввод!$U28)*PRODUCT($J$18:BJ$18)</f>
        <v>0</v>
      </c>
      <c r="BK49" s="5">
        <f>(1+$C49)*IFERROR(Ввод!$R28/$E49,0)*N(BK$14&gt;=Ввод!$T28)*N(BK$14&lt;Ввод!$U28)*PRODUCT($J$18:BK$18)</f>
        <v>0</v>
      </c>
      <c r="BL49" s="5">
        <f>(1+$C49)*IFERROR(Ввод!$R28/$E49,0)*N(BL$14&gt;=Ввод!$T28)*N(BL$14&lt;Ввод!$U28)*PRODUCT($J$18:BL$18)</f>
        <v>0</v>
      </c>
      <c r="BM49" s="5">
        <f>(1+$C49)*IFERROR(Ввод!$R28/$E49,0)*N(BM$14&gt;=Ввод!$T28)*N(BM$14&lt;Ввод!$U28)*PRODUCT($J$18:BM$18)</f>
        <v>0</v>
      </c>
      <c r="BN49" s="5">
        <f>(1+$C49)*IFERROR(Ввод!$R28/$E49,0)*N(BN$14&gt;=Ввод!$T28)*N(BN$14&lt;Ввод!$U28)*PRODUCT($J$18:BN$18)</f>
        <v>0</v>
      </c>
      <c r="BO49" s="5">
        <f>(1+$C49)*IFERROR(Ввод!$R28/$E49,0)*N(BO$14&gt;=Ввод!$T28)*N(BO$14&lt;Ввод!$U28)*PRODUCT($J$18:BO$18)</f>
        <v>0</v>
      </c>
      <c r="BP49" s="5">
        <f>(1+$C49)*IFERROR(Ввод!$R28/$E49,0)*N(BP$14&gt;=Ввод!$T28)*N(BP$14&lt;Ввод!$U28)*PRODUCT($J$18:BP$18)</f>
        <v>0</v>
      </c>
      <c r="BQ49" s="5">
        <f>(1+$C49)*IFERROR(Ввод!$R28/$E49,0)*N(BQ$14&gt;=Ввод!$T28)*N(BQ$14&lt;Ввод!$U28)*PRODUCT($J$18:BQ$18)</f>
        <v>0</v>
      </c>
      <c r="BR49" s="5">
        <f>(1+$C49)*IFERROR(Ввод!$R28/$E49,0)*N(BR$14&gt;=Ввод!$T28)*N(BR$14&lt;Ввод!$U28)*PRODUCT($J$18:BR$18)</f>
        <v>0</v>
      </c>
      <c r="BS49" s="5">
        <f>(1+$C49)*IFERROR(Ввод!$R28/$E49,0)*N(BS$14&gt;=Ввод!$T28)*N(BS$14&lt;Ввод!$U28)*PRODUCT($J$18:BS$18)</f>
        <v>0</v>
      </c>
      <c r="BT49" s="5">
        <f>(1+$C49)*IFERROR(Ввод!$R28/$E49,0)*N(BT$14&gt;=Ввод!$T28)*N(BT$14&lt;Ввод!$U28)*PRODUCT($J$18:BT$18)</f>
        <v>0</v>
      </c>
      <c r="BU49" s="5">
        <f>(1+$C49)*IFERROR(Ввод!$R28/$E49,0)*N(BU$14&gt;=Ввод!$T28)*N(BU$14&lt;Ввод!$U28)*PRODUCT($J$18:BU$18)</f>
        <v>0</v>
      </c>
      <c r="BV49" s="5">
        <f>(1+$C49)*IFERROR(Ввод!$R28/$E49,0)*N(BV$14&gt;=Ввод!$T28)*N(BV$14&lt;Ввод!$U28)*PRODUCT($J$18:BV$18)</f>
        <v>0</v>
      </c>
      <c r="BW49" s="5">
        <f>(1+$C49)*IFERROR(Ввод!$R28/$E49,0)*N(BW$14&gt;=Ввод!$T28)*N(BW$14&lt;Ввод!$U28)*PRODUCT($J$18:BW$18)</f>
        <v>0</v>
      </c>
      <c r="BX49" s="5">
        <f>(1+$C49)*IFERROR(Ввод!$R28/$E49,0)*N(BX$14&gt;=Ввод!$T28)*N(BX$14&lt;Ввод!$U28)*PRODUCT($J$18:BX$18)</f>
        <v>0</v>
      </c>
      <c r="BY49" s="5">
        <f>(1+$C49)*IFERROR(Ввод!$R28/$E49,0)*N(BY$14&gt;=Ввод!$T28)*N(BY$14&lt;Ввод!$U28)*PRODUCT($J$18:BY$18)</f>
        <v>0</v>
      </c>
      <c r="BZ49" s="5">
        <f>(1+$C49)*IFERROR(Ввод!$R28/$E49,0)*N(BZ$14&gt;=Ввод!$T28)*N(BZ$14&lt;Ввод!$U28)*PRODUCT($J$18:BZ$18)</f>
        <v>0</v>
      </c>
      <c r="CA49" s="5">
        <f>(1+$C49)*IFERROR(Ввод!$R28/$E49,0)*N(CA$14&gt;=Ввод!$T28)*N(CA$14&lt;Ввод!$U28)*PRODUCT($J$18:CA$18)</f>
        <v>0</v>
      </c>
      <c r="CB49" s="5">
        <f>(1+$C49)*IFERROR(Ввод!$R28/$E49,0)*N(CB$14&gt;=Ввод!$T28)*N(CB$14&lt;Ввод!$U28)*PRODUCT($J$18:CB$18)</f>
        <v>0</v>
      </c>
      <c r="CC49" s="5">
        <f>(1+$C49)*IFERROR(Ввод!$R28/$E49,0)*N(CC$14&gt;=Ввод!$T28)*N(CC$14&lt;Ввод!$U28)*PRODUCT($J$18:CC$18)</f>
        <v>0</v>
      </c>
      <c r="CD49" s="5">
        <f>(1+$C49)*IFERROR(Ввод!$R28/$E49,0)*N(CD$14&gt;=Ввод!$T28)*N(CD$14&lt;Ввод!$U28)*PRODUCT($J$18:CD$18)</f>
        <v>0</v>
      </c>
      <c r="CE49" s="5">
        <f>(1+$C49)*IFERROR(Ввод!$R28/$E49,0)*N(CE$14&gt;=Ввод!$T28)*N(CE$14&lt;Ввод!$U28)*PRODUCT($J$18:CE$18)</f>
        <v>0</v>
      </c>
      <c r="CF49" s="5">
        <f>(1+$C49)*IFERROR(Ввод!$R28/$E49,0)*N(CF$14&gt;=Ввод!$T28)*N(CF$14&lt;Ввод!$U28)*PRODUCT($J$18:CF$18)</f>
        <v>0</v>
      </c>
      <c r="CG49" s="5">
        <f>(1+$C49)*IFERROR(Ввод!$R28/$E49,0)*N(CG$14&gt;=Ввод!$T28)*N(CG$14&lt;Ввод!$U28)*PRODUCT($J$18:CG$18)</f>
        <v>0</v>
      </c>
      <c r="CH49" s="5">
        <f>(1+$C49)*IFERROR(Ввод!$R28/$E49,0)*N(CH$14&gt;=Ввод!$T28)*N(CH$14&lt;Ввод!$U28)*PRODUCT($J$18:CH$18)</f>
        <v>0</v>
      </c>
      <c r="CI49" s="5">
        <f>(1+$C49)*IFERROR(Ввод!$R28/$E49,0)*N(CI$14&gt;=Ввод!$T28)*N(CI$14&lt;Ввод!$U28)*PRODUCT($J$18:CI$18)</f>
        <v>0</v>
      </c>
      <c r="CJ49" s="5">
        <f>(1+$C49)*IFERROR(Ввод!$R28/$E49,0)*N(CJ$14&gt;=Ввод!$T28)*N(CJ$14&lt;Ввод!$U28)*PRODUCT($J$18:CJ$18)</f>
        <v>0</v>
      </c>
      <c r="CK49" s="5">
        <f>(1+$C49)*IFERROR(Ввод!$R28/$E49,0)*N(CK$14&gt;=Ввод!$T28)*N(CK$14&lt;Ввод!$U28)*PRODUCT($J$18:CK$18)</f>
        <v>0</v>
      </c>
      <c r="CL49" s="5">
        <f>(1+$C49)*IFERROR(Ввод!$R28/$E49,0)*N(CL$14&gt;=Ввод!$T28)*N(CL$14&lt;Ввод!$U28)*PRODUCT($J$18:CL$18)</f>
        <v>0</v>
      </c>
      <c r="CM49" s="5">
        <f>(1+$C49)*IFERROR(Ввод!$R28/$E49,0)*N(CM$14&gt;=Ввод!$T28)*N(CM$14&lt;Ввод!$U28)*PRODUCT($J$18:CM$18)</f>
        <v>0</v>
      </c>
      <c r="CN49" s="5">
        <f>(1+$C49)*IFERROR(Ввод!$R28/$E49,0)*N(CN$14&gt;=Ввод!$T28)*N(CN$14&lt;Ввод!$U28)*PRODUCT($J$18:CN$18)</f>
        <v>0</v>
      </c>
      <c r="CO49" s="5">
        <f>(1+$C49)*IFERROR(Ввод!$R28/$E49,0)*N(CO$14&gt;=Ввод!$T28)*N(CO$14&lt;Ввод!$U28)*PRODUCT($J$18:CO$18)</f>
        <v>0</v>
      </c>
      <c r="CP49" s="5">
        <f>(1+$C49)*IFERROR(Ввод!$R28/$E49,0)*N(CP$14&gt;=Ввод!$T28)*N(CP$14&lt;Ввод!$U28)*PRODUCT($J$18:CP$18)</f>
        <v>0</v>
      </c>
      <c r="CQ49" s="5">
        <f>(1+$C49)*IFERROR(Ввод!$R28/$E49,0)*N(CQ$14&gt;=Ввод!$T28)*N(CQ$14&lt;Ввод!$U28)*PRODUCT($J$18:CQ$18)</f>
        <v>0</v>
      </c>
      <c r="CR49" s="5">
        <f>(1+$C49)*IFERROR(Ввод!$R28/$E49,0)*N(CR$14&gt;=Ввод!$T28)*N(CR$14&lt;Ввод!$U28)*PRODUCT($J$18:CR$18)</f>
        <v>0</v>
      </c>
      <c r="CS49" s="5">
        <f>(1+$C49)*IFERROR(Ввод!$R28/$E49,0)*N(CS$14&gt;=Ввод!$T28)*N(CS$14&lt;Ввод!$U28)*PRODUCT($J$18:CS$18)</f>
        <v>0</v>
      </c>
      <c r="CT49" s="5">
        <f>(1+$C49)*IFERROR(Ввод!$R28/$E49,0)*N(CT$14&gt;=Ввод!$T28)*N(CT$14&lt;Ввод!$U28)*PRODUCT($J$18:CT$18)</f>
        <v>0</v>
      </c>
      <c r="CU49" s="5">
        <f>(1+$C49)*IFERROR(Ввод!$R28/$E49,0)*N(CU$14&gt;=Ввод!$T28)*N(CU$14&lt;Ввод!$U28)*PRODUCT($J$18:CU$18)</f>
        <v>0</v>
      </c>
      <c r="CV49" s="5">
        <f>(1+$C49)*IFERROR(Ввод!$R28/$E49,0)*N(CV$14&gt;=Ввод!$T28)*N(CV$14&lt;Ввод!$U28)*PRODUCT($J$18:CV$18)</f>
        <v>0</v>
      </c>
      <c r="CW49" s="5">
        <f>(1+$C49)*IFERROR(Ввод!$R28/$E49,0)*N(CW$14&gt;=Ввод!$T28)*N(CW$14&lt;Ввод!$U28)*PRODUCT($J$18:CW$18)</f>
        <v>0</v>
      </c>
      <c r="CX49" s="5">
        <f>(1+$C49)*IFERROR(Ввод!$R28/$E49,0)*N(CX$14&gt;=Ввод!$T28)*N(CX$14&lt;Ввод!$U28)*PRODUCT($J$18:CX$18)</f>
        <v>0</v>
      </c>
      <c r="CY49" s="5">
        <f>(1+$C49)*IFERROR(Ввод!$R28/$E49,0)*N(CY$14&gt;=Ввод!$T28)*N(CY$14&lt;Ввод!$U28)*PRODUCT($J$18:CY$18)</f>
        <v>0</v>
      </c>
      <c r="CZ49" s="5">
        <f>(1+$C49)*IFERROR(Ввод!$R28/$E49,0)*N(CZ$14&gt;=Ввод!$T28)*N(CZ$14&lt;Ввод!$U28)*PRODUCT($J$18:CZ$18)</f>
        <v>0</v>
      </c>
      <c r="DA49" s="5">
        <f>(1+$C49)*IFERROR(Ввод!$R28/$E49,0)*N(DA$14&gt;=Ввод!$T28)*N(DA$14&lt;Ввод!$U28)*PRODUCT($J$18:DA$18)</f>
        <v>0</v>
      </c>
      <c r="DB49" s="5">
        <f>(1+$C49)*IFERROR(Ввод!$R28/$E49,0)*N(DB$14&gt;=Ввод!$T28)*N(DB$14&lt;Ввод!$U28)*PRODUCT($J$18:DB$18)</f>
        <v>0</v>
      </c>
      <c r="DC49" s="5">
        <f>(1+$C49)*IFERROR(Ввод!$R28/$E49,0)*N(DC$14&gt;=Ввод!$T28)*N(DC$14&lt;Ввод!$U28)*PRODUCT($J$18:DC$18)</f>
        <v>0</v>
      </c>
      <c r="DD49" s="5">
        <f>(1+$C49)*IFERROR(Ввод!$R28/$E49,0)*N(DD$14&gt;=Ввод!$T28)*N(DD$14&lt;Ввод!$U28)*PRODUCT($J$18:DD$18)</f>
        <v>0</v>
      </c>
      <c r="DE49" s="5">
        <f>(1+$C49)*IFERROR(Ввод!$R28/$E49,0)*N(DE$14&gt;=Ввод!$T28)*N(DE$14&lt;Ввод!$U28)*PRODUCT($J$18:DE$18)</f>
        <v>0</v>
      </c>
      <c r="DF49" s="5">
        <f>(1+$C49)*IFERROR(Ввод!$R28/$E49,0)*N(DF$14&gt;=Ввод!$T28)*N(DF$14&lt;Ввод!$U28)*PRODUCT($J$18:DF$18)</f>
        <v>0</v>
      </c>
      <c r="DG49" s="5">
        <f>(1+$C49)*IFERROR(Ввод!$R28/$E49,0)*N(DG$14&gt;=Ввод!$T28)*N(DG$14&lt;Ввод!$U28)*PRODUCT($J$18:DG$18)</f>
        <v>0</v>
      </c>
      <c r="DH49" s="5">
        <f>(1+$C49)*IFERROR(Ввод!$R28/$E49,0)*N(DH$14&gt;=Ввод!$T28)*N(DH$14&lt;Ввод!$U28)*PRODUCT($J$18:DH$18)</f>
        <v>0</v>
      </c>
      <c r="DI49" s="5">
        <f>(1+$C49)*IFERROR(Ввод!$R28/$E49,0)*N(DI$14&gt;=Ввод!$T28)*N(DI$14&lt;Ввод!$U28)*PRODUCT($J$18:DI$18)</f>
        <v>0</v>
      </c>
      <c r="DJ49" s="5">
        <f>(1+$C49)*IFERROR(Ввод!$R28/$E49,0)*N(DJ$14&gt;=Ввод!$T28)*N(DJ$14&lt;Ввод!$U28)*PRODUCT($J$18:DJ$18)</f>
        <v>0</v>
      </c>
    </row>
    <row r="50" spans="2:114">
      <c r="B50" t="str">
        <f>Ввод!L29</f>
        <v>Создание / реконструкция объект №4</v>
      </c>
      <c r="C50" s="235">
        <f>Чувствительность!$D$27</f>
        <v>0</v>
      </c>
      <c r="D50" s="7">
        <f>N(Ввод!P29)</f>
        <v>1</v>
      </c>
      <c r="E50">
        <f>MATCH(Ввод!U29,$14:$14,0)-MATCH(Ввод!T29,$14:$14,0)</f>
        <v>0</v>
      </c>
      <c r="G50" s="7" t="s">
        <v>0</v>
      </c>
      <c r="I50" s="5">
        <f t="shared" si="5"/>
        <v>0</v>
      </c>
      <c r="J50" s="5">
        <f>(1+$C50)*IFERROR(Ввод!$R29/$E50,0)*N(J$14&gt;=Ввод!$T29)*N(J$14&lt;Ввод!$U29)*PRODUCT($J$18:J$18)</f>
        <v>0</v>
      </c>
      <c r="K50" s="5">
        <f>(1+$C50)*IFERROR(Ввод!$R29/$E50,0)*N(K$14&gt;=Ввод!$T29)*N(K$14&lt;Ввод!$U29)*PRODUCT($J$18:K$18)</f>
        <v>0</v>
      </c>
      <c r="L50" s="5">
        <f>(1+$C50)*IFERROR(Ввод!$R29/$E50,0)*N(L$14&gt;=Ввод!$T29)*N(L$14&lt;Ввод!$U29)*PRODUCT($J$18:L$18)</f>
        <v>0</v>
      </c>
      <c r="M50" s="5">
        <f>(1+$C50)*IFERROR(Ввод!$R29/$E50,0)*N(M$14&gt;=Ввод!$T29)*N(M$14&lt;Ввод!$U29)*PRODUCT($J$18:M$18)</f>
        <v>0</v>
      </c>
      <c r="N50" s="5">
        <f>(1+$C50)*IFERROR(Ввод!$R29/$E50,0)*N(N$14&gt;=Ввод!$T29)*N(N$14&lt;Ввод!$U29)*PRODUCT($J$18:N$18)</f>
        <v>0</v>
      </c>
      <c r="O50" s="5">
        <f>(1+$C50)*IFERROR(Ввод!$R29/$E50,0)*N(O$14&gt;=Ввод!$T29)*N(O$14&lt;Ввод!$U29)*PRODUCT($J$18:O$18)</f>
        <v>0</v>
      </c>
      <c r="P50" s="5">
        <f>(1+$C50)*IFERROR(Ввод!$R29/$E50,0)*N(P$14&gt;=Ввод!$T29)*N(P$14&lt;Ввод!$U29)*PRODUCT($J$18:P$18)</f>
        <v>0</v>
      </c>
      <c r="Q50" s="5">
        <f>(1+$C50)*IFERROR(Ввод!$R29/$E50,0)*N(Q$14&gt;=Ввод!$T29)*N(Q$14&lt;Ввод!$U29)*PRODUCT($J$18:Q$18)</f>
        <v>0</v>
      </c>
      <c r="R50" s="5">
        <f>(1+$C50)*IFERROR(Ввод!$R29/$E50,0)*N(R$14&gt;=Ввод!$T29)*N(R$14&lt;Ввод!$U29)*PRODUCT($J$18:R$18)</f>
        <v>0</v>
      </c>
      <c r="S50" s="5">
        <f>(1+$C50)*IFERROR(Ввод!$R29/$E50,0)*N(S$14&gt;=Ввод!$T29)*N(S$14&lt;Ввод!$U29)*PRODUCT($J$18:S$18)</f>
        <v>0</v>
      </c>
      <c r="T50" s="5">
        <f>(1+$C50)*IFERROR(Ввод!$R29/$E50,0)*N(T$14&gt;=Ввод!$T29)*N(T$14&lt;Ввод!$U29)*PRODUCT($J$18:T$18)</f>
        <v>0</v>
      </c>
      <c r="U50" s="5">
        <f>(1+$C50)*IFERROR(Ввод!$R29/$E50,0)*N(U$14&gt;=Ввод!$T29)*N(U$14&lt;Ввод!$U29)*PRODUCT($J$18:U$18)</f>
        <v>0</v>
      </c>
      <c r="V50" s="5">
        <f>(1+$C50)*IFERROR(Ввод!$R29/$E50,0)*N(V$14&gt;=Ввод!$T29)*N(V$14&lt;Ввод!$U29)*PRODUCT($J$18:V$18)</f>
        <v>0</v>
      </c>
      <c r="W50" s="5">
        <f>(1+$C50)*IFERROR(Ввод!$R29/$E50,0)*N(W$14&gt;=Ввод!$T29)*N(W$14&lt;Ввод!$U29)*PRODUCT($J$18:W$18)</f>
        <v>0</v>
      </c>
      <c r="X50" s="5">
        <f>(1+$C50)*IFERROR(Ввод!$R29/$E50,0)*N(X$14&gt;=Ввод!$T29)*N(X$14&lt;Ввод!$U29)*PRODUCT($J$18:X$18)</f>
        <v>0</v>
      </c>
      <c r="Y50" s="5">
        <f>(1+$C50)*IFERROR(Ввод!$R29/$E50,0)*N(Y$14&gt;=Ввод!$T29)*N(Y$14&lt;Ввод!$U29)*PRODUCT($J$18:Y$18)</f>
        <v>0</v>
      </c>
      <c r="Z50" s="5">
        <f>(1+$C50)*IFERROR(Ввод!$R29/$E50,0)*N(Z$14&gt;=Ввод!$T29)*N(Z$14&lt;Ввод!$U29)*PRODUCT($J$18:Z$18)</f>
        <v>0</v>
      </c>
      <c r="AA50" s="5">
        <f>(1+$C50)*IFERROR(Ввод!$R29/$E50,0)*N(AA$14&gt;=Ввод!$T29)*N(AA$14&lt;Ввод!$U29)*PRODUCT($J$18:AA$18)</f>
        <v>0</v>
      </c>
      <c r="AB50" s="5">
        <f>(1+$C50)*IFERROR(Ввод!$R29/$E50,0)*N(AB$14&gt;=Ввод!$T29)*N(AB$14&lt;Ввод!$U29)*PRODUCT($J$18:AB$18)</f>
        <v>0</v>
      </c>
      <c r="AC50" s="5">
        <f>(1+$C50)*IFERROR(Ввод!$R29/$E50,0)*N(AC$14&gt;=Ввод!$T29)*N(AC$14&lt;Ввод!$U29)*PRODUCT($J$18:AC$18)</f>
        <v>0</v>
      </c>
      <c r="AD50" s="5">
        <f>(1+$C50)*IFERROR(Ввод!$R29/$E50,0)*N(AD$14&gt;=Ввод!$T29)*N(AD$14&lt;Ввод!$U29)*PRODUCT($J$18:AD$18)</f>
        <v>0</v>
      </c>
      <c r="AE50" s="5">
        <f>(1+$C50)*IFERROR(Ввод!$R29/$E50,0)*N(AE$14&gt;=Ввод!$T29)*N(AE$14&lt;Ввод!$U29)*PRODUCT($J$18:AE$18)</f>
        <v>0</v>
      </c>
      <c r="AF50" s="5">
        <f>(1+$C50)*IFERROR(Ввод!$R29/$E50,0)*N(AF$14&gt;=Ввод!$T29)*N(AF$14&lt;Ввод!$U29)*PRODUCT($J$18:AF$18)</f>
        <v>0</v>
      </c>
      <c r="AG50" s="5">
        <f>(1+$C50)*IFERROR(Ввод!$R29/$E50,0)*N(AG$14&gt;=Ввод!$T29)*N(AG$14&lt;Ввод!$U29)*PRODUCT($J$18:AG$18)</f>
        <v>0</v>
      </c>
      <c r="AH50" s="5">
        <f>(1+$C50)*IFERROR(Ввод!$R29/$E50,0)*N(AH$14&gt;=Ввод!$T29)*N(AH$14&lt;Ввод!$U29)*PRODUCT($J$18:AH$18)</f>
        <v>0</v>
      </c>
      <c r="AI50" s="5">
        <f>(1+$C50)*IFERROR(Ввод!$R29/$E50,0)*N(AI$14&gt;=Ввод!$T29)*N(AI$14&lt;Ввод!$U29)*PRODUCT($J$18:AI$18)</f>
        <v>0</v>
      </c>
      <c r="AJ50" s="5">
        <f>(1+$C50)*IFERROR(Ввод!$R29/$E50,0)*N(AJ$14&gt;=Ввод!$T29)*N(AJ$14&lt;Ввод!$U29)*PRODUCT($J$18:AJ$18)</f>
        <v>0</v>
      </c>
      <c r="AK50" s="5">
        <f>(1+$C50)*IFERROR(Ввод!$R29/$E50,0)*N(AK$14&gt;=Ввод!$T29)*N(AK$14&lt;Ввод!$U29)*PRODUCT($J$18:AK$18)</f>
        <v>0</v>
      </c>
      <c r="AL50" s="5">
        <f>(1+$C50)*IFERROR(Ввод!$R29/$E50,0)*N(AL$14&gt;=Ввод!$T29)*N(AL$14&lt;Ввод!$U29)*PRODUCT($J$18:AL$18)</f>
        <v>0</v>
      </c>
      <c r="AM50" s="5">
        <f>(1+$C50)*IFERROR(Ввод!$R29/$E50,0)*N(AM$14&gt;=Ввод!$T29)*N(AM$14&lt;Ввод!$U29)*PRODUCT($J$18:AM$18)</f>
        <v>0</v>
      </c>
      <c r="AN50" s="5">
        <f>(1+$C50)*IFERROR(Ввод!$R29/$E50,0)*N(AN$14&gt;=Ввод!$T29)*N(AN$14&lt;Ввод!$U29)*PRODUCT($J$18:AN$18)</f>
        <v>0</v>
      </c>
      <c r="AO50" s="5">
        <f>(1+$C50)*IFERROR(Ввод!$R29/$E50,0)*N(AO$14&gt;=Ввод!$T29)*N(AO$14&lt;Ввод!$U29)*PRODUCT($J$18:AO$18)</f>
        <v>0</v>
      </c>
      <c r="AP50" s="5">
        <f>(1+$C50)*IFERROR(Ввод!$R29/$E50,0)*N(AP$14&gt;=Ввод!$T29)*N(AP$14&lt;Ввод!$U29)*PRODUCT($J$18:AP$18)</f>
        <v>0</v>
      </c>
      <c r="AQ50" s="5">
        <f>(1+$C50)*IFERROR(Ввод!$R29/$E50,0)*N(AQ$14&gt;=Ввод!$T29)*N(AQ$14&lt;Ввод!$U29)*PRODUCT($J$18:AQ$18)</f>
        <v>0</v>
      </c>
      <c r="AR50" s="5">
        <f>(1+$C50)*IFERROR(Ввод!$R29/$E50,0)*N(AR$14&gt;=Ввод!$T29)*N(AR$14&lt;Ввод!$U29)*PRODUCT($J$18:AR$18)</f>
        <v>0</v>
      </c>
      <c r="AS50" s="5">
        <f>(1+$C50)*IFERROR(Ввод!$R29/$E50,0)*N(AS$14&gt;=Ввод!$T29)*N(AS$14&lt;Ввод!$U29)*PRODUCT($J$18:AS$18)</f>
        <v>0</v>
      </c>
      <c r="AT50" s="5">
        <f>(1+$C50)*IFERROR(Ввод!$R29/$E50,0)*N(AT$14&gt;=Ввод!$T29)*N(AT$14&lt;Ввод!$U29)*PRODUCT($J$18:AT$18)</f>
        <v>0</v>
      </c>
      <c r="AU50" s="5">
        <f>(1+$C50)*IFERROR(Ввод!$R29/$E50,0)*N(AU$14&gt;=Ввод!$T29)*N(AU$14&lt;Ввод!$U29)*PRODUCT($J$18:AU$18)</f>
        <v>0</v>
      </c>
      <c r="AV50" s="5">
        <f>(1+$C50)*IFERROR(Ввод!$R29/$E50,0)*N(AV$14&gt;=Ввод!$T29)*N(AV$14&lt;Ввод!$U29)*PRODUCT($J$18:AV$18)</f>
        <v>0</v>
      </c>
      <c r="AW50" s="5">
        <f>(1+$C50)*IFERROR(Ввод!$R29/$E50,0)*N(AW$14&gt;=Ввод!$T29)*N(AW$14&lt;Ввод!$U29)*PRODUCT($J$18:AW$18)</f>
        <v>0</v>
      </c>
      <c r="AX50" s="5">
        <f>(1+$C50)*IFERROR(Ввод!$R29/$E50,0)*N(AX$14&gt;=Ввод!$T29)*N(AX$14&lt;Ввод!$U29)*PRODUCT($J$18:AX$18)</f>
        <v>0</v>
      </c>
      <c r="AY50" s="5">
        <f>(1+$C50)*IFERROR(Ввод!$R29/$E50,0)*N(AY$14&gt;=Ввод!$T29)*N(AY$14&lt;Ввод!$U29)*PRODUCT($J$18:AY$18)</f>
        <v>0</v>
      </c>
      <c r="AZ50" s="5">
        <f>(1+$C50)*IFERROR(Ввод!$R29/$E50,0)*N(AZ$14&gt;=Ввод!$T29)*N(AZ$14&lt;Ввод!$U29)*PRODUCT($J$18:AZ$18)</f>
        <v>0</v>
      </c>
      <c r="BA50" s="5">
        <f>(1+$C50)*IFERROR(Ввод!$R29/$E50,0)*N(BA$14&gt;=Ввод!$T29)*N(BA$14&lt;Ввод!$U29)*PRODUCT($J$18:BA$18)</f>
        <v>0</v>
      </c>
      <c r="BB50" s="5">
        <f>(1+$C50)*IFERROR(Ввод!$R29/$E50,0)*N(BB$14&gt;=Ввод!$T29)*N(BB$14&lt;Ввод!$U29)*PRODUCT($J$18:BB$18)</f>
        <v>0</v>
      </c>
      <c r="BC50" s="5">
        <f>(1+$C50)*IFERROR(Ввод!$R29/$E50,0)*N(BC$14&gt;=Ввод!$T29)*N(BC$14&lt;Ввод!$U29)*PRODUCT($J$18:BC$18)</f>
        <v>0</v>
      </c>
      <c r="BD50" s="5">
        <f>(1+$C50)*IFERROR(Ввод!$R29/$E50,0)*N(BD$14&gt;=Ввод!$T29)*N(BD$14&lt;Ввод!$U29)*PRODUCT($J$18:BD$18)</f>
        <v>0</v>
      </c>
      <c r="BE50" s="5">
        <f>(1+$C50)*IFERROR(Ввод!$R29/$E50,0)*N(BE$14&gt;=Ввод!$T29)*N(BE$14&lt;Ввод!$U29)*PRODUCT($J$18:BE$18)</f>
        <v>0</v>
      </c>
      <c r="BF50" s="5">
        <f>(1+$C50)*IFERROR(Ввод!$R29/$E50,0)*N(BF$14&gt;=Ввод!$T29)*N(BF$14&lt;Ввод!$U29)*PRODUCT($J$18:BF$18)</f>
        <v>0</v>
      </c>
      <c r="BG50" s="5">
        <f>(1+$C50)*IFERROR(Ввод!$R29/$E50,0)*N(BG$14&gt;=Ввод!$T29)*N(BG$14&lt;Ввод!$U29)*PRODUCT($J$18:BG$18)</f>
        <v>0</v>
      </c>
      <c r="BH50" s="5">
        <f>(1+$C50)*IFERROR(Ввод!$R29/$E50,0)*N(BH$14&gt;=Ввод!$T29)*N(BH$14&lt;Ввод!$U29)*PRODUCT($J$18:BH$18)</f>
        <v>0</v>
      </c>
      <c r="BI50" s="5">
        <f>(1+$C50)*IFERROR(Ввод!$R29/$E50,0)*N(BI$14&gt;=Ввод!$T29)*N(BI$14&lt;Ввод!$U29)*PRODUCT($J$18:BI$18)</f>
        <v>0</v>
      </c>
      <c r="BJ50" s="5">
        <f>(1+$C50)*IFERROR(Ввод!$R29/$E50,0)*N(BJ$14&gt;=Ввод!$T29)*N(BJ$14&lt;Ввод!$U29)*PRODUCT($J$18:BJ$18)</f>
        <v>0</v>
      </c>
      <c r="BK50" s="5">
        <f>(1+$C50)*IFERROR(Ввод!$R29/$E50,0)*N(BK$14&gt;=Ввод!$T29)*N(BK$14&lt;Ввод!$U29)*PRODUCT($J$18:BK$18)</f>
        <v>0</v>
      </c>
      <c r="BL50" s="5">
        <f>(1+$C50)*IFERROR(Ввод!$R29/$E50,0)*N(BL$14&gt;=Ввод!$T29)*N(BL$14&lt;Ввод!$U29)*PRODUCT($J$18:BL$18)</f>
        <v>0</v>
      </c>
      <c r="BM50" s="5">
        <f>(1+$C50)*IFERROR(Ввод!$R29/$E50,0)*N(BM$14&gt;=Ввод!$T29)*N(BM$14&lt;Ввод!$U29)*PRODUCT($J$18:BM$18)</f>
        <v>0</v>
      </c>
      <c r="BN50" s="5">
        <f>(1+$C50)*IFERROR(Ввод!$R29/$E50,0)*N(BN$14&gt;=Ввод!$T29)*N(BN$14&lt;Ввод!$U29)*PRODUCT($J$18:BN$18)</f>
        <v>0</v>
      </c>
      <c r="BO50" s="5">
        <f>(1+$C50)*IFERROR(Ввод!$R29/$E50,0)*N(BO$14&gt;=Ввод!$T29)*N(BO$14&lt;Ввод!$U29)*PRODUCT($J$18:BO$18)</f>
        <v>0</v>
      </c>
      <c r="BP50" s="5">
        <f>(1+$C50)*IFERROR(Ввод!$R29/$E50,0)*N(BP$14&gt;=Ввод!$T29)*N(BP$14&lt;Ввод!$U29)*PRODUCT($J$18:BP$18)</f>
        <v>0</v>
      </c>
      <c r="BQ50" s="5">
        <f>(1+$C50)*IFERROR(Ввод!$R29/$E50,0)*N(BQ$14&gt;=Ввод!$T29)*N(BQ$14&lt;Ввод!$U29)*PRODUCT($J$18:BQ$18)</f>
        <v>0</v>
      </c>
      <c r="BR50" s="5">
        <f>(1+$C50)*IFERROR(Ввод!$R29/$E50,0)*N(BR$14&gt;=Ввод!$T29)*N(BR$14&lt;Ввод!$U29)*PRODUCT($J$18:BR$18)</f>
        <v>0</v>
      </c>
      <c r="BS50" s="5">
        <f>(1+$C50)*IFERROR(Ввод!$R29/$E50,0)*N(BS$14&gt;=Ввод!$T29)*N(BS$14&lt;Ввод!$U29)*PRODUCT($J$18:BS$18)</f>
        <v>0</v>
      </c>
      <c r="BT50" s="5">
        <f>(1+$C50)*IFERROR(Ввод!$R29/$E50,0)*N(BT$14&gt;=Ввод!$T29)*N(BT$14&lt;Ввод!$U29)*PRODUCT($J$18:BT$18)</f>
        <v>0</v>
      </c>
      <c r="BU50" s="5">
        <f>(1+$C50)*IFERROR(Ввод!$R29/$E50,0)*N(BU$14&gt;=Ввод!$T29)*N(BU$14&lt;Ввод!$U29)*PRODUCT($J$18:BU$18)</f>
        <v>0</v>
      </c>
      <c r="BV50" s="5">
        <f>(1+$C50)*IFERROR(Ввод!$R29/$E50,0)*N(BV$14&gt;=Ввод!$T29)*N(BV$14&lt;Ввод!$U29)*PRODUCT($J$18:BV$18)</f>
        <v>0</v>
      </c>
      <c r="BW50" s="5">
        <f>(1+$C50)*IFERROR(Ввод!$R29/$E50,0)*N(BW$14&gt;=Ввод!$T29)*N(BW$14&lt;Ввод!$U29)*PRODUCT($J$18:BW$18)</f>
        <v>0</v>
      </c>
      <c r="BX50" s="5">
        <f>(1+$C50)*IFERROR(Ввод!$R29/$E50,0)*N(BX$14&gt;=Ввод!$T29)*N(BX$14&lt;Ввод!$U29)*PRODUCT($J$18:BX$18)</f>
        <v>0</v>
      </c>
      <c r="BY50" s="5">
        <f>(1+$C50)*IFERROR(Ввод!$R29/$E50,0)*N(BY$14&gt;=Ввод!$T29)*N(BY$14&lt;Ввод!$U29)*PRODUCT($J$18:BY$18)</f>
        <v>0</v>
      </c>
      <c r="BZ50" s="5">
        <f>(1+$C50)*IFERROR(Ввод!$R29/$E50,0)*N(BZ$14&gt;=Ввод!$T29)*N(BZ$14&lt;Ввод!$U29)*PRODUCT($J$18:BZ$18)</f>
        <v>0</v>
      </c>
      <c r="CA50" s="5">
        <f>(1+$C50)*IFERROR(Ввод!$R29/$E50,0)*N(CA$14&gt;=Ввод!$T29)*N(CA$14&lt;Ввод!$U29)*PRODUCT($J$18:CA$18)</f>
        <v>0</v>
      </c>
      <c r="CB50" s="5">
        <f>(1+$C50)*IFERROR(Ввод!$R29/$E50,0)*N(CB$14&gt;=Ввод!$T29)*N(CB$14&lt;Ввод!$U29)*PRODUCT($J$18:CB$18)</f>
        <v>0</v>
      </c>
      <c r="CC50" s="5">
        <f>(1+$C50)*IFERROR(Ввод!$R29/$E50,0)*N(CC$14&gt;=Ввод!$T29)*N(CC$14&lt;Ввод!$U29)*PRODUCT($J$18:CC$18)</f>
        <v>0</v>
      </c>
      <c r="CD50" s="5">
        <f>(1+$C50)*IFERROR(Ввод!$R29/$E50,0)*N(CD$14&gt;=Ввод!$T29)*N(CD$14&lt;Ввод!$U29)*PRODUCT($J$18:CD$18)</f>
        <v>0</v>
      </c>
      <c r="CE50" s="5">
        <f>(1+$C50)*IFERROR(Ввод!$R29/$E50,0)*N(CE$14&gt;=Ввод!$T29)*N(CE$14&lt;Ввод!$U29)*PRODUCT($J$18:CE$18)</f>
        <v>0</v>
      </c>
      <c r="CF50" s="5">
        <f>(1+$C50)*IFERROR(Ввод!$R29/$E50,0)*N(CF$14&gt;=Ввод!$T29)*N(CF$14&lt;Ввод!$U29)*PRODUCT($J$18:CF$18)</f>
        <v>0</v>
      </c>
      <c r="CG50" s="5">
        <f>(1+$C50)*IFERROR(Ввод!$R29/$E50,0)*N(CG$14&gt;=Ввод!$T29)*N(CG$14&lt;Ввод!$U29)*PRODUCT($J$18:CG$18)</f>
        <v>0</v>
      </c>
      <c r="CH50" s="5">
        <f>(1+$C50)*IFERROR(Ввод!$R29/$E50,0)*N(CH$14&gt;=Ввод!$T29)*N(CH$14&lt;Ввод!$U29)*PRODUCT($J$18:CH$18)</f>
        <v>0</v>
      </c>
      <c r="CI50" s="5">
        <f>(1+$C50)*IFERROR(Ввод!$R29/$E50,0)*N(CI$14&gt;=Ввод!$T29)*N(CI$14&lt;Ввод!$U29)*PRODUCT($J$18:CI$18)</f>
        <v>0</v>
      </c>
      <c r="CJ50" s="5">
        <f>(1+$C50)*IFERROR(Ввод!$R29/$E50,0)*N(CJ$14&gt;=Ввод!$T29)*N(CJ$14&lt;Ввод!$U29)*PRODUCT($J$18:CJ$18)</f>
        <v>0</v>
      </c>
      <c r="CK50" s="5">
        <f>(1+$C50)*IFERROR(Ввод!$R29/$E50,0)*N(CK$14&gt;=Ввод!$T29)*N(CK$14&lt;Ввод!$U29)*PRODUCT($J$18:CK$18)</f>
        <v>0</v>
      </c>
      <c r="CL50" s="5">
        <f>(1+$C50)*IFERROR(Ввод!$R29/$E50,0)*N(CL$14&gt;=Ввод!$T29)*N(CL$14&lt;Ввод!$U29)*PRODUCT($J$18:CL$18)</f>
        <v>0</v>
      </c>
      <c r="CM50" s="5">
        <f>(1+$C50)*IFERROR(Ввод!$R29/$E50,0)*N(CM$14&gt;=Ввод!$T29)*N(CM$14&lt;Ввод!$U29)*PRODUCT($J$18:CM$18)</f>
        <v>0</v>
      </c>
      <c r="CN50" s="5">
        <f>(1+$C50)*IFERROR(Ввод!$R29/$E50,0)*N(CN$14&gt;=Ввод!$T29)*N(CN$14&lt;Ввод!$U29)*PRODUCT($J$18:CN$18)</f>
        <v>0</v>
      </c>
      <c r="CO50" s="5">
        <f>(1+$C50)*IFERROR(Ввод!$R29/$E50,0)*N(CO$14&gt;=Ввод!$T29)*N(CO$14&lt;Ввод!$U29)*PRODUCT($J$18:CO$18)</f>
        <v>0</v>
      </c>
      <c r="CP50" s="5">
        <f>(1+$C50)*IFERROR(Ввод!$R29/$E50,0)*N(CP$14&gt;=Ввод!$T29)*N(CP$14&lt;Ввод!$U29)*PRODUCT($J$18:CP$18)</f>
        <v>0</v>
      </c>
      <c r="CQ50" s="5">
        <f>(1+$C50)*IFERROR(Ввод!$R29/$E50,0)*N(CQ$14&gt;=Ввод!$T29)*N(CQ$14&lt;Ввод!$U29)*PRODUCT($J$18:CQ$18)</f>
        <v>0</v>
      </c>
      <c r="CR50" s="5">
        <f>(1+$C50)*IFERROR(Ввод!$R29/$E50,0)*N(CR$14&gt;=Ввод!$T29)*N(CR$14&lt;Ввод!$U29)*PRODUCT($J$18:CR$18)</f>
        <v>0</v>
      </c>
      <c r="CS50" s="5">
        <f>(1+$C50)*IFERROR(Ввод!$R29/$E50,0)*N(CS$14&gt;=Ввод!$T29)*N(CS$14&lt;Ввод!$U29)*PRODUCT($J$18:CS$18)</f>
        <v>0</v>
      </c>
      <c r="CT50" s="5">
        <f>(1+$C50)*IFERROR(Ввод!$R29/$E50,0)*N(CT$14&gt;=Ввод!$T29)*N(CT$14&lt;Ввод!$U29)*PRODUCT($J$18:CT$18)</f>
        <v>0</v>
      </c>
      <c r="CU50" s="5">
        <f>(1+$C50)*IFERROR(Ввод!$R29/$E50,0)*N(CU$14&gt;=Ввод!$T29)*N(CU$14&lt;Ввод!$U29)*PRODUCT($J$18:CU$18)</f>
        <v>0</v>
      </c>
      <c r="CV50" s="5">
        <f>(1+$C50)*IFERROR(Ввод!$R29/$E50,0)*N(CV$14&gt;=Ввод!$T29)*N(CV$14&lt;Ввод!$U29)*PRODUCT($J$18:CV$18)</f>
        <v>0</v>
      </c>
      <c r="CW50" s="5">
        <f>(1+$C50)*IFERROR(Ввод!$R29/$E50,0)*N(CW$14&gt;=Ввод!$T29)*N(CW$14&lt;Ввод!$U29)*PRODUCT($J$18:CW$18)</f>
        <v>0</v>
      </c>
      <c r="CX50" s="5">
        <f>(1+$C50)*IFERROR(Ввод!$R29/$E50,0)*N(CX$14&gt;=Ввод!$T29)*N(CX$14&lt;Ввод!$U29)*PRODUCT($J$18:CX$18)</f>
        <v>0</v>
      </c>
      <c r="CY50" s="5">
        <f>(1+$C50)*IFERROR(Ввод!$R29/$E50,0)*N(CY$14&gt;=Ввод!$T29)*N(CY$14&lt;Ввод!$U29)*PRODUCT($J$18:CY$18)</f>
        <v>0</v>
      </c>
      <c r="CZ50" s="5">
        <f>(1+$C50)*IFERROR(Ввод!$R29/$E50,0)*N(CZ$14&gt;=Ввод!$T29)*N(CZ$14&lt;Ввод!$U29)*PRODUCT($J$18:CZ$18)</f>
        <v>0</v>
      </c>
      <c r="DA50" s="5">
        <f>(1+$C50)*IFERROR(Ввод!$R29/$E50,0)*N(DA$14&gt;=Ввод!$T29)*N(DA$14&lt;Ввод!$U29)*PRODUCT($J$18:DA$18)</f>
        <v>0</v>
      </c>
      <c r="DB50" s="5">
        <f>(1+$C50)*IFERROR(Ввод!$R29/$E50,0)*N(DB$14&gt;=Ввод!$T29)*N(DB$14&lt;Ввод!$U29)*PRODUCT($J$18:DB$18)</f>
        <v>0</v>
      </c>
      <c r="DC50" s="5">
        <f>(1+$C50)*IFERROR(Ввод!$R29/$E50,0)*N(DC$14&gt;=Ввод!$T29)*N(DC$14&lt;Ввод!$U29)*PRODUCT($J$18:DC$18)</f>
        <v>0</v>
      </c>
      <c r="DD50" s="5">
        <f>(1+$C50)*IFERROR(Ввод!$R29/$E50,0)*N(DD$14&gt;=Ввод!$T29)*N(DD$14&lt;Ввод!$U29)*PRODUCT($J$18:DD$18)</f>
        <v>0</v>
      </c>
      <c r="DE50" s="5">
        <f>(1+$C50)*IFERROR(Ввод!$R29/$E50,0)*N(DE$14&gt;=Ввод!$T29)*N(DE$14&lt;Ввод!$U29)*PRODUCT($J$18:DE$18)</f>
        <v>0</v>
      </c>
      <c r="DF50" s="5">
        <f>(1+$C50)*IFERROR(Ввод!$R29/$E50,0)*N(DF$14&gt;=Ввод!$T29)*N(DF$14&lt;Ввод!$U29)*PRODUCT($J$18:DF$18)</f>
        <v>0</v>
      </c>
      <c r="DG50" s="5">
        <f>(1+$C50)*IFERROR(Ввод!$R29/$E50,0)*N(DG$14&gt;=Ввод!$T29)*N(DG$14&lt;Ввод!$U29)*PRODUCT($J$18:DG$18)</f>
        <v>0</v>
      </c>
      <c r="DH50" s="5">
        <f>(1+$C50)*IFERROR(Ввод!$R29/$E50,0)*N(DH$14&gt;=Ввод!$T29)*N(DH$14&lt;Ввод!$U29)*PRODUCT($J$18:DH$18)</f>
        <v>0</v>
      </c>
      <c r="DI50" s="5">
        <f>(1+$C50)*IFERROR(Ввод!$R29/$E50,0)*N(DI$14&gt;=Ввод!$T29)*N(DI$14&lt;Ввод!$U29)*PRODUCT($J$18:DI$18)</f>
        <v>0</v>
      </c>
      <c r="DJ50" s="5">
        <f>(1+$C50)*IFERROR(Ввод!$R29/$E50,0)*N(DJ$14&gt;=Ввод!$T29)*N(DJ$14&lt;Ввод!$U29)*PRODUCT($J$18:DJ$18)</f>
        <v>0</v>
      </c>
    </row>
    <row r="51" spans="2:114">
      <c r="B51" t="str">
        <f>Ввод!L30</f>
        <v>Создание / реконструкция объект №5</v>
      </c>
      <c r="C51" s="235">
        <f>Чувствительность!$D$27</f>
        <v>0</v>
      </c>
      <c r="D51" s="7">
        <f>N(Ввод!P30)</f>
        <v>1</v>
      </c>
      <c r="E51">
        <f>MATCH(Ввод!U30,$14:$14,0)-MATCH(Ввод!T30,$14:$14,0)</f>
        <v>0</v>
      </c>
      <c r="G51" s="7" t="s">
        <v>0</v>
      </c>
      <c r="I51" s="5">
        <f t="shared" si="5"/>
        <v>0</v>
      </c>
      <c r="J51" s="5">
        <f>(1+$C51)*IFERROR(Ввод!$R30/$E51,0)*N(J$14&gt;=Ввод!$T30)*N(J$14&lt;Ввод!$U30)*PRODUCT($J$18:J$18)</f>
        <v>0</v>
      </c>
      <c r="K51" s="5">
        <f>(1+$C51)*IFERROR(Ввод!$R30/$E51,0)*N(K$14&gt;=Ввод!$T30)*N(K$14&lt;Ввод!$U30)*PRODUCT($J$18:K$18)</f>
        <v>0</v>
      </c>
      <c r="L51" s="5">
        <f>(1+$C51)*IFERROR(Ввод!$R30/$E51,0)*N(L$14&gt;=Ввод!$T30)*N(L$14&lt;Ввод!$U30)*PRODUCT($J$18:L$18)</f>
        <v>0</v>
      </c>
      <c r="M51" s="5">
        <f>(1+$C51)*IFERROR(Ввод!$R30/$E51,0)*N(M$14&gt;=Ввод!$T30)*N(M$14&lt;Ввод!$U30)*PRODUCT($J$18:M$18)</f>
        <v>0</v>
      </c>
      <c r="N51" s="5">
        <f>(1+$C51)*IFERROR(Ввод!$R30/$E51,0)*N(N$14&gt;=Ввод!$T30)*N(N$14&lt;Ввод!$U30)*PRODUCT($J$18:N$18)</f>
        <v>0</v>
      </c>
      <c r="O51" s="5">
        <f>(1+$C51)*IFERROR(Ввод!$R30/$E51,0)*N(O$14&gt;=Ввод!$T30)*N(O$14&lt;Ввод!$U30)*PRODUCT($J$18:O$18)</f>
        <v>0</v>
      </c>
      <c r="P51" s="5">
        <f>(1+$C51)*IFERROR(Ввод!$R30/$E51,0)*N(P$14&gt;=Ввод!$T30)*N(P$14&lt;Ввод!$U30)*PRODUCT($J$18:P$18)</f>
        <v>0</v>
      </c>
      <c r="Q51" s="5">
        <f>(1+$C51)*IFERROR(Ввод!$R30/$E51,0)*N(Q$14&gt;=Ввод!$T30)*N(Q$14&lt;Ввод!$U30)*PRODUCT($J$18:Q$18)</f>
        <v>0</v>
      </c>
      <c r="R51" s="5">
        <f>(1+$C51)*IFERROR(Ввод!$R30/$E51,0)*N(R$14&gt;=Ввод!$T30)*N(R$14&lt;Ввод!$U30)*PRODUCT($J$18:R$18)</f>
        <v>0</v>
      </c>
      <c r="S51" s="5">
        <f>(1+$C51)*IFERROR(Ввод!$R30/$E51,0)*N(S$14&gt;=Ввод!$T30)*N(S$14&lt;Ввод!$U30)*PRODUCT($J$18:S$18)</f>
        <v>0</v>
      </c>
      <c r="T51" s="5">
        <f>(1+$C51)*IFERROR(Ввод!$R30/$E51,0)*N(T$14&gt;=Ввод!$T30)*N(T$14&lt;Ввод!$U30)*PRODUCT($J$18:T$18)</f>
        <v>0</v>
      </c>
      <c r="U51" s="5">
        <f>(1+$C51)*IFERROR(Ввод!$R30/$E51,0)*N(U$14&gt;=Ввод!$T30)*N(U$14&lt;Ввод!$U30)*PRODUCT($J$18:U$18)</f>
        <v>0</v>
      </c>
      <c r="V51" s="5">
        <f>(1+$C51)*IFERROR(Ввод!$R30/$E51,0)*N(V$14&gt;=Ввод!$T30)*N(V$14&lt;Ввод!$U30)*PRODUCT($J$18:V$18)</f>
        <v>0</v>
      </c>
      <c r="W51" s="5">
        <f>(1+$C51)*IFERROR(Ввод!$R30/$E51,0)*N(W$14&gt;=Ввод!$T30)*N(W$14&lt;Ввод!$U30)*PRODUCT($J$18:W$18)</f>
        <v>0</v>
      </c>
      <c r="X51" s="5">
        <f>(1+$C51)*IFERROR(Ввод!$R30/$E51,0)*N(X$14&gt;=Ввод!$T30)*N(X$14&lt;Ввод!$U30)*PRODUCT($J$18:X$18)</f>
        <v>0</v>
      </c>
      <c r="Y51" s="5">
        <f>(1+$C51)*IFERROR(Ввод!$R30/$E51,0)*N(Y$14&gt;=Ввод!$T30)*N(Y$14&lt;Ввод!$U30)*PRODUCT($J$18:Y$18)</f>
        <v>0</v>
      </c>
      <c r="Z51" s="5">
        <f>(1+$C51)*IFERROR(Ввод!$R30/$E51,0)*N(Z$14&gt;=Ввод!$T30)*N(Z$14&lt;Ввод!$U30)*PRODUCT($J$18:Z$18)</f>
        <v>0</v>
      </c>
      <c r="AA51" s="5">
        <f>(1+$C51)*IFERROR(Ввод!$R30/$E51,0)*N(AA$14&gt;=Ввод!$T30)*N(AA$14&lt;Ввод!$U30)*PRODUCT($J$18:AA$18)</f>
        <v>0</v>
      </c>
      <c r="AB51" s="5">
        <f>(1+$C51)*IFERROR(Ввод!$R30/$E51,0)*N(AB$14&gt;=Ввод!$T30)*N(AB$14&lt;Ввод!$U30)*PRODUCT($J$18:AB$18)</f>
        <v>0</v>
      </c>
      <c r="AC51" s="5">
        <f>(1+$C51)*IFERROR(Ввод!$R30/$E51,0)*N(AC$14&gt;=Ввод!$T30)*N(AC$14&lt;Ввод!$U30)*PRODUCT($J$18:AC$18)</f>
        <v>0</v>
      </c>
      <c r="AD51" s="5">
        <f>(1+$C51)*IFERROR(Ввод!$R30/$E51,0)*N(AD$14&gt;=Ввод!$T30)*N(AD$14&lt;Ввод!$U30)*PRODUCT($J$18:AD$18)</f>
        <v>0</v>
      </c>
      <c r="AE51" s="5">
        <f>(1+$C51)*IFERROR(Ввод!$R30/$E51,0)*N(AE$14&gt;=Ввод!$T30)*N(AE$14&lt;Ввод!$U30)*PRODUCT($J$18:AE$18)</f>
        <v>0</v>
      </c>
      <c r="AF51" s="5">
        <f>(1+$C51)*IFERROR(Ввод!$R30/$E51,0)*N(AF$14&gt;=Ввод!$T30)*N(AF$14&lt;Ввод!$U30)*PRODUCT($J$18:AF$18)</f>
        <v>0</v>
      </c>
      <c r="AG51" s="5">
        <f>(1+$C51)*IFERROR(Ввод!$R30/$E51,0)*N(AG$14&gt;=Ввод!$T30)*N(AG$14&lt;Ввод!$U30)*PRODUCT($J$18:AG$18)</f>
        <v>0</v>
      </c>
      <c r="AH51" s="5">
        <f>(1+$C51)*IFERROR(Ввод!$R30/$E51,0)*N(AH$14&gt;=Ввод!$T30)*N(AH$14&lt;Ввод!$U30)*PRODUCT($J$18:AH$18)</f>
        <v>0</v>
      </c>
      <c r="AI51" s="5">
        <f>(1+$C51)*IFERROR(Ввод!$R30/$E51,0)*N(AI$14&gt;=Ввод!$T30)*N(AI$14&lt;Ввод!$U30)*PRODUCT($J$18:AI$18)</f>
        <v>0</v>
      </c>
      <c r="AJ51" s="5">
        <f>(1+$C51)*IFERROR(Ввод!$R30/$E51,0)*N(AJ$14&gt;=Ввод!$T30)*N(AJ$14&lt;Ввод!$U30)*PRODUCT($J$18:AJ$18)</f>
        <v>0</v>
      </c>
      <c r="AK51" s="5">
        <f>(1+$C51)*IFERROR(Ввод!$R30/$E51,0)*N(AK$14&gt;=Ввод!$T30)*N(AK$14&lt;Ввод!$U30)*PRODUCT($J$18:AK$18)</f>
        <v>0</v>
      </c>
      <c r="AL51" s="5">
        <f>(1+$C51)*IFERROR(Ввод!$R30/$E51,0)*N(AL$14&gt;=Ввод!$T30)*N(AL$14&lt;Ввод!$U30)*PRODUCT($J$18:AL$18)</f>
        <v>0</v>
      </c>
      <c r="AM51" s="5">
        <f>(1+$C51)*IFERROR(Ввод!$R30/$E51,0)*N(AM$14&gt;=Ввод!$T30)*N(AM$14&lt;Ввод!$U30)*PRODUCT($J$18:AM$18)</f>
        <v>0</v>
      </c>
      <c r="AN51" s="5">
        <f>(1+$C51)*IFERROR(Ввод!$R30/$E51,0)*N(AN$14&gt;=Ввод!$T30)*N(AN$14&lt;Ввод!$U30)*PRODUCT($J$18:AN$18)</f>
        <v>0</v>
      </c>
      <c r="AO51" s="5">
        <f>(1+$C51)*IFERROR(Ввод!$R30/$E51,0)*N(AO$14&gt;=Ввод!$T30)*N(AO$14&lt;Ввод!$U30)*PRODUCT($J$18:AO$18)</f>
        <v>0</v>
      </c>
      <c r="AP51" s="5">
        <f>(1+$C51)*IFERROR(Ввод!$R30/$E51,0)*N(AP$14&gt;=Ввод!$T30)*N(AP$14&lt;Ввод!$U30)*PRODUCT($J$18:AP$18)</f>
        <v>0</v>
      </c>
      <c r="AQ51" s="5">
        <f>(1+$C51)*IFERROR(Ввод!$R30/$E51,0)*N(AQ$14&gt;=Ввод!$T30)*N(AQ$14&lt;Ввод!$U30)*PRODUCT($J$18:AQ$18)</f>
        <v>0</v>
      </c>
      <c r="AR51" s="5">
        <f>(1+$C51)*IFERROR(Ввод!$R30/$E51,0)*N(AR$14&gt;=Ввод!$T30)*N(AR$14&lt;Ввод!$U30)*PRODUCT($J$18:AR$18)</f>
        <v>0</v>
      </c>
      <c r="AS51" s="5">
        <f>(1+$C51)*IFERROR(Ввод!$R30/$E51,0)*N(AS$14&gt;=Ввод!$T30)*N(AS$14&lt;Ввод!$U30)*PRODUCT($J$18:AS$18)</f>
        <v>0</v>
      </c>
      <c r="AT51" s="5">
        <f>(1+$C51)*IFERROR(Ввод!$R30/$E51,0)*N(AT$14&gt;=Ввод!$T30)*N(AT$14&lt;Ввод!$U30)*PRODUCT($J$18:AT$18)</f>
        <v>0</v>
      </c>
      <c r="AU51" s="5">
        <f>(1+$C51)*IFERROR(Ввод!$R30/$E51,0)*N(AU$14&gt;=Ввод!$T30)*N(AU$14&lt;Ввод!$U30)*PRODUCT($J$18:AU$18)</f>
        <v>0</v>
      </c>
      <c r="AV51" s="5">
        <f>(1+$C51)*IFERROR(Ввод!$R30/$E51,0)*N(AV$14&gt;=Ввод!$T30)*N(AV$14&lt;Ввод!$U30)*PRODUCT($J$18:AV$18)</f>
        <v>0</v>
      </c>
      <c r="AW51" s="5">
        <f>(1+$C51)*IFERROR(Ввод!$R30/$E51,0)*N(AW$14&gt;=Ввод!$T30)*N(AW$14&lt;Ввод!$U30)*PRODUCT($J$18:AW$18)</f>
        <v>0</v>
      </c>
      <c r="AX51" s="5">
        <f>(1+$C51)*IFERROR(Ввод!$R30/$E51,0)*N(AX$14&gt;=Ввод!$T30)*N(AX$14&lt;Ввод!$U30)*PRODUCT($J$18:AX$18)</f>
        <v>0</v>
      </c>
      <c r="AY51" s="5">
        <f>(1+$C51)*IFERROR(Ввод!$R30/$E51,0)*N(AY$14&gt;=Ввод!$T30)*N(AY$14&lt;Ввод!$U30)*PRODUCT($J$18:AY$18)</f>
        <v>0</v>
      </c>
      <c r="AZ51" s="5">
        <f>(1+$C51)*IFERROR(Ввод!$R30/$E51,0)*N(AZ$14&gt;=Ввод!$T30)*N(AZ$14&lt;Ввод!$U30)*PRODUCT($J$18:AZ$18)</f>
        <v>0</v>
      </c>
      <c r="BA51" s="5">
        <f>(1+$C51)*IFERROR(Ввод!$R30/$E51,0)*N(BA$14&gt;=Ввод!$T30)*N(BA$14&lt;Ввод!$U30)*PRODUCT($J$18:BA$18)</f>
        <v>0</v>
      </c>
      <c r="BB51" s="5">
        <f>(1+$C51)*IFERROR(Ввод!$R30/$E51,0)*N(BB$14&gt;=Ввод!$T30)*N(BB$14&lt;Ввод!$U30)*PRODUCT($J$18:BB$18)</f>
        <v>0</v>
      </c>
      <c r="BC51" s="5">
        <f>(1+$C51)*IFERROR(Ввод!$R30/$E51,0)*N(BC$14&gt;=Ввод!$T30)*N(BC$14&lt;Ввод!$U30)*PRODUCT($J$18:BC$18)</f>
        <v>0</v>
      </c>
      <c r="BD51" s="5">
        <f>(1+$C51)*IFERROR(Ввод!$R30/$E51,0)*N(BD$14&gt;=Ввод!$T30)*N(BD$14&lt;Ввод!$U30)*PRODUCT($J$18:BD$18)</f>
        <v>0</v>
      </c>
      <c r="BE51" s="5">
        <f>(1+$C51)*IFERROR(Ввод!$R30/$E51,0)*N(BE$14&gt;=Ввод!$T30)*N(BE$14&lt;Ввод!$U30)*PRODUCT($J$18:BE$18)</f>
        <v>0</v>
      </c>
      <c r="BF51" s="5">
        <f>(1+$C51)*IFERROR(Ввод!$R30/$E51,0)*N(BF$14&gt;=Ввод!$T30)*N(BF$14&lt;Ввод!$U30)*PRODUCT($J$18:BF$18)</f>
        <v>0</v>
      </c>
      <c r="BG51" s="5">
        <f>(1+$C51)*IFERROR(Ввод!$R30/$E51,0)*N(BG$14&gt;=Ввод!$T30)*N(BG$14&lt;Ввод!$U30)*PRODUCT($J$18:BG$18)</f>
        <v>0</v>
      </c>
      <c r="BH51" s="5">
        <f>(1+$C51)*IFERROR(Ввод!$R30/$E51,0)*N(BH$14&gt;=Ввод!$T30)*N(BH$14&lt;Ввод!$U30)*PRODUCT($J$18:BH$18)</f>
        <v>0</v>
      </c>
      <c r="BI51" s="5">
        <f>(1+$C51)*IFERROR(Ввод!$R30/$E51,0)*N(BI$14&gt;=Ввод!$T30)*N(BI$14&lt;Ввод!$U30)*PRODUCT($J$18:BI$18)</f>
        <v>0</v>
      </c>
      <c r="BJ51" s="5">
        <f>(1+$C51)*IFERROR(Ввод!$R30/$E51,0)*N(BJ$14&gt;=Ввод!$T30)*N(BJ$14&lt;Ввод!$U30)*PRODUCT($J$18:BJ$18)</f>
        <v>0</v>
      </c>
      <c r="BK51" s="5">
        <f>(1+$C51)*IFERROR(Ввод!$R30/$E51,0)*N(BK$14&gt;=Ввод!$T30)*N(BK$14&lt;Ввод!$U30)*PRODUCT($J$18:BK$18)</f>
        <v>0</v>
      </c>
      <c r="BL51" s="5">
        <f>(1+$C51)*IFERROR(Ввод!$R30/$E51,0)*N(BL$14&gt;=Ввод!$T30)*N(BL$14&lt;Ввод!$U30)*PRODUCT($J$18:BL$18)</f>
        <v>0</v>
      </c>
      <c r="BM51" s="5">
        <f>(1+$C51)*IFERROR(Ввод!$R30/$E51,0)*N(BM$14&gt;=Ввод!$T30)*N(BM$14&lt;Ввод!$U30)*PRODUCT($J$18:BM$18)</f>
        <v>0</v>
      </c>
      <c r="BN51" s="5">
        <f>(1+$C51)*IFERROR(Ввод!$R30/$E51,0)*N(BN$14&gt;=Ввод!$T30)*N(BN$14&lt;Ввод!$U30)*PRODUCT($J$18:BN$18)</f>
        <v>0</v>
      </c>
      <c r="BO51" s="5">
        <f>(1+$C51)*IFERROR(Ввод!$R30/$E51,0)*N(BO$14&gt;=Ввод!$T30)*N(BO$14&lt;Ввод!$U30)*PRODUCT($J$18:BO$18)</f>
        <v>0</v>
      </c>
      <c r="BP51" s="5">
        <f>(1+$C51)*IFERROR(Ввод!$R30/$E51,0)*N(BP$14&gt;=Ввод!$T30)*N(BP$14&lt;Ввод!$U30)*PRODUCT($J$18:BP$18)</f>
        <v>0</v>
      </c>
      <c r="BQ51" s="5">
        <f>(1+$C51)*IFERROR(Ввод!$R30/$E51,0)*N(BQ$14&gt;=Ввод!$T30)*N(BQ$14&lt;Ввод!$U30)*PRODUCT($J$18:BQ$18)</f>
        <v>0</v>
      </c>
      <c r="BR51" s="5">
        <f>(1+$C51)*IFERROR(Ввод!$R30/$E51,0)*N(BR$14&gt;=Ввод!$T30)*N(BR$14&lt;Ввод!$U30)*PRODUCT($J$18:BR$18)</f>
        <v>0</v>
      </c>
      <c r="BS51" s="5">
        <f>(1+$C51)*IFERROR(Ввод!$R30/$E51,0)*N(BS$14&gt;=Ввод!$T30)*N(BS$14&lt;Ввод!$U30)*PRODUCT($J$18:BS$18)</f>
        <v>0</v>
      </c>
      <c r="BT51" s="5">
        <f>(1+$C51)*IFERROR(Ввод!$R30/$E51,0)*N(BT$14&gt;=Ввод!$T30)*N(BT$14&lt;Ввод!$U30)*PRODUCT($J$18:BT$18)</f>
        <v>0</v>
      </c>
      <c r="BU51" s="5">
        <f>(1+$C51)*IFERROR(Ввод!$R30/$E51,0)*N(BU$14&gt;=Ввод!$T30)*N(BU$14&lt;Ввод!$U30)*PRODUCT($J$18:BU$18)</f>
        <v>0</v>
      </c>
      <c r="BV51" s="5">
        <f>(1+$C51)*IFERROR(Ввод!$R30/$E51,0)*N(BV$14&gt;=Ввод!$T30)*N(BV$14&lt;Ввод!$U30)*PRODUCT($J$18:BV$18)</f>
        <v>0</v>
      </c>
      <c r="BW51" s="5">
        <f>(1+$C51)*IFERROR(Ввод!$R30/$E51,0)*N(BW$14&gt;=Ввод!$T30)*N(BW$14&lt;Ввод!$U30)*PRODUCT($J$18:BW$18)</f>
        <v>0</v>
      </c>
      <c r="BX51" s="5">
        <f>(1+$C51)*IFERROR(Ввод!$R30/$E51,0)*N(BX$14&gt;=Ввод!$T30)*N(BX$14&lt;Ввод!$U30)*PRODUCT($J$18:BX$18)</f>
        <v>0</v>
      </c>
      <c r="BY51" s="5">
        <f>(1+$C51)*IFERROR(Ввод!$R30/$E51,0)*N(BY$14&gt;=Ввод!$T30)*N(BY$14&lt;Ввод!$U30)*PRODUCT($J$18:BY$18)</f>
        <v>0</v>
      </c>
      <c r="BZ51" s="5">
        <f>(1+$C51)*IFERROR(Ввод!$R30/$E51,0)*N(BZ$14&gt;=Ввод!$T30)*N(BZ$14&lt;Ввод!$U30)*PRODUCT($J$18:BZ$18)</f>
        <v>0</v>
      </c>
      <c r="CA51" s="5">
        <f>(1+$C51)*IFERROR(Ввод!$R30/$E51,0)*N(CA$14&gt;=Ввод!$T30)*N(CA$14&lt;Ввод!$U30)*PRODUCT($J$18:CA$18)</f>
        <v>0</v>
      </c>
      <c r="CB51" s="5">
        <f>(1+$C51)*IFERROR(Ввод!$R30/$E51,0)*N(CB$14&gt;=Ввод!$T30)*N(CB$14&lt;Ввод!$U30)*PRODUCT($J$18:CB$18)</f>
        <v>0</v>
      </c>
      <c r="CC51" s="5">
        <f>(1+$C51)*IFERROR(Ввод!$R30/$E51,0)*N(CC$14&gt;=Ввод!$T30)*N(CC$14&lt;Ввод!$U30)*PRODUCT($J$18:CC$18)</f>
        <v>0</v>
      </c>
      <c r="CD51" s="5">
        <f>(1+$C51)*IFERROR(Ввод!$R30/$E51,0)*N(CD$14&gt;=Ввод!$T30)*N(CD$14&lt;Ввод!$U30)*PRODUCT($J$18:CD$18)</f>
        <v>0</v>
      </c>
      <c r="CE51" s="5">
        <f>(1+$C51)*IFERROR(Ввод!$R30/$E51,0)*N(CE$14&gt;=Ввод!$T30)*N(CE$14&lt;Ввод!$U30)*PRODUCT($J$18:CE$18)</f>
        <v>0</v>
      </c>
      <c r="CF51" s="5">
        <f>(1+$C51)*IFERROR(Ввод!$R30/$E51,0)*N(CF$14&gt;=Ввод!$T30)*N(CF$14&lt;Ввод!$U30)*PRODUCT($J$18:CF$18)</f>
        <v>0</v>
      </c>
      <c r="CG51" s="5">
        <f>(1+$C51)*IFERROR(Ввод!$R30/$E51,0)*N(CG$14&gt;=Ввод!$T30)*N(CG$14&lt;Ввод!$U30)*PRODUCT($J$18:CG$18)</f>
        <v>0</v>
      </c>
      <c r="CH51" s="5">
        <f>(1+$C51)*IFERROR(Ввод!$R30/$E51,0)*N(CH$14&gt;=Ввод!$T30)*N(CH$14&lt;Ввод!$U30)*PRODUCT($J$18:CH$18)</f>
        <v>0</v>
      </c>
      <c r="CI51" s="5">
        <f>(1+$C51)*IFERROR(Ввод!$R30/$E51,0)*N(CI$14&gt;=Ввод!$T30)*N(CI$14&lt;Ввод!$U30)*PRODUCT($J$18:CI$18)</f>
        <v>0</v>
      </c>
      <c r="CJ51" s="5">
        <f>(1+$C51)*IFERROR(Ввод!$R30/$E51,0)*N(CJ$14&gt;=Ввод!$T30)*N(CJ$14&lt;Ввод!$U30)*PRODUCT($J$18:CJ$18)</f>
        <v>0</v>
      </c>
      <c r="CK51" s="5">
        <f>(1+$C51)*IFERROR(Ввод!$R30/$E51,0)*N(CK$14&gt;=Ввод!$T30)*N(CK$14&lt;Ввод!$U30)*PRODUCT($J$18:CK$18)</f>
        <v>0</v>
      </c>
      <c r="CL51" s="5">
        <f>(1+$C51)*IFERROR(Ввод!$R30/$E51,0)*N(CL$14&gt;=Ввод!$T30)*N(CL$14&lt;Ввод!$U30)*PRODUCT($J$18:CL$18)</f>
        <v>0</v>
      </c>
      <c r="CM51" s="5">
        <f>(1+$C51)*IFERROR(Ввод!$R30/$E51,0)*N(CM$14&gt;=Ввод!$T30)*N(CM$14&lt;Ввод!$U30)*PRODUCT($J$18:CM$18)</f>
        <v>0</v>
      </c>
      <c r="CN51" s="5">
        <f>(1+$C51)*IFERROR(Ввод!$R30/$E51,0)*N(CN$14&gt;=Ввод!$T30)*N(CN$14&lt;Ввод!$U30)*PRODUCT($J$18:CN$18)</f>
        <v>0</v>
      </c>
      <c r="CO51" s="5">
        <f>(1+$C51)*IFERROR(Ввод!$R30/$E51,0)*N(CO$14&gt;=Ввод!$T30)*N(CO$14&lt;Ввод!$U30)*PRODUCT($J$18:CO$18)</f>
        <v>0</v>
      </c>
      <c r="CP51" s="5">
        <f>(1+$C51)*IFERROR(Ввод!$R30/$E51,0)*N(CP$14&gt;=Ввод!$T30)*N(CP$14&lt;Ввод!$U30)*PRODUCT($J$18:CP$18)</f>
        <v>0</v>
      </c>
      <c r="CQ51" s="5">
        <f>(1+$C51)*IFERROR(Ввод!$R30/$E51,0)*N(CQ$14&gt;=Ввод!$T30)*N(CQ$14&lt;Ввод!$U30)*PRODUCT($J$18:CQ$18)</f>
        <v>0</v>
      </c>
      <c r="CR51" s="5">
        <f>(1+$C51)*IFERROR(Ввод!$R30/$E51,0)*N(CR$14&gt;=Ввод!$T30)*N(CR$14&lt;Ввод!$U30)*PRODUCT($J$18:CR$18)</f>
        <v>0</v>
      </c>
      <c r="CS51" s="5">
        <f>(1+$C51)*IFERROR(Ввод!$R30/$E51,0)*N(CS$14&gt;=Ввод!$T30)*N(CS$14&lt;Ввод!$U30)*PRODUCT($J$18:CS$18)</f>
        <v>0</v>
      </c>
      <c r="CT51" s="5">
        <f>(1+$C51)*IFERROR(Ввод!$R30/$E51,0)*N(CT$14&gt;=Ввод!$T30)*N(CT$14&lt;Ввод!$U30)*PRODUCT($J$18:CT$18)</f>
        <v>0</v>
      </c>
      <c r="CU51" s="5">
        <f>(1+$C51)*IFERROR(Ввод!$R30/$E51,0)*N(CU$14&gt;=Ввод!$T30)*N(CU$14&lt;Ввод!$U30)*PRODUCT($J$18:CU$18)</f>
        <v>0</v>
      </c>
      <c r="CV51" s="5">
        <f>(1+$C51)*IFERROR(Ввод!$R30/$E51,0)*N(CV$14&gt;=Ввод!$T30)*N(CV$14&lt;Ввод!$U30)*PRODUCT($J$18:CV$18)</f>
        <v>0</v>
      </c>
      <c r="CW51" s="5">
        <f>(1+$C51)*IFERROR(Ввод!$R30/$E51,0)*N(CW$14&gt;=Ввод!$T30)*N(CW$14&lt;Ввод!$U30)*PRODUCT($J$18:CW$18)</f>
        <v>0</v>
      </c>
      <c r="CX51" s="5">
        <f>(1+$C51)*IFERROR(Ввод!$R30/$E51,0)*N(CX$14&gt;=Ввод!$T30)*N(CX$14&lt;Ввод!$U30)*PRODUCT($J$18:CX$18)</f>
        <v>0</v>
      </c>
      <c r="CY51" s="5">
        <f>(1+$C51)*IFERROR(Ввод!$R30/$E51,0)*N(CY$14&gt;=Ввод!$T30)*N(CY$14&lt;Ввод!$U30)*PRODUCT($J$18:CY$18)</f>
        <v>0</v>
      </c>
      <c r="CZ51" s="5">
        <f>(1+$C51)*IFERROR(Ввод!$R30/$E51,0)*N(CZ$14&gt;=Ввод!$T30)*N(CZ$14&lt;Ввод!$U30)*PRODUCT($J$18:CZ$18)</f>
        <v>0</v>
      </c>
      <c r="DA51" s="5">
        <f>(1+$C51)*IFERROR(Ввод!$R30/$E51,0)*N(DA$14&gt;=Ввод!$T30)*N(DA$14&lt;Ввод!$U30)*PRODUCT($J$18:DA$18)</f>
        <v>0</v>
      </c>
      <c r="DB51" s="5">
        <f>(1+$C51)*IFERROR(Ввод!$R30/$E51,0)*N(DB$14&gt;=Ввод!$T30)*N(DB$14&lt;Ввод!$U30)*PRODUCT($J$18:DB$18)</f>
        <v>0</v>
      </c>
      <c r="DC51" s="5">
        <f>(1+$C51)*IFERROR(Ввод!$R30/$E51,0)*N(DC$14&gt;=Ввод!$T30)*N(DC$14&lt;Ввод!$U30)*PRODUCT($J$18:DC$18)</f>
        <v>0</v>
      </c>
      <c r="DD51" s="5">
        <f>(1+$C51)*IFERROR(Ввод!$R30/$E51,0)*N(DD$14&gt;=Ввод!$T30)*N(DD$14&lt;Ввод!$U30)*PRODUCT($J$18:DD$18)</f>
        <v>0</v>
      </c>
      <c r="DE51" s="5">
        <f>(1+$C51)*IFERROR(Ввод!$R30/$E51,0)*N(DE$14&gt;=Ввод!$T30)*N(DE$14&lt;Ввод!$U30)*PRODUCT($J$18:DE$18)</f>
        <v>0</v>
      </c>
      <c r="DF51" s="5">
        <f>(1+$C51)*IFERROR(Ввод!$R30/$E51,0)*N(DF$14&gt;=Ввод!$T30)*N(DF$14&lt;Ввод!$U30)*PRODUCT($J$18:DF$18)</f>
        <v>0</v>
      </c>
      <c r="DG51" s="5">
        <f>(1+$C51)*IFERROR(Ввод!$R30/$E51,0)*N(DG$14&gt;=Ввод!$T30)*N(DG$14&lt;Ввод!$U30)*PRODUCT($J$18:DG$18)</f>
        <v>0</v>
      </c>
      <c r="DH51" s="5">
        <f>(1+$C51)*IFERROR(Ввод!$R30/$E51,0)*N(DH$14&gt;=Ввод!$T30)*N(DH$14&lt;Ввод!$U30)*PRODUCT($J$18:DH$18)</f>
        <v>0</v>
      </c>
      <c r="DI51" s="5">
        <f>(1+$C51)*IFERROR(Ввод!$R30/$E51,0)*N(DI$14&gt;=Ввод!$T30)*N(DI$14&lt;Ввод!$U30)*PRODUCT($J$18:DI$18)</f>
        <v>0</v>
      </c>
      <c r="DJ51" s="5">
        <f>(1+$C51)*IFERROR(Ввод!$R30/$E51,0)*N(DJ$14&gt;=Ввод!$T30)*N(DJ$14&lt;Ввод!$U30)*PRODUCT($J$18:DJ$18)</f>
        <v>0</v>
      </c>
    </row>
    <row r="52" spans="2:114">
      <c r="B52" t="str">
        <f>Ввод!L31</f>
        <v>Создание / реконструкция объект №6</v>
      </c>
      <c r="C52" s="235">
        <f>Чувствительность!$D$27</f>
        <v>0</v>
      </c>
      <c r="D52" s="7">
        <f>N(Ввод!P31)</f>
        <v>1</v>
      </c>
      <c r="E52">
        <f>MATCH(Ввод!U31,$14:$14,0)-MATCH(Ввод!T31,$14:$14,0)</f>
        <v>0</v>
      </c>
      <c r="G52" s="7" t="s">
        <v>0</v>
      </c>
      <c r="I52" s="5">
        <f t="shared" si="5"/>
        <v>0</v>
      </c>
      <c r="J52" s="5">
        <f>(1+$C52)*IFERROR(Ввод!$R31/$E52,0)*N(J$14&gt;=Ввод!$T31)*N(J$14&lt;Ввод!$U31)*PRODUCT($J$18:J$18)</f>
        <v>0</v>
      </c>
      <c r="K52" s="5">
        <f>(1+$C52)*IFERROR(Ввод!$R31/$E52,0)*N(K$14&gt;=Ввод!$T31)*N(K$14&lt;Ввод!$U31)*PRODUCT($J$18:K$18)</f>
        <v>0</v>
      </c>
      <c r="L52" s="5">
        <f>(1+$C52)*IFERROR(Ввод!$R31/$E52,0)*N(L$14&gt;=Ввод!$T31)*N(L$14&lt;Ввод!$U31)*PRODUCT($J$18:L$18)</f>
        <v>0</v>
      </c>
      <c r="M52" s="5">
        <f>(1+$C52)*IFERROR(Ввод!$R31/$E52,0)*N(M$14&gt;=Ввод!$T31)*N(M$14&lt;Ввод!$U31)*PRODUCT($J$18:M$18)</f>
        <v>0</v>
      </c>
      <c r="N52" s="5">
        <f>(1+$C52)*IFERROR(Ввод!$R31/$E52,0)*N(N$14&gt;=Ввод!$T31)*N(N$14&lt;Ввод!$U31)*PRODUCT($J$18:N$18)</f>
        <v>0</v>
      </c>
      <c r="O52" s="5">
        <f>(1+$C52)*IFERROR(Ввод!$R31/$E52,0)*N(O$14&gt;=Ввод!$T31)*N(O$14&lt;Ввод!$U31)*PRODUCT($J$18:O$18)</f>
        <v>0</v>
      </c>
      <c r="P52" s="5">
        <f>(1+$C52)*IFERROR(Ввод!$R31/$E52,0)*N(P$14&gt;=Ввод!$T31)*N(P$14&lt;Ввод!$U31)*PRODUCT($J$18:P$18)</f>
        <v>0</v>
      </c>
      <c r="Q52" s="5">
        <f>(1+$C52)*IFERROR(Ввод!$R31/$E52,0)*N(Q$14&gt;=Ввод!$T31)*N(Q$14&lt;Ввод!$U31)*PRODUCT($J$18:Q$18)</f>
        <v>0</v>
      </c>
      <c r="R52" s="5">
        <f>(1+$C52)*IFERROR(Ввод!$R31/$E52,0)*N(R$14&gt;=Ввод!$T31)*N(R$14&lt;Ввод!$U31)*PRODUCT($J$18:R$18)</f>
        <v>0</v>
      </c>
      <c r="S52" s="5">
        <f>(1+$C52)*IFERROR(Ввод!$R31/$E52,0)*N(S$14&gt;=Ввод!$T31)*N(S$14&lt;Ввод!$U31)*PRODUCT($J$18:S$18)</f>
        <v>0</v>
      </c>
      <c r="T52" s="5">
        <f>(1+$C52)*IFERROR(Ввод!$R31/$E52,0)*N(T$14&gt;=Ввод!$T31)*N(T$14&lt;Ввод!$U31)*PRODUCT($J$18:T$18)</f>
        <v>0</v>
      </c>
      <c r="U52" s="5">
        <f>(1+$C52)*IFERROR(Ввод!$R31/$E52,0)*N(U$14&gt;=Ввод!$T31)*N(U$14&lt;Ввод!$U31)*PRODUCT($J$18:U$18)</f>
        <v>0</v>
      </c>
      <c r="V52" s="5">
        <f>(1+$C52)*IFERROR(Ввод!$R31/$E52,0)*N(V$14&gt;=Ввод!$T31)*N(V$14&lt;Ввод!$U31)*PRODUCT($J$18:V$18)</f>
        <v>0</v>
      </c>
      <c r="W52" s="5">
        <f>(1+$C52)*IFERROR(Ввод!$R31/$E52,0)*N(W$14&gt;=Ввод!$T31)*N(W$14&lt;Ввод!$U31)*PRODUCT($J$18:W$18)</f>
        <v>0</v>
      </c>
      <c r="X52" s="5">
        <f>(1+$C52)*IFERROR(Ввод!$R31/$E52,0)*N(X$14&gt;=Ввод!$T31)*N(X$14&lt;Ввод!$U31)*PRODUCT($J$18:X$18)</f>
        <v>0</v>
      </c>
      <c r="Y52" s="5">
        <f>(1+$C52)*IFERROR(Ввод!$R31/$E52,0)*N(Y$14&gt;=Ввод!$T31)*N(Y$14&lt;Ввод!$U31)*PRODUCT($J$18:Y$18)</f>
        <v>0</v>
      </c>
      <c r="Z52" s="5">
        <f>(1+$C52)*IFERROR(Ввод!$R31/$E52,0)*N(Z$14&gt;=Ввод!$T31)*N(Z$14&lt;Ввод!$U31)*PRODUCT($J$18:Z$18)</f>
        <v>0</v>
      </c>
      <c r="AA52" s="5">
        <f>(1+$C52)*IFERROR(Ввод!$R31/$E52,0)*N(AA$14&gt;=Ввод!$T31)*N(AA$14&lt;Ввод!$U31)*PRODUCT($J$18:AA$18)</f>
        <v>0</v>
      </c>
      <c r="AB52" s="5">
        <f>(1+$C52)*IFERROR(Ввод!$R31/$E52,0)*N(AB$14&gt;=Ввод!$T31)*N(AB$14&lt;Ввод!$U31)*PRODUCT($J$18:AB$18)</f>
        <v>0</v>
      </c>
      <c r="AC52" s="5">
        <f>(1+$C52)*IFERROR(Ввод!$R31/$E52,0)*N(AC$14&gt;=Ввод!$T31)*N(AC$14&lt;Ввод!$U31)*PRODUCT($J$18:AC$18)</f>
        <v>0</v>
      </c>
      <c r="AD52" s="5">
        <f>(1+$C52)*IFERROR(Ввод!$R31/$E52,0)*N(AD$14&gt;=Ввод!$T31)*N(AD$14&lt;Ввод!$U31)*PRODUCT($J$18:AD$18)</f>
        <v>0</v>
      </c>
      <c r="AE52" s="5">
        <f>(1+$C52)*IFERROR(Ввод!$R31/$E52,0)*N(AE$14&gt;=Ввод!$T31)*N(AE$14&lt;Ввод!$U31)*PRODUCT($J$18:AE$18)</f>
        <v>0</v>
      </c>
      <c r="AF52" s="5">
        <f>(1+$C52)*IFERROR(Ввод!$R31/$E52,0)*N(AF$14&gt;=Ввод!$T31)*N(AF$14&lt;Ввод!$U31)*PRODUCT($J$18:AF$18)</f>
        <v>0</v>
      </c>
      <c r="AG52" s="5">
        <f>(1+$C52)*IFERROR(Ввод!$R31/$E52,0)*N(AG$14&gt;=Ввод!$T31)*N(AG$14&lt;Ввод!$U31)*PRODUCT($J$18:AG$18)</f>
        <v>0</v>
      </c>
      <c r="AH52" s="5">
        <f>(1+$C52)*IFERROR(Ввод!$R31/$E52,0)*N(AH$14&gt;=Ввод!$T31)*N(AH$14&lt;Ввод!$U31)*PRODUCT($J$18:AH$18)</f>
        <v>0</v>
      </c>
      <c r="AI52" s="5">
        <f>(1+$C52)*IFERROR(Ввод!$R31/$E52,0)*N(AI$14&gt;=Ввод!$T31)*N(AI$14&lt;Ввод!$U31)*PRODUCT($J$18:AI$18)</f>
        <v>0</v>
      </c>
      <c r="AJ52" s="5">
        <f>(1+$C52)*IFERROR(Ввод!$R31/$E52,0)*N(AJ$14&gt;=Ввод!$T31)*N(AJ$14&lt;Ввод!$U31)*PRODUCT($J$18:AJ$18)</f>
        <v>0</v>
      </c>
      <c r="AK52" s="5">
        <f>(1+$C52)*IFERROR(Ввод!$R31/$E52,0)*N(AK$14&gt;=Ввод!$T31)*N(AK$14&lt;Ввод!$U31)*PRODUCT($J$18:AK$18)</f>
        <v>0</v>
      </c>
      <c r="AL52" s="5">
        <f>(1+$C52)*IFERROR(Ввод!$R31/$E52,0)*N(AL$14&gt;=Ввод!$T31)*N(AL$14&lt;Ввод!$U31)*PRODUCT($J$18:AL$18)</f>
        <v>0</v>
      </c>
      <c r="AM52" s="5">
        <f>(1+$C52)*IFERROR(Ввод!$R31/$E52,0)*N(AM$14&gt;=Ввод!$T31)*N(AM$14&lt;Ввод!$U31)*PRODUCT($J$18:AM$18)</f>
        <v>0</v>
      </c>
      <c r="AN52" s="5">
        <f>(1+$C52)*IFERROR(Ввод!$R31/$E52,0)*N(AN$14&gt;=Ввод!$T31)*N(AN$14&lt;Ввод!$U31)*PRODUCT($J$18:AN$18)</f>
        <v>0</v>
      </c>
      <c r="AO52" s="5">
        <f>(1+$C52)*IFERROR(Ввод!$R31/$E52,0)*N(AO$14&gt;=Ввод!$T31)*N(AO$14&lt;Ввод!$U31)*PRODUCT($J$18:AO$18)</f>
        <v>0</v>
      </c>
      <c r="AP52" s="5">
        <f>(1+$C52)*IFERROR(Ввод!$R31/$E52,0)*N(AP$14&gt;=Ввод!$T31)*N(AP$14&lt;Ввод!$U31)*PRODUCT($J$18:AP$18)</f>
        <v>0</v>
      </c>
      <c r="AQ52" s="5">
        <f>(1+$C52)*IFERROR(Ввод!$R31/$E52,0)*N(AQ$14&gt;=Ввод!$T31)*N(AQ$14&lt;Ввод!$U31)*PRODUCT($J$18:AQ$18)</f>
        <v>0</v>
      </c>
      <c r="AR52" s="5">
        <f>(1+$C52)*IFERROR(Ввод!$R31/$E52,0)*N(AR$14&gt;=Ввод!$T31)*N(AR$14&lt;Ввод!$U31)*PRODUCT($J$18:AR$18)</f>
        <v>0</v>
      </c>
      <c r="AS52" s="5">
        <f>(1+$C52)*IFERROR(Ввод!$R31/$E52,0)*N(AS$14&gt;=Ввод!$T31)*N(AS$14&lt;Ввод!$U31)*PRODUCT($J$18:AS$18)</f>
        <v>0</v>
      </c>
      <c r="AT52" s="5">
        <f>(1+$C52)*IFERROR(Ввод!$R31/$E52,0)*N(AT$14&gt;=Ввод!$T31)*N(AT$14&lt;Ввод!$U31)*PRODUCT($J$18:AT$18)</f>
        <v>0</v>
      </c>
      <c r="AU52" s="5">
        <f>(1+$C52)*IFERROR(Ввод!$R31/$E52,0)*N(AU$14&gt;=Ввод!$T31)*N(AU$14&lt;Ввод!$U31)*PRODUCT($J$18:AU$18)</f>
        <v>0</v>
      </c>
      <c r="AV52" s="5">
        <f>(1+$C52)*IFERROR(Ввод!$R31/$E52,0)*N(AV$14&gt;=Ввод!$T31)*N(AV$14&lt;Ввод!$U31)*PRODUCT($J$18:AV$18)</f>
        <v>0</v>
      </c>
      <c r="AW52" s="5">
        <f>(1+$C52)*IFERROR(Ввод!$R31/$E52,0)*N(AW$14&gt;=Ввод!$T31)*N(AW$14&lt;Ввод!$U31)*PRODUCT($J$18:AW$18)</f>
        <v>0</v>
      </c>
      <c r="AX52" s="5">
        <f>(1+$C52)*IFERROR(Ввод!$R31/$E52,0)*N(AX$14&gt;=Ввод!$T31)*N(AX$14&lt;Ввод!$U31)*PRODUCT($J$18:AX$18)</f>
        <v>0</v>
      </c>
      <c r="AY52" s="5">
        <f>(1+$C52)*IFERROR(Ввод!$R31/$E52,0)*N(AY$14&gt;=Ввод!$T31)*N(AY$14&lt;Ввод!$U31)*PRODUCT($J$18:AY$18)</f>
        <v>0</v>
      </c>
      <c r="AZ52" s="5">
        <f>(1+$C52)*IFERROR(Ввод!$R31/$E52,0)*N(AZ$14&gt;=Ввод!$T31)*N(AZ$14&lt;Ввод!$U31)*PRODUCT($J$18:AZ$18)</f>
        <v>0</v>
      </c>
      <c r="BA52" s="5">
        <f>(1+$C52)*IFERROR(Ввод!$R31/$E52,0)*N(BA$14&gt;=Ввод!$T31)*N(BA$14&lt;Ввод!$U31)*PRODUCT($J$18:BA$18)</f>
        <v>0</v>
      </c>
      <c r="BB52" s="5">
        <f>(1+$C52)*IFERROR(Ввод!$R31/$E52,0)*N(BB$14&gt;=Ввод!$T31)*N(BB$14&lt;Ввод!$U31)*PRODUCT($J$18:BB$18)</f>
        <v>0</v>
      </c>
      <c r="BC52" s="5">
        <f>(1+$C52)*IFERROR(Ввод!$R31/$E52,0)*N(BC$14&gt;=Ввод!$T31)*N(BC$14&lt;Ввод!$U31)*PRODUCT($J$18:BC$18)</f>
        <v>0</v>
      </c>
      <c r="BD52" s="5">
        <f>(1+$C52)*IFERROR(Ввод!$R31/$E52,0)*N(BD$14&gt;=Ввод!$T31)*N(BD$14&lt;Ввод!$U31)*PRODUCT($J$18:BD$18)</f>
        <v>0</v>
      </c>
      <c r="BE52" s="5">
        <f>(1+$C52)*IFERROR(Ввод!$R31/$E52,0)*N(BE$14&gt;=Ввод!$T31)*N(BE$14&lt;Ввод!$U31)*PRODUCT($J$18:BE$18)</f>
        <v>0</v>
      </c>
      <c r="BF52" s="5">
        <f>(1+$C52)*IFERROR(Ввод!$R31/$E52,0)*N(BF$14&gt;=Ввод!$T31)*N(BF$14&lt;Ввод!$U31)*PRODUCT($J$18:BF$18)</f>
        <v>0</v>
      </c>
      <c r="BG52" s="5">
        <f>(1+$C52)*IFERROR(Ввод!$R31/$E52,0)*N(BG$14&gt;=Ввод!$T31)*N(BG$14&lt;Ввод!$U31)*PRODUCT($J$18:BG$18)</f>
        <v>0</v>
      </c>
      <c r="BH52" s="5">
        <f>(1+$C52)*IFERROR(Ввод!$R31/$E52,0)*N(BH$14&gt;=Ввод!$T31)*N(BH$14&lt;Ввод!$U31)*PRODUCT($J$18:BH$18)</f>
        <v>0</v>
      </c>
      <c r="BI52" s="5">
        <f>(1+$C52)*IFERROR(Ввод!$R31/$E52,0)*N(BI$14&gt;=Ввод!$T31)*N(BI$14&lt;Ввод!$U31)*PRODUCT($J$18:BI$18)</f>
        <v>0</v>
      </c>
      <c r="BJ52" s="5">
        <f>(1+$C52)*IFERROR(Ввод!$R31/$E52,0)*N(BJ$14&gt;=Ввод!$T31)*N(BJ$14&lt;Ввод!$U31)*PRODUCT($J$18:BJ$18)</f>
        <v>0</v>
      </c>
      <c r="BK52" s="5">
        <f>(1+$C52)*IFERROR(Ввод!$R31/$E52,0)*N(BK$14&gt;=Ввод!$T31)*N(BK$14&lt;Ввод!$U31)*PRODUCT($J$18:BK$18)</f>
        <v>0</v>
      </c>
      <c r="BL52" s="5">
        <f>(1+$C52)*IFERROR(Ввод!$R31/$E52,0)*N(BL$14&gt;=Ввод!$T31)*N(BL$14&lt;Ввод!$U31)*PRODUCT($J$18:BL$18)</f>
        <v>0</v>
      </c>
      <c r="BM52" s="5">
        <f>(1+$C52)*IFERROR(Ввод!$R31/$E52,0)*N(BM$14&gt;=Ввод!$T31)*N(BM$14&lt;Ввод!$U31)*PRODUCT($J$18:BM$18)</f>
        <v>0</v>
      </c>
      <c r="BN52" s="5">
        <f>(1+$C52)*IFERROR(Ввод!$R31/$E52,0)*N(BN$14&gt;=Ввод!$T31)*N(BN$14&lt;Ввод!$U31)*PRODUCT($J$18:BN$18)</f>
        <v>0</v>
      </c>
      <c r="BO52" s="5">
        <f>(1+$C52)*IFERROR(Ввод!$R31/$E52,0)*N(BO$14&gt;=Ввод!$T31)*N(BO$14&lt;Ввод!$U31)*PRODUCT($J$18:BO$18)</f>
        <v>0</v>
      </c>
      <c r="BP52" s="5">
        <f>(1+$C52)*IFERROR(Ввод!$R31/$E52,0)*N(BP$14&gt;=Ввод!$T31)*N(BP$14&lt;Ввод!$U31)*PRODUCT($J$18:BP$18)</f>
        <v>0</v>
      </c>
      <c r="BQ52" s="5">
        <f>(1+$C52)*IFERROR(Ввод!$R31/$E52,0)*N(BQ$14&gt;=Ввод!$T31)*N(BQ$14&lt;Ввод!$U31)*PRODUCT($J$18:BQ$18)</f>
        <v>0</v>
      </c>
      <c r="BR52" s="5">
        <f>(1+$C52)*IFERROR(Ввод!$R31/$E52,0)*N(BR$14&gt;=Ввод!$T31)*N(BR$14&lt;Ввод!$U31)*PRODUCT($J$18:BR$18)</f>
        <v>0</v>
      </c>
      <c r="BS52" s="5">
        <f>(1+$C52)*IFERROR(Ввод!$R31/$E52,0)*N(BS$14&gt;=Ввод!$T31)*N(BS$14&lt;Ввод!$U31)*PRODUCT($J$18:BS$18)</f>
        <v>0</v>
      </c>
      <c r="BT52" s="5">
        <f>(1+$C52)*IFERROR(Ввод!$R31/$E52,0)*N(BT$14&gt;=Ввод!$T31)*N(BT$14&lt;Ввод!$U31)*PRODUCT($J$18:BT$18)</f>
        <v>0</v>
      </c>
      <c r="BU52" s="5">
        <f>(1+$C52)*IFERROR(Ввод!$R31/$E52,0)*N(BU$14&gt;=Ввод!$T31)*N(BU$14&lt;Ввод!$U31)*PRODUCT($J$18:BU$18)</f>
        <v>0</v>
      </c>
      <c r="BV52" s="5">
        <f>(1+$C52)*IFERROR(Ввод!$R31/$E52,0)*N(BV$14&gt;=Ввод!$T31)*N(BV$14&lt;Ввод!$U31)*PRODUCT($J$18:BV$18)</f>
        <v>0</v>
      </c>
      <c r="BW52" s="5">
        <f>(1+$C52)*IFERROR(Ввод!$R31/$E52,0)*N(BW$14&gt;=Ввод!$T31)*N(BW$14&lt;Ввод!$U31)*PRODUCT($J$18:BW$18)</f>
        <v>0</v>
      </c>
      <c r="BX52" s="5">
        <f>(1+$C52)*IFERROR(Ввод!$R31/$E52,0)*N(BX$14&gt;=Ввод!$T31)*N(BX$14&lt;Ввод!$U31)*PRODUCT($J$18:BX$18)</f>
        <v>0</v>
      </c>
      <c r="BY52" s="5">
        <f>(1+$C52)*IFERROR(Ввод!$R31/$E52,0)*N(BY$14&gt;=Ввод!$T31)*N(BY$14&lt;Ввод!$U31)*PRODUCT($J$18:BY$18)</f>
        <v>0</v>
      </c>
      <c r="BZ52" s="5">
        <f>(1+$C52)*IFERROR(Ввод!$R31/$E52,0)*N(BZ$14&gt;=Ввод!$T31)*N(BZ$14&lt;Ввод!$U31)*PRODUCT($J$18:BZ$18)</f>
        <v>0</v>
      </c>
      <c r="CA52" s="5">
        <f>(1+$C52)*IFERROR(Ввод!$R31/$E52,0)*N(CA$14&gt;=Ввод!$T31)*N(CA$14&lt;Ввод!$U31)*PRODUCT($J$18:CA$18)</f>
        <v>0</v>
      </c>
      <c r="CB52" s="5">
        <f>(1+$C52)*IFERROR(Ввод!$R31/$E52,0)*N(CB$14&gt;=Ввод!$T31)*N(CB$14&lt;Ввод!$U31)*PRODUCT($J$18:CB$18)</f>
        <v>0</v>
      </c>
      <c r="CC52" s="5">
        <f>(1+$C52)*IFERROR(Ввод!$R31/$E52,0)*N(CC$14&gt;=Ввод!$T31)*N(CC$14&lt;Ввод!$U31)*PRODUCT($J$18:CC$18)</f>
        <v>0</v>
      </c>
      <c r="CD52" s="5">
        <f>(1+$C52)*IFERROR(Ввод!$R31/$E52,0)*N(CD$14&gt;=Ввод!$T31)*N(CD$14&lt;Ввод!$U31)*PRODUCT($J$18:CD$18)</f>
        <v>0</v>
      </c>
      <c r="CE52" s="5">
        <f>(1+$C52)*IFERROR(Ввод!$R31/$E52,0)*N(CE$14&gt;=Ввод!$T31)*N(CE$14&lt;Ввод!$U31)*PRODUCT($J$18:CE$18)</f>
        <v>0</v>
      </c>
      <c r="CF52" s="5">
        <f>(1+$C52)*IFERROR(Ввод!$R31/$E52,0)*N(CF$14&gt;=Ввод!$T31)*N(CF$14&lt;Ввод!$U31)*PRODUCT($J$18:CF$18)</f>
        <v>0</v>
      </c>
      <c r="CG52" s="5">
        <f>(1+$C52)*IFERROR(Ввод!$R31/$E52,0)*N(CG$14&gt;=Ввод!$T31)*N(CG$14&lt;Ввод!$U31)*PRODUCT($J$18:CG$18)</f>
        <v>0</v>
      </c>
      <c r="CH52" s="5">
        <f>(1+$C52)*IFERROR(Ввод!$R31/$E52,0)*N(CH$14&gt;=Ввод!$T31)*N(CH$14&lt;Ввод!$U31)*PRODUCT($J$18:CH$18)</f>
        <v>0</v>
      </c>
      <c r="CI52" s="5">
        <f>(1+$C52)*IFERROR(Ввод!$R31/$E52,0)*N(CI$14&gt;=Ввод!$T31)*N(CI$14&lt;Ввод!$U31)*PRODUCT($J$18:CI$18)</f>
        <v>0</v>
      </c>
      <c r="CJ52" s="5">
        <f>(1+$C52)*IFERROR(Ввод!$R31/$E52,0)*N(CJ$14&gt;=Ввод!$T31)*N(CJ$14&lt;Ввод!$U31)*PRODUCT($J$18:CJ$18)</f>
        <v>0</v>
      </c>
      <c r="CK52" s="5">
        <f>(1+$C52)*IFERROR(Ввод!$R31/$E52,0)*N(CK$14&gt;=Ввод!$T31)*N(CK$14&lt;Ввод!$U31)*PRODUCT($J$18:CK$18)</f>
        <v>0</v>
      </c>
      <c r="CL52" s="5">
        <f>(1+$C52)*IFERROR(Ввод!$R31/$E52,0)*N(CL$14&gt;=Ввод!$T31)*N(CL$14&lt;Ввод!$U31)*PRODUCT($J$18:CL$18)</f>
        <v>0</v>
      </c>
      <c r="CM52" s="5">
        <f>(1+$C52)*IFERROR(Ввод!$R31/$E52,0)*N(CM$14&gt;=Ввод!$T31)*N(CM$14&lt;Ввод!$U31)*PRODUCT($J$18:CM$18)</f>
        <v>0</v>
      </c>
      <c r="CN52" s="5">
        <f>(1+$C52)*IFERROR(Ввод!$R31/$E52,0)*N(CN$14&gt;=Ввод!$T31)*N(CN$14&lt;Ввод!$U31)*PRODUCT($J$18:CN$18)</f>
        <v>0</v>
      </c>
      <c r="CO52" s="5">
        <f>(1+$C52)*IFERROR(Ввод!$R31/$E52,0)*N(CO$14&gt;=Ввод!$T31)*N(CO$14&lt;Ввод!$U31)*PRODUCT($J$18:CO$18)</f>
        <v>0</v>
      </c>
      <c r="CP52" s="5">
        <f>(1+$C52)*IFERROR(Ввод!$R31/$E52,0)*N(CP$14&gt;=Ввод!$T31)*N(CP$14&lt;Ввод!$U31)*PRODUCT($J$18:CP$18)</f>
        <v>0</v>
      </c>
      <c r="CQ52" s="5">
        <f>(1+$C52)*IFERROR(Ввод!$R31/$E52,0)*N(CQ$14&gt;=Ввод!$T31)*N(CQ$14&lt;Ввод!$U31)*PRODUCT($J$18:CQ$18)</f>
        <v>0</v>
      </c>
      <c r="CR52" s="5">
        <f>(1+$C52)*IFERROR(Ввод!$R31/$E52,0)*N(CR$14&gt;=Ввод!$T31)*N(CR$14&lt;Ввод!$U31)*PRODUCT($J$18:CR$18)</f>
        <v>0</v>
      </c>
      <c r="CS52" s="5">
        <f>(1+$C52)*IFERROR(Ввод!$R31/$E52,0)*N(CS$14&gt;=Ввод!$T31)*N(CS$14&lt;Ввод!$U31)*PRODUCT($J$18:CS$18)</f>
        <v>0</v>
      </c>
      <c r="CT52" s="5">
        <f>(1+$C52)*IFERROR(Ввод!$R31/$E52,0)*N(CT$14&gt;=Ввод!$T31)*N(CT$14&lt;Ввод!$U31)*PRODUCT($J$18:CT$18)</f>
        <v>0</v>
      </c>
      <c r="CU52" s="5">
        <f>(1+$C52)*IFERROR(Ввод!$R31/$E52,0)*N(CU$14&gt;=Ввод!$T31)*N(CU$14&lt;Ввод!$U31)*PRODUCT($J$18:CU$18)</f>
        <v>0</v>
      </c>
      <c r="CV52" s="5">
        <f>(1+$C52)*IFERROR(Ввод!$R31/$E52,0)*N(CV$14&gt;=Ввод!$T31)*N(CV$14&lt;Ввод!$U31)*PRODUCT($J$18:CV$18)</f>
        <v>0</v>
      </c>
      <c r="CW52" s="5">
        <f>(1+$C52)*IFERROR(Ввод!$R31/$E52,0)*N(CW$14&gt;=Ввод!$T31)*N(CW$14&lt;Ввод!$U31)*PRODUCT($J$18:CW$18)</f>
        <v>0</v>
      </c>
      <c r="CX52" s="5">
        <f>(1+$C52)*IFERROR(Ввод!$R31/$E52,0)*N(CX$14&gt;=Ввод!$T31)*N(CX$14&lt;Ввод!$U31)*PRODUCT($J$18:CX$18)</f>
        <v>0</v>
      </c>
      <c r="CY52" s="5">
        <f>(1+$C52)*IFERROR(Ввод!$R31/$E52,0)*N(CY$14&gt;=Ввод!$T31)*N(CY$14&lt;Ввод!$U31)*PRODUCT($J$18:CY$18)</f>
        <v>0</v>
      </c>
      <c r="CZ52" s="5">
        <f>(1+$C52)*IFERROR(Ввод!$R31/$E52,0)*N(CZ$14&gt;=Ввод!$T31)*N(CZ$14&lt;Ввод!$U31)*PRODUCT($J$18:CZ$18)</f>
        <v>0</v>
      </c>
      <c r="DA52" s="5">
        <f>(1+$C52)*IFERROR(Ввод!$R31/$E52,0)*N(DA$14&gt;=Ввод!$T31)*N(DA$14&lt;Ввод!$U31)*PRODUCT($J$18:DA$18)</f>
        <v>0</v>
      </c>
      <c r="DB52" s="5">
        <f>(1+$C52)*IFERROR(Ввод!$R31/$E52,0)*N(DB$14&gt;=Ввод!$T31)*N(DB$14&lt;Ввод!$U31)*PRODUCT($J$18:DB$18)</f>
        <v>0</v>
      </c>
      <c r="DC52" s="5">
        <f>(1+$C52)*IFERROR(Ввод!$R31/$E52,0)*N(DC$14&gt;=Ввод!$T31)*N(DC$14&lt;Ввод!$U31)*PRODUCT($J$18:DC$18)</f>
        <v>0</v>
      </c>
      <c r="DD52" s="5">
        <f>(1+$C52)*IFERROR(Ввод!$R31/$E52,0)*N(DD$14&gt;=Ввод!$T31)*N(DD$14&lt;Ввод!$U31)*PRODUCT($J$18:DD$18)</f>
        <v>0</v>
      </c>
      <c r="DE52" s="5">
        <f>(1+$C52)*IFERROR(Ввод!$R31/$E52,0)*N(DE$14&gt;=Ввод!$T31)*N(DE$14&lt;Ввод!$U31)*PRODUCT($J$18:DE$18)</f>
        <v>0</v>
      </c>
      <c r="DF52" s="5">
        <f>(1+$C52)*IFERROR(Ввод!$R31/$E52,0)*N(DF$14&gt;=Ввод!$T31)*N(DF$14&lt;Ввод!$U31)*PRODUCT($J$18:DF$18)</f>
        <v>0</v>
      </c>
      <c r="DG52" s="5">
        <f>(1+$C52)*IFERROR(Ввод!$R31/$E52,0)*N(DG$14&gt;=Ввод!$T31)*N(DG$14&lt;Ввод!$U31)*PRODUCT($J$18:DG$18)</f>
        <v>0</v>
      </c>
      <c r="DH52" s="5">
        <f>(1+$C52)*IFERROR(Ввод!$R31/$E52,0)*N(DH$14&gt;=Ввод!$T31)*N(DH$14&lt;Ввод!$U31)*PRODUCT($J$18:DH$18)</f>
        <v>0</v>
      </c>
      <c r="DI52" s="5">
        <f>(1+$C52)*IFERROR(Ввод!$R31/$E52,0)*N(DI$14&gt;=Ввод!$T31)*N(DI$14&lt;Ввод!$U31)*PRODUCT($J$18:DI$18)</f>
        <v>0</v>
      </c>
      <c r="DJ52" s="5">
        <f>(1+$C52)*IFERROR(Ввод!$R31/$E52,0)*N(DJ$14&gt;=Ввод!$T31)*N(DJ$14&lt;Ввод!$U31)*PRODUCT($J$18:DJ$18)</f>
        <v>0</v>
      </c>
    </row>
    <row r="53" spans="2:114">
      <c r="B53" t="str">
        <f>Ввод!L32</f>
        <v>Создание / реконструкция объект №7</v>
      </c>
      <c r="C53" s="235">
        <f>Чувствительность!$D$27</f>
        <v>0</v>
      </c>
      <c r="D53" s="7">
        <f>N(Ввод!P32)</f>
        <v>1</v>
      </c>
      <c r="E53">
        <f>MATCH(Ввод!U32,$14:$14,0)-MATCH(Ввод!T32,$14:$14,0)</f>
        <v>0</v>
      </c>
      <c r="G53" s="7" t="s">
        <v>0</v>
      </c>
      <c r="I53" s="5">
        <f t="shared" si="5"/>
        <v>0</v>
      </c>
      <c r="J53" s="5">
        <f>(1+$C53)*IFERROR(Ввод!$R32/$E53,0)*N(J$14&gt;=Ввод!$T32)*N(J$14&lt;Ввод!$U32)*PRODUCT($J$18:J$18)</f>
        <v>0</v>
      </c>
      <c r="K53" s="5">
        <f>(1+$C53)*IFERROR(Ввод!$R32/$E53,0)*N(K$14&gt;=Ввод!$T32)*N(K$14&lt;Ввод!$U32)*PRODUCT($J$18:K$18)</f>
        <v>0</v>
      </c>
      <c r="L53" s="5">
        <f>(1+$C53)*IFERROR(Ввод!$R32/$E53,0)*N(L$14&gt;=Ввод!$T32)*N(L$14&lt;Ввод!$U32)*PRODUCT($J$18:L$18)</f>
        <v>0</v>
      </c>
      <c r="M53" s="5">
        <f>(1+$C53)*IFERROR(Ввод!$R32/$E53,0)*N(M$14&gt;=Ввод!$T32)*N(M$14&lt;Ввод!$U32)*PRODUCT($J$18:M$18)</f>
        <v>0</v>
      </c>
      <c r="N53" s="5">
        <f>(1+$C53)*IFERROR(Ввод!$R32/$E53,0)*N(N$14&gt;=Ввод!$T32)*N(N$14&lt;Ввод!$U32)*PRODUCT($J$18:N$18)</f>
        <v>0</v>
      </c>
      <c r="O53" s="5">
        <f>(1+$C53)*IFERROR(Ввод!$R32/$E53,0)*N(O$14&gt;=Ввод!$T32)*N(O$14&lt;Ввод!$U32)*PRODUCT($J$18:O$18)</f>
        <v>0</v>
      </c>
      <c r="P53" s="5">
        <f>(1+$C53)*IFERROR(Ввод!$R32/$E53,0)*N(P$14&gt;=Ввод!$T32)*N(P$14&lt;Ввод!$U32)*PRODUCT($J$18:P$18)</f>
        <v>0</v>
      </c>
      <c r="Q53" s="5">
        <f>(1+$C53)*IFERROR(Ввод!$R32/$E53,0)*N(Q$14&gt;=Ввод!$T32)*N(Q$14&lt;Ввод!$U32)*PRODUCT($J$18:Q$18)</f>
        <v>0</v>
      </c>
      <c r="R53" s="5">
        <f>(1+$C53)*IFERROR(Ввод!$R32/$E53,0)*N(R$14&gt;=Ввод!$T32)*N(R$14&lt;Ввод!$U32)*PRODUCT($J$18:R$18)</f>
        <v>0</v>
      </c>
      <c r="S53" s="5">
        <f>(1+$C53)*IFERROR(Ввод!$R32/$E53,0)*N(S$14&gt;=Ввод!$T32)*N(S$14&lt;Ввод!$U32)*PRODUCT($J$18:S$18)</f>
        <v>0</v>
      </c>
      <c r="T53" s="5">
        <f>(1+$C53)*IFERROR(Ввод!$R32/$E53,0)*N(T$14&gt;=Ввод!$T32)*N(T$14&lt;Ввод!$U32)*PRODUCT($J$18:T$18)</f>
        <v>0</v>
      </c>
      <c r="U53" s="5">
        <f>(1+$C53)*IFERROR(Ввод!$R32/$E53,0)*N(U$14&gt;=Ввод!$T32)*N(U$14&lt;Ввод!$U32)*PRODUCT($J$18:U$18)</f>
        <v>0</v>
      </c>
      <c r="V53" s="5">
        <f>(1+$C53)*IFERROR(Ввод!$R32/$E53,0)*N(V$14&gt;=Ввод!$T32)*N(V$14&lt;Ввод!$U32)*PRODUCT($J$18:V$18)</f>
        <v>0</v>
      </c>
      <c r="W53" s="5">
        <f>(1+$C53)*IFERROR(Ввод!$R32/$E53,0)*N(W$14&gt;=Ввод!$T32)*N(W$14&lt;Ввод!$U32)*PRODUCT($J$18:W$18)</f>
        <v>0</v>
      </c>
      <c r="X53" s="5">
        <f>(1+$C53)*IFERROR(Ввод!$R32/$E53,0)*N(X$14&gt;=Ввод!$T32)*N(X$14&lt;Ввод!$U32)*PRODUCT($J$18:X$18)</f>
        <v>0</v>
      </c>
      <c r="Y53" s="5">
        <f>(1+$C53)*IFERROR(Ввод!$R32/$E53,0)*N(Y$14&gt;=Ввод!$T32)*N(Y$14&lt;Ввод!$U32)*PRODUCT($J$18:Y$18)</f>
        <v>0</v>
      </c>
      <c r="Z53" s="5">
        <f>(1+$C53)*IFERROR(Ввод!$R32/$E53,0)*N(Z$14&gt;=Ввод!$T32)*N(Z$14&lt;Ввод!$U32)*PRODUCT($J$18:Z$18)</f>
        <v>0</v>
      </c>
      <c r="AA53" s="5">
        <f>(1+$C53)*IFERROR(Ввод!$R32/$E53,0)*N(AA$14&gt;=Ввод!$T32)*N(AA$14&lt;Ввод!$U32)*PRODUCT($J$18:AA$18)</f>
        <v>0</v>
      </c>
      <c r="AB53" s="5">
        <f>(1+$C53)*IFERROR(Ввод!$R32/$E53,0)*N(AB$14&gt;=Ввод!$T32)*N(AB$14&lt;Ввод!$U32)*PRODUCT($J$18:AB$18)</f>
        <v>0</v>
      </c>
      <c r="AC53" s="5">
        <f>(1+$C53)*IFERROR(Ввод!$R32/$E53,0)*N(AC$14&gt;=Ввод!$T32)*N(AC$14&lt;Ввод!$U32)*PRODUCT($J$18:AC$18)</f>
        <v>0</v>
      </c>
      <c r="AD53" s="5">
        <f>(1+$C53)*IFERROR(Ввод!$R32/$E53,0)*N(AD$14&gt;=Ввод!$T32)*N(AD$14&lt;Ввод!$U32)*PRODUCT($J$18:AD$18)</f>
        <v>0</v>
      </c>
      <c r="AE53" s="5">
        <f>(1+$C53)*IFERROR(Ввод!$R32/$E53,0)*N(AE$14&gt;=Ввод!$T32)*N(AE$14&lt;Ввод!$U32)*PRODUCT($J$18:AE$18)</f>
        <v>0</v>
      </c>
      <c r="AF53" s="5">
        <f>(1+$C53)*IFERROR(Ввод!$R32/$E53,0)*N(AF$14&gt;=Ввод!$T32)*N(AF$14&lt;Ввод!$U32)*PRODUCT($J$18:AF$18)</f>
        <v>0</v>
      </c>
      <c r="AG53" s="5">
        <f>(1+$C53)*IFERROR(Ввод!$R32/$E53,0)*N(AG$14&gt;=Ввод!$T32)*N(AG$14&lt;Ввод!$U32)*PRODUCT($J$18:AG$18)</f>
        <v>0</v>
      </c>
      <c r="AH53" s="5">
        <f>(1+$C53)*IFERROR(Ввод!$R32/$E53,0)*N(AH$14&gt;=Ввод!$T32)*N(AH$14&lt;Ввод!$U32)*PRODUCT($J$18:AH$18)</f>
        <v>0</v>
      </c>
      <c r="AI53" s="5">
        <f>(1+$C53)*IFERROR(Ввод!$R32/$E53,0)*N(AI$14&gt;=Ввод!$T32)*N(AI$14&lt;Ввод!$U32)*PRODUCT($J$18:AI$18)</f>
        <v>0</v>
      </c>
      <c r="AJ53" s="5">
        <f>(1+$C53)*IFERROR(Ввод!$R32/$E53,0)*N(AJ$14&gt;=Ввод!$T32)*N(AJ$14&lt;Ввод!$U32)*PRODUCT($J$18:AJ$18)</f>
        <v>0</v>
      </c>
      <c r="AK53" s="5">
        <f>(1+$C53)*IFERROR(Ввод!$R32/$E53,0)*N(AK$14&gt;=Ввод!$T32)*N(AK$14&lt;Ввод!$U32)*PRODUCT($J$18:AK$18)</f>
        <v>0</v>
      </c>
      <c r="AL53" s="5">
        <f>(1+$C53)*IFERROR(Ввод!$R32/$E53,0)*N(AL$14&gt;=Ввод!$T32)*N(AL$14&lt;Ввод!$U32)*PRODUCT($J$18:AL$18)</f>
        <v>0</v>
      </c>
      <c r="AM53" s="5">
        <f>(1+$C53)*IFERROR(Ввод!$R32/$E53,0)*N(AM$14&gt;=Ввод!$T32)*N(AM$14&lt;Ввод!$U32)*PRODUCT($J$18:AM$18)</f>
        <v>0</v>
      </c>
      <c r="AN53" s="5">
        <f>(1+$C53)*IFERROR(Ввод!$R32/$E53,0)*N(AN$14&gt;=Ввод!$T32)*N(AN$14&lt;Ввод!$U32)*PRODUCT($J$18:AN$18)</f>
        <v>0</v>
      </c>
      <c r="AO53" s="5">
        <f>(1+$C53)*IFERROR(Ввод!$R32/$E53,0)*N(AO$14&gt;=Ввод!$T32)*N(AO$14&lt;Ввод!$U32)*PRODUCT($J$18:AO$18)</f>
        <v>0</v>
      </c>
      <c r="AP53" s="5">
        <f>(1+$C53)*IFERROR(Ввод!$R32/$E53,0)*N(AP$14&gt;=Ввод!$T32)*N(AP$14&lt;Ввод!$U32)*PRODUCT($J$18:AP$18)</f>
        <v>0</v>
      </c>
      <c r="AQ53" s="5">
        <f>(1+$C53)*IFERROR(Ввод!$R32/$E53,0)*N(AQ$14&gt;=Ввод!$T32)*N(AQ$14&lt;Ввод!$U32)*PRODUCT($J$18:AQ$18)</f>
        <v>0</v>
      </c>
      <c r="AR53" s="5">
        <f>(1+$C53)*IFERROR(Ввод!$R32/$E53,0)*N(AR$14&gt;=Ввод!$T32)*N(AR$14&lt;Ввод!$U32)*PRODUCT($J$18:AR$18)</f>
        <v>0</v>
      </c>
      <c r="AS53" s="5">
        <f>(1+$C53)*IFERROR(Ввод!$R32/$E53,0)*N(AS$14&gt;=Ввод!$T32)*N(AS$14&lt;Ввод!$U32)*PRODUCT($J$18:AS$18)</f>
        <v>0</v>
      </c>
      <c r="AT53" s="5">
        <f>(1+$C53)*IFERROR(Ввод!$R32/$E53,0)*N(AT$14&gt;=Ввод!$T32)*N(AT$14&lt;Ввод!$U32)*PRODUCT($J$18:AT$18)</f>
        <v>0</v>
      </c>
      <c r="AU53" s="5">
        <f>(1+$C53)*IFERROR(Ввод!$R32/$E53,0)*N(AU$14&gt;=Ввод!$T32)*N(AU$14&lt;Ввод!$U32)*PRODUCT($J$18:AU$18)</f>
        <v>0</v>
      </c>
      <c r="AV53" s="5">
        <f>(1+$C53)*IFERROR(Ввод!$R32/$E53,0)*N(AV$14&gt;=Ввод!$T32)*N(AV$14&lt;Ввод!$U32)*PRODUCT($J$18:AV$18)</f>
        <v>0</v>
      </c>
      <c r="AW53" s="5">
        <f>(1+$C53)*IFERROR(Ввод!$R32/$E53,0)*N(AW$14&gt;=Ввод!$T32)*N(AW$14&lt;Ввод!$U32)*PRODUCT($J$18:AW$18)</f>
        <v>0</v>
      </c>
      <c r="AX53" s="5">
        <f>(1+$C53)*IFERROR(Ввод!$R32/$E53,0)*N(AX$14&gt;=Ввод!$T32)*N(AX$14&lt;Ввод!$U32)*PRODUCT($J$18:AX$18)</f>
        <v>0</v>
      </c>
      <c r="AY53" s="5">
        <f>(1+$C53)*IFERROR(Ввод!$R32/$E53,0)*N(AY$14&gt;=Ввод!$T32)*N(AY$14&lt;Ввод!$U32)*PRODUCT($J$18:AY$18)</f>
        <v>0</v>
      </c>
      <c r="AZ53" s="5">
        <f>(1+$C53)*IFERROR(Ввод!$R32/$E53,0)*N(AZ$14&gt;=Ввод!$T32)*N(AZ$14&lt;Ввод!$U32)*PRODUCT($J$18:AZ$18)</f>
        <v>0</v>
      </c>
      <c r="BA53" s="5">
        <f>(1+$C53)*IFERROR(Ввод!$R32/$E53,0)*N(BA$14&gt;=Ввод!$T32)*N(BA$14&lt;Ввод!$U32)*PRODUCT($J$18:BA$18)</f>
        <v>0</v>
      </c>
      <c r="BB53" s="5">
        <f>(1+$C53)*IFERROR(Ввод!$R32/$E53,0)*N(BB$14&gt;=Ввод!$T32)*N(BB$14&lt;Ввод!$U32)*PRODUCT($J$18:BB$18)</f>
        <v>0</v>
      </c>
      <c r="BC53" s="5">
        <f>(1+$C53)*IFERROR(Ввод!$R32/$E53,0)*N(BC$14&gt;=Ввод!$T32)*N(BC$14&lt;Ввод!$U32)*PRODUCT($J$18:BC$18)</f>
        <v>0</v>
      </c>
      <c r="BD53" s="5">
        <f>(1+$C53)*IFERROR(Ввод!$R32/$E53,0)*N(BD$14&gt;=Ввод!$T32)*N(BD$14&lt;Ввод!$U32)*PRODUCT($J$18:BD$18)</f>
        <v>0</v>
      </c>
      <c r="BE53" s="5">
        <f>(1+$C53)*IFERROR(Ввод!$R32/$E53,0)*N(BE$14&gt;=Ввод!$T32)*N(BE$14&lt;Ввод!$U32)*PRODUCT($J$18:BE$18)</f>
        <v>0</v>
      </c>
      <c r="BF53" s="5">
        <f>(1+$C53)*IFERROR(Ввод!$R32/$E53,0)*N(BF$14&gt;=Ввод!$T32)*N(BF$14&lt;Ввод!$U32)*PRODUCT($J$18:BF$18)</f>
        <v>0</v>
      </c>
      <c r="BG53" s="5">
        <f>(1+$C53)*IFERROR(Ввод!$R32/$E53,0)*N(BG$14&gt;=Ввод!$T32)*N(BG$14&lt;Ввод!$U32)*PRODUCT($J$18:BG$18)</f>
        <v>0</v>
      </c>
      <c r="BH53" s="5">
        <f>(1+$C53)*IFERROR(Ввод!$R32/$E53,0)*N(BH$14&gt;=Ввод!$T32)*N(BH$14&lt;Ввод!$U32)*PRODUCT($J$18:BH$18)</f>
        <v>0</v>
      </c>
      <c r="BI53" s="5">
        <f>(1+$C53)*IFERROR(Ввод!$R32/$E53,0)*N(BI$14&gt;=Ввод!$T32)*N(BI$14&lt;Ввод!$U32)*PRODUCT($J$18:BI$18)</f>
        <v>0</v>
      </c>
      <c r="BJ53" s="5">
        <f>(1+$C53)*IFERROR(Ввод!$R32/$E53,0)*N(BJ$14&gt;=Ввод!$T32)*N(BJ$14&lt;Ввод!$U32)*PRODUCT($J$18:BJ$18)</f>
        <v>0</v>
      </c>
      <c r="BK53" s="5">
        <f>(1+$C53)*IFERROR(Ввод!$R32/$E53,0)*N(BK$14&gt;=Ввод!$T32)*N(BK$14&lt;Ввод!$U32)*PRODUCT($J$18:BK$18)</f>
        <v>0</v>
      </c>
      <c r="BL53" s="5">
        <f>(1+$C53)*IFERROR(Ввод!$R32/$E53,0)*N(BL$14&gt;=Ввод!$T32)*N(BL$14&lt;Ввод!$U32)*PRODUCT($J$18:BL$18)</f>
        <v>0</v>
      </c>
      <c r="BM53" s="5">
        <f>(1+$C53)*IFERROR(Ввод!$R32/$E53,0)*N(BM$14&gt;=Ввод!$T32)*N(BM$14&lt;Ввод!$U32)*PRODUCT($J$18:BM$18)</f>
        <v>0</v>
      </c>
      <c r="BN53" s="5">
        <f>(1+$C53)*IFERROR(Ввод!$R32/$E53,0)*N(BN$14&gt;=Ввод!$T32)*N(BN$14&lt;Ввод!$U32)*PRODUCT($J$18:BN$18)</f>
        <v>0</v>
      </c>
      <c r="BO53" s="5">
        <f>(1+$C53)*IFERROR(Ввод!$R32/$E53,0)*N(BO$14&gt;=Ввод!$T32)*N(BO$14&lt;Ввод!$U32)*PRODUCT($J$18:BO$18)</f>
        <v>0</v>
      </c>
      <c r="BP53" s="5">
        <f>(1+$C53)*IFERROR(Ввод!$R32/$E53,0)*N(BP$14&gt;=Ввод!$T32)*N(BP$14&lt;Ввод!$U32)*PRODUCT($J$18:BP$18)</f>
        <v>0</v>
      </c>
      <c r="BQ53" s="5">
        <f>(1+$C53)*IFERROR(Ввод!$R32/$E53,0)*N(BQ$14&gt;=Ввод!$T32)*N(BQ$14&lt;Ввод!$U32)*PRODUCT($J$18:BQ$18)</f>
        <v>0</v>
      </c>
      <c r="BR53" s="5">
        <f>(1+$C53)*IFERROR(Ввод!$R32/$E53,0)*N(BR$14&gt;=Ввод!$T32)*N(BR$14&lt;Ввод!$U32)*PRODUCT($J$18:BR$18)</f>
        <v>0</v>
      </c>
      <c r="BS53" s="5">
        <f>(1+$C53)*IFERROR(Ввод!$R32/$E53,0)*N(BS$14&gt;=Ввод!$T32)*N(BS$14&lt;Ввод!$U32)*PRODUCT($J$18:BS$18)</f>
        <v>0</v>
      </c>
      <c r="BT53" s="5">
        <f>(1+$C53)*IFERROR(Ввод!$R32/$E53,0)*N(BT$14&gt;=Ввод!$T32)*N(BT$14&lt;Ввод!$U32)*PRODUCT($J$18:BT$18)</f>
        <v>0</v>
      </c>
      <c r="BU53" s="5">
        <f>(1+$C53)*IFERROR(Ввод!$R32/$E53,0)*N(BU$14&gt;=Ввод!$T32)*N(BU$14&lt;Ввод!$U32)*PRODUCT($J$18:BU$18)</f>
        <v>0</v>
      </c>
      <c r="BV53" s="5">
        <f>(1+$C53)*IFERROR(Ввод!$R32/$E53,0)*N(BV$14&gt;=Ввод!$T32)*N(BV$14&lt;Ввод!$U32)*PRODUCT($J$18:BV$18)</f>
        <v>0</v>
      </c>
      <c r="BW53" s="5">
        <f>(1+$C53)*IFERROR(Ввод!$R32/$E53,0)*N(BW$14&gt;=Ввод!$T32)*N(BW$14&lt;Ввод!$U32)*PRODUCT($J$18:BW$18)</f>
        <v>0</v>
      </c>
      <c r="BX53" s="5">
        <f>(1+$C53)*IFERROR(Ввод!$R32/$E53,0)*N(BX$14&gt;=Ввод!$T32)*N(BX$14&lt;Ввод!$U32)*PRODUCT($J$18:BX$18)</f>
        <v>0</v>
      </c>
      <c r="BY53" s="5">
        <f>(1+$C53)*IFERROR(Ввод!$R32/$E53,0)*N(BY$14&gt;=Ввод!$T32)*N(BY$14&lt;Ввод!$U32)*PRODUCT($J$18:BY$18)</f>
        <v>0</v>
      </c>
      <c r="BZ53" s="5">
        <f>(1+$C53)*IFERROR(Ввод!$R32/$E53,0)*N(BZ$14&gt;=Ввод!$T32)*N(BZ$14&lt;Ввод!$U32)*PRODUCT($J$18:BZ$18)</f>
        <v>0</v>
      </c>
      <c r="CA53" s="5">
        <f>(1+$C53)*IFERROR(Ввод!$R32/$E53,0)*N(CA$14&gt;=Ввод!$T32)*N(CA$14&lt;Ввод!$U32)*PRODUCT($J$18:CA$18)</f>
        <v>0</v>
      </c>
      <c r="CB53" s="5">
        <f>(1+$C53)*IFERROR(Ввод!$R32/$E53,0)*N(CB$14&gt;=Ввод!$T32)*N(CB$14&lt;Ввод!$U32)*PRODUCT($J$18:CB$18)</f>
        <v>0</v>
      </c>
      <c r="CC53" s="5">
        <f>(1+$C53)*IFERROR(Ввод!$R32/$E53,0)*N(CC$14&gt;=Ввод!$T32)*N(CC$14&lt;Ввод!$U32)*PRODUCT($J$18:CC$18)</f>
        <v>0</v>
      </c>
      <c r="CD53" s="5">
        <f>(1+$C53)*IFERROR(Ввод!$R32/$E53,0)*N(CD$14&gt;=Ввод!$T32)*N(CD$14&lt;Ввод!$U32)*PRODUCT($J$18:CD$18)</f>
        <v>0</v>
      </c>
      <c r="CE53" s="5">
        <f>(1+$C53)*IFERROR(Ввод!$R32/$E53,0)*N(CE$14&gt;=Ввод!$T32)*N(CE$14&lt;Ввод!$U32)*PRODUCT($J$18:CE$18)</f>
        <v>0</v>
      </c>
      <c r="CF53" s="5">
        <f>(1+$C53)*IFERROR(Ввод!$R32/$E53,0)*N(CF$14&gt;=Ввод!$T32)*N(CF$14&lt;Ввод!$U32)*PRODUCT($J$18:CF$18)</f>
        <v>0</v>
      </c>
      <c r="CG53" s="5">
        <f>(1+$C53)*IFERROR(Ввод!$R32/$E53,0)*N(CG$14&gt;=Ввод!$T32)*N(CG$14&lt;Ввод!$U32)*PRODUCT($J$18:CG$18)</f>
        <v>0</v>
      </c>
      <c r="CH53" s="5">
        <f>(1+$C53)*IFERROR(Ввод!$R32/$E53,0)*N(CH$14&gt;=Ввод!$T32)*N(CH$14&lt;Ввод!$U32)*PRODUCT($J$18:CH$18)</f>
        <v>0</v>
      </c>
      <c r="CI53" s="5">
        <f>(1+$C53)*IFERROR(Ввод!$R32/$E53,0)*N(CI$14&gt;=Ввод!$T32)*N(CI$14&lt;Ввод!$U32)*PRODUCT($J$18:CI$18)</f>
        <v>0</v>
      </c>
      <c r="CJ53" s="5">
        <f>(1+$C53)*IFERROR(Ввод!$R32/$E53,0)*N(CJ$14&gt;=Ввод!$T32)*N(CJ$14&lt;Ввод!$U32)*PRODUCT($J$18:CJ$18)</f>
        <v>0</v>
      </c>
      <c r="CK53" s="5">
        <f>(1+$C53)*IFERROR(Ввод!$R32/$E53,0)*N(CK$14&gt;=Ввод!$T32)*N(CK$14&lt;Ввод!$U32)*PRODUCT($J$18:CK$18)</f>
        <v>0</v>
      </c>
      <c r="CL53" s="5">
        <f>(1+$C53)*IFERROR(Ввод!$R32/$E53,0)*N(CL$14&gt;=Ввод!$T32)*N(CL$14&lt;Ввод!$U32)*PRODUCT($J$18:CL$18)</f>
        <v>0</v>
      </c>
      <c r="CM53" s="5">
        <f>(1+$C53)*IFERROR(Ввод!$R32/$E53,0)*N(CM$14&gt;=Ввод!$T32)*N(CM$14&lt;Ввод!$U32)*PRODUCT($J$18:CM$18)</f>
        <v>0</v>
      </c>
      <c r="CN53" s="5">
        <f>(1+$C53)*IFERROR(Ввод!$R32/$E53,0)*N(CN$14&gt;=Ввод!$T32)*N(CN$14&lt;Ввод!$U32)*PRODUCT($J$18:CN$18)</f>
        <v>0</v>
      </c>
      <c r="CO53" s="5">
        <f>(1+$C53)*IFERROR(Ввод!$R32/$E53,0)*N(CO$14&gt;=Ввод!$T32)*N(CO$14&lt;Ввод!$U32)*PRODUCT($J$18:CO$18)</f>
        <v>0</v>
      </c>
      <c r="CP53" s="5">
        <f>(1+$C53)*IFERROR(Ввод!$R32/$E53,0)*N(CP$14&gt;=Ввод!$T32)*N(CP$14&lt;Ввод!$U32)*PRODUCT($J$18:CP$18)</f>
        <v>0</v>
      </c>
      <c r="CQ53" s="5">
        <f>(1+$C53)*IFERROR(Ввод!$R32/$E53,0)*N(CQ$14&gt;=Ввод!$T32)*N(CQ$14&lt;Ввод!$U32)*PRODUCT($J$18:CQ$18)</f>
        <v>0</v>
      </c>
      <c r="CR53" s="5">
        <f>(1+$C53)*IFERROR(Ввод!$R32/$E53,0)*N(CR$14&gt;=Ввод!$T32)*N(CR$14&lt;Ввод!$U32)*PRODUCT($J$18:CR$18)</f>
        <v>0</v>
      </c>
      <c r="CS53" s="5">
        <f>(1+$C53)*IFERROR(Ввод!$R32/$E53,0)*N(CS$14&gt;=Ввод!$T32)*N(CS$14&lt;Ввод!$U32)*PRODUCT($J$18:CS$18)</f>
        <v>0</v>
      </c>
      <c r="CT53" s="5">
        <f>(1+$C53)*IFERROR(Ввод!$R32/$E53,0)*N(CT$14&gt;=Ввод!$T32)*N(CT$14&lt;Ввод!$U32)*PRODUCT($J$18:CT$18)</f>
        <v>0</v>
      </c>
      <c r="CU53" s="5">
        <f>(1+$C53)*IFERROR(Ввод!$R32/$E53,0)*N(CU$14&gt;=Ввод!$T32)*N(CU$14&lt;Ввод!$U32)*PRODUCT($J$18:CU$18)</f>
        <v>0</v>
      </c>
      <c r="CV53" s="5">
        <f>(1+$C53)*IFERROR(Ввод!$R32/$E53,0)*N(CV$14&gt;=Ввод!$T32)*N(CV$14&lt;Ввод!$U32)*PRODUCT($J$18:CV$18)</f>
        <v>0</v>
      </c>
      <c r="CW53" s="5">
        <f>(1+$C53)*IFERROR(Ввод!$R32/$E53,0)*N(CW$14&gt;=Ввод!$T32)*N(CW$14&lt;Ввод!$U32)*PRODUCT($J$18:CW$18)</f>
        <v>0</v>
      </c>
      <c r="CX53" s="5">
        <f>(1+$C53)*IFERROR(Ввод!$R32/$E53,0)*N(CX$14&gt;=Ввод!$T32)*N(CX$14&lt;Ввод!$U32)*PRODUCT($J$18:CX$18)</f>
        <v>0</v>
      </c>
      <c r="CY53" s="5">
        <f>(1+$C53)*IFERROR(Ввод!$R32/$E53,0)*N(CY$14&gt;=Ввод!$T32)*N(CY$14&lt;Ввод!$U32)*PRODUCT($J$18:CY$18)</f>
        <v>0</v>
      </c>
      <c r="CZ53" s="5">
        <f>(1+$C53)*IFERROR(Ввод!$R32/$E53,0)*N(CZ$14&gt;=Ввод!$T32)*N(CZ$14&lt;Ввод!$U32)*PRODUCT($J$18:CZ$18)</f>
        <v>0</v>
      </c>
      <c r="DA53" s="5">
        <f>(1+$C53)*IFERROR(Ввод!$R32/$E53,0)*N(DA$14&gt;=Ввод!$T32)*N(DA$14&lt;Ввод!$U32)*PRODUCT($J$18:DA$18)</f>
        <v>0</v>
      </c>
      <c r="DB53" s="5">
        <f>(1+$C53)*IFERROR(Ввод!$R32/$E53,0)*N(DB$14&gt;=Ввод!$T32)*N(DB$14&lt;Ввод!$U32)*PRODUCT($J$18:DB$18)</f>
        <v>0</v>
      </c>
      <c r="DC53" s="5">
        <f>(1+$C53)*IFERROR(Ввод!$R32/$E53,0)*N(DC$14&gt;=Ввод!$T32)*N(DC$14&lt;Ввод!$U32)*PRODUCT($J$18:DC$18)</f>
        <v>0</v>
      </c>
      <c r="DD53" s="5">
        <f>(1+$C53)*IFERROR(Ввод!$R32/$E53,0)*N(DD$14&gt;=Ввод!$T32)*N(DD$14&lt;Ввод!$U32)*PRODUCT($J$18:DD$18)</f>
        <v>0</v>
      </c>
      <c r="DE53" s="5">
        <f>(1+$C53)*IFERROR(Ввод!$R32/$E53,0)*N(DE$14&gt;=Ввод!$T32)*N(DE$14&lt;Ввод!$U32)*PRODUCT($J$18:DE$18)</f>
        <v>0</v>
      </c>
      <c r="DF53" s="5">
        <f>(1+$C53)*IFERROR(Ввод!$R32/$E53,0)*N(DF$14&gt;=Ввод!$T32)*N(DF$14&lt;Ввод!$U32)*PRODUCT($J$18:DF$18)</f>
        <v>0</v>
      </c>
      <c r="DG53" s="5">
        <f>(1+$C53)*IFERROR(Ввод!$R32/$E53,0)*N(DG$14&gt;=Ввод!$T32)*N(DG$14&lt;Ввод!$U32)*PRODUCT($J$18:DG$18)</f>
        <v>0</v>
      </c>
      <c r="DH53" s="5">
        <f>(1+$C53)*IFERROR(Ввод!$R32/$E53,0)*N(DH$14&gt;=Ввод!$T32)*N(DH$14&lt;Ввод!$U32)*PRODUCT($J$18:DH$18)</f>
        <v>0</v>
      </c>
      <c r="DI53" s="5">
        <f>(1+$C53)*IFERROR(Ввод!$R32/$E53,0)*N(DI$14&gt;=Ввод!$T32)*N(DI$14&lt;Ввод!$U32)*PRODUCT($J$18:DI$18)</f>
        <v>0</v>
      </c>
      <c r="DJ53" s="5">
        <f>(1+$C53)*IFERROR(Ввод!$R32/$E53,0)*N(DJ$14&gt;=Ввод!$T32)*N(DJ$14&lt;Ввод!$U32)*PRODUCT($J$18:DJ$18)</f>
        <v>0</v>
      </c>
    </row>
    <row r="54" spans="2:114">
      <c r="B54" t="str">
        <f>Ввод!L33</f>
        <v>Создание / реконструкция объект №8</v>
      </c>
      <c r="C54" s="235">
        <f>Чувствительность!$D$27</f>
        <v>0</v>
      </c>
      <c r="D54" s="7">
        <f>N(Ввод!P33)</f>
        <v>1</v>
      </c>
      <c r="E54">
        <f>MATCH(Ввод!U33,$14:$14,0)-MATCH(Ввод!T33,$14:$14,0)</f>
        <v>0</v>
      </c>
      <c r="G54" s="7" t="s">
        <v>0</v>
      </c>
      <c r="I54" s="5">
        <f t="shared" si="5"/>
        <v>0</v>
      </c>
      <c r="J54" s="5">
        <f>(1+$C54)*IFERROR(Ввод!$R33/$E54,0)*N(J$14&gt;=Ввод!$T33)*N(J$14&lt;Ввод!$U33)*PRODUCT($J$18:J$18)</f>
        <v>0</v>
      </c>
      <c r="K54" s="5">
        <f>(1+$C54)*IFERROR(Ввод!$R33/$E54,0)*N(K$14&gt;=Ввод!$T33)*N(K$14&lt;Ввод!$U33)*PRODUCT($J$18:K$18)</f>
        <v>0</v>
      </c>
      <c r="L54" s="5">
        <f>(1+$C54)*IFERROR(Ввод!$R33/$E54,0)*N(L$14&gt;=Ввод!$T33)*N(L$14&lt;Ввод!$U33)*PRODUCT($J$18:L$18)</f>
        <v>0</v>
      </c>
      <c r="M54" s="5">
        <f>(1+$C54)*IFERROR(Ввод!$R33/$E54,0)*N(M$14&gt;=Ввод!$T33)*N(M$14&lt;Ввод!$U33)*PRODUCT($J$18:M$18)</f>
        <v>0</v>
      </c>
      <c r="N54" s="5">
        <f>(1+$C54)*IFERROR(Ввод!$R33/$E54,0)*N(N$14&gt;=Ввод!$T33)*N(N$14&lt;Ввод!$U33)*PRODUCT($J$18:N$18)</f>
        <v>0</v>
      </c>
      <c r="O54" s="5">
        <f>(1+$C54)*IFERROR(Ввод!$R33/$E54,0)*N(O$14&gt;=Ввод!$T33)*N(O$14&lt;Ввод!$U33)*PRODUCT($J$18:O$18)</f>
        <v>0</v>
      </c>
      <c r="P54" s="5">
        <f>(1+$C54)*IFERROR(Ввод!$R33/$E54,0)*N(P$14&gt;=Ввод!$T33)*N(P$14&lt;Ввод!$U33)*PRODUCT($J$18:P$18)</f>
        <v>0</v>
      </c>
      <c r="Q54" s="5">
        <f>(1+$C54)*IFERROR(Ввод!$R33/$E54,0)*N(Q$14&gt;=Ввод!$T33)*N(Q$14&lt;Ввод!$U33)*PRODUCT($J$18:Q$18)</f>
        <v>0</v>
      </c>
      <c r="R54" s="5">
        <f>(1+$C54)*IFERROR(Ввод!$R33/$E54,0)*N(R$14&gt;=Ввод!$T33)*N(R$14&lt;Ввод!$U33)*PRODUCT($J$18:R$18)</f>
        <v>0</v>
      </c>
      <c r="S54" s="5">
        <f>(1+$C54)*IFERROR(Ввод!$R33/$E54,0)*N(S$14&gt;=Ввод!$T33)*N(S$14&lt;Ввод!$U33)*PRODUCT($J$18:S$18)</f>
        <v>0</v>
      </c>
      <c r="T54" s="5">
        <f>(1+$C54)*IFERROR(Ввод!$R33/$E54,0)*N(T$14&gt;=Ввод!$T33)*N(T$14&lt;Ввод!$U33)*PRODUCT($J$18:T$18)</f>
        <v>0</v>
      </c>
      <c r="U54" s="5">
        <f>(1+$C54)*IFERROR(Ввод!$R33/$E54,0)*N(U$14&gt;=Ввод!$T33)*N(U$14&lt;Ввод!$U33)*PRODUCT($J$18:U$18)</f>
        <v>0</v>
      </c>
      <c r="V54" s="5">
        <f>(1+$C54)*IFERROR(Ввод!$R33/$E54,0)*N(V$14&gt;=Ввод!$T33)*N(V$14&lt;Ввод!$U33)*PRODUCT($J$18:V$18)</f>
        <v>0</v>
      </c>
      <c r="W54" s="5">
        <f>(1+$C54)*IFERROR(Ввод!$R33/$E54,0)*N(W$14&gt;=Ввод!$T33)*N(W$14&lt;Ввод!$U33)*PRODUCT($J$18:W$18)</f>
        <v>0</v>
      </c>
      <c r="X54" s="5">
        <f>(1+$C54)*IFERROR(Ввод!$R33/$E54,0)*N(X$14&gt;=Ввод!$T33)*N(X$14&lt;Ввод!$U33)*PRODUCT($J$18:X$18)</f>
        <v>0</v>
      </c>
      <c r="Y54" s="5">
        <f>(1+$C54)*IFERROR(Ввод!$R33/$E54,0)*N(Y$14&gt;=Ввод!$T33)*N(Y$14&lt;Ввод!$U33)*PRODUCT($J$18:Y$18)</f>
        <v>0</v>
      </c>
      <c r="Z54" s="5">
        <f>(1+$C54)*IFERROR(Ввод!$R33/$E54,0)*N(Z$14&gt;=Ввод!$T33)*N(Z$14&lt;Ввод!$U33)*PRODUCT($J$18:Z$18)</f>
        <v>0</v>
      </c>
      <c r="AA54" s="5">
        <f>(1+$C54)*IFERROR(Ввод!$R33/$E54,0)*N(AA$14&gt;=Ввод!$T33)*N(AA$14&lt;Ввод!$U33)*PRODUCT($J$18:AA$18)</f>
        <v>0</v>
      </c>
      <c r="AB54" s="5">
        <f>(1+$C54)*IFERROR(Ввод!$R33/$E54,0)*N(AB$14&gt;=Ввод!$T33)*N(AB$14&lt;Ввод!$U33)*PRODUCT($J$18:AB$18)</f>
        <v>0</v>
      </c>
      <c r="AC54" s="5">
        <f>(1+$C54)*IFERROR(Ввод!$R33/$E54,0)*N(AC$14&gt;=Ввод!$T33)*N(AC$14&lt;Ввод!$U33)*PRODUCT($J$18:AC$18)</f>
        <v>0</v>
      </c>
      <c r="AD54" s="5">
        <f>(1+$C54)*IFERROR(Ввод!$R33/$E54,0)*N(AD$14&gt;=Ввод!$T33)*N(AD$14&lt;Ввод!$U33)*PRODUCT($J$18:AD$18)</f>
        <v>0</v>
      </c>
      <c r="AE54" s="5">
        <f>(1+$C54)*IFERROR(Ввод!$R33/$E54,0)*N(AE$14&gt;=Ввод!$T33)*N(AE$14&lt;Ввод!$U33)*PRODUCT($J$18:AE$18)</f>
        <v>0</v>
      </c>
      <c r="AF54" s="5">
        <f>(1+$C54)*IFERROR(Ввод!$R33/$E54,0)*N(AF$14&gt;=Ввод!$T33)*N(AF$14&lt;Ввод!$U33)*PRODUCT($J$18:AF$18)</f>
        <v>0</v>
      </c>
      <c r="AG54" s="5">
        <f>(1+$C54)*IFERROR(Ввод!$R33/$E54,0)*N(AG$14&gt;=Ввод!$T33)*N(AG$14&lt;Ввод!$U33)*PRODUCT($J$18:AG$18)</f>
        <v>0</v>
      </c>
      <c r="AH54" s="5">
        <f>(1+$C54)*IFERROR(Ввод!$R33/$E54,0)*N(AH$14&gt;=Ввод!$T33)*N(AH$14&lt;Ввод!$U33)*PRODUCT($J$18:AH$18)</f>
        <v>0</v>
      </c>
      <c r="AI54" s="5">
        <f>(1+$C54)*IFERROR(Ввод!$R33/$E54,0)*N(AI$14&gt;=Ввод!$T33)*N(AI$14&lt;Ввод!$U33)*PRODUCT($J$18:AI$18)</f>
        <v>0</v>
      </c>
      <c r="AJ54" s="5">
        <f>(1+$C54)*IFERROR(Ввод!$R33/$E54,0)*N(AJ$14&gt;=Ввод!$T33)*N(AJ$14&lt;Ввод!$U33)*PRODUCT($J$18:AJ$18)</f>
        <v>0</v>
      </c>
      <c r="AK54" s="5">
        <f>(1+$C54)*IFERROR(Ввод!$R33/$E54,0)*N(AK$14&gt;=Ввод!$T33)*N(AK$14&lt;Ввод!$U33)*PRODUCT($J$18:AK$18)</f>
        <v>0</v>
      </c>
      <c r="AL54" s="5">
        <f>(1+$C54)*IFERROR(Ввод!$R33/$E54,0)*N(AL$14&gt;=Ввод!$T33)*N(AL$14&lt;Ввод!$U33)*PRODUCT($J$18:AL$18)</f>
        <v>0</v>
      </c>
      <c r="AM54" s="5">
        <f>(1+$C54)*IFERROR(Ввод!$R33/$E54,0)*N(AM$14&gt;=Ввод!$T33)*N(AM$14&lt;Ввод!$U33)*PRODUCT($J$18:AM$18)</f>
        <v>0</v>
      </c>
      <c r="AN54" s="5">
        <f>(1+$C54)*IFERROR(Ввод!$R33/$E54,0)*N(AN$14&gt;=Ввод!$T33)*N(AN$14&lt;Ввод!$U33)*PRODUCT($J$18:AN$18)</f>
        <v>0</v>
      </c>
      <c r="AO54" s="5">
        <f>(1+$C54)*IFERROR(Ввод!$R33/$E54,0)*N(AO$14&gt;=Ввод!$T33)*N(AO$14&lt;Ввод!$U33)*PRODUCT($J$18:AO$18)</f>
        <v>0</v>
      </c>
      <c r="AP54" s="5">
        <f>(1+$C54)*IFERROR(Ввод!$R33/$E54,0)*N(AP$14&gt;=Ввод!$T33)*N(AP$14&lt;Ввод!$U33)*PRODUCT($J$18:AP$18)</f>
        <v>0</v>
      </c>
      <c r="AQ54" s="5">
        <f>(1+$C54)*IFERROR(Ввод!$R33/$E54,0)*N(AQ$14&gt;=Ввод!$T33)*N(AQ$14&lt;Ввод!$U33)*PRODUCT($J$18:AQ$18)</f>
        <v>0</v>
      </c>
      <c r="AR54" s="5">
        <f>(1+$C54)*IFERROR(Ввод!$R33/$E54,0)*N(AR$14&gt;=Ввод!$T33)*N(AR$14&lt;Ввод!$U33)*PRODUCT($J$18:AR$18)</f>
        <v>0</v>
      </c>
      <c r="AS54" s="5">
        <f>(1+$C54)*IFERROR(Ввод!$R33/$E54,0)*N(AS$14&gt;=Ввод!$T33)*N(AS$14&lt;Ввод!$U33)*PRODUCT($J$18:AS$18)</f>
        <v>0</v>
      </c>
      <c r="AT54" s="5">
        <f>(1+$C54)*IFERROR(Ввод!$R33/$E54,0)*N(AT$14&gt;=Ввод!$T33)*N(AT$14&lt;Ввод!$U33)*PRODUCT($J$18:AT$18)</f>
        <v>0</v>
      </c>
      <c r="AU54" s="5">
        <f>(1+$C54)*IFERROR(Ввод!$R33/$E54,0)*N(AU$14&gt;=Ввод!$T33)*N(AU$14&lt;Ввод!$U33)*PRODUCT($J$18:AU$18)</f>
        <v>0</v>
      </c>
      <c r="AV54" s="5">
        <f>(1+$C54)*IFERROR(Ввод!$R33/$E54,0)*N(AV$14&gt;=Ввод!$T33)*N(AV$14&lt;Ввод!$U33)*PRODUCT($J$18:AV$18)</f>
        <v>0</v>
      </c>
      <c r="AW54" s="5">
        <f>(1+$C54)*IFERROR(Ввод!$R33/$E54,0)*N(AW$14&gt;=Ввод!$T33)*N(AW$14&lt;Ввод!$U33)*PRODUCT($J$18:AW$18)</f>
        <v>0</v>
      </c>
      <c r="AX54" s="5">
        <f>(1+$C54)*IFERROR(Ввод!$R33/$E54,0)*N(AX$14&gt;=Ввод!$T33)*N(AX$14&lt;Ввод!$U33)*PRODUCT($J$18:AX$18)</f>
        <v>0</v>
      </c>
      <c r="AY54" s="5">
        <f>(1+$C54)*IFERROR(Ввод!$R33/$E54,0)*N(AY$14&gt;=Ввод!$T33)*N(AY$14&lt;Ввод!$U33)*PRODUCT($J$18:AY$18)</f>
        <v>0</v>
      </c>
      <c r="AZ54" s="5">
        <f>(1+$C54)*IFERROR(Ввод!$R33/$E54,0)*N(AZ$14&gt;=Ввод!$T33)*N(AZ$14&lt;Ввод!$U33)*PRODUCT($J$18:AZ$18)</f>
        <v>0</v>
      </c>
      <c r="BA54" s="5">
        <f>(1+$C54)*IFERROR(Ввод!$R33/$E54,0)*N(BA$14&gt;=Ввод!$T33)*N(BA$14&lt;Ввод!$U33)*PRODUCT($J$18:BA$18)</f>
        <v>0</v>
      </c>
      <c r="BB54" s="5">
        <f>(1+$C54)*IFERROR(Ввод!$R33/$E54,0)*N(BB$14&gt;=Ввод!$T33)*N(BB$14&lt;Ввод!$U33)*PRODUCT($J$18:BB$18)</f>
        <v>0</v>
      </c>
      <c r="BC54" s="5">
        <f>(1+$C54)*IFERROR(Ввод!$R33/$E54,0)*N(BC$14&gt;=Ввод!$T33)*N(BC$14&lt;Ввод!$U33)*PRODUCT($J$18:BC$18)</f>
        <v>0</v>
      </c>
      <c r="BD54" s="5">
        <f>(1+$C54)*IFERROR(Ввод!$R33/$E54,0)*N(BD$14&gt;=Ввод!$T33)*N(BD$14&lt;Ввод!$U33)*PRODUCT($J$18:BD$18)</f>
        <v>0</v>
      </c>
      <c r="BE54" s="5">
        <f>(1+$C54)*IFERROR(Ввод!$R33/$E54,0)*N(BE$14&gt;=Ввод!$T33)*N(BE$14&lt;Ввод!$U33)*PRODUCT($J$18:BE$18)</f>
        <v>0</v>
      </c>
      <c r="BF54" s="5">
        <f>(1+$C54)*IFERROR(Ввод!$R33/$E54,0)*N(BF$14&gt;=Ввод!$T33)*N(BF$14&lt;Ввод!$U33)*PRODUCT($J$18:BF$18)</f>
        <v>0</v>
      </c>
      <c r="BG54" s="5">
        <f>(1+$C54)*IFERROR(Ввод!$R33/$E54,0)*N(BG$14&gt;=Ввод!$T33)*N(BG$14&lt;Ввод!$U33)*PRODUCT($J$18:BG$18)</f>
        <v>0</v>
      </c>
      <c r="BH54" s="5">
        <f>(1+$C54)*IFERROR(Ввод!$R33/$E54,0)*N(BH$14&gt;=Ввод!$T33)*N(BH$14&lt;Ввод!$U33)*PRODUCT($J$18:BH$18)</f>
        <v>0</v>
      </c>
      <c r="BI54" s="5">
        <f>(1+$C54)*IFERROR(Ввод!$R33/$E54,0)*N(BI$14&gt;=Ввод!$T33)*N(BI$14&lt;Ввод!$U33)*PRODUCT($J$18:BI$18)</f>
        <v>0</v>
      </c>
      <c r="BJ54" s="5">
        <f>(1+$C54)*IFERROR(Ввод!$R33/$E54,0)*N(BJ$14&gt;=Ввод!$T33)*N(BJ$14&lt;Ввод!$U33)*PRODUCT($J$18:BJ$18)</f>
        <v>0</v>
      </c>
      <c r="BK54" s="5">
        <f>(1+$C54)*IFERROR(Ввод!$R33/$E54,0)*N(BK$14&gt;=Ввод!$T33)*N(BK$14&lt;Ввод!$U33)*PRODUCT($J$18:BK$18)</f>
        <v>0</v>
      </c>
      <c r="BL54" s="5">
        <f>(1+$C54)*IFERROR(Ввод!$R33/$E54,0)*N(BL$14&gt;=Ввод!$T33)*N(BL$14&lt;Ввод!$U33)*PRODUCT($J$18:BL$18)</f>
        <v>0</v>
      </c>
      <c r="BM54" s="5">
        <f>(1+$C54)*IFERROR(Ввод!$R33/$E54,0)*N(BM$14&gt;=Ввод!$T33)*N(BM$14&lt;Ввод!$U33)*PRODUCT($J$18:BM$18)</f>
        <v>0</v>
      </c>
      <c r="BN54" s="5">
        <f>(1+$C54)*IFERROR(Ввод!$R33/$E54,0)*N(BN$14&gt;=Ввод!$T33)*N(BN$14&lt;Ввод!$U33)*PRODUCT($J$18:BN$18)</f>
        <v>0</v>
      </c>
      <c r="BO54" s="5">
        <f>(1+$C54)*IFERROR(Ввод!$R33/$E54,0)*N(BO$14&gt;=Ввод!$T33)*N(BO$14&lt;Ввод!$U33)*PRODUCT($J$18:BO$18)</f>
        <v>0</v>
      </c>
      <c r="BP54" s="5">
        <f>(1+$C54)*IFERROR(Ввод!$R33/$E54,0)*N(BP$14&gt;=Ввод!$T33)*N(BP$14&lt;Ввод!$U33)*PRODUCT($J$18:BP$18)</f>
        <v>0</v>
      </c>
      <c r="BQ54" s="5">
        <f>(1+$C54)*IFERROR(Ввод!$R33/$E54,0)*N(BQ$14&gt;=Ввод!$T33)*N(BQ$14&lt;Ввод!$U33)*PRODUCT($J$18:BQ$18)</f>
        <v>0</v>
      </c>
      <c r="BR54" s="5">
        <f>(1+$C54)*IFERROR(Ввод!$R33/$E54,0)*N(BR$14&gt;=Ввод!$T33)*N(BR$14&lt;Ввод!$U33)*PRODUCT($J$18:BR$18)</f>
        <v>0</v>
      </c>
      <c r="BS54" s="5">
        <f>(1+$C54)*IFERROR(Ввод!$R33/$E54,0)*N(BS$14&gt;=Ввод!$T33)*N(BS$14&lt;Ввод!$U33)*PRODUCT($J$18:BS$18)</f>
        <v>0</v>
      </c>
      <c r="BT54" s="5">
        <f>(1+$C54)*IFERROR(Ввод!$R33/$E54,0)*N(BT$14&gt;=Ввод!$T33)*N(BT$14&lt;Ввод!$U33)*PRODUCT($J$18:BT$18)</f>
        <v>0</v>
      </c>
      <c r="BU54" s="5">
        <f>(1+$C54)*IFERROR(Ввод!$R33/$E54,0)*N(BU$14&gt;=Ввод!$T33)*N(BU$14&lt;Ввод!$U33)*PRODUCT($J$18:BU$18)</f>
        <v>0</v>
      </c>
      <c r="BV54" s="5">
        <f>(1+$C54)*IFERROR(Ввод!$R33/$E54,0)*N(BV$14&gt;=Ввод!$T33)*N(BV$14&lt;Ввод!$U33)*PRODUCT($J$18:BV$18)</f>
        <v>0</v>
      </c>
      <c r="BW54" s="5">
        <f>(1+$C54)*IFERROR(Ввод!$R33/$E54,0)*N(BW$14&gt;=Ввод!$T33)*N(BW$14&lt;Ввод!$U33)*PRODUCT($J$18:BW$18)</f>
        <v>0</v>
      </c>
      <c r="BX54" s="5">
        <f>(1+$C54)*IFERROR(Ввод!$R33/$E54,0)*N(BX$14&gt;=Ввод!$T33)*N(BX$14&lt;Ввод!$U33)*PRODUCT($J$18:BX$18)</f>
        <v>0</v>
      </c>
      <c r="BY54" s="5">
        <f>(1+$C54)*IFERROR(Ввод!$R33/$E54,0)*N(BY$14&gt;=Ввод!$T33)*N(BY$14&lt;Ввод!$U33)*PRODUCT($J$18:BY$18)</f>
        <v>0</v>
      </c>
      <c r="BZ54" s="5">
        <f>(1+$C54)*IFERROR(Ввод!$R33/$E54,0)*N(BZ$14&gt;=Ввод!$T33)*N(BZ$14&lt;Ввод!$U33)*PRODUCT($J$18:BZ$18)</f>
        <v>0</v>
      </c>
      <c r="CA54" s="5">
        <f>(1+$C54)*IFERROR(Ввод!$R33/$E54,0)*N(CA$14&gt;=Ввод!$T33)*N(CA$14&lt;Ввод!$U33)*PRODUCT($J$18:CA$18)</f>
        <v>0</v>
      </c>
      <c r="CB54" s="5">
        <f>(1+$C54)*IFERROR(Ввод!$R33/$E54,0)*N(CB$14&gt;=Ввод!$T33)*N(CB$14&lt;Ввод!$U33)*PRODUCT($J$18:CB$18)</f>
        <v>0</v>
      </c>
      <c r="CC54" s="5">
        <f>(1+$C54)*IFERROR(Ввод!$R33/$E54,0)*N(CC$14&gt;=Ввод!$T33)*N(CC$14&lt;Ввод!$U33)*PRODUCT($J$18:CC$18)</f>
        <v>0</v>
      </c>
      <c r="CD54" s="5">
        <f>(1+$C54)*IFERROR(Ввод!$R33/$E54,0)*N(CD$14&gt;=Ввод!$T33)*N(CD$14&lt;Ввод!$U33)*PRODUCT($J$18:CD$18)</f>
        <v>0</v>
      </c>
      <c r="CE54" s="5">
        <f>(1+$C54)*IFERROR(Ввод!$R33/$E54,0)*N(CE$14&gt;=Ввод!$T33)*N(CE$14&lt;Ввод!$U33)*PRODUCT($J$18:CE$18)</f>
        <v>0</v>
      </c>
      <c r="CF54" s="5">
        <f>(1+$C54)*IFERROR(Ввод!$R33/$E54,0)*N(CF$14&gt;=Ввод!$T33)*N(CF$14&lt;Ввод!$U33)*PRODUCT($J$18:CF$18)</f>
        <v>0</v>
      </c>
      <c r="CG54" s="5">
        <f>(1+$C54)*IFERROR(Ввод!$R33/$E54,0)*N(CG$14&gt;=Ввод!$T33)*N(CG$14&lt;Ввод!$U33)*PRODUCT($J$18:CG$18)</f>
        <v>0</v>
      </c>
      <c r="CH54" s="5">
        <f>(1+$C54)*IFERROR(Ввод!$R33/$E54,0)*N(CH$14&gt;=Ввод!$T33)*N(CH$14&lt;Ввод!$U33)*PRODUCT($J$18:CH$18)</f>
        <v>0</v>
      </c>
      <c r="CI54" s="5">
        <f>(1+$C54)*IFERROR(Ввод!$R33/$E54,0)*N(CI$14&gt;=Ввод!$T33)*N(CI$14&lt;Ввод!$U33)*PRODUCT($J$18:CI$18)</f>
        <v>0</v>
      </c>
      <c r="CJ54" s="5">
        <f>(1+$C54)*IFERROR(Ввод!$R33/$E54,0)*N(CJ$14&gt;=Ввод!$T33)*N(CJ$14&lt;Ввод!$U33)*PRODUCT($J$18:CJ$18)</f>
        <v>0</v>
      </c>
      <c r="CK54" s="5">
        <f>(1+$C54)*IFERROR(Ввод!$R33/$E54,0)*N(CK$14&gt;=Ввод!$T33)*N(CK$14&lt;Ввод!$U33)*PRODUCT($J$18:CK$18)</f>
        <v>0</v>
      </c>
      <c r="CL54" s="5">
        <f>(1+$C54)*IFERROR(Ввод!$R33/$E54,0)*N(CL$14&gt;=Ввод!$T33)*N(CL$14&lt;Ввод!$U33)*PRODUCT($J$18:CL$18)</f>
        <v>0</v>
      </c>
      <c r="CM54" s="5">
        <f>(1+$C54)*IFERROR(Ввод!$R33/$E54,0)*N(CM$14&gt;=Ввод!$T33)*N(CM$14&lt;Ввод!$U33)*PRODUCT($J$18:CM$18)</f>
        <v>0</v>
      </c>
      <c r="CN54" s="5">
        <f>(1+$C54)*IFERROR(Ввод!$R33/$E54,0)*N(CN$14&gt;=Ввод!$T33)*N(CN$14&lt;Ввод!$U33)*PRODUCT($J$18:CN$18)</f>
        <v>0</v>
      </c>
      <c r="CO54" s="5">
        <f>(1+$C54)*IFERROR(Ввод!$R33/$E54,0)*N(CO$14&gt;=Ввод!$T33)*N(CO$14&lt;Ввод!$U33)*PRODUCT($J$18:CO$18)</f>
        <v>0</v>
      </c>
      <c r="CP54" s="5">
        <f>(1+$C54)*IFERROR(Ввод!$R33/$E54,0)*N(CP$14&gt;=Ввод!$T33)*N(CP$14&lt;Ввод!$U33)*PRODUCT($J$18:CP$18)</f>
        <v>0</v>
      </c>
      <c r="CQ54" s="5">
        <f>(1+$C54)*IFERROR(Ввод!$R33/$E54,0)*N(CQ$14&gt;=Ввод!$T33)*N(CQ$14&lt;Ввод!$U33)*PRODUCT($J$18:CQ$18)</f>
        <v>0</v>
      </c>
      <c r="CR54" s="5">
        <f>(1+$C54)*IFERROR(Ввод!$R33/$E54,0)*N(CR$14&gt;=Ввод!$T33)*N(CR$14&lt;Ввод!$U33)*PRODUCT($J$18:CR$18)</f>
        <v>0</v>
      </c>
      <c r="CS54" s="5">
        <f>(1+$C54)*IFERROR(Ввод!$R33/$E54,0)*N(CS$14&gt;=Ввод!$T33)*N(CS$14&lt;Ввод!$U33)*PRODUCT($J$18:CS$18)</f>
        <v>0</v>
      </c>
      <c r="CT54" s="5">
        <f>(1+$C54)*IFERROR(Ввод!$R33/$E54,0)*N(CT$14&gt;=Ввод!$T33)*N(CT$14&lt;Ввод!$U33)*PRODUCT($J$18:CT$18)</f>
        <v>0</v>
      </c>
      <c r="CU54" s="5">
        <f>(1+$C54)*IFERROR(Ввод!$R33/$E54,0)*N(CU$14&gt;=Ввод!$T33)*N(CU$14&lt;Ввод!$U33)*PRODUCT($J$18:CU$18)</f>
        <v>0</v>
      </c>
      <c r="CV54" s="5">
        <f>(1+$C54)*IFERROR(Ввод!$R33/$E54,0)*N(CV$14&gt;=Ввод!$T33)*N(CV$14&lt;Ввод!$U33)*PRODUCT($J$18:CV$18)</f>
        <v>0</v>
      </c>
      <c r="CW54" s="5">
        <f>(1+$C54)*IFERROR(Ввод!$R33/$E54,0)*N(CW$14&gt;=Ввод!$T33)*N(CW$14&lt;Ввод!$U33)*PRODUCT($J$18:CW$18)</f>
        <v>0</v>
      </c>
      <c r="CX54" s="5">
        <f>(1+$C54)*IFERROR(Ввод!$R33/$E54,0)*N(CX$14&gt;=Ввод!$T33)*N(CX$14&lt;Ввод!$U33)*PRODUCT($J$18:CX$18)</f>
        <v>0</v>
      </c>
      <c r="CY54" s="5">
        <f>(1+$C54)*IFERROR(Ввод!$R33/$E54,0)*N(CY$14&gt;=Ввод!$T33)*N(CY$14&lt;Ввод!$U33)*PRODUCT($J$18:CY$18)</f>
        <v>0</v>
      </c>
      <c r="CZ54" s="5">
        <f>(1+$C54)*IFERROR(Ввод!$R33/$E54,0)*N(CZ$14&gt;=Ввод!$T33)*N(CZ$14&lt;Ввод!$U33)*PRODUCT($J$18:CZ$18)</f>
        <v>0</v>
      </c>
      <c r="DA54" s="5">
        <f>(1+$C54)*IFERROR(Ввод!$R33/$E54,0)*N(DA$14&gt;=Ввод!$T33)*N(DA$14&lt;Ввод!$U33)*PRODUCT($J$18:DA$18)</f>
        <v>0</v>
      </c>
      <c r="DB54" s="5">
        <f>(1+$C54)*IFERROR(Ввод!$R33/$E54,0)*N(DB$14&gt;=Ввод!$T33)*N(DB$14&lt;Ввод!$U33)*PRODUCT($J$18:DB$18)</f>
        <v>0</v>
      </c>
      <c r="DC54" s="5">
        <f>(1+$C54)*IFERROR(Ввод!$R33/$E54,0)*N(DC$14&gt;=Ввод!$T33)*N(DC$14&lt;Ввод!$U33)*PRODUCT($J$18:DC$18)</f>
        <v>0</v>
      </c>
      <c r="DD54" s="5">
        <f>(1+$C54)*IFERROR(Ввод!$R33/$E54,0)*N(DD$14&gt;=Ввод!$T33)*N(DD$14&lt;Ввод!$U33)*PRODUCT($J$18:DD$18)</f>
        <v>0</v>
      </c>
      <c r="DE54" s="5">
        <f>(1+$C54)*IFERROR(Ввод!$R33/$E54,0)*N(DE$14&gt;=Ввод!$T33)*N(DE$14&lt;Ввод!$U33)*PRODUCT($J$18:DE$18)</f>
        <v>0</v>
      </c>
      <c r="DF54" s="5">
        <f>(1+$C54)*IFERROR(Ввод!$R33/$E54,0)*N(DF$14&gt;=Ввод!$T33)*N(DF$14&lt;Ввод!$U33)*PRODUCT($J$18:DF$18)</f>
        <v>0</v>
      </c>
      <c r="DG54" s="5">
        <f>(1+$C54)*IFERROR(Ввод!$R33/$E54,0)*N(DG$14&gt;=Ввод!$T33)*N(DG$14&lt;Ввод!$U33)*PRODUCT($J$18:DG$18)</f>
        <v>0</v>
      </c>
      <c r="DH54" s="5">
        <f>(1+$C54)*IFERROR(Ввод!$R33/$E54,0)*N(DH$14&gt;=Ввод!$T33)*N(DH$14&lt;Ввод!$U33)*PRODUCT($J$18:DH$18)</f>
        <v>0</v>
      </c>
      <c r="DI54" s="5">
        <f>(1+$C54)*IFERROR(Ввод!$R33/$E54,0)*N(DI$14&gt;=Ввод!$T33)*N(DI$14&lt;Ввод!$U33)*PRODUCT($J$18:DI$18)</f>
        <v>0</v>
      </c>
      <c r="DJ54" s="5">
        <f>(1+$C54)*IFERROR(Ввод!$R33/$E54,0)*N(DJ$14&gt;=Ввод!$T33)*N(DJ$14&lt;Ввод!$U33)*PRODUCT($J$18:DJ$18)</f>
        <v>0</v>
      </c>
    </row>
    <row r="55" spans="2:114">
      <c r="B55" t="str">
        <f>Ввод!L34</f>
        <v>Создание / реконструкция объект №9</v>
      </c>
      <c r="C55" s="235">
        <f>Чувствительность!$D$27</f>
        <v>0</v>
      </c>
      <c r="D55" s="7">
        <f>N(Ввод!P34)</f>
        <v>1</v>
      </c>
      <c r="E55">
        <f>MATCH(Ввод!U34,$14:$14,0)-MATCH(Ввод!T34,$14:$14,0)</f>
        <v>0</v>
      </c>
      <c r="G55" s="7" t="s">
        <v>0</v>
      </c>
      <c r="I55" s="5">
        <f t="shared" si="5"/>
        <v>0</v>
      </c>
      <c r="J55" s="5">
        <f>(1+$C55)*IFERROR(Ввод!$R34/$E55,0)*N(J$14&gt;=Ввод!$T34)*N(J$14&lt;Ввод!$U34)*PRODUCT($J$18:J$18)</f>
        <v>0</v>
      </c>
      <c r="K55" s="5">
        <f>(1+$C55)*IFERROR(Ввод!$R34/$E55,0)*N(K$14&gt;=Ввод!$T34)*N(K$14&lt;Ввод!$U34)*PRODUCT($J$18:K$18)</f>
        <v>0</v>
      </c>
      <c r="L55" s="5">
        <f>(1+$C55)*IFERROR(Ввод!$R34/$E55,0)*N(L$14&gt;=Ввод!$T34)*N(L$14&lt;Ввод!$U34)*PRODUCT($J$18:L$18)</f>
        <v>0</v>
      </c>
      <c r="M55" s="5">
        <f>(1+$C55)*IFERROR(Ввод!$R34/$E55,0)*N(M$14&gt;=Ввод!$T34)*N(M$14&lt;Ввод!$U34)*PRODUCT($J$18:M$18)</f>
        <v>0</v>
      </c>
      <c r="N55" s="5">
        <f>(1+$C55)*IFERROR(Ввод!$R34/$E55,0)*N(N$14&gt;=Ввод!$T34)*N(N$14&lt;Ввод!$U34)*PRODUCT($J$18:N$18)</f>
        <v>0</v>
      </c>
      <c r="O55" s="5">
        <f>(1+$C55)*IFERROR(Ввод!$R34/$E55,0)*N(O$14&gt;=Ввод!$T34)*N(O$14&lt;Ввод!$U34)*PRODUCT($J$18:O$18)</f>
        <v>0</v>
      </c>
      <c r="P55" s="5">
        <f>(1+$C55)*IFERROR(Ввод!$R34/$E55,0)*N(P$14&gt;=Ввод!$T34)*N(P$14&lt;Ввод!$U34)*PRODUCT($J$18:P$18)</f>
        <v>0</v>
      </c>
      <c r="Q55" s="5">
        <f>(1+$C55)*IFERROR(Ввод!$R34/$E55,0)*N(Q$14&gt;=Ввод!$T34)*N(Q$14&lt;Ввод!$U34)*PRODUCT($J$18:Q$18)</f>
        <v>0</v>
      </c>
      <c r="R55" s="5">
        <f>(1+$C55)*IFERROR(Ввод!$R34/$E55,0)*N(R$14&gt;=Ввод!$T34)*N(R$14&lt;Ввод!$U34)*PRODUCT($J$18:R$18)</f>
        <v>0</v>
      </c>
      <c r="S55" s="5">
        <f>(1+$C55)*IFERROR(Ввод!$R34/$E55,0)*N(S$14&gt;=Ввод!$T34)*N(S$14&lt;Ввод!$U34)*PRODUCT($J$18:S$18)</f>
        <v>0</v>
      </c>
      <c r="T55" s="5">
        <f>(1+$C55)*IFERROR(Ввод!$R34/$E55,0)*N(T$14&gt;=Ввод!$T34)*N(T$14&lt;Ввод!$U34)*PRODUCT($J$18:T$18)</f>
        <v>0</v>
      </c>
      <c r="U55" s="5">
        <f>(1+$C55)*IFERROR(Ввод!$R34/$E55,0)*N(U$14&gt;=Ввод!$T34)*N(U$14&lt;Ввод!$U34)*PRODUCT($J$18:U$18)</f>
        <v>0</v>
      </c>
      <c r="V55" s="5">
        <f>(1+$C55)*IFERROR(Ввод!$R34/$E55,0)*N(V$14&gt;=Ввод!$T34)*N(V$14&lt;Ввод!$U34)*PRODUCT($J$18:V$18)</f>
        <v>0</v>
      </c>
      <c r="W55" s="5">
        <f>(1+$C55)*IFERROR(Ввод!$R34/$E55,0)*N(W$14&gt;=Ввод!$T34)*N(W$14&lt;Ввод!$U34)*PRODUCT($J$18:W$18)</f>
        <v>0</v>
      </c>
      <c r="X55" s="5">
        <f>(1+$C55)*IFERROR(Ввод!$R34/$E55,0)*N(X$14&gt;=Ввод!$T34)*N(X$14&lt;Ввод!$U34)*PRODUCT($J$18:X$18)</f>
        <v>0</v>
      </c>
      <c r="Y55" s="5">
        <f>(1+$C55)*IFERROR(Ввод!$R34/$E55,0)*N(Y$14&gt;=Ввод!$T34)*N(Y$14&lt;Ввод!$U34)*PRODUCT($J$18:Y$18)</f>
        <v>0</v>
      </c>
      <c r="Z55" s="5">
        <f>(1+$C55)*IFERROR(Ввод!$R34/$E55,0)*N(Z$14&gt;=Ввод!$T34)*N(Z$14&lt;Ввод!$U34)*PRODUCT($J$18:Z$18)</f>
        <v>0</v>
      </c>
      <c r="AA55" s="5">
        <f>(1+$C55)*IFERROR(Ввод!$R34/$E55,0)*N(AA$14&gt;=Ввод!$T34)*N(AA$14&lt;Ввод!$U34)*PRODUCT($J$18:AA$18)</f>
        <v>0</v>
      </c>
      <c r="AB55" s="5">
        <f>(1+$C55)*IFERROR(Ввод!$R34/$E55,0)*N(AB$14&gt;=Ввод!$T34)*N(AB$14&lt;Ввод!$U34)*PRODUCT($J$18:AB$18)</f>
        <v>0</v>
      </c>
      <c r="AC55" s="5">
        <f>(1+$C55)*IFERROR(Ввод!$R34/$E55,0)*N(AC$14&gt;=Ввод!$T34)*N(AC$14&lt;Ввод!$U34)*PRODUCT($J$18:AC$18)</f>
        <v>0</v>
      </c>
      <c r="AD55" s="5">
        <f>(1+$C55)*IFERROR(Ввод!$R34/$E55,0)*N(AD$14&gt;=Ввод!$T34)*N(AD$14&lt;Ввод!$U34)*PRODUCT($J$18:AD$18)</f>
        <v>0</v>
      </c>
      <c r="AE55" s="5">
        <f>(1+$C55)*IFERROR(Ввод!$R34/$E55,0)*N(AE$14&gt;=Ввод!$T34)*N(AE$14&lt;Ввод!$U34)*PRODUCT($J$18:AE$18)</f>
        <v>0</v>
      </c>
      <c r="AF55" s="5">
        <f>(1+$C55)*IFERROR(Ввод!$R34/$E55,0)*N(AF$14&gt;=Ввод!$T34)*N(AF$14&lt;Ввод!$U34)*PRODUCT($J$18:AF$18)</f>
        <v>0</v>
      </c>
      <c r="AG55" s="5">
        <f>(1+$C55)*IFERROR(Ввод!$R34/$E55,0)*N(AG$14&gt;=Ввод!$T34)*N(AG$14&lt;Ввод!$U34)*PRODUCT($J$18:AG$18)</f>
        <v>0</v>
      </c>
      <c r="AH55" s="5">
        <f>(1+$C55)*IFERROR(Ввод!$R34/$E55,0)*N(AH$14&gt;=Ввод!$T34)*N(AH$14&lt;Ввод!$U34)*PRODUCT($J$18:AH$18)</f>
        <v>0</v>
      </c>
      <c r="AI55" s="5">
        <f>(1+$C55)*IFERROR(Ввод!$R34/$E55,0)*N(AI$14&gt;=Ввод!$T34)*N(AI$14&lt;Ввод!$U34)*PRODUCT($J$18:AI$18)</f>
        <v>0</v>
      </c>
      <c r="AJ55" s="5">
        <f>(1+$C55)*IFERROR(Ввод!$R34/$E55,0)*N(AJ$14&gt;=Ввод!$T34)*N(AJ$14&lt;Ввод!$U34)*PRODUCT($J$18:AJ$18)</f>
        <v>0</v>
      </c>
      <c r="AK55" s="5">
        <f>(1+$C55)*IFERROR(Ввод!$R34/$E55,0)*N(AK$14&gt;=Ввод!$T34)*N(AK$14&lt;Ввод!$U34)*PRODUCT($J$18:AK$18)</f>
        <v>0</v>
      </c>
      <c r="AL55" s="5">
        <f>(1+$C55)*IFERROR(Ввод!$R34/$E55,0)*N(AL$14&gt;=Ввод!$T34)*N(AL$14&lt;Ввод!$U34)*PRODUCT($J$18:AL$18)</f>
        <v>0</v>
      </c>
      <c r="AM55" s="5">
        <f>(1+$C55)*IFERROR(Ввод!$R34/$E55,0)*N(AM$14&gt;=Ввод!$T34)*N(AM$14&lt;Ввод!$U34)*PRODUCT($J$18:AM$18)</f>
        <v>0</v>
      </c>
      <c r="AN55" s="5">
        <f>(1+$C55)*IFERROR(Ввод!$R34/$E55,0)*N(AN$14&gt;=Ввод!$T34)*N(AN$14&lt;Ввод!$U34)*PRODUCT($J$18:AN$18)</f>
        <v>0</v>
      </c>
      <c r="AO55" s="5">
        <f>(1+$C55)*IFERROR(Ввод!$R34/$E55,0)*N(AO$14&gt;=Ввод!$T34)*N(AO$14&lt;Ввод!$U34)*PRODUCT($J$18:AO$18)</f>
        <v>0</v>
      </c>
      <c r="AP55" s="5">
        <f>(1+$C55)*IFERROR(Ввод!$R34/$E55,0)*N(AP$14&gt;=Ввод!$T34)*N(AP$14&lt;Ввод!$U34)*PRODUCT($J$18:AP$18)</f>
        <v>0</v>
      </c>
      <c r="AQ55" s="5">
        <f>(1+$C55)*IFERROR(Ввод!$R34/$E55,0)*N(AQ$14&gt;=Ввод!$T34)*N(AQ$14&lt;Ввод!$U34)*PRODUCT($J$18:AQ$18)</f>
        <v>0</v>
      </c>
      <c r="AR55" s="5">
        <f>(1+$C55)*IFERROR(Ввод!$R34/$E55,0)*N(AR$14&gt;=Ввод!$T34)*N(AR$14&lt;Ввод!$U34)*PRODUCT($J$18:AR$18)</f>
        <v>0</v>
      </c>
      <c r="AS55" s="5">
        <f>(1+$C55)*IFERROR(Ввод!$R34/$E55,0)*N(AS$14&gt;=Ввод!$T34)*N(AS$14&lt;Ввод!$U34)*PRODUCT($J$18:AS$18)</f>
        <v>0</v>
      </c>
      <c r="AT55" s="5">
        <f>(1+$C55)*IFERROR(Ввод!$R34/$E55,0)*N(AT$14&gt;=Ввод!$T34)*N(AT$14&lt;Ввод!$U34)*PRODUCT($J$18:AT$18)</f>
        <v>0</v>
      </c>
      <c r="AU55" s="5">
        <f>(1+$C55)*IFERROR(Ввод!$R34/$E55,0)*N(AU$14&gt;=Ввод!$T34)*N(AU$14&lt;Ввод!$U34)*PRODUCT($J$18:AU$18)</f>
        <v>0</v>
      </c>
      <c r="AV55" s="5">
        <f>(1+$C55)*IFERROR(Ввод!$R34/$E55,0)*N(AV$14&gt;=Ввод!$T34)*N(AV$14&lt;Ввод!$U34)*PRODUCT($J$18:AV$18)</f>
        <v>0</v>
      </c>
      <c r="AW55" s="5">
        <f>(1+$C55)*IFERROR(Ввод!$R34/$E55,0)*N(AW$14&gt;=Ввод!$T34)*N(AW$14&lt;Ввод!$U34)*PRODUCT($J$18:AW$18)</f>
        <v>0</v>
      </c>
      <c r="AX55" s="5">
        <f>(1+$C55)*IFERROR(Ввод!$R34/$E55,0)*N(AX$14&gt;=Ввод!$T34)*N(AX$14&lt;Ввод!$U34)*PRODUCT($J$18:AX$18)</f>
        <v>0</v>
      </c>
      <c r="AY55" s="5">
        <f>(1+$C55)*IFERROR(Ввод!$R34/$E55,0)*N(AY$14&gt;=Ввод!$T34)*N(AY$14&lt;Ввод!$U34)*PRODUCT($J$18:AY$18)</f>
        <v>0</v>
      </c>
      <c r="AZ55" s="5">
        <f>(1+$C55)*IFERROR(Ввод!$R34/$E55,0)*N(AZ$14&gt;=Ввод!$T34)*N(AZ$14&lt;Ввод!$U34)*PRODUCT($J$18:AZ$18)</f>
        <v>0</v>
      </c>
      <c r="BA55" s="5">
        <f>(1+$C55)*IFERROR(Ввод!$R34/$E55,0)*N(BA$14&gt;=Ввод!$T34)*N(BA$14&lt;Ввод!$U34)*PRODUCT($J$18:BA$18)</f>
        <v>0</v>
      </c>
      <c r="BB55" s="5">
        <f>(1+$C55)*IFERROR(Ввод!$R34/$E55,0)*N(BB$14&gt;=Ввод!$T34)*N(BB$14&lt;Ввод!$U34)*PRODUCT($J$18:BB$18)</f>
        <v>0</v>
      </c>
      <c r="BC55" s="5">
        <f>(1+$C55)*IFERROR(Ввод!$R34/$E55,0)*N(BC$14&gt;=Ввод!$T34)*N(BC$14&lt;Ввод!$U34)*PRODUCT($J$18:BC$18)</f>
        <v>0</v>
      </c>
      <c r="BD55" s="5">
        <f>(1+$C55)*IFERROR(Ввод!$R34/$E55,0)*N(BD$14&gt;=Ввод!$T34)*N(BD$14&lt;Ввод!$U34)*PRODUCT($J$18:BD$18)</f>
        <v>0</v>
      </c>
      <c r="BE55" s="5">
        <f>(1+$C55)*IFERROR(Ввод!$R34/$E55,0)*N(BE$14&gt;=Ввод!$T34)*N(BE$14&lt;Ввод!$U34)*PRODUCT($J$18:BE$18)</f>
        <v>0</v>
      </c>
      <c r="BF55" s="5">
        <f>(1+$C55)*IFERROR(Ввод!$R34/$E55,0)*N(BF$14&gt;=Ввод!$T34)*N(BF$14&lt;Ввод!$U34)*PRODUCT($J$18:BF$18)</f>
        <v>0</v>
      </c>
      <c r="BG55" s="5">
        <f>(1+$C55)*IFERROR(Ввод!$R34/$E55,0)*N(BG$14&gt;=Ввод!$T34)*N(BG$14&lt;Ввод!$U34)*PRODUCT($J$18:BG$18)</f>
        <v>0</v>
      </c>
      <c r="BH55" s="5">
        <f>(1+$C55)*IFERROR(Ввод!$R34/$E55,0)*N(BH$14&gt;=Ввод!$T34)*N(BH$14&lt;Ввод!$U34)*PRODUCT($J$18:BH$18)</f>
        <v>0</v>
      </c>
      <c r="BI55" s="5">
        <f>(1+$C55)*IFERROR(Ввод!$R34/$E55,0)*N(BI$14&gt;=Ввод!$T34)*N(BI$14&lt;Ввод!$U34)*PRODUCT($J$18:BI$18)</f>
        <v>0</v>
      </c>
      <c r="BJ55" s="5">
        <f>(1+$C55)*IFERROR(Ввод!$R34/$E55,0)*N(BJ$14&gt;=Ввод!$T34)*N(BJ$14&lt;Ввод!$U34)*PRODUCT($J$18:BJ$18)</f>
        <v>0</v>
      </c>
      <c r="BK55" s="5">
        <f>(1+$C55)*IFERROR(Ввод!$R34/$E55,0)*N(BK$14&gt;=Ввод!$T34)*N(BK$14&lt;Ввод!$U34)*PRODUCT($J$18:BK$18)</f>
        <v>0</v>
      </c>
      <c r="BL55" s="5">
        <f>(1+$C55)*IFERROR(Ввод!$R34/$E55,0)*N(BL$14&gt;=Ввод!$T34)*N(BL$14&lt;Ввод!$U34)*PRODUCT($J$18:BL$18)</f>
        <v>0</v>
      </c>
      <c r="BM55" s="5">
        <f>(1+$C55)*IFERROR(Ввод!$R34/$E55,0)*N(BM$14&gt;=Ввод!$T34)*N(BM$14&lt;Ввод!$U34)*PRODUCT($J$18:BM$18)</f>
        <v>0</v>
      </c>
      <c r="BN55" s="5">
        <f>(1+$C55)*IFERROR(Ввод!$R34/$E55,0)*N(BN$14&gt;=Ввод!$T34)*N(BN$14&lt;Ввод!$U34)*PRODUCT($J$18:BN$18)</f>
        <v>0</v>
      </c>
      <c r="BO55" s="5">
        <f>(1+$C55)*IFERROR(Ввод!$R34/$E55,0)*N(BO$14&gt;=Ввод!$T34)*N(BO$14&lt;Ввод!$U34)*PRODUCT($J$18:BO$18)</f>
        <v>0</v>
      </c>
      <c r="BP55" s="5">
        <f>(1+$C55)*IFERROR(Ввод!$R34/$E55,0)*N(BP$14&gt;=Ввод!$T34)*N(BP$14&lt;Ввод!$U34)*PRODUCT($J$18:BP$18)</f>
        <v>0</v>
      </c>
      <c r="BQ55" s="5">
        <f>(1+$C55)*IFERROR(Ввод!$R34/$E55,0)*N(BQ$14&gt;=Ввод!$T34)*N(BQ$14&lt;Ввод!$U34)*PRODUCT($J$18:BQ$18)</f>
        <v>0</v>
      </c>
      <c r="BR55" s="5">
        <f>(1+$C55)*IFERROR(Ввод!$R34/$E55,0)*N(BR$14&gt;=Ввод!$T34)*N(BR$14&lt;Ввод!$U34)*PRODUCT($J$18:BR$18)</f>
        <v>0</v>
      </c>
      <c r="BS55" s="5">
        <f>(1+$C55)*IFERROR(Ввод!$R34/$E55,0)*N(BS$14&gt;=Ввод!$T34)*N(BS$14&lt;Ввод!$U34)*PRODUCT($J$18:BS$18)</f>
        <v>0</v>
      </c>
      <c r="BT55" s="5">
        <f>(1+$C55)*IFERROR(Ввод!$R34/$E55,0)*N(BT$14&gt;=Ввод!$T34)*N(BT$14&lt;Ввод!$U34)*PRODUCT($J$18:BT$18)</f>
        <v>0</v>
      </c>
      <c r="BU55" s="5">
        <f>(1+$C55)*IFERROR(Ввод!$R34/$E55,0)*N(BU$14&gt;=Ввод!$T34)*N(BU$14&lt;Ввод!$U34)*PRODUCT($J$18:BU$18)</f>
        <v>0</v>
      </c>
      <c r="BV55" s="5">
        <f>(1+$C55)*IFERROR(Ввод!$R34/$E55,0)*N(BV$14&gt;=Ввод!$T34)*N(BV$14&lt;Ввод!$U34)*PRODUCT($J$18:BV$18)</f>
        <v>0</v>
      </c>
      <c r="BW55" s="5">
        <f>(1+$C55)*IFERROR(Ввод!$R34/$E55,0)*N(BW$14&gt;=Ввод!$T34)*N(BW$14&lt;Ввод!$U34)*PRODUCT($J$18:BW$18)</f>
        <v>0</v>
      </c>
      <c r="BX55" s="5">
        <f>(1+$C55)*IFERROR(Ввод!$R34/$E55,0)*N(BX$14&gt;=Ввод!$T34)*N(BX$14&lt;Ввод!$U34)*PRODUCT($J$18:BX$18)</f>
        <v>0</v>
      </c>
      <c r="BY55" s="5">
        <f>(1+$C55)*IFERROR(Ввод!$R34/$E55,0)*N(BY$14&gt;=Ввод!$T34)*N(BY$14&lt;Ввод!$U34)*PRODUCT($J$18:BY$18)</f>
        <v>0</v>
      </c>
      <c r="BZ55" s="5">
        <f>(1+$C55)*IFERROR(Ввод!$R34/$E55,0)*N(BZ$14&gt;=Ввод!$T34)*N(BZ$14&lt;Ввод!$U34)*PRODUCT($J$18:BZ$18)</f>
        <v>0</v>
      </c>
      <c r="CA55" s="5">
        <f>(1+$C55)*IFERROR(Ввод!$R34/$E55,0)*N(CA$14&gt;=Ввод!$T34)*N(CA$14&lt;Ввод!$U34)*PRODUCT($J$18:CA$18)</f>
        <v>0</v>
      </c>
      <c r="CB55" s="5">
        <f>(1+$C55)*IFERROR(Ввод!$R34/$E55,0)*N(CB$14&gt;=Ввод!$T34)*N(CB$14&lt;Ввод!$U34)*PRODUCT($J$18:CB$18)</f>
        <v>0</v>
      </c>
      <c r="CC55" s="5">
        <f>(1+$C55)*IFERROR(Ввод!$R34/$E55,0)*N(CC$14&gt;=Ввод!$T34)*N(CC$14&lt;Ввод!$U34)*PRODUCT($J$18:CC$18)</f>
        <v>0</v>
      </c>
      <c r="CD55" s="5">
        <f>(1+$C55)*IFERROR(Ввод!$R34/$E55,0)*N(CD$14&gt;=Ввод!$T34)*N(CD$14&lt;Ввод!$U34)*PRODUCT($J$18:CD$18)</f>
        <v>0</v>
      </c>
      <c r="CE55" s="5">
        <f>(1+$C55)*IFERROR(Ввод!$R34/$E55,0)*N(CE$14&gt;=Ввод!$T34)*N(CE$14&lt;Ввод!$U34)*PRODUCT($J$18:CE$18)</f>
        <v>0</v>
      </c>
      <c r="CF55" s="5">
        <f>(1+$C55)*IFERROR(Ввод!$R34/$E55,0)*N(CF$14&gt;=Ввод!$T34)*N(CF$14&lt;Ввод!$U34)*PRODUCT($J$18:CF$18)</f>
        <v>0</v>
      </c>
      <c r="CG55" s="5">
        <f>(1+$C55)*IFERROR(Ввод!$R34/$E55,0)*N(CG$14&gt;=Ввод!$T34)*N(CG$14&lt;Ввод!$U34)*PRODUCT($J$18:CG$18)</f>
        <v>0</v>
      </c>
      <c r="CH55" s="5">
        <f>(1+$C55)*IFERROR(Ввод!$R34/$E55,0)*N(CH$14&gt;=Ввод!$T34)*N(CH$14&lt;Ввод!$U34)*PRODUCT($J$18:CH$18)</f>
        <v>0</v>
      </c>
      <c r="CI55" s="5">
        <f>(1+$C55)*IFERROR(Ввод!$R34/$E55,0)*N(CI$14&gt;=Ввод!$T34)*N(CI$14&lt;Ввод!$U34)*PRODUCT($J$18:CI$18)</f>
        <v>0</v>
      </c>
      <c r="CJ55" s="5">
        <f>(1+$C55)*IFERROR(Ввод!$R34/$E55,0)*N(CJ$14&gt;=Ввод!$T34)*N(CJ$14&lt;Ввод!$U34)*PRODUCT($J$18:CJ$18)</f>
        <v>0</v>
      </c>
      <c r="CK55" s="5">
        <f>(1+$C55)*IFERROR(Ввод!$R34/$E55,0)*N(CK$14&gt;=Ввод!$T34)*N(CK$14&lt;Ввод!$U34)*PRODUCT($J$18:CK$18)</f>
        <v>0</v>
      </c>
      <c r="CL55" s="5">
        <f>(1+$C55)*IFERROR(Ввод!$R34/$E55,0)*N(CL$14&gt;=Ввод!$T34)*N(CL$14&lt;Ввод!$U34)*PRODUCT($J$18:CL$18)</f>
        <v>0</v>
      </c>
      <c r="CM55" s="5">
        <f>(1+$C55)*IFERROR(Ввод!$R34/$E55,0)*N(CM$14&gt;=Ввод!$T34)*N(CM$14&lt;Ввод!$U34)*PRODUCT($J$18:CM$18)</f>
        <v>0</v>
      </c>
      <c r="CN55" s="5">
        <f>(1+$C55)*IFERROR(Ввод!$R34/$E55,0)*N(CN$14&gt;=Ввод!$T34)*N(CN$14&lt;Ввод!$U34)*PRODUCT($J$18:CN$18)</f>
        <v>0</v>
      </c>
      <c r="CO55" s="5">
        <f>(1+$C55)*IFERROR(Ввод!$R34/$E55,0)*N(CO$14&gt;=Ввод!$T34)*N(CO$14&lt;Ввод!$U34)*PRODUCT($J$18:CO$18)</f>
        <v>0</v>
      </c>
      <c r="CP55" s="5">
        <f>(1+$C55)*IFERROR(Ввод!$R34/$E55,0)*N(CP$14&gt;=Ввод!$T34)*N(CP$14&lt;Ввод!$U34)*PRODUCT($J$18:CP$18)</f>
        <v>0</v>
      </c>
      <c r="CQ55" s="5">
        <f>(1+$C55)*IFERROR(Ввод!$R34/$E55,0)*N(CQ$14&gt;=Ввод!$T34)*N(CQ$14&lt;Ввод!$U34)*PRODUCT($J$18:CQ$18)</f>
        <v>0</v>
      </c>
      <c r="CR55" s="5">
        <f>(1+$C55)*IFERROR(Ввод!$R34/$E55,0)*N(CR$14&gt;=Ввод!$T34)*N(CR$14&lt;Ввод!$U34)*PRODUCT($J$18:CR$18)</f>
        <v>0</v>
      </c>
      <c r="CS55" s="5">
        <f>(1+$C55)*IFERROR(Ввод!$R34/$E55,0)*N(CS$14&gt;=Ввод!$T34)*N(CS$14&lt;Ввод!$U34)*PRODUCT($J$18:CS$18)</f>
        <v>0</v>
      </c>
      <c r="CT55" s="5">
        <f>(1+$C55)*IFERROR(Ввод!$R34/$E55,0)*N(CT$14&gt;=Ввод!$T34)*N(CT$14&lt;Ввод!$U34)*PRODUCT($J$18:CT$18)</f>
        <v>0</v>
      </c>
      <c r="CU55" s="5">
        <f>(1+$C55)*IFERROR(Ввод!$R34/$E55,0)*N(CU$14&gt;=Ввод!$T34)*N(CU$14&lt;Ввод!$U34)*PRODUCT($J$18:CU$18)</f>
        <v>0</v>
      </c>
      <c r="CV55" s="5">
        <f>(1+$C55)*IFERROR(Ввод!$R34/$E55,0)*N(CV$14&gt;=Ввод!$T34)*N(CV$14&lt;Ввод!$U34)*PRODUCT($J$18:CV$18)</f>
        <v>0</v>
      </c>
      <c r="CW55" s="5">
        <f>(1+$C55)*IFERROR(Ввод!$R34/$E55,0)*N(CW$14&gt;=Ввод!$T34)*N(CW$14&lt;Ввод!$U34)*PRODUCT($J$18:CW$18)</f>
        <v>0</v>
      </c>
      <c r="CX55" s="5">
        <f>(1+$C55)*IFERROR(Ввод!$R34/$E55,0)*N(CX$14&gt;=Ввод!$T34)*N(CX$14&lt;Ввод!$U34)*PRODUCT($J$18:CX$18)</f>
        <v>0</v>
      </c>
      <c r="CY55" s="5">
        <f>(1+$C55)*IFERROR(Ввод!$R34/$E55,0)*N(CY$14&gt;=Ввод!$T34)*N(CY$14&lt;Ввод!$U34)*PRODUCT($J$18:CY$18)</f>
        <v>0</v>
      </c>
      <c r="CZ55" s="5">
        <f>(1+$C55)*IFERROR(Ввод!$R34/$E55,0)*N(CZ$14&gt;=Ввод!$T34)*N(CZ$14&lt;Ввод!$U34)*PRODUCT($J$18:CZ$18)</f>
        <v>0</v>
      </c>
      <c r="DA55" s="5">
        <f>(1+$C55)*IFERROR(Ввод!$R34/$E55,0)*N(DA$14&gt;=Ввод!$T34)*N(DA$14&lt;Ввод!$U34)*PRODUCT($J$18:DA$18)</f>
        <v>0</v>
      </c>
      <c r="DB55" s="5">
        <f>(1+$C55)*IFERROR(Ввод!$R34/$E55,0)*N(DB$14&gt;=Ввод!$T34)*N(DB$14&lt;Ввод!$U34)*PRODUCT($J$18:DB$18)</f>
        <v>0</v>
      </c>
      <c r="DC55" s="5">
        <f>(1+$C55)*IFERROR(Ввод!$R34/$E55,0)*N(DC$14&gt;=Ввод!$T34)*N(DC$14&lt;Ввод!$U34)*PRODUCT($J$18:DC$18)</f>
        <v>0</v>
      </c>
      <c r="DD55" s="5">
        <f>(1+$C55)*IFERROR(Ввод!$R34/$E55,0)*N(DD$14&gt;=Ввод!$T34)*N(DD$14&lt;Ввод!$U34)*PRODUCT($J$18:DD$18)</f>
        <v>0</v>
      </c>
      <c r="DE55" s="5">
        <f>(1+$C55)*IFERROR(Ввод!$R34/$E55,0)*N(DE$14&gt;=Ввод!$T34)*N(DE$14&lt;Ввод!$U34)*PRODUCT($J$18:DE$18)</f>
        <v>0</v>
      </c>
      <c r="DF55" s="5">
        <f>(1+$C55)*IFERROR(Ввод!$R34/$E55,0)*N(DF$14&gt;=Ввод!$T34)*N(DF$14&lt;Ввод!$U34)*PRODUCT($J$18:DF$18)</f>
        <v>0</v>
      </c>
      <c r="DG55" s="5">
        <f>(1+$C55)*IFERROR(Ввод!$R34/$E55,0)*N(DG$14&gt;=Ввод!$T34)*N(DG$14&lt;Ввод!$U34)*PRODUCT($J$18:DG$18)</f>
        <v>0</v>
      </c>
      <c r="DH55" s="5">
        <f>(1+$C55)*IFERROR(Ввод!$R34/$E55,0)*N(DH$14&gt;=Ввод!$T34)*N(DH$14&lt;Ввод!$U34)*PRODUCT($J$18:DH$18)</f>
        <v>0</v>
      </c>
      <c r="DI55" s="5">
        <f>(1+$C55)*IFERROR(Ввод!$R34/$E55,0)*N(DI$14&gt;=Ввод!$T34)*N(DI$14&lt;Ввод!$U34)*PRODUCT($J$18:DI$18)</f>
        <v>0</v>
      </c>
      <c r="DJ55" s="5">
        <f>(1+$C55)*IFERROR(Ввод!$R34/$E55,0)*N(DJ$14&gt;=Ввод!$T34)*N(DJ$14&lt;Ввод!$U34)*PRODUCT($J$18:DJ$18)</f>
        <v>0</v>
      </c>
    </row>
    <row r="56" spans="2:114">
      <c r="B56" t="str">
        <f>Ввод!L35</f>
        <v>Создание / реконструкция объект №10</v>
      </c>
      <c r="C56" s="235">
        <f>Чувствительность!$D$27</f>
        <v>0</v>
      </c>
      <c r="D56" s="7">
        <f>N(Ввод!P35)</f>
        <v>0</v>
      </c>
      <c r="E56">
        <f>MATCH(Ввод!U35,$14:$14,0)-MATCH(Ввод!T35,$14:$14,0)</f>
        <v>0</v>
      </c>
      <c r="G56" s="7" t="s">
        <v>0</v>
      </c>
      <c r="I56" s="5">
        <f t="shared" si="5"/>
        <v>0</v>
      </c>
      <c r="J56" s="5">
        <f>(1+$C56)*IFERROR(Ввод!$R35/$E56,0)*N(J$14&gt;=Ввод!$T35)*N(J$14&lt;Ввод!$U35)*PRODUCT($J$18:J$18)</f>
        <v>0</v>
      </c>
      <c r="K56" s="5">
        <f>(1+$C56)*IFERROR(Ввод!$R35/$E56,0)*N(K$14&gt;=Ввод!$T35)*N(K$14&lt;Ввод!$U35)*PRODUCT($J$18:K$18)</f>
        <v>0</v>
      </c>
      <c r="L56" s="5">
        <f>(1+$C56)*IFERROR(Ввод!$R35/$E56,0)*N(L$14&gt;=Ввод!$T35)*N(L$14&lt;Ввод!$U35)*PRODUCT($J$18:L$18)</f>
        <v>0</v>
      </c>
      <c r="M56" s="5">
        <f>(1+$C56)*IFERROR(Ввод!$R35/$E56,0)*N(M$14&gt;=Ввод!$T35)*N(M$14&lt;Ввод!$U35)*PRODUCT($J$18:M$18)</f>
        <v>0</v>
      </c>
      <c r="N56" s="5">
        <f>(1+$C56)*IFERROR(Ввод!$R35/$E56,0)*N(N$14&gt;=Ввод!$T35)*N(N$14&lt;Ввод!$U35)*PRODUCT($J$18:N$18)</f>
        <v>0</v>
      </c>
      <c r="O56" s="5">
        <f>(1+$C56)*IFERROR(Ввод!$R35/$E56,0)*N(O$14&gt;=Ввод!$T35)*N(O$14&lt;Ввод!$U35)*PRODUCT($J$18:O$18)</f>
        <v>0</v>
      </c>
      <c r="P56" s="5">
        <f>(1+$C56)*IFERROR(Ввод!$R35/$E56,0)*N(P$14&gt;=Ввод!$T35)*N(P$14&lt;Ввод!$U35)*PRODUCT($J$18:P$18)</f>
        <v>0</v>
      </c>
      <c r="Q56" s="5">
        <f>(1+$C56)*IFERROR(Ввод!$R35/$E56,0)*N(Q$14&gt;=Ввод!$T35)*N(Q$14&lt;Ввод!$U35)*PRODUCT($J$18:Q$18)</f>
        <v>0</v>
      </c>
      <c r="R56" s="5">
        <f>(1+$C56)*IFERROR(Ввод!$R35/$E56,0)*N(R$14&gt;=Ввод!$T35)*N(R$14&lt;Ввод!$U35)*PRODUCT($J$18:R$18)</f>
        <v>0</v>
      </c>
      <c r="S56" s="5">
        <f>(1+$C56)*IFERROR(Ввод!$R35/$E56,0)*N(S$14&gt;=Ввод!$T35)*N(S$14&lt;Ввод!$U35)*PRODUCT($J$18:S$18)</f>
        <v>0</v>
      </c>
      <c r="T56" s="5">
        <f>(1+$C56)*IFERROR(Ввод!$R35/$E56,0)*N(T$14&gt;=Ввод!$T35)*N(T$14&lt;Ввод!$U35)*PRODUCT($J$18:T$18)</f>
        <v>0</v>
      </c>
      <c r="U56" s="5">
        <f>(1+$C56)*IFERROR(Ввод!$R35/$E56,0)*N(U$14&gt;=Ввод!$T35)*N(U$14&lt;Ввод!$U35)*PRODUCT($J$18:U$18)</f>
        <v>0</v>
      </c>
      <c r="V56" s="5">
        <f>(1+$C56)*IFERROR(Ввод!$R35/$E56,0)*N(V$14&gt;=Ввод!$T35)*N(V$14&lt;Ввод!$U35)*PRODUCT($J$18:V$18)</f>
        <v>0</v>
      </c>
      <c r="W56" s="5">
        <f>(1+$C56)*IFERROR(Ввод!$R35/$E56,0)*N(W$14&gt;=Ввод!$T35)*N(W$14&lt;Ввод!$U35)*PRODUCT($J$18:W$18)</f>
        <v>0</v>
      </c>
      <c r="X56" s="5">
        <f>(1+$C56)*IFERROR(Ввод!$R35/$E56,0)*N(X$14&gt;=Ввод!$T35)*N(X$14&lt;Ввод!$U35)*PRODUCT($J$18:X$18)</f>
        <v>0</v>
      </c>
      <c r="Y56" s="5">
        <f>(1+$C56)*IFERROR(Ввод!$R35/$E56,0)*N(Y$14&gt;=Ввод!$T35)*N(Y$14&lt;Ввод!$U35)*PRODUCT($J$18:Y$18)</f>
        <v>0</v>
      </c>
      <c r="Z56" s="5">
        <f>(1+$C56)*IFERROR(Ввод!$R35/$E56,0)*N(Z$14&gt;=Ввод!$T35)*N(Z$14&lt;Ввод!$U35)*PRODUCT($J$18:Z$18)</f>
        <v>0</v>
      </c>
      <c r="AA56" s="5">
        <f>(1+$C56)*IFERROR(Ввод!$R35/$E56,0)*N(AA$14&gt;=Ввод!$T35)*N(AA$14&lt;Ввод!$U35)*PRODUCT($J$18:AA$18)</f>
        <v>0</v>
      </c>
      <c r="AB56" s="5">
        <f>(1+$C56)*IFERROR(Ввод!$R35/$E56,0)*N(AB$14&gt;=Ввод!$T35)*N(AB$14&lt;Ввод!$U35)*PRODUCT($J$18:AB$18)</f>
        <v>0</v>
      </c>
      <c r="AC56" s="5">
        <f>(1+$C56)*IFERROR(Ввод!$R35/$E56,0)*N(AC$14&gt;=Ввод!$T35)*N(AC$14&lt;Ввод!$U35)*PRODUCT($J$18:AC$18)</f>
        <v>0</v>
      </c>
      <c r="AD56" s="5">
        <f>(1+$C56)*IFERROR(Ввод!$R35/$E56,0)*N(AD$14&gt;=Ввод!$T35)*N(AD$14&lt;Ввод!$U35)*PRODUCT($J$18:AD$18)</f>
        <v>0</v>
      </c>
      <c r="AE56" s="5">
        <f>(1+$C56)*IFERROR(Ввод!$R35/$E56,0)*N(AE$14&gt;=Ввод!$T35)*N(AE$14&lt;Ввод!$U35)*PRODUCT($J$18:AE$18)</f>
        <v>0</v>
      </c>
      <c r="AF56" s="5">
        <f>(1+$C56)*IFERROR(Ввод!$R35/$E56,0)*N(AF$14&gt;=Ввод!$T35)*N(AF$14&lt;Ввод!$U35)*PRODUCT($J$18:AF$18)</f>
        <v>0</v>
      </c>
      <c r="AG56" s="5">
        <f>(1+$C56)*IFERROR(Ввод!$R35/$E56,0)*N(AG$14&gt;=Ввод!$T35)*N(AG$14&lt;Ввод!$U35)*PRODUCT($J$18:AG$18)</f>
        <v>0</v>
      </c>
      <c r="AH56" s="5">
        <f>(1+$C56)*IFERROR(Ввод!$R35/$E56,0)*N(AH$14&gt;=Ввод!$T35)*N(AH$14&lt;Ввод!$U35)*PRODUCT($J$18:AH$18)</f>
        <v>0</v>
      </c>
      <c r="AI56" s="5">
        <f>(1+$C56)*IFERROR(Ввод!$R35/$E56,0)*N(AI$14&gt;=Ввод!$T35)*N(AI$14&lt;Ввод!$U35)*PRODUCT($J$18:AI$18)</f>
        <v>0</v>
      </c>
      <c r="AJ56" s="5">
        <f>(1+$C56)*IFERROR(Ввод!$R35/$E56,0)*N(AJ$14&gt;=Ввод!$T35)*N(AJ$14&lt;Ввод!$U35)*PRODUCT($J$18:AJ$18)</f>
        <v>0</v>
      </c>
      <c r="AK56" s="5">
        <f>(1+$C56)*IFERROR(Ввод!$R35/$E56,0)*N(AK$14&gt;=Ввод!$T35)*N(AK$14&lt;Ввод!$U35)*PRODUCT($J$18:AK$18)</f>
        <v>0</v>
      </c>
      <c r="AL56" s="5">
        <f>(1+$C56)*IFERROR(Ввод!$R35/$E56,0)*N(AL$14&gt;=Ввод!$T35)*N(AL$14&lt;Ввод!$U35)*PRODUCT($J$18:AL$18)</f>
        <v>0</v>
      </c>
      <c r="AM56" s="5">
        <f>(1+$C56)*IFERROR(Ввод!$R35/$E56,0)*N(AM$14&gt;=Ввод!$T35)*N(AM$14&lt;Ввод!$U35)*PRODUCT($J$18:AM$18)</f>
        <v>0</v>
      </c>
      <c r="AN56" s="5">
        <f>(1+$C56)*IFERROR(Ввод!$R35/$E56,0)*N(AN$14&gt;=Ввод!$T35)*N(AN$14&lt;Ввод!$U35)*PRODUCT($J$18:AN$18)</f>
        <v>0</v>
      </c>
      <c r="AO56" s="5">
        <f>(1+$C56)*IFERROR(Ввод!$R35/$E56,0)*N(AO$14&gt;=Ввод!$T35)*N(AO$14&lt;Ввод!$U35)*PRODUCT($J$18:AO$18)</f>
        <v>0</v>
      </c>
      <c r="AP56" s="5">
        <f>(1+$C56)*IFERROR(Ввод!$R35/$E56,0)*N(AP$14&gt;=Ввод!$T35)*N(AP$14&lt;Ввод!$U35)*PRODUCT($J$18:AP$18)</f>
        <v>0</v>
      </c>
      <c r="AQ56" s="5">
        <f>(1+$C56)*IFERROR(Ввод!$R35/$E56,0)*N(AQ$14&gt;=Ввод!$T35)*N(AQ$14&lt;Ввод!$U35)*PRODUCT($J$18:AQ$18)</f>
        <v>0</v>
      </c>
      <c r="AR56" s="5">
        <f>(1+$C56)*IFERROR(Ввод!$R35/$E56,0)*N(AR$14&gt;=Ввод!$T35)*N(AR$14&lt;Ввод!$U35)*PRODUCT($J$18:AR$18)</f>
        <v>0</v>
      </c>
      <c r="AS56" s="5">
        <f>(1+$C56)*IFERROR(Ввод!$R35/$E56,0)*N(AS$14&gt;=Ввод!$T35)*N(AS$14&lt;Ввод!$U35)*PRODUCT($J$18:AS$18)</f>
        <v>0</v>
      </c>
      <c r="AT56" s="5">
        <f>(1+$C56)*IFERROR(Ввод!$R35/$E56,0)*N(AT$14&gt;=Ввод!$T35)*N(AT$14&lt;Ввод!$U35)*PRODUCT($J$18:AT$18)</f>
        <v>0</v>
      </c>
      <c r="AU56" s="5">
        <f>(1+$C56)*IFERROR(Ввод!$R35/$E56,0)*N(AU$14&gt;=Ввод!$T35)*N(AU$14&lt;Ввод!$U35)*PRODUCT($J$18:AU$18)</f>
        <v>0</v>
      </c>
      <c r="AV56" s="5">
        <f>(1+$C56)*IFERROR(Ввод!$R35/$E56,0)*N(AV$14&gt;=Ввод!$T35)*N(AV$14&lt;Ввод!$U35)*PRODUCT($J$18:AV$18)</f>
        <v>0</v>
      </c>
      <c r="AW56" s="5">
        <f>(1+$C56)*IFERROR(Ввод!$R35/$E56,0)*N(AW$14&gt;=Ввод!$T35)*N(AW$14&lt;Ввод!$U35)*PRODUCT($J$18:AW$18)</f>
        <v>0</v>
      </c>
      <c r="AX56" s="5">
        <f>(1+$C56)*IFERROR(Ввод!$R35/$E56,0)*N(AX$14&gt;=Ввод!$T35)*N(AX$14&lt;Ввод!$U35)*PRODUCT($J$18:AX$18)</f>
        <v>0</v>
      </c>
      <c r="AY56" s="5">
        <f>(1+$C56)*IFERROR(Ввод!$R35/$E56,0)*N(AY$14&gt;=Ввод!$T35)*N(AY$14&lt;Ввод!$U35)*PRODUCT($J$18:AY$18)</f>
        <v>0</v>
      </c>
      <c r="AZ56" s="5">
        <f>(1+$C56)*IFERROR(Ввод!$R35/$E56,0)*N(AZ$14&gt;=Ввод!$T35)*N(AZ$14&lt;Ввод!$U35)*PRODUCT($J$18:AZ$18)</f>
        <v>0</v>
      </c>
      <c r="BA56" s="5">
        <f>(1+$C56)*IFERROR(Ввод!$R35/$E56,0)*N(BA$14&gt;=Ввод!$T35)*N(BA$14&lt;Ввод!$U35)*PRODUCT($J$18:BA$18)</f>
        <v>0</v>
      </c>
      <c r="BB56" s="5">
        <f>(1+$C56)*IFERROR(Ввод!$R35/$E56,0)*N(BB$14&gt;=Ввод!$T35)*N(BB$14&lt;Ввод!$U35)*PRODUCT($J$18:BB$18)</f>
        <v>0</v>
      </c>
      <c r="BC56" s="5">
        <f>(1+$C56)*IFERROR(Ввод!$R35/$E56,0)*N(BC$14&gt;=Ввод!$T35)*N(BC$14&lt;Ввод!$U35)*PRODUCT($J$18:BC$18)</f>
        <v>0</v>
      </c>
      <c r="BD56" s="5">
        <f>(1+$C56)*IFERROR(Ввод!$R35/$E56,0)*N(BD$14&gt;=Ввод!$T35)*N(BD$14&lt;Ввод!$U35)*PRODUCT($J$18:BD$18)</f>
        <v>0</v>
      </c>
      <c r="BE56" s="5">
        <f>(1+$C56)*IFERROR(Ввод!$R35/$E56,0)*N(BE$14&gt;=Ввод!$T35)*N(BE$14&lt;Ввод!$U35)*PRODUCT($J$18:BE$18)</f>
        <v>0</v>
      </c>
      <c r="BF56" s="5">
        <f>(1+$C56)*IFERROR(Ввод!$R35/$E56,0)*N(BF$14&gt;=Ввод!$T35)*N(BF$14&lt;Ввод!$U35)*PRODUCT($J$18:BF$18)</f>
        <v>0</v>
      </c>
      <c r="BG56" s="5">
        <f>(1+$C56)*IFERROR(Ввод!$R35/$E56,0)*N(BG$14&gt;=Ввод!$T35)*N(BG$14&lt;Ввод!$U35)*PRODUCT($J$18:BG$18)</f>
        <v>0</v>
      </c>
      <c r="BH56" s="5">
        <f>(1+$C56)*IFERROR(Ввод!$R35/$E56,0)*N(BH$14&gt;=Ввод!$T35)*N(BH$14&lt;Ввод!$U35)*PRODUCT($J$18:BH$18)</f>
        <v>0</v>
      </c>
      <c r="BI56" s="5">
        <f>(1+$C56)*IFERROR(Ввод!$R35/$E56,0)*N(BI$14&gt;=Ввод!$T35)*N(BI$14&lt;Ввод!$U35)*PRODUCT($J$18:BI$18)</f>
        <v>0</v>
      </c>
      <c r="BJ56" s="5">
        <f>(1+$C56)*IFERROR(Ввод!$R35/$E56,0)*N(BJ$14&gt;=Ввод!$T35)*N(BJ$14&lt;Ввод!$U35)*PRODUCT($J$18:BJ$18)</f>
        <v>0</v>
      </c>
      <c r="BK56" s="5">
        <f>(1+$C56)*IFERROR(Ввод!$R35/$E56,0)*N(BK$14&gt;=Ввод!$T35)*N(BK$14&lt;Ввод!$U35)*PRODUCT($J$18:BK$18)</f>
        <v>0</v>
      </c>
      <c r="BL56" s="5">
        <f>(1+$C56)*IFERROR(Ввод!$R35/$E56,0)*N(BL$14&gt;=Ввод!$T35)*N(BL$14&lt;Ввод!$U35)*PRODUCT($J$18:BL$18)</f>
        <v>0</v>
      </c>
      <c r="BM56" s="5">
        <f>(1+$C56)*IFERROR(Ввод!$R35/$E56,0)*N(BM$14&gt;=Ввод!$T35)*N(BM$14&lt;Ввод!$U35)*PRODUCT($J$18:BM$18)</f>
        <v>0</v>
      </c>
      <c r="BN56" s="5">
        <f>(1+$C56)*IFERROR(Ввод!$R35/$E56,0)*N(BN$14&gt;=Ввод!$T35)*N(BN$14&lt;Ввод!$U35)*PRODUCT($J$18:BN$18)</f>
        <v>0</v>
      </c>
      <c r="BO56" s="5">
        <f>(1+$C56)*IFERROR(Ввод!$R35/$E56,0)*N(BO$14&gt;=Ввод!$T35)*N(BO$14&lt;Ввод!$U35)*PRODUCT($J$18:BO$18)</f>
        <v>0</v>
      </c>
      <c r="BP56" s="5">
        <f>(1+$C56)*IFERROR(Ввод!$R35/$E56,0)*N(BP$14&gt;=Ввод!$T35)*N(BP$14&lt;Ввод!$U35)*PRODUCT($J$18:BP$18)</f>
        <v>0</v>
      </c>
      <c r="BQ56" s="5">
        <f>(1+$C56)*IFERROR(Ввод!$R35/$E56,0)*N(BQ$14&gt;=Ввод!$T35)*N(BQ$14&lt;Ввод!$U35)*PRODUCT($J$18:BQ$18)</f>
        <v>0</v>
      </c>
      <c r="BR56" s="5">
        <f>(1+$C56)*IFERROR(Ввод!$R35/$E56,0)*N(BR$14&gt;=Ввод!$T35)*N(BR$14&lt;Ввод!$U35)*PRODUCT($J$18:BR$18)</f>
        <v>0</v>
      </c>
      <c r="BS56" s="5">
        <f>(1+$C56)*IFERROR(Ввод!$R35/$E56,0)*N(BS$14&gt;=Ввод!$T35)*N(BS$14&lt;Ввод!$U35)*PRODUCT($J$18:BS$18)</f>
        <v>0</v>
      </c>
      <c r="BT56" s="5">
        <f>(1+$C56)*IFERROR(Ввод!$R35/$E56,0)*N(BT$14&gt;=Ввод!$T35)*N(BT$14&lt;Ввод!$U35)*PRODUCT($J$18:BT$18)</f>
        <v>0</v>
      </c>
      <c r="BU56" s="5">
        <f>(1+$C56)*IFERROR(Ввод!$R35/$E56,0)*N(BU$14&gt;=Ввод!$T35)*N(BU$14&lt;Ввод!$U35)*PRODUCT($J$18:BU$18)</f>
        <v>0</v>
      </c>
      <c r="BV56" s="5">
        <f>(1+$C56)*IFERROR(Ввод!$R35/$E56,0)*N(BV$14&gt;=Ввод!$T35)*N(BV$14&lt;Ввод!$U35)*PRODUCT($J$18:BV$18)</f>
        <v>0</v>
      </c>
      <c r="BW56" s="5">
        <f>(1+$C56)*IFERROR(Ввод!$R35/$E56,0)*N(BW$14&gt;=Ввод!$T35)*N(BW$14&lt;Ввод!$U35)*PRODUCT($J$18:BW$18)</f>
        <v>0</v>
      </c>
      <c r="BX56" s="5">
        <f>(1+$C56)*IFERROR(Ввод!$R35/$E56,0)*N(BX$14&gt;=Ввод!$T35)*N(BX$14&lt;Ввод!$U35)*PRODUCT($J$18:BX$18)</f>
        <v>0</v>
      </c>
      <c r="BY56" s="5">
        <f>(1+$C56)*IFERROR(Ввод!$R35/$E56,0)*N(BY$14&gt;=Ввод!$T35)*N(BY$14&lt;Ввод!$U35)*PRODUCT($J$18:BY$18)</f>
        <v>0</v>
      </c>
      <c r="BZ56" s="5">
        <f>(1+$C56)*IFERROR(Ввод!$R35/$E56,0)*N(BZ$14&gt;=Ввод!$T35)*N(BZ$14&lt;Ввод!$U35)*PRODUCT($J$18:BZ$18)</f>
        <v>0</v>
      </c>
      <c r="CA56" s="5">
        <f>(1+$C56)*IFERROR(Ввод!$R35/$E56,0)*N(CA$14&gt;=Ввод!$T35)*N(CA$14&lt;Ввод!$U35)*PRODUCT($J$18:CA$18)</f>
        <v>0</v>
      </c>
      <c r="CB56" s="5">
        <f>(1+$C56)*IFERROR(Ввод!$R35/$E56,0)*N(CB$14&gt;=Ввод!$T35)*N(CB$14&lt;Ввод!$U35)*PRODUCT($J$18:CB$18)</f>
        <v>0</v>
      </c>
      <c r="CC56" s="5">
        <f>(1+$C56)*IFERROR(Ввод!$R35/$E56,0)*N(CC$14&gt;=Ввод!$T35)*N(CC$14&lt;Ввод!$U35)*PRODUCT($J$18:CC$18)</f>
        <v>0</v>
      </c>
      <c r="CD56" s="5">
        <f>(1+$C56)*IFERROR(Ввод!$R35/$E56,0)*N(CD$14&gt;=Ввод!$T35)*N(CD$14&lt;Ввод!$U35)*PRODUCT($J$18:CD$18)</f>
        <v>0</v>
      </c>
      <c r="CE56" s="5">
        <f>(1+$C56)*IFERROR(Ввод!$R35/$E56,0)*N(CE$14&gt;=Ввод!$T35)*N(CE$14&lt;Ввод!$U35)*PRODUCT($J$18:CE$18)</f>
        <v>0</v>
      </c>
      <c r="CF56" s="5">
        <f>(1+$C56)*IFERROR(Ввод!$R35/$E56,0)*N(CF$14&gt;=Ввод!$T35)*N(CF$14&lt;Ввод!$U35)*PRODUCT($J$18:CF$18)</f>
        <v>0</v>
      </c>
      <c r="CG56" s="5">
        <f>(1+$C56)*IFERROR(Ввод!$R35/$E56,0)*N(CG$14&gt;=Ввод!$T35)*N(CG$14&lt;Ввод!$U35)*PRODUCT($J$18:CG$18)</f>
        <v>0</v>
      </c>
      <c r="CH56" s="5">
        <f>(1+$C56)*IFERROR(Ввод!$R35/$E56,0)*N(CH$14&gt;=Ввод!$T35)*N(CH$14&lt;Ввод!$U35)*PRODUCT($J$18:CH$18)</f>
        <v>0</v>
      </c>
      <c r="CI56" s="5">
        <f>(1+$C56)*IFERROR(Ввод!$R35/$E56,0)*N(CI$14&gt;=Ввод!$T35)*N(CI$14&lt;Ввод!$U35)*PRODUCT($J$18:CI$18)</f>
        <v>0</v>
      </c>
      <c r="CJ56" s="5">
        <f>(1+$C56)*IFERROR(Ввод!$R35/$E56,0)*N(CJ$14&gt;=Ввод!$T35)*N(CJ$14&lt;Ввод!$U35)*PRODUCT($J$18:CJ$18)</f>
        <v>0</v>
      </c>
      <c r="CK56" s="5">
        <f>(1+$C56)*IFERROR(Ввод!$R35/$E56,0)*N(CK$14&gt;=Ввод!$T35)*N(CK$14&lt;Ввод!$U35)*PRODUCT($J$18:CK$18)</f>
        <v>0</v>
      </c>
      <c r="CL56" s="5">
        <f>(1+$C56)*IFERROR(Ввод!$R35/$E56,0)*N(CL$14&gt;=Ввод!$T35)*N(CL$14&lt;Ввод!$U35)*PRODUCT($J$18:CL$18)</f>
        <v>0</v>
      </c>
      <c r="CM56" s="5">
        <f>(1+$C56)*IFERROR(Ввод!$R35/$E56,0)*N(CM$14&gt;=Ввод!$T35)*N(CM$14&lt;Ввод!$U35)*PRODUCT($J$18:CM$18)</f>
        <v>0</v>
      </c>
      <c r="CN56" s="5">
        <f>(1+$C56)*IFERROR(Ввод!$R35/$E56,0)*N(CN$14&gt;=Ввод!$T35)*N(CN$14&lt;Ввод!$U35)*PRODUCT($J$18:CN$18)</f>
        <v>0</v>
      </c>
      <c r="CO56" s="5">
        <f>(1+$C56)*IFERROR(Ввод!$R35/$E56,0)*N(CO$14&gt;=Ввод!$T35)*N(CO$14&lt;Ввод!$U35)*PRODUCT($J$18:CO$18)</f>
        <v>0</v>
      </c>
      <c r="CP56" s="5">
        <f>(1+$C56)*IFERROR(Ввод!$R35/$E56,0)*N(CP$14&gt;=Ввод!$T35)*N(CP$14&lt;Ввод!$U35)*PRODUCT($J$18:CP$18)</f>
        <v>0</v>
      </c>
      <c r="CQ56" s="5">
        <f>(1+$C56)*IFERROR(Ввод!$R35/$E56,0)*N(CQ$14&gt;=Ввод!$T35)*N(CQ$14&lt;Ввод!$U35)*PRODUCT($J$18:CQ$18)</f>
        <v>0</v>
      </c>
      <c r="CR56" s="5">
        <f>(1+$C56)*IFERROR(Ввод!$R35/$E56,0)*N(CR$14&gt;=Ввод!$T35)*N(CR$14&lt;Ввод!$U35)*PRODUCT($J$18:CR$18)</f>
        <v>0</v>
      </c>
      <c r="CS56" s="5">
        <f>(1+$C56)*IFERROR(Ввод!$R35/$E56,0)*N(CS$14&gt;=Ввод!$T35)*N(CS$14&lt;Ввод!$U35)*PRODUCT($J$18:CS$18)</f>
        <v>0</v>
      </c>
      <c r="CT56" s="5">
        <f>(1+$C56)*IFERROR(Ввод!$R35/$E56,0)*N(CT$14&gt;=Ввод!$T35)*N(CT$14&lt;Ввод!$U35)*PRODUCT($J$18:CT$18)</f>
        <v>0</v>
      </c>
      <c r="CU56" s="5">
        <f>(1+$C56)*IFERROR(Ввод!$R35/$E56,0)*N(CU$14&gt;=Ввод!$T35)*N(CU$14&lt;Ввод!$U35)*PRODUCT($J$18:CU$18)</f>
        <v>0</v>
      </c>
      <c r="CV56" s="5">
        <f>(1+$C56)*IFERROR(Ввод!$R35/$E56,0)*N(CV$14&gt;=Ввод!$T35)*N(CV$14&lt;Ввод!$U35)*PRODUCT($J$18:CV$18)</f>
        <v>0</v>
      </c>
      <c r="CW56" s="5">
        <f>(1+$C56)*IFERROR(Ввод!$R35/$E56,0)*N(CW$14&gt;=Ввод!$T35)*N(CW$14&lt;Ввод!$U35)*PRODUCT($J$18:CW$18)</f>
        <v>0</v>
      </c>
      <c r="CX56" s="5">
        <f>(1+$C56)*IFERROR(Ввод!$R35/$E56,0)*N(CX$14&gt;=Ввод!$T35)*N(CX$14&lt;Ввод!$U35)*PRODUCT($J$18:CX$18)</f>
        <v>0</v>
      </c>
      <c r="CY56" s="5">
        <f>(1+$C56)*IFERROR(Ввод!$R35/$E56,0)*N(CY$14&gt;=Ввод!$T35)*N(CY$14&lt;Ввод!$U35)*PRODUCT($J$18:CY$18)</f>
        <v>0</v>
      </c>
      <c r="CZ56" s="5">
        <f>(1+$C56)*IFERROR(Ввод!$R35/$E56,0)*N(CZ$14&gt;=Ввод!$T35)*N(CZ$14&lt;Ввод!$U35)*PRODUCT($J$18:CZ$18)</f>
        <v>0</v>
      </c>
      <c r="DA56" s="5">
        <f>(1+$C56)*IFERROR(Ввод!$R35/$E56,0)*N(DA$14&gt;=Ввод!$T35)*N(DA$14&lt;Ввод!$U35)*PRODUCT($J$18:DA$18)</f>
        <v>0</v>
      </c>
      <c r="DB56" s="5">
        <f>(1+$C56)*IFERROR(Ввод!$R35/$E56,0)*N(DB$14&gt;=Ввод!$T35)*N(DB$14&lt;Ввод!$U35)*PRODUCT($J$18:DB$18)</f>
        <v>0</v>
      </c>
      <c r="DC56" s="5">
        <f>(1+$C56)*IFERROR(Ввод!$R35/$E56,0)*N(DC$14&gt;=Ввод!$T35)*N(DC$14&lt;Ввод!$U35)*PRODUCT($J$18:DC$18)</f>
        <v>0</v>
      </c>
      <c r="DD56" s="5">
        <f>(1+$C56)*IFERROR(Ввод!$R35/$E56,0)*N(DD$14&gt;=Ввод!$T35)*N(DD$14&lt;Ввод!$U35)*PRODUCT($J$18:DD$18)</f>
        <v>0</v>
      </c>
      <c r="DE56" s="5">
        <f>(1+$C56)*IFERROR(Ввод!$R35/$E56,0)*N(DE$14&gt;=Ввод!$T35)*N(DE$14&lt;Ввод!$U35)*PRODUCT($J$18:DE$18)</f>
        <v>0</v>
      </c>
      <c r="DF56" s="5">
        <f>(1+$C56)*IFERROR(Ввод!$R35/$E56,0)*N(DF$14&gt;=Ввод!$T35)*N(DF$14&lt;Ввод!$U35)*PRODUCT($J$18:DF$18)</f>
        <v>0</v>
      </c>
      <c r="DG56" s="5">
        <f>(1+$C56)*IFERROR(Ввод!$R35/$E56,0)*N(DG$14&gt;=Ввод!$T35)*N(DG$14&lt;Ввод!$U35)*PRODUCT($J$18:DG$18)</f>
        <v>0</v>
      </c>
      <c r="DH56" s="5">
        <f>(1+$C56)*IFERROR(Ввод!$R35/$E56,0)*N(DH$14&gt;=Ввод!$T35)*N(DH$14&lt;Ввод!$U35)*PRODUCT($J$18:DH$18)</f>
        <v>0</v>
      </c>
      <c r="DI56" s="5">
        <f>(1+$C56)*IFERROR(Ввод!$R35/$E56,0)*N(DI$14&gt;=Ввод!$T35)*N(DI$14&lt;Ввод!$U35)*PRODUCT($J$18:DI$18)</f>
        <v>0</v>
      </c>
      <c r="DJ56" s="5">
        <f>(1+$C56)*IFERROR(Ввод!$R35/$E56,0)*N(DJ$14&gt;=Ввод!$T35)*N(DJ$14&lt;Ввод!$U35)*PRODUCT($J$18:DJ$18)</f>
        <v>0</v>
      </c>
    </row>
    <row r="57" spans="2:114">
      <c r="B57" t="str">
        <f>Ввод!L36</f>
        <v>Создание / реконструкция объект №11</v>
      </c>
      <c r="C57" s="235">
        <f>Чувствительность!$D$27</f>
        <v>0</v>
      </c>
      <c r="D57" s="7">
        <f>N(Ввод!P36)</f>
        <v>0</v>
      </c>
      <c r="E57">
        <f>MATCH(Ввод!U36,$14:$14,0)-MATCH(Ввод!T36,$14:$14,0)</f>
        <v>0</v>
      </c>
      <c r="G57" s="7" t="s">
        <v>0</v>
      </c>
      <c r="I57" s="5">
        <f t="shared" si="5"/>
        <v>0</v>
      </c>
      <c r="J57" s="5">
        <f>(1+$C57)*IFERROR(Ввод!$R36/$E57,0)*N(J$14&gt;=Ввод!$T36)*N(J$14&lt;Ввод!$U36)*PRODUCT($J$18:J$18)</f>
        <v>0</v>
      </c>
      <c r="K57" s="5">
        <f>(1+$C57)*IFERROR(Ввод!$R36/$E57,0)*N(K$14&gt;=Ввод!$T36)*N(K$14&lt;Ввод!$U36)*PRODUCT($J$18:K$18)</f>
        <v>0</v>
      </c>
      <c r="L57" s="5">
        <f>(1+$C57)*IFERROR(Ввод!$R36/$E57,0)*N(L$14&gt;=Ввод!$T36)*N(L$14&lt;Ввод!$U36)*PRODUCT($J$18:L$18)</f>
        <v>0</v>
      </c>
      <c r="M57" s="5">
        <f>(1+$C57)*IFERROR(Ввод!$R36/$E57,0)*N(M$14&gt;=Ввод!$T36)*N(M$14&lt;Ввод!$U36)*PRODUCT($J$18:M$18)</f>
        <v>0</v>
      </c>
      <c r="N57" s="5">
        <f>(1+$C57)*IFERROR(Ввод!$R36/$E57,0)*N(N$14&gt;=Ввод!$T36)*N(N$14&lt;Ввод!$U36)*PRODUCT($J$18:N$18)</f>
        <v>0</v>
      </c>
      <c r="O57" s="5">
        <f>(1+$C57)*IFERROR(Ввод!$R36/$E57,0)*N(O$14&gt;=Ввод!$T36)*N(O$14&lt;Ввод!$U36)*PRODUCT($J$18:O$18)</f>
        <v>0</v>
      </c>
      <c r="P57" s="5">
        <f>(1+$C57)*IFERROR(Ввод!$R36/$E57,0)*N(P$14&gt;=Ввод!$T36)*N(P$14&lt;Ввод!$U36)*PRODUCT($J$18:P$18)</f>
        <v>0</v>
      </c>
      <c r="Q57" s="5">
        <f>(1+$C57)*IFERROR(Ввод!$R36/$E57,0)*N(Q$14&gt;=Ввод!$T36)*N(Q$14&lt;Ввод!$U36)*PRODUCT($J$18:Q$18)</f>
        <v>0</v>
      </c>
      <c r="R57" s="5">
        <f>(1+$C57)*IFERROR(Ввод!$R36/$E57,0)*N(R$14&gt;=Ввод!$T36)*N(R$14&lt;Ввод!$U36)*PRODUCT($J$18:R$18)</f>
        <v>0</v>
      </c>
      <c r="S57" s="5">
        <f>(1+$C57)*IFERROR(Ввод!$R36/$E57,0)*N(S$14&gt;=Ввод!$T36)*N(S$14&lt;Ввод!$U36)*PRODUCT($J$18:S$18)</f>
        <v>0</v>
      </c>
      <c r="T57" s="5">
        <f>(1+$C57)*IFERROR(Ввод!$R36/$E57,0)*N(T$14&gt;=Ввод!$T36)*N(T$14&lt;Ввод!$U36)*PRODUCT($J$18:T$18)</f>
        <v>0</v>
      </c>
      <c r="U57" s="5">
        <f>(1+$C57)*IFERROR(Ввод!$R36/$E57,0)*N(U$14&gt;=Ввод!$T36)*N(U$14&lt;Ввод!$U36)*PRODUCT($J$18:U$18)</f>
        <v>0</v>
      </c>
      <c r="V57" s="5">
        <f>(1+$C57)*IFERROR(Ввод!$R36/$E57,0)*N(V$14&gt;=Ввод!$T36)*N(V$14&lt;Ввод!$U36)*PRODUCT($J$18:V$18)</f>
        <v>0</v>
      </c>
      <c r="W57" s="5">
        <f>(1+$C57)*IFERROR(Ввод!$R36/$E57,0)*N(W$14&gt;=Ввод!$T36)*N(W$14&lt;Ввод!$U36)*PRODUCT($J$18:W$18)</f>
        <v>0</v>
      </c>
      <c r="X57" s="5">
        <f>(1+$C57)*IFERROR(Ввод!$R36/$E57,0)*N(X$14&gt;=Ввод!$T36)*N(X$14&lt;Ввод!$U36)*PRODUCT($J$18:X$18)</f>
        <v>0</v>
      </c>
      <c r="Y57" s="5">
        <f>(1+$C57)*IFERROR(Ввод!$R36/$E57,0)*N(Y$14&gt;=Ввод!$T36)*N(Y$14&lt;Ввод!$U36)*PRODUCT($J$18:Y$18)</f>
        <v>0</v>
      </c>
      <c r="Z57" s="5">
        <f>(1+$C57)*IFERROR(Ввод!$R36/$E57,0)*N(Z$14&gt;=Ввод!$T36)*N(Z$14&lt;Ввод!$U36)*PRODUCT($J$18:Z$18)</f>
        <v>0</v>
      </c>
      <c r="AA57" s="5">
        <f>(1+$C57)*IFERROR(Ввод!$R36/$E57,0)*N(AA$14&gt;=Ввод!$T36)*N(AA$14&lt;Ввод!$U36)*PRODUCT($J$18:AA$18)</f>
        <v>0</v>
      </c>
      <c r="AB57" s="5">
        <f>(1+$C57)*IFERROR(Ввод!$R36/$E57,0)*N(AB$14&gt;=Ввод!$T36)*N(AB$14&lt;Ввод!$U36)*PRODUCT($J$18:AB$18)</f>
        <v>0</v>
      </c>
      <c r="AC57" s="5">
        <f>(1+$C57)*IFERROR(Ввод!$R36/$E57,0)*N(AC$14&gt;=Ввод!$T36)*N(AC$14&lt;Ввод!$U36)*PRODUCT($J$18:AC$18)</f>
        <v>0</v>
      </c>
      <c r="AD57" s="5">
        <f>(1+$C57)*IFERROR(Ввод!$R36/$E57,0)*N(AD$14&gt;=Ввод!$T36)*N(AD$14&lt;Ввод!$U36)*PRODUCT($J$18:AD$18)</f>
        <v>0</v>
      </c>
      <c r="AE57" s="5">
        <f>(1+$C57)*IFERROR(Ввод!$R36/$E57,0)*N(AE$14&gt;=Ввод!$T36)*N(AE$14&lt;Ввод!$U36)*PRODUCT($J$18:AE$18)</f>
        <v>0</v>
      </c>
      <c r="AF57" s="5">
        <f>(1+$C57)*IFERROR(Ввод!$R36/$E57,0)*N(AF$14&gt;=Ввод!$T36)*N(AF$14&lt;Ввод!$U36)*PRODUCT($J$18:AF$18)</f>
        <v>0</v>
      </c>
      <c r="AG57" s="5">
        <f>(1+$C57)*IFERROR(Ввод!$R36/$E57,0)*N(AG$14&gt;=Ввод!$T36)*N(AG$14&lt;Ввод!$U36)*PRODUCT($J$18:AG$18)</f>
        <v>0</v>
      </c>
      <c r="AH57" s="5">
        <f>(1+$C57)*IFERROR(Ввод!$R36/$E57,0)*N(AH$14&gt;=Ввод!$T36)*N(AH$14&lt;Ввод!$U36)*PRODUCT($J$18:AH$18)</f>
        <v>0</v>
      </c>
      <c r="AI57" s="5">
        <f>(1+$C57)*IFERROR(Ввод!$R36/$E57,0)*N(AI$14&gt;=Ввод!$T36)*N(AI$14&lt;Ввод!$U36)*PRODUCT($J$18:AI$18)</f>
        <v>0</v>
      </c>
      <c r="AJ57" s="5">
        <f>(1+$C57)*IFERROR(Ввод!$R36/$E57,0)*N(AJ$14&gt;=Ввод!$T36)*N(AJ$14&lt;Ввод!$U36)*PRODUCT($J$18:AJ$18)</f>
        <v>0</v>
      </c>
      <c r="AK57" s="5">
        <f>(1+$C57)*IFERROR(Ввод!$R36/$E57,0)*N(AK$14&gt;=Ввод!$T36)*N(AK$14&lt;Ввод!$U36)*PRODUCT($J$18:AK$18)</f>
        <v>0</v>
      </c>
      <c r="AL57" s="5">
        <f>(1+$C57)*IFERROR(Ввод!$R36/$E57,0)*N(AL$14&gt;=Ввод!$T36)*N(AL$14&lt;Ввод!$U36)*PRODUCT($J$18:AL$18)</f>
        <v>0</v>
      </c>
      <c r="AM57" s="5">
        <f>(1+$C57)*IFERROR(Ввод!$R36/$E57,0)*N(AM$14&gt;=Ввод!$T36)*N(AM$14&lt;Ввод!$U36)*PRODUCT($J$18:AM$18)</f>
        <v>0</v>
      </c>
      <c r="AN57" s="5">
        <f>(1+$C57)*IFERROR(Ввод!$R36/$E57,0)*N(AN$14&gt;=Ввод!$T36)*N(AN$14&lt;Ввод!$U36)*PRODUCT($J$18:AN$18)</f>
        <v>0</v>
      </c>
      <c r="AO57" s="5">
        <f>(1+$C57)*IFERROR(Ввод!$R36/$E57,0)*N(AO$14&gt;=Ввод!$T36)*N(AO$14&lt;Ввод!$U36)*PRODUCT($J$18:AO$18)</f>
        <v>0</v>
      </c>
      <c r="AP57" s="5">
        <f>(1+$C57)*IFERROR(Ввод!$R36/$E57,0)*N(AP$14&gt;=Ввод!$T36)*N(AP$14&lt;Ввод!$U36)*PRODUCT($J$18:AP$18)</f>
        <v>0</v>
      </c>
      <c r="AQ57" s="5">
        <f>(1+$C57)*IFERROR(Ввод!$R36/$E57,0)*N(AQ$14&gt;=Ввод!$T36)*N(AQ$14&lt;Ввод!$U36)*PRODUCT($J$18:AQ$18)</f>
        <v>0</v>
      </c>
      <c r="AR57" s="5">
        <f>(1+$C57)*IFERROR(Ввод!$R36/$E57,0)*N(AR$14&gt;=Ввод!$T36)*N(AR$14&lt;Ввод!$U36)*PRODUCT($J$18:AR$18)</f>
        <v>0</v>
      </c>
      <c r="AS57" s="5">
        <f>(1+$C57)*IFERROR(Ввод!$R36/$E57,0)*N(AS$14&gt;=Ввод!$T36)*N(AS$14&lt;Ввод!$U36)*PRODUCT($J$18:AS$18)</f>
        <v>0</v>
      </c>
      <c r="AT57" s="5">
        <f>(1+$C57)*IFERROR(Ввод!$R36/$E57,0)*N(AT$14&gt;=Ввод!$T36)*N(AT$14&lt;Ввод!$U36)*PRODUCT($J$18:AT$18)</f>
        <v>0</v>
      </c>
      <c r="AU57" s="5">
        <f>(1+$C57)*IFERROR(Ввод!$R36/$E57,0)*N(AU$14&gt;=Ввод!$T36)*N(AU$14&lt;Ввод!$U36)*PRODUCT($J$18:AU$18)</f>
        <v>0</v>
      </c>
      <c r="AV57" s="5">
        <f>(1+$C57)*IFERROR(Ввод!$R36/$E57,0)*N(AV$14&gt;=Ввод!$T36)*N(AV$14&lt;Ввод!$U36)*PRODUCT($J$18:AV$18)</f>
        <v>0</v>
      </c>
      <c r="AW57" s="5">
        <f>(1+$C57)*IFERROR(Ввод!$R36/$E57,0)*N(AW$14&gt;=Ввод!$T36)*N(AW$14&lt;Ввод!$U36)*PRODUCT($J$18:AW$18)</f>
        <v>0</v>
      </c>
      <c r="AX57" s="5">
        <f>(1+$C57)*IFERROR(Ввод!$R36/$E57,0)*N(AX$14&gt;=Ввод!$T36)*N(AX$14&lt;Ввод!$U36)*PRODUCT($J$18:AX$18)</f>
        <v>0</v>
      </c>
      <c r="AY57" s="5">
        <f>(1+$C57)*IFERROR(Ввод!$R36/$E57,0)*N(AY$14&gt;=Ввод!$T36)*N(AY$14&lt;Ввод!$U36)*PRODUCT($J$18:AY$18)</f>
        <v>0</v>
      </c>
      <c r="AZ57" s="5">
        <f>(1+$C57)*IFERROR(Ввод!$R36/$E57,0)*N(AZ$14&gt;=Ввод!$T36)*N(AZ$14&lt;Ввод!$U36)*PRODUCT($J$18:AZ$18)</f>
        <v>0</v>
      </c>
      <c r="BA57" s="5">
        <f>(1+$C57)*IFERROR(Ввод!$R36/$E57,0)*N(BA$14&gt;=Ввод!$T36)*N(BA$14&lt;Ввод!$U36)*PRODUCT($J$18:BA$18)</f>
        <v>0</v>
      </c>
      <c r="BB57" s="5">
        <f>(1+$C57)*IFERROR(Ввод!$R36/$E57,0)*N(BB$14&gt;=Ввод!$T36)*N(BB$14&lt;Ввод!$U36)*PRODUCT($J$18:BB$18)</f>
        <v>0</v>
      </c>
      <c r="BC57" s="5">
        <f>(1+$C57)*IFERROR(Ввод!$R36/$E57,0)*N(BC$14&gt;=Ввод!$T36)*N(BC$14&lt;Ввод!$U36)*PRODUCT($J$18:BC$18)</f>
        <v>0</v>
      </c>
      <c r="BD57" s="5">
        <f>(1+$C57)*IFERROR(Ввод!$R36/$E57,0)*N(BD$14&gt;=Ввод!$T36)*N(BD$14&lt;Ввод!$U36)*PRODUCT($J$18:BD$18)</f>
        <v>0</v>
      </c>
      <c r="BE57" s="5">
        <f>(1+$C57)*IFERROR(Ввод!$R36/$E57,0)*N(BE$14&gt;=Ввод!$T36)*N(BE$14&lt;Ввод!$U36)*PRODUCT($J$18:BE$18)</f>
        <v>0</v>
      </c>
      <c r="BF57" s="5">
        <f>(1+$C57)*IFERROR(Ввод!$R36/$E57,0)*N(BF$14&gt;=Ввод!$T36)*N(BF$14&lt;Ввод!$U36)*PRODUCT($J$18:BF$18)</f>
        <v>0</v>
      </c>
      <c r="BG57" s="5">
        <f>(1+$C57)*IFERROR(Ввод!$R36/$E57,0)*N(BG$14&gt;=Ввод!$T36)*N(BG$14&lt;Ввод!$U36)*PRODUCT($J$18:BG$18)</f>
        <v>0</v>
      </c>
      <c r="BH57" s="5">
        <f>(1+$C57)*IFERROR(Ввод!$R36/$E57,0)*N(BH$14&gt;=Ввод!$T36)*N(BH$14&lt;Ввод!$U36)*PRODUCT($J$18:BH$18)</f>
        <v>0</v>
      </c>
      <c r="BI57" s="5">
        <f>(1+$C57)*IFERROR(Ввод!$R36/$E57,0)*N(BI$14&gt;=Ввод!$T36)*N(BI$14&lt;Ввод!$U36)*PRODUCT($J$18:BI$18)</f>
        <v>0</v>
      </c>
      <c r="BJ57" s="5">
        <f>(1+$C57)*IFERROR(Ввод!$R36/$E57,0)*N(BJ$14&gt;=Ввод!$T36)*N(BJ$14&lt;Ввод!$U36)*PRODUCT($J$18:BJ$18)</f>
        <v>0</v>
      </c>
      <c r="BK57" s="5">
        <f>(1+$C57)*IFERROR(Ввод!$R36/$E57,0)*N(BK$14&gt;=Ввод!$T36)*N(BK$14&lt;Ввод!$U36)*PRODUCT($J$18:BK$18)</f>
        <v>0</v>
      </c>
      <c r="BL57" s="5">
        <f>(1+$C57)*IFERROR(Ввод!$R36/$E57,0)*N(BL$14&gt;=Ввод!$T36)*N(BL$14&lt;Ввод!$U36)*PRODUCT($J$18:BL$18)</f>
        <v>0</v>
      </c>
      <c r="BM57" s="5">
        <f>(1+$C57)*IFERROR(Ввод!$R36/$E57,0)*N(BM$14&gt;=Ввод!$T36)*N(BM$14&lt;Ввод!$U36)*PRODUCT($J$18:BM$18)</f>
        <v>0</v>
      </c>
      <c r="BN57" s="5">
        <f>(1+$C57)*IFERROR(Ввод!$R36/$E57,0)*N(BN$14&gt;=Ввод!$T36)*N(BN$14&lt;Ввод!$U36)*PRODUCT($J$18:BN$18)</f>
        <v>0</v>
      </c>
      <c r="BO57" s="5">
        <f>(1+$C57)*IFERROR(Ввод!$R36/$E57,0)*N(BO$14&gt;=Ввод!$T36)*N(BO$14&lt;Ввод!$U36)*PRODUCT($J$18:BO$18)</f>
        <v>0</v>
      </c>
      <c r="BP57" s="5">
        <f>(1+$C57)*IFERROR(Ввод!$R36/$E57,0)*N(BP$14&gt;=Ввод!$T36)*N(BP$14&lt;Ввод!$U36)*PRODUCT($J$18:BP$18)</f>
        <v>0</v>
      </c>
      <c r="BQ57" s="5">
        <f>(1+$C57)*IFERROR(Ввод!$R36/$E57,0)*N(BQ$14&gt;=Ввод!$T36)*N(BQ$14&lt;Ввод!$U36)*PRODUCT($J$18:BQ$18)</f>
        <v>0</v>
      </c>
      <c r="BR57" s="5">
        <f>(1+$C57)*IFERROR(Ввод!$R36/$E57,0)*N(BR$14&gt;=Ввод!$T36)*N(BR$14&lt;Ввод!$U36)*PRODUCT($J$18:BR$18)</f>
        <v>0</v>
      </c>
      <c r="BS57" s="5">
        <f>(1+$C57)*IFERROR(Ввод!$R36/$E57,0)*N(BS$14&gt;=Ввод!$T36)*N(BS$14&lt;Ввод!$U36)*PRODUCT($J$18:BS$18)</f>
        <v>0</v>
      </c>
      <c r="BT57" s="5">
        <f>(1+$C57)*IFERROR(Ввод!$R36/$E57,0)*N(BT$14&gt;=Ввод!$T36)*N(BT$14&lt;Ввод!$U36)*PRODUCT($J$18:BT$18)</f>
        <v>0</v>
      </c>
      <c r="BU57" s="5">
        <f>(1+$C57)*IFERROR(Ввод!$R36/$E57,0)*N(BU$14&gt;=Ввод!$T36)*N(BU$14&lt;Ввод!$U36)*PRODUCT($J$18:BU$18)</f>
        <v>0</v>
      </c>
      <c r="BV57" s="5">
        <f>(1+$C57)*IFERROR(Ввод!$R36/$E57,0)*N(BV$14&gt;=Ввод!$T36)*N(BV$14&lt;Ввод!$U36)*PRODUCT($J$18:BV$18)</f>
        <v>0</v>
      </c>
      <c r="BW57" s="5">
        <f>(1+$C57)*IFERROR(Ввод!$R36/$E57,0)*N(BW$14&gt;=Ввод!$T36)*N(BW$14&lt;Ввод!$U36)*PRODUCT($J$18:BW$18)</f>
        <v>0</v>
      </c>
      <c r="BX57" s="5">
        <f>(1+$C57)*IFERROR(Ввод!$R36/$E57,0)*N(BX$14&gt;=Ввод!$T36)*N(BX$14&lt;Ввод!$U36)*PRODUCT($J$18:BX$18)</f>
        <v>0</v>
      </c>
      <c r="BY57" s="5">
        <f>(1+$C57)*IFERROR(Ввод!$R36/$E57,0)*N(BY$14&gt;=Ввод!$T36)*N(BY$14&lt;Ввод!$U36)*PRODUCT($J$18:BY$18)</f>
        <v>0</v>
      </c>
      <c r="BZ57" s="5">
        <f>(1+$C57)*IFERROR(Ввод!$R36/$E57,0)*N(BZ$14&gt;=Ввод!$T36)*N(BZ$14&lt;Ввод!$U36)*PRODUCT($J$18:BZ$18)</f>
        <v>0</v>
      </c>
      <c r="CA57" s="5">
        <f>(1+$C57)*IFERROR(Ввод!$R36/$E57,0)*N(CA$14&gt;=Ввод!$T36)*N(CA$14&lt;Ввод!$U36)*PRODUCT($J$18:CA$18)</f>
        <v>0</v>
      </c>
      <c r="CB57" s="5">
        <f>(1+$C57)*IFERROR(Ввод!$R36/$E57,0)*N(CB$14&gt;=Ввод!$T36)*N(CB$14&lt;Ввод!$U36)*PRODUCT($J$18:CB$18)</f>
        <v>0</v>
      </c>
      <c r="CC57" s="5">
        <f>(1+$C57)*IFERROR(Ввод!$R36/$E57,0)*N(CC$14&gt;=Ввод!$T36)*N(CC$14&lt;Ввод!$U36)*PRODUCT($J$18:CC$18)</f>
        <v>0</v>
      </c>
      <c r="CD57" s="5">
        <f>(1+$C57)*IFERROR(Ввод!$R36/$E57,0)*N(CD$14&gt;=Ввод!$T36)*N(CD$14&lt;Ввод!$U36)*PRODUCT($J$18:CD$18)</f>
        <v>0</v>
      </c>
      <c r="CE57" s="5">
        <f>(1+$C57)*IFERROR(Ввод!$R36/$E57,0)*N(CE$14&gt;=Ввод!$T36)*N(CE$14&lt;Ввод!$U36)*PRODUCT($J$18:CE$18)</f>
        <v>0</v>
      </c>
      <c r="CF57" s="5">
        <f>(1+$C57)*IFERROR(Ввод!$R36/$E57,0)*N(CF$14&gt;=Ввод!$T36)*N(CF$14&lt;Ввод!$U36)*PRODUCT($J$18:CF$18)</f>
        <v>0</v>
      </c>
      <c r="CG57" s="5">
        <f>(1+$C57)*IFERROR(Ввод!$R36/$E57,0)*N(CG$14&gt;=Ввод!$T36)*N(CG$14&lt;Ввод!$U36)*PRODUCT($J$18:CG$18)</f>
        <v>0</v>
      </c>
      <c r="CH57" s="5">
        <f>(1+$C57)*IFERROR(Ввод!$R36/$E57,0)*N(CH$14&gt;=Ввод!$T36)*N(CH$14&lt;Ввод!$U36)*PRODUCT($J$18:CH$18)</f>
        <v>0</v>
      </c>
      <c r="CI57" s="5">
        <f>(1+$C57)*IFERROR(Ввод!$R36/$E57,0)*N(CI$14&gt;=Ввод!$T36)*N(CI$14&lt;Ввод!$U36)*PRODUCT($J$18:CI$18)</f>
        <v>0</v>
      </c>
      <c r="CJ57" s="5">
        <f>(1+$C57)*IFERROR(Ввод!$R36/$E57,0)*N(CJ$14&gt;=Ввод!$T36)*N(CJ$14&lt;Ввод!$U36)*PRODUCT($J$18:CJ$18)</f>
        <v>0</v>
      </c>
      <c r="CK57" s="5">
        <f>(1+$C57)*IFERROR(Ввод!$R36/$E57,0)*N(CK$14&gt;=Ввод!$T36)*N(CK$14&lt;Ввод!$U36)*PRODUCT($J$18:CK$18)</f>
        <v>0</v>
      </c>
      <c r="CL57" s="5">
        <f>(1+$C57)*IFERROR(Ввод!$R36/$E57,0)*N(CL$14&gt;=Ввод!$T36)*N(CL$14&lt;Ввод!$U36)*PRODUCT($J$18:CL$18)</f>
        <v>0</v>
      </c>
      <c r="CM57" s="5">
        <f>(1+$C57)*IFERROR(Ввод!$R36/$E57,0)*N(CM$14&gt;=Ввод!$T36)*N(CM$14&lt;Ввод!$U36)*PRODUCT($J$18:CM$18)</f>
        <v>0</v>
      </c>
      <c r="CN57" s="5">
        <f>(1+$C57)*IFERROR(Ввод!$R36/$E57,0)*N(CN$14&gt;=Ввод!$T36)*N(CN$14&lt;Ввод!$U36)*PRODUCT($J$18:CN$18)</f>
        <v>0</v>
      </c>
      <c r="CO57" s="5">
        <f>(1+$C57)*IFERROR(Ввод!$R36/$E57,0)*N(CO$14&gt;=Ввод!$T36)*N(CO$14&lt;Ввод!$U36)*PRODUCT($J$18:CO$18)</f>
        <v>0</v>
      </c>
      <c r="CP57" s="5">
        <f>(1+$C57)*IFERROR(Ввод!$R36/$E57,0)*N(CP$14&gt;=Ввод!$T36)*N(CP$14&lt;Ввод!$U36)*PRODUCT($J$18:CP$18)</f>
        <v>0</v>
      </c>
      <c r="CQ57" s="5">
        <f>(1+$C57)*IFERROR(Ввод!$R36/$E57,0)*N(CQ$14&gt;=Ввод!$T36)*N(CQ$14&lt;Ввод!$U36)*PRODUCT($J$18:CQ$18)</f>
        <v>0</v>
      </c>
      <c r="CR57" s="5">
        <f>(1+$C57)*IFERROR(Ввод!$R36/$E57,0)*N(CR$14&gt;=Ввод!$T36)*N(CR$14&lt;Ввод!$U36)*PRODUCT($J$18:CR$18)</f>
        <v>0</v>
      </c>
      <c r="CS57" s="5">
        <f>(1+$C57)*IFERROR(Ввод!$R36/$E57,0)*N(CS$14&gt;=Ввод!$T36)*N(CS$14&lt;Ввод!$U36)*PRODUCT($J$18:CS$18)</f>
        <v>0</v>
      </c>
      <c r="CT57" s="5">
        <f>(1+$C57)*IFERROR(Ввод!$R36/$E57,0)*N(CT$14&gt;=Ввод!$T36)*N(CT$14&lt;Ввод!$U36)*PRODUCT($J$18:CT$18)</f>
        <v>0</v>
      </c>
      <c r="CU57" s="5">
        <f>(1+$C57)*IFERROR(Ввод!$R36/$E57,0)*N(CU$14&gt;=Ввод!$T36)*N(CU$14&lt;Ввод!$U36)*PRODUCT($J$18:CU$18)</f>
        <v>0</v>
      </c>
      <c r="CV57" s="5">
        <f>(1+$C57)*IFERROR(Ввод!$R36/$E57,0)*N(CV$14&gt;=Ввод!$T36)*N(CV$14&lt;Ввод!$U36)*PRODUCT($J$18:CV$18)</f>
        <v>0</v>
      </c>
      <c r="CW57" s="5">
        <f>(1+$C57)*IFERROR(Ввод!$R36/$E57,0)*N(CW$14&gt;=Ввод!$T36)*N(CW$14&lt;Ввод!$U36)*PRODUCT($J$18:CW$18)</f>
        <v>0</v>
      </c>
      <c r="CX57" s="5">
        <f>(1+$C57)*IFERROR(Ввод!$R36/$E57,0)*N(CX$14&gt;=Ввод!$T36)*N(CX$14&lt;Ввод!$U36)*PRODUCT($J$18:CX$18)</f>
        <v>0</v>
      </c>
      <c r="CY57" s="5">
        <f>(1+$C57)*IFERROR(Ввод!$R36/$E57,0)*N(CY$14&gt;=Ввод!$T36)*N(CY$14&lt;Ввод!$U36)*PRODUCT($J$18:CY$18)</f>
        <v>0</v>
      </c>
      <c r="CZ57" s="5">
        <f>(1+$C57)*IFERROR(Ввод!$R36/$E57,0)*N(CZ$14&gt;=Ввод!$T36)*N(CZ$14&lt;Ввод!$U36)*PRODUCT($J$18:CZ$18)</f>
        <v>0</v>
      </c>
      <c r="DA57" s="5">
        <f>(1+$C57)*IFERROR(Ввод!$R36/$E57,0)*N(DA$14&gt;=Ввод!$T36)*N(DA$14&lt;Ввод!$U36)*PRODUCT($J$18:DA$18)</f>
        <v>0</v>
      </c>
      <c r="DB57" s="5">
        <f>(1+$C57)*IFERROR(Ввод!$R36/$E57,0)*N(DB$14&gt;=Ввод!$T36)*N(DB$14&lt;Ввод!$U36)*PRODUCT($J$18:DB$18)</f>
        <v>0</v>
      </c>
      <c r="DC57" s="5">
        <f>(1+$C57)*IFERROR(Ввод!$R36/$E57,0)*N(DC$14&gt;=Ввод!$T36)*N(DC$14&lt;Ввод!$U36)*PRODUCT($J$18:DC$18)</f>
        <v>0</v>
      </c>
      <c r="DD57" s="5">
        <f>(1+$C57)*IFERROR(Ввод!$R36/$E57,0)*N(DD$14&gt;=Ввод!$T36)*N(DD$14&lt;Ввод!$U36)*PRODUCT($J$18:DD$18)</f>
        <v>0</v>
      </c>
      <c r="DE57" s="5">
        <f>(1+$C57)*IFERROR(Ввод!$R36/$E57,0)*N(DE$14&gt;=Ввод!$T36)*N(DE$14&lt;Ввод!$U36)*PRODUCT($J$18:DE$18)</f>
        <v>0</v>
      </c>
      <c r="DF57" s="5">
        <f>(1+$C57)*IFERROR(Ввод!$R36/$E57,0)*N(DF$14&gt;=Ввод!$T36)*N(DF$14&lt;Ввод!$U36)*PRODUCT($J$18:DF$18)</f>
        <v>0</v>
      </c>
      <c r="DG57" s="5">
        <f>(1+$C57)*IFERROR(Ввод!$R36/$E57,0)*N(DG$14&gt;=Ввод!$T36)*N(DG$14&lt;Ввод!$U36)*PRODUCT($J$18:DG$18)</f>
        <v>0</v>
      </c>
      <c r="DH57" s="5">
        <f>(1+$C57)*IFERROR(Ввод!$R36/$E57,0)*N(DH$14&gt;=Ввод!$T36)*N(DH$14&lt;Ввод!$U36)*PRODUCT($J$18:DH$18)</f>
        <v>0</v>
      </c>
      <c r="DI57" s="5">
        <f>(1+$C57)*IFERROR(Ввод!$R36/$E57,0)*N(DI$14&gt;=Ввод!$T36)*N(DI$14&lt;Ввод!$U36)*PRODUCT($J$18:DI$18)</f>
        <v>0</v>
      </c>
      <c r="DJ57" s="5">
        <f>(1+$C57)*IFERROR(Ввод!$R36/$E57,0)*N(DJ$14&gt;=Ввод!$T36)*N(DJ$14&lt;Ввод!$U36)*PRODUCT($J$18:DJ$18)</f>
        <v>0</v>
      </c>
    </row>
    <row r="58" spans="2:114">
      <c r="B58" t="str">
        <f>Ввод!L37</f>
        <v>Создание / реконструкция объект №12</v>
      </c>
      <c r="C58" s="235">
        <f>Чувствительность!$D$27</f>
        <v>0</v>
      </c>
      <c r="D58" s="7">
        <f>N(Ввод!P37)</f>
        <v>0</v>
      </c>
      <c r="E58">
        <f>MATCH(Ввод!U37,$14:$14,0)-MATCH(Ввод!T37,$14:$14,0)</f>
        <v>0</v>
      </c>
      <c r="G58" s="7" t="s">
        <v>0</v>
      </c>
      <c r="I58" s="5">
        <f t="shared" si="5"/>
        <v>0</v>
      </c>
      <c r="J58" s="5">
        <f>(1+$C58)*IFERROR(Ввод!$R37/$E58,0)*N(J$14&gt;=Ввод!$T37)*N(J$14&lt;Ввод!$U37)*PRODUCT($J$18:J$18)</f>
        <v>0</v>
      </c>
      <c r="K58" s="5">
        <f>(1+$C58)*IFERROR(Ввод!$R37/$E58,0)*N(K$14&gt;=Ввод!$T37)*N(K$14&lt;Ввод!$U37)*PRODUCT($J$18:K$18)</f>
        <v>0</v>
      </c>
      <c r="L58" s="5">
        <f>(1+$C58)*IFERROR(Ввод!$R37/$E58,0)*N(L$14&gt;=Ввод!$T37)*N(L$14&lt;Ввод!$U37)*PRODUCT($J$18:L$18)</f>
        <v>0</v>
      </c>
      <c r="M58" s="5">
        <f>(1+$C58)*IFERROR(Ввод!$R37/$E58,0)*N(M$14&gt;=Ввод!$T37)*N(M$14&lt;Ввод!$U37)*PRODUCT($J$18:M$18)</f>
        <v>0</v>
      </c>
      <c r="N58" s="5">
        <f>(1+$C58)*IFERROR(Ввод!$R37/$E58,0)*N(N$14&gt;=Ввод!$T37)*N(N$14&lt;Ввод!$U37)*PRODUCT($J$18:N$18)</f>
        <v>0</v>
      </c>
      <c r="O58" s="5">
        <f>(1+$C58)*IFERROR(Ввод!$R37/$E58,0)*N(O$14&gt;=Ввод!$T37)*N(O$14&lt;Ввод!$U37)*PRODUCT($J$18:O$18)</f>
        <v>0</v>
      </c>
      <c r="P58" s="5">
        <f>(1+$C58)*IFERROR(Ввод!$R37/$E58,0)*N(P$14&gt;=Ввод!$T37)*N(P$14&lt;Ввод!$U37)*PRODUCT($J$18:P$18)</f>
        <v>0</v>
      </c>
      <c r="Q58" s="5">
        <f>(1+$C58)*IFERROR(Ввод!$R37/$E58,0)*N(Q$14&gt;=Ввод!$T37)*N(Q$14&lt;Ввод!$U37)*PRODUCT($J$18:Q$18)</f>
        <v>0</v>
      </c>
      <c r="R58" s="5">
        <f>(1+$C58)*IFERROR(Ввод!$R37/$E58,0)*N(R$14&gt;=Ввод!$T37)*N(R$14&lt;Ввод!$U37)*PRODUCT($J$18:R$18)</f>
        <v>0</v>
      </c>
      <c r="S58" s="5">
        <f>(1+$C58)*IFERROR(Ввод!$R37/$E58,0)*N(S$14&gt;=Ввод!$T37)*N(S$14&lt;Ввод!$U37)*PRODUCT($J$18:S$18)</f>
        <v>0</v>
      </c>
      <c r="T58" s="5">
        <f>(1+$C58)*IFERROR(Ввод!$R37/$E58,0)*N(T$14&gt;=Ввод!$T37)*N(T$14&lt;Ввод!$U37)*PRODUCT($J$18:T$18)</f>
        <v>0</v>
      </c>
      <c r="U58" s="5">
        <f>(1+$C58)*IFERROR(Ввод!$R37/$E58,0)*N(U$14&gt;=Ввод!$T37)*N(U$14&lt;Ввод!$U37)*PRODUCT($J$18:U$18)</f>
        <v>0</v>
      </c>
      <c r="V58" s="5">
        <f>(1+$C58)*IFERROR(Ввод!$R37/$E58,0)*N(V$14&gt;=Ввод!$T37)*N(V$14&lt;Ввод!$U37)*PRODUCT($J$18:V$18)</f>
        <v>0</v>
      </c>
      <c r="W58" s="5">
        <f>(1+$C58)*IFERROR(Ввод!$R37/$E58,0)*N(W$14&gt;=Ввод!$T37)*N(W$14&lt;Ввод!$U37)*PRODUCT($J$18:W$18)</f>
        <v>0</v>
      </c>
      <c r="X58" s="5">
        <f>(1+$C58)*IFERROR(Ввод!$R37/$E58,0)*N(X$14&gt;=Ввод!$T37)*N(X$14&lt;Ввод!$U37)*PRODUCT($J$18:X$18)</f>
        <v>0</v>
      </c>
      <c r="Y58" s="5">
        <f>(1+$C58)*IFERROR(Ввод!$R37/$E58,0)*N(Y$14&gt;=Ввод!$T37)*N(Y$14&lt;Ввод!$U37)*PRODUCT($J$18:Y$18)</f>
        <v>0</v>
      </c>
      <c r="Z58" s="5">
        <f>(1+$C58)*IFERROR(Ввод!$R37/$E58,0)*N(Z$14&gt;=Ввод!$T37)*N(Z$14&lt;Ввод!$U37)*PRODUCT($J$18:Z$18)</f>
        <v>0</v>
      </c>
      <c r="AA58" s="5">
        <f>(1+$C58)*IFERROR(Ввод!$R37/$E58,0)*N(AA$14&gt;=Ввод!$T37)*N(AA$14&lt;Ввод!$U37)*PRODUCT($J$18:AA$18)</f>
        <v>0</v>
      </c>
      <c r="AB58" s="5">
        <f>(1+$C58)*IFERROR(Ввод!$R37/$E58,0)*N(AB$14&gt;=Ввод!$T37)*N(AB$14&lt;Ввод!$U37)*PRODUCT($J$18:AB$18)</f>
        <v>0</v>
      </c>
      <c r="AC58" s="5">
        <f>(1+$C58)*IFERROR(Ввод!$R37/$E58,0)*N(AC$14&gt;=Ввод!$T37)*N(AC$14&lt;Ввод!$U37)*PRODUCT($J$18:AC$18)</f>
        <v>0</v>
      </c>
      <c r="AD58" s="5">
        <f>(1+$C58)*IFERROR(Ввод!$R37/$E58,0)*N(AD$14&gt;=Ввод!$T37)*N(AD$14&lt;Ввод!$U37)*PRODUCT($J$18:AD$18)</f>
        <v>0</v>
      </c>
      <c r="AE58" s="5">
        <f>(1+$C58)*IFERROR(Ввод!$R37/$E58,0)*N(AE$14&gt;=Ввод!$T37)*N(AE$14&lt;Ввод!$U37)*PRODUCT($J$18:AE$18)</f>
        <v>0</v>
      </c>
      <c r="AF58" s="5">
        <f>(1+$C58)*IFERROR(Ввод!$R37/$E58,0)*N(AF$14&gt;=Ввод!$T37)*N(AF$14&lt;Ввод!$U37)*PRODUCT($J$18:AF$18)</f>
        <v>0</v>
      </c>
      <c r="AG58" s="5">
        <f>(1+$C58)*IFERROR(Ввод!$R37/$E58,0)*N(AG$14&gt;=Ввод!$T37)*N(AG$14&lt;Ввод!$U37)*PRODUCT($J$18:AG$18)</f>
        <v>0</v>
      </c>
      <c r="AH58" s="5">
        <f>(1+$C58)*IFERROR(Ввод!$R37/$E58,0)*N(AH$14&gt;=Ввод!$T37)*N(AH$14&lt;Ввод!$U37)*PRODUCT($J$18:AH$18)</f>
        <v>0</v>
      </c>
      <c r="AI58" s="5">
        <f>(1+$C58)*IFERROR(Ввод!$R37/$E58,0)*N(AI$14&gt;=Ввод!$T37)*N(AI$14&lt;Ввод!$U37)*PRODUCT($J$18:AI$18)</f>
        <v>0</v>
      </c>
      <c r="AJ58" s="5">
        <f>(1+$C58)*IFERROR(Ввод!$R37/$E58,0)*N(AJ$14&gt;=Ввод!$T37)*N(AJ$14&lt;Ввод!$U37)*PRODUCT($J$18:AJ$18)</f>
        <v>0</v>
      </c>
      <c r="AK58" s="5">
        <f>(1+$C58)*IFERROR(Ввод!$R37/$E58,0)*N(AK$14&gt;=Ввод!$T37)*N(AK$14&lt;Ввод!$U37)*PRODUCT($J$18:AK$18)</f>
        <v>0</v>
      </c>
      <c r="AL58" s="5">
        <f>(1+$C58)*IFERROR(Ввод!$R37/$E58,0)*N(AL$14&gt;=Ввод!$T37)*N(AL$14&lt;Ввод!$U37)*PRODUCT($J$18:AL$18)</f>
        <v>0</v>
      </c>
      <c r="AM58" s="5">
        <f>(1+$C58)*IFERROR(Ввод!$R37/$E58,0)*N(AM$14&gt;=Ввод!$T37)*N(AM$14&lt;Ввод!$U37)*PRODUCT($J$18:AM$18)</f>
        <v>0</v>
      </c>
      <c r="AN58" s="5">
        <f>(1+$C58)*IFERROR(Ввод!$R37/$E58,0)*N(AN$14&gt;=Ввод!$T37)*N(AN$14&lt;Ввод!$U37)*PRODUCT($J$18:AN$18)</f>
        <v>0</v>
      </c>
      <c r="AO58" s="5">
        <f>(1+$C58)*IFERROR(Ввод!$R37/$E58,0)*N(AO$14&gt;=Ввод!$T37)*N(AO$14&lt;Ввод!$U37)*PRODUCT($J$18:AO$18)</f>
        <v>0</v>
      </c>
      <c r="AP58" s="5">
        <f>(1+$C58)*IFERROR(Ввод!$R37/$E58,0)*N(AP$14&gt;=Ввод!$T37)*N(AP$14&lt;Ввод!$U37)*PRODUCT($J$18:AP$18)</f>
        <v>0</v>
      </c>
      <c r="AQ58" s="5">
        <f>(1+$C58)*IFERROR(Ввод!$R37/$E58,0)*N(AQ$14&gt;=Ввод!$T37)*N(AQ$14&lt;Ввод!$U37)*PRODUCT($J$18:AQ$18)</f>
        <v>0</v>
      </c>
      <c r="AR58" s="5">
        <f>(1+$C58)*IFERROR(Ввод!$R37/$E58,0)*N(AR$14&gt;=Ввод!$T37)*N(AR$14&lt;Ввод!$U37)*PRODUCT($J$18:AR$18)</f>
        <v>0</v>
      </c>
      <c r="AS58" s="5">
        <f>(1+$C58)*IFERROR(Ввод!$R37/$E58,0)*N(AS$14&gt;=Ввод!$T37)*N(AS$14&lt;Ввод!$U37)*PRODUCT($J$18:AS$18)</f>
        <v>0</v>
      </c>
      <c r="AT58" s="5">
        <f>(1+$C58)*IFERROR(Ввод!$R37/$E58,0)*N(AT$14&gt;=Ввод!$T37)*N(AT$14&lt;Ввод!$U37)*PRODUCT($J$18:AT$18)</f>
        <v>0</v>
      </c>
      <c r="AU58" s="5">
        <f>(1+$C58)*IFERROR(Ввод!$R37/$E58,0)*N(AU$14&gt;=Ввод!$T37)*N(AU$14&lt;Ввод!$U37)*PRODUCT($J$18:AU$18)</f>
        <v>0</v>
      </c>
      <c r="AV58" s="5">
        <f>(1+$C58)*IFERROR(Ввод!$R37/$E58,0)*N(AV$14&gt;=Ввод!$T37)*N(AV$14&lt;Ввод!$U37)*PRODUCT($J$18:AV$18)</f>
        <v>0</v>
      </c>
      <c r="AW58" s="5">
        <f>(1+$C58)*IFERROR(Ввод!$R37/$E58,0)*N(AW$14&gt;=Ввод!$T37)*N(AW$14&lt;Ввод!$U37)*PRODUCT($J$18:AW$18)</f>
        <v>0</v>
      </c>
      <c r="AX58" s="5">
        <f>(1+$C58)*IFERROR(Ввод!$R37/$E58,0)*N(AX$14&gt;=Ввод!$T37)*N(AX$14&lt;Ввод!$U37)*PRODUCT($J$18:AX$18)</f>
        <v>0</v>
      </c>
      <c r="AY58" s="5">
        <f>(1+$C58)*IFERROR(Ввод!$R37/$E58,0)*N(AY$14&gt;=Ввод!$T37)*N(AY$14&lt;Ввод!$U37)*PRODUCT($J$18:AY$18)</f>
        <v>0</v>
      </c>
      <c r="AZ58" s="5">
        <f>(1+$C58)*IFERROR(Ввод!$R37/$E58,0)*N(AZ$14&gt;=Ввод!$T37)*N(AZ$14&lt;Ввод!$U37)*PRODUCT($J$18:AZ$18)</f>
        <v>0</v>
      </c>
      <c r="BA58" s="5">
        <f>(1+$C58)*IFERROR(Ввод!$R37/$E58,0)*N(BA$14&gt;=Ввод!$T37)*N(BA$14&lt;Ввод!$U37)*PRODUCT($J$18:BA$18)</f>
        <v>0</v>
      </c>
      <c r="BB58" s="5">
        <f>(1+$C58)*IFERROR(Ввод!$R37/$E58,0)*N(BB$14&gt;=Ввод!$T37)*N(BB$14&lt;Ввод!$U37)*PRODUCT($J$18:BB$18)</f>
        <v>0</v>
      </c>
      <c r="BC58" s="5">
        <f>(1+$C58)*IFERROR(Ввод!$R37/$E58,0)*N(BC$14&gt;=Ввод!$T37)*N(BC$14&lt;Ввод!$U37)*PRODUCT($J$18:BC$18)</f>
        <v>0</v>
      </c>
      <c r="BD58" s="5">
        <f>(1+$C58)*IFERROR(Ввод!$R37/$E58,0)*N(BD$14&gt;=Ввод!$T37)*N(BD$14&lt;Ввод!$U37)*PRODUCT($J$18:BD$18)</f>
        <v>0</v>
      </c>
      <c r="BE58" s="5">
        <f>(1+$C58)*IFERROR(Ввод!$R37/$E58,0)*N(BE$14&gt;=Ввод!$T37)*N(BE$14&lt;Ввод!$U37)*PRODUCT($J$18:BE$18)</f>
        <v>0</v>
      </c>
      <c r="BF58" s="5">
        <f>(1+$C58)*IFERROR(Ввод!$R37/$E58,0)*N(BF$14&gt;=Ввод!$T37)*N(BF$14&lt;Ввод!$U37)*PRODUCT($J$18:BF$18)</f>
        <v>0</v>
      </c>
      <c r="BG58" s="5">
        <f>(1+$C58)*IFERROR(Ввод!$R37/$E58,0)*N(BG$14&gt;=Ввод!$T37)*N(BG$14&lt;Ввод!$U37)*PRODUCT($J$18:BG$18)</f>
        <v>0</v>
      </c>
      <c r="BH58" s="5">
        <f>(1+$C58)*IFERROR(Ввод!$R37/$E58,0)*N(BH$14&gt;=Ввод!$T37)*N(BH$14&lt;Ввод!$U37)*PRODUCT($J$18:BH$18)</f>
        <v>0</v>
      </c>
      <c r="BI58" s="5">
        <f>(1+$C58)*IFERROR(Ввод!$R37/$E58,0)*N(BI$14&gt;=Ввод!$T37)*N(BI$14&lt;Ввод!$U37)*PRODUCT($J$18:BI$18)</f>
        <v>0</v>
      </c>
      <c r="BJ58" s="5">
        <f>(1+$C58)*IFERROR(Ввод!$R37/$E58,0)*N(BJ$14&gt;=Ввод!$T37)*N(BJ$14&lt;Ввод!$U37)*PRODUCT($J$18:BJ$18)</f>
        <v>0</v>
      </c>
      <c r="BK58" s="5">
        <f>(1+$C58)*IFERROR(Ввод!$R37/$E58,0)*N(BK$14&gt;=Ввод!$T37)*N(BK$14&lt;Ввод!$U37)*PRODUCT($J$18:BK$18)</f>
        <v>0</v>
      </c>
      <c r="BL58" s="5">
        <f>(1+$C58)*IFERROR(Ввод!$R37/$E58,0)*N(BL$14&gt;=Ввод!$T37)*N(BL$14&lt;Ввод!$U37)*PRODUCT($J$18:BL$18)</f>
        <v>0</v>
      </c>
      <c r="BM58" s="5">
        <f>(1+$C58)*IFERROR(Ввод!$R37/$E58,0)*N(BM$14&gt;=Ввод!$T37)*N(BM$14&lt;Ввод!$U37)*PRODUCT($J$18:BM$18)</f>
        <v>0</v>
      </c>
      <c r="BN58" s="5">
        <f>(1+$C58)*IFERROR(Ввод!$R37/$E58,0)*N(BN$14&gt;=Ввод!$T37)*N(BN$14&lt;Ввод!$U37)*PRODUCT($J$18:BN$18)</f>
        <v>0</v>
      </c>
      <c r="BO58" s="5">
        <f>(1+$C58)*IFERROR(Ввод!$R37/$E58,0)*N(BO$14&gt;=Ввод!$T37)*N(BO$14&lt;Ввод!$U37)*PRODUCT($J$18:BO$18)</f>
        <v>0</v>
      </c>
      <c r="BP58" s="5">
        <f>(1+$C58)*IFERROR(Ввод!$R37/$E58,0)*N(BP$14&gt;=Ввод!$T37)*N(BP$14&lt;Ввод!$U37)*PRODUCT($J$18:BP$18)</f>
        <v>0</v>
      </c>
      <c r="BQ58" s="5">
        <f>(1+$C58)*IFERROR(Ввод!$R37/$E58,0)*N(BQ$14&gt;=Ввод!$T37)*N(BQ$14&lt;Ввод!$U37)*PRODUCT($J$18:BQ$18)</f>
        <v>0</v>
      </c>
      <c r="BR58" s="5">
        <f>(1+$C58)*IFERROR(Ввод!$R37/$E58,0)*N(BR$14&gt;=Ввод!$T37)*N(BR$14&lt;Ввод!$U37)*PRODUCT($J$18:BR$18)</f>
        <v>0</v>
      </c>
      <c r="BS58" s="5">
        <f>(1+$C58)*IFERROR(Ввод!$R37/$E58,0)*N(BS$14&gt;=Ввод!$T37)*N(BS$14&lt;Ввод!$U37)*PRODUCT($J$18:BS$18)</f>
        <v>0</v>
      </c>
      <c r="BT58" s="5">
        <f>(1+$C58)*IFERROR(Ввод!$R37/$E58,0)*N(BT$14&gt;=Ввод!$T37)*N(BT$14&lt;Ввод!$U37)*PRODUCT($J$18:BT$18)</f>
        <v>0</v>
      </c>
      <c r="BU58" s="5">
        <f>(1+$C58)*IFERROR(Ввод!$R37/$E58,0)*N(BU$14&gt;=Ввод!$T37)*N(BU$14&lt;Ввод!$U37)*PRODUCT($J$18:BU$18)</f>
        <v>0</v>
      </c>
      <c r="BV58" s="5">
        <f>(1+$C58)*IFERROR(Ввод!$R37/$E58,0)*N(BV$14&gt;=Ввод!$T37)*N(BV$14&lt;Ввод!$U37)*PRODUCT($J$18:BV$18)</f>
        <v>0</v>
      </c>
      <c r="BW58" s="5">
        <f>(1+$C58)*IFERROR(Ввод!$R37/$E58,0)*N(BW$14&gt;=Ввод!$T37)*N(BW$14&lt;Ввод!$U37)*PRODUCT($J$18:BW$18)</f>
        <v>0</v>
      </c>
      <c r="BX58" s="5">
        <f>(1+$C58)*IFERROR(Ввод!$R37/$E58,0)*N(BX$14&gt;=Ввод!$T37)*N(BX$14&lt;Ввод!$U37)*PRODUCT($J$18:BX$18)</f>
        <v>0</v>
      </c>
      <c r="BY58" s="5">
        <f>(1+$C58)*IFERROR(Ввод!$R37/$E58,0)*N(BY$14&gt;=Ввод!$T37)*N(BY$14&lt;Ввод!$U37)*PRODUCT($J$18:BY$18)</f>
        <v>0</v>
      </c>
      <c r="BZ58" s="5">
        <f>(1+$C58)*IFERROR(Ввод!$R37/$E58,0)*N(BZ$14&gt;=Ввод!$T37)*N(BZ$14&lt;Ввод!$U37)*PRODUCT($J$18:BZ$18)</f>
        <v>0</v>
      </c>
      <c r="CA58" s="5">
        <f>(1+$C58)*IFERROR(Ввод!$R37/$E58,0)*N(CA$14&gt;=Ввод!$T37)*N(CA$14&lt;Ввод!$U37)*PRODUCT($J$18:CA$18)</f>
        <v>0</v>
      </c>
      <c r="CB58" s="5">
        <f>(1+$C58)*IFERROR(Ввод!$R37/$E58,0)*N(CB$14&gt;=Ввод!$T37)*N(CB$14&lt;Ввод!$U37)*PRODUCT($J$18:CB$18)</f>
        <v>0</v>
      </c>
      <c r="CC58" s="5">
        <f>(1+$C58)*IFERROR(Ввод!$R37/$E58,0)*N(CC$14&gt;=Ввод!$T37)*N(CC$14&lt;Ввод!$U37)*PRODUCT($J$18:CC$18)</f>
        <v>0</v>
      </c>
      <c r="CD58" s="5">
        <f>(1+$C58)*IFERROR(Ввод!$R37/$E58,0)*N(CD$14&gt;=Ввод!$T37)*N(CD$14&lt;Ввод!$U37)*PRODUCT($J$18:CD$18)</f>
        <v>0</v>
      </c>
      <c r="CE58" s="5">
        <f>(1+$C58)*IFERROR(Ввод!$R37/$E58,0)*N(CE$14&gt;=Ввод!$T37)*N(CE$14&lt;Ввод!$U37)*PRODUCT($J$18:CE$18)</f>
        <v>0</v>
      </c>
      <c r="CF58" s="5">
        <f>(1+$C58)*IFERROR(Ввод!$R37/$E58,0)*N(CF$14&gt;=Ввод!$T37)*N(CF$14&lt;Ввод!$U37)*PRODUCT($J$18:CF$18)</f>
        <v>0</v>
      </c>
      <c r="CG58" s="5">
        <f>(1+$C58)*IFERROR(Ввод!$R37/$E58,0)*N(CG$14&gt;=Ввод!$T37)*N(CG$14&lt;Ввод!$U37)*PRODUCT($J$18:CG$18)</f>
        <v>0</v>
      </c>
      <c r="CH58" s="5">
        <f>(1+$C58)*IFERROR(Ввод!$R37/$E58,0)*N(CH$14&gt;=Ввод!$T37)*N(CH$14&lt;Ввод!$U37)*PRODUCT($J$18:CH$18)</f>
        <v>0</v>
      </c>
      <c r="CI58" s="5">
        <f>(1+$C58)*IFERROR(Ввод!$R37/$E58,0)*N(CI$14&gt;=Ввод!$T37)*N(CI$14&lt;Ввод!$U37)*PRODUCT($J$18:CI$18)</f>
        <v>0</v>
      </c>
      <c r="CJ58" s="5">
        <f>(1+$C58)*IFERROR(Ввод!$R37/$E58,0)*N(CJ$14&gt;=Ввод!$T37)*N(CJ$14&lt;Ввод!$U37)*PRODUCT($J$18:CJ$18)</f>
        <v>0</v>
      </c>
      <c r="CK58" s="5">
        <f>(1+$C58)*IFERROR(Ввод!$R37/$E58,0)*N(CK$14&gt;=Ввод!$T37)*N(CK$14&lt;Ввод!$U37)*PRODUCT($J$18:CK$18)</f>
        <v>0</v>
      </c>
      <c r="CL58" s="5">
        <f>(1+$C58)*IFERROR(Ввод!$R37/$E58,0)*N(CL$14&gt;=Ввод!$T37)*N(CL$14&lt;Ввод!$U37)*PRODUCT($J$18:CL$18)</f>
        <v>0</v>
      </c>
      <c r="CM58" s="5">
        <f>(1+$C58)*IFERROR(Ввод!$R37/$E58,0)*N(CM$14&gt;=Ввод!$T37)*N(CM$14&lt;Ввод!$U37)*PRODUCT($J$18:CM$18)</f>
        <v>0</v>
      </c>
      <c r="CN58" s="5">
        <f>(1+$C58)*IFERROR(Ввод!$R37/$E58,0)*N(CN$14&gt;=Ввод!$T37)*N(CN$14&lt;Ввод!$U37)*PRODUCT($J$18:CN$18)</f>
        <v>0</v>
      </c>
      <c r="CO58" s="5">
        <f>(1+$C58)*IFERROR(Ввод!$R37/$E58,0)*N(CO$14&gt;=Ввод!$T37)*N(CO$14&lt;Ввод!$U37)*PRODUCT($J$18:CO$18)</f>
        <v>0</v>
      </c>
      <c r="CP58" s="5">
        <f>(1+$C58)*IFERROR(Ввод!$R37/$E58,0)*N(CP$14&gt;=Ввод!$T37)*N(CP$14&lt;Ввод!$U37)*PRODUCT($J$18:CP$18)</f>
        <v>0</v>
      </c>
      <c r="CQ58" s="5">
        <f>(1+$C58)*IFERROR(Ввод!$R37/$E58,0)*N(CQ$14&gt;=Ввод!$T37)*N(CQ$14&lt;Ввод!$U37)*PRODUCT($J$18:CQ$18)</f>
        <v>0</v>
      </c>
      <c r="CR58" s="5">
        <f>(1+$C58)*IFERROR(Ввод!$R37/$E58,0)*N(CR$14&gt;=Ввод!$T37)*N(CR$14&lt;Ввод!$U37)*PRODUCT($J$18:CR$18)</f>
        <v>0</v>
      </c>
      <c r="CS58" s="5">
        <f>(1+$C58)*IFERROR(Ввод!$R37/$E58,0)*N(CS$14&gt;=Ввод!$T37)*N(CS$14&lt;Ввод!$U37)*PRODUCT($J$18:CS$18)</f>
        <v>0</v>
      </c>
      <c r="CT58" s="5">
        <f>(1+$C58)*IFERROR(Ввод!$R37/$E58,0)*N(CT$14&gt;=Ввод!$T37)*N(CT$14&lt;Ввод!$U37)*PRODUCT($J$18:CT$18)</f>
        <v>0</v>
      </c>
      <c r="CU58" s="5">
        <f>(1+$C58)*IFERROR(Ввод!$R37/$E58,0)*N(CU$14&gt;=Ввод!$T37)*N(CU$14&lt;Ввод!$U37)*PRODUCT($J$18:CU$18)</f>
        <v>0</v>
      </c>
      <c r="CV58" s="5">
        <f>(1+$C58)*IFERROR(Ввод!$R37/$E58,0)*N(CV$14&gt;=Ввод!$T37)*N(CV$14&lt;Ввод!$U37)*PRODUCT($J$18:CV$18)</f>
        <v>0</v>
      </c>
      <c r="CW58" s="5">
        <f>(1+$C58)*IFERROR(Ввод!$R37/$E58,0)*N(CW$14&gt;=Ввод!$T37)*N(CW$14&lt;Ввод!$U37)*PRODUCT($J$18:CW$18)</f>
        <v>0</v>
      </c>
      <c r="CX58" s="5">
        <f>(1+$C58)*IFERROR(Ввод!$R37/$E58,0)*N(CX$14&gt;=Ввод!$T37)*N(CX$14&lt;Ввод!$U37)*PRODUCT($J$18:CX$18)</f>
        <v>0</v>
      </c>
      <c r="CY58" s="5">
        <f>(1+$C58)*IFERROR(Ввод!$R37/$E58,0)*N(CY$14&gt;=Ввод!$T37)*N(CY$14&lt;Ввод!$U37)*PRODUCT($J$18:CY$18)</f>
        <v>0</v>
      </c>
      <c r="CZ58" s="5">
        <f>(1+$C58)*IFERROR(Ввод!$R37/$E58,0)*N(CZ$14&gt;=Ввод!$T37)*N(CZ$14&lt;Ввод!$U37)*PRODUCT($J$18:CZ$18)</f>
        <v>0</v>
      </c>
      <c r="DA58" s="5">
        <f>(1+$C58)*IFERROR(Ввод!$R37/$E58,0)*N(DA$14&gt;=Ввод!$T37)*N(DA$14&lt;Ввод!$U37)*PRODUCT($J$18:DA$18)</f>
        <v>0</v>
      </c>
      <c r="DB58" s="5">
        <f>(1+$C58)*IFERROR(Ввод!$R37/$E58,0)*N(DB$14&gt;=Ввод!$T37)*N(DB$14&lt;Ввод!$U37)*PRODUCT($J$18:DB$18)</f>
        <v>0</v>
      </c>
      <c r="DC58" s="5">
        <f>(1+$C58)*IFERROR(Ввод!$R37/$E58,0)*N(DC$14&gt;=Ввод!$T37)*N(DC$14&lt;Ввод!$U37)*PRODUCT($J$18:DC$18)</f>
        <v>0</v>
      </c>
      <c r="DD58" s="5">
        <f>(1+$C58)*IFERROR(Ввод!$R37/$E58,0)*N(DD$14&gt;=Ввод!$T37)*N(DD$14&lt;Ввод!$U37)*PRODUCT($J$18:DD$18)</f>
        <v>0</v>
      </c>
      <c r="DE58" s="5">
        <f>(1+$C58)*IFERROR(Ввод!$R37/$E58,0)*N(DE$14&gt;=Ввод!$T37)*N(DE$14&lt;Ввод!$U37)*PRODUCT($J$18:DE$18)</f>
        <v>0</v>
      </c>
      <c r="DF58" s="5">
        <f>(1+$C58)*IFERROR(Ввод!$R37/$E58,0)*N(DF$14&gt;=Ввод!$T37)*N(DF$14&lt;Ввод!$U37)*PRODUCT($J$18:DF$18)</f>
        <v>0</v>
      </c>
      <c r="DG58" s="5">
        <f>(1+$C58)*IFERROR(Ввод!$R37/$E58,0)*N(DG$14&gt;=Ввод!$T37)*N(DG$14&lt;Ввод!$U37)*PRODUCT($J$18:DG$18)</f>
        <v>0</v>
      </c>
      <c r="DH58" s="5">
        <f>(1+$C58)*IFERROR(Ввод!$R37/$E58,0)*N(DH$14&gt;=Ввод!$T37)*N(DH$14&lt;Ввод!$U37)*PRODUCT($J$18:DH$18)</f>
        <v>0</v>
      </c>
      <c r="DI58" s="5">
        <f>(1+$C58)*IFERROR(Ввод!$R37/$E58,0)*N(DI$14&gt;=Ввод!$T37)*N(DI$14&lt;Ввод!$U37)*PRODUCT($J$18:DI$18)</f>
        <v>0</v>
      </c>
      <c r="DJ58" s="5">
        <f>(1+$C58)*IFERROR(Ввод!$R37/$E58,0)*N(DJ$14&gt;=Ввод!$T37)*N(DJ$14&lt;Ввод!$U37)*PRODUCT($J$18:DJ$18)</f>
        <v>0</v>
      </c>
    </row>
    <row r="59" spans="2:114">
      <c r="B59" t="str">
        <f>Ввод!L38</f>
        <v>Создание / реконструкция объект №13</v>
      </c>
      <c r="C59" s="235">
        <f>Чувствительность!$D$27</f>
        <v>0</v>
      </c>
      <c r="D59" s="7">
        <f>N(Ввод!P38)</f>
        <v>0</v>
      </c>
      <c r="E59">
        <f>MATCH(Ввод!U38,$14:$14,0)-MATCH(Ввод!T38,$14:$14,0)</f>
        <v>0</v>
      </c>
      <c r="G59" s="7" t="s">
        <v>0</v>
      </c>
      <c r="I59" s="5">
        <f t="shared" si="5"/>
        <v>0</v>
      </c>
      <c r="J59" s="5">
        <f>(1+$C59)*IFERROR(Ввод!$R38/$E59,0)*N(J$14&gt;=Ввод!$T38)*N(J$14&lt;Ввод!$U38)*PRODUCT($J$18:J$18)</f>
        <v>0</v>
      </c>
      <c r="K59" s="5">
        <f>(1+$C59)*IFERROR(Ввод!$R38/$E59,0)*N(K$14&gt;=Ввод!$T38)*N(K$14&lt;Ввод!$U38)*PRODUCT($J$18:K$18)</f>
        <v>0</v>
      </c>
      <c r="L59" s="5">
        <f>(1+$C59)*IFERROR(Ввод!$R38/$E59,0)*N(L$14&gt;=Ввод!$T38)*N(L$14&lt;Ввод!$U38)*PRODUCT($J$18:L$18)</f>
        <v>0</v>
      </c>
      <c r="M59" s="5">
        <f>(1+$C59)*IFERROR(Ввод!$R38/$E59,0)*N(M$14&gt;=Ввод!$T38)*N(M$14&lt;Ввод!$U38)*PRODUCT($J$18:M$18)</f>
        <v>0</v>
      </c>
      <c r="N59" s="5">
        <f>(1+$C59)*IFERROR(Ввод!$R38/$E59,0)*N(N$14&gt;=Ввод!$T38)*N(N$14&lt;Ввод!$U38)*PRODUCT($J$18:N$18)</f>
        <v>0</v>
      </c>
      <c r="O59" s="5">
        <f>(1+$C59)*IFERROR(Ввод!$R38/$E59,0)*N(O$14&gt;=Ввод!$T38)*N(O$14&lt;Ввод!$U38)*PRODUCT($J$18:O$18)</f>
        <v>0</v>
      </c>
      <c r="P59" s="5">
        <f>(1+$C59)*IFERROR(Ввод!$R38/$E59,0)*N(P$14&gt;=Ввод!$T38)*N(P$14&lt;Ввод!$U38)*PRODUCT($J$18:P$18)</f>
        <v>0</v>
      </c>
      <c r="Q59" s="5">
        <f>(1+$C59)*IFERROR(Ввод!$R38/$E59,0)*N(Q$14&gt;=Ввод!$T38)*N(Q$14&lt;Ввод!$U38)*PRODUCT($J$18:Q$18)</f>
        <v>0</v>
      </c>
      <c r="R59" s="5">
        <f>(1+$C59)*IFERROR(Ввод!$R38/$E59,0)*N(R$14&gt;=Ввод!$T38)*N(R$14&lt;Ввод!$U38)*PRODUCT($J$18:R$18)</f>
        <v>0</v>
      </c>
      <c r="S59" s="5">
        <f>(1+$C59)*IFERROR(Ввод!$R38/$E59,0)*N(S$14&gt;=Ввод!$T38)*N(S$14&lt;Ввод!$U38)*PRODUCT($J$18:S$18)</f>
        <v>0</v>
      </c>
      <c r="T59" s="5">
        <f>(1+$C59)*IFERROR(Ввод!$R38/$E59,0)*N(T$14&gt;=Ввод!$T38)*N(T$14&lt;Ввод!$U38)*PRODUCT($J$18:T$18)</f>
        <v>0</v>
      </c>
      <c r="U59" s="5">
        <f>(1+$C59)*IFERROR(Ввод!$R38/$E59,0)*N(U$14&gt;=Ввод!$T38)*N(U$14&lt;Ввод!$U38)*PRODUCT($J$18:U$18)</f>
        <v>0</v>
      </c>
      <c r="V59" s="5">
        <f>(1+$C59)*IFERROR(Ввод!$R38/$E59,0)*N(V$14&gt;=Ввод!$T38)*N(V$14&lt;Ввод!$U38)*PRODUCT($J$18:V$18)</f>
        <v>0</v>
      </c>
      <c r="W59" s="5">
        <f>(1+$C59)*IFERROR(Ввод!$R38/$E59,0)*N(W$14&gt;=Ввод!$T38)*N(W$14&lt;Ввод!$U38)*PRODUCT($J$18:W$18)</f>
        <v>0</v>
      </c>
      <c r="X59" s="5">
        <f>(1+$C59)*IFERROR(Ввод!$R38/$E59,0)*N(X$14&gt;=Ввод!$T38)*N(X$14&lt;Ввод!$U38)*PRODUCT($J$18:X$18)</f>
        <v>0</v>
      </c>
      <c r="Y59" s="5">
        <f>(1+$C59)*IFERROR(Ввод!$R38/$E59,0)*N(Y$14&gt;=Ввод!$T38)*N(Y$14&lt;Ввод!$U38)*PRODUCT($J$18:Y$18)</f>
        <v>0</v>
      </c>
      <c r="Z59" s="5">
        <f>(1+$C59)*IFERROR(Ввод!$R38/$E59,0)*N(Z$14&gt;=Ввод!$T38)*N(Z$14&lt;Ввод!$U38)*PRODUCT($J$18:Z$18)</f>
        <v>0</v>
      </c>
      <c r="AA59" s="5">
        <f>(1+$C59)*IFERROR(Ввод!$R38/$E59,0)*N(AA$14&gt;=Ввод!$T38)*N(AA$14&lt;Ввод!$U38)*PRODUCT($J$18:AA$18)</f>
        <v>0</v>
      </c>
      <c r="AB59" s="5">
        <f>(1+$C59)*IFERROR(Ввод!$R38/$E59,0)*N(AB$14&gt;=Ввод!$T38)*N(AB$14&lt;Ввод!$U38)*PRODUCT($J$18:AB$18)</f>
        <v>0</v>
      </c>
      <c r="AC59" s="5">
        <f>(1+$C59)*IFERROR(Ввод!$R38/$E59,0)*N(AC$14&gt;=Ввод!$T38)*N(AC$14&lt;Ввод!$U38)*PRODUCT($J$18:AC$18)</f>
        <v>0</v>
      </c>
      <c r="AD59" s="5">
        <f>(1+$C59)*IFERROR(Ввод!$R38/$E59,0)*N(AD$14&gt;=Ввод!$T38)*N(AD$14&lt;Ввод!$U38)*PRODUCT($J$18:AD$18)</f>
        <v>0</v>
      </c>
      <c r="AE59" s="5">
        <f>(1+$C59)*IFERROR(Ввод!$R38/$E59,0)*N(AE$14&gt;=Ввод!$T38)*N(AE$14&lt;Ввод!$U38)*PRODUCT($J$18:AE$18)</f>
        <v>0</v>
      </c>
      <c r="AF59" s="5">
        <f>(1+$C59)*IFERROR(Ввод!$R38/$E59,0)*N(AF$14&gt;=Ввод!$T38)*N(AF$14&lt;Ввод!$U38)*PRODUCT($J$18:AF$18)</f>
        <v>0</v>
      </c>
      <c r="AG59" s="5">
        <f>(1+$C59)*IFERROR(Ввод!$R38/$E59,0)*N(AG$14&gt;=Ввод!$T38)*N(AG$14&lt;Ввод!$U38)*PRODUCT($J$18:AG$18)</f>
        <v>0</v>
      </c>
      <c r="AH59" s="5">
        <f>(1+$C59)*IFERROR(Ввод!$R38/$E59,0)*N(AH$14&gt;=Ввод!$T38)*N(AH$14&lt;Ввод!$U38)*PRODUCT($J$18:AH$18)</f>
        <v>0</v>
      </c>
      <c r="AI59" s="5">
        <f>(1+$C59)*IFERROR(Ввод!$R38/$E59,0)*N(AI$14&gt;=Ввод!$T38)*N(AI$14&lt;Ввод!$U38)*PRODUCT($J$18:AI$18)</f>
        <v>0</v>
      </c>
      <c r="AJ59" s="5">
        <f>(1+$C59)*IFERROR(Ввод!$R38/$E59,0)*N(AJ$14&gt;=Ввод!$T38)*N(AJ$14&lt;Ввод!$U38)*PRODUCT($J$18:AJ$18)</f>
        <v>0</v>
      </c>
      <c r="AK59" s="5">
        <f>(1+$C59)*IFERROR(Ввод!$R38/$E59,0)*N(AK$14&gt;=Ввод!$T38)*N(AK$14&lt;Ввод!$U38)*PRODUCT($J$18:AK$18)</f>
        <v>0</v>
      </c>
      <c r="AL59" s="5">
        <f>(1+$C59)*IFERROR(Ввод!$R38/$E59,0)*N(AL$14&gt;=Ввод!$T38)*N(AL$14&lt;Ввод!$U38)*PRODUCT($J$18:AL$18)</f>
        <v>0</v>
      </c>
      <c r="AM59" s="5">
        <f>(1+$C59)*IFERROR(Ввод!$R38/$E59,0)*N(AM$14&gt;=Ввод!$T38)*N(AM$14&lt;Ввод!$U38)*PRODUCT($J$18:AM$18)</f>
        <v>0</v>
      </c>
      <c r="AN59" s="5">
        <f>(1+$C59)*IFERROR(Ввод!$R38/$E59,0)*N(AN$14&gt;=Ввод!$T38)*N(AN$14&lt;Ввод!$U38)*PRODUCT($J$18:AN$18)</f>
        <v>0</v>
      </c>
      <c r="AO59" s="5">
        <f>(1+$C59)*IFERROR(Ввод!$R38/$E59,0)*N(AO$14&gt;=Ввод!$T38)*N(AO$14&lt;Ввод!$U38)*PRODUCT($J$18:AO$18)</f>
        <v>0</v>
      </c>
      <c r="AP59" s="5">
        <f>(1+$C59)*IFERROR(Ввод!$R38/$E59,0)*N(AP$14&gt;=Ввод!$T38)*N(AP$14&lt;Ввод!$U38)*PRODUCT($J$18:AP$18)</f>
        <v>0</v>
      </c>
      <c r="AQ59" s="5">
        <f>(1+$C59)*IFERROR(Ввод!$R38/$E59,0)*N(AQ$14&gt;=Ввод!$T38)*N(AQ$14&lt;Ввод!$U38)*PRODUCT($J$18:AQ$18)</f>
        <v>0</v>
      </c>
      <c r="AR59" s="5">
        <f>(1+$C59)*IFERROR(Ввод!$R38/$E59,0)*N(AR$14&gt;=Ввод!$T38)*N(AR$14&lt;Ввод!$U38)*PRODUCT($J$18:AR$18)</f>
        <v>0</v>
      </c>
      <c r="AS59" s="5">
        <f>(1+$C59)*IFERROR(Ввод!$R38/$E59,0)*N(AS$14&gt;=Ввод!$T38)*N(AS$14&lt;Ввод!$U38)*PRODUCT($J$18:AS$18)</f>
        <v>0</v>
      </c>
      <c r="AT59" s="5">
        <f>(1+$C59)*IFERROR(Ввод!$R38/$E59,0)*N(AT$14&gt;=Ввод!$T38)*N(AT$14&lt;Ввод!$U38)*PRODUCT($J$18:AT$18)</f>
        <v>0</v>
      </c>
      <c r="AU59" s="5">
        <f>(1+$C59)*IFERROR(Ввод!$R38/$E59,0)*N(AU$14&gt;=Ввод!$T38)*N(AU$14&lt;Ввод!$U38)*PRODUCT($J$18:AU$18)</f>
        <v>0</v>
      </c>
      <c r="AV59" s="5">
        <f>(1+$C59)*IFERROR(Ввод!$R38/$E59,0)*N(AV$14&gt;=Ввод!$T38)*N(AV$14&lt;Ввод!$U38)*PRODUCT($J$18:AV$18)</f>
        <v>0</v>
      </c>
      <c r="AW59" s="5">
        <f>(1+$C59)*IFERROR(Ввод!$R38/$E59,0)*N(AW$14&gt;=Ввод!$T38)*N(AW$14&lt;Ввод!$U38)*PRODUCT($J$18:AW$18)</f>
        <v>0</v>
      </c>
      <c r="AX59" s="5">
        <f>(1+$C59)*IFERROR(Ввод!$R38/$E59,0)*N(AX$14&gt;=Ввод!$T38)*N(AX$14&lt;Ввод!$U38)*PRODUCT($J$18:AX$18)</f>
        <v>0</v>
      </c>
      <c r="AY59" s="5">
        <f>(1+$C59)*IFERROR(Ввод!$R38/$E59,0)*N(AY$14&gt;=Ввод!$T38)*N(AY$14&lt;Ввод!$U38)*PRODUCT($J$18:AY$18)</f>
        <v>0</v>
      </c>
      <c r="AZ59" s="5">
        <f>(1+$C59)*IFERROR(Ввод!$R38/$E59,0)*N(AZ$14&gt;=Ввод!$T38)*N(AZ$14&lt;Ввод!$U38)*PRODUCT($J$18:AZ$18)</f>
        <v>0</v>
      </c>
      <c r="BA59" s="5">
        <f>(1+$C59)*IFERROR(Ввод!$R38/$E59,0)*N(BA$14&gt;=Ввод!$T38)*N(BA$14&lt;Ввод!$U38)*PRODUCT($J$18:BA$18)</f>
        <v>0</v>
      </c>
      <c r="BB59" s="5">
        <f>(1+$C59)*IFERROR(Ввод!$R38/$E59,0)*N(BB$14&gt;=Ввод!$T38)*N(BB$14&lt;Ввод!$U38)*PRODUCT($J$18:BB$18)</f>
        <v>0</v>
      </c>
      <c r="BC59" s="5">
        <f>(1+$C59)*IFERROR(Ввод!$R38/$E59,0)*N(BC$14&gt;=Ввод!$T38)*N(BC$14&lt;Ввод!$U38)*PRODUCT($J$18:BC$18)</f>
        <v>0</v>
      </c>
      <c r="BD59" s="5">
        <f>(1+$C59)*IFERROR(Ввод!$R38/$E59,0)*N(BD$14&gt;=Ввод!$T38)*N(BD$14&lt;Ввод!$U38)*PRODUCT($J$18:BD$18)</f>
        <v>0</v>
      </c>
      <c r="BE59" s="5">
        <f>(1+$C59)*IFERROR(Ввод!$R38/$E59,0)*N(BE$14&gt;=Ввод!$T38)*N(BE$14&lt;Ввод!$U38)*PRODUCT($J$18:BE$18)</f>
        <v>0</v>
      </c>
      <c r="BF59" s="5">
        <f>(1+$C59)*IFERROR(Ввод!$R38/$E59,0)*N(BF$14&gt;=Ввод!$T38)*N(BF$14&lt;Ввод!$U38)*PRODUCT($J$18:BF$18)</f>
        <v>0</v>
      </c>
      <c r="BG59" s="5">
        <f>(1+$C59)*IFERROR(Ввод!$R38/$E59,0)*N(BG$14&gt;=Ввод!$T38)*N(BG$14&lt;Ввод!$U38)*PRODUCT($J$18:BG$18)</f>
        <v>0</v>
      </c>
      <c r="BH59" s="5">
        <f>(1+$C59)*IFERROR(Ввод!$R38/$E59,0)*N(BH$14&gt;=Ввод!$T38)*N(BH$14&lt;Ввод!$U38)*PRODUCT($J$18:BH$18)</f>
        <v>0</v>
      </c>
      <c r="BI59" s="5">
        <f>(1+$C59)*IFERROR(Ввод!$R38/$E59,0)*N(BI$14&gt;=Ввод!$T38)*N(BI$14&lt;Ввод!$U38)*PRODUCT($J$18:BI$18)</f>
        <v>0</v>
      </c>
      <c r="BJ59" s="5">
        <f>(1+$C59)*IFERROR(Ввод!$R38/$E59,0)*N(BJ$14&gt;=Ввод!$T38)*N(BJ$14&lt;Ввод!$U38)*PRODUCT($J$18:BJ$18)</f>
        <v>0</v>
      </c>
      <c r="BK59" s="5">
        <f>(1+$C59)*IFERROR(Ввод!$R38/$E59,0)*N(BK$14&gt;=Ввод!$T38)*N(BK$14&lt;Ввод!$U38)*PRODUCT($J$18:BK$18)</f>
        <v>0</v>
      </c>
      <c r="BL59" s="5">
        <f>(1+$C59)*IFERROR(Ввод!$R38/$E59,0)*N(BL$14&gt;=Ввод!$T38)*N(BL$14&lt;Ввод!$U38)*PRODUCT($J$18:BL$18)</f>
        <v>0</v>
      </c>
      <c r="BM59" s="5">
        <f>(1+$C59)*IFERROR(Ввод!$R38/$E59,0)*N(BM$14&gt;=Ввод!$T38)*N(BM$14&lt;Ввод!$U38)*PRODUCT($J$18:BM$18)</f>
        <v>0</v>
      </c>
      <c r="BN59" s="5">
        <f>(1+$C59)*IFERROR(Ввод!$R38/$E59,0)*N(BN$14&gt;=Ввод!$T38)*N(BN$14&lt;Ввод!$U38)*PRODUCT($J$18:BN$18)</f>
        <v>0</v>
      </c>
      <c r="BO59" s="5">
        <f>(1+$C59)*IFERROR(Ввод!$R38/$E59,0)*N(BO$14&gt;=Ввод!$T38)*N(BO$14&lt;Ввод!$U38)*PRODUCT($J$18:BO$18)</f>
        <v>0</v>
      </c>
      <c r="BP59" s="5">
        <f>(1+$C59)*IFERROR(Ввод!$R38/$E59,0)*N(BP$14&gt;=Ввод!$T38)*N(BP$14&lt;Ввод!$U38)*PRODUCT($J$18:BP$18)</f>
        <v>0</v>
      </c>
      <c r="BQ59" s="5">
        <f>(1+$C59)*IFERROR(Ввод!$R38/$E59,0)*N(BQ$14&gt;=Ввод!$T38)*N(BQ$14&lt;Ввод!$U38)*PRODUCT($J$18:BQ$18)</f>
        <v>0</v>
      </c>
      <c r="BR59" s="5">
        <f>(1+$C59)*IFERROR(Ввод!$R38/$E59,0)*N(BR$14&gt;=Ввод!$T38)*N(BR$14&lt;Ввод!$U38)*PRODUCT($J$18:BR$18)</f>
        <v>0</v>
      </c>
      <c r="BS59" s="5">
        <f>(1+$C59)*IFERROR(Ввод!$R38/$E59,0)*N(BS$14&gt;=Ввод!$T38)*N(BS$14&lt;Ввод!$U38)*PRODUCT($J$18:BS$18)</f>
        <v>0</v>
      </c>
      <c r="BT59" s="5">
        <f>(1+$C59)*IFERROR(Ввод!$R38/$E59,0)*N(BT$14&gt;=Ввод!$T38)*N(BT$14&lt;Ввод!$U38)*PRODUCT($J$18:BT$18)</f>
        <v>0</v>
      </c>
      <c r="BU59" s="5">
        <f>(1+$C59)*IFERROR(Ввод!$R38/$E59,0)*N(BU$14&gt;=Ввод!$T38)*N(BU$14&lt;Ввод!$U38)*PRODUCT($J$18:BU$18)</f>
        <v>0</v>
      </c>
      <c r="BV59" s="5">
        <f>(1+$C59)*IFERROR(Ввод!$R38/$E59,0)*N(BV$14&gt;=Ввод!$T38)*N(BV$14&lt;Ввод!$U38)*PRODUCT($J$18:BV$18)</f>
        <v>0</v>
      </c>
      <c r="BW59" s="5">
        <f>(1+$C59)*IFERROR(Ввод!$R38/$E59,0)*N(BW$14&gt;=Ввод!$T38)*N(BW$14&lt;Ввод!$U38)*PRODUCT($J$18:BW$18)</f>
        <v>0</v>
      </c>
      <c r="BX59" s="5">
        <f>(1+$C59)*IFERROR(Ввод!$R38/$E59,0)*N(BX$14&gt;=Ввод!$T38)*N(BX$14&lt;Ввод!$U38)*PRODUCT($J$18:BX$18)</f>
        <v>0</v>
      </c>
      <c r="BY59" s="5">
        <f>(1+$C59)*IFERROR(Ввод!$R38/$E59,0)*N(BY$14&gt;=Ввод!$T38)*N(BY$14&lt;Ввод!$U38)*PRODUCT($J$18:BY$18)</f>
        <v>0</v>
      </c>
      <c r="BZ59" s="5">
        <f>(1+$C59)*IFERROR(Ввод!$R38/$E59,0)*N(BZ$14&gt;=Ввод!$T38)*N(BZ$14&lt;Ввод!$U38)*PRODUCT($J$18:BZ$18)</f>
        <v>0</v>
      </c>
      <c r="CA59" s="5">
        <f>(1+$C59)*IFERROR(Ввод!$R38/$E59,0)*N(CA$14&gt;=Ввод!$T38)*N(CA$14&lt;Ввод!$U38)*PRODUCT($J$18:CA$18)</f>
        <v>0</v>
      </c>
      <c r="CB59" s="5">
        <f>(1+$C59)*IFERROR(Ввод!$R38/$E59,0)*N(CB$14&gt;=Ввод!$T38)*N(CB$14&lt;Ввод!$U38)*PRODUCT($J$18:CB$18)</f>
        <v>0</v>
      </c>
      <c r="CC59" s="5">
        <f>(1+$C59)*IFERROR(Ввод!$R38/$E59,0)*N(CC$14&gt;=Ввод!$T38)*N(CC$14&lt;Ввод!$U38)*PRODUCT($J$18:CC$18)</f>
        <v>0</v>
      </c>
      <c r="CD59" s="5">
        <f>(1+$C59)*IFERROR(Ввод!$R38/$E59,0)*N(CD$14&gt;=Ввод!$T38)*N(CD$14&lt;Ввод!$U38)*PRODUCT($J$18:CD$18)</f>
        <v>0</v>
      </c>
      <c r="CE59" s="5">
        <f>(1+$C59)*IFERROR(Ввод!$R38/$E59,0)*N(CE$14&gt;=Ввод!$T38)*N(CE$14&lt;Ввод!$U38)*PRODUCT($J$18:CE$18)</f>
        <v>0</v>
      </c>
      <c r="CF59" s="5">
        <f>(1+$C59)*IFERROR(Ввод!$R38/$E59,0)*N(CF$14&gt;=Ввод!$T38)*N(CF$14&lt;Ввод!$U38)*PRODUCT($J$18:CF$18)</f>
        <v>0</v>
      </c>
      <c r="CG59" s="5">
        <f>(1+$C59)*IFERROR(Ввод!$R38/$E59,0)*N(CG$14&gt;=Ввод!$T38)*N(CG$14&lt;Ввод!$U38)*PRODUCT($J$18:CG$18)</f>
        <v>0</v>
      </c>
      <c r="CH59" s="5">
        <f>(1+$C59)*IFERROR(Ввод!$R38/$E59,0)*N(CH$14&gt;=Ввод!$T38)*N(CH$14&lt;Ввод!$U38)*PRODUCT($J$18:CH$18)</f>
        <v>0</v>
      </c>
      <c r="CI59" s="5">
        <f>(1+$C59)*IFERROR(Ввод!$R38/$E59,0)*N(CI$14&gt;=Ввод!$T38)*N(CI$14&lt;Ввод!$U38)*PRODUCT($J$18:CI$18)</f>
        <v>0</v>
      </c>
      <c r="CJ59" s="5">
        <f>(1+$C59)*IFERROR(Ввод!$R38/$E59,0)*N(CJ$14&gt;=Ввод!$T38)*N(CJ$14&lt;Ввод!$U38)*PRODUCT($J$18:CJ$18)</f>
        <v>0</v>
      </c>
      <c r="CK59" s="5">
        <f>(1+$C59)*IFERROR(Ввод!$R38/$E59,0)*N(CK$14&gt;=Ввод!$T38)*N(CK$14&lt;Ввод!$U38)*PRODUCT($J$18:CK$18)</f>
        <v>0</v>
      </c>
      <c r="CL59" s="5">
        <f>(1+$C59)*IFERROR(Ввод!$R38/$E59,0)*N(CL$14&gt;=Ввод!$T38)*N(CL$14&lt;Ввод!$U38)*PRODUCT($J$18:CL$18)</f>
        <v>0</v>
      </c>
      <c r="CM59" s="5">
        <f>(1+$C59)*IFERROR(Ввод!$R38/$E59,0)*N(CM$14&gt;=Ввод!$T38)*N(CM$14&lt;Ввод!$U38)*PRODUCT($J$18:CM$18)</f>
        <v>0</v>
      </c>
      <c r="CN59" s="5">
        <f>(1+$C59)*IFERROR(Ввод!$R38/$E59,0)*N(CN$14&gt;=Ввод!$T38)*N(CN$14&lt;Ввод!$U38)*PRODUCT($J$18:CN$18)</f>
        <v>0</v>
      </c>
      <c r="CO59" s="5">
        <f>(1+$C59)*IFERROR(Ввод!$R38/$E59,0)*N(CO$14&gt;=Ввод!$T38)*N(CO$14&lt;Ввод!$U38)*PRODUCT($J$18:CO$18)</f>
        <v>0</v>
      </c>
      <c r="CP59" s="5">
        <f>(1+$C59)*IFERROR(Ввод!$R38/$E59,0)*N(CP$14&gt;=Ввод!$T38)*N(CP$14&lt;Ввод!$U38)*PRODUCT($J$18:CP$18)</f>
        <v>0</v>
      </c>
      <c r="CQ59" s="5">
        <f>(1+$C59)*IFERROR(Ввод!$R38/$E59,0)*N(CQ$14&gt;=Ввод!$T38)*N(CQ$14&lt;Ввод!$U38)*PRODUCT($J$18:CQ$18)</f>
        <v>0</v>
      </c>
      <c r="CR59" s="5">
        <f>(1+$C59)*IFERROR(Ввод!$R38/$E59,0)*N(CR$14&gt;=Ввод!$T38)*N(CR$14&lt;Ввод!$U38)*PRODUCT($J$18:CR$18)</f>
        <v>0</v>
      </c>
      <c r="CS59" s="5">
        <f>(1+$C59)*IFERROR(Ввод!$R38/$E59,0)*N(CS$14&gt;=Ввод!$T38)*N(CS$14&lt;Ввод!$U38)*PRODUCT($J$18:CS$18)</f>
        <v>0</v>
      </c>
      <c r="CT59" s="5">
        <f>(1+$C59)*IFERROR(Ввод!$R38/$E59,0)*N(CT$14&gt;=Ввод!$T38)*N(CT$14&lt;Ввод!$U38)*PRODUCT($J$18:CT$18)</f>
        <v>0</v>
      </c>
      <c r="CU59" s="5">
        <f>(1+$C59)*IFERROR(Ввод!$R38/$E59,0)*N(CU$14&gt;=Ввод!$T38)*N(CU$14&lt;Ввод!$U38)*PRODUCT($J$18:CU$18)</f>
        <v>0</v>
      </c>
      <c r="CV59" s="5">
        <f>(1+$C59)*IFERROR(Ввод!$R38/$E59,0)*N(CV$14&gt;=Ввод!$T38)*N(CV$14&lt;Ввод!$U38)*PRODUCT($J$18:CV$18)</f>
        <v>0</v>
      </c>
      <c r="CW59" s="5">
        <f>(1+$C59)*IFERROR(Ввод!$R38/$E59,0)*N(CW$14&gt;=Ввод!$T38)*N(CW$14&lt;Ввод!$U38)*PRODUCT($J$18:CW$18)</f>
        <v>0</v>
      </c>
      <c r="CX59" s="5">
        <f>(1+$C59)*IFERROR(Ввод!$R38/$E59,0)*N(CX$14&gt;=Ввод!$T38)*N(CX$14&lt;Ввод!$U38)*PRODUCT($J$18:CX$18)</f>
        <v>0</v>
      </c>
      <c r="CY59" s="5">
        <f>(1+$C59)*IFERROR(Ввод!$R38/$E59,0)*N(CY$14&gt;=Ввод!$T38)*N(CY$14&lt;Ввод!$U38)*PRODUCT($J$18:CY$18)</f>
        <v>0</v>
      </c>
      <c r="CZ59" s="5">
        <f>(1+$C59)*IFERROR(Ввод!$R38/$E59,0)*N(CZ$14&gt;=Ввод!$T38)*N(CZ$14&lt;Ввод!$U38)*PRODUCT($J$18:CZ$18)</f>
        <v>0</v>
      </c>
      <c r="DA59" s="5">
        <f>(1+$C59)*IFERROR(Ввод!$R38/$E59,0)*N(DA$14&gt;=Ввод!$T38)*N(DA$14&lt;Ввод!$U38)*PRODUCT($J$18:DA$18)</f>
        <v>0</v>
      </c>
      <c r="DB59" s="5">
        <f>(1+$C59)*IFERROR(Ввод!$R38/$E59,0)*N(DB$14&gt;=Ввод!$T38)*N(DB$14&lt;Ввод!$U38)*PRODUCT($J$18:DB$18)</f>
        <v>0</v>
      </c>
      <c r="DC59" s="5">
        <f>(1+$C59)*IFERROR(Ввод!$R38/$E59,0)*N(DC$14&gt;=Ввод!$T38)*N(DC$14&lt;Ввод!$U38)*PRODUCT($J$18:DC$18)</f>
        <v>0</v>
      </c>
      <c r="DD59" s="5">
        <f>(1+$C59)*IFERROR(Ввод!$R38/$E59,0)*N(DD$14&gt;=Ввод!$T38)*N(DD$14&lt;Ввод!$U38)*PRODUCT($J$18:DD$18)</f>
        <v>0</v>
      </c>
      <c r="DE59" s="5">
        <f>(1+$C59)*IFERROR(Ввод!$R38/$E59,0)*N(DE$14&gt;=Ввод!$T38)*N(DE$14&lt;Ввод!$U38)*PRODUCT($J$18:DE$18)</f>
        <v>0</v>
      </c>
      <c r="DF59" s="5">
        <f>(1+$C59)*IFERROR(Ввод!$R38/$E59,0)*N(DF$14&gt;=Ввод!$T38)*N(DF$14&lt;Ввод!$U38)*PRODUCT($J$18:DF$18)</f>
        <v>0</v>
      </c>
      <c r="DG59" s="5">
        <f>(1+$C59)*IFERROR(Ввод!$R38/$E59,0)*N(DG$14&gt;=Ввод!$T38)*N(DG$14&lt;Ввод!$U38)*PRODUCT($J$18:DG$18)</f>
        <v>0</v>
      </c>
      <c r="DH59" s="5">
        <f>(1+$C59)*IFERROR(Ввод!$R38/$E59,0)*N(DH$14&gt;=Ввод!$T38)*N(DH$14&lt;Ввод!$U38)*PRODUCT($J$18:DH$18)</f>
        <v>0</v>
      </c>
      <c r="DI59" s="5">
        <f>(1+$C59)*IFERROR(Ввод!$R38/$E59,0)*N(DI$14&gt;=Ввод!$T38)*N(DI$14&lt;Ввод!$U38)*PRODUCT($J$18:DI$18)</f>
        <v>0</v>
      </c>
      <c r="DJ59" s="5">
        <f>(1+$C59)*IFERROR(Ввод!$R38/$E59,0)*N(DJ$14&gt;=Ввод!$T38)*N(DJ$14&lt;Ввод!$U38)*PRODUCT($J$18:DJ$18)</f>
        <v>0</v>
      </c>
    </row>
    <row r="60" spans="2:114">
      <c r="B60" t="str">
        <f>Ввод!L39</f>
        <v>Создание / реконструкция объект №14</v>
      </c>
      <c r="C60" s="235">
        <f>Чувствительность!$D$27</f>
        <v>0</v>
      </c>
      <c r="D60" s="7">
        <f>N(Ввод!P39)</f>
        <v>0</v>
      </c>
      <c r="E60">
        <f>MATCH(Ввод!U39,$14:$14,0)-MATCH(Ввод!T39,$14:$14,0)</f>
        <v>0</v>
      </c>
      <c r="G60" s="7" t="s">
        <v>0</v>
      </c>
      <c r="I60" s="5">
        <f t="shared" si="5"/>
        <v>0</v>
      </c>
      <c r="J60" s="5">
        <f>(1+$C60)*IFERROR(Ввод!$R39/$E60,0)*N(J$14&gt;=Ввод!$T39)*N(J$14&lt;Ввод!$U39)*PRODUCT($J$18:J$18)</f>
        <v>0</v>
      </c>
      <c r="K60" s="5">
        <f>(1+$C60)*IFERROR(Ввод!$R39/$E60,0)*N(K$14&gt;=Ввод!$T39)*N(K$14&lt;Ввод!$U39)*PRODUCT($J$18:K$18)</f>
        <v>0</v>
      </c>
      <c r="L60" s="5">
        <f>(1+$C60)*IFERROR(Ввод!$R39/$E60,0)*N(L$14&gt;=Ввод!$T39)*N(L$14&lt;Ввод!$U39)*PRODUCT($J$18:L$18)</f>
        <v>0</v>
      </c>
      <c r="M60" s="5">
        <f>(1+$C60)*IFERROR(Ввод!$R39/$E60,0)*N(M$14&gt;=Ввод!$T39)*N(M$14&lt;Ввод!$U39)*PRODUCT($J$18:M$18)</f>
        <v>0</v>
      </c>
      <c r="N60" s="5">
        <f>(1+$C60)*IFERROR(Ввод!$R39/$E60,0)*N(N$14&gt;=Ввод!$T39)*N(N$14&lt;Ввод!$U39)*PRODUCT($J$18:N$18)</f>
        <v>0</v>
      </c>
      <c r="O60" s="5">
        <f>(1+$C60)*IFERROR(Ввод!$R39/$E60,0)*N(O$14&gt;=Ввод!$T39)*N(O$14&lt;Ввод!$U39)*PRODUCT($J$18:O$18)</f>
        <v>0</v>
      </c>
      <c r="P60" s="5">
        <f>(1+$C60)*IFERROR(Ввод!$R39/$E60,0)*N(P$14&gt;=Ввод!$T39)*N(P$14&lt;Ввод!$U39)*PRODUCT($J$18:P$18)</f>
        <v>0</v>
      </c>
      <c r="Q60" s="5">
        <f>(1+$C60)*IFERROR(Ввод!$R39/$E60,0)*N(Q$14&gt;=Ввод!$T39)*N(Q$14&lt;Ввод!$U39)*PRODUCT($J$18:Q$18)</f>
        <v>0</v>
      </c>
      <c r="R60" s="5">
        <f>(1+$C60)*IFERROR(Ввод!$R39/$E60,0)*N(R$14&gt;=Ввод!$T39)*N(R$14&lt;Ввод!$U39)*PRODUCT($J$18:R$18)</f>
        <v>0</v>
      </c>
      <c r="S60" s="5">
        <f>(1+$C60)*IFERROR(Ввод!$R39/$E60,0)*N(S$14&gt;=Ввод!$T39)*N(S$14&lt;Ввод!$U39)*PRODUCT($J$18:S$18)</f>
        <v>0</v>
      </c>
      <c r="T60" s="5">
        <f>(1+$C60)*IFERROR(Ввод!$R39/$E60,0)*N(T$14&gt;=Ввод!$T39)*N(T$14&lt;Ввод!$U39)*PRODUCT($J$18:T$18)</f>
        <v>0</v>
      </c>
      <c r="U60" s="5">
        <f>(1+$C60)*IFERROR(Ввод!$R39/$E60,0)*N(U$14&gt;=Ввод!$T39)*N(U$14&lt;Ввод!$U39)*PRODUCT($J$18:U$18)</f>
        <v>0</v>
      </c>
      <c r="V60" s="5">
        <f>(1+$C60)*IFERROR(Ввод!$R39/$E60,0)*N(V$14&gt;=Ввод!$T39)*N(V$14&lt;Ввод!$U39)*PRODUCT($J$18:V$18)</f>
        <v>0</v>
      </c>
      <c r="W60" s="5">
        <f>(1+$C60)*IFERROR(Ввод!$R39/$E60,0)*N(W$14&gt;=Ввод!$T39)*N(W$14&lt;Ввод!$U39)*PRODUCT($J$18:W$18)</f>
        <v>0</v>
      </c>
      <c r="X60" s="5">
        <f>(1+$C60)*IFERROR(Ввод!$R39/$E60,0)*N(X$14&gt;=Ввод!$T39)*N(X$14&lt;Ввод!$U39)*PRODUCT($J$18:X$18)</f>
        <v>0</v>
      </c>
      <c r="Y60" s="5">
        <f>(1+$C60)*IFERROR(Ввод!$R39/$E60,0)*N(Y$14&gt;=Ввод!$T39)*N(Y$14&lt;Ввод!$U39)*PRODUCT($J$18:Y$18)</f>
        <v>0</v>
      </c>
      <c r="Z60" s="5">
        <f>(1+$C60)*IFERROR(Ввод!$R39/$E60,0)*N(Z$14&gt;=Ввод!$T39)*N(Z$14&lt;Ввод!$U39)*PRODUCT($J$18:Z$18)</f>
        <v>0</v>
      </c>
      <c r="AA60" s="5">
        <f>(1+$C60)*IFERROR(Ввод!$R39/$E60,0)*N(AA$14&gt;=Ввод!$T39)*N(AA$14&lt;Ввод!$U39)*PRODUCT($J$18:AA$18)</f>
        <v>0</v>
      </c>
      <c r="AB60" s="5">
        <f>(1+$C60)*IFERROR(Ввод!$R39/$E60,0)*N(AB$14&gt;=Ввод!$T39)*N(AB$14&lt;Ввод!$U39)*PRODUCT($J$18:AB$18)</f>
        <v>0</v>
      </c>
      <c r="AC60" s="5">
        <f>(1+$C60)*IFERROR(Ввод!$R39/$E60,0)*N(AC$14&gt;=Ввод!$T39)*N(AC$14&lt;Ввод!$U39)*PRODUCT($J$18:AC$18)</f>
        <v>0</v>
      </c>
      <c r="AD60" s="5">
        <f>(1+$C60)*IFERROR(Ввод!$R39/$E60,0)*N(AD$14&gt;=Ввод!$T39)*N(AD$14&lt;Ввод!$U39)*PRODUCT($J$18:AD$18)</f>
        <v>0</v>
      </c>
      <c r="AE60" s="5">
        <f>(1+$C60)*IFERROR(Ввод!$R39/$E60,0)*N(AE$14&gt;=Ввод!$T39)*N(AE$14&lt;Ввод!$U39)*PRODUCT($J$18:AE$18)</f>
        <v>0</v>
      </c>
      <c r="AF60" s="5">
        <f>(1+$C60)*IFERROR(Ввод!$R39/$E60,0)*N(AF$14&gt;=Ввод!$T39)*N(AF$14&lt;Ввод!$U39)*PRODUCT($J$18:AF$18)</f>
        <v>0</v>
      </c>
      <c r="AG60" s="5">
        <f>(1+$C60)*IFERROR(Ввод!$R39/$E60,0)*N(AG$14&gt;=Ввод!$T39)*N(AG$14&lt;Ввод!$U39)*PRODUCT($J$18:AG$18)</f>
        <v>0</v>
      </c>
      <c r="AH60" s="5">
        <f>(1+$C60)*IFERROR(Ввод!$R39/$E60,0)*N(AH$14&gt;=Ввод!$T39)*N(AH$14&lt;Ввод!$U39)*PRODUCT($J$18:AH$18)</f>
        <v>0</v>
      </c>
      <c r="AI60" s="5">
        <f>(1+$C60)*IFERROR(Ввод!$R39/$E60,0)*N(AI$14&gt;=Ввод!$T39)*N(AI$14&lt;Ввод!$U39)*PRODUCT($J$18:AI$18)</f>
        <v>0</v>
      </c>
      <c r="AJ60" s="5">
        <f>(1+$C60)*IFERROR(Ввод!$R39/$E60,0)*N(AJ$14&gt;=Ввод!$T39)*N(AJ$14&lt;Ввод!$U39)*PRODUCT($J$18:AJ$18)</f>
        <v>0</v>
      </c>
      <c r="AK60" s="5">
        <f>(1+$C60)*IFERROR(Ввод!$R39/$E60,0)*N(AK$14&gt;=Ввод!$T39)*N(AK$14&lt;Ввод!$U39)*PRODUCT($J$18:AK$18)</f>
        <v>0</v>
      </c>
      <c r="AL60" s="5">
        <f>(1+$C60)*IFERROR(Ввод!$R39/$E60,0)*N(AL$14&gt;=Ввод!$T39)*N(AL$14&lt;Ввод!$U39)*PRODUCT($J$18:AL$18)</f>
        <v>0</v>
      </c>
      <c r="AM60" s="5">
        <f>(1+$C60)*IFERROR(Ввод!$R39/$E60,0)*N(AM$14&gt;=Ввод!$T39)*N(AM$14&lt;Ввод!$U39)*PRODUCT($J$18:AM$18)</f>
        <v>0</v>
      </c>
      <c r="AN60" s="5">
        <f>(1+$C60)*IFERROR(Ввод!$R39/$E60,0)*N(AN$14&gt;=Ввод!$T39)*N(AN$14&lt;Ввод!$U39)*PRODUCT($J$18:AN$18)</f>
        <v>0</v>
      </c>
      <c r="AO60" s="5">
        <f>(1+$C60)*IFERROR(Ввод!$R39/$E60,0)*N(AO$14&gt;=Ввод!$T39)*N(AO$14&lt;Ввод!$U39)*PRODUCT($J$18:AO$18)</f>
        <v>0</v>
      </c>
      <c r="AP60" s="5">
        <f>(1+$C60)*IFERROR(Ввод!$R39/$E60,0)*N(AP$14&gt;=Ввод!$T39)*N(AP$14&lt;Ввод!$U39)*PRODUCT($J$18:AP$18)</f>
        <v>0</v>
      </c>
      <c r="AQ60" s="5">
        <f>(1+$C60)*IFERROR(Ввод!$R39/$E60,0)*N(AQ$14&gt;=Ввод!$T39)*N(AQ$14&lt;Ввод!$U39)*PRODUCT($J$18:AQ$18)</f>
        <v>0</v>
      </c>
      <c r="AR60" s="5">
        <f>(1+$C60)*IFERROR(Ввод!$R39/$E60,0)*N(AR$14&gt;=Ввод!$T39)*N(AR$14&lt;Ввод!$U39)*PRODUCT($J$18:AR$18)</f>
        <v>0</v>
      </c>
      <c r="AS60" s="5">
        <f>(1+$C60)*IFERROR(Ввод!$R39/$E60,0)*N(AS$14&gt;=Ввод!$T39)*N(AS$14&lt;Ввод!$U39)*PRODUCT($J$18:AS$18)</f>
        <v>0</v>
      </c>
      <c r="AT60" s="5">
        <f>(1+$C60)*IFERROR(Ввод!$R39/$E60,0)*N(AT$14&gt;=Ввод!$T39)*N(AT$14&lt;Ввод!$U39)*PRODUCT($J$18:AT$18)</f>
        <v>0</v>
      </c>
      <c r="AU60" s="5">
        <f>(1+$C60)*IFERROR(Ввод!$R39/$E60,0)*N(AU$14&gt;=Ввод!$T39)*N(AU$14&lt;Ввод!$U39)*PRODUCT($J$18:AU$18)</f>
        <v>0</v>
      </c>
      <c r="AV60" s="5">
        <f>(1+$C60)*IFERROR(Ввод!$R39/$E60,0)*N(AV$14&gt;=Ввод!$T39)*N(AV$14&lt;Ввод!$U39)*PRODUCT($J$18:AV$18)</f>
        <v>0</v>
      </c>
      <c r="AW60" s="5">
        <f>(1+$C60)*IFERROR(Ввод!$R39/$E60,0)*N(AW$14&gt;=Ввод!$T39)*N(AW$14&lt;Ввод!$U39)*PRODUCT($J$18:AW$18)</f>
        <v>0</v>
      </c>
      <c r="AX60" s="5">
        <f>(1+$C60)*IFERROR(Ввод!$R39/$E60,0)*N(AX$14&gt;=Ввод!$T39)*N(AX$14&lt;Ввод!$U39)*PRODUCT($J$18:AX$18)</f>
        <v>0</v>
      </c>
      <c r="AY60" s="5">
        <f>(1+$C60)*IFERROR(Ввод!$R39/$E60,0)*N(AY$14&gt;=Ввод!$T39)*N(AY$14&lt;Ввод!$U39)*PRODUCT($J$18:AY$18)</f>
        <v>0</v>
      </c>
      <c r="AZ60" s="5">
        <f>(1+$C60)*IFERROR(Ввод!$R39/$E60,0)*N(AZ$14&gt;=Ввод!$T39)*N(AZ$14&lt;Ввод!$U39)*PRODUCT($J$18:AZ$18)</f>
        <v>0</v>
      </c>
      <c r="BA60" s="5">
        <f>(1+$C60)*IFERROR(Ввод!$R39/$E60,0)*N(BA$14&gt;=Ввод!$T39)*N(BA$14&lt;Ввод!$U39)*PRODUCT($J$18:BA$18)</f>
        <v>0</v>
      </c>
      <c r="BB60" s="5">
        <f>(1+$C60)*IFERROR(Ввод!$R39/$E60,0)*N(BB$14&gt;=Ввод!$T39)*N(BB$14&lt;Ввод!$U39)*PRODUCT($J$18:BB$18)</f>
        <v>0</v>
      </c>
      <c r="BC60" s="5">
        <f>(1+$C60)*IFERROR(Ввод!$R39/$E60,0)*N(BC$14&gt;=Ввод!$T39)*N(BC$14&lt;Ввод!$U39)*PRODUCT($J$18:BC$18)</f>
        <v>0</v>
      </c>
      <c r="BD60" s="5">
        <f>(1+$C60)*IFERROR(Ввод!$R39/$E60,0)*N(BD$14&gt;=Ввод!$T39)*N(BD$14&lt;Ввод!$U39)*PRODUCT($J$18:BD$18)</f>
        <v>0</v>
      </c>
      <c r="BE60" s="5">
        <f>(1+$C60)*IFERROR(Ввод!$R39/$E60,0)*N(BE$14&gt;=Ввод!$T39)*N(BE$14&lt;Ввод!$U39)*PRODUCT($J$18:BE$18)</f>
        <v>0</v>
      </c>
      <c r="BF60" s="5">
        <f>(1+$C60)*IFERROR(Ввод!$R39/$E60,0)*N(BF$14&gt;=Ввод!$T39)*N(BF$14&lt;Ввод!$U39)*PRODUCT($J$18:BF$18)</f>
        <v>0</v>
      </c>
      <c r="BG60" s="5">
        <f>(1+$C60)*IFERROR(Ввод!$R39/$E60,0)*N(BG$14&gt;=Ввод!$T39)*N(BG$14&lt;Ввод!$U39)*PRODUCT($J$18:BG$18)</f>
        <v>0</v>
      </c>
      <c r="BH60" s="5">
        <f>(1+$C60)*IFERROR(Ввод!$R39/$E60,0)*N(BH$14&gt;=Ввод!$T39)*N(BH$14&lt;Ввод!$U39)*PRODUCT($J$18:BH$18)</f>
        <v>0</v>
      </c>
      <c r="BI60" s="5">
        <f>(1+$C60)*IFERROR(Ввод!$R39/$E60,0)*N(BI$14&gt;=Ввод!$T39)*N(BI$14&lt;Ввод!$U39)*PRODUCT($J$18:BI$18)</f>
        <v>0</v>
      </c>
      <c r="BJ60" s="5">
        <f>(1+$C60)*IFERROR(Ввод!$R39/$E60,0)*N(BJ$14&gt;=Ввод!$T39)*N(BJ$14&lt;Ввод!$U39)*PRODUCT($J$18:BJ$18)</f>
        <v>0</v>
      </c>
      <c r="BK60" s="5">
        <f>(1+$C60)*IFERROR(Ввод!$R39/$E60,0)*N(BK$14&gt;=Ввод!$T39)*N(BK$14&lt;Ввод!$U39)*PRODUCT($J$18:BK$18)</f>
        <v>0</v>
      </c>
      <c r="BL60" s="5">
        <f>(1+$C60)*IFERROR(Ввод!$R39/$E60,0)*N(BL$14&gt;=Ввод!$T39)*N(BL$14&lt;Ввод!$U39)*PRODUCT($J$18:BL$18)</f>
        <v>0</v>
      </c>
      <c r="BM60" s="5">
        <f>(1+$C60)*IFERROR(Ввод!$R39/$E60,0)*N(BM$14&gt;=Ввод!$T39)*N(BM$14&lt;Ввод!$U39)*PRODUCT($J$18:BM$18)</f>
        <v>0</v>
      </c>
      <c r="BN60" s="5">
        <f>(1+$C60)*IFERROR(Ввод!$R39/$E60,0)*N(BN$14&gt;=Ввод!$T39)*N(BN$14&lt;Ввод!$U39)*PRODUCT($J$18:BN$18)</f>
        <v>0</v>
      </c>
      <c r="BO60" s="5">
        <f>(1+$C60)*IFERROR(Ввод!$R39/$E60,0)*N(BO$14&gt;=Ввод!$T39)*N(BO$14&lt;Ввод!$U39)*PRODUCT($J$18:BO$18)</f>
        <v>0</v>
      </c>
      <c r="BP60" s="5">
        <f>(1+$C60)*IFERROR(Ввод!$R39/$E60,0)*N(BP$14&gt;=Ввод!$T39)*N(BP$14&lt;Ввод!$U39)*PRODUCT($J$18:BP$18)</f>
        <v>0</v>
      </c>
      <c r="BQ60" s="5">
        <f>(1+$C60)*IFERROR(Ввод!$R39/$E60,0)*N(BQ$14&gt;=Ввод!$T39)*N(BQ$14&lt;Ввод!$U39)*PRODUCT($J$18:BQ$18)</f>
        <v>0</v>
      </c>
      <c r="BR60" s="5">
        <f>(1+$C60)*IFERROR(Ввод!$R39/$E60,0)*N(BR$14&gt;=Ввод!$T39)*N(BR$14&lt;Ввод!$U39)*PRODUCT($J$18:BR$18)</f>
        <v>0</v>
      </c>
      <c r="BS60" s="5">
        <f>(1+$C60)*IFERROR(Ввод!$R39/$E60,0)*N(BS$14&gt;=Ввод!$T39)*N(BS$14&lt;Ввод!$U39)*PRODUCT($J$18:BS$18)</f>
        <v>0</v>
      </c>
      <c r="BT60" s="5">
        <f>(1+$C60)*IFERROR(Ввод!$R39/$E60,0)*N(BT$14&gt;=Ввод!$T39)*N(BT$14&lt;Ввод!$U39)*PRODUCT($J$18:BT$18)</f>
        <v>0</v>
      </c>
      <c r="BU60" s="5">
        <f>(1+$C60)*IFERROR(Ввод!$R39/$E60,0)*N(BU$14&gt;=Ввод!$T39)*N(BU$14&lt;Ввод!$U39)*PRODUCT($J$18:BU$18)</f>
        <v>0</v>
      </c>
      <c r="BV60" s="5">
        <f>(1+$C60)*IFERROR(Ввод!$R39/$E60,0)*N(BV$14&gt;=Ввод!$T39)*N(BV$14&lt;Ввод!$U39)*PRODUCT($J$18:BV$18)</f>
        <v>0</v>
      </c>
      <c r="BW60" s="5">
        <f>(1+$C60)*IFERROR(Ввод!$R39/$E60,0)*N(BW$14&gt;=Ввод!$T39)*N(BW$14&lt;Ввод!$U39)*PRODUCT($J$18:BW$18)</f>
        <v>0</v>
      </c>
      <c r="BX60" s="5">
        <f>(1+$C60)*IFERROR(Ввод!$R39/$E60,0)*N(BX$14&gt;=Ввод!$T39)*N(BX$14&lt;Ввод!$U39)*PRODUCT($J$18:BX$18)</f>
        <v>0</v>
      </c>
      <c r="BY60" s="5">
        <f>(1+$C60)*IFERROR(Ввод!$R39/$E60,0)*N(BY$14&gt;=Ввод!$T39)*N(BY$14&lt;Ввод!$U39)*PRODUCT($J$18:BY$18)</f>
        <v>0</v>
      </c>
      <c r="BZ60" s="5">
        <f>(1+$C60)*IFERROR(Ввод!$R39/$E60,0)*N(BZ$14&gt;=Ввод!$T39)*N(BZ$14&lt;Ввод!$U39)*PRODUCT($J$18:BZ$18)</f>
        <v>0</v>
      </c>
      <c r="CA60" s="5">
        <f>(1+$C60)*IFERROR(Ввод!$R39/$E60,0)*N(CA$14&gt;=Ввод!$T39)*N(CA$14&lt;Ввод!$U39)*PRODUCT($J$18:CA$18)</f>
        <v>0</v>
      </c>
      <c r="CB60" s="5">
        <f>(1+$C60)*IFERROR(Ввод!$R39/$E60,0)*N(CB$14&gt;=Ввод!$T39)*N(CB$14&lt;Ввод!$U39)*PRODUCT($J$18:CB$18)</f>
        <v>0</v>
      </c>
      <c r="CC60" s="5">
        <f>(1+$C60)*IFERROR(Ввод!$R39/$E60,0)*N(CC$14&gt;=Ввод!$T39)*N(CC$14&lt;Ввод!$U39)*PRODUCT($J$18:CC$18)</f>
        <v>0</v>
      </c>
      <c r="CD60" s="5">
        <f>(1+$C60)*IFERROR(Ввод!$R39/$E60,0)*N(CD$14&gt;=Ввод!$T39)*N(CD$14&lt;Ввод!$U39)*PRODUCT($J$18:CD$18)</f>
        <v>0</v>
      </c>
      <c r="CE60" s="5">
        <f>(1+$C60)*IFERROR(Ввод!$R39/$E60,0)*N(CE$14&gt;=Ввод!$T39)*N(CE$14&lt;Ввод!$U39)*PRODUCT($J$18:CE$18)</f>
        <v>0</v>
      </c>
      <c r="CF60" s="5">
        <f>(1+$C60)*IFERROR(Ввод!$R39/$E60,0)*N(CF$14&gt;=Ввод!$T39)*N(CF$14&lt;Ввод!$U39)*PRODUCT($J$18:CF$18)</f>
        <v>0</v>
      </c>
      <c r="CG60" s="5">
        <f>(1+$C60)*IFERROR(Ввод!$R39/$E60,0)*N(CG$14&gt;=Ввод!$T39)*N(CG$14&lt;Ввод!$U39)*PRODUCT($J$18:CG$18)</f>
        <v>0</v>
      </c>
      <c r="CH60" s="5">
        <f>(1+$C60)*IFERROR(Ввод!$R39/$E60,0)*N(CH$14&gt;=Ввод!$T39)*N(CH$14&lt;Ввод!$U39)*PRODUCT($J$18:CH$18)</f>
        <v>0</v>
      </c>
      <c r="CI60" s="5">
        <f>(1+$C60)*IFERROR(Ввод!$R39/$E60,0)*N(CI$14&gt;=Ввод!$T39)*N(CI$14&lt;Ввод!$U39)*PRODUCT($J$18:CI$18)</f>
        <v>0</v>
      </c>
      <c r="CJ60" s="5">
        <f>(1+$C60)*IFERROR(Ввод!$R39/$E60,0)*N(CJ$14&gt;=Ввод!$T39)*N(CJ$14&lt;Ввод!$U39)*PRODUCT($J$18:CJ$18)</f>
        <v>0</v>
      </c>
      <c r="CK60" s="5">
        <f>(1+$C60)*IFERROR(Ввод!$R39/$E60,0)*N(CK$14&gt;=Ввод!$T39)*N(CK$14&lt;Ввод!$U39)*PRODUCT($J$18:CK$18)</f>
        <v>0</v>
      </c>
      <c r="CL60" s="5">
        <f>(1+$C60)*IFERROR(Ввод!$R39/$E60,0)*N(CL$14&gt;=Ввод!$T39)*N(CL$14&lt;Ввод!$U39)*PRODUCT($J$18:CL$18)</f>
        <v>0</v>
      </c>
      <c r="CM60" s="5">
        <f>(1+$C60)*IFERROR(Ввод!$R39/$E60,0)*N(CM$14&gt;=Ввод!$T39)*N(CM$14&lt;Ввод!$U39)*PRODUCT($J$18:CM$18)</f>
        <v>0</v>
      </c>
      <c r="CN60" s="5">
        <f>(1+$C60)*IFERROR(Ввод!$R39/$E60,0)*N(CN$14&gt;=Ввод!$T39)*N(CN$14&lt;Ввод!$U39)*PRODUCT($J$18:CN$18)</f>
        <v>0</v>
      </c>
      <c r="CO60" s="5">
        <f>(1+$C60)*IFERROR(Ввод!$R39/$E60,0)*N(CO$14&gt;=Ввод!$T39)*N(CO$14&lt;Ввод!$U39)*PRODUCT($J$18:CO$18)</f>
        <v>0</v>
      </c>
      <c r="CP60" s="5">
        <f>(1+$C60)*IFERROR(Ввод!$R39/$E60,0)*N(CP$14&gt;=Ввод!$T39)*N(CP$14&lt;Ввод!$U39)*PRODUCT($J$18:CP$18)</f>
        <v>0</v>
      </c>
      <c r="CQ60" s="5">
        <f>(1+$C60)*IFERROR(Ввод!$R39/$E60,0)*N(CQ$14&gt;=Ввод!$T39)*N(CQ$14&lt;Ввод!$U39)*PRODUCT($J$18:CQ$18)</f>
        <v>0</v>
      </c>
      <c r="CR60" s="5">
        <f>(1+$C60)*IFERROR(Ввод!$R39/$E60,0)*N(CR$14&gt;=Ввод!$T39)*N(CR$14&lt;Ввод!$U39)*PRODUCT($J$18:CR$18)</f>
        <v>0</v>
      </c>
      <c r="CS60" s="5">
        <f>(1+$C60)*IFERROR(Ввод!$R39/$E60,0)*N(CS$14&gt;=Ввод!$T39)*N(CS$14&lt;Ввод!$U39)*PRODUCT($J$18:CS$18)</f>
        <v>0</v>
      </c>
      <c r="CT60" s="5">
        <f>(1+$C60)*IFERROR(Ввод!$R39/$E60,0)*N(CT$14&gt;=Ввод!$T39)*N(CT$14&lt;Ввод!$U39)*PRODUCT($J$18:CT$18)</f>
        <v>0</v>
      </c>
      <c r="CU60" s="5">
        <f>(1+$C60)*IFERROR(Ввод!$R39/$E60,0)*N(CU$14&gt;=Ввод!$T39)*N(CU$14&lt;Ввод!$U39)*PRODUCT($J$18:CU$18)</f>
        <v>0</v>
      </c>
      <c r="CV60" s="5">
        <f>(1+$C60)*IFERROR(Ввод!$R39/$E60,0)*N(CV$14&gt;=Ввод!$T39)*N(CV$14&lt;Ввод!$U39)*PRODUCT($J$18:CV$18)</f>
        <v>0</v>
      </c>
      <c r="CW60" s="5">
        <f>(1+$C60)*IFERROR(Ввод!$R39/$E60,0)*N(CW$14&gt;=Ввод!$T39)*N(CW$14&lt;Ввод!$U39)*PRODUCT($J$18:CW$18)</f>
        <v>0</v>
      </c>
      <c r="CX60" s="5">
        <f>(1+$C60)*IFERROR(Ввод!$R39/$E60,0)*N(CX$14&gt;=Ввод!$T39)*N(CX$14&lt;Ввод!$U39)*PRODUCT($J$18:CX$18)</f>
        <v>0</v>
      </c>
      <c r="CY60" s="5">
        <f>(1+$C60)*IFERROR(Ввод!$R39/$E60,0)*N(CY$14&gt;=Ввод!$T39)*N(CY$14&lt;Ввод!$U39)*PRODUCT($J$18:CY$18)</f>
        <v>0</v>
      </c>
      <c r="CZ60" s="5">
        <f>(1+$C60)*IFERROR(Ввод!$R39/$E60,0)*N(CZ$14&gt;=Ввод!$T39)*N(CZ$14&lt;Ввод!$U39)*PRODUCT($J$18:CZ$18)</f>
        <v>0</v>
      </c>
      <c r="DA60" s="5">
        <f>(1+$C60)*IFERROR(Ввод!$R39/$E60,0)*N(DA$14&gt;=Ввод!$T39)*N(DA$14&lt;Ввод!$U39)*PRODUCT($J$18:DA$18)</f>
        <v>0</v>
      </c>
      <c r="DB60" s="5">
        <f>(1+$C60)*IFERROR(Ввод!$R39/$E60,0)*N(DB$14&gt;=Ввод!$T39)*N(DB$14&lt;Ввод!$U39)*PRODUCT($J$18:DB$18)</f>
        <v>0</v>
      </c>
      <c r="DC60" s="5">
        <f>(1+$C60)*IFERROR(Ввод!$R39/$E60,0)*N(DC$14&gt;=Ввод!$T39)*N(DC$14&lt;Ввод!$U39)*PRODUCT($J$18:DC$18)</f>
        <v>0</v>
      </c>
      <c r="DD60" s="5">
        <f>(1+$C60)*IFERROR(Ввод!$R39/$E60,0)*N(DD$14&gt;=Ввод!$T39)*N(DD$14&lt;Ввод!$U39)*PRODUCT($J$18:DD$18)</f>
        <v>0</v>
      </c>
      <c r="DE60" s="5">
        <f>(1+$C60)*IFERROR(Ввод!$R39/$E60,0)*N(DE$14&gt;=Ввод!$T39)*N(DE$14&lt;Ввод!$U39)*PRODUCT($J$18:DE$18)</f>
        <v>0</v>
      </c>
      <c r="DF60" s="5">
        <f>(1+$C60)*IFERROR(Ввод!$R39/$E60,0)*N(DF$14&gt;=Ввод!$T39)*N(DF$14&lt;Ввод!$U39)*PRODUCT($J$18:DF$18)</f>
        <v>0</v>
      </c>
      <c r="DG60" s="5">
        <f>(1+$C60)*IFERROR(Ввод!$R39/$E60,0)*N(DG$14&gt;=Ввод!$T39)*N(DG$14&lt;Ввод!$U39)*PRODUCT($J$18:DG$18)</f>
        <v>0</v>
      </c>
      <c r="DH60" s="5">
        <f>(1+$C60)*IFERROR(Ввод!$R39/$E60,0)*N(DH$14&gt;=Ввод!$T39)*N(DH$14&lt;Ввод!$U39)*PRODUCT($J$18:DH$18)</f>
        <v>0</v>
      </c>
      <c r="DI60" s="5">
        <f>(1+$C60)*IFERROR(Ввод!$R39/$E60,0)*N(DI$14&gt;=Ввод!$T39)*N(DI$14&lt;Ввод!$U39)*PRODUCT($J$18:DI$18)</f>
        <v>0</v>
      </c>
      <c r="DJ60" s="5">
        <f>(1+$C60)*IFERROR(Ввод!$R39/$E60,0)*N(DJ$14&gt;=Ввод!$T39)*N(DJ$14&lt;Ввод!$U39)*PRODUCT($J$18:DJ$18)</f>
        <v>0</v>
      </c>
    </row>
    <row r="61" spans="2:114">
      <c r="B61" t="str">
        <f>Ввод!L40</f>
        <v>Создание / реконструкция объект №15</v>
      </c>
      <c r="C61" s="235">
        <f>Чувствительность!$D$27</f>
        <v>0</v>
      </c>
      <c r="D61" s="7">
        <f>N(Ввод!P40)</f>
        <v>0</v>
      </c>
      <c r="E61">
        <f>MATCH(Ввод!U40,$14:$14,0)-MATCH(Ввод!T40,$14:$14,0)</f>
        <v>0</v>
      </c>
      <c r="G61" s="7" t="s">
        <v>0</v>
      </c>
      <c r="I61" s="5">
        <f t="shared" si="5"/>
        <v>0</v>
      </c>
      <c r="J61" s="5">
        <f>(1+$C61)*IFERROR(Ввод!$R40/$E61,0)*N(J$14&gt;=Ввод!$T40)*N(J$14&lt;Ввод!$U40)*PRODUCT($J$18:J$18)</f>
        <v>0</v>
      </c>
      <c r="K61" s="5">
        <f>(1+$C61)*IFERROR(Ввод!$R40/$E61,0)*N(K$14&gt;=Ввод!$T40)*N(K$14&lt;Ввод!$U40)*PRODUCT($J$18:K$18)</f>
        <v>0</v>
      </c>
      <c r="L61" s="5">
        <f>(1+$C61)*IFERROR(Ввод!$R40/$E61,0)*N(L$14&gt;=Ввод!$T40)*N(L$14&lt;Ввод!$U40)*PRODUCT($J$18:L$18)</f>
        <v>0</v>
      </c>
      <c r="M61" s="5">
        <f>(1+$C61)*IFERROR(Ввод!$R40/$E61,0)*N(M$14&gt;=Ввод!$T40)*N(M$14&lt;Ввод!$U40)*PRODUCT($J$18:M$18)</f>
        <v>0</v>
      </c>
      <c r="N61" s="5">
        <f>(1+$C61)*IFERROR(Ввод!$R40/$E61,0)*N(N$14&gt;=Ввод!$T40)*N(N$14&lt;Ввод!$U40)*PRODUCT($J$18:N$18)</f>
        <v>0</v>
      </c>
      <c r="O61" s="5">
        <f>(1+$C61)*IFERROR(Ввод!$R40/$E61,0)*N(O$14&gt;=Ввод!$T40)*N(O$14&lt;Ввод!$U40)*PRODUCT($J$18:O$18)</f>
        <v>0</v>
      </c>
      <c r="P61" s="5">
        <f>(1+$C61)*IFERROR(Ввод!$R40/$E61,0)*N(P$14&gt;=Ввод!$T40)*N(P$14&lt;Ввод!$U40)*PRODUCT($J$18:P$18)</f>
        <v>0</v>
      </c>
      <c r="Q61" s="5">
        <f>(1+$C61)*IFERROR(Ввод!$R40/$E61,0)*N(Q$14&gt;=Ввод!$T40)*N(Q$14&lt;Ввод!$U40)*PRODUCT($J$18:Q$18)</f>
        <v>0</v>
      </c>
      <c r="R61" s="5">
        <f>(1+$C61)*IFERROR(Ввод!$R40/$E61,0)*N(R$14&gt;=Ввод!$T40)*N(R$14&lt;Ввод!$U40)*PRODUCT($J$18:R$18)</f>
        <v>0</v>
      </c>
      <c r="S61" s="5">
        <f>(1+$C61)*IFERROR(Ввод!$R40/$E61,0)*N(S$14&gt;=Ввод!$T40)*N(S$14&lt;Ввод!$U40)*PRODUCT($J$18:S$18)</f>
        <v>0</v>
      </c>
      <c r="T61" s="5">
        <f>(1+$C61)*IFERROR(Ввод!$R40/$E61,0)*N(T$14&gt;=Ввод!$T40)*N(T$14&lt;Ввод!$U40)*PRODUCT($J$18:T$18)</f>
        <v>0</v>
      </c>
      <c r="U61" s="5">
        <f>(1+$C61)*IFERROR(Ввод!$R40/$E61,0)*N(U$14&gt;=Ввод!$T40)*N(U$14&lt;Ввод!$U40)*PRODUCT($J$18:U$18)</f>
        <v>0</v>
      </c>
      <c r="V61" s="5">
        <f>(1+$C61)*IFERROR(Ввод!$R40/$E61,0)*N(V$14&gt;=Ввод!$T40)*N(V$14&lt;Ввод!$U40)*PRODUCT($J$18:V$18)</f>
        <v>0</v>
      </c>
      <c r="W61" s="5">
        <f>(1+$C61)*IFERROR(Ввод!$R40/$E61,0)*N(W$14&gt;=Ввод!$T40)*N(W$14&lt;Ввод!$U40)*PRODUCT($J$18:W$18)</f>
        <v>0</v>
      </c>
      <c r="X61" s="5">
        <f>(1+$C61)*IFERROR(Ввод!$R40/$E61,0)*N(X$14&gt;=Ввод!$T40)*N(X$14&lt;Ввод!$U40)*PRODUCT($J$18:X$18)</f>
        <v>0</v>
      </c>
      <c r="Y61" s="5">
        <f>(1+$C61)*IFERROR(Ввод!$R40/$E61,0)*N(Y$14&gt;=Ввод!$T40)*N(Y$14&lt;Ввод!$U40)*PRODUCT($J$18:Y$18)</f>
        <v>0</v>
      </c>
      <c r="Z61" s="5">
        <f>(1+$C61)*IFERROR(Ввод!$R40/$E61,0)*N(Z$14&gt;=Ввод!$T40)*N(Z$14&lt;Ввод!$U40)*PRODUCT($J$18:Z$18)</f>
        <v>0</v>
      </c>
      <c r="AA61" s="5">
        <f>(1+$C61)*IFERROR(Ввод!$R40/$E61,0)*N(AA$14&gt;=Ввод!$T40)*N(AA$14&lt;Ввод!$U40)*PRODUCT($J$18:AA$18)</f>
        <v>0</v>
      </c>
      <c r="AB61" s="5">
        <f>(1+$C61)*IFERROR(Ввод!$R40/$E61,0)*N(AB$14&gt;=Ввод!$T40)*N(AB$14&lt;Ввод!$U40)*PRODUCT($J$18:AB$18)</f>
        <v>0</v>
      </c>
      <c r="AC61" s="5">
        <f>(1+$C61)*IFERROR(Ввод!$R40/$E61,0)*N(AC$14&gt;=Ввод!$T40)*N(AC$14&lt;Ввод!$U40)*PRODUCT($J$18:AC$18)</f>
        <v>0</v>
      </c>
      <c r="AD61" s="5">
        <f>(1+$C61)*IFERROR(Ввод!$R40/$E61,0)*N(AD$14&gt;=Ввод!$T40)*N(AD$14&lt;Ввод!$U40)*PRODUCT($J$18:AD$18)</f>
        <v>0</v>
      </c>
      <c r="AE61" s="5">
        <f>(1+$C61)*IFERROR(Ввод!$R40/$E61,0)*N(AE$14&gt;=Ввод!$T40)*N(AE$14&lt;Ввод!$U40)*PRODUCT($J$18:AE$18)</f>
        <v>0</v>
      </c>
      <c r="AF61" s="5">
        <f>(1+$C61)*IFERROR(Ввод!$R40/$E61,0)*N(AF$14&gt;=Ввод!$T40)*N(AF$14&lt;Ввод!$U40)*PRODUCT($J$18:AF$18)</f>
        <v>0</v>
      </c>
      <c r="AG61" s="5">
        <f>(1+$C61)*IFERROR(Ввод!$R40/$E61,0)*N(AG$14&gt;=Ввод!$T40)*N(AG$14&lt;Ввод!$U40)*PRODUCT($J$18:AG$18)</f>
        <v>0</v>
      </c>
      <c r="AH61" s="5">
        <f>(1+$C61)*IFERROR(Ввод!$R40/$E61,0)*N(AH$14&gt;=Ввод!$T40)*N(AH$14&lt;Ввод!$U40)*PRODUCT($J$18:AH$18)</f>
        <v>0</v>
      </c>
      <c r="AI61" s="5">
        <f>(1+$C61)*IFERROR(Ввод!$R40/$E61,0)*N(AI$14&gt;=Ввод!$T40)*N(AI$14&lt;Ввод!$U40)*PRODUCT($J$18:AI$18)</f>
        <v>0</v>
      </c>
      <c r="AJ61" s="5">
        <f>(1+$C61)*IFERROR(Ввод!$R40/$E61,0)*N(AJ$14&gt;=Ввод!$T40)*N(AJ$14&lt;Ввод!$U40)*PRODUCT($J$18:AJ$18)</f>
        <v>0</v>
      </c>
      <c r="AK61" s="5">
        <f>(1+$C61)*IFERROR(Ввод!$R40/$E61,0)*N(AK$14&gt;=Ввод!$T40)*N(AK$14&lt;Ввод!$U40)*PRODUCT($J$18:AK$18)</f>
        <v>0</v>
      </c>
      <c r="AL61" s="5">
        <f>(1+$C61)*IFERROR(Ввод!$R40/$E61,0)*N(AL$14&gt;=Ввод!$T40)*N(AL$14&lt;Ввод!$U40)*PRODUCT($J$18:AL$18)</f>
        <v>0</v>
      </c>
      <c r="AM61" s="5">
        <f>(1+$C61)*IFERROR(Ввод!$R40/$E61,0)*N(AM$14&gt;=Ввод!$T40)*N(AM$14&lt;Ввод!$U40)*PRODUCT($J$18:AM$18)</f>
        <v>0</v>
      </c>
      <c r="AN61" s="5">
        <f>(1+$C61)*IFERROR(Ввод!$R40/$E61,0)*N(AN$14&gt;=Ввод!$T40)*N(AN$14&lt;Ввод!$U40)*PRODUCT($J$18:AN$18)</f>
        <v>0</v>
      </c>
      <c r="AO61" s="5">
        <f>(1+$C61)*IFERROR(Ввод!$R40/$E61,0)*N(AO$14&gt;=Ввод!$T40)*N(AO$14&lt;Ввод!$U40)*PRODUCT($J$18:AO$18)</f>
        <v>0</v>
      </c>
      <c r="AP61" s="5">
        <f>(1+$C61)*IFERROR(Ввод!$R40/$E61,0)*N(AP$14&gt;=Ввод!$T40)*N(AP$14&lt;Ввод!$U40)*PRODUCT($J$18:AP$18)</f>
        <v>0</v>
      </c>
      <c r="AQ61" s="5">
        <f>(1+$C61)*IFERROR(Ввод!$R40/$E61,0)*N(AQ$14&gt;=Ввод!$T40)*N(AQ$14&lt;Ввод!$U40)*PRODUCT($J$18:AQ$18)</f>
        <v>0</v>
      </c>
      <c r="AR61" s="5">
        <f>(1+$C61)*IFERROR(Ввод!$R40/$E61,0)*N(AR$14&gt;=Ввод!$T40)*N(AR$14&lt;Ввод!$U40)*PRODUCT($J$18:AR$18)</f>
        <v>0</v>
      </c>
      <c r="AS61" s="5">
        <f>(1+$C61)*IFERROR(Ввод!$R40/$E61,0)*N(AS$14&gt;=Ввод!$T40)*N(AS$14&lt;Ввод!$U40)*PRODUCT($J$18:AS$18)</f>
        <v>0</v>
      </c>
      <c r="AT61" s="5">
        <f>(1+$C61)*IFERROR(Ввод!$R40/$E61,0)*N(AT$14&gt;=Ввод!$T40)*N(AT$14&lt;Ввод!$U40)*PRODUCT($J$18:AT$18)</f>
        <v>0</v>
      </c>
      <c r="AU61" s="5">
        <f>(1+$C61)*IFERROR(Ввод!$R40/$E61,0)*N(AU$14&gt;=Ввод!$T40)*N(AU$14&lt;Ввод!$U40)*PRODUCT($J$18:AU$18)</f>
        <v>0</v>
      </c>
      <c r="AV61" s="5">
        <f>(1+$C61)*IFERROR(Ввод!$R40/$E61,0)*N(AV$14&gt;=Ввод!$T40)*N(AV$14&lt;Ввод!$U40)*PRODUCT($J$18:AV$18)</f>
        <v>0</v>
      </c>
      <c r="AW61" s="5">
        <f>(1+$C61)*IFERROR(Ввод!$R40/$E61,0)*N(AW$14&gt;=Ввод!$T40)*N(AW$14&lt;Ввод!$U40)*PRODUCT($J$18:AW$18)</f>
        <v>0</v>
      </c>
      <c r="AX61" s="5">
        <f>(1+$C61)*IFERROR(Ввод!$R40/$E61,0)*N(AX$14&gt;=Ввод!$T40)*N(AX$14&lt;Ввод!$U40)*PRODUCT($J$18:AX$18)</f>
        <v>0</v>
      </c>
      <c r="AY61" s="5">
        <f>(1+$C61)*IFERROR(Ввод!$R40/$E61,0)*N(AY$14&gt;=Ввод!$T40)*N(AY$14&lt;Ввод!$U40)*PRODUCT($J$18:AY$18)</f>
        <v>0</v>
      </c>
      <c r="AZ61" s="5">
        <f>(1+$C61)*IFERROR(Ввод!$R40/$E61,0)*N(AZ$14&gt;=Ввод!$T40)*N(AZ$14&lt;Ввод!$U40)*PRODUCT($J$18:AZ$18)</f>
        <v>0</v>
      </c>
      <c r="BA61" s="5">
        <f>(1+$C61)*IFERROR(Ввод!$R40/$E61,0)*N(BA$14&gt;=Ввод!$T40)*N(BA$14&lt;Ввод!$U40)*PRODUCT($J$18:BA$18)</f>
        <v>0</v>
      </c>
      <c r="BB61" s="5">
        <f>(1+$C61)*IFERROR(Ввод!$R40/$E61,0)*N(BB$14&gt;=Ввод!$T40)*N(BB$14&lt;Ввод!$U40)*PRODUCT($J$18:BB$18)</f>
        <v>0</v>
      </c>
      <c r="BC61" s="5">
        <f>(1+$C61)*IFERROR(Ввод!$R40/$E61,0)*N(BC$14&gt;=Ввод!$T40)*N(BC$14&lt;Ввод!$U40)*PRODUCT($J$18:BC$18)</f>
        <v>0</v>
      </c>
      <c r="BD61" s="5">
        <f>(1+$C61)*IFERROR(Ввод!$R40/$E61,0)*N(BD$14&gt;=Ввод!$T40)*N(BD$14&lt;Ввод!$U40)*PRODUCT($J$18:BD$18)</f>
        <v>0</v>
      </c>
      <c r="BE61" s="5">
        <f>(1+$C61)*IFERROR(Ввод!$R40/$E61,0)*N(BE$14&gt;=Ввод!$T40)*N(BE$14&lt;Ввод!$U40)*PRODUCT($J$18:BE$18)</f>
        <v>0</v>
      </c>
      <c r="BF61" s="5">
        <f>(1+$C61)*IFERROR(Ввод!$R40/$E61,0)*N(BF$14&gt;=Ввод!$T40)*N(BF$14&lt;Ввод!$U40)*PRODUCT($J$18:BF$18)</f>
        <v>0</v>
      </c>
      <c r="BG61" s="5">
        <f>(1+$C61)*IFERROR(Ввод!$R40/$E61,0)*N(BG$14&gt;=Ввод!$T40)*N(BG$14&lt;Ввод!$U40)*PRODUCT($J$18:BG$18)</f>
        <v>0</v>
      </c>
      <c r="BH61" s="5">
        <f>(1+$C61)*IFERROR(Ввод!$R40/$E61,0)*N(BH$14&gt;=Ввод!$T40)*N(BH$14&lt;Ввод!$U40)*PRODUCT($J$18:BH$18)</f>
        <v>0</v>
      </c>
      <c r="BI61" s="5">
        <f>(1+$C61)*IFERROR(Ввод!$R40/$E61,0)*N(BI$14&gt;=Ввод!$T40)*N(BI$14&lt;Ввод!$U40)*PRODUCT($J$18:BI$18)</f>
        <v>0</v>
      </c>
      <c r="BJ61" s="5">
        <f>(1+$C61)*IFERROR(Ввод!$R40/$E61,0)*N(BJ$14&gt;=Ввод!$T40)*N(BJ$14&lt;Ввод!$U40)*PRODUCT($J$18:BJ$18)</f>
        <v>0</v>
      </c>
      <c r="BK61" s="5">
        <f>(1+$C61)*IFERROR(Ввод!$R40/$E61,0)*N(BK$14&gt;=Ввод!$T40)*N(BK$14&lt;Ввод!$U40)*PRODUCT($J$18:BK$18)</f>
        <v>0</v>
      </c>
      <c r="BL61" s="5">
        <f>(1+$C61)*IFERROR(Ввод!$R40/$E61,0)*N(BL$14&gt;=Ввод!$T40)*N(BL$14&lt;Ввод!$U40)*PRODUCT($J$18:BL$18)</f>
        <v>0</v>
      </c>
      <c r="BM61" s="5">
        <f>(1+$C61)*IFERROR(Ввод!$R40/$E61,0)*N(BM$14&gt;=Ввод!$T40)*N(BM$14&lt;Ввод!$U40)*PRODUCT($J$18:BM$18)</f>
        <v>0</v>
      </c>
      <c r="BN61" s="5">
        <f>(1+$C61)*IFERROR(Ввод!$R40/$E61,0)*N(BN$14&gt;=Ввод!$T40)*N(BN$14&lt;Ввод!$U40)*PRODUCT($J$18:BN$18)</f>
        <v>0</v>
      </c>
      <c r="BO61" s="5">
        <f>(1+$C61)*IFERROR(Ввод!$R40/$E61,0)*N(BO$14&gt;=Ввод!$T40)*N(BO$14&lt;Ввод!$U40)*PRODUCT($J$18:BO$18)</f>
        <v>0</v>
      </c>
      <c r="BP61" s="5">
        <f>(1+$C61)*IFERROR(Ввод!$R40/$E61,0)*N(BP$14&gt;=Ввод!$T40)*N(BP$14&lt;Ввод!$U40)*PRODUCT($J$18:BP$18)</f>
        <v>0</v>
      </c>
      <c r="BQ61" s="5">
        <f>(1+$C61)*IFERROR(Ввод!$R40/$E61,0)*N(BQ$14&gt;=Ввод!$T40)*N(BQ$14&lt;Ввод!$U40)*PRODUCT($J$18:BQ$18)</f>
        <v>0</v>
      </c>
      <c r="BR61" s="5">
        <f>(1+$C61)*IFERROR(Ввод!$R40/$E61,0)*N(BR$14&gt;=Ввод!$T40)*N(BR$14&lt;Ввод!$U40)*PRODUCT($J$18:BR$18)</f>
        <v>0</v>
      </c>
      <c r="BS61" s="5">
        <f>(1+$C61)*IFERROR(Ввод!$R40/$E61,0)*N(BS$14&gt;=Ввод!$T40)*N(BS$14&lt;Ввод!$U40)*PRODUCT($J$18:BS$18)</f>
        <v>0</v>
      </c>
      <c r="BT61" s="5">
        <f>(1+$C61)*IFERROR(Ввод!$R40/$E61,0)*N(BT$14&gt;=Ввод!$T40)*N(BT$14&lt;Ввод!$U40)*PRODUCT($J$18:BT$18)</f>
        <v>0</v>
      </c>
      <c r="BU61" s="5">
        <f>(1+$C61)*IFERROR(Ввод!$R40/$E61,0)*N(BU$14&gt;=Ввод!$T40)*N(BU$14&lt;Ввод!$U40)*PRODUCT($J$18:BU$18)</f>
        <v>0</v>
      </c>
      <c r="BV61" s="5">
        <f>(1+$C61)*IFERROR(Ввод!$R40/$E61,0)*N(BV$14&gt;=Ввод!$T40)*N(BV$14&lt;Ввод!$U40)*PRODUCT($J$18:BV$18)</f>
        <v>0</v>
      </c>
      <c r="BW61" s="5">
        <f>(1+$C61)*IFERROR(Ввод!$R40/$E61,0)*N(BW$14&gt;=Ввод!$T40)*N(BW$14&lt;Ввод!$U40)*PRODUCT($J$18:BW$18)</f>
        <v>0</v>
      </c>
      <c r="BX61" s="5">
        <f>(1+$C61)*IFERROR(Ввод!$R40/$E61,0)*N(BX$14&gt;=Ввод!$T40)*N(BX$14&lt;Ввод!$U40)*PRODUCT($J$18:BX$18)</f>
        <v>0</v>
      </c>
      <c r="BY61" s="5">
        <f>(1+$C61)*IFERROR(Ввод!$R40/$E61,0)*N(BY$14&gt;=Ввод!$T40)*N(BY$14&lt;Ввод!$U40)*PRODUCT($J$18:BY$18)</f>
        <v>0</v>
      </c>
      <c r="BZ61" s="5">
        <f>(1+$C61)*IFERROR(Ввод!$R40/$E61,0)*N(BZ$14&gt;=Ввод!$T40)*N(BZ$14&lt;Ввод!$U40)*PRODUCT($J$18:BZ$18)</f>
        <v>0</v>
      </c>
      <c r="CA61" s="5">
        <f>(1+$C61)*IFERROR(Ввод!$R40/$E61,0)*N(CA$14&gt;=Ввод!$T40)*N(CA$14&lt;Ввод!$U40)*PRODUCT($J$18:CA$18)</f>
        <v>0</v>
      </c>
      <c r="CB61" s="5">
        <f>(1+$C61)*IFERROR(Ввод!$R40/$E61,0)*N(CB$14&gt;=Ввод!$T40)*N(CB$14&lt;Ввод!$U40)*PRODUCT($J$18:CB$18)</f>
        <v>0</v>
      </c>
      <c r="CC61" s="5">
        <f>(1+$C61)*IFERROR(Ввод!$R40/$E61,0)*N(CC$14&gt;=Ввод!$T40)*N(CC$14&lt;Ввод!$U40)*PRODUCT($J$18:CC$18)</f>
        <v>0</v>
      </c>
      <c r="CD61" s="5">
        <f>(1+$C61)*IFERROR(Ввод!$R40/$E61,0)*N(CD$14&gt;=Ввод!$T40)*N(CD$14&lt;Ввод!$U40)*PRODUCT($J$18:CD$18)</f>
        <v>0</v>
      </c>
      <c r="CE61" s="5">
        <f>(1+$C61)*IFERROR(Ввод!$R40/$E61,0)*N(CE$14&gt;=Ввод!$T40)*N(CE$14&lt;Ввод!$U40)*PRODUCT($J$18:CE$18)</f>
        <v>0</v>
      </c>
      <c r="CF61" s="5">
        <f>(1+$C61)*IFERROR(Ввод!$R40/$E61,0)*N(CF$14&gt;=Ввод!$T40)*N(CF$14&lt;Ввод!$U40)*PRODUCT($J$18:CF$18)</f>
        <v>0</v>
      </c>
      <c r="CG61" s="5">
        <f>(1+$C61)*IFERROR(Ввод!$R40/$E61,0)*N(CG$14&gt;=Ввод!$T40)*N(CG$14&lt;Ввод!$U40)*PRODUCT($J$18:CG$18)</f>
        <v>0</v>
      </c>
      <c r="CH61" s="5">
        <f>(1+$C61)*IFERROR(Ввод!$R40/$E61,0)*N(CH$14&gt;=Ввод!$T40)*N(CH$14&lt;Ввод!$U40)*PRODUCT($J$18:CH$18)</f>
        <v>0</v>
      </c>
      <c r="CI61" s="5">
        <f>(1+$C61)*IFERROR(Ввод!$R40/$E61,0)*N(CI$14&gt;=Ввод!$T40)*N(CI$14&lt;Ввод!$U40)*PRODUCT($J$18:CI$18)</f>
        <v>0</v>
      </c>
      <c r="CJ61" s="5">
        <f>(1+$C61)*IFERROR(Ввод!$R40/$E61,0)*N(CJ$14&gt;=Ввод!$T40)*N(CJ$14&lt;Ввод!$U40)*PRODUCT($J$18:CJ$18)</f>
        <v>0</v>
      </c>
      <c r="CK61" s="5">
        <f>(1+$C61)*IFERROR(Ввод!$R40/$E61,0)*N(CK$14&gt;=Ввод!$T40)*N(CK$14&lt;Ввод!$U40)*PRODUCT($J$18:CK$18)</f>
        <v>0</v>
      </c>
      <c r="CL61" s="5">
        <f>(1+$C61)*IFERROR(Ввод!$R40/$E61,0)*N(CL$14&gt;=Ввод!$T40)*N(CL$14&lt;Ввод!$U40)*PRODUCT($J$18:CL$18)</f>
        <v>0</v>
      </c>
      <c r="CM61" s="5">
        <f>(1+$C61)*IFERROR(Ввод!$R40/$E61,0)*N(CM$14&gt;=Ввод!$T40)*N(CM$14&lt;Ввод!$U40)*PRODUCT($J$18:CM$18)</f>
        <v>0</v>
      </c>
      <c r="CN61" s="5">
        <f>(1+$C61)*IFERROR(Ввод!$R40/$E61,0)*N(CN$14&gt;=Ввод!$T40)*N(CN$14&lt;Ввод!$U40)*PRODUCT($J$18:CN$18)</f>
        <v>0</v>
      </c>
      <c r="CO61" s="5">
        <f>(1+$C61)*IFERROR(Ввод!$R40/$E61,0)*N(CO$14&gt;=Ввод!$T40)*N(CO$14&lt;Ввод!$U40)*PRODUCT($J$18:CO$18)</f>
        <v>0</v>
      </c>
      <c r="CP61" s="5">
        <f>(1+$C61)*IFERROR(Ввод!$R40/$E61,0)*N(CP$14&gt;=Ввод!$T40)*N(CP$14&lt;Ввод!$U40)*PRODUCT($J$18:CP$18)</f>
        <v>0</v>
      </c>
      <c r="CQ61" s="5">
        <f>(1+$C61)*IFERROR(Ввод!$R40/$E61,0)*N(CQ$14&gt;=Ввод!$T40)*N(CQ$14&lt;Ввод!$U40)*PRODUCT($J$18:CQ$18)</f>
        <v>0</v>
      </c>
      <c r="CR61" s="5">
        <f>(1+$C61)*IFERROR(Ввод!$R40/$E61,0)*N(CR$14&gt;=Ввод!$T40)*N(CR$14&lt;Ввод!$U40)*PRODUCT($J$18:CR$18)</f>
        <v>0</v>
      </c>
      <c r="CS61" s="5">
        <f>(1+$C61)*IFERROR(Ввод!$R40/$E61,0)*N(CS$14&gt;=Ввод!$T40)*N(CS$14&lt;Ввод!$U40)*PRODUCT($J$18:CS$18)</f>
        <v>0</v>
      </c>
      <c r="CT61" s="5">
        <f>(1+$C61)*IFERROR(Ввод!$R40/$E61,0)*N(CT$14&gt;=Ввод!$T40)*N(CT$14&lt;Ввод!$U40)*PRODUCT($J$18:CT$18)</f>
        <v>0</v>
      </c>
      <c r="CU61" s="5">
        <f>(1+$C61)*IFERROR(Ввод!$R40/$E61,0)*N(CU$14&gt;=Ввод!$T40)*N(CU$14&lt;Ввод!$U40)*PRODUCT($J$18:CU$18)</f>
        <v>0</v>
      </c>
      <c r="CV61" s="5">
        <f>(1+$C61)*IFERROR(Ввод!$R40/$E61,0)*N(CV$14&gt;=Ввод!$T40)*N(CV$14&lt;Ввод!$U40)*PRODUCT($J$18:CV$18)</f>
        <v>0</v>
      </c>
      <c r="CW61" s="5">
        <f>(1+$C61)*IFERROR(Ввод!$R40/$E61,0)*N(CW$14&gt;=Ввод!$T40)*N(CW$14&lt;Ввод!$U40)*PRODUCT($J$18:CW$18)</f>
        <v>0</v>
      </c>
      <c r="CX61" s="5">
        <f>(1+$C61)*IFERROR(Ввод!$R40/$E61,0)*N(CX$14&gt;=Ввод!$T40)*N(CX$14&lt;Ввод!$U40)*PRODUCT($J$18:CX$18)</f>
        <v>0</v>
      </c>
      <c r="CY61" s="5">
        <f>(1+$C61)*IFERROR(Ввод!$R40/$E61,0)*N(CY$14&gt;=Ввод!$T40)*N(CY$14&lt;Ввод!$U40)*PRODUCT($J$18:CY$18)</f>
        <v>0</v>
      </c>
      <c r="CZ61" s="5">
        <f>(1+$C61)*IFERROR(Ввод!$R40/$E61,0)*N(CZ$14&gt;=Ввод!$T40)*N(CZ$14&lt;Ввод!$U40)*PRODUCT($J$18:CZ$18)</f>
        <v>0</v>
      </c>
      <c r="DA61" s="5">
        <f>(1+$C61)*IFERROR(Ввод!$R40/$E61,0)*N(DA$14&gt;=Ввод!$T40)*N(DA$14&lt;Ввод!$U40)*PRODUCT($J$18:DA$18)</f>
        <v>0</v>
      </c>
      <c r="DB61" s="5">
        <f>(1+$C61)*IFERROR(Ввод!$R40/$E61,0)*N(DB$14&gt;=Ввод!$T40)*N(DB$14&lt;Ввод!$U40)*PRODUCT($J$18:DB$18)</f>
        <v>0</v>
      </c>
      <c r="DC61" s="5">
        <f>(1+$C61)*IFERROR(Ввод!$R40/$E61,0)*N(DC$14&gt;=Ввод!$T40)*N(DC$14&lt;Ввод!$U40)*PRODUCT($J$18:DC$18)</f>
        <v>0</v>
      </c>
      <c r="DD61" s="5">
        <f>(1+$C61)*IFERROR(Ввод!$R40/$E61,0)*N(DD$14&gt;=Ввод!$T40)*N(DD$14&lt;Ввод!$U40)*PRODUCT($J$18:DD$18)</f>
        <v>0</v>
      </c>
      <c r="DE61" s="5">
        <f>(1+$C61)*IFERROR(Ввод!$R40/$E61,0)*N(DE$14&gt;=Ввод!$T40)*N(DE$14&lt;Ввод!$U40)*PRODUCT($J$18:DE$18)</f>
        <v>0</v>
      </c>
      <c r="DF61" s="5">
        <f>(1+$C61)*IFERROR(Ввод!$R40/$E61,0)*N(DF$14&gt;=Ввод!$T40)*N(DF$14&lt;Ввод!$U40)*PRODUCT($J$18:DF$18)</f>
        <v>0</v>
      </c>
      <c r="DG61" s="5">
        <f>(1+$C61)*IFERROR(Ввод!$R40/$E61,0)*N(DG$14&gt;=Ввод!$T40)*N(DG$14&lt;Ввод!$U40)*PRODUCT($J$18:DG$18)</f>
        <v>0</v>
      </c>
      <c r="DH61" s="5">
        <f>(1+$C61)*IFERROR(Ввод!$R40/$E61,0)*N(DH$14&gt;=Ввод!$T40)*N(DH$14&lt;Ввод!$U40)*PRODUCT($J$18:DH$18)</f>
        <v>0</v>
      </c>
      <c r="DI61" s="5">
        <f>(1+$C61)*IFERROR(Ввод!$R40/$E61,0)*N(DI$14&gt;=Ввод!$T40)*N(DI$14&lt;Ввод!$U40)*PRODUCT($J$18:DI$18)</f>
        <v>0</v>
      </c>
      <c r="DJ61" s="5">
        <f>(1+$C61)*IFERROR(Ввод!$R40/$E61,0)*N(DJ$14&gt;=Ввод!$T40)*N(DJ$14&lt;Ввод!$U40)*PRODUCT($J$18:DJ$18)</f>
        <v>0</v>
      </c>
    </row>
    <row r="62" spans="2:114">
      <c r="B62" t="str">
        <f>Ввод!L41</f>
        <v>Создание / реконструкция объект №16</v>
      </c>
      <c r="C62" s="235">
        <f>Чувствительность!$D$27</f>
        <v>0</v>
      </c>
      <c r="D62" s="7">
        <f>N(Ввод!P41)</f>
        <v>0</v>
      </c>
      <c r="E62">
        <f>MATCH(Ввод!U41,$14:$14,0)-MATCH(Ввод!T41,$14:$14,0)</f>
        <v>0</v>
      </c>
      <c r="G62" s="7" t="s">
        <v>0</v>
      </c>
      <c r="I62" s="5">
        <f t="shared" si="5"/>
        <v>0</v>
      </c>
      <c r="J62" s="5">
        <f>(1+$C62)*IFERROR(Ввод!$R41/$E62,0)*N(J$14&gt;=Ввод!$T41)*N(J$14&lt;Ввод!$U41)*PRODUCT($J$18:J$18)</f>
        <v>0</v>
      </c>
      <c r="K62" s="5">
        <f>(1+$C62)*IFERROR(Ввод!$R41/$E62,0)*N(K$14&gt;=Ввод!$T41)*N(K$14&lt;Ввод!$U41)*PRODUCT($J$18:K$18)</f>
        <v>0</v>
      </c>
      <c r="L62" s="5">
        <f>(1+$C62)*IFERROR(Ввод!$R41/$E62,0)*N(L$14&gt;=Ввод!$T41)*N(L$14&lt;Ввод!$U41)*PRODUCT($J$18:L$18)</f>
        <v>0</v>
      </c>
      <c r="M62" s="5">
        <f>(1+$C62)*IFERROR(Ввод!$R41/$E62,0)*N(M$14&gt;=Ввод!$T41)*N(M$14&lt;Ввод!$U41)*PRODUCT($J$18:M$18)</f>
        <v>0</v>
      </c>
      <c r="N62" s="5">
        <f>(1+$C62)*IFERROR(Ввод!$R41/$E62,0)*N(N$14&gt;=Ввод!$T41)*N(N$14&lt;Ввод!$U41)*PRODUCT($J$18:N$18)</f>
        <v>0</v>
      </c>
      <c r="O62" s="5">
        <f>(1+$C62)*IFERROR(Ввод!$R41/$E62,0)*N(O$14&gt;=Ввод!$T41)*N(O$14&lt;Ввод!$U41)*PRODUCT($J$18:O$18)</f>
        <v>0</v>
      </c>
      <c r="P62" s="5">
        <f>(1+$C62)*IFERROR(Ввод!$R41/$E62,0)*N(P$14&gt;=Ввод!$T41)*N(P$14&lt;Ввод!$U41)*PRODUCT($J$18:P$18)</f>
        <v>0</v>
      </c>
      <c r="Q62" s="5">
        <f>(1+$C62)*IFERROR(Ввод!$R41/$E62,0)*N(Q$14&gt;=Ввод!$T41)*N(Q$14&lt;Ввод!$U41)*PRODUCT($J$18:Q$18)</f>
        <v>0</v>
      </c>
      <c r="R62" s="5">
        <f>(1+$C62)*IFERROR(Ввод!$R41/$E62,0)*N(R$14&gt;=Ввод!$T41)*N(R$14&lt;Ввод!$U41)*PRODUCT($J$18:R$18)</f>
        <v>0</v>
      </c>
      <c r="S62" s="5">
        <f>(1+$C62)*IFERROR(Ввод!$R41/$E62,0)*N(S$14&gt;=Ввод!$T41)*N(S$14&lt;Ввод!$U41)*PRODUCT($J$18:S$18)</f>
        <v>0</v>
      </c>
      <c r="T62" s="5">
        <f>(1+$C62)*IFERROR(Ввод!$R41/$E62,0)*N(T$14&gt;=Ввод!$T41)*N(T$14&lt;Ввод!$U41)*PRODUCT($J$18:T$18)</f>
        <v>0</v>
      </c>
      <c r="U62" s="5">
        <f>(1+$C62)*IFERROR(Ввод!$R41/$E62,0)*N(U$14&gt;=Ввод!$T41)*N(U$14&lt;Ввод!$U41)*PRODUCT($J$18:U$18)</f>
        <v>0</v>
      </c>
      <c r="V62" s="5">
        <f>(1+$C62)*IFERROR(Ввод!$R41/$E62,0)*N(V$14&gt;=Ввод!$T41)*N(V$14&lt;Ввод!$U41)*PRODUCT($J$18:V$18)</f>
        <v>0</v>
      </c>
      <c r="W62" s="5">
        <f>(1+$C62)*IFERROR(Ввод!$R41/$E62,0)*N(W$14&gt;=Ввод!$T41)*N(W$14&lt;Ввод!$U41)*PRODUCT($J$18:W$18)</f>
        <v>0</v>
      </c>
      <c r="X62" s="5">
        <f>(1+$C62)*IFERROR(Ввод!$R41/$E62,0)*N(X$14&gt;=Ввод!$T41)*N(X$14&lt;Ввод!$U41)*PRODUCT($J$18:X$18)</f>
        <v>0</v>
      </c>
      <c r="Y62" s="5">
        <f>(1+$C62)*IFERROR(Ввод!$R41/$E62,0)*N(Y$14&gt;=Ввод!$T41)*N(Y$14&lt;Ввод!$U41)*PRODUCT($J$18:Y$18)</f>
        <v>0</v>
      </c>
      <c r="Z62" s="5">
        <f>(1+$C62)*IFERROR(Ввод!$R41/$E62,0)*N(Z$14&gt;=Ввод!$T41)*N(Z$14&lt;Ввод!$U41)*PRODUCT($J$18:Z$18)</f>
        <v>0</v>
      </c>
      <c r="AA62" s="5">
        <f>(1+$C62)*IFERROR(Ввод!$R41/$E62,0)*N(AA$14&gt;=Ввод!$T41)*N(AA$14&lt;Ввод!$U41)*PRODUCT($J$18:AA$18)</f>
        <v>0</v>
      </c>
      <c r="AB62" s="5">
        <f>(1+$C62)*IFERROR(Ввод!$R41/$E62,0)*N(AB$14&gt;=Ввод!$T41)*N(AB$14&lt;Ввод!$U41)*PRODUCT($J$18:AB$18)</f>
        <v>0</v>
      </c>
      <c r="AC62" s="5">
        <f>(1+$C62)*IFERROR(Ввод!$R41/$E62,0)*N(AC$14&gt;=Ввод!$T41)*N(AC$14&lt;Ввод!$U41)*PRODUCT($J$18:AC$18)</f>
        <v>0</v>
      </c>
      <c r="AD62" s="5">
        <f>(1+$C62)*IFERROR(Ввод!$R41/$E62,0)*N(AD$14&gt;=Ввод!$T41)*N(AD$14&lt;Ввод!$U41)*PRODUCT($J$18:AD$18)</f>
        <v>0</v>
      </c>
      <c r="AE62" s="5">
        <f>(1+$C62)*IFERROR(Ввод!$R41/$E62,0)*N(AE$14&gt;=Ввод!$T41)*N(AE$14&lt;Ввод!$U41)*PRODUCT($J$18:AE$18)</f>
        <v>0</v>
      </c>
      <c r="AF62" s="5">
        <f>(1+$C62)*IFERROR(Ввод!$R41/$E62,0)*N(AF$14&gt;=Ввод!$T41)*N(AF$14&lt;Ввод!$U41)*PRODUCT($J$18:AF$18)</f>
        <v>0</v>
      </c>
      <c r="AG62" s="5">
        <f>(1+$C62)*IFERROR(Ввод!$R41/$E62,0)*N(AG$14&gt;=Ввод!$T41)*N(AG$14&lt;Ввод!$U41)*PRODUCT($J$18:AG$18)</f>
        <v>0</v>
      </c>
      <c r="AH62" s="5">
        <f>(1+$C62)*IFERROR(Ввод!$R41/$E62,0)*N(AH$14&gt;=Ввод!$T41)*N(AH$14&lt;Ввод!$U41)*PRODUCT($J$18:AH$18)</f>
        <v>0</v>
      </c>
      <c r="AI62" s="5">
        <f>(1+$C62)*IFERROR(Ввод!$R41/$E62,0)*N(AI$14&gt;=Ввод!$T41)*N(AI$14&lt;Ввод!$U41)*PRODUCT($J$18:AI$18)</f>
        <v>0</v>
      </c>
      <c r="AJ62" s="5">
        <f>(1+$C62)*IFERROR(Ввод!$R41/$E62,0)*N(AJ$14&gt;=Ввод!$T41)*N(AJ$14&lt;Ввод!$U41)*PRODUCT($J$18:AJ$18)</f>
        <v>0</v>
      </c>
      <c r="AK62" s="5">
        <f>(1+$C62)*IFERROR(Ввод!$R41/$E62,0)*N(AK$14&gt;=Ввод!$T41)*N(AK$14&lt;Ввод!$U41)*PRODUCT($J$18:AK$18)</f>
        <v>0</v>
      </c>
      <c r="AL62" s="5">
        <f>(1+$C62)*IFERROR(Ввод!$R41/$E62,0)*N(AL$14&gt;=Ввод!$T41)*N(AL$14&lt;Ввод!$U41)*PRODUCT($J$18:AL$18)</f>
        <v>0</v>
      </c>
      <c r="AM62" s="5">
        <f>(1+$C62)*IFERROR(Ввод!$R41/$E62,0)*N(AM$14&gt;=Ввод!$T41)*N(AM$14&lt;Ввод!$U41)*PRODUCT($J$18:AM$18)</f>
        <v>0</v>
      </c>
      <c r="AN62" s="5">
        <f>(1+$C62)*IFERROR(Ввод!$R41/$E62,0)*N(AN$14&gt;=Ввод!$T41)*N(AN$14&lt;Ввод!$U41)*PRODUCT($J$18:AN$18)</f>
        <v>0</v>
      </c>
      <c r="AO62" s="5">
        <f>(1+$C62)*IFERROR(Ввод!$R41/$E62,0)*N(AO$14&gt;=Ввод!$T41)*N(AO$14&lt;Ввод!$U41)*PRODUCT($J$18:AO$18)</f>
        <v>0</v>
      </c>
      <c r="AP62" s="5">
        <f>(1+$C62)*IFERROR(Ввод!$R41/$E62,0)*N(AP$14&gt;=Ввод!$T41)*N(AP$14&lt;Ввод!$U41)*PRODUCT($J$18:AP$18)</f>
        <v>0</v>
      </c>
      <c r="AQ62" s="5">
        <f>(1+$C62)*IFERROR(Ввод!$R41/$E62,0)*N(AQ$14&gt;=Ввод!$T41)*N(AQ$14&lt;Ввод!$U41)*PRODUCT($J$18:AQ$18)</f>
        <v>0</v>
      </c>
      <c r="AR62" s="5">
        <f>(1+$C62)*IFERROR(Ввод!$R41/$E62,0)*N(AR$14&gt;=Ввод!$T41)*N(AR$14&lt;Ввод!$U41)*PRODUCT($J$18:AR$18)</f>
        <v>0</v>
      </c>
      <c r="AS62" s="5">
        <f>(1+$C62)*IFERROR(Ввод!$R41/$E62,0)*N(AS$14&gt;=Ввод!$T41)*N(AS$14&lt;Ввод!$U41)*PRODUCT($J$18:AS$18)</f>
        <v>0</v>
      </c>
      <c r="AT62" s="5">
        <f>(1+$C62)*IFERROR(Ввод!$R41/$E62,0)*N(AT$14&gt;=Ввод!$T41)*N(AT$14&lt;Ввод!$U41)*PRODUCT($J$18:AT$18)</f>
        <v>0</v>
      </c>
      <c r="AU62" s="5">
        <f>(1+$C62)*IFERROR(Ввод!$R41/$E62,0)*N(AU$14&gt;=Ввод!$T41)*N(AU$14&lt;Ввод!$U41)*PRODUCT($J$18:AU$18)</f>
        <v>0</v>
      </c>
      <c r="AV62" s="5">
        <f>(1+$C62)*IFERROR(Ввод!$R41/$E62,0)*N(AV$14&gt;=Ввод!$T41)*N(AV$14&lt;Ввод!$U41)*PRODUCT($J$18:AV$18)</f>
        <v>0</v>
      </c>
      <c r="AW62" s="5">
        <f>(1+$C62)*IFERROR(Ввод!$R41/$E62,0)*N(AW$14&gt;=Ввод!$T41)*N(AW$14&lt;Ввод!$U41)*PRODUCT($J$18:AW$18)</f>
        <v>0</v>
      </c>
      <c r="AX62" s="5">
        <f>(1+$C62)*IFERROR(Ввод!$R41/$E62,0)*N(AX$14&gt;=Ввод!$T41)*N(AX$14&lt;Ввод!$U41)*PRODUCT($J$18:AX$18)</f>
        <v>0</v>
      </c>
      <c r="AY62" s="5">
        <f>(1+$C62)*IFERROR(Ввод!$R41/$E62,0)*N(AY$14&gt;=Ввод!$T41)*N(AY$14&lt;Ввод!$U41)*PRODUCT($J$18:AY$18)</f>
        <v>0</v>
      </c>
      <c r="AZ62" s="5">
        <f>(1+$C62)*IFERROR(Ввод!$R41/$E62,0)*N(AZ$14&gt;=Ввод!$T41)*N(AZ$14&lt;Ввод!$U41)*PRODUCT($J$18:AZ$18)</f>
        <v>0</v>
      </c>
      <c r="BA62" s="5">
        <f>(1+$C62)*IFERROR(Ввод!$R41/$E62,0)*N(BA$14&gt;=Ввод!$T41)*N(BA$14&lt;Ввод!$U41)*PRODUCT($J$18:BA$18)</f>
        <v>0</v>
      </c>
      <c r="BB62" s="5">
        <f>(1+$C62)*IFERROR(Ввод!$R41/$E62,0)*N(BB$14&gt;=Ввод!$T41)*N(BB$14&lt;Ввод!$U41)*PRODUCT($J$18:BB$18)</f>
        <v>0</v>
      </c>
      <c r="BC62" s="5">
        <f>(1+$C62)*IFERROR(Ввод!$R41/$E62,0)*N(BC$14&gt;=Ввод!$T41)*N(BC$14&lt;Ввод!$U41)*PRODUCT($J$18:BC$18)</f>
        <v>0</v>
      </c>
      <c r="BD62" s="5">
        <f>(1+$C62)*IFERROR(Ввод!$R41/$E62,0)*N(BD$14&gt;=Ввод!$T41)*N(BD$14&lt;Ввод!$U41)*PRODUCT($J$18:BD$18)</f>
        <v>0</v>
      </c>
      <c r="BE62" s="5">
        <f>(1+$C62)*IFERROR(Ввод!$R41/$E62,0)*N(BE$14&gt;=Ввод!$T41)*N(BE$14&lt;Ввод!$U41)*PRODUCT($J$18:BE$18)</f>
        <v>0</v>
      </c>
      <c r="BF62" s="5">
        <f>(1+$C62)*IFERROR(Ввод!$R41/$E62,0)*N(BF$14&gt;=Ввод!$T41)*N(BF$14&lt;Ввод!$U41)*PRODUCT($J$18:BF$18)</f>
        <v>0</v>
      </c>
      <c r="BG62" s="5">
        <f>(1+$C62)*IFERROR(Ввод!$R41/$E62,0)*N(BG$14&gt;=Ввод!$T41)*N(BG$14&lt;Ввод!$U41)*PRODUCT($J$18:BG$18)</f>
        <v>0</v>
      </c>
      <c r="BH62" s="5">
        <f>(1+$C62)*IFERROR(Ввод!$R41/$E62,0)*N(BH$14&gt;=Ввод!$T41)*N(BH$14&lt;Ввод!$U41)*PRODUCT($J$18:BH$18)</f>
        <v>0</v>
      </c>
      <c r="BI62" s="5">
        <f>(1+$C62)*IFERROR(Ввод!$R41/$E62,0)*N(BI$14&gt;=Ввод!$T41)*N(BI$14&lt;Ввод!$U41)*PRODUCT($J$18:BI$18)</f>
        <v>0</v>
      </c>
      <c r="BJ62" s="5">
        <f>(1+$C62)*IFERROR(Ввод!$R41/$E62,0)*N(BJ$14&gt;=Ввод!$T41)*N(BJ$14&lt;Ввод!$U41)*PRODUCT($J$18:BJ$18)</f>
        <v>0</v>
      </c>
      <c r="BK62" s="5">
        <f>(1+$C62)*IFERROR(Ввод!$R41/$E62,0)*N(BK$14&gt;=Ввод!$T41)*N(BK$14&lt;Ввод!$U41)*PRODUCT($J$18:BK$18)</f>
        <v>0</v>
      </c>
      <c r="BL62" s="5">
        <f>(1+$C62)*IFERROR(Ввод!$R41/$E62,0)*N(BL$14&gt;=Ввод!$T41)*N(BL$14&lt;Ввод!$U41)*PRODUCT($J$18:BL$18)</f>
        <v>0</v>
      </c>
      <c r="BM62" s="5">
        <f>(1+$C62)*IFERROR(Ввод!$R41/$E62,0)*N(BM$14&gt;=Ввод!$T41)*N(BM$14&lt;Ввод!$U41)*PRODUCT($J$18:BM$18)</f>
        <v>0</v>
      </c>
      <c r="BN62" s="5">
        <f>(1+$C62)*IFERROR(Ввод!$R41/$E62,0)*N(BN$14&gt;=Ввод!$T41)*N(BN$14&lt;Ввод!$U41)*PRODUCT($J$18:BN$18)</f>
        <v>0</v>
      </c>
      <c r="BO62" s="5">
        <f>(1+$C62)*IFERROR(Ввод!$R41/$E62,0)*N(BO$14&gt;=Ввод!$T41)*N(BO$14&lt;Ввод!$U41)*PRODUCT($J$18:BO$18)</f>
        <v>0</v>
      </c>
      <c r="BP62" s="5">
        <f>(1+$C62)*IFERROR(Ввод!$R41/$E62,0)*N(BP$14&gt;=Ввод!$T41)*N(BP$14&lt;Ввод!$U41)*PRODUCT($J$18:BP$18)</f>
        <v>0</v>
      </c>
      <c r="BQ62" s="5">
        <f>(1+$C62)*IFERROR(Ввод!$R41/$E62,0)*N(BQ$14&gt;=Ввод!$T41)*N(BQ$14&lt;Ввод!$U41)*PRODUCT($J$18:BQ$18)</f>
        <v>0</v>
      </c>
      <c r="BR62" s="5">
        <f>(1+$C62)*IFERROR(Ввод!$R41/$E62,0)*N(BR$14&gt;=Ввод!$T41)*N(BR$14&lt;Ввод!$U41)*PRODUCT($J$18:BR$18)</f>
        <v>0</v>
      </c>
      <c r="BS62" s="5">
        <f>(1+$C62)*IFERROR(Ввод!$R41/$E62,0)*N(BS$14&gt;=Ввод!$T41)*N(BS$14&lt;Ввод!$U41)*PRODUCT($J$18:BS$18)</f>
        <v>0</v>
      </c>
      <c r="BT62" s="5">
        <f>(1+$C62)*IFERROR(Ввод!$R41/$E62,0)*N(BT$14&gt;=Ввод!$T41)*N(BT$14&lt;Ввод!$U41)*PRODUCT($J$18:BT$18)</f>
        <v>0</v>
      </c>
      <c r="BU62" s="5">
        <f>(1+$C62)*IFERROR(Ввод!$R41/$E62,0)*N(BU$14&gt;=Ввод!$T41)*N(BU$14&lt;Ввод!$U41)*PRODUCT($J$18:BU$18)</f>
        <v>0</v>
      </c>
      <c r="BV62" s="5">
        <f>(1+$C62)*IFERROR(Ввод!$R41/$E62,0)*N(BV$14&gt;=Ввод!$T41)*N(BV$14&lt;Ввод!$U41)*PRODUCT($J$18:BV$18)</f>
        <v>0</v>
      </c>
      <c r="BW62" s="5">
        <f>(1+$C62)*IFERROR(Ввод!$R41/$E62,0)*N(BW$14&gt;=Ввод!$T41)*N(BW$14&lt;Ввод!$U41)*PRODUCT($J$18:BW$18)</f>
        <v>0</v>
      </c>
      <c r="BX62" s="5">
        <f>(1+$C62)*IFERROR(Ввод!$R41/$E62,0)*N(BX$14&gt;=Ввод!$T41)*N(BX$14&lt;Ввод!$U41)*PRODUCT($J$18:BX$18)</f>
        <v>0</v>
      </c>
      <c r="BY62" s="5">
        <f>(1+$C62)*IFERROR(Ввод!$R41/$E62,0)*N(BY$14&gt;=Ввод!$T41)*N(BY$14&lt;Ввод!$U41)*PRODUCT($J$18:BY$18)</f>
        <v>0</v>
      </c>
      <c r="BZ62" s="5">
        <f>(1+$C62)*IFERROR(Ввод!$R41/$E62,0)*N(BZ$14&gt;=Ввод!$T41)*N(BZ$14&lt;Ввод!$U41)*PRODUCT($J$18:BZ$18)</f>
        <v>0</v>
      </c>
      <c r="CA62" s="5">
        <f>(1+$C62)*IFERROR(Ввод!$R41/$E62,0)*N(CA$14&gt;=Ввод!$T41)*N(CA$14&lt;Ввод!$U41)*PRODUCT($J$18:CA$18)</f>
        <v>0</v>
      </c>
      <c r="CB62" s="5">
        <f>(1+$C62)*IFERROR(Ввод!$R41/$E62,0)*N(CB$14&gt;=Ввод!$T41)*N(CB$14&lt;Ввод!$U41)*PRODUCT($J$18:CB$18)</f>
        <v>0</v>
      </c>
      <c r="CC62" s="5">
        <f>(1+$C62)*IFERROR(Ввод!$R41/$E62,0)*N(CC$14&gt;=Ввод!$T41)*N(CC$14&lt;Ввод!$U41)*PRODUCT($J$18:CC$18)</f>
        <v>0</v>
      </c>
      <c r="CD62" s="5">
        <f>(1+$C62)*IFERROR(Ввод!$R41/$E62,0)*N(CD$14&gt;=Ввод!$T41)*N(CD$14&lt;Ввод!$U41)*PRODUCT($J$18:CD$18)</f>
        <v>0</v>
      </c>
      <c r="CE62" s="5">
        <f>(1+$C62)*IFERROR(Ввод!$R41/$E62,0)*N(CE$14&gt;=Ввод!$T41)*N(CE$14&lt;Ввод!$U41)*PRODUCT($J$18:CE$18)</f>
        <v>0</v>
      </c>
      <c r="CF62" s="5">
        <f>(1+$C62)*IFERROR(Ввод!$R41/$E62,0)*N(CF$14&gt;=Ввод!$T41)*N(CF$14&lt;Ввод!$U41)*PRODUCT($J$18:CF$18)</f>
        <v>0</v>
      </c>
      <c r="CG62" s="5">
        <f>(1+$C62)*IFERROR(Ввод!$R41/$E62,0)*N(CG$14&gt;=Ввод!$T41)*N(CG$14&lt;Ввод!$U41)*PRODUCT($J$18:CG$18)</f>
        <v>0</v>
      </c>
      <c r="CH62" s="5">
        <f>(1+$C62)*IFERROR(Ввод!$R41/$E62,0)*N(CH$14&gt;=Ввод!$T41)*N(CH$14&lt;Ввод!$U41)*PRODUCT($J$18:CH$18)</f>
        <v>0</v>
      </c>
      <c r="CI62" s="5">
        <f>(1+$C62)*IFERROR(Ввод!$R41/$E62,0)*N(CI$14&gt;=Ввод!$T41)*N(CI$14&lt;Ввод!$U41)*PRODUCT($J$18:CI$18)</f>
        <v>0</v>
      </c>
      <c r="CJ62" s="5">
        <f>(1+$C62)*IFERROR(Ввод!$R41/$E62,0)*N(CJ$14&gt;=Ввод!$T41)*N(CJ$14&lt;Ввод!$U41)*PRODUCT($J$18:CJ$18)</f>
        <v>0</v>
      </c>
      <c r="CK62" s="5">
        <f>(1+$C62)*IFERROR(Ввод!$R41/$E62,0)*N(CK$14&gt;=Ввод!$T41)*N(CK$14&lt;Ввод!$U41)*PRODUCT($J$18:CK$18)</f>
        <v>0</v>
      </c>
      <c r="CL62" s="5">
        <f>(1+$C62)*IFERROR(Ввод!$R41/$E62,0)*N(CL$14&gt;=Ввод!$T41)*N(CL$14&lt;Ввод!$U41)*PRODUCT($J$18:CL$18)</f>
        <v>0</v>
      </c>
      <c r="CM62" s="5">
        <f>(1+$C62)*IFERROR(Ввод!$R41/$E62,0)*N(CM$14&gt;=Ввод!$T41)*N(CM$14&lt;Ввод!$U41)*PRODUCT($J$18:CM$18)</f>
        <v>0</v>
      </c>
      <c r="CN62" s="5">
        <f>(1+$C62)*IFERROR(Ввод!$R41/$E62,0)*N(CN$14&gt;=Ввод!$T41)*N(CN$14&lt;Ввод!$U41)*PRODUCT($J$18:CN$18)</f>
        <v>0</v>
      </c>
      <c r="CO62" s="5">
        <f>(1+$C62)*IFERROR(Ввод!$R41/$E62,0)*N(CO$14&gt;=Ввод!$T41)*N(CO$14&lt;Ввод!$U41)*PRODUCT($J$18:CO$18)</f>
        <v>0</v>
      </c>
      <c r="CP62" s="5">
        <f>(1+$C62)*IFERROR(Ввод!$R41/$E62,0)*N(CP$14&gt;=Ввод!$T41)*N(CP$14&lt;Ввод!$U41)*PRODUCT($J$18:CP$18)</f>
        <v>0</v>
      </c>
      <c r="CQ62" s="5">
        <f>(1+$C62)*IFERROR(Ввод!$R41/$E62,0)*N(CQ$14&gt;=Ввод!$T41)*N(CQ$14&lt;Ввод!$U41)*PRODUCT($J$18:CQ$18)</f>
        <v>0</v>
      </c>
      <c r="CR62" s="5">
        <f>(1+$C62)*IFERROR(Ввод!$R41/$E62,0)*N(CR$14&gt;=Ввод!$T41)*N(CR$14&lt;Ввод!$U41)*PRODUCT($J$18:CR$18)</f>
        <v>0</v>
      </c>
      <c r="CS62" s="5">
        <f>(1+$C62)*IFERROR(Ввод!$R41/$E62,0)*N(CS$14&gt;=Ввод!$T41)*N(CS$14&lt;Ввод!$U41)*PRODUCT($J$18:CS$18)</f>
        <v>0</v>
      </c>
      <c r="CT62" s="5">
        <f>(1+$C62)*IFERROR(Ввод!$R41/$E62,0)*N(CT$14&gt;=Ввод!$T41)*N(CT$14&lt;Ввод!$U41)*PRODUCT($J$18:CT$18)</f>
        <v>0</v>
      </c>
      <c r="CU62" s="5">
        <f>(1+$C62)*IFERROR(Ввод!$R41/$E62,0)*N(CU$14&gt;=Ввод!$T41)*N(CU$14&lt;Ввод!$U41)*PRODUCT($J$18:CU$18)</f>
        <v>0</v>
      </c>
      <c r="CV62" s="5">
        <f>(1+$C62)*IFERROR(Ввод!$R41/$E62,0)*N(CV$14&gt;=Ввод!$T41)*N(CV$14&lt;Ввод!$U41)*PRODUCT($J$18:CV$18)</f>
        <v>0</v>
      </c>
      <c r="CW62" s="5">
        <f>(1+$C62)*IFERROR(Ввод!$R41/$E62,0)*N(CW$14&gt;=Ввод!$T41)*N(CW$14&lt;Ввод!$U41)*PRODUCT($J$18:CW$18)</f>
        <v>0</v>
      </c>
      <c r="CX62" s="5">
        <f>(1+$C62)*IFERROR(Ввод!$R41/$E62,0)*N(CX$14&gt;=Ввод!$T41)*N(CX$14&lt;Ввод!$U41)*PRODUCT($J$18:CX$18)</f>
        <v>0</v>
      </c>
      <c r="CY62" s="5">
        <f>(1+$C62)*IFERROR(Ввод!$R41/$E62,0)*N(CY$14&gt;=Ввод!$T41)*N(CY$14&lt;Ввод!$U41)*PRODUCT($J$18:CY$18)</f>
        <v>0</v>
      </c>
      <c r="CZ62" s="5">
        <f>(1+$C62)*IFERROR(Ввод!$R41/$E62,0)*N(CZ$14&gt;=Ввод!$T41)*N(CZ$14&lt;Ввод!$U41)*PRODUCT($J$18:CZ$18)</f>
        <v>0</v>
      </c>
      <c r="DA62" s="5">
        <f>(1+$C62)*IFERROR(Ввод!$R41/$E62,0)*N(DA$14&gt;=Ввод!$T41)*N(DA$14&lt;Ввод!$U41)*PRODUCT($J$18:DA$18)</f>
        <v>0</v>
      </c>
      <c r="DB62" s="5">
        <f>(1+$C62)*IFERROR(Ввод!$R41/$E62,0)*N(DB$14&gt;=Ввод!$T41)*N(DB$14&lt;Ввод!$U41)*PRODUCT($J$18:DB$18)</f>
        <v>0</v>
      </c>
      <c r="DC62" s="5">
        <f>(1+$C62)*IFERROR(Ввод!$R41/$E62,0)*N(DC$14&gt;=Ввод!$T41)*N(DC$14&lt;Ввод!$U41)*PRODUCT($J$18:DC$18)</f>
        <v>0</v>
      </c>
      <c r="DD62" s="5">
        <f>(1+$C62)*IFERROR(Ввод!$R41/$E62,0)*N(DD$14&gt;=Ввод!$T41)*N(DD$14&lt;Ввод!$U41)*PRODUCT($J$18:DD$18)</f>
        <v>0</v>
      </c>
      <c r="DE62" s="5">
        <f>(1+$C62)*IFERROR(Ввод!$R41/$E62,0)*N(DE$14&gt;=Ввод!$T41)*N(DE$14&lt;Ввод!$U41)*PRODUCT($J$18:DE$18)</f>
        <v>0</v>
      </c>
      <c r="DF62" s="5">
        <f>(1+$C62)*IFERROR(Ввод!$R41/$E62,0)*N(DF$14&gt;=Ввод!$T41)*N(DF$14&lt;Ввод!$U41)*PRODUCT($J$18:DF$18)</f>
        <v>0</v>
      </c>
      <c r="DG62" s="5">
        <f>(1+$C62)*IFERROR(Ввод!$R41/$E62,0)*N(DG$14&gt;=Ввод!$T41)*N(DG$14&lt;Ввод!$U41)*PRODUCT($J$18:DG$18)</f>
        <v>0</v>
      </c>
      <c r="DH62" s="5">
        <f>(1+$C62)*IFERROR(Ввод!$R41/$E62,0)*N(DH$14&gt;=Ввод!$T41)*N(DH$14&lt;Ввод!$U41)*PRODUCT($J$18:DH$18)</f>
        <v>0</v>
      </c>
      <c r="DI62" s="5">
        <f>(1+$C62)*IFERROR(Ввод!$R41/$E62,0)*N(DI$14&gt;=Ввод!$T41)*N(DI$14&lt;Ввод!$U41)*PRODUCT($J$18:DI$18)</f>
        <v>0</v>
      </c>
      <c r="DJ62" s="5">
        <f>(1+$C62)*IFERROR(Ввод!$R41/$E62,0)*N(DJ$14&gt;=Ввод!$T41)*N(DJ$14&lt;Ввод!$U41)*PRODUCT($J$18:DJ$18)</f>
        <v>0</v>
      </c>
    </row>
    <row r="63" spans="2:114">
      <c r="B63" t="str">
        <f>Ввод!L42</f>
        <v>Создание / реконструкция объект №17</v>
      </c>
      <c r="C63" s="235">
        <f>Чувствительность!$D$27</f>
        <v>0</v>
      </c>
      <c r="D63" s="7">
        <f>N(Ввод!P42)</f>
        <v>0</v>
      </c>
      <c r="E63">
        <f>MATCH(Ввод!U42,$14:$14,0)-MATCH(Ввод!T42,$14:$14,0)</f>
        <v>0</v>
      </c>
      <c r="G63" s="7" t="s">
        <v>0</v>
      </c>
      <c r="I63" s="5">
        <f t="shared" si="5"/>
        <v>0</v>
      </c>
      <c r="J63" s="5">
        <f>(1+$C63)*IFERROR(Ввод!$R42/$E63,0)*N(J$14&gt;=Ввод!$T42)*N(J$14&lt;Ввод!$U42)*PRODUCT($J$18:J$18)</f>
        <v>0</v>
      </c>
      <c r="K63" s="5">
        <f>(1+$C63)*IFERROR(Ввод!$R42/$E63,0)*N(K$14&gt;=Ввод!$T42)*N(K$14&lt;Ввод!$U42)*PRODUCT($J$18:K$18)</f>
        <v>0</v>
      </c>
      <c r="L63" s="5">
        <f>(1+$C63)*IFERROR(Ввод!$R42/$E63,0)*N(L$14&gt;=Ввод!$T42)*N(L$14&lt;Ввод!$U42)*PRODUCT($J$18:L$18)</f>
        <v>0</v>
      </c>
      <c r="M63" s="5">
        <f>(1+$C63)*IFERROR(Ввод!$R42/$E63,0)*N(M$14&gt;=Ввод!$T42)*N(M$14&lt;Ввод!$U42)*PRODUCT($J$18:M$18)</f>
        <v>0</v>
      </c>
      <c r="N63" s="5">
        <f>(1+$C63)*IFERROR(Ввод!$R42/$E63,0)*N(N$14&gt;=Ввод!$T42)*N(N$14&lt;Ввод!$U42)*PRODUCT($J$18:N$18)</f>
        <v>0</v>
      </c>
      <c r="O63" s="5">
        <f>(1+$C63)*IFERROR(Ввод!$R42/$E63,0)*N(O$14&gt;=Ввод!$T42)*N(O$14&lt;Ввод!$U42)*PRODUCT($J$18:O$18)</f>
        <v>0</v>
      </c>
      <c r="P63" s="5">
        <f>(1+$C63)*IFERROR(Ввод!$R42/$E63,0)*N(P$14&gt;=Ввод!$T42)*N(P$14&lt;Ввод!$U42)*PRODUCT($J$18:P$18)</f>
        <v>0</v>
      </c>
      <c r="Q63" s="5">
        <f>(1+$C63)*IFERROR(Ввод!$R42/$E63,0)*N(Q$14&gt;=Ввод!$T42)*N(Q$14&lt;Ввод!$U42)*PRODUCT($J$18:Q$18)</f>
        <v>0</v>
      </c>
      <c r="R63" s="5">
        <f>(1+$C63)*IFERROR(Ввод!$R42/$E63,0)*N(R$14&gt;=Ввод!$T42)*N(R$14&lt;Ввод!$U42)*PRODUCT($J$18:R$18)</f>
        <v>0</v>
      </c>
      <c r="S63" s="5">
        <f>(1+$C63)*IFERROR(Ввод!$R42/$E63,0)*N(S$14&gt;=Ввод!$T42)*N(S$14&lt;Ввод!$U42)*PRODUCT($J$18:S$18)</f>
        <v>0</v>
      </c>
      <c r="T63" s="5">
        <f>(1+$C63)*IFERROR(Ввод!$R42/$E63,0)*N(T$14&gt;=Ввод!$T42)*N(T$14&lt;Ввод!$U42)*PRODUCT($J$18:T$18)</f>
        <v>0</v>
      </c>
      <c r="U63" s="5">
        <f>(1+$C63)*IFERROR(Ввод!$R42/$E63,0)*N(U$14&gt;=Ввод!$T42)*N(U$14&lt;Ввод!$U42)*PRODUCT($J$18:U$18)</f>
        <v>0</v>
      </c>
      <c r="V63" s="5">
        <f>(1+$C63)*IFERROR(Ввод!$R42/$E63,0)*N(V$14&gt;=Ввод!$T42)*N(V$14&lt;Ввод!$U42)*PRODUCT($J$18:V$18)</f>
        <v>0</v>
      </c>
      <c r="W63" s="5">
        <f>(1+$C63)*IFERROR(Ввод!$R42/$E63,0)*N(W$14&gt;=Ввод!$T42)*N(W$14&lt;Ввод!$U42)*PRODUCT($J$18:W$18)</f>
        <v>0</v>
      </c>
      <c r="X63" s="5">
        <f>(1+$C63)*IFERROR(Ввод!$R42/$E63,0)*N(X$14&gt;=Ввод!$T42)*N(X$14&lt;Ввод!$U42)*PRODUCT($J$18:X$18)</f>
        <v>0</v>
      </c>
      <c r="Y63" s="5">
        <f>(1+$C63)*IFERROR(Ввод!$R42/$E63,0)*N(Y$14&gt;=Ввод!$T42)*N(Y$14&lt;Ввод!$U42)*PRODUCT($J$18:Y$18)</f>
        <v>0</v>
      </c>
      <c r="Z63" s="5">
        <f>(1+$C63)*IFERROR(Ввод!$R42/$E63,0)*N(Z$14&gt;=Ввод!$T42)*N(Z$14&lt;Ввод!$U42)*PRODUCT($J$18:Z$18)</f>
        <v>0</v>
      </c>
      <c r="AA63" s="5">
        <f>(1+$C63)*IFERROR(Ввод!$R42/$E63,0)*N(AA$14&gt;=Ввод!$T42)*N(AA$14&lt;Ввод!$U42)*PRODUCT($J$18:AA$18)</f>
        <v>0</v>
      </c>
      <c r="AB63" s="5">
        <f>(1+$C63)*IFERROR(Ввод!$R42/$E63,0)*N(AB$14&gt;=Ввод!$T42)*N(AB$14&lt;Ввод!$U42)*PRODUCT($J$18:AB$18)</f>
        <v>0</v>
      </c>
      <c r="AC63" s="5">
        <f>(1+$C63)*IFERROR(Ввод!$R42/$E63,0)*N(AC$14&gt;=Ввод!$T42)*N(AC$14&lt;Ввод!$U42)*PRODUCT($J$18:AC$18)</f>
        <v>0</v>
      </c>
      <c r="AD63" s="5">
        <f>(1+$C63)*IFERROR(Ввод!$R42/$E63,0)*N(AD$14&gt;=Ввод!$T42)*N(AD$14&lt;Ввод!$U42)*PRODUCT($J$18:AD$18)</f>
        <v>0</v>
      </c>
      <c r="AE63" s="5">
        <f>(1+$C63)*IFERROR(Ввод!$R42/$E63,0)*N(AE$14&gt;=Ввод!$T42)*N(AE$14&lt;Ввод!$U42)*PRODUCT($J$18:AE$18)</f>
        <v>0</v>
      </c>
      <c r="AF63" s="5">
        <f>(1+$C63)*IFERROR(Ввод!$R42/$E63,0)*N(AF$14&gt;=Ввод!$T42)*N(AF$14&lt;Ввод!$U42)*PRODUCT($J$18:AF$18)</f>
        <v>0</v>
      </c>
      <c r="AG63" s="5">
        <f>(1+$C63)*IFERROR(Ввод!$R42/$E63,0)*N(AG$14&gt;=Ввод!$T42)*N(AG$14&lt;Ввод!$U42)*PRODUCT($J$18:AG$18)</f>
        <v>0</v>
      </c>
      <c r="AH63" s="5">
        <f>(1+$C63)*IFERROR(Ввод!$R42/$E63,0)*N(AH$14&gt;=Ввод!$T42)*N(AH$14&lt;Ввод!$U42)*PRODUCT($J$18:AH$18)</f>
        <v>0</v>
      </c>
      <c r="AI63" s="5">
        <f>(1+$C63)*IFERROR(Ввод!$R42/$E63,0)*N(AI$14&gt;=Ввод!$T42)*N(AI$14&lt;Ввод!$U42)*PRODUCT($J$18:AI$18)</f>
        <v>0</v>
      </c>
      <c r="AJ63" s="5">
        <f>(1+$C63)*IFERROR(Ввод!$R42/$E63,0)*N(AJ$14&gt;=Ввод!$T42)*N(AJ$14&lt;Ввод!$U42)*PRODUCT($J$18:AJ$18)</f>
        <v>0</v>
      </c>
      <c r="AK63" s="5">
        <f>(1+$C63)*IFERROR(Ввод!$R42/$E63,0)*N(AK$14&gt;=Ввод!$T42)*N(AK$14&lt;Ввод!$U42)*PRODUCT($J$18:AK$18)</f>
        <v>0</v>
      </c>
      <c r="AL63" s="5">
        <f>(1+$C63)*IFERROR(Ввод!$R42/$E63,0)*N(AL$14&gt;=Ввод!$T42)*N(AL$14&lt;Ввод!$U42)*PRODUCT($J$18:AL$18)</f>
        <v>0</v>
      </c>
      <c r="AM63" s="5">
        <f>(1+$C63)*IFERROR(Ввод!$R42/$E63,0)*N(AM$14&gt;=Ввод!$T42)*N(AM$14&lt;Ввод!$U42)*PRODUCT($J$18:AM$18)</f>
        <v>0</v>
      </c>
      <c r="AN63" s="5">
        <f>(1+$C63)*IFERROR(Ввод!$R42/$E63,0)*N(AN$14&gt;=Ввод!$T42)*N(AN$14&lt;Ввод!$U42)*PRODUCT($J$18:AN$18)</f>
        <v>0</v>
      </c>
      <c r="AO63" s="5">
        <f>(1+$C63)*IFERROR(Ввод!$R42/$E63,0)*N(AO$14&gt;=Ввод!$T42)*N(AO$14&lt;Ввод!$U42)*PRODUCT($J$18:AO$18)</f>
        <v>0</v>
      </c>
      <c r="AP63" s="5">
        <f>(1+$C63)*IFERROR(Ввод!$R42/$E63,0)*N(AP$14&gt;=Ввод!$T42)*N(AP$14&lt;Ввод!$U42)*PRODUCT($J$18:AP$18)</f>
        <v>0</v>
      </c>
      <c r="AQ63" s="5">
        <f>(1+$C63)*IFERROR(Ввод!$R42/$E63,0)*N(AQ$14&gt;=Ввод!$T42)*N(AQ$14&lt;Ввод!$U42)*PRODUCT($J$18:AQ$18)</f>
        <v>0</v>
      </c>
      <c r="AR63" s="5">
        <f>(1+$C63)*IFERROR(Ввод!$R42/$E63,0)*N(AR$14&gt;=Ввод!$T42)*N(AR$14&lt;Ввод!$U42)*PRODUCT($J$18:AR$18)</f>
        <v>0</v>
      </c>
      <c r="AS63" s="5">
        <f>(1+$C63)*IFERROR(Ввод!$R42/$E63,0)*N(AS$14&gt;=Ввод!$T42)*N(AS$14&lt;Ввод!$U42)*PRODUCT($J$18:AS$18)</f>
        <v>0</v>
      </c>
      <c r="AT63" s="5">
        <f>(1+$C63)*IFERROR(Ввод!$R42/$E63,0)*N(AT$14&gt;=Ввод!$T42)*N(AT$14&lt;Ввод!$U42)*PRODUCT($J$18:AT$18)</f>
        <v>0</v>
      </c>
      <c r="AU63" s="5">
        <f>(1+$C63)*IFERROR(Ввод!$R42/$E63,0)*N(AU$14&gt;=Ввод!$T42)*N(AU$14&lt;Ввод!$U42)*PRODUCT($J$18:AU$18)</f>
        <v>0</v>
      </c>
      <c r="AV63" s="5">
        <f>(1+$C63)*IFERROR(Ввод!$R42/$E63,0)*N(AV$14&gt;=Ввод!$T42)*N(AV$14&lt;Ввод!$U42)*PRODUCT($J$18:AV$18)</f>
        <v>0</v>
      </c>
      <c r="AW63" s="5">
        <f>(1+$C63)*IFERROR(Ввод!$R42/$E63,0)*N(AW$14&gt;=Ввод!$T42)*N(AW$14&lt;Ввод!$U42)*PRODUCT($J$18:AW$18)</f>
        <v>0</v>
      </c>
      <c r="AX63" s="5">
        <f>(1+$C63)*IFERROR(Ввод!$R42/$E63,0)*N(AX$14&gt;=Ввод!$T42)*N(AX$14&lt;Ввод!$U42)*PRODUCT($J$18:AX$18)</f>
        <v>0</v>
      </c>
      <c r="AY63" s="5">
        <f>(1+$C63)*IFERROR(Ввод!$R42/$E63,0)*N(AY$14&gt;=Ввод!$T42)*N(AY$14&lt;Ввод!$U42)*PRODUCT($J$18:AY$18)</f>
        <v>0</v>
      </c>
      <c r="AZ63" s="5">
        <f>(1+$C63)*IFERROR(Ввод!$R42/$E63,0)*N(AZ$14&gt;=Ввод!$T42)*N(AZ$14&lt;Ввод!$U42)*PRODUCT($J$18:AZ$18)</f>
        <v>0</v>
      </c>
      <c r="BA63" s="5">
        <f>(1+$C63)*IFERROR(Ввод!$R42/$E63,0)*N(BA$14&gt;=Ввод!$T42)*N(BA$14&lt;Ввод!$U42)*PRODUCT($J$18:BA$18)</f>
        <v>0</v>
      </c>
      <c r="BB63" s="5">
        <f>(1+$C63)*IFERROR(Ввод!$R42/$E63,0)*N(BB$14&gt;=Ввод!$T42)*N(BB$14&lt;Ввод!$U42)*PRODUCT($J$18:BB$18)</f>
        <v>0</v>
      </c>
      <c r="BC63" s="5">
        <f>(1+$C63)*IFERROR(Ввод!$R42/$E63,0)*N(BC$14&gt;=Ввод!$T42)*N(BC$14&lt;Ввод!$U42)*PRODUCT($J$18:BC$18)</f>
        <v>0</v>
      </c>
      <c r="BD63" s="5">
        <f>(1+$C63)*IFERROR(Ввод!$R42/$E63,0)*N(BD$14&gt;=Ввод!$T42)*N(BD$14&lt;Ввод!$U42)*PRODUCT($J$18:BD$18)</f>
        <v>0</v>
      </c>
      <c r="BE63" s="5">
        <f>(1+$C63)*IFERROR(Ввод!$R42/$E63,0)*N(BE$14&gt;=Ввод!$T42)*N(BE$14&lt;Ввод!$U42)*PRODUCT($J$18:BE$18)</f>
        <v>0</v>
      </c>
      <c r="BF63" s="5">
        <f>(1+$C63)*IFERROR(Ввод!$R42/$E63,0)*N(BF$14&gt;=Ввод!$T42)*N(BF$14&lt;Ввод!$U42)*PRODUCT($J$18:BF$18)</f>
        <v>0</v>
      </c>
      <c r="BG63" s="5">
        <f>(1+$C63)*IFERROR(Ввод!$R42/$E63,0)*N(BG$14&gt;=Ввод!$T42)*N(BG$14&lt;Ввод!$U42)*PRODUCT($J$18:BG$18)</f>
        <v>0</v>
      </c>
      <c r="BH63" s="5">
        <f>(1+$C63)*IFERROR(Ввод!$R42/$E63,0)*N(BH$14&gt;=Ввод!$T42)*N(BH$14&lt;Ввод!$U42)*PRODUCT($J$18:BH$18)</f>
        <v>0</v>
      </c>
      <c r="BI63" s="5">
        <f>(1+$C63)*IFERROR(Ввод!$R42/$E63,0)*N(BI$14&gt;=Ввод!$T42)*N(BI$14&lt;Ввод!$U42)*PRODUCT($J$18:BI$18)</f>
        <v>0</v>
      </c>
      <c r="BJ63" s="5">
        <f>(1+$C63)*IFERROR(Ввод!$R42/$E63,0)*N(BJ$14&gt;=Ввод!$T42)*N(BJ$14&lt;Ввод!$U42)*PRODUCT($J$18:BJ$18)</f>
        <v>0</v>
      </c>
      <c r="BK63" s="5">
        <f>(1+$C63)*IFERROR(Ввод!$R42/$E63,0)*N(BK$14&gt;=Ввод!$T42)*N(BK$14&lt;Ввод!$U42)*PRODUCT($J$18:BK$18)</f>
        <v>0</v>
      </c>
      <c r="BL63" s="5">
        <f>(1+$C63)*IFERROR(Ввод!$R42/$E63,0)*N(BL$14&gt;=Ввод!$T42)*N(BL$14&lt;Ввод!$U42)*PRODUCT($J$18:BL$18)</f>
        <v>0</v>
      </c>
      <c r="BM63" s="5">
        <f>(1+$C63)*IFERROR(Ввод!$R42/$E63,0)*N(BM$14&gt;=Ввод!$T42)*N(BM$14&lt;Ввод!$U42)*PRODUCT($J$18:BM$18)</f>
        <v>0</v>
      </c>
      <c r="BN63" s="5">
        <f>(1+$C63)*IFERROR(Ввод!$R42/$E63,0)*N(BN$14&gt;=Ввод!$T42)*N(BN$14&lt;Ввод!$U42)*PRODUCT($J$18:BN$18)</f>
        <v>0</v>
      </c>
      <c r="BO63" s="5">
        <f>(1+$C63)*IFERROR(Ввод!$R42/$E63,0)*N(BO$14&gt;=Ввод!$T42)*N(BO$14&lt;Ввод!$U42)*PRODUCT($J$18:BO$18)</f>
        <v>0</v>
      </c>
      <c r="BP63" s="5">
        <f>(1+$C63)*IFERROR(Ввод!$R42/$E63,0)*N(BP$14&gt;=Ввод!$T42)*N(BP$14&lt;Ввод!$U42)*PRODUCT($J$18:BP$18)</f>
        <v>0</v>
      </c>
      <c r="BQ63" s="5">
        <f>(1+$C63)*IFERROR(Ввод!$R42/$E63,0)*N(BQ$14&gt;=Ввод!$T42)*N(BQ$14&lt;Ввод!$U42)*PRODUCT($J$18:BQ$18)</f>
        <v>0</v>
      </c>
      <c r="BR63" s="5">
        <f>(1+$C63)*IFERROR(Ввод!$R42/$E63,0)*N(BR$14&gt;=Ввод!$T42)*N(BR$14&lt;Ввод!$U42)*PRODUCT($J$18:BR$18)</f>
        <v>0</v>
      </c>
      <c r="BS63" s="5">
        <f>(1+$C63)*IFERROR(Ввод!$R42/$E63,0)*N(BS$14&gt;=Ввод!$T42)*N(BS$14&lt;Ввод!$U42)*PRODUCT($J$18:BS$18)</f>
        <v>0</v>
      </c>
      <c r="BT63" s="5">
        <f>(1+$C63)*IFERROR(Ввод!$R42/$E63,0)*N(BT$14&gt;=Ввод!$T42)*N(BT$14&lt;Ввод!$U42)*PRODUCT($J$18:BT$18)</f>
        <v>0</v>
      </c>
      <c r="BU63" s="5">
        <f>(1+$C63)*IFERROR(Ввод!$R42/$E63,0)*N(BU$14&gt;=Ввод!$T42)*N(BU$14&lt;Ввод!$U42)*PRODUCT($J$18:BU$18)</f>
        <v>0</v>
      </c>
      <c r="BV63" s="5">
        <f>(1+$C63)*IFERROR(Ввод!$R42/$E63,0)*N(BV$14&gt;=Ввод!$T42)*N(BV$14&lt;Ввод!$U42)*PRODUCT($J$18:BV$18)</f>
        <v>0</v>
      </c>
      <c r="BW63" s="5">
        <f>(1+$C63)*IFERROR(Ввод!$R42/$E63,0)*N(BW$14&gt;=Ввод!$T42)*N(BW$14&lt;Ввод!$U42)*PRODUCT($J$18:BW$18)</f>
        <v>0</v>
      </c>
      <c r="BX63" s="5">
        <f>(1+$C63)*IFERROR(Ввод!$R42/$E63,0)*N(BX$14&gt;=Ввод!$T42)*N(BX$14&lt;Ввод!$U42)*PRODUCT($J$18:BX$18)</f>
        <v>0</v>
      </c>
      <c r="BY63" s="5">
        <f>(1+$C63)*IFERROR(Ввод!$R42/$E63,0)*N(BY$14&gt;=Ввод!$T42)*N(BY$14&lt;Ввод!$U42)*PRODUCT($J$18:BY$18)</f>
        <v>0</v>
      </c>
      <c r="BZ63" s="5">
        <f>(1+$C63)*IFERROR(Ввод!$R42/$E63,0)*N(BZ$14&gt;=Ввод!$T42)*N(BZ$14&lt;Ввод!$U42)*PRODUCT($J$18:BZ$18)</f>
        <v>0</v>
      </c>
      <c r="CA63" s="5">
        <f>(1+$C63)*IFERROR(Ввод!$R42/$E63,0)*N(CA$14&gt;=Ввод!$T42)*N(CA$14&lt;Ввод!$U42)*PRODUCT($J$18:CA$18)</f>
        <v>0</v>
      </c>
      <c r="CB63" s="5">
        <f>(1+$C63)*IFERROR(Ввод!$R42/$E63,0)*N(CB$14&gt;=Ввод!$T42)*N(CB$14&lt;Ввод!$U42)*PRODUCT($J$18:CB$18)</f>
        <v>0</v>
      </c>
      <c r="CC63" s="5">
        <f>(1+$C63)*IFERROR(Ввод!$R42/$E63,0)*N(CC$14&gt;=Ввод!$T42)*N(CC$14&lt;Ввод!$U42)*PRODUCT($J$18:CC$18)</f>
        <v>0</v>
      </c>
      <c r="CD63" s="5">
        <f>(1+$C63)*IFERROR(Ввод!$R42/$E63,0)*N(CD$14&gt;=Ввод!$T42)*N(CD$14&lt;Ввод!$U42)*PRODUCT($J$18:CD$18)</f>
        <v>0</v>
      </c>
      <c r="CE63" s="5">
        <f>(1+$C63)*IFERROR(Ввод!$R42/$E63,0)*N(CE$14&gt;=Ввод!$T42)*N(CE$14&lt;Ввод!$U42)*PRODUCT($J$18:CE$18)</f>
        <v>0</v>
      </c>
      <c r="CF63" s="5">
        <f>(1+$C63)*IFERROR(Ввод!$R42/$E63,0)*N(CF$14&gt;=Ввод!$T42)*N(CF$14&lt;Ввод!$U42)*PRODUCT($J$18:CF$18)</f>
        <v>0</v>
      </c>
      <c r="CG63" s="5">
        <f>(1+$C63)*IFERROR(Ввод!$R42/$E63,0)*N(CG$14&gt;=Ввод!$T42)*N(CG$14&lt;Ввод!$U42)*PRODUCT($J$18:CG$18)</f>
        <v>0</v>
      </c>
      <c r="CH63" s="5">
        <f>(1+$C63)*IFERROR(Ввод!$R42/$E63,0)*N(CH$14&gt;=Ввод!$T42)*N(CH$14&lt;Ввод!$U42)*PRODUCT($J$18:CH$18)</f>
        <v>0</v>
      </c>
      <c r="CI63" s="5">
        <f>(1+$C63)*IFERROR(Ввод!$R42/$E63,0)*N(CI$14&gt;=Ввод!$T42)*N(CI$14&lt;Ввод!$U42)*PRODUCT($J$18:CI$18)</f>
        <v>0</v>
      </c>
      <c r="CJ63" s="5">
        <f>(1+$C63)*IFERROR(Ввод!$R42/$E63,0)*N(CJ$14&gt;=Ввод!$T42)*N(CJ$14&lt;Ввод!$U42)*PRODUCT($J$18:CJ$18)</f>
        <v>0</v>
      </c>
      <c r="CK63" s="5">
        <f>(1+$C63)*IFERROR(Ввод!$R42/$E63,0)*N(CK$14&gt;=Ввод!$T42)*N(CK$14&lt;Ввод!$U42)*PRODUCT($J$18:CK$18)</f>
        <v>0</v>
      </c>
      <c r="CL63" s="5">
        <f>(1+$C63)*IFERROR(Ввод!$R42/$E63,0)*N(CL$14&gt;=Ввод!$T42)*N(CL$14&lt;Ввод!$U42)*PRODUCT($J$18:CL$18)</f>
        <v>0</v>
      </c>
      <c r="CM63" s="5">
        <f>(1+$C63)*IFERROR(Ввод!$R42/$E63,0)*N(CM$14&gt;=Ввод!$T42)*N(CM$14&lt;Ввод!$U42)*PRODUCT($J$18:CM$18)</f>
        <v>0</v>
      </c>
      <c r="CN63" s="5">
        <f>(1+$C63)*IFERROR(Ввод!$R42/$E63,0)*N(CN$14&gt;=Ввод!$T42)*N(CN$14&lt;Ввод!$U42)*PRODUCT($J$18:CN$18)</f>
        <v>0</v>
      </c>
      <c r="CO63" s="5">
        <f>(1+$C63)*IFERROR(Ввод!$R42/$E63,0)*N(CO$14&gt;=Ввод!$T42)*N(CO$14&lt;Ввод!$U42)*PRODUCT($J$18:CO$18)</f>
        <v>0</v>
      </c>
      <c r="CP63" s="5">
        <f>(1+$C63)*IFERROR(Ввод!$R42/$E63,0)*N(CP$14&gt;=Ввод!$T42)*N(CP$14&lt;Ввод!$U42)*PRODUCT($J$18:CP$18)</f>
        <v>0</v>
      </c>
      <c r="CQ63" s="5">
        <f>(1+$C63)*IFERROR(Ввод!$R42/$E63,0)*N(CQ$14&gt;=Ввод!$T42)*N(CQ$14&lt;Ввод!$U42)*PRODUCT($J$18:CQ$18)</f>
        <v>0</v>
      </c>
      <c r="CR63" s="5">
        <f>(1+$C63)*IFERROR(Ввод!$R42/$E63,0)*N(CR$14&gt;=Ввод!$T42)*N(CR$14&lt;Ввод!$U42)*PRODUCT($J$18:CR$18)</f>
        <v>0</v>
      </c>
      <c r="CS63" s="5">
        <f>(1+$C63)*IFERROR(Ввод!$R42/$E63,0)*N(CS$14&gt;=Ввод!$T42)*N(CS$14&lt;Ввод!$U42)*PRODUCT($J$18:CS$18)</f>
        <v>0</v>
      </c>
      <c r="CT63" s="5">
        <f>(1+$C63)*IFERROR(Ввод!$R42/$E63,0)*N(CT$14&gt;=Ввод!$T42)*N(CT$14&lt;Ввод!$U42)*PRODUCT($J$18:CT$18)</f>
        <v>0</v>
      </c>
      <c r="CU63" s="5">
        <f>(1+$C63)*IFERROR(Ввод!$R42/$E63,0)*N(CU$14&gt;=Ввод!$T42)*N(CU$14&lt;Ввод!$U42)*PRODUCT($J$18:CU$18)</f>
        <v>0</v>
      </c>
      <c r="CV63" s="5">
        <f>(1+$C63)*IFERROR(Ввод!$R42/$E63,0)*N(CV$14&gt;=Ввод!$T42)*N(CV$14&lt;Ввод!$U42)*PRODUCT($J$18:CV$18)</f>
        <v>0</v>
      </c>
      <c r="CW63" s="5">
        <f>(1+$C63)*IFERROR(Ввод!$R42/$E63,0)*N(CW$14&gt;=Ввод!$T42)*N(CW$14&lt;Ввод!$U42)*PRODUCT($J$18:CW$18)</f>
        <v>0</v>
      </c>
      <c r="CX63" s="5">
        <f>(1+$C63)*IFERROR(Ввод!$R42/$E63,0)*N(CX$14&gt;=Ввод!$T42)*N(CX$14&lt;Ввод!$U42)*PRODUCT($J$18:CX$18)</f>
        <v>0</v>
      </c>
      <c r="CY63" s="5">
        <f>(1+$C63)*IFERROR(Ввод!$R42/$E63,0)*N(CY$14&gt;=Ввод!$T42)*N(CY$14&lt;Ввод!$U42)*PRODUCT($J$18:CY$18)</f>
        <v>0</v>
      </c>
      <c r="CZ63" s="5">
        <f>(1+$C63)*IFERROR(Ввод!$R42/$E63,0)*N(CZ$14&gt;=Ввод!$T42)*N(CZ$14&lt;Ввод!$U42)*PRODUCT($J$18:CZ$18)</f>
        <v>0</v>
      </c>
      <c r="DA63" s="5">
        <f>(1+$C63)*IFERROR(Ввод!$R42/$E63,0)*N(DA$14&gt;=Ввод!$T42)*N(DA$14&lt;Ввод!$U42)*PRODUCT($J$18:DA$18)</f>
        <v>0</v>
      </c>
      <c r="DB63" s="5">
        <f>(1+$C63)*IFERROR(Ввод!$R42/$E63,0)*N(DB$14&gt;=Ввод!$T42)*N(DB$14&lt;Ввод!$U42)*PRODUCT($J$18:DB$18)</f>
        <v>0</v>
      </c>
      <c r="DC63" s="5">
        <f>(1+$C63)*IFERROR(Ввод!$R42/$E63,0)*N(DC$14&gt;=Ввод!$T42)*N(DC$14&lt;Ввод!$U42)*PRODUCT($J$18:DC$18)</f>
        <v>0</v>
      </c>
      <c r="DD63" s="5">
        <f>(1+$C63)*IFERROR(Ввод!$R42/$E63,0)*N(DD$14&gt;=Ввод!$T42)*N(DD$14&lt;Ввод!$U42)*PRODUCT($J$18:DD$18)</f>
        <v>0</v>
      </c>
      <c r="DE63" s="5">
        <f>(1+$C63)*IFERROR(Ввод!$R42/$E63,0)*N(DE$14&gt;=Ввод!$T42)*N(DE$14&lt;Ввод!$U42)*PRODUCT($J$18:DE$18)</f>
        <v>0</v>
      </c>
      <c r="DF63" s="5">
        <f>(1+$C63)*IFERROR(Ввод!$R42/$E63,0)*N(DF$14&gt;=Ввод!$T42)*N(DF$14&lt;Ввод!$U42)*PRODUCT($J$18:DF$18)</f>
        <v>0</v>
      </c>
      <c r="DG63" s="5">
        <f>(1+$C63)*IFERROR(Ввод!$R42/$E63,0)*N(DG$14&gt;=Ввод!$T42)*N(DG$14&lt;Ввод!$U42)*PRODUCT($J$18:DG$18)</f>
        <v>0</v>
      </c>
      <c r="DH63" s="5">
        <f>(1+$C63)*IFERROR(Ввод!$R42/$E63,0)*N(DH$14&gt;=Ввод!$T42)*N(DH$14&lt;Ввод!$U42)*PRODUCT($J$18:DH$18)</f>
        <v>0</v>
      </c>
      <c r="DI63" s="5">
        <f>(1+$C63)*IFERROR(Ввод!$R42/$E63,0)*N(DI$14&gt;=Ввод!$T42)*N(DI$14&lt;Ввод!$U42)*PRODUCT($J$18:DI$18)</f>
        <v>0</v>
      </c>
      <c r="DJ63" s="5">
        <f>(1+$C63)*IFERROR(Ввод!$R42/$E63,0)*N(DJ$14&gt;=Ввод!$T42)*N(DJ$14&lt;Ввод!$U42)*PRODUCT($J$18:DJ$18)</f>
        <v>0</v>
      </c>
    </row>
    <row r="64" spans="2:114">
      <c r="B64" t="str">
        <f>Ввод!L43</f>
        <v>Создание / реконструкция объект №18</v>
      </c>
      <c r="C64" s="235">
        <f>Чувствительность!$D$27</f>
        <v>0</v>
      </c>
      <c r="D64" s="7">
        <f>N(Ввод!P43)</f>
        <v>0</v>
      </c>
      <c r="E64">
        <f>MATCH(Ввод!U43,$14:$14,0)-MATCH(Ввод!T43,$14:$14,0)</f>
        <v>0</v>
      </c>
      <c r="G64" s="7" t="s">
        <v>0</v>
      </c>
      <c r="I64" s="5">
        <f t="shared" si="5"/>
        <v>0</v>
      </c>
      <c r="J64" s="5">
        <f>(1+$C64)*IFERROR(Ввод!$R43/$E64,0)*N(J$14&gt;=Ввод!$T43)*N(J$14&lt;Ввод!$U43)*PRODUCT($J$18:J$18)</f>
        <v>0</v>
      </c>
      <c r="K64" s="5">
        <f>(1+$C64)*IFERROR(Ввод!$R43/$E64,0)*N(K$14&gt;=Ввод!$T43)*N(K$14&lt;Ввод!$U43)*PRODUCT($J$18:K$18)</f>
        <v>0</v>
      </c>
      <c r="L64" s="5">
        <f>(1+$C64)*IFERROR(Ввод!$R43/$E64,0)*N(L$14&gt;=Ввод!$T43)*N(L$14&lt;Ввод!$U43)*PRODUCT($J$18:L$18)</f>
        <v>0</v>
      </c>
      <c r="M64" s="5">
        <f>(1+$C64)*IFERROR(Ввод!$R43/$E64,0)*N(M$14&gt;=Ввод!$T43)*N(M$14&lt;Ввод!$U43)*PRODUCT($J$18:M$18)</f>
        <v>0</v>
      </c>
      <c r="N64" s="5">
        <f>(1+$C64)*IFERROR(Ввод!$R43/$E64,0)*N(N$14&gt;=Ввод!$T43)*N(N$14&lt;Ввод!$U43)*PRODUCT($J$18:N$18)</f>
        <v>0</v>
      </c>
      <c r="O64" s="5">
        <f>(1+$C64)*IFERROR(Ввод!$R43/$E64,0)*N(O$14&gt;=Ввод!$T43)*N(O$14&lt;Ввод!$U43)*PRODUCT($J$18:O$18)</f>
        <v>0</v>
      </c>
      <c r="P64" s="5">
        <f>(1+$C64)*IFERROR(Ввод!$R43/$E64,0)*N(P$14&gt;=Ввод!$T43)*N(P$14&lt;Ввод!$U43)*PRODUCT($J$18:P$18)</f>
        <v>0</v>
      </c>
      <c r="Q64" s="5">
        <f>(1+$C64)*IFERROR(Ввод!$R43/$E64,0)*N(Q$14&gt;=Ввод!$T43)*N(Q$14&lt;Ввод!$U43)*PRODUCT($J$18:Q$18)</f>
        <v>0</v>
      </c>
      <c r="R64" s="5">
        <f>(1+$C64)*IFERROR(Ввод!$R43/$E64,0)*N(R$14&gt;=Ввод!$T43)*N(R$14&lt;Ввод!$U43)*PRODUCT($J$18:R$18)</f>
        <v>0</v>
      </c>
      <c r="S64" s="5">
        <f>(1+$C64)*IFERROR(Ввод!$R43/$E64,0)*N(S$14&gt;=Ввод!$T43)*N(S$14&lt;Ввод!$U43)*PRODUCT($J$18:S$18)</f>
        <v>0</v>
      </c>
      <c r="T64" s="5">
        <f>(1+$C64)*IFERROR(Ввод!$R43/$E64,0)*N(T$14&gt;=Ввод!$T43)*N(T$14&lt;Ввод!$U43)*PRODUCT($J$18:T$18)</f>
        <v>0</v>
      </c>
      <c r="U64" s="5">
        <f>(1+$C64)*IFERROR(Ввод!$R43/$E64,0)*N(U$14&gt;=Ввод!$T43)*N(U$14&lt;Ввод!$U43)*PRODUCT($J$18:U$18)</f>
        <v>0</v>
      </c>
      <c r="V64" s="5">
        <f>(1+$C64)*IFERROR(Ввод!$R43/$E64,0)*N(V$14&gt;=Ввод!$T43)*N(V$14&lt;Ввод!$U43)*PRODUCT($J$18:V$18)</f>
        <v>0</v>
      </c>
      <c r="W64" s="5">
        <f>(1+$C64)*IFERROR(Ввод!$R43/$E64,0)*N(W$14&gt;=Ввод!$T43)*N(W$14&lt;Ввод!$U43)*PRODUCT($J$18:W$18)</f>
        <v>0</v>
      </c>
      <c r="X64" s="5">
        <f>(1+$C64)*IFERROR(Ввод!$R43/$E64,0)*N(X$14&gt;=Ввод!$T43)*N(X$14&lt;Ввод!$U43)*PRODUCT($J$18:X$18)</f>
        <v>0</v>
      </c>
      <c r="Y64" s="5">
        <f>(1+$C64)*IFERROR(Ввод!$R43/$E64,0)*N(Y$14&gt;=Ввод!$T43)*N(Y$14&lt;Ввод!$U43)*PRODUCT($J$18:Y$18)</f>
        <v>0</v>
      </c>
      <c r="Z64" s="5">
        <f>(1+$C64)*IFERROR(Ввод!$R43/$E64,0)*N(Z$14&gt;=Ввод!$T43)*N(Z$14&lt;Ввод!$U43)*PRODUCT($J$18:Z$18)</f>
        <v>0</v>
      </c>
      <c r="AA64" s="5">
        <f>(1+$C64)*IFERROR(Ввод!$R43/$E64,0)*N(AA$14&gt;=Ввод!$T43)*N(AA$14&lt;Ввод!$U43)*PRODUCT($J$18:AA$18)</f>
        <v>0</v>
      </c>
      <c r="AB64" s="5">
        <f>(1+$C64)*IFERROR(Ввод!$R43/$E64,0)*N(AB$14&gt;=Ввод!$T43)*N(AB$14&lt;Ввод!$U43)*PRODUCT($J$18:AB$18)</f>
        <v>0</v>
      </c>
      <c r="AC64" s="5">
        <f>(1+$C64)*IFERROR(Ввод!$R43/$E64,0)*N(AC$14&gt;=Ввод!$T43)*N(AC$14&lt;Ввод!$U43)*PRODUCT($J$18:AC$18)</f>
        <v>0</v>
      </c>
      <c r="AD64" s="5">
        <f>(1+$C64)*IFERROR(Ввод!$R43/$E64,0)*N(AD$14&gt;=Ввод!$T43)*N(AD$14&lt;Ввод!$U43)*PRODUCT($J$18:AD$18)</f>
        <v>0</v>
      </c>
      <c r="AE64" s="5">
        <f>(1+$C64)*IFERROR(Ввод!$R43/$E64,0)*N(AE$14&gt;=Ввод!$T43)*N(AE$14&lt;Ввод!$U43)*PRODUCT($J$18:AE$18)</f>
        <v>0</v>
      </c>
      <c r="AF64" s="5">
        <f>(1+$C64)*IFERROR(Ввод!$R43/$E64,0)*N(AF$14&gt;=Ввод!$T43)*N(AF$14&lt;Ввод!$U43)*PRODUCT($J$18:AF$18)</f>
        <v>0</v>
      </c>
      <c r="AG64" s="5">
        <f>(1+$C64)*IFERROR(Ввод!$R43/$E64,0)*N(AG$14&gt;=Ввод!$T43)*N(AG$14&lt;Ввод!$U43)*PRODUCT($J$18:AG$18)</f>
        <v>0</v>
      </c>
      <c r="AH64" s="5">
        <f>(1+$C64)*IFERROR(Ввод!$R43/$E64,0)*N(AH$14&gt;=Ввод!$T43)*N(AH$14&lt;Ввод!$U43)*PRODUCT($J$18:AH$18)</f>
        <v>0</v>
      </c>
      <c r="AI64" s="5">
        <f>(1+$C64)*IFERROR(Ввод!$R43/$E64,0)*N(AI$14&gt;=Ввод!$T43)*N(AI$14&lt;Ввод!$U43)*PRODUCT($J$18:AI$18)</f>
        <v>0</v>
      </c>
      <c r="AJ64" s="5">
        <f>(1+$C64)*IFERROR(Ввод!$R43/$E64,0)*N(AJ$14&gt;=Ввод!$T43)*N(AJ$14&lt;Ввод!$U43)*PRODUCT($J$18:AJ$18)</f>
        <v>0</v>
      </c>
      <c r="AK64" s="5">
        <f>(1+$C64)*IFERROR(Ввод!$R43/$E64,0)*N(AK$14&gt;=Ввод!$T43)*N(AK$14&lt;Ввод!$U43)*PRODUCT($J$18:AK$18)</f>
        <v>0</v>
      </c>
      <c r="AL64" s="5">
        <f>(1+$C64)*IFERROR(Ввод!$R43/$E64,0)*N(AL$14&gt;=Ввод!$T43)*N(AL$14&lt;Ввод!$U43)*PRODUCT($J$18:AL$18)</f>
        <v>0</v>
      </c>
      <c r="AM64" s="5">
        <f>(1+$C64)*IFERROR(Ввод!$R43/$E64,0)*N(AM$14&gt;=Ввод!$T43)*N(AM$14&lt;Ввод!$U43)*PRODUCT($J$18:AM$18)</f>
        <v>0</v>
      </c>
      <c r="AN64" s="5">
        <f>(1+$C64)*IFERROR(Ввод!$R43/$E64,0)*N(AN$14&gt;=Ввод!$T43)*N(AN$14&lt;Ввод!$U43)*PRODUCT($J$18:AN$18)</f>
        <v>0</v>
      </c>
      <c r="AO64" s="5">
        <f>(1+$C64)*IFERROR(Ввод!$R43/$E64,0)*N(AO$14&gt;=Ввод!$T43)*N(AO$14&lt;Ввод!$U43)*PRODUCT($J$18:AO$18)</f>
        <v>0</v>
      </c>
      <c r="AP64" s="5">
        <f>(1+$C64)*IFERROR(Ввод!$R43/$E64,0)*N(AP$14&gt;=Ввод!$T43)*N(AP$14&lt;Ввод!$U43)*PRODUCT($J$18:AP$18)</f>
        <v>0</v>
      </c>
      <c r="AQ64" s="5">
        <f>(1+$C64)*IFERROR(Ввод!$R43/$E64,0)*N(AQ$14&gt;=Ввод!$T43)*N(AQ$14&lt;Ввод!$U43)*PRODUCT($J$18:AQ$18)</f>
        <v>0</v>
      </c>
      <c r="AR64" s="5">
        <f>(1+$C64)*IFERROR(Ввод!$R43/$E64,0)*N(AR$14&gt;=Ввод!$T43)*N(AR$14&lt;Ввод!$U43)*PRODUCT($J$18:AR$18)</f>
        <v>0</v>
      </c>
      <c r="AS64" s="5">
        <f>(1+$C64)*IFERROR(Ввод!$R43/$E64,0)*N(AS$14&gt;=Ввод!$T43)*N(AS$14&lt;Ввод!$U43)*PRODUCT($J$18:AS$18)</f>
        <v>0</v>
      </c>
      <c r="AT64" s="5">
        <f>(1+$C64)*IFERROR(Ввод!$R43/$E64,0)*N(AT$14&gt;=Ввод!$T43)*N(AT$14&lt;Ввод!$U43)*PRODUCT($J$18:AT$18)</f>
        <v>0</v>
      </c>
      <c r="AU64" s="5">
        <f>(1+$C64)*IFERROR(Ввод!$R43/$E64,0)*N(AU$14&gt;=Ввод!$T43)*N(AU$14&lt;Ввод!$U43)*PRODUCT($J$18:AU$18)</f>
        <v>0</v>
      </c>
      <c r="AV64" s="5">
        <f>(1+$C64)*IFERROR(Ввод!$R43/$E64,0)*N(AV$14&gt;=Ввод!$T43)*N(AV$14&lt;Ввод!$U43)*PRODUCT($J$18:AV$18)</f>
        <v>0</v>
      </c>
      <c r="AW64" s="5">
        <f>(1+$C64)*IFERROR(Ввод!$R43/$E64,0)*N(AW$14&gt;=Ввод!$T43)*N(AW$14&lt;Ввод!$U43)*PRODUCT($J$18:AW$18)</f>
        <v>0</v>
      </c>
      <c r="AX64" s="5">
        <f>(1+$C64)*IFERROR(Ввод!$R43/$E64,0)*N(AX$14&gt;=Ввод!$T43)*N(AX$14&lt;Ввод!$U43)*PRODUCT($J$18:AX$18)</f>
        <v>0</v>
      </c>
      <c r="AY64" s="5">
        <f>(1+$C64)*IFERROR(Ввод!$R43/$E64,0)*N(AY$14&gt;=Ввод!$T43)*N(AY$14&lt;Ввод!$U43)*PRODUCT($J$18:AY$18)</f>
        <v>0</v>
      </c>
      <c r="AZ64" s="5">
        <f>(1+$C64)*IFERROR(Ввод!$R43/$E64,0)*N(AZ$14&gt;=Ввод!$T43)*N(AZ$14&lt;Ввод!$U43)*PRODUCT($J$18:AZ$18)</f>
        <v>0</v>
      </c>
      <c r="BA64" s="5">
        <f>(1+$C64)*IFERROR(Ввод!$R43/$E64,0)*N(BA$14&gt;=Ввод!$T43)*N(BA$14&lt;Ввод!$U43)*PRODUCT($J$18:BA$18)</f>
        <v>0</v>
      </c>
      <c r="BB64" s="5">
        <f>(1+$C64)*IFERROR(Ввод!$R43/$E64,0)*N(BB$14&gt;=Ввод!$T43)*N(BB$14&lt;Ввод!$U43)*PRODUCT($J$18:BB$18)</f>
        <v>0</v>
      </c>
      <c r="BC64" s="5">
        <f>(1+$C64)*IFERROR(Ввод!$R43/$E64,0)*N(BC$14&gt;=Ввод!$T43)*N(BC$14&lt;Ввод!$U43)*PRODUCT($J$18:BC$18)</f>
        <v>0</v>
      </c>
      <c r="BD64" s="5">
        <f>(1+$C64)*IFERROR(Ввод!$R43/$E64,0)*N(BD$14&gt;=Ввод!$T43)*N(BD$14&lt;Ввод!$U43)*PRODUCT($J$18:BD$18)</f>
        <v>0</v>
      </c>
      <c r="BE64" s="5">
        <f>(1+$C64)*IFERROR(Ввод!$R43/$E64,0)*N(BE$14&gt;=Ввод!$T43)*N(BE$14&lt;Ввод!$U43)*PRODUCT($J$18:BE$18)</f>
        <v>0</v>
      </c>
      <c r="BF64" s="5">
        <f>(1+$C64)*IFERROR(Ввод!$R43/$E64,0)*N(BF$14&gt;=Ввод!$T43)*N(BF$14&lt;Ввод!$U43)*PRODUCT($J$18:BF$18)</f>
        <v>0</v>
      </c>
      <c r="BG64" s="5">
        <f>(1+$C64)*IFERROR(Ввод!$R43/$E64,0)*N(BG$14&gt;=Ввод!$T43)*N(BG$14&lt;Ввод!$U43)*PRODUCT($J$18:BG$18)</f>
        <v>0</v>
      </c>
      <c r="BH64" s="5">
        <f>(1+$C64)*IFERROR(Ввод!$R43/$E64,0)*N(BH$14&gt;=Ввод!$T43)*N(BH$14&lt;Ввод!$U43)*PRODUCT($J$18:BH$18)</f>
        <v>0</v>
      </c>
      <c r="BI64" s="5">
        <f>(1+$C64)*IFERROR(Ввод!$R43/$E64,0)*N(BI$14&gt;=Ввод!$T43)*N(BI$14&lt;Ввод!$U43)*PRODUCT($J$18:BI$18)</f>
        <v>0</v>
      </c>
      <c r="BJ64" s="5">
        <f>(1+$C64)*IFERROR(Ввод!$R43/$E64,0)*N(BJ$14&gt;=Ввод!$T43)*N(BJ$14&lt;Ввод!$U43)*PRODUCT($J$18:BJ$18)</f>
        <v>0</v>
      </c>
      <c r="BK64" s="5">
        <f>(1+$C64)*IFERROR(Ввод!$R43/$E64,0)*N(BK$14&gt;=Ввод!$T43)*N(BK$14&lt;Ввод!$U43)*PRODUCT($J$18:BK$18)</f>
        <v>0</v>
      </c>
      <c r="BL64" s="5">
        <f>(1+$C64)*IFERROR(Ввод!$R43/$E64,0)*N(BL$14&gt;=Ввод!$T43)*N(BL$14&lt;Ввод!$U43)*PRODUCT($J$18:BL$18)</f>
        <v>0</v>
      </c>
      <c r="BM64" s="5">
        <f>(1+$C64)*IFERROR(Ввод!$R43/$E64,0)*N(BM$14&gt;=Ввод!$T43)*N(BM$14&lt;Ввод!$U43)*PRODUCT($J$18:BM$18)</f>
        <v>0</v>
      </c>
      <c r="BN64" s="5">
        <f>(1+$C64)*IFERROR(Ввод!$R43/$E64,0)*N(BN$14&gt;=Ввод!$T43)*N(BN$14&lt;Ввод!$U43)*PRODUCT($J$18:BN$18)</f>
        <v>0</v>
      </c>
      <c r="BO64" s="5">
        <f>(1+$C64)*IFERROR(Ввод!$R43/$E64,0)*N(BO$14&gt;=Ввод!$T43)*N(BO$14&lt;Ввод!$U43)*PRODUCT($J$18:BO$18)</f>
        <v>0</v>
      </c>
      <c r="BP64" s="5">
        <f>(1+$C64)*IFERROR(Ввод!$R43/$E64,0)*N(BP$14&gt;=Ввод!$T43)*N(BP$14&lt;Ввод!$U43)*PRODUCT($J$18:BP$18)</f>
        <v>0</v>
      </c>
      <c r="BQ64" s="5">
        <f>(1+$C64)*IFERROR(Ввод!$R43/$E64,0)*N(BQ$14&gt;=Ввод!$T43)*N(BQ$14&lt;Ввод!$U43)*PRODUCT($J$18:BQ$18)</f>
        <v>0</v>
      </c>
      <c r="BR64" s="5">
        <f>(1+$C64)*IFERROR(Ввод!$R43/$E64,0)*N(BR$14&gt;=Ввод!$T43)*N(BR$14&lt;Ввод!$U43)*PRODUCT($J$18:BR$18)</f>
        <v>0</v>
      </c>
      <c r="BS64" s="5">
        <f>(1+$C64)*IFERROR(Ввод!$R43/$E64,0)*N(BS$14&gt;=Ввод!$T43)*N(BS$14&lt;Ввод!$U43)*PRODUCT($J$18:BS$18)</f>
        <v>0</v>
      </c>
      <c r="BT64" s="5">
        <f>(1+$C64)*IFERROR(Ввод!$R43/$E64,0)*N(BT$14&gt;=Ввод!$T43)*N(BT$14&lt;Ввод!$U43)*PRODUCT($J$18:BT$18)</f>
        <v>0</v>
      </c>
      <c r="BU64" s="5">
        <f>(1+$C64)*IFERROR(Ввод!$R43/$E64,0)*N(BU$14&gt;=Ввод!$T43)*N(BU$14&lt;Ввод!$U43)*PRODUCT($J$18:BU$18)</f>
        <v>0</v>
      </c>
      <c r="BV64" s="5">
        <f>(1+$C64)*IFERROR(Ввод!$R43/$E64,0)*N(BV$14&gt;=Ввод!$T43)*N(BV$14&lt;Ввод!$U43)*PRODUCT($J$18:BV$18)</f>
        <v>0</v>
      </c>
      <c r="BW64" s="5">
        <f>(1+$C64)*IFERROR(Ввод!$R43/$E64,0)*N(BW$14&gt;=Ввод!$T43)*N(BW$14&lt;Ввод!$U43)*PRODUCT($J$18:BW$18)</f>
        <v>0</v>
      </c>
      <c r="BX64" s="5">
        <f>(1+$C64)*IFERROR(Ввод!$R43/$E64,0)*N(BX$14&gt;=Ввод!$T43)*N(BX$14&lt;Ввод!$U43)*PRODUCT($J$18:BX$18)</f>
        <v>0</v>
      </c>
      <c r="BY64" s="5">
        <f>(1+$C64)*IFERROR(Ввод!$R43/$E64,0)*N(BY$14&gt;=Ввод!$T43)*N(BY$14&lt;Ввод!$U43)*PRODUCT($J$18:BY$18)</f>
        <v>0</v>
      </c>
      <c r="BZ64" s="5">
        <f>(1+$C64)*IFERROR(Ввод!$R43/$E64,0)*N(BZ$14&gt;=Ввод!$T43)*N(BZ$14&lt;Ввод!$U43)*PRODUCT($J$18:BZ$18)</f>
        <v>0</v>
      </c>
      <c r="CA64" s="5">
        <f>(1+$C64)*IFERROR(Ввод!$R43/$E64,0)*N(CA$14&gt;=Ввод!$T43)*N(CA$14&lt;Ввод!$U43)*PRODUCT($J$18:CA$18)</f>
        <v>0</v>
      </c>
      <c r="CB64" s="5">
        <f>(1+$C64)*IFERROR(Ввод!$R43/$E64,0)*N(CB$14&gt;=Ввод!$T43)*N(CB$14&lt;Ввод!$U43)*PRODUCT($J$18:CB$18)</f>
        <v>0</v>
      </c>
      <c r="CC64" s="5">
        <f>(1+$C64)*IFERROR(Ввод!$R43/$E64,0)*N(CC$14&gt;=Ввод!$T43)*N(CC$14&lt;Ввод!$U43)*PRODUCT($J$18:CC$18)</f>
        <v>0</v>
      </c>
      <c r="CD64" s="5">
        <f>(1+$C64)*IFERROR(Ввод!$R43/$E64,0)*N(CD$14&gt;=Ввод!$T43)*N(CD$14&lt;Ввод!$U43)*PRODUCT($J$18:CD$18)</f>
        <v>0</v>
      </c>
      <c r="CE64" s="5">
        <f>(1+$C64)*IFERROR(Ввод!$R43/$E64,0)*N(CE$14&gt;=Ввод!$T43)*N(CE$14&lt;Ввод!$U43)*PRODUCT($J$18:CE$18)</f>
        <v>0</v>
      </c>
      <c r="CF64" s="5">
        <f>(1+$C64)*IFERROR(Ввод!$R43/$E64,0)*N(CF$14&gt;=Ввод!$T43)*N(CF$14&lt;Ввод!$U43)*PRODUCT($J$18:CF$18)</f>
        <v>0</v>
      </c>
      <c r="CG64" s="5">
        <f>(1+$C64)*IFERROR(Ввод!$R43/$E64,0)*N(CG$14&gt;=Ввод!$T43)*N(CG$14&lt;Ввод!$U43)*PRODUCT($J$18:CG$18)</f>
        <v>0</v>
      </c>
      <c r="CH64" s="5">
        <f>(1+$C64)*IFERROR(Ввод!$R43/$E64,0)*N(CH$14&gt;=Ввод!$T43)*N(CH$14&lt;Ввод!$U43)*PRODUCT($J$18:CH$18)</f>
        <v>0</v>
      </c>
      <c r="CI64" s="5">
        <f>(1+$C64)*IFERROR(Ввод!$R43/$E64,0)*N(CI$14&gt;=Ввод!$T43)*N(CI$14&lt;Ввод!$U43)*PRODUCT($J$18:CI$18)</f>
        <v>0</v>
      </c>
      <c r="CJ64" s="5">
        <f>(1+$C64)*IFERROR(Ввод!$R43/$E64,0)*N(CJ$14&gt;=Ввод!$T43)*N(CJ$14&lt;Ввод!$U43)*PRODUCT($J$18:CJ$18)</f>
        <v>0</v>
      </c>
      <c r="CK64" s="5">
        <f>(1+$C64)*IFERROR(Ввод!$R43/$E64,0)*N(CK$14&gt;=Ввод!$T43)*N(CK$14&lt;Ввод!$U43)*PRODUCT($J$18:CK$18)</f>
        <v>0</v>
      </c>
      <c r="CL64" s="5">
        <f>(1+$C64)*IFERROR(Ввод!$R43/$E64,0)*N(CL$14&gt;=Ввод!$T43)*N(CL$14&lt;Ввод!$U43)*PRODUCT($J$18:CL$18)</f>
        <v>0</v>
      </c>
      <c r="CM64" s="5">
        <f>(1+$C64)*IFERROR(Ввод!$R43/$E64,0)*N(CM$14&gt;=Ввод!$T43)*N(CM$14&lt;Ввод!$U43)*PRODUCT($J$18:CM$18)</f>
        <v>0</v>
      </c>
      <c r="CN64" s="5">
        <f>(1+$C64)*IFERROR(Ввод!$R43/$E64,0)*N(CN$14&gt;=Ввод!$T43)*N(CN$14&lt;Ввод!$U43)*PRODUCT($J$18:CN$18)</f>
        <v>0</v>
      </c>
      <c r="CO64" s="5">
        <f>(1+$C64)*IFERROR(Ввод!$R43/$E64,0)*N(CO$14&gt;=Ввод!$T43)*N(CO$14&lt;Ввод!$U43)*PRODUCT($J$18:CO$18)</f>
        <v>0</v>
      </c>
      <c r="CP64" s="5">
        <f>(1+$C64)*IFERROR(Ввод!$R43/$E64,0)*N(CP$14&gt;=Ввод!$T43)*N(CP$14&lt;Ввод!$U43)*PRODUCT($J$18:CP$18)</f>
        <v>0</v>
      </c>
      <c r="CQ64" s="5">
        <f>(1+$C64)*IFERROR(Ввод!$R43/$E64,0)*N(CQ$14&gt;=Ввод!$T43)*N(CQ$14&lt;Ввод!$U43)*PRODUCT($J$18:CQ$18)</f>
        <v>0</v>
      </c>
      <c r="CR64" s="5">
        <f>(1+$C64)*IFERROR(Ввод!$R43/$E64,0)*N(CR$14&gt;=Ввод!$T43)*N(CR$14&lt;Ввод!$U43)*PRODUCT($J$18:CR$18)</f>
        <v>0</v>
      </c>
      <c r="CS64" s="5">
        <f>(1+$C64)*IFERROR(Ввод!$R43/$E64,0)*N(CS$14&gt;=Ввод!$T43)*N(CS$14&lt;Ввод!$U43)*PRODUCT($J$18:CS$18)</f>
        <v>0</v>
      </c>
      <c r="CT64" s="5">
        <f>(1+$C64)*IFERROR(Ввод!$R43/$E64,0)*N(CT$14&gt;=Ввод!$T43)*N(CT$14&lt;Ввод!$U43)*PRODUCT($J$18:CT$18)</f>
        <v>0</v>
      </c>
      <c r="CU64" s="5">
        <f>(1+$C64)*IFERROR(Ввод!$R43/$E64,0)*N(CU$14&gt;=Ввод!$T43)*N(CU$14&lt;Ввод!$U43)*PRODUCT($J$18:CU$18)</f>
        <v>0</v>
      </c>
      <c r="CV64" s="5">
        <f>(1+$C64)*IFERROR(Ввод!$R43/$E64,0)*N(CV$14&gt;=Ввод!$T43)*N(CV$14&lt;Ввод!$U43)*PRODUCT($J$18:CV$18)</f>
        <v>0</v>
      </c>
      <c r="CW64" s="5">
        <f>(1+$C64)*IFERROR(Ввод!$R43/$E64,0)*N(CW$14&gt;=Ввод!$T43)*N(CW$14&lt;Ввод!$U43)*PRODUCT($J$18:CW$18)</f>
        <v>0</v>
      </c>
      <c r="CX64" s="5">
        <f>(1+$C64)*IFERROR(Ввод!$R43/$E64,0)*N(CX$14&gt;=Ввод!$T43)*N(CX$14&lt;Ввод!$U43)*PRODUCT($J$18:CX$18)</f>
        <v>0</v>
      </c>
      <c r="CY64" s="5">
        <f>(1+$C64)*IFERROR(Ввод!$R43/$E64,0)*N(CY$14&gt;=Ввод!$T43)*N(CY$14&lt;Ввод!$U43)*PRODUCT($J$18:CY$18)</f>
        <v>0</v>
      </c>
      <c r="CZ64" s="5">
        <f>(1+$C64)*IFERROR(Ввод!$R43/$E64,0)*N(CZ$14&gt;=Ввод!$T43)*N(CZ$14&lt;Ввод!$U43)*PRODUCT($J$18:CZ$18)</f>
        <v>0</v>
      </c>
      <c r="DA64" s="5">
        <f>(1+$C64)*IFERROR(Ввод!$R43/$E64,0)*N(DA$14&gt;=Ввод!$T43)*N(DA$14&lt;Ввод!$U43)*PRODUCT($J$18:DA$18)</f>
        <v>0</v>
      </c>
      <c r="DB64" s="5">
        <f>(1+$C64)*IFERROR(Ввод!$R43/$E64,0)*N(DB$14&gt;=Ввод!$T43)*N(DB$14&lt;Ввод!$U43)*PRODUCT($J$18:DB$18)</f>
        <v>0</v>
      </c>
      <c r="DC64" s="5">
        <f>(1+$C64)*IFERROR(Ввод!$R43/$E64,0)*N(DC$14&gt;=Ввод!$T43)*N(DC$14&lt;Ввод!$U43)*PRODUCT($J$18:DC$18)</f>
        <v>0</v>
      </c>
      <c r="DD64" s="5">
        <f>(1+$C64)*IFERROR(Ввод!$R43/$E64,0)*N(DD$14&gt;=Ввод!$T43)*N(DD$14&lt;Ввод!$U43)*PRODUCT($J$18:DD$18)</f>
        <v>0</v>
      </c>
      <c r="DE64" s="5">
        <f>(1+$C64)*IFERROR(Ввод!$R43/$E64,0)*N(DE$14&gt;=Ввод!$T43)*N(DE$14&lt;Ввод!$U43)*PRODUCT($J$18:DE$18)</f>
        <v>0</v>
      </c>
      <c r="DF64" s="5">
        <f>(1+$C64)*IFERROR(Ввод!$R43/$E64,0)*N(DF$14&gt;=Ввод!$T43)*N(DF$14&lt;Ввод!$U43)*PRODUCT($J$18:DF$18)</f>
        <v>0</v>
      </c>
      <c r="DG64" s="5">
        <f>(1+$C64)*IFERROR(Ввод!$R43/$E64,0)*N(DG$14&gt;=Ввод!$T43)*N(DG$14&lt;Ввод!$U43)*PRODUCT($J$18:DG$18)</f>
        <v>0</v>
      </c>
      <c r="DH64" s="5">
        <f>(1+$C64)*IFERROR(Ввод!$R43/$E64,0)*N(DH$14&gt;=Ввод!$T43)*N(DH$14&lt;Ввод!$U43)*PRODUCT($J$18:DH$18)</f>
        <v>0</v>
      </c>
      <c r="DI64" s="5">
        <f>(1+$C64)*IFERROR(Ввод!$R43/$E64,0)*N(DI$14&gt;=Ввод!$T43)*N(DI$14&lt;Ввод!$U43)*PRODUCT($J$18:DI$18)</f>
        <v>0</v>
      </c>
      <c r="DJ64" s="5">
        <f>(1+$C64)*IFERROR(Ввод!$R43/$E64,0)*N(DJ$14&gt;=Ввод!$T43)*N(DJ$14&lt;Ввод!$U43)*PRODUCT($J$18:DJ$18)</f>
        <v>0</v>
      </c>
    </row>
    <row r="65" spans="1:114">
      <c r="B65" t="str">
        <f>Ввод!L44</f>
        <v>Создание / реконструкция объект №19</v>
      </c>
      <c r="C65" s="235">
        <f>Чувствительность!$D$27</f>
        <v>0</v>
      </c>
      <c r="D65" s="7">
        <f>N(Ввод!P44)</f>
        <v>0</v>
      </c>
      <c r="E65">
        <f>MATCH(Ввод!U44,$14:$14,0)-MATCH(Ввод!T44,$14:$14,0)</f>
        <v>0</v>
      </c>
      <c r="G65" s="7" t="s">
        <v>0</v>
      </c>
      <c r="I65" s="5">
        <f t="shared" si="5"/>
        <v>0</v>
      </c>
      <c r="J65" s="5">
        <f>(1+$C65)*IFERROR(Ввод!$R44/$E65,0)*N(J$14&gt;=Ввод!$T44)*N(J$14&lt;Ввод!$U44)*PRODUCT($J$18:J$18)</f>
        <v>0</v>
      </c>
      <c r="K65" s="5">
        <f>(1+$C65)*IFERROR(Ввод!$R44/$E65,0)*N(K$14&gt;=Ввод!$T44)*N(K$14&lt;Ввод!$U44)*PRODUCT($J$18:K$18)</f>
        <v>0</v>
      </c>
      <c r="L65" s="5">
        <f>(1+$C65)*IFERROR(Ввод!$R44/$E65,0)*N(L$14&gt;=Ввод!$T44)*N(L$14&lt;Ввод!$U44)*PRODUCT($J$18:L$18)</f>
        <v>0</v>
      </c>
      <c r="M65" s="5">
        <f>(1+$C65)*IFERROR(Ввод!$R44/$E65,0)*N(M$14&gt;=Ввод!$T44)*N(M$14&lt;Ввод!$U44)*PRODUCT($J$18:M$18)</f>
        <v>0</v>
      </c>
      <c r="N65" s="5">
        <f>(1+$C65)*IFERROR(Ввод!$R44/$E65,0)*N(N$14&gt;=Ввод!$T44)*N(N$14&lt;Ввод!$U44)*PRODUCT($J$18:N$18)</f>
        <v>0</v>
      </c>
      <c r="O65" s="5">
        <f>(1+$C65)*IFERROR(Ввод!$R44/$E65,0)*N(O$14&gt;=Ввод!$T44)*N(O$14&lt;Ввод!$U44)*PRODUCT($J$18:O$18)</f>
        <v>0</v>
      </c>
      <c r="P65" s="5">
        <f>(1+$C65)*IFERROR(Ввод!$R44/$E65,0)*N(P$14&gt;=Ввод!$T44)*N(P$14&lt;Ввод!$U44)*PRODUCT($J$18:P$18)</f>
        <v>0</v>
      </c>
      <c r="Q65" s="5">
        <f>(1+$C65)*IFERROR(Ввод!$R44/$E65,0)*N(Q$14&gt;=Ввод!$T44)*N(Q$14&lt;Ввод!$U44)*PRODUCT($J$18:Q$18)</f>
        <v>0</v>
      </c>
      <c r="R65" s="5">
        <f>(1+$C65)*IFERROR(Ввод!$R44/$E65,0)*N(R$14&gt;=Ввод!$T44)*N(R$14&lt;Ввод!$U44)*PRODUCT($J$18:R$18)</f>
        <v>0</v>
      </c>
      <c r="S65" s="5">
        <f>(1+$C65)*IFERROR(Ввод!$R44/$E65,0)*N(S$14&gt;=Ввод!$T44)*N(S$14&lt;Ввод!$U44)*PRODUCT($J$18:S$18)</f>
        <v>0</v>
      </c>
      <c r="T65" s="5">
        <f>(1+$C65)*IFERROR(Ввод!$R44/$E65,0)*N(T$14&gt;=Ввод!$T44)*N(T$14&lt;Ввод!$U44)*PRODUCT($J$18:T$18)</f>
        <v>0</v>
      </c>
      <c r="U65" s="5">
        <f>(1+$C65)*IFERROR(Ввод!$R44/$E65,0)*N(U$14&gt;=Ввод!$T44)*N(U$14&lt;Ввод!$U44)*PRODUCT($J$18:U$18)</f>
        <v>0</v>
      </c>
      <c r="V65" s="5">
        <f>(1+$C65)*IFERROR(Ввод!$R44/$E65,0)*N(V$14&gt;=Ввод!$T44)*N(V$14&lt;Ввод!$U44)*PRODUCT($J$18:V$18)</f>
        <v>0</v>
      </c>
      <c r="W65" s="5">
        <f>(1+$C65)*IFERROR(Ввод!$R44/$E65,0)*N(W$14&gt;=Ввод!$T44)*N(W$14&lt;Ввод!$U44)*PRODUCT($J$18:W$18)</f>
        <v>0</v>
      </c>
      <c r="X65" s="5">
        <f>(1+$C65)*IFERROR(Ввод!$R44/$E65,0)*N(X$14&gt;=Ввод!$T44)*N(X$14&lt;Ввод!$U44)*PRODUCT($J$18:X$18)</f>
        <v>0</v>
      </c>
      <c r="Y65" s="5">
        <f>(1+$C65)*IFERROR(Ввод!$R44/$E65,0)*N(Y$14&gt;=Ввод!$T44)*N(Y$14&lt;Ввод!$U44)*PRODUCT($J$18:Y$18)</f>
        <v>0</v>
      </c>
      <c r="Z65" s="5">
        <f>(1+$C65)*IFERROR(Ввод!$R44/$E65,0)*N(Z$14&gt;=Ввод!$T44)*N(Z$14&lt;Ввод!$U44)*PRODUCT($J$18:Z$18)</f>
        <v>0</v>
      </c>
      <c r="AA65" s="5">
        <f>(1+$C65)*IFERROR(Ввод!$R44/$E65,0)*N(AA$14&gt;=Ввод!$T44)*N(AA$14&lt;Ввод!$U44)*PRODUCT($J$18:AA$18)</f>
        <v>0</v>
      </c>
      <c r="AB65" s="5">
        <f>(1+$C65)*IFERROR(Ввод!$R44/$E65,0)*N(AB$14&gt;=Ввод!$T44)*N(AB$14&lt;Ввод!$U44)*PRODUCT($J$18:AB$18)</f>
        <v>0</v>
      </c>
      <c r="AC65" s="5">
        <f>(1+$C65)*IFERROR(Ввод!$R44/$E65,0)*N(AC$14&gt;=Ввод!$T44)*N(AC$14&lt;Ввод!$U44)*PRODUCT($J$18:AC$18)</f>
        <v>0</v>
      </c>
      <c r="AD65" s="5">
        <f>(1+$C65)*IFERROR(Ввод!$R44/$E65,0)*N(AD$14&gt;=Ввод!$T44)*N(AD$14&lt;Ввод!$U44)*PRODUCT($J$18:AD$18)</f>
        <v>0</v>
      </c>
      <c r="AE65" s="5">
        <f>(1+$C65)*IFERROR(Ввод!$R44/$E65,0)*N(AE$14&gt;=Ввод!$T44)*N(AE$14&lt;Ввод!$U44)*PRODUCT($J$18:AE$18)</f>
        <v>0</v>
      </c>
      <c r="AF65" s="5">
        <f>(1+$C65)*IFERROR(Ввод!$R44/$E65,0)*N(AF$14&gt;=Ввод!$T44)*N(AF$14&lt;Ввод!$U44)*PRODUCT($J$18:AF$18)</f>
        <v>0</v>
      </c>
      <c r="AG65" s="5">
        <f>(1+$C65)*IFERROR(Ввод!$R44/$E65,0)*N(AG$14&gt;=Ввод!$T44)*N(AG$14&lt;Ввод!$U44)*PRODUCT($J$18:AG$18)</f>
        <v>0</v>
      </c>
      <c r="AH65" s="5">
        <f>(1+$C65)*IFERROR(Ввод!$R44/$E65,0)*N(AH$14&gt;=Ввод!$T44)*N(AH$14&lt;Ввод!$U44)*PRODUCT($J$18:AH$18)</f>
        <v>0</v>
      </c>
      <c r="AI65" s="5">
        <f>(1+$C65)*IFERROR(Ввод!$R44/$E65,0)*N(AI$14&gt;=Ввод!$T44)*N(AI$14&lt;Ввод!$U44)*PRODUCT($J$18:AI$18)</f>
        <v>0</v>
      </c>
      <c r="AJ65" s="5">
        <f>(1+$C65)*IFERROR(Ввод!$R44/$E65,0)*N(AJ$14&gt;=Ввод!$T44)*N(AJ$14&lt;Ввод!$U44)*PRODUCT($J$18:AJ$18)</f>
        <v>0</v>
      </c>
      <c r="AK65" s="5">
        <f>(1+$C65)*IFERROR(Ввод!$R44/$E65,0)*N(AK$14&gt;=Ввод!$T44)*N(AK$14&lt;Ввод!$U44)*PRODUCT($J$18:AK$18)</f>
        <v>0</v>
      </c>
      <c r="AL65" s="5">
        <f>(1+$C65)*IFERROR(Ввод!$R44/$E65,0)*N(AL$14&gt;=Ввод!$T44)*N(AL$14&lt;Ввод!$U44)*PRODUCT($J$18:AL$18)</f>
        <v>0</v>
      </c>
      <c r="AM65" s="5">
        <f>(1+$C65)*IFERROR(Ввод!$R44/$E65,0)*N(AM$14&gt;=Ввод!$T44)*N(AM$14&lt;Ввод!$U44)*PRODUCT($J$18:AM$18)</f>
        <v>0</v>
      </c>
      <c r="AN65" s="5">
        <f>(1+$C65)*IFERROR(Ввод!$R44/$E65,0)*N(AN$14&gt;=Ввод!$T44)*N(AN$14&lt;Ввод!$U44)*PRODUCT($J$18:AN$18)</f>
        <v>0</v>
      </c>
      <c r="AO65" s="5">
        <f>(1+$C65)*IFERROR(Ввод!$R44/$E65,0)*N(AO$14&gt;=Ввод!$T44)*N(AO$14&lt;Ввод!$U44)*PRODUCT($J$18:AO$18)</f>
        <v>0</v>
      </c>
      <c r="AP65" s="5">
        <f>(1+$C65)*IFERROR(Ввод!$R44/$E65,0)*N(AP$14&gt;=Ввод!$T44)*N(AP$14&lt;Ввод!$U44)*PRODUCT($J$18:AP$18)</f>
        <v>0</v>
      </c>
      <c r="AQ65" s="5">
        <f>(1+$C65)*IFERROR(Ввод!$R44/$E65,0)*N(AQ$14&gt;=Ввод!$T44)*N(AQ$14&lt;Ввод!$U44)*PRODUCT($J$18:AQ$18)</f>
        <v>0</v>
      </c>
      <c r="AR65" s="5">
        <f>(1+$C65)*IFERROR(Ввод!$R44/$E65,0)*N(AR$14&gt;=Ввод!$T44)*N(AR$14&lt;Ввод!$U44)*PRODUCT($J$18:AR$18)</f>
        <v>0</v>
      </c>
      <c r="AS65" s="5">
        <f>(1+$C65)*IFERROR(Ввод!$R44/$E65,0)*N(AS$14&gt;=Ввод!$T44)*N(AS$14&lt;Ввод!$U44)*PRODUCT($J$18:AS$18)</f>
        <v>0</v>
      </c>
      <c r="AT65" s="5">
        <f>(1+$C65)*IFERROR(Ввод!$R44/$E65,0)*N(AT$14&gt;=Ввод!$T44)*N(AT$14&lt;Ввод!$U44)*PRODUCT($J$18:AT$18)</f>
        <v>0</v>
      </c>
      <c r="AU65" s="5">
        <f>(1+$C65)*IFERROR(Ввод!$R44/$E65,0)*N(AU$14&gt;=Ввод!$T44)*N(AU$14&lt;Ввод!$U44)*PRODUCT($J$18:AU$18)</f>
        <v>0</v>
      </c>
      <c r="AV65" s="5">
        <f>(1+$C65)*IFERROR(Ввод!$R44/$E65,0)*N(AV$14&gt;=Ввод!$T44)*N(AV$14&lt;Ввод!$U44)*PRODUCT($J$18:AV$18)</f>
        <v>0</v>
      </c>
      <c r="AW65" s="5">
        <f>(1+$C65)*IFERROR(Ввод!$R44/$E65,0)*N(AW$14&gt;=Ввод!$T44)*N(AW$14&lt;Ввод!$U44)*PRODUCT($J$18:AW$18)</f>
        <v>0</v>
      </c>
      <c r="AX65" s="5">
        <f>(1+$C65)*IFERROR(Ввод!$R44/$E65,0)*N(AX$14&gt;=Ввод!$T44)*N(AX$14&lt;Ввод!$U44)*PRODUCT($J$18:AX$18)</f>
        <v>0</v>
      </c>
      <c r="AY65" s="5">
        <f>(1+$C65)*IFERROR(Ввод!$R44/$E65,0)*N(AY$14&gt;=Ввод!$T44)*N(AY$14&lt;Ввод!$U44)*PRODUCT($J$18:AY$18)</f>
        <v>0</v>
      </c>
      <c r="AZ65" s="5">
        <f>(1+$C65)*IFERROR(Ввод!$R44/$E65,0)*N(AZ$14&gt;=Ввод!$T44)*N(AZ$14&lt;Ввод!$U44)*PRODUCT($J$18:AZ$18)</f>
        <v>0</v>
      </c>
      <c r="BA65" s="5">
        <f>(1+$C65)*IFERROR(Ввод!$R44/$E65,0)*N(BA$14&gt;=Ввод!$T44)*N(BA$14&lt;Ввод!$U44)*PRODUCT($J$18:BA$18)</f>
        <v>0</v>
      </c>
      <c r="BB65" s="5">
        <f>(1+$C65)*IFERROR(Ввод!$R44/$E65,0)*N(BB$14&gt;=Ввод!$T44)*N(BB$14&lt;Ввод!$U44)*PRODUCT($J$18:BB$18)</f>
        <v>0</v>
      </c>
      <c r="BC65" s="5">
        <f>(1+$C65)*IFERROR(Ввод!$R44/$E65,0)*N(BC$14&gt;=Ввод!$T44)*N(BC$14&lt;Ввод!$U44)*PRODUCT($J$18:BC$18)</f>
        <v>0</v>
      </c>
      <c r="BD65" s="5">
        <f>(1+$C65)*IFERROR(Ввод!$R44/$E65,0)*N(BD$14&gt;=Ввод!$T44)*N(BD$14&lt;Ввод!$U44)*PRODUCT($J$18:BD$18)</f>
        <v>0</v>
      </c>
      <c r="BE65" s="5">
        <f>(1+$C65)*IFERROR(Ввод!$R44/$E65,0)*N(BE$14&gt;=Ввод!$T44)*N(BE$14&lt;Ввод!$U44)*PRODUCT($J$18:BE$18)</f>
        <v>0</v>
      </c>
      <c r="BF65" s="5">
        <f>(1+$C65)*IFERROR(Ввод!$R44/$E65,0)*N(BF$14&gt;=Ввод!$T44)*N(BF$14&lt;Ввод!$U44)*PRODUCT($J$18:BF$18)</f>
        <v>0</v>
      </c>
      <c r="BG65" s="5">
        <f>(1+$C65)*IFERROR(Ввод!$R44/$E65,0)*N(BG$14&gt;=Ввод!$T44)*N(BG$14&lt;Ввод!$U44)*PRODUCT($J$18:BG$18)</f>
        <v>0</v>
      </c>
      <c r="BH65" s="5">
        <f>(1+$C65)*IFERROR(Ввод!$R44/$E65,0)*N(BH$14&gt;=Ввод!$T44)*N(BH$14&lt;Ввод!$U44)*PRODUCT($J$18:BH$18)</f>
        <v>0</v>
      </c>
      <c r="BI65" s="5">
        <f>(1+$C65)*IFERROR(Ввод!$R44/$E65,0)*N(BI$14&gt;=Ввод!$T44)*N(BI$14&lt;Ввод!$U44)*PRODUCT($J$18:BI$18)</f>
        <v>0</v>
      </c>
      <c r="BJ65" s="5">
        <f>(1+$C65)*IFERROR(Ввод!$R44/$E65,0)*N(BJ$14&gt;=Ввод!$T44)*N(BJ$14&lt;Ввод!$U44)*PRODUCT($J$18:BJ$18)</f>
        <v>0</v>
      </c>
      <c r="BK65" s="5">
        <f>(1+$C65)*IFERROR(Ввод!$R44/$E65,0)*N(BK$14&gt;=Ввод!$T44)*N(BK$14&lt;Ввод!$U44)*PRODUCT($J$18:BK$18)</f>
        <v>0</v>
      </c>
      <c r="BL65" s="5">
        <f>(1+$C65)*IFERROR(Ввод!$R44/$E65,0)*N(BL$14&gt;=Ввод!$T44)*N(BL$14&lt;Ввод!$U44)*PRODUCT($J$18:BL$18)</f>
        <v>0</v>
      </c>
      <c r="BM65" s="5">
        <f>(1+$C65)*IFERROR(Ввод!$R44/$E65,0)*N(BM$14&gt;=Ввод!$T44)*N(BM$14&lt;Ввод!$U44)*PRODUCT($J$18:BM$18)</f>
        <v>0</v>
      </c>
      <c r="BN65" s="5">
        <f>(1+$C65)*IFERROR(Ввод!$R44/$E65,0)*N(BN$14&gt;=Ввод!$T44)*N(BN$14&lt;Ввод!$U44)*PRODUCT($J$18:BN$18)</f>
        <v>0</v>
      </c>
      <c r="BO65" s="5">
        <f>(1+$C65)*IFERROR(Ввод!$R44/$E65,0)*N(BO$14&gt;=Ввод!$T44)*N(BO$14&lt;Ввод!$U44)*PRODUCT($J$18:BO$18)</f>
        <v>0</v>
      </c>
      <c r="BP65" s="5">
        <f>(1+$C65)*IFERROR(Ввод!$R44/$E65,0)*N(BP$14&gt;=Ввод!$T44)*N(BP$14&lt;Ввод!$U44)*PRODUCT($J$18:BP$18)</f>
        <v>0</v>
      </c>
      <c r="BQ65" s="5">
        <f>(1+$C65)*IFERROR(Ввод!$R44/$E65,0)*N(BQ$14&gt;=Ввод!$T44)*N(BQ$14&lt;Ввод!$U44)*PRODUCT($J$18:BQ$18)</f>
        <v>0</v>
      </c>
      <c r="BR65" s="5">
        <f>(1+$C65)*IFERROR(Ввод!$R44/$E65,0)*N(BR$14&gt;=Ввод!$T44)*N(BR$14&lt;Ввод!$U44)*PRODUCT($J$18:BR$18)</f>
        <v>0</v>
      </c>
      <c r="BS65" s="5">
        <f>(1+$C65)*IFERROR(Ввод!$R44/$E65,0)*N(BS$14&gt;=Ввод!$T44)*N(BS$14&lt;Ввод!$U44)*PRODUCT($J$18:BS$18)</f>
        <v>0</v>
      </c>
      <c r="BT65" s="5">
        <f>(1+$C65)*IFERROR(Ввод!$R44/$E65,0)*N(BT$14&gt;=Ввод!$T44)*N(BT$14&lt;Ввод!$U44)*PRODUCT($J$18:BT$18)</f>
        <v>0</v>
      </c>
      <c r="BU65" s="5">
        <f>(1+$C65)*IFERROR(Ввод!$R44/$E65,0)*N(BU$14&gt;=Ввод!$T44)*N(BU$14&lt;Ввод!$U44)*PRODUCT($J$18:BU$18)</f>
        <v>0</v>
      </c>
      <c r="BV65" s="5">
        <f>(1+$C65)*IFERROR(Ввод!$R44/$E65,0)*N(BV$14&gt;=Ввод!$T44)*N(BV$14&lt;Ввод!$U44)*PRODUCT($J$18:BV$18)</f>
        <v>0</v>
      </c>
      <c r="BW65" s="5">
        <f>(1+$C65)*IFERROR(Ввод!$R44/$E65,0)*N(BW$14&gt;=Ввод!$T44)*N(BW$14&lt;Ввод!$U44)*PRODUCT($J$18:BW$18)</f>
        <v>0</v>
      </c>
      <c r="BX65" s="5">
        <f>(1+$C65)*IFERROR(Ввод!$R44/$E65,0)*N(BX$14&gt;=Ввод!$T44)*N(BX$14&lt;Ввод!$U44)*PRODUCT($J$18:BX$18)</f>
        <v>0</v>
      </c>
      <c r="BY65" s="5">
        <f>(1+$C65)*IFERROR(Ввод!$R44/$E65,0)*N(BY$14&gt;=Ввод!$T44)*N(BY$14&lt;Ввод!$U44)*PRODUCT($J$18:BY$18)</f>
        <v>0</v>
      </c>
      <c r="BZ65" s="5">
        <f>(1+$C65)*IFERROR(Ввод!$R44/$E65,0)*N(BZ$14&gt;=Ввод!$T44)*N(BZ$14&lt;Ввод!$U44)*PRODUCT($J$18:BZ$18)</f>
        <v>0</v>
      </c>
      <c r="CA65" s="5">
        <f>(1+$C65)*IFERROR(Ввод!$R44/$E65,0)*N(CA$14&gt;=Ввод!$T44)*N(CA$14&lt;Ввод!$U44)*PRODUCT($J$18:CA$18)</f>
        <v>0</v>
      </c>
      <c r="CB65" s="5">
        <f>(1+$C65)*IFERROR(Ввод!$R44/$E65,0)*N(CB$14&gt;=Ввод!$T44)*N(CB$14&lt;Ввод!$U44)*PRODUCT($J$18:CB$18)</f>
        <v>0</v>
      </c>
      <c r="CC65" s="5">
        <f>(1+$C65)*IFERROR(Ввод!$R44/$E65,0)*N(CC$14&gt;=Ввод!$T44)*N(CC$14&lt;Ввод!$U44)*PRODUCT($J$18:CC$18)</f>
        <v>0</v>
      </c>
      <c r="CD65" s="5">
        <f>(1+$C65)*IFERROR(Ввод!$R44/$E65,0)*N(CD$14&gt;=Ввод!$T44)*N(CD$14&lt;Ввод!$U44)*PRODUCT($J$18:CD$18)</f>
        <v>0</v>
      </c>
      <c r="CE65" s="5">
        <f>(1+$C65)*IFERROR(Ввод!$R44/$E65,0)*N(CE$14&gt;=Ввод!$T44)*N(CE$14&lt;Ввод!$U44)*PRODUCT($J$18:CE$18)</f>
        <v>0</v>
      </c>
      <c r="CF65" s="5">
        <f>(1+$C65)*IFERROR(Ввод!$R44/$E65,0)*N(CF$14&gt;=Ввод!$T44)*N(CF$14&lt;Ввод!$U44)*PRODUCT($J$18:CF$18)</f>
        <v>0</v>
      </c>
      <c r="CG65" s="5">
        <f>(1+$C65)*IFERROR(Ввод!$R44/$E65,0)*N(CG$14&gt;=Ввод!$T44)*N(CG$14&lt;Ввод!$U44)*PRODUCT($J$18:CG$18)</f>
        <v>0</v>
      </c>
      <c r="CH65" s="5">
        <f>(1+$C65)*IFERROR(Ввод!$R44/$E65,0)*N(CH$14&gt;=Ввод!$T44)*N(CH$14&lt;Ввод!$U44)*PRODUCT($J$18:CH$18)</f>
        <v>0</v>
      </c>
      <c r="CI65" s="5">
        <f>(1+$C65)*IFERROR(Ввод!$R44/$E65,0)*N(CI$14&gt;=Ввод!$T44)*N(CI$14&lt;Ввод!$U44)*PRODUCT($J$18:CI$18)</f>
        <v>0</v>
      </c>
      <c r="CJ65" s="5">
        <f>(1+$C65)*IFERROR(Ввод!$R44/$E65,0)*N(CJ$14&gt;=Ввод!$T44)*N(CJ$14&lt;Ввод!$U44)*PRODUCT($J$18:CJ$18)</f>
        <v>0</v>
      </c>
      <c r="CK65" s="5">
        <f>(1+$C65)*IFERROR(Ввод!$R44/$E65,0)*N(CK$14&gt;=Ввод!$T44)*N(CK$14&lt;Ввод!$U44)*PRODUCT($J$18:CK$18)</f>
        <v>0</v>
      </c>
      <c r="CL65" s="5">
        <f>(1+$C65)*IFERROR(Ввод!$R44/$E65,0)*N(CL$14&gt;=Ввод!$T44)*N(CL$14&lt;Ввод!$U44)*PRODUCT($J$18:CL$18)</f>
        <v>0</v>
      </c>
      <c r="CM65" s="5">
        <f>(1+$C65)*IFERROR(Ввод!$R44/$E65,0)*N(CM$14&gt;=Ввод!$T44)*N(CM$14&lt;Ввод!$U44)*PRODUCT($J$18:CM$18)</f>
        <v>0</v>
      </c>
      <c r="CN65" s="5">
        <f>(1+$C65)*IFERROR(Ввод!$R44/$E65,0)*N(CN$14&gt;=Ввод!$T44)*N(CN$14&lt;Ввод!$U44)*PRODUCT($J$18:CN$18)</f>
        <v>0</v>
      </c>
      <c r="CO65" s="5">
        <f>(1+$C65)*IFERROR(Ввод!$R44/$E65,0)*N(CO$14&gt;=Ввод!$T44)*N(CO$14&lt;Ввод!$U44)*PRODUCT($J$18:CO$18)</f>
        <v>0</v>
      </c>
      <c r="CP65" s="5">
        <f>(1+$C65)*IFERROR(Ввод!$R44/$E65,0)*N(CP$14&gt;=Ввод!$T44)*N(CP$14&lt;Ввод!$U44)*PRODUCT($J$18:CP$18)</f>
        <v>0</v>
      </c>
      <c r="CQ65" s="5">
        <f>(1+$C65)*IFERROR(Ввод!$R44/$E65,0)*N(CQ$14&gt;=Ввод!$T44)*N(CQ$14&lt;Ввод!$U44)*PRODUCT($J$18:CQ$18)</f>
        <v>0</v>
      </c>
      <c r="CR65" s="5">
        <f>(1+$C65)*IFERROR(Ввод!$R44/$E65,0)*N(CR$14&gt;=Ввод!$T44)*N(CR$14&lt;Ввод!$U44)*PRODUCT($J$18:CR$18)</f>
        <v>0</v>
      </c>
      <c r="CS65" s="5">
        <f>(1+$C65)*IFERROR(Ввод!$R44/$E65,0)*N(CS$14&gt;=Ввод!$T44)*N(CS$14&lt;Ввод!$U44)*PRODUCT($J$18:CS$18)</f>
        <v>0</v>
      </c>
      <c r="CT65" s="5">
        <f>(1+$C65)*IFERROR(Ввод!$R44/$E65,0)*N(CT$14&gt;=Ввод!$T44)*N(CT$14&lt;Ввод!$U44)*PRODUCT($J$18:CT$18)</f>
        <v>0</v>
      </c>
      <c r="CU65" s="5">
        <f>(1+$C65)*IFERROR(Ввод!$R44/$E65,0)*N(CU$14&gt;=Ввод!$T44)*N(CU$14&lt;Ввод!$U44)*PRODUCT($J$18:CU$18)</f>
        <v>0</v>
      </c>
      <c r="CV65" s="5">
        <f>(1+$C65)*IFERROR(Ввод!$R44/$E65,0)*N(CV$14&gt;=Ввод!$T44)*N(CV$14&lt;Ввод!$U44)*PRODUCT($J$18:CV$18)</f>
        <v>0</v>
      </c>
      <c r="CW65" s="5">
        <f>(1+$C65)*IFERROR(Ввод!$R44/$E65,0)*N(CW$14&gt;=Ввод!$T44)*N(CW$14&lt;Ввод!$U44)*PRODUCT($J$18:CW$18)</f>
        <v>0</v>
      </c>
      <c r="CX65" s="5">
        <f>(1+$C65)*IFERROR(Ввод!$R44/$E65,0)*N(CX$14&gt;=Ввод!$T44)*N(CX$14&lt;Ввод!$U44)*PRODUCT($J$18:CX$18)</f>
        <v>0</v>
      </c>
      <c r="CY65" s="5">
        <f>(1+$C65)*IFERROR(Ввод!$R44/$E65,0)*N(CY$14&gt;=Ввод!$T44)*N(CY$14&lt;Ввод!$U44)*PRODUCT($J$18:CY$18)</f>
        <v>0</v>
      </c>
      <c r="CZ65" s="5">
        <f>(1+$C65)*IFERROR(Ввод!$R44/$E65,0)*N(CZ$14&gt;=Ввод!$T44)*N(CZ$14&lt;Ввод!$U44)*PRODUCT($J$18:CZ$18)</f>
        <v>0</v>
      </c>
      <c r="DA65" s="5">
        <f>(1+$C65)*IFERROR(Ввод!$R44/$E65,0)*N(DA$14&gt;=Ввод!$T44)*N(DA$14&lt;Ввод!$U44)*PRODUCT($J$18:DA$18)</f>
        <v>0</v>
      </c>
      <c r="DB65" s="5">
        <f>(1+$C65)*IFERROR(Ввод!$R44/$E65,0)*N(DB$14&gt;=Ввод!$T44)*N(DB$14&lt;Ввод!$U44)*PRODUCT($J$18:DB$18)</f>
        <v>0</v>
      </c>
      <c r="DC65" s="5">
        <f>(1+$C65)*IFERROR(Ввод!$R44/$E65,0)*N(DC$14&gt;=Ввод!$T44)*N(DC$14&lt;Ввод!$U44)*PRODUCT($J$18:DC$18)</f>
        <v>0</v>
      </c>
      <c r="DD65" s="5">
        <f>(1+$C65)*IFERROR(Ввод!$R44/$E65,0)*N(DD$14&gt;=Ввод!$T44)*N(DD$14&lt;Ввод!$U44)*PRODUCT($J$18:DD$18)</f>
        <v>0</v>
      </c>
      <c r="DE65" s="5">
        <f>(1+$C65)*IFERROR(Ввод!$R44/$E65,0)*N(DE$14&gt;=Ввод!$T44)*N(DE$14&lt;Ввод!$U44)*PRODUCT($J$18:DE$18)</f>
        <v>0</v>
      </c>
      <c r="DF65" s="5">
        <f>(1+$C65)*IFERROR(Ввод!$R44/$E65,0)*N(DF$14&gt;=Ввод!$T44)*N(DF$14&lt;Ввод!$U44)*PRODUCT($J$18:DF$18)</f>
        <v>0</v>
      </c>
      <c r="DG65" s="5">
        <f>(1+$C65)*IFERROR(Ввод!$R44/$E65,0)*N(DG$14&gt;=Ввод!$T44)*N(DG$14&lt;Ввод!$U44)*PRODUCT($J$18:DG$18)</f>
        <v>0</v>
      </c>
      <c r="DH65" s="5">
        <f>(1+$C65)*IFERROR(Ввод!$R44/$E65,0)*N(DH$14&gt;=Ввод!$T44)*N(DH$14&lt;Ввод!$U44)*PRODUCT($J$18:DH$18)</f>
        <v>0</v>
      </c>
      <c r="DI65" s="5">
        <f>(1+$C65)*IFERROR(Ввод!$R44/$E65,0)*N(DI$14&gt;=Ввод!$T44)*N(DI$14&lt;Ввод!$U44)*PRODUCT($J$18:DI$18)</f>
        <v>0</v>
      </c>
      <c r="DJ65" s="5">
        <f>(1+$C65)*IFERROR(Ввод!$R44/$E65,0)*N(DJ$14&gt;=Ввод!$T44)*N(DJ$14&lt;Ввод!$U44)*PRODUCT($J$18:DJ$18)</f>
        <v>0</v>
      </c>
    </row>
    <row r="66" spans="1:114">
      <c r="B66" t="str">
        <f>Ввод!L45</f>
        <v>Создание / реконструкция объект №20</v>
      </c>
      <c r="C66" s="235">
        <f>Чувствительность!$D$27</f>
        <v>0</v>
      </c>
      <c r="D66" s="7">
        <f>N(Ввод!P45)</f>
        <v>0</v>
      </c>
      <c r="E66">
        <f>MATCH(Ввод!U45,$14:$14,0)-MATCH(Ввод!T45,$14:$14,0)</f>
        <v>0</v>
      </c>
      <c r="G66" s="7" t="s">
        <v>0</v>
      </c>
      <c r="I66" s="5">
        <f t="shared" si="5"/>
        <v>0</v>
      </c>
      <c r="J66" s="5">
        <f>(1+$C66)*IFERROR(Ввод!$R45/$E66,0)*N(J$14&gt;=Ввод!$T45)*N(J$14&lt;Ввод!$U45)*PRODUCT($J$18:J$18)</f>
        <v>0</v>
      </c>
      <c r="K66" s="5">
        <f>(1+$C66)*IFERROR(Ввод!$R45/$E66,0)*N(K$14&gt;=Ввод!$T45)*N(K$14&lt;Ввод!$U45)*PRODUCT($J$18:K$18)</f>
        <v>0</v>
      </c>
      <c r="L66" s="5">
        <f>(1+$C66)*IFERROR(Ввод!$R45/$E66,0)*N(L$14&gt;=Ввод!$T45)*N(L$14&lt;Ввод!$U45)*PRODUCT($J$18:L$18)</f>
        <v>0</v>
      </c>
      <c r="M66" s="5">
        <f>(1+$C66)*IFERROR(Ввод!$R45/$E66,0)*N(M$14&gt;=Ввод!$T45)*N(M$14&lt;Ввод!$U45)*PRODUCT($J$18:M$18)</f>
        <v>0</v>
      </c>
      <c r="N66" s="5">
        <f>(1+$C66)*IFERROR(Ввод!$R45/$E66,0)*N(N$14&gt;=Ввод!$T45)*N(N$14&lt;Ввод!$U45)*PRODUCT($J$18:N$18)</f>
        <v>0</v>
      </c>
      <c r="O66" s="5">
        <f>(1+$C66)*IFERROR(Ввод!$R45/$E66,0)*N(O$14&gt;=Ввод!$T45)*N(O$14&lt;Ввод!$U45)*PRODUCT($J$18:O$18)</f>
        <v>0</v>
      </c>
      <c r="P66" s="5">
        <f>(1+$C66)*IFERROR(Ввод!$R45/$E66,0)*N(P$14&gt;=Ввод!$T45)*N(P$14&lt;Ввод!$U45)*PRODUCT($J$18:P$18)</f>
        <v>0</v>
      </c>
      <c r="Q66" s="5">
        <f>(1+$C66)*IFERROR(Ввод!$R45/$E66,0)*N(Q$14&gt;=Ввод!$T45)*N(Q$14&lt;Ввод!$U45)*PRODUCT($J$18:Q$18)</f>
        <v>0</v>
      </c>
      <c r="R66" s="5">
        <f>(1+$C66)*IFERROR(Ввод!$R45/$E66,0)*N(R$14&gt;=Ввод!$T45)*N(R$14&lt;Ввод!$U45)*PRODUCT($J$18:R$18)</f>
        <v>0</v>
      </c>
      <c r="S66" s="5">
        <f>(1+$C66)*IFERROR(Ввод!$R45/$E66,0)*N(S$14&gt;=Ввод!$T45)*N(S$14&lt;Ввод!$U45)*PRODUCT($J$18:S$18)</f>
        <v>0</v>
      </c>
      <c r="T66" s="5">
        <f>(1+$C66)*IFERROR(Ввод!$R45/$E66,0)*N(T$14&gt;=Ввод!$T45)*N(T$14&lt;Ввод!$U45)*PRODUCT($J$18:T$18)</f>
        <v>0</v>
      </c>
      <c r="U66" s="5">
        <f>(1+$C66)*IFERROR(Ввод!$R45/$E66,0)*N(U$14&gt;=Ввод!$T45)*N(U$14&lt;Ввод!$U45)*PRODUCT($J$18:U$18)</f>
        <v>0</v>
      </c>
      <c r="V66" s="5">
        <f>(1+$C66)*IFERROR(Ввод!$R45/$E66,0)*N(V$14&gt;=Ввод!$T45)*N(V$14&lt;Ввод!$U45)*PRODUCT($J$18:V$18)</f>
        <v>0</v>
      </c>
      <c r="W66" s="5">
        <f>(1+$C66)*IFERROR(Ввод!$R45/$E66,0)*N(W$14&gt;=Ввод!$T45)*N(W$14&lt;Ввод!$U45)*PRODUCT($J$18:W$18)</f>
        <v>0</v>
      </c>
      <c r="X66" s="5">
        <f>(1+$C66)*IFERROR(Ввод!$R45/$E66,0)*N(X$14&gt;=Ввод!$T45)*N(X$14&lt;Ввод!$U45)*PRODUCT($J$18:X$18)</f>
        <v>0</v>
      </c>
      <c r="Y66" s="5">
        <f>(1+$C66)*IFERROR(Ввод!$R45/$E66,0)*N(Y$14&gt;=Ввод!$T45)*N(Y$14&lt;Ввод!$U45)*PRODUCT($J$18:Y$18)</f>
        <v>0</v>
      </c>
      <c r="Z66" s="5">
        <f>(1+$C66)*IFERROR(Ввод!$R45/$E66,0)*N(Z$14&gt;=Ввод!$T45)*N(Z$14&lt;Ввод!$U45)*PRODUCT($J$18:Z$18)</f>
        <v>0</v>
      </c>
      <c r="AA66" s="5">
        <f>(1+$C66)*IFERROR(Ввод!$R45/$E66,0)*N(AA$14&gt;=Ввод!$T45)*N(AA$14&lt;Ввод!$U45)*PRODUCT($J$18:AA$18)</f>
        <v>0</v>
      </c>
      <c r="AB66" s="5">
        <f>(1+$C66)*IFERROR(Ввод!$R45/$E66,0)*N(AB$14&gt;=Ввод!$T45)*N(AB$14&lt;Ввод!$U45)*PRODUCT($J$18:AB$18)</f>
        <v>0</v>
      </c>
      <c r="AC66" s="5">
        <f>(1+$C66)*IFERROR(Ввод!$R45/$E66,0)*N(AC$14&gt;=Ввод!$T45)*N(AC$14&lt;Ввод!$U45)*PRODUCT($J$18:AC$18)</f>
        <v>0</v>
      </c>
      <c r="AD66" s="5">
        <f>(1+$C66)*IFERROR(Ввод!$R45/$E66,0)*N(AD$14&gt;=Ввод!$T45)*N(AD$14&lt;Ввод!$U45)*PRODUCT($J$18:AD$18)</f>
        <v>0</v>
      </c>
      <c r="AE66" s="5">
        <f>(1+$C66)*IFERROR(Ввод!$R45/$E66,0)*N(AE$14&gt;=Ввод!$T45)*N(AE$14&lt;Ввод!$U45)*PRODUCT($J$18:AE$18)</f>
        <v>0</v>
      </c>
      <c r="AF66" s="5">
        <f>(1+$C66)*IFERROR(Ввод!$R45/$E66,0)*N(AF$14&gt;=Ввод!$T45)*N(AF$14&lt;Ввод!$U45)*PRODUCT($J$18:AF$18)</f>
        <v>0</v>
      </c>
      <c r="AG66" s="5">
        <f>(1+$C66)*IFERROR(Ввод!$R45/$E66,0)*N(AG$14&gt;=Ввод!$T45)*N(AG$14&lt;Ввод!$U45)*PRODUCT($J$18:AG$18)</f>
        <v>0</v>
      </c>
      <c r="AH66" s="5">
        <f>(1+$C66)*IFERROR(Ввод!$R45/$E66,0)*N(AH$14&gt;=Ввод!$T45)*N(AH$14&lt;Ввод!$U45)*PRODUCT($J$18:AH$18)</f>
        <v>0</v>
      </c>
      <c r="AI66" s="5">
        <f>(1+$C66)*IFERROR(Ввод!$R45/$E66,0)*N(AI$14&gt;=Ввод!$T45)*N(AI$14&lt;Ввод!$U45)*PRODUCT($J$18:AI$18)</f>
        <v>0</v>
      </c>
      <c r="AJ66" s="5">
        <f>(1+$C66)*IFERROR(Ввод!$R45/$E66,0)*N(AJ$14&gt;=Ввод!$T45)*N(AJ$14&lt;Ввод!$U45)*PRODUCT($J$18:AJ$18)</f>
        <v>0</v>
      </c>
      <c r="AK66" s="5">
        <f>(1+$C66)*IFERROR(Ввод!$R45/$E66,0)*N(AK$14&gt;=Ввод!$T45)*N(AK$14&lt;Ввод!$U45)*PRODUCT($J$18:AK$18)</f>
        <v>0</v>
      </c>
      <c r="AL66" s="5">
        <f>(1+$C66)*IFERROR(Ввод!$R45/$E66,0)*N(AL$14&gt;=Ввод!$T45)*N(AL$14&lt;Ввод!$U45)*PRODUCT($J$18:AL$18)</f>
        <v>0</v>
      </c>
      <c r="AM66" s="5">
        <f>(1+$C66)*IFERROR(Ввод!$R45/$E66,0)*N(AM$14&gt;=Ввод!$T45)*N(AM$14&lt;Ввод!$U45)*PRODUCT($J$18:AM$18)</f>
        <v>0</v>
      </c>
      <c r="AN66" s="5">
        <f>(1+$C66)*IFERROR(Ввод!$R45/$E66,0)*N(AN$14&gt;=Ввод!$T45)*N(AN$14&lt;Ввод!$U45)*PRODUCT($J$18:AN$18)</f>
        <v>0</v>
      </c>
      <c r="AO66" s="5">
        <f>(1+$C66)*IFERROR(Ввод!$R45/$E66,0)*N(AO$14&gt;=Ввод!$T45)*N(AO$14&lt;Ввод!$U45)*PRODUCT($J$18:AO$18)</f>
        <v>0</v>
      </c>
      <c r="AP66" s="5">
        <f>(1+$C66)*IFERROR(Ввод!$R45/$E66,0)*N(AP$14&gt;=Ввод!$T45)*N(AP$14&lt;Ввод!$U45)*PRODUCT($J$18:AP$18)</f>
        <v>0</v>
      </c>
      <c r="AQ66" s="5">
        <f>(1+$C66)*IFERROR(Ввод!$R45/$E66,0)*N(AQ$14&gt;=Ввод!$T45)*N(AQ$14&lt;Ввод!$U45)*PRODUCT($J$18:AQ$18)</f>
        <v>0</v>
      </c>
      <c r="AR66" s="5">
        <f>(1+$C66)*IFERROR(Ввод!$R45/$E66,0)*N(AR$14&gt;=Ввод!$T45)*N(AR$14&lt;Ввод!$U45)*PRODUCT($J$18:AR$18)</f>
        <v>0</v>
      </c>
      <c r="AS66" s="5">
        <f>(1+$C66)*IFERROR(Ввод!$R45/$E66,0)*N(AS$14&gt;=Ввод!$T45)*N(AS$14&lt;Ввод!$U45)*PRODUCT($J$18:AS$18)</f>
        <v>0</v>
      </c>
      <c r="AT66" s="5">
        <f>(1+$C66)*IFERROR(Ввод!$R45/$E66,0)*N(AT$14&gt;=Ввод!$T45)*N(AT$14&lt;Ввод!$U45)*PRODUCT($J$18:AT$18)</f>
        <v>0</v>
      </c>
      <c r="AU66" s="5">
        <f>(1+$C66)*IFERROR(Ввод!$R45/$E66,0)*N(AU$14&gt;=Ввод!$T45)*N(AU$14&lt;Ввод!$U45)*PRODUCT($J$18:AU$18)</f>
        <v>0</v>
      </c>
      <c r="AV66" s="5">
        <f>(1+$C66)*IFERROR(Ввод!$R45/$E66,0)*N(AV$14&gt;=Ввод!$T45)*N(AV$14&lt;Ввод!$U45)*PRODUCT($J$18:AV$18)</f>
        <v>0</v>
      </c>
      <c r="AW66" s="5">
        <f>(1+$C66)*IFERROR(Ввод!$R45/$E66,0)*N(AW$14&gt;=Ввод!$T45)*N(AW$14&lt;Ввод!$U45)*PRODUCT($J$18:AW$18)</f>
        <v>0</v>
      </c>
      <c r="AX66" s="5">
        <f>(1+$C66)*IFERROR(Ввод!$R45/$E66,0)*N(AX$14&gt;=Ввод!$T45)*N(AX$14&lt;Ввод!$U45)*PRODUCT($J$18:AX$18)</f>
        <v>0</v>
      </c>
      <c r="AY66" s="5">
        <f>(1+$C66)*IFERROR(Ввод!$R45/$E66,0)*N(AY$14&gt;=Ввод!$T45)*N(AY$14&lt;Ввод!$U45)*PRODUCT($J$18:AY$18)</f>
        <v>0</v>
      </c>
      <c r="AZ66" s="5">
        <f>(1+$C66)*IFERROR(Ввод!$R45/$E66,0)*N(AZ$14&gt;=Ввод!$T45)*N(AZ$14&lt;Ввод!$U45)*PRODUCT($J$18:AZ$18)</f>
        <v>0</v>
      </c>
      <c r="BA66" s="5">
        <f>(1+$C66)*IFERROR(Ввод!$R45/$E66,0)*N(BA$14&gt;=Ввод!$T45)*N(BA$14&lt;Ввод!$U45)*PRODUCT($J$18:BA$18)</f>
        <v>0</v>
      </c>
      <c r="BB66" s="5">
        <f>(1+$C66)*IFERROR(Ввод!$R45/$E66,0)*N(BB$14&gt;=Ввод!$T45)*N(BB$14&lt;Ввод!$U45)*PRODUCT($J$18:BB$18)</f>
        <v>0</v>
      </c>
      <c r="BC66" s="5">
        <f>(1+$C66)*IFERROR(Ввод!$R45/$E66,0)*N(BC$14&gt;=Ввод!$T45)*N(BC$14&lt;Ввод!$U45)*PRODUCT($J$18:BC$18)</f>
        <v>0</v>
      </c>
      <c r="BD66" s="5">
        <f>(1+$C66)*IFERROR(Ввод!$R45/$E66,0)*N(BD$14&gt;=Ввод!$T45)*N(BD$14&lt;Ввод!$U45)*PRODUCT($J$18:BD$18)</f>
        <v>0</v>
      </c>
      <c r="BE66" s="5">
        <f>(1+$C66)*IFERROR(Ввод!$R45/$E66,0)*N(BE$14&gt;=Ввод!$T45)*N(BE$14&lt;Ввод!$U45)*PRODUCT($J$18:BE$18)</f>
        <v>0</v>
      </c>
      <c r="BF66" s="5">
        <f>(1+$C66)*IFERROR(Ввод!$R45/$E66,0)*N(BF$14&gt;=Ввод!$T45)*N(BF$14&lt;Ввод!$U45)*PRODUCT($J$18:BF$18)</f>
        <v>0</v>
      </c>
      <c r="BG66" s="5">
        <f>(1+$C66)*IFERROR(Ввод!$R45/$E66,0)*N(BG$14&gt;=Ввод!$T45)*N(BG$14&lt;Ввод!$U45)*PRODUCT($J$18:BG$18)</f>
        <v>0</v>
      </c>
      <c r="BH66" s="5">
        <f>(1+$C66)*IFERROR(Ввод!$R45/$E66,0)*N(BH$14&gt;=Ввод!$T45)*N(BH$14&lt;Ввод!$U45)*PRODUCT($J$18:BH$18)</f>
        <v>0</v>
      </c>
      <c r="BI66" s="5">
        <f>(1+$C66)*IFERROR(Ввод!$R45/$E66,0)*N(BI$14&gt;=Ввод!$T45)*N(BI$14&lt;Ввод!$U45)*PRODUCT($J$18:BI$18)</f>
        <v>0</v>
      </c>
      <c r="BJ66" s="5">
        <f>(1+$C66)*IFERROR(Ввод!$R45/$E66,0)*N(BJ$14&gt;=Ввод!$T45)*N(BJ$14&lt;Ввод!$U45)*PRODUCT($J$18:BJ$18)</f>
        <v>0</v>
      </c>
      <c r="BK66" s="5">
        <f>(1+$C66)*IFERROR(Ввод!$R45/$E66,0)*N(BK$14&gt;=Ввод!$T45)*N(BK$14&lt;Ввод!$U45)*PRODUCT($J$18:BK$18)</f>
        <v>0</v>
      </c>
      <c r="BL66" s="5">
        <f>(1+$C66)*IFERROR(Ввод!$R45/$E66,0)*N(BL$14&gt;=Ввод!$T45)*N(BL$14&lt;Ввод!$U45)*PRODUCT($J$18:BL$18)</f>
        <v>0</v>
      </c>
      <c r="BM66" s="5">
        <f>(1+$C66)*IFERROR(Ввод!$R45/$E66,0)*N(BM$14&gt;=Ввод!$T45)*N(BM$14&lt;Ввод!$U45)*PRODUCT($J$18:BM$18)</f>
        <v>0</v>
      </c>
      <c r="BN66" s="5">
        <f>(1+$C66)*IFERROR(Ввод!$R45/$E66,0)*N(BN$14&gt;=Ввод!$T45)*N(BN$14&lt;Ввод!$U45)*PRODUCT($J$18:BN$18)</f>
        <v>0</v>
      </c>
      <c r="BO66" s="5">
        <f>(1+$C66)*IFERROR(Ввод!$R45/$E66,0)*N(BO$14&gt;=Ввод!$T45)*N(BO$14&lt;Ввод!$U45)*PRODUCT($J$18:BO$18)</f>
        <v>0</v>
      </c>
      <c r="BP66" s="5">
        <f>(1+$C66)*IFERROR(Ввод!$R45/$E66,0)*N(BP$14&gt;=Ввод!$T45)*N(BP$14&lt;Ввод!$U45)*PRODUCT($J$18:BP$18)</f>
        <v>0</v>
      </c>
      <c r="BQ66" s="5">
        <f>(1+$C66)*IFERROR(Ввод!$R45/$E66,0)*N(BQ$14&gt;=Ввод!$T45)*N(BQ$14&lt;Ввод!$U45)*PRODUCT($J$18:BQ$18)</f>
        <v>0</v>
      </c>
      <c r="BR66" s="5">
        <f>(1+$C66)*IFERROR(Ввод!$R45/$E66,0)*N(BR$14&gt;=Ввод!$T45)*N(BR$14&lt;Ввод!$U45)*PRODUCT($J$18:BR$18)</f>
        <v>0</v>
      </c>
      <c r="BS66" s="5">
        <f>(1+$C66)*IFERROR(Ввод!$R45/$E66,0)*N(BS$14&gt;=Ввод!$T45)*N(BS$14&lt;Ввод!$U45)*PRODUCT($J$18:BS$18)</f>
        <v>0</v>
      </c>
      <c r="BT66" s="5">
        <f>(1+$C66)*IFERROR(Ввод!$R45/$E66,0)*N(BT$14&gt;=Ввод!$T45)*N(BT$14&lt;Ввод!$U45)*PRODUCT($J$18:BT$18)</f>
        <v>0</v>
      </c>
      <c r="BU66" s="5">
        <f>(1+$C66)*IFERROR(Ввод!$R45/$E66,0)*N(BU$14&gt;=Ввод!$T45)*N(BU$14&lt;Ввод!$U45)*PRODUCT($J$18:BU$18)</f>
        <v>0</v>
      </c>
      <c r="BV66" s="5">
        <f>(1+$C66)*IFERROR(Ввод!$R45/$E66,0)*N(BV$14&gt;=Ввод!$T45)*N(BV$14&lt;Ввод!$U45)*PRODUCT($J$18:BV$18)</f>
        <v>0</v>
      </c>
      <c r="BW66" s="5">
        <f>(1+$C66)*IFERROR(Ввод!$R45/$E66,0)*N(BW$14&gt;=Ввод!$T45)*N(BW$14&lt;Ввод!$U45)*PRODUCT($J$18:BW$18)</f>
        <v>0</v>
      </c>
      <c r="BX66" s="5">
        <f>(1+$C66)*IFERROR(Ввод!$R45/$E66,0)*N(BX$14&gt;=Ввод!$T45)*N(BX$14&lt;Ввод!$U45)*PRODUCT($J$18:BX$18)</f>
        <v>0</v>
      </c>
      <c r="BY66" s="5">
        <f>(1+$C66)*IFERROR(Ввод!$R45/$E66,0)*N(BY$14&gt;=Ввод!$T45)*N(BY$14&lt;Ввод!$U45)*PRODUCT($J$18:BY$18)</f>
        <v>0</v>
      </c>
      <c r="BZ66" s="5">
        <f>(1+$C66)*IFERROR(Ввод!$R45/$E66,0)*N(BZ$14&gt;=Ввод!$T45)*N(BZ$14&lt;Ввод!$U45)*PRODUCT($J$18:BZ$18)</f>
        <v>0</v>
      </c>
      <c r="CA66" s="5">
        <f>(1+$C66)*IFERROR(Ввод!$R45/$E66,0)*N(CA$14&gt;=Ввод!$T45)*N(CA$14&lt;Ввод!$U45)*PRODUCT($J$18:CA$18)</f>
        <v>0</v>
      </c>
      <c r="CB66" s="5">
        <f>(1+$C66)*IFERROR(Ввод!$R45/$E66,0)*N(CB$14&gt;=Ввод!$T45)*N(CB$14&lt;Ввод!$U45)*PRODUCT($J$18:CB$18)</f>
        <v>0</v>
      </c>
      <c r="CC66" s="5">
        <f>(1+$C66)*IFERROR(Ввод!$R45/$E66,0)*N(CC$14&gt;=Ввод!$T45)*N(CC$14&lt;Ввод!$U45)*PRODUCT($J$18:CC$18)</f>
        <v>0</v>
      </c>
      <c r="CD66" s="5">
        <f>(1+$C66)*IFERROR(Ввод!$R45/$E66,0)*N(CD$14&gt;=Ввод!$T45)*N(CD$14&lt;Ввод!$U45)*PRODUCT($J$18:CD$18)</f>
        <v>0</v>
      </c>
      <c r="CE66" s="5">
        <f>(1+$C66)*IFERROR(Ввод!$R45/$E66,0)*N(CE$14&gt;=Ввод!$T45)*N(CE$14&lt;Ввод!$U45)*PRODUCT($J$18:CE$18)</f>
        <v>0</v>
      </c>
      <c r="CF66" s="5">
        <f>(1+$C66)*IFERROR(Ввод!$R45/$E66,0)*N(CF$14&gt;=Ввод!$T45)*N(CF$14&lt;Ввод!$U45)*PRODUCT($J$18:CF$18)</f>
        <v>0</v>
      </c>
      <c r="CG66" s="5">
        <f>(1+$C66)*IFERROR(Ввод!$R45/$E66,0)*N(CG$14&gt;=Ввод!$T45)*N(CG$14&lt;Ввод!$U45)*PRODUCT($J$18:CG$18)</f>
        <v>0</v>
      </c>
      <c r="CH66" s="5">
        <f>(1+$C66)*IFERROR(Ввод!$R45/$E66,0)*N(CH$14&gt;=Ввод!$T45)*N(CH$14&lt;Ввод!$U45)*PRODUCT($J$18:CH$18)</f>
        <v>0</v>
      </c>
      <c r="CI66" s="5">
        <f>(1+$C66)*IFERROR(Ввод!$R45/$E66,0)*N(CI$14&gt;=Ввод!$T45)*N(CI$14&lt;Ввод!$U45)*PRODUCT($J$18:CI$18)</f>
        <v>0</v>
      </c>
      <c r="CJ66" s="5">
        <f>(1+$C66)*IFERROR(Ввод!$R45/$E66,0)*N(CJ$14&gt;=Ввод!$T45)*N(CJ$14&lt;Ввод!$U45)*PRODUCT($J$18:CJ$18)</f>
        <v>0</v>
      </c>
      <c r="CK66" s="5">
        <f>(1+$C66)*IFERROR(Ввод!$R45/$E66,0)*N(CK$14&gt;=Ввод!$T45)*N(CK$14&lt;Ввод!$U45)*PRODUCT($J$18:CK$18)</f>
        <v>0</v>
      </c>
      <c r="CL66" s="5">
        <f>(1+$C66)*IFERROR(Ввод!$R45/$E66,0)*N(CL$14&gt;=Ввод!$T45)*N(CL$14&lt;Ввод!$U45)*PRODUCT($J$18:CL$18)</f>
        <v>0</v>
      </c>
      <c r="CM66" s="5">
        <f>(1+$C66)*IFERROR(Ввод!$R45/$E66,0)*N(CM$14&gt;=Ввод!$T45)*N(CM$14&lt;Ввод!$U45)*PRODUCT($J$18:CM$18)</f>
        <v>0</v>
      </c>
      <c r="CN66" s="5">
        <f>(1+$C66)*IFERROR(Ввод!$R45/$E66,0)*N(CN$14&gt;=Ввод!$T45)*N(CN$14&lt;Ввод!$U45)*PRODUCT($J$18:CN$18)</f>
        <v>0</v>
      </c>
      <c r="CO66" s="5">
        <f>(1+$C66)*IFERROR(Ввод!$R45/$E66,0)*N(CO$14&gt;=Ввод!$T45)*N(CO$14&lt;Ввод!$U45)*PRODUCT($J$18:CO$18)</f>
        <v>0</v>
      </c>
      <c r="CP66" s="5">
        <f>(1+$C66)*IFERROR(Ввод!$R45/$E66,0)*N(CP$14&gt;=Ввод!$T45)*N(CP$14&lt;Ввод!$U45)*PRODUCT($J$18:CP$18)</f>
        <v>0</v>
      </c>
      <c r="CQ66" s="5">
        <f>(1+$C66)*IFERROR(Ввод!$R45/$E66,0)*N(CQ$14&gt;=Ввод!$T45)*N(CQ$14&lt;Ввод!$U45)*PRODUCT($J$18:CQ$18)</f>
        <v>0</v>
      </c>
      <c r="CR66" s="5">
        <f>(1+$C66)*IFERROR(Ввод!$R45/$E66,0)*N(CR$14&gt;=Ввод!$T45)*N(CR$14&lt;Ввод!$U45)*PRODUCT($J$18:CR$18)</f>
        <v>0</v>
      </c>
      <c r="CS66" s="5">
        <f>(1+$C66)*IFERROR(Ввод!$R45/$E66,0)*N(CS$14&gt;=Ввод!$T45)*N(CS$14&lt;Ввод!$U45)*PRODUCT($J$18:CS$18)</f>
        <v>0</v>
      </c>
      <c r="CT66" s="5">
        <f>(1+$C66)*IFERROR(Ввод!$R45/$E66,0)*N(CT$14&gt;=Ввод!$T45)*N(CT$14&lt;Ввод!$U45)*PRODUCT($J$18:CT$18)</f>
        <v>0</v>
      </c>
      <c r="CU66" s="5">
        <f>(1+$C66)*IFERROR(Ввод!$R45/$E66,0)*N(CU$14&gt;=Ввод!$T45)*N(CU$14&lt;Ввод!$U45)*PRODUCT($J$18:CU$18)</f>
        <v>0</v>
      </c>
      <c r="CV66" s="5">
        <f>(1+$C66)*IFERROR(Ввод!$R45/$E66,0)*N(CV$14&gt;=Ввод!$T45)*N(CV$14&lt;Ввод!$U45)*PRODUCT($J$18:CV$18)</f>
        <v>0</v>
      </c>
      <c r="CW66" s="5">
        <f>(1+$C66)*IFERROR(Ввод!$R45/$E66,0)*N(CW$14&gt;=Ввод!$T45)*N(CW$14&lt;Ввод!$U45)*PRODUCT($J$18:CW$18)</f>
        <v>0</v>
      </c>
      <c r="CX66" s="5">
        <f>(1+$C66)*IFERROR(Ввод!$R45/$E66,0)*N(CX$14&gt;=Ввод!$T45)*N(CX$14&lt;Ввод!$U45)*PRODUCT($J$18:CX$18)</f>
        <v>0</v>
      </c>
      <c r="CY66" s="5">
        <f>(1+$C66)*IFERROR(Ввод!$R45/$E66,0)*N(CY$14&gt;=Ввод!$T45)*N(CY$14&lt;Ввод!$U45)*PRODUCT($J$18:CY$18)</f>
        <v>0</v>
      </c>
      <c r="CZ66" s="5">
        <f>(1+$C66)*IFERROR(Ввод!$R45/$E66,0)*N(CZ$14&gt;=Ввод!$T45)*N(CZ$14&lt;Ввод!$U45)*PRODUCT($J$18:CZ$18)</f>
        <v>0</v>
      </c>
      <c r="DA66" s="5">
        <f>(1+$C66)*IFERROR(Ввод!$R45/$E66,0)*N(DA$14&gt;=Ввод!$T45)*N(DA$14&lt;Ввод!$U45)*PRODUCT($J$18:DA$18)</f>
        <v>0</v>
      </c>
      <c r="DB66" s="5">
        <f>(1+$C66)*IFERROR(Ввод!$R45/$E66,0)*N(DB$14&gt;=Ввод!$T45)*N(DB$14&lt;Ввод!$U45)*PRODUCT($J$18:DB$18)</f>
        <v>0</v>
      </c>
      <c r="DC66" s="5">
        <f>(1+$C66)*IFERROR(Ввод!$R45/$E66,0)*N(DC$14&gt;=Ввод!$T45)*N(DC$14&lt;Ввод!$U45)*PRODUCT($J$18:DC$18)</f>
        <v>0</v>
      </c>
      <c r="DD66" s="5">
        <f>(1+$C66)*IFERROR(Ввод!$R45/$E66,0)*N(DD$14&gt;=Ввод!$T45)*N(DD$14&lt;Ввод!$U45)*PRODUCT($J$18:DD$18)</f>
        <v>0</v>
      </c>
      <c r="DE66" s="5">
        <f>(1+$C66)*IFERROR(Ввод!$R45/$E66,0)*N(DE$14&gt;=Ввод!$T45)*N(DE$14&lt;Ввод!$U45)*PRODUCT($J$18:DE$18)</f>
        <v>0</v>
      </c>
      <c r="DF66" s="5">
        <f>(1+$C66)*IFERROR(Ввод!$R45/$E66,0)*N(DF$14&gt;=Ввод!$T45)*N(DF$14&lt;Ввод!$U45)*PRODUCT($J$18:DF$18)</f>
        <v>0</v>
      </c>
      <c r="DG66" s="5">
        <f>(1+$C66)*IFERROR(Ввод!$R45/$E66,0)*N(DG$14&gt;=Ввод!$T45)*N(DG$14&lt;Ввод!$U45)*PRODUCT($J$18:DG$18)</f>
        <v>0</v>
      </c>
      <c r="DH66" s="5">
        <f>(1+$C66)*IFERROR(Ввод!$R45/$E66,0)*N(DH$14&gt;=Ввод!$T45)*N(DH$14&lt;Ввод!$U45)*PRODUCT($J$18:DH$18)</f>
        <v>0</v>
      </c>
      <c r="DI66" s="5">
        <f>(1+$C66)*IFERROR(Ввод!$R45/$E66,0)*N(DI$14&gt;=Ввод!$T45)*N(DI$14&lt;Ввод!$U45)*PRODUCT($J$18:DI$18)</f>
        <v>0</v>
      </c>
      <c r="DJ66" s="5">
        <f>(1+$C66)*IFERROR(Ввод!$R45/$E66,0)*N(DJ$14&gt;=Ввод!$T45)*N(DJ$14&lt;Ввод!$U45)*PRODUCT($J$18:DJ$18)</f>
        <v>0</v>
      </c>
    </row>
    <row r="67" spans="1:114" s="100" customFormat="1">
      <c r="A67" s="18"/>
      <c r="B67" s="100" t="s">
        <v>228</v>
      </c>
      <c r="D67" s="101">
        <f>SUMPRODUCT(D47:D66,I47:I66)</f>
        <v>250000</v>
      </c>
      <c r="G67" s="106" t="s">
        <v>0</v>
      </c>
      <c r="I67" s="101">
        <f t="shared" ref="I67:AN67" si="6">SUM(I47:I66)</f>
        <v>650000</v>
      </c>
      <c r="J67" s="101">
        <f t="shared" si="6"/>
        <v>50000</v>
      </c>
      <c r="K67" s="101">
        <f t="shared" si="6"/>
        <v>50000</v>
      </c>
      <c r="L67" s="101">
        <f t="shared" si="6"/>
        <v>50000</v>
      </c>
      <c r="M67" s="101">
        <f t="shared" si="6"/>
        <v>50000</v>
      </c>
      <c r="N67" s="101">
        <f t="shared" si="6"/>
        <v>150000</v>
      </c>
      <c r="O67" s="101">
        <f t="shared" si="6"/>
        <v>0</v>
      </c>
      <c r="P67" s="101">
        <f t="shared" si="6"/>
        <v>0</v>
      </c>
      <c r="Q67" s="101">
        <f t="shared" si="6"/>
        <v>0</v>
      </c>
      <c r="R67" s="101">
        <f t="shared" si="6"/>
        <v>150000</v>
      </c>
      <c r="S67" s="101">
        <f t="shared" si="6"/>
        <v>150000</v>
      </c>
      <c r="T67" s="101">
        <f t="shared" si="6"/>
        <v>0</v>
      </c>
      <c r="U67" s="101">
        <f t="shared" si="6"/>
        <v>0</v>
      </c>
      <c r="V67" s="101">
        <f t="shared" si="6"/>
        <v>0</v>
      </c>
      <c r="W67" s="101">
        <f t="shared" si="6"/>
        <v>0</v>
      </c>
      <c r="X67" s="101">
        <f t="shared" si="6"/>
        <v>0</v>
      </c>
      <c r="Y67" s="101">
        <f t="shared" si="6"/>
        <v>0</v>
      </c>
      <c r="Z67" s="101">
        <f t="shared" si="6"/>
        <v>0</v>
      </c>
      <c r="AA67" s="101">
        <f t="shared" si="6"/>
        <v>0</v>
      </c>
      <c r="AB67" s="101">
        <f t="shared" si="6"/>
        <v>0</v>
      </c>
      <c r="AC67" s="101">
        <f t="shared" si="6"/>
        <v>0</v>
      </c>
      <c r="AD67" s="101">
        <f t="shared" si="6"/>
        <v>0</v>
      </c>
      <c r="AE67" s="101">
        <f t="shared" si="6"/>
        <v>0</v>
      </c>
      <c r="AF67" s="101">
        <f t="shared" si="6"/>
        <v>0</v>
      </c>
      <c r="AG67" s="101">
        <f t="shared" si="6"/>
        <v>0</v>
      </c>
      <c r="AH67" s="101">
        <f t="shared" si="6"/>
        <v>0</v>
      </c>
      <c r="AI67" s="101">
        <f t="shared" si="6"/>
        <v>0</v>
      </c>
      <c r="AJ67" s="101">
        <f t="shared" si="6"/>
        <v>0</v>
      </c>
      <c r="AK67" s="101">
        <f t="shared" si="6"/>
        <v>0</v>
      </c>
      <c r="AL67" s="101">
        <f t="shared" si="6"/>
        <v>0</v>
      </c>
      <c r="AM67" s="101">
        <f t="shared" si="6"/>
        <v>0</v>
      </c>
      <c r="AN67" s="101">
        <f t="shared" si="6"/>
        <v>0</v>
      </c>
      <c r="AO67" s="101">
        <f t="shared" ref="AO67:BT67" si="7">SUM(AO47:AO66)</f>
        <v>0</v>
      </c>
      <c r="AP67" s="101">
        <f t="shared" si="7"/>
        <v>0</v>
      </c>
      <c r="AQ67" s="101">
        <f t="shared" si="7"/>
        <v>0</v>
      </c>
      <c r="AR67" s="101">
        <f t="shared" si="7"/>
        <v>0</v>
      </c>
      <c r="AS67" s="101">
        <f t="shared" si="7"/>
        <v>0</v>
      </c>
      <c r="AT67" s="101">
        <f t="shared" si="7"/>
        <v>0</v>
      </c>
      <c r="AU67" s="101">
        <f t="shared" si="7"/>
        <v>0</v>
      </c>
      <c r="AV67" s="101">
        <f t="shared" si="7"/>
        <v>0</v>
      </c>
      <c r="AW67" s="101">
        <f t="shared" si="7"/>
        <v>0</v>
      </c>
      <c r="AX67" s="101">
        <f t="shared" si="7"/>
        <v>0</v>
      </c>
      <c r="AY67" s="101">
        <f t="shared" si="7"/>
        <v>0</v>
      </c>
      <c r="AZ67" s="101">
        <f t="shared" si="7"/>
        <v>0</v>
      </c>
      <c r="BA67" s="101">
        <f t="shared" si="7"/>
        <v>0</v>
      </c>
      <c r="BB67" s="101">
        <f t="shared" si="7"/>
        <v>0</v>
      </c>
      <c r="BC67" s="101">
        <f t="shared" si="7"/>
        <v>0</v>
      </c>
      <c r="BD67" s="101">
        <f t="shared" si="7"/>
        <v>0</v>
      </c>
      <c r="BE67" s="101">
        <f t="shared" si="7"/>
        <v>0</v>
      </c>
      <c r="BF67" s="101">
        <f t="shared" si="7"/>
        <v>0</v>
      </c>
      <c r="BG67" s="101">
        <f t="shared" si="7"/>
        <v>0</v>
      </c>
      <c r="BH67" s="101">
        <f t="shared" si="7"/>
        <v>0</v>
      </c>
      <c r="BI67" s="101">
        <f t="shared" si="7"/>
        <v>0</v>
      </c>
      <c r="BJ67" s="101">
        <f t="shared" si="7"/>
        <v>0</v>
      </c>
      <c r="BK67" s="101">
        <f t="shared" si="7"/>
        <v>0</v>
      </c>
      <c r="BL67" s="101">
        <f t="shared" si="7"/>
        <v>0</v>
      </c>
      <c r="BM67" s="101">
        <f t="shared" si="7"/>
        <v>0</v>
      </c>
      <c r="BN67" s="101">
        <f t="shared" si="7"/>
        <v>0</v>
      </c>
      <c r="BO67" s="101">
        <f t="shared" si="7"/>
        <v>0</v>
      </c>
      <c r="BP67" s="101">
        <f t="shared" si="7"/>
        <v>0</v>
      </c>
      <c r="BQ67" s="101">
        <f t="shared" si="7"/>
        <v>0</v>
      </c>
      <c r="BR67" s="101">
        <f t="shared" si="7"/>
        <v>0</v>
      </c>
      <c r="BS67" s="101">
        <f t="shared" si="7"/>
        <v>0</v>
      </c>
      <c r="BT67" s="101">
        <f t="shared" si="7"/>
        <v>0</v>
      </c>
      <c r="BU67" s="101">
        <f t="shared" ref="BU67:CZ67" si="8">SUM(BU47:BU66)</f>
        <v>0</v>
      </c>
      <c r="BV67" s="101">
        <f t="shared" si="8"/>
        <v>0</v>
      </c>
      <c r="BW67" s="101">
        <f t="shared" si="8"/>
        <v>0</v>
      </c>
      <c r="BX67" s="101">
        <f t="shared" si="8"/>
        <v>0</v>
      </c>
      <c r="BY67" s="101">
        <f t="shared" si="8"/>
        <v>0</v>
      </c>
      <c r="BZ67" s="101">
        <f t="shared" si="8"/>
        <v>0</v>
      </c>
      <c r="CA67" s="101">
        <f t="shared" si="8"/>
        <v>0</v>
      </c>
      <c r="CB67" s="101">
        <f t="shared" si="8"/>
        <v>0</v>
      </c>
      <c r="CC67" s="101">
        <f t="shared" si="8"/>
        <v>0</v>
      </c>
      <c r="CD67" s="101">
        <f t="shared" si="8"/>
        <v>0</v>
      </c>
      <c r="CE67" s="101">
        <f t="shared" si="8"/>
        <v>0</v>
      </c>
      <c r="CF67" s="101">
        <f t="shared" si="8"/>
        <v>0</v>
      </c>
      <c r="CG67" s="101">
        <f t="shared" si="8"/>
        <v>0</v>
      </c>
      <c r="CH67" s="101">
        <f t="shared" si="8"/>
        <v>0</v>
      </c>
      <c r="CI67" s="101">
        <f t="shared" si="8"/>
        <v>0</v>
      </c>
      <c r="CJ67" s="101">
        <f t="shared" si="8"/>
        <v>0</v>
      </c>
      <c r="CK67" s="101">
        <f t="shared" si="8"/>
        <v>0</v>
      </c>
      <c r="CL67" s="101">
        <f t="shared" si="8"/>
        <v>0</v>
      </c>
      <c r="CM67" s="101">
        <f t="shared" si="8"/>
        <v>0</v>
      </c>
      <c r="CN67" s="101">
        <f t="shared" si="8"/>
        <v>0</v>
      </c>
      <c r="CO67" s="101">
        <f t="shared" si="8"/>
        <v>0</v>
      </c>
      <c r="CP67" s="101">
        <f t="shared" si="8"/>
        <v>0</v>
      </c>
      <c r="CQ67" s="101">
        <f t="shared" si="8"/>
        <v>0</v>
      </c>
      <c r="CR67" s="101">
        <f t="shared" si="8"/>
        <v>0</v>
      </c>
      <c r="CS67" s="101">
        <f t="shared" si="8"/>
        <v>0</v>
      </c>
      <c r="CT67" s="101">
        <f t="shared" si="8"/>
        <v>0</v>
      </c>
      <c r="CU67" s="101">
        <f t="shared" si="8"/>
        <v>0</v>
      </c>
      <c r="CV67" s="101">
        <f t="shared" si="8"/>
        <v>0</v>
      </c>
      <c r="CW67" s="101">
        <f t="shared" si="8"/>
        <v>0</v>
      </c>
      <c r="CX67" s="101">
        <f t="shared" si="8"/>
        <v>0</v>
      </c>
      <c r="CY67" s="101">
        <f t="shared" si="8"/>
        <v>0</v>
      </c>
      <c r="CZ67" s="101">
        <f t="shared" si="8"/>
        <v>0</v>
      </c>
      <c r="DA67" s="101">
        <f t="shared" ref="DA67:DJ67" si="9">SUM(DA47:DA66)</f>
        <v>0</v>
      </c>
      <c r="DB67" s="101">
        <f t="shared" si="9"/>
        <v>0</v>
      </c>
      <c r="DC67" s="101">
        <f t="shared" si="9"/>
        <v>0</v>
      </c>
      <c r="DD67" s="101">
        <f t="shared" si="9"/>
        <v>0</v>
      </c>
      <c r="DE67" s="101">
        <f t="shared" si="9"/>
        <v>0</v>
      </c>
      <c r="DF67" s="101">
        <f t="shared" si="9"/>
        <v>0</v>
      </c>
      <c r="DG67" s="101">
        <f t="shared" si="9"/>
        <v>0</v>
      </c>
      <c r="DH67" s="101">
        <f t="shared" si="9"/>
        <v>0</v>
      </c>
      <c r="DI67" s="101">
        <f t="shared" si="9"/>
        <v>0</v>
      </c>
      <c r="DJ67" s="101">
        <f t="shared" si="9"/>
        <v>0</v>
      </c>
    </row>
    <row r="68" spans="1:114">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row>
    <row r="69" spans="1:114" s="100" customFormat="1">
      <c r="A69" s="18"/>
      <c r="B69" s="100" t="s">
        <v>229</v>
      </c>
      <c r="D69" s="101">
        <f>I69/I67*D67</f>
        <v>50000</v>
      </c>
      <c r="G69" s="106" t="s">
        <v>0</v>
      </c>
      <c r="I69" s="101">
        <f>SUM(J69:DJ69)</f>
        <v>130000</v>
      </c>
      <c r="J69" s="101">
        <f>J67*SUMIF(Макро!$15:$15,J$12,Макро!$17:$17)</f>
        <v>10000</v>
      </c>
      <c r="K69" s="101">
        <f>K67*SUMIF(Макро!$15:$15,K$12,Макро!$17:$17)</f>
        <v>10000</v>
      </c>
      <c r="L69" s="101">
        <f>L67*SUMIF(Макро!$15:$15,L$12,Макро!$17:$17)</f>
        <v>10000</v>
      </c>
      <c r="M69" s="101">
        <f>M67*SUMIF(Макро!$15:$15,M$12,Макро!$17:$17)</f>
        <v>10000</v>
      </c>
      <c r="N69" s="101">
        <f>N67*SUMIF(Макро!$15:$15,N$12,Макро!$17:$17)</f>
        <v>30000</v>
      </c>
      <c r="O69" s="101">
        <f>O67*SUMIF(Макро!$15:$15,O$12,Макро!$17:$17)</f>
        <v>0</v>
      </c>
      <c r="P69" s="101">
        <f>P67*SUMIF(Макро!$15:$15,P$12,Макро!$17:$17)</f>
        <v>0</v>
      </c>
      <c r="Q69" s="101">
        <f>Q67*SUMIF(Макро!$15:$15,Q$12,Макро!$17:$17)</f>
        <v>0</v>
      </c>
      <c r="R69" s="101">
        <f>R67*SUMIF(Макро!$15:$15,R$12,Макро!$17:$17)</f>
        <v>30000</v>
      </c>
      <c r="S69" s="101">
        <f>S67*SUMIF(Макро!$15:$15,S$12,Макро!$17:$17)</f>
        <v>30000</v>
      </c>
      <c r="T69" s="101">
        <f>T67*SUMIF(Макро!$15:$15,T$12,Макро!$17:$17)</f>
        <v>0</v>
      </c>
      <c r="U69" s="101">
        <f>U67*SUMIF(Макро!$15:$15,U$12,Макро!$17:$17)</f>
        <v>0</v>
      </c>
      <c r="V69" s="101">
        <f>V67*SUMIF(Макро!$15:$15,V$12,Макро!$17:$17)</f>
        <v>0</v>
      </c>
      <c r="W69" s="101">
        <f>W67*SUMIF(Макро!$15:$15,W$12,Макро!$17:$17)</f>
        <v>0</v>
      </c>
      <c r="X69" s="101">
        <f>X67*SUMIF(Макро!$15:$15,X$12,Макро!$17:$17)</f>
        <v>0</v>
      </c>
      <c r="Y69" s="101">
        <f>Y67*SUMIF(Макро!$15:$15,Y$12,Макро!$17:$17)</f>
        <v>0</v>
      </c>
      <c r="Z69" s="101">
        <f>Z67*SUMIF(Макро!$15:$15,Z$12,Макро!$17:$17)</f>
        <v>0</v>
      </c>
      <c r="AA69" s="101">
        <f>AA67*SUMIF(Макро!$15:$15,AA$12,Макро!$17:$17)</f>
        <v>0</v>
      </c>
      <c r="AB69" s="101">
        <f>AB67*SUMIF(Макро!$15:$15,AB$12,Макро!$17:$17)</f>
        <v>0</v>
      </c>
      <c r="AC69" s="101">
        <f>AC67*SUMIF(Макро!$15:$15,AC$12,Макро!$17:$17)</f>
        <v>0</v>
      </c>
      <c r="AD69" s="101">
        <f>AD67*SUMIF(Макро!$15:$15,AD$12,Макро!$17:$17)</f>
        <v>0</v>
      </c>
      <c r="AE69" s="101">
        <f>AE67*SUMIF(Макро!$15:$15,AE$12,Макро!$17:$17)</f>
        <v>0</v>
      </c>
      <c r="AF69" s="101">
        <f>AF67*SUMIF(Макро!$15:$15,AF$12,Макро!$17:$17)</f>
        <v>0</v>
      </c>
      <c r="AG69" s="101">
        <f>AG67*SUMIF(Макро!$15:$15,AG$12,Макро!$17:$17)</f>
        <v>0</v>
      </c>
      <c r="AH69" s="101">
        <f>AH67*SUMIF(Макро!$15:$15,AH$12,Макро!$17:$17)</f>
        <v>0</v>
      </c>
      <c r="AI69" s="101">
        <f>AI67*SUMIF(Макро!$15:$15,AI$12,Макро!$17:$17)</f>
        <v>0</v>
      </c>
      <c r="AJ69" s="101">
        <f>AJ67*SUMIF(Макро!$15:$15,AJ$12,Макро!$17:$17)</f>
        <v>0</v>
      </c>
      <c r="AK69" s="101">
        <f>AK67*SUMIF(Макро!$15:$15,AK$12,Макро!$17:$17)</f>
        <v>0</v>
      </c>
      <c r="AL69" s="101">
        <f>AL67*SUMIF(Макро!$15:$15,AL$12,Макро!$17:$17)</f>
        <v>0</v>
      </c>
      <c r="AM69" s="101">
        <f>AM67*SUMIF(Макро!$15:$15,AM$12,Макро!$17:$17)</f>
        <v>0</v>
      </c>
      <c r="AN69" s="101">
        <f>AN67*SUMIF(Макро!$15:$15,AN$12,Макро!$17:$17)</f>
        <v>0</v>
      </c>
      <c r="AO69" s="101">
        <f>AO67*SUMIF(Макро!$15:$15,AO$12,Макро!$17:$17)</f>
        <v>0</v>
      </c>
      <c r="AP69" s="101">
        <f>AP67*SUMIF(Макро!$15:$15,AP$12,Макро!$17:$17)</f>
        <v>0</v>
      </c>
      <c r="AQ69" s="101">
        <f>AQ67*SUMIF(Макро!$15:$15,AQ$12,Макро!$17:$17)</f>
        <v>0</v>
      </c>
      <c r="AR69" s="101">
        <f>AR67*SUMIF(Макро!$15:$15,AR$12,Макро!$17:$17)</f>
        <v>0</v>
      </c>
      <c r="AS69" s="101">
        <f>AS67*SUMIF(Макро!$15:$15,AS$12,Макро!$17:$17)</f>
        <v>0</v>
      </c>
      <c r="AT69" s="101">
        <f>AT67*SUMIF(Макро!$15:$15,AT$12,Макро!$17:$17)</f>
        <v>0</v>
      </c>
      <c r="AU69" s="101">
        <f>AU67*SUMIF(Макро!$15:$15,AU$12,Макро!$17:$17)</f>
        <v>0</v>
      </c>
      <c r="AV69" s="101">
        <f>AV67*SUMIF(Макро!$15:$15,AV$12,Макро!$17:$17)</f>
        <v>0</v>
      </c>
      <c r="AW69" s="101">
        <f>AW67*SUMIF(Макро!$15:$15,AW$12,Макро!$17:$17)</f>
        <v>0</v>
      </c>
      <c r="AX69" s="101">
        <f>AX67*SUMIF(Макро!$15:$15,AX$12,Макро!$17:$17)</f>
        <v>0</v>
      </c>
      <c r="AY69" s="101">
        <f>AY67*SUMIF(Макро!$15:$15,AY$12,Макро!$17:$17)</f>
        <v>0</v>
      </c>
      <c r="AZ69" s="101">
        <f>AZ67*SUMIF(Макро!$15:$15,AZ$12,Макро!$17:$17)</f>
        <v>0</v>
      </c>
      <c r="BA69" s="101">
        <f>BA67*SUMIF(Макро!$15:$15,BA$12,Макро!$17:$17)</f>
        <v>0</v>
      </c>
      <c r="BB69" s="101">
        <f>BB67*SUMIF(Макро!$15:$15,BB$12,Макро!$17:$17)</f>
        <v>0</v>
      </c>
      <c r="BC69" s="101">
        <f>BC67*SUMIF(Макро!$15:$15,BC$12,Макро!$17:$17)</f>
        <v>0</v>
      </c>
      <c r="BD69" s="101">
        <f>BD67*SUMIF(Макро!$15:$15,BD$12,Макро!$17:$17)</f>
        <v>0</v>
      </c>
      <c r="BE69" s="101">
        <f>BE67*SUMIF(Макро!$15:$15,BE$12,Макро!$17:$17)</f>
        <v>0</v>
      </c>
      <c r="BF69" s="101">
        <f>BF67*SUMIF(Макро!$15:$15,BF$12,Макро!$17:$17)</f>
        <v>0</v>
      </c>
      <c r="BG69" s="101">
        <f>BG67*SUMIF(Макро!$15:$15,BG$12,Макро!$17:$17)</f>
        <v>0</v>
      </c>
      <c r="BH69" s="101">
        <f>BH67*SUMIF(Макро!$15:$15,BH$12,Макро!$17:$17)</f>
        <v>0</v>
      </c>
      <c r="BI69" s="101">
        <f>BI67*SUMIF(Макро!$15:$15,BI$12,Макро!$17:$17)</f>
        <v>0</v>
      </c>
      <c r="BJ69" s="101">
        <f>BJ67*SUMIF(Макро!$15:$15,BJ$12,Макро!$17:$17)</f>
        <v>0</v>
      </c>
      <c r="BK69" s="101">
        <f>BK67*SUMIF(Макро!$15:$15,BK$12,Макро!$17:$17)</f>
        <v>0</v>
      </c>
      <c r="BL69" s="101">
        <f>BL67*SUMIF(Макро!$15:$15,BL$12,Макро!$17:$17)</f>
        <v>0</v>
      </c>
      <c r="BM69" s="101">
        <f>BM67*SUMIF(Макро!$15:$15,BM$12,Макро!$17:$17)</f>
        <v>0</v>
      </c>
      <c r="BN69" s="101">
        <f>BN67*SUMIF(Макро!$15:$15,BN$12,Макро!$17:$17)</f>
        <v>0</v>
      </c>
      <c r="BO69" s="101">
        <f>BO67*SUMIF(Макро!$15:$15,BO$12,Макро!$17:$17)</f>
        <v>0</v>
      </c>
      <c r="BP69" s="101">
        <f>BP67*SUMIF(Макро!$15:$15,BP$12,Макро!$17:$17)</f>
        <v>0</v>
      </c>
      <c r="BQ69" s="101">
        <f>BQ67*SUMIF(Макро!$15:$15,BQ$12,Макро!$17:$17)</f>
        <v>0</v>
      </c>
      <c r="BR69" s="101">
        <f>BR67*SUMIF(Макро!$15:$15,BR$12,Макро!$17:$17)</f>
        <v>0</v>
      </c>
      <c r="BS69" s="101">
        <f>BS67*SUMIF(Макро!$15:$15,BS$12,Макро!$17:$17)</f>
        <v>0</v>
      </c>
      <c r="BT69" s="101">
        <f>BT67*SUMIF(Макро!$15:$15,BT$12,Макро!$17:$17)</f>
        <v>0</v>
      </c>
      <c r="BU69" s="101">
        <f>BU67*SUMIF(Макро!$15:$15,BU$12,Макро!$17:$17)</f>
        <v>0</v>
      </c>
      <c r="BV69" s="101">
        <f>BV67*SUMIF(Макро!$15:$15,BV$12,Макро!$17:$17)</f>
        <v>0</v>
      </c>
      <c r="BW69" s="101">
        <f>BW67*SUMIF(Макро!$15:$15,BW$12,Макро!$17:$17)</f>
        <v>0</v>
      </c>
      <c r="BX69" s="101">
        <f>BX67*SUMIF(Макро!$15:$15,BX$12,Макро!$17:$17)</f>
        <v>0</v>
      </c>
      <c r="BY69" s="101">
        <f>BY67*SUMIF(Макро!$15:$15,BY$12,Макро!$17:$17)</f>
        <v>0</v>
      </c>
      <c r="BZ69" s="101">
        <f>BZ67*SUMIF(Макро!$15:$15,BZ$12,Макро!$17:$17)</f>
        <v>0</v>
      </c>
      <c r="CA69" s="101">
        <f>CA67*SUMIF(Макро!$15:$15,CA$12,Макро!$17:$17)</f>
        <v>0</v>
      </c>
      <c r="CB69" s="101">
        <f>CB67*SUMIF(Макро!$15:$15,CB$12,Макро!$17:$17)</f>
        <v>0</v>
      </c>
      <c r="CC69" s="101">
        <f>CC67*SUMIF(Макро!$15:$15,CC$12,Макро!$17:$17)</f>
        <v>0</v>
      </c>
      <c r="CD69" s="101">
        <f>CD67*SUMIF(Макро!$15:$15,CD$12,Макро!$17:$17)</f>
        <v>0</v>
      </c>
      <c r="CE69" s="101">
        <f>CE67*SUMIF(Макро!$15:$15,CE$12,Макро!$17:$17)</f>
        <v>0</v>
      </c>
      <c r="CF69" s="101">
        <f>CF67*SUMIF(Макро!$15:$15,CF$12,Макро!$17:$17)</f>
        <v>0</v>
      </c>
      <c r="CG69" s="101">
        <f>CG67*SUMIF(Макро!$15:$15,CG$12,Макро!$17:$17)</f>
        <v>0</v>
      </c>
      <c r="CH69" s="101">
        <f>CH67*SUMIF(Макро!$15:$15,CH$12,Макро!$17:$17)</f>
        <v>0</v>
      </c>
      <c r="CI69" s="101">
        <f>CI67*SUMIF(Макро!$15:$15,CI$12,Макро!$17:$17)</f>
        <v>0</v>
      </c>
      <c r="CJ69" s="101">
        <f>CJ67*SUMIF(Макро!$15:$15,CJ$12,Макро!$17:$17)</f>
        <v>0</v>
      </c>
      <c r="CK69" s="101">
        <f>CK67*SUMIF(Макро!$15:$15,CK$12,Макро!$17:$17)</f>
        <v>0</v>
      </c>
      <c r="CL69" s="101">
        <f>CL67*SUMIF(Макро!$15:$15,CL$12,Макро!$17:$17)</f>
        <v>0</v>
      </c>
      <c r="CM69" s="101">
        <f>CM67*SUMIF(Макро!$15:$15,CM$12,Макро!$17:$17)</f>
        <v>0</v>
      </c>
      <c r="CN69" s="101">
        <f>CN67*SUMIF(Макро!$15:$15,CN$12,Макро!$17:$17)</f>
        <v>0</v>
      </c>
      <c r="CO69" s="101">
        <f>CO67*SUMIF(Макро!$15:$15,CO$12,Макро!$17:$17)</f>
        <v>0</v>
      </c>
      <c r="CP69" s="101">
        <f>CP67*SUMIF(Макро!$15:$15,CP$12,Макро!$17:$17)</f>
        <v>0</v>
      </c>
      <c r="CQ69" s="101">
        <f>CQ67*SUMIF(Макро!$15:$15,CQ$12,Макро!$17:$17)</f>
        <v>0</v>
      </c>
      <c r="CR69" s="101">
        <f>CR67*SUMIF(Макро!$15:$15,CR$12,Макро!$17:$17)</f>
        <v>0</v>
      </c>
      <c r="CS69" s="101">
        <f>CS67*SUMIF(Макро!$15:$15,CS$12,Макро!$17:$17)</f>
        <v>0</v>
      </c>
      <c r="CT69" s="101">
        <f>CT67*SUMIF(Макро!$15:$15,CT$12,Макро!$17:$17)</f>
        <v>0</v>
      </c>
      <c r="CU69" s="101">
        <f>CU67*SUMIF(Макро!$15:$15,CU$12,Макро!$17:$17)</f>
        <v>0</v>
      </c>
      <c r="CV69" s="101">
        <f>CV67*SUMIF(Макро!$15:$15,CV$12,Макро!$17:$17)</f>
        <v>0</v>
      </c>
      <c r="CW69" s="101">
        <f>CW67*SUMIF(Макро!$15:$15,CW$12,Макро!$17:$17)</f>
        <v>0</v>
      </c>
      <c r="CX69" s="101">
        <f>CX67*SUMIF(Макро!$15:$15,CX$12,Макро!$17:$17)</f>
        <v>0</v>
      </c>
      <c r="CY69" s="101">
        <f>CY67*SUMIF(Макро!$15:$15,CY$12,Макро!$17:$17)</f>
        <v>0</v>
      </c>
      <c r="CZ69" s="101">
        <f>CZ67*SUMIF(Макро!$15:$15,CZ$12,Макро!$17:$17)</f>
        <v>0</v>
      </c>
      <c r="DA69" s="101">
        <f>DA67*SUMIF(Макро!$15:$15,DA$12,Макро!$17:$17)</f>
        <v>0</v>
      </c>
      <c r="DB69" s="101">
        <f>DB67*SUMIF(Макро!$15:$15,DB$12,Макро!$17:$17)</f>
        <v>0</v>
      </c>
      <c r="DC69" s="101">
        <f>DC67*SUMIF(Макро!$15:$15,DC$12,Макро!$17:$17)</f>
        <v>0</v>
      </c>
      <c r="DD69" s="101">
        <f>DD67*SUMIF(Макро!$15:$15,DD$12,Макро!$17:$17)</f>
        <v>0</v>
      </c>
      <c r="DE69" s="101">
        <f>DE67*SUMIF(Макро!$15:$15,DE$12,Макро!$17:$17)</f>
        <v>0</v>
      </c>
      <c r="DF69" s="101">
        <f>DF67*SUMIF(Макро!$15:$15,DF$12,Макро!$17:$17)</f>
        <v>0</v>
      </c>
      <c r="DG69" s="101">
        <f>DG67*SUMIF(Макро!$15:$15,DG$12,Макро!$17:$17)</f>
        <v>0</v>
      </c>
      <c r="DH69" s="101">
        <f>DH67*SUMIF(Макро!$15:$15,DH$12,Макро!$17:$17)</f>
        <v>0</v>
      </c>
      <c r="DI69" s="101">
        <f>DI67*SUMIF(Макро!$15:$15,DI$12,Макро!$17:$17)</f>
        <v>0</v>
      </c>
      <c r="DJ69" s="101">
        <f>DJ67*SUMIF(Макро!$15:$15,DJ$12,Макро!$17:$17)</f>
        <v>0</v>
      </c>
    </row>
    <row r="71" spans="1:114" s="78" customFormat="1">
      <c r="A71" s="160"/>
      <c r="B71" s="78" t="s">
        <v>251</v>
      </c>
      <c r="G71" s="79"/>
      <c r="I71" s="80"/>
    </row>
    <row r="72" spans="1:114">
      <c r="B72" t="str">
        <f t="shared" ref="B72:B91" si="10">B22</f>
        <v>Создание / реконструкция объект №1</v>
      </c>
      <c r="G72" s="7" t="s">
        <v>193</v>
      </c>
      <c r="J72">
        <f>N(Ввод!$J26&gt;=J$14)</f>
        <v>1</v>
      </c>
      <c r="K72">
        <f>N(Ввод!$J26&gt;=K$14)</f>
        <v>1</v>
      </c>
      <c r="L72">
        <f>N(Ввод!$J26&gt;=L$14)</f>
        <v>1</v>
      </c>
      <c r="M72">
        <f>N(Ввод!$J26&gt;=M$14)</f>
        <v>1</v>
      </c>
      <c r="N72">
        <f>N(Ввод!$J26&gt;=N$14)</f>
        <v>1</v>
      </c>
      <c r="O72">
        <f>N(Ввод!$J26&gt;=O$14)</f>
        <v>1</v>
      </c>
      <c r="P72">
        <f>N(Ввод!$J26&gt;=P$14)</f>
        <v>0</v>
      </c>
      <c r="Q72">
        <f>N(Ввод!$J26&gt;=Q$14)</f>
        <v>0</v>
      </c>
      <c r="R72">
        <f>N(Ввод!$J26&gt;=R$14)</f>
        <v>0</v>
      </c>
      <c r="S72">
        <f>N(Ввод!$J26&gt;=S$14)</f>
        <v>0</v>
      </c>
      <c r="T72">
        <f>N(Ввод!$J26&gt;=T$14)</f>
        <v>0</v>
      </c>
      <c r="U72">
        <f>N(Ввод!$J26&gt;=U$14)</f>
        <v>0</v>
      </c>
      <c r="V72">
        <f>N(Ввод!$J26&gt;=V$14)</f>
        <v>0</v>
      </c>
      <c r="W72">
        <f>N(Ввод!$J26&gt;=W$14)</f>
        <v>0</v>
      </c>
      <c r="X72">
        <f>N(Ввод!$J26&gt;=X$14)</f>
        <v>0</v>
      </c>
      <c r="Y72">
        <f>N(Ввод!$J26&gt;=Y$14)</f>
        <v>0</v>
      </c>
      <c r="Z72">
        <f>N(Ввод!$J26&gt;=Z$14)</f>
        <v>0</v>
      </c>
      <c r="AA72">
        <f>N(Ввод!$J26&gt;=AA$14)</f>
        <v>0</v>
      </c>
      <c r="AB72">
        <f>N(Ввод!$J26&gt;=AB$14)</f>
        <v>0</v>
      </c>
      <c r="AC72">
        <f>N(Ввод!$J26&gt;=AC$14)</f>
        <v>0</v>
      </c>
      <c r="AD72">
        <f>N(Ввод!$J26&gt;=AD$14)</f>
        <v>0</v>
      </c>
      <c r="AE72">
        <f>N(Ввод!$J26&gt;=AE$14)</f>
        <v>0</v>
      </c>
      <c r="AF72">
        <f>N(Ввод!$J26&gt;=AF$14)</f>
        <v>0</v>
      </c>
      <c r="AG72">
        <f>N(Ввод!$J26&gt;=AG$14)</f>
        <v>0</v>
      </c>
      <c r="AH72">
        <f>N(Ввод!$J26&gt;=AH$14)</f>
        <v>0</v>
      </c>
      <c r="AI72">
        <f>N(Ввод!$J26&gt;=AI$14)</f>
        <v>0</v>
      </c>
      <c r="AJ72">
        <f>N(Ввод!$J26&gt;=AJ$14)</f>
        <v>0</v>
      </c>
      <c r="AK72">
        <f>N(Ввод!$J26&gt;=AK$14)</f>
        <v>0</v>
      </c>
      <c r="AL72">
        <f>N(Ввод!$J26&gt;=AL$14)</f>
        <v>0</v>
      </c>
      <c r="AM72">
        <f>N(Ввод!$J26&gt;=AM$14)</f>
        <v>0</v>
      </c>
      <c r="AN72">
        <f>N(Ввод!$J26&gt;=AN$14)</f>
        <v>0</v>
      </c>
      <c r="AO72">
        <f>N(Ввод!$J26&gt;=AO$14)</f>
        <v>0</v>
      </c>
      <c r="AP72">
        <f>N(Ввод!$J26&gt;=AP$14)</f>
        <v>0</v>
      </c>
      <c r="AQ72">
        <f>N(Ввод!$J26&gt;=AQ$14)</f>
        <v>0</v>
      </c>
      <c r="AR72">
        <f>N(Ввод!$J26&gt;=AR$14)</f>
        <v>0</v>
      </c>
      <c r="AS72">
        <f>N(Ввод!$J26&gt;=AS$14)</f>
        <v>0</v>
      </c>
      <c r="AT72">
        <f>N(Ввод!$J26&gt;=AT$14)</f>
        <v>0</v>
      </c>
      <c r="AU72">
        <f>N(Ввод!$J26&gt;=AU$14)</f>
        <v>0</v>
      </c>
      <c r="AV72">
        <f>N(Ввод!$J26&gt;=AV$14)</f>
        <v>0</v>
      </c>
      <c r="AW72">
        <f>N(Ввод!$J26&gt;=AW$14)</f>
        <v>0</v>
      </c>
      <c r="AX72">
        <f>N(Ввод!$J26&gt;=AX$14)</f>
        <v>0</v>
      </c>
      <c r="AY72">
        <f>N(Ввод!$J26&gt;=AY$14)</f>
        <v>0</v>
      </c>
      <c r="AZ72">
        <f>N(Ввод!$J26&gt;=AZ$14)</f>
        <v>0</v>
      </c>
      <c r="BA72">
        <f>N(Ввод!$J26&gt;=BA$14)</f>
        <v>0</v>
      </c>
      <c r="BB72">
        <f>N(Ввод!$J26&gt;=BB$14)</f>
        <v>0</v>
      </c>
      <c r="BC72">
        <f>N(Ввод!$J26&gt;=BC$14)</f>
        <v>0</v>
      </c>
      <c r="BD72">
        <f>N(Ввод!$J26&gt;=BD$14)</f>
        <v>0</v>
      </c>
      <c r="BE72">
        <f>N(Ввод!$J26&gt;=BE$14)</f>
        <v>0</v>
      </c>
      <c r="BF72">
        <f>N(Ввод!$J26&gt;=BF$14)</f>
        <v>0</v>
      </c>
      <c r="BG72">
        <f>N(Ввод!$J26&gt;=BG$14)</f>
        <v>0</v>
      </c>
      <c r="BH72">
        <f>N(Ввод!$J26&gt;=BH$14)</f>
        <v>0</v>
      </c>
      <c r="BI72">
        <f>N(Ввод!$J26&gt;=BI$14)</f>
        <v>0</v>
      </c>
      <c r="BJ72">
        <f>N(Ввод!$J26&gt;=BJ$14)</f>
        <v>0</v>
      </c>
      <c r="BK72">
        <f>N(Ввод!$J26&gt;=BK$14)</f>
        <v>0</v>
      </c>
      <c r="BL72">
        <f>N(Ввод!$J26&gt;=BL$14)</f>
        <v>0</v>
      </c>
      <c r="BM72">
        <f>N(Ввод!$J26&gt;=BM$14)</f>
        <v>0</v>
      </c>
      <c r="BN72">
        <f>N(Ввод!$J26&gt;=BN$14)</f>
        <v>0</v>
      </c>
      <c r="BO72">
        <f>N(Ввод!$J26&gt;=BO$14)</f>
        <v>0</v>
      </c>
      <c r="BP72">
        <f>N(Ввод!$J26&gt;=BP$14)</f>
        <v>0</v>
      </c>
      <c r="BQ72">
        <f>N(Ввод!$J26&gt;=BQ$14)</f>
        <v>0</v>
      </c>
      <c r="BR72">
        <f>N(Ввод!$J26&gt;=BR$14)</f>
        <v>0</v>
      </c>
      <c r="BS72">
        <f>N(Ввод!$J26&gt;=BS$14)</f>
        <v>0</v>
      </c>
      <c r="BT72">
        <f>N(Ввод!$J26&gt;=BT$14)</f>
        <v>0</v>
      </c>
      <c r="BU72">
        <f>N(Ввод!$J26&gt;=BU$14)</f>
        <v>0</v>
      </c>
      <c r="BV72">
        <f>N(Ввод!$J26&gt;=BV$14)</f>
        <v>0</v>
      </c>
      <c r="BW72">
        <f>N(Ввод!$J26&gt;=BW$14)</f>
        <v>0</v>
      </c>
      <c r="BX72">
        <f>N(Ввод!$J26&gt;=BX$14)</f>
        <v>0</v>
      </c>
      <c r="BY72">
        <f>N(Ввод!$J26&gt;=BY$14)</f>
        <v>0</v>
      </c>
      <c r="BZ72">
        <f>N(Ввод!$J26&gt;=BZ$14)</f>
        <v>0</v>
      </c>
      <c r="CA72">
        <f>N(Ввод!$J26&gt;=CA$14)</f>
        <v>0</v>
      </c>
      <c r="CB72">
        <f>N(Ввод!$J26&gt;=CB$14)</f>
        <v>0</v>
      </c>
      <c r="CC72">
        <f>N(Ввод!$J26&gt;=CC$14)</f>
        <v>0</v>
      </c>
      <c r="CD72">
        <f>N(Ввод!$J26&gt;=CD$14)</f>
        <v>0</v>
      </c>
      <c r="CE72">
        <f>N(Ввод!$J26&gt;=CE$14)</f>
        <v>0</v>
      </c>
      <c r="CF72">
        <f>N(Ввод!$J26&gt;=CF$14)</f>
        <v>0</v>
      </c>
      <c r="CG72">
        <f>N(Ввод!$J26&gt;=CG$14)</f>
        <v>0</v>
      </c>
      <c r="CH72">
        <f>N(Ввод!$J26&gt;=CH$14)</f>
        <v>0</v>
      </c>
      <c r="CI72">
        <f>N(Ввод!$J26&gt;=CI$14)</f>
        <v>0</v>
      </c>
      <c r="CJ72">
        <f>N(Ввод!$J26&gt;=CJ$14)</f>
        <v>0</v>
      </c>
      <c r="CK72">
        <f>N(Ввод!$J26&gt;=CK$14)</f>
        <v>0</v>
      </c>
      <c r="CL72">
        <f>N(Ввод!$J26&gt;=CL$14)</f>
        <v>0</v>
      </c>
      <c r="CM72">
        <f>N(Ввод!$J26&gt;=CM$14)</f>
        <v>0</v>
      </c>
      <c r="CN72">
        <f>N(Ввод!$J26&gt;=CN$14)</f>
        <v>0</v>
      </c>
      <c r="CO72">
        <f>N(Ввод!$J26&gt;=CO$14)</f>
        <v>0</v>
      </c>
      <c r="CP72">
        <f>N(Ввод!$J26&gt;=CP$14)</f>
        <v>0</v>
      </c>
      <c r="CQ72">
        <f>N(Ввод!$J26&gt;=CQ$14)</f>
        <v>0</v>
      </c>
      <c r="CR72">
        <f>N(Ввод!$J26&gt;=CR$14)</f>
        <v>0</v>
      </c>
      <c r="CS72">
        <f>N(Ввод!$J26&gt;=CS$14)</f>
        <v>0</v>
      </c>
      <c r="CT72">
        <f>N(Ввод!$J26&gt;=CT$14)</f>
        <v>0</v>
      </c>
      <c r="CU72">
        <f>N(Ввод!$J26&gt;=CU$14)</f>
        <v>0</v>
      </c>
      <c r="CV72">
        <f>N(Ввод!$J26&gt;=CV$14)</f>
        <v>0</v>
      </c>
      <c r="CW72">
        <f>N(Ввод!$J26&gt;=CW$14)</f>
        <v>0</v>
      </c>
      <c r="CX72">
        <f>N(Ввод!$J26&gt;=CX$14)</f>
        <v>0</v>
      </c>
      <c r="CY72">
        <f>N(Ввод!$J26&gt;=CY$14)</f>
        <v>0</v>
      </c>
      <c r="CZ72">
        <f>N(Ввод!$J26&gt;=CZ$14)</f>
        <v>0</v>
      </c>
      <c r="DA72">
        <f>N(Ввод!$J26&gt;=DA$14)</f>
        <v>0</v>
      </c>
      <c r="DB72">
        <f>N(Ввод!$J26&gt;=DB$14)</f>
        <v>0</v>
      </c>
      <c r="DC72">
        <f>N(Ввод!$J26&gt;=DC$14)</f>
        <v>0</v>
      </c>
      <c r="DD72">
        <f>N(Ввод!$J26&gt;=DD$14)</f>
        <v>0</v>
      </c>
      <c r="DE72">
        <f>N(Ввод!$J26&gt;=DE$14)</f>
        <v>0</v>
      </c>
      <c r="DF72">
        <f>N(Ввод!$J26&gt;=DF$14)</f>
        <v>0</v>
      </c>
      <c r="DG72">
        <f>N(Ввод!$J26&gt;=DG$14)</f>
        <v>0</v>
      </c>
      <c r="DH72">
        <f>N(Ввод!$J26&gt;=DH$14)</f>
        <v>0</v>
      </c>
      <c r="DI72">
        <f>N(Ввод!$J26&gt;=DI$14)</f>
        <v>1</v>
      </c>
      <c r="DJ72">
        <f>N(Ввод!$J26&gt;=DJ$14)</f>
        <v>1</v>
      </c>
    </row>
    <row r="73" spans="1:114">
      <c r="B73" t="str">
        <f t="shared" si="10"/>
        <v>Создание / реконструкция объект №2</v>
      </c>
      <c r="G73" s="7" t="s">
        <v>193</v>
      </c>
      <c r="J73">
        <f>N(Ввод!$J27&gt;=J$14)</f>
        <v>1</v>
      </c>
      <c r="K73">
        <f>N(Ввод!$J27&gt;=K$14)</f>
        <v>1</v>
      </c>
      <c r="L73">
        <f>N(Ввод!$J27&gt;=L$14)</f>
        <v>1</v>
      </c>
      <c r="M73">
        <f>N(Ввод!$J27&gt;=M$14)</f>
        <v>1</v>
      </c>
      <c r="N73">
        <f>N(Ввод!$J27&gt;=N$14)</f>
        <v>1</v>
      </c>
      <c r="O73">
        <f>N(Ввод!$J27&gt;=O$14)</f>
        <v>1</v>
      </c>
      <c r="P73">
        <f>N(Ввод!$J27&gt;=P$14)</f>
        <v>0</v>
      </c>
      <c r="Q73">
        <f>N(Ввод!$J27&gt;=Q$14)</f>
        <v>0</v>
      </c>
      <c r="R73">
        <f>N(Ввод!$J27&gt;=R$14)</f>
        <v>0</v>
      </c>
      <c r="S73">
        <f>N(Ввод!$J27&gt;=S$14)</f>
        <v>0</v>
      </c>
      <c r="T73">
        <f>N(Ввод!$J27&gt;=T$14)</f>
        <v>0</v>
      </c>
      <c r="U73">
        <f>N(Ввод!$J27&gt;=U$14)</f>
        <v>0</v>
      </c>
      <c r="V73">
        <f>N(Ввод!$J27&gt;=V$14)</f>
        <v>0</v>
      </c>
      <c r="W73">
        <f>N(Ввод!$J27&gt;=W$14)</f>
        <v>0</v>
      </c>
      <c r="X73">
        <f>N(Ввод!$J27&gt;=X$14)</f>
        <v>0</v>
      </c>
      <c r="Y73">
        <f>N(Ввод!$J27&gt;=Y$14)</f>
        <v>0</v>
      </c>
      <c r="Z73">
        <f>N(Ввод!$J27&gt;=Z$14)</f>
        <v>0</v>
      </c>
      <c r="AA73">
        <f>N(Ввод!$J27&gt;=AA$14)</f>
        <v>0</v>
      </c>
      <c r="AB73">
        <f>N(Ввод!$J27&gt;=AB$14)</f>
        <v>0</v>
      </c>
      <c r="AC73">
        <f>N(Ввод!$J27&gt;=AC$14)</f>
        <v>0</v>
      </c>
      <c r="AD73">
        <f>N(Ввод!$J27&gt;=AD$14)</f>
        <v>0</v>
      </c>
      <c r="AE73">
        <f>N(Ввод!$J27&gt;=AE$14)</f>
        <v>0</v>
      </c>
      <c r="AF73">
        <f>N(Ввод!$J27&gt;=AF$14)</f>
        <v>0</v>
      </c>
      <c r="AG73">
        <f>N(Ввод!$J27&gt;=AG$14)</f>
        <v>0</v>
      </c>
      <c r="AH73">
        <f>N(Ввод!$J27&gt;=AH$14)</f>
        <v>0</v>
      </c>
      <c r="AI73">
        <f>N(Ввод!$J27&gt;=AI$14)</f>
        <v>0</v>
      </c>
      <c r="AJ73">
        <f>N(Ввод!$J27&gt;=AJ$14)</f>
        <v>0</v>
      </c>
      <c r="AK73">
        <f>N(Ввод!$J27&gt;=AK$14)</f>
        <v>0</v>
      </c>
      <c r="AL73">
        <f>N(Ввод!$J27&gt;=AL$14)</f>
        <v>0</v>
      </c>
      <c r="AM73">
        <f>N(Ввод!$J27&gt;=AM$14)</f>
        <v>0</v>
      </c>
      <c r="AN73">
        <f>N(Ввод!$J27&gt;=AN$14)</f>
        <v>0</v>
      </c>
      <c r="AO73">
        <f>N(Ввод!$J27&gt;=AO$14)</f>
        <v>0</v>
      </c>
      <c r="AP73">
        <f>N(Ввод!$J27&gt;=AP$14)</f>
        <v>0</v>
      </c>
      <c r="AQ73">
        <f>N(Ввод!$J27&gt;=AQ$14)</f>
        <v>0</v>
      </c>
      <c r="AR73">
        <f>N(Ввод!$J27&gt;=AR$14)</f>
        <v>0</v>
      </c>
      <c r="AS73">
        <f>N(Ввод!$J27&gt;=AS$14)</f>
        <v>0</v>
      </c>
      <c r="AT73">
        <f>N(Ввод!$J27&gt;=AT$14)</f>
        <v>0</v>
      </c>
      <c r="AU73">
        <f>N(Ввод!$J27&gt;=AU$14)</f>
        <v>0</v>
      </c>
      <c r="AV73">
        <f>N(Ввод!$J27&gt;=AV$14)</f>
        <v>0</v>
      </c>
      <c r="AW73">
        <f>N(Ввод!$J27&gt;=AW$14)</f>
        <v>0</v>
      </c>
      <c r="AX73">
        <f>N(Ввод!$J27&gt;=AX$14)</f>
        <v>0</v>
      </c>
      <c r="AY73">
        <f>N(Ввод!$J27&gt;=AY$14)</f>
        <v>0</v>
      </c>
      <c r="AZ73">
        <f>N(Ввод!$J27&gt;=AZ$14)</f>
        <v>0</v>
      </c>
      <c r="BA73">
        <f>N(Ввод!$J27&gt;=BA$14)</f>
        <v>0</v>
      </c>
      <c r="BB73">
        <f>N(Ввод!$J27&gt;=BB$14)</f>
        <v>0</v>
      </c>
      <c r="BC73">
        <f>N(Ввод!$J27&gt;=BC$14)</f>
        <v>0</v>
      </c>
      <c r="BD73">
        <f>N(Ввод!$J27&gt;=BD$14)</f>
        <v>0</v>
      </c>
      <c r="BE73">
        <f>N(Ввод!$J27&gt;=BE$14)</f>
        <v>0</v>
      </c>
      <c r="BF73">
        <f>N(Ввод!$J27&gt;=BF$14)</f>
        <v>0</v>
      </c>
      <c r="BG73">
        <f>N(Ввод!$J27&gt;=BG$14)</f>
        <v>0</v>
      </c>
      <c r="BH73">
        <f>N(Ввод!$J27&gt;=BH$14)</f>
        <v>0</v>
      </c>
      <c r="BI73">
        <f>N(Ввод!$J27&gt;=BI$14)</f>
        <v>0</v>
      </c>
      <c r="BJ73">
        <f>N(Ввод!$J27&gt;=BJ$14)</f>
        <v>0</v>
      </c>
      <c r="BK73">
        <f>N(Ввод!$J27&gt;=BK$14)</f>
        <v>0</v>
      </c>
      <c r="BL73">
        <f>N(Ввод!$J27&gt;=BL$14)</f>
        <v>0</v>
      </c>
      <c r="BM73">
        <f>N(Ввод!$J27&gt;=BM$14)</f>
        <v>0</v>
      </c>
      <c r="BN73">
        <f>N(Ввод!$J27&gt;=BN$14)</f>
        <v>0</v>
      </c>
      <c r="BO73">
        <f>N(Ввод!$J27&gt;=BO$14)</f>
        <v>0</v>
      </c>
      <c r="BP73">
        <f>N(Ввод!$J27&gt;=BP$14)</f>
        <v>0</v>
      </c>
      <c r="BQ73">
        <f>N(Ввод!$J27&gt;=BQ$14)</f>
        <v>0</v>
      </c>
      <c r="BR73">
        <f>N(Ввод!$J27&gt;=BR$14)</f>
        <v>0</v>
      </c>
      <c r="BS73">
        <f>N(Ввод!$J27&gt;=BS$14)</f>
        <v>0</v>
      </c>
      <c r="BT73">
        <f>N(Ввод!$J27&gt;=BT$14)</f>
        <v>0</v>
      </c>
      <c r="BU73">
        <f>N(Ввод!$J27&gt;=BU$14)</f>
        <v>0</v>
      </c>
      <c r="BV73">
        <f>N(Ввод!$J27&gt;=BV$14)</f>
        <v>0</v>
      </c>
      <c r="BW73">
        <f>N(Ввод!$J27&gt;=BW$14)</f>
        <v>0</v>
      </c>
      <c r="BX73">
        <f>N(Ввод!$J27&gt;=BX$14)</f>
        <v>0</v>
      </c>
      <c r="BY73">
        <f>N(Ввод!$J27&gt;=BY$14)</f>
        <v>0</v>
      </c>
      <c r="BZ73">
        <f>N(Ввод!$J27&gt;=BZ$14)</f>
        <v>0</v>
      </c>
      <c r="CA73">
        <f>N(Ввод!$J27&gt;=CA$14)</f>
        <v>0</v>
      </c>
      <c r="CB73">
        <f>N(Ввод!$J27&gt;=CB$14)</f>
        <v>0</v>
      </c>
      <c r="CC73">
        <f>N(Ввод!$J27&gt;=CC$14)</f>
        <v>0</v>
      </c>
      <c r="CD73">
        <f>N(Ввод!$J27&gt;=CD$14)</f>
        <v>0</v>
      </c>
      <c r="CE73">
        <f>N(Ввод!$J27&gt;=CE$14)</f>
        <v>0</v>
      </c>
      <c r="CF73">
        <f>N(Ввод!$J27&gt;=CF$14)</f>
        <v>0</v>
      </c>
      <c r="CG73">
        <f>N(Ввод!$J27&gt;=CG$14)</f>
        <v>0</v>
      </c>
      <c r="CH73">
        <f>N(Ввод!$J27&gt;=CH$14)</f>
        <v>0</v>
      </c>
      <c r="CI73">
        <f>N(Ввод!$J27&gt;=CI$14)</f>
        <v>0</v>
      </c>
      <c r="CJ73">
        <f>N(Ввод!$J27&gt;=CJ$14)</f>
        <v>0</v>
      </c>
      <c r="CK73">
        <f>N(Ввод!$J27&gt;=CK$14)</f>
        <v>0</v>
      </c>
      <c r="CL73">
        <f>N(Ввод!$J27&gt;=CL$14)</f>
        <v>0</v>
      </c>
      <c r="CM73">
        <f>N(Ввод!$J27&gt;=CM$14)</f>
        <v>0</v>
      </c>
      <c r="CN73">
        <f>N(Ввод!$J27&gt;=CN$14)</f>
        <v>0</v>
      </c>
      <c r="CO73">
        <f>N(Ввод!$J27&gt;=CO$14)</f>
        <v>0</v>
      </c>
      <c r="CP73">
        <f>N(Ввод!$J27&gt;=CP$14)</f>
        <v>0</v>
      </c>
      <c r="CQ73">
        <f>N(Ввод!$J27&gt;=CQ$14)</f>
        <v>0</v>
      </c>
      <c r="CR73">
        <f>N(Ввод!$J27&gt;=CR$14)</f>
        <v>0</v>
      </c>
      <c r="CS73">
        <f>N(Ввод!$J27&gt;=CS$14)</f>
        <v>0</v>
      </c>
      <c r="CT73">
        <f>N(Ввод!$J27&gt;=CT$14)</f>
        <v>0</v>
      </c>
      <c r="CU73">
        <f>N(Ввод!$J27&gt;=CU$14)</f>
        <v>0</v>
      </c>
      <c r="CV73">
        <f>N(Ввод!$J27&gt;=CV$14)</f>
        <v>0</v>
      </c>
      <c r="CW73">
        <f>N(Ввод!$J27&gt;=CW$14)</f>
        <v>0</v>
      </c>
      <c r="CX73">
        <f>N(Ввод!$J27&gt;=CX$14)</f>
        <v>0</v>
      </c>
      <c r="CY73">
        <f>N(Ввод!$J27&gt;=CY$14)</f>
        <v>0</v>
      </c>
      <c r="CZ73">
        <f>N(Ввод!$J27&gt;=CZ$14)</f>
        <v>0</v>
      </c>
      <c r="DA73">
        <f>N(Ввод!$J27&gt;=DA$14)</f>
        <v>0</v>
      </c>
      <c r="DB73">
        <f>N(Ввод!$J27&gt;=DB$14)</f>
        <v>0</v>
      </c>
      <c r="DC73">
        <f>N(Ввод!$J27&gt;=DC$14)</f>
        <v>0</v>
      </c>
      <c r="DD73">
        <f>N(Ввод!$J27&gt;=DD$14)</f>
        <v>0</v>
      </c>
      <c r="DE73">
        <f>N(Ввод!$J27&gt;=DE$14)</f>
        <v>0</v>
      </c>
      <c r="DF73">
        <f>N(Ввод!$J27&gt;=DF$14)</f>
        <v>0</v>
      </c>
      <c r="DG73">
        <f>N(Ввод!$J27&gt;=DG$14)</f>
        <v>0</v>
      </c>
      <c r="DH73">
        <f>N(Ввод!$J27&gt;=DH$14)</f>
        <v>0</v>
      </c>
      <c r="DI73">
        <f>N(Ввод!$J27&gt;=DI$14)</f>
        <v>1</v>
      </c>
      <c r="DJ73">
        <f>N(Ввод!$J27&gt;=DJ$14)</f>
        <v>1</v>
      </c>
    </row>
    <row r="74" spans="1:114">
      <c r="B74" t="str">
        <f t="shared" si="10"/>
        <v>Создание / реконструкция объект №3</v>
      </c>
      <c r="G74" s="7" t="s">
        <v>193</v>
      </c>
      <c r="J74">
        <f>N(Ввод!$J28&gt;=J$14)</f>
        <v>1</v>
      </c>
      <c r="K74">
        <f>N(Ввод!$J28&gt;=K$14)</f>
        <v>1</v>
      </c>
      <c r="L74">
        <f>N(Ввод!$J28&gt;=L$14)</f>
        <v>1</v>
      </c>
      <c r="M74">
        <f>N(Ввод!$J28&gt;=M$14)</f>
        <v>1</v>
      </c>
      <c r="N74">
        <f>N(Ввод!$J28&gt;=N$14)</f>
        <v>1</v>
      </c>
      <c r="O74">
        <f>N(Ввод!$J28&gt;=O$14)</f>
        <v>1</v>
      </c>
      <c r="P74">
        <f>N(Ввод!$J28&gt;=P$14)</f>
        <v>1</v>
      </c>
      <c r="Q74">
        <f>N(Ввод!$J28&gt;=Q$14)</f>
        <v>0</v>
      </c>
      <c r="R74">
        <f>N(Ввод!$J28&gt;=R$14)</f>
        <v>0</v>
      </c>
      <c r="S74">
        <f>N(Ввод!$J28&gt;=S$14)</f>
        <v>0</v>
      </c>
      <c r="T74">
        <f>N(Ввод!$J28&gt;=T$14)</f>
        <v>0</v>
      </c>
      <c r="U74">
        <f>N(Ввод!$J28&gt;=U$14)</f>
        <v>0</v>
      </c>
      <c r="V74">
        <f>N(Ввод!$J28&gt;=V$14)</f>
        <v>0</v>
      </c>
      <c r="W74">
        <f>N(Ввод!$J28&gt;=W$14)</f>
        <v>0</v>
      </c>
      <c r="X74">
        <f>N(Ввод!$J28&gt;=X$14)</f>
        <v>0</v>
      </c>
      <c r="Y74">
        <f>N(Ввод!$J28&gt;=Y$14)</f>
        <v>0</v>
      </c>
      <c r="Z74">
        <f>N(Ввод!$J28&gt;=Z$14)</f>
        <v>0</v>
      </c>
      <c r="AA74">
        <f>N(Ввод!$J28&gt;=AA$14)</f>
        <v>0</v>
      </c>
      <c r="AB74">
        <f>N(Ввод!$J28&gt;=AB$14)</f>
        <v>0</v>
      </c>
      <c r="AC74">
        <f>N(Ввод!$J28&gt;=AC$14)</f>
        <v>0</v>
      </c>
      <c r="AD74">
        <f>N(Ввод!$J28&gt;=AD$14)</f>
        <v>0</v>
      </c>
      <c r="AE74">
        <f>N(Ввод!$J28&gt;=AE$14)</f>
        <v>0</v>
      </c>
      <c r="AF74">
        <f>N(Ввод!$J28&gt;=AF$14)</f>
        <v>0</v>
      </c>
      <c r="AG74">
        <f>N(Ввод!$J28&gt;=AG$14)</f>
        <v>0</v>
      </c>
      <c r="AH74">
        <f>N(Ввод!$J28&gt;=AH$14)</f>
        <v>0</v>
      </c>
      <c r="AI74">
        <f>N(Ввод!$J28&gt;=AI$14)</f>
        <v>0</v>
      </c>
      <c r="AJ74">
        <f>N(Ввод!$J28&gt;=AJ$14)</f>
        <v>0</v>
      </c>
      <c r="AK74">
        <f>N(Ввод!$J28&gt;=AK$14)</f>
        <v>0</v>
      </c>
      <c r="AL74">
        <f>N(Ввод!$J28&gt;=AL$14)</f>
        <v>0</v>
      </c>
      <c r="AM74">
        <f>N(Ввод!$J28&gt;=AM$14)</f>
        <v>0</v>
      </c>
      <c r="AN74">
        <f>N(Ввод!$J28&gt;=AN$14)</f>
        <v>0</v>
      </c>
      <c r="AO74">
        <f>N(Ввод!$J28&gt;=AO$14)</f>
        <v>0</v>
      </c>
      <c r="AP74">
        <f>N(Ввод!$J28&gt;=AP$14)</f>
        <v>0</v>
      </c>
      <c r="AQ74">
        <f>N(Ввод!$J28&gt;=AQ$14)</f>
        <v>0</v>
      </c>
      <c r="AR74">
        <f>N(Ввод!$J28&gt;=AR$14)</f>
        <v>0</v>
      </c>
      <c r="AS74">
        <f>N(Ввод!$J28&gt;=AS$14)</f>
        <v>0</v>
      </c>
      <c r="AT74">
        <f>N(Ввод!$J28&gt;=AT$14)</f>
        <v>0</v>
      </c>
      <c r="AU74">
        <f>N(Ввод!$J28&gt;=AU$14)</f>
        <v>0</v>
      </c>
      <c r="AV74">
        <f>N(Ввод!$J28&gt;=AV$14)</f>
        <v>0</v>
      </c>
      <c r="AW74">
        <f>N(Ввод!$J28&gt;=AW$14)</f>
        <v>0</v>
      </c>
      <c r="AX74">
        <f>N(Ввод!$J28&gt;=AX$14)</f>
        <v>0</v>
      </c>
      <c r="AY74">
        <f>N(Ввод!$J28&gt;=AY$14)</f>
        <v>0</v>
      </c>
      <c r="AZ74">
        <f>N(Ввод!$J28&gt;=AZ$14)</f>
        <v>0</v>
      </c>
      <c r="BA74">
        <f>N(Ввод!$J28&gt;=BA$14)</f>
        <v>0</v>
      </c>
      <c r="BB74">
        <f>N(Ввод!$J28&gt;=BB$14)</f>
        <v>0</v>
      </c>
      <c r="BC74">
        <f>N(Ввод!$J28&gt;=BC$14)</f>
        <v>0</v>
      </c>
      <c r="BD74">
        <f>N(Ввод!$J28&gt;=BD$14)</f>
        <v>0</v>
      </c>
      <c r="BE74">
        <f>N(Ввод!$J28&gt;=BE$14)</f>
        <v>0</v>
      </c>
      <c r="BF74">
        <f>N(Ввод!$J28&gt;=BF$14)</f>
        <v>0</v>
      </c>
      <c r="BG74">
        <f>N(Ввод!$J28&gt;=BG$14)</f>
        <v>0</v>
      </c>
      <c r="BH74">
        <f>N(Ввод!$J28&gt;=BH$14)</f>
        <v>0</v>
      </c>
      <c r="BI74">
        <f>N(Ввод!$J28&gt;=BI$14)</f>
        <v>0</v>
      </c>
      <c r="BJ74">
        <f>N(Ввод!$J28&gt;=BJ$14)</f>
        <v>0</v>
      </c>
      <c r="BK74">
        <f>N(Ввод!$J28&gt;=BK$14)</f>
        <v>0</v>
      </c>
      <c r="BL74">
        <f>N(Ввод!$J28&gt;=BL$14)</f>
        <v>0</v>
      </c>
      <c r="BM74">
        <f>N(Ввод!$J28&gt;=BM$14)</f>
        <v>0</v>
      </c>
      <c r="BN74">
        <f>N(Ввод!$J28&gt;=BN$14)</f>
        <v>0</v>
      </c>
      <c r="BO74">
        <f>N(Ввод!$J28&gt;=BO$14)</f>
        <v>0</v>
      </c>
      <c r="BP74">
        <f>N(Ввод!$J28&gt;=BP$14)</f>
        <v>0</v>
      </c>
      <c r="BQ74">
        <f>N(Ввод!$J28&gt;=BQ$14)</f>
        <v>0</v>
      </c>
      <c r="BR74">
        <f>N(Ввод!$J28&gt;=BR$14)</f>
        <v>0</v>
      </c>
      <c r="BS74">
        <f>N(Ввод!$J28&gt;=BS$14)</f>
        <v>0</v>
      </c>
      <c r="BT74">
        <f>N(Ввод!$J28&gt;=BT$14)</f>
        <v>0</v>
      </c>
      <c r="BU74">
        <f>N(Ввод!$J28&gt;=BU$14)</f>
        <v>0</v>
      </c>
      <c r="BV74">
        <f>N(Ввод!$J28&gt;=BV$14)</f>
        <v>0</v>
      </c>
      <c r="BW74">
        <f>N(Ввод!$J28&gt;=BW$14)</f>
        <v>0</v>
      </c>
      <c r="BX74">
        <f>N(Ввод!$J28&gt;=BX$14)</f>
        <v>0</v>
      </c>
      <c r="BY74">
        <f>N(Ввод!$J28&gt;=BY$14)</f>
        <v>0</v>
      </c>
      <c r="BZ74">
        <f>N(Ввод!$J28&gt;=BZ$14)</f>
        <v>0</v>
      </c>
      <c r="CA74">
        <f>N(Ввод!$J28&gt;=CA$14)</f>
        <v>0</v>
      </c>
      <c r="CB74">
        <f>N(Ввод!$J28&gt;=CB$14)</f>
        <v>0</v>
      </c>
      <c r="CC74">
        <f>N(Ввод!$J28&gt;=CC$14)</f>
        <v>0</v>
      </c>
      <c r="CD74">
        <f>N(Ввод!$J28&gt;=CD$14)</f>
        <v>0</v>
      </c>
      <c r="CE74">
        <f>N(Ввод!$J28&gt;=CE$14)</f>
        <v>0</v>
      </c>
      <c r="CF74">
        <f>N(Ввод!$J28&gt;=CF$14)</f>
        <v>0</v>
      </c>
      <c r="CG74">
        <f>N(Ввод!$J28&gt;=CG$14)</f>
        <v>0</v>
      </c>
      <c r="CH74">
        <f>N(Ввод!$J28&gt;=CH$14)</f>
        <v>0</v>
      </c>
      <c r="CI74">
        <f>N(Ввод!$J28&gt;=CI$14)</f>
        <v>0</v>
      </c>
      <c r="CJ74">
        <f>N(Ввод!$J28&gt;=CJ$14)</f>
        <v>0</v>
      </c>
      <c r="CK74">
        <f>N(Ввод!$J28&gt;=CK$14)</f>
        <v>0</v>
      </c>
      <c r="CL74">
        <f>N(Ввод!$J28&gt;=CL$14)</f>
        <v>0</v>
      </c>
      <c r="CM74">
        <f>N(Ввод!$J28&gt;=CM$14)</f>
        <v>0</v>
      </c>
      <c r="CN74">
        <f>N(Ввод!$J28&gt;=CN$14)</f>
        <v>0</v>
      </c>
      <c r="CO74">
        <f>N(Ввод!$J28&gt;=CO$14)</f>
        <v>0</v>
      </c>
      <c r="CP74">
        <f>N(Ввод!$J28&gt;=CP$14)</f>
        <v>0</v>
      </c>
      <c r="CQ74">
        <f>N(Ввод!$J28&gt;=CQ$14)</f>
        <v>0</v>
      </c>
      <c r="CR74">
        <f>N(Ввод!$J28&gt;=CR$14)</f>
        <v>0</v>
      </c>
      <c r="CS74">
        <f>N(Ввод!$J28&gt;=CS$14)</f>
        <v>0</v>
      </c>
      <c r="CT74">
        <f>N(Ввод!$J28&gt;=CT$14)</f>
        <v>0</v>
      </c>
      <c r="CU74">
        <f>N(Ввод!$J28&gt;=CU$14)</f>
        <v>0</v>
      </c>
      <c r="CV74">
        <f>N(Ввод!$J28&gt;=CV$14)</f>
        <v>0</v>
      </c>
      <c r="CW74">
        <f>N(Ввод!$J28&gt;=CW$14)</f>
        <v>0</v>
      </c>
      <c r="CX74">
        <f>N(Ввод!$J28&gt;=CX$14)</f>
        <v>0</v>
      </c>
      <c r="CY74">
        <f>N(Ввод!$J28&gt;=CY$14)</f>
        <v>0</v>
      </c>
      <c r="CZ74">
        <f>N(Ввод!$J28&gt;=CZ$14)</f>
        <v>0</v>
      </c>
      <c r="DA74">
        <f>N(Ввод!$J28&gt;=DA$14)</f>
        <v>0</v>
      </c>
      <c r="DB74">
        <f>N(Ввод!$J28&gt;=DB$14)</f>
        <v>0</v>
      </c>
      <c r="DC74">
        <f>N(Ввод!$J28&gt;=DC$14)</f>
        <v>0</v>
      </c>
      <c r="DD74">
        <f>N(Ввод!$J28&gt;=DD$14)</f>
        <v>0</v>
      </c>
      <c r="DE74">
        <f>N(Ввод!$J28&gt;=DE$14)</f>
        <v>0</v>
      </c>
      <c r="DF74">
        <f>N(Ввод!$J28&gt;=DF$14)</f>
        <v>0</v>
      </c>
      <c r="DG74">
        <f>N(Ввод!$J28&gt;=DG$14)</f>
        <v>0</v>
      </c>
      <c r="DH74">
        <f>N(Ввод!$J28&gt;=DH$14)</f>
        <v>0</v>
      </c>
      <c r="DI74">
        <f>N(Ввод!$J28&gt;=DI$14)</f>
        <v>1</v>
      </c>
      <c r="DJ74">
        <f>N(Ввод!$J28&gt;=DJ$14)</f>
        <v>1</v>
      </c>
    </row>
    <row r="75" spans="1:114">
      <c r="B75" t="str">
        <f t="shared" si="10"/>
        <v>Создание / реконструкция объект №4</v>
      </c>
      <c r="G75" s="7" t="s">
        <v>193</v>
      </c>
      <c r="J75">
        <f>N(Ввод!$J29&gt;=J$14)</f>
        <v>0</v>
      </c>
      <c r="K75">
        <f>N(Ввод!$J29&gt;=K$14)</f>
        <v>0</v>
      </c>
      <c r="L75">
        <f>N(Ввод!$J29&gt;=L$14)</f>
        <v>0</v>
      </c>
      <c r="M75">
        <f>N(Ввод!$J29&gt;=M$14)</f>
        <v>0</v>
      </c>
      <c r="N75">
        <f>N(Ввод!$J29&gt;=N$14)</f>
        <v>0</v>
      </c>
      <c r="O75">
        <f>N(Ввод!$J29&gt;=O$14)</f>
        <v>0</v>
      </c>
      <c r="P75">
        <f>N(Ввод!$J29&gt;=P$14)</f>
        <v>0</v>
      </c>
      <c r="Q75">
        <f>N(Ввод!$J29&gt;=Q$14)</f>
        <v>0</v>
      </c>
      <c r="R75">
        <f>N(Ввод!$J29&gt;=R$14)</f>
        <v>0</v>
      </c>
      <c r="S75">
        <f>N(Ввод!$J29&gt;=S$14)</f>
        <v>0</v>
      </c>
      <c r="T75">
        <f>N(Ввод!$J29&gt;=T$14)</f>
        <v>0</v>
      </c>
      <c r="U75">
        <f>N(Ввод!$J29&gt;=U$14)</f>
        <v>0</v>
      </c>
      <c r="V75">
        <f>N(Ввод!$J29&gt;=V$14)</f>
        <v>0</v>
      </c>
      <c r="W75">
        <f>N(Ввод!$J29&gt;=W$14)</f>
        <v>0</v>
      </c>
      <c r="X75">
        <f>N(Ввод!$J29&gt;=X$14)</f>
        <v>0</v>
      </c>
      <c r="Y75">
        <f>N(Ввод!$J29&gt;=Y$14)</f>
        <v>0</v>
      </c>
      <c r="Z75">
        <f>N(Ввод!$J29&gt;=Z$14)</f>
        <v>0</v>
      </c>
      <c r="AA75">
        <f>N(Ввод!$J29&gt;=AA$14)</f>
        <v>0</v>
      </c>
      <c r="AB75">
        <f>N(Ввод!$J29&gt;=AB$14)</f>
        <v>0</v>
      </c>
      <c r="AC75">
        <f>N(Ввод!$J29&gt;=AC$14)</f>
        <v>0</v>
      </c>
      <c r="AD75">
        <f>N(Ввод!$J29&gt;=AD$14)</f>
        <v>0</v>
      </c>
      <c r="AE75">
        <f>N(Ввод!$J29&gt;=AE$14)</f>
        <v>0</v>
      </c>
      <c r="AF75">
        <f>N(Ввод!$J29&gt;=AF$14)</f>
        <v>0</v>
      </c>
      <c r="AG75">
        <f>N(Ввод!$J29&gt;=AG$14)</f>
        <v>0</v>
      </c>
      <c r="AH75">
        <f>N(Ввод!$J29&gt;=AH$14)</f>
        <v>0</v>
      </c>
      <c r="AI75">
        <f>N(Ввод!$J29&gt;=AI$14)</f>
        <v>0</v>
      </c>
      <c r="AJ75">
        <f>N(Ввод!$J29&gt;=AJ$14)</f>
        <v>0</v>
      </c>
      <c r="AK75">
        <f>N(Ввод!$J29&gt;=AK$14)</f>
        <v>0</v>
      </c>
      <c r="AL75">
        <f>N(Ввод!$J29&gt;=AL$14)</f>
        <v>0</v>
      </c>
      <c r="AM75">
        <f>N(Ввод!$J29&gt;=AM$14)</f>
        <v>0</v>
      </c>
      <c r="AN75">
        <f>N(Ввод!$J29&gt;=AN$14)</f>
        <v>0</v>
      </c>
      <c r="AO75">
        <f>N(Ввод!$J29&gt;=AO$14)</f>
        <v>0</v>
      </c>
      <c r="AP75">
        <f>N(Ввод!$J29&gt;=AP$14)</f>
        <v>0</v>
      </c>
      <c r="AQ75">
        <f>N(Ввод!$J29&gt;=AQ$14)</f>
        <v>0</v>
      </c>
      <c r="AR75">
        <f>N(Ввод!$J29&gt;=AR$14)</f>
        <v>0</v>
      </c>
      <c r="AS75">
        <f>N(Ввод!$J29&gt;=AS$14)</f>
        <v>0</v>
      </c>
      <c r="AT75">
        <f>N(Ввод!$J29&gt;=AT$14)</f>
        <v>0</v>
      </c>
      <c r="AU75">
        <f>N(Ввод!$J29&gt;=AU$14)</f>
        <v>0</v>
      </c>
      <c r="AV75">
        <f>N(Ввод!$J29&gt;=AV$14)</f>
        <v>0</v>
      </c>
      <c r="AW75">
        <f>N(Ввод!$J29&gt;=AW$14)</f>
        <v>0</v>
      </c>
      <c r="AX75">
        <f>N(Ввод!$J29&gt;=AX$14)</f>
        <v>0</v>
      </c>
      <c r="AY75">
        <f>N(Ввод!$J29&gt;=AY$14)</f>
        <v>0</v>
      </c>
      <c r="AZ75">
        <f>N(Ввод!$J29&gt;=AZ$14)</f>
        <v>0</v>
      </c>
      <c r="BA75">
        <f>N(Ввод!$J29&gt;=BA$14)</f>
        <v>0</v>
      </c>
      <c r="BB75">
        <f>N(Ввод!$J29&gt;=BB$14)</f>
        <v>0</v>
      </c>
      <c r="BC75">
        <f>N(Ввод!$J29&gt;=BC$14)</f>
        <v>0</v>
      </c>
      <c r="BD75">
        <f>N(Ввод!$J29&gt;=BD$14)</f>
        <v>0</v>
      </c>
      <c r="BE75">
        <f>N(Ввод!$J29&gt;=BE$14)</f>
        <v>0</v>
      </c>
      <c r="BF75">
        <f>N(Ввод!$J29&gt;=BF$14)</f>
        <v>0</v>
      </c>
      <c r="BG75">
        <f>N(Ввод!$J29&gt;=BG$14)</f>
        <v>0</v>
      </c>
      <c r="BH75">
        <f>N(Ввод!$J29&gt;=BH$14)</f>
        <v>0</v>
      </c>
      <c r="BI75">
        <f>N(Ввод!$J29&gt;=BI$14)</f>
        <v>0</v>
      </c>
      <c r="BJ75">
        <f>N(Ввод!$J29&gt;=BJ$14)</f>
        <v>0</v>
      </c>
      <c r="BK75">
        <f>N(Ввод!$J29&gt;=BK$14)</f>
        <v>0</v>
      </c>
      <c r="BL75">
        <f>N(Ввод!$J29&gt;=BL$14)</f>
        <v>0</v>
      </c>
      <c r="BM75">
        <f>N(Ввод!$J29&gt;=BM$14)</f>
        <v>0</v>
      </c>
      <c r="BN75">
        <f>N(Ввод!$J29&gt;=BN$14)</f>
        <v>0</v>
      </c>
      <c r="BO75">
        <f>N(Ввод!$J29&gt;=BO$14)</f>
        <v>0</v>
      </c>
      <c r="BP75">
        <f>N(Ввод!$J29&gt;=BP$14)</f>
        <v>0</v>
      </c>
      <c r="BQ75">
        <f>N(Ввод!$J29&gt;=BQ$14)</f>
        <v>0</v>
      </c>
      <c r="BR75">
        <f>N(Ввод!$J29&gt;=BR$14)</f>
        <v>0</v>
      </c>
      <c r="BS75">
        <f>N(Ввод!$J29&gt;=BS$14)</f>
        <v>0</v>
      </c>
      <c r="BT75">
        <f>N(Ввод!$J29&gt;=BT$14)</f>
        <v>0</v>
      </c>
      <c r="BU75">
        <f>N(Ввод!$J29&gt;=BU$14)</f>
        <v>0</v>
      </c>
      <c r="BV75">
        <f>N(Ввод!$J29&gt;=BV$14)</f>
        <v>0</v>
      </c>
      <c r="BW75">
        <f>N(Ввод!$J29&gt;=BW$14)</f>
        <v>0</v>
      </c>
      <c r="BX75">
        <f>N(Ввод!$J29&gt;=BX$14)</f>
        <v>0</v>
      </c>
      <c r="BY75">
        <f>N(Ввод!$J29&gt;=BY$14)</f>
        <v>0</v>
      </c>
      <c r="BZ75">
        <f>N(Ввод!$J29&gt;=BZ$14)</f>
        <v>0</v>
      </c>
      <c r="CA75">
        <f>N(Ввод!$J29&gt;=CA$14)</f>
        <v>0</v>
      </c>
      <c r="CB75">
        <f>N(Ввод!$J29&gt;=CB$14)</f>
        <v>0</v>
      </c>
      <c r="CC75">
        <f>N(Ввод!$J29&gt;=CC$14)</f>
        <v>0</v>
      </c>
      <c r="CD75">
        <f>N(Ввод!$J29&gt;=CD$14)</f>
        <v>0</v>
      </c>
      <c r="CE75">
        <f>N(Ввод!$J29&gt;=CE$14)</f>
        <v>0</v>
      </c>
      <c r="CF75">
        <f>N(Ввод!$J29&gt;=CF$14)</f>
        <v>0</v>
      </c>
      <c r="CG75">
        <f>N(Ввод!$J29&gt;=CG$14)</f>
        <v>0</v>
      </c>
      <c r="CH75">
        <f>N(Ввод!$J29&gt;=CH$14)</f>
        <v>0</v>
      </c>
      <c r="CI75">
        <f>N(Ввод!$J29&gt;=CI$14)</f>
        <v>0</v>
      </c>
      <c r="CJ75">
        <f>N(Ввод!$J29&gt;=CJ$14)</f>
        <v>0</v>
      </c>
      <c r="CK75">
        <f>N(Ввод!$J29&gt;=CK$14)</f>
        <v>0</v>
      </c>
      <c r="CL75">
        <f>N(Ввод!$J29&gt;=CL$14)</f>
        <v>0</v>
      </c>
      <c r="CM75">
        <f>N(Ввод!$J29&gt;=CM$14)</f>
        <v>0</v>
      </c>
      <c r="CN75">
        <f>N(Ввод!$J29&gt;=CN$14)</f>
        <v>0</v>
      </c>
      <c r="CO75">
        <f>N(Ввод!$J29&gt;=CO$14)</f>
        <v>0</v>
      </c>
      <c r="CP75">
        <f>N(Ввод!$J29&gt;=CP$14)</f>
        <v>0</v>
      </c>
      <c r="CQ75">
        <f>N(Ввод!$J29&gt;=CQ$14)</f>
        <v>0</v>
      </c>
      <c r="CR75">
        <f>N(Ввод!$J29&gt;=CR$14)</f>
        <v>0</v>
      </c>
      <c r="CS75">
        <f>N(Ввод!$J29&gt;=CS$14)</f>
        <v>0</v>
      </c>
      <c r="CT75">
        <f>N(Ввод!$J29&gt;=CT$14)</f>
        <v>0</v>
      </c>
      <c r="CU75">
        <f>N(Ввод!$J29&gt;=CU$14)</f>
        <v>0</v>
      </c>
      <c r="CV75">
        <f>N(Ввод!$J29&gt;=CV$14)</f>
        <v>0</v>
      </c>
      <c r="CW75">
        <f>N(Ввод!$J29&gt;=CW$14)</f>
        <v>0</v>
      </c>
      <c r="CX75">
        <f>N(Ввод!$J29&gt;=CX$14)</f>
        <v>0</v>
      </c>
      <c r="CY75">
        <f>N(Ввод!$J29&gt;=CY$14)</f>
        <v>0</v>
      </c>
      <c r="CZ75">
        <f>N(Ввод!$J29&gt;=CZ$14)</f>
        <v>0</v>
      </c>
      <c r="DA75">
        <f>N(Ввод!$J29&gt;=DA$14)</f>
        <v>0</v>
      </c>
      <c r="DB75">
        <f>N(Ввод!$J29&gt;=DB$14)</f>
        <v>0</v>
      </c>
      <c r="DC75">
        <f>N(Ввод!$J29&gt;=DC$14)</f>
        <v>0</v>
      </c>
      <c r="DD75">
        <f>N(Ввод!$J29&gt;=DD$14)</f>
        <v>0</v>
      </c>
      <c r="DE75">
        <f>N(Ввод!$J29&gt;=DE$14)</f>
        <v>0</v>
      </c>
      <c r="DF75">
        <f>N(Ввод!$J29&gt;=DF$14)</f>
        <v>0</v>
      </c>
      <c r="DG75">
        <f>N(Ввод!$J29&gt;=DG$14)</f>
        <v>0</v>
      </c>
      <c r="DH75">
        <f>N(Ввод!$J29&gt;=DH$14)</f>
        <v>0</v>
      </c>
      <c r="DI75">
        <f>N(Ввод!$J29&gt;=DI$14)</f>
        <v>1</v>
      </c>
      <c r="DJ75">
        <f>N(Ввод!$J29&gt;=DJ$14)</f>
        <v>1</v>
      </c>
    </row>
    <row r="76" spans="1:114">
      <c r="B76" t="str">
        <f t="shared" si="10"/>
        <v>Создание / реконструкция объект №5</v>
      </c>
      <c r="G76" s="7" t="s">
        <v>193</v>
      </c>
      <c r="J76">
        <f>N(Ввод!$J30&gt;=J$14)</f>
        <v>0</v>
      </c>
      <c r="K76">
        <f>N(Ввод!$J30&gt;=K$14)</f>
        <v>0</v>
      </c>
      <c r="L76">
        <f>N(Ввод!$J30&gt;=L$14)</f>
        <v>0</v>
      </c>
      <c r="M76">
        <f>N(Ввод!$J30&gt;=M$14)</f>
        <v>0</v>
      </c>
      <c r="N76">
        <f>N(Ввод!$J30&gt;=N$14)</f>
        <v>0</v>
      </c>
      <c r="O76">
        <f>N(Ввод!$J30&gt;=O$14)</f>
        <v>0</v>
      </c>
      <c r="P76">
        <f>N(Ввод!$J30&gt;=P$14)</f>
        <v>0</v>
      </c>
      <c r="Q76">
        <f>N(Ввод!$J30&gt;=Q$14)</f>
        <v>0</v>
      </c>
      <c r="R76">
        <f>N(Ввод!$J30&gt;=R$14)</f>
        <v>0</v>
      </c>
      <c r="S76">
        <f>N(Ввод!$J30&gt;=S$14)</f>
        <v>0</v>
      </c>
      <c r="T76">
        <f>N(Ввод!$J30&gt;=T$14)</f>
        <v>0</v>
      </c>
      <c r="U76">
        <f>N(Ввод!$J30&gt;=U$14)</f>
        <v>0</v>
      </c>
      <c r="V76">
        <f>N(Ввод!$J30&gt;=V$14)</f>
        <v>0</v>
      </c>
      <c r="W76">
        <f>N(Ввод!$J30&gt;=W$14)</f>
        <v>0</v>
      </c>
      <c r="X76">
        <f>N(Ввод!$J30&gt;=X$14)</f>
        <v>0</v>
      </c>
      <c r="Y76">
        <f>N(Ввод!$J30&gt;=Y$14)</f>
        <v>0</v>
      </c>
      <c r="Z76">
        <f>N(Ввод!$J30&gt;=Z$14)</f>
        <v>0</v>
      </c>
      <c r="AA76">
        <f>N(Ввод!$J30&gt;=AA$14)</f>
        <v>0</v>
      </c>
      <c r="AB76">
        <f>N(Ввод!$J30&gt;=AB$14)</f>
        <v>0</v>
      </c>
      <c r="AC76">
        <f>N(Ввод!$J30&gt;=AC$14)</f>
        <v>0</v>
      </c>
      <c r="AD76">
        <f>N(Ввод!$J30&gt;=AD$14)</f>
        <v>0</v>
      </c>
      <c r="AE76">
        <f>N(Ввод!$J30&gt;=AE$14)</f>
        <v>0</v>
      </c>
      <c r="AF76">
        <f>N(Ввод!$J30&gt;=AF$14)</f>
        <v>0</v>
      </c>
      <c r="AG76">
        <f>N(Ввод!$J30&gt;=AG$14)</f>
        <v>0</v>
      </c>
      <c r="AH76">
        <f>N(Ввод!$J30&gt;=AH$14)</f>
        <v>0</v>
      </c>
      <c r="AI76">
        <f>N(Ввод!$J30&gt;=AI$14)</f>
        <v>0</v>
      </c>
      <c r="AJ76">
        <f>N(Ввод!$J30&gt;=AJ$14)</f>
        <v>0</v>
      </c>
      <c r="AK76">
        <f>N(Ввод!$J30&gt;=AK$14)</f>
        <v>0</v>
      </c>
      <c r="AL76">
        <f>N(Ввод!$J30&gt;=AL$14)</f>
        <v>0</v>
      </c>
      <c r="AM76">
        <f>N(Ввод!$J30&gt;=AM$14)</f>
        <v>0</v>
      </c>
      <c r="AN76">
        <f>N(Ввод!$J30&gt;=AN$14)</f>
        <v>0</v>
      </c>
      <c r="AO76">
        <f>N(Ввод!$J30&gt;=AO$14)</f>
        <v>0</v>
      </c>
      <c r="AP76">
        <f>N(Ввод!$J30&gt;=AP$14)</f>
        <v>0</v>
      </c>
      <c r="AQ76">
        <f>N(Ввод!$J30&gt;=AQ$14)</f>
        <v>0</v>
      </c>
      <c r="AR76">
        <f>N(Ввод!$J30&gt;=AR$14)</f>
        <v>0</v>
      </c>
      <c r="AS76">
        <f>N(Ввод!$J30&gt;=AS$14)</f>
        <v>0</v>
      </c>
      <c r="AT76">
        <f>N(Ввод!$J30&gt;=AT$14)</f>
        <v>0</v>
      </c>
      <c r="AU76">
        <f>N(Ввод!$J30&gt;=AU$14)</f>
        <v>0</v>
      </c>
      <c r="AV76">
        <f>N(Ввод!$J30&gt;=AV$14)</f>
        <v>0</v>
      </c>
      <c r="AW76">
        <f>N(Ввод!$J30&gt;=AW$14)</f>
        <v>0</v>
      </c>
      <c r="AX76">
        <f>N(Ввод!$J30&gt;=AX$14)</f>
        <v>0</v>
      </c>
      <c r="AY76">
        <f>N(Ввод!$J30&gt;=AY$14)</f>
        <v>0</v>
      </c>
      <c r="AZ76">
        <f>N(Ввод!$J30&gt;=AZ$14)</f>
        <v>0</v>
      </c>
      <c r="BA76">
        <f>N(Ввод!$J30&gt;=BA$14)</f>
        <v>0</v>
      </c>
      <c r="BB76">
        <f>N(Ввод!$J30&gt;=BB$14)</f>
        <v>0</v>
      </c>
      <c r="BC76">
        <f>N(Ввод!$J30&gt;=BC$14)</f>
        <v>0</v>
      </c>
      <c r="BD76">
        <f>N(Ввод!$J30&gt;=BD$14)</f>
        <v>0</v>
      </c>
      <c r="BE76">
        <f>N(Ввод!$J30&gt;=BE$14)</f>
        <v>0</v>
      </c>
      <c r="BF76">
        <f>N(Ввод!$J30&gt;=BF$14)</f>
        <v>0</v>
      </c>
      <c r="BG76">
        <f>N(Ввод!$J30&gt;=BG$14)</f>
        <v>0</v>
      </c>
      <c r="BH76">
        <f>N(Ввод!$J30&gt;=BH$14)</f>
        <v>0</v>
      </c>
      <c r="BI76">
        <f>N(Ввод!$J30&gt;=BI$14)</f>
        <v>0</v>
      </c>
      <c r="BJ76">
        <f>N(Ввод!$J30&gt;=BJ$14)</f>
        <v>0</v>
      </c>
      <c r="BK76">
        <f>N(Ввод!$J30&gt;=BK$14)</f>
        <v>0</v>
      </c>
      <c r="BL76">
        <f>N(Ввод!$J30&gt;=BL$14)</f>
        <v>0</v>
      </c>
      <c r="BM76">
        <f>N(Ввод!$J30&gt;=BM$14)</f>
        <v>0</v>
      </c>
      <c r="BN76">
        <f>N(Ввод!$J30&gt;=BN$14)</f>
        <v>0</v>
      </c>
      <c r="BO76">
        <f>N(Ввод!$J30&gt;=BO$14)</f>
        <v>0</v>
      </c>
      <c r="BP76">
        <f>N(Ввод!$J30&gt;=BP$14)</f>
        <v>0</v>
      </c>
      <c r="BQ76">
        <f>N(Ввод!$J30&gt;=BQ$14)</f>
        <v>0</v>
      </c>
      <c r="BR76">
        <f>N(Ввод!$J30&gt;=BR$14)</f>
        <v>0</v>
      </c>
      <c r="BS76">
        <f>N(Ввод!$J30&gt;=BS$14)</f>
        <v>0</v>
      </c>
      <c r="BT76">
        <f>N(Ввод!$J30&gt;=BT$14)</f>
        <v>0</v>
      </c>
      <c r="BU76">
        <f>N(Ввод!$J30&gt;=BU$14)</f>
        <v>0</v>
      </c>
      <c r="BV76">
        <f>N(Ввод!$J30&gt;=BV$14)</f>
        <v>0</v>
      </c>
      <c r="BW76">
        <f>N(Ввод!$J30&gt;=BW$14)</f>
        <v>0</v>
      </c>
      <c r="BX76">
        <f>N(Ввод!$J30&gt;=BX$14)</f>
        <v>0</v>
      </c>
      <c r="BY76">
        <f>N(Ввод!$J30&gt;=BY$14)</f>
        <v>0</v>
      </c>
      <c r="BZ76">
        <f>N(Ввод!$J30&gt;=BZ$14)</f>
        <v>0</v>
      </c>
      <c r="CA76">
        <f>N(Ввод!$J30&gt;=CA$14)</f>
        <v>0</v>
      </c>
      <c r="CB76">
        <f>N(Ввод!$J30&gt;=CB$14)</f>
        <v>0</v>
      </c>
      <c r="CC76">
        <f>N(Ввод!$J30&gt;=CC$14)</f>
        <v>0</v>
      </c>
      <c r="CD76">
        <f>N(Ввод!$J30&gt;=CD$14)</f>
        <v>0</v>
      </c>
      <c r="CE76">
        <f>N(Ввод!$J30&gt;=CE$14)</f>
        <v>0</v>
      </c>
      <c r="CF76">
        <f>N(Ввод!$J30&gt;=CF$14)</f>
        <v>0</v>
      </c>
      <c r="CG76">
        <f>N(Ввод!$J30&gt;=CG$14)</f>
        <v>0</v>
      </c>
      <c r="CH76">
        <f>N(Ввод!$J30&gt;=CH$14)</f>
        <v>0</v>
      </c>
      <c r="CI76">
        <f>N(Ввод!$J30&gt;=CI$14)</f>
        <v>0</v>
      </c>
      <c r="CJ76">
        <f>N(Ввод!$J30&gt;=CJ$14)</f>
        <v>0</v>
      </c>
      <c r="CK76">
        <f>N(Ввод!$J30&gt;=CK$14)</f>
        <v>0</v>
      </c>
      <c r="CL76">
        <f>N(Ввод!$J30&gt;=CL$14)</f>
        <v>0</v>
      </c>
      <c r="CM76">
        <f>N(Ввод!$J30&gt;=CM$14)</f>
        <v>0</v>
      </c>
      <c r="CN76">
        <f>N(Ввод!$J30&gt;=CN$14)</f>
        <v>0</v>
      </c>
      <c r="CO76">
        <f>N(Ввод!$J30&gt;=CO$14)</f>
        <v>0</v>
      </c>
      <c r="CP76">
        <f>N(Ввод!$J30&gt;=CP$14)</f>
        <v>0</v>
      </c>
      <c r="CQ76">
        <f>N(Ввод!$J30&gt;=CQ$14)</f>
        <v>0</v>
      </c>
      <c r="CR76">
        <f>N(Ввод!$J30&gt;=CR$14)</f>
        <v>0</v>
      </c>
      <c r="CS76">
        <f>N(Ввод!$J30&gt;=CS$14)</f>
        <v>0</v>
      </c>
      <c r="CT76">
        <f>N(Ввод!$J30&gt;=CT$14)</f>
        <v>0</v>
      </c>
      <c r="CU76">
        <f>N(Ввод!$J30&gt;=CU$14)</f>
        <v>0</v>
      </c>
      <c r="CV76">
        <f>N(Ввод!$J30&gt;=CV$14)</f>
        <v>0</v>
      </c>
      <c r="CW76">
        <f>N(Ввод!$J30&gt;=CW$14)</f>
        <v>0</v>
      </c>
      <c r="CX76">
        <f>N(Ввод!$J30&gt;=CX$14)</f>
        <v>0</v>
      </c>
      <c r="CY76">
        <f>N(Ввод!$J30&gt;=CY$14)</f>
        <v>0</v>
      </c>
      <c r="CZ76">
        <f>N(Ввод!$J30&gt;=CZ$14)</f>
        <v>0</v>
      </c>
      <c r="DA76">
        <f>N(Ввод!$J30&gt;=DA$14)</f>
        <v>0</v>
      </c>
      <c r="DB76">
        <f>N(Ввод!$J30&gt;=DB$14)</f>
        <v>0</v>
      </c>
      <c r="DC76">
        <f>N(Ввод!$J30&gt;=DC$14)</f>
        <v>0</v>
      </c>
      <c r="DD76">
        <f>N(Ввод!$J30&gt;=DD$14)</f>
        <v>0</v>
      </c>
      <c r="DE76">
        <f>N(Ввод!$J30&gt;=DE$14)</f>
        <v>0</v>
      </c>
      <c r="DF76">
        <f>N(Ввод!$J30&gt;=DF$14)</f>
        <v>0</v>
      </c>
      <c r="DG76">
        <f>N(Ввод!$J30&gt;=DG$14)</f>
        <v>0</v>
      </c>
      <c r="DH76">
        <f>N(Ввод!$J30&gt;=DH$14)</f>
        <v>0</v>
      </c>
      <c r="DI76">
        <f>N(Ввод!$J30&gt;=DI$14)</f>
        <v>1</v>
      </c>
      <c r="DJ76">
        <f>N(Ввод!$J30&gt;=DJ$14)</f>
        <v>1</v>
      </c>
    </row>
    <row r="77" spans="1:114">
      <c r="B77" t="str">
        <f t="shared" si="10"/>
        <v>Создание / реконструкция объект №6</v>
      </c>
      <c r="G77" s="7" t="s">
        <v>193</v>
      </c>
      <c r="J77">
        <f>N(Ввод!$J31&gt;=J$14)</f>
        <v>0</v>
      </c>
      <c r="K77">
        <f>N(Ввод!$J31&gt;=K$14)</f>
        <v>0</v>
      </c>
      <c r="L77">
        <f>N(Ввод!$J31&gt;=L$14)</f>
        <v>0</v>
      </c>
      <c r="M77">
        <f>N(Ввод!$J31&gt;=M$14)</f>
        <v>0</v>
      </c>
      <c r="N77">
        <f>N(Ввод!$J31&gt;=N$14)</f>
        <v>0</v>
      </c>
      <c r="O77">
        <f>N(Ввод!$J31&gt;=O$14)</f>
        <v>0</v>
      </c>
      <c r="P77">
        <f>N(Ввод!$J31&gt;=P$14)</f>
        <v>0</v>
      </c>
      <c r="Q77">
        <f>N(Ввод!$J31&gt;=Q$14)</f>
        <v>0</v>
      </c>
      <c r="R77">
        <f>N(Ввод!$J31&gt;=R$14)</f>
        <v>0</v>
      </c>
      <c r="S77">
        <f>N(Ввод!$J31&gt;=S$14)</f>
        <v>0</v>
      </c>
      <c r="T77">
        <f>N(Ввод!$J31&gt;=T$14)</f>
        <v>0</v>
      </c>
      <c r="U77">
        <f>N(Ввод!$J31&gt;=U$14)</f>
        <v>0</v>
      </c>
      <c r="V77">
        <f>N(Ввод!$J31&gt;=V$14)</f>
        <v>0</v>
      </c>
      <c r="W77">
        <f>N(Ввод!$J31&gt;=W$14)</f>
        <v>0</v>
      </c>
      <c r="X77">
        <f>N(Ввод!$J31&gt;=X$14)</f>
        <v>0</v>
      </c>
      <c r="Y77">
        <f>N(Ввод!$J31&gt;=Y$14)</f>
        <v>0</v>
      </c>
      <c r="Z77">
        <f>N(Ввод!$J31&gt;=Z$14)</f>
        <v>0</v>
      </c>
      <c r="AA77">
        <f>N(Ввод!$J31&gt;=AA$14)</f>
        <v>0</v>
      </c>
      <c r="AB77">
        <f>N(Ввод!$J31&gt;=AB$14)</f>
        <v>0</v>
      </c>
      <c r="AC77">
        <f>N(Ввод!$J31&gt;=AC$14)</f>
        <v>0</v>
      </c>
      <c r="AD77">
        <f>N(Ввод!$J31&gt;=AD$14)</f>
        <v>0</v>
      </c>
      <c r="AE77">
        <f>N(Ввод!$J31&gt;=AE$14)</f>
        <v>0</v>
      </c>
      <c r="AF77">
        <f>N(Ввод!$J31&gt;=AF$14)</f>
        <v>0</v>
      </c>
      <c r="AG77">
        <f>N(Ввод!$J31&gt;=AG$14)</f>
        <v>0</v>
      </c>
      <c r="AH77">
        <f>N(Ввод!$J31&gt;=AH$14)</f>
        <v>0</v>
      </c>
      <c r="AI77">
        <f>N(Ввод!$J31&gt;=AI$14)</f>
        <v>0</v>
      </c>
      <c r="AJ77">
        <f>N(Ввод!$J31&gt;=AJ$14)</f>
        <v>0</v>
      </c>
      <c r="AK77">
        <f>N(Ввод!$J31&gt;=AK$14)</f>
        <v>0</v>
      </c>
      <c r="AL77">
        <f>N(Ввод!$J31&gt;=AL$14)</f>
        <v>0</v>
      </c>
      <c r="AM77">
        <f>N(Ввод!$J31&gt;=AM$14)</f>
        <v>0</v>
      </c>
      <c r="AN77">
        <f>N(Ввод!$J31&gt;=AN$14)</f>
        <v>0</v>
      </c>
      <c r="AO77">
        <f>N(Ввод!$J31&gt;=AO$14)</f>
        <v>0</v>
      </c>
      <c r="AP77">
        <f>N(Ввод!$J31&gt;=AP$14)</f>
        <v>0</v>
      </c>
      <c r="AQ77">
        <f>N(Ввод!$J31&gt;=AQ$14)</f>
        <v>0</v>
      </c>
      <c r="AR77">
        <f>N(Ввод!$J31&gt;=AR$14)</f>
        <v>0</v>
      </c>
      <c r="AS77">
        <f>N(Ввод!$J31&gt;=AS$14)</f>
        <v>0</v>
      </c>
      <c r="AT77">
        <f>N(Ввод!$J31&gt;=AT$14)</f>
        <v>0</v>
      </c>
      <c r="AU77">
        <f>N(Ввод!$J31&gt;=AU$14)</f>
        <v>0</v>
      </c>
      <c r="AV77">
        <f>N(Ввод!$J31&gt;=AV$14)</f>
        <v>0</v>
      </c>
      <c r="AW77">
        <f>N(Ввод!$J31&gt;=AW$14)</f>
        <v>0</v>
      </c>
      <c r="AX77">
        <f>N(Ввод!$J31&gt;=AX$14)</f>
        <v>0</v>
      </c>
      <c r="AY77">
        <f>N(Ввод!$J31&gt;=AY$14)</f>
        <v>0</v>
      </c>
      <c r="AZ77">
        <f>N(Ввод!$J31&gt;=AZ$14)</f>
        <v>0</v>
      </c>
      <c r="BA77">
        <f>N(Ввод!$J31&gt;=BA$14)</f>
        <v>0</v>
      </c>
      <c r="BB77">
        <f>N(Ввод!$J31&gt;=BB$14)</f>
        <v>0</v>
      </c>
      <c r="BC77">
        <f>N(Ввод!$J31&gt;=BC$14)</f>
        <v>0</v>
      </c>
      <c r="BD77">
        <f>N(Ввод!$J31&gt;=BD$14)</f>
        <v>0</v>
      </c>
      <c r="BE77">
        <f>N(Ввод!$J31&gt;=BE$14)</f>
        <v>0</v>
      </c>
      <c r="BF77">
        <f>N(Ввод!$J31&gt;=BF$14)</f>
        <v>0</v>
      </c>
      <c r="BG77">
        <f>N(Ввод!$J31&gt;=BG$14)</f>
        <v>0</v>
      </c>
      <c r="BH77">
        <f>N(Ввод!$J31&gt;=BH$14)</f>
        <v>0</v>
      </c>
      <c r="BI77">
        <f>N(Ввод!$J31&gt;=BI$14)</f>
        <v>0</v>
      </c>
      <c r="BJ77">
        <f>N(Ввод!$J31&gt;=BJ$14)</f>
        <v>0</v>
      </c>
      <c r="BK77">
        <f>N(Ввод!$J31&gt;=BK$14)</f>
        <v>0</v>
      </c>
      <c r="BL77">
        <f>N(Ввод!$J31&gt;=BL$14)</f>
        <v>0</v>
      </c>
      <c r="BM77">
        <f>N(Ввод!$J31&gt;=BM$14)</f>
        <v>0</v>
      </c>
      <c r="BN77">
        <f>N(Ввод!$J31&gt;=BN$14)</f>
        <v>0</v>
      </c>
      <c r="BO77">
        <f>N(Ввод!$J31&gt;=BO$14)</f>
        <v>0</v>
      </c>
      <c r="BP77">
        <f>N(Ввод!$J31&gt;=BP$14)</f>
        <v>0</v>
      </c>
      <c r="BQ77">
        <f>N(Ввод!$J31&gt;=BQ$14)</f>
        <v>0</v>
      </c>
      <c r="BR77">
        <f>N(Ввод!$J31&gt;=BR$14)</f>
        <v>0</v>
      </c>
      <c r="BS77">
        <f>N(Ввод!$J31&gt;=BS$14)</f>
        <v>0</v>
      </c>
      <c r="BT77">
        <f>N(Ввод!$J31&gt;=BT$14)</f>
        <v>0</v>
      </c>
      <c r="BU77">
        <f>N(Ввод!$J31&gt;=BU$14)</f>
        <v>0</v>
      </c>
      <c r="BV77">
        <f>N(Ввод!$J31&gt;=BV$14)</f>
        <v>0</v>
      </c>
      <c r="BW77">
        <f>N(Ввод!$J31&gt;=BW$14)</f>
        <v>0</v>
      </c>
      <c r="BX77">
        <f>N(Ввод!$J31&gt;=BX$14)</f>
        <v>0</v>
      </c>
      <c r="BY77">
        <f>N(Ввод!$J31&gt;=BY$14)</f>
        <v>0</v>
      </c>
      <c r="BZ77">
        <f>N(Ввод!$J31&gt;=BZ$14)</f>
        <v>0</v>
      </c>
      <c r="CA77">
        <f>N(Ввод!$J31&gt;=CA$14)</f>
        <v>0</v>
      </c>
      <c r="CB77">
        <f>N(Ввод!$J31&gt;=CB$14)</f>
        <v>0</v>
      </c>
      <c r="CC77">
        <f>N(Ввод!$J31&gt;=CC$14)</f>
        <v>0</v>
      </c>
      <c r="CD77">
        <f>N(Ввод!$J31&gt;=CD$14)</f>
        <v>0</v>
      </c>
      <c r="CE77">
        <f>N(Ввод!$J31&gt;=CE$14)</f>
        <v>0</v>
      </c>
      <c r="CF77">
        <f>N(Ввод!$J31&gt;=CF$14)</f>
        <v>0</v>
      </c>
      <c r="CG77">
        <f>N(Ввод!$J31&gt;=CG$14)</f>
        <v>0</v>
      </c>
      <c r="CH77">
        <f>N(Ввод!$J31&gt;=CH$14)</f>
        <v>0</v>
      </c>
      <c r="CI77">
        <f>N(Ввод!$J31&gt;=CI$14)</f>
        <v>0</v>
      </c>
      <c r="CJ77">
        <f>N(Ввод!$J31&gt;=CJ$14)</f>
        <v>0</v>
      </c>
      <c r="CK77">
        <f>N(Ввод!$J31&gt;=CK$14)</f>
        <v>0</v>
      </c>
      <c r="CL77">
        <f>N(Ввод!$J31&gt;=CL$14)</f>
        <v>0</v>
      </c>
      <c r="CM77">
        <f>N(Ввод!$J31&gt;=CM$14)</f>
        <v>0</v>
      </c>
      <c r="CN77">
        <f>N(Ввод!$J31&gt;=CN$14)</f>
        <v>0</v>
      </c>
      <c r="CO77">
        <f>N(Ввод!$J31&gt;=CO$14)</f>
        <v>0</v>
      </c>
      <c r="CP77">
        <f>N(Ввод!$J31&gt;=CP$14)</f>
        <v>0</v>
      </c>
      <c r="CQ77">
        <f>N(Ввод!$J31&gt;=CQ$14)</f>
        <v>0</v>
      </c>
      <c r="CR77">
        <f>N(Ввод!$J31&gt;=CR$14)</f>
        <v>0</v>
      </c>
      <c r="CS77">
        <f>N(Ввод!$J31&gt;=CS$14)</f>
        <v>0</v>
      </c>
      <c r="CT77">
        <f>N(Ввод!$J31&gt;=CT$14)</f>
        <v>0</v>
      </c>
      <c r="CU77">
        <f>N(Ввод!$J31&gt;=CU$14)</f>
        <v>0</v>
      </c>
      <c r="CV77">
        <f>N(Ввод!$J31&gt;=CV$14)</f>
        <v>0</v>
      </c>
      <c r="CW77">
        <f>N(Ввод!$J31&gt;=CW$14)</f>
        <v>0</v>
      </c>
      <c r="CX77">
        <f>N(Ввод!$J31&gt;=CX$14)</f>
        <v>0</v>
      </c>
      <c r="CY77">
        <f>N(Ввод!$J31&gt;=CY$14)</f>
        <v>0</v>
      </c>
      <c r="CZ77">
        <f>N(Ввод!$J31&gt;=CZ$14)</f>
        <v>0</v>
      </c>
      <c r="DA77">
        <f>N(Ввод!$J31&gt;=DA$14)</f>
        <v>0</v>
      </c>
      <c r="DB77">
        <f>N(Ввод!$J31&gt;=DB$14)</f>
        <v>0</v>
      </c>
      <c r="DC77">
        <f>N(Ввод!$J31&gt;=DC$14)</f>
        <v>0</v>
      </c>
      <c r="DD77">
        <f>N(Ввод!$J31&gt;=DD$14)</f>
        <v>0</v>
      </c>
      <c r="DE77">
        <f>N(Ввод!$J31&gt;=DE$14)</f>
        <v>0</v>
      </c>
      <c r="DF77">
        <f>N(Ввод!$J31&gt;=DF$14)</f>
        <v>0</v>
      </c>
      <c r="DG77">
        <f>N(Ввод!$J31&gt;=DG$14)</f>
        <v>0</v>
      </c>
      <c r="DH77">
        <f>N(Ввод!$J31&gt;=DH$14)</f>
        <v>0</v>
      </c>
      <c r="DI77">
        <f>N(Ввод!$J31&gt;=DI$14)</f>
        <v>1</v>
      </c>
      <c r="DJ77">
        <f>N(Ввод!$J31&gt;=DJ$14)</f>
        <v>1</v>
      </c>
    </row>
    <row r="78" spans="1:114">
      <c r="B78" t="str">
        <f t="shared" si="10"/>
        <v>Создание / реконструкция объект №7</v>
      </c>
      <c r="G78" s="7" t="s">
        <v>193</v>
      </c>
      <c r="J78">
        <f>N(Ввод!$J32&gt;=J$14)</f>
        <v>0</v>
      </c>
      <c r="K78">
        <f>N(Ввод!$J32&gt;=K$14)</f>
        <v>0</v>
      </c>
      <c r="L78">
        <f>N(Ввод!$J32&gt;=L$14)</f>
        <v>0</v>
      </c>
      <c r="M78">
        <f>N(Ввод!$J32&gt;=M$14)</f>
        <v>0</v>
      </c>
      <c r="N78">
        <f>N(Ввод!$J32&gt;=N$14)</f>
        <v>0</v>
      </c>
      <c r="O78">
        <f>N(Ввод!$J32&gt;=O$14)</f>
        <v>0</v>
      </c>
      <c r="P78">
        <f>N(Ввод!$J32&gt;=P$14)</f>
        <v>0</v>
      </c>
      <c r="Q78">
        <f>N(Ввод!$J32&gt;=Q$14)</f>
        <v>0</v>
      </c>
      <c r="R78">
        <f>N(Ввод!$J32&gt;=R$14)</f>
        <v>0</v>
      </c>
      <c r="S78">
        <f>N(Ввод!$J32&gt;=S$14)</f>
        <v>0</v>
      </c>
      <c r="T78">
        <f>N(Ввод!$J32&gt;=T$14)</f>
        <v>0</v>
      </c>
      <c r="U78">
        <f>N(Ввод!$J32&gt;=U$14)</f>
        <v>0</v>
      </c>
      <c r="V78">
        <f>N(Ввод!$J32&gt;=V$14)</f>
        <v>0</v>
      </c>
      <c r="W78">
        <f>N(Ввод!$J32&gt;=W$14)</f>
        <v>0</v>
      </c>
      <c r="X78">
        <f>N(Ввод!$J32&gt;=X$14)</f>
        <v>0</v>
      </c>
      <c r="Y78">
        <f>N(Ввод!$J32&gt;=Y$14)</f>
        <v>0</v>
      </c>
      <c r="Z78">
        <f>N(Ввод!$J32&gt;=Z$14)</f>
        <v>0</v>
      </c>
      <c r="AA78">
        <f>N(Ввод!$J32&gt;=AA$14)</f>
        <v>0</v>
      </c>
      <c r="AB78">
        <f>N(Ввод!$J32&gt;=AB$14)</f>
        <v>0</v>
      </c>
      <c r="AC78">
        <f>N(Ввод!$J32&gt;=AC$14)</f>
        <v>0</v>
      </c>
      <c r="AD78">
        <f>N(Ввод!$J32&gt;=AD$14)</f>
        <v>0</v>
      </c>
      <c r="AE78">
        <f>N(Ввод!$J32&gt;=AE$14)</f>
        <v>0</v>
      </c>
      <c r="AF78">
        <f>N(Ввод!$J32&gt;=AF$14)</f>
        <v>0</v>
      </c>
      <c r="AG78">
        <f>N(Ввод!$J32&gt;=AG$14)</f>
        <v>0</v>
      </c>
      <c r="AH78">
        <f>N(Ввод!$J32&gt;=AH$14)</f>
        <v>0</v>
      </c>
      <c r="AI78">
        <f>N(Ввод!$J32&gt;=AI$14)</f>
        <v>0</v>
      </c>
      <c r="AJ78">
        <f>N(Ввод!$J32&gt;=AJ$14)</f>
        <v>0</v>
      </c>
      <c r="AK78">
        <f>N(Ввод!$J32&gt;=AK$14)</f>
        <v>0</v>
      </c>
      <c r="AL78">
        <f>N(Ввод!$J32&gt;=AL$14)</f>
        <v>0</v>
      </c>
      <c r="AM78">
        <f>N(Ввод!$J32&gt;=AM$14)</f>
        <v>0</v>
      </c>
      <c r="AN78">
        <f>N(Ввод!$J32&gt;=AN$14)</f>
        <v>0</v>
      </c>
      <c r="AO78">
        <f>N(Ввод!$J32&gt;=AO$14)</f>
        <v>0</v>
      </c>
      <c r="AP78">
        <f>N(Ввод!$J32&gt;=AP$14)</f>
        <v>0</v>
      </c>
      <c r="AQ78">
        <f>N(Ввод!$J32&gt;=AQ$14)</f>
        <v>0</v>
      </c>
      <c r="AR78">
        <f>N(Ввод!$J32&gt;=AR$14)</f>
        <v>0</v>
      </c>
      <c r="AS78">
        <f>N(Ввод!$J32&gt;=AS$14)</f>
        <v>0</v>
      </c>
      <c r="AT78">
        <f>N(Ввод!$J32&gt;=AT$14)</f>
        <v>0</v>
      </c>
      <c r="AU78">
        <f>N(Ввод!$J32&gt;=AU$14)</f>
        <v>0</v>
      </c>
      <c r="AV78">
        <f>N(Ввод!$J32&gt;=AV$14)</f>
        <v>0</v>
      </c>
      <c r="AW78">
        <f>N(Ввод!$J32&gt;=AW$14)</f>
        <v>0</v>
      </c>
      <c r="AX78">
        <f>N(Ввод!$J32&gt;=AX$14)</f>
        <v>0</v>
      </c>
      <c r="AY78">
        <f>N(Ввод!$J32&gt;=AY$14)</f>
        <v>0</v>
      </c>
      <c r="AZ78">
        <f>N(Ввод!$J32&gt;=AZ$14)</f>
        <v>0</v>
      </c>
      <c r="BA78">
        <f>N(Ввод!$J32&gt;=BA$14)</f>
        <v>0</v>
      </c>
      <c r="BB78">
        <f>N(Ввод!$J32&gt;=BB$14)</f>
        <v>0</v>
      </c>
      <c r="BC78">
        <f>N(Ввод!$J32&gt;=BC$14)</f>
        <v>0</v>
      </c>
      <c r="BD78">
        <f>N(Ввод!$J32&gt;=BD$14)</f>
        <v>0</v>
      </c>
      <c r="BE78">
        <f>N(Ввод!$J32&gt;=BE$14)</f>
        <v>0</v>
      </c>
      <c r="BF78">
        <f>N(Ввод!$J32&gt;=BF$14)</f>
        <v>0</v>
      </c>
      <c r="BG78">
        <f>N(Ввод!$J32&gt;=BG$14)</f>
        <v>0</v>
      </c>
      <c r="BH78">
        <f>N(Ввод!$J32&gt;=BH$14)</f>
        <v>0</v>
      </c>
      <c r="BI78">
        <f>N(Ввод!$J32&gt;=BI$14)</f>
        <v>0</v>
      </c>
      <c r="BJ78">
        <f>N(Ввод!$J32&gt;=BJ$14)</f>
        <v>0</v>
      </c>
      <c r="BK78">
        <f>N(Ввод!$J32&gt;=BK$14)</f>
        <v>0</v>
      </c>
      <c r="BL78">
        <f>N(Ввод!$J32&gt;=BL$14)</f>
        <v>0</v>
      </c>
      <c r="BM78">
        <f>N(Ввод!$J32&gt;=BM$14)</f>
        <v>0</v>
      </c>
      <c r="BN78">
        <f>N(Ввод!$J32&gt;=BN$14)</f>
        <v>0</v>
      </c>
      <c r="BO78">
        <f>N(Ввод!$J32&gt;=BO$14)</f>
        <v>0</v>
      </c>
      <c r="BP78">
        <f>N(Ввод!$J32&gt;=BP$14)</f>
        <v>0</v>
      </c>
      <c r="BQ78">
        <f>N(Ввод!$J32&gt;=BQ$14)</f>
        <v>0</v>
      </c>
      <c r="BR78">
        <f>N(Ввод!$J32&gt;=BR$14)</f>
        <v>0</v>
      </c>
      <c r="BS78">
        <f>N(Ввод!$J32&gt;=BS$14)</f>
        <v>0</v>
      </c>
      <c r="BT78">
        <f>N(Ввод!$J32&gt;=BT$14)</f>
        <v>0</v>
      </c>
      <c r="BU78">
        <f>N(Ввод!$J32&gt;=BU$14)</f>
        <v>0</v>
      </c>
      <c r="BV78">
        <f>N(Ввод!$J32&gt;=BV$14)</f>
        <v>0</v>
      </c>
      <c r="BW78">
        <f>N(Ввод!$J32&gt;=BW$14)</f>
        <v>0</v>
      </c>
      <c r="BX78">
        <f>N(Ввод!$J32&gt;=BX$14)</f>
        <v>0</v>
      </c>
      <c r="BY78">
        <f>N(Ввод!$J32&gt;=BY$14)</f>
        <v>0</v>
      </c>
      <c r="BZ78">
        <f>N(Ввод!$J32&gt;=BZ$14)</f>
        <v>0</v>
      </c>
      <c r="CA78">
        <f>N(Ввод!$J32&gt;=CA$14)</f>
        <v>0</v>
      </c>
      <c r="CB78">
        <f>N(Ввод!$J32&gt;=CB$14)</f>
        <v>0</v>
      </c>
      <c r="CC78">
        <f>N(Ввод!$J32&gt;=CC$14)</f>
        <v>0</v>
      </c>
      <c r="CD78">
        <f>N(Ввод!$J32&gt;=CD$14)</f>
        <v>0</v>
      </c>
      <c r="CE78">
        <f>N(Ввод!$J32&gt;=CE$14)</f>
        <v>0</v>
      </c>
      <c r="CF78">
        <f>N(Ввод!$J32&gt;=CF$14)</f>
        <v>0</v>
      </c>
      <c r="CG78">
        <f>N(Ввод!$J32&gt;=CG$14)</f>
        <v>0</v>
      </c>
      <c r="CH78">
        <f>N(Ввод!$J32&gt;=CH$14)</f>
        <v>0</v>
      </c>
      <c r="CI78">
        <f>N(Ввод!$J32&gt;=CI$14)</f>
        <v>0</v>
      </c>
      <c r="CJ78">
        <f>N(Ввод!$J32&gt;=CJ$14)</f>
        <v>0</v>
      </c>
      <c r="CK78">
        <f>N(Ввод!$J32&gt;=CK$14)</f>
        <v>0</v>
      </c>
      <c r="CL78">
        <f>N(Ввод!$J32&gt;=CL$14)</f>
        <v>0</v>
      </c>
      <c r="CM78">
        <f>N(Ввод!$J32&gt;=CM$14)</f>
        <v>0</v>
      </c>
      <c r="CN78">
        <f>N(Ввод!$J32&gt;=CN$14)</f>
        <v>0</v>
      </c>
      <c r="CO78">
        <f>N(Ввод!$J32&gt;=CO$14)</f>
        <v>0</v>
      </c>
      <c r="CP78">
        <f>N(Ввод!$J32&gt;=CP$14)</f>
        <v>0</v>
      </c>
      <c r="CQ78">
        <f>N(Ввод!$J32&gt;=CQ$14)</f>
        <v>0</v>
      </c>
      <c r="CR78">
        <f>N(Ввод!$J32&gt;=CR$14)</f>
        <v>0</v>
      </c>
      <c r="CS78">
        <f>N(Ввод!$J32&gt;=CS$14)</f>
        <v>0</v>
      </c>
      <c r="CT78">
        <f>N(Ввод!$J32&gt;=CT$14)</f>
        <v>0</v>
      </c>
      <c r="CU78">
        <f>N(Ввод!$J32&gt;=CU$14)</f>
        <v>0</v>
      </c>
      <c r="CV78">
        <f>N(Ввод!$J32&gt;=CV$14)</f>
        <v>0</v>
      </c>
      <c r="CW78">
        <f>N(Ввод!$J32&gt;=CW$14)</f>
        <v>0</v>
      </c>
      <c r="CX78">
        <f>N(Ввод!$J32&gt;=CX$14)</f>
        <v>0</v>
      </c>
      <c r="CY78">
        <f>N(Ввод!$J32&gt;=CY$14)</f>
        <v>0</v>
      </c>
      <c r="CZ78">
        <f>N(Ввод!$J32&gt;=CZ$14)</f>
        <v>0</v>
      </c>
      <c r="DA78">
        <f>N(Ввод!$J32&gt;=DA$14)</f>
        <v>0</v>
      </c>
      <c r="DB78">
        <f>N(Ввод!$J32&gt;=DB$14)</f>
        <v>0</v>
      </c>
      <c r="DC78">
        <f>N(Ввод!$J32&gt;=DC$14)</f>
        <v>0</v>
      </c>
      <c r="DD78">
        <f>N(Ввод!$J32&gt;=DD$14)</f>
        <v>0</v>
      </c>
      <c r="DE78">
        <f>N(Ввод!$J32&gt;=DE$14)</f>
        <v>0</v>
      </c>
      <c r="DF78">
        <f>N(Ввод!$J32&gt;=DF$14)</f>
        <v>0</v>
      </c>
      <c r="DG78">
        <f>N(Ввод!$J32&gt;=DG$14)</f>
        <v>0</v>
      </c>
      <c r="DH78">
        <f>N(Ввод!$J32&gt;=DH$14)</f>
        <v>0</v>
      </c>
      <c r="DI78">
        <f>N(Ввод!$J32&gt;=DI$14)</f>
        <v>1</v>
      </c>
      <c r="DJ78">
        <f>N(Ввод!$J32&gt;=DJ$14)</f>
        <v>1</v>
      </c>
    </row>
    <row r="79" spans="1:114">
      <c r="B79" t="str">
        <f t="shared" si="10"/>
        <v>Создание / реконструкция объект №8</v>
      </c>
      <c r="G79" s="7" t="s">
        <v>193</v>
      </c>
      <c r="J79">
        <f>N(Ввод!$J33&gt;=J$14)</f>
        <v>0</v>
      </c>
      <c r="K79">
        <f>N(Ввод!$J33&gt;=K$14)</f>
        <v>0</v>
      </c>
      <c r="L79">
        <f>N(Ввод!$J33&gt;=L$14)</f>
        <v>0</v>
      </c>
      <c r="M79">
        <f>N(Ввод!$J33&gt;=M$14)</f>
        <v>0</v>
      </c>
      <c r="N79">
        <f>N(Ввод!$J33&gt;=N$14)</f>
        <v>0</v>
      </c>
      <c r="O79">
        <f>N(Ввод!$J33&gt;=O$14)</f>
        <v>0</v>
      </c>
      <c r="P79">
        <f>N(Ввод!$J33&gt;=P$14)</f>
        <v>0</v>
      </c>
      <c r="Q79">
        <f>N(Ввод!$J33&gt;=Q$14)</f>
        <v>0</v>
      </c>
      <c r="R79">
        <f>N(Ввод!$J33&gt;=R$14)</f>
        <v>0</v>
      </c>
      <c r="S79">
        <f>N(Ввод!$J33&gt;=S$14)</f>
        <v>0</v>
      </c>
      <c r="T79">
        <f>N(Ввод!$J33&gt;=T$14)</f>
        <v>0</v>
      </c>
      <c r="U79">
        <f>N(Ввод!$J33&gt;=U$14)</f>
        <v>0</v>
      </c>
      <c r="V79">
        <f>N(Ввод!$J33&gt;=V$14)</f>
        <v>0</v>
      </c>
      <c r="W79">
        <f>N(Ввод!$J33&gt;=W$14)</f>
        <v>0</v>
      </c>
      <c r="X79">
        <f>N(Ввод!$J33&gt;=X$14)</f>
        <v>0</v>
      </c>
      <c r="Y79">
        <f>N(Ввод!$J33&gt;=Y$14)</f>
        <v>0</v>
      </c>
      <c r="Z79">
        <f>N(Ввод!$J33&gt;=Z$14)</f>
        <v>0</v>
      </c>
      <c r="AA79">
        <f>N(Ввод!$J33&gt;=AA$14)</f>
        <v>0</v>
      </c>
      <c r="AB79">
        <f>N(Ввод!$J33&gt;=AB$14)</f>
        <v>0</v>
      </c>
      <c r="AC79">
        <f>N(Ввод!$J33&gt;=AC$14)</f>
        <v>0</v>
      </c>
      <c r="AD79">
        <f>N(Ввод!$J33&gt;=AD$14)</f>
        <v>0</v>
      </c>
      <c r="AE79">
        <f>N(Ввод!$J33&gt;=AE$14)</f>
        <v>0</v>
      </c>
      <c r="AF79">
        <f>N(Ввод!$J33&gt;=AF$14)</f>
        <v>0</v>
      </c>
      <c r="AG79">
        <f>N(Ввод!$J33&gt;=AG$14)</f>
        <v>0</v>
      </c>
      <c r="AH79">
        <f>N(Ввод!$J33&gt;=AH$14)</f>
        <v>0</v>
      </c>
      <c r="AI79">
        <f>N(Ввод!$J33&gt;=AI$14)</f>
        <v>0</v>
      </c>
      <c r="AJ79">
        <f>N(Ввод!$J33&gt;=AJ$14)</f>
        <v>0</v>
      </c>
      <c r="AK79">
        <f>N(Ввод!$J33&gt;=AK$14)</f>
        <v>0</v>
      </c>
      <c r="AL79">
        <f>N(Ввод!$J33&gt;=AL$14)</f>
        <v>0</v>
      </c>
      <c r="AM79">
        <f>N(Ввод!$J33&gt;=AM$14)</f>
        <v>0</v>
      </c>
      <c r="AN79">
        <f>N(Ввод!$J33&gt;=AN$14)</f>
        <v>0</v>
      </c>
      <c r="AO79">
        <f>N(Ввод!$J33&gt;=AO$14)</f>
        <v>0</v>
      </c>
      <c r="AP79">
        <f>N(Ввод!$J33&gt;=AP$14)</f>
        <v>0</v>
      </c>
      <c r="AQ79">
        <f>N(Ввод!$J33&gt;=AQ$14)</f>
        <v>0</v>
      </c>
      <c r="AR79">
        <f>N(Ввод!$J33&gt;=AR$14)</f>
        <v>0</v>
      </c>
      <c r="AS79">
        <f>N(Ввод!$J33&gt;=AS$14)</f>
        <v>0</v>
      </c>
      <c r="AT79">
        <f>N(Ввод!$J33&gt;=AT$14)</f>
        <v>0</v>
      </c>
      <c r="AU79">
        <f>N(Ввод!$J33&gt;=AU$14)</f>
        <v>0</v>
      </c>
      <c r="AV79">
        <f>N(Ввод!$J33&gt;=AV$14)</f>
        <v>0</v>
      </c>
      <c r="AW79">
        <f>N(Ввод!$J33&gt;=AW$14)</f>
        <v>0</v>
      </c>
      <c r="AX79">
        <f>N(Ввод!$J33&gt;=AX$14)</f>
        <v>0</v>
      </c>
      <c r="AY79">
        <f>N(Ввод!$J33&gt;=AY$14)</f>
        <v>0</v>
      </c>
      <c r="AZ79">
        <f>N(Ввод!$J33&gt;=AZ$14)</f>
        <v>0</v>
      </c>
      <c r="BA79">
        <f>N(Ввод!$J33&gt;=BA$14)</f>
        <v>0</v>
      </c>
      <c r="BB79">
        <f>N(Ввод!$J33&gt;=BB$14)</f>
        <v>0</v>
      </c>
      <c r="BC79">
        <f>N(Ввод!$J33&gt;=BC$14)</f>
        <v>0</v>
      </c>
      <c r="BD79">
        <f>N(Ввод!$J33&gt;=BD$14)</f>
        <v>0</v>
      </c>
      <c r="BE79">
        <f>N(Ввод!$J33&gt;=BE$14)</f>
        <v>0</v>
      </c>
      <c r="BF79">
        <f>N(Ввод!$J33&gt;=BF$14)</f>
        <v>0</v>
      </c>
      <c r="BG79">
        <f>N(Ввод!$J33&gt;=BG$14)</f>
        <v>0</v>
      </c>
      <c r="BH79">
        <f>N(Ввод!$J33&gt;=BH$14)</f>
        <v>0</v>
      </c>
      <c r="BI79">
        <f>N(Ввод!$J33&gt;=BI$14)</f>
        <v>0</v>
      </c>
      <c r="BJ79">
        <f>N(Ввод!$J33&gt;=BJ$14)</f>
        <v>0</v>
      </c>
      <c r="BK79">
        <f>N(Ввод!$J33&gt;=BK$14)</f>
        <v>0</v>
      </c>
      <c r="BL79">
        <f>N(Ввод!$J33&gt;=BL$14)</f>
        <v>0</v>
      </c>
      <c r="BM79">
        <f>N(Ввод!$J33&gt;=BM$14)</f>
        <v>0</v>
      </c>
      <c r="BN79">
        <f>N(Ввод!$J33&gt;=BN$14)</f>
        <v>0</v>
      </c>
      <c r="BO79">
        <f>N(Ввод!$J33&gt;=BO$14)</f>
        <v>0</v>
      </c>
      <c r="BP79">
        <f>N(Ввод!$J33&gt;=BP$14)</f>
        <v>0</v>
      </c>
      <c r="BQ79">
        <f>N(Ввод!$J33&gt;=BQ$14)</f>
        <v>0</v>
      </c>
      <c r="BR79">
        <f>N(Ввод!$J33&gt;=BR$14)</f>
        <v>0</v>
      </c>
      <c r="BS79">
        <f>N(Ввод!$J33&gt;=BS$14)</f>
        <v>0</v>
      </c>
      <c r="BT79">
        <f>N(Ввод!$J33&gt;=BT$14)</f>
        <v>0</v>
      </c>
      <c r="BU79">
        <f>N(Ввод!$J33&gt;=BU$14)</f>
        <v>0</v>
      </c>
      <c r="BV79">
        <f>N(Ввод!$J33&gt;=BV$14)</f>
        <v>0</v>
      </c>
      <c r="BW79">
        <f>N(Ввод!$J33&gt;=BW$14)</f>
        <v>0</v>
      </c>
      <c r="BX79">
        <f>N(Ввод!$J33&gt;=BX$14)</f>
        <v>0</v>
      </c>
      <c r="BY79">
        <f>N(Ввод!$J33&gt;=BY$14)</f>
        <v>0</v>
      </c>
      <c r="BZ79">
        <f>N(Ввод!$J33&gt;=BZ$14)</f>
        <v>0</v>
      </c>
      <c r="CA79">
        <f>N(Ввод!$J33&gt;=CA$14)</f>
        <v>0</v>
      </c>
      <c r="CB79">
        <f>N(Ввод!$J33&gt;=CB$14)</f>
        <v>0</v>
      </c>
      <c r="CC79">
        <f>N(Ввод!$J33&gt;=CC$14)</f>
        <v>0</v>
      </c>
      <c r="CD79">
        <f>N(Ввод!$J33&gt;=CD$14)</f>
        <v>0</v>
      </c>
      <c r="CE79">
        <f>N(Ввод!$J33&gt;=CE$14)</f>
        <v>0</v>
      </c>
      <c r="CF79">
        <f>N(Ввод!$J33&gt;=CF$14)</f>
        <v>0</v>
      </c>
      <c r="CG79">
        <f>N(Ввод!$J33&gt;=CG$14)</f>
        <v>0</v>
      </c>
      <c r="CH79">
        <f>N(Ввод!$J33&gt;=CH$14)</f>
        <v>0</v>
      </c>
      <c r="CI79">
        <f>N(Ввод!$J33&gt;=CI$14)</f>
        <v>0</v>
      </c>
      <c r="CJ79">
        <f>N(Ввод!$J33&gt;=CJ$14)</f>
        <v>0</v>
      </c>
      <c r="CK79">
        <f>N(Ввод!$J33&gt;=CK$14)</f>
        <v>0</v>
      </c>
      <c r="CL79">
        <f>N(Ввод!$J33&gt;=CL$14)</f>
        <v>0</v>
      </c>
      <c r="CM79">
        <f>N(Ввод!$J33&gt;=CM$14)</f>
        <v>0</v>
      </c>
      <c r="CN79">
        <f>N(Ввод!$J33&gt;=CN$14)</f>
        <v>0</v>
      </c>
      <c r="CO79">
        <f>N(Ввод!$J33&gt;=CO$14)</f>
        <v>0</v>
      </c>
      <c r="CP79">
        <f>N(Ввод!$J33&gt;=CP$14)</f>
        <v>0</v>
      </c>
      <c r="CQ79">
        <f>N(Ввод!$J33&gt;=CQ$14)</f>
        <v>0</v>
      </c>
      <c r="CR79">
        <f>N(Ввод!$J33&gt;=CR$14)</f>
        <v>0</v>
      </c>
      <c r="CS79">
        <f>N(Ввод!$J33&gt;=CS$14)</f>
        <v>0</v>
      </c>
      <c r="CT79">
        <f>N(Ввод!$J33&gt;=CT$14)</f>
        <v>0</v>
      </c>
      <c r="CU79">
        <f>N(Ввод!$J33&gt;=CU$14)</f>
        <v>0</v>
      </c>
      <c r="CV79">
        <f>N(Ввод!$J33&gt;=CV$14)</f>
        <v>0</v>
      </c>
      <c r="CW79">
        <f>N(Ввод!$J33&gt;=CW$14)</f>
        <v>0</v>
      </c>
      <c r="CX79">
        <f>N(Ввод!$J33&gt;=CX$14)</f>
        <v>0</v>
      </c>
      <c r="CY79">
        <f>N(Ввод!$J33&gt;=CY$14)</f>
        <v>0</v>
      </c>
      <c r="CZ79">
        <f>N(Ввод!$J33&gt;=CZ$14)</f>
        <v>0</v>
      </c>
      <c r="DA79">
        <f>N(Ввод!$J33&gt;=DA$14)</f>
        <v>0</v>
      </c>
      <c r="DB79">
        <f>N(Ввод!$J33&gt;=DB$14)</f>
        <v>0</v>
      </c>
      <c r="DC79">
        <f>N(Ввод!$J33&gt;=DC$14)</f>
        <v>0</v>
      </c>
      <c r="DD79">
        <f>N(Ввод!$J33&gt;=DD$14)</f>
        <v>0</v>
      </c>
      <c r="DE79">
        <f>N(Ввод!$J33&gt;=DE$14)</f>
        <v>0</v>
      </c>
      <c r="DF79">
        <f>N(Ввод!$J33&gt;=DF$14)</f>
        <v>0</v>
      </c>
      <c r="DG79">
        <f>N(Ввод!$J33&gt;=DG$14)</f>
        <v>0</v>
      </c>
      <c r="DH79">
        <f>N(Ввод!$J33&gt;=DH$14)</f>
        <v>0</v>
      </c>
      <c r="DI79">
        <f>N(Ввод!$J33&gt;=DI$14)</f>
        <v>1</v>
      </c>
      <c r="DJ79">
        <f>N(Ввод!$J33&gt;=DJ$14)</f>
        <v>1</v>
      </c>
    </row>
    <row r="80" spans="1:114">
      <c r="B80" t="str">
        <f t="shared" si="10"/>
        <v>Создание / реконструкция объект №9</v>
      </c>
      <c r="G80" s="7" t="s">
        <v>193</v>
      </c>
      <c r="J80">
        <f>N(Ввод!$J34&gt;=J$14)</f>
        <v>0</v>
      </c>
      <c r="K80">
        <f>N(Ввод!$J34&gt;=K$14)</f>
        <v>0</v>
      </c>
      <c r="L80">
        <f>N(Ввод!$J34&gt;=L$14)</f>
        <v>0</v>
      </c>
      <c r="M80">
        <f>N(Ввод!$J34&gt;=M$14)</f>
        <v>0</v>
      </c>
      <c r="N80">
        <f>N(Ввод!$J34&gt;=N$14)</f>
        <v>0</v>
      </c>
      <c r="O80">
        <f>N(Ввод!$J34&gt;=O$14)</f>
        <v>0</v>
      </c>
      <c r="P80">
        <f>N(Ввод!$J34&gt;=P$14)</f>
        <v>0</v>
      </c>
      <c r="Q80">
        <f>N(Ввод!$J34&gt;=Q$14)</f>
        <v>0</v>
      </c>
      <c r="R80">
        <f>N(Ввод!$J34&gt;=R$14)</f>
        <v>0</v>
      </c>
      <c r="S80">
        <f>N(Ввод!$J34&gt;=S$14)</f>
        <v>0</v>
      </c>
      <c r="T80">
        <f>N(Ввод!$J34&gt;=T$14)</f>
        <v>0</v>
      </c>
      <c r="U80">
        <f>N(Ввод!$J34&gt;=U$14)</f>
        <v>0</v>
      </c>
      <c r="V80">
        <f>N(Ввод!$J34&gt;=V$14)</f>
        <v>0</v>
      </c>
      <c r="W80">
        <f>N(Ввод!$J34&gt;=W$14)</f>
        <v>0</v>
      </c>
      <c r="X80">
        <f>N(Ввод!$J34&gt;=X$14)</f>
        <v>0</v>
      </c>
      <c r="Y80">
        <f>N(Ввод!$J34&gt;=Y$14)</f>
        <v>0</v>
      </c>
      <c r="Z80">
        <f>N(Ввод!$J34&gt;=Z$14)</f>
        <v>0</v>
      </c>
      <c r="AA80">
        <f>N(Ввод!$J34&gt;=AA$14)</f>
        <v>0</v>
      </c>
      <c r="AB80">
        <f>N(Ввод!$J34&gt;=AB$14)</f>
        <v>0</v>
      </c>
      <c r="AC80">
        <f>N(Ввод!$J34&gt;=AC$14)</f>
        <v>0</v>
      </c>
      <c r="AD80">
        <f>N(Ввод!$J34&gt;=AD$14)</f>
        <v>0</v>
      </c>
      <c r="AE80">
        <f>N(Ввод!$J34&gt;=AE$14)</f>
        <v>0</v>
      </c>
      <c r="AF80">
        <f>N(Ввод!$J34&gt;=AF$14)</f>
        <v>0</v>
      </c>
      <c r="AG80">
        <f>N(Ввод!$J34&gt;=AG$14)</f>
        <v>0</v>
      </c>
      <c r="AH80">
        <f>N(Ввод!$J34&gt;=AH$14)</f>
        <v>0</v>
      </c>
      <c r="AI80">
        <f>N(Ввод!$J34&gt;=AI$14)</f>
        <v>0</v>
      </c>
      <c r="AJ80">
        <f>N(Ввод!$J34&gt;=AJ$14)</f>
        <v>0</v>
      </c>
      <c r="AK80">
        <f>N(Ввод!$J34&gt;=AK$14)</f>
        <v>0</v>
      </c>
      <c r="AL80">
        <f>N(Ввод!$J34&gt;=AL$14)</f>
        <v>0</v>
      </c>
      <c r="AM80">
        <f>N(Ввод!$J34&gt;=AM$14)</f>
        <v>0</v>
      </c>
      <c r="AN80">
        <f>N(Ввод!$J34&gt;=AN$14)</f>
        <v>0</v>
      </c>
      <c r="AO80">
        <f>N(Ввод!$J34&gt;=AO$14)</f>
        <v>0</v>
      </c>
      <c r="AP80">
        <f>N(Ввод!$J34&gt;=AP$14)</f>
        <v>0</v>
      </c>
      <c r="AQ80">
        <f>N(Ввод!$J34&gt;=AQ$14)</f>
        <v>0</v>
      </c>
      <c r="AR80">
        <f>N(Ввод!$J34&gt;=AR$14)</f>
        <v>0</v>
      </c>
      <c r="AS80">
        <f>N(Ввод!$J34&gt;=AS$14)</f>
        <v>0</v>
      </c>
      <c r="AT80">
        <f>N(Ввод!$J34&gt;=AT$14)</f>
        <v>0</v>
      </c>
      <c r="AU80">
        <f>N(Ввод!$J34&gt;=AU$14)</f>
        <v>0</v>
      </c>
      <c r="AV80">
        <f>N(Ввод!$J34&gt;=AV$14)</f>
        <v>0</v>
      </c>
      <c r="AW80">
        <f>N(Ввод!$J34&gt;=AW$14)</f>
        <v>0</v>
      </c>
      <c r="AX80">
        <f>N(Ввод!$J34&gt;=AX$14)</f>
        <v>0</v>
      </c>
      <c r="AY80">
        <f>N(Ввод!$J34&gt;=AY$14)</f>
        <v>0</v>
      </c>
      <c r="AZ80">
        <f>N(Ввод!$J34&gt;=AZ$14)</f>
        <v>0</v>
      </c>
      <c r="BA80">
        <f>N(Ввод!$J34&gt;=BA$14)</f>
        <v>0</v>
      </c>
      <c r="BB80">
        <f>N(Ввод!$J34&gt;=BB$14)</f>
        <v>0</v>
      </c>
      <c r="BC80">
        <f>N(Ввод!$J34&gt;=BC$14)</f>
        <v>0</v>
      </c>
      <c r="BD80">
        <f>N(Ввод!$J34&gt;=BD$14)</f>
        <v>0</v>
      </c>
      <c r="BE80">
        <f>N(Ввод!$J34&gt;=BE$14)</f>
        <v>0</v>
      </c>
      <c r="BF80">
        <f>N(Ввод!$J34&gt;=BF$14)</f>
        <v>0</v>
      </c>
      <c r="BG80">
        <f>N(Ввод!$J34&gt;=BG$14)</f>
        <v>0</v>
      </c>
      <c r="BH80">
        <f>N(Ввод!$J34&gt;=BH$14)</f>
        <v>0</v>
      </c>
      <c r="BI80">
        <f>N(Ввод!$J34&gt;=BI$14)</f>
        <v>0</v>
      </c>
      <c r="BJ80">
        <f>N(Ввод!$J34&gt;=BJ$14)</f>
        <v>0</v>
      </c>
      <c r="BK80">
        <f>N(Ввод!$J34&gt;=BK$14)</f>
        <v>0</v>
      </c>
      <c r="BL80">
        <f>N(Ввод!$J34&gt;=BL$14)</f>
        <v>0</v>
      </c>
      <c r="BM80">
        <f>N(Ввод!$J34&gt;=BM$14)</f>
        <v>0</v>
      </c>
      <c r="BN80">
        <f>N(Ввод!$J34&gt;=BN$14)</f>
        <v>0</v>
      </c>
      <c r="BO80">
        <f>N(Ввод!$J34&gt;=BO$14)</f>
        <v>0</v>
      </c>
      <c r="BP80">
        <f>N(Ввод!$J34&gt;=BP$14)</f>
        <v>0</v>
      </c>
      <c r="BQ80">
        <f>N(Ввод!$J34&gt;=BQ$14)</f>
        <v>0</v>
      </c>
      <c r="BR80">
        <f>N(Ввод!$J34&gt;=BR$14)</f>
        <v>0</v>
      </c>
      <c r="BS80">
        <f>N(Ввод!$J34&gt;=BS$14)</f>
        <v>0</v>
      </c>
      <c r="BT80">
        <f>N(Ввод!$J34&gt;=BT$14)</f>
        <v>0</v>
      </c>
      <c r="BU80">
        <f>N(Ввод!$J34&gt;=BU$14)</f>
        <v>0</v>
      </c>
      <c r="BV80">
        <f>N(Ввод!$J34&gt;=BV$14)</f>
        <v>0</v>
      </c>
      <c r="BW80">
        <f>N(Ввод!$J34&gt;=BW$14)</f>
        <v>0</v>
      </c>
      <c r="BX80">
        <f>N(Ввод!$J34&gt;=BX$14)</f>
        <v>0</v>
      </c>
      <c r="BY80">
        <f>N(Ввод!$J34&gt;=BY$14)</f>
        <v>0</v>
      </c>
      <c r="BZ80">
        <f>N(Ввод!$J34&gt;=BZ$14)</f>
        <v>0</v>
      </c>
      <c r="CA80">
        <f>N(Ввод!$J34&gt;=CA$14)</f>
        <v>0</v>
      </c>
      <c r="CB80">
        <f>N(Ввод!$J34&gt;=CB$14)</f>
        <v>0</v>
      </c>
      <c r="CC80">
        <f>N(Ввод!$J34&gt;=CC$14)</f>
        <v>0</v>
      </c>
      <c r="CD80">
        <f>N(Ввод!$J34&gt;=CD$14)</f>
        <v>0</v>
      </c>
      <c r="CE80">
        <f>N(Ввод!$J34&gt;=CE$14)</f>
        <v>0</v>
      </c>
      <c r="CF80">
        <f>N(Ввод!$J34&gt;=CF$14)</f>
        <v>0</v>
      </c>
      <c r="CG80">
        <f>N(Ввод!$J34&gt;=CG$14)</f>
        <v>0</v>
      </c>
      <c r="CH80">
        <f>N(Ввод!$J34&gt;=CH$14)</f>
        <v>0</v>
      </c>
      <c r="CI80">
        <f>N(Ввод!$J34&gt;=CI$14)</f>
        <v>0</v>
      </c>
      <c r="CJ80">
        <f>N(Ввод!$J34&gt;=CJ$14)</f>
        <v>0</v>
      </c>
      <c r="CK80">
        <f>N(Ввод!$J34&gt;=CK$14)</f>
        <v>0</v>
      </c>
      <c r="CL80">
        <f>N(Ввод!$J34&gt;=CL$14)</f>
        <v>0</v>
      </c>
      <c r="CM80">
        <f>N(Ввод!$J34&gt;=CM$14)</f>
        <v>0</v>
      </c>
      <c r="CN80">
        <f>N(Ввод!$J34&gt;=CN$14)</f>
        <v>0</v>
      </c>
      <c r="CO80">
        <f>N(Ввод!$J34&gt;=CO$14)</f>
        <v>0</v>
      </c>
      <c r="CP80">
        <f>N(Ввод!$J34&gt;=CP$14)</f>
        <v>0</v>
      </c>
      <c r="CQ80">
        <f>N(Ввод!$J34&gt;=CQ$14)</f>
        <v>0</v>
      </c>
      <c r="CR80">
        <f>N(Ввод!$J34&gt;=CR$14)</f>
        <v>0</v>
      </c>
      <c r="CS80">
        <f>N(Ввод!$J34&gt;=CS$14)</f>
        <v>0</v>
      </c>
      <c r="CT80">
        <f>N(Ввод!$J34&gt;=CT$14)</f>
        <v>0</v>
      </c>
      <c r="CU80">
        <f>N(Ввод!$J34&gt;=CU$14)</f>
        <v>0</v>
      </c>
      <c r="CV80">
        <f>N(Ввод!$J34&gt;=CV$14)</f>
        <v>0</v>
      </c>
      <c r="CW80">
        <f>N(Ввод!$J34&gt;=CW$14)</f>
        <v>0</v>
      </c>
      <c r="CX80">
        <f>N(Ввод!$J34&gt;=CX$14)</f>
        <v>0</v>
      </c>
      <c r="CY80">
        <f>N(Ввод!$J34&gt;=CY$14)</f>
        <v>0</v>
      </c>
      <c r="CZ80">
        <f>N(Ввод!$J34&gt;=CZ$14)</f>
        <v>0</v>
      </c>
      <c r="DA80">
        <f>N(Ввод!$J34&gt;=DA$14)</f>
        <v>0</v>
      </c>
      <c r="DB80">
        <f>N(Ввод!$J34&gt;=DB$14)</f>
        <v>0</v>
      </c>
      <c r="DC80">
        <f>N(Ввод!$J34&gt;=DC$14)</f>
        <v>0</v>
      </c>
      <c r="DD80">
        <f>N(Ввод!$J34&gt;=DD$14)</f>
        <v>0</v>
      </c>
      <c r="DE80">
        <f>N(Ввод!$J34&gt;=DE$14)</f>
        <v>0</v>
      </c>
      <c r="DF80">
        <f>N(Ввод!$J34&gt;=DF$14)</f>
        <v>0</v>
      </c>
      <c r="DG80">
        <f>N(Ввод!$J34&gt;=DG$14)</f>
        <v>0</v>
      </c>
      <c r="DH80">
        <f>N(Ввод!$J34&gt;=DH$14)</f>
        <v>0</v>
      </c>
      <c r="DI80">
        <f>N(Ввод!$J34&gt;=DI$14)</f>
        <v>1</v>
      </c>
      <c r="DJ80">
        <f>N(Ввод!$J34&gt;=DJ$14)</f>
        <v>1</v>
      </c>
    </row>
    <row r="81" spans="1:114">
      <c r="B81" t="str">
        <f t="shared" si="10"/>
        <v>Создание / реконструкция объект №10</v>
      </c>
      <c r="G81" s="7" t="s">
        <v>193</v>
      </c>
      <c r="J81">
        <f>N(Ввод!$J35&gt;=J$14)</f>
        <v>0</v>
      </c>
      <c r="K81">
        <f>N(Ввод!$J35&gt;=K$14)</f>
        <v>0</v>
      </c>
      <c r="L81">
        <f>N(Ввод!$J35&gt;=L$14)</f>
        <v>0</v>
      </c>
      <c r="M81">
        <f>N(Ввод!$J35&gt;=M$14)</f>
        <v>0</v>
      </c>
      <c r="N81">
        <f>N(Ввод!$J35&gt;=N$14)</f>
        <v>0</v>
      </c>
      <c r="O81">
        <f>N(Ввод!$J35&gt;=O$14)</f>
        <v>0</v>
      </c>
      <c r="P81">
        <f>N(Ввод!$J35&gt;=P$14)</f>
        <v>0</v>
      </c>
      <c r="Q81">
        <f>N(Ввод!$J35&gt;=Q$14)</f>
        <v>0</v>
      </c>
      <c r="R81">
        <f>N(Ввод!$J35&gt;=R$14)</f>
        <v>0</v>
      </c>
      <c r="S81">
        <f>N(Ввод!$J35&gt;=S$14)</f>
        <v>0</v>
      </c>
      <c r="T81">
        <f>N(Ввод!$J35&gt;=T$14)</f>
        <v>0</v>
      </c>
      <c r="U81">
        <f>N(Ввод!$J35&gt;=U$14)</f>
        <v>0</v>
      </c>
      <c r="V81">
        <f>N(Ввод!$J35&gt;=V$14)</f>
        <v>0</v>
      </c>
      <c r="W81">
        <f>N(Ввод!$J35&gt;=W$14)</f>
        <v>0</v>
      </c>
      <c r="X81">
        <f>N(Ввод!$J35&gt;=X$14)</f>
        <v>0</v>
      </c>
      <c r="Y81">
        <f>N(Ввод!$J35&gt;=Y$14)</f>
        <v>0</v>
      </c>
      <c r="Z81">
        <f>N(Ввод!$J35&gt;=Z$14)</f>
        <v>0</v>
      </c>
      <c r="AA81">
        <f>N(Ввод!$J35&gt;=AA$14)</f>
        <v>0</v>
      </c>
      <c r="AB81">
        <f>N(Ввод!$J35&gt;=AB$14)</f>
        <v>0</v>
      </c>
      <c r="AC81">
        <f>N(Ввод!$J35&gt;=AC$14)</f>
        <v>0</v>
      </c>
      <c r="AD81">
        <f>N(Ввод!$J35&gt;=AD$14)</f>
        <v>0</v>
      </c>
      <c r="AE81">
        <f>N(Ввод!$J35&gt;=AE$14)</f>
        <v>0</v>
      </c>
      <c r="AF81">
        <f>N(Ввод!$J35&gt;=AF$14)</f>
        <v>0</v>
      </c>
      <c r="AG81">
        <f>N(Ввод!$J35&gt;=AG$14)</f>
        <v>0</v>
      </c>
      <c r="AH81">
        <f>N(Ввод!$J35&gt;=AH$14)</f>
        <v>0</v>
      </c>
      <c r="AI81">
        <f>N(Ввод!$J35&gt;=AI$14)</f>
        <v>0</v>
      </c>
      <c r="AJ81">
        <f>N(Ввод!$J35&gt;=AJ$14)</f>
        <v>0</v>
      </c>
      <c r="AK81">
        <f>N(Ввод!$J35&gt;=AK$14)</f>
        <v>0</v>
      </c>
      <c r="AL81">
        <f>N(Ввод!$J35&gt;=AL$14)</f>
        <v>0</v>
      </c>
      <c r="AM81">
        <f>N(Ввод!$J35&gt;=AM$14)</f>
        <v>0</v>
      </c>
      <c r="AN81">
        <f>N(Ввод!$J35&gt;=AN$14)</f>
        <v>0</v>
      </c>
      <c r="AO81">
        <f>N(Ввод!$J35&gt;=AO$14)</f>
        <v>0</v>
      </c>
      <c r="AP81">
        <f>N(Ввод!$J35&gt;=AP$14)</f>
        <v>0</v>
      </c>
      <c r="AQ81">
        <f>N(Ввод!$J35&gt;=AQ$14)</f>
        <v>0</v>
      </c>
      <c r="AR81">
        <f>N(Ввод!$J35&gt;=AR$14)</f>
        <v>0</v>
      </c>
      <c r="AS81">
        <f>N(Ввод!$J35&gt;=AS$14)</f>
        <v>0</v>
      </c>
      <c r="AT81">
        <f>N(Ввод!$J35&gt;=AT$14)</f>
        <v>0</v>
      </c>
      <c r="AU81">
        <f>N(Ввод!$J35&gt;=AU$14)</f>
        <v>0</v>
      </c>
      <c r="AV81">
        <f>N(Ввод!$J35&gt;=AV$14)</f>
        <v>0</v>
      </c>
      <c r="AW81">
        <f>N(Ввод!$J35&gt;=AW$14)</f>
        <v>0</v>
      </c>
      <c r="AX81">
        <f>N(Ввод!$J35&gt;=AX$14)</f>
        <v>0</v>
      </c>
      <c r="AY81">
        <f>N(Ввод!$J35&gt;=AY$14)</f>
        <v>0</v>
      </c>
      <c r="AZ81">
        <f>N(Ввод!$J35&gt;=AZ$14)</f>
        <v>0</v>
      </c>
      <c r="BA81">
        <f>N(Ввод!$J35&gt;=BA$14)</f>
        <v>0</v>
      </c>
      <c r="BB81">
        <f>N(Ввод!$J35&gt;=BB$14)</f>
        <v>0</v>
      </c>
      <c r="BC81">
        <f>N(Ввод!$J35&gt;=BC$14)</f>
        <v>0</v>
      </c>
      <c r="BD81">
        <f>N(Ввод!$J35&gt;=BD$14)</f>
        <v>0</v>
      </c>
      <c r="BE81">
        <f>N(Ввод!$J35&gt;=BE$14)</f>
        <v>0</v>
      </c>
      <c r="BF81">
        <f>N(Ввод!$J35&gt;=BF$14)</f>
        <v>0</v>
      </c>
      <c r="BG81">
        <f>N(Ввод!$J35&gt;=BG$14)</f>
        <v>0</v>
      </c>
      <c r="BH81">
        <f>N(Ввод!$J35&gt;=BH$14)</f>
        <v>0</v>
      </c>
      <c r="BI81">
        <f>N(Ввод!$J35&gt;=BI$14)</f>
        <v>0</v>
      </c>
      <c r="BJ81">
        <f>N(Ввод!$J35&gt;=BJ$14)</f>
        <v>0</v>
      </c>
      <c r="BK81">
        <f>N(Ввод!$J35&gt;=BK$14)</f>
        <v>0</v>
      </c>
      <c r="BL81">
        <f>N(Ввод!$J35&gt;=BL$14)</f>
        <v>0</v>
      </c>
      <c r="BM81">
        <f>N(Ввод!$J35&gt;=BM$14)</f>
        <v>0</v>
      </c>
      <c r="BN81">
        <f>N(Ввод!$J35&gt;=BN$14)</f>
        <v>0</v>
      </c>
      <c r="BO81">
        <f>N(Ввод!$J35&gt;=BO$14)</f>
        <v>0</v>
      </c>
      <c r="BP81">
        <f>N(Ввод!$J35&gt;=BP$14)</f>
        <v>0</v>
      </c>
      <c r="BQ81">
        <f>N(Ввод!$J35&gt;=BQ$14)</f>
        <v>0</v>
      </c>
      <c r="BR81">
        <f>N(Ввод!$J35&gt;=BR$14)</f>
        <v>0</v>
      </c>
      <c r="BS81">
        <f>N(Ввод!$J35&gt;=BS$14)</f>
        <v>0</v>
      </c>
      <c r="BT81">
        <f>N(Ввод!$J35&gt;=BT$14)</f>
        <v>0</v>
      </c>
      <c r="BU81">
        <f>N(Ввод!$J35&gt;=BU$14)</f>
        <v>0</v>
      </c>
      <c r="BV81">
        <f>N(Ввод!$J35&gt;=BV$14)</f>
        <v>0</v>
      </c>
      <c r="BW81">
        <f>N(Ввод!$J35&gt;=BW$14)</f>
        <v>0</v>
      </c>
      <c r="BX81">
        <f>N(Ввод!$J35&gt;=BX$14)</f>
        <v>0</v>
      </c>
      <c r="BY81">
        <f>N(Ввод!$J35&gt;=BY$14)</f>
        <v>0</v>
      </c>
      <c r="BZ81">
        <f>N(Ввод!$J35&gt;=BZ$14)</f>
        <v>0</v>
      </c>
      <c r="CA81">
        <f>N(Ввод!$J35&gt;=CA$14)</f>
        <v>0</v>
      </c>
      <c r="CB81">
        <f>N(Ввод!$J35&gt;=CB$14)</f>
        <v>0</v>
      </c>
      <c r="CC81">
        <f>N(Ввод!$J35&gt;=CC$14)</f>
        <v>0</v>
      </c>
      <c r="CD81">
        <f>N(Ввод!$J35&gt;=CD$14)</f>
        <v>0</v>
      </c>
      <c r="CE81">
        <f>N(Ввод!$J35&gt;=CE$14)</f>
        <v>0</v>
      </c>
      <c r="CF81">
        <f>N(Ввод!$J35&gt;=CF$14)</f>
        <v>0</v>
      </c>
      <c r="CG81">
        <f>N(Ввод!$J35&gt;=CG$14)</f>
        <v>0</v>
      </c>
      <c r="CH81">
        <f>N(Ввод!$J35&gt;=CH$14)</f>
        <v>0</v>
      </c>
      <c r="CI81">
        <f>N(Ввод!$J35&gt;=CI$14)</f>
        <v>0</v>
      </c>
      <c r="CJ81">
        <f>N(Ввод!$J35&gt;=CJ$14)</f>
        <v>0</v>
      </c>
      <c r="CK81">
        <f>N(Ввод!$J35&gt;=CK$14)</f>
        <v>0</v>
      </c>
      <c r="CL81">
        <f>N(Ввод!$J35&gt;=CL$14)</f>
        <v>0</v>
      </c>
      <c r="CM81">
        <f>N(Ввод!$J35&gt;=CM$14)</f>
        <v>0</v>
      </c>
      <c r="CN81">
        <f>N(Ввод!$J35&gt;=CN$14)</f>
        <v>0</v>
      </c>
      <c r="CO81">
        <f>N(Ввод!$J35&gt;=CO$14)</f>
        <v>0</v>
      </c>
      <c r="CP81">
        <f>N(Ввод!$J35&gt;=CP$14)</f>
        <v>0</v>
      </c>
      <c r="CQ81">
        <f>N(Ввод!$J35&gt;=CQ$14)</f>
        <v>0</v>
      </c>
      <c r="CR81">
        <f>N(Ввод!$J35&gt;=CR$14)</f>
        <v>0</v>
      </c>
      <c r="CS81">
        <f>N(Ввод!$J35&gt;=CS$14)</f>
        <v>0</v>
      </c>
      <c r="CT81">
        <f>N(Ввод!$J35&gt;=CT$14)</f>
        <v>0</v>
      </c>
      <c r="CU81">
        <f>N(Ввод!$J35&gt;=CU$14)</f>
        <v>0</v>
      </c>
      <c r="CV81">
        <f>N(Ввод!$J35&gt;=CV$14)</f>
        <v>0</v>
      </c>
      <c r="CW81">
        <f>N(Ввод!$J35&gt;=CW$14)</f>
        <v>0</v>
      </c>
      <c r="CX81">
        <f>N(Ввод!$J35&gt;=CX$14)</f>
        <v>0</v>
      </c>
      <c r="CY81">
        <f>N(Ввод!$J35&gt;=CY$14)</f>
        <v>0</v>
      </c>
      <c r="CZ81">
        <f>N(Ввод!$J35&gt;=CZ$14)</f>
        <v>0</v>
      </c>
      <c r="DA81">
        <f>N(Ввод!$J35&gt;=DA$14)</f>
        <v>0</v>
      </c>
      <c r="DB81">
        <f>N(Ввод!$J35&gt;=DB$14)</f>
        <v>0</v>
      </c>
      <c r="DC81">
        <f>N(Ввод!$J35&gt;=DC$14)</f>
        <v>0</v>
      </c>
      <c r="DD81">
        <f>N(Ввод!$J35&gt;=DD$14)</f>
        <v>0</v>
      </c>
      <c r="DE81">
        <f>N(Ввод!$J35&gt;=DE$14)</f>
        <v>0</v>
      </c>
      <c r="DF81">
        <f>N(Ввод!$J35&gt;=DF$14)</f>
        <v>0</v>
      </c>
      <c r="DG81">
        <f>N(Ввод!$J35&gt;=DG$14)</f>
        <v>0</v>
      </c>
      <c r="DH81">
        <f>N(Ввод!$J35&gt;=DH$14)</f>
        <v>0</v>
      </c>
      <c r="DI81">
        <f>N(Ввод!$J35&gt;=DI$14)</f>
        <v>1</v>
      </c>
      <c r="DJ81">
        <f>N(Ввод!$J35&gt;=DJ$14)</f>
        <v>1</v>
      </c>
    </row>
    <row r="82" spans="1:114">
      <c r="B82" t="str">
        <f t="shared" si="10"/>
        <v>Создание / реконструкция объект №11</v>
      </c>
      <c r="G82" s="7" t="s">
        <v>193</v>
      </c>
      <c r="J82">
        <f>N(Ввод!$J36&gt;=J$14)</f>
        <v>0</v>
      </c>
      <c r="K82">
        <f>N(Ввод!$J36&gt;=K$14)</f>
        <v>0</v>
      </c>
      <c r="L82">
        <f>N(Ввод!$J36&gt;=L$14)</f>
        <v>0</v>
      </c>
      <c r="M82">
        <f>N(Ввод!$J36&gt;=M$14)</f>
        <v>0</v>
      </c>
      <c r="N82">
        <f>N(Ввод!$J36&gt;=N$14)</f>
        <v>0</v>
      </c>
      <c r="O82">
        <f>N(Ввод!$J36&gt;=O$14)</f>
        <v>0</v>
      </c>
      <c r="P82">
        <f>N(Ввод!$J36&gt;=P$14)</f>
        <v>0</v>
      </c>
      <c r="Q82">
        <f>N(Ввод!$J36&gt;=Q$14)</f>
        <v>0</v>
      </c>
      <c r="R82">
        <f>N(Ввод!$J36&gt;=R$14)</f>
        <v>0</v>
      </c>
      <c r="S82">
        <f>N(Ввод!$J36&gt;=S$14)</f>
        <v>0</v>
      </c>
      <c r="T82">
        <f>N(Ввод!$J36&gt;=T$14)</f>
        <v>0</v>
      </c>
      <c r="U82">
        <f>N(Ввод!$J36&gt;=U$14)</f>
        <v>0</v>
      </c>
      <c r="V82">
        <f>N(Ввод!$J36&gt;=V$14)</f>
        <v>0</v>
      </c>
      <c r="W82">
        <f>N(Ввод!$J36&gt;=W$14)</f>
        <v>0</v>
      </c>
      <c r="X82">
        <f>N(Ввод!$J36&gt;=X$14)</f>
        <v>0</v>
      </c>
      <c r="Y82">
        <f>N(Ввод!$J36&gt;=Y$14)</f>
        <v>0</v>
      </c>
      <c r="Z82">
        <f>N(Ввод!$J36&gt;=Z$14)</f>
        <v>0</v>
      </c>
      <c r="AA82">
        <f>N(Ввод!$J36&gt;=AA$14)</f>
        <v>0</v>
      </c>
      <c r="AB82">
        <f>N(Ввод!$J36&gt;=AB$14)</f>
        <v>0</v>
      </c>
      <c r="AC82">
        <f>N(Ввод!$J36&gt;=AC$14)</f>
        <v>0</v>
      </c>
      <c r="AD82">
        <f>N(Ввод!$J36&gt;=AD$14)</f>
        <v>0</v>
      </c>
      <c r="AE82">
        <f>N(Ввод!$J36&gt;=AE$14)</f>
        <v>0</v>
      </c>
      <c r="AF82">
        <f>N(Ввод!$J36&gt;=AF$14)</f>
        <v>0</v>
      </c>
      <c r="AG82">
        <f>N(Ввод!$J36&gt;=AG$14)</f>
        <v>0</v>
      </c>
      <c r="AH82">
        <f>N(Ввод!$J36&gt;=AH$14)</f>
        <v>0</v>
      </c>
      <c r="AI82">
        <f>N(Ввод!$J36&gt;=AI$14)</f>
        <v>0</v>
      </c>
      <c r="AJ82">
        <f>N(Ввод!$J36&gt;=AJ$14)</f>
        <v>0</v>
      </c>
      <c r="AK82">
        <f>N(Ввод!$J36&gt;=AK$14)</f>
        <v>0</v>
      </c>
      <c r="AL82">
        <f>N(Ввод!$J36&gt;=AL$14)</f>
        <v>0</v>
      </c>
      <c r="AM82">
        <f>N(Ввод!$J36&gt;=AM$14)</f>
        <v>0</v>
      </c>
      <c r="AN82">
        <f>N(Ввод!$J36&gt;=AN$14)</f>
        <v>0</v>
      </c>
      <c r="AO82">
        <f>N(Ввод!$J36&gt;=AO$14)</f>
        <v>0</v>
      </c>
      <c r="AP82">
        <f>N(Ввод!$J36&gt;=AP$14)</f>
        <v>0</v>
      </c>
      <c r="AQ82">
        <f>N(Ввод!$J36&gt;=AQ$14)</f>
        <v>0</v>
      </c>
      <c r="AR82">
        <f>N(Ввод!$J36&gt;=AR$14)</f>
        <v>0</v>
      </c>
      <c r="AS82">
        <f>N(Ввод!$J36&gt;=AS$14)</f>
        <v>0</v>
      </c>
      <c r="AT82">
        <f>N(Ввод!$J36&gt;=AT$14)</f>
        <v>0</v>
      </c>
      <c r="AU82">
        <f>N(Ввод!$J36&gt;=AU$14)</f>
        <v>0</v>
      </c>
      <c r="AV82">
        <f>N(Ввод!$J36&gt;=AV$14)</f>
        <v>0</v>
      </c>
      <c r="AW82">
        <f>N(Ввод!$J36&gt;=AW$14)</f>
        <v>0</v>
      </c>
      <c r="AX82">
        <f>N(Ввод!$J36&gt;=AX$14)</f>
        <v>0</v>
      </c>
      <c r="AY82">
        <f>N(Ввод!$J36&gt;=AY$14)</f>
        <v>0</v>
      </c>
      <c r="AZ82">
        <f>N(Ввод!$J36&gt;=AZ$14)</f>
        <v>0</v>
      </c>
      <c r="BA82">
        <f>N(Ввод!$J36&gt;=BA$14)</f>
        <v>0</v>
      </c>
      <c r="BB82">
        <f>N(Ввод!$J36&gt;=BB$14)</f>
        <v>0</v>
      </c>
      <c r="BC82">
        <f>N(Ввод!$J36&gt;=BC$14)</f>
        <v>0</v>
      </c>
      <c r="BD82">
        <f>N(Ввод!$J36&gt;=BD$14)</f>
        <v>0</v>
      </c>
      <c r="BE82">
        <f>N(Ввод!$J36&gt;=BE$14)</f>
        <v>0</v>
      </c>
      <c r="BF82">
        <f>N(Ввод!$J36&gt;=BF$14)</f>
        <v>0</v>
      </c>
      <c r="BG82">
        <f>N(Ввод!$J36&gt;=BG$14)</f>
        <v>0</v>
      </c>
      <c r="BH82">
        <f>N(Ввод!$J36&gt;=BH$14)</f>
        <v>0</v>
      </c>
      <c r="BI82">
        <f>N(Ввод!$J36&gt;=BI$14)</f>
        <v>0</v>
      </c>
      <c r="BJ82">
        <f>N(Ввод!$J36&gt;=BJ$14)</f>
        <v>0</v>
      </c>
      <c r="BK82">
        <f>N(Ввод!$J36&gt;=BK$14)</f>
        <v>0</v>
      </c>
      <c r="BL82">
        <f>N(Ввод!$J36&gt;=BL$14)</f>
        <v>0</v>
      </c>
      <c r="BM82">
        <f>N(Ввод!$J36&gt;=BM$14)</f>
        <v>0</v>
      </c>
      <c r="BN82">
        <f>N(Ввод!$J36&gt;=BN$14)</f>
        <v>0</v>
      </c>
      <c r="BO82">
        <f>N(Ввод!$J36&gt;=BO$14)</f>
        <v>0</v>
      </c>
      <c r="BP82">
        <f>N(Ввод!$J36&gt;=BP$14)</f>
        <v>0</v>
      </c>
      <c r="BQ82">
        <f>N(Ввод!$J36&gt;=BQ$14)</f>
        <v>0</v>
      </c>
      <c r="BR82">
        <f>N(Ввод!$J36&gt;=BR$14)</f>
        <v>0</v>
      </c>
      <c r="BS82">
        <f>N(Ввод!$J36&gt;=BS$14)</f>
        <v>0</v>
      </c>
      <c r="BT82">
        <f>N(Ввод!$J36&gt;=BT$14)</f>
        <v>0</v>
      </c>
      <c r="BU82">
        <f>N(Ввод!$J36&gt;=BU$14)</f>
        <v>0</v>
      </c>
      <c r="BV82">
        <f>N(Ввод!$J36&gt;=BV$14)</f>
        <v>0</v>
      </c>
      <c r="BW82">
        <f>N(Ввод!$J36&gt;=BW$14)</f>
        <v>0</v>
      </c>
      <c r="BX82">
        <f>N(Ввод!$J36&gt;=BX$14)</f>
        <v>0</v>
      </c>
      <c r="BY82">
        <f>N(Ввод!$J36&gt;=BY$14)</f>
        <v>0</v>
      </c>
      <c r="BZ82">
        <f>N(Ввод!$J36&gt;=BZ$14)</f>
        <v>0</v>
      </c>
      <c r="CA82">
        <f>N(Ввод!$J36&gt;=CA$14)</f>
        <v>0</v>
      </c>
      <c r="CB82">
        <f>N(Ввод!$J36&gt;=CB$14)</f>
        <v>0</v>
      </c>
      <c r="CC82">
        <f>N(Ввод!$J36&gt;=CC$14)</f>
        <v>0</v>
      </c>
      <c r="CD82">
        <f>N(Ввод!$J36&gt;=CD$14)</f>
        <v>0</v>
      </c>
      <c r="CE82">
        <f>N(Ввод!$J36&gt;=CE$14)</f>
        <v>0</v>
      </c>
      <c r="CF82">
        <f>N(Ввод!$J36&gt;=CF$14)</f>
        <v>0</v>
      </c>
      <c r="CG82">
        <f>N(Ввод!$J36&gt;=CG$14)</f>
        <v>0</v>
      </c>
      <c r="CH82">
        <f>N(Ввод!$J36&gt;=CH$14)</f>
        <v>0</v>
      </c>
      <c r="CI82">
        <f>N(Ввод!$J36&gt;=CI$14)</f>
        <v>0</v>
      </c>
      <c r="CJ82">
        <f>N(Ввод!$J36&gt;=CJ$14)</f>
        <v>0</v>
      </c>
      <c r="CK82">
        <f>N(Ввод!$J36&gt;=CK$14)</f>
        <v>0</v>
      </c>
      <c r="CL82">
        <f>N(Ввод!$J36&gt;=CL$14)</f>
        <v>0</v>
      </c>
      <c r="CM82">
        <f>N(Ввод!$J36&gt;=CM$14)</f>
        <v>0</v>
      </c>
      <c r="CN82">
        <f>N(Ввод!$J36&gt;=CN$14)</f>
        <v>0</v>
      </c>
      <c r="CO82">
        <f>N(Ввод!$J36&gt;=CO$14)</f>
        <v>0</v>
      </c>
      <c r="CP82">
        <f>N(Ввод!$J36&gt;=CP$14)</f>
        <v>0</v>
      </c>
      <c r="CQ82">
        <f>N(Ввод!$J36&gt;=CQ$14)</f>
        <v>0</v>
      </c>
      <c r="CR82">
        <f>N(Ввод!$J36&gt;=CR$14)</f>
        <v>0</v>
      </c>
      <c r="CS82">
        <f>N(Ввод!$J36&gt;=CS$14)</f>
        <v>0</v>
      </c>
      <c r="CT82">
        <f>N(Ввод!$J36&gt;=CT$14)</f>
        <v>0</v>
      </c>
      <c r="CU82">
        <f>N(Ввод!$J36&gt;=CU$14)</f>
        <v>0</v>
      </c>
      <c r="CV82">
        <f>N(Ввод!$J36&gt;=CV$14)</f>
        <v>0</v>
      </c>
      <c r="CW82">
        <f>N(Ввод!$J36&gt;=CW$14)</f>
        <v>0</v>
      </c>
      <c r="CX82">
        <f>N(Ввод!$J36&gt;=CX$14)</f>
        <v>0</v>
      </c>
      <c r="CY82">
        <f>N(Ввод!$J36&gt;=CY$14)</f>
        <v>0</v>
      </c>
      <c r="CZ82">
        <f>N(Ввод!$J36&gt;=CZ$14)</f>
        <v>0</v>
      </c>
      <c r="DA82">
        <f>N(Ввод!$J36&gt;=DA$14)</f>
        <v>0</v>
      </c>
      <c r="DB82">
        <f>N(Ввод!$J36&gt;=DB$14)</f>
        <v>0</v>
      </c>
      <c r="DC82">
        <f>N(Ввод!$J36&gt;=DC$14)</f>
        <v>0</v>
      </c>
      <c r="DD82">
        <f>N(Ввод!$J36&gt;=DD$14)</f>
        <v>0</v>
      </c>
      <c r="DE82">
        <f>N(Ввод!$J36&gt;=DE$14)</f>
        <v>0</v>
      </c>
      <c r="DF82">
        <f>N(Ввод!$J36&gt;=DF$14)</f>
        <v>0</v>
      </c>
      <c r="DG82">
        <f>N(Ввод!$J36&gt;=DG$14)</f>
        <v>0</v>
      </c>
      <c r="DH82">
        <f>N(Ввод!$J36&gt;=DH$14)</f>
        <v>0</v>
      </c>
      <c r="DI82">
        <f>N(Ввод!$J36&gt;=DI$14)</f>
        <v>1</v>
      </c>
      <c r="DJ82">
        <f>N(Ввод!$J36&gt;=DJ$14)</f>
        <v>1</v>
      </c>
    </row>
    <row r="83" spans="1:114">
      <c r="B83" t="str">
        <f t="shared" si="10"/>
        <v>Создание / реконструкция объект №12</v>
      </c>
      <c r="G83" s="7" t="s">
        <v>193</v>
      </c>
      <c r="J83">
        <f>N(Ввод!$J37&gt;=J$14)</f>
        <v>0</v>
      </c>
      <c r="K83">
        <f>N(Ввод!$J37&gt;=K$14)</f>
        <v>0</v>
      </c>
      <c r="L83">
        <f>N(Ввод!$J37&gt;=L$14)</f>
        <v>0</v>
      </c>
      <c r="M83">
        <f>N(Ввод!$J37&gt;=M$14)</f>
        <v>0</v>
      </c>
      <c r="N83">
        <f>N(Ввод!$J37&gt;=N$14)</f>
        <v>0</v>
      </c>
      <c r="O83">
        <f>N(Ввод!$J37&gt;=O$14)</f>
        <v>0</v>
      </c>
      <c r="P83">
        <f>N(Ввод!$J37&gt;=P$14)</f>
        <v>0</v>
      </c>
      <c r="Q83">
        <f>N(Ввод!$J37&gt;=Q$14)</f>
        <v>0</v>
      </c>
      <c r="R83">
        <f>N(Ввод!$J37&gt;=R$14)</f>
        <v>0</v>
      </c>
      <c r="S83">
        <f>N(Ввод!$J37&gt;=S$14)</f>
        <v>0</v>
      </c>
      <c r="T83">
        <f>N(Ввод!$J37&gt;=T$14)</f>
        <v>0</v>
      </c>
      <c r="U83">
        <f>N(Ввод!$J37&gt;=U$14)</f>
        <v>0</v>
      </c>
      <c r="V83">
        <f>N(Ввод!$J37&gt;=V$14)</f>
        <v>0</v>
      </c>
      <c r="W83">
        <f>N(Ввод!$J37&gt;=W$14)</f>
        <v>0</v>
      </c>
      <c r="X83">
        <f>N(Ввод!$J37&gt;=X$14)</f>
        <v>0</v>
      </c>
      <c r="Y83">
        <f>N(Ввод!$J37&gt;=Y$14)</f>
        <v>0</v>
      </c>
      <c r="Z83">
        <f>N(Ввод!$J37&gt;=Z$14)</f>
        <v>0</v>
      </c>
      <c r="AA83">
        <f>N(Ввод!$J37&gt;=AA$14)</f>
        <v>0</v>
      </c>
      <c r="AB83">
        <f>N(Ввод!$J37&gt;=AB$14)</f>
        <v>0</v>
      </c>
      <c r="AC83">
        <f>N(Ввод!$J37&gt;=AC$14)</f>
        <v>0</v>
      </c>
      <c r="AD83">
        <f>N(Ввод!$J37&gt;=AD$14)</f>
        <v>0</v>
      </c>
      <c r="AE83">
        <f>N(Ввод!$J37&gt;=AE$14)</f>
        <v>0</v>
      </c>
      <c r="AF83">
        <f>N(Ввод!$J37&gt;=AF$14)</f>
        <v>0</v>
      </c>
      <c r="AG83">
        <f>N(Ввод!$J37&gt;=AG$14)</f>
        <v>0</v>
      </c>
      <c r="AH83">
        <f>N(Ввод!$J37&gt;=AH$14)</f>
        <v>0</v>
      </c>
      <c r="AI83">
        <f>N(Ввод!$J37&gt;=AI$14)</f>
        <v>0</v>
      </c>
      <c r="AJ83">
        <f>N(Ввод!$J37&gt;=AJ$14)</f>
        <v>0</v>
      </c>
      <c r="AK83">
        <f>N(Ввод!$J37&gt;=AK$14)</f>
        <v>0</v>
      </c>
      <c r="AL83">
        <f>N(Ввод!$J37&gt;=AL$14)</f>
        <v>0</v>
      </c>
      <c r="AM83">
        <f>N(Ввод!$J37&gt;=AM$14)</f>
        <v>0</v>
      </c>
      <c r="AN83">
        <f>N(Ввод!$J37&gt;=AN$14)</f>
        <v>0</v>
      </c>
      <c r="AO83">
        <f>N(Ввод!$J37&gt;=AO$14)</f>
        <v>0</v>
      </c>
      <c r="AP83">
        <f>N(Ввод!$J37&gt;=AP$14)</f>
        <v>0</v>
      </c>
      <c r="AQ83">
        <f>N(Ввод!$J37&gt;=AQ$14)</f>
        <v>0</v>
      </c>
      <c r="AR83">
        <f>N(Ввод!$J37&gt;=AR$14)</f>
        <v>0</v>
      </c>
      <c r="AS83">
        <f>N(Ввод!$J37&gt;=AS$14)</f>
        <v>0</v>
      </c>
      <c r="AT83">
        <f>N(Ввод!$J37&gt;=AT$14)</f>
        <v>0</v>
      </c>
      <c r="AU83">
        <f>N(Ввод!$J37&gt;=AU$14)</f>
        <v>0</v>
      </c>
      <c r="AV83">
        <f>N(Ввод!$J37&gt;=AV$14)</f>
        <v>0</v>
      </c>
      <c r="AW83">
        <f>N(Ввод!$J37&gt;=AW$14)</f>
        <v>0</v>
      </c>
      <c r="AX83">
        <f>N(Ввод!$J37&gt;=AX$14)</f>
        <v>0</v>
      </c>
      <c r="AY83">
        <f>N(Ввод!$J37&gt;=AY$14)</f>
        <v>0</v>
      </c>
      <c r="AZ83">
        <f>N(Ввод!$J37&gt;=AZ$14)</f>
        <v>0</v>
      </c>
      <c r="BA83">
        <f>N(Ввод!$J37&gt;=BA$14)</f>
        <v>0</v>
      </c>
      <c r="BB83">
        <f>N(Ввод!$J37&gt;=BB$14)</f>
        <v>0</v>
      </c>
      <c r="BC83">
        <f>N(Ввод!$J37&gt;=BC$14)</f>
        <v>0</v>
      </c>
      <c r="BD83">
        <f>N(Ввод!$J37&gt;=BD$14)</f>
        <v>0</v>
      </c>
      <c r="BE83">
        <f>N(Ввод!$J37&gt;=BE$14)</f>
        <v>0</v>
      </c>
      <c r="BF83">
        <f>N(Ввод!$J37&gt;=BF$14)</f>
        <v>0</v>
      </c>
      <c r="BG83">
        <f>N(Ввод!$J37&gt;=BG$14)</f>
        <v>0</v>
      </c>
      <c r="BH83">
        <f>N(Ввод!$J37&gt;=BH$14)</f>
        <v>0</v>
      </c>
      <c r="BI83">
        <f>N(Ввод!$J37&gt;=BI$14)</f>
        <v>0</v>
      </c>
      <c r="BJ83">
        <f>N(Ввод!$J37&gt;=BJ$14)</f>
        <v>0</v>
      </c>
      <c r="BK83">
        <f>N(Ввод!$J37&gt;=BK$14)</f>
        <v>0</v>
      </c>
      <c r="BL83">
        <f>N(Ввод!$J37&gt;=BL$14)</f>
        <v>0</v>
      </c>
      <c r="BM83">
        <f>N(Ввод!$J37&gt;=BM$14)</f>
        <v>0</v>
      </c>
      <c r="BN83">
        <f>N(Ввод!$J37&gt;=BN$14)</f>
        <v>0</v>
      </c>
      <c r="BO83">
        <f>N(Ввод!$J37&gt;=BO$14)</f>
        <v>0</v>
      </c>
      <c r="BP83">
        <f>N(Ввод!$J37&gt;=BP$14)</f>
        <v>0</v>
      </c>
      <c r="BQ83">
        <f>N(Ввод!$J37&gt;=BQ$14)</f>
        <v>0</v>
      </c>
      <c r="BR83">
        <f>N(Ввод!$J37&gt;=BR$14)</f>
        <v>0</v>
      </c>
      <c r="BS83">
        <f>N(Ввод!$J37&gt;=BS$14)</f>
        <v>0</v>
      </c>
      <c r="BT83">
        <f>N(Ввод!$J37&gt;=BT$14)</f>
        <v>0</v>
      </c>
      <c r="BU83">
        <f>N(Ввод!$J37&gt;=BU$14)</f>
        <v>0</v>
      </c>
      <c r="BV83">
        <f>N(Ввод!$J37&gt;=BV$14)</f>
        <v>0</v>
      </c>
      <c r="BW83">
        <f>N(Ввод!$J37&gt;=BW$14)</f>
        <v>0</v>
      </c>
      <c r="BX83">
        <f>N(Ввод!$J37&gt;=BX$14)</f>
        <v>0</v>
      </c>
      <c r="BY83">
        <f>N(Ввод!$J37&gt;=BY$14)</f>
        <v>0</v>
      </c>
      <c r="BZ83">
        <f>N(Ввод!$J37&gt;=BZ$14)</f>
        <v>0</v>
      </c>
      <c r="CA83">
        <f>N(Ввод!$J37&gt;=CA$14)</f>
        <v>0</v>
      </c>
      <c r="CB83">
        <f>N(Ввод!$J37&gt;=CB$14)</f>
        <v>0</v>
      </c>
      <c r="CC83">
        <f>N(Ввод!$J37&gt;=CC$14)</f>
        <v>0</v>
      </c>
      <c r="CD83">
        <f>N(Ввод!$J37&gt;=CD$14)</f>
        <v>0</v>
      </c>
      <c r="CE83">
        <f>N(Ввод!$J37&gt;=CE$14)</f>
        <v>0</v>
      </c>
      <c r="CF83">
        <f>N(Ввод!$J37&gt;=CF$14)</f>
        <v>0</v>
      </c>
      <c r="CG83">
        <f>N(Ввод!$J37&gt;=CG$14)</f>
        <v>0</v>
      </c>
      <c r="CH83">
        <f>N(Ввод!$J37&gt;=CH$14)</f>
        <v>0</v>
      </c>
      <c r="CI83">
        <f>N(Ввод!$J37&gt;=CI$14)</f>
        <v>0</v>
      </c>
      <c r="CJ83">
        <f>N(Ввод!$J37&gt;=CJ$14)</f>
        <v>0</v>
      </c>
      <c r="CK83">
        <f>N(Ввод!$J37&gt;=CK$14)</f>
        <v>0</v>
      </c>
      <c r="CL83">
        <f>N(Ввод!$J37&gt;=CL$14)</f>
        <v>0</v>
      </c>
      <c r="CM83">
        <f>N(Ввод!$J37&gt;=CM$14)</f>
        <v>0</v>
      </c>
      <c r="CN83">
        <f>N(Ввод!$J37&gt;=CN$14)</f>
        <v>0</v>
      </c>
      <c r="CO83">
        <f>N(Ввод!$J37&gt;=CO$14)</f>
        <v>0</v>
      </c>
      <c r="CP83">
        <f>N(Ввод!$J37&gt;=CP$14)</f>
        <v>0</v>
      </c>
      <c r="CQ83">
        <f>N(Ввод!$J37&gt;=CQ$14)</f>
        <v>0</v>
      </c>
      <c r="CR83">
        <f>N(Ввод!$J37&gt;=CR$14)</f>
        <v>0</v>
      </c>
      <c r="CS83">
        <f>N(Ввод!$J37&gt;=CS$14)</f>
        <v>0</v>
      </c>
      <c r="CT83">
        <f>N(Ввод!$J37&gt;=CT$14)</f>
        <v>0</v>
      </c>
      <c r="CU83">
        <f>N(Ввод!$J37&gt;=CU$14)</f>
        <v>0</v>
      </c>
      <c r="CV83">
        <f>N(Ввод!$J37&gt;=CV$14)</f>
        <v>0</v>
      </c>
      <c r="CW83">
        <f>N(Ввод!$J37&gt;=CW$14)</f>
        <v>0</v>
      </c>
      <c r="CX83">
        <f>N(Ввод!$J37&gt;=CX$14)</f>
        <v>0</v>
      </c>
      <c r="CY83">
        <f>N(Ввод!$J37&gt;=CY$14)</f>
        <v>0</v>
      </c>
      <c r="CZ83">
        <f>N(Ввод!$J37&gt;=CZ$14)</f>
        <v>0</v>
      </c>
      <c r="DA83">
        <f>N(Ввод!$J37&gt;=DA$14)</f>
        <v>0</v>
      </c>
      <c r="DB83">
        <f>N(Ввод!$J37&gt;=DB$14)</f>
        <v>0</v>
      </c>
      <c r="DC83">
        <f>N(Ввод!$J37&gt;=DC$14)</f>
        <v>0</v>
      </c>
      <c r="DD83">
        <f>N(Ввод!$J37&gt;=DD$14)</f>
        <v>0</v>
      </c>
      <c r="DE83">
        <f>N(Ввод!$J37&gt;=DE$14)</f>
        <v>0</v>
      </c>
      <c r="DF83">
        <f>N(Ввод!$J37&gt;=DF$14)</f>
        <v>0</v>
      </c>
      <c r="DG83">
        <f>N(Ввод!$J37&gt;=DG$14)</f>
        <v>0</v>
      </c>
      <c r="DH83">
        <f>N(Ввод!$J37&gt;=DH$14)</f>
        <v>0</v>
      </c>
      <c r="DI83">
        <f>N(Ввод!$J37&gt;=DI$14)</f>
        <v>1</v>
      </c>
      <c r="DJ83">
        <f>N(Ввод!$J37&gt;=DJ$14)</f>
        <v>1</v>
      </c>
    </row>
    <row r="84" spans="1:114">
      <c r="B84" t="str">
        <f t="shared" si="10"/>
        <v>Создание / реконструкция объект №13</v>
      </c>
      <c r="G84" s="7" t="s">
        <v>193</v>
      </c>
      <c r="J84">
        <f>N(Ввод!$J38&gt;=J$14)</f>
        <v>0</v>
      </c>
      <c r="K84">
        <f>N(Ввод!$J38&gt;=K$14)</f>
        <v>0</v>
      </c>
      <c r="L84">
        <f>N(Ввод!$J38&gt;=L$14)</f>
        <v>0</v>
      </c>
      <c r="M84">
        <f>N(Ввод!$J38&gt;=M$14)</f>
        <v>0</v>
      </c>
      <c r="N84">
        <f>N(Ввод!$J38&gt;=N$14)</f>
        <v>0</v>
      </c>
      <c r="O84">
        <f>N(Ввод!$J38&gt;=O$14)</f>
        <v>0</v>
      </c>
      <c r="P84">
        <f>N(Ввод!$J38&gt;=P$14)</f>
        <v>0</v>
      </c>
      <c r="Q84">
        <f>N(Ввод!$J38&gt;=Q$14)</f>
        <v>0</v>
      </c>
      <c r="R84">
        <f>N(Ввод!$J38&gt;=R$14)</f>
        <v>0</v>
      </c>
      <c r="S84">
        <f>N(Ввод!$J38&gt;=S$14)</f>
        <v>0</v>
      </c>
      <c r="T84">
        <f>N(Ввод!$J38&gt;=T$14)</f>
        <v>0</v>
      </c>
      <c r="U84">
        <f>N(Ввод!$J38&gt;=U$14)</f>
        <v>0</v>
      </c>
      <c r="V84">
        <f>N(Ввод!$J38&gt;=V$14)</f>
        <v>0</v>
      </c>
      <c r="W84">
        <f>N(Ввод!$J38&gt;=W$14)</f>
        <v>0</v>
      </c>
      <c r="X84">
        <f>N(Ввод!$J38&gt;=X$14)</f>
        <v>0</v>
      </c>
      <c r="Y84">
        <f>N(Ввод!$J38&gt;=Y$14)</f>
        <v>0</v>
      </c>
      <c r="Z84">
        <f>N(Ввод!$J38&gt;=Z$14)</f>
        <v>0</v>
      </c>
      <c r="AA84">
        <f>N(Ввод!$J38&gt;=AA$14)</f>
        <v>0</v>
      </c>
      <c r="AB84">
        <f>N(Ввод!$J38&gt;=AB$14)</f>
        <v>0</v>
      </c>
      <c r="AC84">
        <f>N(Ввод!$J38&gt;=AC$14)</f>
        <v>0</v>
      </c>
      <c r="AD84">
        <f>N(Ввод!$J38&gt;=AD$14)</f>
        <v>0</v>
      </c>
      <c r="AE84">
        <f>N(Ввод!$J38&gt;=AE$14)</f>
        <v>0</v>
      </c>
      <c r="AF84">
        <f>N(Ввод!$J38&gt;=AF$14)</f>
        <v>0</v>
      </c>
      <c r="AG84">
        <f>N(Ввод!$J38&gt;=AG$14)</f>
        <v>0</v>
      </c>
      <c r="AH84">
        <f>N(Ввод!$J38&gt;=AH$14)</f>
        <v>0</v>
      </c>
      <c r="AI84">
        <f>N(Ввод!$J38&gt;=AI$14)</f>
        <v>0</v>
      </c>
      <c r="AJ84">
        <f>N(Ввод!$J38&gt;=AJ$14)</f>
        <v>0</v>
      </c>
      <c r="AK84">
        <f>N(Ввод!$J38&gt;=AK$14)</f>
        <v>0</v>
      </c>
      <c r="AL84">
        <f>N(Ввод!$J38&gt;=AL$14)</f>
        <v>0</v>
      </c>
      <c r="AM84">
        <f>N(Ввод!$J38&gt;=AM$14)</f>
        <v>0</v>
      </c>
      <c r="AN84">
        <f>N(Ввод!$J38&gt;=AN$14)</f>
        <v>0</v>
      </c>
      <c r="AO84">
        <f>N(Ввод!$J38&gt;=AO$14)</f>
        <v>0</v>
      </c>
      <c r="AP84">
        <f>N(Ввод!$J38&gt;=AP$14)</f>
        <v>0</v>
      </c>
      <c r="AQ84">
        <f>N(Ввод!$J38&gt;=AQ$14)</f>
        <v>0</v>
      </c>
      <c r="AR84">
        <f>N(Ввод!$J38&gt;=AR$14)</f>
        <v>0</v>
      </c>
      <c r="AS84">
        <f>N(Ввод!$J38&gt;=AS$14)</f>
        <v>0</v>
      </c>
      <c r="AT84">
        <f>N(Ввод!$J38&gt;=AT$14)</f>
        <v>0</v>
      </c>
      <c r="AU84">
        <f>N(Ввод!$J38&gt;=AU$14)</f>
        <v>0</v>
      </c>
      <c r="AV84">
        <f>N(Ввод!$J38&gt;=AV$14)</f>
        <v>0</v>
      </c>
      <c r="AW84">
        <f>N(Ввод!$J38&gt;=AW$14)</f>
        <v>0</v>
      </c>
      <c r="AX84">
        <f>N(Ввод!$J38&gt;=AX$14)</f>
        <v>0</v>
      </c>
      <c r="AY84">
        <f>N(Ввод!$J38&gt;=AY$14)</f>
        <v>0</v>
      </c>
      <c r="AZ84">
        <f>N(Ввод!$J38&gt;=AZ$14)</f>
        <v>0</v>
      </c>
      <c r="BA84">
        <f>N(Ввод!$J38&gt;=BA$14)</f>
        <v>0</v>
      </c>
      <c r="BB84">
        <f>N(Ввод!$J38&gt;=BB$14)</f>
        <v>0</v>
      </c>
      <c r="BC84">
        <f>N(Ввод!$J38&gt;=BC$14)</f>
        <v>0</v>
      </c>
      <c r="BD84">
        <f>N(Ввод!$J38&gt;=BD$14)</f>
        <v>0</v>
      </c>
      <c r="BE84">
        <f>N(Ввод!$J38&gt;=BE$14)</f>
        <v>0</v>
      </c>
      <c r="BF84">
        <f>N(Ввод!$J38&gt;=BF$14)</f>
        <v>0</v>
      </c>
      <c r="BG84">
        <f>N(Ввод!$J38&gt;=BG$14)</f>
        <v>0</v>
      </c>
      <c r="BH84">
        <f>N(Ввод!$J38&gt;=BH$14)</f>
        <v>0</v>
      </c>
      <c r="BI84">
        <f>N(Ввод!$J38&gt;=BI$14)</f>
        <v>0</v>
      </c>
      <c r="BJ84">
        <f>N(Ввод!$J38&gt;=BJ$14)</f>
        <v>0</v>
      </c>
      <c r="BK84">
        <f>N(Ввод!$J38&gt;=BK$14)</f>
        <v>0</v>
      </c>
      <c r="BL84">
        <f>N(Ввод!$J38&gt;=BL$14)</f>
        <v>0</v>
      </c>
      <c r="BM84">
        <f>N(Ввод!$J38&gt;=BM$14)</f>
        <v>0</v>
      </c>
      <c r="BN84">
        <f>N(Ввод!$J38&gt;=BN$14)</f>
        <v>0</v>
      </c>
      <c r="BO84">
        <f>N(Ввод!$J38&gt;=BO$14)</f>
        <v>0</v>
      </c>
      <c r="BP84">
        <f>N(Ввод!$J38&gt;=BP$14)</f>
        <v>0</v>
      </c>
      <c r="BQ84">
        <f>N(Ввод!$J38&gt;=BQ$14)</f>
        <v>0</v>
      </c>
      <c r="BR84">
        <f>N(Ввод!$J38&gt;=BR$14)</f>
        <v>0</v>
      </c>
      <c r="BS84">
        <f>N(Ввод!$J38&gt;=BS$14)</f>
        <v>0</v>
      </c>
      <c r="BT84">
        <f>N(Ввод!$J38&gt;=BT$14)</f>
        <v>0</v>
      </c>
      <c r="BU84">
        <f>N(Ввод!$J38&gt;=BU$14)</f>
        <v>0</v>
      </c>
      <c r="BV84">
        <f>N(Ввод!$J38&gt;=BV$14)</f>
        <v>0</v>
      </c>
      <c r="BW84">
        <f>N(Ввод!$J38&gt;=BW$14)</f>
        <v>0</v>
      </c>
      <c r="BX84">
        <f>N(Ввод!$J38&gt;=BX$14)</f>
        <v>0</v>
      </c>
      <c r="BY84">
        <f>N(Ввод!$J38&gt;=BY$14)</f>
        <v>0</v>
      </c>
      <c r="BZ84">
        <f>N(Ввод!$J38&gt;=BZ$14)</f>
        <v>0</v>
      </c>
      <c r="CA84">
        <f>N(Ввод!$J38&gt;=CA$14)</f>
        <v>0</v>
      </c>
      <c r="CB84">
        <f>N(Ввод!$J38&gt;=CB$14)</f>
        <v>0</v>
      </c>
      <c r="CC84">
        <f>N(Ввод!$J38&gt;=CC$14)</f>
        <v>0</v>
      </c>
      <c r="CD84">
        <f>N(Ввод!$J38&gt;=CD$14)</f>
        <v>0</v>
      </c>
      <c r="CE84">
        <f>N(Ввод!$J38&gt;=CE$14)</f>
        <v>0</v>
      </c>
      <c r="CF84">
        <f>N(Ввод!$J38&gt;=CF$14)</f>
        <v>0</v>
      </c>
      <c r="CG84">
        <f>N(Ввод!$J38&gt;=CG$14)</f>
        <v>0</v>
      </c>
      <c r="CH84">
        <f>N(Ввод!$J38&gt;=CH$14)</f>
        <v>0</v>
      </c>
      <c r="CI84">
        <f>N(Ввод!$J38&gt;=CI$14)</f>
        <v>0</v>
      </c>
      <c r="CJ84">
        <f>N(Ввод!$J38&gt;=CJ$14)</f>
        <v>0</v>
      </c>
      <c r="CK84">
        <f>N(Ввод!$J38&gt;=CK$14)</f>
        <v>0</v>
      </c>
      <c r="CL84">
        <f>N(Ввод!$J38&gt;=CL$14)</f>
        <v>0</v>
      </c>
      <c r="CM84">
        <f>N(Ввод!$J38&gt;=CM$14)</f>
        <v>0</v>
      </c>
      <c r="CN84">
        <f>N(Ввод!$J38&gt;=CN$14)</f>
        <v>0</v>
      </c>
      <c r="CO84">
        <f>N(Ввод!$J38&gt;=CO$14)</f>
        <v>0</v>
      </c>
      <c r="CP84">
        <f>N(Ввод!$J38&gt;=CP$14)</f>
        <v>0</v>
      </c>
      <c r="CQ84">
        <f>N(Ввод!$J38&gt;=CQ$14)</f>
        <v>0</v>
      </c>
      <c r="CR84">
        <f>N(Ввод!$J38&gt;=CR$14)</f>
        <v>0</v>
      </c>
      <c r="CS84">
        <f>N(Ввод!$J38&gt;=CS$14)</f>
        <v>0</v>
      </c>
      <c r="CT84">
        <f>N(Ввод!$J38&gt;=CT$14)</f>
        <v>0</v>
      </c>
      <c r="CU84">
        <f>N(Ввод!$J38&gt;=CU$14)</f>
        <v>0</v>
      </c>
      <c r="CV84">
        <f>N(Ввод!$J38&gt;=CV$14)</f>
        <v>0</v>
      </c>
      <c r="CW84">
        <f>N(Ввод!$J38&gt;=CW$14)</f>
        <v>0</v>
      </c>
      <c r="CX84">
        <f>N(Ввод!$J38&gt;=CX$14)</f>
        <v>0</v>
      </c>
      <c r="CY84">
        <f>N(Ввод!$J38&gt;=CY$14)</f>
        <v>0</v>
      </c>
      <c r="CZ84">
        <f>N(Ввод!$J38&gt;=CZ$14)</f>
        <v>0</v>
      </c>
      <c r="DA84">
        <f>N(Ввод!$J38&gt;=DA$14)</f>
        <v>0</v>
      </c>
      <c r="DB84">
        <f>N(Ввод!$J38&gt;=DB$14)</f>
        <v>0</v>
      </c>
      <c r="DC84">
        <f>N(Ввод!$J38&gt;=DC$14)</f>
        <v>0</v>
      </c>
      <c r="DD84">
        <f>N(Ввод!$J38&gt;=DD$14)</f>
        <v>0</v>
      </c>
      <c r="DE84">
        <f>N(Ввод!$J38&gt;=DE$14)</f>
        <v>0</v>
      </c>
      <c r="DF84">
        <f>N(Ввод!$J38&gt;=DF$14)</f>
        <v>0</v>
      </c>
      <c r="DG84">
        <f>N(Ввод!$J38&gt;=DG$14)</f>
        <v>0</v>
      </c>
      <c r="DH84">
        <f>N(Ввод!$J38&gt;=DH$14)</f>
        <v>0</v>
      </c>
      <c r="DI84">
        <f>N(Ввод!$J38&gt;=DI$14)</f>
        <v>1</v>
      </c>
      <c r="DJ84">
        <f>N(Ввод!$J38&gt;=DJ$14)</f>
        <v>1</v>
      </c>
    </row>
    <row r="85" spans="1:114">
      <c r="B85" t="str">
        <f t="shared" si="10"/>
        <v>Создание / реконструкция объект №14</v>
      </c>
      <c r="G85" s="7" t="s">
        <v>193</v>
      </c>
      <c r="J85">
        <f>N(Ввод!$J39&gt;=J$14)</f>
        <v>0</v>
      </c>
      <c r="K85">
        <f>N(Ввод!$J39&gt;=K$14)</f>
        <v>0</v>
      </c>
      <c r="L85">
        <f>N(Ввод!$J39&gt;=L$14)</f>
        <v>0</v>
      </c>
      <c r="M85">
        <f>N(Ввод!$J39&gt;=M$14)</f>
        <v>0</v>
      </c>
      <c r="N85">
        <f>N(Ввод!$J39&gt;=N$14)</f>
        <v>0</v>
      </c>
      <c r="O85">
        <f>N(Ввод!$J39&gt;=O$14)</f>
        <v>0</v>
      </c>
      <c r="P85">
        <f>N(Ввод!$J39&gt;=P$14)</f>
        <v>0</v>
      </c>
      <c r="Q85">
        <f>N(Ввод!$J39&gt;=Q$14)</f>
        <v>0</v>
      </c>
      <c r="R85">
        <f>N(Ввод!$J39&gt;=R$14)</f>
        <v>0</v>
      </c>
      <c r="S85">
        <f>N(Ввод!$J39&gt;=S$14)</f>
        <v>0</v>
      </c>
      <c r="T85">
        <f>N(Ввод!$J39&gt;=T$14)</f>
        <v>0</v>
      </c>
      <c r="U85">
        <f>N(Ввод!$J39&gt;=U$14)</f>
        <v>0</v>
      </c>
      <c r="V85">
        <f>N(Ввод!$J39&gt;=V$14)</f>
        <v>0</v>
      </c>
      <c r="W85">
        <f>N(Ввод!$J39&gt;=W$14)</f>
        <v>0</v>
      </c>
      <c r="X85">
        <f>N(Ввод!$J39&gt;=X$14)</f>
        <v>0</v>
      </c>
      <c r="Y85">
        <f>N(Ввод!$J39&gt;=Y$14)</f>
        <v>0</v>
      </c>
      <c r="Z85">
        <f>N(Ввод!$J39&gt;=Z$14)</f>
        <v>0</v>
      </c>
      <c r="AA85">
        <f>N(Ввод!$J39&gt;=AA$14)</f>
        <v>0</v>
      </c>
      <c r="AB85">
        <f>N(Ввод!$J39&gt;=AB$14)</f>
        <v>0</v>
      </c>
      <c r="AC85">
        <f>N(Ввод!$J39&gt;=AC$14)</f>
        <v>0</v>
      </c>
      <c r="AD85">
        <f>N(Ввод!$J39&gt;=AD$14)</f>
        <v>0</v>
      </c>
      <c r="AE85">
        <f>N(Ввод!$J39&gt;=AE$14)</f>
        <v>0</v>
      </c>
      <c r="AF85">
        <f>N(Ввод!$J39&gt;=AF$14)</f>
        <v>0</v>
      </c>
      <c r="AG85">
        <f>N(Ввод!$J39&gt;=AG$14)</f>
        <v>0</v>
      </c>
      <c r="AH85">
        <f>N(Ввод!$J39&gt;=AH$14)</f>
        <v>0</v>
      </c>
      <c r="AI85">
        <f>N(Ввод!$J39&gt;=AI$14)</f>
        <v>0</v>
      </c>
      <c r="AJ85">
        <f>N(Ввод!$J39&gt;=AJ$14)</f>
        <v>0</v>
      </c>
      <c r="AK85">
        <f>N(Ввод!$J39&gt;=AK$14)</f>
        <v>0</v>
      </c>
      <c r="AL85">
        <f>N(Ввод!$J39&gt;=AL$14)</f>
        <v>0</v>
      </c>
      <c r="AM85">
        <f>N(Ввод!$J39&gt;=AM$14)</f>
        <v>0</v>
      </c>
      <c r="AN85">
        <f>N(Ввод!$J39&gt;=AN$14)</f>
        <v>0</v>
      </c>
      <c r="AO85">
        <f>N(Ввод!$J39&gt;=AO$14)</f>
        <v>0</v>
      </c>
      <c r="AP85">
        <f>N(Ввод!$J39&gt;=AP$14)</f>
        <v>0</v>
      </c>
      <c r="AQ85">
        <f>N(Ввод!$J39&gt;=AQ$14)</f>
        <v>0</v>
      </c>
      <c r="AR85">
        <f>N(Ввод!$J39&gt;=AR$14)</f>
        <v>0</v>
      </c>
      <c r="AS85">
        <f>N(Ввод!$J39&gt;=AS$14)</f>
        <v>0</v>
      </c>
      <c r="AT85">
        <f>N(Ввод!$J39&gt;=AT$14)</f>
        <v>0</v>
      </c>
      <c r="AU85">
        <f>N(Ввод!$J39&gt;=AU$14)</f>
        <v>0</v>
      </c>
      <c r="AV85">
        <f>N(Ввод!$J39&gt;=AV$14)</f>
        <v>0</v>
      </c>
      <c r="AW85">
        <f>N(Ввод!$J39&gt;=AW$14)</f>
        <v>0</v>
      </c>
      <c r="AX85">
        <f>N(Ввод!$J39&gt;=AX$14)</f>
        <v>0</v>
      </c>
      <c r="AY85">
        <f>N(Ввод!$J39&gt;=AY$14)</f>
        <v>0</v>
      </c>
      <c r="AZ85">
        <f>N(Ввод!$J39&gt;=AZ$14)</f>
        <v>0</v>
      </c>
      <c r="BA85">
        <f>N(Ввод!$J39&gt;=BA$14)</f>
        <v>0</v>
      </c>
      <c r="BB85">
        <f>N(Ввод!$J39&gt;=BB$14)</f>
        <v>0</v>
      </c>
      <c r="BC85">
        <f>N(Ввод!$J39&gt;=BC$14)</f>
        <v>0</v>
      </c>
      <c r="BD85">
        <f>N(Ввод!$J39&gt;=BD$14)</f>
        <v>0</v>
      </c>
      <c r="BE85">
        <f>N(Ввод!$J39&gt;=BE$14)</f>
        <v>0</v>
      </c>
      <c r="BF85">
        <f>N(Ввод!$J39&gt;=BF$14)</f>
        <v>0</v>
      </c>
      <c r="BG85">
        <f>N(Ввод!$J39&gt;=BG$14)</f>
        <v>0</v>
      </c>
      <c r="BH85">
        <f>N(Ввод!$J39&gt;=BH$14)</f>
        <v>0</v>
      </c>
      <c r="BI85">
        <f>N(Ввод!$J39&gt;=BI$14)</f>
        <v>0</v>
      </c>
      <c r="BJ85">
        <f>N(Ввод!$J39&gt;=BJ$14)</f>
        <v>0</v>
      </c>
      <c r="BK85">
        <f>N(Ввод!$J39&gt;=BK$14)</f>
        <v>0</v>
      </c>
      <c r="BL85">
        <f>N(Ввод!$J39&gt;=BL$14)</f>
        <v>0</v>
      </c>
      <c r="BM85">
        <f>N(Ввод!$J39&gt;=BM$14)</f>
        <v>0</v>
      </c>
      <c r="BN85">
        <f>N(Ввод!$J39&gt;=BN$14)</f>
        <v>0</v>
      </c>
      <c r="BO85">
        <f>N(Ввод!$J39&gt;=BO$14)</f>
        <v>0</v>
      </c>
      <c r="BP85">
        <f>N(Ввод!$J39&gt;=BP$14)</f>
        <v>0</v>
      </c>
      <c r="BQ85">
        <f>N(Ввод!$J39&gt;=BQ$14)</f>
        <v>0</v>
      </c>
      <c r="BR85">
        <f>N(Ввод!$J39&gt;=BR$14)</f>
        <v>0</v>
      </c>
      <c r="BS85">
        <f>N(Ввод!$J39&gt;=BS$14)</f>
        <v>0</v>
      </c>
      <c r="BT85">
        <f>N(Ввод!$J39&gt;=BT$14)</f>
        <v>0</v>
      </c>
      <c r="BU85">
        <f>N(Ввод!$J39&gt;=BU$14)</f>
        <v>0</v>
      </c>
      <c r="BV85">
        <f>N(Ввод!$J39&gt;=BV$14)</f>
        <v>0</v>
      </c>
      <c r="BW85">
        <f>N(Ввод!$J39&gt;=BW$14)</f>
        <v>0</v>
      </c>
      <c r="BX85">
        <f>N(Ввод!$J39&gt;=BX$14)</f>
        <v>0</v>
      </c>
      <c r="BY85">
        <f>N(Ввод!$J39&gt;=BY$14)</f>
        <v>0</v>
      </c>
      <c r="BZ85">
        <f>N(Ввод!$J39&gt;=BZ$14)</f>
        <v>0</v>
      </c>
      <c r="CA85">
        <f>N(Ввод!$J39&gt;=CA$14)</f>
        <v>0</v>
      </c>
      <c r="CB85">
        <f>N(Ввод!$J39&gt;=CB$14)</f>
        <v>0</v>
      </c>
      <c r="CC85">
        <f>N(Ввод!$J39&gt;=CC$14)</f>
        <v>0</v>
      </c>
      <c r="CD85">
        <f>N(Ввод!$J39&gt;=CD$14)</f>
        <v>0</v>
      </c>
      <c r="CE85">
        <f>N(Ввод!$J39&gt;=CE$14)</f>
        <v>0</v>
      </c>
      <c r="CF85">
        <f>N(Ввод!$J39&gt;=CF$14)</f>
        <v>0</v>
      </c>
      <c r="CG85">
        <f>N(Ввод!$J39&gt;=CG$14)</f>
        <v>0</v>
      </c>
      <c r="CH85">
        <f>N(Ввод!$J39&gt;=CH$14)</f>
        <v>0</v>
      </c>
      <c r="CI85">
        <f>N(Ввод!$J39&gt;=CI$14)</f>
        <v>0</v>
      </c>
      <c r="CJ85">
        <f>N(Ввод!$J39&gt;=CJ$14)</f>
        <v>0</v>
      </c>
      <c r="CK85">
        <f>N(Ввод!$J39&gt;=CK$14)</f>
        <v>0</v>
      </c>
      <c r="CL85">
        <f>N(Ввод!$J39&gt;=CL$14)</f>
        <v>0</v>
      </c>
      <c r="CM85">
        <f>N(Ввод!$J39&gt;=CM$14)</f>
        <v>0</v>
      </c>
      <c r="CN85">
        <f>N(Ввод!$J39&gt;=CN$14)</f>
        <v>0</v>
      </c>
      <c r="CO85">
        <f>N(Ввод!$J39&gt;=CO$14)</f>
        <v>0</v>
      </c>
      <c r="CP85">
        <f>N(Ввод!$J39&gt;=CP$14)</f>
        <v>0</v>
      </c>
      <c r="CQ85">
        <f>N(Ввод!$J39&gt;=CQ$14)</f>
        <v>0</v>
      </c>
      <c r="CR85">
        <f>N(Ввод!$J39&gt;=CR$14)</f>
        <v>0</v>
      </c>
      <c r="CS85">
        <f>N(Ввод!$J39&gt;=CS$14)</f>
        <v>0</v>
      </c>
      <c r="CT85">
        <f>N(Ввод!$J39&gt;=CT$14)</f>
        <v>0</v>
      </c>
      <c r="CU85">
        <f>N(Ввод!$J39&gt;=CU$14)</f>
        <v>0</v>
      </c>
      <c r="CV85">
        <f>N(Ввод!$J39&gt;=CV$14)</f>
        <v>0</v>
      </c>
      <c r="CW85">
        <f>N(Ввод!$J39&gt;=CW$14)</f>
        <v>0</v>
      </c>
      <c r="CX85">
        <f>N(Ввод!$J39&gt;=CX$14)</f>
        <v>0</v>
      </c>
      <c r="CY85">
        <f>N(Ввод!$J39&gt;=CY$14)</f>
        <v>0</v>
      </c>
      <c r="CZ85">
        <f>N(Ввод!$J39&gt;=CZ$14)</f>
        <v>0</v>
      </c>
      <c r="DA85">
        <f>N(Ввод!$J39&gt;=DA$14)</f>
        <v>0</v>
      </c>
      <c r="DB85">
        <f>N(Ввод!$J39&gt;=DB$14)</f>
        <v>0</v>
      </c>
      <c r="DC85">
        <f>N(Ввод!$J39&gt;=DC$14)</f>
        <v>0</v>
      </c>
      <c r="DD85">
        <f>N(Ввод!$J39&gt;=DD$14)</f>
        <v>0</v>
      </c>
      <c r="DE85">
        <f>N(Ввод!$J39&gt;=DE$14)</f>
        <v>0</v>
      </c>
      <c r="DF85">
        <f>N(Ввод!$J39&gt;=DF$14)</f>
        <v>0</v>
      </c>
      <c r="DG85">
        <f>N(Ввод!$J39&gt;=DG$14)</f>
        <v>0</v>
      </c>
      <c r="DH85">
        <f>N(Ввод!$J39&gt;=DH$14)</f>
        <v>0</v>
      </c>
      <c r="DI85">
        <f>N(Ввод!$J39&gt;=DI$14)</f>
        <v>1</v>
      </c>
      <c r="DJ85">
        <f>N(Ввод!$J39&gt;=DJ$14)</f>
        <v>1</v>
      </c>
    </row>
    <row r="86" spans="1:114">
      <c r="B86" t="str">
        <f t="shared" si="10"/>
        <v>Создание / реконструкция объект №15</v>
      </c>
      <c r="G86" s="7" t="s">
        <v>193</v>
      </c>
      <c r="J86">
        <f>N(Ввод!$J40&gt;=J$14)</f>
        <v>0</v>
      </c>
      <c r="K86">
        <f>N(Ввод!$J40&gt;=K$14)</f>
        <v>0</v>
      </c>
      <c r="L86">
        <f>N(Ввод!$J40&gt;=L$14)</f>
        <v>0</v>
      </c>
      <c r="M86">
        <f>N(Ввод!$J40&gt;=M$14)</f>
        <v>0</v>
      </c>
      <c r="N86">
        <f>N(Ввод!$J40&gt;=N$14)</f>
        <v>0</v>
      </c>
      <c r="O86">
        <f>N(Ввод!$J40&gt;=O$14)</f>
        <v>0</v>
      </c>
      <c r="P86">
        <f>N(Ввод!$J40&gt;=P$14)</f>
        <v>0</v>
      </c>
      <c r="Q86">
        <f>N(Ввод!$J40&gt;=Q$14)</f>
        <v>0</v>
      </c>
      <c r="R86">
        <f>N(Ввод!$J40&gt;=R$14)</f>
        <v>0</v>
      </c>
      <c r="S86">
        <f>N(Ввод!$J40&gt;=S$14)</f>
        <v>0</v>
      </c>
      <c r="T86">
        <f>N(Ввод!$J40&gt;=T$14)</f>
        <v>0</v>
      </c>
      <c r="U86">
        <f>N(Ввод!$J40&gt;=U$14)</f>
        <v>0</v>
      </c>
      <c r="V86">
        <f>N(Ввод!$J40&gt;=V$14)</f>
        <v>0</v>
      </c>
      <c r="W86">
        <f>N(Ввод!$J40&gt;=W$14)</f>
        <v>0</v>
      </c>
      <c r="X86">
        <f>N(Ввод!$J40&gt;=X$14)</f>
        <v>0</v>
      </c>
      <c r="Y86">
        <f>N(Ввод!$J40&gt;=Y$14)</f>
        <v>0</v>
      </c>
      <c r="Z86">
        <f>N(Ввод!$J40&gt;=Z$14)</f>
        <v>0</v>
      </c>
      <c r="AA86">
        <f>N(Ввод!$J40&gt;=AA$14)</f>
        <v>0</v>
      </c>
      <c r="AB86">
        <f>N(Ввод!$J40&gt;=AB$14)</f>
        <v>0</v>
      </c>
      <c r="AC86">
        <f>N(Ввод!$J40&gt;=AC$14)</f>
        <v>0</v>
      </c>
      <c r="AD86">
        <f>N(Ввод!$J40&gt;=AD$14)</f>
        <v>0</v>
      </c>
      <c r="AE86">
        <f>N(Ввод!$J40&gt;=AE$14)</f>
        <v>0</v>
      </c>
      <c r="AF86">
        <f>N(Ввод!$J40&gt;=AF$14)</f>
        <v>0</v>
      </c>
      <c r="AG86">
        <f>N(Ввод!$J40&gt;=AG$14)</f>
        <v>0</v>
      </c>
      <c r="AH86">
        <f>N(Ввод!$J40&gt;=AH$14)</f>
        <v>0</v>
      </c>
      <c r="AI86">
        <f>N(Ввод!$J40&gt;=AI$14)</f>
        <v>0</v>
      </c>
      <c r="AJ86">
        <f>N(Ввод!$J40&gt;=AJ$14)</f>
        <v>0</v>
      </c>
      <c r="AK86">
        <f>N(Ввод!$J40&gt;=AK$14)</f>
        <v>0</v>
      </c>
      <c r="AL86">
        <f>N(Ввод!$J40&gt;=AL$14)</f>
        <v>0</v>
      </c>
      <c r="AM86">
        <f>N(Ввод!$J40&gt;=AM$14)</f>
        <v>0</v>
      </c>
      <c r="AN86">
        <f>N(Ввод!$J40&gt;=AN$14)</f>
        <v>0</v>
      </c>
      <c r="AO86">
        <f>N(Ввод!$J40&gt;=AO$14)</f>
        <v>0</v>
      </c>
      <c r="AP86">
        <f>N(Ввод!$J40&gt;=AP$14)</f>
        <v>0</v>
      </c>
      <c r="AQ86">
        <f>N(Ввод!$J40&gt;=AQ$14)</f>
        <v>0</v>
      </c>
      <c r="AR86">
        <f>N(Ввод!$J40&gt;=AR$14)</f>
        <v>0</v>
      </c>
      <c r="AS86">
        <f>N(Ввод!$J40&gt;=AS$14)</f>
        <v>0</v>
      </c>
      <c r="AT86">
        <f>N(Ввод!$J40&gt;=AT$14)</f>
        <v>0</v>
      </c>
      <c r="AU86">
        <f>N(Ввод!$J40&gt;=AU$14)</f>
        <v>0</v>
      </c>
      <c r="AV86">
        <f>N(Ввод!$J40&gt;=AV$14)</f>
        <v>0</v>
      </c>
      <c r="AW86">
        <f>N(Ввод!$J40&gt;=AW$14)</f>
        <v>0</v>
      </c>
      <c r="AX86">
        <f>N(Ввод!$J40&gt;=AX$14)</f>
        <v>0</v>
      </c>
      <c r="AY86">
        <f>N(Ввод!$J40&gt;=AY$14)</f>
        <v>0</v>
      </c>
      <c r="AZ86">
        <f>N(Ввод!$J40&gt;=AZ$14)</f>
        <v>0</v>
      </c>
      <c r="BA86">
        <f>N(Ввод!$J40&gt;=BA$14)</f>
        <v>0</v>
      </c>
      <c r="BB86">
        <f>N(Ввод!$J40&gt;=BB$14)</f>
        <v>0</v>
      </c>
      <c r="BC86">
        <f>N(Ввод!$J40&gt;=BC$14)</f>
        <v>0</v>
      </c>
      <c r="BD86">
        <f>N(Ввод!$J40&gt;=BD$14)</f>
        <v>0</v>
      </c>
      <c r="BE86">
        <f>N(Ввод!$J40&gt;=BE$14)</f>
        <v>0</v>
      </c>
      <c r="BF86">
        <f>N(Ввод!$J40&gt;=BF$14)</f>
        <v>0</v>
      </c>
      <c r="BG86">
        <f>N(Ввод!$J40&gt;=BG$14)</f>
        <v>0</v>
      </c>
      <c r="BH86">
        <f>N(Ввод!$J40&gt;=BH$14)</f>
        <v>0</v>
      </c>
      <c r="BI86">
        <f>N(Ввод!$J40&gt;=BI$14)</f>
        <v>0</v>
      </c>
      <c r="BJ86">
        <f>N(Ввод!$J40&gt;=BJ$14)</f>
        <v>0</v>
      </c>
      <c r="BK86">
        <f>N(Ввод!$J40&gt;=BK$14)</f>
        <v>0</v>
      </c>
      <c r="BL86">
        <f>N(Ввод!$J40&gt;=BL$14)</f>
        <v>0</v>
      </c>
      <c r="BM86">
        <f>N(Ввод!$J40&gt;=BM$14)</f>
        <v>0</v>
      </c>
      <c r="BN86">
        <f>N(Ввод!$J40&gt;=BN$14)</f>
        <v>0</v>
      </c>
      <c r="BO86">
        <f>N(Ввод!$J40&gt;=BO$14)</f>
        <v>0</v>
      </c>
      <c r="BP86">
        <f>N(Ввод!$J40&gt;=BP$14)</f>
        <v>0</v>
      </c>
      <c r="BQ86">
        <f>N(Ввод!$J40&gt;=BQ$14)</f>
        <v>0</v>
      </c>
      <c r="BR86">
        <f>N(Ввод!$J40&gt;=BR$14)</f>
        <v>0</v>
      </c>
      <c r="BS86">
        <f>N(Ввод!$J40&gt;=BS$14)</f>
        <v>0</v>
      </c>
      <c r="BT86">
        <f>N(Ввод!$J40&gt;=BT$14)</f>
        <v>0</v>
      </c>
      <c r="BU86">
        <f>N(Ввод!$J40&gt;=BU$14)</f>
        <v>0</v>
      </c>
      <c r="BV86">
        <f>N(Ввод!$J40&gt;=BV$14)</f>
        <v>0</v>
      </c>
      <c r="BW86">
        <f>N(Ввод!$J40&gt;=BW$14)</f>
        <v>0</v>
      </c>
      <c r="BX86">
        <f>N(Ввод!$J40&gt;=BX$14)</f>
        <v>0</v>
      </c>
      <c r="BY86">
        <f>N(Ввод!$J40&gt;=BY$14)</f>
        <v>0</v>
      </c>
      <c r="BZ86">
        <f>N(Ввод!$J40&gt;=BZ$14)</f>
        <v>0</v>
      </c>
      <c r="CA86">
        <f>N(Ввод!$J40&gt;=CA$14)</f>
        <v>0</v>
      </c>
      <c r="CB86">
        <f>N(Ввод!$J40&gt;=CB$14)</f>
        <v>0</v>
      </c>
      <c r="CC86">
        <f>N(Ввод!$J40&gt;=CC$14)</f>
        <v>0</v>
      </c>
      <c r="CD86">
        <f>N(Ввод!$J40&gt;=CD$14)</f>
        <v>0</v>
      </c>
      <c r="CE86">
        <f>N(Ввод!$J40&gt;=CE$14)</f>
        <v>0</v>
      </c>
      <c r="CF86">
        <f>N(Ввод!$J40&gt;=CF$14)</f>
        <v>0</v>
      </c>
      <c r="CG86">
        <f>N(Ввод!$J40&gt;=CG$14)</f>
        <v>0</v>
      </c>
      <c r="CH86">
        <f>N(Ввод!$J40&gt;=CH$14)</f>
        <v>0</v>
      </c>
      <c r="CI86">
        <f>N(Ввод!$J40&gt;=CI$14)</f>
        <v>0</v>
      </c>
      <c r="CJ86">
        <f>N(Ввод!$J40&gt;=CJ$14)</f>
        <v>0</v>
      </c>
      <c r="CK86">
        <f>N(Ввод!$J40&gt;=CK$14)</f>
        <v>0</v>
      </c>
      <c r="CL86">
        <f>N(Ввод!$J40&gt;=CL$14)</f>
        <v>0</v>
      </c>
      <c r="CM86">
        <f>N(Ввод!$J40&gt;=CM$14)</f>
        <v>0</v>
      </c>
      <c r="CN86">
        <f>N(Ввод!$J40&gt;=CN$14)</f>
        <v>0</v>
      </c>
      <c r="CO86">
        <f>N(Ввод!$J40&gt;=CO$14)</f>
        <v>0</v>
      </c>
      <c r="CP86">
        <f>N(Ввод!$J40&gt;=CP$14)</f>
        <v>0</v>
      </c>
      <c r="CQ86">
        <f>N(Ввод!$J40&gt;=CQ$14)</f>
        <v>0</v>
      </c>
      <c r="CR86">
        <f>N(Ввод!$J40&gt;=CR$14)</f>
        <v>0</v>
      </c>
      <c r="CS86">
        <f>N(Ввод!$J40&gt;=CS$14)</f>
        <v>0</v>
      </c>
      <c r="CT86">
        <f>N(Ввод!$J40&gt;=CT$14)</f>
        <v>0</v>
      </c>
      <c r="CU86">
        <f>N(Ввод!$J40&gt;=CU$14)</f>
        <v>0</v>
      </c>
      <c r="CV86">
        <f>N(Ввод!$J40&gt;=CV$14)</f>
        <v>0</v>
      </c>
      <c r="CW86">
        <f>N(Ввод!$J40&gt;=CW$14)</f>
        <v>0</v>
      </c>
      <c r="CX86">
        <f>N(Ввод!$J40&gt;=CX$14)</f>
        <v>0</v>
      </c>
      <c r="CY86">
        <f>N(Ввод!$J40&gt;=CY$14)</f>
        <v>0</v>
      </c>
      <c r="CZ86">
        <f>N(Ввод!$J40&gt;=CZ$14)</f>
        <v>0</v>
      </c>
      <c r="DA86">
        <f>N(Ввод!$J40&gt;=DA$14)</f>
        <v>0</v>
      </c>
      <c r="DB86">
        <f>N(Ввод!$J40&gt;=DB$14)</f>
        <v>0</v>
      </c>
      <c r="DC86">
        <f>N(Ввод!$J40&gt;=DC$14)</f>
        <v>0</v>
      </c>
      <c r="DD86">
        <f>N(Ввод!$J40&gt;=DD$14)</f>
        <v>0</v>
      </c>
      <c r="DE86">
        <f>N(Ввод!$J40&gt;=DE$14)</f>
        <v>0</v>
      </c>
      <c r="DF86">
        <f>N(Ввод!$J40&gt;=DF$14)</f>
        <v>0</v>
      </c>
      <c r="DG86">
        <f>N(Ввод!$J40&gt;=DG$14)</f>
        <v>0</v>
      </c>
      <c r="DH86">
        <f>N(Ввод!$J40&gt;=DH$14)</f>
        <v>0</v>
      </c>
      <c r="DI86">
        <f>N(Ввод!$J40&gt;=DI$14)</f>
        <v>1</v>
      </c>
      <c r="DJ86">
        <f>N(Ввод!$J40&gt;=DJ$14)</f>
        <v>1</v>
      </c>
    </row>
    <row r="87" spans="1:114">
      <c r="B87" t="str">
        <f t="shared" si="10"/>
        <v>Создание / реконструкция объект №16</v>
      </c>
      <c r="G87" s="7" t="s">
        <v>193</v>
      </c>
      <c r="J87">
        <f>N(Ввод!$J41&gt;=J$14)</f>
        <v>0</v>
      </c>
      <c r="K87">
        <f>N(Ввод!$J41&gt;=K$14)</f>
        <v>0</v>
      </c>
      <c r="L87">
        <f>N(Ввод!$J41&gt;=L$14)</f>
        <v>0</v>
      </c>
      <c r="M87">
        <f>N(Ввод!$J41&gt;=M$14)</f>
        <v>0</v>
      </c>
      <c r="N87">
        <f>N(Ввод!$J41&gt;=N$14)</f>
        <v>0</v>
      </c>
      <c r="O87">
        <f>N(Ввод!$J41&gt;=O$14)</f>
        <v>0</v>
      </c>
      <c r="P87">
        <f>N(Ввод!$J41&gt;=P$14)</f>
        <v>0</v>
      </c>
      <c r="Q87">
        <f>N(Ввод!$J41&gt;=Q$14)</f>
        <v>0</v>
      </c>
      <c r="R87">
        <f>N(Ввод!$J41&gt;=R$14)</f>
        <v>0</v>
      </c>
      <c r="S87">
        <f>N(Ввод!$J41&gt;=S$14)</f>
        <v>0</v>
      </c>
      <c r="T87">
        <f>N(Ввод!$J41&gt;=T$14)</f>
        <v>0</v>
      </c>
      <c r="U87">
        <f>N(Ввод!$J41&gt;=U$14)</f>
        <v>0</v>
      </c>
      <c r="V87">
        <f>N(Ввод!$J41&gt;=V$14)</f>
        <v>0</v>
      </c>
      <c r="W87">
        <f>N(Ввод!$J41&gt;=W$14)</f>
        <v>0</v>
      </c>
      <c r="X87">
        <f>N(Ввод!$J41&gt;=X$14)</f>
        <v>0</v>
      </c>
      <c r="Y87">
        <f>N(Ввод!$J41&gt;=Y$14)</f>
        <v>0</v>
      </c>
      <c r="Z87">
        <f>N(Ввод!$J41&gt;=Z$14)</f>
        <v>0</v>
      </c>
      <c r="AA87">
        <f>N(Ввод!$J41&gt;=AA$14)</f>
        <v>0</v>
      </c>
      <c r="AB87">
        <f>N(Ввод!$J41&gt;=AB$14)</f>
        <v>0</v>
      </c>
      <c r="AC87">
        <f>N(Ввод!$J41&gt;=AC$14)</f>
        <v>0</v>
      </c>
      <c r="AD87">
        <f>N(Ввод!$J41&gt;=AD$14)</f>
        <v>0</v>
      </c>
      <c r="AE87">
        <f>N(Ввод!$J41&gt;=AE$14)</f>
        <v>0</v>
      </c>
      <c r="AF87">
        <f>N(Ввод!$J41&gt;=AF$14)</f>
        <v>0</v>
      </c>
      <c r="AG87">
        <f>N(Ввод!$J41&gt;=AG$14)</f>
        <v>0</v>
      </c>
      <c r="AH87">
        <f>N(Ввод!$J41&gt;=AH$14)</f>
        <v>0</v>
      </c>
      <c r="AI87">
        <f>N(Ввод!$J41&gt;=AI$14)</f>
        <v>0</v>
      </c>
      <c r="AJ87">
        <f>N(Ввод!$J41&gt;=AJ$14)</f>
        <v>0</v>
      </c>
      <c r="AK87">
        <f>N(Ввод!$J41&gt;=AK$14)</f>
        <v>0</v>
      </c>
      <c r="AL87">
        <f>N(Ввод!$J41&gt;=AL$14)</f>
        <v>0</v>
      </c>
      <c r="AM87">
        <f>N(Ввод!$J41&gt;=AM$14)</f>
        <v>0</v>
      </c>
      <c r="AN87">
        <f>N(Ввод!$J41&gt;=AN$14)</f>
        <v>0</v>
      </c>
      <c r="AO87">
        <f>N(Ввод!$J41&gt;=AO$14)</f>
        <v>0</v>
      </c>
      <c r="AP87">
        <f>N(Ввод!$J41&gt;=AP$14)</f>
        <v>0</v>
      </c>
      <c r="AQ87">
        <f>N(Ввод!$J41&gt;=AQ$14)</f>
        <v>0</v>
      </c>
      <c r="AR87">
        <f>N(Ввод!$J41&gt;=AR$14)</f>
        <v>0</v>
      </c>
      <c r="AS87">
        <f>N(Ввод!$J41&gt;=AS$14)</f>
        <v>0</v>
      </c>
      <c r="AT87">
        <f>N(Ввод!$J41&gt;=AT$14)</f>
        <v>0</v>
      </c>
      <c r="AU87">
        <f>N(Ввод!$J41&gt;=AU$14)</f>
        <v>0</v>
      </c>
      <c r="AV87">
        <f>N(Ввод!$J41&gt;=AV$14)</f>
        <v>0</v>
      </c>
      <c r="AW87">
        <f>N(Ввод!$J41&gt;=AW$14)</f>
        <v>0</v>
      </c>
      <c r="AX87">
        <f>N(Ввод!$J41&gt;=AX$14)</f>
        <v>0</v>
      </c>
      <c r="AY87">
        <f>N(Ввод!$J41&gt;=AY$14)</f>
        <v>0</v>
      </c>
      <c r="AZ87">
        <f>N(Ввод!$J41&gt;=AZ$14)</f>
        <v>0</v>
      </c>
      <c r="BA87">
        <f>N(Ввод!$J41&gt;=BA$14)</f>
        <v>0</v>
      </c>
      <c r="BB87">
        <f>N(Ввод!$J41&gt;=BB$14)</f>
        <v>0</v>
      </c>
      <c r="BC87">
        <f>N(Ввод!$J41&gt;=BC$14)</f>
        <v>0</v>
      </c>
      <c r="BD87">
        <f>N(Ввод!$J41&gt;=BD$14)</f>
        <v>0</v>
      </c>
      <c r="BE87">
        <f>N(Ввод!$J41&gt;=BE$14)</f>
        <v>0</v>
      </c>
      <c r="BF87">
        <f>N(Ввод!$J41&gt;=BF$14)</f>
        <v>0</v>
      </c>
      <c r="BG87">
        <f>N(Ввод!$J41&gt;=BG$14)</f>
        <v>0</v>
      </c>
      <c r="BH87">
        <f>N(Ввод!$J41&gt;=BH$14)</f>
        <v>0</v>
      </c>
      <c r="BI87">
        <f>N(Ввод!$J41&gt;=BI$14)</f>
        <v>0</v>
      </c>
      <c r="BJ87">
        <f>N(Ввод!$J41&gt;=BJ$14)</f>
        <v>0</v>
      </c>
      <c r="BK87">
        <f>N(Ввод!$J41&gt;=BK$14)</f>
        <v>0</v>
      </c>
      <c r="BL87">
        <f>N(Ввод!$J41&gt;=BL$14)</f>
        <v>0</v>
      </c>
      <c r="BM87">
        <f>N(Ввод!$J41&gt;=BM$14)</f>
        <v>0</v>
      </c>
      <c r="BN87">
        <f>N(Ввод!$J41&gt;=BN$14)</f>
        <v>0</v>
      </c>
      <c r="BO87">
        <f>N(Ввод!$J41&gt;=BO$14)</f>
        <v>0</v>
      </c>
      <c r="BP87">
        <f>N(Ввод!$J41&gt;=BP$14)</f>
        <v>0</v>
      </c>
      <c r="BQ87">
        <f>N(Ввод!$J41&gt;=BQ$14)</f>
        <v>0</v>
      </c>
      <c r="BR87">
        <f>N(Ввод!$J41&gt;=BR$14)</f>
        <v>0</v>
      </c>
      <c r="BS87">
        <f>N(Ввод!$J41&gt;=BS$14)</f>
        <v>0</v>
      </c>
      <c r="BT87">
        <f>N(Ввод!$J41&gt;=BT$14)</f>
        <v>0</v>
      </c>
      <c r="BU87">
        <f>N(Ввод!$J41&gt;=BU$14)</f>
        <v>0</v>
      </c>
      <c r="BV87">
        <f>N(Ввод!$J41&gt;=BV$14)</f>
        <v>0</v>
      </c>
      <c r="BW87">
        <f>N(Ввод!$J41&gt;=BW$14)</f>
        <v>0</v>
      </c>
      <c r="BX87">
        <f>N(Ввод!$J41&gt;=BX$14)</f>
        <v>0</v>
      </c>
      <c r="BY87">
        <f>N(Ввод!$J41&gt;=BY$14)</f>
        <v>0</v>
      </c>
      <c r="BZ87">
        <f>N(Ввод!$J41&gt;=BZ$14)</f>
        <v>0</v>
      </c>
      <c r="CA87">
        <f>N(Ввод!$J41&gt;=CA$14)</f>
        <v>0</v>
      </c>
      <c r="CB87">
        <f>N(Ввод!$J41&gt;=CB$14)</f>
        <v>0</v>
      </c>
      <c r="CC87">
        <f>N(Ввод!$J41&gt;=CC$14)</f>
        <v>0</v>
      </c>
      <c r="CD87">
        <f>N(Ввод!$J41&gt;=CD$14)</f>
        <v>0</v>
      </c>
      <c r="CE87">
        <f>N(Ввод!$J41&gt;=CE$14)</f>
        <v>0</v>
      </c>
      <c r="CF87">
        <f>N(Ввод!$J41&gt;=CF$14)</f>
        <v>0</v>
      </c>
      <c r="CG87">
        <f>N(Ввод!$J41&gt;=CG$14)</f>
        <v>0</v>
      </c>
      <c r="CH87">
        <f>N(Ввод!$J41&gt;=CH$14)</f>
        <v>0</v>
      </c>
      <c r="CI87">
        <f>N(Ввод!$J41&gt;=CI$14)</f>
        <v>0</v>
      </c>
      <c r="CJ87">
        <f>N(Ввод!$J41&gt;=CJ$14)</f>
        <v>0</v>
      </c>
      <c r="CK87">
        <f>N(Ввод!$J41&gt;=CK$14)</f>
        <v>0</v>
      </c>
      <c r="CL87">
        <f>N(Ввод!$J41&gt;=CL$14)</f>
        <v>0</v>
      </c>
      <c r="CM87">
        <f>N(Ввод!$J41&gt;=CM$14)</f>
        <v>0</v>
      </c>
      <c r="CN87">
        <f>N(Ввод!$J41&gt;=CN$14)</f>
        <v>0</v>
      </c>
      <c r="CO87">
        <f>N(Ввод!$J41&gt;=CO$14)</f>
        <v>0</v>
      </c>
      <c r="CP87">
        <f>N(Ввод!$J41&gt;=CP$14)</f>
        <v>0</v>
      </c>
      <c r="CQ87">
        <f>N(Ввод!$J41&gt;=CQ$14)</f>
        <v>0</v>
      </c>
      <c r="CR87">
        <f>N(Ввод!$J41&gt;=CR$14)</f>
        <v>0</v>
      </c>
      <c r="CS87">
        <f>N(Ввод!$J41&gt;=CS$14)</f>
        <v>0</v>
      </c>
      <c r="CT87">
        <f>N(Ввод!$J41&gt;=CT$14)</f>
        <v>0</v>
      </c>
      <c r="CU87">
        <f>N(Ввод!$J41&gt;=CU$14)</f>
        <v>0</v>
      </c>
      <c r="CV87">
        <f>N(Ввод!$J41&gt;=CV$14)</f>
        <v>0</v>
      </c>
      <c r="CW87">
        <f>N(Ввод!$J41&gt;=CW$14)</f>
        <v>0</v>
      </c>
      <c r="CX87">
        <f>N(Ввод!$J41&gt;=CX$14)</f>
        <v>0</v>
      </c>
      <c r="CY87">
        <f>N(Ввод!$J41&gt;=CY$14)</f>
        <v>0</v>
      </c>
      <c r="CZ87">
        <f>N(Ввод!$J41&gt;=CZ$14)</f>
        <v>0</v>
      </c>
      <c r="DA87">
        <f>N(Ввод!$J41&gt;=DA$14)</f>
        <v>0</v>
      </c>
      <c r="DB87">
        <f>N(Ввод!$J41&gt;=DB$14)</f>
        <v>0</v>
      </c>
      <c r="DC87">
        <f>N(Ввод!$J41&gt;=DC$14)</f>
        <v>0</v>
      </c>
      <c r="DD87">
        <f>N(Ввод!$J41&gt;=DD$14)</f>
        <v>0</v>
      </c>
      <c r="DE87">
        <f>N(Ввод!$J41&gt;=DE$14)</f>
        <v>0</v>
      </c>
      <c r="DF87">
        <f>N(Ввод!$J41&gt;=DF$14)</f>
        <v>0</v>
      </c>
      <c r="DG87">
        <f>N(Ввод!$J41&gt;=DG$14)</f>
        <v>0</v>
      </c>
      <c r="DH87">
        <f>N(Ввод!$J41&gt;=DH$14)</f>
        <v>0</v>
      </c>
      <c r="DI87">
        <f>N(Ввод!$J41&gt;=DI$14)</f>
        <v>1</v>
      </c>
      <c r="DJ87">
        <f>N(Ввод!$J41&gt;=DJ$14)</f>
        <v>1</v>
      </c>
    </row>
    <row r="88" spans="1:114">
      <c r="B88" t="str">
        <f t="shared" si="10"/>
        <v>Создание / реконструкция объект №17</v>
      </c>
      <c r="G88" s="7" t="s">
        <v>193</v>
      </c>
      <c r="J88">
        <f>N(Ввод!$J42&gt;=J$14)</f>
        <v>0</v>
      </c>
      <c r="K88">
        <f>N(Ввод!$J42&gt;=K$14)</f>
        <v>0</v>
      </c>
      <c r="L88">
        <f>N(Ввод!$J42&gt;=L$14)</f>
        <v>0</v>
      </c>
      <c r="M88">
        <f>N(Ввод!$J42&gt;=M$14)</f>
        <v>0</v>
      </c>
      <c r="N88">
        <f>N(Ввод!$J42&gt;=N$14)</f>
        <v>0</v>
      </c>
      <c r="O88">
        <f>N(Ввод!$J42&gt;=O$14)</f>
        <v>0</v>
      </c>
      <c r="P88">
        <f>N(Ввод!$J42&gt;=P$14)</f>
        <v>0</v>
      </c>
      <c r="Q88">
        <f>N(Ввод!$J42&gt;=Q$14)</f>
        <v>0</v>
      </c>
      <c r="R88">
        <f>N(Ввод!$J42&gt;=R$14)</f>
        <v>0</v>
      </c>
      <c r="S88">
        <f>N(Ввод!$J42&gt;=S$14)</f>
        <v>0</v>
      </c>
      <c r="T88">
        <f>N(Ввод!$J42&gt;=T$14)</f>
        <v>0</v>
      </c>
      <c r="U88">
        <f>N(Ввод!$J42&gt;=U$14)</f>
        <v>0</v>
      </c>
      <c r="V88">
        <f>N(Ввод!$J42&gt;=V$14)</f>
        <v>0</v>
      </c>
      <c r="W88">
        <f>N(Ввод!$J42&gt;=W$14)</f>
        <v>0</v>
      </c>
      <c r="X88">
        <f>N(Ввод!$J42&gt;=X$14)</f>
        <v>0</v>
      </c>
      <c r="Y88">
        <f>N(Ввод!$J42&gt;=Y$14)</f>
        <v>0</v>
      </c>
      <c r="Z88">
        <f>N(Ввод!$J42&gt;=Z$14)</f>
        <v>0</v>
      </c>
      <c r="AA88">
        <f>N(Ввод!$J42&gt;=AA$14)</f>
        <v>0</v>
      </c>
      <c r="AB88">
        <f>N(Ввод!$J42&gt;=AB$14)</f>
        <v>0</v>
      </c>
      <c r="AC88">
        <f>N(Ввод!$J42&gt;=AC$14)</f>
        <v>0</v>
      </c>
      <c r="AD88">
        <f>N(Ввод!$J42&gt;=AD$14)</f>
        <v>0</v>
      </c>
      <c r="AE88">
        <f>N(Ввод!$J42&gt;=AE$14)</f>
        <v>0</v>
      </c>
      <c r="AF88">
        <f>N(Ввод!$J42&gt;=AF$14)</f>
        <v>0</v>
      </c>
      <c r="AG88">
        <f>N(Ввод!$J42&gt;=AG$14)</f>
        <v>0</v>
      </c>
      <c r="AH88">
        <f>N(Ввод!$J42&gt;=AH$14)</f>
        <v>0</v>
      </c>
      <c r="AI88">
        <f>N(Ввод!$J42&gt;=AI$14)</f>
        <v>0</v>
      </c>
      <c r="AJ88">
        <f>N(Ввод!$J42&gt;=AJ$14)</f>
        <v>0</v>
      </c>
      <c r="AK88">
        <f>N(Ввод!$J42&gt;=AK$14)</f>
        <v>0</v>
      </c>
      <c r="AL88">
        <f>N(Ввод!$J42&gt;=AL$14)</f>
        <v>0</v>
      </c>
      <c r="AM88">
        <f>N(Ввод!$J42&gt;=AM$14)</f>
        <v>0</v>
      </c>
      <c r="AN88">
        <f>N(Ввод!$J42&gt;=AN$14)</f>
        <v>0</v>
      </c>
      <c r="AO88">
        <f>N(Ввод!$J42&gt;=AO$14)</f>
        <v>0</v>
      </c>
      <c r="AP88">
        <f>N(Ввод!$J42&gt;=AP$14)</f>
        <v>0</v>
      </c>
      <c r="AQ88">
        <f>N(Ввод!$J42&gt;=AQ$14)</f>
        <v>0</v>
      </c>
      <c r="AR88">
        <f>N(Ввод!$J42&gt;=AR$14)</f>
        <v>0</v>
      </c>
      <c r="AS88">
        <f>N(Ввод!$J42&gt;=AS$14)</f>
        <v>0</v>
      </c>
      <c r="AT88">
        <f>N(Ввод!$J42&gt;=AT$14)</f>
        <v>0</v>
      </c>
      <c r="AU88">
        <f>N(Ввод!$J42&gt;=AU$14)</f>
        <v>0</v>
      </c>
      <c r="AV88">
        <f>N(Ввод!$J42&gt;=AV$14)</f>
        <v>0</v>
      </c>
      <c r="AW88">
        <f>N(Ввод!$J42&gt;=AW$14)</f>
        <v>0</v>
      </c>
      <c r="AX88">
        <f>N(Ввод!$J42&gt;=AX$14)</f>
        <v>0</v>
      </c>
      <c r="AY88">
        <f>N(Ввод!$J42&gt;=AY$14)</f>
        <v>0</v>
      </c>
      <c r="AZ88">
        <f>N(Ввод!$J42&gt;=AZ$14)</f>
        <v>0</v>
      </c>
      <c r="BA88">
        <f>N(Ввод!$J42&gt;=BA$14)</f>
        <v>0</v>
      </c>
      <c r="BB88">
        <f>N(Ввод!$J42&gt;=BB$14)</f>
        <v>0</v>
      </c>
      <c r="BC88">
        <f>N(Ввод!$J42&gt;=BC$14)</f>
        <v>0</v>
      </c>
      <c r="BD88">
        <f>N(Ввод!$J42&gt;=BD$14)</f>
        <v>0</v>
      </c>
      <c r="BE88">
        <f>N(Ввод!$J42&gt;=BE$14)</f>
        <v>0</v>
      </c>
      <c r="BF88">
        <f>N(Ввод!$J42&gt;=BF$14)</f>
        <v>0</v>
      </c>
      <c r="BG88">
        <f>N(Ввод!$J42&gt;=BG$14)</f>
        <v>0</v>
      </c>
      <c r="BH88">
        <f>N(Ввод!$J42&gt;=BH$14)</f>
        <v>0</v>
      </c>
      <c r="BI88">
        <f>N(Ввод!$J42&gt;=BI$14)</f>
        <v>0</v>
      </c>
      <c r="BJ88">
        <f>N(Ввод!$J42&gt;=BJ$14)</f>
        <v>0</v>
      </c>
      <c r="BK88">
        <f>N(Ввод!$J42&gt;=BK$14)</f>
        <v>0</v>
      </c>
      <c r="BL88">
        <f>N(Ввод!$J42&gt;=BL$14)</f>
        <v>0</v>
      </c>
      <c r="BM88">
        <f>N(Ввод!$J42&gt;=BM$14)</f>
        <v>0</v>
      </c>
      <c r="BN88">
        <f>N(Ввод!$J42&gt;=BN$14)</f>
        <v>0</v>
      </c>
      <c r="BO88">
        <f>N(Ввод!$J42&gt;=BO$14)</f>
        <v>0</v>
      </c>
      <c r="BP88">
        <f>N(Ввод!$J42&gt;=BP$14)</f>
        <v>0</v>
      </c>
      <c r="BQ88">
        <f>N(Ввод!$J42&gt;=BQ$14)</f>
        <v>0</v>
      </c>
      <c r="BR88">
        <f>N(Ввод!$J42&gt;=BR$14)</f>
        <v>0</v>
      </c>
      <c r="BS88">
        <f>N(Ввод!$J42&gt;=BS$14)</f>
        <v>0</v>
      </c>
      <c r="BT88">
        <f>N(Ввод!$J42&gt;=BT$14)</f>
        <v>0</v>
      </c>
      <c r="BU88">
        <f>N(Ввод!$J42&gt;=BU$14)</f>
        <v>0</v>
      </c>
      <c r="BV88">
        <f>N(Ввод!$J42&gt;=BV$14)</f>
        <v>0</v>
      </c>
      <c r="BW88">
        <f>N(Ввод!$J42&gt;=BW$14)</f>
        <v>0</v>
      </c>
      <c r="BX88">
        <f>N(Ввод!$J42&gt;=BX$14)</f>
        <v>0</v>
      </c>
      <c r="BY88">
        <f>N(Ввод!$J42&gt;=BY$14)</f>
        <v>0</v>
      </c>
      <c r="BZ88">
        <f>N(Ввод!$J42&gt;=BZ$14)</f>
        <v>0</v>
      </c>
      <c r="CA88">
        <f>N(Ввод!$J42&gt;=CA$14)</f>
        <v>0</v>
      </c>
      <c r="CB88">
        <f>N(Ввод!$J42&gt;=CB$14)</f>
        <v>0</v>
      </c>
      <c r="CC88">
        <f>N(Ввод!$J42&gt;=CC$14)</f>
        <v>0</v>
      </c>
      <c r="CD88">
        <f>N(Ввод!$J42&gt;=CD$14)</f>
        <v>0</v>
      </c>
      <c r="CE88">
        <f>N(Ввод!$J42&gt;=CE$14)</f>
        <v>0</v>
      </c>
      <c r="CF88">
        <f>N(Ввод!$J42&gt;=CF$14)</f>
        <v>0</v>
      </c>
      <c r="CG88">
        <f>N(Ввод!$J42&gt;=CG$14)</f>
        <v>0</v>
      </c>
      <c r="CH88">
        <f>N(Ввод!$J42&gt;=CH$14)</f>
        <v>0</v>
      </c>
      <c r="CI88">
        <f>N(Ввод!$J42&gt;=CI$14)</f>
        <v>0</v>
      </c>
      <c r="CJ88">
        <f>N(Ввод!$J42&gt;=CJ$14)</f>
        <v>0</v>
      </c>
      <c r="CK88">
        <f>N(Ввод!$J42&gt;=CK$14)</f>
        <v>0</v>
      </c>
      <c r="CL88">
        <f>N(Ввод!$J42&gt;=CL$14)</f>
        <v>0</v>
      </c>
      <c r="CM88">
        <f>N(Ввод!$J42&gt;=CM$14)</f>
        <v>0</v>
      </c>
      <c r="CN88">
        <f>N(Ввод!$J42&gt;=CN$14)</f>
        <v>0</v>
      </c>
      <c r="CO88">
        <f>N(Ввод!$J42&gt;=CO$14)</f>
        <v>0</v>
      </c>
      <c r="CP88">
        <f>N(Ввод!$J42&gt;=CP$14)</f>
        <v>0</v>
      </c>
      <c r="CQ88">
        <f>N(Ввод!$J42&gt;=CQ$14)</f>
        <v>0</v>
      </c>
      <c r="CR88">
        <f>N(Ввод!$J42&gt;=CR$14)</f>
        <v>0</v>
      </c>
      <c r="CS88">
        <f>N(Ввод!$J42&gt;=CS$14)</f>
        <v>0</v>
      </c>
      <c r="CT88">
        <f>N(Ввод!$J42&gt;=CT$14)</f>
        <v>0</v>
      </c>
      <c r="CU88">
        <f>N(Ввод!$J42&gt;=CU$14)</f>
        <v>0</v>
      </c>
      <c r="CV88">
        <f>N(Ввод!$J42&gt;=CV$14)</f>
        <v>0</v>
      </c>
      <c r="CW88">
        <f>N(Ввод!$J42&gt;=CW$14)</f>
        <v>0</v>
      </c>
      <c r="CX88">
        <f>N(Ввод!$J42&gt;=CX$14)</f>
        <v>0</v>
      </c>
      <c r="CY88">
        <f>N(Ввод!$J42&gt;=CY$14)</f>
        <v>0</v>
      </c>
      <c r="CZ88">
        <f>N(Ввод!$J42&gt;=CZ$14)</f>
        <v>0</v>
      </c>
      <c r="DA88">
        <f>N(Ввод!$J42&gt;=DA$14)</f>
        <v>0</v>
      </c>
      <c r="DB88">
        <f>N(Ввод!$J42&gt;=DB$14)</f>
        <v>0</v>
      </c>
      <c r="DC88">
        <f>N(Ввод!$J42&gt;=DC$14)</f>
        <v>0</v>
      </c>
      <c r="DD88">
        <f>N(Ввод!$J42&gt;=DD$14)</f>
        <v>0</v>
      </c>
      <c r="DE88">
        <f>N(Ввод!$J42&gt;=DE$14)</f>
        <v>0</v>
      </c>
      <c r="DF88">
        <f>N(Ввод!$J42&gt;=DF$14)</f>
        <v>0</v>
      </c>
      <c r="DG88">
        <f>N(Ввод!$J42&gt;=DG$14)</f>
        <v>0</v>
      </c>
      <c r="DH88">
        <f>N(Ввод!$J42&gt;=DH$14)</f>
        <v>0</v>
      </c>
      <c r="DI88">
        <f>N(Ввод!$J42&gt;=DI$14)</f>
        <v>1</v>
      </c>
      <c r="DJ88">
        <f>N(Ввод!$J42&gt;=DJ$14)</f>
        <v>1</v>
      </c>
    </row>
    <row r="89" spans="1:114">
      <c r="B89" t="str">
        <f t="shared" si="10"/>
        <v>Создание / реконструкция объект №18</v>
      </c>
      <c r="G89" s="7" t="s">
        <v>193</v>
      </c>
      <c r="J89">
        <f>N(Ввод!$J43&gt;=J$14)</f>
        <v>0</v>
      </c>
      <c r="K89">
        <f>N(Ввод!$J43&gt;=K$14)</f>
        <v>0</v>
      </c>
      <c r="L89">
        <f>N(Ввод!$J43&gt;=L$14)</f>
        <v>0</v>
      </c>
      <c r="M89">
        <f>N(Ввод!$J43&gt;=M$14)</f>
        <v>0</v>
      </c>
      <c r="N89">
        <f>N(Ввод!$J43&gt;=N$14)</f>
        <v>0</v>
      </c>
      <c r="O89">
        <f>N(Ввод!$J43&gt;=O$14)</f>
        <v>0</v>
      </c>
      <c r="P89">
        <f>N(Ввод!$J43&gt;=P$14)</f>
        <v>0</v>
      </c>
      <c r="Q89">
        <f>N(Ввод!$J43&gt;=Q$14)</f>
        <v>0</v>
      </c>
      <c r="R89">
        <f>N(Ввод!$J43&gt;=R$14)</f>
        <v>0</v>
      </c>
      <c r="S89">
        <f>N(Ввод!$J43&gt;=S$14)</f>
        <v>0</v>
      </c>
      <c r="T89">
        <f>N(Ввод!$J43&gt;=T$14)</f>
        <v>0</v>
      </c>
      <c r="U89">
        <f>N(Ввод!$J43&gt;=U$14)</f>
        <v>0</v>
      </c>
      <c r="V89">
        <f>N(Ввод!$J43&gt;=V$14)</f>
        <v>0</v>
      </c>
      <c r="W89">
        <f>N(Ввод!$J43&gt;=W$14)</f>
        <v>0</v>
      </c>
      <c r="X89">
        <f>N(Ввод!$J43&gt;=X$14)</f>
        <v>0</v>
      </c>
      <c r="Y89">
        <f>N(Ввод!$J43&gt;=Y$14)</f>
        <v>0</v>
      </c>
      <c r="Z89">
        <f>N(Ввод!$J43&gt;=Z$14)</f>
        <v>0</v>
      </c>
      <c r="AA89">
        <f>N(Ввод!$J43&gt;=AA$14)</f>
        <v>0</v>
      </c>
      <c r="AB89">
        <f>N(Ввод!$J43&gt;=AB$14)</f>
        <v>0</v>
      </c>
      <c r="AC89">
        <f>N(Ввод!$J43&gt;=AC$14)</f>
        <v>0</v>
      </c>
      <c r="AD89">
        <f>N(Ввод!$J43&gt;=AD$14)</f>
        <v>0</v>
      </c>
      <c r="AE89">
        <f>N(Ввод!$J43&gt;=AE$14)</f>
        <v>0</v>
      </c>
      <c r="AF89">
        <f>N(Ввод!$J43&gt;=AF$14)</f>
        <v>0</v>
      </c>
      <c r="AG89">
        <f>N(Ввод!$J43&gt;=AG$14)</f>
        <v>0</v>
      </c>
      <c r="AH89">
        <f>N(Ввод!$J43&gt;=AH$14)</f>
        <v>0</v>
      </c>
      <c r="AI89">
        <f>N(Ввод!$J43&gt;=AI$14)</f>
        <v>0</v>
      </c>
      <c r="AJ89">
        <f>N(Ввод!$J43&gt;=AJ$14)</f>
        <v>0</v>
      </c>
      <c r="AK89">
        <f>N(Ввод!$J43&gt;=AK$14)</f>
        <v>0</v>
      </c>
      <c r="AL89">
        <f>N(Ввод!$J43&gt;=AL$14)</f>
        <v>0</v>
      </c>
      <c r="AM89">
        <f>N(Ввод!$J43&gt;=AM$14)</f>
        <v>0</v>
      </c>
      <c r="AN89">
        <f>N(Ввод!$J43&gt;=AN$14)</f>
        <v>0</v>
      </c>
      <c r="AO89">
        <f>N(Ввод!$J43&gt;=AO$14)</f>
        <v>0</v>
      </c>
      <c r="AP89">
        <f>N(Ввод!$J43&gt;=AP$14)</f>
        <v>0</v>
      </c>
      <c r="AQ89">
        <f>N(Ввод!$J43&gt;=AQ$14)</f>
        <v>0</v>
      </c>
      <c r="AR89">
        <f>N(Ввод!$J43&gt;=AR$14)</f>
        <v>0</v>
      </c>
      <c r="AS89">
        <f>N(Ввод!$J43&gt;=AS$14)</f>
        <v>0</v>
      </c>
      <c r="AT89">
        <f>N(Ввод!$J43&gt;=AT$14)</f>
        <v>0</v>
      </c>
      <c r="AU89">
        <f>N(Ввод!$J43&gt;=AU$14)</f>
        <v>0</v>
      </c>
      <c r="AV89">
        <f>N(Ввод!$J43&gt;=AV$14)</f>
        <v>0</v>
      </c>
      <c r="AW89">
        <f>N(Ввод!$J43&gt;=AW$14)</f>
        <v>0</v>
      </c>
      <c r="AX89">
        <f>N(Ввод!$J43&gt;=AX$14)</f>
        <v>0</v>
      </c>
      <c r="AY89">
        <f>N(Ввод!$J43&gt;=AY$14)</f>
        <v>0</v>
      </c>
      <c r="AZ89">
        <f>N(Ввод!$J43&gt;=AZ$14)</f>
        <v>0</v>
      </c>
      <c r="BA89">
        <f>N(Ввод!$J43&gt;=BA$14)</f>
        <v>0</v>
      </c>
      <c r="BB89">
        <f>N(Ввод!$J43&gt;=BB$14)</f>
        <v>0</v>
      </c>
      <c r="BC89">
        <f>N(Ввод!$J43&gt;=BC$14)</f>
        <v>0</v>
      </c>
      <c r="BD89">
        <f>N(Ввод!$J43&gt;=BD$14)</f>
        <v>0</v>
      </c>
      <c r="BE89">
        <f>N(Ввод!$J43&gt;=BE$14)</f>
        <v>0</v>
      </c>
      <c r="BF89">
        <f>N(Ввод!$J43&gt;=BF$14)</f>
        <v>0</v>
      </c>
      <c r="BG89">
        <f>N(Ввод!$J43&gt;=BG$14)</f>
        <v>0</v>
      </c>
      <c r="BH89">
        <f>N(Ввод!$J43&gt;=BH$14)</f>
        <v>0</v>
      </c>
      <c r="BI89">
        <f>N(Ввод!$J43&gt;=BI$14)</f>
        <v>0</v>
      </c>
      <c r="BJ89">
        <f>N(Ввод!$J43&gt;=BJ$14)</f>
        <v>0</v>
      </c>
      <c r="BK89">
        <f>N(Ввод!$J43&gt;=BK$14)</f>
        <v>0</v>
      </c>
      <c r="BL89">
        <f>N(Ввод!$J43&gt;=BL$14)</f>
        <v>0</v>
      </c>
      <c r="BM89">
        <f>N(Ввод!$J43&gt;=BM$14)</f>
        <v>0</v>
      </c>
      <c r="BN89">
        <f>N(Ввод!$J43&gt;=BN$14)</f>
        <v>0</v>
      </c>
      <c r="BO89">
        <f>N(Ввод!$J43&gt;=BO$14)</f>
        <v>0</v>
      </c>
      <c r="BP89">
        <f>N(Ввод!$J43&gt;=BP$14)</f>
        <v>0</v>
      </c>
      <c r="BQ89">
        <f>N(Ввод!$J43&gt;=BQ$14)</f>
        <v>0</v>
      </c>
      <c r="BR89">
        <f>N(Ввод!$J43&gt;=BR$14)</f>
        <v>0</v>
      </c>
      <c r="BS89">
        <f>N(Ввод!$J43&gt;=BS$14)</f>
        <v>0</v>
      </c>
      <c r="BT89">
        <f>N(Ввод!$J43&gt;=BT$14)</f>
        <v>0</v>
      </c>
      <c r="BU89">
        <f>N(Ввод!$J43&gt;=BU$14)</f>
        <v>0</v>
      </c>
      <c r="BV89">
        <f>N(Ввод!$J43&gt;=BV$14)</f>
        <v>0</v>
      </c>
      <c r="BW89">
        <f>N(Ввод!$J43&gt;=BW$14)</f>
        <v>0</v>
      </c>
      <c r="BX89">
        <f>N(Ввод!$J43&gt;=BX$14)</f>
        <v>0</v>
      </c>
      <c r="BY89">
        <f>N(Ввод!$J43&gt;=BY$14)</f>
        <v>0</v>
      </c>
      <c r="BZ89">
        <f>N(Ввод!$J43&gt;=BZ$14)</f>
        <v>0</v>
      </c>
      <c r="CA89">
        <f>N(Ввод!$J43&gt;=CA$14)</f>
        <v>0</v>
      </c>
      <c r="CB89">
        <f>N(Ввод!$J43&gt;=CB$14)</f>
        <v>0</v>
      </c>
      <c r="CC89">
        <f>N(Ввод!$J43&gt;=CC$14)</f>
        <v>0</v>
      </c>
      <c r="CD89">
        <f>N(Ввод!$J43&gt;=CD$14)</f>
        <v>0</v>
      </c>
      <c r="CE89">
        <f>N(Ввод!$J43&gt;=CE$14)</f>
        <v>0</v>
      </c>
      <c r="CF89">
        <f>N(Ввод!$J43&gt;=CF$14)</f>
        <v>0</v>
      </c>
      <c r="CG89">
        <f>N(Ввод!$J43&gt;=CG$14)</f>
        <v>0</v>
      </c>
      <c r="CH89">
        <f>N(Ввод!$J43&gt;=CH$14)</f>
        <v>0</v>
      </c>
      <c r="CI89">
        <f>N(Ввод!$J43&gt;=CI$14)</f>
        <v>0</v>
      </c>
      <c r="CJ89">
        <f>N(Ввод!$J43&gt;=CJ$14)</f>
        <v>0</v>
      </c>
      <c r="CK89">
        <f>N(Ввод!$J43&gt;=CK$14)</f>
        <v>0</v>
      </c>
      <c r="CL89">
        <f>N(Ввод!$J43&gt;=CL$14)</f>
        <v>0</v>
      </c>
      <c r="CM89">
        <f>N(Ввод!$J43&gt;=CM$14)</f>
        <v>0</v>
      </c>
      <c r="CN89">
        <f>N(Ввод!$J43&gt;=CN$14)</f>
        <v>0</v>
      </c>
      <c r="CO89">
        <f>N(Ввод!$J43&gt;=CO$14)</f>
        <v>0</v>
      </c>
      <c r="CP89">
        <f>N(Ввод!$J43&gt;=CP$14)</f>
        <v>0</v>
      </c>
      <c r="CQ89">
        <f>N(Ввод!$J43&gt;=CQ$14)</f>
        <v>0</v>
      </c>
      <c r="CR89">
        <f>N(Ввод!$J43&gt;=CR$14)</f>
        <v>0</v>
      </c>
      <c r="CS89">
        <f>N(Ввод!$J43&gt;=CS$14)</f>
        <v>0</v>
      </c>
      <c r="CT89">
        <f>N(Ввод!$J43&gt;=CT$14)</f>
        <v>0</v>
      </c>
      <c r="CU89">
        <f>N(Ввод!$J43&gt;=CU$14)</f>
        <v>0</v>
      </c>
      <c r="CV89">
        <f>N(Ввод!$J43&gt;=CV$14)</f>
        <v>0</v>
      </c>
      <c r="CW89">
        <f>N(Ввод!$J43&gt;=CW$14)</f>
        <v>0</v>
      </c>
      <c r="CX89">
        <f>N(Ввод!$J43&gt;=CX$14)</f>
        <v>0</v>
      </c>
      <c r="CY89">
        <f>N(Ввод!$J43&gt;=CY$14)</f>
        <v>0</v>
      </c>
      <c r="CZ89">
        <f>N(Ввод!$J43&gt;=CZ$14)</f>
        <v>0</v>
      </c>
      <c r="DA89">
        <f>N(Ввод!$J43&gt;=DA$14)</f>
        <v>0</v>
      </c>
      <c r="DB89">
        <f>N(Ввод!$J43&gt;=DB$14)</f>
        <v>0</v>
      </c>
      <c r="DC89">
        <f>N(Ввод!$J43&gt;=DC$14)</f>
        <v>0</v>
      </c>
      <c r="DD89">
        <f>N(Ввод!$J43&gt;=DD$14)</f>
        <v>0</v>
      </c>
      <c r="DE89">
        <f>N(Ввод!$J43&gt;=DE$14)</f>
        <v>0</v>
      </c>
      <c r="DF89">
        <f>N(Ввод!$J43&gt;=DF$14)</f>
        <v>0</v>
      </c>
      <c r="DG89">
        <f>N(Ввод!$J43&gt;=DG$14)</f>
        <v>0</v>
      </c>
      <c r="DH89">
        <f>N(Ввод!$J43&gt;=DH$14)</f>
        <v>0</v>
      </c>
      <c r="DI89">
        <f>N(Ввод!$J43&gt;=DI$14)</f>
        <v>1</v>
      </c>
      <c r="DJ89">
        <f>N(Ввод!$J43&gt;=DJ$14)</f>
        <v>1</v>
      </c>
    </row>
    <row r="90" spans="1:114">
      <c r="B90" t="str">
        <f t="shared" si="10"/>
        <v>Создание / реконструкция объект №19</v>
      </c>
      <c r="G90" s="7" t="s">
        <v>193</v>
      </c>
      <c r="J90">
        <f>N(Ввод!$J44&gt;=J$14)</f>
        <v>0</v>
      </c>
      <c r="K90">
        <f>N(Ввод!$J44&gt;=K$14)</f>
        <v>0</v>
      </c>
      <c r="L90">
        <f>N(Ввод!$J44&gt;=L$14)</f>
        <v>0</v>
      </c>
      <c r="M90">
        <f>N(Ввод!$J44&gt;=M$14)</f>
        <v>0</v>
      </c>
      <c r="N90">
        <f>N(Ввод!$J44&gt;=N$14)</f>
        <v>0</v>
      </c>
      <c r="O90">
        <f>N(Ввод!$J44&gt;=O$14)</f>
        <v>0</v>
      </c>
      <c r="P90">
        <f>N(Ввод!$J44&gt;=P$14)</f>
        <v>0</v>
      </c>
      <c r="Q90">
        <f>N(Ввод!$J44&gt;=Q$14)</f>
        <v>0</v>
      </c>
      <c r="R90">
        <f>N(Ввод!$J44&gt;=R$14)</f>
        <v>0</v>
      </c>
      <c r="S90">
        <f>N(Ввод!$J44&gt;=S$14)</f>
        <v>0</v>
      </c>
      <c r="T90">
        <f>N(Ввод!$J44&gt;=T$14)</f>
        <v>0</v>
      </c>
      <c r="U90">
        <f>N(Ввод!$J44&gt;=U$14)</f>
        <v>0</v>
      </c>
      <c r="V90">
        <f>N(Ввод!$J44&gt;=V$14)</f>
        <v>0</v>
      </c>
      <c r="W90">
        <f>N(Ввод!$J44&gt;=W$14)</f>
        <v>0</v>
      </c>
      <c r="X90">
        <f>N(Ввод!$J44&gt;=X$14)</f>
        <v>0</v>
      </c>
      <c r="Y90">
        <f>N(Ввод!$J44&gt;=Y$14)</f>
        <v>0</v>
      </c>
      <c r="Z90">
        <f>N(Ввод!$J44&gt;=Z$14)</f>
        <v>0</v>
      </c>
      <c r="AA90">
        <f>N(Ввод!$J44&gt;=AA$14)</f>
        <v>0</v>
      </c>
      <c r="AB90">
        <f>N(Ввод!$J44&gt;=AB$14)</f>
        <v>0</v>
      </c>
      <c r="AC90">
        <f>N(Ввод!$J44&gt;=AC$14)</f>
        <v>0</v>
      </c>
      <c r="AD90">
        <f>N(Ввод!$J44&gt;=AD$14)</f>
        <v>0</v>
      </c>
      <c r="AE90">
        <f>N(Ввод!$J44&gt;=AE$14)</f>
        <v>0</v>
      </c>
      <c r="AF90">
        <f>N(Ввод!$J44&gt;=AF$14)</f>
        <v>0</v>
      </c>
      <c r="AG90">
        <f>N(Ввод!$J44&gt;=AG$14)</f>
        <v>0</v>
      </c>
      <c r="AH90">
        <f>N(Ввод!$J44&gt;=AH$14)</f>
        <v>0</v>
      </c>
      <c r="AI90">
        <f>N(Ввод!$J44&gt;=AI$14)</f>
        <v>0</v>
      </c>
      <c r="AJ90">
        <f>N(Ввод!$J44&gt;=AJ$14)</f>
        <v>0</v>
      </c>
      <c r="AK90">
        <f>N(Ввод!$J44&gt;=AK$14)</f>
        <v>0</v>
      </c>
      <c r="AL90">
        <f>N(Ввод!$J44&gt;=AL$14)</f>
        <v>0</v>
      </c>
      <c r="AM90">
        <f>N(Ввод!$J44&gt;=AM$14)</f>
        <v>0</v>
      </c>
      <c r="AN90">
        <f>N(Ввод!$J44&gt;=AN$14)</f>
        <v>0</v>
      </c>
      <c r="AO90">
        <f>N(Ввод!$J44&gt;=AO$14)</f>
        <v>0</v>
      </c>
      <c r="AP90">
        <f>N(Ввод!$J44&gt;=AP$14)</f>
        <v>0</v>
      </c>
      <c r="AQ90">
        <f>N(Ввод!$J44&gt;=AQ$14)</f>
        <v>0</v>
      </c>
      <c r="AR90">
        <f>N(Ввод!$J44&gt;=AR$14)</f>
        <v>0</v>
      </c>
      <c r="AS90">
        <f>N(Ввод!$J44&gt;=AS$14)</f>
        <v>0</v>
      </c>
      <c r="AT90">
        <f>N(Ввод!$J44&gt;=AT$14)</f>
        <v>0</v>
      </c>
      <c r="AU90">
        <f>N(Ввод!$J44&gt;=AU$14)</f>
        <v>0</v>
      </c>
      <c r="AV90">
        <f>N(Ввод!$J44&gt;=AV$14)</f>
        <v>0</v>
      </c>
      <c r="AW90">
        <f>N(Ввод!$J44&gt;=AW$14)</f>
        <v>0</v>
      </c>
      <c r="AX90">
        <f>N(Ввод!$J44&gt;=AX$14)</f>
        <v>0</v>
      </c>
      <c r="AY90">
        <f>N(Ввод!$J44&gt;=AY$14)</f>
        <v>0</v>
      </c>
      <c r="AZ90">
        <f>N(Ввод!$J44&gt;=AZ$14)</f>
        <v>0</v>
      </c>
      <c r="BA90">
        <f>N(Ввод!$J44&gt;=BA$14)</f>
        <v>0</v>
      </c>
      <c r="BB90">
        <f>N(Ввод!$J44&gt;=BB$14)</f>
        <v>0</v>
      </c>
      <c r="BC90">
        <f>N(Ввод!$J44&gt;=BC$14)</f>
        <v>0</v>
      </c>
      <c r="BD90">
        <f>N(Ввод!$J44&gt;=BD$14)</f>
        <v>0</v>
      </c>
      <c r="BE90">
        <f>N(Ввод!$J44&gt;=BE$14)</f>
        <v>0</v>
      </c>
      <c r="BF90">
        <f>N(Ввод!$J44&gt;=BF$14)</f>
        <v>0</v>
      </c>
      <c r="BG90">
        <f>N(Ввод!$J44&gt;=BG$14)</f>
        <v>0</v>
      </c>
      <c r="BH90">
        <f>N(Ввод!$J44&gt;=BH$14)</f>
        <v>0</v>
      </c>
      <c r="BI90">
        <f>N(Ввод!$J44&gt;=BI$14)</f>
        <v>0</v>
      </c>
      <c r="BJ90">
        <f>N(Ввод!$J44&gt;=BJ$14)</f>
        <v>0</v>
      </c>
      <c r="BK90">
        <f>N(Ввод!$J44&gt;=BK$14)</f>
        <v>0</v>
      </c>
      <c r="BL90">
        <f>N(Ввод!$J44&gt;=BL$14)</f>
        <v>0</v>
      </c>
      <c r="BM90">
        <f>N(Ввод!$J44&gt;=BM$14)</f>
        <v>0</v>
      </c>
      <c r="BN90">
        <f>N(Ввод!$J44&gt;=BN$14)</f>
        <v>0</v>
      </c>
      <c r="BO90">
        <f>N(Ввод!$J44&gt;=BO$14)</f>
        <v>0</v>
      </c>
      <c r="BP90">
        <f>N(Ввод!$J44&gt;=BP$14)</f>
        <v>0</v>
      </c>
      <c r="BQ90">
        <f>N(Ввод!$J44&gt;=BQ$14)</f>
        <v>0</v>
      </c>
      <c r="BR90">
        <f>N(Ввод!$J44&gt;=BR$14)</f>
        <v>0</v>
      </c>
      <c r="BS90">
        <f>N(Ввод!$J44&gt;=BS$14)</f>
        <v>0</v>
      </c>
      <c r="BT90">
        <f>N(Ввод!$J44&gt;=BT$14)</f>
        <v>0</v>
      </c>
      <c r="BU90">
        <f>N(Ввод!$J44&gt;=BU$14)</f>
        <v>0</v>
      </c>
      <c r="BV90">
        <f>N(Ввод!$J44&gt;=BV$14)</f>
        <v>0</v>
      </c>
      <c r="BW90">
        <f>N(Ввод!$J44&gt;=BW$14)</f>
        <v>0</v>
      </c>
      <c r="BX90">
        <f>N(Ввод!$J44&gt;=BX$14)</f>
        <v>0</v>
      </c>
      <c r="BY90">
        <f>N(Ввод!$J44&gt;=BY$14)</f>
        <v>0</v>
      </c>
      <c r="BZ90">
        <f>N(Ввод!$J44&gt;=BZ$14)</f>
        <v>0</v>
      </c>
      <c r="CA90">
        <f>N(Ввод!$J44&gt;=CA$14)</f>
        <v>0</v>
      </c>
      <c r="CB90">
        <f>N(Ввод!$J44&gt;=CB$14)</f>
        <v>0</v>
      </c>
      <c r="CC90">
        <f>N(Ввод!$J44&gt;=CC$14)</f>
        <v>0</v>
      </c>
      <c r="CD90">
        <f>N(Ввод!$J44&gt;=CD$14)</f>
        <v>0</v>
      </c>
      <c r="CE90">
        <f>N(Ввод!$J44&gt;=CE$14)</f>
        <v>0</v>
      </c>
      <c r="CF90">
        <f>N(Ввод!$J44&gt;=CF$14)</f>
        <v>0</v>
      </c>
      <c r="CG90">
        <f>N(Ввод!$J44&gt;=CG$14)</f>
        <v>0</v>
      </c>
      <c r="CH90">
        <f>N(Ввод!$J44&gt;=CH$14)</f>
        <v>0</v>
      </c>
      <c r="CI90">
        <f>N(Ввод!$J44&gt;=CI$14)</f>
        <v>0</v>
      </c>
      <c r="CJ90">
        <f>N(Ввод!$J44&gt;=CJ$14)</f>
        <v>0</v>
      </c>
      <c r="CK90">
        <f>N(Ввод!$J44&gt;=CK$14)</f>
        <v>0</v>
      </c>
      <c r="CL90">
        <f>N(Ввод!$J44&gt;=CL$14)</f>
        <v>0</v>
      </c>
      <c r="CM90">
        <f>N(Ввод!$J44&gt;=CM$14)</f>
        <v>0</v>
      </c>
      <c r="CN90">
        <f>N(Ввод!$J44&gt;=CN$14)</f>
        <v>0</v>
      </c>
      <c r="CO90">
        <f>N(Ввод!$J44&gt;=CO$14)</f>
        <v>0</v>
      </c>
      <c r="CP90">
        <f>N(Ввод!$J44&gt;=CP$14)</f>
        <v>0</v>
      </c>
      <c r="CQ90">
        <f>N(Ввод!$J44&gt;=CQ$14)</f>
        <v>0</v>
      </c>
      <c r="CR90">
        <f>N(Ввод!$J44&gt;=CR$14)</f>
        <v>0</v>
      </c>
      <c r="CS90">
        <f>N(Ввод!$J44&gt;=CS$14)</f>
        <v>0</v>
      </c>
      <c r="CT90">
        <f>N(Ввод!$J44&gt;=CT$14)</f>
        <v>0</v>
      </c>
      <c r="CU90">
        <f>N(Ввод!$J44&gt;=CU$14)</f>
        <v>0</v>
      </c>
      <c r="CV90">
        <f>N(Ввод!$J44&gt;=CV$14)</f>
        <v>0</v>
      </c>
      <c r="CW90">
        <f>N(Ввод!$J44&gt;=CW$14)</f>
        <v>0</v>
      </c>
      <c r="CX90">
        <f>N(Ввод!$J44&gt;=CX$14)</f>
        <v>0</v>
      </c>
      <c r="CY90">
        <f>N(Ввод!$J44&gt;=CY$14)</f>
        <v>0</v>
      </c>
      <c r="CZ90">
        <f>N(Ввод!$J44&gt;=CZ$14)</f>
        <v>0</v>
      </c>
      <c r="DA90">
        <f>N(Ввод!$J44&gt;=DA$14)</f>
        <v>0</v>
      </c>
      <c r="DB90">
        <f>N(Ввод!$J44&gt;=DB$14)</f>
        <v>0</v>
      </c>
      <c r="DC90">
        <f>N(Ввод!$J44&gt;=DC$14)</f>
        <v>0</v>
      </c>
      <c r="DD90">
        <f>N(Ввод!$J44&gt;=DD$14)</f>
        <v>0</v>
      </c>
      <c r="DE90">
        <f>N(Ввод!$J44&gt;=DE$14)</f>
        <v>0</v>
      </c>
      <c r="DF90">
        <f>N(Ввод!$J44&gt;=DF$14)</f>
        <v>0</v>
      </c>
      <c r="DG90">
        <f>N(Ввод!$J44&gt;=DG$14)</f>
        <v>0</v>
      </c>
      <c r="DH90">
        <f>N(Ввод!$J44&gt;=DH$14)</f>
        <v>0</v>
      </c>
      <c r="DI90">
        <f>N(Ввод!$J44&gt;=DI$14)</f>
        <v>1</v>
      </c>
      <c r="DJ90">
        <f>N(Ввод!$J44&gt;=DJ$14)</f>
        <v>1</v>
      </c>
    </row>
    <row r="91" spans="1:114">
      <c r="B91" t="str">
        <f t="shared" si="10"/>
        <v>Создание / реконструкция объект №20</v>
      </c>
      <c r="G91" s="7" t="s">
        <v>193</v>
      </c>
      <c r="J91">
        <f>N(Ввод!$J45&gt;=J$14)</f>
        <v>0</v>
      </c>
      <c r="K91">
        <f>N(Ввод!$J45&gt;=K$14)</f>
        <v>0</v>
      </c>
      <c r="L91">
        <f>N(Ввод!$J45&gt;=L$14)</f>
        <v>0</v>
      </c>
      <c r="M91">
        <f>N(Ввод!$J45&gt;=M$14)</f>
        <v>0</v>
      </c>
      <c r="N91">
        <f>N(Ввод!$J45&gt;=N$14)</f>
        <v>0</v>
      </c>
      <c r="O91">
        <f>N(Ввод!$J45&gt;=O$14)</f>
        <v>0</v>
      </c>
      <c r="P91">
        <f>N(Ввод!$J45&gt;=P$14)</f>
        <v>0</v>
      </c>
      <c r="Q91">
        <f>N(Ввод!$J45&gt;=Q$14)</f>
        <v>0</v>
      </c>
      <c r="R91">
        <f>N(Ввод!$J45&gt;=R$14)</f>
        <v>0</v>
      </c>
      <c r="S91">
        <f>N(Ввод!$J45&gt;=S$14)</f>
        <v>0</v>
      </c>
      <c r="T91">
        <f>N(Ввод!$J45&gt;=T$14)</f>
        <v>0</v>
      </c>
      <c r="U91">
        <f>N(Ввод!$J45&gt;=U$14)</f>
        <v>0</v>
      </c>
      <c r="V91">
        <f>N(Ввод!$J45&gt;=V$14)</f>
        <v>0</v>
      </c>
      <c r="W91">
        <f>N(Ввод!$J45&gt;=W$14)</f>
        <v>0</v>
      </c>
      <c r="X91">
        <f>N(Ввод!$J45&gt;=X$14)</f>
        <v>0</v>
      </c>
      <c r="Y91">
        <f>N(Ввод!$J45&gt;=Y$14)</f>
        <v>0</v>
      </c>
      <c r="Z91">
        <f>N(Ввод!$J45&gt;=Z$14)</f>
        <v>0</v>
      </c>
      <c r="AA91">
        <f>N(Ввод!$J45&gt;=AA$14)</f>
        <v>0</v>
      </c>
      <c r="AB91">
        <f>N(Ввод!$J45&gt;=AB$14)</f>
        <v>0</v>
      </c>
      <c r="AC91">
        <f>N(Ввод!$J45&gt;=AC$14)</f>
        <v>0</v>
      </c>
      <c r="AD91">
        <f>N(Ввод!$J45&gt;=AD$14)</f>
        <v>0</v>
      </c>
      <c r="AE91">
        <f>N(Ввод!$J45&gt;=AE$14)</f>
        <v>0</v>
      </c>
      <c r="AF91">
        <f>N(Ввод!$J45&gt;=AF$14)</f>
        <v>0</v>
      </c>
      <c r="AG91">
        <f>N(Ввод!$J45&gt;=AG$14)</f>
        <v>0</v>
      </c>
      <c r="AH91">
        <f>N(Ввод!$J45&gt;=AH$14)</f>
        <v>0</v>
      </c>
      <c r="AI91">
        <f>N(Ввод!$J45&gt;=AI$14)</f>
        <v>0</v>
      </c>
      <c r="AJ91">
        <f>N(Ввод!$J45&gt;=AJ$14)</f>
        <v>0</v>
      </c>
      <c r="AK91">
        <f>N(Ввод!$J45&gt;=AK$14)</f>
        <v>0</v>
      </c>
      <c r="AL91">
        <f>N(Ввод!$J45&gt;=AL$14)</f>
        <v>0</v>
      </c>
      <c r="AM91">
        <f>N(Ввод!$J45&gt;=AM$14)</f>
        <v>0</v>
      </c>
      <c r="AN91">
        <f>N(Ввод!$J45&gt;=AN$14)</f>
        <v>0</v>
      </c>
      <c r="AO91">
        <f>N(Ввод!$J45&gt;=AO$14)</f>
        <v>0</v>
      </c>
      <c r="AP91">
        <f>N(Ввод!$J45&gt;=AP$14)</f>
        <v>0</v>
      </c>
      <c r="AQ91">
        <f>N(Ввод!$J45&gt;=AQ$14)</f>
        <v>0</v>
      </c>
      <c r="AR91">
        <f>N(Ввод!$J45&gt;=AR$14)</f>
        <v>0</v>
      </c>
      <c r="AS91">
        <f>N(Ввод!$J45&gt;=AS$14)</f>
        <v>0</v>
      </c>
      <c r="AT91">
        <f>N(Ввод!$J45&gt;=AT$14)</f>
        <v>0</v>
      </c>
      <c r="AU91">
        <f>N(Ввод!$J45&gt;=AU$14)</f>
        <v>0</v>
      </c>
      <c r="AV91">
        <f>N(Ввод!$J45&gt;=AV$14)</f>
        <v>0</v>
      </c>
      <c r="AW91">
        <f>N(Ввод!$J45&gt;=AW$14)</f>
        <v>0</v>
      </c>
      <c r="AX91">
        <f>N(Ввод!$J45&gt;=AX$14)</f>
        <v>0</v>
      </c>
      <c r="AY91">
        <f>N(Ввод!$J45&gt;=AY$14)</f>
        <v>0</v>
      </c>
      <c r="AZ91">
        <f>N(Ввод!$J45&gt;=AZ$14)</f>
        <v>0</v>
      </c>
      <c r="BA91">
        <f>N(Ввод!$J45&gt;=BA$14)</f>
        <v>0</v>
      </c>
      <c r="BB91">
        <f>N(Ввод!$J45&gt;=BB$14)</f>
        <v>0</v>
      </c>
      <c r="BC91">
        <f>N(Ввод!$J45&gt;=BC$14)</f>
        <v>0</v>
      </c>
      <c r="BD91">
        <f>N(Ввод!$J45&gt;=BD$14)</f>
        <v>0</v>
      </c>
      <c r="BE91">
        <f>N(Ввод!$J45&gt;=BE$14)</f>
        <v>0</v>
      </c>
      <c r="BF91">
        <f>N(Ввод!$J45&gt;=BF$14)</f>
        <v>0</v>
      </c>
      <c r="BG91">
        <f>N(Ввод!$J45&gt;=BG$14)</f>
        <v>0</v>
      </c>
      <c r="BH91">
        <f>N(Ввод!$J45&gt;=BH$14)</f>
        <v>0</v>
      </c>
      <c r="BI91">
        <f>N(Ввод!$J45&gt;=BI$14)</f>
        <v>0</v>
      </c>
      <c r="BJ91">
        <f>N(Ввод!$J45&gt;=BJ$14)</f>
        <v>0</v>
      </c>
      <c r="BK91">
        <f>N(Ввод!$J45&gt;=BK$14)</f>
        <v>0</v>
      </c>
      <c r="BL91">
        <f>N(Ввод!$J45&gt;=BL$14)</f>
        <v>0</v>
      </c>
      <c r="BM91">
        <f>N(Ввод!$J45&gt;=BM$14)</f>
        <v>0</v>
      </c>
      <c r="BN91">
        <f>N(Ввод!$J45&gt;=BN$14)</f>
        <v>0</v>
      </c>
      <c r="BO91">
        <f>N(Ввод!$J45&gt;=BO$14)</f>
        <v>0</v>
      </c>
      <c r="BP91">
        <f>N(Ввод!$J45&gt;=BP$14)</f>
        <v>0</v>
      </c>
      <c r="BQ91">
        <f>N(Ввод!$J45&gt;=BQ$14)</f>
        <v>0</v>
      </c>
      <c r="BR91">
        <f>N(Ввод!$J45&gt;=BR$14)</f>
        <v>0</v>
      </c>
      <c r="BS91">
        <f>N(Ввод!$J45&gt;=BS$14)</f>
        <v>0</v>
      </c>
      <c r="BT91">
        <f>N(Ввод!$J45&gt;=BT$14)</f>
        <v>0</v>
      </c>
      <c r="BU91">
        <f>N(Ввод!$J45&gt;=BU$14)</f>
        <v>0</v>
      </c>
      <c r="BV91">
        <f>N(Ввод!$J45&gt;=BV$14)</f>
        <v>0</v>
      </c>
      <c r="BW91">
        <f>N(Ввод!$J45&gt;=BW$14)</f>
        <v>0</v>
      </c>
      <c r="BX91">
        <f>N(Ввод!$J45&gt;=BX$14)</f>
        <v>0</v>
      </c>
      <c r="BY91">
        <f>N(Ввод!$J45&gt;=BY$14)</f>
        <v>0</v>
      </c>
      <c r="BZ91">
        <f>N(Ввод!$J45&gt;=BZ$14)</f>
        <v>0</v>
      </c>
      <c r="CA91">
        <f>N(Ввод!$J45&gt;=CA$14)</f>
        <v>0</v>
      </c>
      <c r="CB91">
        <f>N(Ввод!$J45&gt;=CB$14)</f>
        <v>0</v>
      </c>
      <c r="CC91">
        <f>N(Ввод!$J45&gt;=CC$14)</f>
        <v>0</v>
      </c>
      <c r="CD91">
        <f>N(Ввод!$J45&gt;=CD$14)</f>
        <v>0</v>
      </c>
      <c r="CE91">
        <f>N(Ввод!$J45&gt;=CE$14)</f>
        <v>0</v>
      </c>
      <c r="CF91">
        <f>N(Ввод!$J45&gt;=CF$14)</f>
        <v>0</v>
      </c>
      <c r="CG91">
        <f>N(Ввод!$J45&gt;=CG$14)</f>
        <v>0</v>
      </c>
      <c r="CH91">
        <f>N(Ввод!$J45&gt;=CH$14)</f>
        <v>0</v>
      </c>
      <c r="CI91">
        <f>N(Ввод!$J45&gt;=CI$14)</f>
        <v>0</v>
      </c>
      <c r="CJ91">
        <f>N(Ввод!$J45&gt;=CJ$14)</f>
        <v>0</v>
      </c>
      <c r="CK91">
        <f>N(Ввод!$J45&gt;=CK$14)</f>
        <v>0</v>
      </c>
      <c r="CL91">
        <f>N(Ввод!$J45&gt;=CL$14)</f>
        <v>0</v>
      </c>
      <c r="CM91">
        <f>N(Ввод!$J45&gt;=CM$14)</f>
        <v>0</v>
      </c>
      <c r="CN91">
        <f>N(Ввод!$J45&gt;=CN$14)</f>
        <v>0</v>
      </c>
      <c r="CO91">
        <f>N(Ввод!$J45&gt;=CO$14)</f>
        <v>0</v>
      </c>
      <c r="CP91">
        <f>N(Ввод!$J45&gt;=CP$14)</f>
        <v>0</v>
      </c>
      <c r="CQ91">
        <f>N(Ввод!$J45&gt;=CQ$14)</f>
        <v>0</v>
      </c>
      <c r="CR91">
        <f>N(Ввод!$J45&gt;=CR$14)</f>
        <v>0</v>
      </c>
      <c r="CS91">
        <f>N(Ввод!$J45&gt;=CS$14)</f>
        <v>0</v>
      </c>
      <c r="CT91">
        <f>N(Ввод!$J45&gt;=CT$14)</f>
        <v>0</v>
      </c>
      <c r="CU91">
        <f>N(Ввод!$J45&gt;=CU$14)</f>
        <v>0</v>
      </c>
      <c r="CV91">
        <f>N(Ввод!$J45&gt;=CV$14)</f>
        <v>0</v>
      </c>
      <c r="CW91">
        <f>N(Ввод!$J45&gt;=CW$14)</f>
        <v>0</v>
      </c>
      <c r="CX91">
        <f>N(Ввод!$J45&gt;=CX$14)</f>
        <v>0</v>
      </c>
      <c r="CY91">
        <f>N(Ввод!$J45&gt;=CY$14)</f>
        <v>0</v>
      </c>
      <c r="CZ91">
        <f>N(Ввод!$J45&gt;=CZ$14)</f>
        <v>0</v>
      </c>
      <c r="DA91">
        <f>N(Ввод!$J45&gt;=DA$14)</f>
        <v>0</v>
      </c>
      <c r="DB91">
        <f>N(Ввод!$J45&gt;=DB$14)</f>
        <v>0</v>
      </c>
      <c r="DC91">
        <f>N(Ввод!$J45&gt;=DC$14)</f>
        <v>0</v>
      </c>
      <c r="DD91">
        <f>N(Ввод!$J45&gt;=DD$14)</f>
        <v>0</v>
      </c>
      <c r="DE91">
        <f>N(Ввод!$J45&gt;=DE$14)</f>
        <v>0</v>
      </c>
      <c r="DF91">
        <f>N(Ввод!$J45&gt;=DF$14)</f>
        <v>0</v>
      </c>
      <c r="DG91">
        <f>N(Ввод!$J45&gt;=DG$14)</f>
        <v>0</v>
      </c>
      <c r="DH91">
        <f>N(Ввод!$J45&gt;=DH$14)</f>
        <v>0</v>
      </c>
      <c r="DI91">
        <f>N(Ввод!$J45&gt;=DI$14)</f>
        <v>1</v>
      </c>
      <c r="DJ91">
        <f>N(Ввод!$J45&gt;=DJ$14)</f>
        <v>1</v>
      </c>
    </row>
    <row r="93" spans="1:114" s="81" customFormat="1">
      <c r="A93" s="256"/>
      <c r="B93" s="81" t="s">
        <v>252</v>
      </c>
      <c r="G93" s="82"/>
      <c r="I93" s="83"/>
    </row>
    <row r="94" spans="1:114">
      <c r="B94" t="str">
        <f t="shared" ref="B94:B113" si="11">B47</f>
        <v>Создание / реконструкция объект №1</v>
      </c>
      <c r="G94" s="7" t="s">
        <v>193</v>
      </c>
      <c r="J94">
        <f>N(Ввод!$U26&gt;=J$14)</f>
        <v>1</v>
      </c>
      <c r="K94">
        <f>N(Ввод!$U26&gt;=K$14)</f>
        <v>1</v>
      </c>
      <c r="L94">
        <f>N(Ввод!$U26&gt;=L$14)</f>
        <v>1</v>
      </c>
      <c r="M94">
        <f>N(Ввод!$U26&gt;=M$14)</f>
        <v>1</v>
      </c>
      <c r="N94">
        <f>N(Ввод!$U26&gt;=N$14)</f>
        <v>1</v>
      </c>
      <c r="O94">
        <f>N(Ввод!$U26&gt;=O$14)</f>
        <v>1</v>
      </c>
      <c r="P94">
        <f>N(Ввод!$U26&gt;=P$14)</f>
        <v>0</v>
      </c>
      <c r="Q94">
        <f>N(Ввод!$U26&gt;=Q$14)</f>
        <v>0</v>
      </c>
      <c r="R94">
        <f>N(Ввод!$U26&gt;=R$14)</f>
        <v>0</v>
      </c>
      <c r="S94">
        <f>N(Ввод!$U26&gt;=S$14)</f>
        <v>0</v>
      </c>
      <c r="T94">
        <f>N(Ввод!$U26&gt;=T$14)</f>
        <v>0</v>
      </c>
      <c r="U94">
        <f>N(Ввод!$U26&gt;=U$14)</f>
        <v>0</v>
      </c>
      <c r="V94">
        <f>N(Ввод!$U26&gt;=V$14)</f>
        <v>0</v>
      </c>
      <c r="W94">
        <f>N(Ввод!$U26&gt;=W$14)</f>
        <v>0</v>
      </c>
      <c r="X94">
        <f>N(Ввод!$U26&gt;=X$14)</f>
        <v>0</v>
      </c>
      <c r="Y94">
        <f>N(Ввод!$U26&gt;=Y$14)</f>
        <v>0</v>
      </c>
      <c r="Z94">
        <f>N(Ввод!$U26&gt;=Z$14)</f>
        <v>0</v>
      </c>
      <c r="AA94">
        <f>N(Ввод!$U26&gt;=AA$14)</f>
        <v>0</v>
      </c>
      <c r="AB94">
        <f>N(Ввод!$U26&gt;=AB$14)</f>
        <v>0</v>
      </c>
      <c r="AC94">
        <f>N(Ввод!$U26&gt;=AC$14)</f>
        <v>0</v>
      </c>
      <c r="AD94">
        <f>N(Ввод!$U26&gt;=AD$14)</f>
        <v>0</v>
      </c>
      <c r="AE94">
        <f>N(Ввод!$U26&gt;=AE$14)</f>
        <v>0</v>
      </c>
      <c r="AF94">
        <f>N(Ввод!$U26&gt;=AF$14)</f>
        <v>0</v>
      </c>
      <c r="AG94">
        <f>N(Ввод!$U26&gt;=AG$14)</f>
        <v>0</v>
      </c>
      <c r="AH94">
        <f>N(Ввод!$U26&gt;=AH$14)</f>
        <v>0</v>
      </c>
      <c r="AI94">
        <f>N(Ввод!$U26&gt;=AI$14)</f>
        <v>0</v>
      </c>
      <c r="AJ94">
        <f>N(Ввод!$U26&gt;=AJ$14)</f>
        <v>0</v>
      </c>
      <c r="AK94">
        <f>N(Ввод!$U26&gt;=AK$14)</f>
        <v>0</v>
      </c>
      <c r="AL94">
        <f>N(Ввод!$U26&gt;=AL$14)</f>
        <v>0</v>
      </c>
      <c r="AM94">
        <f>N(Ввод!$U26&gt;=AM$14)</f>
        <v>0</v>
      </c>
      <c r="AN94">
        <f>N(Ввод!$U26&gt;=AN$14)</f>
        <v>0</v>
      </c>
      <c r="AO94">
        <f>N(Ввод!$U26&gt;=AO$14)</f>
        <v>0</v>
      </c>
      <c r="AP94">
        <f>N(Ввод!$U26&gt;=AP$14)</f>
        <v>0</v>
      </c>
      <c r="AQ94">
        <f>N(Ввод!$U26&gt;=AQ$14)</f>
        <v>0</v>
      </c>
      <c r="AR94">
        <f>N(Ввод!$U26&gt;=AR$14)</f>
        <v>0</v>
      </c>
      <c r="AS94">
        <f>N(Ввод!$U26&gt;=AS$14)</f>
        <v>0</v>
      </c>
      <c r="AT94">
        <f>N(Ввод!$U26&gt;=AT$14)</f>
        <v>0</v>
      </c>
      <c r="AU94">
        <f>N(Ввод!$U26&gt;=AU$14)</f>
        <v>0</v>
      </c>
      <c r="AV94">
        <f>N(Ввод!$U26&gt;=AV$14)</f>
        <v>0</v>
      </c>
      <c r="AW94">
        <f>N(Ввод!$U26&gt;=AW$14)</f>
        <v>0</v>
      </c>
      <c r="AX94">
        <f>N(Ввод!$U26&gt;=AX$14)</f>
        <v>0</v>
      </c>
      <c r="AY94">
        <f>N(Ввод!$U26&gt;=AY$14)</f>
        <v>0</v>
      </c>
      <c r="AZ94">
        <f>N(Ввод!$U26&gt;=AZ$14)</f>
        <v>0</v>
      </c>
      <c r="BA94">
        <f>N(Ввод!$U26&gt;=BA$14)</f>
        <v>0</v>
      </c>
      <c r="BB94">
        <f>N(Ввод!$U26&gt;=BB$14)</f>
        <v>0</v>
      </c>
      <c r="BC94">
        <f>N(Ввод!$U26&gt;=BC$14)</f>
        <v>0</v>
      </c>
      <c r="BD94">
        <f>N(Ввод!$U26&gt;=BD$14)</f>
        <v>0</v>
      </c>
      <c r="BE94">
        <f>N(Ввод!$U26&gt;=BE$14)</f>
        <v>0</v>
      </c>
      <c r="BF94">
        <f>N(Ввод!$U26&gt;=BF$14)</f>
        <v>0</v>
      </c>
      <c r="BG94">
        <f>N(Ввод!$U26&gt;=BG$14)</f>
        <v>0</v>
      </c>
      <c r="BH94">
        <f>N(Ввод!$U26&gt;=BH$14)</f>
        <v>0</v>
      </c>
      <c r="BI94">
        <f>N(Ввод!$U26&gt;=BI$14)</f>
        <v>0</v>
      </c>
      <c r="BJ94">
        <f>N(Ввод!$U26&gt;=BJ$14)</f>
        <v>0</v>
      </c>
      <c r="BK94">
        <f>N(Ввод!$U26&gt;=BK$14)</f>
        <v>0</v>
      </c>
      <c r="BL94">
        <f>N(Ввод!$U26&gt;=BL$14)</f>
        <v>0</v>
      </c>
      <c r="BM94">
        <f>N(Ввод!$U26&gt;=BM$14)</f>
        <v>0</v>
      </c>
      <c r="BN94">
        <f>N(Ввод!$U26&gt;=BN$14)</f>
        <v>0</v>
      </c>
      <c r="BO94">
        <f>N(Ввод!$U26&gt;=BO$14)</f>
        <v>0</v>
      </c>
      <c r="BP94">
        <f>N(Ввод!$U26&gt;=BP$14)</f>
        <v>0</v>
      </c>
      <c r="BQ94">
        <f>N(Ввод!$U26&gt;=BQ$14)</f>
        <v>0</v>
      </c>
      <c r="BR94">
        <f>N(Ввод!$U26&gt;=BR$14)</f>
        <v>0</v>
      </c>
      <c r="BS94">
        <f>N(Ввод!$U26&gt;=BS$14)</f>
        <v>0</v>
      </c>
      <c r="BT94">
        <f>N(Ввод!$U26&gt;=BT$14)</f>
        <v>0</v>
      </c>
      <c r="BU94">
        <f>N(Ввод!$U26&gt;=BU$14)</f>
        <v>0</v>
      </c>
      <c r="BV94">
        <f>N(Ввод!$U26&gt;=BV$14)</f>
        <v>0</v>
      </c>
      <c r="BW94">
        <f>N(Ввод!$U26&gt;=BW$14)</f>
        <v>0</v>
      </c>
      <c r="BX94">
        <f>N(Ввод!$U26&gt;=BX$14)</f>
        <v>0</v>
      </c>
      <c r="BY94">
        <f>N(Ввод!$U26&gt;=BY$14)</f>
        <v>0</v>
      </c>
      <c r="BZ94">
        <f>N(Ввод!$U26&gt;=BZ$14)</f>
        <v>0</v>
      </c>
      <c r="CA94">
        <f>N(Ввод!$U26&gt;=CA$14)</f>
        <v>0</v>
      </c>
      <c r="CB94">
        <f>N(Ввод!$U26&gt;=CB$14)</f>
        <v>0</v>
      </c>
      <c r="CC94">
        <f>N(Ввод!$U26&gt;=CC$14)</f>
        <v>0</v>
      </c>
      <c r="CD94">
        <f>N(Ввод!$U26&gt;=CD$14)</f>
        <v>0</v>
      </c>
      <c r="CE94">
        <f>N(Ввод!$U26&gt;=CE$14)</f>
        <v>0</v>
      </c>
      <c r="CF94">
        <f>N(Ввод!$U26&gt;=CF$14)</f>
        <v>0</v>
      </c>
      <c r="CG94">
        <f>N(Ввод!$U26&gt;=CG$14)</f>
        <v>0</v>
      </c>
      <c r="CH94">
        <f>N(Ввод!$U26&gt;=CH$14)</f>
        <v>0</v>
      </c>
      <c r="CI94">
        <f>N(Ввод!$U26&gt;=CI$14)</f>
        <v>0</v>
      </c>
      <c r="CJ94">
        <f>N(Ввод!$U26&gt;=CJ$14)</f>
        <v>0</v>
      </c>
      <c r="CK94">
        <f>N(Ввод!$U26&gt;=CK$14)</f>
        <v>0</v>
      </c>
      <c r="CL94">
        <f>N(Ввод!$U26&gt;=CL$14)</f>
        <v>0</v>
      </c>
      <c r="CM94">
        <f>N(Ввод!$U26&gt;=CM$14)</f>
        <v>0</v>
      </c>
      <c r="CN94">
        <f>N(Ввод!$U26&gt;=CN$14)</f>
        <v>0</v>
      </c>
      <c r="CO94">
        <f>N(Ввод!$U26&gt;=CO$14)</f>
        <v>0</v>
      </c>
      <c r="CP94">
        <f>N(Ввод!$U26&gt;=CP$14)</f>
        <v>0</v>
      </c>
      <c r="CQ94">
        <f>N(Ввод!$U26&gt;=CQ$14)</f>
        <v>0</v>
      </c>
      <c r="CR94">
        <f>N(Ввод!$U26&gt;=CR$14)</f>
        <v>0</v>
      </c>
      <c r="CS94">
        <f>N(Ввод!$U26&gt;=CS$14)</f>
        <v>0</v>
      </c>
      <c r="CT94">
        <f>N(Ввод!$U26&gt;=CT$14)</f>
        <v>0</v>
      </c>
      <c r="CU94">
        <f>N(Ввод!$U26&gt;=CU$14)</f>
        <v>0</v>
      </c>
      <c r="CV94">
        <f>N(Ввод!$U26&gt;=CV$14)</f>
        <v>0</v>
      </c>
      <c r="CW94">
        <f>N(Ввод!$U26&gt;=CW$14)</f>
        <v>0</v>
      </c>
      <c r="CX94">
        <f>N(Ввод!$U26&gt;=CX$14)</f>
        <v>0</v>
      </c>
      <c r="CY94">
        <f>N(Ввод!$U26&gt;=CY$14)</f>
        <v>0</v>
      </c>
      <c r="CZ94">
        <f>N(Ввод!$U26&gt;=CZ$14)</f>
        <v>0</v>
      </c>
      <c r="DA94">
        <f>N(Ввод!$U26&gt;=DA$14)</f>
        <v>0</v>
      </c>
      <c r="DB94">
        <f>N(Ввод!$U26&gt;=DB$14)</f>
        <v>0</v>
      </c>
      <c r="DC94">
        <f>N(Ввод!$U26&gt;=DC$14)</f>
        <v>0</v>
      </c>
      <c r="DD94">
        <f>N(Ввод!$U26&gt;=DD$14)</f>
        <v>0</v>
      </c>
      <c r="DE94">
        <f>N(Ввод!$U26&gt;=DE$14)</f>
        <v>0</v>
      </c>
      <c r="DF94">
        <f>N(Ввод!$U26&gt;=DF$14)</f>
        <v>0</v>
      </c>
      <c r="DG94">
        <f>N(Ввод!$U26&gt;=DG$14)</f>
        <v>0</v>
      </c>
      <c r="DH94">
        <f>N(Ввод!$U26&gt;=DH$14)</f>
        <v>0</v>
      </c>
      <c r="DI94">
        <f>N(Ввод!$U26&gt;=DI$14)</f>
        <v>1</v>
      </c>
      <c r="DJ94">
        <f>N(Ввод!$U26&gt;=DJ$14)</f>
        <v>1</v>
      </c>
    </row>
    <row r="95" spans="1:114">
      <c r="B95" t="str">
        <f t="shared" si="11"/>
        <v>Создание / реконструкция объект №2</v>
      </c>
      <c r="G95" s="7" t="s">
        <v>193</v>
      </c>
      <c r="J95">
        <f>N(Ввод!$U27&gt;=J$14)</f>
        <v>1</v>
      </c>
      <c r="K95">
        <f>N(Ввод!$U27&gt;=K$14)</f>
        <v>1</v>
      </c>
      <c r="L95">
        <f>N(Ввод!$U27&gt;=L$14)</f>
        <v>1</v>
      </c>
      <c r="M95">
        <f>N(Ввод!$U27&gt;=M$14)</f>
        <v>1</v>
      </c>
      <c r="N95">
        <f>N(Ввод!$U27&gt;=N$14)</f>
        <v>1</v>
      </c>
      <c r="O95">
        <f>N(Ввод!$U27&gt;=O$14)</f>
        <v>1</v>
      </c>
      <c r="P95">
        <f>N(Ввод!$U27&gt;=P$14)</f>
        <v>0</v>
      </c>
      <c r="Q95">
        <f>N(Ввод!$U27&gt;=Q$14)</f>
        <v>0</v>
      </c>
      <c r="R95">
        <f>N(Ввод!$U27&gt;=R$14)</f>
        <v>0</v>
      </c>
      <c r="S95">
        <f>N(Ввод!$U27&gt;=S$14)</f>
        <v>0</v>
      </c>
      <c r="T95">
        <f>N(Ввод!$U27&gt;=T$14)</f>
        <v>0</v>
      </c>
      <c r="U95">
        <f>N(Ввод!$U27&gt;=U$14)</f>
        <v>0</v>
      </c>
      <c r="V95">
        <f>N(Ввод!$U27&gt;=V$14)</f>
        <v>0</v>
      </c>
      <c r="W95">
        <f>N(Ввод!$U27&gt;=W$14)</f>
        <v>0</v>
      </c>
      <c r="X95">
        <f>N(Ввод!$U27&gt;=X$14)</f>
        <v>0</v>
      </c>
      <c r="Y95">
        <f>N(Ввод!$U27&gt;=Y$14)</f>
        <v>0</v>
      </c>
      <c r="Z95">
        <f>N(Ввод!$U27&gt;=Z$14)</f>
        <v>0</v>
      </c>
      <c r="AA95">
        <f>N(Ввод!$U27&gt;=AA$14)</f>
        <v>0</v>
      </c>
      <c r="AB95">
        <f>N(Ввод!$U27&gt;=AB$14)</f>
        <v>0</v>
      </c>
      <c r="AC95">
        <f>N(Ввод!$U27&gt;=AC$14)</f>
        <v>0</v>
      </c>
      <c r="AD95">
        <f>N(Ввод!$U27&gt;=AD$14)</f>
        <v>0</v>
      </c>
      <c r="AE95">
        <f>N(Ввод!$U27&gt;=AE$14)</f>
        <v>0</v>
      </c>
      <c r="AF95">
        <f>N(Ввод!$U27&gt;=AF$14)</f>
        <v>0</v>
      </c>
      <c r="AG95">
        <f>N(Ввод!$U27&gt;=AG$14)</f>
        <v>0</v>
      </c>
      <c r="AH95">
        <f>N(Ввод!$U27&gt;=AH$14)</f>
        <v>0</v>
      </c>
      <c r="AI95">
        <f>N(Ввод!$U27&gt;=AI$14)</f>
        <v>0</v>
      </c>
      <c r="AJ95">
        <f>N(Ввод!$U27&gt;=AJ$14)</f>
        <v>0</v>
      </c>
      <c r="AK95">
        <f>N(Ввод!$U27&gt;=AK$14)</f>
        <v>0</v>
      </c>
      <c r="AL95">
        <f>N(Ввод!$U27&gt;=AL$14)</f>
        <v>0</v>
      </c>
      <c r="AM95">
        <f>N(Ввод!$U27&gt;=AM$14)</f>
        <v>0</v>
      </c>
      <c r="AN95">
        <f>N(Ввод!$U27&gt;=AN$14)</f>
        <v>0</v>
      </c>
      <c r="AO95">
        <f>N(Ввод!$U27&gt;=AO$14)</f>
        <v>0</v>
      </c>
      <c r="AP95">
        <f>N(Ввод!$U27&gt;=AP$14)</f>
        <v>0</v>
      </c>
      <c r="AQ95">
        <f>N(Ввод!$U27&gt;=AQ$14)</f>
        <v>0</v>
      </c>
      <c r="AR95">
        <f>N(Ввод!$U27&gt;=AR$14)</f>
        <v>0</v>
      </c>
      <c r="AS95">
        <f>N(Ввод!$U27&gt;=AS$14)</f>
        <v>0</v>
      </c>
      <c r="AT95">
        <f>N(Ввод!$U27&gt;=AT$14)</f>
        <v>0</v>
      </c>
      <c r="AU95">
        <f>N(Ввод!$U27&gt;=AU$14)</f>
        <v>0</v>
      </c>
      <c r="AV95">
        <f>N(Ввод!$U27&gt;=AV$14)</f>
        <v>0</v>
      </c>
      <c r="AW95">
        <f>N(Ввод!$U27&gt;=AW$14)</f>
        <v>0</v>
      </c>
      <c r="AX95">
        <f>N(Ввод!$U27&gt;=AX$14)</f>
        <v>0</v>
      </c>
      <c r="AY95">
        <f>N(Ввод!$U27&gt;=AY$14)</f>
        <v>0</v>
      </c>
      <c r="AZ95">
        <f>N(Ввод!$U27&gt;=AZ$14)</f>
        <v>0</v>
      </c>
      <c r="BA95">
        <f>N(Ввод!$U27&gt;=BA$14)</f>
        <v>0</v>
      </c>
      <c r="BB95">
        <f>N(Ввод!$U27&gt;=BB$14)</f>
        <v>0</v>
      </c>
      <c r="BC95">
        <f>N(Ввод!$U27&gt;=BC$14)</f>
        <v>0</v>
      </c>
      <c r="BD95">
        <f>N(Ввод!$U27&gt;=BD$14)</f>
        <v>0</v>
      </c>
      <c r="BE95">
        <f>N(Ввод!$U27&gt;=BE$14)</f>
        <v>0</v>
      </c>
      <c r="BF95">
        <f>N(Ввод!$U27&gt;=BF$14)</f>
        <v>0</v>
      </c>
      <c r="BG95">
        <f>N(Ввод!$U27&gt;=BG$14)</f>
        <v>0</v>
      </c>
      <c r="BH95">
        <f>N(Ввод!$U27&gt;=BH$14)</f>
        <v>0</v>
      </c>
      <c r="BI95">
        <f>N(Ввод!$U27&gt;=BI$14)</f>
        <v>0</v>
      </c>
      <c r="BJ95">
        <f>N(Ввод!$U27&gt;=BJ$14)</f>
        <v>0</v>
      </c>
      <c r="BK95">
        <f>N(Ввод!$U27&gt;=BK$14)</f>
        <v>0</v>
      </c>
      <c r="BL95">
        <f>N(Ввод!$U27&gt;=BL$14)</f>
        <v>0</v>
      </c>
      <c r="BM95">
        <f>N(Ввод!$U27&gt;=BM$14)</f>
        <v>0</v>
      </c>
      <c r="BN95">
        <f>N(Ввод!$U27&gt;=BN$14)</f>
        <v>0</v>
      </c>
      <c r="BO95">
        <f>N(Ввод!$U27&gt;=BO$14)</f>
        <v>0</v>
      </c>
      <c r="BP95">
        <f>N(Ввод!$U27&gt;=BP$14)</f>
        <v>0</v>
      </c>
      <c r="BQ95">
        <f>N(Ввод!$U27&gt;=BQ$14)</f>
        <v>0</v>
      </c>
      <c r="BR95">
        <f>N(Ввод!$U27&gt;=BR$14)</f>
        <v>0</v>
      </c>
      <c r="BS95">
        <f>N(Ввод!$U27&gt;=BS$14)</f>
        <v>0</v>
      </c>
      <c r="BT95">
        <f>N(Ввод!$U27&gt;=BT$14)</f>
        <v>0</v>
      </c>
      <c r="BU95">
        <f>N(Ввод!$U27&gt;=BU$14)</f>
        <v>0</v>
      </c>
      <c r="BV95">
        <f>N(Ввод!$U27&gt;=BV$14)</f>
        <v>0</v>
      </c>
      <c r="BW95">
        <f>N(Ввод!$U27&gt;=BW$14)</f>
        <v>0</v>
      </c>
      <c r="BX95">
        <f>N(Ввод!$U27&gt;=BX$14)</f>
        <v>0</v>
      </c>
      <c r="BY95">
        <f>N(Ввод!$U27&gt;=BY$14)</f>
        <v>0</v>
      </c>
      <c r="BZ95">
        <f>N(Ввод!$U27&gt;=BZ$14)</f>
        <v>0</v>
      </c>
      <c r="CA95">
        <f>N(Ввод!$U27&gt;=CA$14)</f>
        <v>0</v>
      </c>
      <c r="CB95">
        <f>N(Ввод!$U27&gt;=CB$14)</f>
        <v>0</v>
      </c>
      <c r="CC95">
        <f>N(Ввод!$U27&gt;=CC$14)</f>
        <v>0</v>
      </c>
      <c r="CD95">
        <f>N(Ввод!$U27&gt;=CD$14)</f>
        <v>0</v>
      </c>
      <c r="CE95">
        <f>N(Ввод!$U27&gt;=CE$14)</f>
        <v>0</v>
      </c>
      <c r="CF95">
        <f>N(Ввод!$U27&gt;=CF$14)</f>
        <v>0</v>
      </c>
      <c r="CG95">
        <f>N(Ввод!$U27&gt;=CG$14)</f>
        <v>0</v>
      </c>
      <c r="CH95">
        <f>N(Ввод!$U27&gt;=CH$14)</f>
        <v>0</v>
      </c>
      <c r="CI95">
        <f>N(Ввод!$U27&gt;=CI$14)</f>
        <v>0</v>
      </c>
      <c r="CJ95">
        <f>N(Ввод!$U27&gt;=CJ$14)</f>
        <v>0</v>
      </c>
      <c r="CK95">
        <f>N(Ввод!$U27&gt;=CK$14)</f>
        <v>0</v>
      </c>
      <c r="CL95">
        <f>N(Ввод!$U27&gt;=CL$14)</f>
        <v>0</v>
      </c>
      <c r="CM95">
        <f>N(Ввод!$U27&gt;=CM$14)</f>
        <v>0</v>
      </c>
      <c r="CN95">
        <f>N(Ввод!$U27&gt;=CN$14)</f>
        <v>0</v>
      </c>
      <c r="CO95">
        <f>N(Ввод!$U27&gt;=CO$14)</f>
        <v>0</v>
      </c>
      <c r="CP95">
        <f>N(Ввод!$U27&gt;=CP$14)</f>
        <v>0</v>
      </c>
      <c r="CQ95">
        <f>N(Ввод!$U27&gt;=CQ$14)</f>
        <v>0</v>
      </c>
      <c r="CR95">
        <f>N(Ввод!$U27&gt;=CR$14)</f>
        <v>0</v>
      </c>
      <c r="CS95">
        <f>N(Ввод!$U27&gt;=CS$14)</f>
        <v>0</v>
      </c>
      <c r="CT95">
        <f>N(Ввод!$U27&gt;=CT$14)</f>
        <v>0</v>
      </c>
      <c r="CU95">
        <f>N(Ввод!$U27&gt;=CU$14)</f>
        <v>0</v>
      </c>
      <c r="CV95">
        <f>N(Ввод!$U27&gt;=CV$14)</f>
        <v>0</v>
      </c>
      <c r="CW95">
        <f>N(Ввод!$U27&gt;=CW$14)</f>
        <v>0</v>
      </c>
      <c r="CX95">
        <f>N(Ввод!$U27&gt;=CX$14)</f>
        <v>0</v>
      </c>
      <c r="CY95">
        <f>N(Ввод!$U27&gt;=CY$14)</f>
        <v>0</v>
      </c>
      <c r="CZ95">
        <f>N(Ввод!$U27&gt;=CZ$14)</f>
        <v>0</v>
      </c>
      <c r="DA95">
        <f>N(Ввод!$U27&gt;=DA$14)</f>
        <v>0</v>
      </c>
      <c r="DB95">
        <f>N(Ввод!$U27&gt;=DB$14)</f>
        <v>0</v>
      </c>
      <c r="DC95">
        <f>N(Ввод!$U27&gt;=DC$14)</f>
        <v>0</v>
      </c>
      <c r="DD95">
        <f>N(Ввод!$U27&gt;=DD$14)</f>
        <v>0</v>
      </c>
      <c r="DE95">
        <f>N(Ввод!$U27&gt;=DE$14)</f>
        <v>0</v>
      </c>
      <c r="DF95">
        <f>N(Ввод!$U27&gt;=DF$14)</f>
        <v>0</v>
      </c>
      <c r="DG95">
        <f>N(Ввод!$U27&gt;=DG$14)</f>
        <v>0</v>
      </c>
      <c r="DH95">
        <f>N(Ввод!$U27&gt;=DH$14)</f>
        <v>0</v>
      </c>
      <c r="DI95">
        <f>N(Ввод!$U27&gt;=DI$14)</f>
        <v>1</v>
      </c>
      <c r="DJ95">
        <f>N(Ввод!$U27&gt;=DJ$14)</f>
        <v>1</v>
      </c>
    </row>
    <row r="96" spans="1:114">
      <c r="B96" t="str">
        <f t="shared" si="11"/>
        <v>Создание / реконструкция объект №3</v>
      </c>
      <c r="G96" s="7" t="s">
        <v>193</v>
      </c>
      <c r="J96">
        <f>N(Ввод!$U28&gt;=J$14)</f>
        <v>1</v>
      </c>
      <c r="K96">
        <f>N(Ввод!$U28&gt;=K$14)</f>
        <v>1</v>
      </c>
      <c r="L96">
        <f>N(Ввод!$U28&gt;=L$14)</f>
        <v>1</v>
      </c>
      <c r="M96">
        <f>N(Ввод!$U28&gt;=M$14)</f>
        <v>1</v>
      </c>
      <c r="N96">
        <f>N(Ввод!$U28&gt;=N$14)</f>
        <v>1</v>
      </c>
      <c r="O96">
        <f>N(Ввод!$U28&gt;=O$14)</f>
        <v>1</v>
      </c>
      <c r="P96">
        <f>N(Ввод!$U28&gt;=P$14)</f>
        <v>1</v>
      </c>
      <c r="Q96">
        <f>N(Ввод!$U28&gt;=Q$14)</f>
        <v>1</v>
      </c>
      <c r="R96">
        <f>N(Ввод!$U28&gt;=R$14)</f>
        <v>1</v>
      </c>
      <c r="S96">
        <f>N(Ввод!$U28&gt;=S$14)</f>
        <v>1</v>
      </c>
      <c r="T96">
        <f>N(Ввод!$U28&gt;=T$14)</f>
        <v>1</v>
      </c>
      <c r="U96">
        <f>N(Ввод!$U28&gt;=U$14)</f>
        <v>0</v>
      </c>
      <c r="V96">
        <f>N(Ввод!$U28&gt;=V$14)</f>
        <v>0</v>
      </c>
      <c r="W96">
        <f>N(Ввод!$U28&gt;=W$14)</f>
        <v>0</v>
      </c>
      <c r="X96">
        <f>N(Ввод!$U28&gt;=X$14)</f>
        <v>0</v>
      </c>
      <c r="Y96">
        <f>N(Ввод!$U28&gt;=Y$14)</f>
        <v>0</v>
      </c>
      <c r="Z96">
        <f>N(Ввод!$U28&gt;=Z$14)</f>
        <v>0</v>
      </c>
      <c r="AA96">
        <f>N(Ввод!$U28&gt;=AA$14)</f>
        <v>0</v>
      </c>
      <c r="AB96">
        <f>N(Ввод!$U28&gt;=AB$14)</f>
        <v>0</v>
      </c>
      <c r="AC96">
        <f>N(Ввод!$U28&gt;=AC$14)</f>
        <v>0</v>
      </c>
      <c r="AD96">
        <f>N(Ввод!$U28&gt;=AD$14)</f>
        <v>0</v>
      </c>
      <c r="AE96">
        <f>N(Ввод!$U28&gt;=AE$14)</f>
        <v>0</v>
      </c>
      <c r="AF96">
        <f>N(Ввод!$U28&gt;=AF$14)</f>
        <v>0</v>
      </c>
      <c r="AG96">
        <f>N(Ввод!$U28&gt;=AG$14)</f>
        <v>0</v>
      </c>
      <c r="AH96">
        <f>N(Ввод!$U28&gt;=AH$14)</f>
        <v>0</v>
      </c>
      <c r="AI96">
        <f>N(Ввод!$U28&gt;=AI$14)</f>
        <v>0</v>
      </c>
      <c r="AJ96">
        <f>N(Ввод!$U28&gt;=AJ$14)</f>
        <v>0</v>
      </c>
      <c r="AK96">
        <f>N(Ввод!$U28&gt;=AK$14)</f>
        <v>0</v>
      </c>
      <c r="AL96">
        <f>N(Ввод!$U28&gt;=AL$14)</f>
        <v>0</v>
      </c>
      <c r="AM96">
        <f>N(Ввод!$U28&gt;=AM$14)</f>
        <v>0</v>
      </c>
      <c r="AN96">
        <f>N(Ввод!$U28&gt;=AN$14)</f>
        <v>0</v>
      </c>
      <c r="AO96">
        <f>N(Ввод!$U28&gt;=AO$14)</f>
        <v>0</v>
      </c>
      <c r="AP96">
        <f>N(Ввод!$U28&gt;=AP$14)</f>
        <v>0</v>
      </c>
      <c r="AQ96">
        <f>N(Ввод!$U28&gt;=AQ$14)</f>
        <v>0</v>
      </c>
      <c r="AR96">
        <f>N(Ввод!$U28&gt;=AR$14)</f>
        <v>0</v>
      </c>
      <c r="AS96">
        <f>N(Ввод!$U28&gt;=AS$14)</f>
        <v>0</v>
      </c>
      <c r="AT96">
        <f>N(Ввод!$U28&gt;=AT$14)</f>
        <v>0</v>
      </c>
      <c r="AU96">
        <f>N(Ввод!$U28&gt;=AU$14)</f>
        <v>0</v>
      </c>
      <c r="AV96">
        <f>N(Ввод!$U28&gt;=AV$14)</f>
        <v>0</v>
      </c>
      <c r="AW96">
        <f>N(Ввод!$U28&gt;=AW$14)</f>
        <v>0</v>
      </c>
      <c r="AX96">
        <f>N(Ввод!$U28&gt;=AX$14)</f>
        <v>0</v>
      </c>
      <c r="AY96">
        <f>N(Ввод!$U28&gt;=AY$14)</f>
        <v>0</v>
      </c>
      <c r="AZ96">
        <f>N(Ввод!$U28&gt;=AZ$14)</f>
        <v>0</v>
      </c>
      <c r="BA96">
        <f>N(Ввод!$U28&gt;=BA$14)</f>
        <v>0</v>
      </c>
      <c r="BB96">
        <f>N(Ввод!$U28&gt;=BB$14)</f>
        <v>0</v>
      </c>
      <c r="BC96">
        <f>N(Ввод!$U28&gt;=BC$14)</f>
        <v>0</v>
      </c>
      <c r="BD96">
        <f>N(Ввод!$U28&gt;=BD$14)</f>
        <v>0</v>
      </c>
      <c r="BE96">
        <f>N(Ввод!$U28&gt;=BE$14)</f>
        <v>0</v>
      </c>
      <c r="BF96">
        <f>N(Ввод!$U28&gt;=BF$14)</f>
        <v>0</v>
      </c>
      <c r="BG96">
        <f>N(Ввод!$U28&gt;=BG$14)</f>
        <v>0</v>
      </c>
      <c r="BH96">
        <f>N(Ввод!$U28&gt;=BH$14)</f>
        <v>0</v>
      </c>
      <c r="BI96">
        <f>N(Ввод!$U28&gt;=BI$14)</f>
        <v>0</v>
      </c>
      <c r="BJ96">
        <f>N(Ввод!$U28&gt;=BJ$14)</f>
        <v>0</v>
      </c>
      <c r="BK96">
        <f>N(Ввод!$U28&gt;=BK$14)</f>
        <v>0</v>
      </c>
      <c r="BL96">
        <f>N(Ввод!$U28&gt;=BL$14)</f>
        <v>0</v>
      </c>
      <c r="BM96">
        <f>N(Ввод!$U28&gt;=BM$14)</f>
        <v>0</v>
      </c>
      <c r="BN96">
        <f>N(Ввод!$U28&gt;=BN$14)</f>
        <v>0</v>
      </c>
      <c r="BO96">
        <f>N(Ввод!$U28&gt;=BO$14)</f>
        <v>0</v>
      </c>
      <c r="BP96">
        <f>N(Ввод!$U28&gt;=BP$14)</f>
        <v>0</v>
      </c>
      <c r="BQ96">
        <f>N(Ввод!$U28&gt;=BQ$14)</f>
        <v>0</v>
      </c>
      <c r="BR96">
        <f>N(Ввод!$U28&gt;=BR$14)</f>
        <v>0</v>
      </c>
      <c r="BS96">
        <f>N(Ввод!$U28&gt;=BS$14)</f>
        <v>0</v>
      </c>
      <c r="BT96">
        <f>N(Ввод!$U28&gt;=BT$14)</f>
        <v>0</v>
      </c>
      <c r="BU96">
        <f>N(Ввод!$U28&gt;=BU$14)</f>
        <v>0</v>
      </c>
      <c r="BV96">
        <f>N(Ввод!$U28&gt;=BV$14)</f>
        <v>0</v>
      </c>
      <c r="BW96">
        <f>N(Ввод!$U28&gt;=BW$14)</f>
        <v>0</v>
      </c>
      <c r="BX96">
        <f>N(Ввод!$U28&gt;=BX$14)</f>
        <v>0</v>
      </c>
      <c r="BY96">
        <f>N(Ввод!$U28&gt;=BY$14)</f>
        <v>0</v>
      </c>
      <c r="BZ96">
        <f>N(Ввод!$U28&gt;=BZ$14)</f>
        <v>0</v>
      </c>
      <c r="CA96">
        <f>N(Ввод!$U28&gt;=CA$14)</f>
        <v>0</v>
      </c>
      <c r="CB96">
        <f>N(Ввод!$U28&gt;=CB$14)</f>
        <v>0</v>
      </c>
      <c r="CC96">
        <f>N(Ввод!$U28&gt;=CC$14)</f>
        <v>0</v>
      </c>
      <c r="CD96">
        <f>N(Ввод!$U28&gt;=CD$14)</f>
        <v>0</v>
      </c>
      <c r="CE96">
        <f>N(Ввод!$U28&gt;=CE$14)</f>
        <v>0</v>
      </c>
      <c r="CF96">
        <f>N(Ввод!$U28&gt;=CF$14)</f>
        <v>0</v>
      </c>
      <c r="CG96">
        <f>N(Ввод!$U28&gt;=CG$14)</f>
        <v>0</v>
      </c>
      <c r="CH96">
        <f>N(Ввод!$U28&gt;=CH$14)</f>
        <v>0</v>
      </c>
      <c r="CI96">
        <f>N(Ввод!$U28&gt;=CI$14)</f>
        <v>0</v>
      </c>
      <c r="CJ96">
        <f>N(Ввод!$U28&gt;=CJ$14)</f>
        <v>0</v>
      </c>
      <c r="CK96">
        <f>N(Ввод!$U28&gt;=CK$14)</f>
        <v>0</v>
      </c>
      <c r="CL96">
        <f>N(Ввод!$U28&gt;=CL$14)</f>
        <v>0</v>
      </c>
      <c r="CM96">
        <f>N(Ввод!$U28&gt;=CM$14)</f>
        <v>0</v>
      </c>
      <c r="CN96">
        <f>N(Ввод!$U28&gt;=CN$14)</f>
        <v>0</v>
      </c>
      <c r="CO96">
        <f>N(Ввод!$U28&gt;=CO$14)</f>
        <v>0</v>
      </c>
      <c r="CP96">
        <f>N(Ввод!$U28&gt;=CP$14)</f>
        <v>0</v>
      </c>
      <c r="CQ96">
        <f>N(Ввод!$U28&gt;=CQ$14)</f>
        <v>0</v>
      </c>
      <c r="CR96">
        <f>N(Ввод!$U28&gt;=CR$14)</f>
        <v>0</v>
      </c>
      <c r="CS96">
        <f>N(Ввод!$U28&gt;=CS$14)</f>
        <v>0</v>
      </c>
      <c r="CT96">
        <f>N(Ввод!$U28&gt;=CT$14)</f>
        <v>0</v>
      </c>
      <c r="CU96">
        <f>N(Ввод!$U28&gt;=CU$14)</f>
        <v>0</v>
      </c>
      <c r="CV96">
        <f>N(Ввод!$U28&gt;=CV$14)</f>
        <v>0</v>
      </c>
      <c r="CW96">
        <f>N(Ввод!$U28&gt;=CW$14)</f>
        <v>0</v>
      </c>
      <c r="CX96">
        <f>N(Ввод!$U28&gt;=CX$14)</f>
        <v>0</v>
      </c>
      <c r="CY96">
        <f>N(Ввод!$U28&gt;=CY$14)</f>
        <v>0</v>
      </c>
      <c r="CZ96">
        <f>N(Ввод!$U28&gt;=CZ$14)</f>
        <v>0</v>
      </c>
      <c r="DA96">
        <f>N(Ввод!$U28&gt;=DA$14)</f>
        <v>0</v>
      </c>
      <c r="DB96">
        <f>N(Ввод!$U28&gt;=DB$14)</f>
        <v>0</v>
      </c>
      <c r="DC96">
        <f>N(Ввод!$U28&gt;=DC$14)</f>
        <v>0</v>
      </c>
      <c r="DD96">
        <f>N(Ввод!$U28&gt;=DD$14)</f>
        <v>0</v>
      </c>
      <c r="DE96">
        <f>N(Ввод!$U28&gt;=DE$14)</f>
        <v>0</v>
      </c>
      <c r="DF96">
        <f>N(Ввод!$U28&gt;=DF$14)</f>
        <v>0</v>
      </c>
      <c r="DG96">
        <f>N(Ввод!$U28&gt;=DG$14)</f>
        <v>0</v>
      </c>
      <c r="DH96">
        <f>N(Ввод!$U28&gt;=DH$14)</f>
        <v>0</v>
      </c>
      <c r="DI96">
        <f>N(Ввод!$U28&gt;=DI$14)</f>
        <v>1</v>
      </c>
      <c r="DJ96">
        <f>N(Ввод!$U28&gt;=DJ$14)</f>
        <v>1</v>
      </c>
    </row>
    <row r="97" spans="2:114">
      <c r="B97" t="str">
        <f t="shared" si="11"/>
        <v>Создание / реконструкция объект №4</v>
      </c>
      <c r="G97" s="7" t="s">
        <v>193</v>
      </c>
      <c r="J97">
        <f>N(Ввод!$U29&gt;=J$14)</f>
        <v>0</v>
      </c>
      <c r="K97">
        <f>N(Ввод!$U29&gt;=K$14)</f>
        <v>0</v>
      </c>
      <c r="L97">
        <f>N(Ввод!$U29&gt;=L$14)</f>
        <v>0</v>
      </c>
      <c r="M97">
        <f>N(Ввод!$U29&gt;=M$14)</f>
        <v>0</v>
      </c>
      <c r="N97">
        <f>N(Ввод!$U29&gt;=N$14)</f>
        <v>0</v>
      </c>
      <c r="O97">
        <f>N(Ввод!$U29&gt;=O$14)</f>
        <v>0</v>
      </c>
      <c r="P97">
        <f>N(Ввод!$U29&gt;=P$14)</f>
        <v>0</v>
      </c>
      <c r="Q97">
        <f>N(Ввод!$U29&gt;=Q$14)</f>
        <v>0</v>
      </c>
      <c r="R97">
        <f>N(Ввод!$U29&gt;=R$14)</f>
        <v>0</v>
      </c>
      <c r="S97">
        <f>N(Ввод!$U29&gt;=S$14)</f>
        <v>0</v>
      </c>
      <c r="T97">
        <f>N(Ввод!$U29&gt;=T$14)</f>
        <v>0</v>
      </c>
      <c r="U97">
        <f>N(Ввод!$U29&gt;=U$14)</f>
        <v>0</v>
      </c>
      <c r="V97">
        <f>N(Ввод!$U29&gt;=V$14)</f>
        <v>0</v>
      </c>
      <c r="W97">
        <f>N(Ввод!$U29&gt;=W$14)</f>
        <v>0</v>
      </c>
      <c r="X97">
        <f>N(Ввод!$U29&gt;=X$14)</f>
        <v>0</v>
      </c>
      <c r="Y97">
        <f>N(Ввод!$U29&gt;=Y$14)</f>
        <v>0</v>
      </c>
      <c r="Z97">
        <f>N(Ввод!$U29&gt;=Z$14)</f>
        <v>0</v>
      </c>
      <c r="AA97">
        <f>N(Ввод!$U29&gt;=AA$14)</f>
        <v>0</v>
      </c>
      <c r="AB97">
        <f>N(Ввод!$U29&gt;=AB$14)</f>
        <v>0</v>
      </c>
      <c r="AC97">
        <f>N(Ввод!$U29&gt;=AC$14)</f>
        <v>0</v>
      </c>
      <c r="AD97">
        <f>N(Ввод!$U29&gt;=AD$14)</f>
        <v>0</v>
      </c>
      <c r="AE97">
        <f>N(Ввод!$U29&gt;=AE$14)</f>
        <v>0</v>
      </c>
      <c r="AF97">
        <f>N(Ввод!$U29&gt;=AF$14)</f>
        <v>0</v>
      </c>
      <c r="AG97">
        <f>N(Ввод!$U29&gt;=AG$14)</f>
        <v>0</v>
      </c>
      <c r="AH97">
        <f>N(Ввод!$U29&gt;=AH$14)</f>
        <v>0</v>
      </c>
      <c r="AI97">
        <f>N(Ввод!$U29&gt;=AI$14)</f>
        <v>0</v>
      </c>
      <c r="AJ97">
        <f>N(Ввод!$U29&gt;=AJ$14)</f>
        <v>0</v>
      </c>
      <c r="AK97">
        <f>N(Ввод!$U29&gt;=AK$14)</f>
        <v>0</v>
      </c>
      <c r="AL97">
        <f>N(Ввод!$U29&gt;=AL$14)</f>
        <v>0</v>
      </c>
      <c r="AM97">
        <f>N(Ввод!$U29&gt;=AM$14)</f>
        <v>0</v>
      </c>
      <c r="AN97">
        <f>N(Ввод!$U29&gt;=AN$14)</f>
        <v>0</v>
      </c>
      <c r="AO97">
        <f>N(Ввод!$U29&gt;=AO$14)</f>
        <v>0</v>
      </c>
      <c r="AP97">
        <f>N(Ввод!$U29&gt;=AP$14)</f>
        <v>0</v>
      </c>
      <c r="AQ97">
        <f>N(Ввод!$U29&gt;=AQ$14)</f>
        <v>0</v>
      </c>
      <c r="AR97">
        <f>N(Ввод!$U29&gt;=AR$14)</f>
        <v>0</v>
      </c>
      <c r="AS97">
        <f>N(Ввод!$U29&gt;=AS$14)</f>
        <v>0</v>
      </c>
      <c r="AT97">
        <f>N(Ввод!$U29&gt;=AT$14)</f>
        <v>0</v>
      </c>
      <c r="AU97">
        <f>N(Ввод!$U29&gt;=AU$14)</f>
        <v>0</v>
      </c>
      <c r="AV97">
        <f>N(Ввод!$U29&gt;=AV$14)</f>
        <v>0</v>
      </c>
      <c r="AW97">
        <f>N(Ввод!$U29&gt;=AW$14)</f>
        <v>0</v>
      </c>
      <c r="AX97">
        <f>N(Ввод!$U29&gt;=AX$14)</f>
        <v>0</v>
      </c>
      <c r="AY97">
        <f>N(Ввод!$U29&gt;=AY$14)</f>
        <v>0</v>
      </c>
      <c r="AZ97">
        <f>N(Ввод!$U29&gt;=AZ$14)</f>
        <v>0</v>
      </c>
      <c r="BA97">
        <f>N(Ввод!$U29&gt;=BA$14)</f>
        <v>0</v>
      </c>
      <c r="BB97">
        <f>N(Ввод!$U29&gt;=BB$14)</f>
        <v>0</v>
      </c>
      <c r="BC97">
        <f>N(Ввод!$U29&gt;=BC$14)</f>
        <v>0</v>
      </c>
      <c r="BD97">
        <f>N(Ввод!$U29&gt;=BD$14)</f>
        <v>0</v>
      </c>
      <c r="BE97">
        <f>N(Ввод!$U29&gt;=BE$14)</f>
        <v>0</v>
      </c>
      <c r="BF97">
        <f>N(Ввод!$U29&gt;=BF$14)</f>
        <v>0</v>
      </c>
      <c r="BG97">
        <f>N(Ввод!$U29&gt;=BG$14)</f>
        <v>0</v>
      </c>
      <c r="BH97">
        <f>N(Ввод!$U29&gt;=BH$14)</f>
        <v>0</v>
      </c>
      <c r="BI97">
        <f>N(Ввод!$U29&gt;=BI$14)</f>
        <v>0</v>
      </c>
      <c r="BJ97">
        <f>N(Ввод!$U29&gt;=BJ$14)</f>
        <v>0</v>
      </c>
      <c r="BK97">
        <f>N(Ввод!$U29&gt;=BK$14)</f>
        <v>0</v>
      </c>
      <c r="BL97">
        <f>N(Ввод!$U29&gt;=BL$14)</f>
        <v>0</v>
      </c>
      <c r="BM97">
        <f>N(Ввод!$U29&gt;=BM$14)</f>
        <v>0</v>
      </c>
      <c r="BN97">
        <f>N(Ввод!$U29&gt;=BN$14)</f>
        <v>0</v>
      </c>
      <c r="BO97">
        <f>N(Ввод!$U29&gt;=BO$14)</f>
        <v>0</v>
      </c>
      <c r="BP97">
        <f>N(Ввод!$U29&gt;=BP$14)</f>
        <v>0</v>
      </c>
      <c r="BQ97">
        <f>N(Ввод!$U29&gt;=BQ$14)</f>
        <v>0</v>
      </c>
      <c r="BR97">
        <f>N(Ввод!$U29&gt;=BR$14)</f>
        <v>0</v>
      </c>
      <c r="BS97">
        <f>N(Ввод!$U29&gt;=BS$14)</f>
        <v>0</v>
      </c>
      <c r="BT97">
        <f>N(Ввод!$U29&gt;=BT$14)</f>
        <v>0</v>
      </c>
      <c r="BU97">
        <f>N(Ввод!$U29&gt;=BU$14)</f>
        <v>0</v>
      </c>
      <c r="BV97">
        <f>N(Ввод!$U29&gt;=BV$14)</f>
        <v>0</v>
      </c>
      <c r="BW97">
        <f>N(Ввод!$U29&gt;=BW$14)</f>
        <v>0</v>
      </c>
      <c r="BX97">
        <f>N(Ввод!$U29&gt;=BX$14)</f>
        <v>0</v>
      </c>
      <c r="BY97">
        <f>N(Ввод!$U29&gt;=BY$14)</f>
        <v>0</v>
      </c>
      <c r="BZ97">
        <f>N(Ввод!$U29&gt;=BZ$14)</f>
        <v>0</v>
      </c>
      <c r="CA97">
        <f>N(Ввод!$U29&gt;=CA$14)</f>
        <v>0</v>
      </c>
      <c r="CB97">
        <f>N(Ввод!$U29&gt;=CB$14)</f>
        <v>0</v>
      </c>
      <c r="CC97">
        <f>N(Ввод!$U29&gt;=CC$14)</f>
        <v>0</v>
      </c>
      <c r="CD97">
        <f>N(Ввод!$U29&gt;=CD$14)</f>
        <v>0</v>
      </c>
      <c r="CE97">
        <f>N(Ввод!$U29&gt;=CE$14)</f>
        <v>0</v>
      </c>
      <c r="CF97">
        <f>N(Ввод!$U29&gt;=CF$14)</f>
        <v>0</v>
      </c>
      <c r="CG97">
        <f>N(Ввод!$U29&gt;=CG$14)</f>
        <v>0</v>
      </c>
      <c r="CH97">
        <f>N(Ввод!$U29&gt;=CH$14)</f>
        <v>0</v>
      </c>
      <c r="CI97">
        <f>N(Ввод!$U29&gt;=CI$14)</f>
        <v>0</v>
      </c>
      <c r="CJ97">
        <f>N(Ввод!$U29&gt;=CJ$14)</f>
        <v>0</v>
      </c>
      <c r="CK97">
        <f>N(Ввод!$U29&gt;=CK$14)</f>
        <v>0</v>
      </c>
      <c r="CL97">
        <f>N(Ввод!$U29&gt;=CL$14)</f>
        <v>0</v>
      </c>
      <c r="CM97">
        <f>N(Ввод!$U29&gt;=CM$14)</f>
        <v>0</v>
      </c>
      <c r="CN97">
        <f>N(Ввод!$U29&gt;=CN$14)</f>
        <v>0</v>
      </c>
      <c r="CO97">
        <f>N(Ввод!$U29&gt;=CO$14)</f>
        <v>0</v>
      </c>
      <c r="CP97">
        <f>N(Ввод!$U29&gt;=CP$14)</f>
        <v>0</v>
      </c>
      <c r="CQ97">
        <f>N(Ввод!$U29&gt;=CQ$14)</f>
        <v>0</v>
      </c>
      <c r="CR97">
        <f>N(Ввод!$U29&gt;=CR$14)</f>
        <v>0</v>
      </c>
      <c r="CS97">
        <f>N(Ввод!$U29&gt;=CS$14)</f>
        <v>0</v>
      </c>
      <c r="CT97">
        <f>N(Ввод!$U29&gt;=CT$14)</f>
        <v>0</v>
      </c>
      <c r="CU97">
        <f>N(Ввод!$U29&gt;=CU$14)</f>
        <v>0</v>
      </c>
      <c r="CV97">
        <f>N(Ввод!$U29&gt;=CV$14)</f>
        <v>0</v>
      </c>
      <c r="CW97">
        <f>N(Ввод!$U29&gt;=CW$14)</f>
        <v>0</v>
      </c>
      <c r="CX97">
        <f>N(Ввод!$U29&gt;=CX$14)</f>
        <v>0</v>
      </c>
      <c r="CY97">
        <f>N(Ввод!$U29&gt;=CY$14)</f>
        <v>0</v>
      </c>
      <c r="CZ97">
        <f>N(Ввод!$U29&gt;=CZ$14)</f>
        <v>0</v>
      </c>
      <c r="DA97">
        <f>N(Ввод!$U29&gt;=DA$14)</f>
        <v>0</v>
      </c>
      <c r="DB97">
        <f>N(Ввод!$U29&gt;=DB$14)</f>
        <v>0</v>
      </c>
      <c r="DC97">
        <f>N(Ввод!$U29&gt;=DC$14)</f>
        <v>0</v>
      </c>
      <c r="DD97">
        <f>N(Ввод!$U29&gt;=DD$14)</f>
        <v>0</v>
      </c>
      <c r="DE97">
        <f>N(Ввод!$U29&gt;=DE$14)</f>
        <v>0</v>
      </c>
      <c r="DF97">
        <f>N(Ввод!$U29&gt;=DF$14)</f>
        <v>0</v>
      </c>
      <c r="DG97">
        <f>N(Ввод!$U29&gt;=DG$14)</f>
        <v>0</v>
      </c>
      <c r="DH97">
        <f>N(Ввод!$U29&gt;=DH$14)</f>
        <v>0</v>
      </c>
      <c r="DI97">
        <f>N(Ввод!$U29&gt;=DI$14)</f>
        <v>1</v>
      </c>
      <c r="DJ97">
        <f>N(Ввод!$U29&gt;=DJ$14)</f>
        <v>1</v>
      </c>
    </row>
    <row r="98" spans="2:114">
      <c r="B98" t="str">
        <f t="shared" si="11"/>
        <v>Создание / реконструкция объект №5</v>
      </c>
      <c r="G98" s="7" t="s">
        <v>193</v>
      </c>
      <c r="J98">
        <f>N(Ввод!$U30&gt;=J$14)</f>
        <v>0</v>
      </c>
      <c r="K98">
        <f>N(Ввод!$U30&gt;=K$14)</f>
        <v>0</v>
      </c>
      <c r="L98">
        <f>N(Ввод!$U30&gt;=L$14)</f>
        <v>0</v>
      </c>
      <c r="M98">
        <f>N(Ввод!$U30&gt;=M$14)</f>
        <v>0</v>
      </c>
      <c r="N98">
        <f>N(Ввод!$U30&gt;=N$14)</f>
        <v>0</v>
      </c>
      <c r="O98">
        <f>N(Ввод!$U30&gt;=O$14)</f>
        <v>0</v>
      </c>
      <c r="P98">
        <f>N(Ввод!$U30&gt;=P$14)</f>
        <v>0</v>
      </c>
      <c r="Q98">
        <f>N(Ввод!$U30&gt;=Q$14)</f>
        <v>0</v>
      </c>
      <c r="R98">
        <f>N(Ввод!$U30&gt;=R$14)</f>
        <v>0</v>
      </c>
      <c r="S98">
        <f>N(Ввод!$U30&gt;=S$14)</f>
        <v>0</v>
      </c>
      <c r="T98">
        <f>N(Ввод!$U30&gt;=T$14)</f>
        <v>0</v>
      </c>
      <c r="U98">
        <f>N(Ввод!$U30&gt;=U$14)</f>
        <v>0</v>
      </c>
      <c r="V98">
        <f>N(Ввод!$U30&gt;=V$14)</f>
        <v>0</v>
      </c>
      <c r="W98">
        <f>N(Ввод!$U30&gt;=W$14)</f>
        <v>0</v>
      </c>
      <c r="X98">
        <f>N(Ввод!$U30&gt;=X$14)</f>
        <v>0</v>
      </c>
      <c r="Y98">
        <f>N(Ввод!$U30&gt;=Y$14)</f>
        <v>0</v>
      </c>
      <c r="Z98">
        <f>N(Ввод!$U30&gt;=Z$14)</f>
        <v>0</v>
      </c>
      <c r="AA98">
        <f>N(Ввод!$U30&gt;=AA$14)</f>
        <v>0</v>
      </c>
      <c r="AB98">
        <f>N(Ввод!$U30&gt;=AB$14)</f>
        <v>0</v>
      </c>
      <c r="AC98">
        <f>N(Ввод!$U30&gt;=AC$14)</f>
        <v>0</v>
      </c>
      <c r="AD98">
        <f>N(Ввод!$U30&gt;=AD$14)</f>
        <v>0</v>
      </c>
      <c r="AE98">
        <f>N(Ввод!$U30&gt;=AE$14)</f>
        <v>0</v>
      </c>
      <c r="AF98">
        <f>N(Ввод!$U30&gt;=AF$14)</f>
        <v>0</v>
      </c>
      <c r="AG98">
        <f>N(Ввод!$U30&gt;=AG$14)</f>
        <v>0</v>
      </c>
      <c r="AH98">
        <f>N(Ввод!$U30&gt;=AH$14)</f>
        <v>0</v>
      </c>
      <c r="AI98">
        <f>N(Ввод!$U30&gt;=AI$14)</f>
        <v>0</v>
      </c>
      <c r="AJ98">
        <f>N(Ввод!$U30&gt;=AJ$14)</f>
        <v>0</v>
      </c>
      <c r="AK98">
        <f>N(Ввод!$U30&gt;=AK$14)</f>
        <v>0</v>
      </c>
      <c r="AL98">
        <f>N(Ввод!$U30&gt;=AL$14)</f>
        <v>0</v>
      </c>
      <c r="AM98">
        <f>N(Ввод!$U30&gt;=AM$14)</f>
        <v>0</v>
      </c>
      <c r="AN98">
        <f>N(Ввод!$U30&gt;=AN$14)</f>
        <v>0</v>
      </c>
      <c r="AO98">
        <f>N(Ввод!$U30&gt;=AO$14)</f>
        <v>0</v>
      </c>
      <c r="AP98">
        <f>N(Ввод!$U30&gt;=AP$14)</f>
        <v>0</v>
      </c>
      <c r="AQ98">
        <f>N(Ввод!$U30&gt;=AQ$14)</f>
        <v>0</v>
      </c>
      <c r="AR98">
        <f>N(Ввод!$U30&gt;=AR$14)</f>
        <v>0</v>
      </c>
      <c r="AS98">
        <f>N(Ввод!$U30&gt;=AS$14)</f>
        <v>0</v>
      </c>
      <c r="AT98">
        <f>N(Ввод!$U30&gt;=AT$14)</f>
        <v>0</v>
      </c>
      <c r="AU98">
        <f>N(Ввод!$U30&gt;=AU$14)</f>
        <v>0</v>
      </c>
      <c r="AV98">
        <f>N(Ввод!$U30&gt;=AV$14)</f>
        <v>0</v>
      </c>
      <c r="AW98">
        <f>N(Ввод!$U30&gt;=AW$14)</f>
        <v>0</v>
      </c>
      <c r="AX98">
        <f>N(Ввод!$U30&gt;=AX$14)</f>
        <v>0</v>
      </c>
      <c r="AY98">
        <f>N(Ввод!$U30&gt;=AY$14)</f>
        <v>0</v>
      </c>
      <c r="AZ98">
        <f>N(Ввод!$U30&gt;=AZ$14)</f>
        <v>0</v>
      </c>
      <c r="BA98">
        <f>N(Ввод!$U30&gt;=BA$14)</f>
        <v>0</v>
      </c>
      <c r="BB98">
        <f>N(Ввод!$U30&gt;=BB$14)</f>
        <v>0</v>
      </c>
      <c r="BC98">
        <f>N(Ввод!$U30&gt;=BC$14)</f>
        <v>0</v>
      </c>
      <c r="BD98">
        <f>N(Ввод!$U30&gt;=BD$14)</f>
        <v>0</v>
      </c>
      <c r="BE98">
        <f>N(Ввод!$U30&gt;=BE$14)</f>
        <v>0</v>
      </c>
      <c r="BF98">
        <f>N(Ввод!$U30&gt;=BF$14)</f>
        <v>0</v>
      </c>
      <c r="BG98">
        <f>N(Ввод!$U30&gt;=BG$14)</f>
        <v>0</v>
      </c>
      <c r="BH98">
        <f>N(Ввод!$U30&gt;=BH$14)</f>
        <v>0</v>
      </c>
      <c r="BI98">
        <f>N(Ввод!$U30&gt;=BI$14)</f>
        <v>0</v>
      </c>
      <c r="BJ98">
        <f>N(Ввод!$U30&gt;=BJ$14)</f>
        <v>0</v>
      </c>
      <c r="BK98">
        <f>N(Ввод!$U30&gt;=BK$14)</f>
        <v>0</v>
      </c>
      <c r="BL98">
        <f>N(Ввод!$U30&gt;=BL$14)</f>
        <v>0</v>
      </c>
      <c r="BM98">
        <f>N(Ввод!$U30&gt;=BM$14)</f>
        <v>0</v>
      </c>
      <c r="BN98">
        <f>N(Ввод!$U30&gt;=BN$14)</f>
        <v>0</v>
      </c>
      <c r="BO98">
        <f>N(Ввод!$U30&gt;=BO$14)</f>
        <v>0</v>
      </c>
      <c r="BP98">
        <f>N(Ввод!$U30&gt;=BP$14)</f>
        <v>0</v>
      </c>
      <c r="BQ98">
        <f>N(Ввод!$U30&gt;=BQ$14)</f>
        <v>0</v>
      </c>
      <c r="BR98">
        <f>N(Ввод!$U30&gt;=BR$14)</f>
        <v>0</v>
      </c>
      <c r="BS98">
        <f>N(Ввод!$U30&gt;=BS$14)</f>
        <v>0</v>
      </c>
      <c r="BT98">
        <f>N(Ввод!$U30&gt;=BT$14)</f>
        <v>0</v>
      </c>
      <c r="BU98">
        <f>N(Ввод!$U30&gt;=BU$14)</f>
        <v>0</v>
      </c>
      <c r="BV98">
        <f>N(Ввод!$U30&gt;=BV$14)</f>
        <v>0</v>
      </c>
      <c r="BW98">
        <f>N(Ввод!$U30&gt;=BW$14)</f>
        <v>0</v>
      </c>
      <c r="BX98">
        <f>N(Ввод!$U30&gt;=BX$14)</f>
        <v>0</v>
      </c>
      <c r="BY98">
        <f>N(Ввод!$U30&gt;=BY$14)</f>
        <v>0</v>
      </c>
      <c r="BZ98">
        <f>N(Ввод!$U30&gt;=BZ$14)</f>
        <v>0</v>
      </c>
      <c r="CA98">
        <f>N(Ввод!$U30&gt;=CA$14)</f>
        <v>0</v>
      </c>
      <c r="CB98">
        <f>N(Ввод!$U30&gt;=CB$14)</f>
        <v>0</v>
      </c>
      <c r="CC98">
        <f>N(Ввод!$U30&gt;=CC$14)</f>
        <v>0</v>
      </c>
      <c r="CD98">
        <f>N(Ввод!$U30&gt;=CD$14)</f>
        <v>0</v>
      </c>
      <c r="CE98">
        <f>N(Ввод!$U30&gt;=CE$14)</f>
        <v>0</v>
      </c>
      <c r="CF98">
        <f>N(Ввод!$U30&gt;=CF$14)</f>
        <v>0</v>
      </c>
      <c r="CG98">
        <f>N(Ввод!$U30&gt;=CG$14)</f>
        <v>0</v>
      </c>
      <c r="CH98">
        <f>N(Ввод!$U30&gt;=CH$14)</f>
        <v>0</v>
      </c>
      <c r="CI98">
        <f>N(Ввод!$U30&gt;=CI$14)</f>
        <v>0</v>
      </c>
      <c r="CJ98">
        <f>N(Ввод!$U30&gt;=CJ$14)</f>
        <v>0</v>
      </c>
      <c r="CK98">
        <f>N(Ввод!$U30&gt;=CK$14)</f>
        <v>0</v>
      </c>
      <c r="CL98">
        <f>N(Ввод!$U30&gt;=CL$14)</f>
        <v>0</v>
      </c>
      <c r="CM98">
        <f>N(Ввод!$U30&gt;=CM$14)</f>
        <v>0</v>
      </c>
      <c r="CN98">
        <f>N(Ввод!$U30&gt;=CN$14)</f>
        <v>0</v>
      </c>
      <c r="CO98">
        <f>N(Ввод!$U30&gt;=CO$14)</f>
        <v>0</v>
      </c>
      <c r="CP98">
        <f>N(Ввод!$U30&gt;=CP$14)</f>
        <v>0</v>
      </c>
      <c r="CQ98">
        <f>N(Ввод!$U30&gt;=CQ$14)</f>
        <v>0</v>
      </c>
      <c r="CR98">
        <f>N(Ввод!$U30&gt;=CR$14)</f>
        <v>0</v>
      </c>
      <c r="CS98">
        <f>N(Ввод!$U30&gt;=CS$14)</f>
        <v>0</v>
      </c>
      <c r="CT98">
        <f>N(Ввод!$U30&gt;=CT$14)</f>
        <v>0</v>
      </c>
      <c r="CU98">
        <f>N(Ввод!$U30&gt;=CU$14)</f>
        <v>0</v>
      </c>
      <c r="CV98">
        <f>N(Ввод!$U30&gt;=CV$14)</f>
        <v>0</v>
      </c>
      <c r="CW98">
        <f>N(Ввод!$U30&gt;=CW$14)</f>
        <v>0</v>
      </c>
      <c r="CX98">
        <f>N(Ввод!$U30&gt;=CX$14)</f>
        <v>0</v>
      </c>
      <c r="CY98">
        <f>N(Ввод!$U30&gt;=CY$14)</f>
        <v>0</v>
      </c>
      <c r="CZ98">
        <f>N(Ввод!$U30&gt;=CZ$14)</f>
        <v>0</v>
      </c>
      <c r="DA98">
        <f>N(Ввод!$U30&gt;=DA$14)</f>
        <v>0</v>
      </c>
      <c r="DB98">
        <f>N(Ввод!$U30&gt;=DB$14)</f>
        <v>0</v>
      </c>
      <c r="DC98">
        <f>N(Ввод!$U30&gt;=DC$14)</f>
        <v>0</v>
      </c>
      <c r="DD98">
        <f>N(Ввод!$U30&gt;=DD$14)</f>
        <v>0</v>
      </c>
      <c r="DE98">
        <f>N(Ввод!$U30&gt;=DE$14)</f>
        <v>0</v>
      </c>
      <c r="DF98">
        <f>N(Ввод!$U30&gt;=DF$14)</f>
        <v>0</v>
      </c>
      <c r="DG98">
        <f>N(Ввод!$U30&gt;=DG$14)</f>
        <v>0</v>
      </c>
      <c r="DH98">
        <f>N(Ввод!$U30&gt;=DH$14)</f>
        <v>0</v>
      </c>
      <c r="DI98">
        <f>N(Ввод!$U30&gt;=DI$14)</f>
        <v>1</v>
      </c>
      <c r="DJ98">
        <f>N(Ввод!$U30&gt;=DJ$14)</f>
        <v>1</v>
      </c>
    </row>
    <row r="99" spans="2:114">
      <c r="B99" t="str">
        <f t="shared" si="11"/>
        <v>Создание / реконструкция объект №6</v>
      </c>
      <c r="G99" s="7" t="s">
        <v>193</v>
      </c>
      <c r="J99">
        <f>N(Ввод!$U31&gt;=J$14)</f>
        <v>0</v>
      </c>
      <c r="K99">
        <f>N(Ввод!$U31&gt;=K$14)</f>
        <v>0</v>
      </c>
      <c r="L99">
        <f>N(Ввод!$U31&gt;=L$14)</f>
        <v>0</v>
      </c>
      <c r="M99">
        <f>N(Ввод!$U31&gt;=M$14)</f>
        <v>0</v>
      </c>
      <c r="N99">
        <f>N(Ввод!$U31&gt;=N$14)</f>
        <v>0</v>
      </c>
      <c r="O99">
        <f>N(Ввод!$U31&gt;=O$14)</f>
        <v>0</v>
      </c>
      <c r="P99">
        <f>N(Ввод!$U31&gt;=P$14)</f>
        <v>0</v>
      </c>
      <c r="Q99">
        <f>N(Ввод!$U31&gt;=Q$14)</f>
        <v>0</v>
      </c>
      <c r="R99">
        <f>N(Ввод!$U31&gt;=R$14)</f>
        <v>0</v>
      </c>
      <c r="S99">
        <f>N(Ввод!$U31&gt;=S$14)</f>
        <v>0</v>
      </c>
      <c r="T99">
        <f>N(Ввод!$U31&gt;=T$14)</f>
        <v>0</v>
      </c>
      <c r="U99">
        <f>N(Ввод!$U31&gt;=U$14)</f>
        <v>0</v>
      </c>
      <c r="V99">
        <f>N(Ввод!$U31&gt;=V$14)</f>
        <v>0</v>
      </c>
      <c r="W99">
        <f>N(Ввод!$U31&gt;=W$14)</f>
        <v>0</v>
      </c>
      <c r="X99">
        <f>N(Ввод!$U31&gt;=X$14)</f>
        <v>0</v>
      </c>
      <c r="Y99">
        <f>N(Ввод!$U31&gt;=Y$14)</f>
        <v>0</v>
      </c>
      <c r="Z99">
        <f>N(Ввод!$U31&gt;=Z$14)</f>
        <v>0</v>
      </c>
      <c r="AA99">
        <f>N(Ввод!$U31&gt;=AA$14)</f>
        <v>0</v>
      </c>
      <c r="AB99">
        <f>N(Ввод!$U31&gt;=AB$14)</f>
        <v>0</v>
      </c>
      <c r="AC99">
        <f>N(Ввод!$U31&gt;=AC$14)</f>
        <v>0</v>
      </c>
      <c r="AD99">
        <f>N(Ввод!$U31&gt;=AD$14)</f>
        <v>0</v>
      </c>
      <c r="AE99">
        <f>N(Ввод!$U31&gt;=AE$14)</f>
        <v>0</v>
      </c>
      <c r="AF99">
        <f>N(Ввод!$U31&gt;=AF$14)</f>
        <v>0</v>
      </c>
      <c r="AG99">
        <f>N(Ввод!$U31&gt;=AG$14)</f>
        <v>0</v>
      </c>
      <c r="AH99">
        <f>N(Ввод!$U31&gt;=AH$14)</f>
        <v>0</v>
      </c>
      <c r="AI99">
        <f>N(Ввод!$U31&gt;=AI$14)</f>
        <v>0</v>
      </c>
      <c r="AJ99">
        <f>N(Ввод!$U31&gt;=AJ$14)</f>
        <v>0</v>
      </c>
      <c r="AK99">
        <f>N(Ввод!$U31&gt;=AK$14)</f>
        <v>0</v>
      </c>
      <c r="AL99">
        <f>N(Ввод!$U31&gt;=AL$14)</f>
        <v>0</v>
      </c>
      <c r="AM99">
        <f>N(Ввод!$U31&gt;=AM$14)</f>
        <v>0</v>
      </c>
      <c r="AN99">
        <f>N(Ввод!$U31&gt;=AN$14)</f>
        <v>0</v>
      </c>
      <c r="AO99">
        <f>N(Ввод!$U31&gt;=AO$14)</f>
        <v>0</v>
      </c>
      <c r="AP99">
        <f>N(Ввод!$U31&gt;=AP$14)</f>
        <v>0</v>
      </c>
      <c r="AQ99">
        <f>N(Ввод!$U31&gt;=AQ$14)</f>
        <v>0</v>
      </c>
      <c r="AR99">
        <f>N(Ввод!$U31&gt;=AR$14)</f>
        <v>0</v>
      </c>
      <c r="AS99">
        <f>N(Ввод!$U31&gt;=AS$14)</f>
        <v>0</v>
      </c>
      <c r="AT99">
        <f>N(Ввод!$U31&gt;=AT$14)</f>
        <v>0</v>
      </c>
      <c r="AU99">
        <f>N(Ввод!$U31&gt;=AU$14)</f>
        <v>0</v>
      </c>
      <c r="AV99">
        <f>N(Ввод!$U31&gt;=AV$14)</f>
        <v>0</v>
      </c>
      <c r="AW99">
        <f>N(Ввод!$U31&gt;=AW$14)</f>
        <v>0</v>
      </c>
      <c r="AX99">
        <f>N(Ввод!$U31&gt;=AX$14)</f>
        <v>0</v>
      </c>
      <c r="AY99">
        <f>N(Ввод!$U31&gt;=AY$14)</f>
        <v>0</v>
      </c>
      <c r="AZ99">
        <f>N(Ввод!$U31&gt;=AZ$14)</f>
        <v>0</v>
      </c>
      <c r="BA99">
        <f>N(Ввод!$U31&gt;=BA$14)</f>
        <v>0</v>
      </c>
      <c r="BB99">
        <f>N(Ввод!$U31&gt;=BB$14)</f>
        <v>0</v>
      </c>
      <c r="BC99">
        <f>N(Ввод!$U31&gt;=BC$14)</f>
        <v>0</v>
      </c>
      <c r="BD99">
        <f>N(Ввод!$U31&gt;=BD$14)</f>
        <v>0</v>
      </c>
      <c r="BE99">
        <f>N(Ввод!$U31&gt;=BE$14)</f>
        <v>0</v>
      </c>
      <c r="BF99">
        <f>N(Ввод!$U31&gt;=BF$14)</f>
        <v>0</v>
      </c>
      <c r="BG99">
        <f>N(Ввод!$U31&gt;=BG$14)</f>
        <v>0</v>
      </c>
      <c r="BH99">
        <f>N(Ввод!$U31&gt;=BH$14)</f>
        <v>0</v>
      </c>
      <c r="BI99">
        <f>N(Ввод!$U31&gt;=BI$14)</f>
        <v>0</v>
      </c>
      <c r="BJ99">
        <f>N(Ввод!$U31&gt;=BJ$14)</f>
        <v>0</v>
      </c>
      <c r="BK99">
        <f>N(Ввод!$U31&gt;=BK$14)</f>
        <v>0</v>
      </c>
      <c r="BL99">
        <f>N(Ввод!$U31&gt;=BL$14)</f>
        <v>0</v>
      </c>
      <c r="BM99">
        <f>N(Ввод!$U31&gt;=BM$14)</f>
        <v>0</v>
      </c>
      <c r="BN99">
        <f>N(Ввод!$U31&gt;=BN$14)</f>
        <v>0</v>
      </c>
      <c r="BO99">
        <f>N(Ввод!$U31&gt;=BO$14)</f>
        <v>0</v>
      </c>
      <c r="BP99">
        <f>N(Ввод!$U31&gt;=BP$14)</f>
        <v>0</v>
      </c>
      <c r="BQ99">
        <f>N(Ввод!$U31&gt;=BQ$14)</f>
        <v>0</v>
      </c>
      <c r="BR99">
        <f>N(Ввод!$U31&gt;=BR$14)</f>
        <v>0</v>
      </c>
      <c r="BS99">
        <f>N(Ввод!$U31&gt;=BS$14)</f>
        <v>0</v>
      </c>
      <c r="BT99">
        <f>N(Ввод!$U31&gt;=BT$14)</f>
        <v>0</v>
      </c>
      <c r="BU99">
        <f>N(Ввод!$U31&gt;=BU$14)</f>
        <v>0</v>
      </c>
      <c r="BV99">
        <f>N(Ввод!$U31&gt;=BV$14)</f>
        <v>0</v>
      </c>
      <c r="BW99">
        <f>N(Ввод!$U31&gt;=BW$14)</f>
        <v>0</v>
      </c>
      <c r="BX99">
        <f>N(Ввод!$U31&gt;=BX$14)</f>
        <v>0</v>
      </c>
      <c r="BY99">
        <f>N(Ввод!$U31&gt;=BY$14)</f>
        <v>0</v>
      </c>
      <c r="BZ99">
        <f>N(Ввод!$U31&gt;=BZ$14)</f>
        <v>0</v>
      </c>
      <c r="CA99">
        <f>N(Ввод!$U31&gt;=CA$14)</f>
        <v>0</v>
      </c>
      <c r="CB99">
        <f>N(Ввод!$U31&gt;=CB$14)</f>
        <v>0</v>
      </c>
      <c r="CC99">
        <f>N(Ввод!$U31&gt;=CC$14)</f>
        <v>0</v>
      </c>
      <c r="CD99">
        <f>N(Ввод!$U31&gt;=CD$14)</f>
        <v>0</v>
      </c>
      <c r="CE99">
        <f>N(Ввод!$U31&gt;=CE$14)</f>
        <v>0</v>
      </c>
      <c r="CF99">
        <f>N(Ввод!$U31&gt;=CF$14)</f>
        <v>0</v>
      </c>
      <c r="CG99">
        <f>N(Ввод!$U31&gt;=CG$14)</f>
        <v>0</v>
      </c>
      <c r="CH99">
        <f>N(Ввод!$U31&gt;=CH$14)</f>
        <v>0</v>
      </c>
      <c r="CI99">
        <f>N(Ввод!$U31&gt;=CI$14)</f>
        <v>0</v>
      </c>
      <c r="CJ99">
        <f>N(Ввод!$U31&gt;=CJ$14)</f>
        <v>0</v>
      </c>
      <c r="CK99">
        <f>N(Ввод!$U31&gt;=CK$14)</f>
        <v>0</v>
      </c>
      <c r="CL99">
        <f>N(Ввод!$U31&gt;=CL$14)</f>
        <v>0</v>
      </c>
      <c r="CM99">
        <f>N(Ввод!$U31&gt;=CM$14)</f>
        <v>0</v>
      </c>
      <c r="CN99">
        <f>N(Ввод!$U31&gt;=CN$14)</f>
        <v>0</v>
      </c>
      <c r="CO99">
        <f>N(Ввод!$U31&gt;=CO$14)</f>
        <v>0</v>
      </c>
      <c r="CP99">
        <f>N(Ввод!$U31&gt;=CP$14)</f>
        <v>0</v>
      </c>
      <c r="CQ99">
        <f>N(Ввод!$U31&gt;=CQ$14)</f>
        <v>0</v>
      </c>
      <c r="CR99">
        <f>N(Ввод!$U31&gt;=CR$14)</f>
        <v>0</v>
      </c>
      <c r="CS99">
        <f>N(Ввод!$U31&gt;=CS$14)</f>
        <v>0</v>
      </c>
      <c r="CT99">
        <f>N(Ввод!$U31&gt;=CT$14)</f>
        <v>0</v>
      </c>
      <c r="CU99">
        <f>N(Ввод!$U31&gt;=CU$14)</f>
        <v>0</v>
      </c>
      <c r="CV99">
        <f>N(Ввод!$U31&gt;=CV$14)</f>
        <v>0</v>
      </c>
      <c r="CW99">
        <f>N(Ввод!$U31&gt;=CW$14)</f>
        <v>0</v>
      </c>
      <c r="CX99">
        <f>N(Ввод!$U31&gt;=CX$14)</f>
        <v>0</v>
      </c>
      <c r="CY99">
        <f>N(Ввод!$U31&gt;=CY$14)</f>
        <v>0</v>
      </c>
      <c r="CZ99">
        <f>N(Ввод!$U31&gt;=CZ$14)</f>
        <v>0</v>
      </c>
      <c r="DA99">
        <f>N(Ввод!$U31&gt;=DA$14)</f>
        <v>0</v>
      </c>
      <c r="DB99">
        <f>N(Ввод!$U31&gt;=DB$14)</f>
        <v>0</v>
      </c>
      <c r="DC99">
        <f>N(Ввод!$U31&gt;=DC$14)</f>
        <v>0</v>
      </c>
      <c r="DD99">
        <f>N(Ввод!$U31&gt;=DD$14)</f>
        <v>0</v>
      </c>
      <c r="DE99">
        <f>N(Ввод!$U31&gt;=DE$14)</f>
        <v>0</v>
      </c>
      <c r="DF99">
        <f>N(Ввод!$U31&gt;=DF$14)</f>
        <v>0</v>
      </c>
      <c r="DG99">
        <f>N(Ввод!$U31&gt;=DG$14)</f>
        <v>0</v>
      </c>
      <c r="DH99">
        <f>N(Ввод!$U31&gt;=DH$14)</f>
        <v>0</v>
      </c>
      <c r="DI99">
        <f>N(Ввод!$U31&gt;=DI$14)</f>
        <v>1</v>
      </c>
      <c r="DJ99">
        <f>N(Ввод!$U31&gt;=DJ$14)</f>
        <v>1</v>
      </c>
    </row>
    <row r="100" spans="2:114">
      <c r="B100" t="str">
        <f t="shared" si="11"/>
        <v>Создание / реконструкция объект №7</v>
      </c>
      <c r="G100" s="7" t="s">
        <v>193</v>
      </c>
      <c r="J100">
        <f>N(Ввод!$U32&gt;=J$14)</f>
        <v>0</v>
      </c>
      <c r="K100">
        <f>N(Ввод!$U32&gt;=K$14)</f>
        <v>0</v>
      </c>
      <c r="L100">
        <f>N(Ввод!$U32&gt;=L$14)</f>
        <v>0</v>
      </c>
      <c r="M100">
        <f>N(Ввод!$U32&gt;=M$14)</f>
        <v>0</v>
      </c>
      <c r="N100">
        <f>N(Ввод!$U32&gt;=N$14)</f>
        <v>0</v>
      </c>
      <c r="O100">
        <f>N(Ввод!$U32&gt;=O$14)</f>
        <v>0</v>
      </c>
      <c r="P100">
        <f>N(Ввод!$U32&gt;=P$14)</f>
        <v>0</v>
      </c>
      <c r="Q100">
        <f>N(Ввод!$U32&gt;=Q$14)</f>
        <v>0</v>
      </c>
      <c r="R100">
        <f>N(Ввод!$U32&gt;=R$14)</f>
        <v>0</v>
      </c>
      <c r="S100">
        <f>N(Ввод!$U32&gt;=S$14)</f>
        <v>0</v>
      </c>
      <c r="T100">
        <f>N(Ввод!$U32&gt;=T$14)</f>
        <v>0</v>
      </c>
      <c r="U100">
        <f>N(Ввод!$U32&gt;=U$14)</f>
        <v>0</v>
      </c>
      <c r="V100">
        <f>N(Ввод!$U32&gt;=V$14)</f>
        <v>0</v>
      </c>
      <c r="W100">
        <f>N(Ввод!$U32&gt;=W$14)</f>
        <v>0</v>
      </c>
      <c r="X100">
        <f>N(Ввод!$U32&gt;=X$14)</f>
        <v>0</v>
      </c>
      <c r="Y100">
        <f>N(Ввод!$U32&gt;=Y$14)</f>
        <v>0</v>
      </c>
      <c r="Z100">
        <f>N(Ввод!$U32&gt;=Z$14)</f>
        <v>0</v>
      </c>
      <c r="AA100">
        <f>N(Ввод!$U32&gt;=AA$14)</f>
        <v>0</v>
      </c>
      <c r="AB100">
        <f>N(Ввод!$U32&gt;=AB$14)</f>
        <v>0</v>
      </c>
      <c r="AC100">
        <f>N(Ввод!$U32&gt;=AC$14)</f>
        <v>0</v>
      </c>
      <c r="AD100">
        <f>N(Ввод!$U32&gt;=AD$14)</f>
        <v>0</v>
      </c>
      <c r="AE100">
        <f>N(Ввод!$U32&gt;=AE$14)</f>
        <v>0</v>
      </c>
      <c r="AF100">
        <f>N(Ввод!$U32&gt;=AF$14)</f>
        <v>0</v>
      </c>
      <c r="AG100">
        <f>N(Ввод!$U32&gt;=AG$14)</f>
        <v>0</v>
      </c>
      <c r="AH100">
        <f>N(Ввод!$U32&gt;=AH$14)</f>
        <v>0</v>
      </c>
      <c r="AI100">
        <f>N(Ввод!$U32&gt;=AI$14)</f>
        <v>0</v>
      </c>
      <c r="AJ100">
        <f>N(Ввод!$U32&gt;=AJ$14)</f>
        <v>0</v>
      </c>
      <c r="AK100">
        <f>N(Ввод!$U32&gt;=AK$14)</f>
        <v>0</v>
      </c>
      <c r="AL100">
        <f>N(Ввод!$U32&gt;=AL$14)</f>
        <v>0</v>
      </c>
      <c r="AM100">
        <f>N(Ввод!$U32&gt;=AM$14)</f>
        <v>0</v>
      </c>
      <c r="AN100">
        <f>N(Ввод!$U32&gt;=AN$14)</f>
        <v>0</v>
      </c>
      <c r="AO100">
        <f>N(Ввод!$U32&gt;=AO$14)</f>
        <v>0</v>
      </c>
      <c r="AP100">
        <f>N(Ввод!$U32&gt;=AP$14)</f>
        <v>0</v>
      </c>
      <c r="AQ100">
        <f>N(Ввод!$U32&gt;=AQ$14)</f>
        <v>0</v>
      </c>
      <c r="AR100">
        <f>N(Ввод!$U32&gt;=AR$14)</f>
        <v>0</v>
      </c>
      <c r="AS100">
        <f>N(Ввод!$U32&gt;=AS$14)</f>
        <v>0</v>
      </c>
      <c r="AT100">
        <f>N(Ввод!$U32&gt;=AT$14)</f>
        <v>0</v>
      </c>
      <c r="AU100">
        <f>N(Ввод!$U32&gt;=AU$14)</f>
        <v>0</v>
      </c>
      <c r="AV100">
        <f>N(Ввод!$U32&gt;=AV$14)</f>
        <v>0</v>
      </c>
      <c r="AW100">
        <f>N(Ввод!$U32&gt;=AW$14)</f>
        <v>0</v>
      </c>
      <c r="AX100">
        <f>N(Ввод!$U32&gt;=AX$14)</f>
        <v>0</v>
      </c>
      <c r="AY100">
        <f>N(Ввод!$U32&gt;=AY$14)</f>
        <v>0</v>
      </c>
      <c r="AZ100">
        <f>N(Ввод!$U32&gt;=AZ$14)</f>
        <v>0</v>
      </c>
      <c r="BA100">
        <f>N(Ввод!$U32&gt;=BA$14)</f>
        <v>0</v>
      </c>
      <c r="BB100">
        <f>N(Ввод!$U32&gt;=BB$14)</f>
        <v>0</v>
      </c>
      <c r="BC100">
        <f>N(Ввод!$U32&gt;=BC$14)</f>
        <v>0</v>
      </c>
      <c r="BD100">
        <f>N(Ввод!$U32&gt;=BD$14)</f>
        <v>0</v>
      </c>
      <c r="BE100">
        <f>N(Ввод!$U32&gt;=BE$14)</f>
        <v>0</v>
      </c>
      <c r="BF100">
        <f>N(Ввод!$U32&gt;=BF$14)</f>
        <v>0</v>
      </c>
      <c r="BG100">
        <f>N(Ввод!$U32&gt;=BG$14)</f>
        <v>0</v>
      </c>
      <c r="BH100">
        <f>N(Ввод!$U32&gt;=BH$14)</f>
        <v>0</v>
      </c>
      <c r="BI100">
        <f>N(Ввод!$U32&gt;=BI$14)</f>
        <v>0</v>
      </c>
      <c r="BJ100">
        <f>N(Ввод!$U32&gt;=BJ$14)</f>
        <v>0</v>
      </c>
      <c r="BK100">
        <f>N(Ввод!$U32&gt;=BK$14)</f>
        <v>0</v>
      </c>
      <c r="BL100">
        <f>N(Ввод!$U32&gt;=BL$14)</f>
        <v>0</v>
      </c>
      <c r="BM100">
        <f>N(Ввод!$U32&gt;=BM$14)</f>
        <v>0</v>
      </c>
      <c r="BN100">
        <f>N(Ввод!$U32&gt;=BN$14)</f>
        <v>0</v>
      </c>
      <c r="BO100">
        <f>N(Ввод!$U32&gt;=BO$14)</f>
        <v>0</v>
      </c>
      <c r="BP100">
        <f>N(Ввод!$U32&gt;=BP$14)</f>
        <v>0</v>
      </c>
      <c r="BQ100">
        <f>N(Ввод!$U32&gt;=BQ$14)</f>
        <v>0</v>
      </c>
      <c r="BR100">
        <f>N(Ввод!$U32&gt;=BR$14)</f>
        <v>0</v>
      </c>
      <c r="BS100">
        <f>N(Ввод!$U32&gt;=BS$14)</f>
        <v>0</v>
      </c>
      <c r="BT100">
        <f>N(Ввод!$U32&gt;=BT$14)</f>
        <v>0</v>
      </c>
      <c r="BU100">
        <f>N(Ввод!$U32&gt;=BU$14)</f>
        <v>0</v>
      </c>
      <c r="BV100">
        <f>N(Ввод!$U32&gt;=BV$14)</f>
        <v>0</v>
      </c>
      <c r="BW100">
        <f>N(Ввод!$U32&gt;=BW$14)</f>
        <v>0</v>
      </c>
      <c r="BX100">
        <f>N(Ввод!$U32&gt;=BX$14)</f>
        <v>0</v>
      </c>
      <c r="BY100">
        <f>N(Ввод!$U32&gt;=BY$14)</f>
        <v>0</v>
      </c>
      <c r="BZ100">
        <f>N(Ввод!$U32&gt;=BZ$14)</f>
        <v>0</v>
      </c>
      <c r="CA100">
        <f>N(Ввод!$U32&gt;=CA$14)</f>
        <v>0</v>
      </c>
      <c r="CB100">
        <f>N(Ввод!$U32&gt;=CB$14)</f>
        <v>0</v>
      </c>
      <c r="CC100">
        <f>N(Ввод!$U32&gt;=CC$14)</f>
        <v>0</v>
      </c>
      <c r="CD100">
        <f>N(Ввод!$U32&gt;=CD$14)</f>
        <v>0</v>
      </c>
      <c r="CE100">
        <f>N(Ввод!$U32&gt;=CE$14)</f>
        <v>0</v>
      </c>
      <c r="CF100">
        <f>N(Ввод!$U32&gt;=CF$14)</f>
        <v>0</v>
      </c>
      <c r="CG100">
        <f>N(Ввод!$U32&gt;=CG$14)</f>
        <v>0</v>
      </c>
      <c r="CH100">
        <f>N(Ввод!$U32&gt;=CH$14)</f>
        <v>0</v>
      </c>
      <c r="CI100">
        <f>N(Ввод!$U32&gt;=CI$14)</f>
        <v>0</v>
      </c>
      <c r="CJ100">
        <f>N(Ввод!$U32&gt;=CJ$14)</f>
        <v>0</v>
      </c>
      <c r="CK100">
        <f>N(Ввод!$U32&gt;=CK$14)</f>
        <v>0</v>
      </c>
      <c r="CL100">
        <f>N(Ввод!$U32&gt;=CL$14)</f>
        <v>0</v>
      </c>
      <c r="CM100">
        <f>N(Ввод!$U32&gt;=CM$14)</f>
        <v>0</v>
      </c>
      <c r="CN100">
        <f>N(Ввод!$U32&gt;=CN$14)</f>
        <v>0</v>
      </c>
      <c r="CO100">
        <f>N(Ввод!$U32&gt;=CO$14)</f>
        <v>0</v>
      </c>
      <c r="CP100">
        <f>N(Ввод!$U32&gt;=CP$14)</f>
        <v>0</v>
      </c>
      <c r="CQ100">
        <f>N(Ввод!$U32&gt;=CQ$14)</f>
        <v>0</v>
      </c>
      <c r="CR100">
        <f>N(Ввод!$U32&gt;=CR$14)</f>
        <v>0</v>
      </c>
      <c r="CS100">
        <f>N(Ввод!$U32&gt;=CS$14)</f>
        <v>0</v>
      </c>
      <c r="CT100">
        <f>N(Ввод!$U32&gt;=CT$14)</f>
        <v>0</v>
      </c>
      <c r="CU100">
        <f>N(Ввод!$U32&gt;=CU$14)</f>
        <v>0</v>
      </c>
      <c r="CV100">
        <f>N(Ввод!$U32&gt;=CV$14)</f>
        <v>0</v>
      </c>
      <c r="CW100">
        <f>N(Ввод!$U32&gt;=CW$14)</f>
        <v>0</v>
      </c>
      <c r="CX100">
        <f>N(Ввод!$U32&gt;=CX$14)</f>
        <v>0</v>
      </c>
      <c r="CY100">
        <f>N(Ввод!$U32&gt;=CY$14)</f>
        <v>0</v>
      </c>
      <c r="CZ100">
        <f>N(Ввод!$U32&gt;=CZ$14)</f>
        <v>0</v>
      </c>
      <c r="DA100">
        <f>N(Ввод!$U32&gt;=DA$14)</f>
        <v>0</v>
      </c>
      <c r="DB100">
        <f>N(Ввод!$U32&gt;=DB$14)</f>
        <v>0</v>
      </c>
      <c r="DC100">
        <f>N(Ввод!$U32&gt;=DC$14)</f>
        <v>0</v>
      </c>
      <c r="DD100">
        <f>N(Ввод!$U32&gt;=DD$14)</f>
        <v>0</v>
      </c>
      <c r="DE100">
        <f>N(Ввод!$U32&gt;=DE$14)</f>
        <v>0</v>
      </c>
      <c r="DF100">
        <f>N(Ввод!$U32&gt;=DF$14)</f>
        <v>0</v>
      </c>
      <c r="DG100">
        <f>N(Ввод!$U32&gt;=DG$14)</f>
        <v>0</v>
      </c>
      <c r="DH100">
        <f>N(Ввод!$U32&gt;=DH$14)</f>
        <v>0</v>
      </c>
      <c r="DI100">
        <f>N(Ввод!$U32&gt;=DI$14)</f>
        <v>1</v>
      </c>
      <c r="DJ100">
        <f>N(Ввод!$U32&gt;=DJ$14)</f>
        <v>1</v>
      </c>
    </row>
    <row r="101" spans="2:114">
      <c r="B101" t="str">
        <f t="shared" si="11"/>
        <v>Создание / реконструкция объект №8</v>
      </c>
      <c r="G101" s="7" t="s">
        <v>193</v>
      </c>
      <c r="J101">
        <f>N(Ввод!$U33&gt;=J$14)</f>
        <v>0</v>
      </c>
      <c r="K101">
        <f>N(Ввод!$U33&gt;=K$14)</f>
        <v>0</v>
      </c>
      <c r="L101">
        <f>N(Ввод!$U33&gt;=L$14)</f>
        <v>0</v>
      </c>
      <c r="M101">
        <f>N(Ввод!$U33&gt;=M$14)</f>
        <v>0</v>
      </c>
      <c r="N101">
        <f>N(Ввод!$U33&gt;=N$14)</f>
        <v>0</v>
      </c>
      <c r="O101">
        <f>N(Ввод!$U33&gt;=O$14)</f>
        <v>0</v>
      </c>
      <c r="P101">
        <f>N(Ввод!$U33&gt;=P$14)</f>
        <v>0</v>
      </c>
      <c r="Q101">
        <f>N(Ввод!$U33&gt;=Q$14)</f>
        <v>0</v>
      </c>
      <c r="R101">
        <f>N(Ввод!$U33&gt;=R$14)</f>
        <v>0</v>
      </c>
      <c r="S101">
        <f>N(Ввод!$U33&gt;=S$14)</f>
        <v>0</v>
      </c>
      <c r="T101">
        <f>N(Ввод!$U33&gt;=T$14)</f>
        <v>0</v>
      </c>
      <c r="U101">
        <f>N(Ввод!$U33&gt;=U$14)</f>
        <v>0</v>
      </c>
      <c r="V101">
        <f>N(Ввод!$U33&gt;=V$14)</f>
        <v>0</v>
      </c>
      <c r="W101">
        <f>N(Ввод!$U33&gt;=W$14)</f>
        <v>0</v>
      </c>
      <c r="X101">
        <f>N(Ввод!$U33&gt;=X$14)</f>
        <v>0</v>
      </c>
      <c r="Y101">
        <f>N(Ввод!$U33&gt;=Y$14)</f>
        <v>0</v>
      </c>
      <c r="Z101">
        <f>N(Ввод!$U33&gt;=Z$14)</f>
        <v>0</v>
      </c>
      <c r="AA101">
        <f>N(Ввод!$U33&gt;=AA$14)</f>
        <v>0</v>
      </c>
      <c r="AB101">
        <f>N(Ввод!$U33&gt;=AB$14)</f>
        <v>0</v>
      </c>
      <c r="AC101">
        <f>N(Ввод!$U33&gt;=AC$14)</f>
        <v>0</v>
      </c>
      <c r="AD101">
        <f>N(Ввод!$U33&gt;=AD$14)</f>
        <v>0</v>
      </c>
      <c r="AE101">
        <f>N(Ввод!$U33&gt;=AE$14)</f>
        <v>0</v>
      </c>
      <c r="AF101">
        <f>N(Ввод!$U33&gt;=AF$14)</f>
        <v>0</v>
      </c>
      <c r="AG101">
        <f>N(Ввод!$U33&gt;=AG$14)</f>
        <v>0</v>
      </c>
      <c r="AH101">
        <f>N(Ввод!$U33&gt;=AH$14)</f>
        <v>0</v>
      </c>
      <c r="AI101">
        <f>N(Ввод!$U33&gt;=AI$14)</f>
        <v>0</v>
      </c>
      <c r="AJ101">
        <f>N(Ввод!$U33&gt;=AJ$14)</f>
        <v>0</v>
      </c>
      <c r="AK101">
        <f>N(Ввод!$U33&gt;=AK$14)</f>
        <v>0</v>
      </c>
      <c r="AL101">
        <f>N(Ввод!$U33&gt;=AL$14)</f>
        <v>0</v>
      </c>
      <c r="AM101">
        <f>N(Ввод!$U33&gt;=AM$14)</f>
        <v>0</v>
      </c>
      <c r="AN101">
        <f>N(Ввод!$U33&gt;=AN$14)</f>
        <v>0</v>
      </c>
      <c r="AO101">
        <f>N(Ввод!$U33&gt;=AO$14)</f>
        <v>0</v>
      </c>
      <c r="AP101">
        <f>N(Ввод!$U33&gt;=AP$14)</f>
        <v>0</v>
      </c>
      <c r="AQ101">
        <f>N(Ввод!$U33&gt;=AQ$14)</f>
        <v>0</v>
      </c>
      <c r="AR101">
        <f>N(Ввод!$U33&gt;=AR$14)</f>
        <v>0</v>
      </c>
      <c r="AS101">
        <f>N(Ввод!$U33&gt;=AS$14)</f>
        <v>0</v>
      </c>
      <c r="AT101">
        <f>N(Ввод!$U33&gt;=AT$14)</f>
        <v>0</v>
      </c>
      <c r="AU101">
        <f>N(Ввод!$U33&gt;=AU$14)</f>
        <v>0</v>
      </c>
      <c r="AV101">
        <f>N(Ввод!$U33&gt;=AV$14)</f>
        <v>0</v>
      </c>
      <c r="AW101">
        <f>N(Ввод!$U33&gt;=AW$14)</f>
        <v>0</v>
      </c>
      <c r="AX101">
        <f>N(Ввод!$U33&gt;=AX$14)</f>
        <v>0</v>
      </c>
      <c r="AY101">
        <f>N(Ввод!$U33&gt;=AY$14)</f>
        <v>0</v>
      </c>
      <c r="AZ101">
        <f>N(Ввод!$U33&gt;=AZ$14)</f>
        <v>0</v>
      </c>
      <c r="BA101">
        <f>N(Ввод!$U33&gt;=BA$14)</f>
        <v>0</v>
      </c>
      <c r="BB101">
        <f>N(Ввод!$U33&gt;=BB$14)</f>
        <v>0</v>
      </c>
      <c r="BC101">
        <f>N(Ввод!$U33&gt;=BC$14)</f>
        <v>0</v>
      </c>
      <c r="BD101">
        <f>N(Ввод!$U33&gt;=BD$14)</f>
        <v>0</v>
      </c>
      <c r="BE101">
        <f>N(Ввод!$U33&gt;=BE$14)</f>
        <v>0</v>
      </c>
      <c r="BF101">
        <f>N(Ввод!$U33&gt;=BF$14)</f>
        <v>0</v>
      </c>
      <c r="BG101">
        <f>N(Ввод!$U33&gt;=BG$14)</f>
        <v>0</v>
      </c>
      <c r="BH101">
        <f>N(Ввод!$U33&gt;=BH$14)</f>
        <v>0</v>
      </c>
      <c r="BI101">
        <f>N(Ввод!$U33&gt;=BI$14)</f>
        <v>0</v>
      </c>
      <c r="BJ101">
        <f>N(Ввод!$U33&gt;=BJ$14)</f>
        <v>0</v>
      </c>
      <c r="BK101">
        <f>N(Ввод!$U33&gt;=BK$14)</f>
        <v>0</v>
      </c>
      <c r="BL101">
        <f>N(Ввод!$U33&gt;=BL$14)</f>
        <v>0</v>
      </c>
      <c r="BM101">
        <f>N(Ввод!$U33&gt;=BM$14)</f>
        <v>0</v>
      </c>
      <c r="BN101">
        <f>N(Ввод!$U33&gt;=BN$14)</f>
        <v>0</v>
      </c>
      <c r="BO101">
        <f>N(Ввод!$U33&gt;=BO$14)</f>
        <v>0</v>
      </c>
      <c r="BP101">
        <f>N(Ввод!$U33&gt;=BP$14)</f>
        <v>0</v>
      </c>
      <c r="BQ101">
        <f>N(Ввод!$U33&gt;=BQ$14)</f>
        <v>0</v>
      </c>
      <c r="BR101">
        <f>N(Ввод!$U33&gt;=BR$14)</f>
        <v>0</v>
      </c>
      <c r="BS101">
        <f>N(Ввод!$U33&gt;=BS$14)</f>
        <v>0</v>
      </c>
      <c r="BT101">
        <f>N(Ввод!$U33&gt;=BT$14)</f>
        <v>0</v>
      </c>
      <c r="BU101">
        <f>N(Ввод!$U33&gt;=BU$14)</f>
        <v>0</v>
      </c>
      <c r="BV101">
        <f>N(Ввод!$U33&gt;=BV$14)</f>
        <v>0</v>
      </c>
      <c r="BW101">
        <f>N(Ввод!$U33&gt;=BW$14)</f>
        <v>0</v>
      </c>
      <c r="BX101">
        <f>N(Ввод!$U33&gt;=BX$14)</f>
        <v>0</v>
      </c>
      <c r="BY101">
        <f>N(Ввод!$U33&gt;=BY$14)</f>
        <v>0</v>
      </c>
      <c r="BZ101">
        <f>N(Ввод!$U33&gt;=BZ$14)</f>
        <v>0</v>
      </c>
      <c r="CA101">
        <f>N(Ввод!$U33&gt;=CA$14)</f>
        <v>0</v>
      </c>
      <c r="CB101">
        <f>N(Ввод!$U33&gt;=CB$14)</f>
        <v>0</v>
      </c>
      <c r="CC101">
        <f>N(Ввод!$U33&gt;=CC$14)</f>
        <v>0</v>
      </c>
      <c r="CD101">
        <f>N(Ввод!$U33&gt;=CD$14)</f>
        <v>0</v>
      </c>
      <c r="CE101">
        <f>N(Ввод!$U33&gt;=CE$14)</f>
        <v>0</v>
      </c>
      <c r="CF101">
        <f>N(Ввод!$U33&gt;=CF$14)</f>
        <v>0</v>
      </c>
      <c r="CG101">
        <f>N(Ввод!$U33&gt;=CG$14)</f>
        <v>0</v>
      </c>
      <c r="CH101">
        <f>N(Ввод!$U33&gt;=CH$14)</f>
        <v>0</v>
      </c>
      <c r="CI101">
        <f>N(Ввод!$U33&gt;=CI$14)</f>
        <v>0</v>
      </c>
      <c r="CJ101">
        <f>N(Ввод!$U33&gt;=CJ$14)</f>
        <v>0</v>
      </c>
      <c r="CK101">
        <f>N(Ввод!$U33&gt;=CK$14)</f>
        <v>0</v>
      </c>
      <c r="CL101">
        <f>N(Ввод!$U33&gt;=CL$14)</f>
        <v>0</v>
      </c>
      <c r="CM101">
        <f>N(Ввод!$U33&gt;=CM$14)</f>
        <v>0</v>
      </c>
      <c r="CN101">
        <f>N(Ввод!$U33&gt;=CN$14)</f>
        <v>0</v>
      </c>
      <c r="CO101">
        <f>N(Ввод!$U33&gt;=CO$14)</f>
        <v>0</v>
      </c>
      <c r="CP101">
        <f>N(Ввод!$U33&gt;=CP$14)</f>
        <v>0</v>
      </c>
      <c r="CQ101">
        <f>N(Ввод!$U33&gt;=CQ$14)</f>
        <v>0</v>
      </c>
      <c r="CR101">
        <f>N(Ввод!$U33&gt;=CR$14)</f>
        <v>0</v>
      </c>
      <c r="CS101">
        <f>N(Ввод!$U33&gt;=CS$14)</f>
        <v>0</v>
      </c>
      <c r="CT101">
        <f>N(Ввод!$U33&gt;=CT$14)</f>
        <v>0</v>
      </c>
      <c r="CU101">
        <f>N(Ввод!$U33&gt;=CU$14)</f>
        <v>0</v>
      </c>
      <c r="CV101">
        <f>N(Ввод!$U33&gt;=CV$14)</f>
        <v>0</v>
      </c>
      <c r="CW101">
        <f>N(Ввод!$U33&gt;=CW$14)</f>
        <v>0</v>
      </c>
      <c r="CX101">
        <f>N(Ввод!$U33&gt;=CX$14)</f>
        <v>0</v>
      </c>
      <c r="CY101">
        <f>N(Ввод!$U33&gt;=CY$14)</f>
        <v>0</v>
      </c>
      <c r="CZ101">
        <f>N(Ввод!$U33&gt;=CZ$14)</f>
        <v>0</v>
      </c>
      <c r="DA101">
        <f>N(Ввод!$U33&gt;=DA$14)</f>
        <v>0</v>
      </c>
      <c r="DB101">
        <f>N(Ввод!$U33&gt;=DB$14)</f>
        <v>0</v>
      </c>
      <c r="DC101">
        <f>N(Ввод!$U33&gt;=DC$14)</f>
        <v>0</v>
      </c>
      <c r="DD101">
        <f>N(Ввод!$U33&gt;=DD$14)</f>
        <v>0</v>
      </c>
      <c r="DE101">
        <f>N(Ввод!$U33&gt;=DE$14)</f>
        <v>0</v>
      </c>
      <c r="DF101">
        <f>N(Ввод!$U33&gt;=DF$14)</f>
        <v>0</v>
      </c>
      <c r="DG101">
        <f>N(Ввод!$U33&gt;=DG$14)</f>
        <v>0</v>
      </c>
      <c r="DH101">
        <f>N(Ввод!$U33&gt;=DH$14)</f>
        <v>0</v>
      </c>
      <c r="DI101">
        <f>N(Ввод!$U33&gt;=DI$14)</f>
        <v>1</v>
      </c>
      <c r="DJ101">
        <f>N(Ввод!$U33&gt;=DJ$14)</f>
        <v>1</v>
      </c>
    </row>
    <row r="102" spans="2:114">
      <c r="B102" t="str">
        <f t="shared" si="11"/>
        <v>Создание / реконструкция объект №9</v>
      </c>
      <c r="G102" s="7" t="s">
        <v>193</v>
      </c>
      <c r="J102">
        <f>N(Ввод!$U34&gt;=J$14)</f>
        <v>0</v>
      </c>
      <c r="K102">
        <f>N(Ввод!$U34&gt;=K$14)</f>
        <v>0</v>
      </c>
      <c r="L102">
        <f>N(Ввод!$U34&gt;=L$14)</f>
        <v>0</v>
      </c>
      <c r="M102">
        <f>N(Ввод!$U34&gt;=M$14)</f>
        <v>0</v>
      </c>
      <c r="N102">
        <f>N(Ввод!$U34&gt;=N$14)</f>
        <v>0</v>
      </c>
      <c r="O102">
        <f>N(Ввод!$U34&gt;=O$14)</f>
        <v>0</v>
      </c>
      <c r="P102">
        <f>N(Ввод!$U34&gt;=P$14)</f>
        <v>0</v>
      </c>
      <c r="Q102">
        <f>N(Ввод!$U34&gt;=Q$14)</f>
        <v>0</v>
      </c>
      <c r="R102">
        <f>N(Ввод!$U34&gt;=R$14)</f>
        <v>0</v>
      </c>
      <c r="S102">
        <f>N(Ввод!$U34&gt;=S$14)</f>
        <v>0</v>
      </c>
      <c r="T102">
        <f>N(Ввод!$U34&gt;=T$14)</f>
        <v>0</v>
      </c>
      <c r="U102">
        <f>N(Ввод!$U34&gt;=U$14)</f>
        <v>0</v>
      </c>
      <c r="V102">
        <f>N(Ввод!$U34&gt;=V$14)</f>
        <v>0</v>
      </c>
      <c r="W102">
        <f>N(Ввод!$U34&gt;=W$14)</f>
        <v>0</v>
      </c>
      <c r="X102">
        <f>N(Ввод!$U34&gt;=X$14)</f>
        <v>0</v>
      </c>
      <c r="Y102">
        <f>N(Ввод!$U34&gt;=Y$14)</f>
        <v>0</v>
      </c>
      <c r="Z102">
        <f>N(Ввод!$U34&gt;=Z$14)</f>
        <v>0</v>
      </c>
      <c r="AA102">
        <f>N(Ввод!$U34&gt;=AA$14)</f>
        <v>0</v>
      </c>
      <c r="AB102">
        <f>N(Ввод!$U34&gt;=AB$14)</f>
        <v>0</v>
      </c>
      <c r="AC102">
        <f>N(Ввод!$U34&gt;=AC$14)</f>
        <v>0</v>
      </c>
      <c r="AD102">
        <f>N(Ввод!$U34&gt;=AD$14)</f>
        <v>0</v>
      </c>
      <c r="AE102">
        <f>N(Ввод!$U34&gt;=AE$14)</f>
        <v>0</v>
      </c>
      <c r="AF102">
        <f>N(Ввод!$U34&gt;=AF$14)</f>
        <v>0</v>
      </c>
      <c r="AG102">
        <f>N(Ввод!$U34&gt;=AG$14)</f>
        <v>0</v>
      </c>
      <c r="AH102">
        <f>N(Ввод!$U34&gt;=AH$14)</f>
        <v>0</v>
      </c>
      <c r="AI102">
        <f>N(Ввод!$U34&gt;=AI$14)</f>
        <v>0</v>
      </c>
      <c r="AJ102">
        <f>N(Ввод!$U34&gt;=AJ$14)</f>
        <v>0</v>
      </c>
      <c r="AK102">
        <f>N(Ввод!$U34&gt;=AK$14)</f>
        <v>0</v>
      </c>
      <c r="AL102">
        <f>N(Ввод!$U34&gt;=AL$14)</f>
        <v>0</v>
      </c>
      <c r="AM102">
        <f>N(Ввод!$U34&gt;=AM$14)</f>
        <v>0</v>
      </c>
      <c r="AN102">
        <f>N(Ввод!$U34&gt;=AN$14)</f>
        <v>0</v>
      </c>
      <c r="AO102">
        <f>N(Ввод!$U34&gt;=AO$14)</f>
        <v>0</v>
      </c>
      <c r="AP102">
        <f>N(Ввод!$U34&gt;=AP$14)</f>
        <v>0</v>
      </c>
      <c r="AQ102">
        <f>N(Ввод!$U34&gt;=AQ$14)</f>
        <v>0</v>
      </c>
      <c r="AR102">
        <f>N(Ввод!$U34&gt;=AR$14)</f>
        <v>0</v>
      </c>
      <c r="AS102">
        <f>N(Ввод!$U34&gt;=AS$14)</f>
        <v>0</v>
      </c>
      <c r="AT102">
        <f>N(Ввод!$U34&gt;=AT$14)</f>
        <v>0</v>
      </c>
      <c r="AU102">
        <f>N(Ввод!$U34&gt;=AU$14)</f>
        <v>0</v>
      </c>
      <c r="AV102">
        <f>N(Ввод!$U34&gt;=AV$14)</f>
        <v>0</v>
      </c>
      <c r="AW102">
        <f>N(Ввод!$U34&gt;=AW$14)</f>
        <v>0</v>
      </c>
      <c r="AX102">
        <f>N(Ввод!$U34&gt;=AX$14)</f>
        <v>0</v>
      </c>
      <c r="AY102">
        <f>N(Ввод!$U34&gt;=AY$14)</f>
        <v>0</v>
      </c>
      <c r="AZ102">
        <f>N(Ввод!$U34&gt;=AZ$14)</f>
        <v>0</v>
      </c>
      <c r="BA102">
        <f>N(Ввод!$U34&gt;=BA$14)</f>
        <v>0</v>
      </c>
      <c r="BB102">
        <f>N(Ввод!$U34&gt;=BB$14)</f>
        <v>0</v>
      </c>
      <c r="BC102">
        <f>N(Ввод!$U34&gt;=BC$14)</f>
        <v>0</v>
      </c>
      <c r="BD102">
        <f>N(Ввод!$U34&gt;=BD$14)</f>
        <v>0</v>
      </c>
      <c r="BE102">
        <f>N(Ввод!$U34&gt;=BE$14)</f>
        <v>0</v>
      </c>
      <c r="BF102">
        <f>N(Ввод!$U34&gt;=BF$14)</f>
        <v>0</v>
      </c>
      <c r="BG102">
        <f>N(Ввод!$U34&gt;=BG$14)</f>
        <v>0</v>
      </c>
      <c r="BH102">
        <f>N(Ввод!$U34&gt;=BH$14)</f>
        <v>0</v>
      </c>
      <c r="BI102">
        <f>N(Ввод!$U34&gt;=BI$14)</f>
        <v>0</v>
      </c>
      <c r="BJ102">
        <f>N(Ввод!$U34&gt;=BJ$14)</f>
        <v>0</v>
      </c>
      <c r="BK102">
        <f>N(Ввод!$U34&gt;=BK$14)</f>
        <v>0</v>
      </c>
      <c r="BL102">
        <f>N(Ввод!$U34&gt;=BL$14)</f>
        <v>0</v>
      </c>
      <c r="BM102">
        <f>N(Ввод!$U34&gt;=BM$14)</f>
        <v>0</v>
      </c>
      <c r="BN102">
        <f>N(Ввод!$U34&gt;=BN$14)</f>
        <v>0</v>
      </c>
      <c r="BO102">
        <f>N(Ввод!$U34&gt;=BO$14)</f>
        <v>0</v>
      </c>
      <c r="BP102">
        <f>N(Ввод!$U34&gt;=BP$14)</f>
        <v>0</v>
      </c>
      <c r="BQ102">
        <f>N(Ввод!$U34&gt;=BQ$14)</f>
        <v>0</v>
      </c>
      <c r="BR102">
        <f>N(Ввод!$U34&gt;=BR$14)</f>
        <v>0</v>
      </c>
      <c r="BS102">
        <f>N(Ввод!$U34&gt;=BS$14)</f>
        <v>0</v>
      </c>
      <c r="BT102">
        <f>N(Ввод!$U34&gt;=BT$14)</f>
        <v>0</v>
      </c>
      <c r="BU102">
        <f>N(Ввод!$U34&gt;=BU$14)</f>
        <v>0</v>
      </c>
      <c r="BV102">
        <f>N(Ввод!$U34&gt;=BV$14)</f>
        <v>0</v>
      </c>
      <c r="BW102">
        <f>N(Ввод!$U34&gt;=BW$14)</f>
        <v>0</v>
      </c>
      <c r="BX102">
        <f>N(Ввод!$U34&gt;=BX$14)</f>
        <v>0</v>
      </c>
      <c r="BY102">
        <f>N(Ввод!$U34&gt;=BY$14)</f>
        <v>0</v>
      </c>
      <c r="BZ102">
        <f>N(Ввод!$U34&gt;=BZ$14)</f>
        <v>0</v>
      </c>
      <c r="CA102">
        <f>N(Ввод!$U34&gt;=CA$14)</f>
        <v>0</v>
      </c>
      <c r="CB102">
        <f>N(Ввод!$U34&gt;=CB$14)</f>
        <v>0</v>
      </c>
      <c r="CC102">
        <f>N(Ввод!$U34&gt;=CC$14)</f>
        <v>0</v>
      </c>
      <c r="CD102">
        <f>N(Ввод!$U34&gt;=CD$14)</f>
        <v>0</v>
      </c>
      <c r="CE102">
        <f>N(Ввод!$U34&gt;=CE$14)</f>
        <v>0</v>
      </c>
      <c r="CF102">
        <f>N(Ввод!$U34&gt;=CF$14)</f>
        <v>0</v>
      </c>
      <c r="CG102">
        <f>N(Ввод!$U34&gt;=CG$14)</f>
        <v>0</v>
      </c>
      <c r="CH102">
        <f>N(Ввод!$U34&gt;=CH$14)</f>
        <v>0</v>
      </c>
      <c r="CI102">
        <f>N(Ввод!$U34&gt;=CI$14)</f>
        <v>0</v>
      </c>
      <c r="CJ102">
        <f>N(Ввод!$U34&gt;=CJ$14)</f>
        <v>0</v>
      </c>
      <c r="CK102">
        <f>N(Ввод!$U34&gt;=CK$14)</f>
        <v>0</v>
      </c>
      <c r="CL102">
        <f>N(Ввод!$U34&gt;=CL$14)</f>
        <v>0</v>
      </c>
      <c r="CM102">
        <f>N(Ввод!$U34&gt;=CM$14)</f>
        <v>0</v>
      </c>
      <c r="CN102">
        <f>N(Ввод!$U34&gt;=CN$14)</f>
        <v>0</v>
      </c>
      <c r="CO102">
        <f>N(Ввод!$U34&gt;=CO$14)</f>
        <v>0</v>
      </c>
      <c r="CP102">
        <f>N(Ввод!$U34&gt;=CP$14)</f>
        <v>0</v>
      </c>
      <c r="CQ102">
        <f>N(Ввод!$U34&gt;=CQ$14)</f>
        <v>0</v>
      </c>
      <c r="CR102">
        <f>N(Ввод!$U34&gt;=CR$14)</f>
        <v>0</v>
      </c>
      <c r="CS102">
        <f>N(Ввод!$U34&gt;=CS$14)</f>
        <v>0</v>
      </c>
      <c r="CT102">
        <f>N(Ввод!$U34&gt;=CT$14)</f>
        <v>0</v>
      </c>
      <c r="CU102">
        <f>N(Ввод!$U34&gt;=CU$14)</f>
        <v>0</v>
      </c>
      <c r="CV102">
        <f>N(Ввод!$U34&gt;=CV$14)</f>
        <v>0</v>
      </c>
      <c r="CW102">
        <f>N(Ввод!$U34&gt;=CW$14)</f>
        <v>0</v>
      </c>
      <c r="CX102">
        <f>N(Ввод!$U34&gt;=CX$14)</f>
        <v>0</v>
      </c>
      <c r="CY102">
        <f>N(Ввод!$U34&gt;=CY$14)</f>
        <v>0</v>
      </c>
      <c r="CZ102">
        <f>N(Ввод!$U34&gt;=CZ$14)</f>
        <v>0</v>
      </c>
      <c r="DA102">
        <f>N(Ввод!$U34&gt;=DA$14)</f>
        <v>0</v>
      </c>
      <c r="DB102">
        <f>N(Ввод!$U34&gt;=DB$14)</f>
        <v>0</v>
      </c>
      <c r="DC102">
        <f>N(Ввод!$U34&gt;=DC$14)</f>
        <v>0</v>
      </c>
      <c r="DD102">
        <f>N(Ввод!$U34&gt;=DD$14)</f>
        <v>0</v>
      </c>
      <c r="DE102">
        <f>N(Ввод!$U34&gt;=DE$14)</f>
        <v>0</v>
      </c>
      <c r="DF102">
        <f>N(Ввод!$U34&gt;=DF$14)</f>
        <v>0</v>
      </c>
      <c r="DG102">
        <f>N(Ввод!$U34&gt;=DG$14)</f>
        <v>0</v>
      </c>
      <c r="DH102">
        <f>N(Ввод!$U34&gt;=DH$14)</f>
        <v>0</v>
      </c>
      <c r="DI102">
        <f>N(Ввод!$U34&gt;=DI$14)</f>
        <v>1</v>
      </c>
      <c r="DJ102">
        <f>N(Ввод!$U34&gt;=DJ$14)</f>
        <v>1</v>
      </c>
    </row>
    <row r="103" spans="2:114">
      <c r="B103" t="str">
        <f t="shared" si="11"/>
        <v>Создание / реконструкция объект №10</v>
      </c>
      <c r="G103" s="7" t="s">
        <v>193</v>
      </c>
      <c r="J103">
        <f>N(Ввод!$U35&gt;=J$14)</f>
        <v>0</v>
      </c>
      <c r="K103">
        <f>N(Ввод!$U35&gt;=K$14)</f>
        <v>0</v>
      </c>
      <c r="L103">
        <f>N(Ввод!$U35&gt;=L$14)</f>
        <v>0</v>
      </c>
      <c r="M103">
        <f>N(Ввод!$U35&gt;=M$14)</f>
        <v>0</v>
      </c>
      <c r="N103">
        <f>N(Ввод!$U35&gt;=N$14)</f>
        <v>0</v>
      </c>
      <c r="O103">
        <f>N(Ввод!$U35&gt;=O$14)</f>
        <v>0</v>
      </c>
      <c r="P103">
        <f>N(Ввод!$U35&gt;=P$14)</f>
        <v>0</v>
      </c>
      <c r="Q103">
        <f>N(Ввод!$U35&gt;=Q$14)</f>
        <v>0</v>
      </c>
      <c r="R103">
        <f>N(Ввод!$U35&gt;=R$14)</f>
        <v>0</v>
      </c>
      <c r="S103">
        <f>N(Ввод!$U35&gt;=S$14)</f>
        <v>0</v>
      </c>
      <c r="T103">
        <f>N(Ввод!$U35&gt;=T$14)</f>
        <v>0</v>
      </c>
      <c r="U103">
        <f>N(Ввод!$U35&gt;=U$14)</f>
        <v>0</v>
      </c>
      <c r="V103">
        <f>N(Ввод!$U35&gt;=V$14)</f>
        <v>0</v>
      </c>
      <c r="W103">
        <f>N(Ввод!$U35&gt;=W$14)</f>
        <v>0</v>
      </c>
      <c r="X103">
        <f>N(Ввод!$U35&gt;=X$14)</f>
        <v>0</v>
      </c>
      <c r="Y103">
        <f>N(Ввод!$U35&gt;=Y$14)</f>
        <v>0</v>
      </c>
      <c r="Z103">
        <f>N(Ввод!$U35&gt;=Z$14)</f>
        <v>0</v>
      </c>
      <c r="AA103">
        <f>N(Ввод!$U35&gt;=AA$14)</f>
        <v>0</v>
      </c>
      <c r="AB103">
        <f>N(Ввод!$U35&gt;=AB$14)</f>
        <v>0</v>
      </c>
      <c r="AC103">
        <f>N(Ввод!$U35&gt;=AC$14)</f>
        <v>0</v>
      </c>
      <c r="AD103">
        <f>N(Ввод!$U35&gt;=AD$14)</f>
        <v>0</v>
      </c>
      <c r="AE103">
        <f>N(Ввод!$U35&gt;=AE$14)</f>
        <v>0</v>
      </c>
      <c r="AF103">
        <f>N(Ввод!$U35&gt;=AF$14)</f>
        <v>0</v>
      </c>
      <c r="AG103">
        <f>N(Ввод!$U35&gt;=AG$14)</f>
        <v>0</v>
      </c>
      <c r="AH103">
        <f>N(Ввод!$U35&gt;=AH$14)</f>
        <v>0</v>
      </c>
      <c r="AI103">
        <f>N(Ввод!$U35&gt;=AI$14)</f>
        <v>0</v>
      </c>
      <c r="AJ103">
        <f>N(Ввод!$U35&gt;=AJ$14)</f>
        <v>0</v>
      </c>
      <c r="AK103">
        <f>N(Ввод!$U35&gt;=AK$14)</f>
        <v>0</v>
      </c>
      <c r="AL103">
        <f>N(Ввод!$U35&gt;=AL$14)</f>
        <v>0</v>
      </c>
      <c r="AM103">
        <f>N(Ввод!$U35&gt;=AM$14)</f>
        <v>0</v>
      </c>
      <c r="AN103">
        <f>N(Ввод!$U35&gt;=AN$14)</f>
        <v>0</v>
      </c>
      <c r="AO103">
        <f>N(Ввод!$U35&gt;=AO$14)</f>
        <v>0</v>
      </c>
      <c r="AP103">
        <f>N(Ввод!$U35&gt;=AP$14)</f>
        <v>0</v>
      </c>
      <c r="AQ103">
        <f>N(Ввод!$U35&gt;=AQ$14)</f>
        <v>0</v>
      </c>
      <c r="AR103">
        <f>N(Ввод!$U35&gt;=AR$14)</f>
        <v>0</v>
      </c>
      <c r="AS103">
        <f>N(Ввод!$U35&gt;=AS$14)</f>
        <v>0</v>
      </c>
      <c r="AT103">
        <f>N(Ввод!$U35&gt;=AT$14)</f>
        <v>0</v>
      </c>
      <c r="AU103">
        <f>N(Ввод!$U35&gt;=AU$14)</f>
        <v>0</v>
      </c>
      <c r="AV103">
        <f>N(Ввод!$U35&gt;=AV$14)</f>
        <v>0</v>
      </c>
      <c r="AW103">
        <f>N(Ввод!$U35&gt;=AW$14)</f>
        <v>0</v>
      </c>
      <c r="AX103">
        <f>N(Ввод!$U35&gt;=AX$14)</f>
        <v>0</v>
      </c>
      <c r="AY103">
        <f>N(Ввод!$U35&gt;=AY$14)</f>
        <v>0</v>
      </c>
      <c r="AZ103">
        <f>N(Ввод!$U35&gt;=AZ$14)</f>
        <v>0</v>
      </c>
      <c r="BA103">
        <f>N(Ввод!$U35&gt;=BA$14)</f>
        <v>0</v>
      </c>
      <c r="BB103">
        <f>N(Ввод!$U35&gt;=BB$14)</f>
        <v>0</v>
      </c>
      <c r="BC103">
        <f>N(Ввод!$U35&gt;=BC$14)</f>
        <v>0</v>
      </c>
      <c r="BD103">
        <f>N(Ввод!$U35&gt;=BD$14)</f>
        <v>0</v>
      </c>
      <c r="BE103">
        <f>N(Ввод!$U35&gt;=BE$14)</f>
        <v>0</v>
      </c>
      <c r="BF103">
        <f>N(Ввод!$U35&gt;=BF$14)</f>
        <v>0</v>
      </c>
      <c r="BG103">
        <f>N(Ввод!$U35&gt;=BG$14)</f>
        <v>0</v>
      </c>
      <c r="BH103">
        <f>N(Ввод!$U35&gt;=BH$14)</f>
        <v>0</v>
      </c>
      <c r="BI103">
        <f>N(Ввод!$U35&gt;=BI$14)</f>
        <v>0</v>
      </c>
      <c r="BJ103">
        <f>N(Ввод!$U35&gt;=BJ$14)</f>
        <v>0</v>
      </c>
      <c r="BK103">
        <f>N(Ввод!$U35&gt;=BK$14)</f>
        <v>0</v>
      </c>
      <c r="BL103">
        <f>N(Ввод!$U35&gt;=BL$14)</f>
        <v>0</v>
      </c>
      <c r="BM103">
        <f>N(Ввод!$U35&gt;=BM$14)</f>
        <v>0</v>
      </c>
      <c r="BN103">
        <f>N(Ввод!$U35&gt;=BN$14)</f>
        <v>0</v>
      </c>
      <c r="BO103">
        <f>N(Ввод!$U35&gt;=BO$14)</f>
        <v>0</v>
      </c>
      <c r="BP103">
        <f>N(Ввод!$U35&gt;=BP$14)</f>
        <v>0</v>
      </c>
      <c r="BQ103">
        <f>N(Ввод!$U35&gt;=BQ$14)</f>
        <v>0</v>
      </c>
      <c r="BR103">
        <f>N(Ввод!$U35&gt;=BR$14)</f>
        <v>0</v>
      </c>
      <c r="BS103">
        <f>N(Ввод!$U35&gt;=BS$14)</f>
        <v>0</v>
      </c>
      <c r="BT103">
        <f>N(Ввод!$U35&gt;=BT$14)</f>
        <v>0</v>
      </c>
      <c r="BU103">
        <f>N(Ввод!$U35&gt;=BU$14)</f>
        <v>0</v>
      </c>
      <c r="BV103">
        <f>N(Ввод!$U35&gt;=BV$14)</f>
        <v>0</v>
      </c>
      <c r="BW103">
        <f>N(Ввод!$U35&gt;=BW$14)</f>
        <v>0</v>
      </c>
      <c r="BX103">
        <f>N(Ввод!$U35&gt;=BX$14)</f>
        <v>0</v>
      </c>
      <c r="BY103">
        <f>N(Ввод!$U35&gt;=BY$14)</f>
        <v>0</v>
      </c>
      <c r="BZ103">
        <f>N(Ввод!$U35&gt;=BZ$14)</f>
        <v>0</v>
      </c>
      <c r="CA103">
        <f>N(Ввод!$U35&gt;=CA$14)</f>
        <v>0</v>
      </c>
      <c r="CB103">
        <f>N(Ввод!$U35&gt;=CB$14)</f>
        <v>0</v>
      </c>
      <c r="CC103">
        <f>N(Ввод!$U35&gt;=CC$14)</f>
        <v>0</v>
      </c>
      <c r="CD103">
        <f>N(Ввод!$U35&gt;=CD$14)</f>
        <v>0</v>
      </c>
      <c r="CE103">
        <f>N(Ввод!$U35&gt;=CE$14)</f>
        <v>0</v>
      </c>
      <c r="CF103">
        <f>N(Ввод!$U35&gt;=CF$14)</f>
        <v>0</v>
      </c>
      <c r="CG103">
        <f>N(Ввод!$U35&gt;=CG$14)</f>
        <v>0</v>
      </c>
      <c r="CH103">
        <f>N(Ввод!$U35&gt;=CH$14)</f>
        <v>0</v>
      </c>
      <c r="CI103">
        <f>N(Ввод!$U35&gt;=CI$14)</f>
        <v>0</v>
      </c>
      <c r="CJ103">
        <f>N(Ввод!$U35&gt;=CJ$14)</f>
        <v>0</v>
      </c>
      <c r="CK103">
        <f>N(Ввод!$U35&gt;=CK$14)</f>
        <v>0</v>
      </c>
      <c r="CL103">
        <f>N(Ввод!$U35&gt;=CL$14)</f>
        <v>0</v>
      </c>
      <c r="CM103">
        <f>N(Ввод!$U35&gt;=CM$14)</f>
        <v>0</v>
      </c>
      <c r="CN103">
        <f>N(Ввод!$U35&gt;=CN$14)</f>
        <v>0</v>
      </c>
      <c r="CO103">
        <f>N(Ввод!$U35&gt;=CO$14)</f>
        <v>0</v>
      </c>
      <c r="CP103">
        <f>N(Ввод!$U35&gt;=CP$14)</f>
        <v>0</v>
      </c>
      <c r="CQ103">
        <f>N(Ввод!$U35&gt;=CQ$14)</f>
        <v>0</v>
      </c>
      <c r="CR103">
        <f>N(Ввод!$U35&gt;=CR$14)</f>
        <v>0</v>
      </c>
      <c r="CS103">
        <f>N(Ввод!$U35&gt;=CS$14)</f>
        <v>0</v>
      </c>
      <c r="CT103">
        <f>N(Ввод!$U35&gt;=CT$14)</f>
        <v>0</v>
      </c>
      <c r="CU103">
        <f>N(Ввод!$U35&gt;=CU$14)</f>
        <v>0</v>
      </c>
      <c r="CV103">
        <f>N(Ввод!$U35&gt;=CV$14)</f>
        <v>0</v>
      </c>
      <c r="CW103">
        <f>N(Ввод!$U35&gt;=CW$14)</f>
        <v>0</v>
      </c>
      <c r="CX103">
        <f>N(Ввод!$U35&gt;=CX$14)</f>
        <v>0</v>
      </c>
      <c r="CY103">
        <f>N(Ввод!$U35&gt;=CY$14)</f>
        <v>0</v>
      </c>
      <c r="CZ103">
        <f>N(Ввод!$U35&gt;=CZ$14)</f>
        <v>0</v>
      </c>
      <c r="DA103">
        <f>N(Ввод!$U35&gt;=DA$14)</f>
        <v>0</v>
      </c>
      <c r="DB103">
        <f>N(Ввод!$U35&gt;=DB$14)</f>
        <v>0</v>
      </c>
      <c r="DC103">
        <f>N(Ввод!$U35&gt;=DC$14)</f>
        <v>0</v>
      </c>
      <c r="DD103">
        <f>N(Ввод!$U35&gt;=DD$14)</f>
        <v>0</v>
      </c>
      <c r="DE103">
        <f>N(Ввод!$U35&gt;=DE$14)</f>
        <v>0</v>
      </c>
      <c r="DF103">
        <f>N(Ввод!$U35&gt;=DF$14)</f>
        <v>0</v>
      </c>
      <c r="DG103">
        <f>N(Ввод!$U35&gt;=DG$14)</f>
        <v>0</v>
      </c>
      <c r="DH103">
        <f>N(Ввод!$U35&gt;=DH$14)</f>
        <v>0</v>
      </c>
      <c r="DI103">
        <f>N(Ввод!$U35&gt;=DI$14)</f>
        <v>1</v>
      </c>
      <c r="DJ103">
        <f>N(Ввод!$U35&gt;=DJ$14)</f>
        <v>1</v>
      </c>
    </row>
    <row r="104" spans="2:114">
      <c r="B104" t="str">
        <f t="shared" si="11"/>
        <v>Создание / реконструкция объект №11</v>
      </c>
      <c r="G104" s="7" t="s">
        <v>193</v>
      </c>
      <c r="J104">
        <f>N(Ввод!$U36&gt;=J$14)</f>
        <v>0</v>
      </c>
      <c r="K104">
        <f>N(Ввод!$U36&gt;=K$14)</f>
        <v>0</v>
      </c>
      <c r="L104">
        <f>N(Ввод!$U36&gt;=L$14)</f>
        <v>0</v>
      </c>
      <c r="M104">
        <f>N(Ввод!$U36&gt;=M$14)</f>
        <v>0</v>
      </c>
      <c r="N104">
        <f>N(Ввод!$U36&gt;=N$14)</f>
        <v>0</v>
      </c>
      <c r="O104">
        <f>N(Ввод!$U36&gt;=O$14)</f>
        <v>0</v>
      </c>
      <c r="P104">
        <f>N(Ввод!$U36&gt;=P$14)</f>
        <v>0</v>
      </c>
      <c r="Q104">
        <f>N(Ввод!$U36&gt;=Q$14)</f>
        <v>0</v>
      </c>
      <c r="R104">
        <f>N(Ввод!$U36&gt;=R$14)</f>
        <v>0</v>
      </c>
      <c r="S104">
        <f>N(Ввод!$U36&gt;=S$14)</f>
        <v>0</v>
      </c>
      <c r="T104">
        <f>N(Ввод!$U36&gt;=T$14)</f>
        <v>0</v>
      </c>
      <c r="U104">
        <f>N(Ввод!$U36&gt;=U$14)</f>
        <v>0</v>
      </c>
      <c r="V104">
        <f>N(Ввод!$U36&gt;=V$14)</f>
        <v>0</v>
      </c>
      <c r="W104">
        <f>N(Ввод!$U36&gt;=W$14)</f>
        <v>0</v>
      </c>
      <c r="X104">
        <f>N(Ввод!$U36&gt;=X$14)</f>
        <v>0</v>
      </c>
      <c r="Y104">
        <f>N(Ввод!$U36&gt;=Y$14)</f>
        <v>0</v>
      </c>
      <c r="Z104">
        <f>N(Ввод!$U36&gt;=Z$14)</f>
        <v>0</v>
      </c>
      <c r="AA104">
        <f>N(Ввод!$U36&gt;=AA$14)</f>
        <v>0</v>
      </c>
      <c r="AB104">
        <f>N(Ввод!$U36&gt;=AB$14)</f>
        <v>0</v>
      </c>
      <c r="AC104">
        <f>N(Ввод!$U36&gt;=AC$14)</f>
        <v>0</v>
      </c>
      <c r="AD104">
        <f>N(Ввод!$U36&gt;=AD$14)</f>
        <v>0</v>
      </c>
      <c r="AE104">
        <f>N(Ввод!$U36&gt;=AE$14)</f>
        <v>0</v>
      </c>
      <c r="AF104">
        <f>N(Ввод!$U36&gt;=AF$14)</f>
        <v>0</v>
      </c>
      <c r="AG104">
        <f>N(Ввод!$U36&gt;=AG$14)</f>
        <v>0</v>
      </c>
      <c r="AH104">
        <f>N(Ввод!$U36&gt;=AH$14)</f>
        <v>0</v>
      </c>
      <c r="AI104">
        <f>N(Ввод!$U36&gt;=AI$14)</f>
        <v>0</v>
      </c>
      <c r="AJ104">
        <f>N(Ввод!$U36&gt;=AJ$14)</f>
        <v>0</v>
      </c>
      <c r="AK104">
        <f>N(Ввод!$U36&gt;=AK$14)</f>
        <v>0</v>
      </c>
      <c r="AL104">
        <f>N(Ввод!$U36&gt;=AL$14)</f>
        <v>0</v>
      </c>
      <c r="AM104">
        <f>N(Ввод!$U36&gt;=AM$14)</f>
        <v>0</v>
      </c>
      <c r="AN104">
        <f>N(Ввод!$U36&gt;=AN$14)</f>
        <v>0</v>
      </c>
      <c r="AO104">
        <f>N(Ввод!$U36&gt;=AO$14)</f>
        <v>0</v>
      </c>
      <c r="AP104">
        <f>N(Ввод!$U36&gt;=AP$14)</f>
        <v>0</v>
      </c>
      <c r="AQ104">
        <f>N(Ввод!$U36&gt;=AQ$14)</f>
        <v>0</v>
      </c>
      <c r="AR104">
        <f>N(Ввод!$U36&gt;=AR$14)</f>
        <v>0</v>
      </c>
      <c r="AS104">
        <f>N(Ввод!$U36&gt;=AS$14)</f>
        <v>0</v>
      </c>
      <c r="AT104">
        <f>N(Ввод!$U36&gt;=AT$14)</f>
        <v>0</v>
      </c>
      <c r="AU104">
        <f>N(Ввод!$U36&gt;=AU$14)</f>
        <v>0</v>
      </c>
      <c r="AV104">
        <f>N(Ввод!$U36&gt;=AV$14)</f>
        <v>0</v>
      </c>
      <c r="AW104">
        <f>N(Ввод!$U36&gt;=AW$14)</f>
        <v>0</v>
      </c>
      <c r="AX104">
        <f>N(Ввод!$U36&gt;=AX$14)</f>
        <v>0</v>
      </c>
      <c r="AY104">
        <f>N(Ввод!$U36&gt;=AY$14)</f>
        <v>0</v>
      </c>
      <c r="AZ104">
        <f>N(Ввод!$U36&gt;=AZ$14)</f>
        <v>0</v>
      </c>
      <c r="BA104">
        <f>N(Ввод!$U36&gt;=BA$14)</f>
        <v>0</v>
      </c>
      <c r="BB104">
        <f>N(Ввод!$U36&gt;=BB$14)</f>
        <v>0</v>
      </c>
      <c r="BC104">
        <f>N(Ввод!$U36&gt;=BC$14)</f>
        <v>0</v>
      </c>
      <c r="BD104">
        <f>N(Ввод!$U36&gt;=BD$14)</f>
        <v>0</v>
      </c>
      <c r="BE104">
        <f>N(Ввод!$U36&gt;=BE$14)</f>
        <v>0</v>
      </c>
      <c r="BF104">
        <f>N(Ввод!$U36&gt;=BF$14)</f>
        <v>0</v>
      </c>
      <c r="BG104">
        <f>N(Ввод!$U36&gt;=BG$14)</f>
        <v>0</v>
      </c>
      <c r="BH104">
        <f>N(Ввод!$U36&gt;=BH$14)</f>
        <v>0</v>
      </c>
      <c r="BI104">
        <f>N(Ввод!$U36&gt;=BI$14)</f>
        <v>0</v>
      </c>
      <c r="BJ104">
        <f>N(Ввод!$U36&gt;=BJ$14)</f>
        <v>0</v>
      </c>
      <c r="BK104">
        <f>N(Ввод!$U36&gt;=BK$14)</f>
        <v>0</v>
      </c>
      <c r="BL104">
        <f>N(Ввод!$U36&gt;=BL$14)</f>
        <v>0</v>
      </c>
      <c r="BM104">
        <f>N(Ввод!$U36&gt;=BM$14)</f>
        <v>0</v>
      </c>
      <c r="BN104">
        <f>N(Ввод!$U36&gt;=BN$14)</f>
        <v>0</v>
      </c>
      <c r="BO104">
        <f>N(Ввод!$U36&gt;=BO$14)</f>
        <v>0</v>
      </c>
      <c r="BP104">
        <f>N(Ввод!$U36&gt;=BP$14)</f>
        <v>0</v>
      </c>
      <c r="BQ104">
        <f>N(Ввод!$U36&gt;=BQ$14)</f>
        <v>0</v>
      </c>
      <c r="BR104">
        <f>N(Ввод!$U36&gt;=BR$14)</f>
        <v>0</v>
      </c>
      <c r="BS104">
        <f>N(Ввод!$U36&gt;=BS$14)</f>
        <v>0</v>
      </c>
      <c r="BT104">
        <f>N(Ввод!$U36&gt;=BT$14)</f>
        <v>0</v>
      </c>
      <c r="BU104">
        <f>N(Ввод!$U36&gt;=BU$14)</f>
        <v>0</v>
      </c>
      <c r="BV104">
        <f>N(Ввод!$U36&gt;=BV$14)</f>
        <v>0</v>
      </c>
      <c r="BW104">
        <f>N(Ввод!$U36&gt;=BW$14)</f>
        <v>0</v>
      </c>
      <c r="BX104">
        <f>N(Ввод!$U36&gt;=BX$14)</f>
        <v>0</v>
      </c>
      <c r="BY104">
        <f>N(Ввод!$U36&gt;=BY$14)</f>
        <v>0</v>
      </c>
      <c r="BZ104">
        <f>N(Ввод!$U36&gt;=BZ$14)</f>
        <v>0</v>
      </c>
      <c r="CA104">
        <f>N(Ввод!$U36&gt;=CA$14)</f>
        <v>0</v>
      </c>
      <c r="CB104">
        <f>N(Ввод!$U36&gt;=CB$14)</f>
        <v>0</v>
      </c>
      <c r="CC104">
        <f>N(Ввод!$U36&gt;=CC$14)</f>
        <v>0</v>
      </c>
      <c r="CD104">
        <f>N(Ввод!$U36&gt;=CD$14)</f>
        <v>0</v>
      </c>
      <c r="CE104">
        <f>N(Ввод!$U36&gt;=CE$14)</f>
        <v>0</v>
      </c>
      <c r="CF104">
        <f>N(Ввод!$U36&gt;=CF$14)</f>
        <v>0</v>
      </c>
      <c r="CG104">
        <f>N(Ввод!$U36&gt;=CG$14)</f>
        <v>0</v>
      </c>
      <c r="CH104">
        <f>N(Ввод!$U36&gt;=CH$14)</f>
        <v>0</v>
      </c>
      <c r="CI104">
        <f>N(Ввод!$U36&gt;=CI$14)</f>
        <v>0</v>
      </c>
      <c r="CJ104">
        <f>N(Ввод!$U36&gt;=CJ$14)</f>
        <v>0</v>
      </c>
      <c r="CK104">
        <f>N(Ввод!$U36&gt;=CK$14)</f>
        <v>0</v>
      </c>
      <c r="CL104">
        <f>N(Ввод!$U36&gt;=CL$14)</f>
        <v>0</v>
      </c>
      <c r="CM104">
        <f>N(Ввод!$U36&gt;=CM$14)</f>
        <v>0</v>
      </c>
      <c r="CN104">
        <f>N(Ввод!$U36&gt;=CN$14)</f>
        <v>0</v>
      </c>
      <c r="CO104">
        <f>N(Ввод!$U36&gt;=CO$14)</f>
        <v>0</v>
      </c>
      <c r="CP104">
        <f>N(Ввод!$U36&gt;=CP$14)</f>
        <v>0</v>
      </c>
      <c r="CQ104">
        <f>N(Ввод!$U36&gt;=CQ$14)</f>
        <v>0</v>
      </c>
      <c r="CR104">
        <f>N(Ввод!$U36&gt;=CR$14)</f>
        <v>0</v>
      </c>
      <c r="CS104">
        <f>N(Ввод!$U36&gt;=CS$14)</f>
        <v>0</v>
      </c>
      <c r="CT104">
        <f>N(Ввод!$U36&gt;=CT$14)</f>
        <v>0</v>
      </c>
      <c r="CU104">
        <f>N(Ввод!$U36&gt;=CU$14)</f>
        <v>0</v>
      </c>
      <c r="CV104">
        <f>N(Ввод!$U36&gt;=CV$14)</f>
        <v>0</v>
      </c>
      <c r="CW104">
        <f>N(Ввод!$U36&gt;=CW$14)</f>
        <v>0</v>
      </c>
      <c r="CX104">
        <f>N(Ввод!$U36&gt;=CX$14)</f>
        <v>0</v>
      </c>
      <c r="CY104">
        <f>N(Ввод!$U36&gt;=CY$14)</f>
        <v>0</v>
      </c>
      <c r="CZ104">
        <f>N(Ввод!$U36&gt;=CZ$14)</f>
        <v>0</v>
      </c>
      <c r="DA104">
        <f>N(Ввод!$U36&gt;=DA$14)</f>
        <v>0</v>
      </c>
      <c r="DB104">
        <f>N(Ввод!$U36&gt;=DB$14)</f>
        <v>0</v>
      </c>
      <c r="DC104">
        <f>N(Ввод!$U36&gt;=DC$14)</f>
        <v>0</v>
      </c>
      <c r="DD104">
        <f>N(Ввод!$U36&gt;=DD$14)</f>
        <v>0</v>
      </c>
      <c r="DE104">
        <f>N(Ввод!$U36&gt;=DE$14)</f>
        <v>0</v>
      </c>
      <c r="DF104">
        <f>N(Ввод!$U36&gt;=DF$14)</f>
        <v>0</v>
      </c>
      <c r="DG104">
        <f>N(Ввод!$U36&gt;=DG$14)</f>
        <v>0</v>
      </c>
      <c r="DH104">
        <f>N(Ввод!$U36&gt;=DH$14)</f>
        <v>0</v>
      </c>
      <c r="DI104">
        <f>N(Ввод!$U36&gt;=DI$14)</f>
        <v>1</v>
      </c>
      <c r="DJ104">
        <f>N(Ввод!$U36&gt;=DJ$14)</f>
        <v>1</v>
      </c>
    </row>
    <row r="105" spans="2:114">
      <c r="B105" t="str">
        <f t="shared" si="11"/>
        <v>Создание / реконструкция объект №12</v>
      </c>
      <c r="G105" s="7" t="s">
        <v>193</v>
      </c>
      <c r="J105">
        <f>N(Ввод!$U37&gt;=J$14)</f>
        <v>0</v>
      </c>
      <c r="K105">
        <f>N(Ввод!$U37&gt;=K$14)</f>
        <v>0</v>
      </c>
      <c r="L105">
        <f>N(Ввод!$U37&gt;=L$14)</f>
        <v>0</v>
      </c>
      <c r="M105">
        <f>N(Ввод!$U37&gt;=M$14)</f>
        <v>0</v>
      </c>
      <c r="N105">
        <f>N(Ввод!$U37&gt;=N$14)</f>
        <v>0</v>
      </c>
      <c r="O105">
        <f>N(Ввод!$U37&gt;=O$14)</f>
        <v>0</v>
      </c>
      <c r="P105">
        <f>N(Ввод!$U37&gt;=P$14)</f>
        <v>0</v>
      </c>
      <c r="Q105">
        <f>N(Ввод!$U37&gt;=Q$14)</f>
        <v>0</v>
      </c>
      <c r="R105">
        <f>N(Ввод!$U37&gt;=R$14)</f>
        <v>0</v>
      </c>
      <c r="S105">
        <f>N(Ввод!$U37&gt;=S$14)</f>
        <v>0</v>
      </c>
      <c r="T105">
        <f>N(Ввод!$U37&gt;=T$14)</f>
        <v>0</v>
      </c>
      <c r="U105">
        <f>N(Ввод!$U37&gt;=U$14)</f>
        <v>0</v>
      </c>
      <c r="V105">
        <f>N(Ввод!$U37&gt;=V$14)</f>
        <v>0</v>
      </c>
      <c r="W105">
        <f>N(Ввод!$U37&gt;=W$14)</f>
        <v>0</v>
      </c>
      <c r="X105">
        <f>N(Ввод!$U37&gt;=X$14)</f>
        <v>0</v>
      </c>
      <c r="Y105">
        <f>N(Ввод!$U37&gt;=Y$14)</f>
        <v>0</v>
      </c>
      <c r="Z105">
        <f>N(Ввод!$U37&gt;=Z$14)</f>
        <v>0</v>
      </c>
      <c r="AA105">
        <f>N(Ввод!$U37&gt;=AA$14)</f>
        <v>0</v>
      </c>
      <c r="AB105">
        <f>N(Ввод!$U37&gt;=AB$14)</f>
        <v>0</v>
      </c>
      <c r="AC105">
        <f>N(Ввод!$U37&gt;=AC$14)</f>
        <v>0</v>
      </c>
      <c r="AD105">
        <f>N(Ввод!$U37&gt;=AD$14)</f>
        <v>0</v>
      </c>
      <c r="AE105">
        <f>N(Ввод!$U37&gt;=AE$14)</f>
        <v>0</v>
      </c>
      <c r="AF105">
        <f>N(Ввод!$U37&gt;=AF$14)</f>
        <v>0</v>
      </c>
      <c r="AG105">
        <f>N(Ввод!$U37&gt;=AG$14)</f>
        <v>0</v>
      </c>
      <c r="AH105">
        <f>N(Ввод!$U37&gt;=AH$14)</f>
        <v>0</v>
      </c>
      <c r="AI105">
        <f>N(Ввод!$U37&gt;=AI$14)</f>
        <v>0</v>
      </c>
      <c r="AJ105">
        <f>N(Ввод!$U37&gt;=AJ$14)</f>
        <v>0</v>
      </c>
      <c r="AK105">
        <f>N(Ввод!$U37&gt;=AK$14)</f>
        <v>0</v>
      </c>
      <c r="AL105">
        <f>N(Ввод!$U37&gt;=AL$14)</f>
        <v>0</v>
      </c>
      <c r="AM105">
        <f>N(Ввод!$U37&gt;=AM$14)</f>
        <v>0</v>
      </c>
      <c r="AN105">
        <f>N(Ввод!$U37&gt;=AN$14)</f>
        <v>0</v>
      </c>
      <c r="AO105">
        <f>N(Ввод!$U37&gt;=AO$14)</f>
        <v>0</v>
      </c>
      <c r="AP105">
        <f>N(Ввод!$U37&gt;=AP$14)</f>
        <v>0</v>
      </c>
      <c r="AQ105">
        <f>N(Ввод!$U37&gt;=AQ$14)</f>
        <v>0</v>
      </c>
      <c r="AR105">
        <f>N(Ввод!$U37&gt;=AR$14)</f>
        <v>0</v>
      </c>
      <c r="AS105">
        <f>N(Ввод!$U37&gt;=AS$14)</f>
        <v>0</v>
      </c>
      <c r="AT105">
        <f>N(Ввод!$U37&gt;=AT$14)</f>
        <v>0</v>
      </c>
      <c r="AU105">
        <f>N(Ввод!$U37&gt;=AU$14)</f>
        <v>0</v>
      </c>
      <c r="AV105">
        <f>N(Ввод!$U37&gt;=AV$14)</f>
        <v>0</v>
      </c>
      <c r="AW105">
        <f>N(Ввод!$U37&gt;=AW$14)</f>
        <v>0</v>
      </c>
      <c r="AX105">
        <f>N(Ввод!$U37&gt;=AX$14)</f>
        <v>0</v>
      </c>
      <c r="AY105">
        <f>N(Ввод!$U37&gt;=AY$14)</f>
        <v>0</v>
      </c>
      <c r="AZ105">
        <f>N(Ввод!$U37&gt;=AZ$14)</f>
        <v>0</v>
      </c>
      <c r="BA105">
        <f>N(Ввод!$U37&gt;=BA$14)</f>
        <v>0</v>
      </c>
      <c r="BB105">
        <f>N(Ввод!$U37&gt;=BB$14)</f>
        <v>0</v>
      </c>
      <c r="BC105">
        <f>N(Ввод!$U37&gt;=BC$14)</f>
        <v>0</v>
      </c>
      <c r="BD105">
        <f>N(Ввод!$U37&gt;=BD$14)</f>
        <v>0</v>
      </c>
      <c r="BE105">
        <f>N(Ввод!$U37&gt;=BE$14)</f>
        <v>0</v>
      </c>
      <c r="BF105">
        <f>N(Ввод!$U37&gt;=BF$14)</f>
        <v>0</v>
      </c>
      <c r="BG105">
        <f>N(Ввод!$U37&gt;=BG$14)</f>
        <v>0</v>
      </c>
      <c r="BH105">
        <f>N(Ввод!$U37&gt;=BH$14)</f>
        <v>0</v>
      </c>
      <c r="BI105">
        <f>N(Ввод!$U37&gt;=BI$14)</f>
        <v>0</v>
      </c>
      <c r="BJ105">
        <f>N(Ввод!$U37&gt;=BJ$14)</f>
        <v>0</v>
      </c>
      <c r="BK105">
        <f>N(Ввод!$U37&gt;=BK$14)</f>
        <v>0</v>
      </c>
      <c r="BL105">
        <f>N(Ввод!$U37&gt;=BL$14)</f>
        <v>0</v>
      </c>
      <c r="BM105">
        <f>N(Ввод!$U37&gt;=BM$14)</f>
        <v>0</v>
      </c>
      <c r="BN105">
        <f>N(Ввод!$U37&gt;=BN$14)</f>
        <v>0</v>
      </c>
      <c r="BO105">
        <f>N(Ввод!$U37&gt;=BO$14)</f>
        <v>0</v>
      </c>
      <c r="BP105">
        <f>N(Ввод!$U37&gt;=BP$14)</f>
        <v>0</v>
      </c>
      <c r="BQ105">
        <f>N(Ввод!$U37&gt;=BQ$14)</f>
        <v>0</v>
      </c>
      <c r="BR105">
        <f>N(Ввод!$U37&gt;=BR$14)</f>
        <v>0</v>
      </c>
      <c r="BS105">
        <f>N(Ввод!$U37&gt;=BS$14)</f>
        <v>0</v>
      </c>
      <c r="BT105">
        <f>N(Ввод!$U37&gt;=BT$14)</f>
        <v>0</v>
      </c>
      <c r="BU105">
        <f>N(Ввод!$U37&gt;=BU$14)</f>
        <v>0</v>
      </c>
      <c r="BV105">
        <f>N(Ввод!$U37&gt;=BV$14)</f>
        <v>0</v>
      </c>
      <c r="BW105">
        <f>N(Ввод!$U37&gt;=BW$14)</f>
        <v>0</v>
      </c>
      <c r="BX105">
        <f>N(Ввод!$U37&gt;=BX$14)</f>
        <v>0</v>
      </c>
      <c r="BY105">
        <f>N(Ввод!$U37&gt;=BY$14)</f>
        <v>0</v>
      </c>
      <c r="BZ105">
        <f>N(Ввод!$U37&gt;=BZ$14)</f>
        <v>0</v>
      </c>
      <c r="CA105">
        <f>N(Ввод!$U37&gt;=CA$14)</f>
        <v>0</v>
      </c>
      <c r="CB105">
        <f>N(Ввод!$U37&gt;=CB$14)</f>
        <v>0</v>
      </c>
      <c r="CC105">
        <f>N(Ввод!$U37&gt;=CC$14)</f>
        <v>0</v>
      </c>
      <c r="CD105">
        <f>N(Ввод!$U37&gt;=CD$14)</f>
        <v>0</v>
      </c>
      <c r="CE105">
        <f>N(Ввод!$U37&gt;=CE$14)</f>
        <v>0</v>
      </c>
      <c r="CF105">
        <f>N(Ввод!$U37&gt;=CF$14)</f>
        <v>0</v>
      </c>
      <c r="CG105">
        <f>N(Ввод!$U37&gt;=CG$14)</f>
        <v>0</v>
      </c>
      <c r="CH105">
        <f>N(Ввод!$U37&gt;=CH$14)</f>
        <v>0</v>
      </c>
      <c r="CI105">
        <f>N(Ввод!$U37&gt;=CI$14)</f>
        <v>0</v>
      </c>
      <c r="CJ105">
        <f>N(Ввод!$U37&gt;=CJ$14)</f>
        <v>0</v>
      </c>
      <c r="CK105">
        <f>N(Ввод!$U37&gt;=CK$14)</f>
        <v>0</v>
      </c>
      <c r="CL105">
        <f>N(Ввод!$U37&gt;=CL$14)</f>
        <v>0</v>
      </c>
      <c r="CM105">
        <f>N(Ввод!$U37&gt;=CM$14)</f>
        <v>0</v>
      </c>
      <c r="CN105">
        <f>N(Ввод!$U37&gt;=CN$14)</f>
        <v>0</v>
      </c>
      <c r="CO105">
        <f>N(Ввод!$U37&gt;=CO$14)</f>
        <v>0</v>
      </c>
      <c r="CP105">
        <f>N(Ввод!$U37&gt;=CP$14)</f>
        <v>0</v>
      </c>
      <c r="CQ105">
        <f>N(Ввод!$U37&gt;=CQ$14)</f>
        <v>0</v>
      </c>
      <c r="CR105">
        <f>N(Ввод!$U37&gt;=CR$14)</f>
        <v>0</v>
      </c>
      <c r="CS105">
        <f>N(Ввод!$U37&gt;=CS$14)</f>
        <v>0</v>
      </c>
      <c r="CT105">
        <f>N(Ввод!$U37&gt;=CT$14)</f>
        <v>0</v>
      </c>
      <c r="CU105">
        <f>N(Ввод!$U37&gt;=CU$14)</f>
        <v>0</v>
      </c>
      <c r="CV105">
        <f>N(Ввод!$U37&gt;=CV$14)</f>
        <v>0</v>
      </c>
      <c r="CW105">
        <f>N(Ввод!$U37&gt;=CW$14)</f>
        <v>0</v>
      </c>
      <c r="CX105">
        <f>N(Ввод!$U37&gt;=CX$14)</f>
        <v>0</v>
      </c>
      <c r="CY105">
        <f>N(Ввод!$U37&gt;=CY$14)</f>
        <v>0</v>
      </c>
      <c r="CZ105">
        <f>N(Ввод!$U37&gt;=CZ$14)</f>
        <v>0</v>
      </c>
      <c r="DA105">
        <f>N(Ввод!$U37&gt;=DA$14)</f>
        <v>0</v>
      </c>
      <c r="DB105">
        <f>N(Ввод!$U37&gt;=DB$14)</f>
        <v>0</v>
      </c>
      <c r="DC105">
        <f>N(Ввод!$U37&gt;=DC$14)</f>
        <v>0</v>
      </c>
      <c r="DD105">
        <f>N(Ввод!$U37&gt;=DD$14)</f>
        <v>0</v>
      </c>
      <c r="DE105">
        <f>N(Ввод!$U37&gt;=DE$14)</f>
        <v>0</v>
      </c>
      <c r="DF105">
        <f>N(Ввод!$U37&gt;=DF$14)</f>
        <v>0</v>
      </c>
      <c r="DG105">
        <f>N(Ввод!$U37&gt;=DG$14)</f>
        <v>0</v>
      </c>
      <c r="DH105">
        <f>N(Ввод!$U37&gt;=DH$14)</f>
        <v>0</v>
      </c>
      <c r="DI105">
        <f>N(Ввод!$U37&gt;=DI$14)</f>
        <v>1</v>
      </c>
      <c r="DJ105">
        <f>N(Ввод!$U37&gt;=DJ$14)</f>
        <v>1</v>
      </c>
    </row>
    <row r="106" spans="2:114">
      <c r="B106" t="str">
        <f t="shared" si="11"/>
        <v>Создание / реконструкция объект №13</v>
      </c>
      <c r="G106" s="7" t="s">
        <v>193</v>
      </c>
      <c r="J106">
        <f>N(Ввод!$U38&gt;=J$14)</f>
        <v>0</v>
      </c>
      <c r="K106">
        <f>N(Ввод!$U38&gt;=K$14)</f>
        <v>0</v>
      </c>
      <c r="L106">
        <f>N(Ввод!$U38&gt;=L$14)</f>
        <v>0</v>
      </c>
      <c r="M106">
        <f>N(Ввод!$U38&gt;=M$14)</f>
        <v>0</v>
      </c>
      <c r="N106">
        <f>N(Ввод!$U38&gt;=N$14)</f>
        <v>0</v>
      </c>
      <c r="O106">
        <f>N(Ввод!$U38&gt;=O$14)</f>
        <v>0</v>
      </c>
      <c r="P106">
        <f>N(Ввод!$U38&gt;=P$14)</f>
        <v>0</v>
      </c>
      <c r="Q106">
        <f>N(Ввод!$U38&gt;=Q$14)</f>
        <v>0</v>
      </c>
      <c r="R106">
        <f>N(Ввод!$U38&gt;=R$14)</f>
        <v>0</v>
      </c>
      <c r="S106">
        <f>N(Ввод!$U38&gt;=S$14)</f>
        <v>0</v>
      </c>
      <c r="T106">
        <f>N(Ввод!$U38&gt;=T$14)</f>
        <v>0</v>
      </c>
      <c r="U106">
        <f>N(Ввод!$U38&gt;=U$14)</f>
        <v>0</v>
      </c>
      <c r="V106">
        <f>N(Ввод!$U38&gt;=V$14)</f>
        <v>0</v>
      </c>
      <c r="W106">
        <f>N(Ввод!$U38&gt;=W$14)</f>
        <v>0</v>
      </c>
      <c r="X106">
        <f>N(Ввод!$U38&gt;=X$14)</f>
        <v>0</v>
      </c>
      <c r="Y106">
        <f>N(Ввод!$U38&gt;=Y$14)</f>
        <v>0</v>
      </c>
      <c r="Z106">
        <f>N(Ввод!$U38&gt;=Z$14)</f>
        <v>0</v>
      </c>
      <c r="AA106">
        <f>N(Ввод!$U38&gt;=AA$14)</f>
        <v>0</v>
      </c>
      <c r="AB106">
        <f>N(Ввод!$U38&gt;=AB$14)</f>
        <v>0</v>
      </c>
      <c r="AC106">
        <f>N(Ввод!$U38&gt;=AC$14)</f>
        <v>0</v>
      </c>
      <c r="AD106">
        <f>N(Ввод!$U38&gt;=AD$14)</f>
        <v>0</v>
      </c>
      <c r="AE106">
        <f>N(Ввод!$U38&gt;=AE$14)</f>
        <v>0</v>
      </c>
      <c r="AF106">
        <f>N(Ввод!$U38&gt;=AF$14)</f>
        <v>0</v>
      </c>
      <c r="AG106">
        <f>N(Ввод!$U38&gt;=AG$14)</f>
        <v>0</v>
      </c>
      <c r="AH106">
        <f>N(Ввод!$U38&gt;=AH$14)</f>
        <v>0</v>
      </c>
      <c r="AI106">
        <f>N(Ввод!$U38&gt;=AI$14)</f>
        <v>0</v>
      </c>
      <c r="AJ106">
        <f>N(Ввод!$U38&gt;=AJ$14)</f>
        <v>0</v>
      </c>
      <c r="AK106">
        <f>N(Ввод!$U38&gt;=AK$14)</f>
        <v>0</v>
      </c>
      <c r="AL106">
        <f>N(Ввод!$U38&gt;=AL$14)</f>
        <v>0</v>
      </c>
      <c r="AM106">
        <f>N(Ввод!$U38&gt;=AM$14)</f>
        <v>0</v>
      </c>
      <c r="AN106">
        <f>N(Ввод!$U38&gt;=AN$14)</f>
        <v>0</v>
      </c>
      <c r="AO106">
        <f>N(Ввод!$U38&gt;=AO$14)</f>
        <v>0</v>
      </c>
      <c r="AP106">
        <f>N(Ввод!$U38&gt;=AP$14)</f>
        <v>0</v>
      </c>
      <c r="AQ106">
        <f>N(Ввод!$U38&gt;=AQ$14)</f>
        <v>0</v>
      </c>
      <c r="AR106">
        <f>N(Ввод!$U38&gt;=AR$14)</f>
        <v>0</v>
      </c>
      <c r="AS106">
        <f>N(Ввод!$U38&gt;=AS$14)</f>
        <v>0</v>
      </c>
      <c r="AT106">
        <f>N(Ввод!$U38&gt;=AT$14)</f>
        <v>0</v>
      </c>
      <c r="AU106">
        <f>N(Ввод!$U38&gt;=AU$14)</f>
        <v>0</v>
      </c>
      <c r="AV106">
        <f>N(Ввод!$U38&gt;=AV$14)</f>
        <v>0</v>
      </c>
      <c r="AW106">
        <f>N(Ввод!$U38&gt;=AW$14)</f>
        <v>0</v>
      </c>
      <c r="AX106">
        <f>N(Ввод!$U38&gt;=AX$14)</f>
        <v>0</v>
      </c>
      <c r="AY106">
        <f>N(Ввод!$U38&gt;=AY$14)</f>
        <v>0</v>
      </c>
      <c r="AZ106">
        <f>N(Ввод!$U38&gt;=AZ$14)</f>
        <v>0</v>
      </c>
      <c r="BA106">
        <f>N(Ввод!$U38&gt;=BA$14)</f>
        <v>0</v>
      </c>
      <c r="BB106">
        <f>N(Ввод!$U38&gt;=BB$14)</f>
        <v>0</v>
      </c>
      <c r="BC106">
        <f>N(Ввод!$U38&gt;=BC$14)</f>
        <v>0</v>
      </c>
      <c r="BD106">
        <f>N(Ввод!$U38&gt;=BD$14)</f>
        <v>0</v>
      </c>
      <c r="BE106">
        <f>N(Ввод!$U38&gt;=BE$14)</f>
        <v>0</v>
      </c>
      <c r="BF106">
        <f>N(Ввод!$U38&gt;=BF$14)</f>
        <v>0</v>
      </c>
      <c r="BG106">
        <f>N(Ввод!$U38&gt;=BG$14)</f>
        <v>0</v>
      </c>
      <c r="BH106">
        <f>N(Ввод!$U38&gt;=BH$14)</f>
        <v>0</v>
      </c>
      <c r="BI106">
        <f>N(Ввод!$U38&gt;=BI$14)</f>
        <v>0</v>
      </c>
      <c r="BJ106">
        <f>N(Ввод!$U38&gt;=BJ$14)</f>
        <v>0</v>
      </c>
      <c r="BK106">
        <f>N(Ввод!$U38&gt;=BK$14)</f>
        <v>0</v>
      </c>
      <c r="BL106">
        <f>N(Ввод!$U38&gt;=BL$14)</f>
        <v>0</v>
      </c>
      <c r="BM106">
        <f>N(Ввод!$U38&gt;=BM$14)</f>
        <v>0</v>
      </c>
      <c r="BN106">
        <f>N(Ввод!$U38&gt;=BN$14)</f>
        <v>0</v>
      </c>
      <c r="BO106">
        <f>N(Ввод!$U38&gt;=BO$14)</f>
        <v>0</v>
      </c>
      <c r="BP106">
        <f>N(Ввод!$U38&gt;=BP$14)</f>
        <v>0</v>
      </c>
      <c r="BQ106">
        <f>N(Ввод!$U38&gt;=BQ$14)</f>
        <v>0</v>
      </c>
      <c r="BR106">
        <f>N(Ввод!$U38&gt;=BR$14)</f>
        <v>0</v>
      </c>
      <c r="BS106">
        <f>N(Ввод!$U38&gt;=BS$14)</f>
        <v>0</v>
      </c>
      <c r="BT106">
        <f>N(Ввод!$U38&gt;=BT$14)</f>
        <v>0</v>
      </c>
      <c r="BU106">
        <f>N(Ввод!$U38&gt;=BU$14)</f>
        <v>0</v>
      </c>
      <c r="BV106">
        <f>N(Ввод!$U38&gt;=BV$14)</f>
        <v>0</v>
      </c>
      <c r="BW106">
        <f>N(Ввод!$U38&gt;=BW$14)</f>
        <v>0</v>
      </c>
      <c r="BX106">
        <f>N(Ввод!$U38&gt;=BX$14)</f>
        <v>0</v>
      </c>
      <c r="BY106">
        <f>N(Ввод!$U38&gt;=BY$14)</f>
        <v>0</v>
      </c>
      <c r="BZ106">
        <f>N(Ввод!$U38&gt;=BZ$14)</f>
        <v>0</v>
      </c>
      <c r="CA106">
        <f>N(Ввод!$U38&gt;=CA$14)</f>
        <v>0</v>
      </c>
      <c r="CB106">
        <f>N(Ввод!$U38&gt;=CB$14)</f>
        <v>0</v>
      </c>
      <c r="CC106">
        <f>N(Ввод!$U38&gt;=CC$14)</f>
        <v>0</v>
      </c>
      <c r="CD106">
        <f>N(Ввод!$U38&gt;=CD$14)</f>
        <v>0</v>
      </c>
      <c r="CE106">
        <f>N(Ввод!$U38&gt;=CE$14)</f>
        <v>0</v>
      </c>
      <c r="CF106">
        <f>N(Ввод!$U38&gt;=CF$14)</f>
        <v>0</v>
      </c>
      <c r="CG106">
        <f>N(Ввод!$U38&gt;=CG$14)</f>
        <v>0</v>
      </c>
      <c r="CH106">
        <f>N(Ввод!$U38&gt;=CH$14)</f>
        <v>0</v>
      </c>
      <c r="CI106">
        <f>N(Ввод!$U38&gt;=CI$14)</f>
        <v>0</v>
      </c>
      <c r="CJ106">
        <f>N(Ввод!$U38&gt;=CJ$14)</f>
        <v>0</v>
      </c>
      <c r="CK106">
        <f>N(Ввод!$U38&gt;=CK$14)</f>
        <v>0</v>
      </c>
      <c r="CL106">
        <f>N(Ввод!$U38&gt;=CL$14)</f>
        <v>0</v>
      </c>
      <c r="CM106">
        <f>N(Ввод!$U38&gt;=CM$14)</f>
        <v>0</v>
      </c>
      <c r="CN106">
        <f>N(Ввод!$U38&gt;=CN$14)</f>
        <v>0</v>
      </c>
      <c r="CO106">
        <f>N(Ввод!$U38&gt;=CO$14)</f>
        <v>0</v>
      </c>
      <c r="CP106">
        <f>N(Ввод!$U38&gt;=CP$14)</f>
        <v>0</v>
      </c>
      <c r="CQ106">
        <f>N(Ввод!$U38&gt;=CQ$14)</f>
        <v>0</v>
      </c>
      <c r="CR106">
        <f>N(Ввод!$U38&gt;=CR$14)</f>
        <v>0</v>
      </c>
      <c r="CS106">
        <f>N(Ввод!$U38&gt;=CS$14)</f>
        <v>0</v>
      </c>
      <c r="CT106">
        <f>N(Ввод!$U38&gt;=CT$14)</f>
        <v>0</v>
      </c>
      <c r="CU106">
        <f>N(Ввод!$U38&gt;=CU$14)</f>
        <v>0</v>
      </c>
      <c r="CV106">
        <f>N(Ввод!$U38&gt;=CV$14)</f>
        <v>0</v>
      </c>
      <c r="CW106">
        <f>N(Ввод!$U38&gt;=CW$14)</f>
        <v>0</v>
      </c>
      <c r="CX106">
        <f>N(Ввод!$U38&gt;=CX$14)</f>
        <v>0</v>
      </c>
      <c r="CY106">
        <f>N(Ввод!$U38&gt;=CY$14)</f>
        <v>0</v>
      </c>
      <c r="CZ106">
        <f>N(Ввод!$U38&gt;=CZ$14)</f>
        <v>0</v>
      </c>
      <c r="DA106">
        <f>N(Ввод!$U38&gt;=DA$14)</f>
        <v>0</v>
      </c>
      <c r="DB106">
        <f>N(Ввод!$U38&gt;=DB$14)</f>
        <v>0</v>
      </c>
      <c r="DC106">
        <f>N(Ввод!$U38&gt;=DC$14)</f>
        <v>0</v>
      </c>
      <c r="DD106">
        <f>N(Ввод!$U38&gt;=DD$14)</f>
        <v>0</v>
      </c>
      <c r="DE106">
        <f>N(Ввод!$U38&gt;=DE$14)</f>
        <v>0</v>
      </c>
      <c r="DF106">
        <f>N(Ввод!$U38&gt;=DF$14)</f>
        <v>0</v>
      </c>
      <c r="DG106">
        <f>N(Ввод!$U38&gt;=DG$14)</f>
        <v>0</v>
      </c>
      <c r="DH106">
        <f>N(Ввод!$U38&gt;=DH$14)</f>
        <v>0</v>
      </c>
      <c r="DI106">
        <f>N(Ввод!$U38&gt;=DI$14)</f>
        <v>1</v>
      </c>
      <c r="DJ106">
        <f>N(Ввод!$U38&gt;=DJ$14)</f>
        <v>1</v>
      </c>
    </row>
    <row r="107" spans="2:114">
      <c r="B107" t="str">
        <f t="shared" si="11"/>
        <v>Создание / реконструкция объект №14</v>
      </c>
      <c r="G107" s="7" t="s">
        <v>193</v>
      </c>
      <c r="J107">
        <f>N(Ввод!$U39&gt;=J$14)</f>
        <v>0</v>
      </c>
      <c r="K107">
        <f>N(Ввод!$U39&gt;=K$14)</f>
        <v>0</v>
      </c>
      <c r="L107">
        <f>N(Ввод!$U39&gt;=L$14)</f>
        <v>0</v>
      </c>
      <c r="M107">
        <f>N(Ввод!$U39&gt;=M$14)</f>
        <v>0</v>
      </c>
      <c r="N107">
        <f>N(Ввод!$U39&gt;=N$14)</f>
        <v>0</v>
      </c>
      <c r="O107">
        <f>N(Ввод!$U39&gt;=O$14)</f>
        <v>0</v>
      </c>
      <c r="P107">
        <f>N(Ввод!$U39&gt;=P$14)</f>
        <v>0</v>
      </c>
      <c r="Q107">
        <f>N(Ввод!$U39&gt;=Q$14)</f>
        <v>0</v>
      </c>
      <c r="R107">
        <f>N(Ввод!$U39&gt;=R$14)</f>
        <v>0</v>
      </c>
      <c r="S107">
        <f>N(Ввод!$U39&gt;=S$14)</f>
        <v>0</v>
      </c>
      <c r="T107">
        <f>N(Ввод!$U39&gt;=T$14)</f>
        <v>0</v>
      </c>
      <c r="U107">
        <f>N(Ввод!$U39&gt;=U$14)</f>
        <v>0</v>
      </c>
      <c r="V107">
        <f>N(Ввод!$U39&gt;=V$14)</f>
        <v>0</v>
      </c>
      <c r="W107">
        <f>N(Ввод!$U39&gt;=W$14)</f>
        <v>0</v>
      </c>
      <c r="X107">
        <f>N(Ввод!$U39&gt;=X$14)</f>
        <v>0</v>
      </c>
      <c r="Y107">
        <f>N(Ввод!$U39&gt;=Y$14)</f>
        <v>0</v>
      </c>
      <c r="Z107">
        <f>N(Ввод!$U39&gt;=Z$14)</f>
        <v>0</v>
      </c>
      <c r="AA107">
        <f>N(Ввод!$U39&gt;=AA$14)</f>
        <v>0</v>
      </c>
      <c r="AB107">
        <f>N(Ввод!$U39&gt;=AB$14)</f>
        <v>0</v>
      </c>
      <c r="AC107">
        <f>N(Ввод!$U39&gt;=AC$14)</f>
        <v>0</v>
      </c>
      <c r="AD107">
        <f>N(Ввод!$U39&gt;=AD$14)</f>
        <v>0</v>
      </c>
      <c r="AE107">
        <f>N(Ввод!$U39&gt;=AE$14)</f>
        <v>0</v>
      </c>
      <c r="AF107">
        <f>N(Ввод!$U39&gt;=AF$14)</f>
        <v>0</v>
      </c>
      <c r="AG107">
        <f>N(Ввод!$U39&gt;=AG$14)</f>
        <v>0</v>
      </c>
      <c r="AH107">
        <f>N(Ввод!$U39&gt;=AH$14)</f>
        <v>0</v>
      </c>
      <c r="AI107">
        <f>N(Ввод!$U39&gt;=AI$14)</f>
        <v>0</v>
      </c>
      <c r="AJ107">
        <f>N(Ввод!$U39&gt;=AJ$14)</f>
        <v>0</v>
      </c>
      <c r="AK107">
        <f>N(Ввод!$U39&gt;=AK$14)</f>
        <v>0</v>
      </c>
      <c r="AL107">
        <f>N(Ввод!$U39&gt;=AL$14)</f>
        <v>0</v>
      </c>
      <c r="AM107">
        <f>N(Ввод!$U39&gt;=AM$14)</f>
        <v>0</v>
      </c>
      <c r="AN107">
        <f>N(Ввод!$U39&gt;=AN$14)</f>
        <v>0</v>
      </c>
      <c r="AO107">
        <f>N(Ввод!$U39&gt;=AO$14)</f>
        <v>0</v>
      </c>
      <c r="AP107">
        <f>N(Ввод!$U39&gt;=AP$14)</f>
        <v>0</v>
      </c>
      <c r="AQ107">
        <f>N(Ввод!$U39&gt;=AQ$14)</f>
        <v>0</v>
      </c>
      <c r="AR107">
        <f>N(Ввод!$U39&gt;=AR$14)</f>
        <v>0</v>
      </c>
      <c r="AS107">
        <f>N(Ввод!$U39&gt;=AS$14)</f>
        <v>0</v>
      </c>
      <c r="AT107">
        <f>N(Ввод!$U39&gt;=AT$14)</f>
        <v>0</v>
      </c>
      <c r="AU107">
        <f>N(Ввод!$U39&gt;=AU$14)</f>
        <v>0</v>
      </c>
      <c r="AV107">
        <f>N(Ввод!$U39&gt;=AV$14)</f>
        <v>0</v>
      </c>
      <c r="AW107">
        <f>N(Ввод!$U39&gt;=AW$14)</f>
        <v>0</v>
      </c>
      <c r="AX107">
        <f>N(Ввод!$U39&gt;=AX$14)</f>
        <v>0</v>
      </c>
      <c r="AY107">
        <f>N(Ввод!$U39&gt;=AY$14)</f>
        <v>0</v>
      </c>
      <c r="AZ107">
        <f>N(Ввод!$U39&gt;=AZ$14)</f>
        <v>0</v>
      </c>
      <c r="BA107">
        <f>N(Ввод!$U39&gt;=BA$14)</f>
        <v>0</v>
      </c>
      <c r="BB107">
        <f>N(Ввод!$U39&gt;=BB$14)</f>
        <v>0</v>
      </c>
      <c r="BC107">
        <f>N(Ввод!$U39&gt;=BC$14)</f>
        <v>0</v>
      </c>
      <c r="BD107">
        <f>N(Ввод!$U39&gt;=BD$14)</f>
        <v>0</v>
      </c>
      <c r="BE107">
        <f>N(Ввод!$U39&gt;=BE$14)</f>
        <v>0</v>
      </c>
      <c r="BF107">
        <f>N(Ввод!$U39&gt;=BF$14)</f>
        <v>0</v>
      </c>
      <c r="BG107">
        <f>N(Ввод!$U39&gt;=BG$14)</f>
        <v>0</v>
      </c>
      <c r="BH107">
        <f>N(Ввод!$U39&gt;=BH$14)</f>
        <v>0</v>
      </c>
      <c r="BI107">
        <f>N(Ввод!$U39&gt;=BI$14)</f>
        <v>0</v>
      </c>
      <c r="BJ107">
        <f>N(Ввод!$U39&gt;=BJ$14)</f>
        <v>0</v>
      </c>
      <c r="BK107">
        <f>N(Ввод!$U39&gt;=BK$14)</f>
        <v>0</v>
      </c>
      <c r="BL107">
        <f>N(Ввод!$U39&gt;=BL$14)</f>
        <v>0</v>
      </c>
      <c r="BM107">
        <f>N(Ввод!$U39&gt;=BM$14)</f>
        <v>0</v>
      </c>
      <c r="BN107">
        <f>N(Ввод!$U39&gt;=BN$14)</f>
        <v>0</v>
      </c>
      <c r="BO107">
        <f>N(Ввод!$U39&gt;=BO$14)</f>
        <v>0</v>
      </c>
      <c r="BP107">
        <f>N(Ввод!$U39&gt;=BP$14)</f>
        <v>0</v>
      </c>
      <c r="BQ107">
        <f>N(Ввод!$U39&gt;=BQ$14)</f>
        <v>0</v>
      </c>
      <c r="BR107">
        <f>N(Ввод!$U39&gt;=BR$14)</f>
        <v>0</v>
      </c>
      <c r="BS107">
        <f>N(Ввод!$U39&gt;=BS$14)</f>
        <v>0</v>
      </c>
      <c r="BT107">
        <f>N(Ввод!$U39&gt;=BT$14)</f>
        <v>0</v>
      </c>
      <c r="BU107">
        <f>N(Ввод!$U39&gt;=BU$14)</f>
        <v>0</v>
      </c>
      <c r="BV107">
        <f>N(Ввод!$U39&gt;=BV$14)</f>
        <v>0</v>
      </c>
      <c r="BW107">
        <f>N(Ввод!$U39&gt;=BW$14)</f>
        <v>0</v>
      </c>
      <c r="BX107">
        <f>N(Ввод!$U39&gt;=BX$14)</f>
        <v>0</v>
      </c>
      <c r="BY107">
        <f>N(Ввод!$U39&gt;=BY$14)</f>
        <v>0</v>
      </c>
      <c r="BZ107">
        <f>N(Ввод!$U39&gt;=BZ$14)</f>
        <v>0</v>
      </c>
      <c r="CA107">
        <f>N(Ввод!$U39&gt;=CA$14)</f>
        <v>0</v>
      </c>
      <c r="CB107">
        <f>N(Ввод!$U39&gt;=CB$14)</f>
        <v>0</v>
      </c>
      <c r="CC107">
        <f>N(Ввод!$U39&gt;=CC$14)</f>
        <v>0</v>
      </c>
      <c r="CD107">
        <f>N(Ввод!$U39&gt;=CD$14)</f>
        <v>0</v>
      </c>
      <c r="CE107">
        <f>N(Ввод!$U39&gt;=CE$14)</f>
        <v>0</v>
      </c>
      <c r="CF107">
        <f>N(Ввод!$U39&gt;=CF$14)</f>
        <v>0</v>
      </c>
      <c r="CG107">
        <f>N(Ввод!$U39&gt;=CG$14)</f>
        <v>0</v>
      </c>
      <c r="CH107">
        <f>N(Ввод!$U39&gt;=CH$14)</f>
        <v>0</v>
      </c>
      <c r="CI107">
        <f>N(Ввод!$U39&gt;=CI$14)</f>
        <v>0</v>
      </c>
      <c r="CJ107">
        <f>N(Ввод!$U39&gt;=CJ$14)</f>
        <v>0</v>
      </c>
      <c r="CK107">
        <f>N(Ввод!$U39&gt;=CK$14)</f>
        <v>0</v>
      </c>
      <c r="CL107">
        <f>N(Ввод!$U39&gt;=CL$14)</f>
        <v>0</v>
      </c>
      <c r="CM107">
        <f>N(Ввод!$U39&gt;=CM$14)</f>
        <v>0</v>
      </c>
      <c r="CN107">
        <f>N(Ввод!$U39&gt;=CN$14)</f>
        <v>0</v>
      </c>
      <c r="CO107">
        <f>N(Ввод!$U39&gt;=CO$14)</f>
        <v>0</v>
      </c>
      <c r="CP107">
        <f>N(Ввод!$U39&gt;=CP$14)</f>
        <v>0</v>
      </c>
      <c r="CQ107">
        <f>N(Ввод!$U39&gt;=CQ$14)</f>
        <v>0</v>
      </c>
      <c r="CR107">
        <f>N(Ввод!$U39&gt;=CR$14)</f>
        <v>0</v>
      </c>
      <c r="CS107">
        <f>N(Ввод!$U39&gt;=CS$14)</f>
        <v>0</v>
      </c>
      <c r="CT107">
        <f>N(Ввод!$U39&gt;=CT$14)</f>
        <v>0</v>
      </c>
      <c r="CU107">
        <f>N(Ввод!$U39&gt;=CU$14)</f>
        <v>0</v>
      </c>
      <c r="CV107">
        <f>N(Ввод!$U39&gt;=CV$14)</f>
        <v>0</v>
      </c>
      <c r="CW107">
        <f>N(Ввод!$U39&gt;=CW$14)</f>
        <v>0</v>
      </c>
      <c r="CX107">
        <f>N(Ввод!$U39&gt;=CX$14)</f>
        <v>0</v>
      </c>
      <c r="CY107">
        <f>N(Ввод!$U39&gt;=CY$14)</f>
        <v>0</v>
      </c>
      <c r="CZ107">
        <f>N(Ввод!$U39&gt;=CZ$14)</f>
        <v>0</v>
      </c>
      <c r="DA107">
        <f>N(Ввод!$U39&gt;=DA$14)</f>
        <v>0</v>
      </c>
      <c r="DB107">
        <f>N(Ввод!$U39&gt;=DB$14)</f>
        <v>0</v>
      </c>
      <c r="DC107">
        <f>N(Ввод!$U39&gt;=DC$14)</f>
        <v>0</v>
      </c>
      <c r="DD107">
        <f>N(Ввод!$U39&gt;=DD$14)</f>
        <v>0</v>
      </c>
      <c r="DE107">
        <f>N(Ввод!$U39&gt;=DE$14)</f>
        <v>0</v>
      </c>
      <c r="DF107">
        <f>N(Ввод!$U39&gt;=DF$14)</f>
        <v>0</v>
      </c>
      <c r="DG107">
        <f>N(Ввод!$U39&gt;=DG$14)</f>
        <v>0</v>
      </c>
      <c r="DH107">
        <f>N(Ввод!$U39&gt;=DH$14)</f>
        <v>0</v>
      </c>
      <c r="DI107">
        <f>N(Ввод!$U39&gt;=DI$14)</f>
        <v>1</v>
      </c>
      <c r="DJ107">
        <f>N(Ввод!$U39&gt;=DJ$14)</f>
        <v>1</v>
      </c>
    </row>
    <row r="108" spans="2:114">
      <c r="B108" t="str">
        <f t="shared" si="11"/>
        <v>Создание / реконструкция объект №15</v>
      </c>
      <c r="G108" s="7" t="s">
        <v>193</v>
      </c>
      <c r="J108">
        <f>N(Ввод!$U40&gt;=J$14)</f>
        <v>0</v>
      </c>
      <c r="K108">
        <f>N(Ввод!$U40&gt;=K$14)</f>
        <v>0</v>
      </c>
      <c r="L108">
        <f>N(Ввод!$U40&gt;=L$14)</f>
        <v>0</v>
      </c>
      <c r="M108">
        <f>N(Ввод!$U40&gt;=M$14)</f>
        <v>0</v>
      </c>
      <c r="N108">
        <f>N(Ввод!$U40&gt;=N$14)</f>
        <v>0</v>
      </c>
      <c r="O108">
        <f>N(Ввод!$U40&gt;=O$14)</f>
        <v>0</v>
      </c>
      <c r="P108">
        <f>N(Ввод!$U40&gt;=P$14)</f>
        <v>0</v>
      </c>
      <c r="Q108">
        <f>N(Ввод!$U40&gt;=Q$14)</f>
        <v>0</v>
      </c>
      <c r="R108">
        <f>N(Ввод!$U40&gt;=R$14)</f>
        <v>0</v>
      </c>
      <c r="S108">
        <f>N(Ввод!$U40&gt;=S$14)</f>
        <v>0</v>
      </c>
      <c r="T108">
        <f>N(Ввод!$U40&gt;=T$14)</f>
        <v>0</v>
      </c>
      <c r="U108">
        <f>N(Ввод!$U40&gt;=U$14)</f>
        <v>0</v>
      </c>
      <c r="V108">
        <f>N(Ввод!$U40&gt;=V$14)</f>
        <v>0</v>
      </c>
      <c r="W108">
        <f>N(Ввод!$U40&gt;=W$14)</f>
        <v>0</v>
      </c>
      <c r="X108">
        <f>N(Ввод!$U40&gt;=X$14)</f>
        <v>0</v>
      </c>
      <c r="Y108">
        <f>N(Ввод!$U40&gt;=Y$14)</f>
        <v>0</v>
      </c>
      <c r="Z108">
        <f>N(Ввод!$U40&gt;=Z$14)</f>
        <v>0</v>
      </c>
      <c r="AA108">
        <f>N(Ввод!$U40&gt;=AA$14)</f>
        <v>0</v>
      </c>
      <c r="AB108">
        <f>N(Ввод!$U40&gt;=AB$14)</f>
        <v>0</v>
      </c>
      <c r="AC108">
        <f>N(Ввод!$U40&gt;=AC$14)</f>
        <v>0</v>
      </c>
      <c r="AD108">
        <f>N(Ввод!$U40&gt;=AD$14)</f>
        <v>0</v>
      </c>
      <c r="AE108">
        <f>N(Ввод!$U40&gt;=AE$14)</f>
        <v>0</v>
      </c>
      <c r="AF108">
        <f>N(Ввод!$U40&gt;=AF$14)</f>
        <v>0</v>
      </c>
      <c r="AG108">
        <f>N(Ввод!$U40&gt;=AG$14)</f>
        <v>0</v>
      </c>
      <c r="AH108">
        <f>N(Ввод!$U40&gt;=AH$14)</f>
        <v>0</v>
      </c>
      <c r="AI108">
        <f>N(Ввод!$U40&gt;=AI$14)</f>
        <v>0</v>
      </c>
      <c r="AJ108">
        <f>N(Ввод!$U40&gt;=AJ$14)</f>
        <v>0</v>
      </c>
      <c r="AK108">
        <f>N(Ввод!$U40&gt;=AK$14)</f>
        <v>0</v>
      </c>
      <c r="AL108">
        <f>N(Ввод!$U40&gt;=AL$14)</f>
        <v>0</v>
      </c>
      <c r="AM108">
        <f>N(Ввод!$U40&gt;=AM$14)</f>
        <v>0</v>
      </c>
      <c r="AN108">
        <f>N(Ввод!$U40&gt;=AN$14)</f>
        <v>0</v>
      </c>
      <c r="AO108">
        <f>N(Ввод!$U40&gt;=AO$14)</f>
        <v>0</v>
      </c>
      <c r="AP108">
        <f>N(Ввод!$U40&gt;=AP$14)</f>
        <v>0</v>
      </c>
      <c r="AQ108">
        <f>N(Ввод!$U40&gt;=AQ$14)</f>
        <v>0</v>
      </c>
      <c r="AR108">
        <f>N(Ввод!$U40&gt;=AR$14)</f>
        <v>0</v>
      </c>
      <c r="AS108">
        <f>N(Ввод!$U40&gt;=AS$14)</f>
        <v>0</v>
      </c>
      <c r="AT108">
        <f>N(Ввод!$U40&gt;=AT$14)</f>
        <v>0</v>
      </c>
      <c r="AU108">
        <f>N(Ввод!$U40&gt;=AU$14)</f>
        <v>0</v>
      </c>
      <c r="AV108">
        <f>N(Ввод!$U40&gt;=AV$14)</f>
        <v>0</v>
      </c>
      <c r="AW108">
        <f>N(Ввод!$U40&gt;=AW$14)</f>
        <v>0</v>
      </c>
      <c r="AX108">
        <f>N(Ввод!$U40&gt;=AX$14)</f>
        <v>0</v>
      </c>
      <c r="AY108">
        <f>N(Ввод!$U40&gt;=AY$14)</f>
        <v>0</v>
      </c>
      <c r="AZ108">
        <f>N(Ввод!$U40&gt;=AZ$14)</f>
        <v>0</v>
      </c>
      <c r="BA108">
        <f>N(Ввод!$U40&gt;=BA$14)</f>
        <v>0</v>
      </c>
      <c r="BB108">
        <f>N(Ввод!$U40&gt;=BB$14)</f>
        <v>0</v>
      </c>
      <c r="BC108">
        <f>N(Ввод!$U40&gt;=BC$14)</f>
        <v>0</v>
      </c>
      <c r="BD108">
        <f>N(Ввод!$U40&gt;=BD$14)</f>
        <v>0</v>
      </c>
      <c r="BE108">
        <f>N(Ввод!$U40&gt;=BE$14)</f>
        <v>0</v>
      </c>
      <c r="BF108">
        <f>N(Ввод!$U40&gt;=BF$14)</f>
        <v>0</v>
      </c>
      <c r="BG108">
        <f>N(Ввод!$U40&gt;=BG$14)</f>
        <v>0</v>
      </c>
      <c r="BH108">
        <f>N(Ввод!$U40&gt;=BH$14)</f>
        <v>0</v>
      </c>
      <c r="BI108">
        <f>N(Ввод!$U40&gt;=BI$14)</f>
        <v>0</v>
      </c>
      <c r="BJ108">
        <f>N(Ввод!$U40&gt;=BJ$14)</f>
        <v>0</v>
      </c>
      <c r="BK108">
        <f>N(Ввод!$U40&gt;=BK$14)</f>
        <v>0</v>
      </c>
      <c r="BL108">
        <f>N(Ввод!$U40&gt;=BL$14)</f>
        <v>0</v>
      </c>
      <c r="BM108">
        <f>N(Ввод!$U40&gt;=BM$14)</f>
        <v>0</v>
      </c>
      <c r="BN108">
        <f>N(Ввод!$U40&gt;=BN$14)</f>
        <v>0</v>
      </c>
      <c r="BO108">
        <f>N(Ввод!$U40&gt;=BO$14)</f>
        <v>0</v>
      </c>
      <c r="BP108">
        <f>N(Ввод!$U40&gt;=BP$14)</f>
        <v>0</v>
      </c>
      <c r="BQ108">
        <f>N(Ввод!$U40&gt;=BQ$14)</f>
        <v>0</v>
      </c>
      <c r="BR108">
        <f>N(Ввод!$U40&gt;=BR$14)</f>
        <v>0</v>
      </c>
      <c r="BS108">
        <f>N(Ввод!$U40&gt;=BS$14)</f>
        <v>0</v>
      </c>
      <c r="BT108">
        <f>N(Ввод!$U40&gt;=BT$14)</f>
        <v>0</v>
      </c>
      <c r="BU108">
        <f>N(Ввод!$U40&gt;=BU$14)</f>
        <v>0</v>
      </c>
      <c r="BV108">
        <f>N(Ввод!$U40&gt;=BV$14)</f>
        <v>0</v>
      </c>
      <c r="BW108">
        <f>N(Ввод!$U40&gt;=BW$14)</f>
        <v>0</v>
      </c>
      <c r="BX108">
        <f>N(Ввод!$U40&gt;=BX$14)</f>
        <v>0</v>
      </c>
      <c r="BY108">
        <f>N(Ввод!$U40&gt;=BY$14)</f>
        <v>0</v>
      </c>
      <c r="BZ108">
        <f>N(Ввод!$U40&gt;=BZ$14)</f>
        <v>0</v>
      </c>
      <c r="CA108">
        <f>N(Ввод!$U40&gt;=CA$14)</f>
        <v>0</v>
      </c>
      <c r="CB108">
        <f>N(Ввод!$U40&gt;=CB$14)</f>
        <v>0</v>
      </c>
      <c r="CC108">
        <f>N(Ввод!$U40&gt;=CC$14)</f>
        <v>0</v>
      </c>
      <c r="CD108">
        <f>N(Ввод!$U40&gt;=CD$14)</f>
        <v>0</v>
      </c>
      <c r="CE108">
        <f>N(Ввод!$U40&gt;=CE$14)</f>
        <v>0</v>
      </c>
      <c r="CF108">
        <f>N(Ввод!$U40&gt;=CF$14)</f>
        <v>0</v>
      </c>
      <c r="CG108">
        <f>N(Ввод!$U40&gt;=CG$14)</f>
        <v>0</v>
      </c>
      <c r="CH108">
        <f>N(Ввод!$U40&gt;=CH$14)</f>
        <v>0</v>
      </c>
      <c r="CI108">
        <f>N(Ввод!$U40&gt;=CI$14)</f>
        <v>0</v>
      </c>
      <c r="CJ108">
        <f>N(Ввод!$U40&gt;=CJ$14)</f>
        <v>0</v>
      </c>
      <c r="CK108">
        <f>N(Ввод!$U40&gt;=CK$14)</f>
        <v>0</v>
      </c>
      <c r="CL108">
        <f>N(Ввод!$U40&gt;=CL$14)</f>
        <v>0</v>
      </c>
      <c r="CM108">
        <f>N(Ввод!$U40&gt;=CM$14)</f>
        <v>0</v>
      </c>
      <c r="CN108">
        <f>N(Ввод!$U40&gt;=CN$14)</f>
        <v>0</v>
      </c>
      <c r="CO108">
        <f>N(Ввод!$U40&gt;=CO$14)</f>
        <v>0</v>
      </c>
      <c r="CP108">
        <f>N(Ввод!$U40&gt;=CP$14)</f>
        <v>0</v>
      </c>
      <c r="CQ108">
        <f>N(Ввод!$U40&gt;=CQ$14)</f>
        <v>0</v>
      </c>
      <c r="CR108">
        <f>N(Ввод!$U40&gt;=CR$14)</f>
        <v>0</v>
      </c>
      <c r="CS108">
        <f>N(Ввод!$U40&gt;=CS$14)</f>
        <v>0</v>
      </c>
      <c r="CT108">
        <f>N(Ввод!$U40&gt;=CT$14)</f>
        <v>0</v>
      </c>
      <c r="CU108">
        <f>N(Ввод!$U40&gt;=CU$14)</f>
        <v>0</v>
      </c>
      <c r="CV108">
        <f>N(Ввод!$U40&gt;=CV$14)</f>
        <v>0</v>
      </c>
      <c r="CW108">
        <f>N(Ввод!$U40&gt;=CW$14)</f>
        <v>0</v>
      </c>
      <c r="CX108">
        <f>N(Ввод!$U40&gt;=CX$14)</f>
        <v>0</v>
      </c>
      <c r="CY108">
        <f>N(Ввод!$U40&gt;=CY$14)</f>
        <v>0</v>
      </c>
      <c r="CZ108">
        <f>N(Ввод!$U40&gt;=CZ$14)</f>
        <v>0</v>
      </c>
      <c r="DA108">
        <f>N(Ввод!$U40&gt;=DA$14)</f>
        <v>0</v>
      </c>
      <c r="DB108">
        <f>N(Ввод!$U40&gt;=DB$14)</f>
        <v>0</v>
      </c>
      <c r="DC108">
        <f>N(Ввод!$U40&gt;=DC$14)</f>
        <v>0</v>
      </c>
      <c r="DD108">
        <f>N(Ввод!$U40&gt;=DD$14)</f>
        <v>0</v>
      </c>
      <c r="DE108">
        <f>N(Ввод!$U40&gt;=DE$14)</f>
        <v>0</v>
      </c>
      <c r="DF108">
        <f>N(Ввод!$U40&gt;=DF$14)</f>
        <v>0</v>
      </c>
      <c r="DG108">
        <f>N(Ввод!$U40&gt;=DG$14)</f>
        <v>0</v>
      </c>
      <c r="DH108">
        <f>N(Ввод!$U40&gt;=DH$14)</f>
        <v>0</v>
      </c>
      <c r="DI108">
        <f>N(Ввод!$U40&gt;=DI$14)</f>
        <v>1</v>
      </c>
      <c r="DJ108">
        <f>N(Ввод!$U40&gt;=DJ$14)</f>
        <v>1</v>
      </c>
    </row>
    <row r="109" spans="2:114">
      <c r="B109" t="str">
        <f t="shared" si="11"/>
        <v>Создание / реконструкция объект №16</v>
      </c>
      <c r="G109" s="7" t="s">
        <v>193</v>
      </c>
      <c r="J109">
        <f>N(Ввод!$U41&gt;=J$14)</f>
        <v>0</v>
      </c>
      <c r="K109">
        <f>N(Ввод!$U41&gt;=K$14)</f>
        <v>0</v>
      </c>
      <c r="L109">
        <f>N(Ввод!$U41&gt;=L$14)</f>
        <v>0</v>
      </c>
      <c r="M109">
        <f>N(Ввод!$U41&gt;=M$14)</f>
        <v>0</v>
      </c>
      <c r="N109">
        <f>N(Ввод!$U41&gt;=N$14)</f>
        <v>0</v>
      </c>
      <c r="O109">
        <f>N(Ввод!$U41&gt;=O$14)</f>
        <v>0</v>
      </c>
      <c r="P109">
        <f>N(Ввод!$U41&gt;=P$14)</f>
        <v>0</v>
      </c>
      <c r="Q109">
        <f>N(Ввод!$U41&gt;=Q$14)</f>
        <v>0</v>
      </c>
      <c r="R109">
        <f>N(Ввод!$U41&gt;=R$14)</f>
        <v>0</v>
      </c>
      <c r="S109">
        <f>N(Ввод!$U41&gt;=S$14)</f>
        <v>0</v>
      </c>
      <c r="T109">
        <f>N(Ввод!$U41&gt;=T$14)</f>
        <v>0</v>
      </c>
      <c r="U109">
        <f>N(Ввод!$U41&gt;=U$14)</f>
        <v>0</v>
      </c>
      <c r="V109">
        <f>N(Ввод!$U41&gt;=V$14)</f>
        <v>0</v>
      </c>
      <c r="W109">
        <f>N(Ввод!$U41&gt;=W$14)</f>
        <v>0</v>
      </c>
      <c r="X109">
        <f>N(Ввод!$U41&gt;=X$14)</f>
        <v>0</v>
      </c>
      <c r="Y109">
        <f>N(Ввод!$U41&gt;=Y$14)</f>
        <v>0</v>
      </c>
      <c r="Z109">
        <f>N(Ввод!$U41&gt;=Z$14)</f>
        <v>0</v>
      </c>
      <c r="AA109">
        <f>N(Ввод!$U41&gt;=AA$14)</f>
        <v>0</v>
      </c>
      <c r="AB109">
        <f>N(Ввод!$U41&gt;=AB$14)</f>
        <v>0</v>
      </c>
      <c r="AC109">
        <f>N(Ввод!$U41&gt;=AC$14)</f>
        <v>0</v>
      </c>
      <c r="AD109">
        <f>N(Ввод!$U41&gt;=AD$14)</f>
        <v>0</v>
      </c>
      <c r="AE109">
        <f>N(Ввод!$U41&gt;=AE$14)</f>
        <v>0</v>
      </c>
      <c r="AF109">
        <f>N(Ввод!$U41&gt;=AF$14)</f>
        <v>0</v>
      </c>
      <c r="AG109">
        <f>N(Ввод!$U41&gt;=AG$14)</f>
        <v>0</v>
      </c>
      <c r="AH109">
        <f>N(Ввод!$U41&gt;=AH$14)</f>
        <v>0</v>
      </c>
      <c r="AI109">
        <f>N(Ввод!$U41&gt;=AI$14)</f>
        <v>0</v>
      </c>
      <c r="AJ109">
        <f>N(Ввод!$U41&gt;=AJ$14)</f>
        <v>0</v>
      </c>
      <c r="AK109">
        <f>N(Ввод!$U41&gt;=AK$14)</f>
        <v>0</v>
      </c>
      <c r="AL109">
        <f>N(Ввод!$U41&gt;=AL$14)</f>
        <v>0</v>
      </c>
      <c r="AM109">
        <f>N(Ввод!$U41&gt;=AM$14)</f>
        <v>0</v>
      </c>
      <c r="AN109">
        <f>N(Ввод!$U41&gt;=AN$14)</f>
        <v>0</v>
      </c>
      <c r="AO109">
        <f>N(Ввод!$U41&gt;=AO$14)</f>
        <v>0</v>
      </c>
      <c r="AP109">
        <f>N(Ввод!$U41&gt;=AP$14)</f>
        <v>0</v>
      </c>
      <c r="AQ109">
        <f>N(Ввод!$U41&gt;=AQ$14)</f>
        <v>0</v>
      </c>
      <c r="AR109">
        <f>N(Ввод!$U41&gt;=AR$14)</f>
        <v>0</v>
      </c>
      <c r="AS109">
        <f>N(Ввод!$U41&gt;=AS$14)</f>
        <v>0</v>
      </c>
      <c r="AT109">
        <f>N(Ввод!$U41&gt;=AT$14)</f>
        <v>0</v>
      </c>
      <c r="AU109">
        <f>N(Ввод!$U41&gt;=AU$14)</f>
        <v>0</v>
      </c>
      <c r="AV109">
        <f>N(Ввод!$U41&gt;=AV$14)</f>
        <v>0</v>
      </c>
      <c r="AW109">
        <f>N(Ввод!$U41&gt;=AW$14)</f>
        <v>0</v>
      </c>
      <c r="AX109">
        <f>N(Ввод!$U41&gt;=AX$14)</f>
        <v>0</v>
      </c>
      <c r="AY109">
        <f>N(Ввод!$U41&gt;=AY$14)</f>
        <v>0</v>
      </c>
      <c r="AZ109">
        <f>N(Ввод!$U41&gt;=AZ$14)</f>
        <v>0</v>
      </c>
      <c r="BA109">
        <f>N(Ввод!$U41&gt;=BA$14)</f>
        <v>0</v>
      </c>
      <c r="BB109">
        <f>N(Ввод!$U41&gt;=BB$14)</f>
        <v>0</v>
      </c>
      <c r="BC109">
        <f>N(Ввод!$U41&gt;=BC$14)</f>
        <v>0</v>
      </c>
      <c r="BD109">
        <f>N(Ввод!$U41&gt;=BD$14)</f>
        <v>0</v>
      </c>
      <c r="BE109">
        <f>N(Ввод!$U41&gt;=BE$14)</f>
        <v>0</v>
      </c>
      <c r="BF109">
        <f>N(Ввод!$U41&gt;=BF$14)</f>
        <v>0</v>
      </c>
      <c r="BG109">
        <f>N(Ввод!$U41&gt;=BG$14)</f>
        <v>0</v>
      </c>
      <c r="BH109">
        <f>N(Ввод!$U41&gt;=BH$14)</f>
        <v>0</v>
      </c>
      <c r="BI109">
        <f>N(Ввод!$U41&gt;=BI$14)</f>
        <v>0</v>
      </c>
      <c r="BJ109">
        <f>N(Ввод!$U41&gt;=BJ$14)</f>
        <v>0</v>
      </c>
      <c r="BK109">
        <f>N(Ввод!$U41&gt;=BK$14)</f>
        <v>0</v>
      </c>
      <c r="BL109">
        <f>N(Ввод!$U41&gt;=BL$14)</f>
        <v>0</v>
      </c>
      <c r="BM109">
        <f>N(Ввод!$U41&gt;=BM$14)</f>
        <v>0</v>
      </c>
      <c r="BN109">
        <f>N(Ввод!$U41&gt;=BN$14)</f>
        <v>0</v>
      </c>
      <c r="BO109">
        <f>N(Ввод!$U41&gt;=BO$14)</f>
        <v>0</v>
      </c>
      <c r="BP109">
        <f>N(Ввод!$U41&gt;=BP$14)</f>
        <v>0</v>
      </c>
      <c r="BQ109">
        <f>N(Ввод!$U41&gt;=BQ$14)</f>
        <v>0</v>
      </c>
      <c r="BR109">
        <f>N(Ввод!$U41&gt;=BR$14)</f>
        <v>0</v>
      </c>
      <c r="BS109">
        <f>N(Ввод!$U41&gt;=BS$14)</f>
        <v>0</v>
      </c>
      <c r="BT109">
        <f>N(Ввод!$U41&gt;=BT$14)</f>
        <v>0</v>
      </c>
      <c r="BU109">
        <f>N(Ввод!$U41&gt;=BU$14)</f>
        <v>0</v>
      </c>
      <c r="BV109">
        <f>N(Ввод!$U41&gt;=BV$14)</f>
        <v>0</v>
      </c>
      <c r="BW109">
        <f>N(Ввод!$U41&gt;=BW$14)</f>
        <v>0</v>
      </c>
      <c r="BX109">
        <f>N(Ввод!$U41&gt;=BX$14)</f>
        <v>0</v>
      </c>
      <c r="BY109">
        <f>N(Ввод!$U41&gt;=BY$14)</f>
        <v>0</v>
      </c>
      <c r="BZ109">
        <f>N(Ввод!$U41&gt;=BZ$14)</f>
        <v>0</v>
      </c>
      <c r="CA109">
        <f>N(Ввод!$U41&gt;=CA$14)</f>
        <v>0</v>
      </c>
      <c r="CB109">
        <f>N(Ввод!$U41&gt;=CB$14)</f>
        <v>0</v>
      </c>
      <c r="CC109">
        <f>N(Ввод!$U41&gt;=CC$14)</f>
        <v>0</v>
      </c>
      <c r="CD109">
        <f>N(Ввод!$U41&gt;=CD$14)</f>
        <v>0</v>
      </c>
      <c r="CE109">
        <f>N(Ввод!$U41&gt;=CE$14)</f>
        <v>0</v>
      </c>
      <c r="CF109">
        <f>N(Ввод!$U41&gt;=CF$14)</f>
        <v>0</v>
      </c>
      <c r="CG109">
        <f>N(Ввод!$U41&gt;=CG$14)</f>
        <v>0</v>
      </c>
      <c r="CH109">
        <f>N(Ввод!$U41&gt;=CH$14)</f>
        <v>0</v>
      </c>
      <c r="CI109">
        <f>N(Ввод!$U41&gt;=CI$14)</f>
        <v>0</v>
      </c>
      <c r="CJ109">
        <f>N(Ввод!$U41&gt;=CJ$14)</f>
        <v>0</v>
      </c>
      <c r="CK109">
        <f>N(Ввод!$U41&gt;=CK$14)</f>
        <v>0</v>
      </c>
      <c r="CL109">
        <f>N(Ввод!$U41&gt;=CL$14)</f>
        <v>0</v>
      </c>
      <c r="CM109">
        <f>N(Ввод!$U41&gt;=CM$14)</f>
        <v>0</v>
      </c>
      <c r="CN109">
        <f>N(Ввод!$U41&gt;=CN$14)</f>
        <v>0</v>
      </c>
      <c r="CO109">
        <f>N(Ввод!$U41&gt;=CO$14)</f>
        <v>0</v>
      </c>
      <c r="CP109">
        <f>N(Ввод!$U41&gt;=CP$14)</f>
        <v>0</v>
      </c>
      <c r="CQ109">
        <f>N(Ввод!$U41&gt;=CQ$14)</f>
        <v>0</v>
      </c>
      <c r="CR109">
        <f>N(Ввод!$U41&gt;=CR$14)</f>
        <v>0</v>
      </c>
      <c r="CS109">
        <f>N(Ввод!$U41&gt;=CS$14)</f>
        <v>0</v>
      </c>
      <c r="CT109">
        <f>N(Ввод!$U41&gt;=CT$14)</f>
        <v>0</v>
      </c>
      <c r="CU109">
        <f>N(Ввод!$U41&gt;=CU$14)</f>
        <v>0</v>
      </c>
      <c r="CV109">
        <f>N(Ввод!$U41&gt;=CV$14)</f>
        <v>0</v>
      </c>
      <c r="CW109">
        <f>N(Ввод!$U41&gt;=CW$14)</f>
        <v>0</v>
      </c>
      <c r="CX109">
        <f>N(Ввод!$U41&gt;=CX$14)</f>
        <v>0</v>
      </c>
      <c r="CY109">
        <f>N(Ввод!$U41&gt;=CY$14)</f>
        <v>0</v>
      </c>
      <c r="CZ109">
        <f>N(Ввод!$U41&gt;=CZ$14)</f>
        <v>0</v>
      </c>
      <c r="DA109">
        <f>N(Ввод!$U41&gt;=DA$14)</f>
        <v>0</v>
      </c>
      <c r="DB109">
        <f>N(Ввод!$U41&gt;=DB$14)</f>
        <v>0</v>
      </c>
      <c r="DC109">
        <f>N(Ввод!$U41&gt;=DC$14)</f>
        <v>0</v>
      </c>
      <c r="DD109">
        <f>N(Ввод!$U41&gt;=DD$14)</f>
        <v>0</v>
      </c>
      <c r="DE109">
        <f>N(Ввод!$U41&gt;=DE$14)</f>
        <v>0</v>
      </c>
      <c r="DF109">
        <f>N(Ввод!$U41&gt;=DF$14)</f>
        <v>0</v>
      </c>
      <c r="DG109">
        <f>N(Ввод!$U41&gt;=DG$14)</f>
        <v>0</v>
      </c>
      <c r="DH109">
        <f>N(Ввод!$U41&gt;=DH$14)</f>
        <v>0</v>
      </c>
      <c r="DI109">
        <f>N(Ввод!$U41&gt;=DI$14)</f>
        <v>1</v>
      </c>
      <c r="DJ109">
        <f>N(Ввод!$U41&gt;=DJ$14)</f>
        <v>1</v>
      </c>
    </row>
    <row r="110" spans="2:114">
      <c r="B110" t="str">
        <f t="shared" si="11"/>
        <v>Создание / реконструкция объект №17</v>
      </c>
      <c r="G110" s="7" t="s">
        <v>193</v>
      </c>
      <c r="J110">
        <f>N(Ввод!$U42&gt;=J$14)</f>
        <v>0</v>
      </c>
      <c r="K110">
        <f>N(Ввод!$U42&gt;=K$14)</f>
        <v>0</v>
      </c>
      <c r="L110">
        <f>N(Ввод!$U42&gt;=L$14)</f>
        <v>0</v>
      </c>
      <c r="M110">
        <f>N(Ввод!$U42&gt;=M$14)</f>
        <v>0</v>
      </c>
      <c r="N110">
        <f>N(Ввод!$U42&gt;=N$14)</f>
        <v>0</v>
      </c>
      <c r="O110">
        <f>N(Ввод!$U42&gt;=O$14)</f>
        <v>0</v>
      </c>
      <c r="P110">
        <f>N(Ввод!$U42&gt;=P$14)</f>
        <v>0</v>
      </c>
      <c r="Q110">
        <f>N(Ввод!$U42&gt;=Q$14)</f>
        <v>0</v>
      </c>
      <c r="R110">
        <f>N(Ввод!$U42&gt;=R$14)</f>
        <v>0</v>
      </c>
      <c r="S110">
        <f>N(Ввод!$U42&gt;=S$14)</f>
        <v>0</v>
      </c>
      <c r="T110">
        <f>N(Ввод!$U42&gt;=T$14)</f>
        <v>0</v>
      </c>
      <c r="U110">
        <f>N(Ввод!$U42&gt;=U$14)</f>
        <v>0</v>
      </c>
      <c r="V110">
        <f>N(Ввод!$U42&gt;=V$14)</f>
        <v>0</v>
      </c>
      <c r="W110">
        <f>N(Ввод!$U42&gt;=W$14)</f>
        <v>0</v>
      </c>
      <c r="X110">
        <f>N(Ввод!$U42&gt;=X$14)</f>
        <v>0</v>
      </c>
      <c r="Y110">
        <f>N(Ввод!$U42&gt;=Y$14)</f>
        <v>0</v>
      </c>
      <c r="Z110">
        <f>N(Ввод!$U42&gt;=Z$14)</f>
        <v>0</v>
      </c>
      <c r="AA110">
        <f>N(Ввод!$U42&gt;=AA$14)</f>
        <v>0</v>
      </c>
      <c r="AB110">
        <f>N(Ввод!$U42&gt;=AB$14)</f>
        <v>0</v>
      </c>
      <c r="AC110">
        <f>N(Ввод!$U42&gt;=AC$14)</f>
        <v>0</v>
      </c>
      <c r="AD110">
        <f>N(Ввод!$U42&gt;=AD$14)</f>
        <v>0</v>
      </c>
      <c r="AE110">
        <f>N(Ввод!$U42&gt;=AE$14)</f>
        <v>0</v>
      </c>
      <c r="AF110">
        <f>N(Ввод!$U42&gt;=AF$14)</f>
        <v>0</v>
      </c>
      <c r="AG110">
        <f>N(Ввод!$U42&gt;=AG$14)</f>
        <v>0</v>
      </c>
      <c r="AH110">
        <f>N(Ввод!$U42&gt;=AH$14)</f>
        <v>0</v>
      </c>
      <c r="AI110">
        <f>N(Ввод!$U42&gt;=AI$14)</f>
        <v>0</v>
      </c>
      <c r="AJ110">
        <f>N(Ввод!$U42&gt;=AJ$14)</f>
        <v>0</v>
      </c>
      <c r="AK110">
        <f>N(Ввод!$U42&gt;=AK$14)</f>
        <v>0</v>
      </c>
      <c r="AL110">
        <f>N(Ввод!$U42&gt;=AL$14)</f>
        <v>0</v>
      </c>
      <c r="AM110">
        <f>N(Ввод!$U42&gt;=AM$14)</f>
        <v>0</v>
      </c>
      <c r="AN110">
        <f>N(Ввод!$U42&gt;=AN$14)</f>
        <v>0</v>
      </c>
      <c r="AO110">
        <f>N(Ввод!$U42&gt;=AO$14)</f>
        <v>0</v>
      </c>
      <c r="AP110">
        <f>N(Ввод!$U42&gt;=AP$14)</f>
        <v>0</v>
      </c>
      <c r="AQ110">
        <f>N(Ввод!$U42&gt;=AQ$14)</f>
        <v>0</v>
      </c>
      <c r="AR110">
        <f>N(Ввод!$U42&gt;=AR$14)</f>
        <v>0</v>
      </c>
      <c r="AS110">
        <f>N(Ввод!$U42&gt;=AS$14)</f>
        <v>0</v>
      </c>
      <c r="AT110">
        <f>N(Ввод!$U42&gt;=AT$14)</f>
        <v>0</v>
      </c>
      <c r="AU110">
        <f>N(Ввод!$U42&gt;=AU$14)</f>
        <v>0</v>
      </c>
      <c r="AV110">
        <f>N(Ввод!$U42&gt;=AV$14)</f>
        <v>0</v>
      </c>
      <c r="AW110">
        <f>N(Ввод!$U42&gt;=AW$14)</f>
        <v>0</v>
      </c>
      <c r="AX110">
        <f>N(Ввод!$U42&gt;=AX$14)</f>
        <v>0</v>
      </c>
      <c r="AY110">
        <f>N(Ввод!$U42&gt;=AY$14)</f>
        <v>0</v>
      </c>
      <c r="AZ110">
        <f>N(Ввод!$U42&gt;=AZ$14)</f>
        <v>0</v>
      </c>
      <c r="BA110">
        <f>N(Ввод!$U42&gt;=BA$14)</f>
        <v>0</v>
      </c>
      <c r="BB110">
        <f>N(Ввод!$U42&gt;=BB$14)</f>
        <v>0</v>
      </c>
      <c r="BC110">
        <f>N(Ввод!$U42&gt;=BC$14)</f>
        <v>0</v>
      </c>
      <c r="BD110">
        <f>N(Ввод!$U42&gt;=BD$14)</f>
        <v>0</v>
      </c>
      <c r="BE110">
        <f>N(Ввод!$U42&gt;=BE$14)</f>
        <v>0</v>
      </c>
      <c r="BF110">
        <f>N(Ввод!$U42&gt;=BF$14)</f>
        <v>0</v>
      </c>
      <c r="BG110">
        <f>N(Ввод!$U42&gt;=BG$14)</f>
        <v>0</v>
      </c>
      <c r="BH110">
        <f>N(Ввод!$U42&gt;=BH$14)</f>
        <v>0</v>
      </c>
      <c r="BI110">
        <f>N(Ввод!$U42&gt;=BI$14)</f>
        <v>0</v>
      </c>
      <c r="BJ110">
        <f>N(Ввод!$U42&gt;=BJ$14)</f>
        <v>0</v>
      </c>
      <c r="BK110">
        <f>N(Ввод!$U42&gt;=BK$14)</f>
        <v>0</v>
      </c>
      <c r="BL110">
        <f>N(Ввод!$U42&gt;=BL$14)</f>
        <v>0</v>
      </c>
      <c r="BM110">
        <f>N(Ввод!$U42&gt;=BM$14)</f>
        <v>0</v>
      </c>
      <c r="BN110">
        <f>N(Ввод!$U42&gt;=BN$14)</f>
        <v>0</v>
      </c>
      <c r="BO110">
        <f>N(Ввод!$U42&gt;=BO$14)</f>
        <v>0</v>
      </c>
      <c r="BP110">
        <f>N(Ввод!$U42&gt;=BP$14)</f>
        <v>0</v>
      </c>
      <c r="BQ110">
        <f>N(Ввод!$U42&gt;=BQ$14)</f>
        <v>0</v>
      </c>
      <c r="BR110">
        <f>N(Ввод!$U42&gt;=BR$14)</f>
        <v>0</v>
      </c>
      <c r="BS110">
        <f>N(Ввод!$U42&gt;=BS$14)</f>
        <v>0</v>
      </c>
      <c r="BT110">
        <f>N(Ввод!$U42&gt;=BT$14)</f>
        <v>0</v>
      </c>
      <c r="BU110">
        <f>N(Ввод!$U42&gt;=BU$14)</f>
        <v>0</v>
      </c>
      <c r="BV110">
        <f>N(Ввод!$U42&gt;=BV$14)</f>
        <v>0</v>
      </c>
      <c r="BW110">
        <f>N(Ввод!$U42&gt;=BW$14)</f>
        <v>0</v>
      </c>
      <c r="BX110">
        <f>N(Ввод!$U42&gt;=BX$14)</f>
        <v>0</v>
      </c>
      <c r="BY110">
        <f>N(Ввод!$U42&gt;=BY$14)</f>
        <v>0</v>
      </c>
      <c r="BZ110">
        <f>N(Ввод!$U42&gt;=BZ$14)</f>
        <v>0</v>
      </c>
      <c r="CA110">
        <f>N(Ввод!$U42&gt;=CA$14)</f>
        <v>0</v>
      </c>
      <c r="CB110">
        <f>N(Ввод!$U42&gt;=CB$14)</f>
        <v>0</v>
      </c>
      <c r="CC110">
        <f>N(Ввод!$U42&gt;=CC$14)</f>
        <v>0</v>
      </c>
      <c r="CD110">
        <f>N(Ввод!$U42&gt;=CD$14)</f>
        <v>0</v>
      </c>
      <c r="CE110">
        <f>N(Ввод!$U42&gt;=CE$14)</f>
        <v>0</v>
      </c>
      <c r="CF110">
        <f>N(Ввод!$U42&gt;=CF$14)</f>
        <v>0</v>
      </c>
      <c r="CG110">
        <f>N(Ввод!$U42&gt;=CG$14)</f>
        <v>0</v>
      </c>
      <c r="CH110">
        <f>N(Ввод!$U42&gt;=CH$14)</f>
        <v>0</v>
      </c>
      <c r="CI110">
        <f>N(Ввод!$U42&gt;=CI$14)</f>
        <v>0</v>
      </c>
      <c r="CJ110">
        <f>N(Ввод!$U42&gt;=CJ$14)</f>
        <v>0</v>
      </c>
      <c r="CK110">
        <f>N(Ввод!$U42&gt;=CK$14)</f>
        <v>0</v>
      </c>
      <c r="CL110">
        <f>N(Ввод!$U42&gt;=CL$14)</f>
        <v>0</v>
      </c>
      <c r="CM110">
        <f>N(Ввод!$U42&gt;=CM$14)</f>
        <v>0</v>
      </c>
      <c r="CN110">
        <f>N(Ввод!$U42&gt;=CN$14)</f>
        <v>0</v>
      </c>
      <c r="CO110">
        <f>N(Ввод!$U42&gt;=CO$14)</f>
        <v>0</v>
      </c>
      <c r="CP110">
        <f>N(Ввод!$U42&gt;=CP$14)</f>
        <v>0</v>
      </c>
      <c r="CQ110">
        <f>N(Ввод!$U42&gt;=CQ$14)</f>
        <v>0</v>
      </c>
      <c r="CR110">
        <f>N(Ввод!$U42&gt;=CR$14)</f>
        <v>0</v>
      </c>
      <c r="CS110">
        <f>N(Ввод!$U42&gt;=CS$14)</f>
        <v>0</v>
      </c>
      <c r="CT110">
        <f>N(Ввод!$U42&gt;=CT$14)</f>
        <v>0</v>
      </c>
      <c r="CU110">
        <f>N(Ввод!$U42&gt;=CU$14)</f>
        <v>0</v>
      </c>
      <c r="CV110">
        <f>N(Ввод!$U42&gt;=CV$14)</f>
        <v>0</v>
      </c>
      <c r="CW110">
        <f>N(Ввод!$U42&gt;=CW$14)</f>
        <v>0</v>
      </c>
      <c r="CX110">
        <f>N(Ввод!$U42&gt;=CX$14)</f>
        <v>0</v>
      </c>
      <c r="CY110">
        <f>N(Ввод!$U42&gt;=CY$14)</f>
        <v>0</v>
      </c>
      <c r="CZ110">
        <f>N(Ввод!$U42&gt;=CZ$14)</f>
        <v>0</v>
      </c>
      <c r="DA110">
        <f>N(Ввод!$U42&gt;=DA$14)</f>
        <v>0</v>
      </c>
      <c r="DB110">
        <f>N(Ввод!$U42&gt;=DB$14)</f>
        <v>0</v>
      </c>
      <c r="DC110">
        <f>N(Ввод!$U42&gt;=DC$14)</f>
        <v>0</v>
      </c>
      <c r="DD110">
        <f>N(Ввод!$U42&gt;=DD$14)</f>
        <v>0</v>
      </c>
      <c r="DE110">
        <f>N(Ввод!$U42&gt;=DE$14)</f>
        <v>0</v>
      </c>
      <c r="DF110">
        <f>N(Ввод!$U42&gt;=DF$14)</f>
        <v>0</v>
      </c>
      <c r="DG110">
        <f>N(Ввод!$U42&gt;=DG$14)</f>
        <v>0</v>
      </c>
      <c r="DH110">
        <f>N(Ввод!$U42&gt;=DH$14)</f>
        <v>0</v>
      </c>
      <c r="DI110">
        <f>N(Ввод!$U42&gt;=DI$14)</f>
        <v>1</v>
      </c>
      <c r="DJ110">
        <f>N(Ввод!$U42&gt;=DJ$14)</f>
        <v>1</v>
      </c>
    </row>
    <row r="111" spans="2:114">
      <c r="B111" t="str">
        <f t="shared" si="11"/>
        <v>Создание / реконструкция объект №18</v>
      </c>
      <c r="G111" s="7" t="s">
        <v>193</v>
      </c>
      <c r="J111">
        <f>N(Ввод!$U43&gt;=J$14)</f>
        <v>0</v>
      </c>
      <c r="K111">
        <f>N(Ввод!$U43&gt;=K$14)</f>
        <v>0</v>
      </c>
      <c r="L111">
        <f>N(Ввод!$U43&gt;=L$14)</f>
        <v>0</v>
      </c>
      <c r="M111">
        <f>N(Ввод!$U43&gt;=M$14)</f>
        <v>0</v>
      </c>
      <c r="N111">
        <f>N(Ввод!$U43&gt;=N$14)</f>
        <v>0</v>
      </c>
      <c r="O111">
        <f>N(Ввод!$U43&gt;=O$14)</f>
        <v>0</v>
      </c>
      <c r="P111">
        <f>N(Ввод!$U43&gt;=P$14)</f>
        <v>0</v>
      </c>
      <c r="Q111">
        <f>N(Ввод!$U43&gt;=Q$14)</f>
        <v>0</v>
      </c>
      <c r="R111">
        <f>N(Ввод!$U43&gt;=R$14)</f>
        <v>0</v>
      </c>
      <c r="S111">
        <f>N(Ввод!$U43&gt;=S$14)</f>
        <v>0</v>
      </c>
      <c r="T111">
        <f>N(Ввод!$U43&gt;=T$14)</f>
        <v>0</v>
      </c>
      <c r="U111">
        <f>N(Ввод!$U43&gt;=U$14)</f>
        <v>0</v>
      </c>
      <c r="V111">
        <f>N(Ввод!$U43&gt;=V$14)</f>
        <v>0</v>
      </c>
      <c r="W111">
        <f>N(Ввод!$U43&gt;=W$14)</f>
        <v>0</v>
      </c>
      <c r="X111">
        <f>N(Ввод!$U43&gt;=X$14)</f>
        <v>0</v>
      </c>
      <c r="Y111">
        <f>N(Ввод!$U43&gt;=Y$14)</f>
        <v>0</v>
      </c>
      <c r="Z111">
        <f>N(Ввод!$U43&gt;=Z$14)</f>
        <v>0</v>
      </c>
      <c r="AA111">
        <f>N(Ввод!$U43&gt;=AA$14)</f>
        <v>0</v>
      </c>
      <c r="AB111">
        <f>N(Ввод!$U43&gt;=AB$14)</f>
        <v>0</v>
      </c>
      <c r="AC111">
        <f>N(Ввод!$U43&gt;=AC$14)</f>
        <v>0</v>
      </c>
      <c r="AD111">
        <f>N(Ввод!$U43&gt;=AD$14)</f>
        <v>0</v>
      </c>
      <c r="AE111">
        <f>N(Ввод!$U43&gt;=AE$14)</f>
        <v>0</v>
      </c>
      <c r="AF111">
        <f>N(Ввод!$U43&gt;=AF$14)</f>
        <v>0</v>
      </c>
      <c r="AG111">
        <f>N(Ввод!$U43&gt;=AG$14)</f>
        <v>0</v>
      </c>
      <c r="AH111">
        <f>N(Ввод!$U43&gt;=AH$14)</f>
        <v>0</v>
      </c>
      <c r="AI111">
        <f>N(Ввод!$U43&gt;=AI$14)</f>
        <v>0</v>
      </c>
      <c r="AJ111">
        <f>N(Ввод!$U43&gt;=AJ$14)</f>
        <v>0</v>
      </c>
      <c r="AK111">
        <f>N(Ввод!$U43&gt;=AK$14)</f>
        <v>0</v>
      </c>
      <c r="AL111">
        <f>N(Ввод!$U43&gt;=AL$14)</f>
        <v>0</v>
      </c>
      <c r="AM111">
        <f>N(Ввод!$U43&gt;=AM$14)</f>
        <v>0</v>
      </c>
      <c r="AN111">
        <f>N(Ввод!$U43&gt;=AN$14)</f>
        <v>0</v>
      </c>
      <c r="AO111">
        <f>N(Ввод!$U43&gt;=AO$14)</f>
        <v>0</v>
      </c>
      <c r="AP111">
        <f>N(Ввод!$U43&gt;=AP$14)</f>
        <v>0</v>
      </c>
      <c r="AQ111">
        <f>N(Ввод!$U43&gt;=AQ$14)</f>
        <v>0</v>
      </c>
      <c r="AR111">
        <f>N(Ввод!$U43&gt;=AR$14)</f>
        <v>0</v>
      </c>
      <c r="AS111">
        <f>N(Ввод!$U43&gt;=AS$14)</f>
        <v>0</v>
      </c>
      <c r="AT111">
        <f>N(Ввод!$U43&gt;=AT$14)</f>
        <v>0</v>
      </c>
      <c r="AU111">
        <f>N(Ввод!$U43&gt;=AU$14)</f>
        <v>0</v>
      </c>
      <c r="AV111">
        <f>N(Ввод!$U43&gt;=AV$14)</f>
        <v>0</v>
      </c>
      <c r="AW111">
        <f>N(Ввод!$U43&gt;=AW$14)</f>
        <v>0</v>
      </c>
      <c r="AX111">
        <f>N(Ввод!$U43&gt;=AX$14)</f>
        <v>0</v>
      </c>
      <c r="AY111">
        <f>N(Ввод!$U43&gt;=AY$14)</f>
        <v>0</v>
      </c>
      <c r="AZ111">
        <f>N(Ввод!$U43&gt;=AZ$14)</f>
        <v>0</v>
      </c>
      <c r="BA111">
        <f>N(Ввод!$U43&gt;=BA$14)</f>
        <v>0</v>
      </c>
      <c r="BB111">
        <f>N(Ввод!$U43&gt;=BB$14)</f>
        <v>0</v>
      </c>
      <c r="BC111">
        <f>N(Ввод!$U43&gt;=BC$14)</f>
        <v>0</v>
      </c>
      <c r="BD111">
        <f>N(Ввод!$U43&gt;=BD$14)</f>
        <v>0</v>
      </c>
      <c r="BE111">
        <f>N(Ввод!$U43&gt;=BE$14)</f>
        <v>0</v>
      </c>
      <c r="BF111">
        <f>N(Ввод!$U43&gt;=BF$14)</f>
        <v>0</v>
      </c>
      <c r="BG111">
        <f>N(Ввод!$U43&gt;=BG$14)</f>
        <v>0</v>
      </c>
      <c r="BH111">
        <f>N(Ввод!$U43&gt;=BH$14)</f>
        <v>0</v>
      </c>
      <c r="BI111">
        <f>N(Ввод!$U43&gt;=BI$14)</f>
        <v>0</v>
      </c>
      <c r="BJ111">
        <f>N(Ввод!$U43&gt;=BJ$14)</f>
        <v>0</v>
      </c>
      <c r="BK111">
        <f>N(Ввод!$U43&gt;=BK$14)</f>
        <v>0</v>
      </c>
      <c r="BL111">
        <f>N(Ввод!$U43&gt;=BL$14)</f>
        <v>0</v>
      </c>
      <c r="BM111">
        <f>N(Ввод!$U43&gt;=BM$14)</f>
        <v>0</v>
      </c>
      <c r="BN111">
        <f>N(Ввод!$U43&gt;=BN$14)</f>
        <v>0</v>
      </c>
      <c r="BO111">
        <f>N(Ввод!$U43&gt;=BO$14)</f>
        <v>0</v>
      </c>
      <c r="BP111">
        <f>N(Ввод!$U43&gt;=BP$14)</f>
        <v>0</v>
      </c>
      <c r="BQ111">
        <f>N(Ввод!$U43&gt;=BQ$14)</f>
        <v>0</v>
      </c>
      <c r="BR111">
        <f>N(Ввод!$U43&gt;=BR$14)</f>
        <v>0</v>
      </c>
      <c r="BS111">
        <f>N(Ввод!$U43&gt;=BS$14)</f>
        <v>0</v>
      </c>
      <c r="BT111">
        <f>N(Ввод!$U43&gt;=BT$14)</f>
        <v>0</v>
      </c>
      <c r="BU111">
        <f>N(Ввод!$U43&gt;=BU$14)</f>
        <v>0</v>
      </c>
      <c r="BV111">
        <f>N(Ввод!$U43&gt;=BV$14)</f>
        <v>0</v>
      </c>
      <c r="BW111">
        <f>N(Ввод!$U43&gt;=BW$14)</f>
        <v>0</v>
      </c>
      <c r="BX111">
        <f>N(Ввод!$U43&gt;=BX$14)</f>
        <v>0</v>
      </c>
      <c r="BY111">
        <f>N(Ввод!$U43&gt;=BY$14)</f>
        <v>0</v>
      </c>
      <c r="BZ111">
        <f>N(Ввод!$U43&gt;=BZ$14)</f>
        <v>0</v>
      </c>
      <c r="CA111">
        <f>N(Ввод!$U43&gt;=CA$14)</f>
        <v>0</v>
      </c>
      <c r="CB111">
        <f>N(Ввод!$U43&gt;=CB$14)</f>
        <v>0</v>
      </c>
      <c r="CC111">
        <f>N(Ввод!$U43&gt;=CC$14)</f>
        <v>0</v>
      </c>
      <c r="CD111">
        <f>N(Ввод!$U43&gt;=CD$14)</f>
        <v>0</v>
      </c>
      <c r="CE111">
        <f>N(Ввод!$U43&gt;=CE$14)</f>
        <v>0</v>
      </c>
      <c r="CF111">
        <f>N(Ввод!$U43&gt;=CF$14)</f>
        <v>0</v>
      </c>
      <c r="CG111">
        <f>N(Ввод!$U43&gt;=CG$14)</f>
        <v>0</v>
      </c>
      <c r="CH111">
        <f>N(Ввод!$U43&gt;=CH$14)</f>
        <v>0</v>
      </c>
      <c r="CI111">
        <f>N(Ввод!$U43&gt;=CI$14)</f>
        <v>0</v>
      </c>
      <c r="CJ111">
        <f>N(Ввод!$U43&gt;=CJ$14)</f>
        <v>0</v>
      </c>
      <c r="CK111">
        <f>N(Ввод!$U43&gt;=CK$14)</f>
        <v>0</v>
      </c>
      <c r="CL111">
        <f>N(Ввод!$U43&gt;=CL$14)</f>
        <v>0</v>
      </c>
      <c r="CM111">
        <f>N(Ввод!$U43&gt;=CM$14)</f>
        <v>0</v>
      </c>
      <c r="CN111">
        <f>N(Ввод!$U43&gt;=CN$14)</f>
        <v>0</v>
      </c>
      <c r="CO111">
        <f>N(Ввод!$U43&gt;=CO$14)</f>
        <v>0</v>
      </c>
      <c r="CP111">
        <f>N(Ввод!$U43&gt;=CP$14)</f>
        <v>0</v>
      </c>
      <c r="CQ111">
        <f>N(Ввод!$U43&gt;=CQ$14)</f>
        <v>0</v>
      </c>
      <c r="CR111">
        <f>N(Ввод!$U43&gt;=CR$14)</f>
        <v>0</v>
      </c>
      <c r="CS111">
        <f>N(Ввод!$U43&gt;=CS$14)</f>
        <v>0</v>
      </c>
      <c r="CT111">
        <f>N(Ввод!$U43&gt;=CT$14)</f>
        <v>0</v>
      </c>
      <c r="CU111">
        <f>N(Ввод!$U43&gt;=CU$14)</f>
        <v>0</v>
      </c>
      <c r="CV111">
        <f>N(Ввод!$U43&gt;=CV$14)</f>
        <v>0</v>
      </c>
      <c r="CW111">
        <f>N(Ввод!$U43&gt;=CW$14)</f>
        <v>0</v>
      </c>
      <c r="CX111">
        <f>N(Ввод!$U43&gt;=CX$14)</f>
        <v>0</v>
      </c>
      <c r="CY111">
        <f>N(Ввод!$U43&gt;=CY$14)</f>
        <v>0</v>
      </c>
      <c r="CZ111">
        <f>N(Ввод!$U43&gt;=CZ$14)</f>
        <v>0</v>
      </c>
      <c r="DA111">
        <f>N(Ввод!$U43&gt;=DA$14)</f>
        <v>0</v>
      </c>
      <c r="DB111">
        <f>N(Ввод!$U43&gt;=DB$14)</f>
        <v>0</v>
      </c>
      <c r="DC111">
        <f>N(Ввод!$U43&gt;=DC$14)</f>
        <v>0</v>
      </c>
      <c r="DD111">
        <f>N(Ввод!$U43&gt;=DD$14)</f>
        <v>0</v>
      </c>
      <c r="DE111">
        <f>N(Ввод!$U43&gt;=DE$14)</f>
        <v>0</v>
      </c>
      <c r="DF111">
        <f>N(Ввод!$U43&gt;=DF$14)</f>
        <v>0</v>
      </c>
      <c r="DG111">
        <f>N(Ввод!$U43&gt;=DG$14)</f>
        <v>0</v>
      </c>
      <c r="DH111">
        <f>N(Ввод!$U43&gt;=DH$14)</f>
        <v>0</v>
      </c>
      <c r="DI111">
        <f>N(Ввод!$U43&gt;=DI$14)</f>
        <v>1</v>
      </c>
      <c r="DJ111">
        <f>N(Ввод!$U43&gt;=DJ$14)</f>
        <v>1</v>
      </c>
    </row>
    <row r="112" spans="2:114">
      <c r="B112" t="str">
        <f t="shared" si="11"/>
        <v>Создание / реконструкция объект №19</v>
      </c>
      <c r="G112" s="7" t="s">
        <v>193</v>
      </c>
      <c r="J112">
        <f>N(Ввод!$U44&gt;=J$14)</f>
        <v>0</v>
      </c>
      <c r="K112">
        <f>N(Ввод!$U44&gt;=K$14)</f>
        <v>0</v>
      </c>
      <c r="L112">
        <f>N(Ввод!$U44&gt;=L$14)</f>
        <v>0</v>
      </c>
      <c r="M112">
        <f>N(Ввод!$U44&gt;=M$14)</f>
        <v>0</v>
      </c>
      <c r="N112">
        <f>N(Ввод!$U44&gt;=N$14)</f>
        <v>0</v>
      </c>
      <c r="O112">
        <f>N(Ввод!$U44&gt;=O$14)</f>
        <v>0</v>
      </c>
      <c r="P112">
        <f>N(Ввод!$U44&gt;=P$14)</f>
        <v>0</v>
      </c>
      <c r="Q112">
        <f>N(Ввод!$U44&gt;=Q$14)</f>
        <v>0</v>
      </c>
      <c r="R112">
        <f>N(Ввод!$U44&gt;=R$14)</f>
        <v>0</v>
      </c>
      <c r="S112">
        <f>N(Ввод!$U44&gt;=S$14)</f>
        <v>0</v>
      </c>
      <c r="T112">
        <f>N(Ввод!$U44&gt;=T$14)</f>
        <v>0</v>
      </c>
      <c r="U112">
        <f>N(Ввод!$U44&gt;=U$14)</f>
        <v>0</v>
      </c>
      <c r="V112">
        <f>N(Ввод!$U44&gt;=V$14)</f>
        <v>0</v>
      </c>
      <c r="W112">
        <f>N(Ввод!$U44&gt;=W$14)</f>
        <v>0</v>
      </c>
      <c r="X112">
        <f>N(Ввод!$U44&gt;=X$14)</f>
        <v>0</v>
      </c>
      <c r="Y112">
        <f>N(Ввод!$U44&gt;=Y$14)</f>
        <v>0</v>
      </c>
      <c r="Z112">
        <f>N(Ввод!$U44&gt;=Z$14)</f>
        <v>0</v>
      </c>
      <c r="AA112">
        <f>N(Ввод!$U44&gt;=AA$14)</f>
        <v>0</v>
      </c>
      <c r="AB112">
        <f>N(Ввод!$U44&gt;=AB$14)</f>
        <v>0</v>
      </c>
      <c r="AC112">
        <f>N(Ввод!$U44&gt;=AC$14)</f>
        <v>0</v>
      </c>
      <c r="AD112">
        <f>N(Ввод!$U44&gt;=AD$14)</f>
        <v>0</v>
      </c>
      <c r="AE112">
        <f>N(Ввод!$U44&gt;=AE$14)</f>
        <v>0</v>
      </c>
      <c r="AF112">
        <f>N(Ввод!$U44&gt;=AF$14)</f>
        <v>0</v>
      </c>
      <c r="AG112">
        <f>N(Ввод!$U44&gt;=AG$14)</f>
        <v>0</v>
      </c>
      <c r="AH112">
        <f>N(Ввод!$U44&gt;=AH$14)</f>
        <v>0</v>
      </c>
      <c r="AI112">
        <f>N(Ввод!$U44&gt;=AI$14)</f>
        <v>0</v>
      </c>
      <c r="AJ112">
        <f>N(Ввод!$U44&gt;=AJ$14)</f>
        <v>0</v>
      </c>
      <c r="AK112">
        <f>N(Ввод!$U44&gt;=AK$14)</f>
        <v>0</v>
      </c>
      <c r="AL112">
        <f>N(Ввод!$U44&gt;=AL$14)</f>
        <v>0</v>
      </c>
      <c r="AM112">
        <f>N(Ввод!$U44&gt;=AM$14)</f>
        <v>0</v>
      </c>
      <c r="AN112">
        <f>N(Ввод!$U44&gt;=AN$14)</f>
        <v>0</v>
      </c>
      <c r="AO112">
        <f>N(Ввод!$U44&gt;=AO$14)</f>
        <v>0</v>
      </c>
      <c r="AP112">
        <f>N(Ввод!$U44&gt;=AP$14)</f>
        <v>0</v>
      </c>
      <c r="AQ112">
        <f>N(Ввод!$U44&gt;=AQ$14)</f>
        <v>0</v>
      </c>
      <c r="AR112">
        <f>N(Ввод!$U44&gt;=AR$14)</f>
        <v>0</v>
      </c>
      <c r="AS112">
        <f>N(Ввод!$U44&gt;=AS$14)</f>
        <v>0</v>
      </c>
      <c r="AT112">
        <f>N(Ввод!$U44&gt;=AT$14)</f>
        <v>0</v>
      </c>
      <c r="AU112">
        <f>N(Ввод!$U44&gt;=AU$14)</f>
        <v>0</v>
      </c>
      <c r="AV112">
        <f>N(Ввод!$U44&gt;=AV$14)</f>
        <v>0</v>
      </c>
      <c r="AW112">
        <f>N(Ввод!$U44&gt;=AW$14)</f>
        <v>0</v>
      </c>
      <c r="AX112">
        <f>N(Ввод!$U44&gt;=AX$14)</f>
        <v>0</v>
      </c>
      <c r="AY112">
        <f>N(Ввод!$U44&gt;=AY$14)</f>
        <v>0</v>
      </c>
      <c r="AZ112">
        <f>N(Ввод!$U44&gt;=AZ$14)</f>
        <v>0</v>
      </c>
      <c r="BA112">
        <f>N(Ввод!$U44&gt;=BA$14)</f>
        <v>0</v>
      </c>
      <c r="BB112">
        <f>N(Ввод!$U44&gt;=BB$14)</f>
        <v>0</v>
      </c>
      <c r="BC112">
        <f>N(Ввод!$U44&gt;=BC$14)</f>
        <v>0</v>
      </c>
      <c r="BD112">
        <f>N(Ввод!$U44&gt;=BD$14)</f>
        <v>0</v>
      </c>
      <c r="BE112">
        <f>N(Ввод!$U44&gt;=BE$14)</f>
        <v>0</v>
      </c>
      <c r="BF112">
        <f>N(Ввод!$U44&gt;=BF$14)</f>
        <v>0</v>
      </c>
      <c r="BG112">
        <f>N(Ввод!$U44&gt;=BG$14)</f>
        <v>0</v>
      </c>
      <c r="BH112">
        <f>N(Ввод!$U44&gt;=BH$14)</f>
        <v>0</v>
      </c>
      <c r="BI112">
        <f>N(Ввод!$U44&gt;=BI$14)</f>
        <v>0</v>
      </c>
      <c r="BJ112">
        <f>N(Ввод!$U44&gt;=BJ$14)</f>
        <v>0</v>
      </c>
      <c r="BK112">
        <f>N(Ввод!$U44&gt;=BK$14)</f>
        <v>0</v>
      </c>
      <c r="BL112">
        <f>N(Ввод!$U44&gt;=BL$14)</f>
        <v>0</v>
      </c>
      <c r="BM112">
        <f>N(Ввод!$U44&gt;=BM$14)</f>
        <v>0</v>
      </c>
      <c r="BN112">
        <f>N(Ввод!$U44&gt;=BN$14)</f>
        <v>0</v>
      </c>
      <c r="BO112">
        <f>N(Ввод!$U44&gt;=BO$14)</f>
        <v>0</v>
      </c>
      <c r="BP112">
        <f>N(Ввод!$U44&gt;=BP$14)</f>
        <v>0</v>
      </c>
      <c r="BQ112">
        <f>N(Ввод!$U44&gt;=BQ$14)</f>
        <v>0</v>
      </c>
      <c r="BR112">
        <f>N(Ввод!$U44&gt;=BR$14)</f>
        <v>0</v>
      </c>
      <c r="BS112">
        <f>N(Ввод!$U44&gt;=BS$14)</f>
        <v>0</v>
      </c>
      <c r="BT112">
        <f>N(Ввод!$U44&gt;=BT$14)</f>
        <v>0</v>
      </c>
      <c r="BU112">
        <f>N(Ввод!$U44&gt;=BU$14)</f>
        <v>0</v>
      </c>
      <c r="BV112">
        <f>N(Ввод!$U44&gt;=BV$14)</f>
        <v>0</v>
      </c>
      <c r="BW112">
        <f>N(Ввод!$U44&gt;=BW$14)</f>
        <v>0</v>
      </c>
      <c r="BX112">
        <f>N(Ввод!$U44&gt;=BX$14)</f>
        <v>0</v>
      </c>
      <c r="BY112">
        <f>N(Ввод!$U44&gt;=BY$14)</f>
        <v>0</v>
      </c>
      <c r="BZ112">
        <f>N(Ввод!$U44&gt;=BZ$14)</f>
        <v>0</v>
      </c>
      <c r="CA112">
        <f>N(Ввод!$U44&gt;=CA$14)</f>
        <v>0</v>
      </c>
      <c r="CB112">
        <f>N(Ввод!$U44&gt;=CB$14)</f>
        <v>0</v>
      </c>
      <c r="CC112">
        <f>N(Ввод!$U44&gt;=CC$14)</f>
        <v>0</v>
      </c>
      <c r="CD112">
        <f>N(Ввод!$U44&gt;=CD$14)</f>
        <v>0</v>
      </c>
      <c r="CE112">
        <f>N(Ввод!$U44&gt;=CE$14)</f>
        <v>0</v>
      </c>
      <c r="CF112">
        <f>N(Ввод!$U44&gt;=CF$14)</f>
        <v>0</v>
      </c>
      <c r="CG112">
        <f>N(Ввод!$U44&gt;=CG$14)</f>
        <v>0</v>
      </c>
      <c r="CH112">
        <f>N(Ввод!$U44&gt;=CH$14)</f>
        <v>0</v>
      </c>
      <c r="CI112">
        <f>N(Ввод!$U44&gt;=CI$14)</f>
        <v>0</v>
      </c>
      <c r="CJ112">
        <f>N(Ввод!$U44&gt;=CJ$14)</f>
        <v>0</v>
      </c>
      <c r="CK112">
        <f>N(Ввод!$U44&gt;=CK$14)</f>
        <v>0</v>
      </c>
      <c r="CL112">
        <f>N(Ввод!$U44&gt;=CL$14)</f>
        <v>0</v>
      </c>
      <c r="CM112">
        <f>N(Ввод!$U44&gt;=CM$14)</f>
        <v>0</v>
      </c>
      <c r="CN112">
        <f>N(Ввод!$U44&gt;=CN$14)</f>
        <v>0</v>
      </c>
      <c r="CO112">
        <f>N(Ввод!$U44&gt;=CO$14)</f>
        <v>0</v>
      </c>
      <c r="CP112">
        <f>N(Ввод!$U44&gt;=CP$14)</f>
        <v>0</v>
      </c>
      <c r="CQ112">
        <f>N(Ввод!$U44&gt;=CQ$14)</f>
        <v>0</v>
      </c>
      <c r="CR112">
        <f>N(Ввод!$U44&gt;=CR$14)</f>
        <v>0</v>
      </c>
      <c r="CS112">
        <f>N(Ввод!$U44&gt;=CS$14)</f>
        <v>0</v>
      </c>
      <c r="CT112">
        <f>N(Ввод!$U44&gt;=CT$14)</f>
        <v>0</v>
      </c>
      <c r="CU112">
        <f>N(Ввод!$U44&gt;=CU$14)</f>
        <v>0</v>
      </c>
      <c r="CV112">
        <f>N(Ввод!$U44&gt;=CV$14)</f>
        <v>0</v>
      </c>
      <c r="CW112">
        <f>N(Ввод!$U44&gt;=CW$14)</f>
        <v>0</v>
      </c>
      <c r="CX112">
        <f>N(Ввод!$U44&gt;=CX$14)</f>
        <v>0</v>
      </c>
      <c r="CY112">
        <f>N(Ввод!$U44&gt;=CY$14)</f>
        <v>0</v>
      </c>
      <c r="CZ112">
        <f>N(Ввод!$U44&gt;=CZ$14)</f>
        <v>0</v>
      </c>
      <c r="DA112">
        <f>N(Ввод!$U44&gt;=DA$14)</f>
        <v>0</v>
      </c>
      <c r="DB112">
        <f>N(Ввод!$U44&gt;=DB$14)</f>
        <v>0</v>
      </c>
      <c r="DC112">
        <f>N(Ввод!$U44&gt;=DC$14)</f>
        <v>0</v>
      </c>
      <c r="DD112">
        <f>N(Ввод!$U44&gt;=DD$14)</f>
        <v>0</v>
      </c>
      <c r="DE112">
        <f>N(Ввод!$U44&gt;=DE$14)</f>
        <v>0</v>
      </c>
      <c r="DF112">
        <f>N(Ввод!$U44&gt;=DF$14)</f>
        <v>0</v>
      </c>
      <c r="DG112">
        <f>N(Ввод!$U44&gt;=DG$14)</f>
        <v>0</v>
      </c>
      <c r="DH112">
        <f>N(Ввод!$U44&gt;=DH$14)</f>
        <v>0</v>
      </c>
      <c r="DI112">
        <f>N(Ввод!$U44&gt;=DI$14)</f>
        <v>1</v>
      </c>
      <c r="DJ112">
        <f>N(Ввод!$U44&gt;=DJ$14)</f>
        <v>1</v>
      </c>
    </row>
    <row r="113" spans="1:114">
      <c r="B113" t="str">
        <f t="shared" si="11"/>
        <v>Создание / реконструкция объект №20</v>
      </c>
      <c r="G113" s="7" t="s">
        <v>193</v>
      </c>
      <c r="J113">
        <f>N(Ввод!$U45&gt;=J$14)</f>
        <v>0</v>
      </c>
      <c r="K113">
        <f>N(Ввод!$U45&gt;=K$14)</f>
        <v>0</v>
      </c>
      <c r="L113">
        <f>N(Ввод!$U45&gt;=L$14)</f>
        <v>0</v>
      </c>
      <c r="M113">
        <f>N(Ввод!$U45&gt;=M$14)</f>
        <v>0</v>
      </c>
      <c r="N113">
        <f>N(Ввод!$U45&gt;=N$14)</f>
        <v>0</v>
      </c>
      <c r="O113">
        <f>N(Ввод!$U45&gt;=O$14)</f>
        <v>0</v>
      </c>
      <c r="P113">
        <f>N(Ввод!$U45&gt;=P$14)</f>
        <v>0</v>
      </c>
      <c r="Q113">
        <f>N(Ввод!$U45&gt;=Q$14)</f>
        <v>0</v>
      </c>
      <c r="R113">
        <f>N(Ввод!$U45&gt;=R$14)</f>
        <v>0</v>
      </c>
      <c r="S113">
        <f>N(Ввод!$U45&gt;=S$14)</f>
        <v>0</v>
      </c>
      <c r="T113">
        <f>N(Ввод!$U45&gt;=T$14)</f>
        <v>0</v>
      </c>
      <c r="U113">
        <f>N(Ввод!$U45&gt;=U$14)</f>
        <v>0</v>
      </c>
      <c r="V113">
        <f>N(Ввод!$U45&gt;=V$14)</f>
        <v>0</v>
      </c>
      <c r="W113">
        <f>N(Ввод!$U45&gt;=W$14)</f>
        <v>0</v>
      </c>
      <c r="X113">
        <f>N(Ввод!$U45&gt;=X$14)</f>
        <v>0</v>
      </c>
      <c r="Y113">
        <f>N(Ввод!$U45&gt;=Y$14)</f>
        <v>0</v>
      </c>
      <c r="Z113">
        <f>N(Ввод!$U45&gt;=Z$14)</f>
        <v>0</v>
      </c>
      <c r="AA113">
        <f>N(Ввод!$U45&gt;=AA$14)</f>
        <v>0</v>
      </c>
      <c r="AB113">
        <f>N(Ввод!$U45&gt;=AB$14)</f>
        <v>0</v>
      </c>
      <c r="AC113">
        <f>N(Ввод!$U45&gt;=AC$14)</f>
        <v>0</v>
      </c>
      <c r="AD113">
        <f>N(Ввод!$U45&gt;=AD$14)</f>
        <v>0</v>
      </c>
      <c r="AE113">
        <f>N(Ввод!$U45&gt;=AE$14)</f>
        <v>0</v>
      </c>
      <c r="AF113">
        <f>N(Ввод!$U45&gt;=AF$14)</f>
        <v>0</v>
      </c>
      <c r="AG113">
        <f>N(Ввод!$U45&gt;=AG$14)</f>
        <v>0</v>
      </c>
      <c r="AH113">
        <f>N(Ввод!$U45&gt;=AH$14)</f>
        <v>0</v>
      </c>
      <c r="AI113">
        <f>N(Ввод!$U45&gt;=AI$14)</f>
        <v>0</v>
      </c>
      <c r="AJ113">
        <f>N(Ввод!$U45&gt;=AJ$14)</f>
        <v>0</v>
      </c>
      <c r="AK113">
        <f>N(Ввод!$U45&gt;=AK$14)</f>
        <v>0</v>
      </c>
      <c r="AL113">
        <f>N(Ввод!$U45&gt;=AL$14)</f>
        <v>0</v>
      </c>
      <c r="AM113">
        <f>N(Ввод!$U45&gt;=AM$14)</f>
        <v>0</v>
      </c>
      <c r="AN113">
        <f>N(Ввод!$U45&gt;=AN$14)</f>
        <v>0</v>
      </c>
      <c r="AO113">
        <f>N(Ввод!$U45&gt;=AO$14)</f>
        <v>0</v>
      </c>
      <c r="AP113">
        <f>N(Ввод!$U45&gt;=AP$14)</f>
        <v>0</v>
      </c>
      <c r="AQ113">
        <f>N(Ввод!$U45&gt;=AQ$14)</f>
        <v>0</v>
      </c>
      <c r="AR113">
        <f>N(Ввод!$U45&gt;=AR$14)</f>
        <v>0</v>
      </c>
      <c r="AS113">
        <f>N(Ввод!$U45&gt;=AS$14)</f>
        <v>0</v>
      </c>
      <c r="AT113">
        <f>N(Ввод!$U45&gt;=AT$14)</f>
        <v>0</v>
      </c>
      <c r="AU113">
        <f>N(Ввод!$U45&gt;=AU$14)</f>
        <v>0</v>
      </c>
      <c r="AV113">
        <f>N(Ввод!$U45&gt;=AV$14)</f>
        <v>0</v>
      </c>
      <c r="AW113">
        <f>N(Ввод!$U45&gt;=AW$14)</f>
        <v>0</v>
      </c>
      <c r="AX113">
        <f>N(Ввод!$U45&gt;=AX$14)</f>
        <v>0</v>
      </c>
      <c r="AY113">
        <f>N(Ввод!$U45&gt;=AY$14)</f>
        <v>0</v>
      </c>
      <c r="AZ113">
        <f>N(Ввод!$U45&gt;=AZ$14)</f>
        <v>0</v>
      </c>
      <c r="BA113">
        <f>N(Ввод!$U45&gt;=BA$14)</f>
        <v>0</v>
      </c>
      <c r="BB113">
        <f>N(Ввод!$U45&gt;=BB$14)</f>
        <v>0</v>
      </c>
      <c r="BC113">
        <f>N(Ввод!$U45&gt;=BC$14)</f>
        <v>0</v>
      </c>
      <c r="BD113">
        <f>N(Ввод!$U45&gt;=BD$14)</f>
        <v>0</v>
      </c>
      <c r="BE113">
        <f>N(Ввод!$U45&gt;=BE$14)</f>
        <v>0</v>
      </c>
      <c r="BF113">
        <f>N(Ввод!$U45&gt;=BF$14)</f>
        <v>0</v>
      </c>
      <c r="BG113">
        <f>N(Ввод!$U45&gt;=BG$14)</f>
        <v>0</v>
      </c>
      <c r="BH113">
        <f>N(Ввод!$U45&gt;=BH$14)</f>
        <v>0</v>
      </c>
      <c r="BI113">
        <f>N(Ввод!$U45&gt;=BI$14)</f>
        <v>0</v>
      </c>
      <c r="BJ113">
        <f>N(Ввод!$U45&gt;=BJ$14)</f>
        <v>0</v>
      </c>
      <c r="BK113">
        <f>N(Ввод!$U45&gt;=BK$14)</f>
        <v>0</v>
      </c>
      <c r="BL113">
        <f>N(Ввод!$U45&gt;=BL$14)</f>
        <v>0</v>
      </c>
      <c r="BM113">
        <f>N(Ввод!$U45&gt;=BM$14)</f>
        <v>0</v>
      </c>
      <c r="BN113">
        <f>N(Ввод!$U45&gt;=BN$14)</f>
        <v>0</v>
      </c>
      <c r="BO113">
        <f>N(Ввод!$U45&gt;=BO$14)</f>
        <v>0</v>
      </c>
      <c r="BP113">
        <f>N(Ввод!$U45&gt;=BP$14)</f>
        <v>0</v>
      </c>
      <c r="BQ113">
        <f>N(Ввод!$U45&gt;=BQ$14)</f>
        <v>0</v>
      </c>
      <c r="BR113">
        <f>N(Ввод!$U45&gt;=BR$14)</f>
        <v>0</v>
      </c>
      <c r="BS113">
        <f>N(Ввод!$U45&gt;=BS$14)</f>
        <v>0</v>
      </c>
      <c r="BT113">
        <f>N(Ввод!$U45&gt;=BT$14)</f>
        <v>0</v>
      </c>
      <c r="BU113">
        <f>N(Ввод!$U45&gt;=BU$14)</f>
        <v>0</v>
      </c>
      <c r="BV113">
        <f>N(Ввод!$U45&gt;=BV$14)</f>
        <v>0</v>
      </c>
      <c r="BW113">
        <f>N(Ввод!$U45&gt;=BW$14)</f>
        <v>0</v>
      </c>
      <c r="BX113">
        <f>N(Ввод!$U45&gt;=BX$14)</f>
        <v>0</v>
      </c>
      <c r="BY113">
        <f>N(Ввод!$U45&gt;=BY$14)</f>
        <v>0</v>
      </c>
      <c r="BZ113">
        <f>N(Ввод!$U45&gt;=BZ$14)</f>
        <v>0</v>
      </c>
      <c r="CA113">
        <f>N(Ввод!$U45&gt;=CA$14)</f>
        <v>0</v>
      </c>
      <c r="CB113">
        <f>N(Ввод!$U45&gt;=CB$14)</f>
        <v>0</v>
      </c>
      <c r="CC113">
        <f>N(Ввод!$U45&gt;=CC$14)</f>
        <v>0</v>
      </c>
      <c r="CD113">
        <f>N(Ввод!$U45&gt;=CD$14)</f>
        <v>0</v>
      </c>
      <c r="CE113">
        <f>N(Ввод!$U45&gt;=CE$14)</f>
        <v>0</v>
      </c>
      <c r="CF113">
        <f>N(Ввод!$U45&gt;=CF$14)</f>
        <v>0</v>
      </c>
      <c r="CG113">
        <f>N(Ввод!$U45&gt;=CG$14)</f>
        <v>0</v>
      </c>
      <c r="CH113">
        <f>N(Ввод!$U45&gt;=CH$14)</f>
        <v>0</v>
      </c>
      <c r="CI113">
        <f>N(Ввод!$U45&gt;=CI$14)</f>
        <v>0</v>
      </c>
      <c r="CJ113">
        <f>N(Ввод!$U45&gt;=CJ$14)</f>
        <v>0</v>
      </c>
      <c r="CK113">
        <f>N(Ввод!$U45&gt;=CK$14)</f>
        <v>0</v>
      </c>
      <c r="CL113">
        <f>N(Ввод!$U45&gt;=CL$14)</f>
        <v>0</v>
      </c>
      <c r="CM113">
        <f>N(Ввод!$U45&gt;=CM$14)</f>
        <v>0</v>
      </c>
      <c r="CN113">
        <f>N(Ввод!$U45&gt;=CN$14)</f>
        <v>0</v>
      </c>
      <c r="CO113">
        <f>N(Ввод!$U45&gt;=CO$14)</f>
        <v>0</v>
      </c>
      <c r="CP113">
        <f>N(Ввод!$U45&gt;=CP$14)</f>
        <v>0</v>
      </c>
      <c r="CQ113">
        <f>N(Ввод!$U45&gt;=CQ$14)</f>
        <v>0</v>
      </c>
      <c r="CR113">
        <f>N(Ввод!$U45&gt;=CR$14)</f>
        <v>0</v>
      </c>
      <c r="CS113">
        <f>N(Ввод!$U45&gt;=CS$14)</f>
        <v>0</v>
      </c>
      <c r="CT113">
        <f>N(Ввод!$U45&gt;=CT$14)</f>
        <v>0</v>
      </c>
      <c r="CU113">
        <f>N(Ввод!$U45&gt;=CU$14)</f>
        <v>0</v>
      </c>
      <c r="CV113">
        <f>N(Ввод!$U45&gt;=CV$14)</f>
        <v>0</v>
      </c>
      <c r="CW113">
        <f>N(Ввод!$U45&gt;=CW$14)</f>
        <v>0</v>
      </c>
      <c r="CX113">
        <f>N(Ввод!$U45&gt;=CX$14)</f>
        <v>0</v>
      </c>
      <c r="CY113">
        <f>N(Ввод!$U45&gt;=CY$14)</f>
        <v>0</v>
      </c>
      <c r="CZ113">
        <f>N(Ввод!$U45&gt;=CZ$14)</f>
        <v>0</v>
      </c>
      <c r="DA113">
        <f>N(Ввод!$U45&gt;=DA$14)</f>
        <v>0</v>
      </c>
      <c r="DB113">
        <f>N(Ввод!$U45&gt;=DB$14)</f>
        <v>0</v>
      </c>
      <c r="DC113">
        <f>N(Ввод!$U45&gt;=DC$14)</f>
        <v>0</v>
      </c>
      <c r="DD113">
        <f>N(Ввод!$U45&gt;=DD$14)</f>
        <v>0</v>
      </c>
      <c r="DE113">
        <f>N(Ввод!$U45&gt;=DE$14)</f>
        <v>0</v>
      </c>
      <c r="DF113">
        <f>N(Ввод!$U45&gt;=DF$14)</f>
        <v>0</v>
      </c>
      <c r="DG113">
        <f>N(Ввод!$U45&gt;=DG$14)</f>
        <v>0</v>
      </c>
      <c r="DH113">
        <f>N(Ввод!$U45&gt;=DH$14)</f>
        <v>0</v>
      </c>
      <c r="DI113">
        <f>N(Ввод!$U45&gt;=DI$14)</f>
        <v>1</v>
      </c>
      <c r="DJ113">
        <f>N(Ввод!$U45&gt;=DJ$14)</f>
        <v>1</v>
      </c>
    </row>
    <row r="115" spans="1:114" s="78" customFormat="1">
      <c r="A115" s="160"/>
      <c r="B115" s="78" t="s">
        <v>239</v>
      </c>
      <c r="G115" s="79"/>
      <c r="I115" s="80"/>
    </row>
    <row r="116" spans="1:114">
      <c r="B116" t="str">
        <f t="shared" ref="B116:B135" si="12">B72</f>
        <v>Создание / реконструкция объект №1</v>
      </c>
      <c r="G116" s="7" t="s">
        <v>0</v>
      </c>
      <c r="J116" s="4">
        <f>J72*SUM($J22:J22)</f>
        <v>0</v>
      </c>
      <c r="K116" s="4">
        <f>K72*SUM($J22:K22)</f>
        <v>125000</v>
      </c>
      <c r="L116" s="4">
        <f>L72*SUM($J22:L22)</f>
        <v>250000</v>
      </c>
      <c r="M116" s="4">
        <f>M72*SUM($J22:M22)</f>
        <v>375000</v>
      </c>
      <c r="N116" s="4">
        <f>N72*SUM($J22:N22)</f>
        <v>500000</v>
      </c>
      <c r="O116" s="4">
        <f>O72*SUM($J22:O22)</f>
        <v>500000</v>
      </c>
      <c r="P116" s="4">
        <f>P72*SUM($J22:P22)</f>
        <v>0</v>
      </c>
      <c r="Q116" s="4">
        <f>Q72*SUM($J22:Q22)</f>
        <v>0</v>
      </c>
      <c r="R116" s="4">
        <f>R72*SUM($J22:R22)</f>
        <v>0</v>
      </c>
      <c r="S116" s="4">
        <f>S72*SUM($J22:S22)</f>
        <v>0</v>
      </c>
      <c r="T116" s="4">
        <f>T72*SUM($J22:T22)</f>
        <v>0</v>
      </c>
      <c r="U116" s="4">
        <f>U72*SUM($J22:U22)</f>
        <v>0</v>
      </c>
      <c r="V116" s="4">
        <f>V72*SUM($J22:V22)</f>
        <v>0</v>
      </c>
      <c r="W116" s="4">
        <f>W72*SUM($J22:W22)</f>
        <v>0</v>
      </c>
      <c r="X116" s="4">
        <f>X72*SUM($J22:X22)</f>
        <v>0</v>
      </c>
      <c r="Y116" s="4">
        <f>Y72*SUM($J22:Y22)</f>
        <v>0</v>
      </c>
      <c r="Z116" s="4">
        <f>Z72*SUM($J22:Z22)</f>
        <v>0</v>
      </c>
      <c r="AA116" s="4">
        <f>AA72*SUM($J22:AA22)</f>
        <v>0</v>
      </c>
      <c r="AB116" s="4">
        <f>AB72*SUM($J22:AB22)</f>
        <v>0</v>
      </c>
      <c r="AC116" s="4">
        <f>AC72*SUM($J22:AC22)</f>
        <v>0</v>
      </c>
      <c r="AD116" s="4">
        <f>AD72*SUM($J22:AD22)</f>
        <v>0</v>
      </c>
      <c r="AE116" s="4">
        <f>AE72*SUM($J22:AE22)</f>
        <v>0</v>
      </c>
      <c r="AF116" s="4">
        <f>AF72*SUM($J22:AF22)</f>
        <v>0</v>
      </c>
      <c r="AG116" s="4">
        <f>AG72*SUM($J22:AG22)</f>
        <v>0</v>
      </c>
      <c r="AH116" s="4">
        <f>AH72*SUM($J22:AH22)</f>
        <v>0</v>
      </c>
      <c r="AI116" s="4">
        <f>AI72*SUM($J22:AI22)</f>
        <v>0</v>
      </c>
      <c r="AJ116" s="4">
        <f>AJ72*SUM($J22:AJ22)</f>
        <v>0</v>
      </c>
      <c r="AK116" s="4">
        <f>AK72*SUM($J22:AK22)</f>
        <v>0</v>
      </c>
      <c r="AL116" s="4">
        <f>AL72*SUM($J22:AL22)</f>
        <v>0</v>
      </c>
      <c r="AM116" s="4">
        <f>AM72*SUM($J22:AM22)</f>
        <v>0</v>
      </c>
      <c r="AN116" s="4">
        <f>AN72*SUM($J22:AN22)</f>
        <v>0</v>
      </c>
      <c r="AO116" s="4">
        <f>AO72*SUM($J22:AO22)</f>
        <v>0</v>
      </c>
      <c r="AP116" s="4">
        <f>AP72*SUM($J22:AP22)</f>
        <v>0</v>
      </c>
      <c r="AQ116" s="4">
        <f>AQ72*SUM($J22:AQ22)</f>
        <v>0</v>
      </c>
      <c r="AR116" s="4">
        <f>AR72*SUM($J22:AR22)</f>
        <v>0</v>
      </c>
      <c r="AS116" s="4">
        <f>AS72*SUM($J22:AS22)</f>
        <v>0</v>
      </c>
      <c r="AT116" s="4">
        <f>AT72*SUM($J22:AT22)</f>
        <v>0</v>
      </c>
      <c r="AU116" s="4">
        <f>AU72*SUM($J22:AU22)</f>
        <v>0</v>
      </c>
      <c r="AV116" s="4">
        <f>AV72*SUM($J22:AV22)</f>
        <v>0</v>
      </c>
      <c r="AW116" s="4">
        <f>AW72*SUM($J22:AW22)</f>
        <v>0</v>
      </c>
      <c r="AX116" s="4">
        <f>AX72*SUM($J22:AX22)</f>
        <v>0</v>
      </c>
      <c r="AY116" s="4">
        <f>AY72*SUM($J22:AY22)</f>
        <v>0</v>
      </c>
      <c r="AZ116" s="4">
        <f>AZ72*SUM($J22:AZ22)</f>
        <v>0</v>
      </c>
      <c r="BA116" s="4">
        <f>BA72*SUM($J22:BA22)</f>
        <v>0</v>
      </c>
      <c r="BB116" s="4">
        <f>BB72*SUM($J22:BB22)</f>
        <v>0</v>
      </c>
      <c r="BC116" s="4">
        <f>BC72*SUM($J22:BC22)</f>
        <v>0</v>
      </c>
      <c r="BD116" s="4">
        <f>BD72*SUM($J22:BD22)</f>
        <v>0</v>
      </c>
      <c r="BE116" s="4">
        <f>BE72*SUM($J22:BE22)</f>
        <v>0</v>
      </c>
      <c r="BF116" s="4">
        <f>BF72*SUM($J22:BF22)</f>
        <v>0</v>
      </c>
      <c r="BG116" s="4">
        <f>BG72*SUM($J22:BG22)</f>
        <v>0</v>
      </c>
      <c r="BH116" s="4">
        <f>BH72*SUM($J22:BH22)</f>
        <v>0</v>
      </c>
      <c r="BI116" s="4">
        <f>BI72*SUM($J22:BI22)</f>
        <v>0</v>
      </c>
      <c r="BJ116" s="4">
        <f>BJ72*SUM($J22:BJ22)</f>
        <v>0</v>
      </c>
      <c r="BK116" s="4">
        <f>BK72*SUM($J22:BK22)</f>
        <v>0</v>
      </c>
      <c r="BL116" s="4">
        <f>BL72*SUM($J22:BL22)</f>
        <v>0</v>
      </c>
      <c r="BM116" s="4">
        <f>BM72*SUM($J22:BM22)</f>
        <v>0</v>
      </c>
      <c r="BN116" s="4">
        <f>BN72*SUM($J22:BN22)</f>
        <v>0</v>
      </c>
      <c r="BO116" s="4">
        <f>BO72*SUM($J22:BO22)</f>
        <v>0</v>
      </c>
      <c r="BP116" s="4">
        <f>BP72*SUM($J22:BP22)</f>
        <v>0</v>
      </c>
      <c r="BQ116" s="4">
        <f>BQ72*SUM($J22:BQ22)</f>
        <v>0</v>
      </c>
      <c r="BR116" s="4">
        <f>BR72*SUM($J22:BR22)</f>
        <v>0</v>
      </c>
      <c r="BS116" s="4">
        <f>BS72*SUM($J22:BS22)</f>
        <v>0</v>
      </c>
      <c r="BT116" s="4">
        <f>BT72*SUM($J22:BT22)</f>
        <v>0</v>
      </c>
      <c r="BU116" s="4">
        <f>BU72*SUM($J22:BU22)</f>
        <v>0</v>
      </c>
      <c r="BV116" s="4">
        <f>BV72*SUM($J22:BV22)</f>
        <v>0</v>
      </c>
      <c r="BW116" s="4">
        <f>BW72*SUM($J22:BW22)</f>
        <v>0</v>
      </c>
      <c r="BX116" s="4">
        <f>BX72*SUM($J22:BX22)</f>
        <v>0</v>
      </c>
      <c r="BY116" s="4">
        <f>BY72*SUM($J22:BY22)</f>
        <v>0</v>
      </c>
      <c r="BZ116" s="4">
        <f>BZ72*SUM($J22:BZ22)</f>
        <v>0</v>
      </c>
      <c r="CA116" s="4">
        <f>CA72*SUM($J22:CA22)</f>
        <v>0</v>
      </c>
      <c r="CB116" s="4">
        <f>CB72*SUM($J22:CB22)</f>
        <v>0</v>
      </c>
      <c r="CC116" s="4">
        <f>CC72*SUM($J22:CC22)</f>
        <v>0</v>
      </c>
      <c r="CD116" s="4">
        <f>CD72*SUM($J22:CD22)</f>
        <v>0</v>
      </c>
      <c r="CE116" s="4">
        <f>CE72*SUM($J22:CE22)</f>
        <v>0</v>
      </c>
      <c r="CF116" s="4">
        <f>CF72*SUM($J22:CF22)</f>
        <v>0</v>
      </c>
      <c r="CG116" s="4">
        <f>CG72*SUM($J22:CG22)</f>
        <v>0</v>
      </c>
      <c r="CH116" s="4">
        <f>CH72*SUM($J22:CH22)</f>
        <v>0</v>
      </c>
      <c r="CI116" s="4">
        <f>CI72*SUM($J22:CI22)</f>
        <v>0</v>
      </c>
      <c r="CJ116" s="4">
        <f>CJ72*SUM($J22:CJ22)</f>
        <v>0</v>
      </c>
      <c r="CK116" s="4">
        <f>CK72*SUM($J22:CK22)</f>
        <v>0</v>
      </c>
      <c r="CL116" s="4">
        <f>CL72*SUM($J22:CL22)</f>
        <v>0</v>
      </c>
      <c r="CM116" s="4">
        <f>CM72*SUM($J22:CM22)</f>
        <v>0</v>
      </c>
      <c r="CN116" s="4">
        <f>CN72*SUM($J22:CN22)</f>
        <v>0</v>
      </c>
      <c r="CO116" s="4">
        <f>CO72*SUM($J22:CO22)</f>
        <v>0</v>
      </c>
      <c r="CP116" s="4">
        <f>CP72*SUM($J22:CP22)</f>
        <v>0</v>
      </c>
      <c r="CQ116" s="4">
        <f>CQ72*SUM($J22:CQ22)</f>
        <v>0</v>
      </c>
      <c r="CR116" s="4">
        <f>CR72*SUM($J22:CR22)</f>
        <v>0</v>
      </c>
      <c r="CS116" s="4">
        <f>CS72*SUM($J22:CS22)</f>
        <v>0</v>
      </c>
      <c r="CT116" s="4">
        <f>CT72*SUM($J22:CT22)</f>
        <v>0</v>
      </c>
      <c r="CU116" s="4">
        <f>CU72*SUM($J22:CU22)</f>
        <v>0</v>
      </c>
      <c r="CV116" s="4">
        <f>CV72*SUM($J22:CV22)</f>
        <v>0</v>
      </c>
      <c r="CW116" s="4">
        <f>CW72*SUM($J22:CW22)</f>
        <v>0</v>
      </c>
      <c r="CX116" s="4">
        <f>CX72*SUM($J22:CX22)</f>
        <v>0</v>
      </c>
      <c r="CY116" s="4">
        <f>CY72*SUM($J22:CY22)</f>
        <v>0</v>
      </c>
      <c r="CZ116" s="4">
        <f>CZ72*SUM($J22:CZ22)</f>
        <v>0</v>
      </c>
      <c r="DA116" s="4">
        <f>DA72*SUM($J22:DA22)</f>
        <v>0</v>
      </c>
      <c r="DB116" s="4">
        <f>DB72*SUM($J22:DB22)</f>
        <v>0</v>
      </c>
      <c r="DC116" s="4">
        <f>DC72*SUM($J22:DC22)</f>
        <v>0</v>
      </c>
      <c r="DD116" s="4">
        <f>DD72*SUM($J22:DD22)</f>
        <v>0</v>
      </c>
      <c r="DE116" s="4">
        <f>DE72*SUM($J22:DE22)</f>
        <v>0</v>
      </c>
      <c r="DF116" s="4">
        <f>DF72*SUM($J22:DF22)</f>
        <v>0</v>
      </c>
      <c r="DG116" s="4">
        <f>DG72*SUM($J22:DG22)</f>
        <v>0</v>
      </c>
      <c r="DH116" s="4">
        <f>DH72*SUM($J22:DH22)</f>
        <v>0</v>
      </c>
      <c r="DI116" s="4">
        <f>DI72*SUM($J22:DI22)</f>
        <v>500000</v>
      </c>
      <c r="DJ116" s="4">
        <f>DJ72*SUM($J22:DJ22)</f>
        <v>500000</v>
      </c>
    </row>
    <row r="117" spans="1:114">
      <c r="B117" t="str">
        <f t="shared" si="12"/>
        <v>Создание / реконструкция объект №2</v>
      </c>
      <c r="G117" s="7" t="s">
        <v>0</v>
      </c>
      <c r="J117" s="4">
        <f>J73*SUM($J23:J23)</f>
        <v>100000</v>
      </c>
      <c r="K117" s="4">
        <f>K73*SUM($J23:K23)</f>
        <v>200000</v>
      </c>
      <c r="L117" s="4">
        <f>L73*SUM($J23:L23)</f>
        <v>300000</v>
      </c>
      <c r="M117" s="4">
        <f>M73*SUM($J23:M23)</f>
        <v>400000</v>
      </c>
      <c r="N117" s="4">
        <f>N73*SUM($J23:N23)</f>
        <v>500000</v>
      </c>
      <c r="O117" s="4">
        <f>O73*SUM($J23:O23)</f>
        <v>500000</v>
      </c>
      <c r="P117" s="4">
        <f>P73*SUM($J23:P23)</f>
        <v>0</v>
      </c>
      <c r="Q117" s="4">
        <f>Q73*SUM($J23:Q23)</f>
        <v>0</v>
      </c>
      <c r="R117" s="4">
        <f>R73*SUM($J23:R23)</f>
        <v>0</v>
      </c>
      <c r="S117" s="4">
        <f>S73*SUM($J23:S23)</f>
        <v>0</v>
      </c>
      <c r="T117" s="4">
        <f>T73*SUM($J23:T23)</f>
        <v>0</v>
      </c>
      <c r="U117" s="4">
        <f>U73*SUM($J23:U23)</f>
        <v>0</v>
      </c>
      <c r="V117" s="4">
        <f>V73*SUM($J23:V23)</f>
        <v>0</v>
      </c>
      <c r="W117" s="4">
        <f>W73*SUM($J23:W23)</f>
        <v>0</v>
      </c>
      <c r="X117" s="4">
        <f>X73*SUM($J23:X23)</f>
        <v>0</v>
      </c>
      <c r="Y117" s="4">
        <f>Y73*SUM($J23:Y23)</f>
        <v>0</v>
      </c>
      <c r="Z117" s="4">
        <f>Z73*SUM($J23:Z23)</f>
        <v>0</v>
      </c>
      <c r="AA117" s="4">
        <f>AA73*SUM($J23:AA23)</f>
        <v>0</v>
      </c>
      <c r="AB117" s="4">
        <f>AB73*SUM($J23:AB23)</f>
        <v>0</v>
      </c>
      <c r="AC117" s="4">
        <f>AC73*SUM($J23:AC23)</f>
        <v>0</v>
      </c>
      <c r="AD117" s="4">
        <f>AD73*SUM($J23:AD23)</f>
        <v>0</v>
      </c>
      <c r="AE117" s="4">
        <f>AE73*SUM($J23:AE23)</f>
        <v>0</v>
      </c>
      <c r="AF117" s="4">
        <f>AF73*SUM($J23:AF23)</f>
        <v>0</v>
      </c>
      <c r="AG117" s="4">
        <f>AG73*SUM($J23:AG23)</f>
        <v>0</v>
      </c>
      <c r="AH117" s="4">
        <f>AH73*SUM($J23:AH23)</f>
        <v>0</v>
      </c>
      <c r="AI117" s="4">
        <f>AI73*SUM($J23:AI23)</f>
        <v>0</v>
      </c>
      <c r="AJ117" s="4">
        <f>AJ73*SUM($J23:AJ23)</f>
        <v>0</v>
      </c>
      <c r="AK117" s="4">
        <f>AK73*SUM($J23:AK23)</f>
        <v>0</v>
      </c>
      <c r="AL117" s="4">
        <f>AL73*SUM($J23:AL23)</f>
        <v>0</v>
      </c>
      <c r="AM117" s="4">
        <f>AM73*SUM($J23:AM23)</f>
        <v>0</v>
      </c>
      <c r="AN117" s="4">
        <f>AN73*SUM($J23:AN23)</f>
        <v>0</v>
      </c>
      <c r="AO117" s="4">
        <f>AO73*SUM($J23:AO23)</f>
        <v>0</v>
      </c>
      <c r="AP117" s="4">
        <f>AP73*SUM($J23:AP23)</f>
        <v>0</v>
      </c>
      <c r="AQ117" s="4">
        <f>AQ73*SUM($J23:AQ23)</f>
        <v>0</v>
      </c>
      <c r="AR117" s="4">
        <f>AR73*SUM($J23:AR23)</f>
        <v>0</v>
      </c>
      <c r="AS117" s="4">
        <f>AS73*SUM($J23:AS23)</f>
        <v>0</v>
      </c>
      <c r="AT117" s="4">
        <f>AT73*SUM($J23:AT23)</f>
        <v>0</v>
      </c>
      <c r="AU117" s="4">
        <f>AU73*SUM($J23:AU23)</f>
        <v>0</v>
      </c>
      <c r="AV117" s="4">
        <f>AV73*SUM($J23:AV23)</f>
        <v>0</v>
      </c>
      <c r="AW117" s="4">
        <f>AW73*SUM($J23:AW23)</f>
        <v>0</v>
      </c>
      <c r="AX117" s="4">
        <f>AX73*SUM($J23:AX23)</f>
        <v>0</v>
      </c>
      <c r="AY117" s="4">
        <f>AY73*SUM($J23:AY23)</f>
        <v>0</v>
      </c>
      <c r="AZ117" s="4">
        <f>AZ73*SUM($J23:AZ23)</f>
        <v>0</v>
      </c>
      <c r="BA117" s="4">
        <f>BA73*SUM($J23:BA23)</f>
        <v>0</v>
      </c>
      <c r="BB117" s="4">
        <f>BB73*SUM($J23:BB23)</f>
        <v>0</v>
      </c>
      <c r="BC117" s="4">
        <f>BC73*SUM($J23:BC23)</f>
        <v>0</v>
      </c>
      <c r="BD117" s="4">
        <f>BD73*SUM($J23:BD23)</f>
        <v>0</v>
      </c>
      <c r="BE117" s="4">
        <f>BE73*SUM($J23:BE23)</f>
        <v>0</v>
      </c>
      <c r="BF117" s="4">
        <f>BF73*SUM($J23:BF23)</f>
        <v>0</v>
      </c>
      <c r="BG117" s="4">
        <f>BG73*SUM($J23:BG23)</f>
        <v>0</v>
      </c>
      <c r="BH117" s="4">
        <f>BH73*SUM($J23:BH23)</f>
        <v>0</v>
      </c>
      <c r="BI117" s="4">
        <f>BI73*SUM($J23:BI23)</f>
        <v>0</v>
      </c>
      <c r="BJ117" s="4">
        <f>BJ73*SUM($J23:BJ23)</f>
        <v>0</v>
      </c>
      <c r="BK117" s="4">
        <f>BK73*SUM($J23:BK23)</f>
        <v>0</v>
      </c>
      <c r="BL117" s="4">
        <f>BL73*SUM($J23:BL23)</f>
        <v>0</v>
      </c>
      <c r="BM117" s="4">
        <f>BM73*SUM($J23:BM23)</f>
        <v>0</v>
      </c>
      <c r="BN117" s="4">
        <f>BN73*SUM($J23:BN23)</f>
        <v>0</v>
      </c>
      <c r="BO117" s="4">
        <f>BO73*SUM($J23:BO23)</f>
        <v>0</v>
      </c>
      <c r="BP117" s="4">
        <f>BP73*SUM($J23:BP23)</f>
        <v>0</v>
      </c>
      <c r="BQ117" s="4">
        <f>BQ73*SUM($J23:BQ23)</f>
        <v>0</v>
      </c>
      <c r="BR117" s="4">
        <f>BR73*SUM($J23:BR23)</f>
        <v>0</v>
      </c>
      <c r="BS117" s="4">
        <f>BS73*SUM($J23:BS23)</f>
        <v>0</v>
      </c>
      <c r="BT117" s="4">
        <f>BT73*SUM($J23:BT23)</f>
        <v>0</v>
      </c>
      <c r="BU117" s="4">
        <f>BU73*SUM($J23:BU23)</f>
        <v>0</v>
      </c>
      <c r="BV117" s="4">
        <f>BV73*SUM($J23:BV23)</f>
        <v>0</v>
      </c>
      <c r="BW117" s="4">
        <f>BW73*SUM($J23:BW23)</f>
        <v>0</v>
      </c>
      <c r="BX117" s="4">
        <f>BX73*SUM($J23:BX23)</f>
        <v>0</v>
      </c>
      <c r="BY117" s="4">
        <f>BY73*SUM($J23:BY23)</f>
        <v>0</v>
      </c>
      <c r="BZ117" s="4">
        <f>BZ73*SUM($J23:BZ23)</f>
        <v>0</v>
      </c>
      <c r="CA117" s="4">
        <f>CA73*SUM($J23:CA23)</f>
        <v>0</v>
      </c>
      <c r="CB117" s="4">
        <f>CB73*SUM($J23:CB23)</f>
        <v>0</v>
      </c>
      <c r="CC117" s="4">
        <f>CC73*SUM($J23:CC23)</f>
        <v>0</v>
      </c>
      <c r="CD117" s="4">
        <f>CD73*SUM($J23:CD23)</f>
        <v>0</v>
      </c>
      <c r="CE117" s="4">
        <f>CE73*SUM($J23:CE23)</f>
        <v>0</v>
      </c>
      <c r="CF117" s="4">
        <f>CF73*SUM($J23:CF23)</f>
        <v>0</v>
      </c>
      <c r="CG117" s="4">
        <f>CG73*SUM($J23:CG23)</f>
        <v>0</v>
      </c>
      <c r="CH117" s="4">
        <f>CH73*SUM($J23:CH23)</f>
        <v>0</v>
      </c>
      <c r="CI117" s="4">
        <f>CI73*SUM($J23:CI23)</f>
        <v>0</v>
      </c>
      <c r="CJ117" s="4">
        <f>CJ73*SUM($J23:CJ23)</f>
        <v>0</v>
      </c>
      <c r="CK117" s="4">
        <f>CK73*SUM($J23:CK23)</f>
        <v>0</v>
      </c>
      <c r="CL117" s="4">
        <f>CL73*SUM($J23:CL23)</f>
        <v>0</v>
      </c>
      <c r="CM117" s="4">
        <f>CM73*SUM($J23:CM23)</f>
        <v>0</v>
      </c>
      <c r="CN117" s="4">
        <f>CN73*SUM($J23:CN23)</f>
        <v>0</v>
      </c>
      <c r="CO117" s="4">
        <f>CO73*SUM($J23:CO23)</f>
        <v>0</v>
      </c>
      <c r="CP117" s="4">
        <f>CP73*SUM($J23:CP23)</f>
        <v>0</v>
      </c>
      <c r="CQ117" s="4">
        <f>CQ73*SUM($J23:CQ23)</f>
        <v>0</v>
      </c>
      <c r="CR117" s="4">
        <f>CR73*SUM($J23:CR23)</f>
        <v>0</v>
      </c>
      <c r="CS117" s="4">
        <f>CS73*SUM($J23:CS23)</f>
        <v>0</v>
      </c>
      <c r="CT117" s="4">
        <f>CT73*SUM($J23:CT23)</f>
        <v>0</v>
      </c>
      <c r="CU117" s="4">
        <f>CU73*SUM($J23:CU23)</f>
        <v>0</v>
      </c>
      <c r="CV117" s="4">
        <f>CV73*SUM($J23:CV23)</f>
        <v>0</v>
      </c>
      <c r="CW117" s="4">
        <f>CW73*SUM($J23:CW23)</f>
        <v>0</v>
      </c>
      <c r="CX117" s="4">
        <f>CX73*SUM($J23:CX23)</f>
        <v>0</v>
      </c>
      <c r="CY117" s="4">
        <f>CY73*SUM($J23:CY23)</f>
        <v>0</v>
      </c>
      <c r="CZ117" s="4">
        <f>CZ73*SUM($J23:CZ23)</f>
        <v>0</v>
      </c>
      <c r="DA117" s="4">
        <f>DA73*SUM($J23:DA23)</f>
        <v>0</v>
      </c>
      <c r="DB117" s="4">
        <f>DB73*SUM($J23:DB23)</f>
        <v>0</v>
      </c>
      <c r="DC117" s="4">
        <f>DC73*SUM($J23:DC23)</f>
        <v>0</v>
      </c>
      <c r="DD117" s="4">
        <f>DD73*SUM($J23:DD23)</f>
        <v>0</v>
      </c>
      <c r="DE117" s="4">
        <f>DE73*SUM($J23:DE23)</f>
        <v>0</v>
      </c>
      <c r="DF117" s="4">
        <f>DF73*SUM($J23:DF23)</f>
        <v>0</v>
      </c>
      <c r="DG117" s="4">
        <f>DG73*SUM($J23:DG23)</f>
        <v>0</v>
      </c>
      <c r="DH117" s="4">
        <f>DH73*SUM($J23:DH23)</f>
        <v>0</v>
      </c>
      <c r="DI117" s="4">
        <f>DI73*SUM($J23:DI23)</f>
        <v>500000</v>
      </c>
      <c r="DJ117" s="4">
        <f>DJ73*SUM($J23:DJ23)</f>
        <v>500000</v>
      </c>
    </row>
    <row r="118" spans="1:114">
      <c r="B118" t="str">
        <f t="shared" si="12"/>
        <v>Создание / реконструкция объект №3</v>
      </c>
      <c r="G118" s="7" t="s">
        <v>0</v>
      </c>
      <c r="J118" s="4">
        <f>J74*SUM($J24:J24)</f>
        <v>0</v>
      </c>
      <c r="K118" s="4">
        <f>K74*SUM($J24:K24)</f>
        <v>0</v>
      </c>
      <c r="L118" s="4">
        <f>L74*SUM($J24:L24)</f>
        <v>0</v>
      </c>
      <c r="M118" s="4">
        <f>M74*SUM($J24:M24)</f>
        <v>0</v>
      </c>
      <c r="N118" s="4">
        <f>N74*SUM($J24:N24)</f>
        <v>250000</v>
      </c>
      <c r="O118" s="4">
        <f>O74*SUM($J24:O24)</f>
        <v>500000</v>
      </c>
      <c r="P118" s="4">
        <f>P74*SUM($J24:P24)</f>
        <v>500000</v>
      </c>
      <c r="Q118" s="4">
        <f>Q74*SUM($J24:Q24)</f>
        <v>0</v>
      </c>
      <c r="R118" s="4">
        <f>R74*SUM($J24:R24)</f>
        <v>0</v>
      </c>
      <c r="S118" s="4">
        <f>S74*SUM($J24:S24)</f>
        <v>0</v>
      </c>
      <c r="T118" s="4">
        <f>T74*SUM($J24:T24)</f>
        <v>0</v>
      </c>
      <c r="U118" s="4">
        <f>U74*SUM($J24:U24)</f>
        <v>0</v>
      </c>
      <c r="V118" s="4">
        <f>V74*SUM($J24:V24)</f>
        <v>0</v>
      </c>
      <c r="W118" s="4">
        <f>W74*SUM($J24:W24)</f>
        <v>0</v>
      </c>
      <c r="X118" s="4">
        <f>X74*SUM($J24:X24)</f>
        <v>0</v>
      </c>
      <c r="Y118" s="4">
        <f>Y74*SUM($J24:Y24)</f>
        <v>0</v>
      </c>
      <c r="Z118" s="4">
        <f>Z74*SUM($J24:Z24)</f>
        <v>0</v>
      </c>
      <c r="AA118" s="4">
        <f>AA74*SUM($J24:AA24)</f>
        <v>0</v>
      </c>
      <c r="AB118" s="4">
        <f>AB74*SUM($J24:AB24)</f>
        <v>0</v>
      </c>
      <c r="AC118" s="4">
        <f>AC74*SUM($J24:AC24)</f>
        <v>0</v>
      </c>
      <c r="AD118" s="4">
        <f>AD74*SUM($J24:AD24)</f>
        <v>0</v>
      </c>
      <c r="AE118" s="4">
        <f>AE74*SUM($J24:AE24)</f>
        <v>0</v>
      </c>
      <c r="AF118" s="4">
        <f>AF74*SUM($J24:AF24)</f>
        <v>0</v>
      </c>
      <c r="AG118" s="4">
        <f>AG74*SUM($J24:AG24)</f>
        <v>0</v>
      </c>
      <c r="AH118" s="4">
        <f>AH74*SUM($J24:AH24)</f>
        <v>0</v>
      </c>
      <c r="AI118" s="4">
        <f>AI74*SUM($J24:AI24)</f>
        <v>0</v>
      </c>
      <c r="AJ118" s="4">
        <f>AJ74*SUM($J24:AJ24)</f>
        <v>0</v>
      </c>
      <c r="AK118" s="4">
        <f>AK74*SUM($J24:AK24)</f>
        <v>0</v>
      </c>
      <c r="AL118" s="4">
        <f>AL74*SUM($J24:AL24)</f>
        <v>0</v>
      </c>
      <c r="AM118" s="4">
        <f>AM74*SUM($J24:AM24)</f>
        <v>0</v>
      </c>
      <c r="AN118" s="4">
        <f>AN74*SUM($J24:AN24)</f>
        <v>0</v>
      </c>
      <c r="AO118" s="4">
        <f>AO74*SUM($J24:AO24)</f>
        <v>0</v>
      </c>
      <c r="AP118" s="4">
        <f>AP74*SUM($J24:AP24)</f>
        <v>0</v>
      </c>
      <c r="AQ118" s="4">
        <f>AQ74*SUM($J24:AQ24)</f>
        <v>0</v>
      </c>
      <c r="AR118" s="4">
        <f>AR74*SUM($J24:AR24)</f>
        <v>0</v>
      </c>
      <c r="AS118" s="4">
        <f>AS74*SUM($J24:AS24)</f>
        <v>0</v>
      </c>
      <c r="AT118" s="4">
        <f>AT74*SUM($J24:AT24)</f>
        <v>0</v>
      </c>
      <c r="AU118" s="4">
        <f>AU74*SUM($J24:AU24)</f>
        <v>0</v>
      </c>
      <c r="AV118" s="4">
        <f>AV74*SUM($J24:AV24)</f>
        <v>0</v>
      </c>
      <c r="AW118" s="4">
        <f>AW74*SUM($J24:AW24)</f>
        <v>0</v>
      </c>
      <c r="AX118" s="4">
        <f>AX74*SUM($J24:AX24)</f>
        <v>0</v>
      </c>
      <c r="AY118" s="4">
        <f>AY74*SUM($J24:AY24)</f>
        <v>0</v>
      </c>
      <c r="AZ118" s="4">
        <f>AZ74*SUM($J24:AZ24)</f>
        <v>0</v>
      </c>
      <c r="BA118" s="4">
        <f>BA74*SUM($J24:BA24)</f>
        <v>0</v>
      </c>
      <c r="BB118" s="4">
        <f>BB74*SUM($J24:BB24)</f>
        <v>0</v>
      </c>
      <c r="BC118" s="4">
        <f>BC74*SUM($J24:BC24)</f>
        <v>0</v>
      </c>
      <c r="BD118" s="4">
        <f>BD74*SUM($J24:BD24)</f>
        <v>0</v>
      </c>
      <c r="BE118" s="4">
        <f>BE74*SUM($J24:BE24)</f>
        <v>0</v>
      </c>
      <c r="BF118" s="4">
        <f>BF74*SUM($J24:BF24)</f>
        <v>0</v>
      </c>
      <c r="BG118" s="4">
        <f>BG74*SUM($J24:BG24)</f>
        <v>0</v>
      </c>
      <c r="BH118" s="4">
        <f>BH74*SUM($J24:BH24)</f>
        <v>0</v>
      </c>
      <c r="BI118" s="4">
        <f>BI74*SUM($J24:BI24)</f>
        <v>0</v>
      </c>
      <c r="BJ118" s="4">
        <f>BJ74*SUM($J24:BJ24)</f>
        <v>0</v>
      </c>
      <c r="BK118" s="4">
        <f>BK74*SUM($J24:BK24)</f>
        <v>0</v>
      </c>
      <c r="BL118" s="4">
        <f>BL74*SUM($J24:BL24)</f>
        <v>0</v>
      </c>
      <c r="BM118" s="4">
        <f>BM74*SUM($J24:BM24)</f>
        <v>0</v>
      </c>
      <c r="BN118" s="4">
        <f>BN74*SUM($J24:BN24)</f>
        <v>0</v>
      </c>
      <c r="BO118" s="4">
        <f>BO74*SUM($J24:BO24)</f>
        <v>0</v>
      </c>
      <c r="BP118" s="4">
        <f>BP74*SUM($J24:BP24)</f>
        <v>0</v>
      </c>
      <c r="BQ118" s="4">
        <f>BQ74*SUM($J24:BQ24)</f>
        <v>0</v>
      </c>
      <c r="BR118" s="4">
        <f>BR74*SUM($J24:BR24)</f>
        <v>0</v>
      </c>
      <c r="BS118" s="4">
        <f>BS74*SUM($J24:BS24)</f>
        <v>0</v>
      </c>
      <c r="BT118" s="4">
        <f>BT74*SUM($J24:BT24)</f>
        <v>0</v>
      </c>
      <c r="BU118" s="4">
        <f>BU74*SUM($J24:BU24)</f>
        <v>0</v>
      </c>
      <c r="BV118" s="4">
        <f>BV74*SUM($J24:BV24)</f>
        <v>0</v>
      </c>
      <c r="BW118" s="4">
        <f>BW74*SUM($J24:BW24)</f>
        <v>0</v>
      </c>
      <c r="BX118" s="4">
        <f>BX74*SUM($J24:BX24)</f>
        <v>0</v>
      </c>
      <c r="BY118" s="4">
        <f>BY74*SUM($J24:BY24)</f>
        <v>0</v>
      </c>
      <c r="BZ118" s="4">
        <f>BZ74*SUM($J24:BZ24)</f>
        <v>0</v>
      </c>
      <c r="CA118" s="4">
        <f>CA74*SUM($J24:CA24)</f>
        <v>0</v>
      </c>
      <c r="CB118" s="4">
        <f>CB74*SUM($J24:CB24)</f>
        <v>0</v>
      </c>
      <c r="CC118" s="4">
        <f>CC74*SUM($J24:CC24)</f>
        <v>0</v>
      </c>
      <c r="CD118" s="4">
        <f>CD74*SUM($J24:CD24)</f>
        <v>0</v>
      </c>
      <c r="CE118" s="4">
        <f>CE74*SUM($J24:CE24)</f>
        <v>0</v>
      </c>
      <c r="CF118" s="4">
        <f>CF74*SUM($J24:CF24)</f>
        <v>0</v>
      </c>
      <c r="CG118" s="4">
        <f>CG74*SUM($J24:CG24)</f>
        <v>0</v>
      </c>
      <c r="CH118" s="4">
        <f>CH74*SUM($J24:CH24)</f>
        <v>0</v>
      </c>
      <c r="CI118" s="4">
        <f>CI74*SUM($J24:CI24)</f>
        <v>0</v>
      </c>
      <c r="CJ118" s="4">
        <f>CJ74*SUM($J24:CJ24)</f>
        <v>0</v>
      </c>
      <c r="CK118" s="4">
        <f>CK74*SUM($J24:CK24)</f>
        <v>0</v>
      </c>
      <c r="CL118" s="4">
        <f>CL74*SUM($J24:CL24)</f>
        <v>0</v>
      </c>
      <c r="CM118" s="4">
        <f>CM74*SUM($J24:CM24)</f>
        <v>0</v>
      </c>
      <c r="CN118" s="4">
        <f>CN74*SUM($J24:CN24)</f>
        <v>0</v>
      </c>
      <c r="CO118" s="4">
        <f>CO74*SUM($J24:CO24)</f>
        <v>0</v>
      </c>
      <c r="CP118" s="4">
        <f>CP74*SUM($J24:CP24)</f>
        <v>0</v>
      </c>
      <c r="CQ118" s="4">
        <f>CQ74*SUM($J24:CQ24)</f>
        <v>0</v>
      </c>
      <c r="CR118" s="4">
        <f>CR74*SUM($J24:CR24)</f>
        <v>0</v>
      </c>
      <c r="CS118" s="4">
        <f>CS74*SUM($J24:CS24)</f>
        <v>0</v>
      </c>
      <c r="CT118" s="4">
        <f>CT74*SUM($J24:CT24)</f>
        <v>0</v>
      </c>
      <c r="CU118" s="4">
        <f>CU74*SUM($J24:CU24)</f>
        <v>0</v>
      </c>
      <c r="CV118" s="4">
        <f>CV74*SUM($J24:CV24)</f>
        <v>0</v>
      </c>
      <c r="CW118" s="4">
        <f>CW74*SUM($J24:CW24)</f>
        <v>0</v>
      </c>
      <c r="CX118" s="4">
        <f>CX74*SUM($J24:CX24)</f>
        <v>0</v>
      </c>
      <c r="CY118" s="4">
        <f>CY74*SUM($J24:CY24)</f>
        <v>0</v>
      </c>
      <c r="CZ118" s="4">
        <f>CZ74*SUM($J24:CZ24)</f>
        <v>0</v>
      </c>
      <c r="DA118" s="4">
        <f>DA74*SUM($J24:DA24)</f>
        <v>0</v>
      </c>
      <c r="DB118" s="4">
        <f>DB74*SUM($J24:DB24)</f>
        <v>0</v>
      </c>
      <c r="DC118" s="4">
        <f>DC74*SUM($J24:DC24)</f>
        <v>0</v>
      </c>
      <c r="DD118" s="4">
        <f>DD74*SUM($J24:DD24)</f>
        <v>0</v>
      </c>
      <c r="DE118" s="4">
        <f>DE74*SUM($J24:DE24)</f>
        <v>0</v>
      </c>
      <c r="DF118" s="4">
        <f>DF74*SUM($J24:DF24)</f>
        <v>0</v>
      </c>
      <c r="DG118" s="4">
        <f>DG74*SUM($J24:DG24)</f>
        <v>0</v>
      </c>
      <c r="DH118" s="4">
        <f>DH74*SUM($J24:DH24)</f>
        <v>0</v>
      </c>
      <c r="DI118" s="4">
        <f>DI74*SUM($J24:DI24)</f>
        <v>500000</v>
      </c>
      <c r="DJ118" s="4">
        <f>DJ74*SUM($J24:DJ24)</f>
        <v>500000</v>
      </c>
    </row>
    <row r="119" spans="1:114">
      <c r="B119" t="str">
        <f t="shared" si="12"/>
        <v>Создание / реконструкция объект №4</v>
      </c>
      <c r="G119" s="7" t="s">
        <v>0</v>
      </c>
      <c r="J119" s="4">
        <f>J75*SUM($J25:J25)</f>
        <v>0</v>
      </c>
      <c r="K119" s="4">
        <f>K75*SUM($J25:K25)</f>
        <v>0</v>
      </c>
      <c r="L119" s="4">
        <f>L75*SUM($J25:L25)</f>
        <v>0</v>
      </c>
      <c r="M119" s="4">
        <f>M75*SUM($J25:M25)</f>
        <v>0</v>
      </c>
      <c r="N119" s="4">
        <f>N75*SUM($J25:N25)</f>
        <v>0</v>
      </c>
      <c r="O119" s="4">
        <f>O75*SUM($J25:O25)</f>
        <v>0</v>
      </c>
      <c r="P119" s="4">
        <f>P75*SUM($J25:P25)</f>
        <v>0</v>
      </c>
      <c r="Q119" s="4">
        <f>Q75*SUM($J25:Q25)</f>
        <v>0</v>
      </c>
      <c r="R119" s="4">
        <f>R75*SUM($J25:R25)</f>
        <v>0</v>
      </c>
      <c r="S119" s="4">
        <f>S75*SUM($J25:S25)</f>
        <v>0</v>
      </c>
      <c r="T119" s="4">
        <f>T75*SUM($J25:T25)</f>
        <v>0</v>
      </c>
      <c r="U119" s="4">
        <f>U75*SUM($J25:U25)</f>
        <v>0</v>
      </c>
      <c r="V119" s="4">
        <f>V75*SUM($J25:V25)</f>
        <v>0</v>
      </c>
      <c r="W119" s="4">
        <f>W75*SUM($J25:W25)</f>
        <v>0</v>
      </c>
      <c r="X119" s="4">
        <f>X75*SUM($J25:X25)</f>
        <v>0</v>
      </c>
      <c r="Y119" s="4">
        <f>Y75*SUM($J25:Y25)</f>
        <v>0</v>
      </c>
      <c r="Z119" s="4">
        <f>Z75*SUM($J25:Z25)</f>
        <v>0</v>
      </c>
      <c r="AA119" s="4">
        <f>AA75*SUM($J25:AA25)</f>
        <v>0</v>
      </c>
      <c r="AB119" s="4">
        <f>AB75*SUM($J25:AB25)</f>
        <v>0</v>
      </c>
      <c r="AC119" s="4">
        <f>AC75*SUM($J25:AC25)</f>
        <v>0</v>
      </c>
      <c r="AD119" s="4">
        <f>AD75*SUM($J25:AD25)</f>
        <v>0</v>
      </c>
      <c r="AE119" s="4">
        <f>AE75*SUM($J25:AE25)</f>
        <v>0</v>
      </c>
      <c r="AF119" s="4">
        <f>AF75*SUM($J25:AF25)</f>
        <v>0</v>
      </c>
      <c r="AG119" s="4">
        <f>AG75*SUM($J25:AG25)</f>
        <v>0</v>
      </c>
      <c r="AH119" s="4">
        <f>AH75*SUM($J25:AH25)</f>
        <v>0</v>
      </c>
      <c r="AI119" s="4">
        <f>AI75*SUM($J25:AI25)</f>
        <v>0</v>
      </c>
      <c r="AJ119" s="4">
        <f>AJ75*SUM($J25:AJ25)</f>
        <v>0</v>
      </c>
      <c r="AK119" s="4">
        <f>AK75*SUM($J25:AK25)</f>
        <v>0</v>
      </c>
      <c r="AL119" s="4">
        <f>AL75*SUM($J25:AL25)</f>
        <v>0</v>
      </c>
      <c r="AM119" s="4">
        <f>AM75*SUM($J25:AM25)</f>
        <v>0</v>
      </c>
      <c r="AN119" s="4">
        <f>AN75*SUM($J25:AN25)</f>
        <v>0</v>
      </c>
      <c r="AO119" s="4">
        <f>AO75*SUM($J25:AO25)</f>
        <v>0</v>
      </c>
      <c r="AP119" s="4">
        <f>AP75*SUM($J25:AP25)</f>
        <v>0</v>
      </c>
      <c r="AQ119" s="4">
        <f>AQ75*SUM($J25:AQ25)</f>
        <v>0</v>
      </c>
      <c r="AR119" s="4">
        <f>AR75*SUM($J25:AR25)</f>
        <v>0</v>
      </c>
      <c r="AS119" s="4">
        <f>AS75*SUM($J25:AS25)</f>
        <v>0</v>
      </c>
      <c r="AT119" s="4">
        <f>AT75*SUM($J25:AT25)</f>
        <v>0</v>
      </c>
      <c r="AU119" s="4">
        <f>AU75*SUM($J25:AU25)</f>
        <v>0</v>
      </c>
      <c r="AV119" s="4">
        <f>AV75*SUM($J25:AV25)</f>
        <v>0</v>
      </c>
      <c r="AW119" s="4">
        <f>AW75*SUM($J25:AW25)</f>
        <v>0</v>
      </c>
      <c r="AX119" s="4">
        <f>AX75*SUM($J25:AX25)</f>
        <v>0</v>
      </c>
      <c r="AY119" s="4">
        <f>AY75*SUM($J25:AY25)</f>
        <v>0</v>
      </c>
      <c r="AZ119" s="4">
        <f>AZ75*SUM($J25:AZ25)</f>
        <v>0</v>
      </c>
      <c r="BA119" s="4">
        <f>BA75*SUM($J25:BA25)</f>
        <v>0</v>
      </c>
      <c r="BB119" s="4">
        <f>BB75*SUM($J25:BB25)</f>
        <v>0</v>
      </c>
      <c r="BC119" s="4">
        <f>BC75*SUM($J25:BC25)</f>
        <v>0</v>
      </c>
      <c r="BD119" s="4">
        <f>BD75*SUM($J25:BD25)</f>
        <v>0</v>
      </c>
      <c r="BE119" s="4">
        <f>BE75*SUM($J25:BE25)</f>
        <v>0</v>
      </c>
      <c r="BF119" s="4">
        <f>BF75*SUM($J25:BF25)</f>
        <v>0</v>
      </c>
      <c r="BG119" s="4">
        <f>BG75*SUM($J25:BG25)</f>
        <v>0</v>
      </c>
      <c r="BH119" s="4">
        <f>BH75*SUM($J25:BH25)</f>
        <v>0</v>
      </c>
      <c r="BI119" s="4">
        <f>BI75*SUM($J25:BI25)</f>
        <v>0</v>
      </c>
      <c r="BJ119" s="4">
        <f>BJ75*SUM($J25:BJ25)</f>
        <v>0</v>
      </c>
      <c r="BK119" s="4">
        <f>BK75*SUM($J25:BK25)</f>
        <v>0</v>
      </c>
      <c r="BL119" s="4">
        <f>BL75*SUM($J25:BL25)</f>
        <v>0</v>
      </c>
      <c r="BM119" s="4">
        <f>BM75*SUM($J25:BM25)</f>
        <v>0</v>
      </c>
      <c r="BN119" s="4">
        <f>BN75*SUM($J25:BN25)</f>
        <v>0</v>
      </c>
      <c r="BO119" s="4">
        <f>BO75*SUM($J25:BO25)</f>
        <v>0</v>
      </c>
      <c r="BP119" s="4">
        <f>BP75*SUM($J25:BP25)</f>
        <v>0</v>
      </c>
      <c r="BQ119" s="4">
        <f>BQ75*SUM($J25:BQ25)</f>
        <v>0</v>
      </c>
      <c r="BR119" s="4">
        <f>BR75*SUM($J25:BR25)</f>
        <v>0</v>
      </c>
      <c r="BS119" s="4">
        <f>BS75*SUM($J25:BS25)</f>
        <v>0</v>
      </c>
      <c r="BT119" s="4">
        <f>BT75*SUM($J25:BT25)</f>
        <v>0</v>
      </c>
      <c r="BU119" s="4">
        <f>BU75*SUM($J25:BU25)</f>
        <v>0</v>
      </c>
      <c r="BV119" s="4">
        <f>BV75*SUM($J25:BV25)</f>
        <v>0</v>
      </c>
      <c r="BW119" s="4">
        <f>BW75*SUM($J25:BW25)</f>
        <v>0</v>
      </c>
      <c r="BX119" s="4">
        <f>BX75*SUM($J25:BX25)</f>
        <v>0</v>
      </c>
      <c r="BY119" s="4">
        <f>BY75*SUM($J25:BY25)</f>
        <v>0</v>
      </c>
      <c r="BZ119" s="4">
        <f>BZ75*SUM($J25:BZ25)</f>
        <v>0</v>
      </c>
      <c r="CA119" s="4">
        <f>CA75*SUM($J25:CA25)</f>
        <v>0</v>
      </c>
      <c r="CB119" s="4">
        <f>CB75*SUM($J25:CB25)</f>
        <v>0</v>
      </c>
      <c r="CC119" s="4">
        <f>CC75*SUM($J25:CC25)</f>
        <v>0</v>
      </c>
      <c r="CD119" s="4">
        <f>CD75*SUM($J25:CD25)</f>
        <v>0</v>
      </c>
      <c r="CE119" s="4">
        <f>CE75*SUM($J25:CE25)</f>
        <v>0</v>
      </c>
      <c r="CF119" s="4">
        <f>CF75*SUM($J25:CF25)</f>
        <v>0</v>
      </c>
      <c r="CG119" s="4">
        <f>CG75*SUM($J25:CG25)</f>
        <v>0</v>
      </c>
      <c r="CH119" s="4">
        <f>CH75*SUM($J25:CH25)</f>
        <v>0</v>
      </c>
      <c r="CI119" s="4">
        <f>CI75*SUM($J25:CI25)</f>
        <v>0</v>
      </c>
      <c r="CJ119" s="4">
        <f>CJ75*SUM($J25:CJ25)</f>
        <v>0</v>
      </c>
      <c r="CK119" s="4">
        <f>CK75*SUM($J25:CK25)</f>
        <v>0</v>
      </c>
      <c r="CL119" s="4">
        <f>CL75*SUM($J25:CL25)</f>
        <v>0</v>
      </c>
      <c r="CM119" s="4">
        <f>CM75*SUM($J25:CM25)</f>
        <v>0</v>
      </c>
      <c r="CN119" s="4">
        <f>CN75*SUM($J25:CN25)</f>
        <v>0</v>
      </c>
      <c r="CO119" s="4">
        <f>CO75*SUM($J25:CO25)</f>
        <v>0</v>
      </c>
      <c r="CP119" s="4">
        <f>CP75*SUM($J25:CP25)</f>
        <v>0</v>
      </c>
      <c r="CQ119" s="4">
        <f>CQ75*SUM($J25:CQ25)</f>
        <v>0</v>
      </c>
      <c r="CR119" s="4">
        <f>CR75*SUM($J25:CR25)</f>
        <v>0</v>
      </c>
      <c r="CS119" s="4">
        <f>CS75*SUM($J25:CS25)</f>
        <v>0</v>
      </c>
      <c r="CT119" s="4">
        <f>CT75*SUM($J25:CT25)</f>
        <v>0</v>
      </c>
      <c r="CU119" s="4">
        <f>CU75*SUM($J25:CU25)</f>
        <v>0</v>
      </c>
      <c r="CV119" s="4">
        <f>CV75*SUM($J25:CV25)</f>
        <v>0</v>
      </c>
      <c r="CW119" s="4">
        <f>CW75*SUM($J25:CW25)</f>
        <v>0</v>
      </c>
      <c r="CX119" s="4">
        <f>CX75*SUM($J25:CX25)</f>
        <v>0</v>
      </c>
      <c r="CY119" s="4">
        <f>CY75*SUM($J25:CY25)</f>
        <v>0</v>
      </c>
      <c r="CZ119" s="4">
        <f>CZ75*SUM($J25:CZ25)</f>
        <v>0</v>
      </c>
      <c r="DA119" s="4">
        <f>DA75*SUM($J25:DA25)</f>
        <v>0</v>
      </c>
      <c r="DB119" s="4">
        <f>DB75*SUM($J25:DB25)</f>
        <v>0</v>
      </c>
      <c r="DC119" s="4">
        <f>DC75*SUM($J25:DC25)</f>
        <v>0</v>
      </c>
      <c r="DD119" s="4">
        <f>DD75*SUM($J25:DD25)</f>
        <v>0</v>
      </c>
      <c r="DE119" s="4">
        <f>DE75*SUM($J25:DE25)</f>
        <v>0</v>
      </c>
      <c r="DF119" s="4">
        <f>DF75*SUM($J25:DF25)</f>
        <v>0</v>
      </c>
      <c r="DG119" s="4">
        <f>DG75*SUM($J25:DG25)</f>
        <v>0</v>
      </c>
      <c r="DH119" s="4">
        <f>DH75*SUM($J25:DH25)</f>
        <v>0</v>
      </c>
      <c r="DI119" s="4">
        <f>DI75*SUM($J25:DI25)</f>
        <v>0</v>
      </c>
      <c r="DJ119" s="4">
        <f>DJ75*SUM($J25:DJ25)</f>
        <v>0</v>
      </c>
    </row>
    <row r="120" spans="1:114">
      <c r="B120" t="str">
        <f t="shared" si="12"/>
        <v>Создание / реконструкция объект №5</v>
      </c>
      <c r="G120" s="7" t="s">
        <v>0</v>
      </c>
      <c r="J120" s="4">
        <f>J76*SUM($J26:J26)</f>
        <v>0</v>
      </c>
      <c r="K120" s="4">
        <f>K76*SUM($J26:K26)</f>
        <v>0</v>
      </c>
      <c r="L120" s="4">
        <f>L76*SUM($J26:L26)</f>
        <v>0</v>
      </c>
      <c r="M120" s="4">
        <f>M76*SUM($J26:M26)</f>
        <v>0</v>
      </c>
      <c r="N120" s="4">
        <f>N76*SUM($J26:N26)</f>
        <v>0</v>
      </c>
      <c r="O120" s="4">
        <f>O76*SUM($J26:O26)</f>
        <v>0</v>
      </c>
      <c r="P120" s="4">
        <f>P76*SUM($J26:P26)</f>
        <v>0</v>
      </c>
      <c r="Q120" s="4">
        <f>Q76*SUM($J26:Q26)</f>
        <v>0</v>
      </c>
      <c r="R120" s="4">
        <f>R76*SUM($J26:R26)</f>
        <v>0</v>
      </c>
      <c r="S120" s="4">
        <f>S76*SUM($J26:S26)</f>
        <v>0</v>
      </c>
      <c r="T120" s="4">
        <f>T76*SUM($J26:T26)</f>
        <v>0</v>
      </c>
      <c r="U120" s="4">
        <f>U76*SUM($J26:U26)</f>
        <v>0</v>
      </c>
      <c r="V120" s="4">
        <f>V76*SUM($J26:V26)</f>
        <v>0</v>
      </c>
      <c r="W120" s="4">
        <f>W76*SUM($J26:W26)</f>
        <v>0</v>
      </c>
      <c r="X120" s="4">
        <f>X76*SUM($J26:X26)</f>
        <v>0</v>
      </c>
      <c r="Y120" s="4">
        <f>Y76*SUM($J26:Y26)</f>
        <v>0</v>
      </c>
      <c r="Z120" s="4">
        <f>Z76*SUM($J26:Z26)</f>
        <v>0</v>
      </c>
      <c r="AA120" s="4">
        <f>AA76*SUM($J26:AA26)</f>
        <v>0</v>
      </c>
      <c r="AB120" s="4">
        <f>AB76*SUM($J26:AB26)</f>
        <v>0</v>
      </c>
      <c r="AC120" s="4">
        <f>AC76*SUM($J26:AC26)</f>
        <v>0</v>
      </c>
      <c r="AD120" s="4">
        <f>AD76*SUM($J26:AD26)</f>
        <v>0</v>
      </c>
      <c r="AE120" s="4">
        <f>AE76*SUM($J26:AE26)</f>
        <v>0</v>
      </c>
      <c r="AF120" s="4">
        <f>AF76*SUM($J26:AF26)</f>
        <v>0</v>
      </c>
      <c r="AG120" s="4">
        <f>AG76*SUM($J26:AG26)</f>
        <v>0</v>
      </c>
      <c r="AH120" s="4">
        <f>AH76*SUM($J26:AH26)</f>
        <v>0</v>
      </c>
      <c r="AI120" s="4">
        <f>AI76*SUM($J26:AI26)</f>
        <v>0</v>
      </c>
      <c r="AJ120" s="4">
        <f>AJ76*SUM($J26:AJ26)</f>
        <v>0</v>
      </c>
      <c r="AK120" s="4">
        <f>AK76*SUM($J26:AK26)</f>
        <v>0</v>
      </c>
      <c r="AL120" s="4">
        <f>AL76*SUM($J26:AL26)</f>
        <v>0</v>
      </c>
      <c r="AM120" s="4">
        <f>AM76*SUM($J26:AM26)</f>
        <v>0</v>
      </c>
      <c r="AN120" s="4">
        <f>AN76*SUM($J26:AN26)</f>
        <v>0</v>
      </c>
      <c r="AO120" s="4">
        <f>AO76*SUM($J26:AO26)</f>
        <v>0</v>
      </c>
      <c r="AP120" s="4">
        <f>AP76*SUM($J26:AP26)</f>
        <v>0</v>
      </c>
      <c r="AQ120" s="4">
        <f>AQ76*SUM($J26:AQ26)</f>
        <v>0</v>
      </c>
      <c r="AR120" s="4">
        <f>AR76*SUM($J26:AR26)</f>
        <v>0</v>
      </c>
      <c r="AS120" s="4">
        <f>AS76*SUM($J26:AS26)</f>
        <v>0</v>
      </c>
      <c r="AT120" s="4">
        <f>AT76*SUM($J26:AT26)</f>
        <v>0</v>
      </c>
      <c r="AU120" s="4">
        <f>AU76*SUM($J26:AU26)</f>
        <v>0</v>
      </c>
      <c r="AV120" s="4">
        <f>AV76*SUM($J26:AV26)</f>
        <v>0</v>
      </c>
      <c r="AW120" s="4">
        <f>AW76*SUM($J26:AW26)</f>
        <v>0</v>
      </c>
      <c r="AX120" s="4">
        <f>AX76*SUM($J26:AX26)</f>
        <v>0</v>
      </c>
      <c r="AY120" s="4">
        <f>AY76*SUM($J26:AY26)</f>
        <v>0</v>
      </c>
      <c r="AZ120" s="4">
        <f>AZ76*SUM($J26:AZ26)</f>
        <v>0</v>
      </c>
      <c r="BA120" s="4">
        <f>BA76*SUM($J26:BA26)</f>
        <v>0</v>
      </c>
      <c r="BB120" s="4">
        <f>BB76*SUM($J26:BB26)</f>
        <v>0</v>
      </c>
      <c r="BC120" s="4">
        <f>BC76*SUM($J26:BC26)</f>
        <v>0</v>
      </c>
      <c r="BD120" s="4">
        <f>BD76*SUM($J26:BD26)</f>
        <v>0</v>
      </c>
      <c r="BE120" s="4">
        <f>BE76*SUM($J26:BE26)</f>
        <v>0</v>
      </c>
      <c r="BF120" s="4">
        <f>BF76*SUM($J26:BF26)</f>
        <v>0</v>
      </c>
      <c r="BG120" s="4">
        <f>BG76*SUM($J26:BG26)</f>
        <v>0</v>
      </c>
      <c r="BH120" s="4">
        <f>BH76*SUM($J26:BH26)</f>
        <v>0</v>
      </c>
      <c r="BI120" s="4">
        <f>BI76*SUM($J26:BI26)</f>
        <v>0</v>
      </c>
      <c r="BJ120" s="4">
        <f>BJ76*SUM($J26:BJ26)</f>
        <v>0</v>
      </c>
      <c r="BK120" s="4">
        <f>BK76*SUM($J26:BK26)</f>
        <v>0</v>
      </c>
      <c r="BL120" s="4">
        <f>BL76*SUM($J26:BL26)</f>
        <v>0</v>
      </c>
      <c r="BM120" s="4">
        <f>BM76*SUM($J26:BM26)</f>
        <v>0</v>
      </c>
      <c r="BN120" s="4">
        <f>BN76*SUM($J26:BN26)</f>
        <v>0</v>
      </c>
      <c r="BO120" s="4">
        <f>BO76*SUM($J26:BO26)</f>
        <v>0</v>
      </c>
      <c r="BP120" s="4">
        <f>BP76*SUM($J26:BP26)</f>
        <v>0</v>
      </c>
      <c r="BQ120" s="4">
        <f>BQ76*SUM($J26:BQ26)</f>
        <v>0</v>
      </c>
      <c r="BR120" s="4">
        <f>BR76*SUM($J26:BR26)</f>
        <v>0</v>
      </c>
      <c r="BS120" s="4">
        <f>BS76*SUM($J26:BS26)</f>
        <v>0</v>
      </c>
      <c r="BT120" s="4">
        <f>BT76*SUM($J26:BT26)</f>
        <v>0</v>
      </c>
      <c r="BU120" s="4">
        <f>BU76*SUM($J26:BU26)</f>
        <v>0</v>
      </c>
      <c r="BV120" s="4">
        <f>BV76*SUM($J26:BV26)</f>
        <v>0</v>
      </c>
      <c r="BW120" s="4">
        <f>BW76*SUM($J26:BW26)</f>
        <v>0</v>
      </c>
      <c r="BX120" s="4">
        <f>BX76*SUM($J26:BX26)</f>
        <v>0</v>
      </c>
      <c r="BY120" s="4">
        <f>BY76*SUM($J26:BY26)</f>
        <v>0</v>
      </c>
      <c r="BZ120" s="4">
        <f>BZ76*SUM($J26:BZ26)</f>
        <v>0</v>
      </c>
      <c r="CA120" s="4">
        <f>CA76*SUM($J26:CA26)</f>
        <v>0</v>
      </c>
      <c r="CB120" s="4">
        <f>CB76*SUM($J26:CB26)</f>
        <v>0</v>
      </c>
      <c r="CC120" s="4">
        <f>CC76*SUM($J26:CC26)</f>
        <v>0</v>
      </c>
      <c r="CD120" s="4">
        <f>CD76*SUM($J26:CD26)</f>
        <v>0</v>
      </c>
      <c r="CE120" s="4">
        <f>CE76*SUM($J26:CE26)</f>
        <v>0</v>
      </c>
      <c r="CF120" s="4">
        <f>CF76*SUM($J26:CF26)</f>
        <v>0</v>
      </c>
      <c r="CG120" s="4">
        <f>CG76*SUM($J26:CG26)</f>
        <v>0</v>
      </c>
      <c r="CH120" s="4">
        <f>CH76*SUM($J26:CH26)</f>
        <v>0</v>
      </c>
      <c r="CI120" s="4">
        <f>CI76*SUM($J26:CI26)</f>
        <v>0</v>
      </c>
      <c r="CJ120" s="4">
        <f>CJ76*SUM($J26:CJ26)</f>
        <v>0</v>
      </c>
      <c r="CK120" s="4">
        <f>CK76*SUM($J26:CK26)</f>
        <v>0</v>
      </c>
      <c r="CL120" s="4">
        <f>CL76*SUM($J26:CL26)</f>
        <v>0</v>
      </c>
      <c r="CM120" s="4">
        <f>CM76*SUM($J26:CM26)</f>
        <v>0</v>
      </c>
      <c r="CN120" s="4">
        <f>CN76*SUM($J26:CN26)</f>
        <v>0</v>
      </c>
      <c r="CO120" s="4">
        <f>CO76*SUM($J26:CO26)</f>
        <v>0</v>
      </c>
      <c r="CP120" s="4">
        <f>CP76*SUM($J26:CP26)</f>
        <v>0</v>
      </c>
      <c r="CQ120" s="4">
        <f>CQ76*SUM($J26:CQ26)</f>
        <v>0</v>
      </c>
      <c r="CR120" s="4">
        <f>CR76*SUM($J26:CR26)</f>
        <v>0</v>
      </c>
      <c r="CS120" s="4">
        <f>CS76*SUM($J26:CS26)</f>
        <v>0</v>
      </c>
      <c r="CT120" s="4">
        <f>CT76*SUM($J26:CT26)</f>
        <v>0</v>
      </c>
      <c r="CU120" s="4">
        <f>CU76*SUM($J26:CU26)</f>
        <v>0</v>
      </c>
      <c r="CV120" s="4">
        <f>CV76*SUM($J26:CV26)</f>
        <v>0</v>
      </c>
      <c r="CW120" s="4">
        <f>CW76*SUM($J26:CW26)</f>
        <v>0</v>
      </c>
      <c r="CX120" s="4">
        <f>CX76*SUM($J26:CX26)</f>
        <v>0</v>
      </c>
      <c r="CY120" s="4">
        <f>CY76*SUM($J26:CY26)</f>
        <v>0</v>
      </c>
      <c r="CZ120" s="4">
        <f>CZ76*SUM($J26:CZ26)</f>
        <v>0</v>
      </c>
      <c r="DA120" s="4">
        <f>DA76*SUM($J26:DA26)</f>
        <v>0</v>
      </c>
      <c r="DB120" s="4">
        <f>DB76*SUM($J26:DB26)</f>
        <v>0</v>
      </c>
      <c r="DC120" s="4">
        <f>DC76*SUM($J26:DC26)</f>
        <v>0</v>
      </c>
      <c r="DD120" s="4">
        <f>DD76*SUM($J26:DD26)</f>
        <v>0</v>
      </c>
      <c r="DE120" s="4">
        <f>DE76*SUM($J26:DE26)</f>
        <v>0</v>
      </c>
      <c r="DF120" s="4">
        <f>DF76*SUM($J26:DF26)</f>
        <v>0</v>
      </c>
      <c r="DG120" s="4">
        <f>DG76*SUM($J26:DG26)</f>
        <v>0</v>
      </c>
      <c r="DH120" s="4">
        <f>DH76*SUM($J26:DH26)</f>
        <v>0</v>
      </c>
      <c r="DI120" s="4">
        <f>DI76*SUM($J26:DI26)</f>
        <v>0</v>
      </c>
      <c r="DJ120" s="4">
        <f>DJ76*SUM($J26:DJ26)</f>
        <v>0</v>
      </c>
    </row>
    <row r="121" spans="1:114">
      <c r="B121" t="str">
        <f t="shared" si="12"/>
        <v>Создание / реконструкция объект №6</v>
      </c>
      <c r="G121" s="7" t="s">
        <v>0</v>
      </c>
      <c r="J121" s="4">
        <f>J77*SUM($J27:J27)</f>
        <v>0</v>
      </c>
      <c r="K121" s="4">
        <f>K77*SUM($J27:K27)</f>
        <v>0</v>
      </c>
      <c r="L121" s="4">
        <f>L77*SUM($J27:L27)</f>
        <v>0</v>
      </c>
      <c r="M121" s="4">
        <f>M77*SUM($J27:M27)</f>
        <v>0</v>
      </c>
      <c r="N121" s="4">
        <f>N77*SUM($J27:N27)</f>
        <v>0</v>
      </c>
      <c r="O121" s="4">
        <f>O77*SUM($J27:O27)</f>
        <v>0</v>
      </c>
      <c r="P121" s="4">
        <f>P77*SUM($J27:P27)</f>
        <v>0</v>
      </c>
      <c r="Q121" s="4">
        <f>Q77*SUM($J27:Q27)</f>
        <v>0</v>
      </c>
      <c r="R121" s="4">
        <f>R77*SUM($J27:R27)</f>
        <v>0</v>
      </c>
      <c r="S121" s="4">
        <f>S77*SUM($J27:S27)</f>
        <v>0</v>
      </c>
      <c r="T121" s="4">
        <f>T77*SUM($J27:T27)</f>
        <v>0</v>
      </c>
      <c r="U121" s="4">
        <f>U77*SUM($J27:U27)</f>
        <v>0</v>
      </c>
      <c r="V121" s="4">
        <f>V77*SUM($J27:V27)</f>
        <v>0</v>
      </c>
      <c r="W121" s="4">
        <f>W77*SUM($J27:W27)</f>
        <v>0</v>
      </c>
      <c r="X121" s="4">
        <f>X77*SUM($J27:X27)</f>
        <v>0</v>
      </c>
      <c r="Y121" s="4">
        <f>Y77*SUM($J27:Y27)</f>
        <v>0</v>
      </c>
      <c r="Z121" s="4">
        <f>Z77*SUM($J27:Z27)</f>
        <v>0</v>
      </c>
      <c r="AA121" s="4">
        <f>AA77*SUM($J27:AA27)</f>
        <v>0</v>
      </c>
      <c r="AB121" s="4">
        <f>AB77*SUM($J27:AB27)</f>
        <v>0</v>
      </c>
      <c r="AC121" s="4">
        <f>AC77*SUM($J27:AC27)</f>
        <v>0</v>
      </c>
      <c r="AD121" s="4">
        <f>AD77*SUM($J27:AD27)</f>
        <v>0</v>
      </c>
      <c r="AE121" s="4">
        <f>AE77*SUM($J27:AE27)</f>
        <v>0</v>
      </c>
      <c r="AF121" s="4">
        <f>AF77*SUM($J27:AF27)</f>
        <v>0</v>
      </c>
      <c r="AG121" s="4">
        <f>AG77*SUM($J27:AG27)</f>
        <v>0</v>
      </c>
      <c r="AH121" s="4">
        <f>AH77*SUM($J27:AH27)</f>
        <v>0</v>
      </c>
      <c r="AI121" s="4">
        <f>AI77*SUM($J27:AI27)</f>
        <v>0</v>
      </c>
      <c r="AJ121" s="4">
        <f>AJ77*SUM($J27:AJ27)</f>
        <v>0</v>
      </c>
      <c r="AK121" s="4">
        <f>AK77*SUM($J27:AK27)</f>
        <v>0</v>
      </c>
      <c r="AL121" s="4">
        <f>AL77*SUM($J27:AL27)</f>
        <v>0</v>
      </c>
      <c r="AM121" s="4">
        <f>AM77*SUM($J27:AM27)</f>
        <v>0</v>
      </c>
      <c r="AN121" s="4">
        <f>AN77*SUM($J27:AN27)</f>
        <v>0</v>
      </c>
      <c r="AO121" s="4">
        <f>AO77*SUM($J27:AO27)</f>
        <v>0</v>
      </c>
      <c r="AP121" s="4">
        <f>AP77*SUM($J27:AP27)</f>
        <v>0</v>
      </c>
      <c r="AQ121" s="4">
        <f>AQ77*SUM($J27:AQ27)</f>
        <v>0</v>
      </c>
      <c r="AR121" s="4">
        <f>AR77*SUM($J27:AR27)</f>
        <v>0</v>
      </c>
      <c r="AS121" s="4">
        <f>AS77*SUM($J27:AS27)</f>
        <v>0</v>
      </c>
      <c r="AT121" s="4">
        <f>AT77*SUM($J27:AT27)</f>
        <v>0</v>
      </c>
      <c r="AU121" s="4">
        <f>AU77*SUM($J27:AU27)</f>
        <v>0</v>
      </c>
      <c r="AV121" s="4">
        <f>AV77*SUM($J27:AV27)</f>
        <v>0</v>
      </c>
      <c r="AW121" s="4">
        <f>AW77*SUM($J27:AW27)</f>
        <v>0</v>
      </c>
      <c r="AX121" s="4">
        <f>AX77*SUM($J27:AX27)</f>
        <v>0</v>
      </c>
      <c r="AY121" s="4">
        <f>AY77*SUM($J27:AY27)</f>
        <v>0</v>
      </c>
      <c r="AZ121" s="4">
        <f>AZ77*SUM($J27:AZ27)</f>
        <v>0</v>
      </c>
      <c r="BA121" s="4">
        <f>BA77*SUM($J27:BA27)</f>
        <v>0</v>
      </c>
      <c r="BB121" s="4">
        <f>BB77*SUM($J27:BB27)</f>
        <v>0</v>
      </c>
      <c r="BC121" s="4">
        <f>BC77*SUM($J27:BC27)</f>
        <v>0</v>
      </c>
      <c r="BD121" s="4">
        <f>BD77*SUM($J27:BD27)</f>
        <v>0</v>
      </c>
      <c r="BE121" s="4">
        <f>BE77*SUM($J27:BE27)</f>
        <v>0</v>
      </c>
      <c r="BF121" s="4">
        <f>BF77*SUM($J27:BF27)</f>
        <v>0</v>
      </c>
      <c r="BG121" s="4">
        <f>BG77*SUM($J27:BG27)</f>
        <v>0</v>
      </c>
      <c r="BH121" s="4">
        <f>BH77*SUM($J27:BH27)</f>
        <v>0</v>
      </c>
      <c r="BI121" s="4">
        <f>BI77*SUM($J27:BI27)</f>
        <v>0</v>
      </c>
      <c r="BJ121" s="4">
        <f>BJ77*SUM($J27:BJ27)</f>
        <v>0</v>
      </c>
      <c r="BK121" s="4">
        <f>BK77*SUM($J27:BK27)</f>
        <v>0</v>
      </c>
      <c r="BL121" s="4">
        <f>BL77*SUM($J27:BL27)</f>
        <v>0</v>
      </c>
      <c r="BM121" s="4">
        <f>BM77*SUM($J27:BM27)</f>
        <v>0</v>
      </c>
      <c r="BN121" s="4">
        <f>BN77*SUM($J27:BN27)</f>
        <v>0</v>
      </c>
      <c r="BO121" s="4">
        <f>BO77*SUM($J27:BO27)</f>
        <v>0</v>
      </c>
      <c r="BP121" s="4">
        <f>BP77*SUM($J27:BP27)</f>
        <v>0</v>
      </c>
      <c r="BQ121" s="4">
        <f>BQ77*SUM($J27:BQ27)</f>
        <v>0</v>
      </c>
      <c r="BR121" s="4">
        <f>BR77*SUM($J27:BR27)</f>
        <v>0</v>
      </c>
      <c r="BS121" s="4">
        <f>BS77*SUM($J27:BS27)</f>
        <v>0</v>
      </c>
      <c r="BT121" s="4">
        <f>BT77*SUM($J27:BT27)</f>
        <v>0</v>
      </c>
      <c r="BU121" s="4">
        <f>BU77*SUM($J27:BU27)</f>
        <v>0</v>
      </c>
      <c r="BV121" s="4">
        <f>BV77*SUM($J27:BV27)</f>
        <v>0</v>
      </c>
      <c r="BW121" s="4">
        <f>BW77*SUM($J27:BW27)</f>
        <v>0</v>
      </c>
      <c r="BX121" s="4">
        <f>BX77*SUM($J27:BX27)</f>
        <v>0</v>
      </c>
      <c r="BY121" s="4">
        <f>BY77*SUM($J27:BY27)</f>
        <v>0</v>
      </c>
      <c r="BZ121" s="4">
        <f>BZ77*SUM($J27:BZ27)</f>
        <v>0</v>
      </c>
      <c r="CA121" s="4">
        <f>CA77*SUM($J27:CA27)</f>
        <v>0</v>
      </c>
      <c r="CB121" s="4">
        <f>CB77*SUM($J27:CB27)</f>
        <v>0</v>
      </c>
      <c r="CC121" s="4">
        <f>CC77*SUM($J27:CC27)</f>
        <v>0</v>
      </c>
      <c r="CD121" s="4">
        <f>CD77*SUM($J27:CD27)</f>
        <v>0</v>
      </c>
      <c r="CE121" s="4">
        <f>CE77*SUM($J27:CE27)</f>
        <v>0</v>
      </c>
      <c r="CF121" s="4">
        <f>CF77*SUM($J27:CF27)</f>
        <v>0</v>
      </c>
      <c r="CG121" s="4">
        <f>CG77*SUM($J27:CG27)</f>
        <v>0</v>
      </c>
      <c r="CH121" s="4">
        <f>CH77*SUM($J27:CH27)</f>
        <v>0</v>
      </c>
      <c r="CI121" s="4">
        <f>CI77*SUM($J27:CI27)</f>
        <v>0</v>
      </c>
      <c r="CJ121" s="4">
        <f>CJ77*SUM($J27:CJ27)</f>
        <v>0</v>
      </c>
      <c r="CK121" s="4">
        <f>CK77*SUM($J27:CK27)</f>
        <v>0</v>
      </c>
      <c r="CL121" s="4">
        <f>CL77*SUM($J27:CL27)</f>
        <v>0</v>
      </c>
      <c r="CM121" s="4">
        <f>CM77*SUM($J27:CM27)</f>
        <v>0</v>
      </c>
      <c r="CN121" s="4">
        <f>CN77*SUM($J27:CN27)</f>
        <v>0</v>
      </c>
      <c r="CO121" s="4">
        <f>CO77*SUM($J27:CO27)</f>
        <v>0</v>
      </c>
      <c r="CP121" s="4">
        <f>CP77*SUM($J27:CP27)</f>
        <v>0</v>
      </c>
      <c r="CQ121" s="4">
        <f>CQ77*SUM($J27:CQ27)</f>
        <v>0</v>
      </c>
      <c r="CR121" s="4">
        <f>CR77*SUM($J27:CR27)</f>
        <v>0</v>
      </c>
      <c r="CS121" s="4">
        <f>CS77*SUM($J27:CS27)</f>
        <v>0</v>
      </c>
      <c r="CT121" s="4">
        <f>CT77*SUM($J27:CT27)</f>
        <v>0</v>
      </c>
      <c r="CU121" s="4">
        <f>CU77*SUM($J27:CU27)</f>
        <v>0</v>
      </c>
      <c r="CV121" s="4">
        <f>CV77*SUM($J27:CV27)</f>
        <v>0</v>
      </c>
      <c r="CW121" s="4">
        <f>CW77*SUM($J27:CW27)</f>
        <v>0</v>
      </c>
      <c r="CX121" s="4">
        <f>CX77*SUM($J27:CX27)</f>
        <v>0</v>
      </c>
      <c r="CY121" s="4">
        <f>CY77*SUM($J27:CY27)</f>
        <v>0</v>
      </c>
      <c r="CZ121" s="4">
        <f>CZ77*SUM($J27:CZ27)</f>
        <v>0</v>
      </c>
      <c r="DA121" s="4">
        <f>DA77*SUM($J27:DA27)</f>
        <v>0</v>
      </c>
      <c r="DB121" s="4">
        <f>DB77*SUM($J27:DB27)</f>
        <v>0</v>
      </c>
      <c r="DC121" s="4">
        <f>DC77*SUM($J27:DC27)</f>
        <v>0</v>
      </c>
      <c r="DD121" s="4">
        <f>DD77*SUM($J27:DD27)</f>
        <v>0</v>
      </c>
      <c r="DE121" s="4">
        <f>DE77*SUM($J27:DE27)</f>
        <v>0</v>
      </c>
      <c r="DF121" s="4">
        <f>DF77*SUM($J27:DF27)</f>
        <v>0</v>
      </c>
      <c r="DG121" s="4">
        <f>DG77*SUM($J27:DG27)</f>
        <v>0</v>
      </c>
      <c r="DH121" s="4">
        <f>DH77*SUM($J27:DH27)</f>
        <v>0</v>
      </c>
      <c r="DI121" s="4">
        <f>DI77*SUM($J27:DI27)</f>
        <v>0</v>
      </c>
      <c r="DJ121" s="4">
        <f>DJ77*SUM($J27:DJ27)</f>
        <v>0</v>
      </c>
    </row>
    <row r="122" spans="1:114">
      <c r="B122" t="str">
        <f t="shared" si="12"/>
        <v>Создание / реконструкция объект №7</v>
      </c>
      <c r="G122" s="7" t="s">
        <v>0</v>
      </c>
      <c r="J122" s="4">
        <f>J78*SUM($J28:J28)</f>
        <v>0</v>
      </c>
      <c r="K122" s="4">
        <f>K78*SUM($J28:K28)</f>
        <v>0</v>
      </c>
      <c r="L122" s="4">
        <f>L78*SUM($J28:L28)</f>
        <v>0</v>
      </c>
      <c r="M122" s="4">
        <f>M78*SUM($J28:M28)</f>
        <v>0</v>
      </c>
      <c r="N122" s="4">
        <f>N78*SUM($J28:N28)</f>
        <v>0</v>
      </c>
      <c r="O122" s="4">
        <f>O78*SUM($J28:O28)</f>
        <v>0</v>
      </c>
      <c r="P122" s="4">
        <f>P78*SUM($J28:P28)</f>
        <v>0</v>
      </c>
      <c r="Q122" s="4">
        <f>Q78*SUM($J28:Q28)</f>
        <v>0</v>
      </c>
      <c r="R122" s="4">
        <f>R78*SUM($J28:R28)</f>
        <v>0</v>
      </c>
      <c r="S122" s="4">
        <f>S78*SUM($J28:S28)</f>
        <v>0</v>
      </c>
      <c r="T122" s="4">
        <f>T78*SUM($J28:T28)</f>
        <v>0</v>
      </c>
      <c r="U122" s="4">
        <f>U78*SUM($J28:U28)</f>
        <v>0</v>
      </c>
      <c r="V122" s="4">
        <f>V78*SUM($J28:V28)</f>
        <v>0</v>
      </c>
      <c r="W122" s="4">
        <f>W78*SUM($J28:W28)</f>
        <v>0</v>
      </c>
      <c r="X122" s="4">
        <f>X78*SUM($J28:X28)</f>
        <v>0</v>
      </c>
      <c r="Y122" s="4">
        <f>Y78*SUM($J28:Y28)</f>
        <v>0</v>
      </c>
      <c r="Z122" s="4">
        <f>Z78*SUM($J28:Z28)</f>
        <v>0</v>
      </c>
      <c r="AA122" s="4">
        <f>AA78*SUM($J28:AA28)</f>
        <v>0</v>
      </c>
      <c r="AB122" s="4">
        <f>AB78*SUM($J28:AB28)</f>
        <v>0</v>
      </c>
      <c r="AC122" s="4">
        <f>AC78*SUM($J28:AC28)</f>
        <v>0</v>
      </c>
      <c r="AD122" s="4">
        <f>AD78*SUM($J28:AD28)</f>
        <v>0</v>
      </c>
      <c r="AE122" s="4">
        <f>AE78*SUM($J28:AE28)</f>
        <v>0</v>
      </c>
      <c r="AF122" s="4">
        <f>AF78*SUM($J28:AF28)</f>
        <v>0</v>
      </c>
      <c r="AG122" s="4">
        <f>AG78*SUM($J28:AG28)</f>
        <v>0</v>
      </c>
      <c r="AH122" s="4">
        <f>AH78*SUM($J28:AH28)</f>
        <v>0</v>
      </c>
      <c r="AI122" s="4">
        <f>AI78*SUM($J28:AI28)</f>
        <v>0</v>
      </c>
      <c r="AJ122" s="4">
        <f>AJ78*SUM($J28:AJ28)</f>
        <v>0</v>
      </c>
      <c r="AK122" s="4">
        <f>AK78*SUM($J28:AK28)</f>
        <v>0</v>
      </c>
      <c r="AL122" s="4">
        <f>AL78*SUM($J28:AL28)</f>
        <v>0</v>
      </c>
      <c r="AM122" s="4">
        <f>AM78*SUM($J28:AM28)</f>
        <v>0</v>
      </c>
      <c r="AN122" s="4">
        <f>AN78*SUM($J28:AN28)</f>
        <v>0</v>
      </c>
      <c r="AO122" s="4">
        <f>AO78*SUM($J28:AO28)</f>
        <v>0</v>
      </c>
      <c r="AP122" s="4">
        <f>AP78*SUM($J28:AP28)</f>
        <v>0</v>
      </c>
      <c r="AQ122" s="4">
        <f>AQ78*SUM($J28:AQ28)</f>
        <v>0</v>
      </c>
      <c r="AR122" s="4">
        <f>AR78*SUM($J28:AR28)</f>
        <v>0</v>
      </c>
      <c r="AS122" s="4">
        <f>AS78*SUM($J28:AS28)</f>
        <v>0</v>
      </c>
      <c r="AT122" s="4">
        <f>AT78*SUM($J28:AT28)</f>
        <v>0</v>
      </c>
      <c r="AU122" s="4">
        <f>AU78*SUM($J28:AU28)</f>
        <v>0</v>
      </c>
      <c r="AV122" s="4">
        <f>AV78*SUM($J28:AV28)</f>
        <v>0</v>
      </c>
      <c r="AW122" s="4">
        <f>AW78*SUM($J28:AW28)</f>
        <v>0</v>
      </c>
      <c r="AX122" s="4">
        <f>AX78*SUM($J28:AX28)</f>
        <v>0</v>
      </c>
      <c r="AY122" s="4">
        <f>AY78*SUM($J28:AY28)</f>
        <v>0</v>
      </c>
      <c r="AZ122" s="4">
        <f>AZ78*SUM($J28:AZ28)</f>
        <v>0</v>
      </c>
      <c r="BA122" s="4">
        <f>BA78*SUM($J28:BA28)</f>
        <v>0</v>
      </c>
      <c r="BB122" s="4">
        <f>BB78*SUM($J28:BB28)</f>
        <v>0</v>
      </c>
      <c r="BC122" s="4">
        <f>BC78*SUM($J28:BC28)</f>
        <v>0</v>
      </c>
      <c r="BD122" s="4">
        <f>BD78*SUM($J28:BD28)</f>
        <v>0</v>
      </c>
      <c r="BE122" s="4">
        <f>BE78*SUM($J28:BE28)</f>
        <v>0</v>
      </c>
      <c r="BF122" s="4">
        <f>BF78*SUM($J28:BF28)</f>
        <v>0</v>
      </c>
      <c r="BG122" s="4">
        <f>BG78*SUM($J28:BG28)</f>
        <v>0</v>
      </c>
      <c r="BH122" s="4">
        <f>BH78*SUM($J28:BH28)</f>
        <v>0</v>
      </c>
      <c r="BI122" s="4">
        <f>BI78*SUM($J28:BI28)</f>
        <v>0</v>
      </c>
      <c r="BJ122" s="4">
        <f>BJ78*SUM($J28:BJ28)</f>
        <v>0</v>
      </c>
      <c r="BK122" s="4">
        <f>BK78*SUM($J28:BK28)</f>
        <v>0</v>
      </c>
      <c r="BL122" s="4">
        <f>BL78*SUM($J28:BL28)</f>
        <v>0</v>
      </c>
      <c r="BM122" s="4">
        <f>BM78*SUM($J28:BM28)</f>
        <v>0</v>
      </c>
      <c r="BN122" s="4">
        <f>BN78*SUM($J28:BN28)</f>
        <v>0</v>
      </c>
      <c r="BO122" s="4">
        <f>BO78*SUM($J28:BO28)</f>
        <v>0</v>
      </c>
      <c r="BP122" s="4">
        <f>BP78*SUM($J28:BP28)</f>
        <v>0</v>
      </c>
      <c r="BQ122" s="4">
        <f>BQ78*SUM($J28:BQ28)</f>
        <v>0</v>
      </c>
      <c r="BR122" s="4">
        <f>BR78*SUM($J28:BR28)</f>
        <v>0</v>
      </c>
      <c r="BS122" s="4">
        <f>BS78*SUM($J28:BS28)</f>
        <v>0</v>
      </c>
      <c r="BT122" s="4">
        <f>BT78*SUM($J28:BT28)</f>
        <v>0</v>
      </c>
      <c r="BU122" s="4">
        <f>BU78*SUM($J28:BU28)</f>
        <v>0</v>
      </c>
      <c r="BV122" s="4">
        <f>BV78*SUM($J28:BV28)</f>
        <v>0</v>
      </c>
      <c r="BW122" s="4">
        <f>BW78*SUM($J28:BW28)</f>
        <v>0</v>
      </c>
      <c r="BX122" s="4">
        <f>BX78*SUM($J28:BX28)</f>
        <v>0</v>
      </c>
      <c r="BY122" s="4">
        <f>BY78*SUM($J28:BY28)</f>
        <v>0</v>
      </c>
      <c r="BZ122" s="4">
        <f>BZ78*SUM($J28:BZ28)</f>
        <v>0</v>
      </c>
      <c r="CA122" s="4">
        <f>CA78*SUM($J28:CA28)</f>
        <v>0</v>
      </c>
      <c r="CB122" s="4">
        <f>CB78*SUM($J28:CB28)</f>
        <v>0</v>
      </c>
      <c r="CC122" s="4">
        <f>CC78*SUM($J28:CC28)</f>
        <v>0</v>
      </c>
      <c r="CD122" s="4">
        <f>CD78*SUM($J28:CD28)</f>
        <v>0</v>
      </c>
      <c r="CE122" s="4">
        <f>CE78*SUM($J28:CE28)</f>
        <v>0</v>
      </c>
      <c r="CF122" s="4">
        <f>CF78*SUM($J28:CF28)</f>
        <v>0</v>
      </c>
      <c r="CG122" s="4">
        <f>CG78*SUM($J28:CG28)</f>
        <v>0</v>
      </c>
      <c r="CH122" s="4">
        <f>CH78*SUM($J28:CH28)</f>
        <v>0</v>
      </c>
      <c r="CI122" s="4">
        <f>CI78*SUM($J28:CI28)</f>
        <v>0</v>
      </c>
      <c r="CJ122" s="4">
        <f>CJ78*SUM($J28:CJ28)</f>
        <v>0</v>
      </c>
      <c r="CK122" s="4">
        <f>CK78*SUM($J28:CK28)</f>
        <v>0</v>
      </c>
      <c r="CL122" s="4">
        <f>CL78*SUM($J28:CL28)</f>
        <v>0</v>
      </c>
      <c r="CM122" s="4">
        <f>CM78*SUM($J28:CM28)</f>
        <v>0</v>
      </c>
      <c r="CN122" s="4">
        <f>CN78*SUM($J28:CN28)</f>
        <v>0</v>
      </c>
      <c r="CO122" s="4">
        <f>CO78*SUM($J28:CO28)</f>
        <v>0</v>
      </c>
      <c r="CP122" s="4">
        <f>CP78*SUM($J28:CP28)</f>
        <v>0</v>
      </c>
      <c r="CQ122" s="4">
        <f>CQ78*SUM($J28:CQ28)</f>
        <v>0</v>
      </c>
      <c r="CR122" s="4">
        <f>CR78*SUM($J28:CR28)</f>
        <v>0</v>
      </c>
      <c r="CS122" s="4">
        <f>CS78*SUM($J28:CS28)</f>
        <v>0</v>
      </c>
      <c r="CT122" s="4">
        <f>CT78*SUM($J28:CT28)</f>
        <v>0</v>
      </c>
      <c r="CU122" s="4">
        <f>CU78*SUM($J28:CU28)</f>
        <v>0</v>
      </c>
      <c r="CV122" s="4">
        <f>CV78*SUM($J28:CV28)</f>
        <v>0</v>
      </c>
      <c r="CW122" s="4">
        <f>CW78*SUM($J28:CW28)</f>
        <v>0</v>
      </c>
      <c r="CX122" s="4">
        <f>CX78*SUM($J28:CX28)</f>
        <v>0</v>
      </c>
      <c r="CY122" s="4">
        <f>CY78*SUM($J28:CY28)</f>
        <v>0</v>
      </c>
      <c r="CZ122" s="4">
        <f>CZ78*SUM($J28:CZ28)</f>
        <v>0</v>
      </c>
      <c r="DA122" s="4">
        <f>DA78*SUM($J28:DA28)</f>
        <v>0</v>
      </c>
      <c r="DB122" s="4">
        <f>DB78*SUM($J28:DB28)</f>
        <v>0</v>
      </c>
      <c r="DC122" s="4">
        <f>DC78*SUM($J28:DC28)</f>
        <v>0</v>
      </c>
      <c r="DD122" s="4">
        <f>DD78*SUM($J28:DD28)</f>
        <v>0</v>
      </c>
      <c r="DE122" s="4">
        <f>DE78*SUM($J28:DE28)</f>
        <v>0</v>
      </c>
      <c r="DF122" s="4">
        <f>DF78*SUM($J28:DF28)</f>
        <v>0</v>
      </c>
      <c r="DG122" s="4">
        <f>DG78*SUM($J28:DG28)</f>
        <v>0</v>
      </c>
      <c r="DH122" s="4">
        <f>DH78*SUM($J28:DH28)</f>
        <v>0</v>
      </c>
      <c r="DI122" s="4">
        <f>DI78*SUM($J28:DI28)</f>
        <v>0</v>
      </c>
      <c r="DJ122" s="4">
        <f>DJ78*SUM($J28:DJ28)</f>
        <v>0</v>
      </c>
    </row>
    <row r="123" spans="1:114">
      <c r="B123" t="str">
        <f t="shared" si="12"/>
        <v>Создание / реконструкция объект №8</v>
      </c>
      <c r="G123" s="7" t="s">
        <v>0</v>
      </c>
      <c r="J123" s="4">
        <f>J79*SUM($J29:J29)</f>
        <v>0</v>
      </c>
      <c r="K123" s="4">
        <f>K79*SUM($J29:K29)</f>
        <v>0</v>
      </c>
      <c r="L123" s="4">
        <f>L79*SUM($J29:L29)</f>
        <v>0</v>
      </c>
      <c r="M123" s="4">
        <f>M79*SUM($J29:M29)</f>
        <v>0</v>
      </c>
      <c r="N123" s="4">
        <f>N79*SUM($J29:N29)</f>
        <v>0</v>
      </c>
      <c r="O123" s="4">
        <f>O79*SUM($J29:O29)</f>
        <v>0</v>
      </c>
      <c r="P123" s="4">
        <f>P79*SUM($J29:P29)</f>
        <v>0</v>
      </c>
      <c r="Q123" s="4">
        <f>Q79*SUM($J29:Q29)</f>
        <v>0</v>
      </c>
      <c r="R123" s="4">
        <f>R79*SUM($J29:R29)</f>
        <v>0</v>
      </c>
      <c r="S123" s="4">
        <f>S79*SUM($J29:S29)</f>
        <v>0</v>
      </c>
      <c r="T123" s="4">
        <f>T79*SUM($J29:T29)</f>
        <v>0</v>
      </c>
      <c r="U123" s="4">
        <f>U79*SUM($J29:U29)</f>
        <v>0</v>
      </c>
      <c r="V123" s="4">
        <f>V79*SUM($J29:V29)</f>
        <v>0</v>
      </c>
      <c r="W123" s="4">
        <f>W79*SUM($J29:W29)</f>
        <v>0</v>
      </c>
      <c r="X123" s="4">
        <f>X79*SUM($J29:X29)</f>
        <v>0</v>
      </c>
      <c r="Y123" s="4">
        <f>Y79*SUM($J29:Y29)</f>
        <v>0</v>
      </c>
      <c r="Z123" s="4">
        <f>Z79*SUM($J29:Z29)</f>
        <v>0</v>
      </c>
      <c r="AA123" s="4">
        <f>AA79*SUM($J29:AA29)</f>
        <v>0</v>
      </c>
      <c r="AB123" s="4">
        <f>AB79*SUM($J29:AB29)</f>
        <v>0</v>
      </c>
      <c r="AC123" s="4">
        <f>AC79*SUM($J29:AC29)</f>
        <v>0</v>
      </c>
      <c r="AD123" s="4">
        <f>AD79*SUM($J29:AD29)</f>
        <v>0</v>
      </c>
      <c r="AE123" s="4">
        <f>AE79*SUM($J29:AE29)</f>
        <v>0</v>
      </c>
      <c r="AF123" s="4">
        <f>AF79*SUM($J29:AF29)</f>
        <v>0</v>
      </c>
      <c r="AG123" s="4">
        <f>AG79*SUM($J29:AG29)</f>
        <v>0</v>
      </c>
      <c r="AH123" s="4">
        <f>AH79*SUM($J29:AH29)</f>
        <v>0</v>
      </c>
      <c r="AI123" s="4">
        <f>AI79*SUM($J29:AI29)</f>
        <v>0</v>
      </c>
      <c r="AJ123" s="4">
        <f>AJ79*SUM($J29:AJ29)</f>
        <v>0</v>
      </c>
      <c r="AK123" s="4">
        <f>AK79*SUM($J29:AK29)</f>
        <v>0</v>
      </c>
      <c r="AL123" s="4">
        <f>AL79*SUM($J29:AL29)</f>
        <v>0</v>
      </c>
      <c r="AM123" s="4">
        <f>AM79*SUM($J29:AM29)</f>
        <v>0</v>
      </c>
      <c r="AN123" s="4">
        <f>AN79*SUM($J29:AN29)</f>
        <v>0</v>
      </c>
      <c r="AO123" s="4">
        <f>AO79*SUM($J29:AO29)</f>
        <v>0</v>
      </c>
      <c r="AP123" s="4">
        <f>AP79*SUM($J29:AP29)</f>
        <v>0</v>
      </c>
      <c r="AQ123" s="4">
        <f>AQ79*SUM($J29:AQ29)</f>
        <v>0</v>
      </c>
      <c r="AR123" s="4">
        <f>AR79*SUM($J29:AR29)</f>
        <v>0</v>
      </c>
      <c r="AS123" s="4">
        <f>AS79*SUM($J29:AS29)</f>
        <v>0</v>
      </c>
      <c r="AT123" s="4">
        <f>AT79*SUM($J29:AT29)</f>
        <v>0</v>
      </c>
      <c r="AU123" s="4">
        <f>AU79*SUM($J29:AU29)</f>
        <v>0</v>
      </c>
      <c r="AV123" s="4">
        <f>AV79*SUM($J29:AV29)</f>
        <v>0</v>
      </c>
      <c r="AW123" s="4">
        <f>AW79*SUM($J29:AW29)</f>
        <v>0</v>
      </c>
      <c r="AX123" s="4">
        <f>AX79*SUM($J29:AX29)</f>
        <v>0</v>
      </c>
      <c r="AY123" s="4">
        <f>AY79*SUM($J29:AY29)</f>
        <v>0</v>
      </c>
      <c r="AZ123" s="4">
        <f>AZ79*SUM($J29:AZ29)</f>
        <v>0</v>
      </c>
      <c r="BA123" s="4">
        <f>BA79*SUM($J29:BA29)</f>
        <v>0</v>
      </c>
      <c r="BB123" s="4">
        <f>BB79*SUM($J29:BB29)</f>
        <v>0</v>
      </c>
      <c r="BC123" s="4">
        <f>BC79*SUM($J29:BC29)</f>
        <v>0</v>
      </c>
      <c r="BD123" s="4">
        <f>BD79*SUM($J29:BD29)</f>
        <v>0</v>
      </c>
      <c r="BE123" s="4">
        <f>BE79*SUM($J29:BE29)</f>
        <v>0</v>
      </c>
      <c r="BF123" s="4">
        <f>BF79*SUM($J29:BF29)</f>
        <v>0</v>
      </c>
      <c r="BG123" s="4">
        <f>BG79*SUM($J29:BG29)</f>
        <v>0</v>
      </c>
      <c r="BH123" s="4">
        <f>BH79*SUM($J29:BH29)</f>
        <v>0</v>
      </c>
      <c r="BI123" s="4">
        <f>BI79*SUM($J29:BI29)</f>
        <v>0</v>
      </c>
      <c r="BJ123" s="4">
        <f>BJ79*SUM($J29:BJ29)</f>
        <v>0</v>
      </c>
      <c r="BK123" s="4">
        <f>BK79*SUM($J29:BK29)</f>
        <v>0</v>
      </c>
      <c r="BL123" s="4">
        <f>BL79*SUM($J29:BL29)</f>
        <v>0</v>
      </c>
      <c r="BM123" s="4">
        <f>BM79*SUM($J29:BM29)</f>
        <v>0</v>
      </c>
      <c r="BN123" s="4">
        <f>BN79*SUM($J29:BN29)</f>
        <v>0</v>
      </c>
      <c r="BO123" s="4">
        <f>BO79*SUM($J29:BO29)</f>
        <v>0</v>
      </c>
      <c r="BP123" s="4">
        <f>BP79*SUM($J29:BP29)</f>
        <v>0</v>
      </c>
      <c r="BQ123" s="4">
        <f>BQ79*SUM($J29:BQ29)</f>
        <v>0</v>
      </c>
      <c r="BR123" s="4">
        <f>BR79*SUM($J29:BR29)</f>
        <v>0</v>
      </c>
      <c r="BS123" s="4">
        <f>BS79*SUM($J29:BS29)</f>
        <v>0</v>
      </c>
      <c r="BT123" s="4">
        <f>BT79*SUM($J29:BT29)</f>
        <v>0</v>
      </c>
      <c r="BU123" s="4">
        <f>BU79*SUM($J29:BU29)</f>
        <v>0</v>
      </c>
      <c r="BV123" s="4">
        <f>BV79*SUM($J29:BV29)</f>
        <v>0</v>
      </c>
      <c r="BW123" s="4">
        <f>BW79*SUM($J29:BW29)</f>
        <v>0</v>
      </c>
      <c r="BX123" s="4">
        <f>BX79*SUM($J29:BX29)</f>
        <v>0</v>
      </c>
      <c r="BY123" s="4">
        <f>BY79*SUM($J29:BY29)</f>
        <v>0</v>
      </c>
      <c r="BZ123" s="4">
        <f>BZ79*SUM($J29:BZ29)</f>
        <v>0</v>
      </c>
      <c r="CA123" s="4">
        <f>CA79*SUM($J29:CA29)</f>
        <v>0</v>
      </c>
      <c r="CB123" s="4">
        <f>CB79*SUM($J29:CB29)</f>
        <v>0</v>
      </c>
      <c r="CC123" s="4">
        <f>CC79*SUM($J29:CC29)</f>
        <v>0</v>
      </c>
      <c r="CD123" s="4">
        <f>CD79*SUM($J29:CD29)</f>
        <v>0</v>
      </c>
      <c r="CE123" s="4">
        <f>CE79*SUM($J29:CE29)</f>
        <v>0</v>
      </c>
      <c r="CF123" s="4">
        <f>CF79*SUM($J29:CF29)</f>
        <v>0</v>
      </c>
      <c r="CG123" s="4">
        <f>CG79*SUM($J29:CG29)</f>
        <v>0</v>
      </c>
      <c r="CH123" s="4">
        <f>CH79*SUM($J29:CH29)</f>
        <v>0</v>
      </c>
      <c r="CI123" s="4">
        <f>CI79*SUM($J29:CI29)</f>
        <v>0</v>
      </c>
      <c r="CJ123" s="4">
        <f>CJ79*SUM($J29:CJ29)</f>
        <v>0</v>
      </c>
      <c r="CK123" s="4">
        <f>CK79*SUM($J29:CK29)</f>
        <v>0</v>
      </c>
      <c r="CL123" s="4">
        <f>CL79*SUM($J29:CL29)</f>
        <v>0</v>
      </c>
      <c r="CM123" s="4">
        <f>CM79*SUM($J29:CM29)</f>
        <v>0</v>
      </c>
      <c r="CN123" s="4">
        <f>CN79*SUM($J29:CN29)</f>
        <v>0</v>
      </c>
      <c r="CO123" s="4">
        <f>CO79*SUM($J29:CO29)</f>
        <v>0</v>
      </c>
      <c r="CP123" s="4">
        <f>CP79*SUM($J29:CP29)</f>
        <v>0</v>
      </c>
      <c r="CQ123" s="4">
        <f>CQ79*SUM($J29:CQ29)</f>
        <v>0</v>
      </c>
      <c r="CR123" s="4">
        <f>CR79*SUM($J29:CR29)</f>
        <v>0</v>
      </c>
      <c r="CS123" s="4">
        <f>CS79*SUM($J29:CS29)</f>
        <v>0</v>
      </c>
      <c r="CT123" s="4">
        <f>CT79*SUM($J29:CT29)</f>
        <v>0</v>
      </c>
      <c r="CU123" s="4">
        <f>CU79*SUM($J29:CU29)</f>
        <v>0</v>
      </c>
      <c r="CV123" s="4">
        <f>CV79*SUM($J29:CV29)</f>
        <v>0</v>
      </c>
      <c r="CW123" s="4">
        <f>CW79*SUM($J29:CW29)</f>
        <v>0</v>
      </c>
      <c r="CX123" s="4">
        <f>CX79*SUM($J29:CX29)</f>
        <v>0</v>
      </c>
      <c r="CY123" s="4">
        <f>CY79*SUM($J29:CY29)</f>
        <v>0</v>
      </c>
      <c r="CZ123" s="4">
        <f>CZ79*SUM($J29:CZ29)</f>
        <v>0</v>
      </c>
      <c r="DA123" s="4">
        <f>DA79*SUM($J29:DA29)</f>
        <v>0</v>
      </c>
      <c r="DB123" s="4">
        <f>DB79*SUM($J29:DB29)</f>
        <v>0</v>
      </c>
      <c r="DC123" s="4">
        <f>DC79*SUM($J29:DC29)</f>
        <v>0</v>
      </c>
      <c r="DD123" s="4">
        <f>DD79*SUM($J29:DD29)</f>
        <v>0</v>
      </c>
      <c r="DE123" s="4">
        <f>DE79*SUM($J29:DE29)</f>
        <v>0</v>
      </c>
      <c r="DF123" s="4">
        <f>DF79*SUM($J29:DF29)</f>
        <v>0</v>
      </c>
      <c r="DG123" s="4">
        <f>DG79*SUM($J29:DG29)</f>
        <v>0</v>
      </c>
      <c r="DH123" s="4">
        <f>DH79*SUM($J29:DH29)</f>
        <v>0</v>
      </c>
      <c r="DI123" s="4">
        <f>DI79*SUM($J29:DI29)</f>
        <v>0</v>
      </c>
      <c r="DJ123" s="4">
        <f>DJ79*SUM($J29:DJ29)</f>
        <v>0</v>
      </c>
    </row>
    <row r="124" spans="1:114">
      <c r="B124" t="str">
        <f t="shared" si="12"/>
        <v>Создание / реконструкция объект №9</v>
      </c>
      <c r="G124" s="7" t="s">
        <v>0</v>
      </c>
      <c r="J124" s="4">
        <f>J80*SUM($J30:J30)</f>
        <v>0</v>
      </c>
      <c r="K124" s="4">
        <f>K80*SUM($J30:K30)</f>
        <v>0</v>
      </c>
      <c r="L124" s="4">
        <f>L80*SUM($J30:L30)</f>
        <v>0</v>
      </c>
      <c r="M124" s="4">
        <f>M80*SUM($J30:M30)</f>
        <v>0</v>
      </c>
      <c r="N124" s="4">
        <f>N80*SUM($J30:N30)</f>
        <v>0</v>
      </c>
      <c r="O124" s="4">
        <f>O80*SUM($J30:O30)</f>
        <v>0</v>
      </c>
      <c r="P124" s="4">
        <f>P80*SUM($J30:P30)</f>
        <v>0</v>
      </c>
      <c r="Q124" s="4">
        <f>Q80*SUM($J30:Q30)</f>
        <v>0</v>
      </c>
      <c r="R124" s="4">
        <f>R80*SUM($J30:R30)</f>
        <v>0</v>
      </c>
      <c r="S124" s="4">
        <f>S80*SUM($J30:S30)</f>
        <v>0</v>
      </c>
      <c r="T124" s="4">
        <f>T80*SUM($J30:T30)</f>
        <v>0</v>
      </c>
      <c r="U124" s="4">
        <f>U80*SUM($J30:U30)</f>
        <v>0</v>
      </c>
      <c r="V124" s="4">
        <f>V80*SUM($J30:V30)</f>
        <v>0</v>
      </c>
      <c r="W124" s="4">
        <f>W80*SUM($J30:W30)</f>
        <v>0</v>
      </c>
      <c r="X124" s="4">
        <f>X80*SUM($J30:X30)</f>
        <v>0</v>
      </c>
      <c r="Y124" s="4">
        <f>Y80*SUM($J30:Y30)</f>
        <v>0</v>
      </c>
      <c r="Z124" s="4">
        <f>Z80*SUM($J30:Z30)</f>
        <v>0</v>
      </c>
      <c r="AA124" s="4">
        <f>AA80*SUM($J30:AA30)</f>
        <v>0</v>
      </c>
      <c r="AB124" s="4">
        <f>AB80*SUM($J30:AB30)</f>
        <v>0</v>
      </c>
      <c r="AC124" s="4">
        <f>AC80*SUM($J30:AC30)</f>
        <v>0</v>
      </c>
      <c r="AD124" s="4">
        <f>AD80*SUM($J30:AD30)</f>
        <v>0</v>
      </c>
      <c r="AE124" s="4">
        <f>AE80*SUM($J30:AE30)</f>
        <v>0</v>
      </c>
      <c r="AF124" s="4">
        <f>AF80*SUM($J30:AF30)</f>
        <v>0</v>
      </c>
      <c r="AG124" s="4">
        <f>AG80*SUM($J30:AG30)</f>
        <v>0</v>
      </c>
      <c r="AH124" s="4">
        <f>AH80*SUM($J30:AH30)</f>
        <v>0</v>
      </c>
      <c r="AI124" s="4">
        <f>AI80*SUM($J30:AI30)</f>
        <v>0</v>
      </c>
      <c r="AJ124" s="4">
        <f>AJ80*SUM($J30:AJ30)</f>
        <v>0</v>
      </c>
      <c r="AK124" s="4">
        <f>AK80*SUM($J30:AK30)</f>
        <v>0</v>
      </c>
      <c r="AL124" s="4">
        <f>AL80*SUM($J30:AL30)</f>
        <v>0</v>
      </c>
      <c r="AM124" s="4">
        <f>AM80*SUM($J30:AM30)</f>
        <v>0</v>
      </c>
      <c r="AN124" s="4">
        <f>AN80*SUM($J30:AN30)</f>
        <v>0</v>
      </c>
      <c r="AO124" s="4">
        <f>AO80*SUM($J30:AO30)</f>
        <v>0</v>
      </c>
      <c r="AP124" s="4">
        <f>AP80*SUM($J30:AP30)</f>
        <v>0</v>
      </c>
      <c r="AQ124" s="4">
        <f>AQ80*SUM($J30:AQ30)</f>
        <v>0</v>
      </c>
      <c r="AR124" s="4">
        <f>AR80*SUM($J30:AR30)</f>
        <v>0</v>
      </c>
      <c r="AS124" s="4">
        <f>AS80*SUM($J30:AS30)</f>
        <v>0</v>
      </c>
      <c r="AT124" s="4">
        <f>AT80*SUM($J30:AT30)</f>
        <v>0</v>
      </c>
      <c r="AU124" s="4">
        <f>AU80*SUM($J30:AU30)</f>
        <v>0</v>
      </c>
      <c r="AV124" s="4">
        <f>AV80*SUM($J30:AV30)</f>
        <v>0</v>
      </c>
      <c r="AW124" s="4">
        <f>AW80*SUM($J30:AW30)</f>
        <v>0</v>
      </c>
      <c r="AX124" s="4">
        <f>AX80*SUM($J30:AX30)</f>
        <v>0</v>
      </c>
      <c r="AY124" s="4">
        <f>AY80*SUM($J30:AY30)</f>
        <v>0</v>
      </c>
      <c r="AZ124" s="4">
        <f>AZ80*SUM($J30:AZ30)</f>
        <v>0</v>
      </c>
      <c r="BA124" s="4">
        <f>BA80*SUM($J30:BA30)</f>
        <v>0</v>
      </c>
      <c r="BB124" s="4">
        <f>BB80*SUM($J30:BB30)</f>
        <v>0</v>
      </c>
      <c r="BC124" s="4">
        <f>BC80*SUM($J30:BC30)</f>
        <v>0</v>
      </c>
      <c r="BD124" s="4">
        <f>BD80*SUM($J30:BD30)</f>
        <v>0</v>
      </c>
      <c r="BE124" s="4">
        <f>BE80*SUM($J30:BE30)</f>
        <v>0</v>
      </c>
      <c r="BF124" s="4">
        <f>BF80*SUM($J30:BF30)</f>
        <v>0</v>
      </c>
      <c r="BG124" s="4">
        <f>BG80*SUM($J30:BG30)</f>
        <v>0</v>
      </c>
      <c r="BH124" s="4">
        <f>BH80*SUM($J30:BH30)</f>
        <v>0</v>
      </c>
      <c r="BI124" s="4">
        <f>BI80*SUM($J30:BI30)</f>
        <v>0</v>
      </c>
      <c r="BJ124" s="4">
        <f>BJ80*SUM($J30:BJ30)</f>
        <v>0</v>
      </c>
      <c r="BK124" s="4">
        <f>BK80*SUM($J30:BK30)</f>
        <v>0</v>
      </c>
      <c r="BL124" s="4">
        <f>BL80*SUM($J30:BL30)</f>
        <v>0</v>
      </c>
      <c r="BM124" s="4">
        <f>BM80*SUM($J30:BM30)</f>
        <v>0</v>
      </c>
      <c r="BN124" s="4">
        <f>BN80*SUM($J30:BN30)</f>
        <v>0</v>
      </c>
      <c r="BO124" s="4">
        <f>BO80*SUM($J30:BO30)</f>
        <v>0</v>
      </c>
      <c r="BP124" s="4">
        <f>BP80*SUM($J30:BP30)</f>
        <v>0</v>
      </c>
      <c r="BQ124" s="4">
        <f>BQ80*SUM($J30:BQ30)</f>
        <v>0</v>
      </c>
      <c r="BR124" s="4">
        <f>BR80*SUM($J30:BR30)</f>
        <v>0</v>
      </c>
      <c r="BS124" s="4">
        <f>BS80*SUM($J30:BS30)</f>
        <v>0</v>
      </c>
      <c r="BT124" s="4">
        <f>BT80*SUM($J30:BT30)</f>
        <v>0</v>
      </c>
      <c r="BU124" s="4">
        <f>BU80*SUM($J30:BU30)</f>
        <v>0</v>
      </c>
      <c r="BV124" s="4">
        <f>BV80*SUM($J30:BV30)</f>
        <v>0</v>
      </c>
      <c r="BW124" s="4">
        <f>BW80*SUM($J30:BW30)</f>
        <v>0</v>
      </c>
      <c r="BX124" s="4">
        <f>BX80*SUM($J30:BX30)</f>
        <v>0</v>
      </c>
      <c r="BY124" s="4">
        <f>BY80*SUM($J30:BY30)</f>
        <v>0</v>
      </c>
      <c r="BZ124" s="4">
        <f>BZ80*SUM($J30:BZ30)</f>
        <v>0</v>
      </c>
      <c r="CA124" s="4">
        <f>CA80*SUM($J30:CA30)</f>
        <v>0</v>
      </c>
      <c r="CB124" s="4">
        <f>CB80*SUM($J30:CB30)</f>
        <v>0</v>
      </c>
      <c r="CC124" s="4">
        <f>CC80*SUM($J30:CC30)</f>
        <v>0</v>
      </c>
      <c r="CD124" s="4">
        <f>CD80*SUM($J30:CD30)</f>
        <v>0</v>
      </c>
      <c r="CE124" s="4">
        <f>CE80*SUM($J30:CE30)</f>
        <v>0</v>
      </c>
      <c r="CF124" s="4">
        <f>CF80*SUM($J30:CF30)</f>
        <v>0</v>
      </c>
      <c r="CG124" s="4">
        <f>CG80*SUM($J30:CG30)</f>
        <v>0</v>
      </c>
      <c r="CH124" s="4">
        <f>CH80*SUM($J30:CH30)</f>
        <v>0</v>
      </c>
      <c r="CI124" s="4">
        <f>CI80*SUM($J30:CI30)</f>
        <v>0</v>
      </c>
      <c r="CJ124" s="4">
        <f>CJ80*SUM($J30:CJ30)</f>
        <v>0</v>
      </c>
      <c r="CK124" s="4">
        <f>CK80*SUM($J30:CK30)</f>
        <v>0</v>
      </c>
      <c r="CL124" s="4">
        <f>CL80*SUM($J30:CL30)</f>
        <v>0</v>
      </c>
      <c r="CM124" s="4">
        <f>CM80*SUM($J30:CM30)</f>
        <v>0</v>
      </c>
      <c r="CN124" s="4">
        <f>CN80*SUM($J30:CN30)</f>
        <v>0</v>
      </c>
      <c r="CO124" s="4">
        <f>CO80*SUM($J30:CO30)</f>
        <v>0</v>
      </c>
      <c r="CP124" s="4">
        <f>CP80*SUM($J30:CP30)</f>
        <v>0</v>
      </c>
      <c r="CQ124" s="4">
        <f>CQ80*SUM($J30:CQ30)</f>
        <v>0</v>
      </c>
      <c r="CR124" s="4">
        <f>CR80*SUM($J30:CR30)</f>
        <v>0</v>
      </c>
      <c r="CS124" s="4">
        <f>CS80*SUM($J30:CS30)</f>
        <v>0</v>
      </c>
      <c r="CT124" s="4">
        <f>CT80*SUM($J30:CT30)</f>
        <v>0</v>
      </c>
      <c r="CU124" s="4">
        <f>CU80*SUM($J30:CU30)</f>
        <v>0</v>
      </c>
      <c r="CV124" s="4">
        <f>CV80*SUM($J30:CV30)</f>
        <v>0</v>
      </c>
      <c r="CW124" s="4">
        <f>CW80*SUM($J30:CW30)</f>
        <v>0</v>
      </c>
      <c r="CX124" s="4">
        <f>CX80*SUM($J30:CX30)</f>
        <v>0</v>
      </c>
      <c r="CY124" s="4">
        <f>CY80*SUM($J30:CY30)</f>
        <v>0</v>
      </c>
      <c r="CZ124" s="4">
        <f>CZ80*SUM($J30:CZ30)</f>
        <v>0</v>
      </c>
      <c r="DA124" s="4">
        <f>DA80*SUM($J30:DA30)</f>
        <v>0</v>
      </c>
      <c r="DB124" s="4">
        <f>DB80*SUM($J30:DB30)</f>
        <v>0</v>
      </c>
      <c r="DC124" s="4">
        <f>DC80*SUM($J30:DC30)</f>
        <v>0</v>
      </c>
      <c r="DD124" s="4">
        <f>DD80*SUM($J30:DD30)</f>
        <v>0</v>
      </c>
      <c r="DE124" s="4">
        <f>DE80*SUM($J30:DE30)</f>
        <v>0</v>
      </c>
      <c r="DF124" s="4">
        <f>DF80*SUM($J30:DF30)</f>
        <v>0</v>
      </c>
      <c r="DG124" s="4">
        <f>DG80*SUM($J30:DG30)</f>
        <v>0</v>
      </c>
      <c r="DH124" s="4">
        <f>DH80*SUM($J30:DH30)</f>
        <v>0</v>
      </c>
      <c r="DI124" s="4">
        <f>DI80*SUM($J30:DI30)</f>
        <v>0</v>
      </c>
      <c r="DJ124" s="4">
        <f>DJ80*SUM($J30:DJ30)</f>
        <v>0</v>
      </c>
    </row>
    <row r="125" spans="1:114">
      <c r="B125" t="str">
        <f t="shared" si="12"/>
        <v>Создание / реконструкция объект №10</v>
      </c>
      <c r="G125" s="7" t="s">
        <v>0</v>
      </c>
      <c r="J125" s="4">
        <f>J81*SUM($J31:J31)</f>
        <v>0</v>
      </c>
      <c r="K125" s="4">
        <f>K81*SUM($J31:K31)</f>
        <v>0</v>
      </c>
      <c r="L125" s="4">
        <f>L81*SUM($J31:L31)</f>
        <v>0</v>
      </c>
      <c r="M125" s="4">
        <f>M81*SUM($J31:M31)</f>
        <v>0</v>
      </c>
      <c r="N125" s="4">
        <f>N81*SUM($J31:N31)</f>
        <v>0</v>
      </c>
      <c r="O125" s="4">
        <f>O81*SUM($J31:O31)</f>
        <v>0</v>
      </c>
      <c r="P125" s="4">
        <f>P81*SUM($J31:P31)</f>
        <v>0</v>
      </c>
      <c r="Q125" s="4">
        <f>Q81*SUM($J31:Q31)</f>
        <v>0</v>
      </c>
      <c r="R125" s="4">
        <f>R81*SUM($J31:R31)</f>
        <v>0</v>
      </c>
      <c r="S125" s="4">
        <f>S81*SUM($J31:S31)</f>
        <v>0</v>
      </c>
      <c r="T125" s="4">
        <f>T81*SUM($J31:T31)</f>
        <v>0</v>
      </c>
      <c r="U125" s="4">
        <f>U81*SUM($J31:U31)</f>
        <v>0</v>
      </c>
      <c r="V125" s="4">
        <f>V81*SUM($J31:V31)</f>
        <v>0</v>
      </c>
      <c r="W125" s="4">
        <f>W81*SUM($J31:W31)</f>
        <v>0</v>
      </c>
      <c r="X125" s="4">
        <f>X81*SUM($J31:X31)</f>
        <v>0</v>
      </c>
      <c r="Y125" s="4">
        <f>Y81*SUM($J31:Y31)</f>
        <v>0</v>
      </c>
      <c r="Z125" s="4">
        <f>Z81*SUM($J31:Z31)</f>
        <v>0</v>
      </c>
      <c r="AA125" s="4">
        <f>AA81*SUM($J31:AA31)</f>
        <v>0</v>
      </c>
      <c r="AB125" s="4">
        <f>AB81*SUM($J31:AB31)</f>
        <v>0</v>
      </c>
      <c r="AC125" s="4">
        <f>AC81*SUM($J31:AC31)</f>
        <v>0</v>
      </c>
      <c r="AD125" s="4">
        <f>AD81*SUM($J31:AD31)</f>
        <v>0</v>
      </c>
      <c r="AE125" s="4">
        <f>AE81*SUM($J31:AE31)</f>
        <v>0</v>
      </c>
      <c r="AF125" s="4">
        <f>AF81*SUM($J31:AF31)</f>
        <v>0</v>
      </c>
      <c r="AG125" s="4">
        <f>AG81*SUM($J31:AG31)</f>
        <v>0</v>
      </c>
      <c r="AH125" s="4">
        <f>AH81*SUM($J31:AH31)</f>
        <v>0</v>
      </c>
      <c r="AI125" s="4">
        <f>AI81*SUM($J31:AI31)</f>
        <v>0</v>
      </c>
      <c r="AJ125" s="4">
        <f>AJ81*SUM($J31:AJ31)</f>
        <v>0</v>
      </c>
      <c r="AK125" s="4">
        <f>AK81*SUM($J31:AK31)</f>
        <v>0</v>
      </c>
      <c r="AL125" s="4">
        <f>AL81*SUM($J31:AL31)</f>
        <v>0</v>
      </c>
      <c r="AM125" s="4">
        <f>AM81*SUM($J31:AM31)</f>
        <v>0</v>
      </c>
      <c r="AN125" s="4">
        <f>AN81*SUM($J31:AN31)</f>
        <v>0</v>
      </c>
      <c r="AO125" s="4">
        <f>AO81*SUM($J31:AO31)</f>
        <v>0</v>
      </c>
      <c r="AP125" s="4">
        <f>AP81*SUM($J31:AP31)</f>
        <v>0</v>
      </c>
      <c r="AQ125" s="4">
        <f>AQ81*SUM($J31:AQ31)</f>
        <v>0</v>
      </c>
      <c r="AR125" s="4">
        <f>AR81*SUM($J31:AR31)</f>
        <v>0</v>
      </c>
      <c r="AS125" s="4">
        <f>AS81*SUM($J31:AS31)</f>
        <v>0</v>
      </c>
      <c r="AT125" s="4">
        <f>AT81*SUM($J31:AT31)</f>
        <v>0</v>
      </c>
      <c r="AU125" s="4">
        <f>AU81*SUM($J31:AU31)</f>
        <v>0</v>
      </c>
      <c r="AV125" s="4">
        <f>AV81*SUM($J31:AV31)</f>
        <v>0</v>
      </c>
      <c r="AW125" s="4">
        <f>AW81*SUM($J31:AW31)</f>
        <v>0</v>
      </c>
      <c r="AX125" s="4">
        <f>AX81*SUM($J31:AX31)</f>
        <v>0</v>
      </c>
      <c r="AY125" s="4">
        <f>AY81*SUM($J31:AY31)</f>
        <v>0</v>
      </c>
      <c r="AZ125" s="4">
        <f>AZ81*SUM($J31:AZ31)</f>
        <v>0</v>
      </c>
      <c r="BA125" s="4">
        <f>BA81*SUM($J31:BA31)</f>
        <v>0</v>
      </c>
      <c r="BB125" s="4">
        <f>BB81*SUM($J31:BB31)</f>
        <v>0</v>
      </c>
      <c r="BC125" s="4">
        <f>BC81*SUM($J31:BC31)</f>
        <v>0</v>
      </c>
      <c r="BD125" s="4">
        <f>BD81*SUM($J31:BD31)</f>
        <v>0</v>
      </c>
      <c r="BE125" s="4">
        <f>BE81*SUM($J31:BE31)</f>
        <v>0</v>
      </c>
      <c r="BF125" s="4">
        <f>BF81*SUM($J31:BF31)</f>
        <v>0</v>
      </c>
      <c r="BG125" s="4">
        <f>BG81*SUM($J31:BG31)</f>
        <v>0</v>
      </c>
      <c r="BH125" s="4">
        <f>BH81*SUM($J31:BH31)</f>
        <v>0</v>
      </c>
      <c r="BI125" s="4">
        <f>BI81*SUM($J31:BI31)</f>
        <v>0</v>
      </c>
      <c r="BJ125" s="4">
        <f>BJ81*SUM($J31:BJ31)</f>
        <v>0</v>
      </c>
      <c r="BK125" s="4">
        <f>BK81*SUM($J31:BK31)</f>
        <v>0</v>
      </c>
      <c r="BL125" s="4">
        <f>BL81*SUM($J31:BL31)</f>
        <v>0</v>
      </c>
      <c r="BM125" s="4">
        <f>BM81*SUM($J31:BM31)</f>
        <v>0</v>
      </c>
      <c r="BN125" s="4">
        <f>BN81*SUM($J31:BN31)</f>
        <v>0</v>
      </c>
      <c r="BO125" s="4">
        <f>BO81*SUM($J31:BO31)</f>
        <v>0</v>
      </c>
      <c r="BP125" s="4">
        <f>BP81*SUM($J31:BP31)</f>
        <v>0</v>
      </c>
      <c r="BQ125" s="4">
        <f>BQ81*SUM($J31:BQ31)</f>
        <v>0</v>
      </c>
      <c r="BR125" s="4">
        <f>BR81*SUM($J31:BR31)</f>
        <v>0</v>
      </c>
      <c r="BS125" s="4">
        <f>BS81*SUM($J31:BS31)</f>
        <v>0</v>
      </c>
      <c r="BT125" s="4">
        <f>BT81*SUM($J31:BT31)</f>
        <v>0</v>
      </c>
      <c r="BU125" s="4">
        <f>BU81*SUM($J31:BU31)</f>
        <v>0</v>
      </c>
      <c r="BV125" s="4">
        <f>BV81*SUM($J31:BV31)</f>
        <v>0</v>
      </c>
      <c r="BW125" s="4">
        <f>BW81*SUM($J31:BW31)</f>
        <v>0</v>
      </c>
      <c r="BX125" s="4">
        <f>BX81*SUM($J31:BX31)</f>
        <v>0</v>
      </c>
      <c r="BY125" s="4">
        <f>BY81*SUM($J31:BY31)</f>
        <v>0</v>
      </c>
      <c r="BZ125" s="4">
        <f>BZ81*SUM($J31:BZ31)</f>
        <v>0</v>
      </c>
      <c r="CA125" s="4">
        <f>CA81*SUM($J31:CA31)</f>
        <v>0</v>
      </c>
      <c r="CB125" s="4">
        <f>CB81*SUM($J31:CB31)</f>
        <v>0</v>
      </c>
      <c r="CC125" s="4">
        <f>CC81*SUM($J31:CC31)</f>
        <v>0</v>
      </c>
      <c r="CD125" s="4">
        <f>CD81*SUM($J31:CD31)</f>
        <v>0</v>
      </c>
      <c r="CE125" s="4">
        <f>CE81*SUM($J31:CE31)</f>
        <v>0</v>
      </c>
      <c r="CF125" s="4">
        <f>CF81*SUM($J31:CF31)</f>
        <v>0</v>
      </c>
      <c r="CG125" s="4">
        <f>CG81*SUM($J31:CG31)</f>
        <v>0</v>
      </c>
      <c r="CH125" s="4">
        <f>CH81*SUM($J31:CH31)</f>
        <v>0</v>
      </c>
      <c r="CI125" s="4">
        <f>CI81*SUM($J31:CI31)</f>
        <v>0</v>
      </c>
      <c r="CJ125" s="4">
        <f>CJ81*SUM($J31:CJ31)</f>
        <v>0</v>
      </c>
      <c r="CK125" s="4">
        <f>CK81*SUM($J31:CK31)</f>
        <v>0</v>
      </c>
      <c r="CL125" s="4">
        <f>CL81*SUM($J31:CL31)</f>
        <v>0</v>
      </c>
      <c r="CM125" s="4">
        <f>CM81*SUM($J31:CM31)</f>
        <v>0</v>
      </c>
      <c r="CN125" s="4">
        <f>CN81*SUM($J31:CN31)</f>
        <v>0</v>
      </c>
      <c r="CO125" s="4">
        <f>CO81*SUM($J31:CO31)</f>
        <v>0</v>
      </c>
      <c r="CP125" s="4">
        <f>CP81*SUM($J31:CP31)</f>
        <v>0</v>
      </c>
      <c r="CQ125" s="4">
        <f>CQ81*SUM($J31:CQ31)</f>
        <v>0</v>
      </c>
      <c r="CR125" s="4">
        <f>CR81*SUM($J31:CR31)</f>
        <v>0</v>
      </c>
      <c r="CS125" s="4">
        <f>CS81*SUM($J31:CS31)</f>
        <v>0</v>
      </c>
      <c r="CT125" s="4">
        <f>CT81*SUM($J31:CT31)</f>
        <v>0</v>
      </c>
      <c r="CU125" s="4">
        <f>CU81*SUM($J31:CU31)</f>
        <v>0</v>
      </c>
      <c r="CV125" s="4">
        <f>CV81*SUM($J31:CV31)</f>
        <v>0</v>
      </c>
      <c r="CW125" s="4">
        <f>CW81*SUM($J31:CW31)</f>
        <v>0</v>
      </c>
      <c r="CX125" s="4">
        <f>CX81*SUM($J31:CX31)</f>
        <v>0</v>
      </c>
      <c r="CY125" s="4">
        <f>CY81*SUM($J31:CY31)</f>
        <v>0</v>
      </c>
      <c r="CZ125" s="4">
        <f>CZ81*SUM($J31:CZ31)</f>
        <v>0</v>
      </c>
      <c r="DA125" s="4">
        <f>DA81*SUM($J31:DA31)</f>
        <v>0</v>
      </c>
      <c r="DB125" s="4">
        <f>DB81*SUM($J31:DB31)</f>
        <v>0</v>
      </c>
      <c r="DC125" s="4">
        <f>DC81*SUM($J31:DC31)</f>
        <v>0</v>
      </c>
      <c r="DD125" s="4">
        <f>DD81*SUM($J31:DD31)</f>
        <v>0</v>
      </c>
      <c r="DE125" s="4">
        <f>DE81*SUM($J31:DE31)</f>
        <v>0</v>
      </c>
      <c r="DF125" s="4">
        <f>DF81*SUM($J31:DF31)</f>
        <v>0</v>
      </c>
      <c r="DG125" s="4">
        <f>DG81*SUM($J31:DG31)</f>
        <v>0</v>
      </c>
      <c r="DH125" s="4">
        <f>DH81*SUM($J31:DH31)</f>
        <v>0</v>
      </c>
      <c r="DI125" s="4">
        <f>DI81*SUM($J31:DI31)</f>
        <v>0</v>
      </c>
      <c r="DJ125" s="4">
        <f>DJ81*SUM($J31:DJ31)</f>
        <v>0</v>
      </c>
    </row>
    <row r="126" spans="1:114">
      <c r="B126" t="str">
        <f t="shared" si="12"/>
        <v>Создание / реконструкция объект №11</v>
      </c>
      <c r="G126" s="7" t="s">
        <v>0</v>
      </c>
      <c r="J126" s="4">
        <f>J82*SUM($J32:J32)</f>
        <v>0</v>
      </c>
      <c r="K126" s="4">
        <f>K82*SUM($J32:K32)</f>
        <v>0</v>
      </c>
      <c r="L126" s="4">
        <f>L82*SUM($J32:L32)</f>
        <v>0</v>
      </c>
      <c r="M126" s="4">
        <f>M82*SUM($J32:M32)</f>
        <v>0</v>
      </c>
      <c r="N126" s="4">
        <f>N82*SUM($J32:N32)</f>
        <v>0</v>
      </c>
      <c r="O126" s="4">
        <f>O82*SUM($J32:O32)</f>
        <v>0</v>
      </c>
      <c r="P126" s="4">
        <f>P82*SUM($J32:P32)</f>
        <v>0</v>
      </c>
      <c r="Q126" s="4">
        <f>Q82*SUM($J32:Q32)</f>
        <v>0</v>
      </c>
      <c r="R126" s="4">
        <f>R82*SUM($J32:R32)</f>
        <v>0</v>
      </c>
      <c r="S126" s="4">
        <f>S82*SUM($J32:S32)</f>
        <v>0</v>
      </c>
      <c r="T126" s="4">
        <f>T82*SUM($J32:T32)</f>
        <v>0</v>
      </c>
      <c r="U126" s="4">
        <f>U82*SUM($J32:U32)</f>
        <v>0</v>
      </c>
      <c r="V126" s="4">
        <f>V82*SUM($J32:V32)</f>
        <v>0</v>
      </c>
      <c r="W126" s="4">
        <f>W82*SUM($J32:W32)</f>
        <v>0</v>
      </c>
      <c r="X126" s="4">
        <f>X82*SUM($J32:X32)</f>
        <v>0</v>
      </c>
      <c r="Y126" s="4">
        <f>Y82*SUM($J32:Y32)</f>
        <v>0</v>
      </c>
      <c r="Z126" s="4">
        <f>Z82*SUM($J32:Z32)</f>
        <v>0</v>
      </c>
      <c r="AA126" s="4">
        <f>AA82*SUM($J32:AA32)</f>
        <v>0</v>
      </c>
      <c r="AB126" s="4">
        <f>AB82*SUM($J32:AB32)</f>
        <v>0</v>
      </c>
      <c r="AC126" s="4">
        <f>AC82*SUM($J32:AC32)</f>
        <v>0</v>
      </c>
      <c r="AD126" s="4">
        <f>AD82*SUM($J32:AD32)</f>
        <v>0</v>
      </c>
      <c r="AE126" s="4">
        <f>AE82*SUM($J32:AE32)</f>
        <v>0</v>
      </c>
      <c r="AF126" s="4">
        <f>AF82*SUM($J32:AF32)</f>
        <v>0</v>
      </c>
      <c r="AG126" s="4">
        <f>AG82*SUM($J32:AG32)</f>
        <v>0</v>
      </c>
      <c r="AH126" s="4">
        <f>AH82*SUM($J32:AH32)</f>
        <v>0</v>
      </c>
      <c r="AI126" s="4">
        <f>AI82*SUM($J32:AI32)</f>
        <v>0</v>
      </c>
      <c r="AJ126" s="4">
        <f>AJ82*SUM($J32:AJ32)</f>
        <v>0</v>
      </c>
      <c r="AK126" s="4">
        <f>AK82*SUM($J32:AK32)</f>
        <v>0</v>
      </c>
      <c r="AL126" s="4">
        <f>AL82*SUM($J32:AL32)</f>
        <v>0</v>
      </c>
      <c r="AM126" s="4">
        <f>AM82*SUM($J32:AM32)</f>
        <v>0</v>
      </c>
      <c r="AN126" s="4">
        <f>AN82*SUM($J32:AN32)</f>
        <v>0</v>
      </c>
      <c r="AO126" s="4">
        <f>AO82*SUM($J32:AO32)</f>
        <v>0</v>
      </c>
      <c r="AP126" s="4">
        <f>AP82*SUM($J32:AP32)</f>
        <v>0</v>
      </c>
      <c r="AQ126" s="4">
        <f>AQ82*SUM($J32:AQ32)</f>
        <v>0</v>
      </c>
      <c r="AR126" s="4">
        <f>AR82*SUM($J32:AR32)</f>
        <v>0</v>
      </c>
      <c r="AS126" s="4">
        <f>AS82*SUM($J32:AS32)</f>
        <v>0</v>
      </c>
      <c r="AT126" s="4">
        <f>AT82*SUM($J32:AT32)</f>
        <v>0</v>
      </c>
      <c r="AU126" s="4">
        <f>AU82*SUM($J32:AU32)</f>
        <v>0</v>
      </c>
      <c r="AV126" s="4">
        <f>AV82*SUM($J32:AV32)</f>
        <v>0</v>
      </c>
      <c r="AW126" s="4">
        <f>AW82*SUM($J32:AW32)</f>
        <v>0</v>
      </c>
      <c r="AX126" s="4">
        <f>AX82*SUM($J32:AX32)</f>
        <v>0</v>
      </c>
      <c r="AY126" s="4">
        <f>AY82*SUM($J32:AY32)</f>
        <v>0</v>
      </c>
      <c r="AZ126" s="4">
        <f>AZ82*SUM($J32:AZ32)</f>
        <v>0</v>
      </c>
      <c r="BA126" s="4">
        <f>BA82*SUM($J32:BA32)</f>
        <v>0</v>
      </c>
      <c r="BB126" s="4">
        <f>BB82*SUM($J32:BB32)</f>
        <v>0</v>
      </c>
      <c r="BC126" s="4">
        <f>BC82*SUM($J32:BC32)</f>
        <v>0</v>
      </c>
      <c r="BD126" s="4">
        <f>BD82*SUM($J32:BD32)</f>
        <v>0</v>
      </c>
      <c r="BE126" s="4">
        <f>BE82*SUM($J32:BE32)</f>
        <v>0</v>
      </c>
      <c r="BF126" s="4">
        <f>BF82*SUM($J32:BF32)</f>
        <v>0</v>
      </c>
      <c r="BG126" s="4">
        <f>BG82*SUM($J32:BG32)</f>
        <v>0</v>
      </c>
      <c r="BH126" s="4">
        <f>BH82*SUM($J32:BH32)</f>
        <v>0</v>
      </c>
      <c r="BI126" s="4">
        <f>BI82*SUM($J32:BI32)</f>
        <v>0</v>
      </c>
      <c r="BJ126" s="4">
        <f>BJ82*SUM($J32:BJ32)</f>
        <v>0</v>
      </c>
      <c r="BK126" s="4">
        <f>BK82*SUM($J32:BK32)</f>
        <v>0</v>
      </c>
      <c r="BL126" s="4">
        <f>BL82*SUM($J32:BL32)</f>
        <v>0</v>
      </c>
      <c r="BM126" s="4">
        <f>BM82*SUM($J32:BM32)</f>
        <v>0</v>
      </c>
      <c r="BN126" s="4">
        <f>BN82*SUM($J32:BN32)</f>
        <v>0</v>
      </c>
      <c r="BO126" s="4">
        <f>BO82*SUM($J32:BO32)</f>
        <v>0</v>
      </c>
      <c r="BP126" s="4">
        <f>BP82*SUM($J32:BP32)</f>
        <v>0</v>
      </c>
      <c r="BQ126" s="4">
        <f>BQ82*SUM($J32:BQ32)</f>
        <v>0</v>
      </c>
      <c r="BR126" s="4">
        <f>BR82*SUM($J32:BR32)</f>
        <v>0</v>
      </c>
      <c r="BS126" s="4">
        <f>BS82*SUM($J32:BS32)</f>
        <v>0</v>
      </c>
      <c r="BT126" s="4">
        <f>BT82*SUM($J32:BT32)</f>
        <v>0</v>
      </c>
      <c r="BU126" s="4">
        <f>BU82*SUM($J32:BU32)</f>
        <v>0</v>
      </c>
      <c r="BV126" s="4">
        <f>BV82*SUM($J32:BV32)</f>
        <v>0</v>
      </c>
      <c r="BW126" s="4">
        <f>BW82*SUM($J32:BW32)</f>
        <v>0</v>
      </c>
      <c r="BX126" s="4">
        <f>BX82*SUM($J32:BX32)</f>
        <v>0</v>
      </c>
      <c r="BY126" s="4">
        <f>BY82*SUM($J32:BY32)</f>
        <v>0</v>
      </c>
      <c r="BZ126" s="4">
        <f>BZ82*SUM($J32:BZ32)</f>
        <v>0</v>
      </c>
      <c r="CA126" s="4">
        <f>CA82*SUM($J32:CA32)</f>
        <v>0</v>
      </c>
      <c r="CB126" s="4">
        <f>CB82*SUM($J32:CB32)</f>
        <v>0</v>
      </c>
      <c r="CC126" s="4">
        <f>CC82*SUM($J32:CC32)</f>
        <v>0</v>
      </c>
      <c r="CD126" s="4">
        <f>CD82*SUM($J32:CD32)</f>
        <v>0</v>
      </c>
      <c r="CE126" s="4">
        <f>CE82*SUM($J32:CE32)</f>
        <v>0</v>
      </c>
      <c r="CF126" s="4">
        <f>CF82*SUM($J32:CF32)</f>
        <v>0</v>
      </c>
      <c r="CG126" s="4">
        <f>CG82*SUM($J32:CG32)</f>
        <v>0</v>
      </c>
      <c r="CH126" s="4">
        <f>CH82*SUM($J32:CH32)</f>
        <v>0</v>
      </c>
      <c r="CI126" s="4">
        <f>CI82*SUM($J32:CI32)</f>
        <v>0</v>
      </c>
      <c r="CJ126" s="4">
        <f>CJ82*SUM($J32:CJ32)</f>
        <v>0</v>
      </c>
      <c r="CK126" s="4">
        <f>CK82*SUM($J32:CK32)</f>
        <v>0</v>
      </c>
      <c r="CL126" s="4">
        <f>CL82*SUM($J32:CL32)</f>
        <v>0</v>
      </c>
      <c r="CM126" s="4">
        <f>CM82*SUM($J32:CM32)</f>
        <v>0</v>
      </c>
      <c r="CN126" s="4">
        <f>CN82*SUM($J32:CN32)</f>
        <v>0</v>
      </c>
      <c r="CO126" s="4">
        <f>CO82*SUM($J32:CO32)</f>
        <v>0</v>
      </c>
      <c r="CP126" s="4">
        <f>CP82*SUM($J32:CP32)</f>
        <v>0</v>
      </c>
      <c r="CQ126" s="4">
        <f>CQ82*SUM($J32:CQ32)</f>
        <v>0</v>
      </c>
      <c r="CR126" s="4">
        <f>CR82*SUM($J32:CR32)</f>
        <v>0</v>
      </c>
      <c r="CS126" s="4">
        <f>CS82*SUM($J32:CS32)</f>
        <v>0</v>
      </c>
      <c r="CT126" s="4">
        <f>CT82*SUM($J32:CT32)</f>
        <v>0</v>
      </c>
      <c r="CU126" s="4">
        <f>CU82*SUM($J32:CU32)</f>
        <v>0</v>
      </c>
      <c r="CV126" s="4">
        <f>CV82*SUM($J32:CV32)</f>
        <v>0</v>
      </c>
      <c r="CW126" s="4">
        <f>CW82*SUM($J32:CW32)</f>
        <v>0</v>
      </c>
      <c r="CX126" s="4">
        <f>CX82*SUM($J32:CX32)</f>
        <v>0</v>
      </c>
      <c r="CY126" s="4">
        <f>CY82*SUM($J32:CY32)</f>
        <v>0</v>
      </c>
      <c r="CZ126" s="4">
        <f>CZ82*SUM($J32:CZ32)</f>
        <v>0</v>
      </c>
      <c r="DA126" s="4">
        <f>DA82*SUM($J32:DA32)</f>
        <v>0</v>
      </c>
      <c r="DB126" s="4">
        <f>DB82*SUM($J32:DB32)</f>
        <v>0</v>
      </c>
      <c r="DC126" s="4">
        <f>DC82*SUM($J32:DC32)</f>
        <v>0</v>
      </c>
      <c r="DD126" s="4">
        <f>DD82*SUM($J32:DD32)</f>
        <v>0</v>
      </c>
      <c r="DE126" s="4">
        <f>DE82*SUM($J32:DE32)</f>
        <v>0</v>
      </c>
      <c r="DF126" s="4">
        <f>DF82*SUM($J32:DF32)</f>
        <v>0</v>
      </c>
      <c r="DG126" s="4">
        <f>DG82*SUM($J32:DG32)</f>
        <v>0</v>
      </c>
      <c r="DH126" s="4">
        <f>DH82*SUM($J32:DH32)</f>
        <v>0</v>
      </c>
      <c r="DI126" s="4">
        <f>DI82*SUM($J32:DI32)</f>
        <v>0</v>
      </c>
      <c r="DJ126" s="4">
        <f>DJ82*SUM($J32:DJ32)</f>
        <v>0</v>
      </c>
    </row>
    <row r="127" spans="1:114">
      <c r="B127" t="str">
        <f t="shared" si="12"/>
        <v>Создание / реконструкция объект №12</v>
      </c>
      <c r="G127" s="7" t="s">
        <v>0</v>
      </c>
      <c r="J127" s="4">
        <f>J83*SUM($J33:J33)</f>
        <v>0</v>
      </c>
      <c r="K127" s="4">
        <f>K83*SUM($J33:K33)</f>
        <v>0</v>
      </c>
      <c r="L127" s="4">
        <f>L83*SUM($J33:L33)</f>
        <v>0</v>
      </c>
      <c r="M127" s="4">
        <f>M83*SUM($J33:M33)</f>
        <v>0</v>
      </c>
      <c r="N127" s="4">
        <f>N83*SUM($J33:N33)</f>
        <v>0</v>
      </c>
      <c r="O127" s="4">
        <f>O83*SUM($J33:O33)</f>
        <v>0</v>
      </c>
      <c r="P127" s="4">
        <f>P83*SUM($J33:P33)</f>
        <v>0</v>
      </c>
      <c r="Q127" s="4">
        <f>Q83*SUM($J33:Q33)</f>
        <v>0</v>
      </c>
      <c r="R127" s="4">
        <f>R83*SUM($J33:R33)</f>
        <v>0</v>
      </c>
      <c r="S127" s="4">
        <f>S83*SUM($J33:S33)</f>
        <v>0</v>
      </c>
      <c r="T127" s="4">
        <f>T83*SUM($J33:T33)</f>
        <v>0</v>
      </c>
      <c r="U127" s="4">
        <f>U83*SUM($J33:U33)</f>
        <v>0</v>
      </c>
      <c r="V127" s="4">
        <f>V83*SUM($J33:V33)</f>
        <v>0</v>
      </c>
      <c r="W127" s="4">
        <f>W83*SUM($J33:W33)</f>
        <v>0</v>
      </c>
      <c r="X127" s="4">
        <f>X83*SUM($J33:X33)</f>
        <v>0</v>
      </c>
      <c r="Y127" s="4">
        <f>Y83*SUM($J33:Y33)</f>
        <v>0</v>
      </c>
      <c r="Z127" s="4">
        <f>Z83*SUM($J33:Z33)</f>
        <v>0</v>
      </c>
      <c r="AA127" s="4">
        <f>AA83*SUM($J33:AA33)</f>
        <v>0</v>
      </c>
      <c r="AB127" s="4">
        <f>AB83*SUM($J33:AB33)</f>
        <v>0</v>
      </c>
      <c r="AC127" s="4">
        <f>AC83*SUM($J33:AC33)</f>
        <v>0</v>
      </c>
      <c r="AD127" s="4">
        <f>AD83*SUM($J33:AD33)</f>
        <v>0</v>
      </c>
      <c r="AE127" s="4">
        <f>AE83*SUM($J33:AE33)</f>
        <v>0</v>
      </c>
      <c r="AF127" s="4">
        <f>AF83*SUM($J33:AF33)</f>
        <v>0</v>
      </c>
      <c r="AG127" s="4">
        <f>AG83*SUM($J33:AG33)</f>
        <v>0</v>
      </c>
      <c r="AH127" s="4">
        <f>AH83*SUM($J33:AH33)</f>
        <v>0</v>
      </c>
      <c r="AI127" s="4">
        <f>AI83*SUM($J33:AI33)</f>
        <v>0</v>
      </c>
      <c r="AJ127" s="4">
        <f>AJ83*SUM($J33:AJ33)</f>
        <v>0</v>
      </c>
      <c r="AK127" s="4">
        <f>AK83*SUM($J33:AK33)</f>
        <v>0</v>
      </c>
      <c r="AL127" s="4">
        <f>AL83*SUM($J33:AL33)</f>
        <v>0</v>
      </c>
      <c r="AM127" s="4">
        <f>AM83*SUM($J33:AM33)</f>
        <v>0</v>
      </c>
      <c r="AN127" s="4">
        <f>AN83*SUM($J33:AN33)</f>
        <v>0</v>
      </c>
      <c r="AO127" s="4">
        <f>AO83*SUM($J33:AO33)</f>
        <v>0</v>
      </c>
      <c r="AP127" s="4">
        <f>AP83*SUM($J33:AP33)</f>
        <v>0</v>
      </c>
      <c r="AQ127" s="4">
        <f>AQ83*SUM($J33:AQ33)</f>
        <v>0</v>
      </c>
      <c r="AR127" s="4">
        <f>AR83*SUM($J33:AR33)</f>
        <v>0</v>
      </c>
      <c r="AS127" s="4">
        <f>AS83*SUM($J33:AS33)</f>
        <v>0</v>
      </c>
      <c r="AT127" s="4">
        <f>AT83*SUM($J33:AT33)</f>
        <v>0</v>
      </c>
      <c r="AU127" s="4">
        <f>AU83*SUM($J33:AU33)</f>
        <v>0</v>
      </c>
      <c r="AV127" s="4">
        <f>AV83*SUM($J33:AV33)</f>
        <v>0</v>
      </c>
      <c r="AW127" s="4">
        <f>AW83*SUM($J33:AW33)</f>
        <v>0</v>
      </c>
      <c r="AX127" s="4">
        <f>AX83*SUM($J33:AX33)</f>
        <v>0</v>
      </c>
      <c r="AY127" s="4">
        <f>AY83*SUM($J33:AY33)</f>
        <v>0</v>
      </c>
      <c r="AZ127" s="4">
        <f>AZ83*SUM($J33:AZ33)</f>
        <v>0</v>
      </c>
      <c r="BA127" s="4">
        <f>BA83*SUM($J33:BA33)</f>
        <v>0</v>
      </c>
      <c r="BB127" s="4">
        <f>BB83*SUM($J33:BB33)</f>
        <v>0</v>
      </c>
      <c r="BC127" s="4">
        <f>BC83*SUM($J33:BC33)</f>
        <v>0</v>
      </c>
      <c r="BD127" s="4">
        <f>BD83*SUM($J33:BD33)</f>
        <v>0</v>
      </c>
      <c r="BE127" s="4">
        <f>BE83*SUM($J33:BE33)</f>
        <v>0</v>
      </c>
      <c r="BF127" s="4">
        <f>BF83*SUM($J33:BF33)</f>
        <v>0</v>
      </c>
      <c r="BG127" s="4">
        <f>BG83*SUM($J33:BG33)</f>
        <v>0</v>
      </c>
      <c r="BH127" s="4">
        <f>BH83*SUM($J33:BH33)</f>
        <v>0</v>
      </c>
      <c r="BI127" s="4">
        <f>BI83*SUM($J33:BI33)</f>
        <v>0</v>
      </c>
      <c r="BJ127" s="4">
        <f>BJ83*SUM($J33:BJ33)</f>
        <v>0</v>
      </c>
      <c r="BK127" s="4">
        <f>BK83*SUM($J33:BK33)</f>
        <v>0</v>
      </c>
      <c r="BL127" s="4">
        <f>BL83*SUM($J33:BL33)</f>
        <v>0</v>
      </c>
      <c r="BM127" s="4">
        <f>BM83*SUM($J33:BM33)</f>
        <v>0</v>
      </c>
      <c r="BN127" s="4">
        <f>BN83*SUM($J33:BN33)</f>
        <v>0</v>
      </c>
      <c r="BO127" s="4">
        <f>BO83*SUM($J33:BO33)</f>
        <v>0</v>
      </c>
      <c r="BP127" s="4">
        <f>BP83*SUM($J33:BP33)</f>
        <v>0</v>
      </c>
      <c r="BQ127" s="4">
        <f>BQ83*SUM($J33:BQ33)</f>
        <v>0</v>
      </c>
      <c r="BR127" s="4">
        <f>BR83*SUM($J33:BR33)</f>
        <v>0</v>
      </c>
      <c r="BS127" s="4">
        <f>BS83*SUM($J33:BS33)</f>
        <v>0</v>
      </c>
      <c r="BT127" s="4">
        <f>BT83*SUM($J33:BT33)</f>
        <v>0</v>
      </c>
      <c r="BU127" s="4">
        <f>BU83*SUM($J33:BU33)</f>
        <v>0</v>
      </c>
      <c r="BV127" s="4">
        <f>BV83*SUM($J33:BV33)</f>
        <v>0</v>
      </c>
      <c r="BW127" s="4">
        <f>BW83*SUM($J33:BW33)</f>
        <v>0</v>
      </c>
      <c r="BX127" s="4">
        <f>BX83*SUM($J33:BX33)</f>
        <v>0</v>
      </c>
      <c r="BY127" s="4">
        <f>BY83*SUM($J33:BY33)</f>
        <v>0</v>
      </c>
      <c r="BZ127" s="4">
        <f>BZ83*SUM($J33:BZ33)</f>
        <v>0</v>
      </c>
      <c r="CA127" s="4">
        <f>CA83*SUM($J33:CA33)</f>
        <v>0</v>
      </c>
      <c r="CB127" s="4">
        <f>CB83*SUM($J33:CB33)</f>
        <v>0</v>
      </c>
      <c r="CC127" s="4">
        <f>CC83*SUM($J33:CC33)</f>
        <v>0</v>
      </c>
      <c r="CD127" s="4">
        <f>CD83*SUM($J33:CD33)</f>
        <v>0</v>
      </c>
      <c r="CE127" s="4">
        <f>CE83*SUM($J33:CE33)</f>
        <v>0</v>
      </c>
      <c r="CF127" s="4">
        <f>CF83*SUM($J33:CF33)</f>
        <v>0</v>
      </c>
      <c r="CG127" s="4">
        <f>CG83*SUM($J33:CG33)</f>
        <v>0</v>
      </c>
      <c r="CH127" s="4">
        <f>CH83*SUM($J33:CH33)</f>
        <v>0</v>
      </c>
      <c r="CI127" s="4">
        <f>CI83*SUM($J33:CI33)</f>
        <v>0</v>
      </c>
      <c r="CJ127" s="4">
        <f>CJ83*SUM($J33:CJ33)</f>
        <v>0</v>
      </c>
      <c r="CK127" s="4">
        <f>CK83*SUM($J33:CK33)</f>
        <v>0</v>
      </c>
      <c r="CL127" s="4">
        <f>CL83*SUM($J33:CL33)</f>
        <v>0</v>
      </c>
      <c r="CM127" s="4">
        <f>CM83*SUM($J33:CM33)</f>
        <v>0</v>
      </c>
      <c r="CN127" s="4">
        <f>CN83*SUM($J33:CN33)</f>
        <v>0</v>
      </c>
      <c r="CO127" s="4">
        <f>CO83*SUM($J33:CO33)</f>
        <v>0</v>
      </c>
      <c r="CP127" s="4">
        <f>CP83*SUM($J33:CP33)</f>
        <v>0</v>
      </c>
      <c r="CQ127" s="4">
        <f>CQ83*SUM($J33:CQ33)</f>
        <v>0</v>
      </c>
      <c r="CR127" s="4">
        <f>CR83*SUM($J33:CR33)</f>
        <v>0</v>
      </c>
      <c r="CS127" s="4">
        <f>CS83*SUM($J33:CS33)</f>
        <v>0</v>
      </c>
      <c r="CT127" s="4">
        <f>CT83*SUM($J33:CT33)</f>
        <v>0</v>
      </c>
      <c r="CU127" s="4">
        <f>CU83*SUM($J33:CU33)</f>
        <v>0</v>
      </c>
      <c r="CV127" s="4">
        <f>CV83*SUM($J33:CV33)</f>
        <v>0</v>
      </c>
      <c r="CW127" s="4">
        <f>CW83*SUM($J33:CW33)</f>
        <v>0</v>
      </c>
      <c r="CX127" s="4">
        <f>CX83*SUM($J33:CX33)</f>
        <v>0</v>
      </c>
      <c r="CY127" s="4">
        <f>CY83*SUM($J33:CY33)</f>
        <v>0</v>
      </c>
      <c r="CZ127" s="4">
        <f>CZ83*SUM($J33:CZ33)</f>
        <v>0</v>
      </c>
      <c r="DA127" s="4">
        <f>DA83*SUM($J33:DA33)</f>
        <v>0</v>
      </c>
      <c r="DB127" s="4">
        <f>DB83*SUM($J33:DB33)</f>
        <v>0</v>
      </c>
      <c r="DC127" s="4">
        <f>DC83*SUM($J33:DC33)</f>
        <v>0</v>
      </c>
      <c r="DD127" s="4">
        <f>DD83*SUM($J33:DD33)</f>
        <v>0</v>
      </c>
      <c r="DE127" s="4">
        <f>DE83*SUM($J33:DE33)</f>
        <v>0</v>
      </c>
      <c r="DF127" s="4">
        <f>DF83*SUM($J33:DF33)</f>
        <v>0</v>
      </c>
      <c r="DG127" s="4">
        <f>DG83*SUM($J33:DG33)</f>
        <v>0</v>
      </c>
      <c r="DH127" s="4">
        <f>DH83*SUM($J33:DH33)</f>
        <v>0</v>
      </c>
      <c r="DI127" s="4">
        <f>DI83*SUM($J33:DI33)</f>
        <v>0</v>
      </c>
      <c r="DJ127" s="4">
        <f>DJ83*SUM($J33:DJ33)</f>
        <v>0</v>
      </c>
    </row>
    <row r="128" spans="1:114">
      <c r="B128" t="str">
        <f t="shared" si="12"/>
        <v>Создание / реконструкция объект №13</v>
      </c>
      <c r="G128" s="7" t="s">
        <v>0</v>
      </c>
      <c r="J128" s="4">
        <f>J84*SUM($J34:J34)</f>
        <v>0</v>
      </c>
      <c r="K128" s="4">
        <f>K84*SUM($J34:K34)</f>
        <v>0</v>
      </c>
      <c r="L128" s="4">
        <f>L84*SUM($J34:L34)</f>
        <v>0</v>
      </c>
      <c r="M128" s="4">
        <f>M84*SUM($J34:M34)</f>
        <v>0</v>
      </c>
      <c r="N128" s="4">
        <f>N84*SUM($J34:N34)</f>
        <v>0</v>
      </c>
      <c r="O128" s="4">
        <f>O84*SUM($J34:O34)</f>
        <v>0</v>
      </c>
      <c r="P128" s="4">
        <f>P84*SUM($J34:P34)</f>
        <v>0</v>
      </c>
      <c r="Q128" s="4">
        <f>Q84*SUM($J34:Q34)</f>
        <v>0</v>
      </c>
      <c r="R128" s="4">
        <f>R84*SUM($J34:R34)</f>
        <v>0</v>
      </c>
      <c r="S128" s="4">
        <f>S84*SUM($J34:S34)</f>
        <v>0</v>
      </c>
      <c r="T128" s="4">
        <f>T84*SUM($J34:T34)</f>
        <v>0</v>
      </c>
      <c r="U128" s="4">
        <f>U84*SUM($J34:U34)</f>
        <v>0</v>
      </c>
      <c r="V128" s="4">
        <f>V84*SUM($J34:V34)</f>
        <v>0</v>
      </c>
      <c r="W128" s="4">
        <f>W84*SUM($J34:W34)</f>
        <v>0</v>
      </c>
      <c r="X128" s="4">
        <f>X84*SUM($J34:X34)</f>
        <v>0</v>
      </c>
      <c r="Y128" s="4">
        <f>Y84*SUM($J34:Y34)</f>
        <v>0</v>
      </c>
      <c r="Z128" s="4">
        <f>Z84*SUM($J34:Z34)</f>
        <v>0</v>
      </c>
      <c r="AA128" s="4">
        <f>AA84*SUM($J34:AA34)</f>
        <v>0</v>
      </c>
      <c r="AB128" s="4">
        <f>AB84*SUM($J34:AB34)</f>
        <v>0</v>
      </c>
      <c r="AC128" s="4">
        <f>AC84*SUM($J34:AC34)</f>
        <v>0</v>
      </c>
      <c r="AD128" s="4">
        <f>AD84*SUM($J34:AD34)</f>
        <v>0</v>
      </c>
      <c r="AE128" s="4">
        <f>AE84*SUM($J34:AE34)</f>
        <v>0</v>
      </c>
      <c r="AF128" s="4">
        <f>AF84*SUM($J34:AF34)</f>
        <v>0</v>
      </c>
      <c r="AG128" s="4">
        <f>AG84*SUM($J34:AG34)</f>
        <v>0</v>
      </c>
      <c r="AH128" s="4">
        <f>AH84*SUM($J34:AH34)</f>
        <v>0</v>
      </c>
      <c r="AI128" s="4">
        <f>AI84*SUM($J34:AI34)</f>
        <v>0</v>
      </c>
      <c r="AJ128" s="4">
        <f>AJ84*SUM($J34:AJ34)</f>
        <v>0</v>
      </c>
      <c r="AK128" s="4">
        <f>AK84*SUM($J34:AK34)</f>
        <v>0</v>
      </c>
      <c r="AL128" s="4">
        <f>AL84*SUM($J34:AL34)</f>
        <v>0</v>
      </c>
      <c r="AM128" s="4">
        <f>AM84*SUM($J34:AM34)</f>
        <v>0</v>
      </c>
      <c r="AN128" s="4">
        <f>AN84*SUM($J34:AN34)</f>
        <v>0</v>
      </c>
      <c r="AO128" s="4">
        <f>AO84*SUM($J34:AO34)</f>
        <v>0</v>
      </c>
      <c r="AP128" s="4">
        <f>AP84*SUM($J34:AP34)</f>
        <v>0</v>
      </c>
      <c r="AQ128" s="4">
        <f>AQ84*SUM($J34:AQ34)</f>
        <v>0</v>
      </c>
      <c r="AR128" s="4">
        <f>AR84*SUM($J34:AR34)</f>
        <v>0</v>
      </c>
      <c r="AS128" s="4">
        <f>AS84*SUM($J34:AS34)</f>
        <v>0</v>
      </c>
      <c r="AT128" s="4">
        <f>AT84*SUM($J34:AT34)</f>
        <v>0</v>
      </c>
      <c r="AU128" s="4">
        <f>AU84*SUM($J34:AU34)</f>
        <v>0</v>
      </c>
      <c r="AV128" s="4">
        <f>AV84*SUM($J34:AV34)</f>
        <v>0</v>
      </c>
      <c r="AW128" s="4">
        <f>AW84*SUM($J34:AW34)</f>
        <v>0</v>
      </c>
      <c r="AX128" s="4">
        <f>AX84*SUM($J34:AX34)</f>
        <v>0</v>
      </c>
      <c r="AY128" s="4">
        <f>AY84*SUM($J34:AY34)</f>
        <v>0</v>
      </c>
      <c r="AZ128" s="4">
        <f>AZ84*SUM($J34:AZ34)</f>
        <v>0</v>
      </c>
      <c r="BA128" s="4">
        <f>BA84*SUM($J34:BA34)</f>
        <v>0</v>
      </c>
      <c r="BB128" s="4">
        <f>BB84*SUM($J34:BB34)</f>
        <v>0</v>
      </c>
      <c r="BC128" s="4">
        <f>BC84*SUM($J34:BC34)</f>
        <v>0</v>
      </c>
      <c r="BD128" s="4">
        <f>BD84*SUM($J34:BD34)</f>
        <v>0</v>
      </c>
      <c r="BE128" s="4">
        <f>BE84*SUM($J34:BE34)</f>
        <v>0</v>
      </c>
      <c r="BF128" s="4">
        <f>BF84*SUM($J34:BF34)</f>
        <v>0</v>
      </c>
      <c r="BG128" s="4">
        <f>BG84*SUM($J34:BG34)</f>
        <v>0</v>
      </c>
      <c r="BH128" s="4">
        <f>BH84*SUM($J34:BH34)</f>
        <v>0</v>
      </c>
      <c r="BI128" s="4">
        <f>BI84*SUM($J34:BI34)</f>
        <v>0</v>
      </c>
      <c r="BJ128" s="4">
        <f>BJ84*SUM($J34:BJ34)</f>
        <v>0</v>
      </c>
      <c r="BK128" s="4">
        <f>BK84*SUM($J34:BK34)</f>
        <v>0</v>
      </c>
      <c r="BL128" s="4">
        <f>BL84*SUM($J34:BL34)</f>
        <v>0</v>
      </c>
      <c r="BM128" s="4">
        <f>BM84*SUM($J34:BM34)</f>
        <v>0</v>
      </c>
      <c r="BN128" s="4">
        <f>BN84*SUM($J34:BN34)</f>
        <v>0</v>
      </c>
      <c r="BO128" s="4">
        <f>BO84*SUM($J34:BO34)</f>
        <v>0</v>
      </c>
      <c r="BP128" s="4">
        <f>BP84*SUM($J34:BP34)</f>
        <v>0</v>
      </c>
      <c r="BQ128" s="4">
        <f>BQ84*SUM($J34:BQ34)</f>
        <v>0</v>
      </c>
      <c r="BR128" s="4">
        <f>BR84*SUM($J34:BR34)</f>
        <v>0</v>
      </c>
      <c r="BS128" s="4">
        <f>BS84*SUM($J34:BS34)</f>
        <v>0</v>
      </c>
      <c r="BT128" s="4">
        <f>BT84*SUM($J34:BT34)</f>
        <v>0</v>
      </c>
      <c r="BU128" s="4">
        <f>BU84*SUM($J34:BU34)</f>
        <v>0</v>
      </c>
      <c r="BV128" s="4">
        <f>BV84*SUM($J34:BV34)</f>
        <v>0</v>
      </c>
      <c r="BW128" s="4">
        <f>BW84*SUM($J34:BW34)</f>
        <v>0</v>
      </c>
      <c r="BX128" s="4">
        <f>BX84*SUM($J34:BX34)</f>
        <v>0</v>
      </c>
      <c r="BY128" s="4">
        <f>BY84*SUM($J34:BY34)</f>
        <v>0</v>
      </c>
      <c r="BZ128" s="4">
        <f>BZ84*SUM($J34:BZ34)</f>
        <v>0</v>
      </c>
      <c r="CA128" s="4">
        <f>CA84*SUM($J34:CA34)</f>
        <v>0</v>
      </c>
      <c r="CB128" s="4">
        <f>CB84*SUM($J34:CB34)</f>
        <v>0</v>
      </c>
      <c r="CC128" s="4">
        <f>CC84*SUM($J34:CC34)</f>
        <v>0</v>
      </c>
      <c r="CD128" s="4">
        <f>CD84*SUM($J34:CD34)</f>
        <v>0</v>
      </c>
      <c r="CE128" s="4">
        <f>CE84*SUM($J34:CE34)</f>
        <v>0</v>
      </c>
      <c r="CF128" s="4">
        <f>CF84*SUM($J34:CF34)</f>
        <v>0</v>
      </c>
      <c r="CG128" s="4">
        <f>CG84*SUM($J34:CG34)</f>
        <v>0</v>
      </c>
      <c r="CH128" s="4">
        <f>CH84*SUM($J34:CH34)</f>
        <v>0</v>
      </c>
      <c r="CI128" s="4">
        <f>CI84*SUM($J34:CI34)</f>
        <v>0</v>
      </c>
      <c r="CJ128" s="4">
        <f>CJ84*SUM($J34:CJ34)</f>
        <v>0</v>
      </c>
      <c r="CK128" s="4">
        <f>CK84*SUM($J34:CK34)</f>
        <v>0</v>
      </c>
      <c r="CL128" s="4">
        <f>CL84*SUM($J34:CL34)</f>
        <v>0</v>
      </c>
      <c r="CM128" s="4">
        <f>CM84*SUM($J34:CM34)</f>
        <v>0</v>
      </c>
      <c r="CN128" s="4">
        <f>CN84*SUM($J34:CN34)</f>
        <v>0</v>
      </c>
      <c r="CO128" s="4">
        <f>CO84*SUM($J34:CO34)</f>
        <v>0</v>
      </c>
      <c r="CP128" s="4">
        <f>CP84*SUM($J34:CP34)</f>
        <v>0</v>
      </c>
      <c r="CQ128" s="4">
        <f>CQ84*SUM($J34:CQ34)</f>
        <v>0</v>
      </c>
      <c r="CR128" s="4">
        <f>CR84*SUM($J34:CR34)</f>
        <v>0</v>
      </c>
      <c r="CS128" s="4">
        <f>CS84*SUM($J34:CS34)</f>
        <v>0</v>
      </c>
      <c r="CT128" s="4">
        <f>CT84*SUM($J34:CT34)</f>
        <v>0</v>
      </c>
      <c r="CU128" s="4">
        <f>CU84*SUM($J34:CU34)</f>
        <v>0</v>
      </c>
      <c r="CV128" s="4">
        <f>CV84*SUM($J34:CV34)</f>
        <v>0</v>
      </c>
      <c r="CW128" s="4">
        <f>CW84*SUM($J34:CW34)</f>
        <v>0</v>
      </c>
      <c r="CX128" s="4">
        <f>CX84*SUM($J34:CX34)</f>
        <v>0</v>
      </c>
      <c r="CY128" s="4">
        <f>CY84*SUM($J34:CY34)</f>
        <v>0</v>
      </c>
      <c r="CZ128" s="4">
        <f>CZ84*SUM($J34:CZ34)</f>
        <v>0</v>
      </c>
      <c r="DA128" s="4">
        <f>DA84*SUM($J34:DA34)</f>
        <v>0</v>
      </c>
      <c r="DB128" s="4">
        <f>DB84*SUM($J34:DB34)</f>
        <v>0</v>
      </c>
      <c r="DC128" s="4">
        <f>DC84*SUM($J34:DC34)</f>
        <v>0</v>
      </c>
      <c r="DD128" s="4">
        <f>DD84*SUM($J34:DD34)</f>
        <v>0</v>
      </c>
      <c r="DE128" s="4">
        <f>DE84*SUM($J34:DE34)</f>
        <v>0</v>
      </c>
      <c r="DF128" s="4">
        <f>DF84*SUM($J34:DF34)</f>
        <v>0</v>
      </c>
      <c r="DG128" s="4">
        <f>DG84*SUM($J34:DG34)</f>
        <v>0</v>
      </c>
      <c r="DH128" s="4">
        <f>DH84*SUM($J34:DH34)</f>
        <v>0</v>
      </c>
      <c r="DI128" s="4">
        <f>DI84*SUM($J34:DI34)</f>
        <v>0</v>
      </c>
      <c r="DJ128" s="4">
        <f>DJ84*SUM($J34:DJ34)</f>
        <v>0</v>
      </c>
    </row>
    <row r="129" spans="1:114">
      <c r="B129" t="str">
        <f t="shared" si="12"/>
        <v>Создание / реконструкция объект №14</v>
      </c>
      <c r="G129" s="7" t="s">
        <v>0</v>
      </c>
      <c r="J129" s="4">
        <f>J85*SUM($J35:J35)</f>
        <v>0</v>
      </c>
      <c r="K129" s="4">
        <f>K85*SUM($J35:K35)</f>
        <v>0</v>
      </c>
      <c r="L129" s="4">
        <f>L85*SUM($J35:L35)</f>
        <v>0</v>
      </c>
      <c r="M129" s="4">
        <f>M85*SUM($J35:M35)</f>
        <v>0</v>
      </c>
      <c r="N129" s="4">
        <f>N85*SUM($J35:N35)</f>
        <v>0</v>
      </c>
      <c r="O129" s="4">
        <f>O85*SUM($J35:O35)</f>
        <v>0</v>
      </c>
      <c r="P129" s="4">
        <f>P85*SUM($J35:P35)</f>
        <v>0</v>
      </c>
      <c r="Q129" s="4">
        <f>Q85*SUM($J35:Q35)</f>
        <v>0</v>
      </c>
      <c r="R129" s="4">
        <f>R85*SUM($J35:R35)</f>
        <v>0</v>
      </c>
      <c r="S129" s="4">
        <f>S85*SUM($J35:S35)</f>
        <v>0</v>
      </c>
      <c r="T129" s="4">
        <f>T85*SUM($J35:T35)</f>
        <v>0</v>
      </c>
      <c r="U129" s="4">
        <f>U85*SUM($J35:U35)</f>
        <v>0</v>
      </c>
      <c r="V129" s="4">
        <f>V85*SUM($J35:V35)</f>
        <v>0</v>
      </c>
      <c r="W129" s="4">
        <f>W85*SUM($J35:W35)</f>
        <v>0</v>
      </c>
      <c r="X129" s="4">
        <f>X85*SUM($J35:X35)</f>
        <v>0</v>
      </c>
      <c r="Y129" s="4">
        <f>Y85*SUM($J35:Y35)</f>
        <v>0</v>
      </c>
      <c r="Z129" s="4">
        <f>Z85*SUM($J35:Z35)</f>
        <v>0</v>
      </c>
      <c r="AA129" s="4">
        <f>AA85*SUM($J35:AA35)</f>
        <v>0</v>
      </c>
      <c r="AB129" s="4">
        <f>AB85*SUM($J35:AB35)</f>
        <v>0</v>
      </c>
      <c r="AC129" s="4">
        <f>AC85*SUM($J35:AC35)</f>
        <v>0</v>
      </c>
      <c r="AD129" s="4">
        <f>AD85*SUM($J35:AD35)</f>
        <v>0</v>
      </c>
      <c r="AE129" s="4">
        <f>AE85*SUM($J35:AE35)</f>
        <v>0</v>
      </c>
      <c r="AF129" s="4">
        <f>AF85*SUM($J35:AF35)</f>
        <v>0</v>
      </c>
      <c r="AG129" s="4">
        <f>AG85*SUM($J35:AG35)</f>
        <v>0</v>
      </c>
      <c r="AH129" s="4">
        <f>AH85*SUM($J35:AH35)</f>
        <v>0</v>
      </c>
      <c r="AI129" s="4">
        <f>AI85*SUM($J35:AI35)</f>
        <v>0</v>
      </c>
      <c r="AJ129" s="4">
        <f>AJ85*SUM($J35:AJ35)</f>
        <v>0</v>
      </c>
      <c r="AK129" s="4">
        <f>AK85*SUM($J35:AK35)</f>
        <v>0</v>
      </c>
      <c r="AL129" s="4">
        <f>AL85*SUM($J35:AL35)</f>
        <v>0</v>
      </c>
      <c r="AM129" s="4">
        <f>AM85*SUM($J35:AM35)</f>
        <v>0</v>
      </c>
      <c r="AN129" s="4">
        <f>AN85*SUM($J35:AN35)</f>
        <v>0</v>
      </c>
      <c r="AO129" s="4">
        <f>AO85*SUM($J35:AO35)</f>
        <v>0</v>
      </c>
      <c r="AP129" s="4">
        <f>AP85*SUM($J35:AP35)</f>
        <v>0</v>
      </c>
      <c r="AQ129" s="4">
        <f>AQ85*SUM($J35:AQ35)</f>
        <v>0</v>
      </c>
      <c r="AR129" s="4">
        <f>AR85*SUM($J35:AR35)</f>
        <v>0</v>
      </c>
      <c r="AS129" s="4">
        <f>AS85*SUM($J35:AS35)</f>
        <v>0</v>
      </c>
      <c r="AT129" s="4">
        <f>AT85*SUM($J35:AT35)</f>
        <v>0</v>
      </c>
      <c r="AU129" s="4">
        <f>AU85*SUM($J35:AU35)</f>
        <v>0</v>
      </c>
      <c r="AV129" s="4">
        <f>AV85*SUM($J35:AV35)</f>
        <v>0</v>
      </c>
      <c r="AW129" s="4">
        <f>AW85*SUM($J35:AW35)</f>
        <v>0</v>
      </c>
      <c r="AX129" s="4">
        <f>AX85*SUM($J35:AX35)</f>
        <v>0</v>
      </c>
      <c r="AY129" s="4">
        <f>AY85*SUM($J35:AY35)</f>
        <v>0</v>
      </c>
      <c r="AZ129" s="4">
        <f>AZ85*SUM($J35:AZ35)</f>
        <v>0</v>
      </c>
      <c r="BA129" s="4">
        <f>BA85*SUM($J35:BA35)</f>
        <v>0</v>
      </c>
      <c r="BB129" s="4">
        <f>BB85*SUM($J35:BB35)</f>
        <v>0</v>
      </c>
      <c r="BC129" s="4">
        <f>BC85*SUM($J35:BC35)</f>
        <v>0</v>
      </c>
      <c r="BD129" s="4">
        <f>BD85*SUM($J35:BD35)</f>
        <v>0</v>
      </c>
      <c r="BE129" s="4">
        <f>BE85*SUM($J35:BE35)</f>
        <v>0</v>
      </c>
      <c r="BF129" s="4">
        <f>BF85*SUM($J35:BF35)</f>
        <v>0</v>
      </c>
      <c r="BG129" s="4">
        <f>BG85*SUM($J35:BG35)</f>
        <v>0</v>
      </c>
      <c r="BH129" s="4">
        <f>BH85*SUM($J35:BH35)</f>
        <v>0</v>
      </c>
      <c r="BI129" s="4">
        <f>BI85*SUM($J35:BI35)</f>
        <v>0</v>
      </c>
      <c r="BJ129" s="4">
        <f>BJ85*SUM($J35:BJ35)</f>
        <v>0</v>
      </c>
      <c r="BK129" s="4">
        <f>BK85*SUM($J35:BK35)</f>
        <v>0</v>
      </c>
      <c r="BL129" s="4">
        <f>BL85*SUM($J35:BL35)</f>
        <v>0</v>
      </c>
      <c r="BM129" s="4">
        <f>BM85*SUM($J35:BM35)</f>
        <v>0</v>
      </c>
      <c r="BN129" s="4">
        <f>BN85*SUM($J35:BN35)</f>
        <v>0</v>
      </c>
      <c r="BO129" s="4">
        <f>BO85*SUM($J35:BO35)</f>
        <v>0</v>
      </c>
      <c r="BP129" s="4">
        <f>BP85*SUM($J35:BP35)</f>
        <v>0</v>
      </c>
      <c r="BQ129" s="4">
        <f>BQ85*SUM($J35:BQ35)</f>
        <v>0</v>
      </c>
      <c r="BR129" s="4">
        <f>BR85*SUM($J35:BR35)</f>
        <v>0</v>
      </c>
      <c r="BS129" s="4">
        <f>BS85*SUM($J35:BS35)</f>
        <v>0</v>
      </c>
      <c r="BT129" s="4">
        <f>BT85*SUM($J35:BT35)</f>
        <v>0</v>
      </c>
      <c r="BU129" s="4">
        <f>BU85*SUM($J35:BU35)</f>
        <v>0</v>
      </c>
      <c r="BV129" s="4">
        <f>BV85*SUM($J35:BV35)</f>
        <v>0</v>
      </c>
      <c r="BW129" s="4">
        <f>BW85*SUM($J35:BW35)</f>
        <v>0</v>
      </c>
      <c r="BX129" s="4">
        <f>BX85*SUM($J35:BX35)</f>
        <v>0</v>
      </c>
      <c r="BY129" s="4">
        <f>BY85*SUM($J35:BY35)</f>
        <v>0</v>
      </c>
      <c r="BZ129" s="4">
        <f>BZ85*SUM($J35:BZ35)</f>
        <v>0</v>
      </c>
      <c r="CA129" s="4">
        <f>CA85*SUM($J35:CA35)</f>
        <v>0</v>
      </c>
      <c r="CB129" s="4">
        <f>CB85*SUM($J35:CB35)</f>
        <v>0</v>
      </c>
      <c r="CC129" s="4">
        <f>CC85*SUM($J35:CC35)</f>
        <v>0</v>
      </c>
      <c r="CD129" s="4">
        <f>CD85*SUM($J35:CD35)</f>
        <v>0</v>
      </c>
      <c r="CE129" s="4">
        <f>CE85*SUM($J35:CE35)</f>
        <v>0</v>
      </c>
      <c r="CF129" s="4">
        <f>CF85*SUM($J35:CF35)</f>
        <v>0</v>
      </c>
      <c r="CG129" s="4">
        <f>CG85*SUM($J35:CG35)</f>
        <v>0</v>
      </c>
      <c r="CH129" s="4">
        <f>CH85*SUM($J35:CH35)</f>
        <v>0</v>
      </c>
      <c r="CI129" s="4">
        <f>CI85*SUM($J35:CI35)</f>
        <v>0</v>
      </c>
      <c r="CJ129" s="4">
        <f>CJ85*SUM($J35:CJ35)</f>
        <v>0</v>
      </c>
      <c r="CK129" s="4">
        <f>CK85*SUM($J35:CK35)</f>
        <v>0</v>
      </c>
      <c r="CL129" s="4">
        <f>CL85*SUM($J35:CL35)</f>
        <v>0</v>
      </c>
      <c r="CM129" s="4">
        <f>CM85*SUM($J35:CM35)</f>
        <v>0</v>
      </c>
      <c r="CN129" s="4">
        <f>CN85*SUM($J35:CN35)</f>
        <v>0</v>
      </c>
      <c r="CO129" s="4">
        <f>CO85*SUM($J35:CO35)</f>
        <v>0</v>
      </c>
      <c r="CP129" s="4">
        <f>CP85*SUM($J35:CP35)</f>
        <v>0</v>
      </c>
      <c r="CQ129" s="4">
        <f>CQ85*SUM($J35:CQ35)</f>
        <v>0</v>
      </c>
      <c r="CR129" s="4">
        <f>CR85*SUM($J35:CR35)</f>
        <v>0</v>
      </c>
      <c r="CS129" s="4">
        <f>CS85*SUM($J35:CS35)</f>
        <v>0</v>
      </c>
      <c r="CT129" s="4">
        <f>CT85*SUM($J35:CT35)</f>
        <v>0</v>
      </c>
      <c r="CU129" s="4">
        <f>CU85*SUM($J35:CU35)</f>
        <v>0</v>
      </c>
      <c r="CV129" s="4">
        <f>CV85*SUM($J35:CV35)</f>
        <v>0</v>
      </c>
      <c r="CW129" s="4">
        <f>CW85*SUM($J35:CW35)</f>
        <v>0</v>
      </c>
      <c r="CX129" s="4">
        <f>CX85*SUM($J35:CX35)</f>
        <v>0</v>
      </c>
      <c r="CY129" s="4">
        <f>CY85*SUM($J35:CY35)</f>
        <v>0</v>
      </c>
      <c r="CZ129" s="4">
        <f>CZ85*SUM($J35:CZ35)</f>
        <v>0</v>
      </c>
      <c r="DA129" s="4">
        <f>DA85*SUM($J35:DA35)</f>
        <v>0</v>
      </c>
      <c r="DB129" s="4">
        <f>DB85*SUM($J35:DB35)</f>
        <v>0</v>
      </c>
      <c r="DC129" s="4">
        <f>DC85*SUM($J35:DC35)</f>
        <v>0</v>
      </c>
      <c r="DD129" s="4">
        <f>DD85*SUM($J35:DD35)</f>
        <v>0</v>
      </c>
      <c r="DE129" s="4">
        <f>DE85*SUM($J35:DE35)</f>
        <v>0</v>
      </c>
      <c r="DF129" s="4">
        <f>DF85*SUM($J35:DF35)</f>
        <v>0</v>
      </c>
      <c r="DG129" s="4">
        <f>DG85*SUM($J35:DG35)</f>
        <v>0</v>
      </c>
      <c r="DH129" s="4">
        <f>DH85*SUM($J35:DH35)</f>
        <v>0</v>
      </c>
      <c r="DI129" s="4">
        <f>DI85*SUM($J35:DI35)</f>
        <v>0</v>
      </c>
      <c r="DJ129" s="4">
        <f>DJ85*SUM($J35:DJ35)</f>
        <v>0</v>
      </c>
    </row>
    <row r="130" spans="1:114">
      <c r="B130" t="str">
        <f t="shared" si="12"/>
        <v>Создание / реконструкция объект №15</v>
      </c>
      <c r="G130" s="7" t="s">
        <v>0</v>
      </c>
      <c r="J130" s="4">
        <f>J86*SUM($J36:J36)</f>
        <v>0</v>
      </c>
      <c r="K130" s="4">
        <f>K86*SUM($J36:K36)</f>
        <v>0</v>
      </c>
      <c r="L130" s="4">
        <f>L86*SUM($J36:L36)</f>
        <v>0</v>
      </c>
      <c r="M130" s="4">
        <f>M86*SUM($J36:M36)</f>
        <v>0</v>
      </c>
      <c r="N130" s="4">
        <f>N86*SUM($J36:N36)</f>
        <v>0</v>
      </c>
      <c r="O130" s="4">
        <f>O86*SUM($J36:O36)</f>
        <v>0</v>
      </c>
      <c r="P130" s="4">
        <f>P86*SUM($J36:P36)</f>
        <v>0</v>
      </c>
      <c r="Q130" s="4">
        <f>Q86*SUM($J36:Q36)</f>
        <v>0</v>
      </c>
      <c r="R130" s="4">
        <f>R86*SUM($J36:R36)</f>
        <v>0</v>
      </c>
      <c r="S130" s="4">
        <f>S86*SUM($J36:S36)</f>
        <v>0</v>
      </c>
      <c r="T130" s="4">
        <f>T86*SUM($J36:T36)</f>
        <v>0</v>
      </c>
      <c r="U130" s="4">
        <f>U86*SUM($J36:U36)</f>
        <v>0</v>
      </c>
      <c r="V130" s="4">
        <f>V86*SUM($J36:V36)</f>
        <v>0</v>
      </c>
      <c r="W130" s="4">
        <f>W86*SUM($J36:W36)</f>
        <v>0</v>
      </c>
      <c r="X130" s="4">
        <f>X86*SUM($J36:X36)</f>
        <v>0</v>
      </c>
      <c r="Y130" s="4">
        <f>Y86*SUM($J36:Y36)</f>
        <v>0</v>
      </c>
      <c r="Z130" s="4">
        <f>Z86*SUM($J36:Z36)</f>
        <v>0</v>
      </c>
      <c r="AA130" s="4">
        <f>AA86*SUM($J36:AA36)</f>
        <v>0</v>
      </c>
      <c r="AB130" s="4">
        <f>AB86*SUM($J36:AB36)</f>
        <v>0</v>
      </c>
      <c r="AC130" s="4">
        <f>AC86*SUM($J36:AC36)</f>
        <v>0</v>
      </c>
      <c r="AD130" s="4">
        <f>AD86*SUM($J36:AD36)</f>
        <v>0</v>
      </c>
      <c r="AE130" s="4">
        <f>AE86*SUM($J36:AE36)</f>
        <v>0</v>
      </c>
      <c r="AF130" s="4">
        <f>AF86*SUM($J36:AF36)</f>
        <v>0</v>
      </c>
      <c r="AG130" s="4">
        <f>AG86*SUM($J36:AG36)</f>
        <v>0</v>
      </c>
      <c r="AH130" s="4">
        <f>AH86*SUM($J36:AH36)</f>
        <v>0</v>
      </c>
      <c r="AI130" s="4">
        <f>AI86*SUM($J36:AI36)</f>
        <v>0</v>
      </c>
      <c r="AJ130" s="4">
        <f>AJ86*SUM($J36:AJ36)</f>
        <v>0</v>
      </c>
      <c r="AK130" s="4">
        <f>AK86*SUM($J36:AK36)</f>
        <v>0</v>
      </c>
      <c r="AL130" s="4">
        <f>AL86*SUM($J36:AL36)</f>
        <v>0</v>
      </c>
      <c r="AM130" s="4">
        <f>AM86*SUM($J36:AM36)</f>
        <v>0</v>
      </c>
      <c r="AN130" s="4">
        <f>AN86*SUM($J36:AN36)</f>
        <v>0</v>
      </c>
      <c r="AO130" s="4">
        <f>AO86*SUM($J36:AO36)</f>
        <v>0</v>
      </c>
      <c r="AP130" s="4">
        <f>AP86*SUM($J36:AP36)</f>
        <v>0</v>
      </c>
      <c r="AQ130" s="4">
        <f>AQ86*SUM($J36:AQ36)</f>
        <v>0</v>
      </c>
      <c r="AR130" s="4">
        <f>AR86*SUM($J36:AR36)</f>
        <v>0</v>
      </c>
      <c r="AS130" s="4">
        <f>AS86*SUM($J36:AS36)</f>
        <v>0</v>
      </c>
      <c r="AT130" s="4">
        <f>AT86*SUM($J36:AT36)</f>
        <v>0</v>
      </c>
      <c r="AU130" s="4">
        <f>AU86*SUM($J36:AU36)</f>
        <v>0</v>
      </c>
      <c r="AV130" s="4">
        <f>AV86*SUM($J36:AV36)</f>
        <v>0</v>
      </c>
      <c r="AW130" s="4">
        <f>AW86*SUM($J36:AW36)</f>
        <v>0</v>
      </c>
      <c r="AX130" s="4">
        <f>AX86*SUM($J36:AX36)</f>
        <v>0</v>
      </c>
      <c r="AY130" s="4">
        <f>AY86*SUM($J36:AY36)</f>
        <v>0</v>
      </c>
      <c r="AZ130" s="4">
        <f>AZ86*SUM($J36:AZ36)</f>
        <v>0</v>
      </c>
      <c r="BA130" s="4">
        <f>BA86*SUM($J36:BA36)</f>
        <v>0</v>
      </c>
      <c r="BB130" s="4">
        <f>BB86*SUM($J36:BB36)</f>
        <v>0</v>
      </c>
      <c r="BC130" s="4">
        <f>BC86*SUM($J36:BC36)</f>
        <v>0</v>
      </c>
      <c r="BD130" s="4">
        <f>BD86*SUM($J36:BD36)</f>
        <v>0</v>
      </c>
      <c r="BE130" s="4">
        <f>BE86*SUM($J36:BE36)</f>
        <v>0</v>
      </c>
      <c r="BF130" s="4">
        <f>BF86*SUM($J36:BF36)</f>
        <v>0</v>
      </c>
      <c r="BG130" s="4">
        <f>BG86*SUM($J36:BG36)</f>
        <v>0</v>
      </c>
      <c r="BH130" s="4">
        <f>BH86*SUM($J36:BH36)</f>
        <v>0</v>
      </c>
      <c r="BI130" s="4">
        <f>BI86*SUM($J36:BI36)</f>
        <v>0</v>
      </c>
      <c r="BJ130" s="4">
        <f>BJ86*SUM($J36:BJ36)</f>
        <v>0</v>
      </c>
      <c r="BK130" s="4">
        <f>BK86*SUM($J36:BK36)</f>
        <v>0</v>
      </c>
      <c r="BL130" s="4">
        <f>BL86*SUM($J36:BL36)</f>
        <v>0</v>
      </c>
      <c r="BM130" s="4">
        <f>BM86*SUM($J36:BM36)</f>
        <v>0</v>
      </c>
      <c r="BN130" s="4">
        <f>BN86*SUM($J36:BN36)</f>
        <v>0</v>
      </c>
      <c r="BO130" s="4">
        <f>BO86*SUM($J36:BO36)</f>
        <v>0</v>
      </c>
      <c r="BP130" s="4">
        <f>BP86*SUM($J36:BP36)</f>
        <v>0</v>
      </c>
      <c r="BQ130" s="4">
        <f>BQ86*SUM($J36:BQ36)</f>
        <v>0</v>
      </c>
      <c r="BR130" s="4">
        <f>BR86*SUM($J36:BR36)</f>
        <v>0</v>
      </c>
      <c r="BS130" s="4">
        <f>BS86*SUM($J36:BS36)</f>
        <v>0</v>
      </c>
      <c r="BT130" s="4">
        <f>BT86*SUM($J36:BT36)</f>
        <v>0</v>
      </c>
      <c r="BU130" s="4">
        <f>BU86*SUM($J36:BU36)</f>
        <v>0</v>
      </c>
      <c r="BV130" s="4">
        <f>BV86*SUM($J36:BV36)</f>
        <v>0</v>
      </c>
      <c r="BW130" s="4">
        <f>BW86*SUM($J36:BW36)</f>
        <v>0</v>
      </c>
      <c r="BX130" s="4">
        <f>BX86*SUM($J36:BX36)</f>
        <v>0</v>
      </c>
      <c r="BY130" s="4">
        <f>BY86*SUM($J36:BY36)</f>
        <v>0</v>
      </c>
      <c r="BZ130" s="4">
        <f>BZ86*SUM($J36:BZ36)</f>
        <v>0</v>
      </c>
      <c r="CA130" s="4">
        <f>CA86*SUM($J36:CA36)</f>
        <v>0</v>
      </c>
      <c r="CB130" s="4">
        <f>CB86*SUM($J36:CB36)</f>
        <v>0</v>
      </c>
      <c r="CC130" s="4">
        <f>CC86*SUM($J36:CC36)</f>
        <v>0</v>
      </c>
      <c r="CD130" s="4">
        <f>CD86*SUM($J36:CD36)</f>
        <v>0</v>
      </c>
      <c r="CE130" s="4">
        <f>CE86*SUM($J36:CE36)</f>
        <v>0</v>
      </c>
      <c r="CF130" s="4">
        <f>CF86*SUM($J36:CF36)</f>
        <v>0</v>
      </c>
      <c r="CG130" s="4">
        <f>CG86*SUM($J36:CG36)</f>
        <v>0</v>
      </c>
      <c r="CH130" s="4">
        <f>CH86*SUM($J36:CH36)</f>
        <v>0</v>
      </c>
      <c r="CI130" s="4">
        <f>CI86*SUM($J36:CI36)</f>
        <v>0</v>
      </c>
      <c r="CJ130" s="4">
        <f>CJ86*SUM($J36:CJ36)</f>
        <v>0</v>
      </c>
      <c r="CK130" s="4">
        <f>CK86*SUM($J36:CK36)</f>
        <v>0</v>
      </c>
      <c r="CL130" s="4">
        <f>CL86*SUM($J36:CL36)</f>
        <v>0</v>
      </c>
      <c r="CM130" s="4">
        <f>CM86*SUM($J36:CM36)</f>
        <v>0</v>
      </c>
      <c r="CN130" s="4">
        <f>CN86*SUM($J36:CN36)</f>
        <v>0</v>
      </c>
      <c r="CO130" s="4">
        <f>CO86*SUM($J36:CO36)</f>
        <v>0</v>
      </c>
      <c r="CP130" s="4">
        <f>CP86*SUM($J36:CP36)</f>
        <v>0</v>
      </c>
      <c r="CQ130" s="4">
        <f>CQ86*SUM($J36:CQ36)</f>
        <v>0</v>
      </c>
      <c r="CR130" s="4">
        <f>CR86*SUM($J36:CR36)</f>
        <v>0</v>
      </c>
      <c r="CS130" s="4">
        <f>CS86*SUM($J36:CS36)</f>
        <v>0</v>
      </c>
      <c r="CT130" s="4">
        <f>CT86*SUM($J36:CT36)</f>
        <v>0</v>
      </c>
      <c r="CU130" s="4">
        <f>CU86*SUM($J36:CU36)</f>
        <v>0</v>
      </c>
      <c r="CV130" s="4">
        <f>CV86*SUM($J36:CV36)</f>
        <v>0</v>
      </c>
      <c r="CW130" s="4">
        <f>CW86*SUM($J36:CW36)</f>
        <v>0</v>
      </c>
      <c r="CX130" s="4">
        <f>CX86*SUM($J36:CX36)</f>
        <v>0</v>
      </c>
      <c r="CY130" s="4">
        <f>CY86*SUM($J36:CY36)</f>
        <v>0</v>
      </c>
      <c r="CZ130" s="4">
        <f>CZ86*SUM($J36:CZ36)</f>
        <v>0</v>
      </c>
      <c r="DA130" s="4">
        <f>DA86*SUM($J36:DA36)</f>
        <v>0</v>
      </c>
      <c r="DB130" s="4">
        <f>DB86*SUM($J36:DB36)</f>
        <v>0</v>
      </c>
      <c r="DC130" s="4">
        <f>DC86*SUM($J36:DC36)</f>
        <v>0</v>
      </c>
      <c r="DD130" s="4">
        <f>DD86*SUM($J36:DD36)</f>
        <v>0</v>
      </c>
      <c r="DE130" s="4">
        <f>DE86*SUM($J36:DE36)</f>
        <v>0</v>
      </c>
      <c r="DF130" s="4">
        <f>DF86*SUM($J36:DF36)</f>
        <v>0</v>
      </c>
      <c r="DG130" s="4">
        <f>DG86*SUM($J36:DG36)</f>
        <v>0</v>
      </c>
      <c r="DH130" s="4">
        <f>DH86*SUM($J36:DH36)</f>
        <v>0</v>
      </c>
      <c r="DI130" s="4">
        <f>DI86*SUM($J36:DI36)</f>
        <v>0</v>
      </c>
      <c r="DJ130" s="4">
        <f>DJ86*SUM($J36:DJ36)</f>
        <v>0</v>
      </c>
    </row>
    <row r="131" spans="1:114">
      <c r="B131" t="str">
        <f t="shared" si="12"/>
        <v>Создание / реконструкция объект №16</v>
      </c>
      <c r="G131" s="7" t="s">
        <v>0</v>
      </c>
      <c r="J131" s="4">
        <f>J87*SUM($J37:J37)</f>
        <v>0</v>
      </c>
      <c r="K131" s="4">
        <f>K87*SUM($J37:K37)</f>
        <v>0</v>
      </c>
      <c r="L131" s="4">
        <f>L87*SUM($J37:L37)</f>
        <v>0</v>
      </c>
      <c r="M131" s="4">
        <f>M87*SUM($J37:M37)</f>
        <v>0</v>
      </c>
      <c r="N131" s="4">
        <f>N87*SUM($J37:N37)</f>
        <v>0</v>
      </c>
      <c r="O131" s="4">
        <f>O87*SUM($J37:O37)</f>
        <v>0</v>
      </c>
      <c r="P131" s="4">
        <f>P87*SUM($J37:P37)</f>
        <v>0</v>
      </c>
      <c r="Q131" s="4">
        <f>Q87*SUM($J37:Q37)</f>
        <v>0</v>
      </c>
      <c r="R131" s="4">
        <f>R87*SUM($J37:R37)</f>
        <v>0</v>
      </c>
      <c r="S131" s="4">
        <f>S87*SUM($J37:S37)</f>
        <v>0</v>
      </c>
      <c r="T131" s="4">
        <f>T87*SUM($J37:T37)</f>
        <v>0</v>
      </c>
      <c r="U131" s="4">
        <f>U87*SUM($J37:U37)</f>
        <v>0</v>
      </c>
      <c r="V131" s="4">
        <f>V87*SUM($J37:V37)</f>
        <v>0</v>
      </c>
      <c r="W131" s="4">
        <f>W87*SUM($J37:W37)</f>
        <v>0</v>
      </c>
      <c r="X131" s="4">
        <f>X87*SUM($J37:X37)</f>
        <v>0</v>
      </c>
      <c r="Y131" s="4">
        <f>Y87*SUM($J37:Y37)</f>
        <v>0</v>
      </c>
      <c r="Z131" s="4">
        <f>Z87*SUM($J37:Z37)</f>
        <v>0</v>
      </c>
      <c r="AA131" s="4">
        <f>AA87*SUM($J37:AA37)</f>
        <v>0</v>
      </c>
      <c r="AB131" s="4">
        <f>AB87*SUM($J37:AB37)</f>
        <v>0</v>
      </c>
      <c r="AC131" s="4">
        <f>AC87*SUM($J37:AC37)</f>
        <v>0</v>
      </c>
      <c r="AD131" s="4">
        <f>AD87*SUM($J37:AD37)</f>
        <v>0</v>
      </c>
      <c r="AE131" s="4">
        <f>AE87*SUM($J37:AE37)</f>
        <v>0</v>
      </c>
      <c r="AF131" s="4">
        <f>AF87*SUM($J37:AF37)</f>
        <v>0</v>
      </c>
      <c r="AG131" s="4">
        <f>AG87*SUM($J37:AG37)</f>
        <v>0</v>
      </c>
      <c r="AH131" s="4">
        <f>AH87*SUM($J37:AH37)</f>
        <v>0</v>
      </c>
      <c r="AI131" s="4">
        <f>AI87*SUM($J37:AI37)</f>
        <v>0</v>
      </c>
      <c r="AJ131" s="4">
        <f>AJ87*SUM($J37:AJ37)</f>
        <v>0</v>
      </c>
      <c r="AK131" s="4">
        <f>AK87*SUM($J37:AK37)</f>
        <v>0</v>
      </c>
      <c r="AL131" s="4">
        <f>AL87*SUM($J37:AL37)</f>
        <v>0</v>
      </c>
      <c r="AM131" s="4">
        <f>AM87*SUM($J37:AM37)</f>
        <v>0</v>
      </c>
      <c r="AN131" s="4">
        <f>AN87*SUM($J37:AN37)</f>
        <v>0</v>
      </c>
      <c r="AO131" s="4">
        <f>AO87*SUM($J37:AO37)</f>
        <v>0</v>
      </c>
      <c r="AP131" s="4">
        <f>AP87*SUM($J37:AP37)</f>
        <v>0</v>
      </c>
      <c r="AQ131" s="4">
        <f>AQ87*SUM($J37:AQ37)</f>
        <v>0</v>
      </c>
      <c r="AR131" s="4">
        <f>AR87*SUM($J37:AR37)</f>
        <v>0</v>
      </c>
      <c r="AS131" s="4">
        <f>AS87*SUM($J37:AS37)</f>
        <v>0</v>
      </c>
      <c r="AT131" s="4">
        <f>AT87*SUM($J37:AT37)</f>
        <v>0</v>
      </c>
      <c r="AU131" s="4">
        <f>AU87*SUM($J37:AU37)</f>
        <v>0</v>
      </c>
      <c r="AV131" s="4">
        <f>AV87*SUM($J37:AV37)</f>
        <v>0</v>
      </c>
      <c r="AW131" s="4">
        <f>AW87*SUM($J37:AW37)</f>
        <v>0</v>
      </c>
      <c r="AX131" s="4">
        <f>AX87*SUM($J37:AX37)</f>
        <v>0</v>
      </c>
      <c r="AY131" s="4">
        <f>AY87*SUM($J37:AY37)</f>
        <v>0</v>
      </c>
      <c r="AZ131" s="4">
        <f>AZ87*SUM($J37:AZ37)</f>
        <v>0</v>
      </c>
      <c r="BA131" s="4">
        <f>BA87*SUM($J37:BA37)</f>
        <v>0</v>
      </c>
      <c r="BB131" s="4">
        <f>BB87*SUM($J37:BB37)</f>
        <v>0</v>
      </c>
      <c r="BC131" s="4">
        <f>BC87*SUM($J37:BC37)</f>
        <v>0</v>
      </c>
      <c r="BD131" s="4">
        <f>BD87*SUM($J37:BD37)</f>
        <v>0</v>
      </c>
      <c r="BE131" s="4">
        <f>BE87*SUM($J37:BE37)</f>
        <v>0</v>
      </c>
      <c r="BF131" s="4">
        <f>BF87*SUM($J37:BF37)</f>
        <v>0</v>
      </c>
      <c r="BG131" s="4">
        <f>BG87*SUM($J37:BG37)</f>
        <v>0</v>
      </c>
      <c r="BH131" s="4">
        <f>BH87*SUM($J37:BH37)</f>
        <v>0</v>
      </c>
      <c r="BI131" s="4">
        <f>BI87*SUM($J37:BI37)</f>
        <v>0</v>
      </c>
      <c r="BJ131" s="4">
        <f>BJ87*SUM($J37:BJ37)</f>
        <v>0</v>
      </c>
      <c r="BK131" s="4">
        <f>BK87*SUM($J37:BK37)</f>
        <v>0</v>
      </c>
      <c r="BL131" s="4">
        <f>BL87*SUM($J37:BL37)</f>
        <v>0</v>
      </c>
      <c r="BM131" s="4">
        <f>BM87*SUM($J37:BM37)</f>
        <v>0</v>
      </c>
      <c r="BN131" s="4">
        <f>BN87*SUM($J37:BN37)</f>
        <v>0</v>
      </c>
      <c r="BO131" s="4">
        <f>BO87*SUM($J37:BO37)</f>
        <v>0</v>
      </c>
      <c r="BP131" s="4">
        <f>BP87*SUM($J37:BP37)</f>
        <v>0</v>
      </c>
      <c r="BQ131" s="4">
        <f>BQ87*SUM($J37:BQ37)</f>
        <v>0</v>
      </c>
      <c r="BR131" s="4">
        <f>BR87*SUM($J37:BR37)</f>
        <v>0</v>
      </c>
      <c r="BS131" s="4">
        <f>BS87*SUM($J37:BS37)</f>
        <v>0</v>
      </c>
      <c r="BT131" s="4">
        <f>BT87*SUM($J37:BT37)</f>
        <v>0</v>
      </c>
      <c r="BU131" s="4">
        <f>BU87*SUM($J37:BU37)</f>
        <v>0</v>
      </c>
      <c r="BV131" s="4">
        <f>BV87*SUM($J37:BV37)</f>
        <v>0</v>
      </c>
      <c r="BW131" s="4">
        <f>BW87*SUM($J37:BW37)</f>
        <v>0</v>
      </c>
      <c r="BX131" s="4">
        <f>BX87*SUM($J37:BX37)</f>
        <v>0</v>
      </c>
      <c r="BY131" s="4">
        <f>BY87*SUM($J37:BY37)</f>
        <v>0</v>
      </c>
      <c r="BZ131" s="4">
        <f>BZ87*SUM($J37:BZ37)</f>
        <v>0</v>
      </c>
      <c r="CA131" s="4">
        <f>CA87*SUM($J37:CA37)</f>
        <v>0</v>
      </c>
      <c r="CB131" s="4">
        <f>CB87*SUM($J37:CB37)</f>
        <v>0</v>
      </c>
      <c r="CC131" s="4">
        <f>CC87*SUM($J37:CC37)</f>
        <v>0</v>
      </c>
      <c r="CD131" s="4">
        <f>CD87*SUM($J37:CD37)</f>
        <v>0</v>
      </c>
      <c r="CE131" s="4">
        <f>CE87*SUM($J37:CE37)</f>
        <v>0</v>
      </c>
      <c r="CF131" s="4">
        <f>CF87*SUM($J37:CF37)</f>
        <v>0</v>
      </c>
      <c r="CG131" s="4">
        <f>CG87*SUM($J37:CG37)</f>
        <v>0</v>
      </c>
      <c r="CH131" s="4">
        <f>CH87*SUM($J37:CH37)</f>
        <v>0</v>
      </c>
      <c r="CI131" s="4">
        <f>CI87*SUM($J37:CI37)</f>
        <v>0</v>
      </c>
      <c r="CJ131" s="4">
        <f>CJ87*SUM($J37:CJ37)</f>
        <v>0</v>
      </c>
      <c r="CK131" s="4">
        <f>CK87*SUM($J37:CK37)</f>
        <v>0</v>
      </c>
      <c r="CL131" s="4">
        <f>CL87*SUM($J37:CL37)</f>
        <v>0</v>
      </c>
      <c r="CM131" s="4">
        <f>CM87*SUM($J37:CM37)</f>
        <v>0</v>
      </c>
      <c r="CN131" s="4">
        <f>CN87*SUM($J37:CN37)</f>
        <v>0</v>
      </c>
      <c r="CO131" s="4">
        <f>CO87*SUM($J37:CO37)</f>
        <v>0</v>
      </c>
      <c r="CP131" s="4">
        <f>CP87*SUM($J37:CP37)</f>
        <v>0</v>
      </c>
      <c r="CQ131" s="4">
        <f>CQ87*SUM($J37:CQ37)</f>
        <v>0</v>
      </c>
      <c r="CR131" s="4">
        <f>CR87*SUM($J37:CR37)</f>
        <v>0</v>
      </c>
      <c r="CS131" s="4">
        <f>CS87*SUM($J37:CS37)</f>
        <v>0</v>
      </c>
      <c r="CT131" s="4">
        <f>CT87*SUM($J37:CT37)</f>
        <v>0</v>
      </c>
      <c r="CU131" s="4">
        <f>CU87*SUM($J37:CU37)</f>
        <v>0</v>
      </c>
      <c r="CV131" s="4">
        <f>CV87*SUM($J37:CV37)</f>
        <v>0</v>
      </c>
      <c r="CW131" s="4">
        <f>CW87*SUM($J37:CW37)</f>
        <v>0</v>
      </c>
      <c r="CX131" s="4">
        <f>CX87*SUM($J37:CX37)</f>
        <v>0</v>
      </c>
      <c r="CY131" s="4">
        <f>CY87*SUM($J37:CY37)</f>
        <v>0</v>
      </c>
      <c r="CZ131" s="4">
        <f>CZ87*SUM($J37:CZ37)</f>
        <v>0</v>
      </c>
      <c r="DA131" s="4">
        <f>DA87*SUM($J37:DA37)</f>
        <v>0</v>
      </c>
      <c r="DB131" s="4">
        <f>DB87*SUM($J37:DB37)</f>
        <v>0</v>
      </c>
      <c r="DC131" s="4">
        <f>DC87*SUM($J37:DC37)</f>
        <v>0</v>
      </c>
      <c r="DD131" s="4">
        <f>DD87*SUM($J37:DD37)</f>
        <v>0</v>
      </c>
      <c r="DE131" s="4">
        <f>DE87*SUM($J37:DE37)</f>
        <v>0</v>
      </c>
      <c r="DF131" s="4">
        <f>DF87*SUM($J37:DF37)</f>
        <v>0</v>
      </c>
      <c r="DG131" s="4">
        <f>DG87*SUM($J37:DG37)</f>
        <v>0</v>
      </c>
      <c r="DH131" s="4">
        <f>DH87*SUM($J37:DH37)</f>
        <v>0</v>
      </c>
      <c r="DI131" s="4">
        <f>DI87*SUM($J37:DI37)</f>
        <v>0</v>
      </c>
      <c r="DJ131" s="4">
        <f>DJ87*SUM($J37:DJ37)</f>
        <v>0</v>
      </c>
    </row>
    <row r="132" spans="1:114">
      <c r="B132" t="str">
        <f t="shared" si="12"/>
        <v>Создание / реконструкция объект №17</v>
      </c>
      <c r="G132" s="7" t="s">
        <v>0</v>
      </c>
      <c r="J132" s="4">
        <f>J88*SUM($J38:J38)</f>
        <v>0</v>
      </c>
      <c r="K132" s="4">
        <f>K88*SUM($J38:K38)</f>
        <v>0</v>
      </c>
      <c r="L132" s="4">
        <f>L88*SUM($J38:L38)</f>
        <v>0</v>
      </c>
      <c r="M132" s="4">
        <f>M88*SUM($J38:M38)</f>
        <v>0</v>
      </c>
      <c r="N132" s="4">
        <f>N88*SUM($J38:N38)</f>
        <v>0</v>
      </c>
      <c r="O132" s="4">
        <f>O88*SUM($J38:O38)</f>
        <v>0</v>
      </c>
      <c r="P132" s="4">
        <f>P88*SUM($J38:P38)</f>
        <v>0</v>
      </c>
      <c r="Q132" s="4">
        <f>Q88*SUM($J38:Q38)</f>
        <v>0</v>
      </c>
      <c r="R132" s="4">
        <f>R88*SUM($J38:R38)</f>
        <v>0</v>
      </c>
      <c r="S132" s="4">
        <f>S88*SUM($J38:S38)</f>
        <v>0</v>
      </c>
      <c r="T132" s="4">
        <f>T88*SUM($J38:T38)</f>
        <v>0</v>
      </c>
      <c r="U132" s="4">
        <f>U88*SUM($J38:U38)</f>
        <v>0</v>
      </c>
      <c r="V132" s="4">
        <f>V88*SUM($J38:V38)</f>
        <v>0</v>
      </c>
      <c r="W132" s="4">
        <f>W88*SUM($J38:W38)</f>
        <v>0</v>
      </c>
      <c r="X132" s="4">
        <f>X88*SUM($J38:X38)</f>
        <v>0</v>
      </c>
      <c r="Y132" s="4">
        <f>Y88*SUM($J38:Y38)</f>
        <v>0</v>
      </c>
      <c r="Z132" s="4">
        <f>Z88*SUM($J38:Z38)</f>
        <v>0</v>
      </c>
      <c r="AA132" s="4">
        <f>AA88*SUM($J38:AA38)</f>
        <v>0</v>
      </c>
      <c r="AB132" s="4">
        <f>AB88*SUM($J38:AB38)</f>
        <v>0</v>
      </c>
      <c r="AC132" s="4">
        <f>AC88*SUM($J38:AC38)</f>
        <v>0</v>
      </c>
      <c r="AD132" s="4">
        <f>AD88*SUM($J38:AD38)</f>
        <v>0</v>
      </c>
      <c r="AE132" s="4">
        <f>AE88*SUM($J38:AE38)</f>
        <v>0</v>
      </c>
      <c r="AF132" s="4">
        <f>AF88*SUM($J38:AF38)</f>
        <v>0</v>
      </c>
      <c r="AG132" s="4">
        <f>AG88*SUM($J38:AG38)</f>
        <v>0</v>
      </c>
      <c r="AH132" s="4">
        <f>AH88*SUM($J38:AH38)</f>
        <v>0</v>
      </c>
      <c r="AI132" s="4">
        <f>AI88*SUM($J38:AI38)</f>
        <v>0</v>
      </c>
      <c r="AJ132" s="4">
        <f>AJ88*SUM($J38:AJ38)</f>
        <v>0</v>
      </c>
      <c r="AK132" s="4">
        <f>AK88*SUM($J38:AK38)</f>
        <v>0</v>
      </c>
      <c r="AL132" s="4">
        <f>AL88*SUM($J38:AL38)</f>
        <v>0</v>
      </c>
      <c r="AM132" s="4">
        <f>AM88*SUM($J38:AM38)</f>
        <v>0</v>
      </c>
      <c r="AN132" s="4">
        <f>AN88*SUM($J38:AN38)</f>
        <v>0</v>
      </c>
      <c r="AO132" s="4">
        <f>AO88*SUM($J38:AO38)</f>
        <v>0</v>
      </c>
      <c r="AP132" s="4">
        <f>AP88*SUM($J38:AP38)</f>
        <v>0</v>
      </c>
      <c r="AQ132" s="4">
        <f>AQ88*SUM($J38:AQ38)</f>
        <v>0</v>
      </c>
      <c r="AR132" s="4">
        <f>AR88*SUM($J38:AR38)</f>
        <v>0</v>
      </c>
      <c r="AS132" s="4">
        <f>AS88*SUM($J38:AS38)</f>
        <v>0</v>
      </c>
      <c r="AT132" s="4">
        <f>AT88*SUM($J38:AT38)</f>
        <v>0</v>
      </c>
      <c r="AU132" s="4">
        <f>AU88*SUM($J38:AU38)</f>
        <v>0</v>
      </c>
      <c r="AV132" s="4">
        <f>AV88*SUM($J38:AV38)</f>
        <v>0</v>
      </c>
      <c r="AW132" s="4">
        <f>AW88*SUM($J38:AW38)</f>
        <v>0</v>
      </c>
      <c r="AX132" s="4">
        <f>AX88*SUM($J38:AX38)</f>
        <v>0</v>
      </c>
      <c r="AY132" s="4">
        <f>AY88*SUM($J38:AY38)</f>
        <v>0</v>
      </c>
      <c r="AZ132" s="4">
        <f>AZ88*SUM($J38:AZ38)</f>
        <v>0</v>
      </c>
      <c r="BA132" s="4">
        <f>BA88*SUM($J38:BA38)</f>
        <v>0</v>
      </c>
      <c r="BB132" s="4">
        <f>BB88*SUM($J38:BB38)</f>
        <v>0</v>
      </c>
      <c r="BC132" s="4">
        <f>BC88*SUM($J38:BC38)</f>
        <v>0</v>
      </c>
      <c r="BD132" s="4">
        <f>BD88*SUM($J38:BD38)</f>
        <v>0</v>
      </c>
      <c r="BE132" s="4">
        <f>BE88*SUM($J38:BE38)</f>
        <v>0</v>
      </c>
      <c r="BF132" s="4">
        <f>BF88*SUM($J38:BF38)</f>
        <v>0</v>
      </c>
      <c r="BG132" s="4">
        <f>BG88*SUM($J38:BG38)</f>
        <v>0</v>
      </c>
      <c r="BH132" s="4">
        <f>BH88*SUM($J38:BH38)</f>
        <v>0</v>
      </c>
      <c r="BI132" s="4">
        <f>BI88*SUM($J38:BI38)</f>
        <v>0</v>
      </c>
      <c r="BJ132" s="4">
        <f>BJ88*SUM($J38:BJ38)</f>
        <v>0</v>
      </c>
      <c r="BK132" s="4">
        <f>BK88*SUM($J38:BK38)</f>
        <v>0</v>
      </c>
      <c r="BL132" s="4">
        <f>BL88*SUM($J38:BL38)</f>
        <v>0</v>
      </c>
      <c r="BM132" s="4">
        <f>BM88*SUM($J38:BM38)</f>
        <v>0</v>
      </c>
      <c r="BN132" s="4">
        <f>BN88*SUM($J38:BN38)</f>
        <v>0</v>
      </c>
      <c r="BO132" s="4">
        <f>BO88*SUM($J38:BO38)</f>
        <v>0</v>
      </c>
      <c r="BP132" s="4">
        <f>BP88*SUM($J38:BP38)</f>
        <v>0</v>
      </c>
      <c r="BQ132" s="4">
        <f>BQ88*SUM($J38:BQ38)</f>
        <v>0</v>
      </c>
      <c r="BR132" s="4">
        <f>BR88*SUM($J38:BR38)</f>
        <v>0</v>
      </c>
      <c r="BS132" s="4">
        <f>BS88*SUM($J38:BS38)</f>
        <v>0</v>
      </c>
      <c r="BT132" s="4">
        <f>BT88*SUM($J38:BT38)</f>
        <v>0</v>
      </c>
      <c r="BU132" s="4">
        <f>BU88*SUM($J38:BU38)</f>
        <v>0</v>
      </c>
      <c r="BV132" s="4">
        <f>BV88*SUM($J38:BV38)</f>
        <v>0</v>
      </c>
      <c r="BW132" s="4">
        <f>BW88*SUM($J38:BW38)</f>
        <v>0</v>
      </c>
      <c r="BX132" s="4">
        <f>BX88*SUM($J38:BX38)</f>
        <v>0</v>
      </c>
      <c r="BY132" s="4">
        <f>BY88*SUM($J38:BY38)</f>
        <v>0</v>
      </c>
      <c r="BZ132" s="4">
        <f>BZ88*SUM($J38:BZ38)</f>
        <v>0</v>
      </c>
      <c r="CA132" s="4">
        <f>CA88*SUM($J38:CA38)</f>
        <v>0</v>
      </c>
      <c r="CB132" s="4">
        <f>CB88*SUM($J38:CB38)</f>
        <v>0</v>
      </c>
      <c r="CC132" s="4">
        <f>CC88*SUM($J38:CC38)</f>
        <v>0</v>
      </c>
      <c r="CD132" s="4">
        <f>CD88*SUM($J38:CD38)</f>
        <v>0</v>
      </c>
      <c r="CE132" s="4">
        <f>CE88*SUM($J38:CE38)</f>
        <v>0</v>
      </c>
      <c r="CF132" s="4">
        <f>CF88*SUM($J38:CF38)</f>
        <v>0</v>
      </c>
      <c r="CG132" s="4">
        <f>CG88*SUM($J38:CG38)</f>
        <v>0</v>
      </c>
      <c r="CH132" s="4">
        <f>CH88*SUM($J38:CH38)</f>
        <v>0</v>
      </c>
      <c r="CI132" s="4">
        <f>CI88*SUM($J38:CI38)</f>
        <v>0</v>
      </c>
      <c r="CJ132" s="4">
        <f>CJ88*SUM($J38:CJ38)</f>
        <v>0</v>
      </c>
      <c r="CK132" s="4">
        <f>CK88*SUM($J38:CK38)</f>
        <v>0</v>
      </c>
      <c r="CL132" s="4">
        <f>CL88*SUM($J38:CL38)</f>
        <v>0</v>
      </c>
      <c r="CM132" s="4">
        <f>CM88*SUM($J38:CM38)</f>
        <v>0</v>
      </c>
      <c r="CN132" s="4">
        <f>CN88*SUM($J38:CN38)</f>
        <v>0</v>
      </c>
      <c r="CO132" s="4">
        <f>CO88*SUM($J38:CO38)</f>
        <v>0</v>
      </c>
      <c r="CP132" s="4">
        <f>CP88*SUM($J38:CP38)</f>
        <v>0</v>
      </c>
      <c r="CQ132" s="4">
        <f>CQ88*SUM($J38:CQ38)</f>
        <v>0</v>
      </c>
      <c r="CR132" s="4">
        <f>CR88*SUM($J38:CR38)</f>
        <v>0</v>
      </c>
      <c r="CS132" s="4">
        <f>CS88*SUM($J38:CS38)</f>
        <v>0</v>
      </c>
      <c r="CT132" s="4">
        <f>CT88*SUM($J38:CT38)</f>
        <v>0</v>
      </c>
      <c r="CU132" s="4">
        <f>CU88*SUM($J38:CU38)</f>
        <v>0</v>
      </c>
      <c r="CV132" s="4">
        <f>CV88*SUM($J38:CV38)</f>
        <v>0</v>
      </c>
      <c r="CW132" s="4">
        <f>CW88*SUM($J38:CW38)</f>
        <v>0</v>
      </c>
      <c r="CX132" s="4">
        <f>CX88*SUM($J38:CX38)</f>
        <v>0</v>
      </c>
      <c r="CY132" s="4">
        <f>CY88*SUM($J38:CY38)</f>
        <v>0</v>
      </c>
      <c r="CZ132" s="4">
        <f>CZ88*SUM($J38:CZ38)</f>
        <v>0</v>
      </c>
      <c r="DA132" s="4">
        <f>DA88*SUM($J38:DA38)</f>
        <v>0</v>
      </c>
      <c r="DB132" s="4">
        <f>DB88*SUM($J38:DB38)</f>
        <v>0</v>
      </c>
      <c r="DC132" s="4">
        <f>DC88*SUM($J38:DC38)</f>
        <v>0</v>
      </c>
      <c r="DD132" s="4">
        <f>DD88*SUM($J38:DD38)</f>
        <v>0</v>
      </c>
      <c r="DE132" s="4">
        <f>DE88*SUM($J38:DE38)</f>
        <v>0</v>
      </c>
      <c r="DF132" s="4">
        <f>DF88*SUM($J38:DF38)</f>
        <v>0</v>
      </c>
      <c r="DG132" s="4">
        <f>DG88*SUM($J38:DG38)</f>
        <v>0</v>
      </c>
      <c r="DH132" s="4">
        <f>DH88*SUM($J38:DH38)</f>
        <v>0</v>
      </c>
      <c r="DI132" s="4">
        <f>DI88*SUM($J38:DI38)</f>
        <v>0</v>
      </c>
      <c r="DJ132" s="4">
        <f>DJ88*SUM($J38:DJ38)</f>
        <v>0</v>
      </c>
    </row>
    <row r="133" spans="1:114">
      <c r="B133" t="str">
        <f t="shared" si="12"/>
        <v>Создание / реконструкция объект №18</v>
      </c>
      <c r="G133" s="7" t="s">
        <v>0</v>
      </c>
      <c r="J133" s="4">
        <f>J89*SUM($J39:J39)</f>
        <v>0</v>
      </c>
      <c r="K133" s="4">
        <f>K89*SUM($J39:K39)</f>
        <v>0</v>
      </c>
      <c r="L133" s="4">
        <f>L89*SUM($J39:L39)</f>
        <v>0</v>
      </c>
      <c r="M133" s="4">
        <f>M89*SUM($J39:M39)</f>
        <v>0</v>
      </c>
      <c r="N133" s="4">
        <f>N89*SUM($J39:N39)</f>
        <v>0</v>
      </c>
      <c r="O133" s="4">
        <f>O89*SUM($J39:O39)</f>
        <v>0</v>
      </c>
      <c r="P133" s="4">
        <f>P89*SUM($J39:P39)</f>
        <v>0</v>
      </c>
      <c r="Q133" s="4">
        <f>Q89*SUM($J39:Q39)</f>
        <v>0</v>
      </c>
      <c r="R133" s="4">
        <f>R89*SUM($J39:R39)</f>
        <v>0</v>
      </c>
      <c r="S133" s="4">
        <f>S89*SUM($J39:S39)</f>
        <v>0</v>
      </c>
      <c r="T133" s="4">
        <f>T89*SUM($J39:T39)</f>
        <v>0</v>
      </c>
      <c r="U133" s="4">
        <f>U89*SUM($J39:U39)</f>
        <v>0</v>
      </c>
      <c r="V133" s="4">
        <f>V89*SUM($J39:V39)</f>
        <v>0</v>
      </c>
      <c r="W133" s="4">
        <f>W89*SUM($J39:W39)</f>
        <v>0</v>
      </c>
      <c r="X133" s="4">
        <f>X89*SUM($J39:X39)</f>
        <v>0</v>
      </c>
      <c r="Y133" s="4">
        <f>Y89*SUM($J39:Y39)</f>
        <v>0</v>
      </c>
      <c r="Z133" s="4">
        <f>Z89*SUM($J39:Z39)</f>
        <v>0</v>
      </c>
      <c r="AA133" s="4">
        <f>AA89*SUM($J39:AA39)</f>
        <v>0</v>
      </c>
      <c r="AB133" s="4">
        <f>AB89*SUM($J39:AB39)</f>
        <v>0</v>
      </c>
      <c r="AC133" s="4">
        <f>AC89*SUM($J39:AC39)</f>
        <v>0</v>
      </c>
      <c r="AD133" s="4">
        <f>AD89*SUM($J39:AD39)</f>
        <v>0</v>
      </c>
      <c r="AE133" s="4">
        <f>AE89*SUM($J39:AE39)</f>
        <v>0</v>
      </c>
      <c r="AF133" s="4">
        <f>AF89*SUM($J39:AF39)</f>
        <v>0</v>
      </c>
      <c r="AG133" s="4">
        <f>AG89*SUM($J39:AG39)</f>
        <v>0</v>
      </c>
      <c r="AH133" s="4">
        <f>AH89*SUM($J39:AH39)</f>
        <v>0</v>
      </c>
      <c r="AI133" s="4">
        <f>AI89*SUM($J39:AI39)</f>
        <v>0</v>
      </c>
      <c r="AJ133" s="4">
        <f>AJ89*SUM($J39:AJ39)</f>
        <v>0</v>
      </c>
      <c r="AK133" s="4">
        <f>AK89*SUM($J39:AK39)</f>
        <v>0</v>
      </c>
      <c r="AL133" s="4">
        <f>AL89*SUM($J39:AL39)</f>
        <v>0</v>
      </c>
      <c r="AM133" s="4">
        <f>AM89*SUM($J39:AM39)</f>
        <v>0</v>
      </c>
      <c r="AN133" s="4">
        <f>AN89*SUM($J39:AN39)</f>
        <v>0</v>
      </c>
      <c r="AO133" s="4">
        <f>AO89*SUM($J39:AO39)</f>
        <v>0</v>
      </c>
      <c r="AP133" s="4">
        <f>AP89*SUM($J39:AP39)</f>
        <v>0</v>
      </c>
      <c r="AQ133" s="4">
        <f>AQ89*SUM($J39:AQ39)</f>
        <v>0</v>
      </c>
      <c r="AR133" s="4">
        <f>AR89*SUM($J39:AR39)</f>
        <v>0</v>
      </c>
      <c r="AS133" s="4">
        <f>AS89*SUM($J39:AS39)</f>
        <v>0</v>
      </c>
      <c r="AT133" s="4">
        <f>AT89*SUM($J39:AT39)</f>
        <v>0</v>
      </c>
      <c r="AU133" s="4">
        <f>AU89*SUM($J39:AU39)</f>
        <v>0</v>
      </c>
      <c r="AV133" s="4">
        <f>AV89*SUM($J39:AV39)</f>
        <v>0</v>
      </c>
      <c r="AW133" s="4">
        <f>AW89*SUM($J39:AW39)</f>
        <v>0</v>
      </c>
      <c r="AX133" s="4">
        <f>AX89*SUM($J39:AX39)</f>
        <v>0</v>
      </c>
      <c r="AY133" s="4">
        <f>AY89*SUM($J39:AY39)</f>
        <v>0</v>
      </c>
      <c r="AZ133" s="4">
        <f>AZ89*SUM($J39:AZ39)</f>
        <v>0</v>
      </c>
      <c r="BA133" s="4">
        <f>BA89*SUM($J39:BA39)</f>
        <v>0</v>
      </c>
      <c r="BB133" s="4">
        <f>BB89*SUM($J39:BB39)</f>
        <v>0</v>
      </c>
      <c r="BC133" s="4">
        <f>BC89*SUM($J39:BC39)</f>
        <v>0</v>
      </c>
      <c r="BD133" s="4">
        <f>BD89*SUM($J39:BD39)</f>
        <v>0</v>
      </c>
      <c r="BE133" s="4">
        <f>BE89*SUM($J39:BE39)</f>
        <v>0</v>
      </c>
      <c r="BF133" s="4">
        <f>BF89*SUM($J39:BF39)</f>
        <v>0</v>
      </c>
      <c r="BG133" s="4">
        <f>BG89*SUM($J39:BG39)</f>
        <v>0</v>
      </c>
      <c r="BH133" s="4">
        <f>BH89*SUM($J39:BH39)</f>
        <v>0</v>
      </c>
      <c r="BI133" s="4">
        <f>BI89*SUM($J39:BI39)</f>
        <v>0</v>
      </c>
      <c r="BJ133" s="4">
        <f>BJ89*SUM($J39:BJ39)</f>
        <v>0</v>
      </c>
      <c r="BK133" s="4">
        <f>BK89*SUM($J39:BK39)</f>
        <v>0</v>
      </c>
      <c r="BL133" s="4">
        <f>BL89*SUM($J39:BL39)</f>
        <v>0</v>
      </c>
      <c r="BM133" s="4">
        <f>BM89*SUM($J39:BM39)</f>
        <v>0</v>
      </c>
      <c r="BN133" s="4">
        <f>BN89*SUM($J39:BN39)</f>
        <v>0</v>
      </c>
      <c r="BO133" s="4">
        <f>BO89*SUM($J39:BO39)</f>
        <v>0</v>
      </c>
      <c r="BP133" s="4">
        <f>BP89*SUM($J39:BP39)</f>
        <v>0</v>
      </c>
      <c r="BQ133" s="4">
        <f>BQ89*SUM($J39:BQ39)</f>
        <v>0</v>
      </c>
      <c r="BR133" s="4">
        <f>BR89*SUM($J39:BR39)</f>
        <v>0</v>
      </c>
      <c r="BS133" s="4">
        <f>BS89*SUM($J39:BS39)</f>
        <v>0</v>
      </c>
      <c r="BT133" s="4">
        <f>BT89*SUM($J39:BT39)</f>
        <v>0</v>
      </c>
      <c r="BU133" s="4">
        <f>BU89*SUM($J39:BU39)</f>
        <v>0</v>
      </c>
      <c r="BV133" s="4">
        <f>BV89*SUM($J39:BV39)</f>
        <v>0</v>
      </c>
      <c r="BW133" s="4">
        <f>BW89*SUM($J39:BW39)</f>
        <v>0</v>
      </c>
      <c r="BX133" s="4">
        <f>BX89*SUM($J39:BX39)</f>
        <v>0</v>
      </c>
      <c r="BY133" s="4">
        <f>BY89*SUM($J39:BY39)</f>
        <v>0</v>
      </c>
      <c r="BZ133" s="4">
        <f>BZ89*SUM($J39:BZ39)</f>
        <v>0</v>
      </c>
      <c r="CA133" s="4">
        <f>CA89*SUM($J39:CA39)</f>
        <v>0</v>
      </c>
      <c r="CB133" s="4">
        <f>CB89*SUM($J39:CB39)</f>
        <v>0</v>
      </c>
      <c r="CC133" s="4">
        <f>CC89*SUM($J39:CC39)</f>
        <v>0</v>
      </c>
      <c r="CD133" s="4">
        <f>CD89*SUM($J39:CD39)</f>
        <v>0</v>
      </c>
      <c r="CE133" s="4">
        <f>CE89*SUM($J39:CE39)</f>
        <v>0</v>
      </c>
      <c r="CF133" s="4">
        <f>CF89*SUM($J39:CF39)</f>
        <v>0</v>
      </c>
      <c r="CG133" s="4">
        <f>CG89*SUM($J39:CG39)</f>
        <v>0</v>
      </c>
      <c r="CH133" s="4">
        <f>CH89*SUM($J39:CH39)</f>
        <v>0</v>
      </c>
      <c r="CI133" s="4">
        <f>CI89*SUM($J39:CI39)</f>
        <v>0</v>
      </c>
      <c r="CJ133" s="4">
        <f>CJ89*SUM($J39:CJ39)</f>
        <v>0</v>
      </c>
      <c r="CK133" s="4">
        <f>CK89*SUM($J39:CK39)</f>
        <v>0</v>
      </c>
      <c r="CL133" s="4">
        <f>CL89*SUM($J39:CL39)</f>
        <v>0</v>
      </c>
      <c r="CM133" s="4">
        <f>CM89*SUM($J39:CM39)</f>
        <v>0</v>
      </c>
      <c r="CN133" s="4">
        <f>CN89*SUM($J39:CN39)</f>
        <v>0</v>
      </c>
      <c r="CO133" s="4">
        <f>CO89*SUM($J39:CO39)</f>
        <v>0</v>
      </c>
      <c r="CP133" s="4">
        <f>CP89*SUM($J39:CP39)</f>
        <v>0</v>
      </c>
      <c r="CQ133" s="4">
        <f>CQ89*SUM($J39:CQ39)</f>
        <v>0</v>
      </c>
      <c r="CR133" s="4">
        <f>CR89*SUM($J39:CR39)</f>
        <v>0</v>
      </c>
      <c r="CS133" s="4">
        <f>CS89*SUM($J39:CS39)</f>
        <v>0</v>
      </c>
      <c r="CT133" s="4">
        <f>CT89*SUM($J39:CT39)</f>
        <v>0</v>
      </c>
      <c r="CU133" s="4">
        <f>CU89*SUM($J39:CU39)</f>
        <v>0</v>
      </c>
      <c r="CV133" s="4">
        <f>CV89*SUM($J39:CV39)</f>
        <v>0</v>
      </c>
      <c r="CW133" s="4">
        <f>CW89*SUM($J39:CW39)</f>
        <v>0</v>
      </c>
      <c r="CX133" s="4">
        <f>CX89*SUM($J39:CX39)</f>
        <v>0</v>
      </c>
      <c r="CY133" s="4">
        <f>CY89*SUM($J39:CY39)</f>
        <v>0</v>
      </c>
      <c r="CZ133" s="4">
        <f>CZ89*SUM($J39:CZ39)</f>
        <v>0</v>
      </c>
      <c r="DA133" s="4">
        <f>DA89*SUM($J39:DA39)</f>
        <v>0</v>
      </c>
      <c r="DB133" s="4">
        <f>DB89*SUM($J39:DB39)</f>
        <v>0</v>
      </c>
      <c r="DC133" s="4">
        <f>DC89*SUM($J39:DC39)</f>
        <v>0</v>
      </c>
      <c r="DD133" s="4">
        <f>DD89*SUM($J39:DD39)</f>
        <v>0</v>
      </c>
      <c r="DE133" s="4">
        <f>DE89*SUM($J39:DE39)</f>
        <v>0</v>
      </c>
      <c r="DF133" s="4">
        <f>DF89*SUM($J39:DF39)</f>
        <v>0</v>
      </c>
      <c r="DG133" s="4">
        <f>DG89*SUM($J39:DG39)</f>
        <v>0</v>
      </c>
      <c r="DH133" s="4">
        <f>DH89*SUM($J39:DH39)</f>
        <v>0</v>
      </c>
      <c r="DI133" s="4">
        <f>DI89*SUM($J39:DI39)</f>
        <v>0</v>
      </c>
      <c r="DJ133" s="4">
        <f>DJ89*SUM($J39:DJ39)</f>
        <v>0</v>
      </c>
    </row>
    <row r="134" spans="1:114">
      <c r="B134" t="str">
        <f t="shared" si="12"/>
        <v>Создание / реконструкция объект №19</v>
      </c>
      <c r="G134" s="7" t="s">
        <v>0</v>
      </c>
      <c r="J134" s="4">
        <f>J90*SUM($J40:J40)</f>
        <v>0</v>
      </c>
      <c r="K134" s="4">
        <f>K90*SUM($J40:K40)</f>
        <v>0</v>
      </c>
      <c r="L134" s="4">
        <f>L90*SUM($J40:L40)</f>
        <v>0</v>
      </c>
      <c r="M134" s="4">
        <f>M90*SUM($J40:M40)</f>
        <v>0</v>
      </c>
      <c r="N134" s="4">
        <f>N90*SUM($J40:N40)</f>
        <v>0</v>
      </c>
      <c r="O134" s="4">
        <f>O90*SUM($J40:O40)</f>
        <v>0</v>
      </c>
      <c r="P134" s="4">
        <f>P90*SUM($J40:P40)</f>
        <v>0</v>
      </c>
      <c r="Q134" s="4">
        <f>Q90*SUM($J40:Q40)</f>
        <v>0</v>
      </c>
      <c r="R134" s="4">
        <f>R90*SUM($J40:R40)</f>
        <v>0</v>
      </c>
      <c r="S134" s="4">
        <f>S90*SUM($J40:S40)</f>
        <v>0</v>
      </c>
      <c r="T134" s="4">
        <f>T90*SUM($J40:T40)</f>
        <v>0</v>
      </c>
      <c r="U134" s="4">
        <f>U90*SUM($J40:U40)</f>
        <v>0</v>
      </c>
      <c r="V134" s="4">
        <f>V90*SUM($J40:V40)</f>
        <v>0</v>
      </c>
      <c r="W134" s="4">
        <f>W90*SUM($J40:W40)</f>
        <v>0</v>
      </c>
      <c r="X134" s="4">
        <f>X90*SUM($J40:X40)</f>
        <v>0</v>
      </c>
      <c r="Y134" s="4">
        <f>Y90*SUM($J40:Y40)</f>
        <v>0</v>
      </c>
      <c r="Z134" s="4">
        <f>Z90*SUM($J40:Z40)</f>
        <v>0</v>
      </c>
      <c r="AA134" s="4">
        <f>AA90*SUM($J40:AA40)</f>
        <v>0</v>
      </c>
      <c r="AB134" s="4">
        <f>AB90*SUM($J40:AB40)</f>
        <v>0</v>
      </c>
      <c r="AC134" s="4">
        <f>AC90*SUM($J40:AC40)</f>
        <v>0</v>
      </c>
      <c r="AD134" s="4">
        <f>AD90*SUM($J40:AD40)</f>
        <v>0</v>
      </c>
      <c r="AE134" s="4">
        <f>AE90*SUM($J40:AE40)</f>
        <v>0</v>
      </c>
      <c r="AF134" s="4">
        <f>AF90*SUM($J40:AF40)</f>
        <v>0</v>
      </c>
      <c r="AG134" s="4">
        <f>AG90*SUM($J40:AG40)</f>
        <v>0</v>
      </c>
      <c r="AH134" s="4">
        <f>AH90*SUM($J40:AH40)</f>
        <v>0</v>
      </c>
      <c r="AI134" s="4">
        <f>AI90*SUM($J40:AI40)</f>
        <v>0</v>
      </c>
      <c r="AJ134" s="4">
        <f>AJ90*SUM($J40:AJ40)</f>
        <v>0</v>
      </c>
      <c r="AK134" s="4">
        <f>AK90*SUM($J40:AK40)</f>
        <v>0</v>
      </c>
      <c r="AL134" s="4">
        <f>AL90*SUM($J40:AL40)</f>
        <v>0</v>
      </c>
      <c r="AM134" s="4">
        <f>AM90*SUM($J40:AM40)</f>
        <v>0</v>
      </c>
      <c r="AN134" s="4">
        <f>AN90*SUM($J40:AN40)</f>
        <v>0</v>
      </c>
      <c r="AO134" s="4">
        <f>AO90*SUM($J40:AO40)</f>
        <v>0</v>
      </c>
      <c r="AP134" s="4">
        <f>AP90*SUM($J40:AP40)</f>
        <v>0</v>
      </c>
      <c r="AQ134" s="4">
        <f>AQ90*SUM($J40:AQ40)</f>
        <v>0</v>
      </c>
      <c r="AR134" s="4">
        <f>AR90*SUM($J40:AR40)</f>
        <v>0</v>
      </c>
      <c r="AS134" s="4">
        <f>AS90*SUM($J40:AS40)</f>
        <v>0</v>
      </c>
      <c r="AT134" s="4">
        <f>AT90*SUM($J40:AT40)</f>
        <v>0</v>
      </c>
      <c r="AU134" s="4">
        <f>AU90*SUM($J40:AU40)</f>
        <v>0</v>
      </c>
      <c r="AV134" s="4">
        <f>AV90*SUM($J40:AV40)</f>
        <v>0</v>
      </c>
      <c r="AW134" s="4">
        <f>AW90*SUM($J40:AW40)</f>
        <v>0</v>
      </c>
      <c r="AX134" s="4">
        <f>AX90*SUM($J40:AX40)</f>
        <v>0</v>
      </c>
      <c r="AY134" s="4">
        <f>AY90*SUM($J40:AY40)</f>
        <v>0</v>
      </c>
      <c r="AZ134" s="4">
        <f>AZ90*SUM($J40:AZ40)</f>
        <v>0</v>
      </c>
      <c r="BA134" s="4">
        <f>BA90*SUM($J40:BA40)</f>
        <v>0</v>
      </c>
      <c r="BB134" s="4">
        <f>BB90*SUM($J40:BB40)</f>
        <v>0</v>
      </c>
      <c r="BC134" s="4">
        <f>BC90*SUM($J40:BC40)</f>
        <v>0</v>
      </c>
      <c r="BD134" s="4">
        <f>BD90*SUM($J40:BD40)</f>
        <v>0</v>
      </c>
      <c r="BE134" s="4">
        <f>BE90*SUM($J40:BE40)</f>
        <v>0</v>
      </c>
      <c r="BF134" s="4">
        <f>BF90*SUM($J40:BF40)</f>
        <v>0</v>
      </c>
      <c r="BG134" s="4">
        <f>BG90*SUM($J40:BG40)</f>
        <v>0</v>
      </c>
      <c r="BH134" s="4">
        <f>BH90*SUM($J40:BH40)</f>
        <v>0</v>
      </c>
      <c r="BI134" s="4">
        <f>BI90*SUM($J40:BI40)</f>
        <v>0</v>
      </c>
      <c r="BJ134" s="4">
        <f>BJ90*SUM($J40:BJ40)</f>
        <v>0</v>
      </c>
      <c r="BK134" s="4">
        <f>BK90*SUM($J40:BK40)</f>
        <v>0</v>
      </c>
      <c r="BL134" s="4">
        <f>BL90*SUM($J40:BL40)</f>
        <v>0</v>
      </c>
      <c r="BM134" s="4">
        <f>BM90*SUM($J40:BM40)</f>
        <v>0</v>
      </c>
      <c r="BN134" s="4">
        <f>BN90*SUM($J40:BN40)</f>
        <v>0</v>
      </c>
      <c r="BO134" s="4">
        <f>BO90*SUM($J40:BO40)</f>
        <v>0</v>
      </c>
      <c r="BP134" s="4">
        <f>BP90*SUM($J40:BP40)</f>
        <v>0</v>
      </c>
      <c r="BQ134" s="4">
        <f>BQ90*SUM($J40:BQ40)</f>
        <v>0</v>
      </c>
      <c r="BR134" s="4">
        <f>BR90*SUM($J40:BR40)</f>
        <v>0</v>
      </c>
      <c r="BS134" s="4">
        <f>BS90*SUM($J40:BS40)</f>
        <v>0</v>
      </c>
      <c r="BT134" s="4">
        <f>BT90*SUM($J40:BT40)</f>
        <v>0</v>
      </c>
      <c r="BU134" s="4">
        <f>BU90*SUM($J40:BU40)</f>
        <v>0</v>
      </c>
      <c r="BV134" s="4">
        <f>BV90*SUM($J40:BV40)</f>
        <v>0</v>
      </c>
      <c r="BW134" s="4">
        <f>BW90*SUM($J40:BW40)</f>
        <v>0</v>
      </c>
      <c r="BX134" s="4">
        <f>BX90*SUM($J40:BX40)</f>
        <v>0</v>
      </c>
      <c r="BY134" s="4">
        <f>BY90*SUM($J40:BY40)</f>
        <v>0</v>
      </c>
      <c r="BZ134" s="4">
        <f>BZ90*SUM($J40:BZ40)</f>
        <v>0</v>
      </c>
      <c r="CA134" s="4">
        <f>CA90*SUM($J40:CA40)</f>
        <v>0</v>
      </c>
      <c r="CB134" s="4">
        <f>CB90*SUM($J40:CB40)</f>
        <v>0</v>
      </c>
      <c r="CC134" s="4">
        <f>CC90*SUM($J40:CC40)</f>
        <v>0</v>
      </c>
      <c r="CD134" s="4">
        <f>CD90*SUM($J40:CD40)</f>
        <v>0</v>
      </c>
      <c r="CE134" s="4">
        <f>CE90*SUM($J40:CE40)</f>
        <v>0</v>
      </c>
      <c r="CF134" s="4">
        <f>CF90*SUM($J40:CF40)</f>
        <v>0</v>
      </c>
      <c r="CG134" s="4">
        <f>CG90*SUM($J40:CG40)</f>
        <v>0</v>
      </c>
      <c r="CH134" s="4">
        <f>CH90*SUM($J40:CH40)</f>
        <v>0</v>
      </c>
      <c r="CI134" s="4">
        <f>CI90*SUM($J40:CI40)</f>
        <v>0</v>
      </c>
      <c r="CJ134" s="4">
        <f>CJ90*SUM($J40:CJ40)</f>
        <v>0</v>
      </c>
      <c r="CK134" s="4">
        <f>CK90*SUM($J40:CK40)</f>
        <v>0</v>
      </c>
      <c r="CL134" s="4">
        <f>CL90*SUM($J40:CL40)</f>
        <v>0</v>
      </c>
      <c r="CM134" s="4">
        <f>CM90*SUM($J40:CM40)</f>
        <v>0</v>
      </c>
      <c r="CN134" s="4">
        <f>CN90*SUM($J40:CN40)</f>
        <v>0</v>
      </c>
      <c r="CO134" s="4">
        <f>CO90*SUM($J40:CO40)</f>
        <v>0</v>
      </c>
      <c r="CP134" s="4">
        <f>CP90*SUM($J40:CP40)</f>
        <v>0</v>
      </c>
      <c r="CQ134" s="4">
        <f>CQ90*SUM($J40:CQ40)</f>
        <v>0</v>
      </c>
      <c r="CR134" s="4">
        <f>CR90*SUM($J40:CR40)</f>
        <v>0</v>
      </c>
      <c r="CS134" s="4">
        <f>CS90*SUM($J40:CS40)</f>
        <v>0</v>
      </c>
      <c r="CT134" s="4">
        <f>CT90*SUM($J40:CT40)</f>
        <v>0</v>
      </c>
      <c r="CU134" s="4">
        <f>CU90*SUM($J40:CU40)</f>
        <v>0</v>
      </c>
      <c r="CV134" s="4">
        <f>CV90*SUM($J40:CV40)</f>
        <v>0</v>
      </c>
      <c r="CW134" s="4">
        <f>CW90*SUM($J40:CW40)</f>
        <v>0</v>
      </c>
      <c r="CX134" s="4">
        <f>CX90*SUM($J40:CX40)</f>
        <v>0</v>
      </c>
      <c r="CY134" s="4">
        <f>CY90*SUM($J40:CY40)</f>
        <v>0</v>
      </c>
      <c r="CZ134" s="4">
        <f>CZ90*SUM($J40:CZ40)</f>
        <v>0</v>
      </c>
      <c r="DA134" s="4">
        <f>DA90*SUM($J40:DA40)</f>
        <v>0</v>
      </c>
      <c r="DB134" s="4">
        <f>DB90*SUM($J40:DB40)</f>
        <v>0</v>
      </c>
      <c r="DC134" s="4">
        <f>DC90*SUM($J40:DC40)</f>
        <v>0</v>
      </c>
      <c r="DD134" s="4">
        <f>DD90*SUM($J40:DD40)</f>
        <v>0</v>
      </c>
      <c r="DE134" s="4">
        <f>DE90*SUM($J40:DE40)</f>
        <v>0</v>
      </c>
      <c r="DF134" s="4">
        <f>DF90*SUM($J40:DF40)</f>
        <v>0</v>
      </c>
      <c r="DG134" s="4">
        <f>DG90*SUM($J40:DG40)</f>
        <v>0</v>
      </c>
      <c r="DH134" s="4">
        <f>DH90*SUM($J40:DH40)</f>
        <v>0</v>
      </c>
      <c r="DI134" s="4">
        <f>DI90*SUM($J40:DI40)</f>
        <v>0</v>
      </c>
      <c r="DJ134" s="4">
        <f>DJ90*SUM($J40:DJ40)</f>
        <v>0</v>
      </c>
    </row>
    <row r="135" spans="1:114">
      <c r="B135" t="str">
        <f t="shared" si="12"/>
        <v>Создание / реконструкция объект №20</v>
      </c>
      <c r="G135" s="7" t="s">
        <v>0</v>
      </c>
      <c r="J135" s="4">
        <f>J91*SUM($J41:J41)</f>
        <v>0</v>
      </c>
      <c r="K135" s="4">
        <f>K91*SUM($J41:K41)</f>
        <v>0</v>
      </c>
      <c r="L135" s="4">
        <f>L91*SUM($J41:L41)</f>
        <v>0</v>
      </c>
      <c r="M135" s="4">
        <f>M91*SUM($J41:M41)</f>
        <v>0</v>
      </c>
      <c r="N135" s="4">
        <f>N91*SUM($J41:N41)</f>
        <v>0</v>
      </c>
      <c r="O135" s="4">
        <f>O91*SUM($J41:O41)</f>
        <v>0</v>
      </c>
      <c r="P135" s="4">
        <f>P91*SUM($J41:P41)</f>
        <v>0</v>
      </c>
      <c r="Q135" s="4">
        <f>Q91*SUM($J41:Q41)</f>
        <v>0</v>
      </c>
      <c r="R135" s="4">
        <f>R91*SUM($J41:R41)</f>
        <v>0</v>
      </c>
      <c r="S135" s="4">
        <f>S91*SUM($J41:S41)</f>
        <v>0</v>
      </c>
      <c r="T135" s="4">
        <f>T91*SUM($J41:T41)</f>
        <v>0</v>
      </c>
      <c r="U135" s="4">
        <f>U91*SUM($J41:U41)</f>
        <v>0</v>
      </c>
      <c r="V135" s="4">
        <f>V91*SUM($J41:V41)</f>
        <v>0</v>
      </c>
      <c r="W135" s="4">
        <f>W91*SUM($J41:W41)</f>
        <v>0</v>
      </c>
      <c r="X135" s="4">
        <f>X91*SUM($J41:X41)</f>
        <v>0</v>
      </c>
      <c r="Y135" s="4">
        <f>Y91*SUM($J41:Y41)</f>
        <v>0</v>
      </c>
      <c r="Z135" s="4">
        <f>Z91*SUM($J41:Z41)</f>
        <v>0</v>
      </c>
      <c r="AA135" s="4">
        <f>AA91*SUM($J41:AA41)</f>
        <v>0</v>
      </c>
      <c r="AB135" s="4">
        <f>AB91*SUM($J41:AB41)</f>
        <v>0</v>
      </c>
      <c r="AC135" s="4">
        <f>AC91*SUM($J41:AC41)</f>
        <v>0</v>
      </c>
      <c r="AD135" s="4">
        <f>AD91*SUM($J41:AD41)</f>
        <v>0</v>
      </c>
      <c r="AE135" s="4">
        <f>AE91*SUM($J41:AE41)</f>
        <v>0</v>
      </c>
      <c r="AF135" s="4">
        <f>AF91*SUM($J41:AF41)</f>
        <v>0</v>
      </c>
      <c r="AG135" s="4">
        <f>AG91*SUM($J41:AG41)</f>
        <v>0</v>
      </c>
      <c r="AH135" s="4">
        <f>AH91*SUM($J41:AH41)</f>
        <v>0</v>
      </c>
      <c r="AI135" s="4">
        <f>AI91*SUM($J41:AI41)</f>
        <v>0</v>
      </c>
      <c r="AJ135" s="4">
        <f>AJ91*SUM($J41:AJ41)</f>
        <v>0</v>
      </c>
      <c r="AK135" s="4">
        <f>AK91*SUM($J41:AK41)</f>
        <v>0</v>
      </c>
      <c r="AL135" s="4">
        <f>AL91*SUM($J41:AL41)</f>
        <v>0</v>
      </c>
      <c r="AM135" s="4">
        <f>AM91*SUM($J41:AM41)</f>
        <v>0</v>
      </c>
      <c r="AN135" s="4">
        <f>AN91*SUM($J41:AN41)</f>
        <v>0</v>
      </c>
      <c r="AO135" s="4">
        <f>AO91*SUM($J41:AO41)</f>
        <v>0</v>
      </c>
      <c r="AP135" s="4">
        <f>AP91*SUM($J41:AP41)</f>
        <v>0</v>
      </c>
      <c r="AQ135" s="4">
        <f>AQ91*SUM($J41:AQ41)</f>
        <v>0</v>
      </c>
      <c r="AR135" s="4">
        <f>AR91*SUM($J41:AR41)</f>
        <v>0</v>
      </c>
      <c r="AS135" s="4">
        <f>AS91*SUM($J41:AS41)</f>
        <v>0</v>
      </c>
      <c r="AT135" s="4">
        <f>AT91*SUM($J41:AT41)</f>
        <v>0</v>
      </c>
      <c r="AU135" s="4">
        <f>AU91*SUM($J41:AU41)</f>
        <v>0</v>
      </c>
      <c r="AV135" s="4">
        <f>AV91*SUM($J41:AV41)</f>
        <v>0</v>
      </c>
      <c r="AW135" s="4">
        <f>AW91*SUM($J41:AW41)</f>
        <v>0</v>
      </c>
      <c r="AX135" s="4">
        <f>AX91*SUM($J41:AX41)</f>
        <v>0</v>
      </c>
      <c r="AY135" s="4">
        <f>AY91*SUM($J41:AY41)</f>
        <v>0</v>
      </c>
      <c r="AZ135" s="4">
        <f>AZ91*SUM($J41:AZ41)</f>
        <v>0</v>
      </c>
      <c r="BA135" s="4">
        <f>BA91*SUM($J41:BA41)</f>
        <v>0</v>
      </c>
      <c r="BB135" s="4">
        <f>BB91*SUM($J41:BB41)</f>
        <v>0</v>
      </c>
      <c r="BC135" s="4">
        <f>BC91*SUM($J41:BC41)</f>
        <v>0</v>
      </c>
      <c r="BD135" s="4">
        <f>BD91*SUM($J41:BD41)</f>
        <v>0</v>
      </c>
      <c r="BE135" s="4">
        <f>BE91*SUM($J41:BE41)</f>
        <v>0</v>
      </c>
      <c r="BF135" s="4">
        <f>BF91*SUM($J41:BF41)</f>
        <v>0</v>
      </c>
      <c r="BG135" s="4">
        <f>BG91*SUM($J41:BG41)</f>
        <v>0</v>
      </c>
      <c r="BH135" s="4">
        <f>BH91*SUM($J41:BH41)</f>
        <v>0</v>
      </c>
      <c r="BI135" s="4">
        <f>BI91*SUM($J41:BI41)</f>
        <v>0</v>
      </c>
      <c r="BJ135" s="4">
        <f>BJ91*SUM($J41:BJ41)</f>
        <v>0</v>
      </c>
      <c r="BK135" s="4">
        <f>BK91*SUM($J41:BK41)</f>
        <v>0</v>
      </c>
      <c r="BL135" s="4">
        <f>BL91*SUM($J41:BL41)</f>
        <v>0</v>
      </c>
      <c r="BM135" s="4">
        <f>BM91*SUM($J41:BM41)</f>
        <v>0</v>
      </c>
      <c r="BN135" s="4">
        <f>BN91*SUM($J41:BN41)</f>
        <v>0</v>
      </c>
      <c r="BO135" s="4">
        <f>BO91*SUM($J41:BO41)</f>
        <v>0</v>
      </c>
      <c r="BP135" s="4">
        <f>BP91*SUM($J41:BP41)</f>
        <v>0</v>
      </c>
      <c r="BQ135" s="4">
        <f>BQ91*SUM($J41:BQ41)</f>
        <v>0</v>
      </c>
      <c r="BR135" s="4">
        <f>BR91*SUM($J41:BR41)</f>
        <v>0</v>
      </c>
      <c r="BS135" s="4">
        <f>BS91*SUM($J41:BS41)</f>
        <v>0</v>
      </c>
      <c r="BT135" s="4">
        <f>BT91*SUM($J41:BT41)</f>
        <v>0</v>
      </c>
      <c r="BU135" s="4">
        <f>BU91*SUM($J41:BU41)</f>
        <v>0</v>
      </c>
      <c r="BV135" s="4">
        <f>BV91*SUM($J41:BV41)</f>
        <v>0</v>
      </c>
      <c r="BW135" s="4">
        <f>BW91*SUM($J41:BW41)</f>
        <v>0</v>
      </c>
      <c r="BX135" s="4">
        <f>BX91*SUM($J41:BX41)</f>
        <v>0</v>
      </c>
      <c r="BY135" s="4">
        <f>BY91*SUM($J41:BY41)</f>
        <v>0</v>
      </c>
      <c r="BZ135" s="4">
        <f>BZ91*SUM($J41:BZ41)</f>
        <v>0</v>
      </c>
      <c r="CA135" s="4">
        <f>CA91*SUM($J41:CA41)</f>
        <v>0</v>
      </c>
      <c r="CB135" s="4">
        <f>CB91*SUM($J41:CB41)</f>
        <v>0</v>
      </c>
      <c r="CC135" s="4">
        <f>CC91*SUM($J41:CC41)</f>
        <v>0</v>
      </c>
      <c r="CD135" s="4">
        <f>CD91*SUM($J41:CD41)</f>
        <v>0</v>
      </c>
      <c r="CE135" s="4">
        <f>CE91*SUM($J41:CE41)</f>
        <v>0</v>
      </c>
      <c r="CF135" s="4">
        <f>CF91*SUM($J41:CF41)</f>
        <v>0</v>
      </c>
      <c r="CG135" s="4">
        <f>CG91*SUM($J41:CG41)</f>
        <v>0</v>
      </c>
      <c r="CH135" s="4">
        <f>CH91*SUM($J41:CH41)</f>
        <v>0</v>
      </c>
      <c r="CI135" s="4">
        <f>CI91*SUM($J41:CI41)</f>
        <v>0</v>
      </c>
      <c r="CJ135" s="4">
        <f>CJ91*SUM($J41:CJ41)</f>
        <v>0</v>
      </c>
      <c r="CK135" s="4">
        <f>CK91*SUM($J41:CK41)</f>
        <v>0</v>
      </c>
      <c r="CL135" s="4">
        <f>CL91*SUM($J41:CL41)</f>
        <v>0</v>
      </c>
      <c r="CM135" s="4">
        <f>CM91*SUM($J41:CM41)</f>
        <v>0</v>
      </c>
      <c r="CN135" s="4">
        <f>CN91*SUM($J41:CN41)</f>
        <v>0</v>
      </c>
      <c r="CO135" s="4">
        <f>CO91*SUM($J41:CO41)</f>
        <v>0</v>
      </c>
      <c r="CP135" s="4">
        <f>CP91*SUM($J41:CP41)</f>
        <v>0</v>
      </c>
      <c r="CQ135" s="4">
        <f>CQ91*SUM($J41:CQ41)</f>
        <v>0</v>
      </c>
      <c r="CR135" s="4">
        <f>CR91*SUM($J41:CR41)</f>
        <v>0</v>
      </c>
      <c r="CS135" s="4">
        <f>CS91*SUM($J41:CS41)</f>
        <v>0</v>
      </c>
      <c r="CT135" s="4">
        <f>CT91*SUM($J41:CT41)</f>
        <v>0</v>
      </c>
      <c r="CU135" s="4">
        <f>CU91*SUM($J41:CU41)</f>
        <v>0</v>
      </c>
      <c r="CV135" s="4">
        <f>CV91*SUM($J41:CV41)</f>
        <v>0</v>
      </c>
      <c r="CW135" s="4">
        <f>CW91*SUM($J41:CW41)</f>
        <v>0</v>
      </c>
      <c r="CX135" s="4">
        <f>CX91*SUM($J41:CX41)</f>
        <v>0</v>
      </c>
      <c r="CY135" s="4">
        <f>CY91*SUM($J41:CY41)</f>
        <v>0</v>
      </c>
      <c r="CZ135" s="4">
        <f>CZ91*SUM($J41:CZ41)</f>
        <v>0</v>
      </c>
      <c r="DA135" s="4">
        <f>DA91*SUM($J41:DA41)</f>
        <v>0</v>
      </c>
      <c r="DB135" s="4">
        <f>DB91*SUM($J41:DB41)</f>
        <v>0</v>
      </c>
      <c r="DC135" s="4">
        <f>DC91*SUM($J41:DC41)</f>
        <v>0</v>
      </c>
      <c r="DD135" s="4">
        <f>DD91*SUM($J41:DD41)</f>
        <v>0</v>
      </c>
      <c r="DE135" s="4">
        <f>DE91*SUM($J41:DE41)</f>
        <v>0</v>
      </c>
      <c r="DF135" s="4">
        <f>DF91*SUM($J41:DF41)</f>
        <v>0</v>
      </c>
      <c r="DG135" s="4">
        <f>DG91*SUM($J41:DG41)</f>
        <v>0</v>
      </c>
      <c r="DH135" s="4">
        <f>DH91*SUM($J41:DH41)</f>
        <v>0</v>
      </c>
      <c r="DI135" s="4">
        <f>DI91*SUM($J41:DI41)</f>
        <v>0</v>
      </c>
      <c r="DJ135" s="4">
        <f>DJ91*SUM($J41:DJ41)</f>
        <v>0</v>
      </c>
    </row>
    <row r="136" spans="1:114">
      <c r="CQ136" s="5"/>
      <c r="CR136" s="5"/>
      <c r="CS136" s="5"/>
      <c r="CT136" s="5"/>
      <c r="CU136" s="5"/>
      <c r="CV136" s="5"/>
      <c r="CW136" s="5"/>
      <c r="CX136" s="5"/>
      <c r="CY136" s="5"/>
      <c r="CZ136" s="5"/>
      <c r="DA136" s="5"/>
      <c r="DB136" s="5"/>
      <c r="DC136" s="5"/>
      <c r="DD136" s="5"/>
      <c r="DE136" s="5"/>
      <c r="DF136" s="5"/>
      <c r="DG136" s="5"/>
      <c r="DH136" s="5"/>
      <c r="DI136" s="5"/>
      <c r="DJ136" s="5"/>
    </row>
    <row r="137" spans="1:114" s="81" customFormat="1">
      <c r="A137" s="256"/>
      <c r="B137" s="81" t="s">
        <v>234</v>
      </c>
      <c r="G137" s="82"/>
      <c r="I137" s="83"/>
      <c r="CQ137" s="83"/>
      <c r="CR137" s="83"/>
      <c r="CS137" s="83"/>
      <c r="CT137" s="83"/>
      <c r="CU137" s="83"/>
      <c r="CV137" s="83"/>
      <c r="CW137" s="83"/>
      <c r="CX137" s="83"/>
      <c r="CY137" s="83"/>
      <c r="CZ137" s="83"/>
      <c r="DA137" s="83"/>
      <c r="DB137" s="83"/>
      <c r="DC137" s="83"/>
      <c r="DD137" s="83"/>
      <c r="DE137" s="83"/>
      <c r="DF137" s="83"/>
      <c r="DG137" s="83"/>
      <c r="DH137" s="83"/>
      <c r="DI137" s="83"/>
      <c r="DJ137" s="83"/>
    </row>
    <row r="138" spans="1:114">
      <c r="B138" t="str">
        <f t="shared" ref="B138:B157" si="13">B94</f>
        <v>Создание / реконструкция объект №1</v>
      </c>
      <c r="G138" s="7" t="s">
        <v>0</v>
      </c>
      <c r="J138" s="4">
        <f>J94*SUM($J47:J47)</f>
        <v>50000</v>
      </c>
      <c r="K138" s="4">
        <f>K94*SUM($J47:K47)</f>
        <v>100000</v>
      </c>
      <c r="L138" s="4">
        <f>L94*SUM($J47:L47)</f>
        <v>150000</v>
      </c>
      <c r="M138" s="4">
        <f>M94*SUM($J47:M47)</f>
        <v>200000</v>
      </c>
      <c r="N138" s="4">
        <f>N94*SUM($J47:N47)</f>
        <v>250000</v>
      </c>
      <c r="O138" s="4">
        <f>O94*SUM($J47:O47)</f>
        <v>250000</v>
      </c>
      <c r="P138" s="4">
        <f>P94*SUM($J47:P47)</f>
        <v>0</v>
      </c>
      <c r="Q138" s="4">
        <f>Q94*SUM($J47:Q47)</f>
        <v>0</v>
      </c>
      <c r="R138" s="4">
        <f>R94*SUM($J47:R47)</f>
        <v>0</v>
      </c>
      <c r="S138" s="4">
        <f>S94*SUM($J47:S47)</f>
        <v>0</v>
      </c>
      <c r="T138" s="4">
        <f>T94*SUM($J47:T47)</f>
        <v>0</v>
      </c>
      <c r="U138" s="4">
        <f>U94*SUM($J47:U47)</f>
        <v>0</v>
      </c>
      <c r="V138" s="4">
        <f>V94*SUM($J47:V47)</f>
        <v>0</v>
      </c>
      <c r="W138" s="4">
        <f>W94*SUM($J47:W47)</f>
        <v>0</v>
      </c>
      <c r="X138" s="4">
        <f>X94*SUM($J47:X47)</f>
        <v>0</v>
      </c>
      <c r="Y138" s="4">
        <f>Y94*SUM($J47:Y47)</f>
        <v>0</v>
      </c>
      <c r="Z138" s="4">
        <f>Z94*SUM($J47:Z47)</f>
        <v>0</v>
      </c>
      <c r="AA138" s="4">
        <f>AA94*SUM($J47:AA47)</f>
        <v>0</v>
      </c>
      <c r="AB138" s="4">
        <f>AB94*SUM($J47:AB47)</f>
        <v>0</v>
      </c>
      <c r="AC138" s="4">
        <f>AC94*SUM($J47:AC47)</f>
        <v>0</v>
      </c>
      <c r="AD138" s="4">
        <f>AD94*SUM($J47:AD47)</f>
        <v>0</v>
      </c>
      <c r="AE138" s="4">
        <f>AE94*SUM($J47:AE47)</f>
        <v>0</v>
      </c>
      <c r="AF138" s="4">
        <f>AF94*SUM($J47:AF47)</f>
        <v>0</v>
      </c>
      <c r="AG138" s="4">
        <f>AG94*SUM($J47:AG47)</f>
        <v>0</v>
      </c>
      <c r="AH138" s="4">
        <f>AH94*SUM($J47:AH47)</f>
        <v>0</v>
      </c>
      <c r="AI138" s="4">
        <f>AI94*SUM($J47:AI47)</f>
        <v>0</v>
      </c>
      <c r="AJ138" s="4">
        <f>AJ94*SUM($J47:AJ47)</f>
        <v>0</v>
      </c>
      <c r="AK138" s="4">
        <f>AK94*SUM($J47:AK47)</f>
        <v>0</v>
      </c>
      <c r="AL138" s="4">
        <f>AL94*SUM($J47:AL47)</f>
        <v>0</v>
      </c>
      <c r="AM138" s="4">
        <f>AM94*SUM($J47:AM47)</f>
        <v>0</v>
      </c>
      <c r="AN138" s="4">
        <f>AN94*SUM($J47:AN47)</f>
        <v>0</v>
      </c>
      <c r="AO138" s="4">
        <f>AO94*SUM($J47:AO47)</f>
        <v>0</v>
      </c>
      <c r="AP138" s="4">
        <f>AP94*SUM($J47:AP47)</f>
        <v>0</v>
      </c>
      <c r="AQ138" s="4">
        <f>AQ94*SUM($J47:AQ47)</f>
        <v>0</v>
      </c>
      <c r="AR138" s="4">
        <f>AR94*SUM($J47:AR47)</f>
        <v>0</v>
      </c>
      <c r="AS138" s="4">
        <f>AS94*SUM($J47:AS47)</f>
        <v>0</v>
      </c>
      <c r="AT138" s="4">
        <f>AT94*SUM($J47:AT47)</f>
        <v>0</v>
      </c>
      <c r="AU138" s="4">
        <f>AU94*SUM($J47:AU47)</f>
        <v>0</v>
      </c>
      <c r="AV138" s="4">
        <f>AV94*SUM($J47:AV47)</f>
        <v>0</v>
      </c>
      <c r="AW138" s="4">
        <f>AW94*SUM($J47:AW47)</f>
        <v>0</v>
      </c>
      <c r="AX138" s="4">
        <f>AX94*SUM($J47:AX47)</f>
        <v>0</v>
      </c>
      <c r="AY138" s="4">
        <f>AY94*SUM($J47:AY47)</f>
        <v>0</v>
      </c>
      <c r="AZ138" s="4">
        <f>AZ94*SUM($J47:AZ47)</f>
        <v>0</v>
      </c>
      <c r="BA138" s="4">
        <f>BA94*SUM($J47:BA47)</f>
        <v>0</v>
      </c>
      <c r="BB138" s="4">
        <f>BB94*SUM($J47:BB47)</f>
        <v>0</v>
      </c>
      <c r="BC138" s="4">
        <f>BC94*SUM($J47:BC47)</f>
        <v>0</v>
      </c>
      <c r="BD138" s="4">
        <f>BD94*SUM($J47:BD47)</f>
        <v>0</v>
      </c>
      <c r="BE138" s="4">
        <f>BE94*SUM($J47:BE47)</f>
        <v>0</v>
      </c>
      <c r="BF138" s="4">
        <f>BF94*SUM($J47:BF47)</f>
        <v>0</v>
      </c>
      <c r="BG138" s="4">
        <f>BG94*SUM($J47:BG47)</f>
        <v>0</v>
      </c>
      <c r="BH138" s="4">
        <f>BH94*SUM($J47:BH47)</f>
        <v>0</v>
      </c>
      <c r="BI138" s="4">
        <f>BI94*SUM($J47:BI47)</f>
        <v>0</v>
      </c>
      <c r="BJ138" s="4">
        <f>BJ94*SUM($J47:BJ47)</f>
        <v>0</v>
      </c>
      <c r="BK138" s="4">
        <f>BK94*SUM($J47:BK47)</f>
        <v>0</v>
      </c>
      <c r="BL138" s="4">
        <f>BL94*SUM($J47:BL47)</f>
        <v>0</v>
      </c>
      <c r="BM138" s="4">
        <f>BM94*SUM($J47:BM47)</f>
        <v>0</v>
      </c>
      <c r="BN138" s="4">
        <f>BN94*SUM($J47:BN47)</f>
        <v>0</v>
      </c>
      <c r="BO138" s="4">
        <f>BO94*SUM($J47:BO47)</f>
        <v>0</v>
      </c>
      <c r="BP138" s="4">
        <f>BP94*SUM($J47:BP47)</f>
        <v>0</v>
      </c>
      <c r="BQ138" s="4">
        <f>BQ94*SUM($J47:BQ47)</f>
        <v>0</v>
      </c>
      <c r="BR138" s="4">
        <f>BR94*SUM($J47:BR47)</f>
        <v>0</v>
      </c>
      <c r="BS138" s="4">
        <f>BS94*SUM($J47:BS47)</f>
        <v>0</v>
      </c>
      <c r="BT138" s="4">
        <f>BT94*SUM($J47:BT47)</f>
        <v>0</v>
      </c>
      <c r="BU138" s="4">
        <f>BU94*SUM($J47:BU47)</f>
        <v>0</v>
      </c>
      <c r="BV138" s="4">
        <f>BV94*SUM($J47:BV47)</f>
        <v>0</v>
      </c>
      <c r="BW138" s="4">
        <f>BW94*SUM($J47:BW47)</f>
        <v>0</v>
      </c>
      <c r="BX138" s="4">
        <f>BX94*SUM($J47:BX47)</f>
        <v>0</v>
      </c>
      <c r="BY138" s="4">
        <f>BY94*SUM($J47:BY47)</f>
        <v>0</v>
      </c>
      <c r="BZ138" s="4">
        <f>BZ94*SUM($J47:BZ47)</f>
        <v>0</v>
      </c>
      <c r="CA138" s="4">
        <f>CA94*SUM($J47:CA47)</f>
        <v>0</v>
      </c>
      <c r="CB138" s="4">
        <f>CB94*SUM($J47:CB47)</f>
        <v>0</v>
      </c>
      <c r="CC138" s="4">
        <f>CC94*SUM($J47:CC47)</f>
        <v>0</v>
      </c>
      <c r="CD138" s="4">
        <f>CD94*SUM($J47:CD47)</f>
        <v>0</v>
      </c>
      <c r="CE138" s="4">
        <f>CE94*SUM($J47:CE47)</f>
        <v>0</v>
      </c>
      <c r="CF138" s="4">
        <f>CF94*SUM($J47:CF47)</f>
        <v>0</v>
      </c>
      <c r="CG138" s="4">
        <f>CG94*SUM($J47:CG47)</f>
        <v>0</v>
      </c>
      <c r="CH138" s="4">
        <f>CH94*SUM($J47:CH47)</f>
        <v>0</v>
      </c>
      <c r="CI138" s="4">
        <f>CI94*SUM($J47:CI47)</f>
        <v>0</v>
      </c>
      <c r="CJ138" s="4">
        <f>CJ94*SUM($J47:CJ47)</f>
        <v>0</v>
      </c>
      <c r="CK138" s="4">
        <f>CK94*SUM($J47:CK47)</f>
        <v>0</v>
      </c>
      <c r="CL138" s="4">
        <f>CL94*SUM($J47:CL47)</f>
        <v>0</v>
      </c>
      <c r="CM138" s="4">
        <f>CM94*SUM($J47:CM47)</f>
        <v>0</v>
      </c>
      <c r="CN138" s="4">
        <f>CN94*SUM($J47:CN47)</f>
        <v>0</v>
      </c>
      <c r="CO138" s="4">
        <f>CO94*SUM($J47:CO47)</f>
        <v>0</v>
      </c>
      <c r="CP138" s="4">
        <f>CP94*SUM($J47:CP47)</f>
        <v>0</v>
      </c>
      <c r="CQ138" s="4">
        <f>CQ94*SUM($J47:CQ47)</f>
        <v>0</v>
      </c>
      <c r="CR138" s="4">
        <f>CR94*SUM($J47:CR47)</f>
        <v>0</v>
      </c>
      <c r="CS138" s="4">
        <f>CS94*SUM($J47:CS47)</f>
        <v>0</v>
      </c>
      <c r="CT138" s="4">
        <f>CT94*SUM($J47:CT47)</f>
        <v>0</v>
      </c>
      <c r="CU138" s="4">
        <f>CU94*SUM($J47:CU47)</f>
        <v>0</v>
      </c>
      <c r="CV138" s="4">
        <f>CV94*SUM($J47:CV47)</f>
        <v>0</v>
      </c>
      <c r="CW138" s="4">
        <f>CW94*SUM($J47:CW47)</f>
        <v>0</v>
      </c>
      <c r="CX138" s="4">
        <f>CX94*SUM($J47:CX47)</f>
        <v>0</v>
      </c>
      <c r="CY138" s="4">
        <f>CY94*SUM($J47:CY47)</f>
        <v>0</v>
      </c>
      <c r="CZ138" s="4">
        <f>CZ94*SUM($J47:CZ47)</f>
        <v>0</v>
      </c>
      <c r="DA138" s="4">
        <f>DA94*SUM($J47:DA47)</f>
        <v>0</v>
      </c>
      <c r="DB138" s="4">
        <f>DB94*SUM($J47:DB47)</f>
        <v>0</v>
      </c>
      <c r="DC138" s="4">
        <f>DC94*SUM($J47:DC47)</f>
        <v>0</v>
      </c>
      <c r="DD138" s="4">
        <f>DD94*SUM($J47:DD47)</f>
        <v>0</v>
      </c>
      <c r="DE138" s="4">
        <f>DE94*SUM($J47:DE47)</f>
        <v>0</v>
      </c>
      <c r="DF138" s="4">
        <f>DF94*SUM($J47:DF47)</f>
        <v>0</v>
      </c>
      <c r="DG138" s="4">
        <f>DG94*SUM($J47:DG47)</f>
        <v>0</v>
      </c>
      <c r="DH138" s="4">
        <f>DH94*SUM($J47:DH47)</f>
        <v>0</v>
      </c>
      <c r="DI138" s="4">
        <f>DI94*SUM($J47:DI47)</f>
        <v>250000</v>
      </c>
      <c r="DJ138" s="4">
        <f>DJ94*SUM($J47:DJ47)</f>
        <v>250000</v>
      </c>
    </row>
    <row r="139" spans="1:114">
      <c r="B139" t="str">
        <f t="shared" si="13"/>
        <v>Создание / реконструкция объект №2</v>
      </c>
      <c r="G139" s="7" t="s">
        <v>0</v>
      </c>
      <c r="J139" s="4">
        <f>J95*SUM($J48:J48)</f>
        <v>0</v>
      </c>
      <c r="K139" s="4">
        <f>K95*SUM($J48:K48)</f>
        <v>0</v>
      </c>
      <c r="L139" s="4">
        <f>L95*SUM($J48:L48)</f>
        <v>0</v>
      </c>
      <c r="M139" s="4">
        <f>M95*SUM($J48:M48)</f>
        <v>0</v>
      </c>
      <c r="N139" s="4">
        <f>N95*SUM($J48:N48)</f>
        <v>100000</v>
      </c>
      <c r="O139" s="4">
        <f>O95*SUM($J48:O48)</f>
        <v>100000</v>
      </c>
      <c r="P139" s="4">
        <f>P95*SUM($J48:P48)</f>
        <v>0</v>
      </c>
      <c r="Q139" s="4">
        <f>Q95*SUM($J48:Q48)</f>
        <v>0</v>
      </c>
      <c r="R139" s="4">
        <f>R95*SUM($J48:R48)</f>
        <v>0</v>
      </c>
      <c r="S139" s="4">
        <f>S95*SUM($J48:S48)</f>
        <v>0</v>
      </c>
      <c r="T139" s="4">
        <f>T95*SUM($J48:T48)</f>
        <v>0</v>
      </c>
      <c r="U139" s="4">
        <f>U95*SUM($J48:U48)</f>
        <v>0</v>
      </c>
      <c r="V139" s="4">
        <f>V95*SUM($J48:V48)</f>
        <v>0</v>
      </c>
      <c r="W139" s="4">
        <f>W95*SUM($J48:W48)</f>
        <v>0</v>
      </c>
      <c r="X139" s="4">
        <f>X95*SUM($J48:X48)</f>
        <v>0</v>
      </c>
      <c r="Y139" s="4">
        <f>Y95*SUM($J48:Y48)</f>
        <v>0</v>
      </c>
      <c r="Z139" s="4">
        <f>Z95*SUM($J48:Z48)</f>
        <v>0</v>
      </c>
      <c r="AA139" s="4">
        <f>AA95*SUM($J48:AA48)</f>
        <v>0</v>
      </c>
      <c r="AB139" s="4">
        <f>AB95*SUM($J48:AB48)</f>
        <v>0</v>
      </c>
      <c r="AC139" s="4">
        <f>AC95*SUM($J48:AC48)</f>
        <v>0</v>
      </c>
      <c r="AD139" s="4">
        <f>AD95*SUM($J48:AD48)</f>
        <v>0</v>
      </c>
      <c r="AE139" s="4">
        <f>AE95*SUM($J48:AE48)</f>
        <v>0</v>
      </c>
      <c r="AF139" s="4">
        <f>AF95*SUM($J48:AF48)</f>
        <v>0</v>
      </c>
      <c r="AG139" s="4">
        <f>AG95*SUM($J48:AG48)</f>
        <v>0</v>
      </c>
      <c r="AH139" s="4">
        <f>AH95*SUM($J48:AH48)</f>
        <v>0</v>
      </c>
      <c r="AI139" s="4">
        <f>AI95*SUM($J48:AI48)</f>
        <v>0</v>
      </c>
      <c r="AJ139" s="4">
        <f>AJ95*SUM($J48:AJ48)</f>
        <v>0</v>
      </c>
      <c r="AK139" s="4">
        <f>AK95*SUM($J48:AK48)</f>
        <v>0</v>
      </c>
      <c r="AL139" s="4">
        <f>AL95*SUM($J48:AL48)</f>
        <v>0</v>
      </c>
      <c r="AM139" s="4">
        <f>AM95*SUM($J48:AM48)</f>
        <v>0</v>
      </c>
      <c r="AN139" s="4">
        <f>AN95*SUM($J48:AN48)</f>
        <v>0</v>
      </c>
      <c r="AO139" s="4">
        <f>AO95*SUM($J48:AO48)</f>
        <v>0</v>
      </c>
      <c r="AP139" s="4">
        <f>AP95*SUM($J48:AP48)</f>
        <v>0</v>
      </c>
      <c r="AQ139" s="4">
        <f>AQ95*SUM($J48:AQ48)</f>
        <v>0</v>
      </c>
      <c r="AR139" s="4">
        <f>AR95*SUM($J48:AR48)</f>
        <v>0</v>
      </c>
      <c r="AS139" s="4">
        <f>AS95*SUM($J48:AS48)</f>
        <v>0</v>
      </c>
      <c r="AT139" s="4">
        <f>AT95*SUM($J48:AT48)</f>
        <v>0</v>
      </c>
      <c r="AU139" s="4">
        <f>AU95*SUM($J48:AU48)</f>
        <v>0</v>
      </c>
      <c r="AV139" s="4">
        <f>AV95*SUM($J48:AV48)</f>
        <v>0</v>
      </c>
      <c r="AW139" s="4">
        <f>AW95*SUM($J48:AW48)</f>
        <v>0</v>
      </c>
      <c r="AX139" s="4">
        <f>AX95*SUM($J48:AX48)</f>
        <v>0</v>
      </c>
      <c r="AY139" s="4">
        <f>AY95*SUM($J48:AY48)</f>
        <v>0</v>
      </c>
      <c r="AZ139" s="4">
        <f>AZ95*SUM($J48:AZ48)</f>
        <v>0</v>
      </c>
      <c r="BA139" s="4">
        <f>BA95*SUM($J48:BA48)</f>
        <v>0</v>
      </c>
      <c r="BB139" s="4">
        <f>BB95*SUM($J48:BB48)</f>
        <v>0</v>
      </c>
      <c r="BC139" s="4">
        <f>BC95*SUM($J48:BC48)</f>
        <v>0</v>
      </c>
      <c r="BD139" s="4">
        <f>BD95*SUM($J48:BD48)</f>
        <v>0</v>
      </c>
      <c r="BE139" s="4">
        <f>BE95*SUM($J48:BE48)</f>
        <v>0</v>
      </c>
      <c r="BF139" s="4">
        <f>BF95*SUM($J48:BF48)</f>
        <v>0</v>
      </c>
      <c r="BG139" s="4">
        <f>BG95*SUM($J48:BG48)</f>
        <v>0</v>
      </c>
      <c r="BH139" s="4">
        <f>BH95*SUM($J48:BH48)</f>
        <v>0</v>
      </c>
      <c r="BI139" s="4">
        <f>BI95*SUM($J48:BI48)</f>
        <v>0</v>
      </c>
      <c r="BJ139" s="4">
        <f>BJ95*SUM($J48:BJ48)</f>
        <v>0</v>
      </c>
      <c r="BK139" s="4">
        <f>BK95*SUM($J48:BK48)</f>
        <v>0</v>
      </c>
      <c r="BL139" s="4">
        <f>BL95*SUM($J48:BL48)</f>
        <v>0</v>
      </c>
      <c r="BM139" s="4">
        <f>BM95*SUM($J48:BM48)</f>
        <v>0</v>
      </c>
      <c r="BN139" s="4">
        <f>BN95*SUM($J48:BN48)</f>
        <v>0</v>
      </c>
      <c r="BO139" s="4">
        <f>BO95*SUM($J48:BO48)</f>
        <v>0</v>
      </c>
      <c r="BP139" s="4">
        <f>BP95*SUM($J48:BP48)</f>
        <v>0</v>
      </c>
      <c r="BQ139" s="4">
        <f>BQ95*SUM($J48:BQ48)</f>
        <v>0</v>
      </c>
      <c r="BR139" s="4">
        <f>BR95*SUM($J48:BR48)</f>
        <v>0</v>
      </c>
      <c r="BS139" s="4">
        <f>BS95*SUM($J48:BS48)</f>
        <v>0</v>
      </c>
      <c r="BT139" s="4">
        <f>BT95*SUM($J48:BT48)</f>
        <v>0</v>
      </c>
      <c r="BU139" s="4">
        <f>BU95*SUM($J48:BU48)</f>
        <v>0</v>
      </c>
      <c r="BV139" s="4">
        <f>BV95*SUM($J48:BV48)</f>
        <v>0</v>
      </c>
      <c r="BW139" s="4">
        <f>BW95*SUM($J48:BW48)</f>
        <v>0</v>
      </c>
      <c r="BX139" s="4">
        <f>BX95*SUM($J48:BX48)</f>
        <v>0</v>
      </c>
      <c r="BY139" s="4">
        <f>BY95*SUM($J48:BY48)</f>
        <v>0</v>
      </c>
      <c r="BZ139" s="4">
        <f>BZ95*SUM($J48:BZ48)</f>
        <v>0</v>
      </c>
      <c r="CA139" s="4">
        <f>CA95*SUM($J48:CA48)</f>
        <v>0</v>
      </c>
      <c r="CB139" s="4">
        <f>CB95*SUM($J48:CB48)</f>
        <v>0</v>
      </c>
      <c r="CC139" s="4">
        <f>CC95*SUM($J48:CC48)</f>
        <v>0</v>
      </c>
      <c r="CD139" s="4">
        <f>CD95*SUM($J48:CD48)</f>
        <v>0</v>
      </c>
      <c r="CE139" s="4">
        <f>CE95*SUM($J48:CE48)</f>
        <v>0</v>
      </c>
      <c r="CF139" s="4">
        <f>CF95*SUM($J48:CF48)</f>
        <v>0</v>
      </c>
      <c r="CG139" s="4">
        <f>CG95*SUM($J48:CG48)</f>
        <v>0</v>
      </c>
      <c r="CH139" s="4">
        <f>CH95*SUM($J48:CH48)</f>
        <v>0</v>
      </c>
      <c r="CI139" s="4">
        <f>CI95*SUM($J48:CI48)</f>
        <v>0</v>
      </c>
      <c r="CJ139" s="4">
        <f>CJ95*SUM($J48:CJ48)</f>
        <v>0</v>
      </c>
      <c r="CK139" s="4">
        <f>CK95*SUM($J48:CK48)</f>
        <v>0</v>
      </c>
      <c r="CL139" s="4">
        <f>CL95*SUM($J48:CL48)</f>
        <v>0</v>
      </c>
      <c r="CM139" s="4">
        <f>CM95*SUM($J48:CM48)</f>
        <v>0</v>
      </c>
      <c r="CN139" s="4">
        <f>CN95*SUM($J48:CN48)</f>
        <v>0</v>
      </c>
      <c r="CO139" s="4">
        <f>CO95*SUM($J48:CO48)</f>
        <v>0</v>
      </c>
      <c r="CP139" s="4">
        <f>CP95*SUM($J48:CP48)</f>
        <v>0</v>
      </c>
      <c r="CQ139" s="4">
        <f>CQ95*SUM($J48:CQ48)</f>
        <v>0</v>
      </c>
      <c r="CR139" s="4">
        <f>CR95*SUM($J48:CR48)</f>
        <v>0</v>
      </c>
      <c r="CS139" s="4">
        <f>CS95*SUM($J48:CS48)</f>
        <v>0</v>
      </c>
      <c r="CT139" s="4">
        <f>CT95*SUM($J48:CT48)</f>
        <v>0</v>
      </c>
      <c r="CU139" s="4">
        <f>CU95*SUM($J48:CU48)</f>
        <v>0</v>
      </c>
      <c r="CV139" s="4">
        <f>CV95*SUM($J48:CV48)</f>
        <v>0</v>
      </c>
      <c r="CW139" s="4">
        <f>CW95*SUM($J48:CW48)</f>
        <v>0</v>
      </c>
      <c r="CX139" s="4">
        <f>CX95*SUM($J48:CX48)</f>
        <v>0</v>
      </c>
      <c r="CY139" s="4">
        <f>CY95*SUM($J48:CY48)</f>
        <v>0</v>
      </c>
      <c r="CZ139" s="4">
        <f>CZ95*SUM($J48:CZ48)</f>
        <v>0</v>
      </c>
      <c r="DA139" s="4">
        <f>DA95*SUM($J48:DA48)</f>
        <v>0</v>
      </c>
      <c r="DB139" s="4">
        <f>DB95*SUM($J48:DB48)</f>
        <v>0</v>
      </c>
      <c r="DC139" s="4">
        <f>DC95*SUM($J48:DC48)</f>
        <v>0</v>
      </c>
      <c r="DD139" s="4">
        <f>DD95*SUM($J48:DD48)</f>
        <v>0</v>
      </c>
      <c r="DE139" s="4">
        <f>DE95*SUM($J48:DE48)</f>
        <v>0</v>
      </c>
      <c r="DF139" s="4">
        <f>DF95*SUM($J48:DF48)</f>
        <v>0</v>
      </c>
      <c r="DG139" s="4">
        <f>DG95*SUM($J48:DG48)</f>
        <v>0</v>
      </c>
      <c r="DH139" s="4">
        <f>DH95*SUM($J48:DH48)</f>
        <v>0</v>
      </c>
      <c r="DI139" s="4">
        <f>DI95*SUM($J48:DI48)</f>
        <v>100000</v>
      </c>
      <c r="DJ139" s="4">
        <f>DJ95*SUM($J48:DJ48)</f>
        <v>100000</v>
      </c>
    </row>
    <row r="140" spans="1:114">
      <c r="B140" t="str">
        <f t="shared" si="13"/>
        <v>Создание / реконструкция объект №3</v>
      </c>
      <c r="G140" s="7" t="s">
        <v>0</v>
      </c>
      <c r="J140" s="4">
        <f>J96*SUM($J49:J49)</f>
        <v>0</v>
      </c>
      <c r="K140" s="4">
        <f>K96*SUM($J49:K49)</f>
        <v>0</v>
      </c>
      <c r="L140" s="4">
        <f>L96*SUM($J49:L49)</f>
        <v>0</v>
      </c>
      <c r="M140" s="4">
        <f>M96*SUM($J49:M49)</f>
        <v>0</v>
      </c>
      <c r="N140" s="4">
        <f>N96*SUM($J49:N49)</f>
        <v>0</v>
      </c>
      <c r="O140" s="4">
        <f>O96*SUM($J49:O49)</f>
        <v>0</v>
      </c>
      <c r="P140" s="4">
        <f>P96*SUM($J49:P49)</f>
        <v>0</v>
      </c>
      <c r="Q140" s="4">
        <f>Q96*SUM($J49:Q49)</f>
        <v>0</v>
      </c>
      <c r="R140" s="4">
        <f>R96*SUM($J49:R49)</f>
        <v>150000</v>
      </c>
      <c r="S140" s="4">
        <f>S96*SUM($J49:S49)</f>
        <v>300000</v>
      </c>
      <c r="T140" s="4">
        <f>T96*SUM($J49:T49)</f>
        <v>300000</v>
      </c>
      <c r="U140" s="4">
        <f>U96*SUM($J49:U49)</f>
        <v>0</v>
      </c>
      <c r="V140" s="4">
        <f>V96*SUM($J49:V49)</f>
        <v>0</v>
      </c>
      <c r="W140" s="4">
        <f>W96*SUM($J49:W49)</f>
        <v>0</v>
      </c>
      <c r="X140" s="4">
        <f>X96*SUM($J49:X49)</f>
        <v>0</v>
      </c>
      <c r="Y140" s="4">
        <f>Y96*SUM($J49:Y49)</f>
        <v>0</v>
      </c>
      <c r="Z140" s="4">
        <f>Z96*SUM($J49:Z49)</f>
        <v>0</v>
      </c>
      <c r="AA140" s="4">
        <f>AA96*SUM($J49:AA49)</f>
        <v>0</v>
      </c>
      <c r="AB140" s="4">
        <f>AB96*SUM($J49:AB49)</f>
        <v>0</v>
      </c>
      <c r="AC140" s="4">
        <f>AC96*SUM($J49:AC49)</f>
        <v>0</v>
      </c>
      <c r="AD140" s="4">
        <f>AD96*SUM($J49:AD49)</f>
        <v>0</v>
      </c>
      <c r="AE140" s="4">
        <f>AE96*SUM($J49:AE49)</f>
        <v>0</v>
      </c>
      <c r="AF140" s="4">
        <f>AF96*SUM($J49:AF49)</f>
        <v>0</v>
      </c>
      <c r="AG140" s="4">
        <f>AG96*SUM($J49:AG49)</f>
        <v>0</v>
      </c>
      <c r="AH140" s="4">
        <f>AH96*SUM($J49:AH49)</f>
        <v>0</v>
      </c>
      <c r="AI140" s="4">
        <f>AI96*SUM($J49:AI49)</f>
        <v>0</v>
      </c>
      <c r="AJ140" s="4">
        <f>AJ96*SUM($J49:AJ49)</f>
        <v>0</v>
      </c>
      <c r="AK140" s="4">
        <f>AK96*SUM($J49:AK49)</f>
        <v>0</v>
      </c>
      <c r="AL140" s="4">
        <f>AL96*SUM($J49:AL49)</f>
        <v>0</v>
      </c>
      <c r="AM140" s="4">
        <f>AM96*SUM($J49:AM49)</f>
        <v>0</v>
      </c>
      <c r="AN140" s="4">
        <f>AN96*SUM($J49:AN49)</f>
        <v>0</v>
      </c>
      <c r="AO140" s="4">
        <f>AO96*SUM($J49:AO49)</f>
        <v>0</v>
      </c>
      <c r="AP140" s="4">
        <f>AP96*SUM($J49:AP49)</f>
        <v>0</v>
      </c>
      <c r="AQ140" s="4">
        <f>AQ96*SUM($J49:AQ49)</f>
        <v>0</v>
      </c>
      <c r="AR140" s="4">
        <f>AR96*SUM($J49:AR49)</f>
        <v>0</v>
      </c>
      <c r="AS140" s="4">
        <f>AS96*SUM($J49:AS49)</f>
        <v>0</v>
      </c>
      <c r="AT140" s="4">
        <f>AT96*SUM($J49:AT49)</f>
        <v>0</v>
      </c>
      <c r="AU140" s="4">
        <f>AU96*SUM($J49:AU49)</f>
        <v>0</v>
      </c>
      <c r="AV140" s="4">
        <f>AV96*SUM($J49:AV49)</f>
        <v>0</v>
      </c>
      <c r="AW140" s="4">
        <f>AW96*SUM($J49:AW49)</f>
        <v>0</v>
      </c>
      <c r="AX140" s="4">
        <f>AX96*SUM($J49:AX49)</f>
        <v>0</v>
      </c>
      <c r="AY140" s="4">
        <f>AY96*SUM($J49:AY49)</f>
        <v>0</v>
      </c>
      <c r="AZ140" s="4">
        <f>AZ96*SUM($J49:AZ49)</f>
        <v>0</v>
      </c>
      <c r="BA140" s="4">
        <f>BA96*SUM($J49:BA49)</f>
        <v>0</v>
      </c>
      <c r="BB140" s="4">
        <f>BB96*SUM($J49:BB49)</f>
        <v>0</v>
      </c>
      <c r="BC140" s="4">
        <f>BC96*SUM($J49:BC49)</f>
        <v>0</v>
      </c>
      <c r="BD140" s="4">
        <f>BD96*SUM($J49:BD49)</f>
        <v>0</v>
      </c>
      <c r="BE140" s="4">
        <f>BE96*SUM($J49:BE49)</f>
        <v>0</v>
      </c>
      <c r="BF140" s="4">
        <f>BF96*SUM($J49:BF49)</f>
        <v>0</v>
      </c>
      <c r="BG140" s="4">
        <f>BG96*SUM($J49:BG49)</f>
        <v>0</v>
      </c>
      <c r="BH140" s="4">
        <f>BH96*SUM($J49:BH49)</f>
        <v>0</v>
      </c>
      <c r="BI140" s="4">
        <f>BI96*SUM($J49:BI49)</f>
        <v>0</v>
      </c>
      <c r="BJ140" s="4">
        <f>BJ96*SUM($J49:BJ49)</f>
        <v>0</v>
      </c>
      <c r="BK140" s="4">
        <f>BK96*SUM($J49:BK49)</f>
        <v>0</v>
      </c>
      <c r="BL140" s="4">
        <f>BL96*SUM($J49:BL49)</f>
        <v>0</v>
      </c>
      <c r="BM140" s="4">
        <f>BM96*SUM($J49:BM49)</f>
        <v>0</v>
      </c>
      <c r="BN140" s="4">
        <f>BN96*SUM($J49:BN49)</f>
        <v>0</v>
      </c>
      <c r="BO140" s="4">
        <f>BO96*SUM($J49:BO49)</f>
        <v>0</v>
      </c>
      <c r="BP140" s="4">
        <f>BP96*SUM($J49:BP49)</f>
        <v>0</v>
      </c>
      <c r="BQ140" s="4">
        <f>BQ96*SUM($J49:BQ49)</f>
        <v>0</v>
      </c>
      <c r="BR140" s="4">
        <f>BR96*SUM($J49:BR49)</f>
        <v>0</v>
      </c>
      <c r="BS140" s="4">
        <f>BS96*SUM($J49:BS49)</f>
        <v>0</v>
      </c>
      <c r="BT140" s="4">
        <f>BT96*SUM($J49:BT49)</f>
        <v>0</v>
      </c>
      <c r="BU140" s="4">
        <f>BU96*SUM($J49:BU49)</f>
        <v>0</v>
      </c>
      <c r="BV140" s="4">
        <f>BV96*SUM($J49:BV49)</f>
        <v>0</v>
      </c>
      <c r="BW140" s="4">
        <f>BW96*SUM($J49:BW49)</f>
        <v>0</v>
      </c>
      <c r="BX140" s="4">
        <f>BX96*SUM($J49:BX49)</f>
        <v>0</v>
      </c>
      <c r="BY140" s="4">
        <f>BY96*SUM($J49:BY49)</f>
        <v>0</v>
      </c>
      <c r="BZ140" s="4">
        <f>BZ96*SUM($J49:BZ49)</f>
        <v>0</v>
      </c>
      <c r="CA140" s="4">
        <f>CA96*SUM($J49:CA49)</f>
        <v>0</v>
      </c>
      <c r="CB140" s="4">
        <f>CB96*SUM($J49:CB49)</f>
        <v>0</v>
      </c>
      <c r="CC140" s="4">
        <f>CC96*SUM($J49:CC49)</f>
        <v>0</v>
      </c>
      <c r="CD140" s="4">
        <f>CD96*SUM($J49:CD49)</f>
        <v>0</v>
      </c>
      <c r="CE140" s="4">
        <f>CE96*SUM($J49:CE49)</f>
        <v>0</v>
      </c>
      <c r="CF140" s="4">
        <f>CF96*SUM($J49:CF49)</f>
        <v>0</v>
      </c>
      <c r="CG140" s="4">
        <f>CG96*SUM($J49:CG49)</f>
        <v>0</v>
      </c>
      <c r="CH140" s="4">
        <f>CH96*SUM($J49:CH49)</f>
        <v>0</v>
      </c>
      <c r="CI140" s="4">
        <f>CI96*SUM($J49:CI49)</f>
        <v>0</v>
      </c>
      <c r="CJ140" s="4">
        <f>CJ96*SUM($J49:CJ49)</f>
        <v>0</v>
      </c>
      <c r="CK140" s="4">
        <f>CK96*SUM($J49:CK49)</f>
        <v>0</v>
      </c>
      <c r="CL140" s="4">
        <f>CL96*SUM($J49:CL49)</f>
        <v>0</v>
      </c>
      <c r="CM140" s="4">
        <f>CM96*SUM($J49:CM49)</f>
        <v>0</v>
      </c>
      <c r="CN140" s="4">
        <f>CN96*SUM($J49:CN49)</f>
        <v>0</v>
      </c>
      <c r="CO140" s="4">
        <f>CO96*SUM($J49:CO49)</f>
        <v>0</v>
      </c>
      <c r="CP140" s="4">
        <f>CP96*SUM($J49:CP49)</f>
        <v>0</v>
      </c>
      <c r="CQ140" s="4">
        <f>CQ96*SUM($J49:CQ49)</f>
        <v>0</v>
      </c>
      <c r="CR140" s="4">
        <f>CR96*SUM($J49:CR49)</f>
        <v>0</v>
      </c>
      <c r="CS140" s="4">
        <f>CS96*SUM($J49:CS49)</f>
        <v>0</v>
      </c>
      <c r="CT140" s="4">
        <f>CT96*SUM($J49:CT49)</f>
        <v>0</v>
      </c>
      <c r="CU140" s="4">
        <f>CU96*SUM($J49:CU49)</f>
        <v>0</v>
      </c>
      <c r="CV140" s="4">
        <f>CV96*SUM($J49:CV49)</f>
        <v>0</v>
      </c>
      <c r="CW140" s="4">
        <f>CW96*SUM($J49:CW49)</f>
        <v>0</v>
      </c>
      <c r="CX140" s="4">
        <f>CX96*SUM($J49:CX49)</f>
        <v>0</v>
      </c>
      <c r="CY140" s="4">
        <f>CY96*SUM($J49:CY49)</f>
        <v>0</v>
      </c>
      <c r="CZ140" s="4">
        <f>CZ96*SUM($J49:CZ49)</f>
        <v>0</v>
      </c>
      <c r="DA140" s="4">
        <f>DA96*SUM($J49:DA49)</f>
        <v>0</v>
      </c>
      <c r="DB140" s="4">
        <f>DB96*SUM($J49:DB49)</f>
        <v>0</v>
      </c>
      <c r="DC140" s="4">
        <f>DC96*SUM($J49:DC49)</f>
        <v>0</v>
      </c>
      <c r="DD140" s="4">
        <f>DD96*SUM($J49:DD49)</f>
        <v>0</v>
      </c>
      <c r="DE140" s="4">
        <f>DE96*SUM($J49:DE49)</f>
        <v>0</v>
      </c>
      <c r="DF140" s="4">
        <f>DF96*SUM($J49:DF49)</f>
        <v>0</v>
      </c>
      <c r="DG140" s="4">
        <f>DG96*SUM($J49:DG49)</f>
        <v>0</v>
      </c>
      <c r="DH140" s="4">
        <f>DH96*SUM($J49:DH49)</f>
        <v>0</v>
      </c>
      <c r="DI140" s="4">
        <f>DI96*SUM($J49:DI49)</f>
        <v>300000</v>
      </c>
      <c r="DJ140" s="4">
        <f>DJ96*SUM($J49:DJ49)</f>
        <v>300000</v>
      </c>
    </row>
    <row r="141" spans="1:114">
      <c r="B141" t="str">
        <f t="shared" si="13"/>
        <v>Создание / реконструкция объект №4</v>
      </c>
      <c r="G141" s="7" t="s">
        <v>0</v>
      </c>
      <c r="J141" s="4">
        <f>J97*SUM($J50:J50)</f>
        <v>0</v>
      </c>
      <c r="K141" s="4">
        <f>K97*SUM($J50:K50)</f>
        <v>0</v>
      </c>
      <c r="L141" s="4">
        <f>L97*SUM($J50:L50)</f>
        <v>0</v>
      </c>
      <c r="M141" s="4">
        <f>M97*SUM($J50:M50)</f>
        <v>0</v>
      </c>
      <c r="N141" s="4">
        <f>N97*SUM($J50:N50)</f>
        <v>0</v>
      </c>
      <c r="O141" s="4">
        <f>O97*SUM($J50:O50)</f>
        <v>0</v>
      </c>
      <c r="P141" s="4">
        <f>P97*SUM($J50:P50)</f>
        <v>0</v>
      </c>
      <c r="Q141" s="4">
        <f>Q97*SUM($J50:Q50)</f>
        <v>0</v>
      </c>
      <c r="R141" s="4">
        <f>R97*SUM($J50:R50)</f>
        <v>0</v>
      </c>
      <c r="S141" s="4">
        <f>S97*SUM($J50:S50)</f>
        <v>0</v>
      </c>
      <c r="T141" s="4">
        <f>T97*SUM($J50:T50)</f>
        <v>0</v>
      </c>
      <c r="U141" s="4">
        <f>U97*SUM($J50:U50)</f>
        <v>0</v>
      </c>
      <c r="V141" s="4">
        <f>V97*SUM($J50:V50)</f>
        <v>0</v>
      </c>
      <c r="W141" s="4">
        <f>W97*SUM($J50:W50)</f>
        <v>0</v>
      </c>
      <c r="X141" s="4">
        <f>X97*SUM($J50:X50)</f>
        <v>0</v>
      </c>
      <c r="Y141" s="4">
        <f>Y97*SUM($J50:Y50)</f>
        <v>0</v>
      </c>
      <c r="Z141" s="4">
        <f>Z97*SUM($J50:Z50)</f>
        <v>0</v>
      </c>
      <c r="AA141" s="4">
        <f>AA97*SUM($J50:AA50)</f>
        <v>0</v>
      </c>
      <c r="AB141" s="4">
        <f>AB97*SUM($J50:AB50)</f>
        <v>0</v>
      </c>
      <c r="AC141" s="4">
        <f>AC97*SUM($J50:AC50)</f>
        <v>0</v>
      </c>
      <c r="AD141" s="4">
        <f>AD97*SUM($J50:AD50)</f>
        <v>0</v>
      </c>
      <c r="AE141" s="4">
        <f>AE97*SUM($J50:AE50)</f>
        <v>0</v>
      </c>
      <c r="AF141" s="4">
        <f>AF97*SUM($J50:AF50)</f>
        <v>0</v>
      </c>
      <c r="AG141" s="4">
        <f>AG97*SUM($J50:AG50)</f>
        <v>0</v>
      </c>
      <c r="AH141" s="4">
        <f>AH97*SUM($J50:AH50)</f>
        <v>0</v>
      </c>
      <c r="AI141" s="4">
        <f>AI97*SUM($J50:AI50)</f>
        <v>0</v>
      </c>
      <c r="AJ141" s="4">
        <f>AJ97*SUM($J50:AJ50)</f>
        <v>0</v>
      </c>
      <c r="AK141" s="4">
        <f>AK97*SUM($J50:AK50)</f>
        <v>0</v>
      </c>
      <c r="AL141" s="4">
        <f>AL97*SUM($J50:AL50)</f>
        <v>0</v>
      </c>
      <c r="AM141" s="4">
        <f>AM97*SUM($J50:AM50)</f>
        <v>0</v>
      </c>
      <c r="AN141" s="4">
        <f>AN97*SUM($J50:AN50)</f>
        <v>0</v>
      </c>
      <c r="AO141" s="4">
        <f>AO97*SUM($J50:AO50)</f>
        <v>0</v>
      </c>
      <c r="AP141" s="4">
        <f>AP97*SUM($J50:AP50)</f>
        <v>0</v>
      </c>
      <c r="AQ141" s="4">
        <f>AQ97*SUM($J50:AQ50)</f>
        <v>0</v>
      </c>
      <c r="AR141" s="4">
        <f>AR97*SUM($J50:AR50)</f>
        <v>0</v>
      </c>
      <c r="AS141" s="4">
        <f>AS97*SUM($J50:AS50)</f>
        <v>0</v>
      </c>
      <c r="AT141" s="4">
        <f>AT97*SUM($J50:AT50)</f>
        <v>0</v>
      </c>
      <c r="AU141" s="4">
        <f>AU97*SUM($J50:AU50)</f>
        <v>0</v>
      </c>
      <c r="AV141" s="4">
        <f>AV97*SUM($J50:AV50)</f>
        <v>0</v>
      </c>
      <c r="AW141" s="4">
        <f>AW97*SUM($J50:AW50)</f>
        <v>0</v>
      </c>
      <c r="AX141" s="4">
        <f>AX97*SUM($J50:AX50)</f>
        <v>0</v>
      </c>
      <c r="AY141" s="4">
        <f>AY97*SUM($J50:AY50)</f>
        <v>0</v>
      </c>
      <c r="AZ141" s="4">
        <f>AZ97*SUM($J50:AZ50)</f>
        <v>0</v>
      </c>
      <c r="BA141" s="4">
        <f>BA97*SUM($J50:BA50)</f>
        <v>0</v>
      </c>
      <c r="BB141" s="4">
        <f>BB97*SUM($J50:BB50)</f>
        <v>0</v>
      </c>
      <c r="BC141" s="4">
        <f>BC97*SUM($J50:BC50)</f>
        <v>0</v>
      </c>
      <c r="BD141" s="4">
        <f>BD97*SUM($J50:BD50)</f>
        <v>0</v>
      </c>
      <c r="BE141" s="4">
        <f>BE97*SUM($J50:BE50)</f>
        <v>0</v>
      </c>
      <c r="BF141" s="4">
        <f>BF97*SUM($J50:BF50)</f>
        <v>0</v>
      </c>
      <c r="BG141" s="4">
        <f>BG97*SUM($J50:BG50)</f>
        <v>0</v>
      </c>
      <c r="BH141" s="4">
        <f>BH97*SUM($J50:BH50)</f>
        <v>0</v>
      </c>
      <c r="BI141" s="4">
        <f>BI97*SUM($J50:BI50)</f>
        <v>0</v>
      </c>
      <c r="BJ141" s="4">
        <f>BJ97*SUM($J50:BJ50)</f>
        <v>0</v>
      </c>
      <c r="BK141" s="4">
        <f>BK97*SUM($J50:BK50)</f>
        <v>0</v>
      </c>
      <c r="BL141" s="4">
        <f>BL97*SUM($J50:BL50)</f>
        <v>0</v>
      </c>
      <c r="BM141" s="4">
        <f>BM97*SUM($J50:BM50)</f>
        <v>0</v>
      </c>
      <c r="BN141" s="4">
        <f>BN97*SUM($J50:BN50)</f>
        <v>0</v>
      </c>
      <c r="BO141" s="4">
        <f>BO97*SUM($J50:BO50)</f>
        <v>0</v>
      </c>
      <c r="BP141" s="4">
        <f>BP97*SUM($J50:BP50)</f>
        <v>0</v>
      </c>
      <c r="BQ141" s="4">
        <f>BQ97*SUM($J50:BQ50)</f>
        <v>0</v>
      </c>
      <c r="BR141" s="4">
        <f>BR97*SUM($J50:BR50)</f>
        <v>0</v>
      </c>
      <c r="BS141" s="4">
        <f>BS97*SUM($J50:BS50)</f>
        <v>0</v>
      </c>
      <c r="BT141" s="4">
        <f>BT97*SUM($J50:BT50)</f>
        <v>0</v>
      </c>
      <c r="BU141" s="4">
        <f>BU97*SUM($J50:BU50)</f>
        <v>0</v>
      </c>
      <c r="BV141" s="4">
        <f>BV97*SUM($J50:BV50)</f>
        <v>0</v>
      </c>
      <c r="BW141" s="4">
        <f>BW97*SUM($J50:BW50)</f>
        <v>0</v>
      </c>
      <c r="BX141" s="4">
        <f>BX97*SUM($J50:BX50)</f>
        <v>0</v>
      </c>
      <c r="BY141" s="4">
        <f>BY97*SUM($J50:BY50)</f>
        <v>0</v>
      </c>
      <c r="BZ141" s="4">
        <f>BZ97*SUM($J50:BZ50)</f>
        <v>0</v>
      </c>
      <c r="CA141" s="4">
        <f>CA97*SUM($J50:CA50)</f>
        <v>0</v>
      </c>
      <c r="CB141" s="4">
        <f>CB97*SUM($J50:CB50)</f>
        <v>0</v>
      </c>
      <c r="CC141" s="4">
        <f>CC97*SUM($J50:CC50)</f>
        <v>0</v>
      </c>
      <c r="CD141" s="4">
        <f>CD97*SUM($J50:CD50)</f>
        <v>0</v>
      </c>
      <c r="CE141" s="4">
        <f>CE97*SUM($J50:CE50)</f>
        <v>0</v>
      </c>
      <c r="CF141" s="4">
        <f>CF97*SUM($J50:CF50)</f>
        <v>0</v>
      </c>
      <c r="CG141" s="4">
        <f>CG97*SUM($J50:CG50)</f>
        <v>0</v>
      </c>
      <c r="CH141" s="4">
        <f>CH97*SUM($J50:CH50)</f>
        <v>0</v>
      </c>
      <c r="CI141" s="4">
        <f>CI97*SUM($J50:CI50)</f>
        <v>0</v>
      </c>
      <c r="CJ141" s="4">
        <f>CJ97*SUM($J50:CJ50)</f>
        <v>0</v>
      </c>
      <c r="CK141" s="4">
        <f>CK97*SUM($J50:CK50)</f>
        <v>0</v>
      </c>
      <c r="CL141" s="4">
        <f>CL97*SUM($J50:CL50)</f>
        <v>0</v>
      </c>
      <c r="CM141" s="4">
        <f>CM97*SUM($J50:CM50)</f>
        <v>0</v>
      </c>
      <c r="CN141" s="4">
        <f>CN97*SUM($J50:CN50)</f>
        <v>0</v>
      </c>
      <c r="CO141" s="4">
        <f>CO97*SUM($J50:CO50)</f>
        <v>0</v>
      </c>
      <c r="CP141" s="4">
        <f>CP97*SUM($J50:CP50)</f>
        <v>0</v>
      </c>
      <c r="CQ141" s="4">
        <f>CQ97*SUM($J50:CQ50)</f>
        <v>0</v>
      </c>
      <c r="CR141" s="4">
        <f>CR97*SUM($J50:CR50)</f>
        <v>0</v>
      </c>
      <c r="CS141" s="4">
        <f>CS97*SUM($J50:CS50)</f>
        <v>0</v>
      </c>
      <c r="CT141" s="4">
        <f>CT97*SUM($J50:CT50)</f>
        <v>0</v>
      </c>
      <c r="CU141" s="4">
        <f>CU97*SUM($J50:CU50)</f>
        <v>0</v>
      </c>
      <c r="CV141" s="4">
        <f>CV97*SUM($J50:CV50)</f>
        <v>0</v>
      </c>
      <c r="CW141" s="4">
        <f>CW97*SUM($J50:CW50)</f>
        <v>0</v>
      </c>
      <c r="CX141" s="4">
        <f>CX97*SUM($J50:CX50)</f>
        <v>0</v>
      </c>
      <c r="CY141" s="4">
        <f>CY97*SUM($J50:CY50)</f>
        <v>0</v>
      </c>
      <c r="CZ141" s="4">
        <f>CZ97*SUM($J50:CZ50)</f>
        <v>0</v>
      </c>
      <c r="DA141" s="4">
        <f>DA97*SUM($J50:DA50)</f>
        <v>0</v>
      </c>
      <c r="DB141" s="4">
        <f>DB97*SUM($J50:DB50)</f>
        <v>0</v>
      </c>
      <c r="DC141" s="4">
        <f>DC97*SUM($J50:DC50)</f>
        <v>0</v>
      </c>
      <c r="DD141" s="4">
        <f>DD97*SUM($J50:DD50)</f>
        <v>0</v>
      </c>
      <c r="DE141" s="4">
        <f>DE97*SUM($J50:DE50)</f>
        <v>0</v>
      </c>
      <c r="DF141" s="4">
        <f>DF97*SUM($J50:DF50)</f>
        <v>0</v>
      </c>
      <c r="DG141" s="4">
        <f>DG97*SUM($J50:DG50)</f>
        <v>0</v>
      </c>
      <c r="DH141" s="4">
        <f>DH97*SUM($J50:DH50)</f>
        <v>0</v>
      </c>
      <c r="DI141" s="4">
        <f>DI97*SUM($J50:DI50)</f>
        <v>0</v>
      </c>
      <c r="DJ141" s="4">
        <f>DJ97*SUM($J50:DJ50)</f>
        <v>0</v>
      </c>
    </row>
    <row r="142" spans="1:114">
      <c r="B142" t="str">
        <f t="shared" si="13"/>
        <v>Создание / реконструкция объект №5</v>
      </c>
      <c r="G142" s="7" t="s">
        <v>0</v>
      </c>
      <c r="J142" s="4">
        <f>J98*SUM($J51:J51)</f>
        <v>0</v>
      </c>
      <c r="K142" s="4">
        <f>K98*SUM($J51:K51)</f>
        <v>0</v>
      </c>
      <c r="L142" s="4">
        <f>L98*SUM($J51:L51)</f>
        <v>0</v>
      </c>
      <c r="M142" s="4">
        <f>M98*SUM($J51:M51)</f>
        <v>0</v>
      </c>
      <c r="N142" s="4">
        <f>N98*SUM($J51:N51)</f>
        <v>0</v>
      </c>
      <c r="O142" s="4">
        <f>O98*SUM($J51:O51)</f>
        <v>0</v>
      </c>
      <c r="P142" s="4">
        <f>P98*SUM($J51:P51)</f>
        <v>0</v>
      </c>
      <c r="Q142" s="4">
        <f>Q98*SUM($J51:Q51)</f>
        <v>0</v>
      </c>
      <c r="R142" s="4">
        <f>R98*SUM($J51:R51)</f>
        <v>0</v>
      </c>
      <c r="S142" s="4">
        <f>S98*SUM($J51:S51)</f>
        <v>0</v>
      </c>
      <c r="T142" s="4">
        <f>T98*SUM($J51:T51)</f>
        <v>0</v>
      </c>
      <c r="U142" s="4">
        <f>U98*SUM($J51:U51)</f>
        <v>0</v>
      </c>
      <c r="V142" s="4">
        <f>V98*SUM($J51:V51)</f>
        <v>0</v>
      </c>
      <c r="W142" s="4">
        <f>W98*SUM($J51:W51)</f>
        <v>0</v>
      </c>
      <c r="X142" s="4">
        <f>X98*SUM($J51:X51)</f>
        <v>0</v>
      </c>
      <c r="Y142" s="4">
        <f>Y98*SUM($J51:Y51)</f>
        <v>0</v>
      </c>
      <c r="Z142" s="4">
        <f>Z98*SUM($J51:Z51)</f>
        <v>0</v>
      </c>
      <c r="AA142" s="4">
        <f>AA98*SUM($J51:AA51)</f>
        <v>0</v>
      </c>
      <c r="AB142" s="4">
        <f>AB98*SUM($J51:AB51)</f>
        <v>0</v>
      </c>
      <c r="AC142" s="4">
        <f>AC98*SUM($J51:AC51)</f>
        <v>0</v>
      </c>
      <c r="AD142" s="4">
        <f>AD98*SUM($J51:AD51)</f>
        <v>0</v>
      </c>
      <c r="AE142" s="4">
        <f>AE98*SUM($J51:AE51)</f>
        <v>0</v>
      </c>
      <c r="AF142" s="4">
        <f>AF98*SUM($J51:AF51)</f>
        <v>0</v>
      </c>
      <c r="AG142" s="4">
        <f>AG98*SUM($J51:AG51)</f>
        <v>0</v>
      </c>
      <c r="AH142" s="4">
        <f>AH98*SUM($J51:AH51)</f>
        <v>0</v>
      </c>
      <c r="AI142" s="4">
        <f>AI98*SUM($J51:AI51)</f>
        <v>0</v>
      </c>
      <c r="AJ142" s="4">
        <f>AJ98*SUM($J51:AJ51)</f>
        <v>0</v>
      </c>
      <c r="AK142" s="4">
        <f>AK98*SUM($J51:AK51)</f>
        <v>0</v>
      </c>
      <c r="AL142" s="4">
        <f>AL98*SUM($J51:AL51)</f>
        <v>0</v>
      </c>
      <c r="AM142" s="4">
        <f>AM98*SUM($J51:AM51)</f>
        <v>0</v>
      </c>
      <c r="AN142" s="4">
        <f>AN98*SUM($J51:AN51)</f>
        <v>0</v>
      </c>
      <c r="AO142" s="4">
        <f>AO98*SUM($J51:AO51)</f>
        <v>0</v>
      </c>
      <c r="AP142" s="4">
        <f>AP98*SUM($J51:AP51)</f>
        <v>0</v>
      </c>
      <c r="AQ142" s="4">
        <f>AQ98*SUM($J51:AQ51)</f>
        <v>0</v>
      </c>
      <c r="AR142" s="4">
        <f>AR98*SUM($J51:AR51)</f>
        <v>0</v>
      </c>
      <c r="AS142" s="4">
        <f>AS98*SUM($J51:AS51)</f>
        <v>0</v>
      </c>
      <c r="AT142" s="4">
        <f>AT98*SUM($J51:AT51)</f>
        <v>0</v>
      </c>
      <c r="AU142" s="4">
        <f>AU98*SUM($J51:AU51)</f>
        <v>0</v>
      </c>
      <c r="AV142" s="4">
        <f>AV98*SUM($J51:AV51)</f>
        <v>0</v>
      </c>
      <c r="AW142" s="4">
        <f>AW98*SUM($J51:AW51)</f>
        <v>0</v>
      </c>
      <c r="AX142" s="4">
        <f>AX98*SUM($J51:AX51)</f>
        <v>0</v>
      </c>
      <c r="AY142" s="4">
        <f>AY98*SUM($J51:AY51)</f>
        <v>0</v>
      </c>
      <c r="AZ142" s="4">
        <f>AZ98*SUM($J51:AZ51)</f>
        <v>0</v>
      </c>
      <c r="BA142" s="4">
        <f>BA98*SUM($J51:BA51)</f>
        <v>0</v>
      </c>
      <c r="BB142" s="4">
        <f>BB98*SUM($J51:BB51)</f>
        <v>0</v>
      </c>
      <c r="BC142" s="4">
        <f>BC98*SUM($J51:BC51)</f>
        <v>0</v>
      </c>
      <c r="BD142" s="4">
        <f>BD98*SUM($J51:BD51)</f>
        <v>0</v>
      </c>
      <c r="BE142" s="4">
        <f>BE98*SUM($J51:BE51)</f>
        <v>0</v>
      </c>
      <c r="BF142" s="4">
        <f>BF98*SUM($J51:BF51)</f>
        <v>0</v>
      </c>
      <c r="BG142" s="4">
        <f>BG98*SUM($J51:BG51)</f>
        <v>0</v>
      </c>
      <c r="BH142" s="4">
        <f>BH98*SUM($J51:BH51)</f>
        <v>0</v>
      </c>
      <c r="BI142" s="4">
        <f>BI98*SUM($J51:BI51)</f>
        <v>0</v>
      </c>
      <c r="BJ142" s="4">
        <f>BJ98*SUM($J51:BJ51)</f>
        <v>0</v>
      </c>
      <c r="BK142" s="4">
        <f>BK98*SUM($J51:BK51)</f>
        <v>0</v>
      </c>
      <c r="BL142" s="4">
        <f>BL98*SUM($J51:BL51)</f>
        <v>0</v>
      </c>
      <c r="BM142" s="4">
        <f>BM98*SUM($J51:BM51)</f>
        <v>0</v>
      </c>
      <c r="BN142" s="4">
        <f>BN98*SUM($J51:BN51)</f>
        <v>0</v>
      </c>
      <c r="BO142" s="4">
        <f>BO98*SUM($J51:BO51)</f>
        <v>0</v>
      </c>
      <c r="BP142" s="4">
        <f>BP98*SUM($J51:BP51)</f>
        <v>0</v>
      </c>
      <c r="BQ142" s="4">
        <f>BQ98*SUM($J51:BQ51)</f>
        <v>0</v>
      </c>
      <c r="BR142" s="4">
        <f>BR98*SUM($J51:BR51)</f>
        <v>0</v>
      </c>
      <c r="BS142" s="4">
        <f>BS98*SUM($J51:BS51)</f>
        <v>0</v>
      </c>
      <c r="BT142" s="4">
        <f>BT98*SUM($J51:BT51)</f>
        <v>0</v>
      </c>
      <c r="BU142" s="4">
        <f>BU98*SUM($J51:BU51)</f>
        <v>0</v>
      </c>
      <c r="BV142" s="4">
        <f>BV98*SUM($J51:BV51)</f>
        <v>0</v>
      </c>
      <c r="BW142" s="4">
        <f>BW98*SUM($J51:BW51)</f>
        <v>0</v>
      </c>
      <c r="BX142" s="4">
        <f>BX98*SUM($J51:BX51)</f>
        <v>0</v>
      </c>
      <c r="BY142" s="4">
        <f>BY98*SUM($J51:BY51)</f>
        <v>0</v>
      </c>
      <c r="BZ142" s="4">
        <f>BZ98*SUM($J51:BZ51)</f>
        <v>0</v>
      </c>
      <c r="CA142" s="4">
        <f>CA98*SUM($J51:CA51)</f>
        <v>0</v>
      </c>
      <c r="CB142" s="4">
        <f>CB98*SUM($J51:CB51)</f>
        <v>0</v>
      </c>
      <c r="CC142" s="4">
        <f>CC98*SUM($J51:CC51)</f>
        <v>0</v>
      </c>
      <c r="CD142" s="4">
        <f>CD98*SUM($J51:CD51)</f>
        <v>0</v>
      </c>
      <c r="CE142" s="4">
        <f>CE98*SUM($J51:CE51)</f>
        <v>0</v>
      </c>
      <c r="CF142" s="4">
        <f>CF98*SUM($J51:CF51)</f>
        <v>0</v>
      </c>
      <c r="CG142" s="4">
        <f>CG98*SUM($J51:CG51)</f>
        <v>0</v>
      </c>
      <c r="CH142" s="4">
        <f>CH98*SUM($J51:CH51)</f>
        <v>0</v>
      </c>
      <c r="CI142" s="4">
        <f>CI98*SUM($J51:CI51)</f>
        <v>0</v>
      </c>
      <c r="CJ142" s="4">
        <f>CJ98*SUM($J51:CJ51)</f>
        <v>0</v>
      </c>
      <c r="CK142" s="4">
        <f>CK98*SUM($J51:CK51)</f>
        <v>0</v>
      </c>
      <c r="CL142" s="4">
        <f>CL98*SUM($J51:CL51)</f>
        <v>0</v>
      </c>
      <c r="CM142" s="4">
        <f>CM98*SUM($J51:CM51)</f>
        <v>0</v>
      </c>
      <c r="CN142" s="4">
        <f>CN98*SUM($J51:CN51)</f>
        <v>0</v>
      </c>
      <c r="CO142" s="4">
        <f>CO98*SUM($J51:CO51)</f>
        <v>0</v>
      </c>
      <c r="CP142" s="4">
        <f>CP98*SUM($J51:CP51)</f>
        <v>0</v>
      </c>
      <c r="CQ142" s="4">
        <f>CQ98*SUM($J51:CQ51)</f>
        <v>0</v>
      </c>
      <c r="CR142" s="4">
        <f>CR98*SUM($J51:CR51)</f>
        <v>0</v>
      </c>
      <c r="CS142" s="4">
        <f>CS98*SUM($J51:CS51)</f>
        <v>0</v>
      </c>
      <c r="CT142" s="4">
        <f>CT98*SUM($J51:CT51)</f>
        <v>0</v>
      </c>
      <c r="CU142" s="4">
        <f>CU98*SUM($J51:CU51)</f>
        <v>0</v>
      </c>
      <c r="CV142" s="4">
        <f>CV98*SUM($J51:CV51)</f>
        <v>0</v>
      </c>
      <c r="CW142" s="4">
        <f>CW98*SUM($J51:CW51)</f>
        <v>0</v>
      </c>
      <c r="CX142" s="4">
        <f>CX98*SUM($J51:CX51)</f>
        <v>0</v>
      </c>
      <c r="CY142" s="4">
        <f>CY98*SUM($J51:CY51)</f>
        <v>0</v>
      </c>
      <c r="CZ142" s="4">
        <f>CZ98*SUM($J51:CZ51)</f>
        <v>0</v>
      </c>
      <c r="DA142" s="4">
        <f>DA98*SUM($J51:DA51)</f>
        <v>0</v>
      </c>
      <c r="DB142" s="4">
        <f>DB98*SUM($J51:DB51)</f>
        <v>0</v>
      </c>
      <c r="DC142" s="4">
        <f>DC98*SUM($J51:DC51)</f>
        <v>0</v>
      </c>
      <c r="DD142" s="4">
        <f>DD98*SUM($J51:DD51)</f>
        <v>0</v>
      </c>
      <c r="DE142" s="4">
        <f>DE98*SUM($J51:DE51)</f>
        <v>0</v>
      </c>
      <c r="DF142" s="4">
        <f>DF98*SUM($J51:DF51)</f>
        <v>0</v>
      </c>
      <c r="DG142" s="4">
        <f>DG98*SUM($J51:DG51)</f>
        <v>0</v>
      </c>
      <c r="DH142" s="4">
        <f>DH98*SUM($J51:DH51)</f>
        <v>0</v>
      </c>
      <c r="DI142" s="4">
        <f>DI98*SUM($J51:DI51)</f>
        <v>0</v>
      </c>
      <c r="DJ142" s="4">
        <f>DJ98*SUM($J51:DJ51)</f>
        <v>0</v>
      </c>
    </row>
    <row r="143" spans="1:114">
      <c r="B143" t="str">
        <f t="shared" si="13"/>
        <v>Создание / реконструкция объект №6</v>
      </c>
      <c r="G143" s="7" t="s">
        <v>0</v>
      </c>
      <c r="J143" s="4">
        <f>J99*SUM($J52:J52)</f>
        <v>0</v>
      </c>
      <c r="K143" s="4">
        <f>K99*SUM($J52:K52)</f>
        <v>0</v>
      </c>
      <c r="L143" s="4">
        <f>L99*SUM($J52:L52)</f>
        <v>0</v>
      </c>
      <c r="M143" s="4">
        <f>M99*SUM($J52:M52)</f>
        <v>0</v>
      </c>
      <c r="N143" s="4">
        <f>N99*SUM($J52:N52)</f>
        <v>0</v>
      </c>
      <c r="O143" s="4">
        <f>O99*SUM($J52:O52)</f>
        <v>0</v>
      </c>
      <c r="P143" s="4">
        <f>P99*SUM($J52:P52)</f>
        <v>0</v>
      </c>
      <c r="Q143" s="4">
        <f>Q99*SUM($J52:Q52)</f>
        <v>0</v>
      </c>
      <c r="R143" s="4">
        <f>R99*SUM($J52:R52)</f>
        <v>0</v>
      </c>
      <c r="S143" s="4">
        <f>S99*SUM($J52:S52)</f>
        <v>0</v>
      </c>
      <c r="T143" s="4">
        <f>T99*SUM($J52:T52)</f>
        <v>0</v>
      </c>
      <c r="U143" s="4">
        <f>U99*SUM($J52:U52)</f>
        <v>0</v>
      </c>
      <c r="V143" s="4">
        <f>V99*SUM($J52:V52)</f>
        <v>0</v>
      </c>
      <c r="W143" s="4">
        <f>W99*SUM($J52:W52)</f>
        <v>0</v>
      </c>
      <c r="X143" s="4">
        <f>X99*SUM($J52:X52)</f>
        <v>0</v>
      </c>
      <c r="Y143" s="4">
        <f>Y99*SUM($J52:Y52)</f>
        <v>0</v>
      </c>
      <c r="Z143" s="4">
        <f>Z99*SUM($J52:Z52)</f>
        <v>0</v>
      </c>
      <c r="AA143" s="4">
        <f>AA99*SUM($J52:AA52)</f>
        <v>0</v>
      </c>
      <c r="AB143" s="4">
        <f>AB99*SUM($J52:AB52)</f>
        <v>0</v>
      </c>
      <c r="AC143" s="4">
        <f>AC99*SUM($J52:AC52)</f>
        <v>0</v>
      </c>
      <c r="AD143" s="4">
        <f>AD99*SUM($J52:AD52)</f>
        <v>0</v>
      </c>
      <c r="AE143" s="4">
        <f>AE99*SUM($J52:AE52)</f>
        <v>0</v>
      </c>
      <c r="AF143" s="4">
        <f>AF99*SUM($J52:AF52)</f>
        <v>0</v>
      </c>
      <c r="AG143" s="4">
        <f>AG99*SUM($J52:AG52)</f>
        <v>0</v>
      </c>
      <c r="AH143" s="4">
        <f>AH99*SUM($J52:AH52)</f>
        <v>0</v>
      </c>
      <c r="AI143" s="4">
        <f>AI99*SUM($J52:AI52)</f>
        <v>0</v>
      </c>
      <c r="AJ143" s="4">
        <f>AJ99*SUM($J52:AJ52)</f>
        <v>0</v>
      </c>
      <c r="AK143" s="4">
        <f>AK99*SUM($J52:AK52)</f>
        <v>0</v>
      </c>
      <c r="AL143" s="4">
        <f>AL99*SUM($J52:AL52)</f>
        <v>0</v>
      </c>
      <c r="AM143" s="4">
        <f>AM99*SUM($J52:AM52)</f>
        <v>0</v>
      </c>
      <c r="AN143" s="4">
        <f>AN99*SUM($J52:AN52)</f>
        <v>0</v>
      </c>
      <c r="AO143" s="4">
        <f>AO99*SUM($J52:AO52)</f>
        <v>0</v>
      </c>
      <c r="AP143" s="4">
        <f>AP99*SUM($J52:AP52)</f>
        <v>0</v>
      </c>
      <c r="AQ143" s="4">
        <f>AQ99*SUM($J52:AQ52)</f>
        <v>0</v>
      </c>
      <c r="AR143" s="4">
        <f>AR99*SUM($J52:AR52)</f>
        <v>0</v>
      </c>
      <c r="AS143" s="4">
        <f>AS99*SUM($J52:AS52)</f>
        <v>0</v>
      </c>
      <c r="AT143" s="4">
        <f>AT99*SUM($J52:AT52)</f>
        <v>0</v>
      </c>
      <c r="AU143" s="4">
        <f>AU99*SUM($J52:AU52)</f>
        <v>0</v>
      </c>
      <c r="AV143" s="4">
        <f>AV99*SUM($J52:AV52)</f>
        <v>0</v>
      </c>
      <c r="AW143" s="4">
        <f>AW99*SUM($J52:AW52)</f>
        <v>0</v>
      </c>
      <c r="AX143" s="4">
        <f>AX99*SUM($J52:AX52)</f>
        <v>0</v>
      </c>
      <c r="AY143" s="4">
        <f>AY99*SUM($J52:AY52)</f>
        <v>0</v>
      </c>
      <c r="AZ143" s="4">
        <f>AZ99*SUM($J52:AZ52)</f>
        <v>0</v>
      </c>
      <c r="BA143" s="4">
        <f>BA99*SUM($J52:BA52)</f>
        <v>0</v>
      </c>
      <c r="BB143" s="4">
        <f>BB99*SUM($J52:BB52)</f>
        <v>0</v>
      </c>
      <c r="BC143" s="4">
        <f>BC99*SUM($J52:BC52)</f>
        <v>0</v>
      </c>
      <c r="BD143" s="4">
        <f>BD99*SUM($J52:BD52)</f>
        <v>0</v>
      </c>
      <c r="BE143" s="4">
        <f>BE99*SUM($J52:BE52)</f>
        <v>0</v>
      </c>
      <c r="BF143" s="4">
        <f>BF99*SUM($J52:BF52)</f>
        <v>0</v>
      </c>
      <c r="BG143" s="4">
        <f>BG99*SUM($J52:BG52)</f>
        <v>0</v>
      </c>
      <c r="BH143" s="4">
        <f>BH99*SUM($J52:BH52)</f>
        <v>0</v>
      </c>
      <c r="BI143" s="4">
        <f>BI99*SUM($J52:BI52)</f>
        <v>0</v>
      </c>
      <c r="BJ143" s="4">
        <f>BJ99*SUM($J52:BJ52)</f>
        <v>0</v>
      </c>
      <c r="BK143" s="4">
        <f>BK99*SUM($J52:BK52)</f>
        <v>0</v>
      </c>
      <c r="BL143" s="4">
        <f>BL99*SUM($J52:BL52)</f>
        <v>0</v>
      </c>
      <c r="BM143" s="4">
        <f>BM99*SUM($J52:BM52)</f>
        <v>0</v>
      </c>
      <c r="BN143" s="4">
        <f>BN99*SUM($J52:BN52)</f>
        <v>0</v>
      </c>
      <c r="BO143" s="4">
        <f>BO99*SUM($J52:BO52)</f>
        <v>0</v>
      </c>
      <c r="BP143" s="4">
        <f>BP99*SUM($J52:BP52)</f>
        <v>0</v>
      </c>
      <c r="BQ143" s="4">
        <f>BQ99*SUM($J52:BQ52)</f>
        <v>0</v>
      </c>
      <c r="BR143" s="4">
        <f>BR99*SUM($J52:BR52)</f>
        <v>0</v>
      </c>
      <c r="BS143" s="4">
        <f>BS99*SUM($J52:BS52)</f>
        <v>0</v>
      </c>
      <c r="BT143" s="4">
        <f>BT99*SUM($J52:BT52)</f>
        <v>0</v>
      </c>
      <c r="BU143" s="4">
        <f>BU99*SUM($J52:BU52)</f>
        <v>0</v>
      </c>
      <c r="BV143" s="4">
        <f>BV99*SUM($J52:BV52)</f>
        <v>0</v>
      </c>
      <c r="BW143" s="4">
        <f>BW99*SUM($J52:BW52)</f>
        <v>0</v>
      </c>
      <c r="BX143" s="4">
        <f>BX99*SUM($J52:BX52)</f>
        <v>0</v>
      </c>
      <c r="BY143" s="4">
        <f>BY99*SUM($J52:BY52)</f>
        <v>0</v>
      </c>
      <c r="BZ143" s="4">
        <f>BZ99*SUM($J52:BZ52)</f>
        <v>0</v>
      </c>
      <c r="CA143" s="4">
        <f>CA99*SUM($J52:CA52)</f>
        <v>0</v>
      </c>
      <c r="CB143" s="4">
        <f>CB99*SUM($J52:CB52)</f>
        <v>0</v>
      </c>
      <c r="CC143" s="4">
        <f>CC99*SUM($J52:CC52)</f>
        <v>0</v>
      </c>
      <c r="CD143" s="4">
        <f>CD99*SUM($J52:CD52)</f>
        <v>0</v>
      </c>
      <c r="CE143" s="4">
        <f>CE99*SUM($J52:CE52)</f>
        <v>0</v>
      </c>
      <c r="CF143" s="4">
        <f>CF99*SUM($J52:CF52)</f>
        <v>0</v>
      </c>
      <c r="CG143" s="4">
        <f>CG99*SUM($J52:CG52)</f>
        <v>0</v>
      </c>
      <c r="CH143" s="4">
        <f>CH99*SUM($J52:CH52)</f>
        <v>0</v>
      </c>
      <c r="CI143" s="4">
        <f>CI99*SUM($J52:CI52)</f>
        <v>0</v>
      </c>
      <c r="CJ143" s="4">
        <f>CJ99*SUM($J52:CJ52)</f>
        <v>0</v>
      </c>
      <c r="CK143" s="4">
        <f>CK99*SUM($J52:CK52)</f>
        <v>0</v>
      </c>
      <c r="CL143" s="4">
        <f>CL99*SUM($J52:CL52)</f>
        <v>0</v>
      </c>
      <c r="CM143" s="4">
        <f>CM99*SUM($J52:CM52)</f>
        <v>0</v>
      </c>
      <c r="CN143" s="4">
        <f>CN99*SUM($J52:CN52)</f>
        <v>0</v>
      </c>
      <c r="CO143" s="4">
        <f>CO99*SUM($J52:CO52)</f>
        <v>0</v>
      </c>
      <c r="CP143" s="4">
        <f>CP99*SUM($J52:CP52)</f>
        <v>0</v>
      </c>
      <c r="CQ143" s="4">
        <f>CQ99*SUM($J52:CQ52)</f>
        <v>0</v>
      </c>
      <c r="CR143" s="4">
        <f>CR99*SUM($J52:CR52)</f>
        <v>0</v>
      </c>
      <c r="CS143" s="4">
        <f>CS99*SUM($J52:CS52)</f>
        <v>0</v>
      </c>
      <c r="CT143" s="4">
        <f>CT99*SUM($J52:CT52)</f>
        <v>0</v>
      </c>
      <c r="CU143" s="4">
        <f>CU99*SUM($J52:CU52)</f>
        <v>0</v>
      </c>
      <c r="CV143" s="4">
        <f>CV99*SUM($J52:CV52)</f>
        <v>0</v>
      </c>
      <c r="CW143" s="4">
        <f>CW99*SUM($J52:CW52)</f>
        <v>0</v>
      </c>
      <c r="CX143" s="4">
        <f>CX99*SUM($J52:CX52)</f>
        <v>0</v>
      </c>
      <c r="CY143" s="4">
        <f>CY99*SUM($J52:CY52)</f>
        <v>0</v>
      </c>
      <c r="CZ143" s="4">
        <f>CZ99*SUM($J52:CZ52)</f>
        <v>0</v>
      </c>
      <c r="DA143" s="4">
        <f>DA99*SUM($J52:DA52)</f>
        <v>0</v>
      </c>
      <c r="DB143" s="4">
        <f>DB99*SUM($J52:DB52)</f>
        <v>0</v>
      </c>
      <c r="DC143" s="4">
        <f>DC99*SUM($J52:DC52)</f>
        <v>0</v>
      </c>
      <c r="DD143" s="4">
        <f>DD99*SUM($J52:DD52)</f>
        <v>0</v>
      </c>
      <c r="DE143" s="4">
        <f>DE99*SUM($J52:DE52)</f>
        <v>0</v>
      </c>
      <c r="DF143" s="4">
        <f>DF99*SUM($J52:DF52)</f>
        <v>0</v>
      </c>
      <c r="DG143" s="4">
        <f>DG99*SUM($J52:DG52)</f>
        <v>0</v>
      </c>
      <c r="DH143" s="4">
        <f>DH99*SUM($J52:DH52)</f>
        <v>0</v>
      </c>
      <c r="DI143" s="4">
        <f>DI99*SUM($J52:DI52)</f>
        <v>0</v>
      </c>
      <c r="DJ143" s="4">
        <f>DJ99*SUM($J52:DJ52)</f>
        <v>0</v>
      </c>
    </row>
    <row r="144" spans="1:114">
      <c r="B144" t="str">
        <f t="shared" si="13"/>
        <v>Создание / реконструкция объект №7</v>
      </c>
      <c r="G144" s="7" t="s">
        <v>0</v>
      </c>
      <c r="J144" s="4">
        <f>J100*SUM($J53:J53)</f>
        <v>0</v>
      </c>
      <c r="K144" s="4">
        <f>K100*SUM($J53:K53)</f>
        <v>0</v>
      </c>
      <c r="L144" s="4">
        <f>L100*SUM($J53:L53)</f>
        <v>0</v>
      </c>
      <c r="M144" s="4">
        <f>M100*SUM($J53:M53)</f>
        <v>0</v>
      </c>
      <c r="N144" s="4">
        <f>N100*SUM($J53:N53)</f>
        <v>0</v>
      </c>
      <c r="O144" s="4">
        <f>O100*SUM($J53:O53)</f>
        <v>0</v>
      </c>
      <c r="P144" s="4">
        <f>P100*SUM($J53:P53)</f>
        <v>0</v>
      </c>
      <c r="Q144" s="4">
        <f>Q100*SUM($J53:Q53)</f>
        <v>0</v>
      </c>
      <c r="R144" s="4">
        <f>R100*SUM($J53:R53)</f>
        <v>0</v>
      </c>
      <c r="S144" s="4">
        <f>S100*SUM($J53:S53)</f>
        <v>0</v>
      </c>
      <c r="T144" s="4">
        <f>T100*SUM($J53:T53)</f>
        <v>0</v>
      </c>
      <c r="U144" s="4">
        <f>U100*SUM($J53:U53)</f>
        <v>0</v>
      </c>
      <c r="V144" s="4">
        <f>V100*SUM($J53:V53)</f>
        <v>0</v>
      </c>
      <c r="W144" s="4">
        <f>W100*SUM($J53:W53)</f>
        <v>0</v>
      </c>
      <c r="X144" s="4">
        <f>X100*SUM($J53:X53)</f>
        <v>0</v>
      </c>
      <c r="Y144" s="4">
        <f>Y100*SUM($J53:Y53)</f>
        <v>0</v>
      </c>
      <c r="Z144" s="4">
        <f>Z100*SUM($J53:Z53)</f>
        <v>0</v>
      </c>
      <c r="AA144" s="4">
        <f>AA100*SUM($J53:AA53)</f>
        <v>0</v>
      </c>
      <c r="AB144" s="4">
        <f>AB100*SUM($J53:AB53)</f>
        <v>0</v>
      </c>
      <c r="AC144" s="4">
        <f>AC100*SUM($J53:AC53)</f>
        <v>0</v>
      </c>
      <c r="AD144" s="4">
        <f>AD100*SUM($J53:AD53)</f>
        <v>0</v>
      </c>
      <c r="AE144" s="4">
        <f>AE100*SUM($J53:AE53)</f>
        <v>0</v>
      </c>
      <c r="AF144" s="4">
        <f>AF100*SUM($J53:AF53)</f>
        <v>0</v>
      </c>
      <c r="AG144" s="4">
        <f>AG100*SUM($J53:AG53)</f>
        <v>0</v>
      </c>
      <c r="AH144" s="4">
        <f>AH100*SUM($J53:AH53)</f>
        <v>0</v>
      </c>
      <c r="AI144" s="4">
        <f>AI100*SUM($J53:AI53)</f>
        <v>0</v>
      </c>
      <c r="AJ144" s="4">
        <f>AJ100*SUM($J53:AJ53)</f>
        <v>0</v>
      </c>
      <c r="AK144" s="4">
        <f>AK100*SUM($J53:AK53)</f>
        <v>0</v>
      </c>
      <c r="AL144" s="4">
        <f>AL100*SUM($J53:AL53)</f>
        <v>0</v>
      </c>
      <c r="AM144" s="4">
        <f>AM100*SUM($J53:AM53)</f>
        <v>0</v>
      </c>
      <c r="AN144" s="4">
        <f>AN100*SUM($J53:AN53)</f>
        <v>0</v>
      </c>
      <c r="AO144" s="4">
        <f>AO100*SUM($J53:AO53)</f>
        <v>0</v>
      </c>
      <c r="AP144" s="4">
        <f>AP100*SUM($J53:AP53)</f>
        <v>0</v>
      </c>
      <c r="AQ144" s="4">
        <f>AQ100*SUM($J53:AQ53)</f>
        <v>0</v>
      </c>
      <c r="AR144" s="4">
        <f>AR100*SUM($J53:AR53)</f>
        <v>0</v>
      </c>
      <c r="AS144" s="4">
        <f>AS100*SUM($J53:AS53)</f>
        <v>0</v>
      </c>
      <c r="AT144" s="4">
        <f>AT100*SUM($J53:AT53)</f>
        <v>0</v>
      </c>
      <c r="AU144" s="4">
        <f>AU100*SUM($J53:AU53)</f>
        <v>0</v>
      </c>
      <c r="AV144" s="4">
        <f>AV100*SUM($J53:AV53)</f>
        <v>0</v>
      </c>
      <c r="AW144" s="4">
        <f>AW100*SUM($J53:AW53)</f>
        <v>0</v>
      </c>
      <c r="AX144" s="4">
        <f>AX100*SUM($J53:AX53)</f>
        <v>0</v>
      </c>
      <c r="AY144" s="4">
        <f>AY100*SUM($J53:AY53)</f>
        <v>0</v>
      </c>
      <c r="AZ144" s="4">
        <f>AZ100*SUM($J53:AZ53)</f>
        <v>0</v>
      </c>
      <c r="BA144" s="4">
        <f>BA100*SUM($J53:BA53)</f>
        <v>0</v>
      </c>
      <c r="BB144" s="4">
        <f>BB100*SUM($J53:BB53)</f>
        <v>0</v>
      </c>
      <c r="BC144" s="4">
        <f>BC100*SUM($J53:BC53)</f>
        <v>0</v>
      </c>
      <c r="BD144" s="4">
        <f>BD100*SUM($J53:BD53)</f>
        <v>0</v>
      </c>
      <c r="BE144" s="4">
        <f>BE100*SUM($J53:BE53)</f>
        <v>0</v>
      </c>
      <c r="BF144" s="4">
        <f>BF100*SUM($J53:BF53)</f>
        <v>0</v>
      </c>
      <c r="BG144" s="4">
        <f>BG100*SUM($J53:BG53)</f>
        <v>0</v>
      </c>
      <c r="BH144" s="4">
        <f>BH100*SUM($J53:BH53)</f>
        <v>0</v>
      </c>
      <c r="BI144" s="4">
        <f>BI100*SUM($J53:BI53)</f>
        <v>0</v>
      </c>
      <c r="BJ144" s="4">
        <f>BJ100*SUM($J53:BJ53)</f>
        <v>0</v>
      </c>
      <c r="BK144" s="4">
        <f>BK100*SUM($J53:BK53)</f>
        <v>0</v>
      </c>
      <c r="BL144" s="4">
        <f>BL100*SUM($J53:BL53)</f>
        <v>0</v>
      </c>
      <c r="BM144" s="4">
        <f>BM100*SUM($J53:BM53)</f>
        <v>0</v>
      </c>
      <c r="BN144" s="4">
        <f>BN100*SUM($J53:BN53)</f>
        <v>0</v>
      </c>
      <c r="BO144" s="4">
        <f>BO100*SUM($J53:BO53)</f>
        <v>0</v>
      </c>
      <c r="BP144" s="4">
        <f>BP100*SUM($J53:BP53)</f>
        <v>0</v>
      </c>
      <c r="BQ144" s="4">
        <f>BQ100*SUM($J53:BQ53)</f>
        <v>0</v>
      </c>
      <c r="BR144" s="4">
        <f>BR100*SUM($J53:BR53)</f>
        <v>0</v>
      </c>
      <c r="BS144" s="4">
        <f>BS100*SUM($J53:BS53)</f>
        <v>0</v>
      </c>
      <c r="BT144" s="4">
        <f>BT100*SUM($J53:BT53)</f>
        <v>0</v>
      </c>
      <c r="BU144" s="4">
        <f>BU100*SUM($J53:BU53)</f>
        <v>0</v>
      </c>
      <c r="BV144" s="4">
        <f>BV100*SUM($J53:BV53)</f>
        <v>0</v>
      </c>
      <c r="BW144" s="4">
        <f>BW100*SUM($J53:BW53)</f>
        <v>0</v>
      </c>
      <c r="BX144" s="4">
        <f>BX100*SUM($J53:BX53)</f>
        <v>0</v>
      </c>
      <c r="BY144" s="4">
        <f>BY100*SUM($J53:BY53)</f>
        <v>0</v>
      </c>
      <c r="BZ144" s="4">
        <f>BZ100*SUM($J53:BZ53)</f>
        <v>0</v>
      </c>
      <c r="CA144" s="4">
        <f>CA100*SUM($J53:CA53)</f>
        <v>0</v>
      </c>
      <c r="CB144" s="4">
        <f>CB100*SUM($J53:CB53)</f>
        <v>0</v>
      </c>
      <c r="CC144" s="4">
        <f>CC100*SUM($J53:CC53)</f>
        <v>0</v>
      </c>
      <c r="CD144" s="4">
        <f>CD100*SUM($J53:CD53)</f>
        <v>0</v>
      </c>
      <c r="CE144" s="4">
        <f>CE100*SUM($J53:CE53)</f>
        <v>0</v>
      </c>
      <c r="CF144" s="4">
        <f>CF100*SUM($J53:CF53)</f>
        <v>0</v>
      </c>
      <c r="CG144" s="4">
        <f>CG100*SUM($J53:CG53)</f>
        <v>0</v>
      </c>
      <c r="CH144" s="4">
        <f>CH100*SUM($J53:CH53)</f>
        <v>0</v>
      </c>
      <c r="CI144" s="4">
        <f>CI100*SUM($J53:CI53)</f>
        <v>0</v>
      </c>
      <c r="CJ144" s="4">
        <f>CJ100*SUM($J53:CJ53)</f>
        <v>0</v>
      </c>
      <c r="CK144" s="4">
        <f>CK100*SUM($J53:CK53)</f>
        <v>0</v>
      </c>
      <c r="CL144" s="4">
        <f>CL100*SUM($J53:CL53)</f>
        <v>0</v>
      </c>
      <c r="CM144" s="4">
        <f>CM100*SUM($J53:CM53)</f>
        <v>0</v>
      </c>
      <c r="CN144" s="4">
        <f>CN100*SUM($J53:CN53)</f>
        <v>0</v>
      </c>
      <c r="CO144" s="4">
        <f>CO100*SUM($J53:CO53)</f>
        <v>0</v>
      </c>
      <c r="CP144" s="4">
        <f>CP100*SUM($J53:CP53)</f>
        <v>0</v>
      </c>
      <c r="CQ144" s="4">
        <f>CQ100*SUM($J53:CQ53)</f>
        <v>0</v>
      </c>
      <c r="CR144" s="4">
        <f>CR100*SUM($J53:CR53)</f>
        <v>0</v>
      </c>
      <c r="CS144" s="4">
        <f>CS100*SUM($J53:CS53)</f>
        <v>0</v>
      </c>
      <c r="CT144" s="4">
        <f>CT100*SUM($J53:CT53)</f>
        <v>0</v>
      </c>
      <c r="CU144" s="4">
        <f>CU100*SUM($J53:CU53)</f>
        <v>0</v>
      </c>
      <c r="CV144" s="4">
        <f>CV100*SUM($J53:CV53)</f>
        <v>0</v>
      </c>
      <c r="CW144" s="4">
        <f>CW100*SUM($J53:CW53)</f>
        <v>0</v>
      </c>
      <c r="CX144" s="4">
        <f>CX100*SUM($J53:CX53)</f>
        <v>0</v>
      </c>
      <c r="CY144" s="4">
        <f>CY100*SUM($J53:CY53)</f>
        <v>0</v>
      </c>
      <c r="CZ144" s="4">
        <f>CZ100*SUM($J53:CZ53)</f>
        <v>0</v>
      </c>
      <c r="DA144" s="4">
        <f>DA100*SUM($J53:DA53)</f>
        <v>0</v>
      </c>
      <c r="DB144" s="4">
        <f>DB100*SUM($J53:DB53)</f>
        <v>0</v>
      </c>
      <c r="DC144" s="4">
        <f>DC100*SUM($J53:DC53)</f>
        <v>0</v>
      </c>
      <c r="DD144" s="4">
        <f>DD100*SUM($J53:DD53)</f>
        <v>0</v>
      </c>
      <c r="DE144" s="4">
        <f>DE100*SUM($J53:DE53)</f>
        <v>0</v>
      </c>
      <c r="DF144" s="4">
        <f>DF100*SUM($J53:DF53)</f>
        <v>0</v>
      </c>
      <c r="DG144" s="4">
        <f>DG100*SUM($J53:DG53)</f>
        <v>0</v>
      </c>
      <c r="DH144" s="4">
        <f>DH100*SUM($J53:DH53)</f>
        <v>0</v>
      </c>
      <c r="DI144" s="4">
        <f>DI100*SUM($J53:DI53)</f>
        <v>0</v>
      </c>
      <c r="DJ144" s="4">
        <f>DJ100*SUM($J53:DJ53)</f>
        <v>0</v>
      </c>
    </row>
    <row r="145" spans="1:114">
      <c r="B145" t="str">
        <f t="shared" si="13"/>
        <v>Создание / реконструкция объект №8</v>
      </c>
      <c r="G145" s="7" t="s">
        <v>0</v>
      </c>
      <c r="J145" s="4">
        <f>J101*SUM($J54:J54)</f>
        <v>0</v>
      </c>
      <c r="K145" s="4">
        <f>K101*SUM($J54:K54)</f>
        <v>0</v>
      </c>
      <c r="L145" s="4">
        <f>L101*SUM($J54:L54)</f>
        <v>0</v>
      </c>
      <c r="M145" s="4">
        <f>M101*SUM($J54:M54)</f>
        <v>0</v>
      </c>
      <c r="N145" s="4">
        <f>N101*SUM($J54:N54)</f>
        <v>0</v>
      </c>
      <c r="O145" s="4">
        <f>O101*SUM($J54:O54)</f>
        <v>0</v>
      </c>
      <c r="P145" s="4">
        <f>P101*SUM($J54:P54)</f>
        <v>0</v>
      </c>
      <c r="Q145" s="4">
        <f>Q101*SUM($J54:Q54)</f>
        <v>0</v>
      </c>
      <c r="R145" s="4">
        <f>R101*SUM($J54:R54)</f>
        <v>0</v>
      </c>
      <c r="S145" s="4">
        <f>S101*SUM($J54:S54)</f>
        <v>0</v>
      </c>
      <c r="T145" s="4">
        <f>T101*SUM($J54:T54)</f>
        <v>0</v>
      </c>
      <c r="U145" s="4">
        <f>U101*SUM($J54:U54)</f>
        <v>0</v>
      </c>
      <c r="V145" s="4">
        <f>V101*SUM($J54:V54)</f>
        <v>0</v>
      </c>
      <c r="W145" s="4">
        <f>W101*SUM($J54:W54)</f>
        <v>0</v>
      </c>
      <c r="X145" s="4">
        <f>X101*SUM($J54:X54)</f>
        <v>0</v>
      </c>
      <c r="Y145" s="4">
        <f>Y101*SUM($J54:Y54)</f>
        <v>0</v>
      </c>
      <c r="Z145" s="4">
        <f>Z101*SUM($J54:Z54)</f>
        <v>0</v>
      </c>
      <c r="AA145" s="4">
        <f>AA101*SUM($J54:AA54)</f>
        <v>0</v>
      </c>
      <c r="AB145" s="4">
        <f>AB101*SUM($J54:AB54)</f>
        <v>0</v>
      </c>
      <c r="AC145" s="4">
        <f>AC101*SUM($J54:AC54)</f>
        <v>0</v>
      </c>
      <c r="AD145" s="4">
        <f>AD101*SUM($J54:AD54)</f>
        <v>0</v>
      </c>
      <c r="AE145" s="4">
        <f>AE101*SUM($J54:AE54)</f>
        <v>0</v>
      </c>
      <c r="AF145" s="4">
        <f>AF101*SUM($J54:AF54)</f>
        <v>0</v>
      </c>
      <c r="AG145" s="4">
        <f>AG101*SUM($J54:AG54)</f>
        <v>0</v>
      </c>
      <c r="AH145" s="4">
        <f>AH101*SUM($J54:AH54)</f>
        <v>0</v>
      </c>
      <c r="AI145" s="4">
        <f>AI101*SUM($J54:AI54)</f>
        <v>0</v>
      </c>
      <c r="AJ145" s="4">
        <f>AJ101*SUM($J54:AJ54)</f>
        <v>0</v>
      </c>
      <c r="AK145" s="4">
        <f>AK101*SUM($J54:AK54)</f>
        <v>0</v>
      </c>
      <c r="AL145" s="4">
        <f>AL101*SUM($J54:AL54)</f>
        <v>0</v>
      </c>
      <c r="AM145" s="4">
        <f>AM101*SUM($J54:AM54)</f>
        <v>0</v>
      </c>
      <c r="AN145" s="4">
        <f>AN101*SUM($J54:AN54)</f>
        <v>0</v>
      </c>
      <c r="AO145" s="4">
        <f>AO101*SUM($J54:AO54)</f>
        <v>0</v>
      </c>
      <c r="AP145" s="4">
        <f>AP101*SUM($J54:AP54)</f>
        <v>0</v>
      </c>
      <c r="AQ145" s="4">
        <f>AQ101*SUM($J54:AQ54)</f>
        <v>0</v>
      </c>
      <c r="AR145" s="4">
        <f>AR101*SUM($J54:AR54)</f>
        <v>0</v>
      </c>
      <c r="AS145" s="4">
        <f>AS101*SUM($J54:AS54)</f>
        <v>0</v>
      </c>
      <c r="AT145" s="4">
        <f>AT101*SUM($J54:AT54)</f>
        <v>0</v>
      </c>
      <c r="AU145" s="4">
        <f>AU101*SUM($J54:AU54)</f>
        <v>0</v>
      </c>
      <c r="AV145" s="4">
        <f>AV101*SUM($J54:AV54)</f>
        <v>0</v>
      </c>
      <c r="AW145" s="4">
        <f>AW101*SUM($J54:AW54)</f>
        <v>0</v>
      </c>
      <c r="AX145" s="4">
        <f>AX101*SUM($J54:AX54)</f>
        <v>0</v>
      </c>
      <c r="AY145" s="4">
        <f>AY101*SUM($J54:AY54)</f>
        <v>0</v>
      </c>
      <c r="AZ145" s="4">
        <f>AZ101*SUM($J54:AZ54)</f>
        <v>0</v>
      </c>
      <c r="BA145" s="4">
        <f>BA101*SUM($J54:BA54)</f>
        <v>0</v>
      </c>
      <c r="BB145" s="4">
        <f>BB101*SUM($J54:BB54)</f>
        <v>0</v>
      </c>
      <c r="BC145" s="4">
        <f>BC101*SUM($J54:BC54)</f>
        <v>0</v>
      </c>
      <c r="BD145" s="4">
        <f>BD101*SUM($J54:BD54)</f>
        <v>0</v>
      </c>
      <c r="BE145" s="4">
        <f>BE101*SUM($J54:BE54)</f>
        <v>0</v>
      </c>
      <c r="BF145" s="4">
        <f>BF101*SUM($J54:BF54)</f>
        <v>0</v>
      </c>
      <c r="BG145" s="4">
        <f>BG101*SUM($J54:BG54)</f>
        <v>0</v>
      </c>
      <c r="BH145" s="4">
        <f>BH101*SUM($J54:BH54)</f>
        <v>0</v>
      </c>
      <c r="BI145" s="4">
        <f>BI101*SUM($J54:BI54)</f>
        <v>0</v>
      </c>
      <c r="BJ145" s="4">
        <f>BJ101*SUM($J54:BJ54)</f>
        <v>0</v>
      </c>
      <c r="BK145" s="4">
        <f>BK101*SUM($J54:BK54)</f>
        <v>0</v>
      </c>
      <c r="BL145" s="4">
        <f>BL101*SUM($J54:BL54)</f>
        <v>0</v>
      </c>
      <c r="BM145" s="4">
        <f>BM101*SUM($J54:BM54)</f>
        <v>0</v>
      </c>
      <c r="BN145" s="4">
        <f>BN101*SUM($J54:BN54)</f>
        <v>0</v>
      </c>
      <c r="BO145" s="4">
        <f>BO101*SUM($J54:BO54)</f>
        <v>0</v>
      </c>
      <c r="BP145" s="4">
        <f>BP101*SUM($J54:BP54)</f>
        <v>0</v>
      </c>
      <c r="BQ145" s="4">
        <f>BQ101*SUM($J54:BQ54)</f>
        <v>0</v>
      </c>
      <c r="BR145" s="4">
        <f>BR101*SUM($J54:BR54)</f>
        <v>0</v>
      </c>
      <c r="BS145" s="4">
        <f>BS101*SUM($J54:BS54)</f>
        <v>0</v>
      </c>
      <c r="BT145" s="4">
        <f>BT101*SUM($J54:BT54)</f>
        <v>0</v>
      </c>
      <c r="BU145" s="4">
        <f>BU101*SUM($J54:BU54)</f>
        <v>0</v>
      </c>
      <c r="BV145" s="4">
        <f>BV101*SUM($J54:BV54)</f>
        <v>0</v>
      </c>
      <c r="BW145" s="4">
        <f>BW101*SUM($J54:BW54)</f>
        <v>0</v>
      </c>
      <c r="BX145" s="4">
        <f>BX101*SUM($J54:BX54)</f>
        <v>0</v>
      </c>
      <c r="BY145" s="4">
        <f>BY101*SUM($J54:BY54)</f>
        <v>0</v>
      </c>
      <c r="BZ145" s="4">
        <f>BZ101*SUM($J54:BZ54)</f>
        <v>0</v>
      </c>
      <c r="CA145" s="4">
        <f>CA101*SUM($J54:CA54)</f>
        <v>0</v>
      </c>
      <c r="CB145" s="4">
        <f>CB101*SUM($J54:CB54)</f>
        <v>0</v>
      </c>
      <c r="CC145" s="4">
        <f>CC101*SUM($J54:CC54)</f>
        <v>0</v>
      </c>
      <c r="CD145" s="4">
        <f>CD101*SUM($J54:CD54)</f>
        <v>0</v>
      </c>
      <c r="CE145" s="4">
        <f>CE101*SUM($J54:CE54)</f>
        <v>0</v>
      </c>
      <c r="CF145" s="4">
        <f>CF101*SUM($J54:CF54)</f>
        <v>0</v>
      </c>
      <c r="CG145" s="4">
        <f>CG101*SUM($J54:CG54)</f>
        <v>0</v>
      </c>
      <c r="CH145" s="4">
        <f>CH101*SUM($J54:CH54)</f>
        <v>0</v>
      </c>
      <c r="CI145" s="4">
        <f>CI101*SUM($J54:CI54)</f>
        <v>0</v>
      </c>
      <c r="CJ145" s="4">
        <f>CJ101*SUM($J54:CJ54)</f>
        <v>0</v>
      </c>
      <c r="CK145" s="4">
        <f>CK101*SUM($J54:CK54)</f>
        <v>0</v>
      </c>
      <c r="CL145" s="4">
        <f>CL101*SUM($J54:CL54)</f>
        <v>0</v>
      </c>
      <c r="CM145" s="4">
        <f>CM101*SUM($J54:CM54)</f>
        <v>0</v>
      </c>
      <c r="CN145" s="4">
        <f>CN101*SUM($J54:CN54)</f>
        <v>0</v>
      </c>
      <c r="CO145" s="4">
        <f>CO101*SUM($J54:CO54)</f>
        <v>0</v>
      </c>
      <c r="CP145" s="4">
        <f>CP101*SUM($J54:CP54)</f>
        <v>0</v>
      </c>
      <c r="CQ145" s="4">
        <f>CQ101*SUM($J54:CQ54)</f>
        <v>0</v>
      </c>
      <c r="CR145" s="4">
        <f>CR101*SUM($J54:CR54)</f>
        <v>0</v>
      </c>
      <c r="CS145" s="4">
        <f>CS101*SUM($J54:CS54)</f>
        <v>0</v>
      </c>
      <c r="CT145" s="4">
        <f>CT101*SUM($J54:CT54)</f>
        <v>0</v>
      </c>
      <c r="CU145" s="4">
        <f>CU101*SUM($J54:CU54)</f>
        <v>0</v>
      </c>
      <c r="CV145" s="4">
        <f>CV101*SUM($J54:CV54)</f>
        <v>0</v>
      </c>
      <c r="CW145" s="4">
        <f>CW101*SUM($J54:CW54)</f>
        <v>0</v>
      </c>
      <c r="CX145" s="4">
        <f>CX101*SUM($J54:CX54)</f>
        <v>0</v>
      </c>
      <c r="CY145" s="4">
        <f>CY101*SUM($J54:CY54)</f>
        <v>0</v>
      </c>
      <c r="CZ145" s="4">
        <f>CZ101*SUM($J54:CZ54)</f>
        <v>0</v>
      </c>
      <c r="DA145" s="4">
        <f>DA101*SUM($J54:DA54)</f>
        <v>0</v>
      </c>
      <c r="DB145" s="4">
        <f>DB101*SUM($J54:DB54)</f>
        <v>0</v>
      </c>
      <c r="DC145" s="4">
        <f>DC101*SUM($J54:DC54)</f>
        <v>0</v>
      </c>
      <c r="DD145" s="4">
        <f>DD101*SUM($J54:DD54)</f>
        <v>0</v>
      </c>
      <c r="DE145" s="4">
        <f>DE101*SUM($J54:DE54)</f>
        <v>0</v>
      </c>
      <c r="DF145" s="4">
        <f>DF101*SUM($J54:DF54)</f>
        <v>0</v>
      </c>
      <c r="DG145" s="4">
        <f>DG101*SUM($J54:DG54)</f>
        <v>0</v>
      </c>
      <c r="DH145" s="4">
        <f>DH101*SUM($J54:DH54)</f>
        <v>0</v>
      </c>
      <c r="DI145" s="4">
        <f>DI101*SUM($J54:DI54)</f>
        <v>0</v>
      </c>
      <c r="DJ145" s="4">
        <f>DJ101*SUM($J54:DJ54)</f>
        <v>0</v>
      </c>
    </row>
    <row r="146" spans="1:114">
      <c r="B146" t="str">
        <f t="shared" si="13"/>
        <v>Создание / реконструкция объект №9</v>
      </c>
      <c r="G146" s="7" t="s">
        <v>0</v>
      </c>
      <c r="J146" s="4">
        <f>J102*SUM($J55:J55)</f>
        <v>0</v>
      </c>
      <c r="K146" s="4">
        <f>K102*SUM($J55:K55)</f>
        <v>0</v>
      </c>
      <c r="L146" s="4">
        <f>L102*SUM($J55:L55)</f>
        <v>0</v>
      </c>
      <c r="M146" s="4">
        <f>M102*SUM($J55:M55)</f>
        <v>0</v>
      </c>
      <c r="N146" s="4">
        <f>N102*SUM($J55:N55)</f>
        <v>0</v>
      </c>
      <c r="O146" s="4">
        <f>O102*SUM($J55:O55)</f>
        <v>0</v>
      </c>
      <c r="P146" s="4">
        <f>P102*SUM($J55:P55)</f>
        <v>0</v>
      </c>
      <c r="Q146" s="4">
        <f>Q102*SUM($J55:Q55)</f>
        <v>0</v>
      </c>
      <c r="R146" s="4">
        <f>R102*SUM($J55:R55)</f>
        <v>0</v>
      </c>
      <c r="S146" s="4">
        <f>S102*SUM($J55:S55)</f>
        <v>0</v>
      </c>
      <c r="T146" s="4">
        <f>T102*SUM($J55:T55)</f>
        <v>0</v>
      </c>
      <c r="U146" s="4">
        <f>U102*SUM($J55:U55)</f>
        <v>0</v>
      </c>
      <c r="V146" s="4">
        <f>V102*SUM($J55:V55)</f>
        <v>0</v>
      </c>
      <c r="W146" s="4">
        <f>W102*SUM($J55:W55)</f>
        <v>0</v>
      </c>
      <c r="X146" s="4">
        <f>X102*SUM($J55:X55)</f>
        <v>0</v>
      </c>
      <c r="Y146" s="4">
        <f>Y102*SUM($J55:Y55)</f>
        <v>0</v>
      </c>
      <c r="Z146" s="4">
        <f>Z102*SUM($J55:Z55)</f>
        <v>0</v>
      </c>
      <c r="AA146" s="4">
        <f>AA102*SUM($J55:AA55)</f>
        <v>0</v>
      </c>
      <c r="AB146" s="4">
        <f>AB102*SUM($J55:AB55)</f>
        <v>0</v>
      </c>
      <c r="AC146" s="4">
        <f>AC102*SUM($J55:AC55)</f>
        <v>0</v>
      </c>
      <c r="AD146" s="4">
        <f>AD102*SUM($J55:AD55)</f>
        <v>0</v>
      </c>
      <c r="AE146" s="4">
        <f>AE102*SUM($J55:AE55)</f>
        <v>0</v>
      </c>
      <c r="AF146" s="4">
        <f>AF102*SUM($J55:AF55)</f>
        <v>0</v>
      </c>
      <c r="AG146" s="4">
        <f>AG102*SUM($J55:AG55)</f>
        <v>0</v>
      </c>
      <c r="AH146" s="4">
        <f>AH102*SUM($J55:AH55)</f>
        <v>0</v>
      </c>
      <c r="AI146" s="4">
        <f>AI102*SUM($J55:AI55)</f>
        <v>0</v>
      </c>
      <c r="AJ146" s="4">
        <f>AJ102*SUM($J55:AJ55)</f>
        <v>0</v>
      </c>
      <c r="AK146" s="4">
        <f>AK102*SUM($J55:AK55)</f>
        <v>0</v>
      </c>
      <c r="AL146" s="4">
        <f>AL102*SUM($J55:AL55)</f>
        <v>0</v>
      </c>
      <c r="AM146" s="4">
        <f>AM102*SUM($J55:AM55)</f>
        <v>0</v>
      </c>
      <c r="AN146" s="4">
        <f>AN102*SUM($J55:AN55)</f>
        <v>0</v>
      </c>
      <c r="AO146" s="4">
        <f>AO102*SUM($J55:AO55)</f>
        <v>0</v>
      </c>
      <c r="AP146" s="4">
        <f>AP102*SUM($J55:AP55)</f>
        <v>0</v>
      </c>
      <c r="AQ146" s="4">
        <f>AQ102*SUM($J55:AQ55)</f>
        <v>0</v>
      </c>
      <c r="AR146" s="4">
        <f>AR102*SUM($J55:AR55)</f>
        <v>0</v>
      </c>
      <c r="AS146" s="4">
        <f>AS102*SUM($J55:AS55)</f>
        <v>0</v>
      </c>
      <c r="AT146" s="4">
        <f>AT102*SUM($J55:AT55)</f>
        <v>0</v>
      </c>
      <c r="AU146" s="4">
        <f>AU102*SUM($J55:AU55)</f>
        <v>0</v>
      </c>
      <c r="AV146" s="4">
        <f>AV102*SUM($J55:AV55)</f>
        <v>0</v>
      </c>
      <c r="AW146" s="4">
        <f>AW102*SUM($J55:AW55)</f>
        <v>0</v>
      </c>
      <c r="AX146" s="4">
        <f>AX102*SUM($J55:AX55)</f>
        <v>0</v>
      </c>
      <c r="AY146" s="4">
        <f>AY102*SUM($J55:AY55)</f>
        <v>0</v>
      </c>
      <c r="AZ146" s="4">
        <f>AZ102*SUM($J55:AZ55)</f>
        <v>0</v>
      </c>
      <c r="BA146" s="4">
        <f>BA102*SUM($J55:BA55)</f>
        <v>0</v>
      </c>
      <c r="BB146" s="4">
        <f>BB102*SUM($J55:BB55)</f>
        <v>0</v>
      </c>
      <c r="BC146" s="4">
        <f>BC102*SUM($J55:BC55)</f>
        <v>0</v>
      </c>
      <c r="BD146" s="4">
        <f>BD102*SUM($J55:BD55)</f>
        <v>0</v>
      </c>
      <c r="BE146" s="4">
        <f>BE102*SUM($J55:BE55)</f>
        <v>0</v>
      </c>
      <c r="BF146" s="4">
        <f>BF102*SUM($J55:BF55)</f>
        <v>0</v>
      </c>
      <c r="BG146" s="4">
        <f>BG102*SUM($J55:BG55)</f>
        <v>0</v>
      </c>
      <c r="BH146" s="4">
        <f>BH102*SUM($J55:BH55)</f>
        <v>0</v>
      </c>
      <c r="BI146" s="4">
        <f>BI102*SUM($J55:BI55)</f>
        <v>0</v>
      </c>
      <c r="BJ146" s="4">
        <f>BJ102*SUM($J55:BJ55)</f>
        <v>0</v>
      </c>
      <c r="BK146" s="4">
        <f>BK102*SUM($J55:BK55)</f>
        <v>0</v>
      </c>
      <c r="BL146" s="4">
        <f>BL102*SUM($J55:BL55)</f>
        <v>0</v>
      </c>
      <c r="BM146" s="4">
        <f>BM102*SUM($J55:BM55)</f>
        <v>0</v>
      </c>
      <c r="BN146" s="4">
        <f>BN102*SUM($J55:BN55)</f>
        <v>0</v>
      </c>
      <c r="BO146" s="4">
        <f>BO102*SUM($J55:BO55)</f>
        <v>0</v>
      </c>
      <c r="BP146" s="4">
        <f>BP102*SUM($J55:BP55)</f>
        <v>0</v>
      </c>
      <c r="BQ146" s="4">
        <f>BQ102*SUM($J55:BQ55)</f>
        <v>0</v>
      </c>
      <c r="BR146" s="4">
        <f>BR102*SUM($J55:BR55)</f>
        <v>0</v>
      </c>
      <c r="BS146" s="4">
        <f>BS102*SUM($J55:BS55)</f>
        <v>0</v>
      </c>
      <c r="BT146" s="4">
        <f>BT102*SUM($J55:BT55)</f>
        <v>0</v>
      </c>
      <c r="BU146" s="4">
        <f>BU102*SUM($J55:BU55)</f>
        <v>0</v>
      </c>
      <c r="BV146" s="4">
        <f>BV102*SUM($J55:BV55)</f>
        <v>0</v>
      </c>
      <c r="BW146" s="4">
        <f>BW102*SUM($J55:BW55)</f>
        <v>0</v>
      </c>
      <c r="BX146" s="4">
        <f>BX102*SUM($J55:BX55)</f>
        <v>0</v>
      </c>
      <c r="BY146" s="4">
        <f>BY102*SUM($J55:BY55)</f>
        <v>0</v>
      </c>
      <c r="BZ146" s="4">
        <f>BZ102*SUM($J55:BZ55)</f>
        <v>0</v>
      </c>
      <c r="CA146" s="4">
        <f>CA102*SUM($J55:CA55)</f>
        <v>0</v>
      </c>
      <c r="CB146" s="4">
        <f>CB102*SUM($J55:CB55)</f>
        <v>0</v>
      </c>
      <c r="CC146" s="4">
        <f>CC102*SUM($J55:CC55)</f>
        <v>0</v>
      </c>
      <c r="CD146" s="4">
        <f>CD102*SUM($J55:CD55)</f>
        <v>0</v>
      </c>
      <c r="CE146" s="4">
        <f>CE102*SUM($J55:CE55)</f>
        <v>0</v>
      </c>
      <c r="CF146" s="4">
        <f>CF102*SUM($J55:CF55)</f>
        <v>0</v>
      </c>
      <c r="CG146" s="4">
        <f>CG102*SUM($J55:CG55)</f>
        <v>0</v>
      </c>
      <c r="CH146" s="4">
        <f>CH102*SUM($J55:CH55)</f>
        <v>0</v>
      </c>
      <c r="CI146" s="4">
        <f>CI102*SUM($J55:CI55)</f>
        <v>0</v>
      </c>
      <c r="CJ146" s="4">
        <f>CJ102*SUM($J55:CJ55)</f>
        <v>0</v>
      </c>
      <c r="CK146" s="4">
        <f>CK102*SUM($J55:CK55)</f>
        <v>0</v>
      </c>
      <c r="CL146" s="4">
        <f>CL102*SUM($J55:CL55)</f>
        <v>0</v>
      </c>
      <c r="CM146" s="4">
        <f>CM102*SUM($J55:CM55)</f>
        <v>0</v>
      </c>
      <c r="CN146" s="4">
        <f>CN102*SUM($J55:CN55)</f>
        <v>0</v>
      </c>
      <c r="CO146" s="4">
        <f>CO102*SUM($J55:CO55)</f>
        <v>0</v>
      </c>
      <c r="CP146" s="4">
        <f>CP102*SUM($J55:CP55)</f>
        <v>0</v>
      </c>
      <c r="CQ146" s="4">
        <f>CQ102*SUM($J55:CQ55)</f>
        <v>0</v>
      </c>
      <c r="CR146" s="4">
        <f>CR102*SUM($J55:CR55)</f>
        <v>0</v>
      </c>
      <c r="CS146" s="4">
        <f>CS102*SUM($J55:CS55)</f>
        <v>0</v>
      </c>
      <c r="CT146" s="4">
        <f>CT102*SUM($J55:CT55)</f>
        <v>0</v>
      </c>
      <c r="CU146" s="4">
        <f>CU102*SUM($J55:CU55)</f>
        <v>0</v>
      </c>
      <c r="CV146" s="4">
        <f>CV102*SUM($J55:CV55)</f>
        <v>0</v>
      </c>
      <c r="CW146" s="4">
        <f>CW102*SUM($J55:CW55)</f>
        <v>0</v>
      </c>
      <c r="CX146" s="4">
        <f>CX102*SUM($J55:CX55)</f>
        <v>0</v>
      </c>
      <c r="CY146" s="4">
        <f>CY102*SUM($J55:CY55)</f>
        <v>0</v>
      </c>
      <c r="CZ146" s="4">
        <f>CZ102*SUM($J55:CZ55)</f>
        <v>0</v>
      </c>
      <c r="DA146" s="4">
        <f>DA102*SUM($J55:DA55)</f>
        <v>0</v>
      </c>
      <c r="DB146" s="4">
        <f>DB102*SUM($J55:DB55)</f>
        <v>0</v>
      </c>
      <c r="DC146" s="4">
        <f>DC102*SUM($J55:DC55)</f>
        <v>0</v>
      </c>
      <c r="DD146" s="4">
        <f>DD102*SUM($J55:DD55)</f>
        <v>0</v>
      </c>
      <c r="DE146" s="4">
        <f>DE102*SUM($J55:DE55)</f>
        <v>0</v>
      </c>
      <c r="DF146" s="4">
        <f>DF102*SUM($J55:DF55)</f>
        <v>0</v>
      </c>
      <c r="DG146" s="4">
        <f>DG102*SUM($J55:DG55)</f>
        <v>0</v>
      </c>
      <c r="DH146" s="4">
        <f>DH102*SUM($J55:DH55)</f>
        <v>0</v>
      </c>
      <c r="DI146" s="4">
        <f>DI102*SUM($J55:DI55)</f>
        <v>0</v>
      </c>
      <c r="DJ146" s="4">
        <f>DJ102*SUM($J55:DJ55)</f>
        <v>0</v>
      </c>
    </row>
    <row r="147" spans="1:114">
      <c r="B147" t="str">
        <f t="shared" si="13"/>
        <v>Создание / реконструкция объект №10</v>
      </c>
      <c r="G147" s="7" t="s">
        <v>0</v>
      </c>
      <c r="J147" s="4">
        <f>J103*SUM($J56:J56)</f>
        <v>0</v>
      </c>
      <c r="K147" s="4">
        <f>K103*SUM($J56:K56)</f>
        <v>0</v>
      </c>
      <c r="L147" s="4">
        <f>L103*SUM($J56:L56)</f>
        <v>0</v>
      </c>
      <c r="M147" s="4">
        <f>M103*SUM($J56:M56)</f>
        <v>0</v>
      </c>
      <c r="N147" s="4">
        <f>N103*SUM($J56:N56)</f>
        <v>0</v>
      </c>
      <c r="O147" s="4">
        <f>O103*SUM($J56:O56)</f>
        <v>0</v>
      </c>
      <c r="P147" s="4">
        <f>P103*SUM($J56:P56)</f>
        <v>0</v>
      </c>
      <c r="Q147" s="4">
        <f>Q103*SUM($J56:Q56)</f>
        <v>0</v>
      </c>
      <c r="R147" s="4">
        <f>R103*SUM($J56:R56)</f>
        <v>0</v>
      </c>
      <c r="S147" s="4">
        <f>S103*SUM($J56:S56)</f>
        <v>0</v>
      </c>
      <c r="T147" s="4">
        <f>T103*SUM($J56:T56)</f>
        <v>0</v>
      </c>
      <c r="U147" s="4">
        <f>U103*SUM($J56:U56)</f>
        <v>0</v>
      </c>
      <c r="V147" s="4">
        <f>V103*SUM($J56:V56)</f>
        <v>0</v>
      </c>
      <c r="W147" s="4">
        <f>W103*SUM($J56:W56)</f>
        <v>0</v>
      </c>
      <c r="X147" s="4">
        <f>X103*SUM($J56:X56)</f>
        <v>0</v>
      </c>
      <c r="Y147" s="4">
        <f>Y103*SUM($J56:Y56)</f>
        <v>0</v>
      </c>
      <c r="Z147" s="4">
        <f>Z103*SUM($J56:Z56)</f>
        <v>0</v>
      </c>
      <c r="AA147" s="4">
        <f>AA103*SUM($J56:AA56)</f>
        <v>0</v>
      </c>
      <c r="AB147" s="4">
        <f>AB103*SUM($J56:AB56)</f>
        <v>0</v>
      </c>
      <c r="AC147" s="4">
        <f>AC103*SUM($J56:AC56)</f>
        <v>0</v>
      </c>
      <c r="AD147" s="4">
        <f>AD103*SUM($J56:AD56)</f>
        <v>0</v>
      </c>
      <c r="AE147" s="4">
        <f>AE103*SUM($J56:AE56)</f>
        <v>0</v>
      </c>
      <c r="AF147" s="4">
        <f>AF103*SUM($J56:AF56)</f>
        <v>0</v>
      </c>
      <c r="AG147" s="4">
        <f>AG103*SUM($J56:AG56)</f>
        <v>0</v>
      </c>
      <c r="AH147" s="4">
        <f>AH103*SUM($J56:AH56)</f>
        <v>0</v>
      </c>
      <c r="AI147" s="4">
        <f>AI103*SUM($J56:AI56)</f>
        <v>0</v>
      </c>
      <c r="AJ147" s="4">
        <f>AJ103*SUM($J56:AJ56)</f>
        <v>0</v>
      </c>
      <c r="AK147" s="4">
        <f>AK103*SUM($J56:AK56)</f>
        <v>0</v>
      </c>
      <c r="AL147" s="4">
        <f>AL103*SUM($J56:AL56)</f>
        <v>0</v>
      </c>
      <c r="AM147" s="4">
        <f>AM103*SUM($J56:AM56)</f>
        <v>0</v>
      </c>
      <c r="AN147" s="4">
        <f>AN103*SUM($J56:AN56)</f>
        <v>0</v>
      </c>
      <c r="AO147" s="4">
        <f>AO103*SUM($J56:AO56)</f>
        <v>0</v>
      </c>
      <c r="AP147" s="4">
        <f>AP103*SUM($J56:AP56)</f>
        <v>0</v>
      </c>
      <c r="AQ147" s="4">
        <f>AQ103*SUM($J56:AQ56)</f>
        <v>0</v>
      </c>
      <c r="AR147" s="4">
        <f>AR103*SUM($J56:AR56)</f>
        <v>0</v>
      </c>
      <c r="AS147" s="4">
        <f>AS103*SUM($J56:AS56)</f>
        <v>0</v>
      </c>
      <c r="AT147" s="4">
        <f>AT103*SUM($J56:AT56)</f>
        <v>0</v>
      </c>
      <c r="AU147" s="4">
        <f>AU103*SUM($J56:AU56)</f>
        <v>0</v>
      </c>
      <c r="AV147" s="4">
        <f>AV103*SUM($J56:AV56)</f>
        <v>0</v>
      </c>
      <c r="AW147" s="4">
        <f>AW103*SUM($J56:AW56)</f>
        <v>0</v>
      </c>
      <c r="AX147" s="4">
        <f>AX103*SUM($J56:AX56)</f>
        <v>0</v>
      </c>
      <c r="AY147" s="4">
        <f>AY103*SUM($J56:AY56)</f>
        <v>0</v>
      </c>
      <c r="AZ147" s="4">
        <f>AZ103*SUM($J56:AZ56)</f>
        <v>0</v>
      </c>
      <c r="BA147" s="4">
        <f>BA103*SUM($J56:BA56)</f>
        <v>0</v>
      </c>
      <c r="BB147" s="4">
        <f>BB103*SUM($J56:BB56)</f>
        <v>0</v>
      </c>
      <c r="BC147" s="4">
        <f>BC103*SUM($J56:BC56)</f>
        <v>0</v>
      </c>
      <c r="BD147" s="4">
        <f>BD103*SUM($J56:BD56)</f>
        <v>0</v>
      </c>
      <c r="BE147" s="4">
        <f>BE103*SUM($J56:BE56)</f>
        <v>0</v>
      </c>
      <c r="BF147" s="4">
        <f>BF103*SUM($J56:BF56)</f>
        <v>0</v>
      </c>
      <c r="BG147" s="4">
        <f>BG103*SUM($J56:BG56)</f>
        <v>0</v>
      </c>
      <c r="BH147" s="4">
        <f>BH103*SUM($J56:BH56)</f>
        <v>0</v>
      </c>
      <c r="BI147" s="4">
        <f>BI103*SUM($J56:BI56)</f>
        <v>0</v>
      </c>
      <c r="BJ147" s="4">
        <f>BJ103*SUM($J56:BJ56)</f>
        <v>0</v>
      </c>
      <c r="BK147" s="4">
        <f>BK103*SUM($J56:BK56)</f>
        <v>0</v>
      </c>
      <c r="BL147" s="4">
        <f>BL103*SUM($J56:BL56)</f>
        <v>0</v>
      </c>
      <c r="BM147" s="4">
        <f>BM103*SUM($J56:BM56)</f>
        <v>0</v>
      </c>
      <c r="BN147" s="4">
        <f>BN103*SUM($J56:BN56)</f>
        <v>0</v>
      </c>
      <c r="BO147" s="4">
        <f>BO103*SUM($J56:BO56)</f>
        <v>0</v>
      </c>
      <c r="BP147" s="4">
        <f>BP103*SUM($J56:BP56)</f>
        <v>0</v>
      </c>
      <c r="BQ147" s="4">
        <f>BQ103*SUM($J56:BQ56)</f>
        <v>0</v>
      </c>
      <c r="BR147" s="4">
        <f>BR103*SUM($J56:BR56)</f>
        <v>0</v>
      </c>
      <c r="BS147" s="4">
        <f>BS103*SUM($J56:BS56)</f>
        <v>0</v>
      </c>
      <c r="BT147" s="4">
        <f>BT103*SUM($J56:BT56)</f>
        <v>0</v>
      </c>
      <c r="BU147" s="4">
        <f>BU103*SUM($J56:BU56)</f>
        <v>0</v>
      </c>
      <c r="BV147" s="4">
        <f>BV103*SUM($J56:BV56)</f>
        <v>0</v>
      </c>
      <c r="BW147" s="4">
        <f>BW103*SUM($J56:BW56)</f>
        <v>0</v>
      </c>
      <c r="BX147" s="4">
        <f>BX103*SUM($J56:BX56)</f>
        <v>0</v>
      </c>
      <c r="BY147" s="4">
        <f>BY103*SUM($J56:BY56)</f>
        <v>0</v>
      </c>
      <c r="BZ147" s="4">
        <f>BZ103*SUM($J56:BZ56)</f>
        <v>0</v>
      </c>
      <c r="CA147" s="4">
        <f>CA103*SUM($J56:CA56)</f>
        <v>0</v>
      </c>
      <c r="CB147" s="4">
        <f>CB103*SUM($J56:CB56)</f>
        <v>0</v>
      </c>
      <c r="CC147" s="4">
        <f>CC103*SUM($J56:CC56)</f>
        <v>0</v>
      </c>
      <c r="CD147" s="4">
        <f>CD103*SUM($J56:CD56)</f>
        <v>0</v>
      </c>
      <c r="CE147" s="4">
        <f>CE103*SUM($J56:CE56)</f>
        <v>0</v>
      </c>
      <c r="CF147" s="4">
        <f>CF103*SUM($J56:CF56)</f>
        <v>0</v>
      </c>
      <c r="CG147" s="4">
        <f>CG103*SUM($J56:CG56)</f>
        <v>0</v>
      </c>
      <c r="CH147" s="4">
        <f>CH103*SUM($J56:CH56)</f>
        <v>0</v>
      </c>
      <c r="CI147" s="4">
        <f>CI103*SUM($J56:CI56)</f>
        <v>0</v>
      </c>
      <c r="CJ147" s="4">
        <f>CJ103*SUM($J56:CJ56)</f>
        <v>0</v>
      </c>
      <c r="CK147" s="4">
        <f>CK103*SUM($J56:CK56)</f>
        <v>0</v>
      </c>
      <c r="CL147" s="4">
        <f>CL103*SUM($J56:CL56)</f>
        <v>0</v>
      </c>
      <c r="CM147" s="4">
        <f>CM103*SUM($J56:CM56)</f>
        <v>0</v>
      </c>
      <c r="CN147" s="4">
        <f>CN103*SUM($J56:CN56)</f>
        <v>0</v>
      </c>
      <c r="CO147" s="4">
        <f>CO103*SUM($J56:CO56)</f>
        <v>0</v>
      </c>
      <c r="CP147" s="4">
        <f>CP103*SUM($J56:CP56)</f>
        <v>0</v>
      </c>
      <c r="CQ147" s="4">
        <f>CQ103*SUM($J56:CQ56)</f>
        <v>0</v>
      </c>
      <c r="CR147" s="4">
        <f>CR103*SUM($J56:CR56)</f>
        <v>0</v>
      </c>
      <c r="CS147" s="4">
        <f>CS103*SUM($J56:CS56)</f>
        <v>0</v>
      </c>
      <c r="CT147" s="4">
        <f>CT103*SUM($J56:CT56)</f>
        <v>0</v>
      </c>
      <c r="CU147" s="4">
        <f>CU103*SUM($J56:CU56)</f>
        <v>0</v>
      </c>
      <c r="CV147" s="4">
        <f>CV103*SUM($J56:CV56)</f>
        <v>0</v>
      </c>
      <c r="CW147" s="4">
        <f>CW103*SUM($J56:CW56)</f>
        <v>0</v>
      </c>
      <c r="CX147" s="4">
        <f>CX103*SUM($J56:CX56)</f>
        <v>0</v>
      </c>
      <c r="CY147" s="4">
        <f>CY103*SUM($J56:CY56)</f>
        <v>0</v>
      </c>
      <c r="CZ147" s="4">
        <f>CZ103*SUM($J56:CZ56)</f>
        <v>0</v>
      </c>
      <c r="DA147" s="4">
        <f>DA103*SUM($J56:DA56)</f>
        <v>0</v>
      </c>
      <c r="DB147" s="4">
        <f>DB103*SUM($J56:DB56)</f>
        <v>0</v>
      </c>
      <c r="DC147" s="4">
        <f>DC103*SUM($J56:DC56)</f>
        <v>0</v>
      </c>
      <c r="DD147" s="4">
        <f>DD103*SUM($J56:DD56)</f>
        <v>0</v>
      </c>
      <c r="DE147" s="4">
        <f>DE103*SUM($J56:DE56)</f>
        <v>0</v>
      </c>
      <c r="DF147" s="4">
        <f>DF103*SUM($J56:DF56)</f>
        <v>0</v>
      </c>
      <c r="DG147" s="4">
        <f>DG103*SUM($J56:DG56)</f>
        <v>0</v>
      </c>
      <c r="DH147" s="4">
        <f>DH103*SUM($J56:DH56)</f>
        <v>0</v>
      </c>
      <c r="DI147" s="4">
        <f>DI103*SUM($J56:DI56)</f>
        <v>0</v>
      </c>
      <c r="DJ147" s="4">
        <f>DJ103*SUM($J56:DJ56)</f>
        <v>0</v>
      </c>
    </row>
    <row r="148" spans="1:114">
      <c r="B148" t="str">
        <f t="shared" si="13"/>
        <v>Создание / реконструкция объект №11</v>
      </c>
      <c r="G148" s="7" t="s">
        <v>0</v>
      </c>
      <c r="J148" s="4">
        <f>J104*SUM($J57:J57)</f>
        <v>0</v>
      </c>
      <c r="K148" s="4">
        <f>K104*SUM($J57:K57)</f>
        <v>0</v>
      </c>
      <c r="L148" s="4">
        <f>L104*SUM($J57:L57)</f>
        <v>0</v>
      </c>
      <c r="M148" s="4">
        <f>M104*SUM($J57:M57)</f>
        <v>0</v>
      </c>
      <c r="N148" s="4">
        <f>N104*SUM($J57:N57)</f>
        <v>0</v>
      </c>
      <c r="O148" s="4">
        <f>O104*SUM($J57:O57)</f>
        <v>0</v>
      </c>
      <c r="P148" s="4">
        <f>P104*SUM($J57:P57)</f>
        <v>0</v>
      </c>
      <c r="Q148" s="4">
        <f>Q104*SUM($J57:Q57)</f>
        <v>0</v>
      </c>
      <c r="R148" s="4">
        <f>R104*SUM($J57:R57)</f>
        <v>0</v>
      </c>
      <c r="S148" s="4">
        <f>S104*SUM($J57:S57)</f>
        <v>0</v>
      </c>
      <c r="T148" s="4">
        <f>T104*SUM($J57:T57)</f>
        <v>0</v>
      </c>
      <c r="U148" s="4">
        <f>U104*SUM($J57:U57)</f>
        <v>0</v>
      </c>
      <c r="V148" s="4">
        <f>V104*SUM($J57:V57)</f>
        <v>0</v>
      </c>
      <c r="W148" s="4">
        <f>W104*SUM($J57:W57)</f>
        <v>0</v>
      </c>
      <c r="X148" s="4">
        <f>X104*SUM($J57:X57)</f>
        <v>0</v>
      </c>
      <c r="Y148" s="4">
        <f>Y104*SUM($J57:Y57)</f>
        <v>0</v>
      </c>
      <c r="Z148" s="4">
        <f>Z104*SUM($J57:Z57)</f>
        <v>0</v>
      </c>
      <c r="AA148" s="4">
        <f>AA104*SUM($J57:AA57)</f>
        <v>0</v>
      </c>
      <c r="AB148" s="4">
        <f>AB104*SUM($J57:AB57)</f>
        <v>0</v>
      </c>
      <c r="AC148" s="4">
        <f>AC104*SUM($J57:AC57)</f>
        <v>0</v>
      </c>
      <c r="AD148" s="4">
        <f>AD104*SUM($J57:AD57)</f>
        <v>0</v>
      </c>
      <c r="AE148" s="4">
        <f>AE104*SUM($J57:AE57)</f>
        <v>0</v>
      </c>
      <c r="AF148" s="4">
        <f>AF104*SUM($J57:AF57)</f>
        <v>0</v>
      </c>
      <c r="AG148" s="4">
        <f>AG104*SUM($J57:AG57)</f>
        <v>0</v>
      </c>
      <c r="AH148" s="4">
        <f>AH104*SUM($J57:AH57)</f>
        <v>0</v>
      </c>
      <c r="AI148" s="4">
        <f>AI104*SUM($J57:AI57)</f>
        <v>0</v>
      </c>
      <c r="AJ148" s="4">
        <f>AJ104*SUM($J57:AJ57)</f>
        <v>0</v>
      </c>
      <c r="AK148" s="4">
        <f>AK104*SUM($J57:AK57)</f>
        <v>0</v>
      </c>
      <c r="AL148" s="4">
        <f>AL104*SUM($J57:AL57)</f>
        <v>0</v>
      </c>
      <c r="AM148" s="4">
        <f>AM104*SUM($J57:AM57)</f>
        <v>0</v>
      </c>
      <c r="AN148" s="4">
        <f>AN104*SUM($J57:AN57)</f>
        <v>0</v>
      </c>
      <c r="AO148" s="4">
        <f>AO104*SUM($J57:AO57)</f>
        <v>0</v>
      </c>
      <c r="AP148" s="4">
        <f>AP104*SUM($J57:AP57)</f>
        <v>0</v>
      </c>
      <c r="AQ148" s="4">
        <f>AQ104*SUM($J57:AQ57)</f>
        <v>0</v>
      </c>
      <c r="AR148" s="4">
        <f>AR104*SUM($J57:AR57)</f>
        <v>0</v>
      </c>
      <c r="AS148" s="4">
        <f>AS104*SUM($J57:AS57)</f>
        <v>0</v>
      </c>
      <c r="AT148" s="4">
        <f>AT104*SUM($J57:AT57)</f>
        <v>0</v>
      </c>
      <c r="AU148" s="4">
        <f>AU104*SUM($J57:AU57)</f>
        <v>0</v>
      </c>
      <c r="AV148" s="4">
        <f>AV104*SUM($J57:AV57)</f>
        <v>0</v>
      </c>
      <c r="AW148" s="4">
        <f>AW104*SUM($J57:AW57)</f>
        <v>0</v>
      </c>
      <c r="AX148" s="4">
        <f>AX104*SUM($J57:AX57)</f>
        <v>0</v>
      </c>
      <c r="AY148" s="4">
        <f>AY104*SUM($J57:AY57)</f>
        <v>0</v>
      </c>
      <c r="AZ148" s="4">
        <f>AZ104*SUM($J57:AZ57)</f>
        <v>0</v>
      </c>
      <c r="BA148" s="4">
        <f>BA104*SUM($J57:BA57)</f>
        <v>0</v>
      </c>
      <c r="BB148" s="4">
        <f>BB104*SUM($J57:BB57)</f>
        <v>0</v>
      </c>
      <c r="BC148" s="4">
        <f>BC104*SUM($J57:BC57)</f>
        <v>0</v>
      </c>
      <c r="BD148" s="4">
        <f>BD104*SUM($J57:BD57)</f>
        <v>0</v>
      </c>
      <c r="BE148" s="4">
        <f>BE104*SUM($J57:BE57)</f>
        <v>0</v>
      </c>
      <c r="BF148" s="4">
        <f>BF104*SUM($J57:BF57)</f>
        <v>0</v>
      </c>
      <c r="BG148" s="4">
        <f>BG104*SUM($J57:BG57)</f>
        <v>0</v>
      </c>
      <c r="BH148" s="4">
        <f>BH104*SUM($J57:BH57)</f>
        <v>0</v>
      </c>
      <c r="BI148" s="4">
        <f>BI104*SUM($J57:BI57)</f>
        <v>0</v>
      </c>
      <c r="BJ148" s="4">
        <f>BJ104*SUM($J57:BJ57)</f>
        <v>0</v>
      </c>
      <c r="BK148" s="4">
        <f>BK104*SUM($J57:BK57)</f>
        <v>0</v>
      </c>
      <c r="BL148" s="4">
        <f>BL104*SUM($J57:BL57)</f>
        <v>0</v>
      </c>
      <c r="BM148" s="4">
        <f>BM104*SUM($J57:BM57)</f>
        <v>0</v>
      </c>
      <c r="BN148" s="4">
        <f>BN104*SUM($J57:BN57)</f>
        <v>0</v>
      </c>
      <c r="BO148" s="4">
        <f>BO104*SUM($J57:BO57)</f>
        <v>0</v>
      </c>
      <c r="BP148" s="4">
        <f>BP104*SUM($J57:BP57)</f>
        <v>0</v>
      </c>
      <c r="BQ148" s="4">
        <f>BQ104*SUM($J57:BQ57)</f>
        <v>0</v>
      </c>
      <c r="BR148" s="4">
        <f>BR104*SUM($J57:BR57)</f>
        <v>0</v>
      </c>
      <c r="BS148" s="4">
        <f>BS104*SUM($J57:BS57)</f>
        <v>0</v>
      </c>
      <c r="BT148" s="4">
        <f>BT104*SUM($J57:BT57)</f>
        <v>0</v>
      </c>
      <c r="BU148" s="4">
        <f>BU104*SUM($J57:BU57)</f>
        <v>0</v>
      </c>
      <c r="BV148" s="4">
        <f>BV104*SUM($J57:BV57)</f>
        <v>0</v>
      </c>
      <c r="BW148" s="4">
        <f>BW104*SUM($J57:BW57)</f>
        <v>0</v>
      </c>
      <c r="BX148" s="4">
        <f>BX104*SUM($J57:BX57)</f>
        <v>0</v>
      </c>
      <c r="BY148" s="4">
        <f>BY104*SUM($J57:BY57)</f>
        <v>0</v>
      </c>
      <c r="BZ148" s="4">
        <f>BZ104*SUM($J57:BZ57)</f>
        <v>0</v>
      </c>
      <c r="CA148" s="4">
        <f>CA104*SUM($J57:CA57)</f>
        <v>0</v>
      </c>
      <c r="CB148" s="4">
        <f>CB104*SUM($J57:CB57)</f>
        <v>0</v>
      </c>
      <c r="CC148" s="4">
        <f>CC104*SUM($J57:CC57)</f>
        <v>0</v>
      </c>
      <c r="CD148" s="4">
        <f>CD104*SUM($J57:CD57)</f>
        <v>0</v>
      </c>
      <c r="CE148" s="4">
        <f>CE104*SUM($J57:CE57)</f>
        <v>0</v>
      </c>
      <c r="CF148" s="4">
        <f>CF104*SUM($J57:CF57)</f>
        <v>0</v>
      </c>
      <c r="CG148" s="4">
        <f>CG104*SUM($J57:CG57)</f>
        <v>0</v>
      </c>
      <c r="CH148" s="4">
        <f>CH104*SUM($J57:CH57)</f>
        <v>0</v>
      </c>
      <c r="CI148" s="4">
        <f>CI104*SUM($J57:CI57)</f>
        <v>0</v>
      </c>
      <c r="CJ148" s="4">
        <f>CJ104*SUM($J57:CJ57)</f>
        <v>0</v>
      </c>
      <c r="CK148" s="4">
        <f>CK104*SUM($J57:CK57)</f>
        <v>0</v>
      </c>
      <c r="CL148" s="4">
        <f>CL104*SUM($J57:CL57)</f>
        <v>0</v>
      </c>
      <c r="CM148" s="4">
        <f>CM104*SUM($J57:CM57)</f>
        <v>0</v>
      </c>
      <c r="CN148" s="4">
        <f>CN104*SUM($J57:CN57)</f>
        <v>0</v>
      </c>
      <c r="CO148" s="4">
        <f>CO104*SUM($J57:CO57)</f>
        <v>0</v>
      </c>
      <c r="CP148" s="4">
        <f>CP104*SUM($J57:CP57)</f>
        <v>0</v>
      </c>
      <c r="CQ148" s="4">
        <f>CQ104*SUM($J57:CQ57)</f>
        <v>0</v>
      </c>
      <c r="CR148" s="4">
        <f>CR104*SUM($J57:CR57)</f>
        <v>0</v>
      </c>
      <c r="CS148" s="4">
        <f>CS104*SUM($J57:CS57)</f>
        <v>0</v>
      </c>
      <c r="CT148" s="4">
        <f>CT104*SUM($J57:CT57)</f>
        <v>0</v>
      </c>
      <c r="CU148" s="4">
        <f>CU104*SUM($J57:CU57)</f>
        <v>0</v>
      </c>
      <c r="CV148" s="4">
        <f>CV104*SUM($J57:CV57)</f>
        <v>0</v>
      </c>
      <c r="CW148" s="4">
        <f>CW104*SUM($J57:CW57)</f>
        <v>0</v>
      </c>
      <c r="CX148" s="4">
        <f>CX104*SUM($J57:CX57)</f>
        <v>0</v>
      </c>
      <c r="CY148" s="4">
        <f>CY104*SUM($J57:CY57)</f>
        <v>0</v>
      </c>
      <c r="CZ148" s="4">
        <f>CZ104*SUM($J57:CZ57)</f>
        <v>0</v>
      </c>
      <c r="DA148" s="4">
        <f>DA104*SUM($J57:DA57)</f>
        <v>0</v>
      </c>
      <c r="DB148" s="4">
        <f>DB104*SUM($J57:DB57)</f>
        <v>0</v>
      </c>
      <c r="DC148" s="4">
        <f>DC104*SUM($J57:DC57)</f>
        <v>0</v>
      </c>
      <c r="DD148" s="4">
        <f>DD104*SUM($J57:DD57)</f>
        <v>0</v>
      </c>
      <c r="DE148" s="4">
        <f>DE104*SUM($J57:DE57)</f>
        <v>0</v>
      </c>
      <c r="DF148" s="4">
        <f>DF104*SUM($J57:DF57)</f>
        <v>0</v>
      </c>
      <c r="DG148" s="4">
        <f>DG104*SUM($J57:DG57)</f>
        <v>0</v>
      </c>
      <c r="DH148" s="4">
        <f>DH104*SUM($J57:DH57)</f>
        <v>0</v>
      </c>
      <c r="DI148" s="4">
        <f>DI104*SUM($J57:DI57)</f>
        <v>0</v>
      </c>
      <c r="DJ148" s="4">
        <f>DJ104*SUM($J57:DJ57)</f>
        <v>0</v>
      </c>
    </row>
    <row r="149" spans="1:114">
      <c r="B149" t="str">
        <f t="shared" si="13"/>
        <v>Создание / реконструкция объект №12</v>
      </c>
      <c r="G149" s="7" t="s">
        <v>0</v>
      </c>
      <c r="J149" s="4">
        <f>J105*SUM($J58:J58)</f>
        <v>0</v>
      </c>
      <c r="K149" s="4">
        <f>K105*SUM($J58:K58)</f>
        <v>0</v>
      </c>
      <c r="L149" s="4">
        <f>L105*SUM($J58:L58)</f>
        <v>0</v>
      </c>
      <c r="M149" s="4">
        <f>M105*SUM($J58:M58)</f>
        <v>0</v>
      </c>
      <c r="N149" s="4">
        <f>N105*SUM($J58:N58)</f>
        <v>0</v>
      </c>
      <c r="O149" s="4">
        <f>O105*SUM($J58:O58)</f>
        <v>0</v>
      </c>
      <c r="P149" s="4">
        <f>P105*SUM($J58:P58)</f>
        <v>0</v>
      </c>
      <c r="Q149" s="4">
        <f>Q105*SUM($J58:Q58)</f>
        <v>0</v>
      </c>
      <c r="R149" s="4">
        <f>R105*SUM($J58:R58)</f>
        <v>0</v>
      </c>
      <c r="S149" s="4">
        <f>S105*SUM($J58:S58)</f>
        <v>0</v>
      </c>
      <c r="T149" s="4">
        <f>T105*SUM($J58:T58)</f>
        <v>0</v>
      </c>
      <c r="U149" s="4">
        <f>U105*SUM($J58:U58)</f>
        <v>0</v>
      </c>
      <c r="V149" s="4">
        <f>V105*SUM($J58:V58)</f>
        <v>0</v>
      </c>
      <c r="W149" s="4">
        <f>W105*SUM($J58:W58)</f>
        <v>0</v>
      </c>
      <c r="X149" s="4">
        <f>X105*SUM($J58:X58)</f>
        <v>0</v>
      </c>
      <c r="Y149" s="4">
        <f>Y105*SUM($J58:Y58)</f>
        <v>0</v>
      </c>
      <c r="Z149" s="4">
        <f>Z105*SUM($J58:Z58)</f>
        <v>0</v>
      </c>
      <c r="AA149" s="4">
        <f>AA105*SUM($J58:AA58)</f>
        <v>0</v>
      </c>
      <c r="AB149" s="4">
        <f>AB105*SUM($J58:AB58)</f>
        <v>0</v>
      </c>
      <c r="AC149" s="4">
        <f>AC105*SUM($J58:AC58)</f>
        <v>0</v>
      </c>
      <c r="AD149" s="4">
        <f>AD105*SUM($J58:AD58)</f>
        <v>0</v>
      </c>
      <c r="AE149" s="4">
        <f>AE105*SUM($J58:AE58)</f>
        <v>0</v>
      </c>
      <c r="AF149" s="4">
        <f>AF105*SUM($J58:AF58)</f>
        <v>0</v>
      </c>
      <c r="AG149" s="4">
        <f>AG105*SUM($J58:AG58)</f>
        <v>0</v>
      </c>
      <c r="AH149" s="4">
        <f>AH105*SUM($J58:AH58)</f>
        <v>0</v>
      </c>
      <c r="AI149" s="4">
        <f>AI105*SUM($J58:AI58)</f>
        <v>0</v>
      </c>
      <c r="AJ149" s="4">
        <f>AJ105*SUM($J58:AJ58)</f>
        <v>0</v>
      </c>
      <c r="AK149" s="4">
        <f>AK105*SUM($J58:AK58)</f>
        <v>0</v>
      </c>
      <c r="AL149" s="4">
        <f>AL105*SUM($J58:AL58)</f>
        <v>0</v>
      </c>
      <c r="AM149" s="4">
        <f>AM105*SUM($J58:AM58)</f>
        <v>0</v>
      </c>
      <c r="AN149" s="4">
        <f>AN105*SUM($J58:AN58)</f>
        <v>0</v>
      </c>
      <c r="AO149" s="4">
        <f>AO105*SUM($J58:AO58)</f>
        <v>0</v>
      </c>
      <c r="AP149" s="4">
        <f>AP105*SUM($J58:AP58)</f>
        <v>0</v>
      </c>
      <c r="AQ149" s="4">
        <f>AQ105*SUM($J58:AQ58)</f>
        <v>0</v>
      </c>
      <c r="AR149" s="4">
        <f>AR105*SUM($J58:AR58)</f>
        <v>0</v>
      </c>
      <c r="AS149" s="4">
        <f>AS105*SUM($J58:AS58)</f>
        <v>0</v>
      </c>
      <c r="AT149" s="4">
        <f>AT105*SUM($J58:AT58)</f>
        <v>0</v>
      </c>
      <c r="AU149" s="4">
        <f>AU105*SUM($J58:AU58)</f>
        <v>0</v>
      </c>
      <c r="AV149" s="4">
        <f>AV105*SUM($J58:AV58)</f>
        <v>0</v>
      </c>
      <c r="AW149" s="4">
        <f>AW105*SUM($J58:AW58)</f>
        <v>0</v>
      </c>
      <c r="AX149" s="4">
        <f>AX105*SUM($J58:AX58)</f>
        <v>0</v>
      </c>
      <c r="AY149" s="4">
        <f>AY105*SUM($J58:AY58)</f>
        <v>0</v>
      </c>
      <c r="AZ149" s="4">
        <f>AZ105*SUM($J58:AZ58)</f>
        <v>0</v>
      </c>
      <c r="BA149" s="4">
        <f>BA105*SUM($J58:BA58)</f>
        <v>0</v>
      </c>
      <c r="BB149" s="4">
        <f>BB105*SUM($J58:BB58)</f>
        <v>0</v>
      </c>
      <c r="BC149" s="4">
        <f>BC105*SUM($J58:BC58)</f>
        <v>0</v>
      </c>
      <c r="BD149" s="4">
        <f>BD105*SUM($J58:BD58)</f>
        <v>0</v>
      </c>
      <c r="BE149" s="4">
        <f>BE105*SUM($J58:BE58)</f>
        <v>0</v>
      </c>
      <c r="BF149" s="4">
        <f>BF105*SUM($J58:BF58)</f>
        <v>0</v>
      </c>
      <c r="BG149" s="4">
        <f>BG105*SUM($J58:BG58)</f>
        <v>0</v>
      </c>
      <c r="BH149" s="4">
        <f>BH105*SUM($J58:BH58)</f>
        <v>0</v>
      </c>
      <c r="BI149" s="4">
        <f>BI105*SUM($J58:BI58)</f>
        <v>0</v>
      </c>
      <c r="BJ149" s="4">
        <f>BJ105*SUM($J58:BJ58)</f>
        <v>0</v>
      </c>
      <c r="BK149" s="4">
        <f>BK105*SUM($J58:BK58)</f>
        <v>0</v>
      </c>
      <c r="BL149" s="4">
        <f>BL105*SUM($J58:BL58)</f>
        <v>0</v>
      </c>
      <c r="BM149" s="4">
        <f>BM105*SUM($J58:BM58)</f>
        <v>0</v>
      </c>
      <c r="BN149" s="4">
        <f>BN105*SUM($J58:BN58)</f>
        <v>0</v>
      </c>
      <c r="BO149" s="4">
        <f>BO105*SUM($J58:BO58)</f>
        <v>0</v>
      </c>
      <c r="BP149" s="4">
        <f>BP105*SUM($J58:BP58)</f>
        <v>0</v>
      </c>
      <c r="BQ149" s="4">
        <f>BQ105*SUM($J58:BQ58)</f>
        <v>0</v>
      </c>
      <c r="BR149" s="4">
        <f>BR105*SUM($J58:BR58)</f>
        <v>0</v>
      </c>
      <c r="BS149" s="4">
        <f>BS105*SUM($J58:BS58)</f>
        <v>0</v>
      </c>
      <c r="BT149" s="4">
        <f>BT105*SUM($J58:BT58)</f>
        <v>0</v>
      </c>
      <c r="BU149" s="4">
        <f>BU105*SUM($J58:BU58)</f>
        <v>0</v>
      </c>
      <c r="BV149" s="4">
        <f>BV105*SUM($J58:BV58)</f>
        <v>0</v>
      </c>
      <c r="BW149" s="4">
        <f>BW105*SUM($J58:BW58)</f>
        <v>0</v>
      </c>
      <c r="BX149" s="4">
        <f>BX105*SUM($J58:BX58)</f>
        <v>0</v>
      </c>
      <c r="BY149" s="4">
        <f>BY105*SUM($J58:BY58)</f>
        <v>0</v>
      </c>
      <c r="BZ149" s="4">
        <f>BZ105*SUM($J58:BZ58)</f>
        <v>0</v>
      </c>
      <c r="CA149" s="4">
        <f>CA105*SUM($J58:CA58)</f>
        <v>0</v>
      </c>
      <c r="CB149" s="4">
        <f>CB105*SUM($J58:CB58)</f>
        <v>0</v>
      </c>
      <c r="CC149" s="4">
        <f>CC105*SUM($J58:CC58)</f>
        <v>0</v>
      </c>
      <c r="CD149" s="4">
        <f>CD105*SUM($J58:CD58)</f>
        <v>0</v>
      </c>
      <c r="CE149" s="4">
        <f>CE105*SUM($J58:CE58)</f>
        <v>0</v>
      </c>
      <c r="CF149" s="4">
        <f>CF105*SUM($J58:CF58)</f>
        <v>0</v>
      </c>
      <c r="CG149" s="4">
        <f>CG105*SUM($J58:CG58)</f>
        <v>0</v>
      </c>
      <c r="CH149" s="4">
        <f>CH105*SUM($J58:CH58)</f>
        <v>0</v>
      </c>
      <c r="CI149" s="4">
        <f>CI105*SUM($J58:CI58)</f>
        <v>0</v>
      </c>
      <c r="CJ149" s="4">
        <f>CJ105*SUM($J58:CJ58)</f>
        <v>0</v>
      </c>
      <c r="CK149" s="4">
        <f>CK105*SUM($J58:CK58)</f>
        <v>0</v>
      </c>
      <c r="CL149" s="4">
        <f>CL105*SUM($J58:CL58)</f>
        <v>0</v>
      </c>
      <c r="CM149" s="4">
        <f>CM105*SUM($J58:CM58)</f>
        <v>0</v>
      </c>
      <c r="CN149" s="4">
        <f>CN105*SUM($J58:CN58)</f>
        <v>0</v>
      </c>
      <c r="CO149" s="4">
        <f>CO105*SUM($J58:CO58)</f>
        <v>0</v>
      </c>
      <c r="CP149" s="4">
        <f>CP105*SUM($J58:CP58)</f>
        <v>0</v>
      </c>
      <c r="CQ149" s="4">
        <f>CQ105*SUM($J58:CQ58)</f>
        <v>0</v>
      </c>
      <c r="CR149" s="4">
        <f>CR105*SUM($J58:CR58)</f>
        <v>0</v>
      </c>
      <c r="CS149" s="4">
        <f>CS105*SUM($J58:CS58)</f>
        <v>0</v>
      </c>
      <c r="CT149" s="4">
        <f>CT105*SUM($J58:CT58)</f>
        <v>0</v>
      </c>
      <c r="CU149" s="4">
        <f>CU105*SUM($J58:CU58)</f>
        <v>0</v>
      </c>
      <c r="CV149" s="4">
        <f>CV105*SUM($J58:CV58)</f>
        <v>0</v>
      </c>
      <c r="CW149" s="4">
        <f>CW105*SUM($J58:CW58)</f>
        <v>0</v>
      </c>
      <c r="CX149" s="4">
        <f>CX105*SUM($J58:CX58)</f>
        <v>0</v>
      </c>
      <c r="CY149" s="4">
        <f>CY105*SUM($J58:CY58)</f>
        <v>0</v>
      </c>
      <c r="CZ149" s="4">
        <f>CZ105*SUM($J58:CZ58)</f>
        <v>0</v>
      </c>
      <c r="DA149" s="4">
        <f>DA105*SUM($J58:DA58)</f>
        <v>0</v>
      </c>
      <c r="DB149" s="4">
        <f>DB105*SUM($J58:DB58)</f>
        <v>0</v>
      </c>
      <c r="DC149" s="4">
        <f>DC105*SUM($J58:DC58)</f>
        <v>0</v>
      </c>
      <c r="DD149" s="4">
        <f>DD105*SUM($J58:DD58)</f>
        <v>0</v>
      </c>
      <c r="DE149" s="4">
        <f>DE105*SUM($J58:DE58)</f>
        <v>0</v>
      </c>
      <c r="DF149" s="4">
        <f>DF105*SUM($J58:DF58)</f>
        <v>0</v>
      </c>
      <c r="DG149" s="4">
        <f>DG105*SUM($J58:DG58)</f>
        <v>0</v>
      </c>
      <c r="DH149" s="4">
        <f>DH105*SUM($J58:DH58)</f>
        <v>0</v>
      </c>
      <c r="DI149" s="4">
        <f>DI105*SUM($J58:DI58)</f>
        <v>0</v>
      </c>
      <c r="DJ149" s="4">
        <f>DJ105*SUM($J58:DJ58)</f>
        <v>0</v>
      </c>
    </row>
    <row r="150" spans="1:114">
      <c r="B150" t="str">
        <f t="shared" si="13"/>
        <v>Создание / реконструкция объект №13</v>
      </c>
      <c r="G150" s="7" t="s">
        <v>0</v>
      </c>
      <c r="J150" s="4">
        <f>J106*SUM($J59:J59)</f>
        <v>0</v>
      </c>
      <c r="K150" s="4">
        <f>K106*SUM($J59:K59)</f>
        <v>0</v>
      </c>
      <c r="L150" s="4">
        <f>L106*SUM($J59:L59)</f>
        <v>0</v>
      </c>
      <c r="M150" s="4">
        <f>M106*SUM($J59:M59)</f>
        <v>0</v>
      </c>
      <c r="N150" s="4">
        <f>N106*SUM($J59:N59)</f>
        <v>0</v>
      </c>
      <c r="O150" s="4">
        <f>O106*SUM($J59:O59)</f>
        <v>0</v>
      </c>
      <c r="P150" s="4">
        <f>P106*SUM($J59:P59)</f>
        <v>0</v>
      </c>
      <c r="Q150" s="4">
        <f>Q106*SUM($J59:Q59)</f>
        <v>0</v>
      </c>
      <c r="R150" s="4">
        <f>R106*SUM($J59:R59)</f>
        <v>0</v>
      </c>
      <c r="S150" s="4">
        <f>S106*SUM($J59:S59)</f>
        <v>0</v>
      </c>
      <c r="T150" s="4">
        <f>T106*SUM($J59:T59)</f>
        <v>0</v>
      </c>
      <c r="U150" s="4">
        <f>U106*SUM($J59:U59)</f>
        <v>0</v>
      </c>
      <c r="V150" s="4">
        <f>V106*SUM($J59:V59)</f>
        <v>0</v>
      </c>
      <c r="W150" s="4">
        <f>W106*SUM($J59:W59)</f>
        <v>0</v>
      </c>
      <c r="X150" s="4">
        <f>X106*SUM($J59:X59)</f>
        <v>0</v>
      </c>
      <c r="Y150" s="4">
        <f>Y106*SUM($J59:Y59)</f>
        <v>0</v>
      </c>
      <c r="Z150" s="4">
        <f>Z106*SUM($J59:Z59)</f>
        <v>0</v>
      </c>
      <c r="AA150" s="4">
        <f>AA106*SUM($J59:AA59)</f>
        <v>0</v>
      </c>
      <c r="AB150" s="4">
        <f>AB106*SUM($J59:AB59)</f>
        <v>0</v>
      </c>
      <c r="AC150" s="4">
        <f>AC106*SUM($J59:AC59)</f>
        <v>0</v>
      </c>
      <c r="AD150" s="4">
        <f>AD106*SUM($J59:AD59)</f>
        <v>0</v>
      </c>
      <c r="AE150" s="4">
        <f>AE106*SUM($J59:AE59)</f>
        <v>0</v>
      </c>
      <c r="AF150" s="4">
        <f>AF106*SUM($J59:AF59)</f>
        <v>0</v>
      </c>
      <c r="AG150" s="4">
        <f>AG106*SUM($J59:AG59)</f>
        <v>0</v>
      </c>
      <c r="AH150" s="4">
        <f>AH106*SUM($J59:AH59)</f>
        <v>0</v>
      </c>
      <c r="AI150" s="4">
        <f>AI106*SUM($J59:AI59)</f>
        <v>0</v>
      </c>
      <c r="AJ150" s="4">
        <f>AJ106*SUM($J59:AJ59)</f>
        <v>0</v>
      </c>
      <c r="AK150" s="4">
        <f>AK106*SUM($J59:AK59)</f>
        <v>0</v>
      </c>
      <c r="AL150" s="4">
        <f>AL106*SUM($J59:AL59)</f>
        <v>0</v>
      </c>
      <c r="AM150" s="4">
        <f>AM106*SUM($J59:AM59)</f>
        <v>0</v>
      </c>
      <c r="AN150" s="4">
        <f>AN106*SUM($J59:AN59)</f>
        <v>0</v>
      </c>
      <c r="AO150" s="4">
        <f>AO106*SUM($J59:AO59)</f>
        <v>0</v>
      </c>
      <c r="AP150" s="4">
        <f>AP106*SUM($J59:AP59)</f>
        <v>0</v>
      </c>
      <c r="AQ150" s="4">
        <f>AQ106*SUM($J59:AQ59)</f>
        <v>0</v>
      </c>
      <c r="AR150" s="4">
        <f>AR106*SUM($J59:AR59)</f>
        <v>0</v>
      </c>
      <c r="AS150" s="4">
        <f>AS106*SUM($J59:AS59)</f>
        <v>0</v>
      </c>
      <c r="AT150" s="4">
        <f>AT106*SUM($J59:AT59)</f>
        <v>0</v>
      </c>
      <c r="AU150" s="4">
        <f>AU106*SUM($J59:AU59)</f>
        <v>0</v>
      </c>
      <c r="AV150" s="4">
        <f>AV106*SUM($J59:AV59)</f>
        <v>0</v>
      </c>
      <c r="AW150" s="4">
        <f>AW106*SUM($J59:AW59)</f>
        <v>0</v>
      </c>
      <c r="AX150" s="4">
        <f>AX106*SUM($J59:AX59)</f>
        <v>0</v>
      </c>
      <c r="AY150" s="4">
        <f>AY106*SUM($J59:AY59)</f>
        <v>0</v>
      </c>
      <c r="AZ150" s="4">
        <f>AZ106*SUM($J59:AZ59)</f>
        <v>0</v>
      </c>
      <c r="BA150" s="4">
        <f>BA106*SUM($J59:BA59)</f>
        <v>0</v>
      </c>
      <c r="BB150" s="4">
        <f>BB106*SUM($J59:BB59)</f>
        <v>0</v>
      </c>
      <c r="BC150" s="4">
        <f>BC106*SUM($J59:BC59)</f>
        <v>0</v>
      </c>
      <c r="BD150" s="4">
        <f>BD106*SUM($J59:BD59)</f>
        <v>0</v>
      </c>
      <c r="BE150" s="4">
        <f>BE106*SUM($J59:BE59)</f>
        <v>0</v>
      </c>
      <c r="BF150" s="4">
        <f>BF106*SUM($J59:BF59)</f>
        <v>0</v>
      </c>
      <c r="BG150" s="4">
        <f>BG106*SUM($J59:BG59)</f>
        <v>0</v>
      </c>
      <c r="BH150" s="4">
        <f>BH106*SUM($J59:BH59)</f>
        <v>0</v>
      </c>
      <c r="BI150" s="4">
        <f>BI106*SUM($J59:BI59)</f>
        <v>0</v>
      </c>
      <c r="BJ150" s="4">
        <f>BJ106*SUM($J59:BJ59)</f>
        <v>0</v>
      </c>
      <c r="BK150" s="4">
        <f>BK106*SUM($J59:BK59)</f>
        <v>0</v>
      </c>
      <c r="BL150" s="4">
        <f>BL106*SUM($J59:BL59)</f>
        <v>0</v>
      </c>
      <c r="BM150" s="4">
        <f>BM106*SUM($J59:BM59)</f>
        <v>0</v>
      </c>
      <c r="BN150" s="4">
        <f>BN106*SUM($J59:BN59)</f>
        <v>0</v>
      </c>
      <c r="BO150" s="4">
        <f>BO106*SUM($J59:BO59)</f>
        <v>0</v>
      </c>
      <c r="BP150" s="4">
        <f>BP106*SUM($J59:BP59)</f>
        <v>0</v>
      </c>
      <c r="BQ150" s="4">
        <f>BQ106*SUM($J59:BQ59)</f>
        <v>0</v>
      </c>
      <c r="BR150" s="4">
        <f>BR106*SUM($J59:BR59)</f>
        <v>0</v>
      </c>
      <c r="BS150" s="4">
        <f>BS106*SUM($J59:BS59)</f>
        <v>0</v>
      </c>
      <c r="BT150" s="4">
        <f>BT106*SUM($J59:BT59)</f>
        <v>0</v>
      </c>
      <c r="BU150" s="4">
        <f>BU106*SUM($J59:BU59)</f>
        <v>0</v>
      </c>
      <c r="BV150" s="4">
        <f>BV106*SUM($J59:BV59)</f>
        <v>0</v>
      </c>
      <c r="BW150" s="4">
        <f>BW106*SUM($J59:BW59)</f>
        <v>0</v>
      </c>
      <c r="BX150" s="4">
        <f>BX106*SUM($J59:BX59)</f>
        <v>0</v>
      </c>
      <c r="BY150" s="4">
        <f>BY106*SUM($J59:BY59)</f>
        <v>0</v>
      </c>
      <c r="BZ150" s="4">
        <f>BZ106*SUM($J59:BZ59)</f>
        <v>0</v>
      </c>
      <c r="CA150" s="4">
        <f>CA106*SUM($J59:CA59)</f>
        <v>0</v>
      </c>
      <c r="CB150" s="4">
        <f>CB106*SUM($J59:CB59)</f>
        <v>0</v>
      </c>
      <c r="CC150" s="4">
        <f>CC106*SUM($J59:CC59)</f>
        <v>0</v>
      </c>
      <c r="CD150" s="4">
        <f>CD106*SUM($J59:CD59)</f>
        <v>0</v>
      </c>
      <c r="CE150" s="4">
        <f>CE106*SUM($J59:CE59)</f>
        <v>0</v>
      </c>
      <c r="CF150" s="4">
        <f>CF106*SUM($J59:CF59)</f>
        <v>0</v>
      </c>
      <c r="CG150" s="4">
        <f>CG106*SUM($J59:CG59)</f>
        <v>0</v>
      </c>
      <c r="CH150" s="4">
        <f>CH106*SUM($J59:CH59)</f>
        <v>0</v>
      </c>
      <c r="CI150" s="4">
        <f>CI106*SUM($J59:CI59)</f>
        <v>0</v>
      </c>
      <c r="CJ150" s="4">
        <f>CJ106*SUM($J59:CJ59)</f>
        <v>0</v>
      </c>
      <c r="CK150" s="4">
        <f>CK106*SUM($J59:CK59)</f>
        <v>0</v>
      </c>
      <c r="CL150" s="4">
        <f>CL106*SUM($J59:CL59)</f>
        <v>0</v>
      </c>
      <c r="CM150" s="4">
        <f>CM106*SUM($J59:CM59)</f>
        <v>0</v>
      </c>
      <c r="CN150" s="4">
        <f>CN106*SUM($J59:CN59)</f>
        <v>0</v>
      </c>
      <c r="CO150" s="4">
        <f>CO106*SUM($J59:CO59)</f>
        <v>0</v>
      </c>
      <c r="CP150" s="4">
        <f>CP106*SUM($J59:CP59)</f>
        <v>0</v>
      </c>
      <c r="CQ150" s="4">
        <f>CQ106*SUM($J59:CQ59)</f>
        <v>0</v>
      </c>
      <c r="CR150" s="4">
        <f>CR106*SUM($J59:CR59)</f>
        <v>0</v>
      </c>
      <c r="CS150" s="4">
        <f>CS106*SUM($J59:CS59)</f>
        <v>0</v>
      </c>
      <c r="CT150" s="4">
        <f>CT106*SUM($J59:CT59)</f>
        <v>0</v>
      </c>
      <c r="CU150" s="4">
        <f>CU106*SUM($J59:CU59)</f>
        <v>0</v>
      </c>
      <c r="CV150" s="4">
        <f>CV106*SUM($J59:CV59)</f>
        <v>0</v>
      </c>
      <c r="CW150" s="4">
        <f>CW106*SUM($J59:CW59)</f>
        <v>0</v>
      </c>
      <c r="CX150" s="4">
        <f>CX106*SUM($J59:CX59)</f>
        <v>0</v>
      </c>
      <c r="CY150" s="4">
        <f>CY106*SUM($J59:CY59)</f>
        <v>0</v>
      </c>
      <c r="CZ150" s="4">
        <f>CZ106*SUM($J59:CZ59)</f>
        <v>0</v>
      </c>
      <c r="DA150" s="4">
        <f>DA106*SUM($J59:DA59)</f>
        <v>0</v>
      </c>
      <c r="DB150" s="4">
        <f>DB106*SUM($J59:DB59)</f>
        <v>0</v>
      </c>
      <c r="DC150" s="4">
        <f>DC106*SUM($J59:DC59)</f>
        <v>0</v>
      </c>
      <c r="DD150" s="4">
        <f>DD106*SUM($J59:DD59)</f>
        <v>0</v>
      </c>
      <c r="DE150" s="4">
        <f>DE106*SUM($J59:DE59)</f>
        <v>0</v>
      </c>
      <c r="DF150" s="4">
        <f>DF106*SUM($J59:DF59)</f>
        <v>0</v>
      </c>
      <c r="DG150" s="4">
        <f>DG106*SUM($J59:DG59)</f>
        <v>0</v>
      </c>
      <c r="DH150" s="4">
        <f>DH106*SUM($J59:DH59)</f>
        <v>0</v>
      </c>
      <c r="DI150" s="4">
        <f>DI106*SUM($J59:DI59)</f>
        <v>0</v>
      </c>
      <c r="DJ150" s="4">
        <f>DJ106*SUM($J59:DJ59)</f>
        <v>0</v>
      </c>
    </row>
    <row r="151" spans="1:114">
      <c r="B151" t="str">
        <f t="shared" si="13"/>
        <v>Создание / реконструкция объект №14</v>
      </c>
      <c r="G151" s="7" t="s">
        <v>0</v>
      </c>
      <c r="J151" s="4">
        <f>J107*SUM($J60:J60)</f>
        <v>0</v>
      </c>
      <c r="K151" s="4">
        <f>K107*SUM($J60:K60)</f>
        <v>0</v>
      </c>
      <c r="L151" s="4">
        <f>L107*SUM($J60:L60)</f>
        <v>0</v>
      </c>
      <c r="M151" s="4">
        <f>M107*SUM($J60:M60)</f>
        <v>0</v>
      </c>
      <c r="N151" s="4">
        <f>N107*SUM($J60:N60)</f>
        <v>0</v>
      </c>
      <c r="O151" s="4">
        <f>O107*SUM($J60:O60)</f>
        <v>0</v>
      </c>
      <c r="P151" s="4">
        <f>P107*SUM($J60:P60)</f>
        <v>0</v>
      </c>
      <c r="Q151" s="4">
        <f>Q107*SUM($J60:Q60)</f>
        <v>0</v>
      </c>
      <c r="R151" s="4">
        <f>R107*SUM($J60:R60)</f>
        <v>0</v>
      </c>
      <c r="S151" s="4">
        <f>S107*SUM($J60:S60)</f>
        <v>0</v>
      </c>
      <c r="T151" s="4">
        <f>T107*SUM($J60:T60)</f>
        <v>0</v>
      </c>
      <c r="U151" s="4">
        <f>U107*SUM($J60:U60)</f>
        <v>0</v>
      </c>
      <c r="V151" s="4">
        <f>V107*SUM($J60:V60)</f>
        <v>0</v>
      </c>
      <c r="W151" s="4">
        <f>W107*SUM($J60:W60)</f>
        <v>0</v>
      </c>
      <c r="X151" s="4">
        <f>X107*SUM($J60:X60)</f>
        <v>0</v>
      </c>
      <c r="Y151" s="4">
        <f>Y107*SUM($J60:Y60)</f>
        <v>0</v>
      </c>
      <c r="Z151" s="4">
        <f>Z107*SUM($J60:Z60)</f>
        <v>0</v>
      </c>
      <c r="AA151" s="4">
        <f>AA107*SUM($J60:AA60)</f>
        <v>0</v>
      </c>
      <c r="AB151" s="4">
        <f>AB107*SUM($J60:AB60)</f>
        <v>0</v>
      </c>
      <c r="AC151" s="4">
        <f>AC107*SUM($J60:AC60)</f>
        <v>0</v>
      </c>
      <c r="AD151" s="4">
        <f>AD107*SUM($J60:AD60)</f>
        <v>0</v>
      </c>
      <c r="AE151" s="4">
        <f>AE107*SUM($J60:AE60)</f>
        <v>0</v>
      </c>
      <c r="AF151" s="4">
        <f>AF107*SUM($J60:AF60)</f>
        <v>0</v>
      </c>
      <c r="AG151" s="4">
        <f>AG107*SUM($J60:AG60)</f>
        <v>0</v>
      </c>
      <c r="AH151" s="4">
        <f>AH107*SUM($J60:AH60)</f>
        <v>0</v>
      </c>
      <c r="AI151" s="4">
        <f>AI107*SUM($J60:AI60)</f>
        <v>0</v>
      </c>
      <c r="AJ151" s="4">
        <f>AJ107*SUM($J60:AJ60)</f>
        <v>0</v>
      </c>
      <c r="AK151" s="4">
        <f>AK107*SUM($J60:AK60)</f>
        <v>0</v>
      </c>
      <c r="AL151" s="4">
        <f>AL107*SUM($J60:AL60)</f>
        <v>0</v>
      </c>
      <c r="AM151" s="4">
        <f>AM107*SUM($J60:AM60)</f>
        <v>0</v>
      </c>
      <c r="AN151" s="4">
        <f>AN107*SUM($J60:AN60)</f>
        <v>0</v>
      </c>
      <c r="AO151" s="4">
        <f>AO107*SUM($J60:AO60)</f>
        <v>0</v>
      </c>
      <c r="AP151" s="4">
        <f>AP107*SUM($J60:AP60)</f>
        <v>0</v>
      </c>
      <c r="AQ151" s="4">
        <f>AQ107*SUM($J60:AQ60)</f>
        <v>0</v>
      </c>
      <c r="AR151" s="4">
        <f>AR107*SUM($J60:AR60)</f>
        <v>0</v>
      </c>
      <c r="AS151" s="4">
        <f>AS107*SUM($J60:AS60)</f>
        <v>0</v>
      </c>
      <c r="AT151" s="4">
        <f>AT107*SUM($J60:AT60)</f>
        <v>0</v>
      </c>
      <c r="AU151" s="4">
        <f>AU107*SUM($J60:AU60)</f>
        <v>0</v>
      </c>
      <c r="AV151" s="4">
        <f>AV107*SUM($J60:AV60)</f>
        <v>0</v>
      </c>
      <c r="AW151" s="4">
        <f>AW107*SUM($J60:AW60)</f>
        <v>0</v>
      </c>
      <c r="AX151" s="4">
        <f>AX107*SUM($J60:AX60)</f>
        <v>0</v>
      </c>
      <c r="AY151" s="4">
        <f>AY107*SUM($J60:AY60)</f>
        <v>0</v>
      </c>
      <c r="AZ151" s="4">
        <f>AZ107*SUM($J60:AZ60)</f>
        <v>0</v>
      </c>
      <c r="BA151" s="4">
        <f>BA107*SUM($J60:BA60)</f>
        <v>0</v>
      </c>
      <c r="BB151" s="4">
        <f>BB107*SUM($J60:BB60)</f>
        <v>0</v>
      </c>
      <c r="BC151" s="4">
        <f>BC107*SUM($J60:BC60)</f>
        <v>0</v>
      </c>
      <c r="BD151" s="4">
        <f>BD107*SUM($J60:BD60)</f>
        <v>0</v>
      </c>
      <c r="BE151" s="4">
        <f>BE107*SUM($J60:BE60)</f>
        <v>0</v>
      </c>
      <c r="BF151" s="4">
        <f>BF107*SUM($J60:BF60)</f>
        <v>0</v>
      </c>
      <c r="BG151" s="4">
        <f>BG107*SUM($J60:BG60)</f>
        <v>0</v>
      </c>
      <c r="BH151" s="4">
        <f>BH107*SUM($J60:BH60)</f>
        <v>0</v>
      </c>
      <c r="BI151" s="4">
        <f>BI107*SUM($J60:BI60)</f>
        <v>0</v>
      </c>
      <c r="BJ151" s="4">
        <f>BJ107*SUM($J60:BJ60)</f>
        <v>0</v>
      </c>
      <c r="BK151" s="4">
        <f>BK107*SUM($J60:BK60)</f>
        <v>0</v>
      </c>
      <c r="BL151" s="4">
        <f>BL107*SUM($J60:BL60)</f>
        <v>0</v>
      </c>
      <c r="BM151" s="4">
        <f>BM107*SUM($J60:BM60)</f>
        <v>0</v>
      </c>
      <c r="BN151" s="4">
        <f>BN107*SUM($J60:BN60)</f>
        <v>0</v>
      </c>
      <c r="BO151" s="4">
        <f>BO107*SUM($J60:BO60)</f>
        <v>0</v>
      </c>
      <c r="BP151" s="4">
        <f>BP107*SUM($J60:BP60)</f>
        <v>0</v>
      </c>
      <c r="BQ151" s="4">
        <f>BQ107*SUM($J60:BQ60)</f>
        <v>0</v>
      </c>
      <c r="BR151" s="4">
        <f>BR107*SUM($J60:BR60)</f>
        <v>0</v>
      </c>
      <c r="BS151" s="4">
        <f>BS107*SUM($J60:BS60)</f>
        <v>0</v>
      </c>
      <c r="BT151" s="4">
        <f>BT107*SUM($J60:BT60)</f>
        <v>0</v>
      </c>
      <c r="BU151" s="4">
        <f>BU107*SUM($J60:BU60)</f>
        <v>0</v>
      </c>
      <c r="BV151" s="4">
        <f>BV107*SUM($J60:BV60)</f>
        <v>0</v>
      </c>
      <c r="BW151" s="4">
        <f>BW107*SUM($J60:BW60)</f>
        <v>0</v>
      </c>
      <c r="BX151" s="4">
        <f>BX107*SUM($J60:BX60)</f>
        <v>0</v>
      </c>
      <c r="BY151" s="4">
        <f>BY107*SUM($J60:BY60)</f>
        <v>0</v>
      </c>
      <c r="BZ151" s="4">
        <f>BZ107*SUM($J60:BZ60)</f>
        <v>0</v>
      </c>
      <c r="CA151" s="4">
        <f>CA107*SUM($J60:CA60)</f>
        <v>0</v>
      </c>
      <c r="CB151" s="4">
        <f>CB107*SUM($J60:CB60)</f>
        <v>0</v>
      </c>
      <c r="CC151" s="4">
        <f>CC107*SUM($J60:CC60)</f>
        <v>0</v>
      </c>
      <c r="CD151" s="4">
        <f>CD107*SUM($J60:CD60)</f>
        <v>0</v>
      </c>
      <c r="CE151" s="4">
        <f>CE107*SUM($J60:CE60)</f>
        <v>0</v>
      </c>
      <c r="CF151" s="4">
        <f>CF107*SUM($J60:CF60)</f>
        <v>0</v>
      </c>
      <c r="CG151" s="4">
        <f>CG107*SUM($J60:CG60)</f>
        <v>0</v>
      </c>
      <c r="CH151" s="4">
        <f>CH107*SUM($J60:CH60)</f>
        <v>0</v>
      </c>
      <c r="CI151" s="4">
        <f>CI107*SUM($J60:CI60)</f>
        <v>0</v>
      </c>
      <c r="CJ151" s="4">
        <f>CJ107*SUM($J60:CJ60)</f>
        <v>0</v>
      </c>
      <c r="CK151" s="4">
        <f>CK107*SUM($J60:CK60)</f>
        <v>0</v>
      </c>
      <c r="CL151" s="4">
        <f>CL107*SUM($J60:CL60)</f>
        <v>0</v>
      </c>
      <c r="CM151" s="4">
        <f>CM107*SUM($J60:CM60)</f>
        <v>0</v>
      </c>
      <c r="CN151" s="4">
        <f>CN107*SUM($J60:CN60)</f>
        <v>0</v>
      </c>
      <c r="CO151" s="4">
        <f>CO107*SUM($J60:CO60)</f>
        <v>0</v>
      </c>
      <c r="CP151" s="4">
        <f>CP107*SUM($J60:CP60)</f>
        <v>0</v>
      </c>
      <c r="CQ151" s="4">
        <f>CQ107*SUM($J60:CQ60)</f>
        <v>0</v>
      </c>
      <c r="CR151" s="4">
        <f>CR107*SUM($J60:CR60)</f>
        <v>0</v>
      </c>
      <c r="CS151" s="4">
        <f>CS107*SUM($J60:CS60)</f>
        <v>0</v>
      </c>
      <c r="CT151" s="4">
        <f>CT107*SUM($J60:CT60)</f>
        <v>0</v>
      </c>
      <c r="CU151" s="4">
        <f>CU107*SUM($J60:CU60)</f>
        <v>0</v>
      </c>
      <c r="CV151" s="4">
        <f>CV107*SUM($J60:CV60)</f>
        <v>0</v>
      </c>
      <c r="CW151" s="4">
        <f>CW107*SUM($J60:CW60)</f>
        <v>0</v>
      </c>
      <c r="CX151" s="4">
        <f>CX107*SUM($J60:CX60)</f>
        <v>0</v>
      </c>
      <c r="CY151" s="4">
        <f>CY107*SUM($J60:CY60)</f>
        <v>0</v>
      </c>
      <c r="CZ151" s="4">
        <f>CZ107*SUM($J60:CZ60)</f>
        <v>0</v>
      </c>
      <c r="DA151" s="4">
        <f>DA107*SUM($J60:DA60)</f>
        <v>0</v>
      </c>
      <c r="DB151" s="4">
        <f>DB107*SUM($J60:DB60)</f>
        <v>0</v>
      </c>
      <c r="DC151" s="4">
        <f>DC107*SUM($J60:DC60)</f>
        <v>0</v>
      </c>
      <c r="DD151" s="4">
        <f>DD107*SUM($J60:DD60)</f>
        <v>0</v>
      </c>
      <c r="DE151" s="4">
        <f>DE107*SUM($J60:DE60)</f>
        <v>0</v>
      </c>
      <c r="DF151" s="4">
        <f>DF107*SUM($J60:DF60)</f>
        <v>0</v>
      </c>
      <c r="DG151" s="4">
        <f>DG107*SUM($J60:DG60)</f>
        <v>0</v>
      </c>
      <c r="DH151" s="4">
        <f>DH107*SUM($J60:DH60)</f>
        <v>0</v>
      </c>
      <c r="DI151" s="4">
        <f>DI107*SUM($J60:DI60)</f>
        <v>0</v>
      </c>
      <c r="DJ151" s="4">
        <f>DJ107*SUM($J60:DJ60)</f>
        <v>0</v>
      </c>
    </row>
    <row r="152" spans="1:114">
      <c r="B152" t="str">
        <f t="shared" si="13"/>
        <v>Создание / реконструкция объект №15</v>
      </c>
      <c r="G152" s="7" t="s">
        <v>0</v>
      </c>
      <c r="J152" s="4">
        <f>J108*SUM($J61:J61)</f>
        <v>0</v>
      </c>
      <c r="K152" s="4">
        <f>K108*SUM($J61:K61)</f>
        <v>0</v>
      </c>
      <c r="L152" s="4">
        <f>L108*SUM($J61:L61)</f>
        <v>0</v>
      </c>
      <c r="M152" s="4">
        <f>M108*SUM($J61:M61)</f>
        <v>0</v>
      </c>
      <c r="N152" s="4">
        <f>N108*SUM($J61:N61)</f>
        <v>0</v>
      </c>
      <c r="O152" s="4">
        <f>O108*SUM($J61:O61)</f>
        <v>0</v>
      </c>
      <c r="P152" s="4">
        <f>P108*SUM($J61:P61)</f>
        <v>0</v>
      </c>
      <c r="Q152" s="4">
        <f>Q108*SUM($J61:Q61)</f>
        <v>0</v>
      </c>
      <c r="R152" s="4">
        <f>R108*SUM($J61:R61)</f>
        <v>0</v>
      </c>
      <c r="S152" s="4">
        <f>S108*SUM($J61:S61)</f>
        <v>0</v>
      </c>
      <c r="T152" s="4">
        <f>T108*SUM($J61:T61)</f>
        <v>0</v>
      </c>
      <c r="U152" s="4">
        <f>U108*SUM($J61:U61)</f>
        <v>0</v>
      </c>
      <c r="V152" s="4">
        <f>V108*SUM($J61:V61)</f>
        <v>0</v>
      </c>
      <c r="W152" s="4">
        <f>W108*SUM($J61:W61)</f>
        <v>0</v>
      </c>
      <c r="X152" s="4">
        <f>X108*SUM($J61:X61)</f>
        <v>0</v>
      </c>
      <c r="Y152" s="4">
        <f>Y108*SUM($J61:Y61)</f>
        <v>0</v>
      </c>
      <c r="Z152" s="4">
        <f>Z108*SUM($J61:Z61)</f>
        <v>0</v>
      </c>
      <c r="AA152" s="4">
        <f>AA108*SUM($J61:AA61)</f>
        <v>0</v>
      </c>
      <c r="AB152" s="4">
        <f>AB108*SUM($J61:AB61)</f>
        <v>0</v>
      </c>
      <c r="AC152" s="4">
        <f>AC108*SUM($J61:AC61)</f>
        <v>0</v>
      </c>
      <c r="AD152" s="4">
        <f>AD108*SUM($J61:AD61)</f>
        <v>0</v>
      </c>
      <c r="AE152" s="4">
        <f>AE108*SUM($J61:AE61)</f>
        <v>0</v>
      </c>
      <c r="AF152" s="4">
        <f>AF108*SUM($J61:AF61)</f>
        <v>0</v>
      </c>
      <c r="AG152" s="4">
        <f>AG108*SUM($J61:AG61)</f>
        <v>0</v>
      </c>
      <c r="AH152" s="4">
        <f>AH108*SUM($J61:AH61)</f>
        <v>0</v>
      </c>
      <c r="AI152" s="4">
        <f>AI108*SUM($J61:AI61)</f>
        <v>0</v>
      </c>
      <c r="AJ152" s="4">
        <f>AJ108*SUM($J61:AJ61)</f>
        <v>0</v>
      </c>
      <c r="AK152" s="4">
        <f>AK108*SUM($J61:AK61)</f>
        <v>0</v>
      </c>
      <c r="AL152" s="4">
        <f>AL108*SUM($J61:AL61)</f>
        <v>0</v>
      </c>
      <c r="AM152" s="4">
        <f>AM108*SUM($J61:AM61)</f>
        <v>0</v>
      </c>
      <c r="AN152" s="4">
        <f>AN108*SUM($J61:AN61)</f>
        <v>0</v>
      </c>
      <c r="AO152" s="4">
        <f>AO108*SUM($J61:AO61)</f>
        <v>0</v>
      </c>
      <c r="AP152" s="4">
        <f>AP108*SUM($J61:AP61)</f>
        <v>0</v>
      </c>
      <c r="AQ152" s="4">
        <f>AQ108*SUM($J61:AQ61)</f>
        <v>0</v>
      </c>
      <c r="AR152" s="4">
        <f>AR108*SUM($J61:AR61)</f>
        <v>0</v>
      </c>
      <c r="AS152" s="4">
        <f>AS108*SUM($J61:AS61)</f>
        <v>0</v>
      </c>
      <c r="AT152" s="4">
        <f>AT108*SUM($J61:AT61)</f>
        <v>0</v>
      </c>
      <c r="AU152" s="4">
        <f>AU108*SUM($J61:AU61)</f>
        <v>0</v>
      </c>
      <c r="AV152" s="4">
        <f>AV108*SUM($J61:AV61)</f>
        <v>0</v>
      </c>
      <c r="AW152" s="4">
        <f>AW108*SUM($J61:AW61)</f>
        <v>0</v>
      </c>
      <c r="AX152" s="4">
        <f>AX108*SUM($J61:AX61)</f>
        <v>0</v>
      </c>
      <c r="AY152" s="4">
        <f>AY108*SUM($J61:AY61)</f>
        <v>0</v>
      </c>
      <c r="AZ152" s="4">
        <f>AZ108*SUM($J61:AZ61)</f>
        <v>0</v>
      </c>
      <c r="BA152" s="4">
        <f>BA108*SUM($J61:BA61)</f>
        <v>0</v>
      </c>
      <c r="BB152" s="4">
        <f>BB108*SUM($J61:BB61)</f>
        <v>0</v>
      </c>
      <c r="BC152" s="4">
        <f>BC108*SUM($J61:BC61)</f>
        <v>0</v>
      </c>
      <c r="BD152" s="4">
        <f>BD108*SUM($J61:BD61)</f>
        <v>0</v>
      </c>
      <c r="BE152" s="4">
        <f>BE108*SUM($J61:BE61)</f>
        <v>0</v>
      </c>
      <c r="BF152" s="4">
        <f>BF108*SUM($J61:BF61)</f>
        <v>0</v>
      </c>
      <c r="BG152" s="4">
        <f>BG108*SUM($J61:BG61)</f>
        <v>0</v>
      </c>
      <c r="BH152" s="4">
        <f>BH108*SUM($J61:BH61)</f>
        <v>0</v>
      </c>
      <c r="BI152" s="4">
        <f>BI108*SUM($J61:BI61)</f>
        <v>0</v>
      </c>
      <c r="BJ152" s="4">
        <f>BJ108*SUM($J61:BJ61)</f>
        <v>0</v>
      </c>
      <c r="BK152" s="4">
        <f>BK108*SUM($J61:BK61)</f>
        <v>0</v>
      </c>
      <c r="BL152" s="4">
        <f>BL108*SUM($J61:BL61)</f>
        <v>0</v>
      </c>
      <c r="BM152" s="4">
        <f>BM108*SUM($J61:BM61)</f>
        <v>0</v>
      </c>
      <c r="BN152" s="4">
        <f>BN108*SUM($J61:BN61)</f>
        <v>0</v>
      </c>
      <c r="BO152" s="4">
        <f>BO108*SUM($J61:BO61)</f>
        <v>0</v>
      </c>
      <c r="BP152" s="4">
        <f>BP108*SUM($J61:BP61)</f>
        <v>0</v>
      </c>
      <c r="BQ152" s="4">
        <f>BQ108*SUM($J61:BQ61)</f>
        <v>0</v>
      </c>
      <c r="BR152" s="4">
        <f>BR108*SUM($J61:BR61)</f>
        <v>0</v>
      </c>
      <c r="BS152" s="4">
        <f>BS108*SUM($J61:BS61)</f>
        <v>0</v>
      </c>
      <c r="BT152" s="4">
        <f>BT108*SUM($J61:BT61)</f>
        <v>0</v>
      </c>
      <c r="BU152" s="4">
        <f>BU108*SUM($J61:BU61)</f>
        <v>0</v>
      </c>
      <c r="BV152" s="4">
        <f>BV108*SUM($J61:BV61)</f>
        <v>0</v>
      </c>
      <c r="BW152" s="4">
        <f>BW108*SUM($J61:BW61)</f>
        <v>0</v>
      </c>
      <c r="BX152" s="4">
        <f>BX108*SUM($J61:BX61)</f>
        <v>0</v>
      </c>
      <c r="BY152" s="4">
        <f>BY108*SUM($J61:BY61)</f>
        <v>0</v>
      </c>
      <c r="BZ152" s="4">
        <f>BZ108*SUM($J61:BZ61)</f>
        <v>0</v>
      </c>
      <c r="CA152" s="4">
        <f>CA108*SUM($J61:CA61)</f>
        <v>0</v>
      </c>
      <c r="CB152" s="4">
        <f>CB108*SUM($J61:CB61)</f>
        <v>0</v>
      </c>
      <c r="CC152" s="4">
        <f>CC108*SUM($J61:CC61)</f>
        <v>0</v>
      </c>
      <c r="CD152" s="4">
        <f>CD108*SUM($J61:CD61)</f>
        <v>0</v>
      </c>
      <c r="CE152" s="4">
        <f>CE108*SUM($J61:CE61)</f>
        <v>0</v>
      </c>
      <c r="CF152" s="4">
        <f>CF108*SUM($J61:CF61)</f>
        <v>0</v>
      </c>
      <c r="CG152" s="4">
        <f>CG108*SUM($J61:CG61)</f>
        <v>0</v>
      </c>
      <c r="CH152" s="4">
        <f>CH108*SUM($J61:CH61)</f>
        <v>0</v>
      </c>
      <c r="CI152" s="4">
        <f>CI108*SUM($J61:CI61)</f>
        <v>0</v>
      </c>
      <c r="CJ152" s="4">
        <f>CJ108*SUM($J61:CJ61)</f>
        <v>0</v>
      </c>
      <c r="CK152" s="4">
        <f>CK108*SUM($J61:CK61)</f>
        <v>0</v>
      </c>
      <c r="CL152" s="4">
        <f>CL108*SUM($J61:CL61)</f>
        <v>0</v>
      </c>
      <c r="CM152" s="4">
        <f>CM108*SUM($J61:CM61)</f>
        <v>0</v>
      </c>
      <c r="CN152" s="4">
        <f>CN108*SUM($J61:CN61)</f>
        <v>0</v>
      </c>
      <c r="CO152" s="4">
        <f>CO108*SUM($J61:CO61)</f>
        <v>0</v>
      </c>
      <c r="CP152" s="4">
        <f>CP108*SUM($J61:CP61)</f>
        <v>0</v>
      </c>
      <c r="CQ152" s="4">
        <f>CQ108*SUM($J61:CQ61)</f>
        <v>0</v>
      </c>
      <c r="CR152" s="4">
        <f>CR108*SUM($J61:CR61)</f>
        <v>0</v>
      </c>
      <c r="CS152" s="4">
        <f>CS108*SUM($J61:CS61)</f>
        <v>0</v>
      </c>
      <c r="CT152" s="4">
        <f>CT108*SUM($J61:CT61)</f>
        <v>0</v>
      </c>
      <c r="CU152" s="4">
        <f>CU108*SUM($J61:CU61)</f>
        <v>0</v>
      </c>
      <c r="CV152" s="4">
        <f>CV108*SUM($J61:CV61)</f>
        <v>0</v>
      </c>
      <c r="CW152" s="4">
        <f>CW108*SUM($J61:CW61)</f>
        <v>0</v>
      </c>
      <c r="CX152" s="4">
        <f>CX108*SUM($J61:CX61)</f>
        <v>0</v>
      </c>
      <c r="CY152" s="4">
        <f>CY108*SUM($J61:CY61)</f>
        <v>0</v>
      </c>
      <c r="CZ152" s="4">
        <f>CZ108*SUM($J61:CZ61)</f>
        <v>0</v>
      </c>
      <c r="DA152" s="4">
        <f>DA108*SUM($J61:DA61)</f>
        <v>0</v>
      </c>
      <c r="DB152" s="4">
        <f>DB108*SUM($J61:DB61)</f>
        <v>0</v>
      </c>
      <c r="DC152" s="4">
        <f>DC108*SUM($J61:DC61)</f>
        <v>0</v>
      </c>
      <c r="DD152" s="4">
        <f>DD108*SUM($J61:DD61)</f>
        <v>0</v>
      </c>
      <c r="DE152" s="4">
        <f>DE108*SUM($J61:DE61)</f>
        <v>0</v>
      </c>
      <c r="DF152" s="4">
        <f>DF108*SUM($J61:DF61)</f>
        <v>0</v>
      </c>
      <c r="DG152" s="4">
        <f>DG108*SUM($J61:DG61)</f>
        <v>0</v>
      </c>
      <c r="DH152" s="4">
        <f>DH108*SUM($J61:DH61)</f>
        <v>0</v>
      </c>
      <c r="DI152" s="4">
        <f>DI108*SUM($J61:DI61)</f>
        <v>0</v>
      </c>
      <c r="DJ152" s="4">
        <f>DJ108*SUM($J61:DJ61)</f>
        <v>0</v>
      </c>
    </row>
    <row r="153" spans="1:114">
      <c r="B153" t="str">
        <f t="shared" si="13"/>
        <v>Создание / реконструкция объект №16</v>
      </c>
      <c r="G153" s="7" t="s">
        <v>0</v>
      </c>
      <c r="J153" s="4">
        <f>J109*SUM($J62:J62)</f>
        <v>0</v>
      </c>
      <c r="K153" s="4">
        <f>K109*SUM($J62:K62)</f>
        <v>0</v>
      </c>
      <c r="L153" s="4">
        <f>L109*SUM($J62:L62)</f>
        <v>0</v>
      </c>
      <c r="M153" s="4">
        <f>M109*SUM($J62:M62)</f>
        <v>0</v>
      </c>
      <c r="N153" s="4">
        <f>N109*SUM($J62:N62)</f>
        <v>0</v>
      </c>
      <c r="O153" s="4">
        <f>O109*SUM($J62:O62)</f>
        <v>0</v>
      </c>
      <c r="P153" s="4">
        <f>P109*SUM($J62:P62)</f>
        <v>0</v>
      </c>
      <c r="Q153" s="4">
        <f>Q109*SUM($J62:Q62)</f>
        <v>0</v>
      </c>
      <c r="R153" s="4">
        <f>R109*SUM($J62:R62)</f>
        <v>0</v>
      </c>
      <c r="S153" s="4">
        <f>S109*SUM($J62:S62)</f>
        <v>0</v>
      </c>
      <c r="T153" s="4">
        <f>T109*SUM($J62:T62)</f>
        <v>0</v>
      </c>
      <c r="U153" s="4">
        <f>U109*SUM($J62:U62)</f>
        <v>0</v>
      </c>
      <c r="V153" s="4">
        <f>V109*SUM($J62:V62)</f>
        <v>0</v>
      </c>
      <c r="W153" s="4">
        <f>W109*SUM($J62:W62)</f>
        <v>0</v>
      </c>
      <c r="X153" s="4">
        <f>X109*SUM($J62:X62)</f>
        <v>0</v>
      </c>
      <c r="Y153" s="4">
        <f>Y109*SUM($J62:Y62)</f>
        <v>0</v>
      </c>
      <c r="Z153" s="4">
        <f>Z109*SUM($J62:Z62)</f>
        <v>0</v>
      </c>
      <c r="AA153" s="4">
        <f>AA109*SUM($J62:AA62)</f>
        <v>0</v>
      </c>
      <c r="AB153" s="4">
        <f>AB109*SUM($J62:AB62)</f>
        <v>0</v>
      </c>
      <c r="AC153" s="4">
        <f>AC109*SUM($J62:AC62)</f>
        <v>0</v>
      </c>
      <c r="AD153" s="4">
        <f>AD109*SUM($J62:AD62)</f>
        <v>0</v>
      </c>
      <c r="AE153" s="4">
        <f>AE109*SUM($J62:AE62)</f>
        <v>0</v>
      </c>
      <c r="AF153" s="4">
        <f>AF109*SUM($J62:AF62)</f>
        <v>0</v>
      </c>
      <c r="AG153" s="4">
        <f>AG109*SUM($J62:AG62)</f>
        <v>0</v>
      </c>
      <c r="AH153" s="4">
        <f>AH109*SUM($J62:AH62)</f>
        <v>0</v>
      </c>
      <c r="AI153" s="4">
        <f>AI109*SUM($J62:AI62)</f>
        <v>0</v>
      </c>
      <c r="AJ153" s="4">
        <f>AJ109*SUM($J62:AJ62)</f>
        <v>0</v>
      </c>
      <c r="AK153" s="4">
        <f>AK109*SUM($J62:AK62)</f>
        <v>0</v>
      </c>
      <c r="AL153" s="4">
        <f>AL109*SUM($J62:AL62)</f>
        <v>0</v>
      </c>
      <c r="AM153" s="4">
        <f>AM109*SUM($J62:AM62)</f>
        <v>0</v>
      </c>
      <c r="AN153" s="4">
        <f>AN109*SUM($J62:AN62)</f>
        <v>0</v>
      </c>
      <c r="AO153" s="4">
        <f>AO109*SUM($J62:AO62)</f>
        <v>0</v>
      </c>
      <c r="AP153" s="4">
        <f>AP109*SUM($J62:AP62)</f>
        <v>0</v>
      </c>
      <c r="AQ153" s="4">
        <f>AQ109*SUM($J62:AQ62)</f>
        <v>0</v>
      </c>
      <c r="AR153" s="4">
        <f>AR109*SUM($J62:AR62)</f>
        <v>0</v>
      </c>
      <c r="AS153" s="4">
        <f>AS109*SUM($J62:AS62)</f>
        <v>0</v>
      </c>
      <c r="AT153" s="4">
        <f>AT109*SUM($J62:AT62)</f>
        <v>0</v>
      </c>
      <c r="AU153" s="4">
        <f>AU109*SUM($J62:AU62)</f>
        <v>0</v>
      </c>
      <c r="AV153" s="4">
        <f>AV109*SUM($J62:AV62)</f>
        <v>0</v>
      </c>
      <c r="AW153" s="4">
        <f>AW109*SUM($J62:AW62)</f>
        <v>0</v>
      </c>
      <c r="AX153" s="4">
        <f>AX109*SUM($J62:AX62)</f>
        <v>0</v>
      </c>
      <c r="AY153" s="4">
        <f>AY109*SUM($J62:AY62)</f>
        <v>0</v>
      </c>
      <c r="AZ153" s="4">
        <f>AZ109*SUM($J62:AZ62)</f>
        <v>0</v>
      </c>
      <c r="BA153" s="4">
        <f>BA109*SUM($J62:BA62)</f>
        <v>0</v>
      </c>
      <c r="BB153" s="4">
        <f>BB109*SUM($J62:BB62)</f>
        <v>0</v>
      </c>
      <c r="BC153" s="4">
        <f>BC109*SUM($J62:BC62)</f>
        <v>0</v>
      </c>
      <c r="BD153" s="4">
        <f>BD109*SUM($J62:BD62)</f>
        <v>0</v>
      </c>
      <c r="BE153" s="4">
        <f>BE109*SUM($J62:BE62)</f>
        <v>0</v>
      </c>
      <c r="BF153" s="4">
        <f>BF109*SUM($J62:BF62)</f>
        <v>0</v>
      </c>
      <c r="BG153" s="4">
        <f>BG109*SUM($J62:BG62)</f>
        <v>0</v>
      </c>
      <c r="BH153" s="4">
        <f>BH109*SUM($J62:BH62)</f>
        <v>0</v>
      </c>
      <c r="BI153" s="4">
        <f>BI109*SUM($J62:BI62)</f>
        <v>0</v>
      </c>
      <c r="BJ153" s="4">
        <f>BJ109*SUM($J62:BJ62)</f>
        <v>0</v>
      </c>
      <c r="BK153" s="4">
        <f>BK109*SUM($J62:BK62)</f>
        <v>0</v>
      </c>
      <c r="BL153" s="4">
        <f>BL109*SUM($J62:BL62)</f>
        <v>0</v>
      </c>
      <c r="BM153" s="4">
        <f>BM109*SUM($J62:BM62)</f>
        <v>0</v>
      </c>
      <c r="BN153" s="4">
        <f>BN109*SUM($J62:BN62)</f>
        <v>0</v>
      </c>
      <c r="BO153" s="4">
        <f>BO109*SUM($J62:BO62)</f>
        <v>0</v>
      </c>
      <c r="BP153" s="4">
        <f>BP109*SUM($J62:BP62)</f>
        <v>0</v>
      </c>
      <c r="BQ153" s="4">
        <f>BQ109*SUM($J62:BQ62)</f>
        <v>0</v>
      </c>
      <c r="BR153" s="4">
        <f>BR109*SUM($J62:BR62)</f>
        <v>0</v>
      </c>
      <c r="BS153" s="4">
        <f>BS109*SUM($J62:BS62)</f>
        <v>0</v>
      </c>
      <c r="BT153" s="4">
        <f>BT109*SUM($J62:BT62)</f>
        <v>0</v>
      </c>
      <c r="BU153" s="4">
        <f>BU109*SUM($J62:BU62)</f>
        <v>0</v>
      </c>
      <c r="BV153" s="4">
        <f>BV109*SUM($J62:BV62)</f>
        <v>0</v>
      </c>
      <c r="BW153" s="4">
        <f>BW109*SUM($J62:BW62)</f>
        <v>0</v>
      </c>
      <c r="BX153" s="4">
        <f>BX109*SUM($J62:BX62)</f>
        <v>0</v>
      </c>
      <c r="BY153" s="4">
        <f>BY109*SUM($J62:BY62)</f>
        <v>0</v>
      </c>
      <c r="BZ153" s="4">
        <f>BZ109*SUM($J62:BZ62)</f>
        <v>0</v>
      </c>
      <c r="CA153" s="4">
        <f>CA109*SUM($J62:CA62)</f>
        <v>0</v>
      </c>
      <c r="CB153" s="4">
        <f>CB109*SUM($J62:CB62)</f>
        <v>0</v>
      </c>
      <c r="CC153" s="4">
        <f>CC109*SUM($J62:CC62)</f>
        <v>0</v>
      </c>
      <c r="CD153" s="4">
        <f>CD109*SUM($J62:CD62)</f>
        <v>0</v>
      </c>
      <c r="CE153" s="4">
        <f>CE109*SUM($J62:CE62)</f>
        <v>0</v>
      </c>
      <c r="CF153" s="4">
        <f>CF109*SUM($J62:CF62)</f>
        <v>0</v>
      </c>
      <c r="CG153" s="4">
        <f>CG109*SUM($J62:CG62)</f>
        <v>0</v>
      </c>
      <c r="CH153" s="4">
        <f>CH109*SUM($J62:CH62)</f>
        <v>0</v>
      </c>
      <c r="CI153" s="4">
        <f>CI109*SUM($J62:CI62)</f>
        <v>0</v>
      </c>
      <c r="CJ153" s="4">
        <f>CJ109*SUM($J62:CJ62)</f>
        <v>0</v>
      </c>
      <c r="CK153" s="4">
        <f>CK109*SUM($J62:CK62)</f>
        <v>0</v>
      </c>
      <c r="CL153" s="4">
        <f>CL109*SUM($J62:CL62)</f>
        <v>0</v>
      </c>
      <c r="CM153" s="4">
        <f>CM109*SUM($J62:CM62)</f>
        <v>0</v>
      </c>
      <c r="CN153" s="4">
        <f>CN109*SUM($J62:CN62)</f>
        <v>0</v>
      </c>
      <c r="CO153" s="4">
        <f>CO109*SUM($J62:CO62)</f>
        <v>0</v>
      </c>
      <c r="CP153" s="4">
        <f>CP109*SUM($J62:CP62)</f>
        <v>0</v>
      </c>
      <c r="CQ153" s="4">
        <f>CQ109*SUM($J62:CQ62)</f>
        <v>0</v>
      </c>
      <c r="CR153" s="4">
        <f>CR109*SUM($J62:CR62)</f>
        <v>0</v>
      </c>
      <c r="CS153" s="4">
        <f>CS109*SUM($J62:CS62)</f>
        <v>0</v>
      </c>
      <c r="CT153" s="4">
        <f>CT109*SUM($J62:CT62)</f>
        <v>0</v>
      </c>
      <c r="CU153" s="4">
        <f>CU109*SUM($J62:CU62)</f>
        <v>0</v>
      </c>
      <c r="CV153" s="4">
        <f>CV109*SUM($J62:CV62)</f>
        <v>0</v>
      </c>
      <c r="CW153" s="4">
        <f>CW109*SUM($J62:CW62)</f>
        <v>0</v>
      </c>
      <c r="CX153" s="4">
        <f>CX109*SUM($J62:CX62)</f>
        <v>0</v>
      </c>
      <c r="CY153" s="4">
        <f>CY109*SUM($J62:CY62)</f>
        <v>0</v>
      </c>
      <c r="CZ153" s="4">
        <f>CZ109*SUM($J62:CZ62)</f>
        <v>0</v>
      </c>
      <c r="DA153" s="4">
        <f>DA109*SUM($J62:DA62)</f>
        <v>0</v>
      </c>
      <c r="DB153" s="4">
        <f>DB109*SUM($J62:DB62)</f>
        <v>0</v>
      </c>
      <c r="DC153" s="4">
        <f>DC109*SUM($J62:DC62)</f>
        <v>0</v>
      </c>
      <c r="DD153" s="4">
        <f>DD109*SUM($J62:DD62)</f>
        <v>0</v>
      </c>
      <c r="DE153" s="4">
        <f>DE109*SUM($J62:DE62)</f>
        <v>0</v>
      </c>
      <c r="DF153" s="4">
        <f>DF109*SUM($J62:DF62)</f>
        <v>0</v>
      </c>
      <c r="DG153" s="4">
        <f>DG109*SUM($J62:DG62)</f>
        <v>0</v>
      </c>
      <c r="DH153" s="4">
        <f>DH109*SUM($J62:DH62)</f>
        <v>0</v>
      </c>
      <c r="DI153" s="4">
        <f>DI109*SUM($J62:DI62)</f>
        <v>0</v>
      </c>
      <c r="DJ153" s="4">
        <f>DJ109*SUM($J62:DJ62)</f>
        <v>0</v>
      </c>
    </row>
    <row r="154" spans="1:114">
      <c r="B154" t="str">
        <f t="shared" si="13"/>
        <v>Создание / реконструкция объект №17</v>
      </c>
      <c r="G154" s="7" t="s">
        <v>0</v>
      </c>
      <c r="J154" s="4">
        <f>J110*SUM($J63:J63)</f>
        <v>0</v>
      </c>
      <c r="K154" s="4">
        <f>K110*SUM($J63:K63)</f>
        <v>0</v>
      </c>
      <c r="L154" s="4">
        <f>L110*SUM($J63:L63)</f>
        <v>0</v>
      </c>
      <c r="M154" s="4">
        <f>M110*SUM($J63:M63)</f>
        <v>0</v>
      </c>
      <c r="N154" s="4">
        <f>N110*SUM($J63:N63)</f>
        <v>0</v>
      </c>
      <c r="O154" s="4">
        <f>O110*SUM($J63:O63)</f>
        <v>0</v>
      </c>
      <c r="P154" s="4">
        <f>P110*SUM($J63:P63)</f>
        <v>0</v>
      </c>
      <c r="Q154" s="4">
        <f>Q110*SUM($J63:Q63)</f>
        <v>0</v>
      </c>
      <c r="R154" s="4">
        <f>R110*SUM($J63:R63)</f>
        <v>0</v>
      </c>
      <c r="S154" s="4">
        <f>S110*SUM($J63:S63)</f>
        <v>0</v>
      </c>
      <c r="T154" s="4">
        <f>T110*SUM($J63:T63)</f>
        <v>0</v>
      </c>
      <c r="U154" s="4">
        <f>U110*SUM($J63:U63)</f>
        <v>0</v>
      </c>
      <c r="V154" s="4">
        <f>V110*SUM($J63:V63)</f>
        <v>0</v>
      </c>
      <c r="W154" s="4">
        <f>W110*SUM($J63:W63)</f>
        <v>0</v>
      </c>
      <c r="X154" s="4">
        <f>X110*SUM($J63:X63)</f>
        <v>0</v>
      </c>
      <c r="Y154" s="4">
        <f>Y110*SUM($J63:Y63)</f>
        <v>0</v>
      </c>
      <c r="Z154" s="4">
        <f>Z110*SUM($J63:Z63)</f>
        <v>0</v>
      </c>
      <c r="AA154" s="4">
        <f>AA110*SUM($J63:AA63)</f>
        <v>0</v>
      </c>
      <c r="AB154" s="4">
        <f>AB110*SUM($J63:AB63)</f>
        <v>0</v>
      </c>
      <c r="AC154" s="4">
        <f>AC110*SUM($J63:AC63)</f>
        <v>0</v>
      </c>
      <c r="AD154" s="4">
        <f>AD110*SUM($J63:AD63)</f>
        <v>0</v>
      </c>
      <c r="AE154" s="4">
        <f>AE110*SUM($J63:AE63)</f>
        <v>0</v>
      </c>
      <c r="AF154" s="4">
        <f>AF110*SUM($J63:AF63)</f>
        <v>0</v>
      </c>
      <c r="AG154" s="4">
        <f>AG110*SUM($J63:AG63)</f>
        <v>0</v>
      </c>
      <c r="AH154" s="4">
        <f>AH110*SUM($J63:AH63)</f>
        <v>0</v>
      </c>
      <c r="AI154" s="4">
        <f>AI110*SUM($J63:AI63)</f>
        <v>0</v>
      </c>
      <c r="AJ154" s="4">
        <f>AJ110*SUM($J63:AJ63)</f>
        <v>0</v>
      </c>
      <c r="AK154" s="4">
        <f>AK110*SUM($J63:AK63)</f>
        <v>0</v>
      </c>
      <c r="AL154" s="4">
        <f>AL110*SUM($J63:AL63)</f>
        <v>0</v>
      </c>
      <c r="AM154" s="4">
        <f>AM110*SUM($J63:AM63)</f>
        <v>0</v>
      </c>
      <c r="AN154" s="4">
        <f>AN110*SUM($J63:AN63)</f>
        <v>0</v>
      </c>
      <c r="AO154" s="4">
        <f>AO110*SUM($J63:AO63)</f>
        <v>0</v>
      </c>
      <c r="AP154" s="4">
        <f>AP110*SUM($J63:AP63)</f>
        <v>0</v>
      </c>
      <c r="AQ154" s="4">
        <f>AQ110*SUM($J63:AQ63)</f>
        <v>0</v>
      </c>
      <c r="AR154" s="4">
        <f>AR110*SUM($J63:AR63)</f>
        <v>0</v>
      </c>
      <c r="AS154" s="4">
        <f>AS110*SUM($J63:AS63)</f>
        <v>0</v>
      </c>
      <c r="AT154" s="4">
        <f>AT110*SUM($J63:AT63)</f>
        <v>0</v>
      </c>
      <c r="AU154" s="4">
        <f>AU110*SUM($J63:AU63)</f>
        <v>0</v>
      </c>
      <c r="AV154" s="4">
        <f>AV110*SUM($J63:AV63)</f>
        <v>0</v>
      </c>
      <c r="AW154" s="4">
        <f>AW110*SUM($J63:AW63)</f>
        <v>0</v>
      </c>
      <c r="AX154" s="4">
        <f>AX110*SUM($J63:AX63)</f>
        <v>0</v>
      </c>
      <c r="AY154" s="4">
        <f>AY110*SUM($J63:AY63)</f>
        <v>0</v>
      </c>
      <c r="AZ154" s="4">
        <f>AZ110*SUM($J63:AZ63)</f>
        <v>0</v>
      </c>
      <c r="BA154" s="4">
        <f>BA110*SUM($J63:BA63)</f>
        <v>0</v>
      </c>
      <c r="BB154" s="4">
        <f>BB110*SUM($J63:BB63)</f>
        <v>0</v>
      </c>
      <c r="BC154" s="4">
        <f>BC110*SUM($J63:BC63)</f>
        <v>0</v>
      </c>
      <c r="BD154" s="4">
        <f>BD110*SUM($J63:BD63)</f>
        <v>0</v>
      </c>
      <c r="BE154" s="4">
        <f>BE110*SUM($J63:BE63)</f>
        <v>0</v>
      </c>
      <c r="BF154" s="4">
        <f>BF110*SUM($J63:BF63)</f>
        <v>0</v>
      </c>
      <c r="BG154" s="4">
        <f>BG110*SUM($J63:BG63)</f>
        <v>0</v>
      </c>
      <c r="BH154" s="4">
        <f>BH110*SUM($J63:BH63)</f>
        <v>0</v>
      </c>
      <c r="BI154" s="4">
        <f>BI110*SUM($J63:BI63)</f>
        <v>0</v>
      </c>
      <c r="BJ154" s="4">
        <f>BJ110*SUM($J63:BJ63)</f>
        <v>0</v>
      </c>
      <c r="BK154" s="4">
        <f>BK110*SUM($J63:BK63)</f>
        <v>0</v>
      </c>
      <c r="BL154" s="4">
        <f>BL110*SUM($J63:BL63)</f>
        <v>0</v>
      </c>
      <c r="BM154" s="4">
        <f>BM110*SUM($J63:BM63)</f>
        <v>0</v>
      </c>
      <c r="BN154" s="4">
        <f>BN110*SUM($J63:BN63)</f>
        <v>0</v>
      </c>
      <c r="BO154" s="4">
        <f>BO110*SUM($J63:BO63)</f>
        <v>0</v>
      </c>
      <c r="BP154" s="4">
        <f>BP110*SUM($J63:BP63)</f>
        <v>0</v>
      </c>
      <c r="BQ154" s="4">
        <f>BQ110*SUM($J63:BQ63)</f>
        <v>0</v>
      </c>
      <c r="BR154" s="4">
        <f>BR110*SUM($J63:BR63)</f>
        <v>0</v>
      </c>
      <c r="BS154" s="4">
        <f>BS110*SUM($J63:BS63)</f>
        <v>0</v>
      </c>
      <c r="BT154" s="4">
        <f>BT110*SUM($J63:BT63)</f>
        <v>0</v>
      </c>
      <c r="BU154" s="4">
        <f>BU110*SUM($J63:BU63)</f>
        <v>0</v>
      </c>
      <c r="BV154" s="4">
        <f>BV110*SUM($J63:BV63)</f>
        <v>0</v>
      </c>
      <c r="BW154" s="4">
        <f>BW110*SUM($J63:BW63)</f>
        <v>0</v>
      </c>
      <c r="BX154" s="4">
        <f>BX110*SUM($J63:BX63)</f>
        <v>0</v>
      </c>
      <c r="BY154" s="4">
        <f>BY110*SUM($J63:BY63)</f>
        <v>0</v>
      </c>
      <c r="BZ154" s="4">
        <f>BZ110*SUM($J63:BZ63)</f>
        <v>0</v>
      </c>
      <c r="CA154" s="4">
        <f>CA110*SUM($J63:CA63)</f>
        <v>0</v>
      </c>
      <c r="CB154" s="4">
        <f>CB110*SUM($J63:CB63)</f>
        <v>0</v>
      </c>
      <c r="CC154" s="4">
        <f>CC110*SUM($J63:CC63)</f>
        <v>0</v>
      </c>
      <c r="CD154" s="4">
        <f>CD110*SUM($J63:CD63)</f>
        <v>0</v>
      </c>
      <c r="CE154" s="4">
        <f>CE110*SUM($J63:CE63)</f>
        <v>0</v>
      </c>
      <c r="CF154" s="4">
        <f>CF110*SUM($J63:CF63)</f>
        <v>0</v>
      </c>
      <c r="CG154" s="4">
        <f>CG110*SUM($J63:CG63)</f>
        <v>0</v>
      </c>
      <c r="CH154" s="4">
        <f>CH110*SUM($J63:CH63)</f>
        <v>0</v>
      </c>
      <c r="CI154" s="4">
        <f>CI110*SUM($J63:CI63)</f>
        <v>0</v>
      </c>
      <c r="CJ154" s="4">
        <f>CJ110*SUM($J63:CJ63)</f>
        <v>0</v>
      </c>
      <c r="CK154" s="4">
        <f>CK110*SUM($J63:CK63)</f>
        <v>0</v>
      </c>
      <c r="CL154" s="4">
        <f>CL110*SUM($J63:CL63)</f>
        <v>0</v>
      </c>
      <c r="CM154" s="4">
        <f>CM110*SUM($J63:CM63)</f>
        <v>0</v>
      </c>
      <c r="CN154" s="4">
        <f>CN110*SUM($J63:CN63)</f>
        <v>0</v>
      </c>
      <c r="CO154" s="4">
        <f>CO110*SUM($J63:CO63)</f>
        <v>0</v>
      </c>
      <c r="CP154" s="4">
        <f>CP110*SUM($J63:CP63)</f>
        <v>0</v>
      </c>
      <c r="CQ154" s="4">
        <f>CQ110*SUM($J63:CQ63)</f>
        <v>0</v>
      </c>
      <c r="CR154" s="4">
        <f>CR110*SUM($J63:CR63)</f>
        <v>0</v>
      </c>
      <c r="CS154" s="4">
        <f>CS110*SUM($J63:CS63)</f>
        <v>0</v>
      </c>
      <c r="CT154" s="4">
        <f>CT110*SUM($J63:CT63)</f>
        <v>0</v>
      </c>
      <c r="CU154" s="4">
        <f>CU110*SUM($J63:CU63)</f>
        <v>0</v>
      </c>
      <c r="CV154" s="4">
        <f>CV110*SUM($J63:CV63)</f>
        <v>0</v>
      </c>
      <c r="CW154" s="4">
        <f>CW110*SUM($J63:CW63)</f>
        <v>0</v>
      </c>
      <c r="CX154" s="4">
        <f>CX110*SUM($J63:CX63)</f>
        <v>0</v>
      </c>
      <c r="CY154" s="4">
        <f>CY110*SUM($J63:CY63)</f>
        <v>0</v>
      </c>
      <c r="CZ154" s="4">
        <f>CZ110*SUM($J63:CZ63)</f>
        <v>0</v>
      </c>
      <c r="DA154" s="4">
        <f>DA110*SUM($J63:DA63)</f>
        <v>0</v>
      </c>
      <c r="DB154" s="4">
        <f>DB110*SUM($J63:DB63)</f>
        <v>0</v>
      </c>
      <c r="DC154" s="4">
        <f>DC110*SUM($J63:DC63)</f>
        <v>0</v>
      </c>
      <c r="DD154" s="4">
        <f>DD110*SUM($J63:DD63)</f>
        <v>0</v>
      </c>
      <c r="DE154" s="4">
        <f>DE110*SUM($J63:DE63)</f>
        <v>0</v>
      </c>
      <c r="DF154" s="4">
        <f>DF110*SUM($J63:DF63)</f>
        <v>0</v>
      </c>
      <c r="DG154" s="4">
        <f>DG110*SUM($J63:DG63)</f>
        <v>0</v>
      </c>
      <c r="DH154" s="4">
        <f>DH110*SUM($J63:DH63)</f>
        <v>0</v>
      </c>
      <c r="DI154" s="4">
        <f>DI110*SUM($J63:DI63)</f>
        <v>0</v>
      </c>
      <c r="DJ154" s="4">
        <f>DJ110*SUM($J63:DJ63)</f>
        <v>0</v>
      </c>
    </row>
    <row r="155" spans="1:114">
      <c r="B155" t="str">
        <f t="shared" si="13"/>
        <v>Создание / реконструкция объект №18</v>
      </c>
      <c r="G155" s="7" t="s">
        <v>0</v>
      </c>
      <c r="J155" s="4">
        <f>J111*SUM($J64:J64)</f>
        <v>0</v>
      </c>
      <c r="K155" s="4">
        <f>K111*SUM($J64:K64)</f>
        <v>0</v>
      </c>
      <c r="L155" s="4">
        <f>L111*SUM($J64:L64)</f>
        <v>0</v>
      </c>
      <c r="M155" s="4">
        <f>M111*SUM($J64:M64)</f>
        <v>0</v>
      </c>
      <c r="N155" s="4">
        <f>N111*SUM($J64:N64)</f>
        <v>0</v>
      </c>
      <c r="O155" s="4">
        <f>O111*SUM($J64:O64)</f>
        <v>0</v>
      </c>
      <c r="P155" s="4">
        <f>P111*SUM($J64:P64)</f>
        <v>0</v>
      </c>
      <c r="Q155" s="4">
        <f>Q111*SUM($J64:Q64)</f>
        <v>0</v>
      </c>
      <c r="R155" s="4">
        <f>R111*SUM($J64:R64)</f>
        <v>0</v>
      </c>
      <c r="S155" s="4">
        <f>S111*SUM($J64:S64)</f>
        <v>0</v>
      </c>
      <c r="T155" s="4">
        <f>T111*SUM($J64:T64)</f>
        <v>0</v>
      </c>
      <c r="U155" s="4">
        <f>U111*SUM($J64:U64)</f>
        <v>0</v>
      </c>
      <c r="V155" s="4">
        <f>V111*SUM($J64:V64)</f>
        <v>0</v>
      </c>
      <c r="W155" s="4">
        <f>W111*SUM($J64:W64)</f>
        <v>0</v>
      </c>
      <c r="X155" s="4">
        <f>X111*SUM($J64:X64)</f>
        <v>0</v>
      </c>
      <c r="Y155" s="4">
        <f>Y111*SUM($J64:Y64)</f>
        <v>0</v>
      </c>
      <c r="Z155" s="4">
        <f>Z111*SUM($J64:Z64)</f>
        <v>0</v>
      </c>
      <c r="AA155" s="4">
        <f>AA111*SUM($J64:AA64)</f>
        <v>0</v>
      </c>
      <c r="AB155" s="4">
        <f>AB111*SUM($J64:AB64)</f>
        <v>0</v>
      </c>
      <c r="AC155" s="4">
        <f>AC111*SUM($J64:AC64)</f>
        <v>0</v>
      </c>
      <c r="AD155" s="4">
        <f>AD111*SUM($J64:AD64)</f>
        <v>0</v>
      </c>
      <c r="AE155" s="4">
        <f>AE111*SUM($J64:AE64)</f>
        <v>0</v>
      </c>
      <c r="AF155" s="4">
        <f>AF111*SUM($J64:AF64)</f>
        <v>0</v>
      </c>
      <c r="AG155" s="4">
        <f>AG111*SUM($J64:AG64)</f>
        <v>0</v>
      </c>
      <c r="AH155" s="4">
        <f>AH111*SUM($J64:AH64)</f>
        <v>0</v>
      </c>
      <c r="AI155" s="4">
        <f>AI111*SUM($J64:AI64)</f>
        <v>0</v>
      </c>
      <c r="AJ155" s="4">
        <f>AJ111*SUM($J64:AJ64)</f>
        <v>0</v>
      </c>
      <c r="AK155" s="4">
        <f>AK111*SUM($J64:AK64)</f>
        <v>0</v>
      </c>
      <c r="AL155" s="4">
        <f>AL111*SUM($J64:AL64)</f>
        <v>0</v>
      </c>
      <c r="AM155" s="4">
        <f>AM111*SUM($J64:AM64)</f>
        <v>0</v>
      </c>
      <c r="AN155" s="4">
        <f>AN111*SUM($J64:AN64)</f>
        <v>0</v>
      </c>
      <c r="AO155" s="4">
        <f>AO111*SUM($J64:AO64)</f>
        <v>0</v>
      </c>
      <c r="AP155" s="4">
        <f>AP111*SUM($J64:AP64)</f>
        <v>0</v>
      </c>
      <c r="AQ155" s="4">
        <f>AQ111*SUM($J64:AQ64)</f>
        <v>0</v>
      </c>
      <c r="AR155" s="4">
        <f>AR111*SUM($J64:AR64)</f>
        <v>0</v>
      </c>
      <c r="AS155" s="4">
        <f>AS111*SUM($J64:AS64)</f>
        <v>0</v>
      </c>
      <c r="AT155" s="4">
        <f>AT111*SUM($J64:AT64)</f>
        <v>0</v>
      </c>
      <c r="AU155" s="4">
        <f>AU111*SUM($J64:AU64)</f>
        <v>0</v>
      </c>
      <c r="AV155" s="4">
        <f>AV111*SUM($J64:AV64)</f>
        <v>0</v>
      </c>
      <c r="AW155" s="4">
        <f>AW111*SUM($J64:AW64)</f>
        <v>0</v>
      </c>
      <c r="AX155" s="4">
        <f>AX111*SUM($J64:AX64)</f>
        <v>0</v>
      </c>
      <c r="AY155" s="4">
        <f>AY111*SUM($J64:AY64)</f>
        <v>0</v>
      </c>
      <c r="AZ155" s="4">
        <f>AZ111*SUM($J64:AZ64)</f>
        <v>0</v>
      </c>
      <c r="BA155" s="4">
        <f>BA111*SUM($J64:BA64)</f>
        <v>0</v>
      </c>
      <c r="BB155" s="4">
        <f>BB111*SUM($J64:BB64)</f>
        <v>0</v>
      </c>
      <c r="BC155" s="4">
        <f>BC111*SUM($J64:BC64)</f>
        <v>0</v>
      </c>
      <c r="BD155" s="4">
        <f>BD111*SUM($J64:BD64)</f>
        <v>0</v>
      </c>
      <c r="BE155" s="4">
        <f>BE111*SUM($J64:BE64)</f>
        <v>0</v>
      </c>
      <c r="BF155" s="4">
        <f>BF111*SUM($J64:BF64)</f>
        <v>0</v>
      </c>
      <c r="BG155" s="4">
        <f>BG111*SUM($J64:BG64)</f>
        <v>0</v>
      </c>
      <c r="BH155" s="4">
        <f>BH111*SUM($J64:BH64)</f>
        <v>0</v>
      </c>
      <c r="BI155" s="4">
        <f>BI111*SUM($J64:BI64)</f>
        <v>0</v>
      </c>
      <c r="BJ155" s="4">
        <f>BJ111*SUM($J64:BJ64)</f>
        <v>0</v>
      </c>
      <c r="BK155" s="4">
        <f>BK111*SUM($J64:BK64)</f>
        <v>0</v>
      </c>
      <c r="BL155" s="4">
        <f>BL111*SUM($J64:BL64)</f>
        <v>0</v>
      </c>
      <c r="BM155" s="4">
        <f>BM111*SUM($J64:BM64)</f>
        <v>0</v>
      </c>
      <c r="BN155" s="4">
        <f>BN111*SUM($J64:BN64)</f>
        <v>0</v>
      </c>
      <c r="BO155" s="4">
        <f>BO111*SUM($J64:BO64)</f>
        <v>0</v>
      </c>
      <c r="BP155" s="4">
        <f>BP111*SUM($J64:BP64)</f>
        <v>0</v>
      </c>
      <c r="BQ155" s="4">
        <f>BQ111*SUM($J64:BQ64)</f>
        <v>0</v>
      </c>
      <c r="BR155" s="4">
        <f>BR111*SUM($J64:BR64)</f>
        <v>0</v>
      </c>
      <c r="BS155" s="4">
        <f>BS111*SUM($J64:BS64)</f>
        <v>0</v>
      </c>
      <c r="BT155" s="4">
        <f>BT111*SUM($J64:BT64)</f>
        <v>0</v>
      </c>
      <c r="BU155" s="4">
        <f>BU111*SUM($J64:BU64)</f>
        <v>0</v>
      </c>
      <c r="BV155" s="4">
        <f>BV111*SUM($J64:BV64)</f>
        <v>0</v>
      </c>
      <c r="BW155" s="4">
        <f>BW111*SUM($J64:BW64)</f>
        <v>0</v>
      </c>
      <c r="BX155" s="4">
        <f>BX111*SUM($J64:BX64)</f>
        <v>0</v>
      </c>
      <c r="BY155" s="4">
        <f>BY111*SUM($J64:BY64)</f>
        <v>0</v>
      </c>
      <c r="BZ155" s="4">
        <f>BZ111*SUM($J64:BZ64)</f>
        <v>0</v>
      </c>
      <c r="CA155" s="4">
        <f>CA111*SUM($J64:CA64)</f>
        <v>0</v>
      </c>
      <c r="CB155" s="4">
        <f>CB111*SUM($J64:CB64)</f>
        <v>0</v>
      </c>
      <c r="CC155" s="4">
        <f>CC111*SUM($J64:CC64)</f>
        <v>0</v>
      </c>
      <c r="CD155" s="4">
        <f>CD111*SUM($J64:CD64)</f>
        <v>0</v>
      </c>
      <c r="CE155" s="4">
        <f>CE111*SUM($J64:CE64)</f>
        <v>0</v>
      </c>
      <c r="CF155" s="4">
        <f>CF111*SUM($J64:CF64)</f>
        <v>0</v>
      </c>
      <c r="CG155" s="4">
        <f>CG111*SUM($J64:CG64)</f>
        <v>0</v>
      </c>
      <c r="CH155" s="4">
        <f>CH111*SUM($J64:CH64)</f>
        <v>0</v>
      </c>
      <c r="CI155" s="4">
        <f>CI111*SUM($J64:CI64)</f>
        <v>0</v>
      </c>
      <c r="CJ155" s="4">
        <f>CJ111*SUM($J64:CJ64)</f>
        <v>0</v>
      </c>
      <c r="CK155" s="4">
        <f>CK111*SUM($J64:CK64)</f>
        <v>0</v>
      </c>
      <c r="CL155" s="4">
        <f>CL111*SUM($J64:CL64)</f>
        <v>0</v>
      </c>
      <c r="CM155" s="4">
        <f>CM111*SUM($J64:CM64)</f>
        <v>0</v>
      </c>
      <c r="CN155" s="4">
        <f>CN111*SUM($J64:CN64)</f>
        <v>0</v>
      </c>
      <c r="CO155" s="4">
        <f>CO111*SUM($J64:CO64)</f>
        <v>0</v>
      </c>
      <c r="CP155" s="4">
        <f>CP111*SUM($J64:CP64)</f>
        <v>0</v>
      </c>
      <c r="CQ155" s="4">
        <f>CQ111*SUM($J64:CQ64)</f>
        <v>0</v>
      </c>
      <c r="CR155" s="4">
        <f>CR111*SUM($J64:CR64)</f>
        <v>0</v>
      </c>
      <c r="CS155" s="4">
        <f>CS111*SUM($J64:CS64)</f>
        <v>0</v>
      </c>
      <c r="CT155" s="4">
        <f>CT111*SUM($J64:CT64)</f>
        <v>0</v>
      </c>
      <c r="CU155" s="4">
        <f>CU111*SUM($J64:CU64)</f>
        <v>0</v>
      </c>
      <c r="CV155" s="4">
        <f>CV111*SUM($J64:CV64)</f>
        <v>0</v>
      </c>
      <c r="CW155" s="4">
        <f>CW111*SUM($J64:CW64)</f>
        <v>0</v>
      </c>
      <c r="CX155" s="4">
        <f>CX111*SUM($J64:CX64)</f>
        <v>0</v>
      </c>
      <c r="CY155" s="4">
        <f>CY111*SUM($J64:CY64)</f>
        <v>0</v>
      </c>
      <c r="CZ155" s="4">
        <f>CZ111*SUM($J64:CZ64)</f>
        <v>0</v>
      </c>
      <c r="DA155" s="4">
        <f>DA111*SUM($J64:DA64)</f>
        <v>0</v>
      </c>
      <c r="DB155" s="4">
        <f>DB111*SUM($J64:DB64)</f>
        <v>0</v>
      </c>
      <c r="DC155" s="4">
        <f>DC111*SUM($J64:DC64)</f>
        <v>0</v>
      </c>
      <c r="DD155" s="4">
        <f>DD111*SUM($J64:DD64)</f>
        <v>0</v>
      </c>
      <c r="DE155" s="4">
        <f>DE111*SUM($J64:DE64)</f>
        <v>0</v>
      </c>
      <c r="DF155" s="4">
        <f>DF111*SUM($J64:DF64)</f>
        <v>0</v>
      </c>
      <c r="DG155" s="4">
        <f>DG111*SUM($J64:DG64)</f>
        <v>0</v>
      </c>
      <c r="DH155" s="4">
        <f>DH111*SUM($J64:DH64)</f>
        <v>0</v>
      </c>
      <c r="DI155" s="4">
        <f>DI111*SUM($J64:DI64)</f>
        <v>0</v>
      </c>
      <c r="DJ155" s="4">
        <f>DJ111*SUM($J64:DJ64)</f>
        <v>0</v>
      </c>
    </row>
    <row r="156" spans="1:114">
      <c r="B156" t="str">
        <f t="shared" si="13"/>
        <v>Создание / реконструкция объект №19</v>
      </c>
      <c r="G156" s="7" t="s">
        <v>0</v>
      </c>
      <c r="J156" s="4">
        <f>J112*SUM($J65:J65)</f>
        <v>0</v>
      </c>
      <c r="K156" s="4">
        <f>K112*SUM($J65:K65)</f>
        <v>0</v>
      </c>
      <c r="L156" s="4">
        <f>L112*SUM($J65:L65)</f>
        <v>0</v>
      </c>
      <c r="M156" s="4">
        <f>M112*SUM($J65:M65)</f>
        <v>0</v>
      </c>
      <c r="N156" s="4">
        <f>N112*SUM($J65:N65)</f>
        <v>0</v>
      </c>
      <c r="O156" s="4">
        <f>O112*SUM($J65:O65)</f>
        <v>0</v>
      </c>
      <c r="P156" s="4">
        <f>P112*SUM($J65:P65)</f>
        <v>0</v>
      </c>
      <c r="Q156" s="4">
        <f>Q112*SUM($J65:Q65)</f>
        <v>0</v>
      </c>
      <c r="R156" s="4">
        <f>R112*SUM($J65:R65)</f>
        <v>0</v>
      </c>
      <c r="S156" s="4">
        <f>S112*SUM($J65:S65)</f>
        <v>0</v>
      </c>
      <c r="T156" s="4">
        <f>T112*SUM($J65:T65)</f>
        <v>0</v>
      </c>
      <c r="U156" s="4">
        <f>U112*SUM($J65:U65)</f>
        <v>0</v>
      </c>
      <c r="V156" s="4">
        <f>V112*SUM($J65:V65)</f>
        <v>0</v>
      </c>
      <c r="W156" s="4">
        <f>W112*SUM($J65:W65)</f>
        <v>0</v>
      </c>
      <c r="X156" s="4">
        <f>X112*SUM($J65:X65)</f>
        <v>0</v>
      </c>
      <c r="Y156" s="4">
        <f>Y112*SUM($J65:Y65)</f>
        <v>0</v>
      </c>
      <c r="Z156" s="4">
        <f>Z112*SUM($J65:Z65)</f>
        <v>0</v>
      </c>
      <c r="AA156" s="4">
        <f>AA112*SUM($J65:AA65)</f>
        <v>0</v>
      </c>
      <c r="AB156" s="4">
        <f>AB112*SUM($J65:AB65)</f>
        <v>0</v>
      </c>
      <c r="AC156" s="4">
        <f>AC112*SUM($J65:AC65)</f>
        <v>0</v>
      </c>
      <c r="AD156" s="4">
        <f>AD112*SUM($J65:AD65)</f>
        <v>0</v>
      </c>
      <c r="AE156" s="4">
        <f>AE112*SUM($J65:AE65)</f>
        <v>0</v>
      </c>
      <c r="AF156" s="4">
        <f>AF112*SUM($J65:AF65)</f>
        <v>0</v>
      </c>
      <c r="AG156" s="4">
        <f>AG112*SUM($J65:AG65)</f>
        <v>0</v>
      </c>
      <c r="AH156" s="4">
        <f>AH112*SUM($J65:AH65)</f>
        <v>0</v>
      </c>
      <c r="AI156" s="4">
        <f>AI112*SUM($J65:AI65)</f>
        <v>0</v>
      </c>
      <c r="AJ156" s="4">
        <f>AJ112*SUM($J65:AJ65)</f>
        <v>0</v>
      </c>
      <c r="AK156" s="4">
        <f>AK112*SUM($J65:AK65)</f>
        <v>0</v>
      </c>
      <c r="AL156" s="4">
        <f>AL112*SUM($J65:AL65)</f>
        <v>0</v>
      </c>
      <c r="AM156" s="4">
        <f>AM112*SUM($J65:AM65)</f>
        <v>0</v>
      </c>
      <c r="AN156" s="4">
        <f>AN112*SUM($J65:AN65)</f>
        <v>0</v>
      </c>
      <c r="AO156" s="4">
        <f>AO112*SUM($J65:AO65)</f>
        <v>0</v>
      </c>
      <c r="AP156" s="4">
        <f>AP112*SUM($J65:AP65)</f>
        <v>0</v>
      </c>
      <c r="AQ156" s="4">
        <f>AQ112*SUM($J65:AQ65)</f>
        <v>0</v>
      </c>
      <c r="AR156" s="4">
        <f>AR112*SUM($J65:AR65)</f>
        <v>0</v>
      </c>
      <c r="AS156" s="4">
        <f>AS112*SUM($J65:AS65)</f>
        <v>0</v>
      </c>
      <c r="AT156" s="4">
        <f>AT112*SUM($J65:AT65)</f>
        <v>0</v>
      </c>
      <c r="AU156" s="4">
        <f>AU112*SUM($J65:AU65)</f>
        <v>0</v>
      </c>
      <c r="AV156" s="4">
        <f>AV112*SUM($J65:AV65)</f>
        <v>0</v>
      </c>
      <c r="AW156" s="4">
        <f>AW112*SUM($J65:AW65)</f>
        <v>0</v>
      </c>
      <c r="AX156" s="4">
        <f>AX112*SUM($J65:AX65)</f>
        <v>0</v>
      </c>
      <c r="AY156" s="4">
        <f>AY112*SUM($J65:AY65)</f>
        <v>0</v>
      </c>
      <c r="AZ156" s="4">
        <f>AZ112*SUM($J65:AZ65)</f>
        <v>0</v>
      </c>
      <c r="BA156" s="4">
        <f>BA112*SUM($J65:BA65)</f>
        <v>0</v>
      </c>
      <c r="BB156" s="4">
        <f>BB112*SUM($J65:BB65)</f>
        <v>0</v>
      </c>
      <c r="BC156" s="4">
        <f>BC112*SUM($J65:BC65)</f>
        <v>0</v>
      </c>
      <c r="BD156" s="4">
        <f>BD112*SUM($J65:BD65)</f>
        <v>0</v>
      </c>
      <c r="BE156" s="4">
        <f>BE112*SUM($J65:BE65)</f>
        <v>0</v>
      </c>
      <c r="BF156" s="4">
        <f>BF112*SUM($J65:BF65)</f>
        <v>0</v>
      </c>
      <c r="BG156" s="4">
        <f>BG112*SUM($J65:BG65)</f>
        <v>0</v>
      </c>
      <c r="BH156" s="4">
        <f>BH112*SUM($J65:BH65)</f>
        <v>0</v>
      </c>
      <c r="BI156" s="4">
        <f>BI112*SUM($J65:BI65)</f>
        <v>0</v>
      </c>
      <c r="BJ156" s="4">
        <f>BJ112*SUM($J65:BJ65)</f>
        <v>0</v>
      </c>
      <c r="BK156" s="4">
        <f>BK112*SUM($J65:BK65)</f>
        <v>0</v>
      </c>
      <c r="BL156" s="4">
        <f>BL112*SUM($J65:BL65)</f>
        <v>0</v>
      </c>
      <c r="BM156" s="4">
        <f>BM112*SUM($J65:BM65)</f>
        <v>0</v>
      </c>
      <c r="BN156" s="4">
        <f>BN112*SUM($J65:BN65)</f>
        <v>0</v>
      </c>
      <c r="BO156" s="4">
        <f>BO112*SUM($J65:BO65)</f>
        <v>0</v>
      </c>
      <c r="BP156" s="4">
        <f>BP112*SUM($J65:BP65)</f>
        <v>0</v>
      </c>
      <c r="BQ156" s="4">
        <f>BQ112*SUM($J65:BQ65)</f>
        <v>0</v>
      </c>
      <c r="BR156" s="4">
        <f>BR112*SUM($J65:BR65)</f>
        <v>0</v>
      </c>
      <c r="BS156" s="4">
        <f>BS112*SUM($J65:BS65)</f>
        <v>0</v>
      </c>
      <c r="BT156" s="4">
        <f>BT112*SUM($J65:BT65)</f>
        <v>0</v>
      </c>
      <c r="BU156" s="4">
        <f>BU112*SUM($J65:BU65)</f>
        <v>0</v>
      </c>
      <c r="BV156" s="4">
        <f>BV112*SUM($J65:BV65)</f>
        <v>0</v>
      </c>
      <c r="BW156" s="4">
        <f>BW112*SUM($J65:BW65)</f>
        <v>0</v>
      </c>
      <c r="BX156" s="4">
        <f>BX112*SUM($J65:BX65)</f>
        <v>0</v>
      </c>
      <c r="BY156" s="4">
        <f>BY112*SUM($J65:BY65)</f>
        <v>0</v>
      </c>
      <c r="BZ156" s="4">
        <f>BZ112*SUM($J65:BZ65)</f>
        <v>0</v>
      </c>
      <c r="CA156" s="4">
        <f>CA112*SUM($J65:CA65)</f>
        <v>0</v>
      </c>
      <c r="CB156" s="4">
        <f>CB112*SUM($J65:CB65)</f>
        <v>0</v>
      </c>
      <c r="CC156" s="4">
        <f>CC112*SUM($J65:CC65)</f>
        <v>0</v>
      </c>
      <c r="CD156" s="4">
        <f>CD112*SUM($J65:CD65)</f>
        <v>0</v>
      </c>
      <c r="CE156" s="4">
        <f>CE112*SUM($J65:CE65)</f>
        <v>0</v>
      </c>
      <c r="CF156" s="4">
        <f>CF112*SUM($J65:CF65)</f>
        <v>0</v>
      </c>
      <c r="CG156" s="4">
        <f>CG112*SUM($J65:CG65)</f>
        <v>0</v>
      </c>
      <c r="CH156" s="4">
        <f>CH112*SUM($J65:CH65)</f>
        <v>0</v>
      </c>
      <c r="CI156" s="4">
        <f>CI112*SUM($J65:CI65)</f>
        <v>0</v>
      </c>
      <c r="CJ156" s="4">
        <f>CJ112*SUM($J65:CJ65)</f>
        <v>0</v>
      </c>
      <c r="CK156" s="4">
        <f>CK112*SUM($J65:CK65)</f>
        <v>0</v>
      </c>
      <c r="CL156" s="4">
        <f>CL112*SUM($J65:CL65)</f>
        <v>0</v>
      </c>
      <c r="CM156" s="4">
        <f>CM112*SUM($J65:CM65)</f>
        <v>0</v>
      </c>
      <c r="CN156" s="4">
        <f>CN112*SUM($J65:CN65)</f>
        <v>0</v>
      </c>
      <c r="CO156" s="4">
        <f>CO112*SUM($J65:CO65)</f>
        <v>0</v>
      </c>
      <c r="CP156" s="4">
        <f>CP112*SUM($J65:CP65)</f>
        <v>0</v>
      </c>
      <c r="CQ156" s="4">
        <f>CQ112*SUM($J65:CQ65)</f>
        <v>0</v>
      </c>
      <c r="CR156" s="4">
        <f>CR112*SUM($J65:CR65)</f>
        <v>0</v>
      </c>
      <c r="CS156" s="4">
        <f>CS112*SUM($J65:CS65)</f>
        <v>0</v>
      </c>
      <c r="CT156" s="4">
        <f>CT112*SUM($J65:CT65)</f>
        <v>0</v>
      </c>
      <c r="CU156" s="4">
        <f>CU112*SUM($J65:CU65)</f>
        <v>0</v>
      </c>
      <c r="CV156" s="4">
        <f>CV112*SUM($J65:CV65)</f>
        <v>0</v>
      </c>
      <c r="CW156" s="4">
        <f>CW112*SUM($J65:CW65)</f>
        <v>0</v>
      </c>
      <c r="CX156" s="4">
        <f>CX112*SUM($J65:CX65)</f>
        <v>0</v>
      </c>
      <c r="CY156" s="4">
        <f>CY112*SUM($J65:CY65)</f>
        <v>0</v>
      </c>
      <c r="CZ156" s="4">
        <f>CZ112*SUM($J65:CZ65)</f>
        <v>0</v>
      </c>
      <c r="DA156" s="4">
        <f>DA112*SUM($J65:DA65)</f>
        <v>0</v>
      </c>
      <c r="DB156" s="4">
        <f>DB112*SUM($J65:DB65)</f>
        <v>0</v>
      </c>
      <c r="DC156" s="4">
        <f>DC112*SUM($J65:DC65)</f>
        <v>0</v>
      </c>
      <c r="DD156" s="4">
        <f>DD112*SUM($J65:DD65)</f>
        <v>0</v>
      </c>
      <c r="DE156" s="4">
        <f>DE112*SUM($J65:DE65)</f>
        <v>0</v>
      </c>
      <c r="DF156" s="4">
        <f>DF112*SUM($J65:DF65)</f>
        <v>0</v>
      </c>
      <c r="DG156" s="4">
        <f>DG112*SUM($J65:DG65)</f>
        <v>0</v>
      </c>
      <c r="DH156" s="4">
        <f>DH112*SUM($J65:DH65)</f>
        <v>0</v>
      </c>
      <c r="DI156" s="4">
        <f>DI112*SUM($J65:DI65)</f>
        <v>0</v>
      </c>
      <c r="DJ156" s="4">
        <f>DJ112*SUM($J65:DJ65)</f>
        <v>0</v>
      </c>
    </row>
    <row r="157" spans="1:114">
      <c r="B157" t="str">
        <f t="shared" si="13"/>
        <v>Создание / реконструкция объект №20</v>
      </c>
      <c r="G157" s="7" t="s">
        <v>0</v>
      </c>
      <c r="J157" s="4">
        <f>J113*SUM($J66:J66)</f>
        <v>0</v>
      </c>
      <c r="K157" s="4">
        <f>K113*SUM($J66:K66)</f>
        <v>0</v>
      </c>
      <c r="L157" s="4">
        <f>L113*SUM($J66:L66)</f>
        <v>0</v>
      </c>
      <c r="M157" s="4">
        <f>M113*SUM($J66:M66)</f>
        <v>0</v>
      </c>
      <c r="N157" s="4">
        <f>N113*SUM($J66:N66)</f>
        <v>0</v>
      </c>
      <c r="O157" s="4">
        <f>O113*SUM($J66:O66)</f>
        <v>0</v>
      </c>
      <c r="P157" s="4">
        <f>P113*SUM($J66:P66)</f>
        <v>0</v>
      </c>
      <c r="Q157" s="4">
        <f>Q113*SUM($J66:Q66)</f>
        <v>0</v>
      </c>
      <c r="R157" s="4">
        <f>R113*SUM($J66:R66)</f>
        <v>0</v>
      </c>
      <c r="S157" s="4">
        <f>S113*SUM($J66:S66)</f>
        <v>0</v>
      </c>
      <c r="T157" s="4">
        <f>T113*SUM($J66:T66)</f>
        <v>0</v>
      </c>
      <c r="U157" s="4">
        <f>U113*SUM($J66:U66)</f>
        <v>0</v>
      </c>
      <c r="V157" s="4">
        <f>V113*SUM($J66:V66)</f>
        <v>0</v>
      </c>
      <c r="W157" s="4">
        <f>W113*SUM($J66:W66)</f>
        <v>0</v>
      </c>
      <c r="X157" s="4">
        <f>X113*SUM($J66:X66)</f>
        <v>0</v>
      </c>
      <c r="Y157" s="4">
        <f>Y113*SUM($J66:Y66)</f>
        <v>0</v>
      </c>
      <c r="Z157" s="4">
        <f>Z113*SUM($J66:Z66)</f>
        <v>0</v>
      </c>
      <c r="AA157" s="4">
        <f>AA113*SUM($J66:AA66)</f>
        <v>0</v>
      </c>
      <c r="AB157" s="4">
        <f>AB113*SUM($J66:AB66)</f>
        <v>0</v>
      </c>
      <c r="AC157" s="4">
        <f>AC113*SUM($J66:AC66)</f>
        <v>0</v>
      </c>
      <c r="AD157" s="4">
        <f>AD113*SUM($J66:AD66)</f>
        <v>0</v>
      </c>
      <c r="AE157" s="4">
        <f>AE113*SUM($J66:AE66)</f>
        <v>0</v>
      </c>
      <c r="AF157" s="4">
        <f>AF113*SUM($J66:AF66)</f>
        <v>0</v>
      </c>
      <c r="AG157" s="4">
        <f>AG113*SUM($J66:AG66)</f>
        <v>0</v>
      </c>
      <c r="AH157" s="4">
        <f>AH113*SUM($J66:AH66)</f>
        <v>0</v>
      </c>
      <c r="AI157" s="4">
        <f>AI113*SUM($J66:AI66)</f>
        <v>0</v>
      </c>
      <c r="AJ157" s="4">
        <f>AJ113*SUM($J66:AJ66)</f>
        <v>0</v>
      </c>
      <c r="AK157" s="4">
        <f>AK113*SUM($J66:AK66)</f>
        <v>0</v>
      </c>
      <c r="AL157" s="4">
        <f>AL113*SUM($J66:AL66)</f>
        <v>0</v>
      </c>
      <c r="AM157" s="4">
        <f>AM113*SUM($J66:AM66)</f>
        <v>0</v>
      </c>
      <c r="AN157" s="4">
        <f>AN113*SUM($J66:AN66)</f>
        <v>0</v>
      </c>
      <c r="AO157" s="4">
        <f>AO113*SUM($J66:AO66)</f>
        <v>0</v>
      </c>
      <c r="AP157" s="4">
        <f>AP113*SUM($J66:AP66)</f>
        <v>0</v>
      </c>
      <c r="AQ157" s="4">
        <f>AQ113*SUM($J66:AQ66)</f>
        <v>0</v>
      </c>
      <c r="AR157" s="4">
        <f>AR113*SUM($J66:AR66)</f>
        <v>0</v>
      </c>
      <c r="AS157" s="4">
        <f>AS113*SUM($J66:AS66)</f>
        <v>0</v>
      </c>
      <c r="AT157" s="4">
        <f>AT113*SUM($J66:AT66)</f>
        <v>0</v>
      </c>
      <c r="AU157" s="4">
        <f>AU113*SUM($J66:AU66)</f>
        <v>0</v>
      </c>
      <c r="AV157" s="4">
        <f>AV113*SUM($J66:AV66)</f>
        <v>0</v>
      </c>
      <c r="AW157" s="4">
        <f>AW113*SUM($J66:AW66)</f>
        <v>0</v>
      </c>
      <c r="AX157" s="4">
        <f>AX113*SUM($J66:AX66)</f>
        <v>0</v>
      </c>
      <c r="AY157" s="4">
        <f>AY113*SUM($J66:AY66)</f>
        <v>0</v>
      </c>
      <c r="AZ157" s="4">
        <f>AZ113*SUM($J66:AZ66)</f>
        <v>0</v>
      </c>
      <c r="BA157" s="4">
        <f>BA113*SUM($J66:BA66)</f>
        <v>0</v>
      </c>
      <c r="BB157" s="4">
        <f>BB113*SUM($J66:BB66)</f>
        <v>0</v>
      </c>
      <c r="BC157" s="4">
        <f>BC113*SUM($J66:BC66)</f>
        <v>0</v>
      </c>
      <c r="BD157" s="4">
        <f>BD113*SUM($J66:BD66)</f>
        <v>0</v>
      </c>
      <c r="BE157" s="4">
        <f>BE113*SUM($J66:BE66)</f>
        <v>0</v>
      </c>
      <c r="BF157" s="4">
        <f>BF113*SUM($J66:BF66)</f>
        <v>0</v>
      </c>
      <c r="BG157" s="4">
        <f>BG113*SUM($J66:BG66)</f>
        <v>0</v>
      </c>
      <c r="BH157" s="4">
        <f>BH113*SUM($J66:BH66)</f>
        <v>0</v>
      </c>
      <c r="BI157" s="4">
        <f>BI113*SUM($J66:BI66)</f>
        <v>0</v>
      </c>
      <c r="BJ157" s="4">
        <f>BJ113*SUM($J66:BJ66)</f>
        <v>0</v>
      </c>
      <c r="BK157" s="4">
        <f>BK113*SUM($J66:BK66)</f>
        <v>0</v>
      </c>
      <c r="BL157" s="4">
        <f>BL113*SUM($J66:BL66)</f>
        <v>0</v>
      </c>
      <c r="BM157" s="4">
        <f>BM113*SUM($J66:BM66)</f>
        <v>0</v>
      </c>
      <c r="BN157" s="4">
        <f>BN113*SUM($J66:BN66)</f>
        <v>0</v>
      </c>
      <c r="BO157" s="4">
        <f>BO113*SUM($J66:BO66)</f>
        <v>0</v>
      </c>
      <c r="BP157" s="4">
        <f>BP113*SUM($J66:BP66)</f>
        <v>0</v>
      </c>
      <c r="BQ157" s="4">
        <f>BQ113*SUM($J66:BQ66)</f>
        <v>0</v>
      </c>
      <c r="BR157" s="4">
        <f>BR113*SUM($J66:BR66)</f>
        <v>0</v>
      </c>
      <c r="BS157" s="4">
        <f>BS113*SUM($J66:BS66)</f>
        <v>0</v>
      </c>
      <c r="BT157" s="4">
        <f>BT113*SUM($J66:BT66)</f>
        <v>0</v>
      </c>
      <c r="BU157" s="4">
        <f>BU113*SUM($J66:BU66)</f>
        <v>0</v>
      </c>
      <c r="BV157" s="4">
        <f>BV113*SUM($J66:BV66)</f>
        <v>0</v>
      </c>
      <c r="BW157" s="4">
        <f>BW113*SUM($J66:BW66)</f>
        <v>0</v>
      </c>
      <c r="BX157" s="4">
        <f>BX113*SUM($J66:BX66)</f>
        <v>0</v>
      </c>
      <c r="BY157" s="4">
        <f>BY113*SUM($J66:BY66)</f>
        <v>0</v>
      </c>
      <c r="BZ157" s="4">
        <f>BZ113*SUM($J66:BZ66)</f>
        <v>0</v>
      </c>
      <c r="CA157" s="4">
        <f>CA113*SUM($J66:CA66)</f>
        <v>0</v>
      </c>
      <c r="CB157" s="4">
        <f>CB113*SUM($J66:CB66)</f>
        <v>0</v>
      </c>
      <c r="CC157" s="4">
        <f>CC113*SUM($J66:CC66)</f>
        <v>0</v>
      </c>
      <c r="CD157" s="4">
        <f>CD113*SUM($J66:CD66)</f>
        <v>0</v>
      </c>
      <c r="CE157" s="4">
        <f>CE113*SUM($J66:CE66)</f>
        <v>0</v>
      </c>
      <c r="CF157" s="4">
        <f>CF113*SUM($J66:CF66)</f>
        <v>0</v>
      </c>
      <c r="CG157" s="4">
        <f>CG113*SUM($J66:CG66)</f>
        <v>0</v>
      </c>
      <c r="CH157" s="4">
        <f>CH113*SUM($J66:CH66)</f>
        <v>0</v>
      </c>
      <c r="CI157" s="4">
        <f>CI113*SUM($J66:CI66)</f>
        <v>0</v>
      </c>
      <c r="CJ157" s="4">
        <f>CJ113*SUM($J66:CJ66)</f>
        <v>0</v>
      </c>
      <c r="CK157" s="4">
        <f>CK113*SUM($J66:CK66)</f>
        <v>0</v>
      </c>
      <c r="CL157" s="4">
        <f>CL113*SUM($J66:CL66)</f>
        <v>0</v>
      </c>
      <c r="CM157" s="4">
        <f>CM113*SUM($J66:CM66)</f>
        <v>0</v>
      </c>
      <c r="CN157" s="4">
        <f>CN113*SUM($J66:CN66)</f>
        <v>0</v>
      </c>
      <c r="CO157" s="4">
        <f>CO113*SUM($J66:CO66)</f>
        <v>0</v>
      </c>
      <c r="CP157" s="4">
        <f>CP113*SUM($J66:CP66)</f>
        <v>0</v>
      </c>
      <c r="CQ157" s="4">
        <f>CQ113*SUM($J66:CQ66)</f>
        <v>0</v>
      </c>
      <c r="CR157" s="4">
        <f>CR113*SUM($J66:CR66)</f>
        <v>0</v>
      </c>
      <c r="CS157" s="4">
        <f>CS113*SUM($J66:CS66)</f>
        <v>0</v>
      </c>
      <c r="CT157" s="4">
        <f>CT113*SUM($J66:CT66)</f>
        <v>0</v>
      </c>
      <c r="CU157" s="4">
        <f>CU113*SUM($J66:CU66)</f>
        <v>0</v>
      </c>
      <c r="CV157" s="4">
        <f>CV113*SUM($J66:CV66)</f>
        <v>0</v>
      </c>
      <c r="CW157" s="4">
        <f>CW113*SUM($J66:CW66)</f>
        <v>0</v>
      </c>
      <c r="CX157" s="4">
        <f>CX113*SUM($J66:CX66)</f>
        <v>0</v>
      </c>
      <c r="CY157" s="4">
        <f>CY113*SUM($J66:CY66)</f>
        <v>0</v>
      </c>
      <c r="CZ157" s="4">
        <f>CZ113*SUM($J66:CZ66)</f>
        <v>0</v>
      </c>
      <c r="DA157" s="4">
        <f>DA113*SUM($J66:DA66)</f>
        <v>0</v>
      </c>
      <c r="DB157" s="4">
        <f>DB113*SUM($J66:DB66)</f>
        <v>0</v>
      </c>
      <c r="DC157" s="4">
        <f>DC113*SUM($J66:DC66)</f>
        <v>0</v>
      </c>
      <c r="DD157" s="4">
        <f>DD113*SUM($J66:DD66)</f>
        <v>0</v>
      </c>
      <c r="DE157" s="4">
        <f>DE113*SUM($J66:DE66)</f>
        <v>0</v>
      </c>
      <c r="DF157" s="4">
        <f>DF113*SUM($J66:DF66)</f>
        <v>0</v>
      </c>
      <c r="DG157" s="4">
        <f>DG113*SUM($J66:DG66)</f>
        <v>0</v>
      </c>
      <c r="DH157" s="4">
        <f>DH113*SUM($J66:DH66)</f>
        <v>0</v>
      </c>
      <c r="DI157" s="4">
        <f>DI113*SUM($J66:DI66)</f>
        <v>0</v>
      </c>
      <c r="DJ157" s="4">
        <f>DJ113*SUM($J66:DJ66)</f>
        <v>0</v>
      </c>
    </row>
    <row r="158" spans="1:114">
      <c r="CQ158" s="5"/>
      <c r="CR158" s="5"/>
      <c r="CS158" s="5"/>
      <c r="CT158" s="5"/>
      <c r="CU158" s="5"/>
      <c r="CV158" s="5"/>
      <c r="CW158" s="5"/>
      <c r="CX158" s="5"/>
      <c r="CY158" s="5"/>
      <c r="CZ158" s="5"/>
      <c r="DA158" s="5"/>
      <c r="DB158" s="5"/>
      <c r="DC158" s="5"/>
      <c r="DD158" s="5"/>
      <c r="DE158" s="5"/>
      <c r="DF158" s="5"/>
      <c r="DG158" s="5"/>
      <c r="DH158" s="5"/>
      <c r="DI158" s="5"/>
      <c r="DJ158" s="5"/>
    </row>
    <row r="159" spans="1:114" s="78" customFormat="1">
      <c r="A159" s="160"/>
      <c r="B159" s="78" t="s">
        <v>240</v>
      </c>
      <c r="G159" s="79"/>
      <c r="I159" s="80"/>
      <c r="CQ159" s="80"/>
      <c r="CR159" s="80"/>
      <c r="CS159" s="80"/>
      <c r="CT159" s="80"/>
      <c r="CU159" s="80"/>
      <c r="CV159" s="80"/>
      <c r="CW159" s="80"/>
      <c r="CX159" s="80"/>
      <c r="CY159" s="80"/>
      <c r="CZ159" s="80"/>
      <c r="DA159" s="80"/>
      <c r="DB159" s="80"/>
      <c r="DC159" s="80"/>
      <c r="DD159" s="80"/>
      <c r="DE159" s="80"/>
      <c r="DF159" s="80"/>
      <c r="DG159" s="80"/>
      <c r="DH159" s="80"/>
      <c r="DI159" s="80"/>
      <c r="DJ159" s="80"/>
    </row>
    <row r="160" spans="1:114">
      <c r="B160" t="str">
        <f t="shared" ref="B160:B179" si="14">B22</f>
        <v>Создание / реконструкция объект №1</v>
      </c>
      <c r="G160" s="7" t="s">
        <v>0</v>
      </c>
      <c r="J160" s="4">
        <f t="shared" ref="J160:J179" si="15">-N((J116-I116)&lt;0)*(J116-I116)+I160</f>
        <v>0</v>
      </c>
      <c r="K160" s="4">
        <f t="shared" ref="K160:AG171" si="16">-N((K116-J116)&lt;0)*(K116-J116)+J160</f>
        <v>0</v>
      </c>
      <c r="L160" s="4">
        <f t="shared" si="16"/>
        <v>0</v>
      </c>
      <c r="M160" s="4">
        <f t="shared" si="16"/>
        <v>0</v>
      </c>
      <c r="N160" s="4">
        <f t="shared" si="16"/>
        <v>0</v>
      </c>
      <c r="O160" s="4">
        <f t="shared" si="16"/>
        <v>0</v>
      </c>
      <c r="P160" s="4">
        <f t="shared" si="16"/>
        <v>500000</v>
      </c>
      <c r="Q160" s="4">
        <f t="shared" si="16"/>
        <v>500000</v>
      </c>
      <c r="R160" s="4">
        <f t="shared" si="16"/>
        <v>500000</v>
      </c>
      <c r="S160" s="4">
        <f t="shared" si="16"/>
        <v>500000</v>
      </c>
      <c r="T160" s="4">
        <f t="shared" si="16"/>
        <v>500000</v>
      </c>
      <c r="U160" s="4">
        <f t="shared" si="16"/>
        <v>500000</v>
      </c>
      <c r="V160" s="4">
        <f t="shared" si="16"/>
        <v>500000</v>
      </c>
      <c r="W160" s="4">
        <f t="shared" si="16"/>
        <v>500000</v>
      </c>
      <c r="X160" s="4">
        <f t="shared" si="16"/>
        <v>500000</v>
      </c>
      <c r="Y160" s="4">
        <f t="shared" si="16"/>
        <v>500000</v>
      </c>
      <c r="Z160" s="4">
        <f t="shared" si="16"/>
        <v>500000</v>
      </c>
      <c r="AA160" s="4">
        <f t="shared" si="16"/>
        <v>500000</v>
      </c>
      <c r="AB160" s="4">
        <f t="shared" si="16"/>
        <v>500000</v>
      </c>
      <c r="AC160" s="4">
        <f t="shared" si="16"/>
        <v>500000</v>
      </c>
      <c r="AD160" s="4">
        <f t="shared" si="16"/>
        <v>500000</v>
      </c>
      <c r="AE160" s="4">
        <f t="shared" si="16"/>
        <v>500000</v>
      </c>
      <c r="AF160" s="4">
        <f t="shared" si="16"/>
        <v>500000</v>
      </c>
      <c r="AG160" s="4">
        <f t="shared" si="16"/>
        <v>500000</v>
      </c>
      <c r="AH160" s="4">
        <f t="shared" ref="AH160:CA165" si="17">-N((AH116-AG116)&lt;0)*(AH116-AG116)+AG160</f>
        <v>500000</v>
      </c>
      <c r="AI160" s="4">
        <f t="shared" si="17"/>
        <v>500000</v>
      </c>
      <c r="AJ160" s="4">
        <f t="shared" si="17"/>
        <v>500000</v>
      </c>
      <c r="AK160" s="4">
        <f t="shared" si="17"/>
        <v>500000</v>
      </c>
      <c r="AL160" s="4">
        <f t="shared" si="17"/>
        <v>500000</v>
      </c>
      <c r="AM160" s="4">
        <f t="shared" si="17"/>
        <v>500000</v>
      </c>
      <c r="AN160" s="4">
        <f t="shared" si="17"/>
        <v>500000</v>
      </c>
      <c r="AO160" s="4">
        <f t="shared" si="17"/>
        <v>500000</v>
      </c>
      <c r="AP160" s="4">
        <f t="shared" si="17"/>
        <v>500000</v>
      </c>
      <c r="AQ160" s="4">
        <f t="shared" si="17"/>
        <v>500000</v>
      </c>
      <c r="AR160" s="4">
        <f t="shared" si="17"/>
        <v>500000</v>
      </c>
      <c r="AS160" s="4">
        <f t="shared" si="17"/>
        <v>500000</v>
      </c>
      <c r="AT160" s="4">
        <f t="shared" si="17"/>
        <v>500000</v>
      </c>
      <c r="AU160" s="4">
        <f t="shared" si="17"/>
        <v>500000</v>
      </c>
      <c r="AV160" s="4">
        <f t="shared" si="17"/>
        <v>500000</v>
      </c>
      <c r="AW160" s="4">
        <f t="shared" si="17"/>
        <v>500000</v>
      </c>
      <c r="AX160" s="4">
        <f t="shared" si="17"/>
        <v>500000</v>
      </c>
      <c r="AY160" s="4">
        <f t="shared" si="17"/>
        <v>500000</v>
      </c>
      <c r="AZ160" s="4">
        <f t="shared" si="17"/>
        <v>500000</v>
      </c>
      <c r="BA160" s="4">
        <f t="shared" si="17"/>
        <v>500000</v>
      </c>
      <c r="BB160" s="4">
        <f t="shared" si="17"/>
        <v>500000</v>
      </c>
      <c r="BC160" s="4">
        <f t="shared" si="17"/>
        <v>500000</v>
      </c>
      <c r="BD160" s="4">
        <f t="shared" si="17"/>
        <v>500000</v>
      </c>
      <c r="BE160" s="4">
        <f t="shared" si="17"/>
        <v>500000</v>
      </c>
      <c r="BF160" s="4">
        <f t="shared" si="17"/>
        <v>500000</v>
      </c>
      <c r="BG160" s="4">
        <f t="shared" si="17"/>
        <v>500000</v>
      </c>
      <c r="BH160" s="4">
        <f t="shared" si="17"/>
        <v>500000</v>
      </c>
      <c r="BI160" s="4">
        <f t="shared" si="17"/>
        <v>500000</v>
      </c>
      <c r="BJ160" s="4">
        <f t="shared" si="17"/>
        <v>500000</v>
      </c>
      <c r="BK160" s="4">
        <f t="shared" si="17"/>
        <v>500000</v>
      </c>
      <c r="BL160" s="4">
        <f t="shared" si="17"/>
        <v>500000</v>
      </c>
      <c r="BM160" s="4">
        <f t="shared" si="17"/>
        <v>500000</v>
      </c>
      <c r="BN160" s="4">
        <f t="shared" si="17"/>
        <v>500000</v>
      </c>
      <c r="BO160" s="4">
        <f t="shared" si="17"/>
        <v>500000</v>
      </c>
      <c r="BP160" s="4">
        <f t="shared" si="17"/>
        <v>500000</v>
      </c>
      <c r="BQ160" s="4">
        <f t="shared" si="17"/>
        <v>500000</v>
      </c>
      <c r="BR160" s="4">
        <f t="shared" si="17"/>
        <v>500000</v>
      </c>
      <c r="BS160" s="4">
        <f t="shared" si="17"/>
        <v>500000</v>
      </c>
      <c r="BT160" s="4">
        <f t="shared" si="17"/>
        <v>500000</v>
      </c>
      <c r="BU160" s="4">
        <f t="shared" si="17"/>
        <v>500000</v>
      </c>
      <c r="BV160" s="4">
        <f t="shared" si="17"/>
        <v>500000</v>
      </c>
      <c r="BW160" s="4">
        <f t="shared" si="17"/>
        <v>500000</v>
      </c>
      <c r="BX160" s="4">
        <f t="shared" si="17"/>
        <v>500000</v>
      </c>
      <c r="BY160" s="4">
        <f t="shared" si="17"/>
        <v>500000</v>
      </c>
      <c r="BZ160" s="4">
        <f t="shared" si="17"/>
        <v>500000</v>
      </c>
      <c r="CA160" s="4">
        <f t="shared" si="17"/>
        <v>500000</v>
      </c>
      <c r="CB160" s="4">
        <f t="shared" ref="CB160:DJ164" si="18">-N((CB116-CA116)&lt;0)*(CB116-CA116)+CA160</f>
        <v>500000</v>
      </c>
      <c r="CC160" s="4">
        <f t="shared" si="18"/>
        <v>500000</v>
      </c>
      <c r="CD160" s="4">
        <f t="shared" si="18"/>
        <v>500000</v>
      </c>
      <c r="CE160" s="4">
        <f t="shared" si="18"/>
        <v>500000</v>
      </c>
      <c r="CF160" s="4">
        <f t="shared" si="18"/>
        <v>500000</v>
      </c>
      <c r="CG160" s="4">
        <f t="shared" si="18"/>
        <v>500000</v>
      </c>
      <c r="CH160" s="4">
        <f t="shared" si="18"/>
        <v>500000</v>
      </c>
      <c r="CI160" s="4">
        <f t="shared" si="18"/>
        <v>500000</v>
      </c>
      <c r="CJ160" s="4">
        <f t="shared" si="18"/>
        <v>500000</v>
      </c>
      <c r="CK160" s="4">
        <f t="shared" si="18"/>
        <v>500000</v>
      </c>
      <c r="CL160" s="4">
        <f t="shared" si="18"/>
        <v>500000</v>
      </c>
      <c r="CM160" s="4">
        <f t="shared" si="18"/>
        <v>500000</v>
      </c>
      <c r="CN160" s="4">
        <f t="shared" si="18"/>
        <v>500000</v>
      </c>
      <c r="CO160" s="4">
        <f t="shared" si="18"/>
        <v>500000</v>
      </c>
      <c r="CP160" s="4">
        <f t="shared" si="18"/>
        <v>500000</v>
      </c>
      <c r="CQ160" s="4">
        <f t="shared" si="18"/>
        <v>500000</v>
      </c>
      <c r="CR160" s="4">
        <f t="shared" si="18"/>
        <v>500000</v>
      </c>
      <c r="CS160" s="4">
        <f t="shared" si="18"/>
        <v>500000</v>
      </c>
      <c r="CT160" s="4">
        <f t="shared" si="18"/>
        <v>500000</v>
      </c>
      <c r="CU160" s="4">
        <f t="shared" si="18"/>
        <v>500000</v>
      </c>
      <c r="CV160" s="4">
        <f t="shared" si="18"/>
        <v>500000</v>
      </c>
      <c r="CW160" s="4">
        <f t="shared" si="18"/>
        <v>500000</v>
      </c>
      <c r="CX160" s="4">
        <f t="shared" si="18"/>
        <v>500000</v>
      </c>
      <c r="CY160" s="4">
        <f t="shared" si="18"/>
        <v>500000</v>
      </c>
      <c r="CZ160" s="4">
        <f t="shared" si="18"/>
        <v>500000</v>
      </c>
      <c r="DA160" s="4">
        <f t="shared" si="18"/>
        <v>500000</v>
      </c>
      <c r="DB160" s="4">
        <f t="shared" si="18"/>
        <v>500000</v>
      </c>
      <c r="DC160" s="4">
        <f t="shared" si="18"/>
        <v>500000</v>
      </c>
      <c r="DD160" s="4">
        <f t="shared" si="18"/>
        <v>500000</v>
      </c>
      <c r="DE160" s="4">
        <f t="shared" si="18"/>
        <v>500000</v>
      </c>
      <c r="DF160" s="4">
        <f t="shared" si="18"/>
        <v>500000</v>
      </c>
      <c r="DG160" s="4">
        <f t="shared" si="18"/>
        <v>500000</v>
      </c>
      <c r="DH160" s="4">
        <f t="shared" si="18"/>
        <v>500000</v>
      </c>
      <c r="DI160" s="4">
        <f t="shared" si="18"/>
        <v>500000</v>
      </c>
      <c r="DJ160" s="4">
        <f t="shared" si="18"/>
        <v>500000</v>
      </c>
    </row>
    <row r="161" spans="2:114">
      <c r="B161" t="str">
        <f t="shared" si="14"/>
        <v>Создание / реконструкция объект №2</v>
      </c>
      <c r="G161" s="7" t="s">
        <v>0</v>
      </c>
      <c r="J161" s="4">
        <f t="shared" si="15"/>
        <v>0</v>
      </c>
      <c r="K161" s="4">
        <f t="shared" ref="K161:Y161" si="19">-N((K117-J117)&lt;0)*(K117-J117)+J161</f>
        <v>0</v>
      </c>
      <c r="L161" s="4">
        <f t="shared" si="19"/>
        <v>0</v>
      </c>
      <c r="M161" s="4">
        <f t="shared" si="19"/>
        <v>0</v>
      </c>
      <c r="N161" s="4">
        <f t="shared" si="19"/>
        <v>0</v>
      </c>
      <c r="O161" s="4">
        <f t="shared" si="19"/>
        <v>0</v>
      </c>
      <c r="P161" s="4">
        <f t="shared" si="19"/>
        <v>500000</v>
      </c>
      <c r="Q161" s="4">
        <f t="shared" si="19"/>
        <v>500000</v>
      </c>
      <c r="R161" s="4">
        <f t="shared" si="19"/>
        <v>500000</v>
      </c>
      <c r="S161" s="4">
        <f t="shared" si="19"/>
        <v>500000</v>
      </c>
      <c r="T161" s="4">
        <f t="shared" si="19"/>
        <v>500000</v>
      </c>
      <c r="U161" s="4">
        <f t="shared" si="19"/>
        <v>500000</v>
      </c>
      <c r="V161" s="4">
        <f t="shared" si="19"/>
        <v>500000</v>
      </c>
      <c r="W161" s="4">
        <f t="shared" si="19"/>
        <v>500000</v>
      </c>
      <c r="X161" s="4">
        <f t="shared" si="19"/>
        <v>500000</v>
      </c>
      <c r="Y161" s="4">
        <f t="shared" si="19"/>
        <v>500000</v>
      </c>
      <c r="Z161" s="4">
        <f t="shared" si="16"/>
        <v>500000</v>
      </c>
      <c r="AA161" s="4">
        <f t="shared" si="16"/>
        <v>500000</v>
      </c>
      <c r="AB161" s="4">
        <f t="shared" si="16"/>
        <v>500000</v>
      </c>
      <c r="AC161" s="4">
        <f t="shared" si="16"/>
        <v>500000</v>
      </c>
      <c r="AD161" s="4">
        <f t="shared" si="16"/>
        <v>500000</v>
      </c>
      <c r="AE161" s="4">
        <f t="shared" si="16"/>
        <v>500000</v>
      </c>
      <c r="AF161" s="4">
        <f t="shared" si="16"/>
        <v>500000</v>
      </c>
      <c r="AG161" s="4">
        <f t="shared" si="16"/>
        <v>500000</v>
      </c>
      <c r="AH161" s="4">
        <f t="shared" si="17"/>
        <v>500000</v>
      </c>
      <c r="AI161" s="4">
        <f t="shared" si="17"/>
        <v>500000</v>
      </c>
      <c r="AJ161" s="4">
        <f t="shared" si="17"/>
        <v>500000</v>
      </c>
      <c r="AK161" s="4">
        <f t="shared" si="17"/>
        <v>500000</v>
      </c>
      <c r="AL161" s="4">
        <f t="shared" si="17"/>
        <v>500000</v>
      </c>
      <c r="AM161" s="4">
        <f t="shared" si="17"/>
        <v>500000</v>
      </c>
      <c r="AN161" s="4">
        <f t="shared" si="17"/>
        <v>500000</v>
      </c>
      <c r="AO161" s="4">
        <f t="shared" si="17"/>
        <v>500000</v>
      </c>
      <c r="AP161" s="4">
        <f t="shared" si="17"/>
        <v>500000</v>
      </c>
      <c r="AQ161" s="4">
        <f t="shared" si="17"/>
        <v>500000</v>
      </c>
      <c r="AR161" s="4">
        <f t="shared" si="17"/>
        <v>500000</v>
      </c>
      <c r="AS161" s="4">
        <f t="shared" si="17"/>
        <v>500000</v>
      </c>
      <c r="AT161" s="4">
        <f t="shared" si="17"/>
        <v>500000</v>
      </c>
      <c r="AU161" s="4">
        <f t="shared" si="17"/>
        <v>500000</v>
      </c>
      <c r="AV161" s="4">
        <f t="shared" si="17"/>
        <v>500000</v>
      </c>
      <c r="AW161" s="4">
        <f t="shared" si="17"/>
        <v>500000</v>
      </c>
      <c r="AX161" s="4">
        <f t="shared" si="17"/>
        <v>500000</v>
      </c>
      <c r="AY161" s="4">
        <f t="shared" si="17"/>
        <v>500000</v>
      </c>
      <c r="AZ161" s="4">
        <f t="shared" si="17"/>
        <v>500000</v>
      </c>
      <c r="BA161" s="4">
        <f t="shared" si="17"/>
        <v>500000</v>
      </c>
      <c r="BB161" s="4">
        <f t="shared" si="17"/>
        <v>500000</v>
      </c>
      <c r="BC161" s="4">
        <f t="shared" si="17"/>
        <v>500000</v>
      </c>
      <c r="BD161" s="4">
        <f t="shared" si="17"/>
        <v>500000</v>
      </c>
      <c r="BE161" s="4">
        <f t="shared" si="17"/>
        <v>500000</v>
      </c>
      <c r="BF161" s="4">
        <f t="shared" si="17"/>
        <v>500000</v>
      </c>
      <c r="BG161" s="4">
        <f t="shared" si="17"/>
        <v>500000</v>
      </c>
      <c r="BH161" s="4">
        <f t="shared" si="17"/>
        <v>500000</v>
      </c>
      <c r="BI161" s="4">
        <f t="shared" si="17"/>
        <v>500000</v>
      </c>
      <c r="BJ161" s="4">
        <f t="shared" si="17"/>
        <v>500000</v>
      </c>
      <c r="BK161" s="4">
        <f t="shared" si="17"/>
        <v>500000</v>
      </c>
      <c r="BL161" s="4">
        <f t="shared" si="17"/>
        <v>500000</v>
      </c>
      <c r="BM161" s="4">
        <f t="shared" si="17"/>
        <v>500000</v>
      </c>
      <c r="BN161" s="4">
        <f t="shared" si="17"/>
        <v>500000</v>
      </c>
      <c r="BO161" s="4">
        <f t="shared" si="17"/>
        <v>500000</v>
      </c>
      <c r="BP161" s="4">
        <f t="shared" si="17"/>
        <v>500000</v>
      </c>
      <c r="BQ161" s="4">
        <f t="shared" si="17"/>
        <v>500000</v>
      </c>
      <c r="BR161" s="4">
        <f t="shared" si="17"/>
        <v>500000</v>
      </c>
      <c r="BS161" s="4">
        <f t="shared" si="17"/>
        <v>500000</v>
      </c>
      <c r="BT161" s="4">
        <f t="shared" si="17"/>
        <v>500000</v>
      </c>
      <c r="BU161" s="4">
        <f t="shared" si="17"/>
        <v>500000</v>
      </c>
      <c r="BV161" s="4">
        <f t="shared" si="17"/>
        <v>500000</v>
      </c>
      <c r="BW161" s="4">
        <f t="shared" si="17"/>
        <v>500000</v>
      </c>
      <c r="BX161" s="4">
        <f t="shared" si="17"/>
        <v>500000</v>
      </c>
      <c r="BY161" s="4">
        <f t="shared" si="17"/>
        <v>500000</v>
      </c>
      <c r="BZ161" s="4">
        <f t="shared" si="17"/>
        <v>500000</v>
      </c>
      <c r="CA161" s="4">
        <f t="shared" si="17"/>
        <v>500000</v>
      </c>
      <c r="CB161" s="4">
        <f t="shared" si="18"/>
        <v>500000</v>
      </c>
      <c r="CC161" s="4">
        <f t="shared" si="18"/>
        <v>500000</v>
      </c>
      <c r="CD161" s="4">
        <f t="shared" si="18"/>
        <v>500000</v>
      </c>
      <c r="CE161" s="4">
        <f t="shared" si="18"/>
        <v>500000</v>
      </c>
      <c r="CF161" s="4">
        <f t="shared" si="18"/>
        <v>500000</v>
      </c>
      <c r="CG161" s="4">
        <f t="shared" si="18"/>
        <v>500000</v>
      </c>
      <c r="CH161" s="4">
        <f t="shared" si="18"/>
        <v>500000</v>
      </c>
      <c r="CI161" s="4">
        <f t="shared" si="18"/>
        <v>500000</v>
      </c>
      <c r="CJ161" s="4">
        <f t="shared" si="18"/>
        <v>500000</v>
      </c>
      <c r="CK161" s="4">
        <f t="shared" si="18"/>
        <v>500000</v>
      </c>
      <c r="CL161" s="4">
        <f t="shared" si="18"/>
        <v>500000</v>
      </c>
      <c r="CM161" s="4">
        <f t="shared" si="18"/>
        <v>500000</v>
      </c>
      <c r="CN161" s="4">
        <f t="shared" si="18"/>
        <v>500000</v>
      </c>
      <c r="CO161" s="4">
        <f t="shared" si="18"/>
        <v>500000</v>
      </c>
      <c r="CP161" s="4">
        <f t="shared" si="18"/>
        <v>500000</v>
      </c>
      <c r="CQ161" s="4">
        <f t="shared" si="18"/>
        <v>500000</v>
      </c>
      <c r="CR161" s="4">
        <f t="shared" si="18"/>
        <v>500000</v>
      </c>
      <c r="CS161" s="4">
        <f t="shared" si="18"/>
        <v>500000</v>
      </c>
      <c r="CT161" s="4">
        <f t="shared" si="18"/>
        <v>500000</v>
      </c>
      <c r="CU161" s="4">
        <f t="shared" si="18"/>
        <v>500000</v>
      </c>
      <c r="CV161" s="4">
        <f t="shared" si="18"/>
        <v>500000</v>
      </c>
      <c r="CW161" s="4">
        <f t="shared" si="18"/>
        <v>500000</v>
      </c>
      <c r="CX161" s="4">
        <f t="shared" si="18"/>
        <v>500000</v>
      </c>
      <c r="CY161" s="4">
        <f t="shared" si="18"/>
        <v>500000</v>
      </c>
      <c r="CZ161" s="4">
        <f t="shared" si="18"/>
        <v>500000</v>
      </c>
      <c r="DA161" s="4">
        <f t="shared" si="18"/>
        <v>500000</v>
      </c>
      <c r="DB161" s="4">
        <f t="shared" si="18"/>
        <v>500000</v>
      </c>
      <c r="DC161" s="4">
        <f t="shared" si="18"/>
        <v>500000</v>
      </c>
      <c r="DD161" s="4">
        <f t="shared" si="18"/>
        <v>500000</v>
      </c>
      <c r="DE161" s="4">
        <f t="shared" si="18"/>
        <v>500000</v>
      </c>
      <c r="DF161" s="4">
        <f t="shared" si="18"/>
        <v>500000</v>
      </c>
      <c r="DG161" s="4">
        <f t="shared" si="18"/>
        <v>500000</v>
      </c>
      <c r="DH161" s="4">
        <f t="shared" si="18"/>
        <v>500000</v>
      </c>
      <c r="DI161" s="4">
        <f t="shared" si="18"/>
        <v>500000</v>
      </c>
      <c r="DJ161" s="4">
        <f t="shared" si="18"/>
        <v>500000</v>
      </c>
    </row>
    <row r="162" spans="2:114">
      <c r="B162" t="str">
        <f t="shared" si="14"/>
        <v>Создание / реконструкция объект №3</v>
      </c>
      <c r="G162" s="7" t="s">
        <v>0</v>
      </c>
      <c r="J162" s="4">
        <f t="shared" si="15"/>
        <v>0</v>
      </c>
      <c r="K162" s="4">
        <f t="shared" si="16"/>
        <v>0</v>
      </c>
      <c r="L162" s="4">
        <f t="shared" si="16"/>
        <v>0</v>
      </c>
      <c r="M162" s="4">
        <f t="shared" si="16"/>
        <v>0</v>
      </c>
      <c r="N162" s="4">
        <f t="shared" si="16"/>
        <v>0</v>
      </c>
      <c r="O162" s="4">
        <f t="shared" si="16"/>
        <v>0</v>
      </c>
      <c r="P162" s="4">
        <f t="shared" si="16"/>
        <v>0</v>
      </c>
      <c r="Q162" s="4">
        <f t="shared" si="16"/>
        <v>500000</v>
      </c>
      <c r="R162" s="4">
        <f t="shared" si="16"/>
        <v>500000</v>
      </c>
      <c r="S162" s="4">
        <f t="shared" si="16"/>
        <v>500000</v>
      </c>
      <c r="T162" s="4">
        <f t="shared" si="16"/>
        <v>500000</v>
      </c>
      <c r="U162" s="4">
        <f t="shared" si="16"/>
        <v>500000</v>
      </c>
      <c r="V162" s="4">
        <f t="shared" si="16"/>
        <v>500000</v>
      </c>
      <c r="W162" s="4">
        <f t="shared" si="16"/>
        <v>500000</v>
      </c>
      <c r="X162" s="4">
        <f t="shared" si="16"/>
        <v>500000</v>
      </c>
      <c r="Y162" s="4">
        <f t="shared" si="16"/>
        <v>500000</v>
      </c>
      <c r="Z162" s="4">
        <f t="shared" si="16"/>
        <v>500000</v>
      </c>
      <c r="AA162" s="4">
        <f t="shared" si="16"/>
        <v>500000</v>
      </c>
      <c r="AB162" s="4">
        <f t="shared" si="16"/>
        <v>500000</v>
      </c>
      <c r="AC162" s="4">
        <f t="shared" si="16"/>
        <v>500000</v>
      </c>
      <c r="AD162" s="4">
        <f t="shared" si="16"/>
        <v>500000</v>
      </c>
      <c r="AE162" s="4">
        <f t="shared" si="16"/>
        <v>500000</v>
      </c>
      <c r="AF162" s="4">
        <f t="shared" si="16"/>
        <v>500000</v>
      </c>
      <c r="AG162" s="4">
        <f t="shared" si="16"/>
        <v>500000</v>
      </c>
      <c r="AH162" s="4">
        <f t="shared" si="17"/>
        <v>500000</v>
      </c>
      <c r="AI162" s="4">
        <f t="shared" si="17"/>
        <v>500000</v>
      </c>
      <c r="AJ162" s="4">
        <f t="shared" si="17"/>
        <v>500000</v>
      </c>
      <c r="AK162" s="4">
        <f t="shared" si="17"/>
        <v>500000</v>
      </c>
      <c r="AL162" s="4">
        <f t="shared" si="17"/>
        <v>500000</v>
      </c>
      <c r="AM162" s="4">
        <f t="shared" si="17"/>
        <v>500000</v>
      </c>
      <c r="AN162" s="4">
        <f t="shared" si="17"/>
        <v>500000</v>
      </c>
      <c r="AO162" s="4">
        <f t="shared" si="17"/>
        <v>500000</v>
      </c>
      <c r="AP162" s="4">
        <f t="shared" si="17"/>
        <v>500000</v>
      </c>
      <c r="AQ162" s="4">
        <f t="shared" si="17"/>
        <v>500000</v>
      </c>
      <c r="AR162" s="4">
        <f t="shared" si="17"/>
        <v>500000</v>
      </c>
      <c r="AS162" s="4">
        <f t="shared" si="17"/>
        <v>500000</v>
      </c>
      <c r="AT162" s="4">
        <f t="shared" si="17"/>
        <v>500000</v>
      </c>
      <c r="AU162" s="4">
        <f t="shared" si="17"/>
        <v>500000</v>
      </c>
      <c r="AV162" s="4">
        <f t="shared" si="17"/>
        <v>500000</v>
      </c>
      <c r="AW162" s="4">
        <f t="shared" si="17"/>
        <v>500000</v>
      </c>
      <c r="AX162" s="4">
        <f t="shared" si="17"/>
        <v>500000</v>
      </c>
      <c r="AY162" s="4">
        <f t="shared" si="17"/>
        <v>500000</v>
      </c>
      <c r="AZ162" s="4">
        <f t="shared" si="17"/>
        <v>500000</v>
      </c>
      <c r="BA162" s="4">
        <f t="shared" si="17"/>
        <v>500000</v>
      </c>
      <c r="BB162" s="4">
        <f t="shared" si="17"/>
        <v>500000</v>
      </c>
      <c r="BC162" s="4">
        <f t="shared" si="17"/>
        <v>500000</v>
      </c>
      <c r="BD162" s="4">
        <f t="shared" si="17"/>
        <v>500000</v>
      </c>
      <c r="BE162" s="4">
        <f t="shared" si="17"/>
        <v>500000</v>
      </c>
      <c r="BF162" s="4">
        <f t="shared" si="17"/>
        <v>500000</v>
      </c>
      <c r="BG162" s="4">
        <f t="shared" si="17"/>
        <v>500000</v>
      </c>
      <c r="BH162" s="4">
        <f t="shared" si="17"/>
        <v>500000</v>
      </c>
      <c r="BI162" s="4">
        <f t="shared" si="17"/>
        <v>500000</v>
      </c>
      <c r="BJ162" s="4">
        <f t="shared" si="17"/>
        <v>500000</v>
      </c>
      <c r="BK162" s="4">
        <f t="shared" si="17"/>
        <v>500000</v>
      </c>
      <c r="BL162" s="4">
        <f t="shared" si="17"/>
        <v>500000</v>
      </c>
      <c r="BM162" s="4">
        <f t="shared" si="17"/>
        <v>500000</v>
      </c>
      <c r="BN162" s="4">
        <f t="shared" si="17"/>
        <v>500000</v>
      </c>
      <c r="BO162" s="4">
        <f t="shared" si="17"/>
        <v>500000</v>
      </c>
      <c r="BP162" s="4">
        <f t="shared" si="17"/>
        <v>500000</v>
      </c>
      <c r="BQ162" s="4">
        <f t="shared" si="17"/>
        <v>500000</v>
      </c>
      <c r="BR162" s="4">
        <f t="shared" si="17"/>
        <v>500000</v>
      </c>
      <c r="BS162" s="4">
        <f t="shared" si="17"/>
        <v>500000</v>
      </c>
      <c r="BT162" s="4">
        <f t="shared" si="17"/>
        <v>500000</v>
      </c>
      <c r="BU162" s="4">
        <f t="shared" si="17"/>
        <v>500000</v>
      </c>
      <c r="BV162" s="4">
        <f t="shared" si="17"/>
        <v>500000</v>
      </c>
      <c r="BW162" s="4">
        <f t="shared" si="17"/>
        <v>500000</v>
      </c>
      <c r="BX162" s="4">
        <f t="shared" si="17"/>
        <v>500000</v>
      </c>
      <c r="BY162" s="4">
        <f t="shared" si="17"/>
        <v>500000</v>
      </c>
      <c r="BZ162" s="4">
        <f t="shared" si="17"/>
        <v>500000</v>
      </c>
      <c r="CA162" s="4">
        <f t="shared" si="17"/>
        <v>500000</v>
      </c>
      <c r="CB162" s="4">
        <f t="shared" si="18"/>
        <v>500000</v>
      </c>
      <c r="CC162" s="4">
        <f t="shared" si="18"/>
        <v>500000</v>
      </c>
      <c r="CD162" s="4">
        <f t="shared" si="18"/>
        <v>500000</v>
      </c>
      <c r="CE162" s="4">
        <f t="shared" si="18"/>
        <v>500000</v>
      </c>
      <c r="CF162" s="4">
        <f t="shared" si="18"/>
        <v>500000</v>
      </c>
      <c r="CG162" s="4">
        <f t="shared" si="18"/>
        <v>500000</v>
      </c>
      <c r="CH162" s="4">
        <f t="shared" si="18"/>
        <v>500000</v>
      </c>
      <c r="CI162" s="4">
        <f t="shared" si="18"/>
        <v>500000</v>
      </c>
      <c r="CJ162" s="4">
        <f t="shared" si="18"/>
        <v>500000</v>
      </c>
      <c r="CK162" s="4">
        <f t="shared" si="18"/>
        <v>500000</v>
      </c>
      <c r="CL162" s="4">
        <f t="shared" si="18"/>
        <v>500000</v>
      </c>
      <c r="CM162" s="4">
        <f t="shared" si="18"/>
        <v>500000</v>
      </c>
      <c r="CN162" s="4">
        <f t="shared" si="18"/>
        <v>500000</v>
      </c>
      <c r="CO162" s="4">
        <f t="shared" si="18"/>
        <v>500000</v>
      </c>
      <c r="CP162" s="4">
        <f t="shared" si="18"/>
        <v>500000</v>
      </c>
      <c r="CQ162" s="4">
        <f t="shared" si="18"/>
        <v>500000</v>
      </c>
      <c r="CR162" s="4">
        <f t="shared" si="18"/>
        <v>500000</v>
      </c>
      <c r="CS162" s="4">
        <f t="shared" si="18"/>
        <v>500000</v>
      </c>
      <c r="CT162" s="4">
        <f t="shared" si="18"/>
        <v>500000</v>
      </c>
      <c r="CU162" s="4">
        <f t="shared" si="18"/>
        <v>500000</v>
      </c>
      <c r="CV162" s="4">
        <f t="shared" si="18"/>
        <v>500000</v>
      </c>
      <c r="CW162" s="4">
        <f t="shared" si="18"/>
        <v>500000</v>
      </c>
      <c r="CX162" s="4">
        <f t="shared" si="18"/>
        <v>500000</v>
      </c>
      <c r="CY162" s="4">
        <f t="shared" si="18"/>
        <v>500000</v>
      </c>
      <c r="CZ162" s="4">
        <f t="shared" si="18"/>
        <v>500000</v>
      </c>
      <c r="DA162" s="4">
        <f t="shared" si="18"/>
        <v>500000</v>
      </c>
      <c r="DB162" s="4">
        <f t="shared" si="18"/>
        <v>500000</v>
      </c>
      <c r="DC162" s="4">
        <f t="shared" si="18"/>
        <v>500000</v>
      </c>
      <c r="DD162" s="4">
        <f t="shared" si="18"/>
        <v>500000</v>
      </c>
      <c r="DE162" s="4">
        <f t="shared" si="18"/>
        <v>500000</v>
      </c>
      <c r="DF162" s="4">
        <f t="shared" si="18"/>
        <v>500000</v>
      </c>
      <c r="DG162" s="4">
        <f t="shared" si="18"/>
        <v>500000</v>
      </c>
      <c r="DH162" s="4">
        <f t="shared" si="18"/>
        <v>500000</v>
      </c>
      <c r="DI162" s="4">
        <f t="shared" si="18"/>
        <v>500000</v>
      </c>
      <c r="DJ162" s="4">
        <f t="shared" si="18"/>
        <v>500000</v>
      </c>
    </row>
    <row r="163" spans="2:114">
      <c r="B163" t="str">
        <f t="shared" si="14"/>
        <v>Создание / реконструкция объект №4</v>
      </c>
      <c r="G163" s="7" t="s">
        <v>0</v>
      </c>
      <c r="J163" s="4">
        <f t="shared" si="15"/>
        <v>0</v>
      </c>
      <c r="K163" s="4">
        <f t="shared" si="16"/>
        <v>0</v>
      </c>
      <c r="L163" s="4">
        <f t="shared" si="16"/>
        <v>0</v>
      </c>
      <c r="M163" s="4">
        <f t="shared" si="16"/>
        <v>0</v>
      </c>
      <c r="N163" s="4">
        <f t="shared" si="16"/>
        <v>0</v>
      </c>
      <c r="O163" s="4">
        <f t="shared" si="16"/>
        <v>0</v>
      </c>
      <c r="P163" s="4">
        <f t="shared" si="16"/>
        <v>0</v>
      </c>
      <c r="Q163" s="4">
        <f t="shared" si="16"/>
        <v>0</v>
      </c>
      <c r="R163" s="4">
        <f t="shared" si="16"/>
        <v>0</v>
      </c>
      <c r="S163" s="4">
        <f t="shared" si="16"/>
        <v>0</v>
      </c>
      <c r="T163" s="4">
        <f t="shared" si="16"/>
        <v>0</v>
      </c>
      <c r="U163" s="4">
        <f t="shared" si="16"/>
        <v>0</v>
      </c>
      <c r="V163" s="4">
        <f t="shared" si="16"/>
        <v>0</v>
      </c>
      <c r="W163" s="4">
        <f t="shared" si="16"/>
        <v>0</v>
      </c>
      <c r="X163" s="4">
        <f t="shared" si="16"/>
        <v>0</v>
      </c>
      <c r="Y163" s="4">
        <f t="shared" si="16"/>
        <v>0</v>
      </c>
      <c r="Z163" s="4">
        <f t="shared" si="16"/>
        <v>0</v>
      </c>
      <c r="AA163" s="4">
        <f t="shared" si="16"/>
        <v>0</v>
      </c>
      <c r="AB163" s="4">
        <f t="shared" si="16"/>
        <v>0</v>
      </c>
      <c r="AC163" s="4">
        <f t="shared" si="16"/>
        <v>0</v>
      </c>
      <c r="AD163" s="4">
        <f t="shared" si="16"/>
        <v>0</v>
      </c>
      <c r="AE163" s="4">
        <f t="shared" si="16"/>
        <v>0</v>
      </c>
      <c r="AF163" s="4">
        <f t="shared" si="16"/>
        <v>0</v>
      </c>
      <c r="AG163" s="4">
        <f t="shared" si="16"/>
        <v>0</v>
      </c>
      <c r="AH163" s="4">
        <f t="shared" si="17"/>
        <v>0</v>
      </c>
      <c r="AI163" s="4">
        <f t="shared" si="17"/>
        <v>0</v>
      </c>
      <c r="AJ163" s="4">
        <f t="shared" si="17"/>
        <v>0</v>
      </c>
      <c r="AK163" s="4">
        <f t="shared" si="17"/>
        <v>0</v>
      </c>
      <c r="AL163" s="4">
        <f t="shared" si="17"/>
        <v>0</v>
      </c>
      <c r="AM163" s="4">
        <f t="shared" si="17"/>
        <v>0</v>
      </c>
      <c r="AN163" s="4">
        <f t="shared" si="17"/>
        <v>0</v>
      </c>
      <c r="AO163" s="4">
        <f t="shared" si="17"/>
        <v>0</v>
      </c>
      <c r="AP163" s="4">
        <f t="shared" si="17"/>
        <v>0</v>
      </c>
      <c r="AQ163" s="4">
        <f t="shared" si="17"/>
        <v>0</v>
      </c>
      <c r="AR163" s="4">
        <f t="shared" si="17"/>
        <v>0</v>
      </c>
      <c r="AS163" s="4">
        <f t="shared" si="17"/>
        <v>0</v>
      </c>
      <c r="AT163" s="4">
        <f t="shared" si="17"/>
        <v>0</v>
      </c>
      <c r="AU163" s="4">
        <f t="shared" si="17"/>
        <v>0</v>
      </c>
      <c r="AV163" s="4">
        <f t="shared" si="17"/>
        <v>0</v>
      </c>
      <c r="AW163" s="4">
        <f t="shared" si="17"/>
        <v>0</v>
      </c>
      <c r="AX163" s="4">
        <f t="shared" si="17"/>
        <v>0</v>
      </c>
      <c r="AY163" s="4">
        <f t="shared" si="17"/>
        <v>0</v>
      </c>
      <c r="AZ163" s="4">
        <f t="shared" si="17"/>
        <v>0</v>
      </c>
      <c r="BA163" s="4">
        <f t="shared" si="17"/>
        <v>0</v>
      </c>
      <c r="BB163" s="4">
        <f t="shared" si="17"/>
        <v>0</v>
      </c>
      <c r="BC163" s="4">
        <f t="shared" si="17"/>
        <v>0</v>
      </c>
      <c r="BD163" s="4">
        <f t="shared" si="17"/>
        <v>0</v>
      </c>
      <c r="BE163" s="4">
        <f t="shared" si="17"/>
        <v>0</v>
      </c>
      <c r="BF163" s="4">
        <f t="shared" si="17"/>
        <v>0</v>
      </c>
      <c r="BG163" s="4">
        <f t="shared" si="17"/>
        <v>0</v>
      </c>
      <c r="BH163" s="4">
        <f t="shared" si="17"/>
        <v>0</v>
      </c>
      <c r="BI163" s="4">
        <f t="shared" si="17"/>
        <v>0</v>
      </c>
      <c r="BJ163" s="4">
        <f t="shared" si="17"/>
        <v>0</v>
      </c>
      <c r="BK163" s="4">
        <f t="shared" si="17"/>
        <v>0</v>
      </c>
      <c r="BL163" s="4">
        <f t="shared" si="17"/>
        <v>0</v>
      </c>
      <c r="BM163" s="4">
        <f t="shared" si="17"/>
        <v>0</v>
      </c>
      <c r="BN163" s="4">
        <f t="shared" si="17"/>
        <v>0</v>
      </c>
      <c r="BO163" s="4">
        <f t="shared" si="17"/>
        <v>0</v>
      </c>
      <c r="BP163" s="4">
        <f t="shared" si="17"/>
        <v>0</v>
      </c>
      <c r="BQ163" s="4">
        <f t="shared" si="17"/>
        <v>0</v>
      </c>
      <c r="BR163" s="4">
        <f t="shared" si="17"/>
        <v>0</v>
      </c>
      <c r="BS163" s="4">
        <f t="shared" si="17"/>
        <v>0</v>
      </c>
      <c r="BT163" s="4">
        <f t="shared" si="17"/>
        <v>0</v>
      </c>
      <c r="BU163" s="4">
        <f t="shared" si="17"/>
        <v>0</v>
      </c>
      <c r="BV163" s="4">
        <f t="shared" si="17"/>
        <v>0</v>
      </c>
      <c r="BW163" s="4">
        <f t="shared" si="17"/>
        <v>0</v>
      </c>
      <c r="BX163" s="4">
        <f t="shared" si="17"/>
        <v>0</v>
      </c>
      <c r="BY163" s="4">
        <f t="shared" si="17"/>
        <v>0</v>
      </c>
      <c r="BZ163" s="4">
        <f t="shared" si="17"/>
        <v>0</v>
      </c>
      <c r="CA163" s="4">
        <f t="shared" si="17"/>
        <v>0</v>
      </c>
      <c r="CB163" s="4">
        <f t="shared" si="18"/>
        <v>0</v>
      </c>
      <c r="CC163" s="4">
        <f t="shared" si="18"/>
        <v>0</v>
      </c>
      <c r="CD163" s="4">
        <f t="shared" si="18"/>
        <v>0</v>
      </c>
      <c r="CE163" s="4">
        <f t="shared" si="18"/>
        <v>0</v>
      </c>
      <c r="CF163" s="4">
        <f t="shared" si="18"/>
        <v>0</v>
      </c>
      <c r="CG163" s="4">
        <f t="shared" si="18"/>
        <v>0</v>
      </c>
      <c r="CH163" s="4">
        <f t="shared" si="18"/>
        <v>0</v>
      </c>
      <c r="CI163" s="4">
        <f t="shared" si="18"/>
        <v>0</v>
      </c>
      <c r="CJ163" s="4">
        <f t="shared" si="18"/>
        <v>0</v>
      </c>
      <c r="CK163" s="4">
        <f t="shared" si="18"/>
        <v>0</v>
      </c>
      <c r="CL163" s="4">
        <f t="shared" si="18"/>
        <v>0</v>
      </c>
      <c r="CM163" s="4">
        <f t="shared" si="18"/>
        <v>0</v>
      </c>
      <c r="CN163" s="4">
        <f t="shared" si="18"/>
        <v>0</v>
      </c>
      <c r="CO163" s="4">
        <f t="shared" si="18"/>
        <v>0</v>
      </c>
      <c r="CP163" s="4">
        <f t="shared" si="18"/>
        <v>0</v>
      </c>
      <c r="CQ163" s="4">
        <f t="shared" si="18"/>
        <v>0</v>
      </c>
      <c r="CR163" s="4">
        <f t="shared" si="18"/>
        <v>0</v>
      </c>
      <c r="CS163" s="4">
        <f t="shared" si="18"/>
        <v>0</v>
      </c>
      <c r="CT163" s="4">
        <f t="shared" si="18"/>
        <v>0</v>
      </c>
      <c r="CU163" s="4">
        <f t="shared" si="18"/>
        <v>0</v>
      </c>
      <c r="CV163" s="4">
        <f t="shared" si="18"/>
        <v>0</v>
      </c>
      <c r="CW163" s="4">
        <f t="shared" si="18"/>
        <v>0</v>
      </c>
      <c r="CX163" s="4">
        <f t="shared" si="18"/>
        <v>0</v>
      </c>
      <c r="CY163" s="4">
        <f t="shared" si="18"/>
        <v>0</v>
      </c>
      <c r="CZ163" s="4">
        <f t="shared" si="18"/>
        <v>0</v>
      </c>
      <c r="DA163" s="4">
        <f t="shared" si="18"/>
        <v>0</v>
      </c>
      <c r="DB163" s="4">
        <f t="shared" si="18"/>
        <v>0</v>
      </c>
      <c r="DC163" s="4">
        <f t="shared" si="18"/>
        <v>0</v>
      </c>
      <c r="DD163" s="4">
        <f t="shared" si="18"/>
        <v>0</v>
      </c>
      <c r="DE163" s="4">
        <f t="shared" si="18"/>
        <v>0</v>
      </c>
      <c r="DF163" s="4">
        <f t="shared" si="18"/>
        <v>0</v>
      </c>
      <c r="DG163" s="4">
        <f t="shared" si="18"/>
        <v>0</v>
      </c>
      <c r="DH163" s="4">
        <f t="shared" si="18"/>
        <v>0</v>
      </c>
      <c r="DI163" s="4">
        <f t="shared" si="18"/>
        <v>0</v>
      </c>
      <c r="DJ163" s="4">
        <f t="shared" si="18"/>
        <v>0</v>
      </c>
    </row>
    <row r="164" spans="2:114">
      <c r="B164" t="str">
        <f t="shared" si="14"/>
        <v>Создание / реконструкция объект №5</v>
      </c>
      <c r="G164" s="7" t="s">
        <v>0</v>
      </c>
      <c r="J164" s="4">
        <f t="shared" si="15"/>
        <v>0</v>
      </c>
      <c r="K164" s="4">
        <f t="shared" si="16"/>
        <v>0</v>
      </c>
      <c r="L164" s="4">
        <f t="shared" si="16"/>
        <v>0</v>
      </c>
      <c r="M164" s="4">
        <f t="shared" si="16"/>
        <v>0</v>
      </c>
      <c r="N164" s="4">
        <f t="shared" si="16"/>
        <v>0</v>
      </c>
      <c r="O164" s="4">
        <f t="shared" si="16"/>
        <v>0</v>
      </c>
      <c r="P164" s="4">
        <f t="shared" si="16"/>
        <v>0</v>
      </c>
      <c r="Q164" s="4">
        <f t="shared" si="16"/>
        <v>0</v>
      </c>
      <c r="R164" s="4">
        <f t="shared" si="16"/>
        <v>0</v>
      </c>
      <c r="S164" s="4">
        <f t="shared" si="16"/>
        <v>0</v>
      </c>
      <c r="T164" s="4">
        <f t="shared" si="16"/>
        <v>0</v>
      </c>
      <c r="U164" s="4">
        <f t="shared" si="16"/>
        <v>0</v>
      </c>
      <c r="V164" s="4">
        <f t="shared" si="16"/>
        <v>0</v>
      </c>
      <c r="W164" s="4">
        <f t="shared" si="16"/>
        <v>0</v>
      </c>
      <c r="X164" s="4">
        <f t="shared" si="16"/>
        <v>0</v>
      </c>
      <c r="Y164" s="4">
        <f t="shared" si="16"/>
        <v>0</v>
      </c>
      <c r="Z164" s="4">
        <f t="shared" si="16"/>
        <v>0</v>
      </c>
      <c r="AA164" s="4">
        <f t="shared" si="16"/>
        <v>0</v>
      </c>
      <c r="AB164" s="4">
        <f t="shared" si="16"/>
        <v>0</v>
      </c>
      <c r="AC164" s="4">
        <f t="shared" si="16"/>
        <v>0</v>
      </c>
      <c r="AD164" s="4">
        <f t="shared" si="16"/>
        <v>0</v>
      </c>
      <c r="AE164" s="4">
        <f t="shared" si="16"/>
        <v>0</v>
      </c>
      <c r="AF164" s="4">
        <f t="shared" si="16"/>
        <v>0</v>
      </c>
      <c r="AG164" s="4">
        <f t="shared" si="16"/>
        <v>0</v>
      </c>
      <c r="AH164" s="4">
        <f t="shared" si="17"/>
        <v>0</v>
      </c>
      <c r="AI164" s="4">
        <f t="shared" si="17"/>
        <v>0</v>
      </c>
      <c r="AJ164" s="4">
        <f t="shared" si="17"/>
        <v>0</v>
      </c>
      <c r="AK164" s="4">
        <f t="shared" si="17"/>
        <v>0</v>
      </c>
      <c r="AL164" s="4">
        <f t="shared" si="17"/>
        <v>0</v>
      </c>
      <c r="AM164" s="4">
        <f t="shared" si="17"/>
        <v>0</v>
      </c>
      <c r="AN164" s="4">
        <f t="shared" si="17"/>
        <v>0</v>
      </c>
      <c r="AO164" s="4">
        <f t="shared" si="17"/>
        <v>0</v>
      </c>
      <c r="AP164" s="4">
        <f t="shared" si="17"/>
        <v>0</v>
      </c>
      <c r="AQ164" s="4">
        <f t="shared" si="17"/>
        <v>0</v>
      </c>
      <c r="AR164" s="4">
        <f t="shared" si="17"/>
        <v>0</v>
      </c>
      <c r="AS164" s="4">
        <f t="shared" si="17"/>
        <v>0</v>
      </c>
      <c r="AT164" s="4">
        <f t="shared" si="17"/>
        <v>0</v>
      </c>
      <c r="AU164" s="4">
        <f t="shared" si="17"/>
        <v>0</v>
      </c>
      <c r="AV164" s="4">
        <f t="shared" si="17"/>
        <v>0</v>
      </c>
      <c r="AW164" s="4">
        <f t="shared" si="17"/>
        <v>0</v>
      </c>
      <c r="AX164" s="4">
        <f t="shared" si="17"/>
        <v>0</v>
      </c>
      <c r="AY164" s="4">
        <f t="shared" si="17"/>
        <v>0</v>
      </c>
      <c r="AZ164" s="4">
        <f t="shared" si="17"/>
        <v>0</v>
      </c>
      <c r="BA164" s="4">
        <f t="shared" si="17"/>
        <v>0</v>
      </c>
      <c r="BB164" s="4">
        <f t="shared" si="17"/>
        <v>0</v>
      </c>
      <c r="BC164" s="4">
        <f t="shared" si="17"/>
        <v>0</v>
      </c>
      <c r="BD164" s="4">
        <f t="shared" si="17"/>
        <v>0</v>
      </c>
      <c r="BE164" s="4">
        <f t="shared" si="17"/>
        <v>0</v>
      </c>
      <c r="BF164" s="4">
        <f t="shared" si="17"/>
        <v>0</v>
      </c>
      <c r="BG164" s="4">
        <f t="shared" si="17"/>
        <v>0</v>
      </c>
      <c r="BH164" s="4">
        <f t="shared" si="17"/>
        <v>0</v>
      </c>
      <c r="BI164" s="4">
        <f t="shared" si="17"/>
        <v>0</v>
      </c>
      <c r="BJ164" s="4">
        <f t="shared" si="17"/>
        <v>0</v>
      </c>
      <c r="BK164" s="4">
        <f t="shared" si="17"/>
        <v>0</v>
      </c>
      <c r="BL164" s="4">
        <f t="shared" si="17"/>
        <v>0</v>
      </c>
      <c r="BM164" s="4">
        <f t="shared" si="17"/>
        <v>0</v>
      </c>
      <c r="BN164" s="4">
        <f t="shared" si="17"/>
        <v>0</v>
      </c>
      <c r="BO164" s="4">
        <f t="shared" si="17"/>
        <v>0</v>
      </c>
      <c r="BP164" s="4">
        <f t="shared" si="17"/>
        <v>0</v>
      </c>
      <c r="BQ164" s="4">
        <f t="shared" si="17"/>
        <v>0</v>
      </c>
      <c r="BR164" s="4">
        <f t="shared" si="17"/>
        <v>0</v>
      </c>
      <c r="BS164" s="4">
        <f t="shared" si="17"/>
        <v>0</v>
      </c>
      <c r="BT164" s="4">
        <f t="shared" si="17"/>
        <v>0</v>
      </c>
      <c r="BU164" s="4">
        <f t="shared" si="17"/>
        <v>0</v>
      </c>
      <c r="BV164" s="4">
        <f t="shared" si="17"/>
        <v>0</v>
      </c>
      <c r="BW164" s="4">
        <f t="shared" si="17"/>
        <v>0</v>
      </c>
      <c r="BX164" s="4">
        <f t="shared" si="17"/>
        <v>0</v>
      </c>
      <c r="BY164" s="4">
        <f t="shared" si="17"/>
        <v>0</v>
      </c>
      <c r="BZ164" s="4">
        <f t="shared" si="17"/>
        <v>0</v>
      </c>
      <c r="CA164" s="4">
        <f t="shared" si="17"/>
        <v>0</v>
      </c>
      <c r="CB164" s="4">
        <f t="shared" si="18"/>
        <v>0</v>
      </c>
      <c r="CC164" s="4">
        <f t="shared" si="18"/>
        <v>0</v>
      </c>
      <c r="CD164" s="4">
        <f t="shared" si="18"/>
        <v>0</v>
      </c>
      <c r="CE164" s="4">
        <f t="shared" si="18"/>
        <v>0</v>
      </c>
      <c r="CF164" s="4">
        <f t="shared" si="18"/>
        <v>0</v>
      </c>
      <c r="CG164" s="4">
        <f t="shared" si="18"/>
        <v>0</v>
      </c>
      <c r="CH164" s="4">
        <f t="shared" si="18"/>
        <v>0</v>
      </c>
      <c r="CI164" s="4">
        <f t="shared" si="18"/>
        <v>0</v>
      </c>
      <c r="CJ164" s="4">
        <f t="shared" si="18"/>
        <v>0</v>
      </c>
      <c r="CK164" s="4">
        <f t="shared" si="18"/>
        <v>0</v>
      </c>
      <c r="CL164" s="4">
        <f t="shared" si="18"/>
        <v>0</v>
      </c>
      <c r="CM164" s="4">
        <f t="shared" si="18"/>
        <v>0</v>
      </c>
      <c r="CN164" s="4">
        <f t="shared" si="18"/>
        <v>0</v>
      </c>
      <c r="CO164" s="4">
        <f t="shared" si="18"/>
        <v>0</v>
      </c>
      <c r="CP164" s="4">
        <f t="shared" si="18"/>
        <v>0</v>
      </c>
      <c r="CQ164" s="4">
        <f t="shared" si="18"/>
        <v>0</v>
      </c>
      <c r="CR164" s="4">
        <f t="shared" si="18"/>
        <v>0</v>
      </c>
      <c r="CS164" s="4">
        <f t="shared" si="18"/>
        <v>0</v>
      </c>
      <c r="CT164" s="4">
        <f t="shared" si="18"/>
        <v>0</v>
      </c>
      <c r="CU164" s="4">
        <f t="shared" si="18"/>
        <v>0</v>
      </c>
      <c r="CV164" s="4">
        <f t="shared" si="18"/>
        <v>0</v>
      </c>
      <c r="CW164" s="4">
        <f t="shared" si="18"/>
        <v>0</v>
      </c>
      <c r="CX164" s="4">
        <f t="shared" si="18"/>
        <v>0</v>
      </c>
      <c r="CY164" s="4">
        <f t="shared" ref="CB164:DJ168" si="20">-N((CY120-CX120)&lt;0)*(CY120-CX120)+CX164</f>
        <v>0</v>
      </c>
      <c r="CZ164" s="4">
        <f t="shared" si="20"/>
        <v>0</v>
      </c>
      <c r="DA164" s="4">
        <f t="shared" si="20"/>
        <v>0</v>
      </c>
      <c r="DB164" s="4">
        <f t="shared" si="20"/>
        <v>0</v>
      </c>
      <c r="DC164" s="4">
        <f t="shared" si="20"/>
        <v>0</v>
      </c>
      <c r="DD164" s="4">
        <f t="shared" si="20"/>
        <v>0</v>
      </c>
      <c r="DE164" s="4">
        <f t="shared" si="20"/>
        <v>0</v>
      </c>
      <c r="DF164" s="4">
        <f t="shared" si="20"/>
        <v>0</v>
      </c>
      <c r="DG164" s="4">
        <f t="shared" si="20"/>
        <v>0</v>
      </c>
      <c r="DH164" s="4">
        <f t="shared" si="20"/>
        <v>0</v>
      </c>
      <c r="DI164" s="4">
        <f t="shared" si="20"/>
        <v>0</v>
      </c>
      <c r="DJ164" s="4">
        <f t="shared" si="20"/>
        <v>0</v>
      </c>
    </row>
    <row r="165" spans="2:114">
      <c r="B165" t="str">
        <f t="shared" si="14"/>
        <v>Создание / реконструкция объект №6</v>
      </c>
      <c r="G165" s="7" t="s">
        <v>0</v>
      </c>
      <c r="J165" s="4">
        <f t="shared" si="15"/>
        <v>0</v>
      </c>
      <c r="K165" s="4">
        <f t="shared" si="16"/>
        <v>0</v>
      </c>
      <c r="L165" s="4">
        <f t="shared" si="16"/>
        <v>0</v>
      </c>
      <c r="M165" s="4">
        <f t="shared" si="16"/>
        <v>0</v>
      </c>
      <c r="N165" s="4">
        <f t="shared" si="16"/>
        <v>0</v>
      </c>
      <c r="O165" s="4">
        <f t="shared" si="16"/>
        <v>0</v>
      </c>
      <c r="P165" s="4">
        <f t="shared" si="16"/>
        <v>0</v>
      </c>
      <c r="Q165" s="4">
        <f t="shared" si="16"/>
        <v>0</v>
      </c>
      <c r="R165" s="4">
        <f t="shared" si="16"/>
        <v>0</v>
      </c>
      <c r="S165" s="4">
        <f t="shared" si="16"/>
        <v>0</v>
      </c>
      <c r="T165" s="4">
        <f t="shared" si="16"/>
        <v>0</v>
      </c>
      <c r="U165" s="4">
        <f t="shared" si="16"/>
        <v>0</v>
      </c>
      <c r="V165" s="4">
        <f t="shared" si="16"/>
        <v>0</v>
      </c>
      <c r="W165" s="4">
        <f t="shared" si="16"/>
        <v>0</v>
      </c>
      <c r="X165" s="4">
        <f t="shared" si="16"/>
        <v>0</v>
      </c>
      <c r="Y165" s="4">
        <f t="shared" si="16"/>
        <v>0</v>
      </c>
      <c r="Z165" s="4">
        <f t="shared" si="16"/>
        <v>0</v>
      </c>
      <c r="AA165" s="4">
        <f t="shared" si="16"/>
        <v>0</v>
      </c>
      <c r="AB165" s="4">
        <f t="shared" si="16"/>
        <v>0</v>
      </c>
      <c r="AC165" s="4">
        <f t="shared" si="16"/>
        <v>0</v>
      </c>
      <c r="AD165" s="4">
        <f t="shared" si="16"/>
        <v>0</v>
      </c>
      <c r="AE165" s="4">
        <f t="shared" si="16"/>
        <v>0</v>
      </c>
      <c r="AF165" s="4">
        <f t="shared" si="16"/>
        <v>0</v>
      </c>
      <c r="AG165" s="4">
        <f t="shared" si="16"/>
        <v>0</v>
      </c>
      <c r="AH165" s="4">
        <f t="shared" si="17"/>
        <v>0</v>
      </c>
      <c r="AI165" s="4">
        <f t="shared" si="17"/>
        <v>0</v>
      </c>
      <c r="AJ165" s="4">
        <f t="shared" si="17"/>
        <v>0</v>
      </c>
      <c r="AK165" s="4">
        <f t="shared" si="17"/>
        <v>0</v>
      </c>
      <c r="AL165" s="4">
        <f t="shared" si="17"/>
        <v>0</v>
      </c>
      <c r="AM165" s="4">
        <f t="shared" si="17"/>
        <v>0</v>
      </c>
      <c r="AN165" s="4">
        <f t="shared" si="17"/>
        <v>0</v>
      </c>
      <c r="AO165" s="4">
        <f t="shared" si="17"/>
        <v>0</v>
      </c>
      <c r="AP165" s="4">
        <f t="shared" si="17"/>
        <v>0</v>
      </c>
      <c r="AQ165" s="4">
        <f t="shared" si="17"/>
        <v>0</v>
      </c>
      <c r="AR165" s="4">
        <f t="shared" si="17"/>
        <v>0</v>
      </c>
      <c r="AS165" s="4">
        <f t="shared" si="17"/>
        <v>0</v>
      </c>
      <c r="AT165" s="4">
        <f t="shared" si="17"/>
        <v>0</v>
      </c>
      <c r="AU165" s="4">
        <f t="shared" si="17"/>
        <v>0</v>
      </c>
      <c r="AV165" s="4">
        <f t="shared" si="17"/>
        <v>0</v>
      </c>
      <c r="AW165" s="4">
        <f t="shared" si="17"/>
        <v>0</v>
      </c>
      <c r="AX165" s="4">
        <f t="shared" si="17"/>
        <v>0</v>
      </c>
      <c r="AY165" s="4">
        <f t="shared" si="17"/>
        <v>0</v>
      </c>
      <c r="AZ165" s="4">
        <f t="shared" si="17"/>
        <v>0</v>
      </c>
      <c r="BA165" s="4">
        <f t="shared" si="17"/>
        <v>0</v>
      </c>
      <c r="BB165" s="4">
        <f t="shared" si="17"/>
        <v>0</v>
      </c>
      <c r="BC165" s="4">
        <f t="shared" si="17"/>
        <v>0</v>
      </c>
      <c r="BD165" s="4">
        <f t="shared" si="17"/>
        <v>0</v>
      </c>
      <c r="BE165" s="4">
        <f t="shared" si="17"/>
        <v>0</v>
      </c>
      <c r="BF165" s="4">
        <f t="shared" si="17"/>
        <v>0</v>
      </c>
      <c r="BG165" s="4">
        <f t="shared" ref="AH165:CA170" si="21">-N((BG121-BF121)&lt;0)*(BG121-BF121)+BF165</f>
        <v>0</v>
      </c>
      <c r="BH165" s="4">
        <f t="shared" si="21"/>
        <v>0</v>
      </c>
      <c r="BI165" s="4">
        <f t="shared" si="21"/>
        <v>0</v>
      </c>
      <c r="BJ165" s="4">
        <f t="shared" si="21"/>
        <v>0</v>
      </c>
      <c r="BK165" s="4">
        <f t="shared" si="21"/>
        <v>0</v>
      </c>
      <c r="BL165" s="4">
        <f t="shared" si="21"/>
        <v>0</v>
      </c>
      <c r="BM165" s="4">
        <f t="shared" si="21"/>
        <v>0</v>
      </c>
      <c r="BN165" s="4">
        <f t="shared" si="21"/>
        <v>0</v>
      </c>
      <c r="BO165" s="4">
        <f t="shared" si="21"/>
        <v>0</v>
      </c>
      <c r="BP165" s="4">
        <f t="shared" si="21"/>
        <v>0</v>
      </c>
      <c r="BQ165" s="4">
        <f t="shared" si="21"/>
        <v>0</v>
      </c>
      <c r="BR165" s="4">
        <f t="shared" si="21"/>
        <v>0</v>
      </c>
      <c r="BS165" s="4">
        <f t="shared" si="21"/>
        <v>0</v>
      </c>
      <c r="BT165" s="4">
        <f t="shared" si="21"/>
        <v>0</v>
      </c>
      <c r="BU165" s="4">
        <f t="shared" si="21"/>
        <v>0</v>
      </c>
      <c r="BV165" s="4">
        <f t="shared" si="21"/>
        <v>0</v>
      </c>
      <c r="BW165" s="4">
        <f t="shared" si="21"/>
        <v>0</v>
      </c>
      <c r="BX165" s="4">
        <f t="shared" si="21"/>
        <v>0</v>
      </c>
      <c r="BY165" s="4">
        <f t="shared" si="21"/>
        <v>0</v>
      </c>
      <c r="BZ165" s="4">
        <f t="shared" si="21"/>
        <v>0</v>
      </c>
      <c r="CA165" s="4">
        <f t="shared" si="21"/>
        <v>0</v>
      </c>
      <c r="CB165" s="4">
        <f t="shared" si="20"/>
        <v>0</v>
      </c>
      <c r="CC165" s="4">
        <f t="shared" si="20"/>
        <v>0</v>
      </c>
      <c r="CD165" s="4">
        <f t="shared" si="20"/>
        <v>0</v>
      </c>
      <c r="CE165" s="4">
        <f t="shared" si="20"/>
        <v>0</v>
      </c>
      <c r="CF165" s="4">
        <f t="shared" si="20"/>
        <v>0</v>
      </c>
      <c r="CG165" s="4">
        <f t="shared" si="20"/>
        <v>0</v>
      </c>
      <c r="CH165" s="4">
        <f t="shared" si="20"/>
        <v>0</v>
      </c>
      <c r="CI165" s="4">
        <f t="shared" si="20"/>
        <v>0</v>
      </c>
      <c r="CJ165" s="4">
        <f t="shared" si="20"/>
        <v>0</v>
      </c>
      <c r="CK165" s="4">
        <f t="shared" si="20"/>
        <v>0</v>
      </c>
      <c r="CL165" s="4">
        <f t="shared" si="20"/>
        <v>0</v>
      </c>
      <c r="CM165" s="4">
        <f t="shared" si="20"/>
        <v>0</v>
      </c>
      <c r="CN165" s="4">
        <f t="shared" si="20"/>
        <v>0</v>
      </c>
      <c r="CO165" s="4">
        <f t="shared" si="20"/>
        <v>0</v>
      </c>
      <c r="CP165" s="4">
        <f t="shared" si="20"/>
        <v>0</v>
      </c>
      <c r="CQ165" s="4">
        <f t="shared" si="20"/>
        <v>0</v>
      </c>
      <c r="CR165" s="4">
        <f t="shared" si="20"/>
        <v>0</v>
      </c>
      <c r="CS165" s="4">
        <f t="shared" si="20"/>
        <v>0</v>
      </c>
      <c r="CT165" s="4">
        <f t="shared" si="20"/>
        <v>0</v>
      </c>
      <c r="CU165" s="4">
        <f t="shared" si="20"/>
        <v>0</v>
      </c>
      <c r="CV165" s="4">
        <f t="shared" si="20"/>
        <v>0</v>
      </c>
      <c r="CW165" s="4">
        <f t="shared" si="20"/>
        <v>0</v>
      </c>
      <c r="CX165" s="4">
        <f t="shared" si="20"/>
        <v>0</v>
      </c>
      <c r="CY165" s="4">
        <f t="shared" si="20"/>
        <v>0</v>
      </c>
      <c r="CZ165" s="4">
        <f t="shared" si="20"/>
        <v>0</v>
      </c>
      <c r="DA165" s="4">
        <f t="shared" si="20"/>
        <v>0</v>
      </c>
      <c r="DB165" s="4">
        <f t="shared" si="20"/>
        <v>0</v>
      </c>
      <c r="DC165" s="4">
        <f t="shared" si="20"/>
        <v>0</v>
      </c>
      <c r="DD165" s="4">
        <f t="shared" si="20"/>
        <v>0</v>
      </c>
      <c r="DE165" s="4">
        <f t="shared" si="20"/>
        <v>0</v>
      </c>
      <c r="DF165" s="4">
        <f t="shared" si="20"/>
        <v>0</v>
      </c>
      <c r="DG165" s="4">
        <f t="shared" si="20"/>
        <v>0</v>
      </c>
      <c r="DH165" s="4">
        <f t="shared" si="20"/>
        <v>0</v>
      </c>
      <c r="DI165" s="4">
        <f t="shared" si="20"/>
        <v>0</v>
      </c>
      <c r="DJ165" s="4">
        <f t="shared" si="20"/>
        <v>0</v>
      </c>
    </row>
    <row r="166" spans="2:114">
      <c r="B166" t="str">
        <f t="shared" si="14"/>
        <v>Создание / реконструкция объект №7</v>
      </c>
      <c r="G166" s="7" t="s">
        <v>0</v>
      </c>
      <c r="J166" s="4">
        <f t="shared" si="15"/>
        <v>0</v>
      </c>
      <c r="K166" s="4">
        <f t="shared" si="16"/>
        <v>0</v>
      </c>
      <c r="L166" s="4">
        <f t="shared" si="16"/>
        <v>0</v>
      </c>
      <c r="M166" s="4">
        <f t="shared" si="16"/>
        <v>0</v>
      </c>
      <c r="N166" s="4">
        <f t="shared" si="16"/>
        <v>0</v>
      </c>
      <c r="O166" s="4">
        <f t="shared" si="16"/>
        <v>0</v>
      </c>
      <c r="P166" s="4">
        <f t="shared" si="16"/>
        <v>0</v>
      </c>
      <c r="Q166" s="4">
        <f t="shared" si="16"/>
        <v>0</v>
      </c>
      <c r="R166" s="4">
        <f t="shared" si="16"/>
        <v>0</v>
      </c>
      <c r="S166" s="4">
        <f t="shared" si="16"/>
        <v>0</v>
      </c>
      <c r="T166" s="4">
        <f t="shared" si="16"/>
        <v>0</v>
      </c>
      <c r="U166" s="4">
        <f t="shared" si="16"/>
        <v>0</v>
      </c>
      <c r="V166" s="4">
        <f t="shared" si="16"/>
        <v>0</v>
      </c>
      <c r="W166" s="4">
        <f t="shared" si="16"/>
        <v>0</v>
      </c>
      <c r="X166" s="4">
        <f t="shared" si="16"/>
        <v>0</v>
      </c>
      <c r="Y166" s="4">
        <f t="shared" si="16"/>
        <v>0</v>
      </c>
      <c r="Z166" s="4">
        <f t="shared" si="16"/>
        <v>0</v>
      </c>
      <c r="AA166" s="4">
        <f t="shared" si="16"/>
        <v>0</v>
      </c>
      <c r="AB166" s="4">
        <f t="shared" si="16"/>
        <v>0</v>
      </c>
      <c r="AC166" s="4">
        <f t="shared" si="16"/>
        <v>0</v>
      </c>
      <c r="AD166" s="4">
        <f t="shared" si="16"/>
        <v>0</v>
      </c>
      <c r="AE166" s="4">
        <f t="shared" si="16"/>
        <v>0</v>
      </c>
      <c r="AF166" s="4">
        <f t="shared" si="16"/>
        <v>0</v>
      </c>
      <c r="AG166" s="4">
        <f t="shared" si="16"/>
        <v>0</v>
      </c>
      <c r="AH166" s="4">
        <f t="shared" si="21"/>
        <v>0</v>
      </c>
      <c r="AI166" s="4">
        <f t="shared" si="21"/>
        <v>0</v>
      </c>
      <c r="AJ166" s="4">
        <f t="shared" si="21"/>
        <v>0</v>
      </c>
      <c r="AK166" s="4">
        <f t="shared" si="21"/>
        <v>0</v>
      </c>
      <c r="AL166" s="4">
        <f t="shared" si="21"/>
        <v>0</v>
      </c>
      <c r="AM166" s="4">
        <f t="shared" si="21"/>
        <v>0</v>
      </c>
      <c r="AN166" s="4">
        <f t="shared" si="21"/>
        <v>0</v>
      </c>
      <c r="AO166" s="4">
        <f t="shared" si="21"/>
        <v>0</v>
      </c>
      <c r="AP166" s="4">
        <f t="shared" si="21"/>
        <v>0</v>
      </c>
      <c r="AQ166" s="4">
        <f t="shared" si="21"/>
        <v>0</v>
      </c>
      <c r="AR166" s="4">
        <f t="shared" si="21"/>
        <v>0</v>
      </c>
      <c r="AS166" s="4">
        <f t="shared" si="21"/>
        <v>0</v>
      </c>
      <c r="AT166" s="4">
        <f t="shared" si="21"/>
        <v>0</v>
      </c>
      <c r="AU166" s="4">
        <f t="shared" si="21"/>
        <v>0</v>
      </c>
      <c r="AV166" s="4">
        <f t="shared" si="21"/>
        <v>0</v>
      </c>
      <c r="AW166" s="4">
        <f t="shared" si="21"/>
        <v>0</v>
      </c>
      <c r="AX166" s="4">
        <f t="shared" si="21"/>
        <v>0</v>
      </c>
      <c r="AY166" s="4">
        <f t="shared" si="21"/>
        <v>0</v>
      </c>
      <c r="AZ166" s="4">
        <f t="shared" si="21"/>
        <v>0</v>
      </c>
      <c r="BA166" s="4">
        <f t="shared" si="21"/>
        <v>0</v>
      </c>
      <c r="BB166" s="4">
        <f t="shared" si="21"/>
        <v>0</v>
      </c>
      <c r="BC166" s="4">
        <f t="shared" si="21"/>
        <v>0</v>
      </c>
      <c r="BD166" s="4">
        <f t="shared" si="21"/>
        <v>0</v>
      </c>
      <c r="BE166" s="4">
        <f t="shared" si="21"/>
        <v>0</v>
      </c>
      <c r="BF166" s="4">
        <f t="shared" si="21"/>
        <v>0</v>
      </c>
      <c r="BG166" s="4">
        <f t="shared" si="21"/>
        <v>0</v>
      </c>
      <c r="BH166" s="4">
        <f t="shared" si="21"/>
        <v>0</v>
      </c>
      <c r="BI166" s="4">
        <f t="shared" si="21"/>
        <v>0</v>
      </c>
      <c r="BJ166" s="4">
        <f t="shared" si="21"/>
        <v>0</v>
      </c>
      <c r="BK166" s="4">
        <f t="shared" si="21"/>
        <v>0</v>
      </c>
      <c r="BL166" s="4">
        <f t="shared" si="21"/>
        <v>0</v>
      </c>
      <c r="BM166" s="4">
        <f t="shared" si="21"/>
        <v>0</v>
      </c>
      <c r="BN166" s="4">
        <f t="shared" si="21"/>
        <v>0</v>
      </c>
      <c r="BO166" s="4">
        <f t="shared" si="21"/>
        <v>0</v>
      </c>
      <c r="BP166" s="4">
        <f t="shared" si="21"/>
        <v>0</v>
      </c>
      <c r="BQ166" s="4">
        <f t="shared" si="21"/>
        <v>0</v>
      </c>
      <c r="BR166" s="4">
        <f t="shared" si="21"/>
        <v>0</v>
      </c>
      <c r="BS166" s="4">
        <f t="shared" si="21"/>
        <v>0</v>
      </c>
      <c r="BT166" s="4">
        <f t="shared" si="21"/>
        <v>0</v>
      </c>
      <c r="BU166" s="4">
        <f t="shared" si="21"/>
        <v>0</v>
      </c>
      <c r="BV166" s="4">
        <f t="shared" si="21"/>
        <v>0</v>
      </c>
      <c r="BW166" s="4">
        <f t="shared" si="21"/>
        <v>0</v>
      </c>
      <c r="BX166" s="4">
        <f t="shared" si="21"/>
        <v>0</v>
      </c>
      <c r="BY166" s="4">
        <f t="shared" si="21"/>
        <v>0</v>
      </c>
      <c r="BZ166" s="4">
        <f t="shared" si="21"/>
        <v>0</v>
      </c>
      <c r="CA166" s="4">
        <f t="shared" si="21"/>
        <v>0</v>
      </c>
      <c r="CB166" s="4">
        <f t="shared" si="20"/>
        <v>0</v>
      </c>
      <c r="CC166" s="4">
        <f t="shared" si="20"/>
        <v>0</v>
      </c>
      <c r="CD166" s="4">
        <f t="shared" si="20"/>
        <v>0</v>
      </c>
      <c r="CE166" s="4">
        <f t="shared" si="20"/>
        <v>0</v>
      </c>
      <c r="CF166" s="4">
        <f t="shared" si="20"/>
        <v>0</v>
      </c>
      <c r="CG166" s="4">
        <f t="shared" si="20"/>
        <v>0</v>
      </c>
      <c r="CH166" s="4">
        <f t="shared" si="20"/>
        <v>0</v>
      </c>
      <c r="CI166" s="4">
        <f t="shared" si="20"/>
        <v>0</v>
      </c>
      <c r="CJ166" s="4">
        <f t="shared" si="20"/>
        <v>0</v>
      </c>
      <c r="CK166" s="4">
        <f t="shared" si="20"/>
        <v>0</v>
      </c>
      <c r="CL166" s="4">
        <f t="shared" si="20"/>
        <v>0</v>
      </c>
      <c r="CM166" s="4">
        <f t="shared" si="20"/>
        <v>0</v>
      </c>
      <c r="CN166" s="4">
        <f t="shared" si="20"/>
        <v>0</v>
      </c>
      <c r="CO166" s="4">
        <f t="shared" si="20"/>
        <v>0</v>
      </c>
      <c r="CP166" s="4">
        <f t="shared" si="20"/>
        <v>0</v>
      </c>
      <c r="CQ166" s="4">
        <f t="shared" si="20"/>
        <v>0</v>
      </c>
      <c r="CR166" s="4">
        <f t="shared" si="20"/>
        <v>0</v>
      </c>
      <c r="CS166" s="4">
        <f t="shared" si="20"/>
        <v>0</v>
      </c>
      <c r="CT166" s="4">
        <f t="shared" si="20"/>
        <v>0</v>
      </c>
      <c r="CU166" s="4">
        <f t="shared" si="20"/>
        <v>0</v>
      </c>
      <c r="CV166" s="4">
        <f t="shared" si="20"/>
        <v>0</v>
      </c>
      <c r="CW166" s="4">
        <f t="shared" si="20"/>
        <v>0</v>
      </c>
      <c r="CX166" s="4">
        <f t="shared" si="20"/>
        <v>0</v>
      </c>
      <c r="CY166" s="4">
        <f t="shared" si="20"/>
        <v>0</v>
      </c>
      <c r="CZ166" s="4">
        <f t="shared" si="20"/>
        <v>0</v>
      </c>
      <c r="DA166" s="4">
        <f t="shared" si="20"/>
        <v>0</v>
      </c>
      <c r="DB166" s="4">
        <f t="shared" si="20"/>
        <v>0</v>
      </c>
      <c r="DC166" s="4">
        <f t="shared" si="20"/>
        <v>0</v>
      </c>
      <c r="DD166" s="4">
        <f t="shared" si="20"/>
        <v>0</v>
      </c>
      <c r="DE166" s="4">
        <f t="shared" si="20"/>
        <v>0</v>
      </c>
      <c r="DF166" s="4">
        <f t="shared" si="20"/>
        <v>0</v>
      </c>
      <c r="DG166" s="4">
        <f t="shared" si="20"/>
        <v>0</v>
      </c>
      <c r="DH166" s="4">
        <f t="shared" si="20"/>
        <v>0</v>
      </c>
      <c r="DI166" s="4">
        <f t="shared" si="20"/>
        <v>0</v>
      </c>
      <c r="DJ166" s="4">
        <f t="shared" si="20"/>
        <v>0</v>
      </c>
    </row>
    <row r="167" spans="2:114">
      <c r="B167" t="str">
        <f t="shared" si="14"/>
        <v>Создание / реконструкция объект №8</v>
      </c>
      <c r="G167" s="7" t="s">
        <v>0</v>
      </c>
      <c r="J167" s="4">
        <f t="shared" si="15"/>
        <v>0</v>
      </c>
      <c r="K167" s="4">
        <f t="shared" si="16"/>
        <v>0</v>
      </c>
      <c r="L167" s="4">
        <f t="shared" si="16"/>
        <v>0</v>
      </c>
      <c r="M167" s="4">
        <f t="shared" si="16"/>
        <v>0</v>
      </c>
      <c r="N167" s="4">
        <f t="shared" si="16"/>
        <v>0</v>
      </c>
      <c r="O167" s="4">
        <f t="shared" si="16"/>
        <v>0</v>
      </c>
      <c r="P167" s="4">
        <f t="shared" si="16"/>
        <v>0</v>
      </c>
      <c r="Q167" s="4">
        <f t="shared" si="16"/>
        <v>0</v>
      </c>
      <c r="R167" s="4">
        <f t="shared" si="16"/>
        <v>0</v>
      </c>
      <c r="S167" s="4">
        <f t="shared" si="16"/>
        <v>0</v>
      </c>
      <c r="T167" s="4">
        <f t="shared" si="16"/>
        <v>0</v>
      </c>
      <c r="U167" s="4">
        <f t="shared" si="16"/>
        <v>0</v>
      </c>
      <c r="V167" s="4">
        <f t="shared" si="16"/>
        <v>0</v>
      </c>
      <c r="W167" s="4">
        <f t="shared" si="16"/>
        <v>0</v>
      </c>
      <c r="X167" s="4">
        <f t="shared" si="16"/>
        <v>0</v>
      </c>
      <c r="Y167" s="4">
        <f t="shared" si="16"/>
        <v>0</v>
      </c>
      <c r="Z167" s="4">
        <f t="shared" si="16"/>
        <v>0</v>
      </c>
      <c r="AA167" s="4">
        <f t="shared" si="16"/>
        <v>0</v>
      </c>
      <c r="AB167" s="4">
        <f t="shared" si="16"/>
        <v>0</v>
      </c>
      <c r="AC167" s="4">
        <f t="shared" si="16"/>
        <v>0</v>
      </c>
      <c r="AD167" s="4">
        <f t="shared" si="16"/>
        <v>0</v>
      </c>
      <c r="AE167" s="4">
        <f t="shared" si="16"/>
        <v>0</v>
      </c>
      <c r="AF167" s="4">
        <f t="shared" si="16"/>
        <v>0</v>
      </c>
      <c r="AG167" s="4">
        <f t="shared" si="16"/>
        <v>0</v>
      </c>
      <c r="AH167" s="4">
        <f t="shared" si="21"/>
        <v>0</v>
      </c>
      <c r="AI167" s="4">
        <f t="shared" si="21"/>
        <v>0</v>
      </c>
      <c r="AJ167" s="4">
        <f t="shared" si="21"/>
        <v>0</v>
      </c>
      <c r="AK167" s="4">
        <f t="shared" si="21"/>
        <v>0</v>
      </c>
      <c r="AL167" s="4">
        <f t="shared" si="21"/>
        <v>0</v>
      </c>
      <c r="AM167" s="4">
        <f t="shared" si="21"/>
        <v>0</v>
      </c>
      <c r="AN167" s="4">
        <f t="shared" si="21"/>
        <v>0</v>
      </c>
      <c r="AO167" s="4">
        <f t="shared" si="21"/>
        <v>0</v>
      </c>
      <c r="AP167" s="4">
        <f t="shared" si="21"/>
        <v>0</v>
      </c>
      <c r="AQ167" s="4">
        <f t="shared" si="21"/>
        <v>0</v>
      </c>
      <c r="AR167" s="4">
        <f t="shared" si="21"/>
        <v>0</v>
      </c>
      <c r="AS167" s="4">
        <f t="shared" si="21"/>
        <v>0</v>
      </c>
      <c r="AT167" s="4">
        <f t="shared" si="21"/>
        <v>0</v>
      </c>
      <c r="AU167" s="4">
        <f t="shared" si="21"/>
        <v>0</v>
      </c>
      <c r="AV167" s="4">
        <f t="shared" si="21"/>
        <v>0</v>
      </c>
      <c r="AW167" s="4">
        <f t="shared" si="21"/>
        <v>0</v>
      </c>
      <c r="AX167" s="4">
        <f t="shared" si="21"/>
        <v>0</v>
      </c>
      <c r="AY167" s="4">
        <f t="shared" si="21"/>
        <v>0</v>
      </c>
      <c r="AZ167" s="4">
        <f t="shared" si="21"/>
        <v>0</v>
      </c>
      <c r="BA167" s="4">
        <f t="shared" si="21"/>
        <v>0</v>
      </c>
      <c r="BB167" s="4">
        <f t="shared" si="21"/>
        <v>0</v>
      </c>
      <c r="BC167" s="4">
        <f t="shared" si="21"/>
        <v>0</v>
      </c>
      <c r="BD167" s="4">
        <f t="shared" si="21"/>
        <v>0</v>
      </c>
      <c r="BE167" s="4">
        <f t="shared" si="21"/>
        <v>0</v>
      </c>
      <c r="BF167" s="4">
        <f t="shared" si="21"/>
        <v>0</v>
      </c>
      <c r="BG167" s="4">
        <f t="shared" si="21"/>
        <v>0</v>
      </c>
      <c r="BH167" s="4">
        <f t="shared" si="21"/>
        <v>0</v>
      </c>
      <c r="BI167" s="4">
        <f t="shared" si="21"/>
        <v>0</v>
      </c>
      <c r="BJ167" s="4">
        <f t="shared" si="21"/>
        <v>0</v>
      </c>
      <c r="BK167" s="4">
        <f t="shared" si="21"/>
        <v>0</v>
      </c>
      <c r="BL167" s="4">
        <f t="shared" si="21"/>
        <v>0</v>
      </c>
      <c r="BM167" s="4">
        <f t="shared" si="21"/>
        <v>0</v>
      </c>
      <c r="BN167" s="4">
        <f t="shared" si="21"/>
        <v>0</v>
      </c>
      <c r="BO167" s="4">
        <f t="shared" si="21"/>
        <v>0</v>
      </c>
      <c r="BP167" s="4">
        <f t="shared" si="21"/>
        <v>0</v>
      </c>
      <c r="BQ167" s="4">
        <f t="shared" si="21"/>
        <v>0</v>
      </c>
      <c r="BR167" s="4">
        <f t="shared" si="21"/>
        <v>0</v>
      </c>
      <c r="BS167" s="4">
        <f t="shared" si="21"/>
        <v>0</v>
      </c>
      <c r="BT167" s="4">
        <f t="shared" si="21"/>
        <v>0</v>
      </c>
      <c r="BU167" s="4">
        <f t="shared" si="21"/>
        <v>0</v>
      </c>
      <c r="BV167" s="4">
        <f t="shared" si="21"/>
        <v>0</v>
      </c>
      <c r="BW167" s="4">
        <f t="shared" si="21"/>
        <v>0</v>
      </c>
      <c r="BX167" s="4">
        <f t="shared" si="21"/>
        <v>0</v>
      </c>
      <c r="BY167" s="4">
        <f t="shared" si="21"/>
        <v>0</v>
      </c>
      <c r="BZ167" s="4">
        <f t="shared" si="21"/>
        <v>0</v>
      </c>
      <c r="CA167" s="4">
        <f t="shared" si="21"/>
        <v>0</v>
      </c>
      <c r="CB167" s="4">
        <f t="shared" si="20"/>
        <v>0</v>
      </c>
      <c r="CC167" s="4">
        <f t="shared" si="20"/>
        <v>0</v>
      </c>
      <c r="CD167" s="4">
        <f t="shared" si="20"/>
        <v>0</v>
      </c>
      <c r="CE167" s="4">
        <f t="shared" si="20"/>
        <v>0</v>
      </c>
      <c r="CF167" s="4">
        <f t="shared" si="20"/>
        <v>0</v>
      </c>
      <c r="CG167" s="4">
        <f t="shared" si="20"/>
        <v>0</v>
      </c>
      <c r="CH167" s="4">
        <f t="shared" si="20"/>
        <v>0</v>
      </c>
      <c r="CI167" s="4">
        <f t="shared" si="20"/>
        <v>0</v>
      </c>
      <c r="CJ167" s="4">
        <f t="shared" si="20"/>
        <v>0</v>
      </c>
      <c r="CK167" s="4">
        <f t="shared" si="20"/>
        <v>0</v>
      </c>
      <c r="CL167" s="4">
        <f t="shared" si="20"/>
        <v>0</v>
      </c>
      <c r="CM167" s="4">
        <f t="shared" si="20"/>
        <v>0</v>
      </c>
      <c r="CN167" s="4">
        <f t="shared" si="20"/>
        <v>0</v>
      </c>
      <c r="CO167" s="4">
        <f t="shared" si="20"/>
        <v>0</v>
      </c>
      <c r="CP167" s="4">
        <f t="shared" si="20"/>
        <v>0</v>
      </c>
      <c r="CQ167" s="4">
        <f t="shared" si="20"/>
        <v>0</v>
      </c>
      <c r="CR167" s="4">
        <f t="shared" si="20"/>
        <v>0</v>
      </c>
      <c r="CS167" s="4">
        <f t="shared" si="20"/>
        <v>0</v>
      </c>
      <c r="CT167" s="4">
        <f t="shared" si="20"/>
        <v>0</v>
      </c>
      <c r="CU167" s="4">
        <f t="shared" si="20"/>
        <v>0</v>
      </c>
      <c r="CV167" s="4">
        <f t="shared" si="20"/>
        <v>0</v>
      </c>
      <c r="CW167" s="4">
        <f t="shared" si="20"/>
        <v>0</v>
      </c>
      <c r="CX167" s="4">
        <f t="shared" si="20"/>
        <v>0</v>
      </c>
      <c r="CY167" s="4">
        <f t="shared" si="20"/>
        <v>0</v>
      </c>
      <c r="CZ167" s="4">
        <f t="shared" si="20"/>
        <v>0</v>
      </c>
      <c r="DA167" s="4">
        <f t="shared" si="20"/>
        <v>0</v>
      </c>
      <c r="DB167" s="4">
        <f t="shared" si="20"/>
        <v>0</v>
      </c>
      <c r="DC167" s="4">
        <f t="shared" si="20"/>
        <v>0</v>
      </c>
      <c r="DD167" s="4">
        <f t="shared" si="20"/>
        <v>0</v>
      </c>
      <c r="DE167" s="4">
        <f t="shared" si="20"/>
        <v>0</v>
      </c>
      <c r="DF167" s="4">
        <f t="shared" si="20"/>
        <v>0</v>
      </c>
      <c r="DG167" s="4">
        <f t="shared" si="20"/>
        <v>0</v>
      </c>
      <c r="DH167" s="4">
        <f t="shared" si="20"/>
        <v>0</v>
      </c>
      <c r="DI167" s="4">
        <f t="shared" si="20"/>
        <v>0</v>
      </c>
      <c r="DJ167" s="4">
        <f t="shared" si="20"/>
        <v>0</v>
      </c>
    </row>
    <row r="168" spans="2:114">
      <c r="B168" t="str">
        <f t="shared" si="14"/>
        <v>Создание / реконструкция объект №9</v>
      </c>
      <c r="G168" s="7" t="s">
        <v>0</v>
      </c>
      <c r="J168" s="4">
        <f t="shared" si="15"/>
        <v>0</v>
      </c>
      <c r="K168" s="4">
        <f t="shared" si="16"/>
        <v>0</v>
      </c>
      <c r="L168" s="4">
        <f t="shared" si="16"/>
        <v>0</v>
      </c>
      <c r="M168" s="4">
        <f t="shared" si="16"/>
        <v>0</v>
      </c>
      <c r="N168" s="4">
        <f t="shared" si="16"/>
        <v>0</v>
      </c>
      <c r="O168" s="4">
        <f t="shared" si="16"/>
        <v>0</v>
      </c>
      <c r="P168" s="4">
        <f t="shared" si="16"/>
        <v>0</v>
      </c>
      <c r="Q168" s="4">
        <f t="shared" si="16"/>
        <v>0</v>
      </c>
      <c r="R168" s="4">
        <f t="shared" si="16"/>
        <v>0</v>
      </c>
      <c r="S168" s="4">
        <f t="shared" si="16"/>
        <v>0</v>
      </c>
      <c r="T168" s="4">
        <f t="shared" si="16"/>
        <v>0</v>
      </c>
      <c r="U168" s="4">
        <f t="shared" si="16"/>
        <v>0</v>
      </c>
      <c r="V168" s="4">
        <f t="shared" si="16"/>
        <v>0</v>
      </c>
      <c r="W168" s="4">
        <f t="shared" si="16"/>
        <v>0</v>
      </c>
      <c r="X168" s="4">
        <f t="shared" si="16"/>
        <v>0</v>
      </c>
      <c r="Y168" s="4">
        <f t="shared" si="16"/>
        <v>0</v>
      </c>
      <c r="Z168" s="4">
        <f t="shared" si="16"/>
        <v>0</v>
      </c>
      <c r="AA168" s="4">
        <f t="shared" si="16"/>
        <v>0</v>
      </c>
      <c r="AB168" s="4">
        <f t="shared" si="16"/>
        <v>0</v>
      </c>
      <c r="AC168" s="4">
        <f t="shared" si="16"/>
        <v>0</v>
      </c>
      <c r="AD168" s="4">
        <f t="shared" si="16"/>
        <v>0</v>
      </c>
      <c r="AE168" s="4">
        <f t="shared" si="16"/>
        <v>0</v>
      </c>
      <c r="AF168" s="4">
        <f t="shared" si="16"/>
        <v>0</v>
      </c>
      <c r="AG168" s="4">
        <f t="shared" si="16"/>
        <v>0</v>
      </c>
      <c r="AH168" s="4">
        <f t="shared" si="21"/>
        <v>0</v>
      </c>
      <c r="AI168" s="4">
        <f t="shared" si="21"/>
        <v>0</v>
      </c>
      <c r="AJ168" s="4">
        <f t="shared" si="21"/>
        <v>0</v>
      </c>
      <c r="AK168" s="4">
        <f t="shared" si="21"/>
        <v>0</v>
      </c>
      <c r="AL168" s="4">
        <f t="shared" si="21"/>
        <v>0</v>
      </c>
      <c r="AM168" s="4">
        <f t="shared" si="21"/>
        <v>0</v>
      </c>
      <c r="AN168" s="4">
        <f t="shared" si="21"/>
        <v>0</v>
      </c>
      <c r="AO168" s="4">
        <f t="shared" si="21"/>
        <v>0</v>
      </c>
      <c r="AP168" s="4">
        <f t="shared" si="21"/>
        <v>0</v>
      </c>
      <c r="AQ168" s="4">
        <f t="shared" si="21"/>
        <v>0</v>
      </c>
      <c r="AR168" s="4">
        <f t="shared" si="21"/>
        <v>0</v>
      </c>
      <c r="AS168" s="4">
        <f t="shared" si="21"/>
        <v>0</v>
      </c>
      <c r="AT168" s="4">
        <f t="shared" si="21"/>
        <v>0</v>
      </c>
      <c r="AU168" s="4">
        <f t="shared" si="21"/>
        <v>0</v>
      </c>
      <c r="AV168" s="4">
        <f t="shared" si="21"/>
        <v>0</v>
      </c>
      <c r="AW168" s="4">
        <f t="shared" si="21"/>
        <v>0</v>
      </c>
      <c r="AX168" s="4">
        <f t="shared" si="21"/>
        <v>0</v>
      </c>
      <c r="AY168" s="4">
        <f t="shared" si="21"/>
        <v>0</v>
      </c>
      <c r="AZ168" s="4">
        <f t="shared" si="21"/>
        <v>0</v>
      </c>
      <c r="BA168" s="4">
        <f t="shared" si="21"/>
        <v>0</v>
      </c>
      <c r="BB168" s="4">
        <f t="shared" si="21"/>
        <v>0</v>
      </c>
      <c r="BC168" s="4">
        <f t="shared" si="21"/>
        <v>0</v>
      </c>
      <c r="BD168" s="4">
        <f t="shared" si="21"/>
        <v>0</v>
      </c>
      <c r="BE168" s="4">
        <f t="shared" si="21"/>
        <v>0</v>
      </c>
      <c r="BF168" s="4">
        <f t="shared" si="21"/>
        <v>0</v>
      </c>
      <c r="BG168" s="4">
        <f t="shared" si="21"/>
        <v>0</v>
      </c>
      <c r="BH168" s="4">
        <f t="shared" si="21"/>
        <v>0</v>
      </c>
      <c r="BI168" s="4">
        <f t="shared" si="21"/>
        <v>0</v>
      </c>
      <c r="BJ168" s="4">
        <f t="shared" si="21"/>
        <v>0</v>
      </c>
      <c r="BK168" s="4">
        <f t="shared" si="21"/>
        <v>0</v>
      </c>
      <c r="BL168" s="4">
        <f t="shared" si="21"/>
        <v>0</v>
      </c>
      <c r="BM168" s="4">
        <f t="shared" si="21"/>
        <v>0</v>
      </c>
      <c r="BN168" s="4">
        <f t="shared" si="21"/>
        <v>0</v>
      </c>
      <c r="BO168" s="4">
        <f t="shared" si="21"/>
        <v>0</v>
      </c>
      <c r="BP168" s="4">
        <f t="shared" si="21"/>
        <v>0</v>
      </c>
      <c r="BQ168" s="4">
        <f t="shared" si="21"/>
        <v>0</v>
      </c>
      <c r="BR168" s="4">
        <f t="shared" si="21"/>
        <v>0</v>
      </c>
      <c r="BS168" s="4">
        <f t="shared" si="21"/>
        <v>0</v>
      </c>
      <c r="BT168" s="4">
        <f t="shared" si="21"/>
        <v>0</v>
      </c>
      <c r="BU168" s="4">
        <f t="shared" si="21"/>
        <v>0</v>
      </c>
      <c r="BV168" s="4">
        <f t="shared" si="21"/>
        <v>0</v>
      </c>
      <c r="BW168" s="4">
        <f t="shared" si="21"/>
        <v>0</v>
      </c>
      <c r="BX168" s="4">
        <f t="shared" si="21"/>
        <v>0</v>
      </c>
      <c r="BY168" s="4">
        <f t="shared" si="21"/>
        <v>0</v>
      </c>
      <c r="BZ168" s="4">
        <f t="shared" si="21"/>
        <v>0</v>
      </c>
      <c r="CA168" s="4">
        <f t="shared" si="21"/>
        <v>0</v>
      </c>
      <c r="CB168" s="4">
        <f t="shared" si="20"/>
        <v>0</v>
      </c>
      <c r="CC168" s="4">
        <f t="shared" si="20"/>
        <v>0</v>
      </c>
      <c r="CD168" s="4">
        <f t="shared" si="20"/>
        <v>0</v>
      </c>
      <c r="CE168" s="4">
        <f t="shared" si="20"/>
        <v>0</v>
      </c>
      <c r="CF168" s="4">
        <f t="shared" si="20"/>
        <v>0</v>
      </c>
      <c r="CG168" s="4">
        <f t="shared" si="20"/>
        <v>0</v>
      </c>
      <c r="CH168" s="4">
        <f t="shared" si="20"/>
        <v>0</v>
      </c>
      <c r="CI168" s="4">
        <f t="shared" si="20"/>
        <v>0</v>
      </c>
      <c r="CJ168" s="4">
        <f t="shared" si="20"/>
        <v>0</v>
      </c>
      <c r="CK168" s="4">
        <f t="shared" si="20"/>
        <v>0</v>
      </c>
      <c r="CL168" s="4">
        <f t="shared" si="20"/>
        <v>0</v>
      </c>
      <c r="CM168" s="4">
        <f t="shared" si="20"/>
        <v>0</v>
      </c>
      <c r="CN168" s="4">
        <f t="shared" si="20"/>
        <v>0</v>
      </c>
      <c r="CO168" s="4">
        <f t="shared" si="20"/>
        <v>0</v>
      </c>
      <c r="CP168" s="4">
        <f t="shared" si="20"/>
        <v>0</v>
      </c>
      <c r="CQ168" s="4">
        <f t="shared" si="20"/>
        <v>0</v>
      </c>
      <c r="CR168" s="4">
        <f t="shared" si="20"/>
        <v>0</v>
      </c>
      <c r="CS168" s="4">
        <f t="shared" si="20"/>
        <v>0</v>
      </c>
      <c r="CT168" s="4">
        <f t="shared" si="20"/>
        <v>0</v>
      </c>
      <c r="CU168" s="4">
        <f t="shared" si="20"/>
        <v>0</v>
      </c>
      <c r="CV168" s="4">
        <f t="shared" si="20"/>
        <v>0</v>
      </c>
      <c r="CW168" s="4">
        <f t="shared" si="20"/>
        <v>0</v>
      </c>
      <c r="CX168" s="4">
        <f t="shared" si="20"/>
        <v>0</v>
      </c>
      <c r="CY168" s="4">
        <f t="shared" si="20"/>
        <v>0</v>
      </c>
      <c r="CZ168" s="4">
        <f t="shared" si="20"/>
        <v>0</v>
      </c>
      <c r="DA168" s="4">
        <f t="shared" si="20"/>
        <v>0</v>
      </c>
      <c r="DB168" s="4">
        <f t="shared" si="20"/>
        <v>0</v>
      </c>
      <c r="DC168" s="4">
        <f t="shared" si="20"/>
        <v>0</v>
      </c>
      <c r="DD168" s="4">
        <f t="shared" si="20"/>
        <v>0</v>
      </c>
      <c r="DE168" s="4">
        <f t="shared" si="20"/>
        <v>0</v>
      </c>
      <c r="DF168" s="4">
        <f t="shared" si="20"/>
        <v>0</v>
      </c>
      <c r="DG168" s="4">
        <f t="shared" si="20"/>
        <v>0</v>
      </c>
      <c r="DH168" s="4">
        <f t="shared" si="20"/>
        <v>0</v>
      </c>
      <c r="DI168" s="4">
        <f t="shared" si="20"/>
        <v>0</v>
      </c>
      <c r="DJ168" s="4">
        <f t="shared" si="20"/>
        <v>0</v>
      </c>
    </row>
    <row r="169" spans="2:114">
      <c r="B169" t="str">
        <f t="shared" si="14"/>
        <v>Создание / реконструкция объект №10</v>
      </c>
      <c r="G169" s="7" t="s">
        <v>0</v>
      </c>
      <c r="J169" s="4">
        <f t="shared" si="15"/>
        <v>0</v>
      </c>
      <c r="K169" s="4">
        <f t="shared" si="16"/>
        <v>0</v>
      </c>
      <c r="L169" s="4">
        <f t="shared" si="16"/>
        <v>0</v>
      </c>
      <c r="M169" s="4">
        <f t="shared" si="16"/>
        <v>0</v>
      </c>
      <c r="N169" s="4">
        <f t="shared" si="16"/>
        <v>0</v>
      </c>
      <c r="O169" s="4">
        <f t="shared" si="16"/>
        <v>0</v>
      </c>
      <c r="P169" s="4">
        <f t="shared" si="16"/>
        <v>0</v>
      </c>
      <c r="Q169" s="4">
        <f t="shared" si="16"/>
        <v>0</v>
      </c>
      <c r="R169" s="4">
        <f t="shared" si="16"/>
        <v>0</v>
      </c>
      <c r="S169" s="4">
        <f t="shared" si="16"/>
        <v>0</v>
      </c>
      <c r="T169" s="4">
        <f t="shared" si="16"/>
        <v>0</v>
      </c>
      <c r="U169" s="4">
        <f t="shared" si="16"/>
        <v>0</v>
      </c>
      <c r="V169" s="4">
        <f t="shared" si="16"/>
        <v>0</v>
      </c>
      <c r="W169" s="4">
        <f t="shared" si="16"/>
        <v>0</v>
      </c>
      <c r="X169" s="4">
        <f t="shared" si="16"/>
        <v>0</v>
      </c>
      <c r="Y169" s="4">
        <f t="shared" si="16"/>
        <v>0</v>
      </c>
      <c r="Z169" s="4">
        <f t="shared" si="16"/>
        <v>0</v>
      </c>
      <c r="AA169" s="4">
        <f t="shared" si="16"/>
        <v>0</v>
      </c>
      <c r="AB169" s="4">
        <f t="shared" si="16"/>
        <v>0</v>
      </c>
      <c r="AC169" s="4">
        <f t="shared" si="16"/>
        <v>0</v>
      </c>
      <c r="AD169" s="4">
        <f t="shared" si="16"/>
        <v>0</v>
      </c>
      <c r="AE169" s="4">
        <f t="shared" si="16"/>
        <v>0</v>
      </c>
      <c r="AF169" s="4">
        <f t="shared" si="16"/>
        <v>0</v>
      </c>
      <c r="AG169" s="4">
        <f t="shared" si="16"/>
        <v>0</v>
      </c>
      <c r="AH169" s="4">
        <f t="shared" si="21"/>
        <v>0</v>
      </c>
      <c r="AI169" s="4">
        <f t="shared" si="21"/>
        <v>0</v>
      </c>
      <c r="AJ169" s="4">
        <f t="shared" si="21"/>
        <v>0</v>
      </c>
      <c r="AK169" s="4">
        <f t="shared" si="21"/>
        <v>0</v>
      </c>
      <c r="AL169" s="4">
        <f t="shared" si="21"/>
        <v>0</v>
      </c>
      <c r="AM169" s="4">
        <f t="shared" si="21"/>
        <v>0</v>
      </c>
      <c r="AN169" s="4">
        <f t="shared" si="21"/>
        <v>0</v>
      </c>
      <c r="AO169" s="4">
        <f t="shared" si="21"/>
        <v>0</v>
      </c>
      <c r="AP169" s="4">
        <f t="shared" si="21"/>
        <v>0</v>
      </c>
      <c r="AQ169" s="4">
        <f t="shared" si="21"/>
        <v>0</v>
      </c>
      <c r="AR169" s="4">
        <f t="shared" si="21"/>
        <v>0</v>
      </c>
      <c r="AS169" s="4">
        <f t="shared" si="21"/>
        <v>0</v>
      </c>
      <c r="AT169" s="4">
        <f t="shared" si="21"/>
        <v>0</v>
      </c>
      <c r="AU169" s="4">
        <f t="shared" si="21"/>
        <v>0</v>
      </c>
      <c r="AV169" s="4">
        <f t="shared" si="21"/>
        <v>0</v>
      </c>
      <c r="AW169" s="4">
        <f t="shared" si="21"/>
        <v>0</v>
      </c>
      <c r="AX169" s="4">
        <f t="shared" si="21"/>
        <v>0</v>
      </c>
      <c r="AY169" s="4">
        <f t="shared" si="21"/>
        <v>0</v>
      </c>
      <c r="AZ169" s="4">
        <f t="shared" si="21"/>
        <v>0</v>
      </c>
      <c r="BA169" s="4">
        <f t="shared" si="21"/>
        <v>0</v>
      </c>
      <c r="BB169" s="4">
        <f t="shared" si="21"/>
        <v>0</v>
      </c>
      <c r="BC169" s="4">
        <f t="shared" si="21"/>
        <v>0</v>
      </c>
      <c r="BD169" s="4">
        <f t="shared" si="21"/>
        <v>0</v>
      </c>
      <c r="BE169" s="4">
        <f t="shared" si="21"/>
        <v>0</v>
      </c>
      <c r="BF169" s="4">
        <f t="shared" si="21"/>
        <v>0</v>
      </c>
      <c r="BG169" s="4">
        <f t="shared" si="21"/>
        <v>0</v>
      </c>
      <c r="BH169" s="4">
        <f t="shared" si="21"/>
        <v>0</v>
      </c>
      <c r="BI169" s="4">
        <f t="shared" si="21"/>
        <v>0</v>
      </c>
      <c r="BJ169" s="4">
        <f t="shared" si="21"/>
        <v>0</v>
      </c>
      <c r="BK169" s="4">
        <f t="shared" si="21"/>
        <v>0</v>
      </c>
      <c r="BL169" s="4">
        <f t="shared" si="21"/>
        <v>0</v>
      </c>
      <c r="BM169" s="4">
        <f t="shared" si="21"/>
        <v>0</v>
      </c>
      <c r="BN169" s="4">
        <f t="shared" si="21"/>
        <v>0</v>
      </c>
      <c r="BO169" s="4">
        <f t="shared" si="21"/>
        <v>0</v>
      </c>
      <c r="BP169" s="4">
        <f t="shared" si="21"/>
        <v>0</v>
      </c>
      <c r="BQ169" s="4">
        <f t="shared" si="21"/>
        <v>0</v>
      </c>
      <c r="BR169" s="4">
        <f t="shared" si="21"/>
        <v>0</v>
      </c>
      <c r="BS169" s="4">
        <f t="shared" si="21"/>
        <v>0</v>
      </c>
      <c r="BT169" s="4">
        <f t="shared" si="21"/>
        <v>0</v>
      </c>
      <c r="BU169" s="4">
        <f t="shared" si="21"/>
        <v>0</v>
      </c>
      <c r="BV169" s="4">
        <f t="shared" si="21"/>
        <v>0</v>
      </c>
      <c r="BW169" s="4">
        <f t="shared" si="21"/>
        <v>0</v>
      </c>
      <c r="BX169" s="4">
        <f t="shared" si="21"/>
        <v>0</v>
      </c>
      <c r="BY169" s="4">
        <f t="shared" si="21"/>
        <v>0</v>
      </c>
      <c r="BZ169" s="4">
        <f t="shared" si="21"/>
        <v>0</v>
      </c>
      <c r="CA169" s="4">
        <f t="shared" si="21"/>
        <v>0</v>
      </c>
      <c r="CB169" s="4">
        <f t="shared" ref="CB169:DJ170" si="22">-N((CB125-CA125)&lt;0)*(CB125-CA125)+CA169</f>
        <v>0</v>
      </c>
      <c r="CC169" s="4">
        <f t="shared" si="22"/>
        <v>0</v>
      </c>
      <c r="CD169" s="4">
        <f t="shared" si="22"/>
        <v>0</v>
      </c>
      <c r="CE169" s="4">
        <f t="shared" si="22"/>
        <v>0</v>
      </c>
      <c r="CF169" s="4">
        <f t="shared" si="22"/>
        <v>0</v>
      </c>
      <c r="CG169" s="4">
        <f t="shared" si="22"/>
        <v>0</v>
      </c>
      <c r="CH169" s="4">
        <f t="shared" si="22"/>
        <v>0</v>
      </c>
      <c r="CI169" s="4">
        <f t="shared" si="22"/>
        <v>0</v>
      </c>
      <c r="CJ169" s="4">
        <f t="shared" si="22"/>
        <v>0</v>
      </c>
      <c r="CK169" s="4">
        <f t="shared" si="22"/>
        <v>0</v>
      </c>
      <c r="CL169" s="4">
        <f t="shared" si="22"/>
        <v>0</v>
      </c>
      <c r="CM169" s="4">
        <f t="shared" si="22"/>
        <v>0</v>
      </c>
      <c r="CN169" s="4">
        <f t="shared" si="22"/>
        <v>0</v>
      </c>
      <c r="CO169" s="4">
        <f t="shared" si="22"/>
        <v>0</v>
      </c>
      <c r="CP169" s="4">
        <f t="shared" si="22"/>
        <v>0</v>
      </c>
      <c r="CQ169" s="4">
        <f t="shared" si="22"/>
        <v>0</v>
      </c>
      <c r="CR169" s="4">
        <f t="shared" si="22"/>
        <v>0</v>
      </c>
      <c r="CS169" s="4">
        <f t="shared" si="22"/>
        <v>0</v>
      </c>
      <c r="CT169" s="4">
        <f t="shared" si="22"/>
        <v>0</v>
      </c>
      <c r="CU169" s="4">
        <f t="shared" si="22"/>
        <v>0</v>
      </c>
      <c r="CV169" s="4">
        <f t="shared" si="22"/>
        <v>0</v>
      </c>
      <c r="CW169" s="4">
        <f t="shared" si="22"/>
        <v>0</v>
      </c>
      <c r="CX169" s="4">
        <f t="shared" si="22"/>
        <v>0</v>
      </c>
      <c r="CY169" s="4">
        <f t="shared" si="22"/>
        <v>0</v>
      </c>
      <c r="CZ169" s="4">
        <f t="shared" si="22"/>
        <v>0</v>
      </c>
      <c r="DA169" s="4">
        <f t="shared" si="22"/>
        <v>0</v>
      </c>
      <c r="DB169" s="4">
        <f t="shared" si="22"/>
        <v>0</v>
      </c>
      <c r="DC169" s="4">
        <f t="shared" si="22"/>
        <v>0</v>
      </c>
      <c r="DD169" s="4">
        <f t="shared" si="22"/>
        <v>0</v>
      </c>
      <c r="DE169" s="4">
        <f t="shared" si="22"/>
        <v>0</v>
      </c>
      <c r="DF169" s="4">
        <f t="shared" si="22"/>
        <v>0</v>
      </c>
      <c r="DG169" s="4">
        <f t="shared" si="22"/>
        <v>0</v>
      </c>
      <c r="DH169" s="4">
        <f t="shared" si="22"/>
        <v>0</v>
      </c>
      <c r="DI169" s="4">
        <f t="shared" si="22"/>
        <v>0</v>
      </c>
      <c r="DJ169" s="4">
        <f t="shared" si="22"/>
        <v>0</v>
      </c>
    </row>
    <row r="170" spans="2:114">
      <c r="B170" t="str">
        <f t="shared" si="14"/>
        <v>Создание / реконструкция объект №11</v>
      </c>
      <c r="G170" s="7" t="s">
        <v>0</v>
      </c>
      <c r="J170" s="4">
        <f t="shared" si="15"/>
        <v>0</v>
      </c>
      <c r="K170" s="4">
        <f t="shared" si="16"/>
        <v>0</v>
      </c>
      <c r="L170" s="4">
        <f t="shared" si="16"/>
        <v>0</v>
      </c>
      <c r="M170" s="4">
        <f t="shared" si="16"/>
        <v>0</v>
      </c>
      <c r="N170" s="4">
        <f t="shared" si="16"/>
        <v>0</v>
      </c>
      <c r="O170" s="4">
        <f t="shared" si="16"/>
        <v>0</v>
      </c>
      <c r="P170" s="4">
        <f t="shared" si="16"/>
        <v>0</v>
      </c>
      <c r="Q170" s="4">
        <f t="shared" si="16"/>
        <v>0</v>
      </c>
      <c r="R170" s="4">
        <f t="shared" si="16"/>
        <v>0</v>
      </c>
      <c r="S170" s="4">
        <f t="shared" si="16"/>
        <v>0</v>
      </c>
      <c r="T170" s="4">
        <f t="shared" si="16"/>
        <v>0</v>
      </c>
      <c r="U170" s="4">
        <f t="shared" si="16"/>
        <v>0</v>
      </c>
      <c r="V170" s="4">
        <f t="shared" si="16"/>
        <v>0</v>
      </c>
      <c r="W170" s="4">
        <f t="shared" si="16"/>
        <v>0</v>
      </c>
      <c r="X170" s="4">
        <f t="shared" si="16"/>
        <v>0</v>
      </c>
      <c r="Y170" s="4">
        <f t="shared" si="16"/>
        <v>0</v>
      </c>
      <c r="Z170" s="4">
        <f t="shared" si="16"/>
        <v>0</v>
      </c>
      <c r="AA170" s="4">
        <f t="shared" si="16"/>
        <v>0</v>
      </c>
      <c r="AB170" s="4">
        <f t="shared" si="16"/>
        <v>0</v>
      </c>
      <c r="AC170" s="4">
        <f t="shared" si="16"/>
        <v>0</v>
      </c>
      <c r="AD170" s="4">
        <f t="shared" si="16"/>
        <v>0</v>
      </c>
      <c r="AE170" s="4">
        <f t="shared" si="16"/>
        <v>0</v>
      </c>
      <c r="AF170" s="4">
        <f t="shared" si="16"/>
        <v>0</v>
      </c>
      <c r="AG170" s="4">
        <f t="shared" si="16"/>
        <v>0</v>
      </c>
      <c r="AH170" s="4">
        <f t="shared" si="21"/>
        <v>0</v>
      </c>
      <c r="AI170" s="4">
        <f t="shared" si="21"/>
        <v>0</v>
      </c>
      <c r="AJ170" s="4">
        <f t="shared" si="21"/>
        <v>0</v>
      </c>
      <c r="AK170" s="4">
        <f t="shared" si="21"/>
        <v>0</v>
      </c>
      <c r="AL170" s="4">
        <f t="shared" si="21"/>
        <v>0</v>
      </c>
      <c r="AM170" s="4">
        <f t="shared" si="21"/>
        <v>0</v>
      </c>
      <c r="AN170" s="4">
        <f t="shared" si="21"/>
        <v>0</v>
      </c>
      <c r="AO170" s="4">
        <f t="shared" si="21"/>
        <v>0</v>
      </c>
      <c r="AP170" s="4">
        <f t="shared" si="21"/>
        <v>0</v>
      </c>
      <c r="AQ170" s="4">
        <f t="shared" si="21"/>
        <v>0</v>
      </c>
      <c r="AR170" s="4">
        <f t="shared" si="21"/>
        <v>0</v>
      </c>
      <c r="AS170" s="4">
        <f t="shared" si="21"/>
        <v>0</v>
      </c>
      <c r="AT170" s="4">
        <f t="shared" si="21"/>
        <v>0</v>
      </c>
      <c r="AU170" s="4">
        <f t="shared" si="21"/>
        <v>0</v>
      </c>
      <c r="AV170" s="4">
        <f t="shared" si="21"/>
        <v>0</v>
      </c>
      <c r="AW170" s="4">
        <f t="shared" si="21"/>
        <v>0</v>
      </c>
      <c r="AX170" s="4">
        <f t="shared" si="21"/>
        <v>0</v>
      </c>
      <c r="AY170" s="4">
        <f t="shared" si="21"/>
        <v>0</v>
      </c>
      <c r="AZ170" s="4">
        <f t="shared" si="21"/>
        <v>0</v>
      </c>
      <c r="BA170" s="4">
        <f t="shared" si="21"/>
        <v>0</v>
      </c>
      <c r="BB170" s="4">
        <f t="shared" si="21"/>
        <v>0</v>
      </c>
      <c r="BC170" s="4">
        <f t="shared" si="21"/>
        <v>0</v>
      </c>
      <c r="BD170" s="4">
        <f t="shared" si="21"/>
        <v>0</v>
      </c>
      <c r="BE170" s="4">
        <f t="shared" si="21"/>
        <v>0</v>
      </c>
      <c r="BF170" s="4">
        <f t="shared" si="21"/>
        <v>0</v>
      </c>
      <c r="BG170" s="4">
        <f t="shared" si="21"/>
        <v>0</v>
      </c>
      <c r="BH170" s="4">
        <f t="shared" si="21"/>
        <v>0</v>
      </c>
      <c r="BI170" s="4">
        <f t="shared" si="21"/>
        <v>0</v>
      </c>
      <c r="BJ170" s="4">
        <f t="shared" si="21"/>
        <v>0</v>
      </c>
      <c r="BK170" s="4">
        <f t="shared" si="21"/>
        <v>0</v>
      </c>
      <c r="BL170" s="4">
        <f t="shared" si="21"/>
        <v>0</v>
      </c>
      <c r="BM170" s="4">
        <f t="shared" si="21"/>
        <v>0</v>
      </c>
      <c r="BN170" s="4">
        <f t="shared" si="21"/>
        <v>0</v>
      </c>
      <c r="BO170" s="4">
        <f t="shared" si="21"/>
        <v>0</v>
      </c>
      <c r="BP170" s="4">
        <f t="shared" si="21"/>
        <v>0</v>
      </c>
      <c r="BQ170" s="4">
        <f t="shared" si="21"/>
        <v>0</v>
      </c>
      <c r="BR170" s="4">
        <f t="shared" si="21"/>
        <v>0</v>
      </c>
      <c r="BS170" s="4">
        <f t="shared" si="21"/>
        <v>0</v>
      </c>
      <c r="BT170" s="4">
        <f t="shared" si="21"/>
        <v>0</v>
      </c>
      <c r="BU170" s="4">
        <f t="shared" si="21"/>
        <v>0</v>
      </c>
      <c r="BV170" s="4">
        <f t="shared" si="21"/>
        <v>0</v>
      </c>
      <c r="BW170" s="4">
        <f t="shared" si="21"/>
        <v>0</v>
      </c>
      <c r="BX170" s="4">
        <f t="shared" si="21"/>
        <v>0</v>
      </c>
      <c r="BY170" s="4">
        <f t="shared" si="21"/>
        <v>0</v>
      </c>
      <c r="BZ170" s="4">
        <f t="shared" si="21"/>
        <v>0</v>
      </c>
      <c r="CA170" s="4">
        <f t="shared" si="21"/>
        <v>0</v>
      </c>
      <c r="CB170" s="4">
        <f t="shared" si="22"/>
        <v>0</v>
      </c>
      <c r="CC170" s="4">
        <f t="shared" si="22"/>
        <v>0</v>
      </c>
      <c r="CD170" s="4">
        <f t="shared" si="22"/>
        <v>0</v>
      </c>
      <c r="CE170" s="4">
        <f t="shared" si="22"/>
        <v>0</v>
      </c>
      <c r="CF170" s="4">
        <f t="shared" si="22"/>
        <v>0</v>
      </c>
      <c r="CG170" s="4">
        <f t="shared" si="22"/>
        <v>0</v>
      </c>
      <c r="CH170" s="4">
        <f t="shared" si="22"/>
        <v>0</v>
      </c>
      <c r="CI170" s="4">
        <f t="shared" si="22"/>
        <v>0</v>
      </c>
      <c r="CJ170" s="4">
        <f t="shared" si="22"/>
        <v>0</v>
      </c>
      <c r="CK170" s="4">
        <f t="shared" si="22"/>
        <v>0</v>
      </c>
      <c r="CL170" s="4">
        <f t="shared" si="22"/>
        <v>0</v>
      </c>
      <c r="CM170" s="4">
        <f t="shared" si="22"/>
        <v>0</v>
      </c>
      <c r="CN170" s="4">
        <f t="shared" si="22"/>
        <v>0</v>
      </c>
      <c r="CO170" s="4">
        <f t="shared" si="22"/>
        <v>0</v>
      </c>
      <c r="CP170" s="4">
        <f t="shared" si="22"/>
        <v>0</v>
      </c>
      <c r="CQ170" s="4">
        <f t="shared" si="22"/>
        <v>0</v>
      </c>
      <c r="CR170" s="4">
        <f t="shared" si="22"/>
        <v>0</v>
      </c>
      <c r="CS170" s="4">
        <f t="shared" si="22"/>
        <v>0</v>
      </c>
      <c r="CT170" s="4">
        <f t="shared" si="22"/>
        <v>0</v>
      </c>
      <c r="CU170" s="4">
        <f t="shared" si="22"/>
        <v>0</v>
      </c>
      <c r="CV170" s="4">
        <f t="shared" si="22"/>
        <v>0</v>
      </c>
      <c r="CW170" s="4">
        <f t="shared" si="22"/>
        <v>0</v>
      </c>
      <c r="CX170" s="4">
        <f t="shared" si="22"/>
        <v>0</v>
      </c>
      <c r="CY170" s="4">
        <f t="shared" si="22"/>
        <v>0</v>
      </c>
      <c r="CZ170" s="4">
        <f t="shared" si="22"/>
        <v>0</v>
      </c>
      <c r="DA170" s="4">
        <f t="shared" si="22"/>
        <v>0</v>
      </c>
      <c r="DB170" s="4">
        <f t="shared" si="22"/>
        <v>0</v>
      </c>
      <c r="DC170" s="4">
        <f t="shared" si="22"/>
        <v>0</v>
      </c>
      <c r="DD170" s="4">
        <f t="shared" si="22"/>
        <v>0</v>
      </c>
      <c r="DE170" s="4">
        <f t="shared" si="22"/>
        <v>0</v>
      </c>
      <c r="DF170" s="4">
        <f t="shared" si="22"/>
        <v>0</v>
      </c>
      <c r="DG170" s="4">
        <f t="shared" si="22"/>
        <v>0</v>
      </c>
      <c r="DH170" s="4">
        <f t="shared" si="22"/>
        <v>0</v>
      </c>
      <c r="DI170" s="4">
        <f t="shared" si="22"/>
        <v>0</v>
      </c>
      <c r="DJ170" s="4">
        <f t="shared" si="22"/>
        <v>0</v>
      </c>
    </row>
    <row r="171" spans="2:114">
      <c r="B171" t="str">
        <f t="shared" si="14"/>
        <v>Создание / реконструкция объект №12</v>
      </c>
      <c r="G171" s="7" t="s">
        <v>0</v>
      </c>
      <c r="J171" s="4">
        <f t="shared" si="15"/>
        <v>0</v>
      </c>
      <c r="K171" s="4">
        <f t="shared" si="16"/>
        <v>0</v>
      </c>
      <c r="L171" s="4">
        <f t="shared" si="16"/>
        <v>0</v>
      </c>
      <c r="M171" s="4">
        <f t="shared" si="16"/>
        <v>0</v>
      </c>
      <c r="N171" s="4">
        <f t="shared" si="16"/>
        <v>0</v>
      </c>
      <c r="O171" s="4">
        <f t="shared" si="16"/>
        <v>0</v>
      </c>
      <c r="P171" s="4">
        <f t="shared" si="16"/>
        <v>0</v>
      </c>
      <c r="Q171" s="4">
        <f t="shared" si="16"/>
        <v>0</v>
      </c>
      <c r="R171" s="4">
        <f t="shared" si="16"/>
        <v>0</v>
      </c>
      <c r="S171" s="4">
        <f t="shared" si="16"/>
        <v>0</v>
      </c>
      <c r="T171" s="4">
        <f t="shared" si="16"/>
        <v>0</v>
      </c>
      <c r="U171" s="4">
        <f t="shared" si="16"/>
        <v>0</v>
      </c>
      <c r="V171" s="4">
        <f t="shared" si="16"/>
        <v>0</v>
      </c>
      <c r="W171" s="4">
        <f t="shared" si="16"/>
        <v>0</v>
      </c>
      <c r="X171" s="4">
        <f t="shared" si="16"/>
        <v>0</v>
      </c>
      <c r="Y171" s="4">
        <f t="shared" si="16"/>
        <v>0</v>
      </c>
      <c r="Z171" s="4">
        <f t="shared" si="16"/>
        <v>0</v>
      </c>
      <c r="AA171" s="4">
        <f t="shared" si="16"/>
        <v>0</v>
      </c>
      <c r="AB171" s="4">
        <f t="shared" ref="K171:AG179" si="23">-N((AB127-AA127)&lt;0)*(AB127-AA127)+AA171</f>
        <v>0</v>
      </c>
      <c r="AC171" s="4">
        <f t="shared" si="23"/>
        <v>0</v>
      </c>
      <c r="AD171" s="4">
        <f t="shared" si="23"/>
        <v>0</v>
      </c>
      <c r="AE171" s="4">
        <f t="shared" si="23"/>
        <v>0</v>
      </c>
      <c r="AF171" s="4">
        <f t="shared" si="23"/>
        <v>0</v>
      </c>
      <c r="AG171" s="4">
        <f t="shared" si="23"/>
        <v>0</v>
      </c>
      <c r="AH171" s="4">
        <f t="shared" ref="AH171:CB171" si="24">-N((AH127-AG127)&lt;0)*(AH127-AG127)+AG171</f>
        <v>0</v>
      </c>
      <c r="AI171" s="4">
        <f t="shared" si="24"/>
        <v>0</v>
      </c>
      <c r="AJ171" s="4">
        <f t="shared" si="24"/>
        <v>0</v>
      </c>
      <c r="AK171" s="4">
        <f t="shared" si="24"/>
        <v>0</v>
      </c>
      <c r="AL171" s="4">
        <f t="shared" si="24"/>
        <v>0</v>
      </c>
      <c r="AM171" s="4">
        <f t="shared" si="24"/>
        <v>0</v>
      </c>
      <c r="AN171" s="4">
        <f t="shared" si="24"/>
        <v>0</v>
      </c>
      <c r="AO171" s="4">
        <f t="shared" si="24"/>
        <v>0</v>
      </c>
      <c r="AP171" s="4">
        <f t="shared" si="24"/>
        <v>0</v>
      </c>
      <c r="AQ171" s="4">
        <f t="shared" si="24"/>
        <v>0</v>
      </c>
      <c r="AR171" s="4">
        <f t="shared" si="24"/>
        <v>0</v>
      </c>
      <c r="AS171" s="4">
        <f t="shared" si="24"/>
        <v>0</v>
      </c>
      <c r="AT171" s="4">
        <f t="shared" si="24"/>
        <v>0</v>
      </c>
      <c r="AU171" s="4">
        <f t="shared" si="24"/>
        <v>0</v>
      </c>
      <c r="AV171" s="4">
        <f t="shared" si="24"/>
        <v>0</v>
      </c>
      <c r="AW171" s="4">
        <f t="shared" si="24"/>
        <v>0</v>
      </c>
      <c r="AX171" s="4">
        <f t="shared" si="24"/>
        <v>0</v>
      </c>
      <c r="AY171" s="4">
        <f t="shared" si="24"/>
        <v>0</v>
      </c>
      <c r="AZ171" s="4">
        <f t="shared" si="24"/>
        <v>0</v>
      </c>
      <c r="BA171" s="4">
        <f t="shared" si="24"/>
        <v>0</v>
      </c>
      <c r="BB171" s="4">
        <f t="shared" si="24"/>
        <v>0</v>
      </c>
      <c r="BC171" s="4">
        <f t="shared" si="24"/>
        <v>0</v>
      </c>
      <c r="BD171" s="4">
        <f t="shared" si="24"/>
        <v>0</v>
      </c>
      <c r="BE171" s="4">
        <f t="shared" si="24"/>
        <v>0</v>
      </c>
      <c r="BF171" s="4">
        <f t="shared" si="24"/>
        <v>0</v>
      </c>
      <c r="BG171" s="4">
        <f t="shared" si="24"/>
        <v>0</v>
      </c>
      <c r="BH171" s="4">
        <f t="shared" si="24"/>
        <v>0</v>
      </c>
      <c r="BI171" s="4">
        <f t="shared" si="24"/>
        <v>0</v>
      </c>
      <c r="BJ171" s="4">
        <f t="shared" si="24"/>
        <v>0</v>
      </c>
      <c r="BK171" s="4">
        <f t="shared" si="24"/>
        <v>0</v>
      </c>
      <c r="BL171" s="4">
        <f t="shared" si="24"/>
        <v>0</v>
      </c>
      <c r="BM171" s="4">
        <f t="shared" si="24"/>
        <v>0</v>
      </c>
      <c r="BN171" s="4">
        <f t="shared" si="24"/>
        <v>0</v>
      </c>
      <c r="BO171" s="4">
        <f t="shared" si="24"/>
        <v>0</v>
      </c>
      <c r="BP171" s="4">
        <f t="shared" si="24"/>
        <v>0</v>
      </c>
      <c r="BQ171" s="4">
        <f t="shared" si="24"/>
        <v>0</v>
      </c>
      <c r="BR171" s="4">
        <f t="shared" si="24"/>
        <v>0</v>
      </c>
      <c r="BS171" s="4">
        <f t="shared" si="24"/>
        <v>0</v>
      </c>
      <c r="BT171" s="4">
        <f t="shared" si="24"/>
        <v>0</v>
      </c>
      <c r="BU171" s="4">
        <f t="shared" si="24"/>
        <v>0</v>
      </c>
      <c r="BV171" s="4">
        <f t="shared" si="24"/>
        <v>0</v>
      </c>
      <c r="BW171" s="4">
        <f t="shared" si="24"/>
        <v>0</v>
      </c>
      <c r="BX171" s="4">
        <f t="shared" si="24"/>
        <v>0</v>
      </c>
      <c r="BY171" s="4">
        <f t="shared" si="24"/>
        <v>0</v>
      </c>
      <c r="BZ171" s="4">
        <f t="shared" si="24"/>
        <v>0</v>
      </c>
      <c r="CA171" s="4">
        <f t="shared" si="24"/>
        <v>0</v>
      </c>
      <c r="CB171" s="4">
        <f t="shared" si="24"/>
        <v>0</v>
      </c>
      <c r="CC171" s="4">
        <f t="shared" ref="CC171:DJ171" si="25">-N((CC127-CB127)&lt;0)*(CC127-CB127)+CB171</f>
        <v>0</v>
      </c>
      <c r="CD171" s="4">
        <f t="shared" si="25"/>
        <v>0</v>
      </c>
      <c r="CE171" s="4">
        <f t="shared" si="25"/>
        <v>0</v>
      </c>
      <c r="CF171" s="4">
        <f t="shared" si="25"/>
        <v>0</v>
      </c>
      <c r="CG171" s="4">
        <f t="shared" si="25"/>
        <v>0</v>
      </c>
      <c r="CH171" s="4">
        <f t="shared" si="25"/>
        <v>0</v>
      </c>
      <c r="CI171" s="4">
        <f t="shared" si="25"/>
        <v>0</v>
      </c>
      <c r="CJ171" s="4">
        <f t="shared" si="25"/>
        <v>0</v>
      </c>
      <c r="CK171" s="4">
        <f t="shared" si="25"/>
        <v>0</v>
      </c>
      <c r="CL171" s="4">
        <f t="shared" si="25"/>
        <v>0</v>
      </c>
      <c r="CM171" s="4">
        <f t="shared" si="25"/>
        <v>0</v>
      </c>
      <c r="CN171" s="4">
        <f t="shared" si="25"/>
        <v>0</v>
      </c>
      <c r="CO171" s="4">
        <f t="shared" si="25"/>
        <v>0</v>
      </c>
      <c r="CP171" s="4">
        <f t="shared" si="25"/>
        <v>0</v>
      </c>
      <c r="CQ171" s="4">
        <f t="shared" si="25"/>
        <v>0</v>
      </c>
      <c r="CR171" s="4">
        <f t="shared" si="25"/>
        <v>0</v>
      </c>
      <c r="CS171" s="4">
        <f t="shared" si="25"/>
        <v>0</v>
      </c>
      <c r="CT171" s="4">
        <f t="shared" si="25"/>
        <v>0</v>
      </c>
      <c r="CU171" s="4">
        <f t="shared" si="25"/>
        <v>0</v>
      </c>
      <c r="CV171" s="4">
        <f t="shared" si="25"/>
        <v>0</v>
      </c>
      <c r="CW171" s="4">
        <f t="shared" si="25"/>
        <v>0</v>
      </c>
      <c r="CX171" s="4">
        <f t="shared" si="25"/>
        <v>0</v>
      </c>
      <c r="CY171" s="4">
        <f t="shared" si="25"/>
        <v>0</v>
      </c>
      <c r="CZ171" s="4">
        <f t="shared" si="25"/>
        <v>0</v>
      </c>
      <c r="DA171" s="4">
        <f t="shared" si="25"/>
        <v>0</v>
      </c>
      <c r="DB171" s="4">
        <f t="shared" si="25"/>
        <v>0</v>
      </c>
      <c r="DC171" s="4">
        <f t="shared" si="25"/>
        <v>0</v>
      </c>
      <c r="DD171" s="4">
        <f t="shared" si="25"/>
        <v>0</v>
      </c>
      <c r="DE171" s="4">
        <f t="shared" si="25"/>
        <v>0</v>
      </c>
      <c r="DF171" s="4">
        <f t="shared" si="25"/>
        <v>0</v>
      </c>
      <c r="DG171" s="4">
        <f t="shared" si="25"/>
        <v>0</v>
      </c>
      <c r="DH171" s="4">
        <f t="shared" si="25"/>
        <v>0</v>
      </c>
      <c r="DI171" s="4">
        <f t="shared" si="25"/>
        <v>0</v>
      </c>
      <c r="DJ171" s="4">
        <f t="shared" si="25"/>
        <v>0</v>
      </c>
    </row>
    <row r="172" spans="2:114">
      <c r="B172" t="str">
        <f t="shared" si="14"/>
        <v>Создание / реконструкция объект №13</v>
      </c>
      <c r="G172" s="7" t="s">
        <v>0</v>
      </c>
      <c r="J172" s="4">
        <f t="shared" si="15"/>
        <v>0</v>
      </c>
      <c r="K172" s="4">
        <f t="shared" si="23"/>
        <v>0</v>
      </c>
      <c r="L172" s="4">
        <f t="shared" si="23"/>
        <v>0</v>
      </c>
      <c r="M172" s="4">
        <f t="shared" si="23"/>
        <v>0</v>
      </c>
      <c r="N172" s="4">
        <f t="shared" si="23"/>
        <v>0</v>
      </c>
      <c r="O172" s="4">
        <f t="shared" si="23"/>
        <v>0</v>
      </c>
      <c r="P172" s="4">
        <f t="shared" si="23"/>
        <v>0</v>
      </c>
      <c r="Q172" s="4">
        <f t="shared" si="23"/>
        <v>0</v>
      </c>
      <c r="R172" s="4">
        <f t="shared" si="23"/>
        <v>0</v>
      </c>
      <c r="S172" s="4">
        <f t="shared" si="23"/>
        <v>0</v>
      </c>
      <c r="T172" s="4">
        <f t="shared" si="23"/>
        <v>0</v>
      </c>
      <c r="U172" s="4">
        <f t="shared" si="23"/>
        <v>0</v>
      </c>
      <c r="V172" s="4">
        <f t="shared" si="23"/>
        <v>0</v>
      </c>
      <c r="W172" s="4">
        <f t="shared" si="23"/>
        <v>0</v>
      </c>
      <c r="X172" s="4">
        <f t="shared" si="23"/>
        <v>0</v>
      </c>
      <c r="Y172" s="4">
        <f t="shared" si="23"/>
        <v>0</v>
      </c>
      <c r="Z172" s="4">
        <f t="shared" si="23"/>
        <v>0</v>
      </c>
      <c r="AA172" s="4">
        <f t="shared" si="23"/>
        <v>0</v>
      </c>
      <c r="AB172" s="4">
        <f t="shared" si="23"/>
        <v>0</v>
      </c>
      <c r="AC172" s="4">
        <f t="shared" si="23"/>
        <v>0</v>
      </c>
      <c r="AD172" s="4">
        <f t="shared" si="23"/>
        <v>0</v>
      </c>
      <c r="AE172" s="4">
        <f t="shared" si="23"/>
        <v>0</v>
      </c>
      <c r="AF172" s="4">
        <f t="shared" si="23"/>
        <v>0</v>
      </c>
      <c r="AG172" s="4">
        <f t="shared" si="23"/>
        <v>0</v>
      </c>
      <c r="AH172" s="4">
        <f t="shared" ref="AH172:CB172" si="26">-N((AH128-AG128)&lt;0)*(AH128-AG128)+AG172</f>
        <v>0</v>
      </c>
      <c r="AI172" s="4">
        <f t="shared" si="26"/>
        <v>0</v>
      </c>
      <c r="AJ172" s="4">
        <f t="shared" si="26"/>
        <v>0</v>
      </c>
      <c r="AK172" s="4">
        <f t="shared" si="26"/>
        <v>0</v>
      </c>
      <c r="AL172" s="4">
        <f t="shared" si="26"/>
        <v>0</v>
      </c>
      <c r="AM172" s="4">
        <f t="shared" si="26"/>
        <v>0</v>
      </c>
      <c r="AN172" s="4">
        <f t="shared" si="26"/>
        <v>0</v>
      </c>
      <c r="AO172" s="4">
        <f t="shared" si="26"/>
        <v>0</v>
      </c>
      <c r="AP172" s="4">
        <f t="shared" si="26"/>
        <v>0</v>
      </c>
      <c r="AQ172" s="4">
        <f t="shared" si="26"/>
        <v>0</v>
      </c>
      <c r="AR172" s="4">
        <f t="shared" si="26"/>
        <v>0</v>
      </c>
      <c r="AS172" s="4">
        <f t="shared" si="26"/>
        <v>0</v>
      </c>
      <c r="AT172" s="4">
        <f t="shared" si="26"/>
        <v>0</v>
      </c>
      <c r="AU172" s="4">
        <f t="shared" si="26"/>
        <v>0</v>
      </c>
      <c r="AV172" s="4">
        <f t="shared" si="26"/>
        <v>0</v>
      </c>
      <c r="AW172" s="4">
        <f t="shared" si="26"/>
        <v>0</v>
      </c>
      <c r="AX172" s="4">
        <f t="shared" si="26"/>
        <v>0</v>
      </c>
      <c r="AY172" s="4">
        <f t="shared" si="26"/>
        <v>0</v>
      </c>
      <c r="AZ172" s="4">
        <f t="shared" si="26"/>
        <v>0</v>
      </c>
      <c r="BA172" s="4">
        <f t="shared" si="26"/>
        <v>0</v>
      </c>
      <c r="BB172" s="4">
        <f t="shared" si="26"/>
        <v>0</v>
      </c>
      <c r="BC172" s="4">
        <f t="shared" si="26"/>
        <v>0</v>
      </c>
      <c r="BD172" s="4">
        <f t="shared" si="26"/>
        <v>0</v>
      </c>
      <c r="BE172" s="4">
        <f t="shared" si="26"/>
        <v>0</v>
      </c>
      <c r="BF172" s="4">
        <f t="shared" si="26"/>
        <v>0</v>
      </c>
      <c r="BG172" s="4">
        <f t="shared" si="26"/>
        <v>0</v>
      </c>
      <c r="BH172" s="4">
        <f t="shared" si="26"/>
        <v>0</v>
      </c>
      <c r="BI172" s="4">
        <f t="shared" si="26"/>
        <v>0</v>
      </c>
      <c r="BJ172" s="4">
        <f t="shared" si="26"/>
        <v>0</v>
      </c>
      <c r="BK172" s="4">
        <f t="shared" si="26"/>
        <v>0</v>
      </c>
      <c r="BL172" s="4">
        <f t="shared" si="26"/>
        <v>0</v>
      </c>
      <c r="BM172" s="4">
        <f t="shared" si="26"/>
        <v>0</v>
      </c>
      <c r="BN172" s="4">
        <f t="shared" si="26"/>
        <v>0</v>
      </c>
      <c r="BO172" s="4">
        <f t="shared" si="26"/>
        <v>0</v>
      </c>
      <c r="BP172" s="4">
        <f t="shared" si="26"/>
        <v>0</v>
      </c>
      <c r="BQ172" s="4">
        <f t="shared" si="26"/>
        <v>0</v>
      </c>
      <c r="BR172" s="4">
        <f t="shared" si="26"/>
        <v>0</v>
      </c>
      <c r="BS172" s="4">
        <f t="shared" si="26"/>
        <v>0</v>
      </c>
      <c r="BT172" s="4">
        <f t="shared" si="26"/>
        <v>0</v>
      </c>
      <c r="BU172" s="4">
        <f t="shared" si="26"/>
        <v>0</v>
      </c>
      <c r="BV172" s="4">
        <f t="shared" si="26"/>
        <v>0</v>
      </c>
      <c r="BW172" s="4">
        <f t="shared" si="26"/>
        <v>0</v>
      </c>
      <c r="BX172" s="4">
        <f t="shared" si="26"/>
        <v>0</v>
      </c>
      <c r="BY172" s="4">
        <f t="shared" si="26"/>
        <v>0</v>
      </c>
      <c r="BZ172" s="4">
        <f t="shared" si="26"/>
        <v>0</v>
      </c>
      <c r="CA172" s="4">
        <f t="shared" si="26"/>
        <v>0</v>
      </c>
      <c r="CB172" s="4">
        <f t="shared" si="26"/>
        <v>0</v>
      </c>
      <c r="CC172" s="4">
        <f t="shared" ref="CC172:DJ172" si="27">-N((CC128-CB128)&lt;0)*(CC128-CB128)+CB172</f>
        <v>0</v>
      </c>
      <c r="CD172" s="4">
        <f t="shared" si="27"/>
        <v>0</v>
      </c>
      <c r="CE172" s="4">
        <f t="shared" si="27"/>
        <v>0</v>
      </c>
      <c r="CF172" s="4">
        <f t="shared" si="27"/>
        <v>0</v>
      </c>
      <c r="CG172" s="4">
        <f t="shared" si="27"/>
        <v>0</v>
      </c>
      <c r="CH172" s="4">
        <f t="shared" si="27"/>
        <v>0</v>
      </c>
      <c r="CI172" s="4">
        <f t="shared" si="27"/>
        <v>0</v>
      </c>
      <c r="CJ172" s="4">
        <f t="shared" si="27"/>
        <v>0</v>
      </c>
      <c r="CK172" s="4">
        <f t="shared" si="27"/>
        <v>0</v>
      </c>
      <c r="CL172" s="4">
        <f t="shared" si="27"/>
        <v>0</v>
      </c>
      <c r="CM172" s="4">
        <f t="shared" si="27"/>
        <v>0</v>
      </c>
      <c r="CN172" s="4">
        <f t="shared" si="27"/>
        <v>0</v>
      </c>
      <c r="CO172" s="4">
        <f t="shared" si="27"/>
        <v>0</v>
      </c>
      <c r="CP172" s="4">
        <f t="shared" si="27"/>
        <v>0</v>
      </c>
      <c r="CQ172" s="4">
        <f t="shared" si="27"/>
        <v>0</v>
      </c>
      <c r="CR172" s="4">
        <f t="shared" si="27"/>
        <v>0</v>
      </c>
      <c r="CS172" s="4">
        <f t="shared" si="27"/>
        <v>0</v>
      </c>
      <c r="CT172" s="4">
        <f t="shared" si="27"/>
        <v>0</v>
      </c>
      <c r="CU172" s="4">
        <f t="shared" si="27"/>
        <v>0</v>
      </c>
      <c r="CV172" s="4">
        <f t="shared" si="27"/>
        <v>0</v>
      </c>
      <c r="CW172" s="4">
        <f t="shared" si="27"/>
        <v>0</v>
      </c>
      <c r="CX172" s="4">
        <f t="shared" si="27"/>
        <v>0</v>
      </c>
      <c r="CY172" s="4">
        <f t="shared" si="27"/>
        <v>0</v>
      </c>
      <c r="CZ172" s="4">
        <f t="shared" si="27"/>
        <v>0</v>
      </c>
      <c r="DA172" s="4">
        <f t="shared" si="27"/>
        <v>0</v>
      </c>
      <c r="DB172" s="4">
        <f t="shared" si="27"/>
        <v>0</v>
      </c>
      <c r="DC172" s="4">
        <f t="shared" si="27"/>
        <v>0</v>
      </c>
      <c r="DD172" s="4">
        <f t="shared" si="27"/>
        <v>0</v>
      </c>
      <c r="DE172" s="4">
        <f t="shared" si="27"/>
        <v>0</v>
      </c>
      <c r="DF172" s="4">
        <f t="shared" si="27"/>
        <v>0</v>
      </c>
      <c r="DG172" s="4">
        <f t="shared" si="27"/>
        <v>0</v>
      </c>
      <c r="DH172" s="4">
        <f t="shared" si="27"/>
        <v>0</v>
      </c>
      <c r="DI172" s="4">
        <f t="shared" si="27"/>
        <v>0</v>
      </c>
      <c r="DJ172" s="4">
        <f t="shared" si="27"/>
        <v>0</v>
      </c>
    </row>
    <row r="173" spans="2:114">
      <c r="B173" t="str">
        <f t="shared" si="14"/>
        <v>Создание / реконструкция объект №14</v>
      </c>
      <c r="G173" s="7" t="s">
        <v>0</v>
      </c>
      <c r="J173" s="4">
        <f t="shared" si="15"/>
        <v>0</v>
      </c>
      <c r="K173" s="4">
        <f t="shared" si="23"/>
        <v>0</v>
      </c>
      <c r="L173" s="4">
        <f t="shared" si="23"/>
        <v>0</v>
      </c>
      <c r="M173" s="4">
        <f t="shared" si="23"/>
        <v>0</v>
      </c>
      <c r="N173" s="4">
        <f t="shared" si="23"/>
        <v>0</v>
      </c>
      <c r="O173" s="4">
        <f t="shared" si="23"/>
        <v>0</v>
      </c>
      <c r="P173" s="4">
        <f t="shared" si="23"/>
        <v>0</v>
      </c>
      <c r="Q173" s="4">
        <f t="shared" si="23"/>
        <v>0</v>
      </c>
      <c r="R173" s="4">
        <f t="shared" si="23"/>
        <v>0</v>
      </c>
      <c r="S173" s="4">
        <f t="shared" si="23"/>
        <v>0</v>
      </c>
      <c r="T173" s="4">
        <f t="shared" si="23"/>
        <v>0</v>
      </c>
      <c r="U173" s="4">
        <f t="shared" si="23"/>
        <v>0</v>
      </c>
      <c r="V173" s="4">
        <f t="shared" si="23"/>
        <v>0</v>
      </c>
      <c r="W173" s="4">
        <f t="shared" si="23"/>
        <v>0</v>
      </c>
      <c r="X173" s="4">
        <f t="shared" si="23"/>
        <v>0</v>
      </c>
      <c r="Y173" s="4">
        <f t="shared" si="23"/>
        <v>0</v>
      </c>
      <c r="Z173" s="4">
        <f t="shared" si="23"/>
        <v>0</v>
      </c>
      <c r="AA173" s="4">
        <f t="shared" si="23"/>
        <v>0</v>
      </c>
      <c r="AB173" s="4">
        <f t="shared" si="23"/>
        <v>0</v>
      </c>
      <c r="AC173" s="4">
        <f t="shared" si="23"/>
        <v>0</v>
      </c>
      <c r="AD173" s="4">
        <f t="shared" si="23"/>
        <v>0</v>
      </c>
      <c r="AE173" s="4">
        <f t="shared" si="23"/>
        <v>0</v>
      </c>
      <c r="AF173" s="4">
        <f t="shared" si="23"/>
        <v>0</v>
      </c>
      <c r="AG173" s="4">
        <f t="shared" si="23"/>
        <v>0</v>
      </c>
      <c r="AH173" s="4">
        <f t="shared" ref="AH173:CB173" si="28">-N((AH129-AG129)&lt;0)*(AH129-AG129)+AG173</f>
        <v>0</v>
      </c>
      <c r="AI173" s="4">
        <f t="shared" si="28"/>
        <v>0</v>
      </c>
      <c r="AJ173" s="4">
        <f t="shared" si="28"/>
        <v>0</v>
      </c>
      <c r="AK173" s="4">
        <f t="shared" si="28"/>
        <v>0</v>
      </c>
      <c r="AL173" s="4">
        <f t="shared" si="28"/>
        <v>0</v>
      </c>
      <c r="AM173" s="4">
        <f t="shared" si="28"/>
        <v>0</v>
      </c>
      <c r="AN173" s="4">
        <f t="shared" si="28"/>
        <v>0</v>
      </c>
      <c r="AO173" s="4">
        <f t="shared" si="28"/>
        <v>0</v>
      </c>
      <c r="AP173" s="4">
        <f t="shared" si="28"/>
        <v>0</v>
      </c>
      <c r="AQ173" s="4">
        <f t="shared" si="28"/>
        <v>0</v>
      </c>
      <c r="AR173" s="4">
        <f t="shared" si="28"/>
        <v>0</v>
      </c>
      <c r="AS173" s="4">
        <f t="shared" si="28"/>
        <v>0</v>
      </c>
      <c r="AT173" s="4">
        <f t="shared" si="28"/>
        <v>0</v>
      </c>
      <c r="AU173" s="4">
        <f t="shared" si="28"/>
        <v>0</v>
      </c>
      <c r="AV173" s="4">
        <f t="shared" si="28"/>
        <v>0</v>
      </c>
      <c r="AW173" s="4">
        <f t="shared" si="28"/>
        <v>0</v>
      </c>
      <c r="AX173" s="4">
        <f t="shared" si="28"/>
        <v>0</v>
      </c>
      <c r="AY173" s="4">
        <f t="shared" si="28"/>
        <v>0</v>
      </c>
      <c r="AZ173" s="4">
        <f t="shared" si="28"/>
        <v>0</v>
      </c>
      <c r="BA173" s="4">
        <f t="shared" si="28"/>
        <v>0</v>
      </c>
      <c r="BB173" s="4">
        <f t="shared" si="28"/>
        <v>0</v>
      </c>
      <c r="BC173" s="4">
        <f t="shared" si="28"/>
        <v>0</v>
      </c>
      <c r="BD173" s="4">
        <f t="shared" si="28"/>
        <v>0</v>
      </c>
      <c r="BE173" s="4">
        <f t="shared" si="28"/>
        <v>0</v>
      </c>
      <c r="BF173" s="4">
        <f t="shared" si="28"/>
        <v>0</v>
      </c>
      <c r="BG173" s="4">
        <f t="shared" si="28"/>
        <v>0</v>
      </c>
      <c r="BH173" s="4">
        <f t="shared" si="28"/>
        <v>0</v>
      </c>
      <c r="BI173" s="4">
        <f t="shared" si="28"/>
        <v>0</v>
      </c>
      <c r="BJ173" s="4">
        <f t="shared" si="28"/>
        <v>0</v>
      </c>
      <c r="BK173" s="4">
        <f t="shared" si="28"/>
        <v>0</v>
      </c>
      <c r="BL173" s="4">
        <f t="shared" si="28"/>
        <v>0</v>
      </c>
      <c r="BM173" s="4">
        <f t="shared" si="28"/>
        <v>0</v>
      </c>
      <c r="BN173" s="4">
        <f t="shared" si="28"/>
        <v>0</v>
      </c>
      <c r="BO173" s="4">
        <f t="shared" si="28"/>
        <v>0</v>
      </c>
      <c r="BP173" s="4">
        <f t="shared" si="28"/>
        <v>0</v>
      </c>
      <c r="BQ173" s="4">
        <f t="shared" si="28"/>
        <v>0</v>
      </c>
      <c r="BR173" s="4">
        <f t="shared" si="28"/>
        <v>0</v>
      </c>
      <c r="BS173" s="4">
        <f t="shared" si="28"/>
        <v>0</v>
      </c>
      <c r="BT173" s="4">
        <f t="shared" si="28"/>
        <v>0</v>
      </c>
      <c r="BU173" s="4">
        <f t="shared" si="28"/>
        <v>0</v>
      </c>
      <c r="BV173" s="4">
        <f t="shared" si="28"/>
        <v>0</v>
      </c>
      <c r="BW173" s="4">
        <f t="shared" si="28"/>
        <v>0</v>
      </c>
      <c r="BX173" s="4">
        <f t="shared" si="28"/>
        <v>0</v>
      </c>
      <c r="BY173" s="4">
        <f t="shared" si="28"/>
        <v>0</v>
      </c>
      <c r="BZ173" s="4">
        <f t="shared" si="28"/>
        <v>0</v>
      </c>
      <c r="CA173" s="4">
        <f t="shared" si="28"/>
        <v>0</v>
      </c>
      <c r="CB173" s="4">
        <f t="shared" si="28"/>
        <v>0</v>
      </c>
      <c r="CC173" s="4">
        <f t="shared" ref="CC173:DJ173" si="29">-N((CC129-CB129)&lt;0)*(CC129-CB129)+CB173</f>
        <v>0</v>
      </c>
      <c r="CD173" s="4">
        <f t="shared" si="29"/>
        <v>0</v>
      </c>
      <c r="CE173" s="4">
        <f t="shared" si="29"/>
        <v>0</v>
      </c>
      <c r="CF173" s="4">
        <f t="shared" si="29"/>
        <v>0</v>
      </c>
      <c r="CG173" s="4">
        <f t="shared" si="29"/>
        <v>0</v>
      </c>
      <c r="CH173" s="4">
        <f t="shared" si="29"/>
        <v>0</v>
      </c>
      <c r="CI173" s="4">
        <f t="shared" si="29"/>
        <v>0</v>
      </c>
      <c r="CJ173" s="4">
        <f t="shared" si="29"/>
        <v>0</v>
      </c>
      <c r="CK173" s="4">
        <f t="shared" si="29"/>
        <v>0</v>
      </c>
      <c r="CL173" s="4">
        <f t="shared" si="29"/>
        <v>0</v>
      </c>
      <c r="CM173" s="4">
        <f t="shared" si="29"/>
        <v>0</v>
      </c>
      <c r="CN173" s="4">
        <f t="shared" si="29"/>
        <v>0</v>
      </c>
      <c r="CO173" s="4">
        <f t="shared" si="29"/>
        <v>0</v>
      </c>
      <c r="CP173" s="4">
        <f t="shared" si="29"/>
        <v>0</v>
      </c>
      <c r="CQ173" s="4">
        <f t="shared" si="29"/>
        <v>0</v>
      </c>
      <c r="CR173" s="4">
        <f t="shared" si="29"/>
        <v>0</v>
      </c>
      <c r="CS173" s="4">
        <f t="shared" si="29"/>
        <v>0</v>
      </c>
      <c r="CT173" s="4">
        <f t="shared" si="29"/>
        <v>0</v>
      </c>
      <c r="CU173" s="4">
        <f t="shared" si="29"/>
        <v>0</v>
      </c>
      <c r="CV173" s="4">
        <f t="shared" si="29"/>
        <v>0</v>
      </c>
      <c r="CW173" s="4">
        <f t="shared" si="29"/>
        <v>0</v>
      </c>
      <c r="CX173" s="4">
        <f t="shared" si="29"/>
        <v>0</v>
      </c>
      <c r="CY173" s="4">
        <f t="shared" si="29"/>
        <v>0</v>
      </c>
      <c r="CZ173" s="4">
        <f t="shared" si="29"/>
        <v>0</v>
      </c>
      <c r="DA173" s="4">
        <f t="shared" si="29"/>
        <v>0</v>
      </c>
      <c r="DB173" s="4">
        <f t="shared" si="29"/>
        <v>0</v>
      </c>
      <c r="DC173" s="4">
        <f t="shared" si="29"/>
        <v>0</v>
      </c>
      <c r="DD173" s="4">
        <f t="shared" si="29"/>
        <v>0</v>
      </c>
      <c r="DE173" s="4">
        <f t="shared" si="29"/>
        <v>0</v>
      </c>
      <c r="DF173" s="4">
        <f t="shared" si="29"/>
        <v>0</v>
      </c>
      <c r="DG173" s="4">
        <f t="shared" si="29"/>
        <v>0</v>
      </c>
      <c r="DH173" s="4">
        <f t="shared" si="29"/>
        <v>0</v>
      </c>
      <c r="DI173" s="4">
        <f t="shared" si="29"/>
        <v>0</v>
      </c>
      <c r="DJ173" s="4">
        <f t="shared" si="29"/>
        <v>0</v>
      </c>
    </row>
    <row r="174" spans="2:114">
      <c r="B174" t="str">
        <f t="shared" si="14"/>
        <v>Создание / реконструкция объект №15</v>
      </c>
      <c r="G174" s="7" t="s">
        <v>0</v>
      </c>
      <c r="J174" s="4">
        <f t="shared" si="15"/>
        <v>0</v>
      </c>
      <c r="K174" s="4">
        <f t="shared" si="23"/>
        <v>0</v>
      </c>
      <c r="L174" s="4">
        <f t="shared" si="23"/>
        <v>0</v>
      </c>
      <c r="M174" s="4">
        <f t="shared" si="23"/>
        <v>0</v>
      </c>
      <c r="N174" s="4">
        <f t="shared" si="23"/>
        <v>0</v>
      </c>
      <c r="O174" s="4">
        <f t="shared" si="23"/>
        <v>0</v>
      </c>
      <c r="P174" s="4">
        <f t="shared" si="23"/>
        <v>0</v>
      </c>
      <c r="Q174" s="4">
        <f t="shared" si="23"/>
        <v>0</v>
      </c>
      <c r="R174" s="4">
        <f t="shared" si="23"/>
        <v>0</v>
      </c>
      <c r="S174" s="4">
        <f t="shared" si="23"/>
        <v>0</v>
      </c>
      <c r="T174" s="4">
        <f t="shared" si="23"/>
        <v>0</v>
      </c>
      <c r="U174" s="4">
        <f t="shared" si="23"/>
        <v>0</v>
      </c>
      <c r="V174" s="4">
        <f t="shared" si="23"/>
        <v>0</v>
      </c>
      <c r="W174" s="4">
        <f t="shared" si="23"/>
        <v>0</v>
      </c>
      <c r="X174" s="4">
        <f t="shared" si="23"/>
        <v>0</v>
      </c>
      <c r="Y174" s="4">
        <f t="shared" si="23"/>
        <v>0</v>
      </c>
      <c r="Z174" s="4">
        <f t="shared" si="23"/>
        <v>0</v>
      </c>
      <c r="AA174" s="4">
        <f t="shared" si="23"/>
        <v>0</v>
      </c>
      <c r="AB174" s="4">
        <f t="shared" si="23"/>
        <v>0</v>
      </c>
      <c r="AC174" s="4">
        <f t="shared" si="23"/>
        <v>0</v>
      </c>
      <c r="AD174" s="4">
        <f t="shared" si="23"/>
        <v>0</v>
      </c>
      <c r="AE174" s="4">
        <f t="shared" si="23"/>
        <v>0</v>
      </c>
      <c r="AF174" s="4">
        <f t="shared" si="23"/>
        <v>0</v>
      </c>
      <c r="AG174" s="4">
        <f t="shared" si="23"/>
        <v>0</v>
      </c>
      <c r="AH174" s="4">
        <f t="shared" ref="AH174:CB174" si="30">-N((AH130-AG130)&lt;0)*(AH130-AG130)+AG174</f>
        <v>0</v>
      </c>
      <c r="AI174" s="4">
        <f t="shared" si="30"/>
        <v>0</v>
      </c>
      <c r="AJ174" s="4">
        <f t="shared" si="30"/>
        <v>0</v>
      </c>
      <c r="AK174" s="4">
        <f t="shared" si="30"/>
        <v>0</v>
      </c>
      <c r="AL174" s="4">
        <f t="shared" si="30"/>
        <v>0</v>
      </c>
      <c r="AM174" s="4">
        <f t="shared" si="30"/>
        <v>0</v>
      </c>
      <c r="AN174" s="4">
        <f t="shared" si="30"/>
        <v>0</v>
      </c>
      <c r="AO174" s="4">
        <f t="shared" si="30"/>
        <v>0</v>
      </c>
      <c r="AP174" s="4">
        <f t="shared" si="30"/>
        <v>0</v>
      </c>
      <c r="AQ174" s="4">
        <f t="shared" si="30"/>
        <v>0</v>
      </c>
      <c r="AR174" s="4">
        <f t="shared" si="30"/>
        <v>0</v>
      </c>
      <c r="AS174" s="4">
        <f t="shared" si="30"/>
        <v>0</v>
      </c>
      <c r="AT174" s="4">
        <f t="shared" si="30"/>
        <v>0</v>
      </c>
      <c r="AU174" s="4">
        <f t="shared" si="30"/>
        <v>0</v>
      </c>
      <c r="AV174" s="4">
        <f t="shared" si="30"/>
        <v>0</v>
      </c>
      <c r="AW174" s="4">
        <f t="shared" si="30"/>
        <v>0</v>
      </c>
      <c r="AX174" s="4">
        <f t="shared" si="30"/>
        <v>0</v>
      </c>
      <c r="AY174" s="4">
        <f t="shared" si="30"/>
        <v>0</v>
      </c>
      <c r="AZ174" s="4">
        <f t="shared" si="30"/>
        <v>0</v>
      </c>
      <c r="BA174" s="4">
        <f t="shared" si="30"/>
        <v>0</v>
      </c>
      <c r="BB174" s="4">
        <f t="shared" si="30"/>
        <v>0</v>
      </c>
      <c r="BC174" s="4">
        <f t="shared" si="30"/>
        <v>0</v>
      </c>
      <c r="BD174" s="4">
        <f t="shared" si="30"/>
        <v>0</v>
      </c>
      <c r="BE174" s="4">
        <f t="shared" si="30"/>
        <v>0</v>
      </c>
      <c r="BF174" s="4">
        <f t="shared" si="30"/>
        <v>0</v>
      </c>
      <c r="BG174" s="4">
        <f t="shared" si="30"/>
        <v>0</v>
      </c>
      <c r="BH174" s="4">
        <f t="shared" si="30"/>
        <v>0</v>
      </c>
      <c r="BI174" s="4">
        <f t="shared" si="30"/>
        <v>0</v>
      </c>
      <c r="BJ174" s="4">
        <f t="shared" si="30"/>
        <v>0</v>
      </c>
      <c r="BK174" s="4">
        <f t="shared" si="30"/>
        <v>0</v>
      </c>
      <c r="BL174" s="4">
        <f t="shared" si="30"/>
        <v>0</v>
      </c>
      <c r="BM174" s="4">
        <f t="shared" si="30"/>
        <v>0</v>
      </c>
      <c r="BN174" s="4">
        <f t="shared" si="30"/>
        <v>0</v>
      </c>
      <c r="BO174" s="4">
        <f t="shared" si="30"/>
        <v>0</v>
      </c>
      <c r="BP174" s="4">
        <f t="shared" si="30"/>
        <v>0</v>
      </c>
      <c r="BQ174" s="4">
        <f t="shared" si="30"/>
        <v>0</v>
      </c>
      <c r="BR174" s="4">
        <f t="shared" si="30"/>
        <v>0</v>
      </c>
      <c r="BS174" s="4">
        <f t="shared" si="30"/>
        <v>0</v>
      </c>
      <c r="BT174" s="4">
        <f t="shared" si="30"/>
        <v>0</v>
      </c>
      <c r="BU174" s="4">
        <f t="shared" si="30"/>
        <v>0</v>
      </c>
      <c r="BV174" s="4">
        <f t="shared" si="30"/>
        <v>0</v>
      </c>
      <c r="BW174" s="4">
        <f t="shared" si="30"/>
        <v>0</v>
      </c>
      <c r="BX174" s="4">
        <f t="shared" si="30"/>
        <v>0</v>
      </c>
      <c r="BY174" s="4">
        <f t="shared" si="30"/>
        <v>0</v>
      </c>
      <c r="BZ174" s="4">
        <f t="shared" si="30"/>
        <v>0</v>
      </c>
      <c r="CA174" s="4">
        <f t="shared" si="30"/>
        <v>0</v>
      </c>
      <c r="CB174" s="4">
        <f t="shared" si="30"/>
        <v>0</v>
      </c>
      <c r="CC174" s="4">
        <f t="shared" ref="CC174:DJ174" si="31">-N((CC130-CB130)&lt;0)*(CC130-CB130)+CB174</f>
        <v>0</v>
      </c>
      <c r="CD174" s="4">
        <f t="shared" si="31"/>
        <v>0</v>
      </c>
      <c r="CE174" s="4">
        <f t="shared" si="31"/>
        <v>0</v>
      </c>
      <c r="CF174" s="4">
        <f t="shared" si="31"/>
        <v>0</v>
      </c>
      <c r="CG174" s="4">
        <f t="shared" si="31"/>
        <v>0</v>
      </c>
      <c r="CH174" s="4">
        <f t="shared" si="31"/>
        <v>0</v>
      </c>
      <c r="CI174" s="4">
        <f t="shared" si="31"/>
        <v>0</v>
      </c>
      <c r="CJ174" s="4">
        <f t="shared" si="31"/>
        <v>0</v>
      </c>
      <c r="CK174" s="4">
        <f t="shared" si="31"/>
        <v>0</v>
      </c>
      <c r="CL174" s="4">
        <f t="shared" si="31"/>
        <v>0</v>
      </c>
      <c r="CM174" s="4">
        <f t="shared" si="31"/>
        <v>0</v>
      </c>
      <c r="CN174" s="4">
        <f t="shared" si="31"/>
        <v>0</v>
      </c>
      <c r="CO174" s="4">
        <f t="shared" si="31"/>
        <v>0</v>
      </c>
      <c r="CP174" s="4">
        <f t="shared" si="31"/>
        <v>0</v>
      </c>
      <c r="CQ174" s="4">
        <f t="shared" si="31"/>
        <v>0</v>
      </c>
      <c r="CR174" s="4">
        <f t="shared" si="31"/>
        <v>0</v>
      </c>
      <c r="CS174" s="4">
        <f t="shared" si="31"/>
        <v>0</v>
      </c>
      <c r="CT174" s="4">
        <f t="shared" si="31"/>
        <v>0</v>
      </c>
      <c r="CU174" s="4">
        <f t="shared" si="31"/>
        <v>0</v>
      </c>
      <c r="CV174" s="4">
        <f t="shared" si="31"/>
        <v>0</v>
      </c>
      <c r="CW174" s="4">
        <f t="shared" si="31"/>
        <v>0</v>
      </c>
      <c r="CX174" s="4">
        <f t="shared" si="31"/>
        <v>0</v>
      </c>
      <c r="CY174" s="4">
        <f t="shared" si="31"/>
        <v>0</v>
      </c>
      <c r="CZ174" s="4">
        <f t="shared" si="31"/>
        <v>0</v>
      </c>
      <c r="DA174" s="4">
        <f t="shared" si="31"/>
        <v>0</v>
      </c>
      <c r="DB174" s="4">
        <f t="shared" si="31"/>
        <v>0</v>
      </c>
      <c r="DC174" s="4">
        <f t="shared" si="31"/>
        <v>0</v>
      </c>
      <c r="DD174" s="4">
        <f t="shared" si="31"/>
        <v>0</v>
      </c>
      <c r="DE174" s="4">
        <f t="shared" si="31"/>
        <v>0</v>
      </c>
      <c r="DF174" s="4">
        <f t="shared" si="31"/>
        <v>0</v>
      </c>
      <c r="DG174" s="4">
        <f t="shared" si="31"/>
        <v>0</v>
      </c>
      <c r="DH174" s="4">
        <f t="shared" si="31"/>
        <v>0</v>
      </c>
      <c r="DI174" s="4">
        <f t="shared" si="31"/>
        <v>0</v>
      </c>
      <c r="DJ174" s="4">
        <f t="shared" si="31"/>
        <v>0</v>
      </c>
    </row>
    <row r="175" spans="2:114">
      <c r="B175" t="str">
        <f t="shared" si="14"/>
        <v>Создание / реконструкция объект №16</v>
      </c>
      <c r="G175" s="7" t="s">
        <v>0</v>
      </c>
      <c r="J175" s="4">
        <f t="shared" si="15"/>
        <v>0</v>
      </c>
      <c r="K175" s="4">
        <f t="shared" si="23"/>
        <v>0</v>
      </c>
      <c r="L175" s="4">
        <f t="shared" si="23"/>
        <v>0</v>
      </c>
      <c r="M175" s="4">
        <f t="shared" si="23"/>
        <v>0</v>
      </c>
      <c r="N175" s="4">
        <f t="shared" si="23"/>
        <v>0</v>
      </c>
      <c r="O175" s="4">
        <f t="shared" si="23"/>
        <v>0</v>
      </c>
      <c r="P175" s="4">
        <f t="shared" si="23"/>
        <v>0</v>
      </c>
      <c r="Q175" s="4">
        <f t="shared" si="23"/>
        <v>0</v>
      </c>
      <c r="R175" s="4">
        <f t="shared" si="23"/>
        <v>0</v>
      </c>
      <c r="S175" s="4">
        <f t="shared" si="23"/>
        <v>0</v>
      </c>
      <c r="T175" s="4">
        <f t="shared" si="23"/>
        <v>0</v>
      </c>
      <c r="U175" s="4">
        <f t="shared" si="23"/>
        <v>0</v>
      </c>
      <c r="V175" s="4">
        <f t="shared" si="23"/>
        <v>0</v>
      </c>
      <c r="W175" s="4">
        <f t="shared" si="23"/>
        <v>0</v>
      </c>
      <c r="X175" s="4">
        <f t="shared" si="23"/>
        <v>0</v>
      </c>
      <c r="Y175" s="4">
        <f t="shared" si="23"/>
        <v>0</v>
      </c>
      <c r="Z175" s="4">
        <f t="shared" si="23"/>
        <v>0</v>
      </c>
      <c r="AA175" s="4">
        <f t="shared" si="23"/>
        <v>0</v>
      </c>
      <c r="AB175" s="4">
        <f t="shared" si="23"/>
        <v>0</v>
      </c>
      <c r="AC175" s="4">
        <f t="shared" si="23"/>
        <v>0</v>
      </c>
      <c r="AD175" s="4">
        <f t="shared" si="23"/>
        <v>0</v>
      </c>
      <c r="AE175" s="4">
        <f t="shared" si="23"/>
        <v>0</v>
      </c>
      <c r="AF175" s="4">
        <f t="shared" si="23"/>
        <v>0</v>
      </c>
      <c r="AG175" s="4">
        <f t="shared" si="23"/>
        <v>0</v>
      </c>
      <c r="AH175" s="4">
        <f t="shared" ref="AH175:CB175" si="32">-N((AH131-AG131)&lt;0)*(AH131-AG131)+AG175</f>
        <v>0</v>
      </c>
      <c r="AI175" s="4">
        <f t="shared" si="32"/>
        <v>0</v>
      </c>
      <c r="AJ175" s="4">
        <f t="shared" si="32"/>
        <v>0</v>
      </c>
      <c r="AK175" s="4">
        <f t="shared" si="32"/>
        <v>0</v>
      </c>
      <c r="AL175" s="4">
        <f t="shared" si="32"/>
        <v>0</v>
      </c>
      <c r="AM175" s="4">
        <f t="shared" si="32"/>
        <v>0</v>
      </c>
      <c r="AN175" s="4">
        <f t="shared" si="32"/>
        <v>0</v>
      </c>
      <c r="AO175" s="4">
        <f t="shared" si="32"/>
        <v>0</v>
      </c>
      <c r="AP175" s="4">
        <f t="shared" si="32"/>
        <v>0</v>
      </c>
      <c r="AQ175" s="4">
        <f t="shared" si="32"/>
        <v>0</v>
      </c>
      <c r="AR175" s="4">
        <f t="shared" si="32"/>
        <v>0</v>
      </c>
      <c r="AS175" s="4">
        <f t="shared" si="32"/>
        <v>0</v>
      </c>
      <c r="AT175" s="4">
        <f t="shared" si="32"/>
        <v>0</v>
      </c>
      <c r="AU175" s="4">
        <f t="shared" si="32"/>
        <v>0</v>
      </c>
      <c r="AV175" s="4">
        <f t="shared" si="32"/>
        <v>0</v>
      </c>
      <c r="AW175" s="4">
        <f t="shared" si="32"/>
        <v>0</v>
      </c>
      <c r="AX175" s="4">
        <f t="shared" si="32"/>
        <v>0</v>
      </c>
      <c r="AY175" s="4">
        <f t="shared" si="32"/>
        <v>0</v>
      </c>
      <c r="AZ175" s="4">
        <f t="shared" si="32"/>
        <v>0</v>
      </c>
      <c r="BA175" s="4">
        <f t="shared" si="32"/>
        <v>0</v>
      </c>
      <c r="BB175" s="4">
        <f t="shared" si="32"/>
        <v>0</v>
      </c>
      <c r="BC175" s="4">
        <f t="shared" si="32"/>
        <v>0</v>
      </c>
      <c r="BD175" s="4">
        <f t="shared" si="32"/>
        <v>0</v>
      </c>
      <c r="BE175" s="4">
        <f t="shared" si="32"/>
        <v>0</v>
      </c>
      <c r="BF175" s="4">
        <f t="shared" si="32"/>
        <v>0</v>
      </c>
      <c r="BG175" s="4">
        <f t="shared" si="32"/>
        <v>0</v>
      </c>
      <c r="BH175" s="4">
        <f t="shared" si="32"/>
        <v>0</v>
      </c>
      <c r="BI175" s="4">
        <f t="shared" si="32"/>
        <v>0</v>
      </c>
      <c r="BJ175" s="4">
        <f t="shared" si="32"/>
        <v>0</v>
      </c>
      <c r="BK175" s="4">
        <f t="shared" si="32"/>
        <v>0</v>
      </c>
      <c r="BL175" s="4">
        <f t="shared" si="32"/>
        <v>0</v>
      </c>
      <c r="BM175" s="4">
        <f t="shared" si="32"/>
        <v>0</v>
      </c>
      <c r="BN175" s="4">
        <f t="shared" si="32"/>
        <v>0</v>
      </c>
      <c r="BO175" s="4">
        <f t="shared" si="32"/>
        <v>0</v>
      </c>
      <c r="BP175" s="4">
        <f t="shared" si="32"/>
        <v>0</v>
      </c>
      <c r="BQ175" s="4">
        <f t="shared" si="32"/>
        <v>0</v>
      </c>
      <c r="BR175" s="4">
        <f t="shared" si="32"/>
        <v>0</v>
      </c>
      <c r="BS175" s="4">
        <f t="shared" si="32"/>
        <v>0</v>
      </c>
      <c r="BT175" s="4">
        <f t="shared" si="32"/>
        <v>0</v>
      </c>
      <c r="BU175" s="4">
        <f t="shared" si="32"/>
        <v>0</v>
      </c>
      <c r="BV175" s="4">
        <f t="shared" si="32"/>
        <v>0</v>
      </c>
      <c r="BW175" s="4">
        <f t="shared" si="32"/>
        <v>0</v>
      </c>
      <c r="BX175" s="4">
        <f t="shared" si="32"/>
        <v>0</v>
      </c>
      <c r="BY175" s="4">
        <f t="shared" si="32"/>
        <v>0</v>
      </c>
      <c r="BZ175" s="4">
        <f t="shared" si="32"/>
        <v>0</v>
      </c>
      <c r="CA175" s="4">
        <f t="shared" si="32"/>
        <v>0</v>
      </c>
      <c r="CB175" s="4">
        <f t="shared" si="32"/>
        <v>0</v>
      </c>
      <c r="CC175" s="4">
        <f t="shared" ref="CC175:DJ175" si="33">-N((CC131-CB131)&lt;0)*(CC131-CB131)+CB175</f>
        <v>0</v>
      </c>
      <c r="CD175" s="4">
        <f t="shared" si="33"/>
        <v>0</v>
      </c>
      <c r="CE175" s="4">
        <f t="shared" si="33"/>
        <v>0</v>
      </c>
      <c r="CF175" s="4">
        <f t="shared" si="33"/>
        <v>0</v>
      </c>
      <c r="CG175" s="4">
        <f t="shared" si="33"/>
        <v>0</v>
      </c>
      <c r="CH175" s="4">
        <f t="shared" si="33"/>
        <v>0</v>
      </c>
      <c r="CI175" s="4">
        <f t="shared" si="33"/>
        <v>0</v>
      </c>
      <c r="CJ175" s="4">
        <f t="shared" si="33"/>
        <v>0</v>
      </c>
      <c r="CK175" s="4">
        <f t="shared" si="33"/>
        <v>0</v>
      </c>
      <c r="CL175" s="4">
        <f t="shared" si="33"/>
        <v>0</v>
      </c>
      <c r="CM175" s="4">
        <f t="shared" si="33"/>
        <v>0</v>
      </c>
      <c r="CN175" s="4">
        <f t="shared" si="33"/>
        <v>0</v>
      </c>
      <c r="CO175" s="4">
        <f t="shared" si="33"/>
        <v>0</v>
      </c>
      <c r="CP175" s="4">
        <f t="shared" si="33"/>
        <v>0</v>
      </c>
      <c r="CQ175" s="4">
        <f t="shared" si="33"/>
        <v>0</v>
      </c>
      <c r="CR175" s="4">
        <f t="shared" si="33"/>
        <v>0</v>
      </c>
      <c r="CS175" s="4">
        <f t="shared" si="33"/>
        <v>0</v>
      </c>
      <c r="CT175" s="4">
        <f t="shared" si="33"/>
        <v>0</v>
      </c>
      <c r="CU175" s="4">
        <f t="shared" si="33"/>
        <v>0</v>
      </c>
      <c r="CV175" s="4">
        <f t="shared" si="33"/>
        <v>0</v>
      </c>
      <c r="CW175" s="4">
        <f t="shared" si="33"/>
        <v>0</v>
      </c>
      <c r="CX175" s="4">
        <f t="shared" si="33"/>
        <v>0</v>
      </c>
      <c r="CY175" s="4">
        <f t="shared" si="33"/>
        <v>0</v>
      </c>
      <c r="CZ175" s="4">
        <f t="shared" si="33"/>
        <v>0</v>
      </c>
      <c r="DA175" s="4">
        <f t="shared" si="33"/>
        <v>0</v>
      </c>
      <c r="DB175" s="4">
        <f t="shared" si="33"/>
        <v>0</v>
      </c>
      <c r="DC175" s="4">
        <f t="shared" si="33"/>
        <v>0</v>
      </c>
      <c r="DD175" s="4">
        <f t="shared" si="33"/>
        <v>0</v>
      </c>
      <c r="DE175" s="4">
        <f t="shared" si="33"/>
        <v>0</v>
      </c>
      <c r="DF175" s="4">
        <f t="shared" si="33"/>
        <v>0</v>
      </c>
      <c r="DG175" s="4">
        <f t="shared" si="33"/>
        <v>0</v>
      </c>
      <c r="DH175" s="4">
        <f t="shared" si="33"/>
        <v>0</v>
      </c>
      <c r="DI175" s="4">
        <f t="shared" si="33"/>
        <v>0</v>
      </c>
      <c r="DJ175" s="4">
        <f t="shared" si="33"/>
        <v>0</v>
      </c>
    </row>
    <row r="176" spans="2:114">
      <c r="B176" t="str">
        <f t="shared" si="14"/>
        <v>Создание / реконструкция объект №17</v>
      </c>
      <c r="G176" s="7" t="s">
        <v>0</v>
      </c>
      <c r="J176" s="4">
        <f t="shared" si="15"/>
        <v>0</v>
      </c>
      <c r="K176" s="4">
        <f t="shared" si="23"/>
        <v>0</v>
      </c>
      <c r="L176" s="4">
        <f t="shared" si="23"/>
        <v>0</v>
      </c>
      <c r="M176" s="4">
        <f t="shared" si="23"/>
        <v>0</v>
      </c>
      <c r="N176" s="4">
        <f t="shared" si="23"/>
        <v>0</v>
      </c>
      <c r="O176" s="4">
        <f t="shared" si="23"/>
        <v>0</v>
      </c>
      <c r="P176" s="4">
        <f t="shared" si="23"/>
        <v>0</v>
      </c>
      <c r="Q176" s="4">
        <f t="shared" si="23"/>
        <v>0</v>
      </c>
      <c r="R176" s="4">
        <f t="shared" si="23"/>
        <v>0</v>
      </c>
      <c r="S176" s="4">
        <f t="shared" si="23"/>
        <v>0</v>
      </c>
      <c r="T176" s="4">
        <f t="shared" si="23"/>
        <v>0</v>
      </c>
      <c r="U176" s="4">
        <f t="shared" si="23"/>
        <v>0</v>
      </c>
      <c r="V176" s="4">
        <f t="shared" si="23"/>
        <v>0</v>
      </c>
      <c r="W176" s="4">
        <f t="shared" si="23"/>
        <v>0</v>
      </c>
      <c r="X176" s="4">
        <f t="shared" si="23"/>
        <v>0</v>
      </c>
      <c r="Y176" s="4">
        <f t="shared" si="23"/>
        <v>0</v>
      </c>
      <c r="Z176" s="4">
        <f t="shared" si="23"/>
        <v>0</v>
      </c>
      <c r="AA176" s="4">
        <f t="shared" si="23"/>
        <v>0</v>
      </c>
      <c r="AB176" s="4">
        <f t="shared" si="23"/>
        <v>0</v>
      </c>
      <c r="AC176" s="4">
        <f t="shared" si="23"/>
        <v>0</v>
      </c>
      <c r="AD176" s="4">
        <f t="shared" si="23"/>
        <v>0</v>
      </c>
      <c r="AE176" s="4">
        <f t="shared" si="23"/>
        <v>0</v>
      </c>
      <c r="AF176" s="4">
        <f t="shared" si="23"/>
        <v>0</v>
      </c>
      <c r="AG176" s="4">
        <f t="shared" si="23"/>
        <v>0</v>
      </c>
      <c r="AH176" s="4">
        <f t="shared" ref="AH176:CB176" si="34">-N((AH132-AG132)&lt;0)*(AH132-AG132)+AG176</f>
        <v>0</v>
      </c>
      <c r="AI176" s="4">
        <f t="shared" si="34"/>
        <v>0</v>
      </c>
      <c r="AJ176" s="4">
        <f t="shared" si="34"/>
        <v>0</v>
      </c>
      <c r="AK176" s="4">
        <f t="shared" si="34"/>
        <v>0</v>
      </c>
      <c r="AL176" s="4">
        <f t="shared" si="34"/>
        <v>0</v>
      </c>
      <c r="AM176" s="4">
        <f t="shared" si="34"/>
        <v>0</v>
      </c>
      <c r="AN176" s="4">
        <f t="shared" si="34"/>
        <v>0</v>
      </c>
      <c r="AO176" s="4">
        <f t="shared" si="34"/>
        <v>0</v>
      </c>
      <c r="AP176" s="4">
        <f t="shared" si="34"/>
        <v>0</v>
      </c>
      <c r="AQ176" s="4">
        <f t="shared" si="34"/>
        <v>0</v>
      </c>
      <c r="AR176" s="4">
        <f t="shared" si="34"/>
        <v>0</v>
      </c>
      <c r="AS176" s="4">
        <f t="shared" si="34"/>
        <v>0</v>
      </c>
      <c r="AT176" s="4">
        <f t="shared" si="34"/>
        <v>0</v>
      </c>
      <c r="AU176" s="4">
        <f t="shared" si="34"/>
        <v>0</v>
      </c>
      <c r="AV176" s="4">
        <f t="shared" si="34"/>
        <v>0</v>
      </c>
      <c r="AW176" s="4">
        <f t="shared" si="34"/>
        <v>0</v>
      </c>
      <c r="AX176" s="4">
        <f t="shared" si="34"/>
        <v>0</v>
      </c>
      <c r="AY176" s="4">
        <f t="shared" si="34"/>
        <v>0</v>
      </c>
      <c r="AZ176" s="4">
        <f t="shared" si="34"/>
        <v>0</v>
      </c>
      <c r="BA176" s="4">
        <f t="shared" si="34"/>
        <v>0</v>
      </c>
      <c r="BB176" s="4">
        <f t="shared" si="34"/>
        <v>0</v>
      </c>
      <c r="BC176" s="4">
        <f t="shared" si="34"/>
        <v>0</v>
      </c>
      <c r="BD176" s="4">
        <f t="shared" si="34"/>
        <v>0</v>
      </c>
      <c r="BE176" s="4">
        <f t="shared" si="34"/>
        <v>0</v>
      </c>
      <c r="BF176" s="4">
        <f t="shared" si="34"/>
        <v>0</v>
      </c>
      <c r="BG176" s="4">
        <f t="shared" si="34"/>
        <v>0</v>
      </c>
      <c r="BH176" s="4">
        <f t="shared" si="34"/>
        <v>0</v>
      </c>
      <c r="BI176" s="4">
        <f t="shared" si="34"/>
        <v>0</v>
      </c>
      <c r="BJ176" s="4">
        <f t="shared" si="34"/>
        <v>0</v>
      </c>
      <c r="BK176" s="4">
        <f t="shared" si="34"/>
        <v>0</v>
      </c>
      <c r="BL176" s="4">
        <f t="shared" si="34"/>
        <v>0</v>
      </c>
      <c r="BM176" s="4">
        <f t="shared" si="34"/>
        <v>0</v>
      </c>
      <c r="BN176" s="4">
        <f t="shared" si="34"/>
        <v>0</v>
      </c>
      <c r="BO176" s="4">
        <f t="shared" si="34"/>
        <v>0</v>
      </c>
      <c r="BP176" s="4">
        <f t="shared" si="34"/>
        <v>0</v>
      </c>
      <c r="BQ176" s="4">
        <f t="shared" si="34"/>
        <v>0</v>
      </c>
      <c r="BR176" s="4">
        <f t="shared" si="34"/>
        <v>0</v>
      </c>
      <c r="BS176" s="4">
        <f t="shared" si="34"/>
        <v>0</v>
      </c>
      <c r="BT176" s="4">
        <f t="shared" si="34"/>
        <v>0</v>
      </c>
      <c r="BU176" s="4">
        <f t="shared" si="34"/>
        <v>0</v>
      </c>
      <c r="BV176" s="4">
        <f t="shared" si="34"/>
        <v>0</v>
      </c>
      <c r="BW176" s="4">
        <f t="shared" si="34"/>
        <v>0</v>
      </c>
      <c r="BX176" s="4">
        <f t="shared" si="34"/>
        <v>0</v>
      </c>
      <c r="BY176" s="4">
        <f t="shared" si="34"/>
        <v>0</v>
      </c>
      <c r="BZ176" s="4">
        <f t="shared" si="34"/>
        <v>0</v>
      </c>
      <c r="CA176" s="4">
        <f t="shared" si="34"/>
        <v>0</v>
      </c>
      <c r="CB176" s="4">
        <f t="shared" si="34"/>
        <v>0</v>
      </c>
      <c r="CC176" s="4">
        <f t="shared" ref="CC176:DJ176" si="35">-N((CC132-CB132)&lt;0)*(CC132-CB132)+CB176</f>
        <v>0</v>
      </c>
      <c r="CD176" s="4">
        <f t="shared" si="35"/>
        <v>0</v>
      </c>
      <c r="CE176" s="4">
        <f t="shared" si="35"/>
        <v>0</v>
      </c>
      <c r="CF176" s="4">
        <f t="shared" si="35"/>
        <v>0</v>
      </c>
      <c r="CG176" s="4">
        <f t="shared" si="35"/>
        <v>0</v>
      </c>
      <c r="CH176" s="4">
        <f t="shared" si="35"/>
        <v>0</v>
      </c>
      <c r="CI176" s="4">
        <f t="shared" si="35"/>
        <v>0</v>
      </c>
      <c r="CJ176" s="4">
        <f t="shared" si="35"/>
        <v>0</v>
      </c>
      <c r="CK176" s="4">
        <f t="shared" si="35"/>
        <v>0</v>
      </c>
      <c r="CL176" s="4">
        <f t="shared" si="35"/>
        <v>0</v>
      </c>
      <c r="CM176" s="4">
        <f t="shared" si="35"/>
        <v>0</v>
      </c>
      <c r="CN176" s="4">
        <f t="shared" si="35"/>
        <v>0</v>
      </c>
      <c r="CO176" s="4">
        <f t="shared" si="35"/>
        <v>0</v>
      </c>
      <c r="CP176" s="4">
        <f t="shared" si="35"/>
        <v>0</v>
      </c>
      <c r="CQ176" s="4">
        <f t="shared" si="35"/>
        <v>0</v>
      </c>
      <c r="CR176" s="4">
        <f t="shared" si="35"/>
        <v>0</v>
      </c>
      <c r="CS176" s="4">
        <f t="shared" si="35"/>
        <v>0</v>
      </c>
      <c r="CT176" s="4">
        <f t="shared" si="35"/>
        <v>0</v>
      </c>
      <c r="CU176" s="4">
        <f t="shared" si="35"/>
        <v>0</v>
      </c>
      <c r="CV176" s="4">
        <f t="shared" si="35"/>
        <v>0</v>
      </c>
      <c r="CW176" s="4">
        <f t="shared" si="35"/>
        <v>0</v>
      </c>
      <c r="CX176" s="4">
        <f t="shared" si="35"/>
        <v>0</v>
      </c>
      <c r="CY176" s="4">
        <f t="shared" si="35"/>
        <v>0</v>
      </c>
      <c r="CZ176" s="4">
        <f t="shared" si="35"/>
        <v>0</v>
      </c>
      <c r="DA176" s="4">
        <f t="shared" si="35"/>
        <v>0</v>
      </c>
      <c r="DB176" s="4">
        <f t="shared" si="35"/>
        <v>0</v>
      </c>
      <c r="DC176" s="4">
        <f t="shared" si="35"/>
        <v>0</v>
      </c>
      <c r="DD176" s="4">
        <f t="shared" si="35"/>
        <v>0</v>
      </c>
      <c r="DE176" s="4">
        <f t="shared" si="35"/>
        <v>0</v>
      </c>
      <c r="DF176" s="4">
        <f t="shared" si="35"/>
        <v>0</v>
      </c>
      <c r="DG176" s="4">
        <f t="shared" si="35"/>
        <v>0</v>
      </c>
      <c r="DH176" s="4">
        <f t="shared" si="35"/>
        <v>0</v>
      </c>
      <c r="DI176" s="4">
        <f t="shared" si="35"/>
        <v>0</v>
      </c>
      <c r="DJ176" s="4">
        <f t="shared" si="35"/>
        <v>0</v>
      </c>
    </row>
    <row r="177" spans="1:114">
      <c r="B177" t="str">
        <f t="shared" si="14"/>
        <v>Создание / реконструкция объект №18</v>
      </c>
      <c r="G177" s="7" t="s">
        <v>0</v>
      </c>
      <c r="J177" s="4">
        <f t="shared" si="15"/>
        <v>0</v>
      </c>
      <c r="K177" s="4">
        <f t="shared" si="23"/>
        <v>0</v>
      </c>
      <c r="L177" s="4">
        <f t="shared" si="23"/>
        <v>0</v>
      </c>
      <c r="M177" s="4">
        <f t="shared" si="23"/>
        <v>0</v>
      </c>
      <c r="N177" s="4">
        <f t="shared" si="23"/>
        <v>0</v>
      </c>
      <c r="O177" s="4">
        <f t="shared" si="23"/>
        <v>0</v>
      </c>
      <c r="P177" s="4">
        <f t="shared" si="23"/>
        <v>0</v>
      </c>
      <c r="Q177" s="4">
        <f t="shared" si="23"/>
        <v>0</v>
      </c>
      <c r="R177" s="4">
        <f t="shared" si="23"/>
        <v>0</v>
      </c>
      <c r="S177" s="4">
        <f t="shared" si="23"/>
        <v>0</v>
      </c>
      <c r="T177" s="4">
        <f t="shared" si="23"/>
        <v>0</v>
      </c>
      <c r="U177" s="4">
        <f t="shared" si="23"/>
        <v>0</v>
      </c>
      <c r="V177" s="4">
        <f t="shared" si="23"/>
        <v>0</v>
      </c>
      <c r="W177" s="4">
        <f t="shared" si="23"/>
        <v>0</v>
      </c>
      <c r="X177" s="4">
        <f t="shared" si="23"/>
        <v>0</v>
      </c>
      <c r="Y177" s="4">
        <f t="shared" si="23"/>
        <v>0</v>
      </c>
      <c r="Z177" s="4">
        <f t="shared" si="23"/>
        <v>0</v>
      </c>
      <c r="AA177" s="4">
        <f t="shared" si="23"/>
        <v>0</v>
      </c>
      <c r="AB177" s="4">
        <f t="shared" si="23"/>
        <v>0</v>
      </c>
      <c r="AC177" s="4">
        <f t="shared" si="23"/>
        <v>0</v>
      </c>
      <c r="AD177" s="4">
        <f t="shared" si="23"/>
        <v>0</v>
      </c>
      <c r="AE177" s="4">
        <f t="shared" si="23"/>
        <v>0</v>
      </c>
      <c r="AF177" s="4">
        <f t="shared" si="23"/>
        <v>0</v>
      </c>
      <c r="AG177" s="4">
        <f t="shared" si="23"/>
        <v>0</v>
      </c>
      <c r="AH177" s="4">
        <f t="shared" ref="AH177:CB177" si="36">-N((AH133-AG133)&lt;0)*(AH133-AG133)+AG177</f>
        <v>0</v>
      </c>
      <c r="AI177" s="4">
        <f t="shared" si="36"/>
        <v>0</v>
      </c>
      <c r="AJ177" s="4">
        <f t="shared" si="36"/>
        <v>0</v>
      </c>
      <c r="AK177" s="4">
        <f t="shared" si="36"/>
        <v>0</v>
      </c>
      <c r="AL177" s="4">
        <f t="shared" si="36"/>
        <v>0</v>
      </c>
      <c r="AM177" s="4">
        <f t="shared" si="36"/>
        <v>0</v>
      </c>
      <c r="AN177" s="4">
        <f t="shared" si="36"/>
        <v>0</v>
      </c>
      <c r="AO177" s="4">
        <f t="shared" si="36"/>
        <v>0</v>
      </c>
      <c r="AP177" s="4">
        <f t="shared" si="36"/>
        <v>0</v>
      </c>
      <c r="AQ177" s="4">
        <f t="shared" si="36"/>
        <v>0</v>
      </c>
      <c r="AR177" s="4">
        <f t="shared" si="36"/>
        <v>0</v>
      </c>
      <c r="AS177" s="4">
        <f t="shared" si="36"/>
        <v>0</v>
      </c>
      <c r="AT177" s="4">
        <f t="shared" si="36"/>
        <v>0</v>
      </c>
      <c r="AU177" s="4">
        <f t="shared" si="36"/>
        <v>0</v>
      </c>
      <c r="AV177" s="4">
        <f t="shared" si="36"/>
        <v>0</v>
      </c>
      <c r="AW177" s="4">
        <f t="shared" si="36"/>
        <v>0</v>
      </c>
      <c r="AX177" s="4">
        <f t="shared" si="36"/>
        <v>0</v>
      </c>
      <c r="AY177" s="4">
        <f t="shared" si="36"/>
        <v>0</v>
      </c>
      <c r="AZ177" s="4">
        <f t="shared" si="36"/>
        <v>0</v>
      </c>
      <c r="BA177" s="4">
        <f t="shared" si="36"/>
        <v>0</v>
      </c>
      <c r="BB177" s="4">
        <f t="shared" si="36"/>
        <v>0</v>
      </c>
      <c r="BC177" s="4">
        <f t="shared" si="36"/>
        <v>0</v>
      </c>
      <c r="BD177" s="4">
        <f t="shared" si="36"/>
        <v>0</v>
      </c>
      <c r="BE177" s="4">
        <f t="shared" si="36"/>
        <v>0</v>
      </c>
      <c r="BF177" s="4">
        <f t="shared" si="36"/>
        <v>0</v>
      </c>
      <c r="BG177" s="4">
        <f t="shared" si="36"/>
        <v>0</v>
      </c>
      <c r="BH177" s="4">
        <f t="shared" si="36"/>
        <v>0</v>
      </c>
      <c r="BI177" s="4">
        <f t="shared" si="36"/>
        <v>0</v>
      </c>
      <c r="BJ177" s="4">
        <f t="shared" si="36"/>
        <v>0</v>
      </c>
      <c r="BK177" s="4">
        <f t="shared" si="36"/>
        <v>0</v>
      </c>
      <c r="BL177" s="4">
        <f t="shared" si="36"/>
        <v>0</v>
      </c>
      <c r="BM177" s="4">
        <f t="shared" si="36"/>
        <v>0</v>
      </c>
      <c r="BN177" s="4">
        <f t="shared" si="36"/>
        <v>0</v>
      </c>
      <c r="BO177" s="4">
        <f t="shared" si="36"/>
        <v>0</v>
      </c>
      <c r="BP177" s="4">
        <f t="shared" si="36"/>
        <v>0</v>
      </c>
      <c r="BQ177" s="4">
        <f t="shared" si="36"/>
        <v>0</v>
      </c>
      <c r="BR177" s="4">
        <f t="shared" si="36"/>
        <v>0</v>
      </c>
      <c r="BS177" s="4">
        <f t="shared" si="36"/>
        <v>0</v>
      </c>
      <c r="BT177" s="4">
        <f t="shared" si="36"/>
        <v>0</v>
      </c>
      <c r="BU177" s="4">
        <f t="shared" si="36"/>
        <v>0</v>
      </c>
      <c r="BV177" s="4">
        <f t="shared" si="36"/>
        <v>0</v>
      </c>
      <c r="BW177" s="4">
        <f t="shared" si="36"/>
        <v>0</v>
      </c>
      <c r="BX177" s="4">
        <f t="shared" si="36"/>
        <v>0</v>
      </c>
      <c r="BY177" s="4">
        <f t="shared" si="36"/>
        <v>0</v>
      </c>
      <c r="BZ177" s="4">
        <f t="shared" si="36"/>
        <v>0</v>
      </c>
      <c r="CA177" s="4">
        <f t="shared" si="36"/>
        <v>0</v>
      </c>
      <c r="CB177" s="4">
        <f t="shared" si="36"/>
        <v>0</v>
      </c>
      <c r="CC177" s="4">
        <f t="shared" ref="CC177:DJ177" si="37">-N((CC133-CB133)&lt;0)*(CC133-CB133)+CB177</f>
        <v>0</v>
      </c>
      <c r="CD177" s="4">
        <f t="shared" si="37"/>
        <v>0</v>
      </c>
      <c r="CE177" s="4">
        <f t="shared" si="37"/>
        <v>0</v>
      </c>
      <c r="CF177" s="4">
        <f t="shared" si="37"/>
        <v>0</v>
      </c>
      <c r="CG177" s="4">
        <f t="shared" si="37"/>
        <v>0</v>
      </c>
      <c r="CH177" s="4">
        <f t="shared" si="37"/>
        <v>0</v>
      </c>
      <c r="CI177" s="4">
        <f t="shared" si="37"/>
        <v>0</v>
      </c>
      <c r="CJ177" s="4">
        <f t="shared" si="37"/>
        <v>0</v>
      </c>
      <c r="CK177" s="4">
        <f t="shared" si="37"/>
        <v>0</v>
      </c>
      <c r="CL177" s="4">
        <f t="shared" si="37"/>
        <v>0</v>
      </c>
      <c r="CM177" s="4">
        <f t="shared" si="37"/>
        <v>0</v>
      </c>
      <c r="CN177" s="4">
        <f t="shared" si="37"/>
        <v>0</v>
      </c>
      <c r="CO177" s="4">
        <f t="shared" si="37"/>
        <v>0</v>
      </c>
      <c r="CP177" s="4">
        <f t="shared" si="37"/>
        <v>0</v>
      </c>
      <c r="CQ177" s="4">
        <f t="shared" si="37"/>
        <v>0</v>
      </c>
      <c r="CR177" s="4">
        <f t="shared" si="37"/>
        <v>0</v>
      </c>
      <c r="CS177" s="4">
        <f t="shared" si="37"/>
        <v>0</v>
      </c>
      <c r="CT177" s="4">
        <f t="shared" si="37"/>
        <v>0</v>
      </c>
      <c r="CU177" s="4">
        <f t="shared" si="37"/>
        <v>0</v>
      </c>
      <c r="CV177" s="4">
        <f t="shared" si="37"/>
        <v>0</v>
      </c>
      <c r="CW177" s="4">
        <f t="shared" si="37"/>
        <v>0</v>
      </c>
      <c r="CX177" s="4">
        <f t="shared" si="37"/>
        <v>0</v>
      </c>
      <c r="CY177" s="4">
        <f t="shared" si="37"/>
        <v>0</v>
      </c>
      <c r="CZ177" s="4">
        <f t="shared" si="37"/>
        <v>0</v>
      </c>
      <c r="DA177" s="4">
        <f t="shared" si="37"/>
        <v>0</v>
      </c>
      <c r="DB177" s="4">
        <f t="shared" si="37"/>
        <v>0</v>
      </c>
      <c r="DC177" s="4">
        <f t="shared" si="37"/>
        <v>0</v>
      </c>
      <c r="DD177" s="4">
        <f t="shared" si="37"/>
        <v>0</v>
      </c>
      <c r="DE177" s="4">
        <f t="shared" si="37"/>
        <v>0</v>
      </c>
      <c r="DF177" s="4">
        <f t="shared" si="37"/>
        <v>0</v>
      </c>
      <c r="DG177" s="4">
        <f t="shared" si="37"/>
        <v>0</v>
      </c>
      <c r="DH177" s="4">
        <f t="shared" si="37"/>
        <v>0</v>
      </c>
      <c r="DI177" s="4">
        <f t="shared" si="37"/>
        <v>0</v>
      </c>
      <c r="DJ177" s="4">
        <f t="shared" si="37"/>
        <v>0</v>
      </c>
    </row>
    <row r="178" spans="1:114">
      <c r="B178" t="str">
        <f t="shared" si="14"/>
        <v>Создание / реконструкция объект №19</v>
      </c>
      <c r="G178" s="7" t="s">
        <v>0</v>
      </c>
      <c r="J178" s="4">
        <f t="shared" si="15"/>
        <v>0</v>
      </c>
      <c r="K178" s="4">
        <f t="shared" si="23"/>
        <v>0</v>
      </c>
      <c r="L178" s="4">
        <f t="shared" si="23"/>
        <v>0</v>
      </c>
      <c r="M178" s="4">
        <f t="shared" si="23"/>
        <v>0</v>
      </c>
      <c r="N178" s="4">
        <f t="shared" si="23"/>
        <v>0</v>
      </c>
      <c r="O178" s="4">
        <f t="shared" si="23"/>
        <v>0</v>
      </c>
      <c r="P178" s="4">
        <f t="shared" si="23"/>
        <v>0</v>
      </c>
      <c r="Q178" s="4">
        <f t="shared" si="23"/>
        <v>0</v>
      </c>
      <c r="R178" s="4">
        <f t="shared" si="23"/>
        <v>0</v>
      </c>
      <c r="S178" s="4">
        <f t="shared" si="23"/>
        <v>0</v>
      </c>
      <c r="T178" s="4">
        <f t="shared" si="23"/>
        <v>0</v>
      </c>
      <c r="U178" s="4">
        <f t="shared" si="23"/>
        <v>0</v>
      </c>
      <c r="V178" s="4">
        <f t="shared" si="23"/>
        <v>0</v>
      </c>
      <c r="W178" s="4">
        <f t="shared" si="23"/>
        <v>0</v>
      </c>
      <c r="X178" s="4">
        <f t="shared" si="23"/>
        <v>0</v>
      </c>
      <c r="Y178" s="4">
        <f t="shared" si="23"/>
        <v>0</v>
      </c>
      <c r="Z178" s="4">
        <f t="shared" si="23"/>
        <v>0</v>
      </c>
      <c r="AA178" s="4">
        <f t="shared" si="23"/>
        <v>0</v>
      </c>
      <c r="AB178" s="4">
        <f t="shared" si="23"/>
        <v>0</v>
      </c>
      <c r="AC178" s="4">
        <f t="shared" si="23"/>
        <v>0</v>
      </c>
      <c r="AD178" s="4">
        <f t="shared" si="23"/>
        <v>0</v>
      </c>
      <c r="AE178" s="4">
        <f t="shared" si="23"/>
        <v>0</v>
      </c>
      <c r="AF178" s="4">
        <f t="shared" si="23"/>
        <v>0</v>
      </c>
      <c r="AG178" s="4">
        <f t="shared" si="23"/>
        <v>0</v>
      </c>
      <c r="AH178" s="4">
        <f t="shared" ref="AH178:CB178" si="38">-N((AH134-AG134)&lt;0)*(AH134-AG134)+AG178</f>
        <v>0</v>
      </c>
      <c r="AI178" s="4">
        <f t="shared" si="38"/>
        <v>0</v>
      </c>
      <c r="AJ178" s="4">
        <f t="shared" si="38"/>
        <v>0</v>
      </c>
      <c r="AK178" s="4">
        <f t="shared" si="38"/>
        <v>0</v>
      </c>
      <c r="AL178" s="4">
        <f t="shared" si="38"/>
        <v>0</v>
      </c>
      <c r="AM178" s="4">
        <f t="shared" si="38"/>
        <v>0</v>
      </c>
      <c r="AN178" s="4">
        <f t="shared" si="38"/>
        <v>0</v>
      </c>
      <c r="AO178" s="4">
        <f t="shared" si="38"/>
        <v>0</v>
      </c>
      <c r="AP178" s="4">
        <f t="shared" si="38"/>
        <v>0</v>
      </c>
      <c r="AQ178" s="4">
        <f t="shared" si="38"/>
        <v>0</v>
      </c>
      <c r="AR178" s="4">
        <f t="shared" si="38"/>
        <v>0</v>
      </c>
      <c r="AS178" s="4">
        <f t="shared" si="38"/>
        <v>0</v>
      </c>
      <c r="AT178" s="4">
        <f t="shared" si="38"/>
        <v>0</v>
      </c>
      <c r="AU178" s="4">
        <f t="shared" si="38"/>
        <v>0</v>
      </c>
      <c r="AV178" s="4">
        <f t="shared" si="38"/>
        <v>0</v>
      </c>
      <c r="AW178" s="4">
        <f t="shared" si="38"/>
        <v>0</v>
      </c>
      <c r="AX178" s="4">
        <f t="shared" si="38"/>
        <v>0</v>
      </c>
      <c r="AY178" s="4">
        <f t="shared" si="38"/>
        <v>0</v>
      </c>
      <c r="AZ178" s="4">
        <f t="shared" si="38"/>
        <v>0</v>
      </c>
      <c r="BA178" s="4">
        <f t="shared" si="38"/>
        <v>0</v>
      </c>
      <c r="BB178" s="4">
        <f t="shared" si="38"/>
        <v>0</v>
      </c>
      <c r="BC178" s="4">
        <f t="shared" si="38"/>
        <v>0</v>
      </c>
      <c r="BD178" s="4">
        <f t="shared" si="38"/>
        <v>0</v>
      </c>
      <c r="BE178" s="4">
        <f t="shared" si="38"/>
        <v>0</v>
      </c>
      <c r="BF178" s="4">
        <f t="shared" si="38"/>
        <v>0</v>
      </c>
      <c r="BG178" s="4">
        <f t="shared" si="38"/>
        <v>0</v>
      </c>
      <c r="BH178" s="4">
        <f t="shared" si="38"/>
        <v>0</v>
      </c>
      <c r="BI178" s="4">
        <f t="shared" si="38"/>
        <v>0</v>
      </c>
      <c r="BJ178" s="4">
        <f t="shared" si="38"/>
        <v>0</v>
      </c>
      <c r="BK178" s="4">
        <f t="shared" si="38"/>
        <v>0</v>
      </c>
      <c r="BL178" s="4">
        <f t="shared" si="38"/>
        <v>0</v>
      </c>
      <c r="BM178" s="4">
        <f t="shared" si="38"/>
        <v>0</v>
      </c>
      <c r="BN178" s="4">
        <f t="shared" si="38"/>
        <v>0</v>
      </c>
      <c r="BO178" s="4">
        <f t="shared" si="38"/>
        <v>0</v>
      </c>
      <c r="BP178" s="4">
        <f t="shared" si="38"/>
        <v>0</v>
      </c>
      <c r="BQ178" s="4">
        <f t="shared" si="38"/>
        <v>0</v>
      </c>
      <c r="BR178" s="4">
        <f t="shared" si="38"/>
        <v>0</v>
      </c>
      <c r="BS178" s="4">
        <f t="shared" si="38"/>
        <v>0</v>
      </c>
      <c r="BT178" s="4">
        <f t="shared" si="38"/>
        <v>0</v>
      </c>
      <c r="BU178" s="4">
        <f t="shared" si="38"/>
        <v>0</v>
      </c>
      <c r="BV178" s="4">
        <f t="shared" si="38"/>
        <v>0</v>
      </c>
      <c r="BW178" s="4">
        <f t="shared" si="38"/>
        <v>0</v>
      </c>
      <c r="BX178" s="4">
        <f t="shared" si="38"/>
        <v>0</v>
      </c>
      <c r="BY178" s="4">
        <f t="shared" si="38"/>
        <v>0</v>
      </c>
      <c r="BZ178" s="4">
        <f t="shared" si="38"/>
        <v>0</v>
      </c>
      <c r="CA178" s="4">
        <f t="shared" si="38"/>
        <v>0</v>
      </c>
      <c r="CB178" s="4">
        <f t="shared" si="38"/>
        <v>0</v>
      </c>
      <c r="CC178" s="4">
        <f t="shared" ref="CC178:DJ178" si="39">-N((CC134-CB134)&lt;0)*(CC134-CB134)+CB178</f>
        <v>0</v>
      </c>
      <c r="CD178" s="4">
        <f t="shared" si="39"/>
        <v>0</v>
      </c>
      <c r="CE178" s="4">
        <f t="shared" si="39"/>
        <v>0</v>
      </c>
      <c r="CF178" s="4">
        <f t="shared" si="39"/>
        <v>0</v>
      </c>
      <c r="CG178" s="4">
        <f t="shared" si="39"/>
        <v>0</v>
      </c>
      <c r="CH178" s="4">
        <f t="shared" si="39"/>
        <v>0</v>
      </c>
      <c r="CI178" s="4">
        <f t="shared" si="39"/>
        <v>0</v>
      </c>
      <c r="CJ178" s="4">
        <f t="shared" si="39"/>
        <v>0</v>
      </c>
      <c r="CK178" s="4">
        <f t="shared" si="39"/>
        <v>0</v>
      </c>
      <c r="CL178" s="4">
        <f t="shared" si="39"/>
        <v>0</v>
      </c>
      <c r="CM178" s="4">
        <f t="shared" si="39"/>
        <v>0</v>
      </c>
      <c r="CN178" s="4">
        <f t="shared" si="39"/>
        <v>0</v>
      </c>
      <c r="CO178" s="4">
        <f t="shared" si="39"/>
        <v>0</v>
      </c>
      <c r="CP178" s="4">
        <f t="shared" si="39"/>
        <v>0</v>
      </c>
      <c r="CQ178" s="4">
        <f t="shared" si="39"/>
        <v>0</v>
      </c>
      <c r="CR178" s="4">
        <f t="shared" si="39"/>
        <v>0</v>
      </c>
      <c r="CS178" s="4">
        <f t="shared" si="39"/>
        <v>0</v>
      </c>
      <c r="CT178" s="4">
        <f t="shared" si="39"/>
        <v>0</v>
      </c>
      <c r="CU178" s="4">
        <f t="shared" si="39"/>
        <v>0</v>
      </c>
      <c r="CV178" s="4">
        <f t="shared" si="39"/>
        <v>0</v>
      </c>
      <c r="CW178" s="4">
        <f t="shared" si="39"/>
        <v>0</v>
      </c>
      <c r="CX178" s="4">
        <f t="shared" si="39"/>
        <v>0</v>
      </c>
      <c r="CY178" s="4">
        <f t="shared" si="39"/>
        <v>0</v>
      </c>
      <c r="CZ178" s="4">
        <f t="shared" si="39"/>
        <v>0</v>
      </c>
      <c r="DA178" s="4">
        <f t="shared" si="39"/>
        <v>0</v>
      </c>
      <c r="DB178" s="4">
        <f t="shared" si="39"/>
        <v>0</v>
      </c>
      <c r="DC178" s="4">
        <f t="shared" si="39"/>
        <v>0</v>
      </c>
      <c r="DD178" s="4">
        <f t="shared" si="39"/>
        <v>0</v>
      </c>
      <c r="DE178" s="4">
        <f t="shared" si="39"/>
        <v>0</v>
      </c>
      <c r="DF178" s="4">
        <f t="shared" si="39"/>
        <v>0</v>
      </c>
      <c r="DG178" s="4">
        <f t="shared" si="39"/>
        <v>0</v>
      </c>
      <c r="DH178" s="4">
        <f t="shared" si="39"/>
        <v>0</v>
      </c>
      <c r="DI178" s="4">
        <f t="shared" si="39"/>
        <v>0</v>
      </c>
      <c r="DJ178" s="4">
        <f t="shared" si="39"/>
        <v>0</v>
      </c>
    </row>
    <row r="179" spans="1:114">
      <c r="B179" t="str">
        <f t="shared" si="14"/>
        <v>Создание / реконструкция объект №20</v>
      </c>
      <c r="G179" s="7" t="s">
        <v>0</v>
      </c>
      <c r="J179" s="4">
        <f t="shared" si="15"/>
        <v>0</v>
      </c>
      <c r="K179" s="4">
        <f t="shared" si="23"/>
        <v>0</v>
      </c>
      <c r="L179" s="4">
        <f t="shared" si="23"/>
        <v>0</v>
      </c>
      <c r="M179" s="4">
        <f t="shared" si="23"/>
        <v>0</v>
      </c>
      <c r="N179" s="4">
        <f t="shared" si="23"/>
        <v>0</v>
      </c>
      <c r="O179" s="4">
        <f t="shared" si="23"/>
        <v>0</v>
      </c>
      <c r="P179" s="4">
        <f t="shared" si="23"/>
        <v>0</v>
      </c>
      <c r="Q179" s="4">
        <f t="shared" si="23"/>
        <v>0</v>
      </c>
      <c r="R179" s="4">
        <f t="shared" si="23"/>
        <v>0</v>
      </c>
      <c r="S179" s="4">
        <f t="shared" si="23"/>
        <v>0</v>
      </c>
      <c r="T179" s="4">
        <f t="shared" si="23"/>
        <v>0</v>
      </c>
      <c r="U179" s="4">
        <f t="shared" si="23"/>
        <v>0</v>
      </c>
      <c r="V179" s="4">
        <f t="shared" si="23"/>
        <v>0</v>
      </c>
      <c r="W179" s="4">
        <f t="shared" si="23"/>
        <v>0</v>
      </c>
      <c r="X179" s="4">
        <f t="shared" si="23"/>
        <v>0</v>
      </c>
      <c r="Y179" s="4">
        <f t="shared" si="23"/>
        <v>0</v>
      </c>
      <c r="Z179" s="4">
        <f t="shared" si="23"/>
        <v>0</v>
      </c>
      <c r="AA179" s="4">
        <f t="shared" si="23"/>
        <v>0</v>
      </c>
      <c r="AB179" s="4">
        <f t="shared" si="23"/>
        <v>0</v>
      </c>
      <c r="AC179" s="4">
        <f t="shared" si="23"/>
        <v>0</v>
      </c>
      <c r="AD179" s="4">
        <f t="shared" si="23"/>
        <v>0</v>
      </c>
      <c r="AE179" s="4">
        <f t="shared" si="23"/>
        <v>0</v>
      </c>
      <c r="AF179" s="4">
        <f t="shared" si="23"/>
        <v>0</v>
      </c>
      <c r="AG179" s="4">
        <f t="shared" si="23"/>
        <v>0</v>
      </c>
      <c r="AH179" s="4">
        <f t="shared" ref="AH179:CB179" si="40">-N((AH135-AG135)&lt;0)*(AH135-AG135)+AG179</f>
        <v>0</v>
      </c>
      <c r="AI179" s="4">
        <f t="shared" si="40"/>
        <v>0</v>
      </c>
      <c r="AJ179" s="4">
        <f t="shared" si="40"/>
        <v>0</v>
      </c>
      <c r="AK179" s="4">
        <f t="shared" si="40"/>
        <v>0</v>
      </c>
      <c r="AL179" s="4">
        <f t="shared" si="40"/>
        <v>0</v>
      </c>
      <c r="AM179" s="4">
        <f t="shared" si="40"/>
        <v>0</v>
      </c>
      <c r="AN179" s="4">
        <f t="shared" si="40"/>
        <v>0</v>
      </c>
      <c r="AO179" s="4">
        <f t="shared" si="40"/>
        <v>0</v>
      </c>
      <c r="AP179" s="4">
        <f t="shared" si="40"/>
        <v>0</v>
      </c>
      <c r="AQ179" s="4">
        <f t="shared" si="40"/>
        <v>0</v>
      </c>
      <c r="AR179" s="4">
        <f t="shared" si="40"/>
        <v>0</v>
      </c>
      <c r="AS179" s="4">
        <f t="shared" si="40"/>
        <v>0</v>
      </c>
      <c r="AT179" s="4">
        <f t="shared" si="40"/>
        <v>0</v>
      </c>
      <c r="AU179" s="4">
        <f t="shared" si="40"/>
        <v>0</v>
      </c>
      <c r="AV179" s="4">
        <f t="shared" si="40"/>
        <v>0</v>
      </c>
      <c r="AW179" s="4">
        <f t="shared" si="40"/>
        <v>0</v>
      </c>
      <c r="AX179" s="4">
        <f t="shared" si="40"/>
        <v>0</v>
      </c>
      <c r="AY179" s="4">
        <f t="shared" si="40"/>
        <v>0</v>
      </c>
      <c r="AZ179" s="4">
        <f t="shared" si="40"/>
        <v>0</v>
      </c>
      <c r="BA179" s="4">
        <f t="shared" si="40"/>
        <v>0</v>
      </c>
      <c r="BB179" s="4">
        <f t="shared" si="40"/>
        <v>0</v>
      </c>
      <c r="BC179" s="4">
        <f t="shared" si="40"/>
        <v>0</v>
      </c>
      <c r="BD179" s="4">
        <f t="shared" si="40"/>
        <v>0</v>
      </c>
      <c r="BE179" s="4">
        <f t="shared" si="40"/>
        <v>0</v>
      </c>
      <c r="BF179" s="4">
        <f t="shared" si="40"/>
        <v>0</v>
      </c>
      <c r="BG179" s="4">
        <f t="shared" si="40"/>
        <v>0</v>
      </c>
      <c r="BH179" s="4">
        <f t="shared" si="40"/>
        <v>0</v>
      </c>
      <c r="BI179" s="4">
        <f t="shared" si="40"/>
        <v>0</v>
      </c>
      <c r="BJ179" s="4">
        <f t="shared" si="40"/>
        <v>0</v>
      </c>
      <c r="BK179" s="4">
        <f t="shared" si="40"/>
        <v>0</v>
      </c>
      <c r="BL179" s="4">
        <f t="shared" si="40"/>
        <v>0</v>
      </c>
      <c r="BM179" s="4">
        <f t="shared" si="40"/>
        <v>0</v>
      </c>
      <c r="BN179" s="4">
        <f t="shared" si="40"/>
        <v>0</v>
      </c>
      <c r="BO179" s="4">
        <f t="shared" si="40"/>
        <v>0</v>
      </c>
      <c r="BP179" s="4">
        <f t="shared" si="40"/>
        <v>0</v>
      </c>
      <c r="BQ179" s="4">
        <f t="shared" si="40"/>
        <v>0</v>
      </c>
      <c r="BR179" s="4">
        <f t="shared" si="40"/>
        <v>0</v>
      </c>
      <c r="BS179" s="4">
        <f t="shared" si="40"/>
        <v>0</v>
      </c>
      <c r="BT179" s="4">
        <f t="shared" si="40"/>
        <v>0</v>
      </c>
      <c r="BU179" s="4">
        <f t="shared" si="40"/>
        <v>0</v>
      </c>
      <c r="BV179" s="4">
        <f t="shared" si="40"/>
        <v>0</v>
      </c>
      <c r="BW179" s="4">
        <f t="shared" si="40"/>
        <v>0</v>
      </c>
      <c r="BX179" s="4">
        <f t="shared" si="40"/>
        <v>0</v>
      </c>
      <c r="BY179" s="4">
        <f t="shared" si="40"/>
        <v>0</v>
      </c>
      <c r="BZ179" s="4">
        <f t="shared" si="40"/>
        <v>0</v>
      </c>
      <c r="CA179" s="4">
        <f t="shared" si="40"/>
        <v>0</v>
      </c>
      <c r="CB179" s="4">
        <f t="shared" si="40"/>
        <v>0</v>
      </c>
      <c r="CC179" s="4">
        <f t="shared" ref="CC179:DJ179" si="41">-N((CC135-CB135)&lt;0)*(CC135-CB135)+CB179</f>
        <v>0</v>
      </c>
      <c r="CD179" s="4">
        <f t="shared" si="41"/>
        <v>0</v>
      </c>
      <c r="CE179" s="4">
        <f t="shared" si="41"/>
        <v>0</v>
      </c>
      <c r="CF179" s="4">
        <f t="shared" si="41"/>
        <v>0</v>
      </c>
      <c r="CG179" s="4">
        <f t="shared" si="41"/>
        <v>0</v>
      </c>
      <c r="CH179" s="4">
        <f t="shared" si="41"/>
        <v>0</v>
      </c>
      <c r="CI179" s="4">
        <f t="shared" si="41"/>
        <v>0</v>
      </c>
      <c r="CJ179" s="4">
        <f t="shared" si="41"/>
        <v>0</v>
      </c>
      <c r="CK179" s="4">
        <f t="shared" si="41"/>
        <v>0</v>
      </c>
      <c r="CL179" s="4">
        <f t="shared" si="41"/>
        <v>0</v>
      </c>
      <c r="CM179" s="4">
        <f t="shared" si="41"/>
        <v>0</v>
      </c>
      <c r="CN179" s="4">
        <f t="shared" si="41"/>
        <v>0</v>
      </c>
      <c r="CO179" s="4">
        <f t="shared" si="41"/>
        <v>0</v>
      </c>
      <c r="CP179" s="4">
        <f t="shared" si="41"/>
        <v>0</v>
      </c>
      <c r="CQ179" s="4">
        <f t="shared" si="41"/>
        <v>0</v>
      </c>
      <c r="CR179" s="4">
        <f t="shared" si="41"/>
        <v>0</v>
      </c>
      <c r="CS179" s="4">
        <f t="shared" si="41"/>
        <v>0</v>
      </c>
      <c r="CT179" s="4">
        <f t="shared" si="41"/>
        <v>0</v>
      </c>
      <c r="CU179" s="4">
        <f t="shared" si="41"/>
        <v>0</v>
      </c>
      <c r="CV179" s="4">
        <f t="shared" si="41"/>
        <v>0</v>
      </c>
      <c r="CW179" s="4">
        <f t="shared" si="41"/>
        <v>0</v>
      </c>
      <c r="CX179" s="4">
        <f t="shared" si="41"/>
        <v>0</v>
      </c>
      <c r="CY179" s="4">
        <f t="shared" si="41"/>
        <v>0</v>
      </c>
      <c r="CZ179" s="4">
        <f t="shared" si="41"/>
        <v>0</v>
      </c>
      <c r="DA179" s="4">
        <f t="shared" si="41"/>
        <v>0</v>
      </c>
      <c r="DB179" s="4">
        <f t="shared" si="41"/>
        <v>0</v>
      </c>
      <c r="DC179" s="4">
        <f t="shared" si="41"/>
        <v>0</v>
      </c>
      <c r="DD179" s="4">
        <f t="shared" si="41"/>
        <v>0</v>
      </c>
      <c r="DE179" s="4">
        <f t="shared" si="41"/>
        <v>0</v>
      </c>
      <c r="DF179" s="4">
        <f t="shared" si="41"/>
        <v>0</v>
      </c>
      <c r="DG179" s="4">
        <f t="shared" si="41"/>
        <v>0</v>
      </c>
      <c r="DH179" s="4">
        <f t="shared" si="41"/>
        <v>0</v>
      </c>
      <c r="DI179" s="4">
        <f t="shared" si="41"/>
        <v>0</v>
      </c>
      <c r="DJ179" s="4">
        <f t="shared" si="41"/>
        <v>0</v>
      </c>
    </row>
    <row r="180" spans="1:114">
      <c r="CQ180" s="5"/>
      <c r="CR180" s="5"/>
      <c r="CS180" s="5"/>
      <c r="CT180" s="5"/>
      <c r="CU180" s="5"/>
      <c r="CV180" s="5"/>
      <c r="CW180" s="5"/>
      <c r="CX180" s="5"/>
      <c r="CY180" s="5"/>
      <c r="CZ180" s="5"/>
      <c r="DA180" s="5"/>
      <c r="DB180" s="5"/>
      <c r="DC180" s="5"/>
      <c r="DD180" s="5"/>
      <c r="DE180" s="5"/>
      <c r="DF180" s="5"/>
      <c r="DG180" s="5"/>
      <c r="DH180" s="5"/>
      <c r="DI180" s="5"/>
      <c r="DJ180" s="5"/>
    </row>
    <row r="181" spans="1:114" s="81" customFormat="1">
      <c r="A181" s="256"/>
      <c r="B181" s="81" t="s">
        <v>235</v>
      </c>
      <c r="G181" s="82"/>
      <c r="I181" s="83"/>
      <c r="CQ181" s="83"/>
      <c r="CR181" s="83"/>
      <c r="CS181" s="83"/>
      <c r="CT181" s="83"/>
      <c r="CU181" s="83"/>
      <c r="CV181" s="83"/>
      <c r="CW181" s="83"/>
      <c r="CX181" s="83"/>
      <c r="CY181" s="83"/>
      <c r="CZ181" s="83"/>
      <c r="DA181" s="83"/>
      <c r="DB181" s="83"/>
      <c r="DC181" s="83"/>
      <c r="DD181" s="83"/>
      <c r="DE181" s="83"/>
      <c r="DF181" s="83"/>
      <c r="DG181" s="83"/>
      <c r="DH181" s="83"/>
      <c r="DI181" s="83"/>
      <c r="DJ181" s="83"/>
    </row>
    <row r="182" spans="1:114">
      <c r="B182" t="str">
        <f t="shared" ref="B182:B201" si="42">B47</f>
        <v>Создание / реконструкция объект №1</v>
      </c>
      <c r="G182" s="7" t="s">
        <v>0</v>
      </c>
      <c r="J182" s="4">
        <f>-N((J138-I138)&lt;0)*(J138-I138)+I182</f>
        <v>0</v>
      </c>
      <c r="K182" s="4">
        <f t="shared" ref="K182:AG193" si="43">-N((K138-J138)&lt;0)*(K138-J138)+J182</f>
        <v>0</v>
      </c>
      <c r="L182" s="4">
        <f t="shared" si="43"/>
        <v>0</v>
      </c>
      <c r="M182" s="4">
        <f t="shared" si="43"/>
        <v>0</v>
      </c>
      <c r="N182" s="4">
        <f t="shared" si="43"/>
        <v>0</v>
      </c>
      <c r="O182" s="4">
        <f t="shared" si="43"/>
        <v>0</v>
      </c>
      <c r="P182" s="4">
        <f t="shared" si="43"/>
        <v>250000</v>
      </c>
      <c r="Q182" s="4">
        <f t="shared" si="43"/>
        <v>250000</v>
      </c>
      <c r="R182" s="4">
        <f t="shared" si="43"/>
        <v>250000</v>
      </c>
      <c r="S182" s="4">
        <f t="shared" si="43"/>
        <v>250000</v>
      </c>
      <c r="T182" s="4">
        <f t="shared" si="43"/>
        <v>250000</v>
      </c>
      <c r="U182" s="4">
        <f t="shared" si="43"/>
        <v>250000</v>
      </c>
      <c r="V182" s="4">
        <f t="shared" si="43"/>
        <v>250000</v>
      </c>
      <c r="W182" s="4">
        <f t="shared" si="43"/>
        <v>250000</v>
      </c>
      <c r="X182" s="4">
        <f t="shared" si="43"/>
        <v>250000</v>
      </c>
      <c r="Y182" s="4">
        <f t="shared" si="43"/>
        <v>250000</v>
      </c>
      <c r="Z182" s="4">
        <f t="shared" si="43"/>
        <v>250000</v>
      </c>
      <c r="AA182" s="4">
        <f t="shared" si="43"/>
        <v>250000</v>
      </c>
      <c r="AB182" s="4">
        <f t="shared" si="43"/>
        <v>250000</v>
      </c>
      <c r="AC182" s="4">
        <f t="shared" si="43"/>
        <v>250000</v>
      </c>
      <c r="AD182" s="4">
        <f t="shared" si="43"/>
        <v>250000</v>
      </c>
      <c r="AE182" s="4">
        <f t="shared" si="43"/>
        <v>250000</v>
      </c>
      <c r="AF182" s="4">
        <f t="shared" si="43"/>
        <v>250000</v>
      </c>
      <c r="AG182" s="4">
        <f t="shared" si="43"/>
        <v>250000</v>
      </c>
      <c r="AH182" s="4">
        <f t="shared" ref="AH182:CA187" si="44">-N((AH138-AG138)&lt;0)*(AH138-AG138)+AG182</f>
        <v>250000</v>
      </c>
      <c r="AI182" s="4">
        <f t="shared" si="44"/>
        <v>250000</v>
      </c>
      <c r="AJ182" s="4">
        <f t="shared" si="44"/>
        <v>250000</v>
      </c>
      <c r="AK182" s="4">
        <f t="shared" si="44"/>
        <v>250000</v>
      </c>
      <c r="AL182" s="4">
        <f t="shared" si="44"/>
        <v>250000</v>
      </c>
      <c r="AM182" s="4">
        <f t="shared" si="44"/>
        <v>250000</v>
      </c>
      <c r="AN182" s="4">
        <f t="shared" si="44"/>
        <v>250000</v>
      </c>
      <c r="AO182" s="4">
        <f t="shared" si="44"/>
        <v>250000</v>
      </c>
      <c r="AP182" s="4">
        <f t="shared" si="44"/>
        <v>250000</v>
      </c>
      <c r="AQ182" s="4">
        <f t="shared" si="44"/>
        <v>250000</v>
      </c>
      <c r="AR182" s="4">
        <f t="shared" si="44"/>
        <v>250000</v>
      </c>
      <c r="AS182" s="4">
        <f t="shared" si="44"/>
        <v>250000</v>
      </c>
      <c r="AT182" s="4">
        <f t="shared" si="44"/>
        <v>250000</v>
      </c>
      <c r="AU182" s="4">
        <f t="shared" si="44"/>
        <v>250000</v>
      </c>
      <c r="AV182" s="4">
        <f t="shared" si="44"/>
        <v>250000</v>
      </c>
      <c r="AW182" s="4">
        <f t="shared" si="44"/>
        <v>250000</v>
      </c>
      <c r="AX182" s="4">
        <f t="shared" si="44"/>
        <v>250000</v>
      </c>
      <c r="AY182" s="4">
        <f t="shared" si="44"/>
        <v>250000</v>
      </c>
      <c r="AZ182" s="4">
        <f t="shared" si="44"/>
        <v>250000</v>
      </c>
      <c r="BA182" s="4">
        <f t="shared" si="44"/>
        <v>250000</v>
      </c>
      <c r="BB182" s="4">
        <f t="shared" si="44"/>
        <v>250000</v>
      </c>
      <c r="BC182" s="4">
        <f t="shared" si="44"/>
        <v>250000</v>
      </c>
      <c r="BD182" s="4">
        <f t="shared" si="44"/>
        <v>250000</v>
      </c>
      <c r="BE182" s="4">
        <f t="shared" si="44"/>
        <v>250000</v>
      </c>
      <c r="BF182" s="4">
        <f t="shared" si="44"/>
        <v>250000</v>
      </c>
      <c r="BG182" s="4">
        <f t="shared" si="44"/>
        <v>250000</v>
      </c>
      <c r="BH182" s="4">
        <f t="shared" si="44"/>
        <v>250000</v>
      </c>
      <c r="BI182" s="4">
        <f t="shared" si="44"/>
        <v>250000</v>
      </c>
      <c r="BJ182" s="4">
        <f t="shared" si="44"/>
        <v>250000</v>
      </c>
      <c r="BK182" s="4">
        <f t="shared" si="44"/>
        <v>250000</v>
      </c>
      <c r="BL182" s="4">
        <f t="shared" si="44"/>
        <v>250000</v>
      </c>
      <c r="BM182" s="4">
        <f t="shared" si="44"/>
        <v>250000</v>
      </c>
      <c r="BN182" s="4">
        <f t="shared" si="44"/>
        <v>250000</v>
      </c>
      <c r="BO182" s="4">
        <f t="shared" si="44"/>
        <v>250000</v>
      </c>
      <c r="BP182" s="4">
        <f t="shared" si="44"/>
        <v>250000</v>
      </c>
      <c r="BQ182" s="4">
        <f t="shared" si="44"/>
        <v>250000</v>
      </c>
      <c r="BR182" s="4">
        <f t="shared" si="44"/>
        <v>250000</v>
      </c>
      <c r="BS182" s="4">
        <f t="shared" si="44"/>
        <v>250000</v>
      </c>
      <c r="BT182" s="4">
        <f t="shared" si="44"/>
        <v>250000</v>
      </c>
      <c r="BU182" s="4">
        <f t="shared" si="44"/>
        <v>250000</v>
      </c>
      <c r="BV182" s="4">
        <f t="shared" si="44"/>
        <v>250000</v>
      </c>
      <c r="BW182" s="4">
        <f t="shared" si="44"/>
        <v>250000</v>
      </c>
      <c r="BX182" s="4">
        <f t="shared" si="44"/>
        <v>250000</v>
      </c>
      <c r="BY182" s="4">
        <f t="shared" si="44"/>
        <v>250000</v>
      </c>
      <c r="BZ182" s="4">
        <f t="shared" si="44"/>
        <v>250000</v>
      </c>
      <c r="CA182" s="4">
        <f t="shared" si="44"/>
        <v>250000</v>
      </c>
      <c r="CB182" s="4">
        <f t="shared" ref="CB182:DJ186" si="45">-N((CB138-CA138)&lt;0)*(CB138-CA138)+CA182</f>
        <v>250000</v>
      </c>
      <c r="CC182" s="4">
        <f t="shared" si="45"/>
        <v>250000</v>
      </c>
      <c r="CD182" s="4">
        <f t="shared" si="45"/>
        <v>250000</v>
      </c>
      <c r="CE182" s="4">
        <f t="shared" si="45"/>
        <v>250000</v>
      </c>
      <c r="CF182" s="4">
        <f t="shared" si="45"/>
        <v>250000</v>
      </c>
      <c r="CG182" s="4">
        <f t="shared" si="45"/>
        <v>250000</v>
      </c>
      <c r="CH182" s="4">
        <f t="shared" si="45"/>
        <v>250000</v>
      </c>
      <c r="CI182" s="4">
        <f t="shared" si="45"/>
        <v>250000</v>
      </c>
      <c r="CJ182" s="4">
        <f t="shared" si="45"/>
        <v>250000</v>
      </c>
      <c r="CK182" s="4">
        <f t="shared" si="45"/>
        <v>250000</v>
      </c>
      <c r="CL182" s="4">
        <f t="shared" si="45"/>
        <v>250000</v>
      </c>
      <c r="CM182" s="4">
        <f t="shared" si="45"/>
        <v>250000</v>
      </c>
      <c r="CN182" s="4">
        <f t="shared" si="45"/>
        <v>250000</v>
      </c>
      <c r="CO182" s="4">
        <f t="shared" si="45"/>
        <v>250000</v>
      </c>
      <c r="CP182" s="4">
        <f t="shared" si="45"/>
        <v>250000</v>
      </c>
      <c r="CQ182" s="4">
        <f t="shared" si="45"/>
        <v>250000</v>
      </c>
      <c r="CR182" s="4">
        <f t="shared" si="45"/>
        <v>250000</v>
      </c>
      <c r="CS182" s="4">
        <f t="shared" si="45"/>
        <v>250000</v>
      </c>
      <c r="CT182" s="4">
        <f t="shared" si="45"/>
        <v>250000</v>
      </c>
      <c r="CU182" s="4">
        <f t="shared" si="45"/>
        <v>250000</v>
      </c>
      <c r="CV182" s="4">
        <f t="shared" si="45"/>
        <v>250000</v>
      </c>
      <c r="CW182" s="4">
        <f t="shared" si="45"/>
        <v>250000</v>
      </c>
      <c r="CX182" s="4">
        <f t="shared" si="45"/>
        <v>250000</v>
      </c>
      <c r="CY182" s="4">
        <f t="shared" si="45"/>
        <v>250000</v>
      </c>
      <c r="CZ182" s="4">
        <f t="shared" si="45"/>
        <v>250000</v>
      </c>
      <c r="DA182" s="4">
        <f t="shared" si="45"/>
        <v>250000</v>
      </c>
      <c r="DB182" s="4">
        <f t="shared" si="45"/>
        <v>250000</v>
      </c>
      <c r="DC182" s="4">
        <f t="shared" si="45"/>
        <v>250000</v>
      </c>
      <c r="DD182" s="4">
        <f t="shared" si="45"/>
        <v>250000</v>
      </c>
      <c r="DE182" s="4">
        <f t="shared" si="45"/>
        <v>250000</v>
      </c>
      <c r="DF182" s="4">
        <f t="shared" si="45"/>
        <v>250000</v>
      </c>
      <c r="DG182" s="4">
        <f t="shared" si="45"/>
        <v>250000</v>
      </c>
      <c r="DH182" s="4">
        <f t="shared" si="45"/>
        <v>250000</v>
      </c>
      <c r="DI182" s="4">
        <f t="shared" si="45"/>
        <v>250000</v>
      </c>
      <c r="DJ182" s="4">
        <f t="shared" si="45"/>
        <v>250000</v>
      </c>
    </row>
    <row r="183" spans="1:114">
      <c r="B183" t="str">
        <f t="shared" si="42"/>
        <v>Создание / реконструкция объект №2</v>
      </c>
      <c r="G183" s="7" t="s">
        <v>0</v>
      </c>
      <c r="J183" s="4">
        <f t="shared" ref="J183:Y183" si="46">-N((J139-I139)&lt;0)*(J139-I139)+I183</f>
        <v>0</v>
      </c>
      <c r="K183" s="4">
        <f t="shared" si="46"/>
        <v>0</v>
      </c>
      <c r="L183" s="4">
        <f t="shared" si="46"/>
        <v>0</v>
      </c>
      <c r="M183" s="4">
        <f t="shared" si="46"/>
        <v>0</v>
      </c>
      <c r="N183" s="4">
        <f t="shared" si="46"/>
        <v>0</v>
      </c>
      <c r="O183" s="4">
        <f t="shared" si="46"/>
        <v>0</v>
      </c>
      <c r="P183" s="4">
        <f t="shared" si="46"/>
        <v>100000</v>
      </c>
      <c r="Q183" s="4">
        <f t="shared" si="46"/>
        <v>100000</v>
      </c>
      <c r="R183" s="4">
        <f t="shared" si="46"/>
        <v>100000</v>
      </c>
      <c r="S183" s="4">
        <f t="shared" si="46"/>
        <v>100000</v>
      </c>
      <c r="T183" s="4">
        <f t="shared" si="46"/>
        <v>100000</v>
      </c>
      <c r="U183" s="4">
        <f t="shared" si="46"/>
        <v>100000</v>
      </c>
      <c r="V183" s="4">
        <f t="shared" si="46"/>
        <v>100000</v>
      </c>
      <c r="W183" s="4">
        <f t="shared" si="46"/>
        <v>100000</v>
      </c>
      <c r="X183" s="4">
        <f t="shared" si="46"/>
        <v>100000</v>
      </c>
      <c r="Y183" s="4">
        <f t="shared" si="46"/>
        <v>100000</v>
      </c>
      <c r="Z183" s="4">
        <f t="shared" si="43"/>
        <v>100000</v>
      </c>
      <c r="AA183" s="4">
        <f t="shared" si="43"/>
        <v>100000</v>
      </c>
      <c r="AB183" s="4">
        <f t="shared" si="43"/>
        <v>100000</v>
      </c>
      <c r="AC183" s="4">
        <f t="shared" si="43"/>
        <v>100000</v>
      </c>
      <c r="AD183" s="4">
        <f t="shared" si="43"/>
        <v>100000</v>
      </c>
      <c r="AE183" s="4">
        <f t="shared" si="43"/>
        <v>100000</v>
      </c>
      <c r="AF183" s="4">
        <f t="shared" si="43"/>
        <v>100000</v>
      </c>
      <c r="AG183" s="4">
        <f t="shared" si="43"/>
        <v>100000</v>
      </c>
      <c r="AH183" s="4">
        <f t="shared" si="44"/>
        <v>100000</v>
      </c>
      <c r="AI183" s="4">
        <f t="shared" si="44"/>
        <v>100000</v>
      </c>
      <c r="AJ183" s="4">
        <f t="shared" si="44"/>
        <v>100000</v>
      </c>
      <c r="AK183" s="4">
        <f t="shared" si="44"/>
        <v>100000</v>
      </c>
      <c r="AL183" s="4">
        <f t="shared" si="44"/>
        <v>100000</v>
      </c>
      <c r="AM183" s="4">
        <f t="shared" si="44"/>
        <v>100000</v>
      </c>
      <c r="AN183" s="4">
        <f t="shared" si="44"/>
        <v>100000</v>
      </c>
      <c r="AO183" s="4">
        <f t="shared" si="44"/>
        <v>100000</v>
      </c>
      <c r="AP183" s="4">
        <f t="shared" si="44"/>
        <v>100000</v>
      </c>
      <c r="AQ183" s="4">
        <f t="shared" si="44"/>
        <v>100000</v>
      </c>
      <c r="AR183" s="4">
        <f t="shared" si="44"/>
        <v>100000</v>
      </c>
      <c r="AS183" s="4">
        <f t="shared" si="44"/>
        <v>100000</v>
      </c>
      <c r="AT183" s="4">
        <f t="shared" si="44"/>
        <v>100000</v>
      </c>
      <c r="AU183" s="4">
        <f t="shared" si="44"/>
        <v>100000</v>
      </c>
      <c r="AV183" s="4">
        <f t="shared" si="44"/>
        <v>100000</v>
      </c>
      <c r="AW183" s="4">
        <f t="shared" si="44"/>
        <v>100000</v>
      </c>
      <c r="AX183" s="4">
        <f t="shared" si="44"/>
        <v>100000</v>
      </c>
      <c r="AY183" s="4">
        <f t="shared" si="44"/>
        <v>100000</v>
      </c>
      <c r="AZ183" s="4">
        <f t="shared" si="44"/>
        <v>100000</v>
      </c>
      <c r="BA183" s="4">
        <f t="shared" si="44"/>
        <v>100000</v>
      </c>
      <c r="BB183" s="4">
        <f t="shared" si="44"/>
        <v>100000</v>
      </c>
      <c r="BC183" s="4">
        <f t="shared" si="44"/>
        <v>100000</v>
      </c>
      <c r="BD183" s="4">
        <f t="shared" si="44"/>
        <v>100000</v>
      </c>
      <c r="BE183" s="4">
        <f t="shared" si="44"/>
        <v>100000</v>
      </c>
      <c r="BF183" s="4">
        <f t="shared" si="44"/>
        <v>100000</v>
      </c>
      <c r="BG183" s="4">
        <f t="shared" si="44"/>
        <v>100000</v>
      </c>
      <c r="BH183" s="4">
        <f t="shared" si="44"/>
        <v>100000</v>
      </c>
      <c r="BI183" s="4">
        <f t="shared" si="44"/>
        <v>100000</v>
      </c>
      <c r="BJ183" s="4">
        <f t="shared" si="44"/>
        <v>100000</v>
      </c>
      <c r="BK183" s="4">
        <f t="shared" si="44"/>
        <v>100000</v>
      </c>
      <c r="BL183" s="4">
        <f t="shared" si="44"/>
        <v>100000</v>
      </c>
      <c r="BM183" s="4">
        <f t="shared" si="44"/>
        <v>100000</v>
      </c>
      <c r="BN183" s="4">
        <f t="shared" si="44"/>
        <v>100000</v>
      </c>
      <c r="BO183" s="4">
        <f t="shared" si="44"/>
        <v>100000</v>
      </c>
      <c r="BP183" s="4">
        <f t="shared" si="44"/>
        <v>100000</v>
      </c>
      <c r="BQ183" s="4">
        <f t="shared" si="44"/>
        <v>100000</v>
      </c>
      <c r="BR183" s="4">
        <f t="shared" si="44"/>
        <v>100000</v>
      </c>
      <c r="BS183" s="4">
        <f t="shared" si="44"/>
        <v>100000</v>
      </c>
      <c r="BT183" s="4">
        <f t="shared" si="44"/>
        <v>100000</v>
      </c>
      <c r="BU183" s="4">
        <f t="shared" si="44"/>
        <v>100000</v>
      </c>
      <c r="BV183" s="4">
        <f t="shared" si="44"/>
        <v>100000</v>
      </c>
      <c r="BW183" s="4">
        <f t="shared" si="44"/>
        <v>100000</v>
      </c>
      <c r="BX183" s="4">
        <f t="shared" si="44"/>
        <v>100000</v>
      </c>
      <c r="BY183" s="4">
        <f t="shared" si="44"/>
        <v>100000</v>
      </c>
      <c r="BZ183" s="4">
        <f t="shared" si="44"/>
        <v>100000</v>
      </c>
      <c r="CA183" s="4">
        <f t="shared" si="44"/>
        <v>100000</v>
      </c>
      <c r="CB183" s="4">
        <f t="shared" si="45"/>
        <v>100000</v>
      </c>
      <c r="CC183" s="4">
        <f t="shared" si="45"/>
        <v>100000</v>
      </c>
      <c r="CD183" s="4">
        <f t="shared" si="45"/>
        <v>100000</v>
      </c>
      <c r="CE183" s="4">
        <f t="shared" si="45"/>
        <v>100000</v>
      </c>
      <c r="CF183" s="4">
        <f t="shared" si="45"/>
        <v>100000</v>
      </c>
      <c r="CG183" s="4">
        <f t="shared" si="45"/>
        <v>100000</v>
      </c>
      <c r="CH183" s="4">
        <f t="shared" si="45"/>
        <v>100000</v>
      </c>
      <c r="CI183" s="4">
        <f t="shared" si="45"/>
        <v>100000</v>
      </c>
      <c r="CJ183" s="4">
        <f t="shared" si="45"/>
        <v>100000</v>
      </c>
      <c r="CK183" s="4">
        <f t="shared" si="45"/>
        <v>100000</v>
      </c>
      <c r="CL183" s="4">
        <f t="shared" si="45"/>
        <v>100000</v>
      </c>
      <c r="CM183" s="4">
        <f t="shared" si="45"/>
        <v>100000</v>
      </c>
      <c r="CN183" s="4">
        <f t="shared" si="45"/>
        <v>100000</v>
      </c>
      <c r="CO183" s="4">
        <f t="shared" si="45"/>
        <v>100000</v>
      </c>
      <c r="CP183" s="4">
        <f t="shared" si="45"/>
        <v>100000</v>
      </c>
      <c r="CQ183" s="4">
        <f t="shared" si="45"/>
        <v>100000</v>
      </c>
      <c r="CR183" s="4">
        <f t="shared" si="45"/>
        <v>100000</v>
      </c>
      <c r="CS183" s="4">
        <f t="shared" si="45"/>
        <v>100000</v>
      </c>
      <c r="CT183" s="4">
        <f t="shared" si="45"/>
        <v>100000</v>
      </c>
      <c r="CU183" s="4">
        <f t="shared" si="45"/>
        <v>100000</v>
      </c>
      <c r="CV183" s="4">
        <f t="shared" si="45"/>
        <v>100000</v>
      </c>
      <c r="CW183" s="4">
        <f t="shared" si="45"/>
        <v>100000</v>
      </c>
      <c r="CX183" s="4">
        <f t="shared" si="45"/>
        <v>100000</v>
      </c>
      <c r="CY183" s="4">
        <f t="shared" si="45"/>
        <v>100000</v>
      </c>
      <c r="CZ183" s="4">
        <f t="shared" si="45"/>
        <v>100000</v>
      </c>
      <c r="DA183" s="4">
        <f t="shared" si="45"/>
        <v>100000</v>
      </c>
      <c r="DB183" s="4">
        <f t="shared" si="45"/>
        <v>100000</v>
      </c>
      <c r="DC183" s="4">
        <f t="shared" si="45"/>
        <v>100000</v>
      </c>
      <c r="DD183" s="4">
        <f t="shared" si="45"/>
        <v>100000</v>
      </c>
      <c r="DE183" s="4">
        <f t="shared" si="45"/>
        <v>100000</v>
      </c>
      <c r="DF183" s="4">
        <f t="shared" si="45"/>
        <v>100000</v>
      </c>
      <c r="DG183" s="4">
        <f t="shared" si="45"/>
        <v>100000</v>
      </c>
      <c r="DH183" s="4">
        <f t="shared" si="45"/>
        <v>100000</v>
      </c>
      <c r="DI183" s="4">
        <f t="shared" si="45"/>
        <v>100000</v>
      </c>
      <c r="DJ183" s="4">
        <f t="shared" si="45"/>
        <v>100000</v>
      </c>
    </row>
    <row r="184" spans="1:114">
      <c r="B184" t="str">
        <f t="shared" si="42"/>
        <v>Создание / реконструкция объект №3</v>
      </c>
      <c r="G184" s="7" t="s">
        <v>0</v>
      </c>
      <c r="J184" s="4">
        <f t="shared" ref="J184:J193" si="47">-N((J140-I140)&lt;0)*(J140-I140)+I184</f>
        <v>0</v>
      </c>
      <c r="K184" s="4">
        <f t="shared" si="43"/>
        <v>0</v>
      </c>
      <c r="L184" s="4">
        <f t="shared" si="43"/>
        <v>0</v>
      </c>
      <c r="M184" s="4">
        <f t="shared" si="43"/>
        <v>0</v>
      </c>
      <c r="N184" s="4">
        <f t="shared" si="43"/>
        <v>0</v>
      </c>
      <c r="O184" s="4">
        <f t="shared" si="43"/>
        <v>0</v>
      </c>
      <c r="P184" s="4">
        <f t="shared" si="43"/>
        <v>0</v>
      </c>
      <c r="Q184" s="4">
        <f t="shared" si="43"/>
        <v>0</v>
      </c>
      <c r="R184" s="4">
        <f t="shared" si="43"/>
        <v>0</v>
      </c>
      <c r="S184" s="4">
        <f t="shared" si="43"/>
        <v>0</v>
      </c>
      <c r="T184" s="4">
        <f t="shared" si="43"/>
        <v>0</v>
      </c>
      <c r="U184" s="4">
        <f t="shared" si="43"/>
        <v>300000</v>
      </c>
      <c r="V184" s="4">
        <f t="shared" si="43"/>
        <v>300000</v>
      </c>
      <c r="W184" s="4">
        <f t="shared" si="43"/>
        <v>300000</v>
      </c>
      <c r="X184" s="4">
        <f t="shared" si="43"/>
        <v>300000</v>
      </c>
      <c r="Y184" s="4">
        <f t="shared" si="43"/>
        <v>300000</v>
      </c>
      <c r="Z184" s="4">
        <f t="shared" si="43"/>
        <v>300000</v>
      </c>
      <c r="AA184" s="4">
        <f t="shared" si="43"/>
        <v>300000</v>
      </c>
      <c r="AB184" s="4">
        <f t="shared" si="43"/>
        <v>300000</v>
      </c>
      <c r="AC184" s="4">
        <f t="shared" si="43"/>
        <v>300000</v>
      </c>
      <c r="AD184" s="4">
        <f t="shared" si="43"/>
        <v>300000</v>
      </c>
      <c r="AE184" s="4">
        <f t="shared" si="43"/>
        <v>300000</v>
      </c>
      <c r="AF184" s="4">
        <f t="shared" si="43"/>
        <v>300000</v>
      </c>
      <c r="AG184" s="4">
        <f t="shared" si="43"/>
        <v>300000</v>
      </c>
      <c r="AH184" s="4">
        <f t="shared" si="44"/>
        <v>300000</v>
      </c>
      <c r="AI184" s="4">
        <f t="shared" si="44"/>
        <v>300000</v>
      </c>
      <c r="AJ184" s="4">
        <f t="shared" si="44"/>
        <v>300000</v>
      </c>
      <c r="AK184" s="4">
        <f t="shared" si="44"/>
        <v>300000</v>
      </c>
      <c r="AL184" s="4">
        <f t="shared" si="44"/>
        <v>300000</v>
      </c>
      <c r="AM184" s="4">
        <f t="shared" si="44"/>
        <v>300000</v>
      </c>
      <c r="AN184" s="4">
        <f t="shared" si="44"/>
        <v>300000</v>
      </c>
      <c r="AO184" s="4">
        <f t="shared" si="44"/>
        <v>300000</v>
      </c>
      <c r="AP184" s="4">
        <f t="shared" si="44"/>
        <v>300000</v>
      </c>
      <c r="AQ184" s="4">
        <f t="shared" si="44"/>
        <v>300000</v>
      </c>
      <c r="AR184" s="4">
        <f t="shared" si="44"/>
        <v>300000</v>
      </c>
      <c r="AS184" s="4">
        <f t="shared" si="44"/>
        <v>300000</v>
      </c>
      <c r="AT184" s="4">
        <f t="shared" si="44"/>
        <v>300000</v>
      </c>
      <c r="AU184" s="4">
        <f t="shared" si="44"/>
        <v>300000</v>
      </c>
      <c r="AV184" s="4">
        <f t="shared" si="44"/>
        <v>300000</v>
      </c>
      <c r="AW184" s="4">
        <f t="shared" si="44"/>
        <v>300000</v>
      </c>
      <c r="AX184" s="4">
        <f t="shared" si="44"/>
        <v>300000</v>
      </c>
      <c r="AY184" s="4">
        <f t="shared" si="44"/>
        <v>300000</v>
      </c>
      <c r="AZ184" s="4">
        <f t="shared" si="44"/>
        <v>300000</v>
      </c>
      <c r="BA184" s="4">
        <f t="shared" si="44"/>
        <v>300000</v>
      </c>
      <c r="BB184" s="4">
        <f t="shared" si="44"/>
        <v>300000</v>
      </c>
      <c r="BC184" s="4">
        <f t="shared" si="44"/>
        <v>300000</v>
      </c>
      <c r="BD184" s="4">
        <f t="shared" si="44"/>
        <v>300000</v>
      </c>
      <c r="BE184" s="4">
        <f t="shared" si="44"/>
        <v>300000</v>
      </c>
      <c r="BF184" s="4">
        <f t="shared" si="44"/>
        <v>300000</v>
      </c>
      <c r="BG184" s="4">
        <f t="shared" si="44"/>
        <v>300000</v>
      </c>
      <c r="BH184" s="4">
        <f t="shared" si="44"/>
        <v>300000</v>
      </c>
      <c r="BI184" s="4">
        <f t="shared" si="44"/>
        <v>300000</v>
      </c>
      <c r="BJ184" s="4">
        <f t="shared" si="44"/>
        <v>300000</v>
      </c>
      <c r="BK184" s="4">
        <f t="shared" si="44"/>
        <v>300000</v>
      </c>
      <c r="BL184" s="4">
        <f t="shared" si="44"/>
        <v>300000</v>
      </c>
      <c r="BM184" s="4">
        <f t="shared" si="44"/>
        <v>300000</v>
      </c>
      <c r="BN184" s="4">
        <f t="shared" si="44"/>
        <v>300000</v>
      </c>
      <c r="BO184" s="4">
        <f t="shared" si="44"/>
        <v>300000</v>
      </c>
      <c r="BP184" s="4">
        <f t="shared" si="44"/>
        <v>300000</v>
      </c>
      <c r="BQ184" s="4">
        <f t="shared" si="44"/>
        <v>300000</v>
      </c>
      <c r="BR184" s="4">
        <f t="shared" si="44"/>
        <v>300000</v>
      </c>
      <c r="BS184" s="4">
        <f t="shared" si="44"/>
        <v>300000</v>
      </c>
      <c r="BT184" s="4">
        <f t="shared" si="44"/>
        <v>300000</v>
      </c>
      <c r="BU184" s="4">
        <f t="shared" si="44"/>
        <v>300000</v>
      </c>
      <c r="BV184" s="4">
        <f t="shared" si="44"/>
        <v>300000</v>
      </c>
      <c r="BW184" s="4">
        <f t="shared" si="44"/>
        <v>300000</v>
      </c>
      <c r="BX184" s="4">
        <f t="shared" si="44"/>
        <v>300000</v>
      </c>
      <c r="BY184" s="4">
        <f t="shared" si="44"/>
        <v>300000</v>
      </c>
      <c r="BZ184" s="4">
        <f t="shared" si="44"/>
        <v>300000</v>
      </c>
      <c r="CA184" s="4">
        <f t="shared" si="44"/>
        <v>300000</v>
      </c>
      <c r="CB184" s="4">
        <f t="shared" si="45"/>
        <v>300000</v>
      </c>
      <c r="CC184" s="4">
        <f t="shared" si="45"/>
        <v>300000</v>
      </c>
      <c r="CD184" s="4">
        <f t="shared" si="45"/>
        <v>300000</v>
      </c>
      <c r="CE184" s="4">
        <f t="shared" si="45"/>
        <v>300000</v>
      </c>
      <c r="CF184" s="4">
        <f t="shared" si="45"/>
        <v>300000</v>
      </c>
      <c r="CG184" s="4">
        <f t="shared" si="45"/>
        <v>300000</v>
      </c>
      <c r="CH184" s="4">
        <f t="shared" si="45"/>
        <v>300000</v>
      </c>
      <c r="CI184" s="4">
        <f t="shared" si="45"/>
        <v>300000</v>
      </c>
      <c r="CJ184" s="4">
        <f t="shared" si="45"/>
        <v>300000</v>
      </c>
      <c r="CK184" s="4">
        <f t="shared" si="45"/>
        <v>300000</v>
      </c>
      <c r="CL184" s="4">
        <f t="shared" si="45"/>
        <v>300000</v>
      </c>
      <c r="CM184" s="4">
        <f t="shared" si="45"/>
        <v>300000</v>
      </c>
      <c r="CN184" s="4">
        <f t="shared" si="45"/>
        <v>300000</v>
      </c>
      <c r="CO184" s="4">
        <f t="shared" si="45"/>
        <v>300000</v>
      </c>
      <c r="CP184" s="4">
        <f t="shared" si="45"/>
        <v>300000</v>
      </c>
      <c r="CQ184" s="4">
        <f t="shared" si="45"/>
        <v>300000</v>
      </c>
      <c r="CR184" s="4">
        <f t="shared" si="45"/>
        <v>300000</v>
      </c>
      <c r="CS184" s="4">
        <f t="shared" si="45"/>
        <v>300000</v>
      </c>
      <c r="CT184" s="4">
        <f t="shared" si="45"/>
        <v>300000</v>
      </c>
      <c r="CU184" s="4">
        <f t="shared" si="45"/>
        <v>300000</v>
      </c>
      <c r="CV184" s="4">
        <f t="shared" si="45"/>
        <v>300000</v>
      </c>
      <c r="CW184" s="4">
        <f t="shared" si="45"/>
        <v>300000</v>
      </c>
      <c r="CX184" s="4">
        <f t="shared" si="45"/>
        <v>300000</v>
      </c>
      <c r="CY184" s="4">
        <f t="shared" si="45"/>
        <v>300000</v>
      </c>
      <c r="CZ184" s="4">
        <f t="shared" si="45"/>
        <v>300000</v>
      </c>
      <c r="DA184" s="4">
        <f t="shared" si="45"/>
        <v>300000</v>
      </c>
      <c r="DB184" s="4">
        <f t="shared" si="45"/>
        <v>300000</v>
      </c>
      <c r="DC184" s="4">
        <f t="shared" si="45"/>
        <v>300000</v>
      </c>
      <c r="DD184" s="4">
        <f t="shared" si="45"/>
        <v>300000</v>
      </c>
      <c r="DE184" s="4">
        <f t="shared" si="45"/>
        <v>300000</v>
      </c>
      <c r="DF184" s="4">
        <f t="shared" si="45"/>
        <v>300000</v>
      </c>
      <c r="DG184" s="4">
        <f t="shared" si="45"/>
        <v>300000</v>
      </c>
      <c r="DH184" s="4">
        <f t="shared" si="45"/>
        <v>300000</v>
      </c>
      <c r="DI184" s="4">
        <f t="shared" si="45"/>
        <v>300000</v>
      </c>
      <c r="DJ184" s="4">
        <f t="shared" si="45"/>
        <v>300000</v>
      </c>
    </row>
    <row r="185" spans="1:114">
      <c r="B185" t="str">
        <f t="shared" si="42"/>
        <v>Создание / реконструкция объект №4</v>
      </c>
      <c r="G185" s="7" t="s">
        <v>0</v>
      </c>
      <c r="J185" s="4">
        <f t="shared" si="47"/>
        <v>0</v>
      </c>
      <c r="K185" s="4">
        <f t="shared" si="43"/>
        <v>0</v>
      </c>
      <c r="L185" s="4">
        <f t="shared" si="43"/>
        <v>0</v>
      </c>
      <c r="M185" s="4">
        <f t="shared" si="43"/>
        <v>0</v>
      </c>
      <c r="N185" s="4">
        <f t="shared" si="43"/>
        <v>0</v>
      </c>
      <c r="O185" s="4">
        <f t="shared" si="43"/>
        <v>0</v>
      </c>
      <c r="P185" s="4">
        <f t="shared" si="43"/>
        <v>0</v>
      </c>
      <c r="Q185" s="4">
        <f t="shared" si="43"/>
        <v>0</v>
      </c>
      <c r="R185" s="4">
        <f t="shared" si="43"/>
        <v>0</v>
      </c>
      <c r="S185" s="4">
        <f t="shared" si="43"/>
        <v>0</v>
      </c>
      <c r="T185" s="4">
        <f t="shared" si="43"/>
        <v>0</v>
      </c>
      <c r="U185" s="4">
        <f t="shared" si="43"/>
        <v>0</v>
      </c>
      <c r="V185" s="4">
        <f t="shared" si="43"/>
        <v>0</v>
      </c>
      <c r="W185" s="4">
        <f t="shared" si="43"/>
        <v>0</v>
      </c>
      <c r="X185" s="4">
        <f t="shared" si="43"/>
        <v>0</v>
      </c>
      <c r="Y185" s="4">
        <f t="shared" si="43"/>
        <v>0</v>
      </c>
      <c r="Z185" s="4">
        <f t="shared" si="43"/>
        <v>0</v>
      </c>
      <c r="AA185" s="4">
        <f t="shared" si="43"/>
        <v>0</v>
      </c>
      <c r="AB185" s="4">
        <f t="shared" si="43"/>
        <v>0</v>
      </c>
      <c r="AC185" s="4">
        <f t="shared" si="43"/>
        <v>0</v>
      </c>
      <c r="AD185" s="4">
        <f t="shared" si="43"/>
        <v>0</v>
      </c>
      <c r="AE185" s="4">
        <f t="shared" si="43"/>
        <v>0</v>
      </c>
      <c r="AF185" s="4">
        <f t="shared" si="43"/>
        <v>0</v>
      </c>
      <c r="AG185" s="4">
        <f t="shared" si="43"/>
        <v>0</v>
      </c>
      <c r="AH185" s="4">
        <f t="shared" si="44"/>
        <v>0</v>
      </c>
      <c r="AI185" s="4">
        <f t="shared" si="44"/>
        <v>0</v>
      </c>
      <c r="AJ185" s="4">
        <f t="shared" si="44"/>
        <v>0</v>
      </c>
      <c r="AK185" s="4">
        <f t="shared" si="44"/>
        <v>0</v>
      </c>
      <c r="AL185" s="4">
        <f t="shared" si="44"/>
        <v>0</v>
      </c>
      <c r="AM185" s="4">
        <f t="shared" si="44"/>
        <v>0</v>
      </c>
      <c r="AN185" s="4">
        <f t="shared" si="44"/>
        <v>0</v>
      </c>
      <c r="AO185" s="4">
        <f t="shared" si="44"/>
        <v>0</v>
      </c>
      <c r="AP185" s="4">
        <f t="shared" si="44"/>
        <v>0</v>
      </c>
      <c r="AQ185" s="4">
        <f t="shared" si="44"/>
        <v>0</v>
      </c>
      <c r="AR185" s="4">
        <f t="shared" si="44"/>
        <v>0</v>
      </c>
      <c r="AS185" s="4">
        <f t="shared" si="44"/>
        <v>0</v>
      </c>
      <c r="AT185" s="4">
        <f t="shared" si="44"/>
        <v>0</v>
      </c>
      <c r="AU185" s="4">
        <f t="shared" si="44"/>
        <v>0</v>
      </c>
      <c r="AV185" s="4">
        <f t="shared" si="44"/>
        <v>0</v>
      </c>
      <c r="AW185" s="4">
        <f t="shared" si="44"/>
        <v>0</v>
      </c>
      <c r="AX185" s="4">
        <f t="shared" si="44"/>
        <v>0</v>
      </c>
      <c r="AY185" s="4">
        <f t="shared" si="44"/>
        <v>0</v>
      </c>
      <c r="AZ185" s="4">
        <f t="shared" si="44"/>
        <v>0</v>
      </c>
      <c r="BA185" s="4">
        <f t="shared" si="44"/>
        <v>0</v>
      </c>
      <c r="BB185" s="4">
        <f t="shared" si="44"/>
        <v>0</v>
      </c>
      <c r="BC185" s="4">
        <f t="shared" si="44"/>
        <v>0</v>
      </c>
      <c r="BD185" s="4">
        <f t="shared" si="44"/>
        <v>0</v>
      </c>
      <c r="BE185" s="4">
        <f t="shared" si="44"/>
        <v>0</v>
      </c>
      <c r="BF185" s="4">
        <f t="shared" si="44"/>
        <v>0</v>
      </c>
      <c r="BG185" s="4">
        <f t="shared" si="44"/>
        <v>0</v>
      </c>
      <c r="BH185" s="4">
        <f t="shared" si="44"/>
        <v>0</v>
      </c>
      <c r="BI185" s="4">
        <f t="shared" si="44"/>
        <v>0</v>
      </c>
      <c r="BJ185" s="4">
        <f t="shared" si="44"/>
        <v>0</v>
      </c>
      <c r="BK185" s="4">
        <f t="shared" si="44"/>
        <v>0</v>
      </c>
      <c r="BL185" s="4">
        <f t="shared" si="44"/>
        <v>0</v>
      </c>
      <c r="BM185" s="4">
        <f t="shared" si="44"/>
        <v>0</v>
      </c>
      <c r="BN185" s="4">
        <f t="shared" si="44"/>
        <v>0</v>
      </c>
      <c r="BO185" s="4">
        <f t="shared" si="44"/>
        <v>0</v>
      </c>
      <c r="BP185" s="4">
        <f t="shared" si="44"/>
        <v>0</v>
      </c>
      <c r="BQ185" s="4">
        <f t="shared" si="44"/>
        <v>0</v>
      </c>
      <c r="BR185" s="4">
        <f t="shared" si="44"/>
        <v>0</v>
      </c>
      <c r="BS185" s="4">
        <f t="shared" si="44"/>
        <v>0</v>
      </c>
      <c r="BT185" s="4">
        <f t="shared" si="44"/>
        <v>0</v>
      </c>
      <c r="BU185" s="4">
        <f t="shared" si="44"/>
        <v>0</v>
      </c>
      <c r="BV185" s="4">
        <f t="shared" si="44"/>
        <v>0</v>
      </c>
      <c r="BW185" s="4">
        <f t="shared" si="44"/>
        <v>0</v>
      </c>
      <c r="BX185" s="4">
        <f t="shared" si="44"/>
        <v>0</v>
      </c>
      <c r="BY185" s="4">
        <f t="shared" si="44"/>
        <v>0</v>
      </c>
      <c r="BZ185" s="4">
        <f t="shared" si="44"/>
        <v>0</v>
      </c>
      <c r="CA185" s="4">
        <f t="shared" si="44"/>
        <v>0</v>
      </c>
      <c r="CB185" s="4">
        <f t="shared" si="45"/>
        <v>0</v>
      </c>
      <c r="CC185" s="4">
        <f t="shared" si="45"/>
        <v>0</v>
      </c>
      <c r="CD185" s="4">
        <f t="shared" si="45"/>
        <v>0</v>
      </c>
      <c r="CE185" s="4">
        <f t="shared" si="45"/>
        <v>0</v>
      </c>
      <c r="CF185" s="4">
        <f t="shared" si="45"/>
        <v>0</v>
      </c>
      <c r="CG185" s="4">
        <f t="shared" si="45"/>
        <v>0</v>
      </c>
      <c r="CH185" s="4">
        <f t="shared" si="45"/>
        <v>0</v>
      </c>
      <c r="CI185" s="4">
        <f t="shared" si="45"/>
        <v>0</v>
      </c>
      <c r="CJ185" s="4">
        <f t="shared" si="45"/>
        <v>0</v>
      </c>
      <c r="CK185" s="4">
        <f t="shared" si="45"/>
        <v>0</v>
      </c>
      <c r="CL185" s="4">
        <f t="shared" si="45"/>
        <v>0</v>
      </c>
      <c r="CM185" s="4">
        <f t="shared" si="45"/>
        <v>0</v>
      </c>
      <c r="CN185" s="4">
        <f t="shared" si="45"/>
        <v>0</v>
      </c>
      <c r="CO185" s="4">
        <f t="shared" si="45"/>
        <v>0</v>
      </c>
      <c r="CP185" s="4">
        <f t="shared" si="45"/>
        <v>0</v>
      </c>
      <c r="CQ185" s="4">
        <f t="shared" si="45"/>
        <v>0</v>
      </c>
      <c r="CR185" s="4">
        <f t="shared" si="45"/>
        <v>0</v>
      </c>
      <c r="CS185" s="4">
        <f t="shared" si="45"/>
        <v>0</v>
      </c>
      <c r="CT185" s="4">
        <f t="shared" si="45"/>
        <v>0</v>
      </c>
      <c r="CU185" s="4">
        <f t="shared" si="45"/>
        <v>0</v>
      </c>
      <c r="CV185" s="4">
        <f t="shared" si="45"/>
        <v>0</v>
      </c>
      <c r="CW185" s="4">
        <f t="shared" si="45"/>
        <v>0</v>
      </c>
      <c r="CX185" s="4">
        <f t="shared" si="45"/>
        <v>0</v>
      </c>
      <c r="CY185" s="4">
        <f t="shared" si="45"/>
        <v>0</v>
      </c>
      <c r="CZ185" s="4">
        <f t="shared" si="45"/>
        <v>0</v>
      </c>
      <c r="DA185" s="4">
        <f t="shared" si="45"/>
        <v>0</v>
      </c>
      <c r="DB185" s="4">
        <f t="shared" si="45"/>
        <v>0</v>
      </c>
      <c r="DC185" s="4">
        <f t="shared" si="45"/>
        <v>0</v>
      </c>
      <c r="DD185" s="4">
        <f t="shared" si="45"/>
        <v>0</v>
      </c>
      <c r="DE185" s="4">
        <f t="shared" si="45"/>
        <v>0</v>
      </c>
      <c r="DF185" s="4">
        <f t="shared" si="45"/>
        <v>0</v>
      </c>
      <c r="DG185" s="4">
        <f t="shared" si="45"/>
        <v>0</v>
      </c>
      <c r="DH185" s="4">
        <f t="shared" si="45"/>
        <v>0</v>
      </c>
      <c r="DI185" s="4">
        <f t="shared" si="45"/>
        <v>0</v>
      </c>
      <c r="DJ185" s="4">
        <f t="shared" si="45"/>
        <v>0</v>
      </c>
    </row>
    <row r="186" spans="1:114">
      <c r="B186" t="str">
        <f t="shared" si="42"/>
        <v>Создание / реконструкция объект №5</v>
      </c>
      <c r="G186" s="7" t="s">
        <v>0</v>
      </c>
      <c r="J186" s="4">
        <f t="shared" si="47"/>
        <v>0</v>
      </c>
      <c r="K186" s="4">
        <f t="shared" si="43"/>
        <v>0</v>
      </c>
      <c r="L186" s="4">
        <f t="shared" si="43"/>
        <v>0</v>
      </c>
      <c r="M186" s="4">
        <f t="shared" si="43"/>
        <v>0</v>
      </c>
      <c r="N186" s="4">
        <f t="shared" si="43"/>
        <v>0</v>
      </c>
      <c r="O186" s="4">
        <f t="shared" si="43"/>
        <v>0</v>
      </c>
      <c r="P186" s="4">
        <f t="shared" si="43"/>
        <v>0</v>
      </c>
      <c r="Q186" s="4">
        <f t="shared" si="43"/>
        <v>0</v>
      </c>
      <c r="R186" s="4">
        <f t="shared" si="43"/>
        <v>0</v>
      </c>
      <c r="S186" s="4">
        <f t="shared" si="43"/>
        <v>0</v>
      </c>
      <c r="T186" s="4">
        <f t="shared" si="43"/>
        <v>0</v>
      </c>
      <c r="U186" s="4">
        <f t="shared" si="43"/>
        <v>0</v>
      </c>
      <c r="V186" s="4">
        <f t="shared" si="43"/>
        <v>0</v>
      </c>
      <c r="W186" s="4">
        <f t="shared" si="43"/>
        <v>0</v>
      </c>
      <c r="X186" s="4">
        <f t="shared" si="43"/>
        <v>0</v>
      </c>
      <c r="Y186" s="4">
        <f t="shared" si="43"/>
        <v>0</v>
      </c>
      <c r="Z186" s="4">
        <f t="shared" si="43"/>
        <v>0</v>
      </c>
      <c r="AA186" s="4">
        <f t="shared" si="43"/>
        <v>0</v>
      </c>
      <c r="AB186" s="4">
        <f t="shared" si="43"/>
        <v>0</v>
      </c>
      <c r="AC186" s="4">
        <f t="shared" si="43"/>
        <v>0</v>
      </c>
      <c r="AD186" s="4">
        <f t="shared" si="43"/>
        <v>0</v>
      </c>
      <c r="AE186" s="4">
        <f t="shared" si="43"/>
        <v>0</v>
      </c>
      <c r="AF186" s="4">
        <f t="shared" si="43"/>
        <v>0</v>
      </c>
      <c r="AG186" s="4">
        <f t="shared" si="43"/>
        <v>0</v>
      </c>
      <c r="AH186" s="4">
        <f t="shared" si="44"/>
        <v>0</v>
      </c>
      <c r="AI186" s="4">
        <f t="shared" si="44"/>
        <v>0</v>
      </c>
      <c r="AJ186" s="4">
        <f t="shared" si="44"/>
        <v>0</v>
      </c>
      <c r="AK186" s="4">
        <f t="shared" si="44"/>
        <v>0</v>
      </c>
      <c r="AL186" s="4">
        <f t="shared" si="44"/>
        <v>0</v>
      </c>
      <c r="AM186" s="4">
        <f t="shared" si="44"/>
        <v>0</v>
      </c>
      <c r="AN186" s="4">
        <f t="shared" si="44"/>
        <v>0</v>
      </c>
      <c r="AO186" s="4">
        <f t="shared" si="44"/>
        <v>0</v>
      </c>
      <c r="AP186" s="4">
        <f t="shared" si="44"/>
        <v>0</v>
      </c>
      <c r="AQ186" s="4">
        <f t="shared" si="44"/>
        <v>0</v>
      </c>
      <c r="AR186" s="4">
        <f t="shared" si="44"/>
        <v>0</v>
      </c>
      <c r="AS186" s="4">
        <f t="shared" si="44"/>
        <v>0</v>
      </c>
      <c r="AT186" s="4">
        <f t="shared" si="44"/>
        <v>0</v>
      </c>
      <c r="AU186" s="4">
        <f t="shared" si="44"/>
        <v>0</v>
      </c>
      <c r="AV186" s="4">
        <f t="shared" si="44"/>
        <v>0</v>
      </c>
      <c r="AW186" s="4">
        <f t="shared" si="44"/>
        <v>0</v>
      </c>
      <c r="AX186" s="4">
        <f t="shared" si="44"/>
        <v>0</v>
      </c>
      <c r="AY186" s="4">
        <f t="shared" si="44"/>
        <v>0</v>
      </c>
      <c r="AZ186" s="4">
        <f t="shared" si="44"/>
        <v>0</v>
      </c>
      <c r="BA186" s="4">
        <f t="shared" si="44"/>
        <v>0</v>
      </c>
      <c r="BB186" s="4">
        <f t="shared" si="44"/>
        <v>0</v>
      </c>
      <c r="BC186" s="4">
        <f t="shared" si="44"/>
        <v>0</v>
      </c>
      <c r="BD186" s="4">
        <f t="shared" si="44"/>
        <v>0</v>
      </c>
      <c r="BE186" s="4">
        <f t="shared" si="44"/>
        <v>0</v>
      </c>
      <c r="BF186" s="4">
        <f t="shared" si="44"/>
        <v>0</v>
      </c>
      <c r="BG186" s="4">
        <f t="shared" si="44"/>
        <v>0</v>
      </c>
      <c r="BH186" s="4">
        <f t="shared" si="44"/>
        <v>0</v>
      </c>
      <c r="BI186" s="4">
        <f t="shared" si="44"/>
        <v>0</v>
      </c>
      <c r="BJ186" s="4">
        <f t="shared" si="44"/>
        <v>0</v>
      </c>
      <c r="BK186" s="4">
        <f t="shared" si="44"/>
        <v>0</v>
      </c>
      <c r="BL186" s="4">
        <f t="shared" si="44"/>
        <v>0</v>
      </c>
      <c r="BM186" s="4">
        <f t="shared" si="44"/>
        <v>0</v>
      </c>
      <c r="BN186" s="4">
        <f t="shared" si="44"/>
        <v>0</v>
      </c>
      <c r="BO186" s="4">
        <f t="shared" si="44"/>
        <v>0</v>
      </c>
      <c r="BP186" s="4">
        <f t="shared" si="44"/>
        <v>0</v>
      </c>
      <c r="BQ186" s="4">
        <f t="shared" si="44"/>
        <v>0</v>
      </c>
      <c r="BR186" s="4">
        <f t="shared" si="44"/>
        <v>0</v>
      </c>
      <c r="BS186" s="4">
        <f t="shared" si="44"/>
        <v>0</v>
      </c>
      <c r="BT186" s="4">
        <f t="shared" si="44"/>
        <v>0</v>
      </c>
      <c r="BU186" s="4">
        <f t="shared" si="44"/>
        <v>0</v>
      </c>
      <c r="BV186" s="4">
        <f t="shared" si="44"/>
        <v>0</v>
      </c>
      <c r="BW186" s="4">
        <f t="shared" si="44"/>
        <v>0</v>
      </c>
      <c r="BX186" s="4">
        <f t="shared" si="44"/>
        <v>0</v>
      </c>
      <c r="BY186" s="4">
        <f t="shared" si="44"/>
        <v>0</v>
      </c>
      <c r="BZ186" s="4">
        <f t="shared" si="44"/>
        <v>0</v>
      </c>
      <c r="CA186" s="4">
        <f t="shared" si="44"/>
        <v>0</v>
      </c>
      <c r="CB186" s="4">
        <f t="shared" si="45"/>
        <v>0</v>
      </c>
      <c r="CC186" s="4">
        <f t="shared" si="45"/>
        <v>0</v>
      </c>
      <c r="CD186" s="4">
        <f t="shared" si="45"/>
        <v>0</v>
      </c>
      <c r="CE186" s="4">
        <f t="shared" si="45"/>
        <v>0</v>
      </c>
      <c r="CF186" s="4">
        <f t="shared" si="45"/>
        <v>0</v>
      </c>
      <c r="CG186" s="4">
        <f t="shared" si="45"/>
        <v>0</v>
      </c>
      <c r="CH186" s="4">
        <f t="shared" si="45"/>
        <v>0</v>
      </c>
      <c r="CI186" s="4">
        <f t="shared" si="45"/>
        <v>0</v>
      </c>
      <c r="CJ186" s="4">
        <f t="shared" si="45"/>
        <v>0</v>
      </c>
      <c r="CK186" s="4">
        <f t="shared" si="45"/>
        <v>0</v>
      </c>
      <c r="CL186" s="4">
        <f t="shared" si="45"/>
        <v>0</v>
      </c>
      <c r="CM186" s="4">
        <f t="shared" si="45"/>
        <v>0</v>
      </c>
      <c r="CN186" s="4">
        <f t="shared" si="45"/>
        <v>0</v>
      </c>
      <c r="CO186" s="4">
        <f t="shared" si="45"/>
        <v>0</v>
      </c>
      <c r="CP186" s="4">
        <f t="shared" si="45"/>
        <v>0</v>
      </c>
      <c r="CQ186" s="4">
        <f t="shared" si="45"/>
        <v>0</v>
      </c>
      <c r="CR186" s="4">
        <f t="shared" si="45"/>
        <v>0</v>
      </c>
      <c r="CS186" s="4">
        <f t="shared" si="45"/>
        <v>0</v>
      </c>
      <c r="CT186" s="4">
        <f t="shared" si="45"/>
        <v>0</v>
      </c>
      <c r="CU186" s="4">
        <f t="shared" si="45"/>
        <v>0</v>
      </c>
      <c r="CV186" s="4">
        <f t="shared" si="45"/>
        <v>0</v>
      </c>
      <c r="CW186" s="4">
        <f t="shared" si="45"/>
        <v>0</v>
      </c>
      <c r="CX186" s="4">
        <f t="shared" si="45"/>
        <v>0</v>
      </c>
      <c r="CY186" s="4">
        <f t="shared" ref="CB186:DJ190" si="48">-N((CY142-CX142)&lt;0)*(CY142-CX142)+CX186</f>
        <v>0</v>
      </c>
      <c r="CZ186" s="4">
        <f t="shared" si="48"/>
        <v>0</v>
      </c>
      <c r="DA186" s="4">
        <f t="shared" si="48"/>
        <v>0</v>
      </c>
      <c r="DB186" s="4">
        <f t="shared" si="48"/>
        <v>0</v>
      </c>
      <c r="DC186" s="4">
        <f t="shared" si="48"/>
        <v>0</v>
      </c>
      <c r="DD186" s="4">
        <f t="shared" si="48"/>
        <v>0</v>
      </c>
      <c r="DE186" s="4">
        <f t="shared" si="48"/>
        <v>0</v>
      </c>
      <c r="DF186" s="4">
        <f t="shared" si="48"/>
        <v>0</v>
      </c>
      <c r="DG186" s="4">
        <f t="shared" si="48"/>
        <v>0</v>
      </c>
      <c r="DH186" s="4">
        <f t="shared" si="48"/>
        <v>0</v>
      </c>
      <c r="DI186" s="4">
        <f t="shared" si="48"/>
        <v>0</v>
      </c>
      <c r="DJ186" s="4">
        <f t="shared" si="48"/>
        <v>0</v>
      </c>
    </row>
    <row r="187" spans="1:114">
      <c r="B187" t="str">
        <f t="shared" si="42"/>
        <v>Создание / реконструкция объект №6</v>
      </c>
      <c r="G187" s="7" t="s">
        <v>0</v>
      </c>
      <c r="J187" s="4">
        <f t="shared" si="47"/>
        <v>0</v>
      </c>
      <c r="K187" s="4">
        <f t="shared" si="43"/>
        <v>0</v>
      </c>
      <c r="L187" s="4">
        <f t="shared" si="43"/>
        <v>0</v>
      </c>
      <c r="M187" s="4">
        <f t="shared" si="43"/>
        <v>0</v>
      </c>
      <c r="N187" s="4">
        <f t="shared" si="43"/>
        <v>0</v>
      </c>
      <c r="O187" s="4">
        <f t="shared" si="43"/>
        <v>0</v>
      </c>
      <c r="P187" s="4">
        <f t="shared" si="43"/>
        <v>0</v>
      </c>
      <c r="Q187" s="4">
        <f t="shared" si="43"/>
        <v>0</v>
      </c>
      <c r="R187" s="4">
        <f t="shared" si="43"/>
        <v>0</v>
      </c>
      <c r="S187" s="4">
        <f t="shared" si="43"/>
        <v>0</v>
      </c>
      <c r="T187" s="4">
        <f t="shared" si="43"/>
        <v>0</v>
      </c>
      <c r="U187" s="4">
        <f t="shared" si="43"/>
        <v>0</v>
      </c>
      <c r="V187" s="4">
        <f t="shared" si="43"/>
        <v>0</v>
      </c>
      <c r="W187" s="4">
        <f t="shared" si="43"/>
        <v>0</v>
      </c>
      <c r="X187" s="4">
        <f t="shared" si="43"/>
        <v>0</v>
      </c>
      <c r="Y187" s="4">
        <f t="shared" si="43"/>
        <v>0</v>
      </c>
      <c r="Z187" s="4">
        <f t="shared" si="43"/>
        <v>0</v>
      </c>
      <c r="AA187" s="4">
        <f t="shared" si="43"/>
        <v>0</v>
      </c>
      <c r="AB187" s="4">
        <f t="shared" si="43"/>
        <v>0</v>
      </c>
      <c r="AC187" s="4">
        <f t="shared" si="43"/>
        <v>0</v>
      </c>
      <c r="AD187" s="4">
        <f t="shared" si="43"/>
        <v>0</v>
      </c>
      <c r="AE187" s="4">
        <f t="shared" si="43"/>
        <v>0</v>
      </c>
      <c r="AF187" s="4">
        <f t="shared" si="43"/>
        <v>0</v>
      </c>
      <c r="AG187" s="4">
        <f t="shared" si="43"/>
        <v>0</v>
      </c>
      <c r="AH187" s="4">
        <f t="shared" si="44"/>
        <v>0</v>
      </c>
      <c r="AI187" s="4">
        <f t="shared" si="44"/>
        <v>0</v>
      </c>
      <c r="AJ187" s="4">
        <f t="shared" si="44"/>
        <v>0</v>
      </c>
      <c r="AK187" s="4">
        <f t="shared" si="44"/>
        <v>0</v>
      </c>
      <c r="AL187" s="4">
        <f t="shared" si="44"/>
        <v>0</v>
      </c>
      <c r="AM187" s="4">
        <f t="shared" si="44"/>
        <v>0</v>
      </c>
      <c r="AN187" s="4">
        <f t="shared" si="44"/>
        <v>0</v>
      </c>
      <c r="AO187" s="4">
        <f t="shared" si="44"/>
        <v>0</v>
      </c>
      <c r="AP187" s="4">
        <f t="shared" si="44"/>
        <v>0</v>
      </c>
      <c r="AQ187" s="4">
        <f t="shared" si="44"/>
        <v>0</v>
      </c>
      <c r="AR187" s="4">
        <f t="shared" si="44"/>
        <v>0</v>
      </c>
      <c r="AS187" s="4">
        <f t="shared" si="44"/>
        <v>0</v>
      </c>
      <c r="AT187" s="4">
        <f t="shared" si="44"/>
        <v>0</v>
      </c>
      <c r="AU187" s="4">
        <f t="shared" si="44"/>
        <v>0</v>
      </c>
      <c r="AV187" s="4">
        <f t="shared" si="44"/>
        <v>0</v>
      </c>
      <c r="AW187" s="4">
        <f t="shared" si="44"/>
        <v>0</v>
      </c>
      <c r="AX187" s="4">
        <f t="shared" si="44"/>
        <v>0</v>
      </c>
      <c r="AY187" s="4">
        <f t="shared" si="44"/>
        <v>0</v>
      </c>
      <c r="AZ187" s="4">
        <f t="shared" si="44"/>
        <v>0</v>
      </c>
      <c r="BA187" s="4">
        <f t="shared" si="44"/>
        <v>0</v>
      </c>
      <c r="BB187" s="4">
        <f t="shared" si="44"/>
        <v>0</v>
      </c>
      <c r="BC187" s="4">
        <f t="shared" si="44"/>
        <v>0</v>
      </c>
      <c r="BD187" s="4">
        <f t="shared" si="44"/>
        <v>0</v>
      </c>
      <c r="BE187" s="4">
        <f t="shared" si="44"/>
        <v>0</v>
      </c>
      <c r="BF187" s="4">
        <f t="shared" si="44"/>
        <v>0</v>
      </c>
      <c r="BG187" s="4">
        <f t="shared" ref="AH187:CA192" si="49">-N((BG143-BF143)&lt;0)*(BG143-BF143)+BF187</f>
        <v>0</v>
      </c>
      <c r="BH187" s="4">
        <f t="shared" si="49"/>
        <v>0</v>
      </c>
      <c r="BI187" s="4">
        <f t="shared" si="49"/>
        <v>0</v>
      </c>
      <c r="BJ187" s="4">
        <f t="shared" si="49"/>
        <v>0</v>
      </c>
      <c r="BK187" s="4">
        <f t="shared" si="49"/>
        <v>0</v>
      </c>
      <c r="BL187" s="4">
        <f t="shared" si="49"/>
        <v>0</v>
      </c>
      <c r="BM187" s="4">
        <f t="shared" si="49"/>
        <v>0</v>
      </c>
      <c r="BN187" s="4">
        <f t="shared" si="49"/>
        <v>0</v>
      </c>
      <c r="BO187" s="4">
        <f t="shared" si="49"/>
        <v>0</v>
      </c>
      <c r="BP187" s="4">
        <f t="shared" si="49"/>
        <v>0</v>
      </c>
      <c r="BQ187" s="4">
        <f t="shared" si="49"/>
        <v>0</v>
      </c>
      <c r="BR187" s="4">
        <f t="shared" si="49"/>
        <v>0</v>
      </c>
      <c r="BS187" s="4">
        <f t="shared" si="49"/>
        <v>0</v>
      </c>
      <c r="BT187" s="4">
        <f t="shared" si="49"/>
        <v>0</v>
      </c>
      <c r="BU187" s="4">
        <f t="shared" si="49"/>
        <v>0</v>
      </c>
      <c r="BV187" s="4">
        <f t="shared" si="49"/>
        <v>0</v>
      </c>
      <c r="BW187" s="4">
        <f t="shared" si="49"/>
        <v>0</v>
      </c>
      <c r="BX187" s="4">
        <f t="shared" si="49"/>
        <v>0</v>
      </c>
      <c r="BY187" s="4">
        <f t="shared" si="49"/>
        <v>0</v>
      </c>
      <c r="BZ187" s="4">
        <f t="shared" si="49"/>
        <v>0</v>
      </c>
      <c r="CA187" s="4">
        <f t="shared" si="49"/>
        <v>0</v>
      </c>
      <c r="CB187" s="4">
        <f t="shared" si="48"/>
        <v>0</v>
      </c>
      <c r="CC187" s="4">
        <f t="shared" si="48"/>
        <v>0</v>
      </c>
      <c r="CD187" s="4">
        <f t="shared" si="48"/>
        <v>0</v>
      </c>
      <c r="CE187" s="4">
        <f t="shared" si="48"/>
        <v>0</v>
      </c>
      <c r="CF187" s="4">
        <f t="shared" si="48"/>
        <v>0</v>
      </c>
      <c r="CG187" s="4">
        <f t="shared" si="48"/>
        <v>0</v>
      </c>
      <c r="CH187" s="4">
        <f t="shared" si="48"/>
        <v>0</v>
      </c>
      <c r="CI187" s="4">
        <f t="shared" si="48"/>
        <v>0</v>
      </c>
      <c r="CJ187" s="4">
        <f t="shared" si="48"/>
        <v>0</v>
      </c>
      <c r="CK187" s="4">
        <f t="shared" si="48"/>
        <v>0</v>
      </c>
      <c r="CL187" s="4">
        <f t="shared" si="48"/>
        <v>0</v>
      </c>
      <c r="CM187" s="4">
        <f t="shared" si="48"/>
        <v>0</v>
      </c>
      <c r="CN187" s="4">
        <f t="shared" si="48"/>
        <v>0</v>
      </c>
      <c r="CO187" s="4">
        <f t="shared" si="48"/>
        <v>0</v>
      </c>
      <c r="CP187" s="4">
        <f t="shared" si="48"/>
        <v>0</v>
      </c>
      <c r="CQ187" s="4">
        <f t="shared" si="48"/>
        <v>0</v>
      </c>
      <c r="CR187" s="4">
        <f t="shared" si="48"/>
        <v>0</v>
      </c>
      <c r="CS187" s="4">
        <f t="shared" si="48"/>
        <v>0</v>
      </c>
      <c r="CT187" s="4">
        <f t="shared" si="48"/>
        <v>0</v>
      </c>
      <c r="CU187" s="4">
        <f t="shared" si="48"/>
        <v>0</v>
      </c>
      <c r="CV187" s="4">
        <f t="shared" si="48"/>
        <v>0</v>
      </c>
      <c r="CW187" s="4">
        <f t="shared" si="48"/>
        <v>0</v>
      </c>
      <c r="CX187" s="4">
        <f t="shared" si="48"/>
        <v>0</v>
      </c>
      <c r="CY187" s="4">
        <f t="shared" si="48"/>
        <v>0</v>
      </c>
      <c r="CZ187" s="4">
        <f t="shared" si="48"/>
        <v>0</v>
      </c>
      <c r="DA187" s="4">
        <f t="shared" si="48"/>
        <v>0</v>
      </c>
      <c r="DB187" s="4">
        <f t="shared" si="48"/>
        <v>0</v>
      </c>
      <c r="DC187" s="4">
        <f t="shared" si="48"/>
        <v>0</v>
      </c>
      <c r="DD187" s="4">
        <f t="shared" si="48"/>
        <v>0</v>
      </c>
      <c r="DE187" s="4">
        <f t="shared" si="48"/>
        <v>0</v>
      </c>
      <c r="DF187" s="4">
        <f t="shared" si="48"/>
        <v>0</v>
      </c>
      <c r="DG187" s="4">
        <f t="shared" si="48"/>
        <v>0</v>
      </c>
      <c r="DH187" s="4">
        <f t="shared" si="48"/>
        <v>0</v>
      </c>
      <c r="DI187" s="4">
        <f t="shared" si="48"/>
        <v>0</v>
      </c>
      <c r="DJ187" s="4">
        <f t="shared" si="48"/>
        <v>0</v>
      </c>
    </row>
    <row r="188" spans="1:114">
      <c r="B188" t="str">
        <f t="shared" si="42"/>
        <v>Создание / реконструкция объект №7</v>
      </c>
      <c r="G188" s="7" t="s">
        <v>0</v>
      </c>
      <c r="J188" s="4">
        <f t="shared" si="47"/>
        <v>0</v>
      </c>
      <c r="K188" s="4">
        <f t="shared" si="43"/>
        <v>0</v>
      </c>
      <c r="L188" s="4">
        <f t="shared" si="43"/>
        <v>0</v>
      </c>
      <c r="M188" s="4">
        <f t="shared" si="43"/>
        <v>0</v>
      </c>
      <c r="N188" s="4">
        <f t="shared" si="43"/>
        <v>0</v>
      </c>
      <c r="O188" s="4">
        <f t="shared" si="43"/>
        <v>0</v>
      </c>
      <c r="P188" s="4">
        <f t="shared" si="43"/>
        <v>0</v>
      </c>
      <c r="Q188" s="4">
        <f t="shared" si="43"/>
        <v>0</v>
      </c>
      <c r="R188" s="4">
        <f t="shared" si="43"/>
        <v>0</v>
      </c>
      <c r="S188" s="4">
        <f t="shared" si="43"/>
        <v>0</v>
      </c>
      <c r="T188" s="4">
        <f t="shared" si="43"/>
        <v>0</v>
      </c>
      <c r="U188" s="4">
        <f t="shared" si="43"/>
        <v>0</v>
      </c>
      <c r="V188" s="4">
        <f t="shared" si="43"/>
        <v>0</v>
      </c>
      <c r="W188" s="4">
        <f t="shared" si="43"/>
        <v>0</v>
      </c>
      <c r="X188" s="4">
        <f t="shared" si="43"/>
        <v>0</v>
      </c>
      <c r="Y188" s="4">
        <f t="shared" si="43"/>
        <v>0</v>
      </c>
      <c r="Z188" s="4">
        <f t="shared" si="43"/>
        <v>0</v>
      </c>
      <c r="AA188" s="4">
        <f t="shared" si="43"/>
        <v>0</v>
      </c>
      <c r="AB188" s="4">
        <f t="shared" si="43"/>
        <v>0</v>
      </c>
      <c r="AC188" s="4">
        <f t="shared" si="43"/>
        <v>0</v>
      </c>
      <c r="AD188" s="4">
        <f t="shared" si="43"/>
        <v>0</v>
      </c>
      <c r="AE188" s="4">
        <f t="shared" si="43"/>
        <v>0</v>
      </c>
      <c r="AF188" s="4">
        <f t="shared" si="43"/>
        <v>0</v>
      </c>
      <c r="AG188" s="4">
        <f t="shared" si="43"/>
        <v>0</v>
      </c>
      <c r="AH188" s="4">
        <f t="shared" si="49"/>
        <v>0</v>
      </c>
      <c r="AI188" s="4">
        <f t="shared" si="49"/>
        <v>0</v>
      </c>
      <c r="AJ188" s="4">
        <f t="shared" si="49"/>
        <v>0</v>
      </c>
      <c r="AK188" s="4">
        <f t="shared" si="49"/>
        <v>0</v>
      </c>
      <c r="AL188" s="4">
        <f t="shared" si="49"/>
        <v>0</v>
      </c>
      <c r="AM188" s="4">
        <f t="shared" si="49"/>
        <v>0</v>
      </c>
      <c r="AN188" s="4">
        <f t="shared" si="49"/>
        <v>0</v>
      </c>
      <c r="AO188" s="4">
        <f t="shared" si="49"/>
        <v>0</v>
      </c>
      <c r="AP188" s="4">
        <f t="shared" si="49"/>
        <v>0</v>
      </c>
      <c r="AQ188" s="4">
        <f t="shared" si="49"/>
        <v>0</v>
      </c>
      <c r="AR188" s="4">
        <f t="shared" si="49"/>
        <v>0</v>
      </c>
      <c r="AS188" s="4">
        <f t="shared" si="49"/>
        <v>0</v>
      </c>
      <c r="AT188" s="4">
        <f t="shared" si="49"/>
        <v>0</v>
      </c>
      <c r="AU188" s="4">
        <f t="shared" si="49"/>
        <v>0</v>
      </c>
      <c r="AV188" s="4">
        <f t="shared" si="49"/>
        <v>0</v>
      </c>
      <c r="AW188" s="4">
        <f t="shared" si="49"/>
        <v>0</v>
      </c>
      <c r="AX188" s="4">
        <f t="shared" si="49"/>
        <v>0</v>
      </c>
      <c r="AY188" s="4">
        <f t="shared" si="49"/>
        <v>0</v>
      </c>
      <c r="AZ188" s="4">
        <f t="shared" si="49"/>
        <v>0</v>
      </c>
      <c r="BA188" s="4">
        <f t="shared" si="49"/>
        <v>0</v>
      </c>
      <c r="BB188" s="4">
        <f t="shared" si="49"/>
        <v>0</v>
      </c>
      <c r="BC188" s="4">
        <f t="shared" si="49"/>
        <v>0</v>
      </c>
      <c r="BD188" s="4">
        <f t="shared" si="49"/>
        <v>0</v>
      </c>
      <c r="BE188" s="4">
        <f t="shared" si="49"/>
        <v>0</v>
      </c>
      <c r="BF188" s="4">
        <f t="shared" si="49"/>
        <v>0</v>
      </c>
      <c r="BG188" s="4">
        <f t="shared" si="49"/>
        <v>0</v>
      </c>
      <c r="BH188" s="4">
        <f t="shared" si="49"/>
        <v>0</v>
      </c>
      <c r="BI188" s="4">
        <f t="shared" si="49"/>
        <v>0</v>
      </c>
      <c r="BJ188" s="4">
        <f t="shared" si="49"/>
        <v>0</v>
      </c>
      <c r="BK188" s="4">
        <f t="shared" si="49"/>
        <v>0</v>
      </c>
      <c r="BL188" s="4">
        <f t="shared" si="49"/>
        <v>0</v>
      </c>
      <c r="BM188" s="4">
        <f t="shared" si="49"/>
        <v>0</v>
      </c>
      <c r="BN188" s="4">
        <f t="shared" si="49"/>
        <v>0</v>
      </c>
      <c r="BO188" s="4">
        <f t="shared" si="49"/>
        <v>0</v>
      </c>
      <c r="BP188" s="4">
        <f t="shared" si="49"/>
        <v>0</v>
      </c>
      <c r="BQ188" s="4">
        <f t="shared" si="49"/>
        <v>0</v>
      </c>
      <c r="BR188" s="4">
        <f t="shared" si="49"/>
        <v>0</v>
      </c>
      <c r="BS188" s="4">
        <f t="shared" si="49"/>
        <v>0</v>
      </c>
      <c r="BT188" s="4">
        <f t="shared" si="49"/>
        <v>0</v>
      </c>
      <c r="BU188" s="4">
        <f t="shared" si="49"/>
        <v>0</v>
      </c>
      <c r="BV188" s="4">
        <f t="shared" si="49"/>
        <v>0</v>
      </c>
      <c r="BW188" s="4">
        <f t="shared" si="49"/>
        <v>0</v>
      </c>
      <c r="BX188" s="4">
        <f t="shared" si="49"/>
        <v>0</v>
      </c>
      <c r="BY188" s="4">
        <f t="shared" si="49"/>
        <v>0</v>
      </c>
      <c r="BZ188" s="4">
        <f t="shared" si="49"/>
        <v>0</v>
      </c>
      <c r="CA188" s="4">
        <f t="shared" si="49"/>
        <v>0</v>
      </c>
      <c r="CB188" s="4">
        <f t="shared" si="48"/>
        <v>0</v>
      </c>
      <c r="CC188" s="4">
        <f t="shared" si="48"/>
        <v>0</v>
      </c>
      <c r="CD188" s="4">
        <f t="shared" si="48"/>
        <v>0</v>
      </c>
      <c r="CE188" s="4">
        <f t="shared" si="48"/>
        <v>0</v>
      </c>
      <c r="CF188" s="4">
        <f t="shared" si="48"/>
        <v>0</v>
      </c>
      <c r="CG188" s="4">
        <f t="shared" si="48"/>
        <v>0</v>
      </c>
      <c r="CH188" s="4">
        <f t="shared" si="48"/>
        <v>0</v>
      </c>
      <c r="CI188" s="4">
        <f t="shared" si="48"/>
        <v>0</v>
      </c>
      <c r="CJ188" s="4">
        <f t="shared" si="48"/>
        <v>0</v>
      </c>
      <c r="CK188" s="4">
        <f t="shared" si="48"/>
        <v>0</v>
      </c>
      <c r="CL188" s="4">
        <f t="shared" si="48"/>
        <v>0</v>
      </c>
      <c r="CM188" s="4">
        <f t="shared" si="48"/>
        <v>0</v>
      </c>
      <c r="CN188" s="4">
        <f t="shared" si="48"/>
        <v>0</v>
      </c>
      <c r="CO188" s="4">
        <f t="shared" si="48"/>
        <v>0</v>
      </c>
      <c r="CP188" s="4">
        <f t="shared" si="48"/>
        <v>0</v>
      </c>
      <c r="CQ188" s="4">
        <f t="shared" si="48"/>
        <v>0</v>
      </c>
      <c r="CR188" s="4">
        <f t="shared" si="48"/>
        <v>0</v>
      </c>
      <c r="CS188" s="4">
        <f t="shared" si="48"/>
        <v>0</v>
      </c>
      <c r="CT188" s="4">
        <f t="shared" si="48"/>
        <v>0</v>
      </c>
      <c r="CU188" s="4">
        <f t="shared" si="48"/>
        <v>0</v>
      </c>
      <c r="CV188" s="4">
        <f t="shared" si="48"/>
        <v>0</v>
      </c>
      <c r="CW188" s="4">
        <f t="shared" si="48"/>
        <v>0</v>
      </c>
      <c r="CX188" s="4">
        <f t="shared" si="48"/>
        <v>0</v>
      </c>
      <c r="CY188" s="4">
        <f t="shared" si="48"/>
        <v>0</v>
      </c>
      <c r="CZ188" s="4">
        <f t="shared" si="48"/>
        <v>0</v>
      </c>
      <c r="DA188" s="4">
        <f t="shared" si="48"/>
        <v>0</v>
      </c>
      <c r="DB188" s="4">
        <f t="shared" si="48"/>
        <v>0</v>
      </c>
      <c r="DC188" s="4">
        <f t="shared" si="48"/>
        <v>0</v>
      </c>
      <c r="DD188" s="4">
        <f t="shared" si="48"/>
        <v>0</v>
      </c>
      <c r="DE188" s="4">
        <f t="shared" si="48"/>
        <v>0</v>
      </c>
      <c r="DF188" s="4">
        <f t="shared" si="48"/>
        <v>0</v>
      </c>
      <c r="DG188" s="4">
        <f t="shared" si="48"/>
        <v>0</v>
      </c>
      <c r="DH188" s="4">
        <f t="shared" si="48"/>
        <v>0</v>
      </c>
      <c r="DI188" s="4">
        <f t="shared" si="48"/>
        <v>0</v>
      </c>
      <c r="DJ188" s="4">
        <f t="shared" si="48"/>
        <v>0</v>
      </c>
    </row>
    <row r="189" spans="1:114">
      <c r="B189" t="str">
        <f t="shared" si="42"/>
        <v>Создание / реконструкция объект №8</v>
      </c>
      <c r="G189" s="7" t="s">
        <v>0</v>
      </c>
      <c r="J189" s="4">
        <f t="shared" si="47"/>
        <v>0</v>
      </c>
      <c r="K189" s="4">
        <f t="shared" si="43"/>
        <v>0</v>
      </c>
      <c r="L189" s="4">
        <f t="shared" si="43"/>
        <v>0</v>
      </c>
      <c r="M189" s="4">
        <f t="shared" si="43"/>
        <v>0</v>
      </c>
      <c r="N189" s="4">
        <f t="shared" si="43"/>
        <v>0</v>
      </c>
      <c r="O189" s="4">
        <f t="shared" si="43"/>
        <v>0</v>
      </c>
      <c r="P189" s="4">
        <f t="shared" si="43"/>
        <v>0</v>
      </c>
      <c r="Q189" s="4">
        <f t="shared" si="43"/>
        <v>0</v>
      </c>
      <c r="R189" s="4">
        <f t="shared" si="43"/>
        <v>0</v>
      </c>
      <c r="S189" s="4">
        <f t="shared" si="43"/>
        <v>0</v>
      </c>
      <c r="T189" s="4">
        <f t="shared" si="43"/>
        <v>0</v>
      </c>
      <c r="U189" s="4">
        <f t="shared" si="43"/>
        <v>0</v>
      </c>
      <c r="V189" s="4">
        <f t="shared" si="43"/>
        <v>0</v>
      </c>
      <c r="W189" s="4">
        <f t="shared" si="43"/>
        <v>0</v>
      </c>
      <c r="X189" s="4">
        <f t="shared" si="43"/>
        <v>0</v>
      </c>
      <c r="Y189" s="4">
        <f t="shared" si="43"/>
        <v>0</v>
      </c>
      <c r="Z189" s="4">
        <f t="shared" si="43"/>
        <v>0</v>
      </c>
      <c r="AA189" s="4">
        <f t="shared" si="43"/>
        <v>0</v>
      </c>
      <c r="AB189" s="4">
        <f t="shared" si="43"/>
        <v>0</v>
      </c>
      <c r="AC189" s="4">
        <f t="shared" si="43"/>
        <v>0</v>
      </c>
      <c r="AD189" s="4">
        <f t="shared" si="43"/>
        <v>0</v>
      </c>
      <c r="AE189" s="4">
        <f t="shared" si="43"/>
        <v>0</v>
      </c>
      <c r="AF189" s="4">
        <f t="shared" si="43"/>
        <v>0</v>
      </c>
      <c r="AG189" s="4">
        <f t="shared" si="43"/>
        <v>0</v>
      </c>
      <c r="AH189" s="4">
        <f t="shared" si="49"/>
        <v>0</v>
      </c>
      <c r="AI189" s="4">
        <f t="shared" si="49"/>
        <v>0</v>
      </c>
      <c r="AJ189" s="4">
        <f t="shared" si="49"/>
        <v>0</v>
      </c>
      <c r="AK189" s="4">
        <f t="shared" si="49"/>
        <v>0</v>
      </c>
      <c r="AL189" s="4">
        <f t="shared" si="49"/>
        <v>0</v>
      </c>
      <c r="AM189" s="4">
        <f t="shared" si="49"/>
        <v>0</v>
      </c>
      <c r="AN189" s="4">
        <f t="shared" si="49"/>
        <v>0</v>
      </c>
      <c r="AO189" s="4">
        <f t="shared" si="49"/>
        <v>0</v>
      </c>
      <c r="AP189" s="4">
        <f t="shared" si="49"/>
        <v>0</v>
      </c>
      <c r="AQ189" s="4">
        <f t="shared" si="49"/>
        <v>0</v>
      </c>
      <c r="AR189" s="4">
        <f t="shared" si="49"/>
        <v>0</v>
      </c>
      <c r="AS189" s="4">
        <f t="shared" si="49"/>
        <v>0</v>
      </c>
      <c r="AT189" s="4">
        <f t="shared" si="49"/>
        <v>0</v>
      </c>
      <c r="AU189" s="4">
        <f t="shared" si="49"/>
        <v>0</v>
      </c>
      <c r="AV189" s="4">
        <f t="shared" si="49"/>
        <v>0</v>
      </c>
      <c r="AW189" s="4">
        <f t="shared" si="49"/>
        <v>0</v>
      </c>
      <c r="AX189" s="4">
        <f t="shared" si="49"/>
        <v>0</v>
      </c>
      <c r="AY189" s="4">
        <f t="shared" si="49"/>
        <v>0</v>
      </c>
      <c r="AZ189" s="4">
        <f t="shared" si="49"/>
        <v>0</v>
      </c>
      <c r="BA189" s="4">
        <f t="shared" si="49"/>
        <v>0</v>
      </c>
      <c r="BB189" s="4">
        <f t="shared" si="49"/>
        <v>0</v>
      </c>
      <c r="BC189" s="4">
        <f t="shared" si="49"/>
        <v>0</v>
      </c>
      <c r="BD189" s="4">
        <f t="shared" si="49"/>
        <v>0</v>
      </c>
      <c r="BE189" s="4">
        <f t="shared" si="49"/>
        <v>0</v>
      </c>
      <c r="BF189" s="4">
        <f t="shared" si="49"/>
        <v>0</v>
      </c>
      <c r="BG189" s="4">
        <f t="shared" si="49"/>
        <v>0</v>
      </c>
      <c r="BH189" s="4">
        <f t="shared" si="49"/>
        <v>0</v>
      </c>
      <c r="BI189" s="4">
        <f t="shared" si="49"/>
        <v>0</v>
      </c>
      <c r="BJ189" s="4">
        <f t="shared" si="49"/>
        <v>0</v>
      </c>
      <c r="BK189" s="4">
        <f t="shared" si="49"/>
        <v>0</v>
      </c>
      <c r="BL189" s="4">
        <f t="shared" si="49"/>
        <v>0</v>
      </c>
      <c r="BM189" s="4">
        <f t="shared" si="49"/>
        <v>0</v>
      </c>
      <c r="BN189" s="4">
        <f t="shared" si="49"/>
        <v>0</v>
      </c>
      <c r="BO189" s="4">
        <f t="shared" si="49"/>
        <v>0</v>
      </c>
      <c r="BP189" s="4">
        <f t="shared" si="49"/>
        <v>0</v>
      </c>
      <c r="BQ189" s="4">
        <f t="shared" si="49"/>
        <v>0</v>
      </c>
      <c r="BR189" s="4">
        <f t="shared" si="49"/>
        <v>0</v>
      </c>
      <c r="BS189" s="4">
        <f t="shared" si="49"/>
        <v>0</v>
      </c>
      <c r="BT189" s="4">
        <f t="shared" si="49"/>
        <v>0</v>
      </c>
      <c r="BU189" s="4">
        <f t="shared" si="49"/>
        <v>0</v>
      </c>
      <c r="BV189" s="4">
        <f t="shared" si="49"/>
        <v>0</v>
      </c>
      <c r="BW189" s="4">
        <f t="shared" si="49"/>
        <v>0</v>
      </c>
      <c r="BX189" s="4">
        <f t="shared" si="49"/>
        <v>0</v>
      </c>
      <c r="BY189" s="4">
        <f t="shared" si="49"/>
        <v>0</v>
      </c>
      <c r="BZ189" s="4">
        <f t="shared" si="49"/>
        <v>0</v>
      </c>
      <c r="CA189" s="4">
        <f t="shared" si="49"/>
        <v>0</v>
      </c>
      <c r="CB189" s="4">
        <f t="shared" si="48"/>
        <v>0</v>
      </c>
      <c r="CC189" s="4">
        <f t="shared" si="48"/>
        <v>0</v>
      </c>
      <c r="CD189" s="4">
        <f t="shared" si="48"/>
        <v>0</v>
      </c>
      <c r="CE189" s="4">
        <f t="shared" si="48"/>
        <v>0</v>
      </c>
      <c r="CF189" s="4">
        <f t="shared" si="48"/>
        <v>0</v>
      </c>
      <c r="CG189" s="4">
        <f t="shared" si="48"/>
        <v>0</v>
      </c>
      <c r="CH189" s="4">
        <f t="shared" si="48"/>
        <v>0</v>
      </c>
      <c r="CI189" s="4">
        <f t="shared" si="48"/>
        <v>0</v>
      </c>
      <c r="CJ189" s="4">
        <f t="shared" si="48"/>
        <v>0</v>
      </c>
      <c r="CK189" s="4">
        <f t="shared" si="48"/>
        <v>0</v>
      </c>
      <c r="CL189" s="4">
        <f t="shared" si="48"/>
        <v>0</v>
      </c>
      <c r="CM189" s="4">
        <f t="shared" si="48"/>
        <v>0</v>
      </c>
      <c r="CN189" s="4">
        <f t="shared" si="48"/>
        <v>0</v>
      </c>
      <c r="CO189" s="4">
        <f t="shared" si="48"/>
        <v>0</v>
      </c>
      <c r="CP189" s="4">
        <f t="shared" si="48"/>
        <v>0</v>
      </c>
      <c r="CQ189" s="4">
        <f t="shared" si="48"/>
        <v>0</v>
      </c>
      <c r="CR189" s="4">
        <f t="shared" si="48"/>
        <v>0</v>
      </c>
      <c r="CS189" s="4">
        <f t="shared" si="48"/>
        <v>0</v>
      </c>
      <c r="CT189" s="4">
        <f t="shared" si="48"/>
        <v>0</v>
      </c>
      <c r="CU189" s="4">
        <f t="shared" si="48"/>
        <v>0</v>
      </c>
      <c r="CV189" s="4">
        <f t="shared" si="48"/>
        <v>0</v>
      </c>
      <c r="CW189" s="4">
        <f t="shared" si="48"/>
        <v>0</v>
      </c>
      <c r="CX189" s="4">
        <f t="shared" si="48"/>
        <v>0</v>
      </c>
      <c r="CY189" s="4">
        <f t="shared" si="48"/>
        <v>0</v>
      </c>
      <c r="CZ189" s="4">
        <f t="shared" si="48"/>
        <v>0</v>
      </c>
      <c r="DA189" s="4">
        <f t="shared" si="48"/>
        <v>0</v>
      </c>
      <c r="DB189" s="4">
        <f t="shared" si="48"/>
        <v>0</v>
      </c>
      <c r="DC189" s="4">
        <f t="shared" si="48"/>
        <v>0</v>
      </c>
      <c r="DD189" s="4">
        <f t="shared" si="48"/>
        <v>0</v>
      </c>
      <c r="DE189" s="4">
        <f t="shared" si="48"/>
        <v>0</v>
      </c>
      <c r="DF189" s="4">
        <f t="shared" si="48"/>
        <v>0</v>
      </c>
      <c r="DG189" s="4">
        <f t="shared" si="48"/>
        <v>0</v>
      </c>
      <c r="DH189" s="4">
        <f t="shared" si="48"/>
        <v>0</v>
      </c>
      <c r="DI189" s="4">
        <f t="shared" si="48"/>
        <v>0</v>
      </c>
      <c r="DJ189" s="4">
        <f t="shared" si="48"/>
        <v>0</v>
      </c>
    </row>
    <row r="190" spans="1:114">
      <c r="B190" t="str">
        <f t="shared" si="42"/>
        <v>Создание / реконструкция объект №9</v>
      </c>
      <c r="G190" s="7" t="s">
        <v>0</v>
      </c>
      <c r="J190" s="4">
        <f t="shared" si="47"/>
        <v>0</v>
      </c>
      <c r="K190" s="4">
        <f t="shared" si="43"/>
        <v>0</v>
      </c>
      <c r="L190" s="4">
        <f t="shared" si="43"/>
        <v>0</v>
      </c>
      <c r="M190" s="4">
        <f t="shared" si="43"/>
        <v>0</v>
      </c>
      <c r="N190" s="4">
        <f t="shared" si="43"/>
        <v>0</v>
      </c>
      <c r="O190" s="4">
        <f t="shared" si="43"/>
        <v>0</v>
      </c>
      <c r="P190" s="4">
        <f t="shared" si="43"/>
        <v>0</v>
      </c>
      <c r="Q190" s="4">
        <f t="shared" si="43"/>
        <v>0</v>
      </c>
      <c r="R190" s="4">
        <f t="shared" si="43"/>
        <v>0</v>
      </c>
      <c r="S190" s="4">
        <f t="shared" si="43"/>
        <v>0</v>
      </c>
      <c r="T190" s="4">
        <f t="shared" si="43"/>
        <v>0</v>
      </c>
      <c r="U190" s="4">
        <f t="shared" si="43"/>
        <v>0</v>
      </c>
      <c r="V190" s="4">
        <f t="shared" si="43"/>
        <v>0</v>
      </c>
      <c r="W190" s="4">
        <f t="shared" si="43"/>
        <v>0</v>
      </c>
      <c r="X190" s="4">
        <f t="shared" si="43"/>
        <v>0</v>
      </c>
      <c r="Y190" s="4">
        <f t="shared" si="43"/>
        <v>0</v>
      </c>
      <c r="Z190" s="4">
        <f t="shared" si="43"/>
        <v>0</v>
      </c>
      <c r="AA190" s="4">
        <f t="shared" si="43"/>
        <v>0</v>
      </c>
      <c r="AB190" s="4">
        <f t="shared" si="43"/>
        <v>0</v>
      </c>
      <c r="AC190" s="4">
        <f t="shared" si="43"/>
        <v>0</v>
      </c>
      <c r="AD190" s="4">
        <f t="shared" si="43"/>
        <v>0</v>
      </c>
      <c r="AE190" s="4">
        <f t="shared" si="43"/>
        <v>0</v>
      </c>
      <c r="AF190" s="4">
        <f t="shared" si="43"/>
        <v>0</v>
      </c>
      <c r="AG190" s="4">
        <f t="shared" si="43"/>
        <v>0</v>
      </c>
      <c r="AH190" s="4">
        <f t="shared" si="49"/>
        <v>0</v>
      </c>
      <c r="AI190" s="4">
        <f t="shared" si="49"/>
        <v>0</v>
      </c>
      <c r="AJ190" s="4">
        <f t="shared" si="49"/>
        <v>0</v>
      </c>
      <c r="AK190" s="4">
        <f t="shared" si="49"/>
        <v>0</v>
      </c>
      <c r="AL190" s="4">
        <f t="shared" si="49"/>
        <v>0</v>
      </c>
      <c r="AM190" s="4">
        <f t="shared" si="49"/>
        <v>0</v>
      </c>
      <c r="AN190" s="4">
        <f t="shared" si="49"/>
        <v>0</v>
      </c>
      <c r="AO190" s="4">
        <f t="shared" si="49"/>
        <v>0</v>
      </c>
      <c r="AP190" s="4">
        <f t="shared" si="49"/>
        <v>0</v>
      </c>
      <c r="AQ190" s="4">
        <f t="shared" si="49"/>
        <v>0</v>
      </c>
      <c r="AR190" s="4">
        <f t="shared" si="49"/>
        <v>0</v>
      </c>
      <c r="AS190" s="4">
        <f t="shared" si="49"/>
        <v>0</v>
      </c>
      <c r="AT190" s="4">
        <f t="shared" si="49"/>
        <v>0</v>
      </c>
      <c r="AU190" s="4">
        <f t="shared" si="49"/>
        <v>0</v>
      </c>
      <c r="AV190" s="4">
        <f t="shared" si="49"/>
        <v>0</v>
      </c>
      <c r="AW190" s="4">
        <f t="shared" si="49"/>
        <v>0</v>
      </c>
      <c r="AX190" s="4">
        <f t="shared" si="49"/>
        <v>0</v>
      </c>
      <c r="AY190" s="4">
        <f t="shared" si="49"/>
        <v>0</v>
      </c>
      <c r="AZ190" s="4">
        <f t="shared" si="49"/>
        <v>0</v>
      </c>
      <c r="BA190" s="4">
        <f t="shared" si="49"/>
        <v>0</v>
      </c>
      <c r="BB190" s="4">
        <f t="shared" si="49"/>
        <v>0</v>
      </c>
      <c r="BC190" s="4">
        <f t="shared" si="49"/>
        <v>0</v>
      </c>
      <c r="BD190" s="4">
        <f t="shared" si="49"/>
        <v>0</v>
      </c>
      <c r="BE190" s="4">
        <f t="shared" si="49"/>
        <v>0</v>
      </c>
      <c r="BF190" s="4">
        <f t="shared" si="49"/>
        <v>0</v>
      </c>
      <c r="BG190" s="4">
        <f t="shared" si="49"/>
        <v>0</v>
      </c>
      <c r="BH190" s="4">
        <f t="shared" si="49"/>
        <v>0</v>
      </c>
      <c r="BI190" s="4">
        <f t="shared" si="49"/>
        <v>0</v>
      </c>
      <c r="BJ190" s="4">
        <f t="shared" si="49"/>
        <v>0</v>
      </c>
      <c r="BK190" s="4">
        <f t="shared" si="49"/>
        <v>0</v>
      </c>
      <c r="BL190" s="4">
        <f t="shared" si="49"/>
        <v>0</v>
      </c>
      <c r="BM190" s="4">
        <f t="shared" si="49"/>
        <v>0</v>
      </c>
      <c r="BN190" s="4">
        <f t="shared" si="49"/>
        <v>0</v>
      </c>
      <c r="BO190" s="4">
        <f t="shared" si="49"/>
        <v>0</v>
      </c>
      <c r="BP190" s="4">
        <f t="shared" si="49"/>
        <v>0</v>
      </c>
      <c r="BQ190" s="4">
        <f t="shared" si="49"/>
        <v>0</v>
      </c>
      <c r="BR190" s="4">
        <f t="shared" si="49"/>
        <v>0</v>
      </c>
      <c r="BS190" s="4">
        <f t="shared" si="49"/>
        <v>0</v>
      </c>
      <c r="BT190" s="4">
        <f t="shared" si="49"/>
        <v>0</v>
      </c>
      <c r="BU190" s="4">
        <f t="shared" si="49"/>
        <v>0</v>
      </c>
      <c r="BV190" s="4">
        <f t="shared" si="49"/>
        <v>0</v>
      </c>
      <c r="BW190" s="4">
        <f t="shared" si="49"/>
        <v>0</v>
      </c>
      <c r="BX190" s="4">
        <f t="shared" si="49"/>
        <v>0</v>
      </c>
      <c r="BY190" s="4">
        <f t="shared" si="49"/>
        <v>0</v>
      </c>
      <c r="BZ190" s="4">
        <f t="shared" si="49"/>
        <v>0</v>
      </c>
      <c r="CA190" s="4">
        <f t="shared" si="49"/>
        <v>0</v>
      </c>
      <c r="CB190" s="4">
        <f t="shared" si="48"/>
        <v>0</v>
      </c>
      <c r="CC190" s="4">
        <f t="shared" si="48"/>
        <v>0</v>
      </c>
      <c r="CD190" s="4">
        <f t="shared" si="48"/>
        <v>0</v>
      </c>
      <c r="CE190" s="4">
        <f t="shared" si="48"/>
        <v>0</v>
      </c>
      <c r="CF190" s="4">
        <f t="shared" si="48"/>
        <v>0</v>
      </c>
      <c r="CG190" s="4">
        <f t="shared" si="48"/>
        <v>0</v>
      </c>
      <c r="CH190" s="4">
        <f t="shared" si="48"/>
        <v>0</v>
      </c>
      <c r="CI190" s="4">
        <f t="shared" si="48"/>
        <v>0</v>
      </c>
      <c r="CJ190" s="4">
        <f t="shared" si="48"/>
        <v>0</v>
      </c>
      <c r="CK190" s="4">
        <f t="shared" si="48"/>
        <v>0</v>
      </c>
      <c r="CL190" s="4">
        <f t="shared" si="48"/>
        <v>0</v>
      </c>
      <c r="CM190" s="4">
        <f t="shared" si="48"/>
        <v>0</v>
      </c>
      <c r="CN190" s="4">
        <f t="shared" si="48"/>
        <v>0</v>
      </c>
      <c r="CO190" s="4">
        <f t="shared" si="48"/>
        <v>0</v>
      </c>
      <c r="CP190" s="4">
        <f t="shared" si="48"/>
        <v>0</v>
      </c>
      <c r="CQ190" s="4">
        <f t="shared" si="48"/>
        <v>0</v>
      </c>
      <c r="CR190" s="4">
        <f t="shared" si="48"/>
        <v>0</v>
      </c>
      <c r="CS190" s="4">
        <f t="shared" si="48"/>
        <v>0</v>
      </c>
      <c r="CT190" s="4">
        <f t="shared" si="48"/>
        <v>0</v>
      </c>
      <c r="CU190" s="4">
        <f t="shared" si="48"/>
        <v>0</v>
      </c>
      <c r="CV190" s="4">
        <f t="shared" si="48"/>
        <v>0</v>
      </c>
      <c r="CW190" s="4">
        <f t="shared" si="48"/>
        <v>0</v>
      </c>
      <c r="CX190" s="4">
        <f t="shared" si="48"/>
        <v>0</v>
      </c>
      <c r="CY190" s="4">
        <f t="shared" si="48"/>
        <v>0</v>
      </c>
      <c r="CZ190" s="4">
        <f t="shared" si="48"/>
        <v>0</v>
      </c>
      <c r="DA190" s="4">
        <f t="shared" si="48"/>
        <v>0</v>
      </c>
      <c r="DB190" s="4">
        <f t="shared" si="48"/>
        <v>0</v>
      </c>
      <c r="DC190" s="4">
        <f t="shared" si="48"/>
        <v>0</v>
      </c>
      <c r="DD190" s="4">
        <f t="shared" si="48"/>
        <v>0</v>
      </c>
      <c r="DE190" s="4">
        <f t="shared" si="48"/>
        <v>0</v>
      </c>
      <c r="DF190" s="4">
        <f t="shared" si="48"/>
        <v>0</v>
      </c>
      <c r="DG190" s="4">
        <f t="shared" si="48"/>
        <v>0</v>
      </c>
      <c r="DH190" s="4">
        <f t="shared" si="48"/>
        <v>0</v>
      </c>
      <c r="DI190" s="4">
        <f t="shared" si="48"/>
        <v>0</v>
      </c>
      <c r="DJ190" s="4">
        <f t="shared" si="48"/>
        <v>0</v>
      </c>
    </row>
    <row r="191" spans="1:114">
      <c r="B191" t="str">
        <f t="shared" si="42"/>
        <v>Создание / реконструкция объект №10</v>
      </c>
      <c r="G191" s="7" t="s">
        <v>0</v>
      </c>
      <c r="J191" s="4">
        <f t="shared" si="47"/>
        <v>0</v>
      </c>
      <c r="K191" s="4">
        <f t="shared" si="43"/>
        <v>0</v>
      </c>
      <c r="L191" s="4">
        <f t="shared" si="43"/>
        <v>0</v>
      </c>
      <c r="M191" s="4">
        <f t="shared" si="43"/>
        <v>0</v>
      </c>
      <c r="N191" s="4">
        <f t="shared" si="43"/>
        <v>0</v>
      </c>
      <c r="O191" s="4">
        <f t="shared" si="43"/>
        <v>0</v>
      </c>
      <c r="P191" s="4">
        <f t="shared" si="43"/>
        <v>0</v>
      </c>
      <c r="Q191" s="4">
        <f t="shared" si="43"/>
        <v>0</v>
      </c>
      <c r="R191" s="4">
        <f t="shared" si="43"/>
        <v>0</v>
      </c>
      <c r="S191" s="4">
        <f t="shared" si="43"/>
        <v>0</v>
      </c>
      <c r="T191" s="4">
        <f t="shared" si="43"/>
        <v>0</v>
      </c>
      <c r="U191" s="4">
        <f t="shared" si="43"/>
        <v>0</v>
      </c>
      <c r="V191" s="4">
        <f t="shared" si="43"/>
        <v>0</v>
      </c>
      <c r="W191" s="4">
        <f t="shared" si="43"/>
        <v>0</v>
      </c>
      <c r="X191" s="4">
        <f t="shared" si="43"/>
        <v>0</v>
      </c>
      <c r="Y191" s="4">
        <f t="shared" si="43"/>
        <v>0</v>
      </c>
      <c r="Z191" s="4">
        <f t="shared" si="43"/>
        <v>0</v>
      </c>
      <c r="AA191" s="4">
        <f t="shared" si="43"/>
        <v>0</v>
      </c>
      <c r="AB191" s="4">
        <f t="shared" si="43"/>
        <v>0</v>
      </c>
      <c r="AC191" s="4">
        <f t="shared" si="43"/>
        <v>0</v>
      </c>
      <c r="AD191" s="4">
        <f t="shared" si="43"/>
        <v>0</v>
      </c>
      <c r="AE191" s="4">
        <f t="shared" si="43"/>
        <v>0</v>
      </c>
      <c r="AF191" s="4">
        <f t="shared" si="43"/>
        <v>0</v>
      </c>
      <c r="AG191" s="4">
        <f t="shared" si="43"/>
        <v>0</v>
      </c>
      <c r="AH191" s="4">
        <f t="shared" si="49"/>
        <v>0</v>
      </c>
      <c r="AI191" s="4">
        <f t="shared" si="49"/>
        <v>0</v>
      </c>
      <c r="AJ191" s="4">
        <f t="shared" si="49"/>
        <v>0</v>
      </c>
      <c r="AK191" s="4">
        <f t="shared" si="49"/>
        <v>0</v>
      </c>
      <c r="AL191" s="4">
        <f t="shared" si="49"/>
        <v>0</v>
      </c>
      <c r="AM191" s="4">
        <f t="shared" si="49"/>
        <v>0</v>
      </c>
      <c r="AN191" s="4">
        <f t="shared" si="49"/>
        <v>0</v>
      </c>
      <c r="AO191" s="4">
        <f t="shared" si="49"/>
        <v>0</v>
      </c>
      <c r="AP191" s="4">
        <f t="shared" si="49"/>
        <v>0</v>
      </c>
      <c r="AQ191" s="4">
        <f t="shared" si="49"/>
        <v>0</v>
      </c>
      <c r="AR191" s="4">
        <f t="shared" si="49"/>
        <v>0</v>
      </c>
      <c r="AS191" s="4">
        <f t="shared" si="49"/>
        <v>0</v>
      </c>
      <c r="AT191" s="4">
        <f t="shared" si="49"/>
        <v>0</v>
      </c>
      <c r="AU191" s="4">
        <f t="shared" si="49"/>
        <v>0</v>
      </c>
      <c r="AV191" s="4">
        <f t="shared" si="49"/>
        <v>0</v>
      </c>
      <c r="AW191" s="4">
        <f t="shared" si="49"/>
        <v>0</v>
      </c>
      <c r="AX191" s="4">
        <f t="shared" si="49"/>
        <v>0</v>
      </c>
      <c r="AY191" s="4">
        <f t="shared" si="49"/>
        <v>0</v>
      </c>
      <c r="AZ191" s="4">
        <f t="shared" si="49"/>
        <v>0</v>
      </c>
      <c r="BA191" s="4">
        <f t="shared" si="49"/>
        <v>0</v>
      </c>
      <c r="BB191" s="4">
        <f t="shared" si="49"/>
        <v>0</v>
      </c>
      <c r="BC191" s="4">
        <f t="shared" si="49"/>
        <v>0</v>
      </c>
      <c r="BD191" s="4">
        <f t="shared" si="49"/>
        <v>0</v>
      </c>
      <c r="BE191" s="4">
        <f t="shared" si="49"/>
        <v>0</v>
      </c>
      <c r="BF191" s="4">
        <f t="shared" si="49"/>
        <v>0</v>
      </c>
      <c r="BG191" s="4">
        <f t="shared" si="49"/>
        <v>0</v>
      </c>
      <c r="BH191" s="4">
        <f t="shared" si="49"/>
        <v>0</v>
      </c>
      <c r="BI191" s="4">
        <f t="shared" si="49"/>
        <v>0</v>
      </c>
      <c r="BJ191" s="4">
        <f t="shared" si="49"/>
        <v>0</v>
      </c>
      <c r="BK191" s="4">
        <f t="shared" si="49"/>
        <v>0</v>
      </c>
      <c r="BL191" s="4">
        <f t="shared" si="49"/>
        <v>0</v>
      </c>
      <c r="BM191" s="4">
        <f t="shared" si="49"/>
        <v>0</v>
      </c>
      <c r="BN191" s="4">
        <f t="shared" si="49"/>
        <v>0</v>
      </c>
      <c r="BO191" s="4">
        <f t="shared" si="49"/>
        <v>0</v>
      </c>
      <c r="BP191" s="4">
        <f t="shared" si="49"/>
        <v>0</v>
      </c>
      <c r="BQ191" s="4">
        <f t="shared" si="49"/>
        <v>0</v>
      </c>
      <c r="BR191" s="4">
        <f t="shared" si="49"/>
        <v>0</v>
      </c>
      <c r="BS191" s="4">
        <f t="shared" si="49"/>
        <v>0</v>
      </c>
      <c r="BT191" s="4">
        <f t="shared" si="49"/>
        <v>0</v>
      </c>
      <c r="BU191" s="4">
        <f t="shared" si="49"/>
        <v>0</v>
      </c>
      <c r="BV191" s="4">
        <f t="shared" si="49"/>
        <v>0</v>
      </c>
      <c r="BW191" s="4">
        <f t="shared" si="49"/>
        <v>0</v>
      </c>
      <c r="BX191" s="4">
        <f t="shared" si="49"/>
        <v>0</v>
      </c>
      <c r="BY191" s="4">
        <f t="shared" si="49"/>
        <v>0</v>
      </c>
      <c r="BZ191" s="4">
        <f t="shared" si="49"/>
        <v>0</v>
      </c>
      <c r="CA191" s="4">
        <f t="shared" si="49"/>
        <v>0</v>
      </c>
      <c r="CB191" s="4">
        <f t="shared" ref="CB191:DJ192" si="50">-N((CB147-CA147)&lt;0)*(CB147-CA147)+CA191</f>
        <v>0</v>
      </c>
      <c r="CC191" s="4">
        <f t="shared" si="50"/>
        <v>0</v>
      </c>
      <c r="CD191" s="4">
        <f t="shared" si="50"/>
        <v>0</v>
      </c>
      <c r="CE191" s="4">
        <f t="shared" si="50"/>
        <v>0</v>
      </c>
      <c r="CF191" s="4">
        <f t="shared" si="50"/>
        <v>0</v>
      </c>
      <c r="CG191" s="4">
        <f t="shared" si="50"/>
        <v>0</v>
      </c>
      <c r="CH191" s="4">
        <f t="shared" si="50"/>
        <v>0</v>
      </c>
      <c r="CI191" s="4">
        <f t="shared" si="50"/>
        <v>0</v>
      </c>
      <c r="CJ191" s="4">
        <f t="shared" si="50"/>
        <v>0</v>
      </c>
      <c r="CK191" s="4">
        <f t="shared" si="50"/>
        <v>0</v>
      </c>
      <c r="CL191" s="4">
        <f t="shared" si="50"/>
        <v>0</v>
      </c>
      <c r="CM191" s="4">
        <f t="shared" si="50"/>
        <v>0</v>
      </c>
      <c r="CN191" s="4">
        <f t="shared" si="50"/>
        <v>0</v>
      </c>
      <c r="CO191" s="4">
        <f t="shared" si="50"/>
        <v>0</v>
      </c>
      <c r="CP191" s="4">
        <f t="shared" si="50"/>
        <v>0</v>
      </c>
      <c r="CQ191" s="4">
        <f t="shared" si="50"/>
        <v>0</v>
      </c>
      <c r="CR191" s="4">
        <f t="shared" si="50"/>
        <v>0</v>
      </c>
      <c r="CS191" s="4">
        <f t="shared" si="50"/>
        <v>0</v>
      </c>
      <c r="CT191" s="4">
        <f t="shared" si="50"/>
        <v>0</v>
      </c>
      <c r="CU191" s="4">
        <f t="shared" si="50"/>
        <v>0</v>
      </c>
      <c r="CV191" s="4">
        <f t="shared" si="50"/>
        <v>0</v>
      </c>
      <c r="CW191" s="4">
        <f t="shared" si="50"/>
        <v>0</v>
      </c>
      <c r="CX191" s="4">
        <f t="shared" si="50"/>
        <v>0</v>
      </c>
      <c r="CY191" s="4">
        <f t="shared" si="50"/>
        <v>0</v>
      </c>
      <c r="CZ191" s="4">
        <f t="shared" si="50"/>
        <v>0</v>
      </c>
      <c r="DA191" s="4">
        <f t="shared" si="50"/>
        <v>0</v>
      </c>
      <c r="DB191" s="4">
        <f t="shared" si="50"/>
        <v>0</v>
      </c>
      <c r="DC191" s="4">
        <f t="shared" si="50"/>
        <v>0</v>
      </c>
      <c r="DD191" s="4">
        <f t="shared" si="50"/>
        <v>0</v>
      </c>
      <c r="DE191" s="4">
        <f t="shared" si="50"/>
        <v>0</v>
      </c>
      <c r="DF191" s="4">
        <f t="shared" si="50"/>
        <v>0</v>
      </c>
      <c r="DG191" s="4">
        <f t="shared" si="50"/>
        <v>0</v>
      </c>
      <c r="DH191" s="4">
        <f t="shared" si="50"/>
        <v>0</v>
      </c>
      <c r="DI191" s="4">
        <f t="shared" si="50"/>
        <v>0</v>
      </c>
      <c r="DJ191" s="4">
        <f t="shared" si="50"/>
        <v>0</v>
      </c>
    </row>
    <row r="192" spans="1:114">
      <c r="B192" t="str">
        <f t="shared" si="42"/>
        <v>Создание / реконструкция объект №11</v>
      </c>
      <c r="G192" s="7" t="s">
        <v>0</v>
      </c>
      <c r="J192" s="4">
        <f t="shared" si="47"/>
        <v>0</v>
      </c>
      <c r="K192" s="4">
        <f t="shared" si="43"/>
        <v>0</v>
      </c>
      <c r="L192" s="4">
        <f t="shared" si="43"/>
        <v>0</v>
      </c>
      <c r="M192" s="4">
        <f t="shared" si="43"/>
        <v>0</v>
      </c>
      <c r="N192" s="4">
        <f t="shared" si="43"/>
        <v>0</v>
      </c>
      <c r="O192" s="4">
        <f t="shared" si="43"/>
        <v>0</v>
      </c>
      <c r="P192" s="4">
        <f t="shared" si="43"/>
        <v>0</v>
      </c>
      <c r="Q192" s="4">
        <f t="shared" si="43"/>
        <v>0</v>
      </c>
      <c r="R192" s="4">
        <f t="shared" si="43"/>
        <v>0</v>
      </c>
      <c r="S192" s="4">
        <f t="shared" si="43"/>
        <v>0</v>
      </c>
      <c r="T192" s="4">
        <f t="shared" si="43"/>
        <v>0</v>
      </c>
      <c r="U192" s="4">
        <f t="shared" si="43"/>
        <v>0</v>
      </c>
      <c r="V192" s="4">
        <f t="shared" si="43"/>
        <v>0</v>
      </c>
      <c r="W192" s="4">
        <f t="shared" si="43"/>
        <v>0</v>
      </c>
      <c r="X192" s="4">
        <f t="shared" si="43"/>
        <v>0</v>
      </c>
      <c r="Y192" s="4">
        <f t="shared" si="43"/>
        <v>0</v>
      </c>
      <c r="Z192" s="4">
        <f t="shared" si="43"/>
        <v>0</v>
      </c>
      <c r="AA192" s="4">
        <f t="shared" si="43"/>
        <v>0</v>
      </c>
      <c r="AB192" s="4">
        <f t="shared" si="43"/>
        <v>0</v>
      </c>
      <c r="AC192" s="4">
        <f t="shared" si="43"/>
        <v>0</v>
      </c>
      <c r="AD192" s="4">
        <f t="shared" si="43"/>
        <v>0</v>
      </c>
      <c r="AE192" s="4">
        <f t="shared" si="43"/>
        <v>0</v>
      </c>
      <c r="AF192" s="4">
        <f t="shared" si="43"/>
        <v>0</v>
      </c>
      <c r="AG192" s="4">
        <f t="shared" si="43"/>
        <v>0</v>
      </c>
      <c r="AH192" s="4">
        <f t="shared" si="49"/>
        <v>0</v>
      </c>
      <c r="AI192" s="4">
        <f t="shared" si="49"/>
        <v>0</v>
      </c>
      <c r="AJ192" s="4">
        <f t="shared" si="49"/>
        <v>0</v>
      </c>
      <c r="AK192" s="4">
        <f t="shared" si="49"/>
        <v>0</v>
      </c>
      <c r="AL192" s="4">
        <f t="shared" si="49"/>
        <v>0</v>
      </c>
      <c r="AM192" s="4">
        <f t="shared" si="49"/>
        <v>0</v>
      </c>
      <c r="AN192" s="4">
        <f t="shared" si="49"/>
        <v>0</v>
      </c>
      <c r="AO192" s="4">
        <f t="shared" si="49"/>
        <v>0</v>
      </c>
      <c r="AP192" s="4">
        <f t="shared" si="49"/>
        <v>0</v>
      </c>
      <c r="AQ192" s="4">
        <f t="shared" si="49"/>
        <v>0</v>
      </c>
      <c r="AR192" s="4">
        <f t="shared" si="49"/>
        <v>0</v>
      </c>
      <c r="AS192" s="4">
        <f t="shared" si="49"/>
        <v>0</v>
      </c>
      <c r="AT192" s="4">
        <f t="shared" si="49"/>
        <v>0</v>
      </c>
      <c r="AU192" s="4">
        <f t="shared" si="49"/>
        <v>0</v>
      </c>
      <c r="AV192" s="4">
        <f t="shared" si="49"/>
        <v>0</v>
      </c>
      <c r="AW192" s="4">
        <f t="shared" si="49"/>
        <v>0</v>
      </c>
      <c r="AX192" s="4">
        <f t="shared" si="49"/>
        <v>0</v>
      </c>
      <c r="AY192" s="4">
        <f t="shared" si="49"/>
        <v>0</v>
      </c>
      <c r="AZ192" s="4">
        <f t="shared" si="49"/>
        <v>0</v>
      </c>
      <c r="BA192" s="4">
        <f t="shared" si="49"/>
        <v>0</v>
      </c>
      <c r="BB192" s="4">
        <f t="shared" si="49"/>
        <v>0</v>
      </c>
      <c r="BC192" s="4">
        <f t="shared" si="49"/>
        <v>0</v>
      </c>
      <c r="BD192" s="4">
        <f t="shared" si="49"/>
        <v>0</v>
      </c>
      <c r="BE192" s="4">
        <f t="shared" si="49"/>
        <v>0</v>
      </c>
      <c r="BF192" s="4">
        <f t="shared" si="49"/>
        <v>0</v>
      </c>
      <c r="BG192" s="4">
        <f t="shared" si="49"/>
        <v>0</v>
      </c>
      <c r="BH192" s="4">
        <f t="shared" si="49"/>
        <v>0</v>
      </c>
      <c r="BI192" s="4">
        <f t="shared" si="49"/>
        <v>0</v>
      </c>
      <c r="BJ192" s="4">
        <f t="shared" si="49"/>
        <v>0</v>
      </c>
      <c r="BK192" s="4">
        <f t="shared" si="49"/>
        <v>0</v>
      </c>
      <c r="BL192" s="4">
        <f t="shared" si="49"/>
        <v>0</v>
      </c>
      <c r="BM192" s="4">
        <f t="shared" si="49"/>
        <v>0</v>
      </c>
      <c r="BN192" s="4">
        <f t="shared" si="49"/>
        <v>0</v>
      </c>
      <c r="BO192" s="4">
        <f t="shared" si="49"/>
        <v>0</v>
      </c>
      <c r="BP192" s="4">
        <f t="shared" si="49"/>
        <v>0</v>
      </c>
      <c r="BQ192" s="4">
        <f t="shared" si="49"/>
        <v>0</v>
      </c>
      <c r="BR192" s="4">
        <f t="shared" si="49"/>
        <v>0</v>
      </c>
      <c r="BS192" s="4">
        <f t="shared" si="49"/>
        <v>0</v>
      </c>
      <c r="BT192" s="4">
        <f t="shared" si="49"/>
        <v>0</v>
      </c>
      <c r="BU192" s="4">
        <f t="shared" si="49"/>
        <v>0</v>
      </c>
      <c r="BV192" s="4">
        <f t="shared" si="49"/>
        <v>0</v>
      </c>
      <c r="BW192" s="4">
        <f t="shared" si="49"/>
        <v>0</v>
      </c>
      <c r="BX192" s="4">
        <f t="shared" si="49"/>
        <v>0</v>
      </c>
      <c r="BY192" s="4">
        <f t="shared" si="49"/>
        <v>0</v>
      </c>
      <c r="BZ192" s="4">
        <f t="shared" si="49"/>
        <v>0</v>
      </c>
      <c r="CA192" s="4">
        <f t="shared" si="49"/>
        <v>0</v>
      </c>
      <c r="CB192" s="4">
        <f t="shared" si="50"/>
        <v>0</v>
      </c>
      <c r="CC192" s="4">
        <f t="shared" si="50"/>
        <v>0</v>
      </c>
      <c r="CD192" s="4">
        <f t="shared" si="50"/>
        <v>0</v>
      </c>
      <c r="CE192" s="4">
        <f t="shared" si="50"/>
        <v>0</v>
      </c>
      <c r="CF192" s="4">
        <f t="shared" si="50"/>
        <v>0</v>
      </c>
      <c r="CG192" s="4">
        <f t="shared" si="50"/>
        <v>0</v>
      </c>
      <c r="CH192" s="4">
        <f t="shared" si="50"/>
        <v>0</v>
      </c>
      <c r="CI192" s="4">
        <f t="shared" si="50"/>
        <v>0</v>
      </c>
      <c r="CJ192" s="4">
        <f t="shared" si="50"/>
        <v>0</v>
      </c>
      <c r="CK192" s="4">
        <f t="shared" si="50"/>
        <v>0</v>
      </c>
      <c r="CL192" s="4">
        <f t="shared" si="50"/>
        <v>0</v>
      </c>
      <c r="CM192" s="4">
        <f t="shared" si="50"/>
        <v>0</v>
      </c>
      <c r="CN192" s="4">
        <f t="shared" si="50"/>
        <v>0</v>
      </c>
      <c r="CO192" s="4">
        <f t="shared" si="50"/>
        <v>0</v>
      </c>
      <c r="CP192" s="4">
        <f t="shared" si="50"/>
        <v>0</v>
      </c>
      <c r="CQ192" s="4">
        <f t="shared" si="50"/>
        <v>0</v>
      </c>
      <c r="CR192" s="4">
        <f t="shared" si="50"/>
        <v>0</v>
      </c>
      <c r="CS192" s="4">
        <f t="shared" si="50"/>
        <v>0</v>
      </c>
      <c r="CT192" s="4">
        <f t="shared" si="50"/>
        <v>0</v>
      </c>
      <c r="CU192" s="4">
        <f t="shared" si="50"/>
        <v>0</v>
      </c>
      <c r="CV192" s="4">
        <f t="shared" si="50"/>
        <v>0</v>
      </c>
      <c r="CW192" s="4">
        <f t="shared" si="50"/>
        <v>0</v>
      </c>
      <c r="CX192" s="4">
        <f t="shared" si="50"/>
        <v>0</v>
      </c>
      <c r="CY192" s="4">
        <f t="shared" si="50"/>
        <v>0</v>
      </c>
      <c r="CZ192" s="4">
        <f t="shared" si="50"/>
        <v>0</v>
      </c>
      <c r="DA192" s="4">
        <f t="shared" si="50"/>
        <v>0</v>
      </c>
      <c r="DB192" s="4">
        <f t="shared" si="50"/>
        <v>0</v>
      </c>
      <c r="DC192" s="4">
        <f t="shared" si="50"/>
        <v>0</v>
      </c>
      <c r="DD192" s="4">
        <f t="shared" si="50"/>
        <v>0</v>
      </c>
      <c r="DE192" s="4">
        <f t="shared" si="50"/>
        <v>0</v>
      </c>
      <c r="DF192" s="4">
        <f t="shared" si="50"/>
        <v>0</v>
      </c>
      <c r="DG192" s="4">
        <f t="shared" si="50"/>
        <v>0</v>
      </c>
      <c r="DH192" s="4">
        <f t="shared" si="50"/>
        <v>0</v>
      </c>
      <c r="DI192" s="4">
        <f t="shared" si="50"/>
        <v>0</v>
      </c>
      <c r="DJ192" s="4">
        <f t="shared" si="50"/>
        <v>0</v>
      </c>
    </row>
    <row r="193" spans="1:114">
      <c r="B193" t="str">
        <f t="shared" si="42"/>
        <v>Создание / реконструкция объект №12</v>
      </c>
      <c r="G193" s="7" t="s">
        <v>0</v>
      </c>
      <c r="J193" s="4">
        <f t="shared" si="47"/>
        <v>0</v>
      </c>
      <c r="K193" s="4">
        <f t="shared" si="43"/>
        <v>0</v>
      </c>
      <c r="L193" s="4">
        <f t="shared" si="43"/>
        <v>0</v>
      </c>
      <c r="M193" s="4">
        <f t="shared" si="43"/>
        <v>0</v>
      </c>
      <c r="N193" s="4">
        <f t="shared" si="43"/>
        <v>0</v>
      </c>
      <c r="O193" s="4">
        <f t="shared" si="43"/>
        <v>0</v>
      </c>
      <c r="P193" s="4">
        <f t="shared" si="43"/>
        <v>0</v>
      </c>
      <c r="Q193" s="4">
        <f t="shared" si="43"/>
        <v>0</v>
      </c>
      <c r="R193" s="4">
        <f t="shared" si="43"/>
        <v>0</v>
      </c>
      <c r="S193" s="4">
        <f t="shared" si="43"/>
        <v>0</v>
      </c>
      <c r="T193" s="4">
        <f t="shared" si="43"/>
        <v>0</v>
      </c>
      <c r="U193" s="4">
        <f t="shared" si="43"/>
        <v>0</v>
      </c>
      <c r="V193" s="4">
        <f t="shared" si="43"/>
        <v>0</v>
      </c>
      <c r="W193" s="4">
        <f t="shared" si="43"/>
        <v>0</v>
      </c>
      <c r="X193" s="4">
        <f t="shared" si="43"/>
        <v>0</v>
      </c>
      <c r="Y193" s="4">
        <f t="shared" si="43"/>
        <v>0</v>
      </c>
      <c r="Z193" s="4">
        <f t="shared" si="43"/>
        <v>0</v>
      </c>
      <c r="AA193" s="4">
        <f t="shared" si="43"/>
        <v>0</v>
      </c>
      <c r="AB193" s="4">
        <f t="shared" ref="AB193:AG193" si="51">-N((AB149-AA149)&lt;0)*(AB149-AA149)+AA193</f>
        <v>0</v>
      </c>
      <c r="AC193" s="4">
        <f t="shared" si="51"/>
        <v>0</v>
      </c>
      <c r="AD193" s="4">
        <f t="shared" si="51"/>
        <v>0</v>
      </c>
      <c r="AE193" s="4">
        <f t="shared" si="51"/>
        <v>0</v>
      </c>
      <c r="AF193" s="4">
        <f t="shared" si="51"/>
        <v>0</v>
      </c>
      <c r="AG193" s="4">
        <f t="shared" si="51"/>
        <v>0</v>
      </c>
      <c r="AH193" s="4">
        <f t="shared" ref="AH193:CB193" si="52">-N((AH149-AG149)&lt;0)*(AH149-AG149)+AG193</f>
        <v>0</v>
      </c>
      <c r="AI193" s="4">
        <f t="shared" si="52"/>
        <v>0</v>
      </c>
      <c r="AJ193" s="4">
        <f t="shared" si="52"/>
        <v>0</v>
      </c>
      <c r="AK193" s="4">
        <f t="shared" si="52"/>
        <v>0</v>
      </c>
      <c r="AL193" s="4">
        <f t="shared" si="52"/>
        <v>0</v>
      </c>
      <c r="AM193" s="4">
        <f t="shared" si="52"/>
        <v>0</v>
      </c>
      <c r="AN193" s="4">
        <f t="shared" si="52"/>
        <v>0</v>
      </c>
      <c r="AO193" s="4">
        <f t="shared" si="52"/>
        <v>0</v>
      </c>
      <c r="AP193" s="4">
        <f t="shared" si="52"/>
        <v>0</v>
      </c>
      <c r="AQ193" s="4">
        <f t="shared" si="52"/>
        <v>0</v>
      </c>
      <c r="AR193" s="4">
        <f t="shared" si="52"/>
        <v>0</v>
      </c>
      <c r="AS193" s="4">
        <f t="shared" si="52"/>
        <v>0</v>
      </c>
      <c r="AT193" s="4">
        <f t="shared" si="52"/>
        <v>0</v>
      </c>
      <c r="AU193" s="4">
        <f t="shared" si="52"/>
        <v>0</v>
      </c>
      <c r="AV193" s="4">
        <f t="shared" si="52"/>
        <v>0</v>
      </c>
      <c r="AW193" s="4">
        <f t="shared" si="52"/>
        <v>0</v>
      </c>
      <c r="AX193" s="4">
        <f t="shared" si="52"/>
        <v>0</v>
      </c>
      <c r="AY193" s="4">
        <f t="shared" si="52"/>
        <v>0</v>
      </c>
      <c r="AZ193" s="4">
        <f t="shared" si="52"/>
        <v>0</v>
      </c>
      <c r="BA193" s="4">
        <f t="shared" si="52"/>
        <v>0</v>
      </c>
      <c r="BB193" s="4">
        <f t="shared" si="52"/>
        <v>0</v>
      </c>
      <c r="BC193" s="4">
        <f t="shared" si="52"/>
        <v>0</v>
      </c>
      <c r="BD193" s="4">
        <f t="shared" si="52"/>
        <v>0</v>
      </c>
      <c r="BE193" s="4">
        <f t="shared" si="52"/>
        <v>0</v>
      </c>
      <c r="BF193" s="4">
        <f t="shared" si="52"/>
        <v>0</v>
      </c>
      <c r="BG193" s="4">
        <f t="shared" si="52"/>
        <v>0</v>
      </c>
      <c r="BH193" s="4">
        <f t="shared" si="52"/>
        <v>0</v>
      </c>
      <c r="BI193" s="4">
        <f t="shared" si="52"/>
        <v>0</v>
      </c>
      <c r="BJ193" s="4">
        <f t="shared" si="52"/>
        <v>0</v>
      </c>
      <c r="BK193" s="4">
        <f t="shared" si="52"/>
        <v>0</v>
      </c>
      <c r="BL193" s="4">
        <f t="shared" si="52"/>
        <v>0</v>
      </c>
      <c r="BM193" s="4">
        <f t="shared" si="52"/>
        <v>0</v>
      </c>
      <c r="BN193" s="4">
        <f t="shared" si="52"/>
        <v>0</v>
      </c>
      <c r="BO193" s="4">
        <f t="shared" si="52"/>
        <v>0</v>
      </c>
      <c r="BP193" s="4">
        <f t="shared" si="52"/>
        <v>0</v>
      </c>
      <c r="BQ193" s="4">
        <f t="shared" si="52"/>
        <v>0</v>
      </c>
      <c r="BR193" s="4">
        <f t="shared" si="52"/>
        <v>0</v>
      </c>
      <c r="BS193" s="4">
        <f t="shared" si="52"/>
        <v>0</v>
      </c>
      <c r="BT193" s="4">
        <f t="shared" si="52"/>
        <v>0</v>
      </c>
      <c r="BU193" s="4">
        <f t="shared" si="52"/>
        <v>0</v>
      </c>
      <c r="BV193" s="4">
        <f t="shared" si="52"/>
        <v>0</v>
      </c>
      <c r="BW193" s="4">
        <f t="shared" si="52"/>
        <v>0</v>
      </c>
      <c r="BX193" s="4">
        <f t="shared" si="52"/>
        <v>0</v>
      </c>
      <c r="BY193" s="4">
        <f t="shared" si="52"/>
        <v>0</v>
      </c>
      <c r="BZ193" s="4">
        <f t="shared" si="52"/>
        <v>0</v>
      </c>
      <c r="CA193" s="4">
        <f t="shared" si="52"/>
        <v>0</v>
      </c>
      <c r="CB193" s="4">
        <f t="shared" si="52"/>
        <v>0</v>
      </c>
      <c r="CC193" s="4">
        <f t="shared" ref="CC193:DJ193" si="53">-N((CC149-CB149)&lt;0)*(CC149-CB149)+CB193</f>
        <v>0</v>
      </c>
      <c r="CD193" s="4">
        <f t="shared" si="53"/>
        <v>0</v>
      </c>
      <c r="CE193" s="4">
        <f t="shared" si="53"/>
        <v>0</v>
      </c>
      <c r="CF193" s="4">
        <f t="shared" si="53"/>
        <v>0</v>
      </c>
      <c r="CG193" s="4">
        <f t="shared" si="53"/>
        <v>0</v>
      </c>
      <c r="CH193" s="4">
        <f t="shared" si="53"/>
        <v>0</v>
      </c>
      <c r="CI193" s="4">
        <f t="shared" si="53"/>
        <v>0</v>
      </c>
      <c r="CJ193" s="4">
        <f t="shared" si="53"/>
        <v>0</v>
      </c>
      <c r="CK193" s="4">
        <f t="shared" si="53"/>
        <v>0</v>
      </c>
      <c r="CL193" s="4">
        <f t="shared" si="53"/>
        <v>0</v>
      </c>
      <c r="CM193" s="4">
        <f t="shared" si="53"/>
        <v>0</v>
      </c>
      <c r="CN193" s="4">
        <f t="shared" si="53"/>
        <v>0</v>
      </c>
      <c r="CO193" s="4">
        <f t="shared" si="53"/>
        <v>0</v>
      </c>
      <c r="CP193" s="4">
        <f t="shared" si="53"/>
        <v>0</v>
      </c>
      <c r="CQ193" s="4">
        <f t="shared" si="53"/>
        <v>0</v>
      </c>
      <c r="CR193" s="4">
        <f t="shared" si="53"/>
        <v>0</v>
      </c>
      <c r="CS193" s="4">
        <f t="shared" si="53"/>
        <v>0</v>
      </c>
      <c r="CT193" s="4">
        <f t="shared" si="53"/>
        <v>0</v>
      </c>
      <c r="CU193" s="4">
        <f t="shared" si="53"/>
        <v>0</v>
      </c>
      <c r="CV193" s="4">
        <f t="shared" si="53"/>
        <v>0</v>
      </c>
      <c r="CW193" s="4">
        <f t="shared" si="53"/>
        <v>0</v>
      </c>
      <c r="CX193" s="4">
        <f t="shared" si="53"/>
        <v>0</v>
      </c>
      <c r="CY193" s="4">
        <f t="shared" si="53"/>
        <v>0</v>
      </c>
      <c r="CZ193" s="4">
        <f t="shared" si="53"/>
        <v>0</v>
      </c>
      <c r="DA193" s="4">
        <f t="shared" si="53"/>
        <v>0</v>
      </c>
      <c r="DB193" s="4">
        <f t="shared" si="53"/>
        <v>0</v>
      </c>
      <c r="DC193" s="4">
        <f t="shared" si="53"/>
        <v>0</v>
      </c>
      <c r="DD193" s="4">
        <f t="shared" si="53"/>
        <v>0</v>
      </c>
      <c r="DE193" s="4">
        <f t="shared" si="53"/>
        <v>0</v>
      </c>
      <c r="DF193" s="4">
        <f t="shared" si="53"/>
        <v>0</v>
      </c>
      <c r="DG193" s="4">
        <f t="shared" si="53"/>
        <v>0</v>
      </c>
      <c r="DH193" s="4">
        <f t="shared" si="53"/>
        <v>0</v>
      </c>
      <c r="DI193" s="4">
        <f t="shared" si="53"/>
        <v>0</v>
      </c>
      <c r="DJ193" s="4">
        <f t="shared" si="53"/>
        <v>0</v>
      </c>
    </row>
    <row r="194" spans="1:114">
      <c r="B194" t="str">
        <f t="shared" si="42"/>
        <v>Создание / реконструкция объект №13</v>
      </c>
      <c r="G194" s="7" t="s">
        <v>0</v>
      </c>
      <c r="J194" s="4">
        <f t="shared" ref="J194:AG194" si="54">-N((J150-I150)&lt;0)*(J150-I150)+I194</f>
        <v>0</v>
      </c>
      <c r="K194" s="4">
        <f t="shared" si="54"/>
        <v>0</v>
      </c>
      <c r="L194" s="4">
        <f t="shared" si="54"/>
        <v>0</v>
      </c>
      <c r="M194" s="4">
        <f t="shared" si="54"/>
        <v>0</v>
      </c>
      <c r="N194" s="4">
        <f t="shared" si="54"/>
        <v>0</v>
      </c>
      <c r="O194" s="4">
        <f t="shared" si="54"/>
        <v>0</v>
      </c>
      <c r="P194" s="4">
        <f t="shared" si="54"/>
        <v>0</v>
      </c>
      <c r="Q194" s="4">
        <f t="shared" si="54"/>
        <v>0</v>
      </c>
      <c r="R194" s="4">
        <f t="shared" si="54"/>
        <v>0</v>
      </c>
      <c r="S194" s="4">
        <f t="shared" si="54"/>
        <v>0</v>
      </c>
      <c r="T194" s="4">
        <f t="shared" si="54"/>
        <v>0</v>
      </c>
      <c r="U194" s="4">
        <f t="shared" si="54"/>
        <v>0</v>
      </c>
      <c r="V194" s="4">
        <f t="shared" si="54"/>
        <v>0</v>
      </c>
      <c r="W194" s="4">
        <f t="shared" si="54"/>
        <v>0</v>
      </c>
      <c r="X194" s="4">
        <f t="shared" si="54"/>
        <v>0</v>
      </c>
      <c r="Y194" s="4">
        <f t="shared" si="54"/>
        <v>0</v>
      </c>
      <c r="Z194" s="4">
        <f t="shared" si="54"/>
        <v>0</v>
      </c>
      <c r="AA194" s="4">
        <f t="shared" si="54"/>
        <v>0</v>
      </c>
      <c r="AB194" s="4">
        <f t="shared" si="54"/>
        <v>0</v>
      </c>
      <c r="AC194" s="4">
        <f t="shared" si="54"/>
        <v>0</v>
      </c>
      <c r="AD194" s="4">
        <f t="shared" si="54"/>
        <v>0</v>
      </c>
      <c r="AE194" s="4">
        <f t="shared" si="54"/>
        <v>0</v>
      </c>
      <c r="AF194" s="4">
        <f t="shared" si="54"/>
        <v>0</v>
      </c>
      <c r="AG194" s="4">
        <f t="shared" si="54"/>
        <v>0</v>
      </c>
      <c r="AH194" s="4">
        <f t="shared" ref="AH194:CB194" si="55">-N((AH150-AG150)&lt;0)*(AH150-AG150)+AG194</f>
        <v>0</v>
      </c>
      <c r="AI194" s="4">
        <f t="shared" si="55"/>
        <v>0</v>
      </c>
      <c r="AJ194" s="4">
        <f t="shared" si="55"/>
        <v>0</v>
      </c>
      <c r="AK194" s="4">
        <f t="shared" si="55"/>
        <v>0</v>
      </c>
      <c r="AL194" s="4">
        <f t="shared" si="55"/>
        <v>0</v>
      </c>
      <c r="AM194" s="4">
        <f t="shared" si="55"/>
        <v>0</v>
      </c>
      <c r="AN194" s="4">
        <f t="shared" si="55"/>
        <v>0</v>
      </c>
      <c r="AO194" s="4">
        <f t="shared" si="55"/>
        <v>0</v>
      </c>
      <c r="AP194" s="4">
        <f t="shared" si="55"/>
        <v>0</v>
      </c>
      <c r="AQ194" s="4">
        <f t="shared" si="55"/>
        <v>0</v>
      </c>
      <c r="AR194" s="4">
        <f t="shared" si="55"/>
        <v>0</v>
      </c>
      <c r="AS194" s="4">
        <f t="shared" si="55"/>
        <v>0</v>
      </c>
      <c r="AT194" s="4">
        <f t="shared" si="55"/>
        <v>0</v>
      </c>
      <c r="AU194" s="4">
        <f t="shared" si="55"/>
        <v>0</v>
      </c>
      <c r="AV194" s="4">
        <f t="shared" si="55"/>
        <v>0</v>
      </c>
      <c r="AW194" s="4">
        <f t="shared" si="55"/>
        <v>0</v>
      </c>
      <c r="AX194" s="4">
        <f t="shared" si="55"/>
        <v>0</v>
      </c>
      <c r="AY194" s="4">
        <f t="shared" si="55"/>
        <v>0</v>
      </c>
      <c r="AZ194" s="4">
        <f t="shared" si="55"/>
        <v>0</v>
      </c>
      <c r="BA194" s="4">
        <f t="shared" si="55"/>
        <v>0</v>
      </c>
      <c r="BB194" s="4">
        <f t="shared" si="55"/>
        <v>0</v>
      </c>
      <c r="BC194" s="4">
        <f t="shared" si="55"/>
        <v>0</v>
      </c>
      <c r="BD194" s="4">
        <f t="shared" si="55"/>
        <v>0</v>
      </c>
      <c r="BE194" s="4">
        <f t="shared" si="55"/>
        <v>0</v>
      </c>
      <c r="BF194" s="4">
        <f t="shared" si="55"/>
        <v>0</v>
      </c>
      <c r="BG194" s="4">
        <f t="shared" si="55"/>
        <v>0</v>
      </c>
      <c r="BH194" s="4">
        <f t="shared" si="55"/>
        <v>0</v>
      </c>
      <c r="BI194" s="4">
        <f t="shared" si="55"/>
        <v>0</v>
      </c>
      <c r="BJ194" s="4">
        <f t="shared" si="55"/>
        <v>0</v>
      </c>
      <c r="BK194" s="4">
        <f t="shared" si="55"/>
        <v>0</v>
      </c>
      <c r="BL194" s="4">
        <f t="shared" si="55"/>
        <v>0</v>
      </c>
      <c r="BM194" s="4">
        <f t="shared" si="55"/>
        <v>0</v>
      </c>
      <c r="BN194" s="4">
        <f t="shared" si="55"/>
        <v>0</v>
      </c>
      <c r="BO194" s="4">
        <f t="shared" si="55"/>
        <v>0</v>
      </c>
      <c r="BP194" s="4">
        <f t="shared" si="55"/>
        <v>0</v>
      </c>
      <c r="BQ194" s="4">
        <f t="shared" si="55"/>
        <v>0</v>
      </c>
      <c r="BR194" s="4">
        <f t="shared" si="55"/>
        <v>0</v>
      </c>
      <c r="BS194" s="4">
        <f t="shared" si="55"/>
        <v>0</v>
      </c>
      <c r="BT194" s="4">
        <f t="shared" si="55"/>
        <v>0</v>
      </c>
      <c r="BU194" s="4">
        <f t="shared" si="55"/>
        <v>0</v>
      </c>
      <c r="BV194" s="4">
        <f t="shared" si="55"/>
        <v>0</v>
      </c>
      <c r="BW194" s="4">
        <f t="shared" si="55"/>
        <v>0</v>
      </c>
      <c r="BX194" s="4">
        <f t="shared" si="55"/>
        <v>0</v>
      </c>
      <c r="BY194" s="4">
        <f t="shared" si="55"/>
        <v>0</v>
      </c>
      <c r="BZ194" s="4">
        <f t="shared" si="55"/>
        <v>0</v>
      </c>
      <c r="CA194" s="4">
        <f t="shared" si="55"/>
        <v>0</v>
      </c>
      <c r="CB194" s="4">
        <f t="shared" si="55"/>
        <v>0</v>
      </c>
      <c r="CC194" s="4">
        <f t="shared" ref="CC194:DJ194" si="56">-N((CC150-CB150)&lt;0)*(CC150-CB150)+CB194</f>
        <v>0</v>
      </c>
      <c r="CD194" s="4">
        <f t="shared" si="56"/>
        <v>0</v>
      </c>
      <c r="CE194" s="4">
        <f t="shared" si="56"/>
        <v>0</v>
      </c>
      <c r="CF194" s="4">
        <f t="shared" si="56"/>
        <v>0</v>
      </c>
      <c r="CG194" s="4">
        <f t="shared" si="56"/>
        <v>0</v>
      </c>
      <c r="CH194" s="4">
        <f t="shared" si="56"/>
        <v>0</v>
      </c>
      <c r="CI194" s="4">
        <f t="shared" si="56"/>
        <v>0</v>
      </c>
      <c r="CJ194" s="4">
        <f t="shared" si="56"/>
        <v>0</v>
      </c>
      <c r="CK194" s="4">
        <f t="shared" si="56"/>
        <v>0</v>
      </c>
      <c r="CL194" s="4">
        <f t="shared" si="56"/>
        <v>0</v>
      </c>
      <c r="CM194" s="4">
        <f t="shared" si="56"/>
        <v>0</v>
      </c>
      <c r="CN194" s="4">
        <f t="shared" si="56"/>
        <v>0</v>
      </c>
      <c r="CO194" s="4">
        <f t="shared" si="56"/>
        <v>0</v>
      </c>
      <c r="CP194" s="4">
        <f t="shared" si="56"/>
        <v>0</v>
      </c>
      <c r="CQ194" s="4">
        <f t="shared" si="56"/>
        <v>0</v>
      </c>
      <c r="CR194" s="4">
        <f t="shared" si="56"/>
        <v>0</v>
      </c>
      <c r="CS194" s="4">
        <f t="shared" si="56"/>
        <v>0</v>
      </c>
      <c r="CT194" s="4">
        <f t="shared" si="56"/>
        <v>0</v>
      </c>
      <c r="CU194" s="4">
        <f t="shared" si="56"/>
        <v>0</v>
      </c>
      <c r="CV194" s="4">
        <f t="shared" si="56"/>
        <v>0</v>
      </c>
      <c r="CW194" s="4">
        <f t="shared" si="56"/>
        <v>0</v>
      </c>
      <c r="CX194" s="4">
        <f t="shared" si="56"/>
        <v>0</v>
      </c>
      <c r="CY194" s="4">
        <f t="shared" si="56"/>
        <v>0</v>
      </c>
      <c r="CZ194" s="4">
        <f t="shared" si="56"/>
        <v>0</v>
      </c>
      <c r="DA194" s="4">
        <f t="shared" si="56"/>
        <v>0</v>
      </c>
      <c r="DB194" s="4">
        <f t="shared" si="56"/>
        <v>0</v>
      </c>
      <c r="DC194" s="4">
        <f t="shared" si="56"/>
        <v>0</v>
      </c>
      <c r="DD194" s="4">
        <f t="shared" si="56"/>
        <v>0</v>
      </c>
      <c r="DE194" s="4">
        <f t="shared" si="56"/>
        <v>0</v>
      </c>
      <c r="DF194" s="4">
        <f t="shared" si="56"/>
        <v>0</v>
      </c>
      <c r="DG194" s="4">
        <f t="shared" si="56"/>
        <v>0</v>
      </c>
      <c r="DH194" s="4">
        <f t="shared" si="56"/>
        <v>0</v>
      </c>
      <c r="DI194" s="4">
        <f t="shared" si="56"/>
        <v>0</v>
      </c>
      <c r="DJ194" s="4">
        <f t="shared" si="56"/>
        <v>0</v>
      </c>
    </row>
    <row r="195" spans="1:114">
      <c r="B195" t="str">
        <f t="shared" si="42"/>
        <v>Создание / реконструкция объект №14</v>
      </c>
      <c r="G195" s="7" t="s">
        <v>0</v>
      </c>
      <c r="J195" s="4">
        <f t="shared" ref="J195:AG195" si="57">-N((J151-I151)&lt;0)*(J151-I151)+I195</f>
        <v>0</v>
      </c>
      <c r="K195" s="4">
        <f t="shared" si="57"/>
        <v>0</v>
      </c>
      <c r="L195" s="4">
        <f t="shared" si="57"/>
        <v>0</v>
      </c>
      <c r="M195" s="4">
        <f t="shared" si="57"/>
        <v>0</v>
      </c>
      <c r="N195" s="4">
        <f t="shared" si="57"/>
        <v>0</v>
      </c>
      <c r="O195" s="4">
        <f t="shared" si="57"/>
        <v>0</v>
      </c>
      <c r="P195" s="4">
        <f t="shared" si="57"/>
        <v>0</v>
      </c>
      <c r="Q195" s="4">
        <f t="shared" si="57"/>
        <v>0</v>
      </c>
      <c r="R195" s="4">
        <f t="shared" si="57"/>
        <v>0</v>
      </c>
      <c r="S195" s="4">
        <f t="shared" si="57"/>
        <v>0</v>
      </c>
      <c r="T195" s="4">
        <f t="shared" si="57"/>
        <v>0</v>
      </c>
      <c r="U195" s="4">
        <f t="shared" si="57"/>
        <v>0</v>
      </c>
      <c r="V195" s="4">
        <f t="shared" si="57"/>
        <v>0</v>
      </c>
      <c r="W195" s="4">
        <f t="shared" si="57"/>
        <v>0</v>
      </c>
      <c r="X195" s="4">
        <f t="shared" si="57"/>
        <v>0</v>
      </c>
      <c r="Y195" s="4">
        <f t="shared" si="57"/>
        <v>0</v>
      </c>
      <c r="Z195" s="4">
        <f t="shared" si="57"/>
        <v>0</v>
      </c>
      <c r="AA195" s="4">
        <f t="shared" si="57"/>
        <v>0</v>
      </c>
      <c r="AB195" s="4">
        <f t="shared" si="57"/>
        <v>0</v>
      </c>
      <c r="AC195" s="4">
        <f t="shared" si="57"/>
        <v>0</v>
      </c>
      <c r="AD195" s="4">
        <f t="shared" si="57"/>
        <v>0</v>
      </c>
      <c r="AE195" s="4">
        <f t="shared" si="57"/>
        <v>0</v>
      </c>
      <c r="AF195" s="4">
        <f t="shared" si="57"/>
        <v>0</v>
      </c>
      <c r="AG195" s="4">
        <f t="shared" si="57"/>
        <v>0</v>
      </c>
      <c r="AH195" s="4">
        <f t="shared" ref="AH195:CB195" si="58">-N((AH151-AG151)&lt;0)*(AH151-AG151)+AG195</f>
        <v>0</v>
      </c>
      <c r="AI195" s="4">
        <f t="shared" si="58"/>
        <v>0</v>
      </c>
      <c r="AJ195" s="4">
        <f t="shared" si="58"/>
        <v>0</v>
      </c>
      <c r="AK195" s="4">
        <f t="shared" si="58"/>
        <v>0</v>
      </c>
      <c r="AL195" s="4">
        <f t="shared" si="58"/>
        <v>0</v>
      </c>
      <c r="AM195" s="4">
        <f t="shared" si="58"/>
        <v>0</v>
      </c>
      <c r="AN195" s="4">
        <f t="shared" si="58"/>
        <v>0</v>
      </c>
      <c r="AO195" s="4">
        <f t="shared" si="58"/>
        <v>0</v>
      </c>
      <c r="AP195" s="4">
        <f t="shared" si="58"/>
        <v>0</v>
      </c>
      <c r="AQ195" s="4">
        <f t="shared" si="58"/>
        <v>0</v>
      </c>
      <c r="AR195" s="4">
        <f t="shared" si="58"/>
        <v>0</v>
      </c>
      <c r="AS195" s="4">
        <f t="shared" si="58"/>
        <v>0</v>
      </c>
      <c r="AT195" s="4">
        <f t="shared" si="58"/>
        <v>0</v>
      </c>
      <c r="AU195" s="4">
        <f t="shared" si="58"/>
        <v>0</v>
      </c>
      <c r="AV195" s="4">
        <f t="shared" si="58"/>
        <v>0</v>
      </c>
      <c r="AW195" s="4">
        <f t="shared" si="58"/>
        <v>0</v>
      </c>
      <c r="AX195" s="4">
        <f t="shared" si="58"/>
        <v>0</v>
      </c>
      <c r="AY195" s="4">
        <f t="shared" si="58"/>
        <v>0</v>
      </c>
      <c r="AZ195" s="4">
        <f t="shared" si="58"/>
        <v>0</v>
      </c>
      <c r="BA195" s="4">
        <f t="shared" si="58"/>
        <v>0</v>
      </c>
      <c r="BB195" s="4">
        <f t="shared" si="58"/>
        <v>0</v>
      </c>
      <c r="BC195" s="4">
        <f t="shared" si="58"/>
        <v>0</v>
      </c>
      <c r="BD195" s="4">
        <f t="shared" si="58"/>
        <v>0</v>
      </c>
      <c r="BE195" s="4">
        <f t="shared" si="58"/>
        <v>0</v>
      </c>
      <c r="BF195" s="4">
        <f t="shared" si="58"/>
        <v>0</v>
      </c>
      <c r="BG195" s="4">
        <f t="shared" si="58"/>
        <v>0</v>
      </c>
      <c r="BH195" s="4">
        <f t="shared" si="58"/>
        <v>0</v>
      </c>
      <c r="BI195" s="4">
        <f t="shared" si="58"/>
        <v>0</v>
      </c>
      <c r="BJ195" s="4">
        <f t="shared" si="58"/>
        <v>0</v>
      </c>
      <c r="BK195" s="4">
        <f t="shared" si="58"/>
        <v>0</v>
      </c>
      <c r="BL195" s="4">
        <f t="shared" si="58"/>
        <v>0</v>
      </c>
      <c r="BM195" s="4">
        <f t="shared" si="58"/>
        <v>0</v>
      </c>
      <c r="BN195" s="4">
        <f t="shared" si="58"/>
        <v>0</v>
      </c>
      <c r="BO195" s="4">
        <f t="shared" si="58"/>
        <v>0</v>
      </c>
      <c r="BP195" s="4">
        <f t="shared" si="58"/>
        <v>0</v>
      </c>
      <c r="BQ195" s="4">
        <f t="shared" si="58"/>
        <v>0</v>
      </c>
      <c r="BR195" s="4">
        <f t="shared" si="58"/>
        <v>0</v>
      </c>
      <c r="BS195" s="4">
        <f t="shared" si="58"/>
        <v>0</v>
      </c>
      <c r="BT195" s="4">
        <f t="shared" si="58"/>
        <v>0</v>
      </c>
      <c r="BU195" s="4">
        <f t="shared" si="58"/>
        <v>0</v>
      </c>
      <c r="BV195" s="4">
        <f t="shared" si="58"/>
        <v>0</v>
      </c>
      <c r="BW195" s="4">
        <f t="shared" si="58"/>
        <v>0</v>
      </c>
      <c r="BX195" s="4">
        <f t="shared" si="58"/>
        <v>0</v>
      </c>
      <c r="BY195" s="4">
        <f t="shared" si="58"/>
        <v>0</v>
      </c>
      <c r="BZ195" s="4">
        <f t="shared" si="58"/>
        <v>0</v>
      </c>
      <c r="CA195" s="4">
        <f t="shared" si="58"/>
        <v>0</v>
      </c>
      <c r="CB195" s="4">
        <f t="shared" si="58"/>
        <v>0</v>
      </c>
      <c r="CC195" s="4">
        <f t="shared" ref="CC195:DJ195" si="59">-N((CC151-CB151)&lt;0)*(CC151-CB151)+CB195</f>
        <v>0</v>
      </c>
      <c r="CD195" s="4">
        <f t="shared" si="59"/>
        <v>0</v>
      </c>
      <c r="CE195" s="4">
        <f t="shared" si="59"/>
        <v>0</v>
      </c>
      <c r="CF195" s="4">
        <f t="shared" si="59"/>
        <v>0</v>
      </c>
      <c r="CG195" s="4">
        <f t="shared" si="59"/>
        <v>0</v>
      </c>
      <c r="CH195" s="4">
        <f t="shared" si="59"/>
        <v>0</v>
      </c>
      <c r="CI195" s="4">
        <f t="shared" si="59"/>
        <v>0</v>
      </c>
      <c r="CJ195" s="4">
        <f t="shared" si="59"/>
        <v>0</v>
      </c>
      <c r="CK195" s="4">
        <f t="shared" si="59"/>
        <v>0</v>
      </c>
      <c r="CL195" s="4">
        <f t="shared" si="59"/>
        <v>0</v>
      </c>
      <c r="CM195" s="4">
        <f t="shared" si="59"/>
        <v>0</v>
      </c>
      <c r="CN195" s="4">
        <f t="shared" si="59"/>
        <v>0</v>
      </c>
      <c r="CO195" s="4">
        <f t="shared" si="59"/>
        <v>0</v>
      </c>
      <c r="CP195" s="4">
        <f t="shared" si="59"/>
        <v>0</v>
      </c>
      <c r="CQ195" s="4">
        <f t="shared" si="59"/>
        <v>0</v>
      </c>
      <c r="CR195" s="4">
        <f t="shared" si="59"/>
        <v>0</v>
      </c>
      <c r="CS195" s="4">
        <f t="shared" si="59"/>
        <v>0</v>
      </c>
      <c r="CT195" s="4">
        <f t="shared" si="59"/>
        <v>0</v>
      </c>
      <c r="CU195" s="4">
        <f t="shared" si="59"/>
        <v>0</v>
      </c>
      <c r="CV195" s="4">
        <f t="shared" si="59"/>
        <v>0</v>
      </c>
      <c r="CW195" s="4">
        <f t="shared" si="59"/>
        <v>0</v>
      </c>
      <c r="CX195" s="4">
        <f t="shared" si="59"/>
        <v>0</v>
      </c>
      <c r="CY195" s="4">
        <f t="shared" si="59"/>
        <v>0</v>
      </c>
      <c r="CZ195" s="4">
        <f t="shared" si="59"/>
        <v>0</v>
      </c>
      <c r="DA195" s="4">
        <f t="shared" si="59"/>
        <v>0</v>
      </c>
      <c r="DB195" s="4">
        <f t="shared" si="59"/>
        <v>0</v>
      </c>
      <c r="DC195" s="4">
        <f t="shared" si="59"/>
        <v>0</v>
      </c>
      <c r="DD195" s="4">
        <f t="shared" si="59"/>
        <v>0</v>
      </c>
      <c r="DE195" s="4">
        <f t="shared" si="59"/>
        <v>0</v>
      </c>
      <c r="DF195" s="4">
        <f t="shared" si="59"/>
        <v>0</v>
      </c>
      <c r="DG195" s="4">
        <f t="shared" si="59"/>
        <v>0</v>
      </c>
      <c r="DH195" s="4">
        <f t="shared" si="59"/>
        <v>0</v>
      </c>
      <c r="DI195" s="4">
        <f t="shared" si="59"/>
        <v>0</v>
      </c>
      <c r="DJ195" s="4">
        <f t="shared" si="59"/>
        <v>0</v>
      </c>
    </row>
    <row r="196" spans="1:114">
      <c r="B196" t="str">
        <f t="shared" si="42"/>
        <v>Создание / реконструкция объект №15</v>
      </c>
      <c r="G196" s="7" t="s">
        <v>0</v>
      </c>
      <c r="J196" s="4">
        <f t="shared" ref="J196:AG196" si="60">-N((J152-I152)&lt;0)*(J152-I152)+I196</f>
        <v>0</v>
      </c>
      <c r="K196" s="4">
        <f t="shared" si="60"/>
        <v>0</v>
      </c>
      <c r="L196" s="4">
        <f t="shared" si="60"/>
        <v>0</v>
      </c>
      <c r="M196" s="4">
        <f t="shared" si="60"/>
        <v>0</v>
      </c>
      <c r="N196" s="4">
        <f t="shared" si="60"/>
        <v>0</v>
      </c>
      <c r="O196" s="4">
        <f t="shared" si="60"/>
        <v>0</v>
      </c>
      <c r="P196" s="4">
        <f t="shared" si="60"/>
        <v>0</v>
      </c>
      <c r="Q196" s="4">
        <f t="shared" si="60"/>
        <v>0</v>
      </c>
      <c r="R196" s="4">
        <f t="shared" si="60"/>
        <v>0</v>
      </c>
      <c r="S196" s="4">
        <f t="shared" si="60"/>
        <v>0</v>
      </c>
      <c r="T196" s="4">
        <f t="shared" si="60"/>
        <v>0</v>
      </c>
      <c r="U196" s="4">
        <f t="shared" si="60"/>
        <v>0</v>
      </c>
      <c r="V196" s="4">
        <f t="shared" si="60"/>
        <v>0</v>
      </c>
      <c r="W196" s="4">
        <f t="shared" si="60"/>
        <v>0</v>
      </c>
      <c r="X196" s="4">
        <f t="shared" si="60"/>
        <v>0</v>
      </c>
      <c r="Y196" s="4">
        <f t="shared" si="60"/>
        <v>0</v>
      </c>
      <c r="Z196" s="4">
        <f t="shared" si="60"/>
        <v>0</v>
      </c>
      <c r="AA196" s="4">
        <f t="shared" si="60"/>
        <v>0</v>
      </c>
      <c r="AB196" s="4">
        <f t="shared" si="60"/>
        <v>0</v>
      </c>
      <c r="AC196" s="4">
        <f t="shared" si="60"/>
        <v>0</v>
      </c>
      <c r="AD196" s="4">
        <f t="shared" si="60"/>
        <v>0</v>
      </c>
      <c r="AE196" s="4">
        <f t="shared" si="60"/>
        <v>0</v>
      </c>
      <c r="AF196" s="4">
        <f t="shared" si="60"/>
        <v>0</v>
      </c>
      <c r="AG196" s="4">
        <f t="shared" si="60"/>
        <v>0</v>
      </c>
      <c r="AH196" s="4">
        <f t="shared" ref="AH196:CB196" si="61">-N((AH152-AG152)&lt;0)*(AH152-AG152)+AG196</f>
        <v>0</v>
      </c>
      <c r="AI196" s="4">
        <f t="shared" si="61"/>
        <v>0</v>
      </c>
      <c r="AJ196" s="4">
        <f t="shared" si="61"/>
        <v>0</v>
      </c>
      <c r="AK196" s="4">
        <f t="shared" si="61"/>
        <v>0</v>
      </c>
      <c r="AL196" s="4">
        <f t="shared" si="61"/>
        <v>0</v>
      </c>
      <c r="AM196" s="4">
        <f t="shared" si="61"/>
        <v>0</v>
      </c>
      <c r="AN196" s="4">
        <f t="shared" si="61"/>
        <v>0</v>
      </c>
      <c r="AO196" s="4">
        <f t="shared" si="61"/>
        <v>0</v>
      </c>
      <c r="AP196" s="4">
        <f t="shared" si="61"/>
        <v>0</v>
      </c>
      <c r="AQ196" s="4">
        <f t="shared" si="61"/>
        <v>0</v>
      </c>
      <c r="AR196" s="4">
        <f t="shared" si="61"/>
        <v>0</v>
      </c>
      <c r="AS196" s="4">
        <f t="shared" si="61"/>
        <v>0</v>
      </c>
      <c r="AT196" s="4">
        <f t="shared" si="61"/>
        <v>0</v>
      </c>
      <c r="AU196" s="4">
        <f t="shared" si="61"/>
        <v>0</v>
      </c>
      <c r="AV196" s="4">
        <f t="shared" si="61"/>
        <v>0</v>
      </c>
      <c r="AW196" s="4">
        <f t="shared" si="61"/>
        <v>0</v>
      </c>
      <c r="AX196" s="4">
        <f t="shared" si="61"/>
        <v>0</v>
      </c>
      <c r="AY196" s="4">
        <f t="shared" si="61"/>
        <v>0</v>
      </c>
      <c r="AZ196" s="4">
        <f t="shared" si="61"/>
        <v>0</v>
      </c>
      <c r="BA196" s="4">
        <f t="shared" si="61"/>
        <v>0</v>
      </c>
      <c r="BB196" s="4">
        <f t="shared" si="61"/>
        <v>0</v>
      </c>
      <c r="BC196" s="4">
        <f t="shared" si="61"/>
        <v>0</v>
      </c>
      <c r="BD196" s="4">
        <f t="shared" si="61"/>
        <v>0</v>
      </c>
      <c r="BE196" s="4">
        <f t="shared" si="61"/>
        <v>0</v>
      </c>
      <c r="BF196" s="4">
        <f t="shared" si="61"/>
        <v>0</v>
      </c>
      <c r="BG196" s="4">
        <f t="shared" si="61"/>
        <v>0</v>
      </c>
      <c r="BH196" s="4">
        <f t="shared" si="61"/>
        <v>0</v>
      </c>
      <c r="BI196" s="4">
        <f t="shared" si="61"/>
        <v>0</v>
      </c>
      <c r="BJ196" s="4">
        <f t="shared" si="61"/>
        <v>0</v>
      </c>
      <c r="BK196" s="4">
        <f t="shared" si="61"/>
        <v>0</v>
      </c>
      <c r="BL196" s="4">
        <f t="shared" si="61"/>
        <v>0</v>
      </c>
      <c r="BM196" s="4">
        <f t="shared" si="61"/>
        <v>0</v>
      </c>
      <c r="BN196" s="4">
        <f t="shared" si="61"/>
        <v>0</v>
      </c>
      <c r="BO196" s="4">
        <f t="shared" si="61"/>
        <v>0</v>
      </c>
      <c r="BP196" s="4">
        <f t="shared" si="61"/>
        <v>0</v>
      </c>
      <c r="BQ196" s="4">
        <f t="shared" si="61"/>
        <v>0</v>
      </c>
      <c r="BR196" s="4">
        <f t="shared" si="61"/>
        <v>0</v>
      </c>
      <c r="BS196" s="4">
        <f t="shared" si="61"/>
        <v>0</v>
      </c>
      <c r="BT196" s="4">
        <f t="shared" si="61"/>
        <v>0</v>
      </c>
      <c r="BU196" s="4">
        <f t="shared" si="61"/>
        <v>0</v>
      </c>
      <c r="BV196" s="4">
        <f t="shared" si="61"/>
        <v>0</v>
      </c>
      <c r="BW196" s="4">
        <f t="shared" si="61"/>
        <v>0</v>
      </c>
      <c r="BX196" s="4">
        <f t="shared" si="61"/>
        <v>0</v>
      </c>
      <c r="BY196" s="4">
        <f t="shared" si="61"/>
        <v>0</v>
      </c>
      <c r="BZ196" s="4">
        <f t="shared" si="61"/>
        <v>0</v>
      </c>
      <c r="CA196" s="4">
        <f t="shared" si="61"/>
        <v>0</v>
      </c>
      <c r="CB196" s="4">
        <f t="shared" si="61"/>
        <v>0</v>
      </c>
      <c r="CC196" s="4">
        <f t="shared" ref="CC196:DJ196" si="62">-N((CC152-CB152)&lt;0)*(CC152-CB152)+CB196</f>
        <v>0</v>
      </c>
      <c r="CD196" s="4">
        <f t="shared" si="62"/>
        <v>0</v>
      </c>
      <c r="CE196" s="4">
        <f t="shared" si="62"/>
        <v>0</v>
      </c>
      <c r="CF196" s="4">
        <f t="shared" si="62"/>
        <v>0</v>
      </c>
      <c r="CG196" s="4">
        <f t="shared" si="62"/>
        <v>0</v>
      </c>
      <c r="CH196" s="4">
        <f t="shared" si="62"/>
        <v>0</v>
      </c>
      <c r="CI196" s="4">
        <f t="shared" si="62"/>
        <v>0</v>
      </c>
      <c r="CJ196" s="4">
        <f t="shared" si="62"/>
        <v>0</v>
      </c>
      <c r="CK196" s="4">
        <f t="shared" si="62"/>
        <v>0</v>
      </c>
      <c r="CL196" s="4">
        <f t="shared" si="62"/>
        <v>0</v>
      </c>
      <c r="CM196" s="4">
        <f t="shared" si="62"/>
        <v>0</v>
      </c>
      <c r="CN196" s="4">
        <f t="shared" si="62"/>
        <v>0</v>
      </c>
      <c r="CO196" s="4">
        <f t="shared" si="62"/>
        <v>0</v>
      </c>
      <c r="CP196" s="4">
        <f t="shared" si="62"/>
        <v>0</v>
      </c>
      <c r="CQ196" s="4">
        <f t="shared" si="62"/>
        <v>0</v>
      </c>
      <c r="CR196" s="4">
        <f t="shared" si="62"/>
        <v>0</v>
      </c>
      <c r="CS196" s="4">
        <f t="shared" si="62"/>
        <v>0</v>
      </c>
      <c r="CT196" s="4">
        <f t="shared" si="62"/>
        <v>0</v>
      </c>
      <c r="CU196" s="4">
        <f t="shared" si="62"/>
        <v>0</v>
      </c>
      <c r="CV196" s="4">
        <f t="shared" si="62"/>
        <v>0</v>
      </c>
      <c r="CW196" s="4">
        <f t="shared" si="62"/>
        <v>0</v>
      </c>
      <c r="CX196" s="4">
        <f t="shared" si="62"/>
        <v>0</v>
      </c>
      <c r="CY196" s="4">
        <f t="shared" si="62"/>
        <v>0</v>
      </c>
      <c r="CZ196" s="4">
        <f t="shared" si="62"/>
        <v>0</v>
      </c>
      <c r="DA196" s="4">
        <f t="shared" si="62"/>
        <v>0</v>
      </c>
      <c r="DB196" s="4">
        <f t="shared" si="62"/>
        <v>0</v>
      </c>
      <c r="DC196" s="4">
        <f t="shared" si="62"/>
        <v>0</v>
      </c>
      <c r="DD196" s="4">
        <f t="shared" si="62"/>
        <v>0</v>
      </c>
      <c r="DE196" s="4">
        <f t="shared" si="62"/>
        <v>0</v>
      </c>
      <c r="DF196" s="4">
        <f t="shared" si="62"/>
        <v>0</v>
      </c>
      <c r="DG196" s="4">
        <f t="shared" si="62"/>
        <v>0</v>
      </c>
      <c r="DH196" s="4">
        <f t="shared" si="62"/>
        <v>0</v>
      </c>
      <c r="DI196" s="4">
        <f t="shared" si="62"/>
        <v>0</v>
      </c>
      <c r="DJ196" s="4">
        <f t="shared" si="62"/>
        <v>0</v>
      </c>
    </row>
    <row r="197" spans="1:114">
      <c r="B197" t="str">
        <f t="shared" si="42"/>
        <v>Создание / реконструкция объект №16</v>
      </c>
      <c r="G197" s="7" t="s">
        <v>0</v>
      </c>
      <c r="J197" s="4">
        <f t="shared" ref="J197:AG197" si="63">-N((J153-I153)&lt;0)*(J153-I153)+I197</f>
        <v>0</v>
      </c>
      <c r="K197" s="4">
        <f t="shared" si="63"/>
        <v>0</v>
      </c>
      <c r="L197" s="4">
        <f t="shared" si="63"/>
        <v>0</v>
      </c>
      <c r="M197" s="4">
        <f t="shared" si="63"/>
        <v>0</v>
      </c>
      <c r="N197" s="4">
        <f t="shared" si="63"/>
        <v>0</v>
      </c>
      <c r="O197" s="4">
        <f t="shared" si="63"/>
        <v>0</v>
      </c>
      <c r="P197" s="4">
        <f t="shared" si="63"/>
        <v>0</v>
      </c>
      <c r="Q197" s="4">
        <f t="shared" si="63"/>
        <v>0</v>
      </c>
      <c r="R197" s="4">
        <f t="shared" si="63"/>
        <v>0</v>
      </c>
      <c r="S197" s="4">
        <f t="shared" si="63"/>
        <v>0</v>
      </c>
      <c r="T197" s="4">
        <f t="shared" si="63"/>
        <v>0</v>
      </c>
      <c r="U197" s="4">
        <f t="shared" si="63"/>
        <v>0</v>
      </c>
      <c r="V197" s="4">
        <f t="shared" si="63"/>
        <v>0</v>
      </c>
      <c r="W197" s="4">
        <f t="shared" si="63"/>
        <v>0</v>
      </c>
      <c r="X197" s="4">
        <f t="shared" si="63"/>
        <v>0</v>
      </c>
      <c r="Y197" s="4">
        <f t="shared" si="63"/>
        <v>0</v>
      </c>
      <c r="Z197" s="4">
        <f t="shared" si="63"/>
        <v>0</v>
      </c>
      <c r="AA197" s="4">
        <f t="shared" si="63"/>
        <v>0</v>
      </c>
      <c r="AB197" s="4">
        <f t="shared" si="63"/>
        <v>0</v>
      </c>
      <c r="AC197" s="4">
        <f t="shared" si="63"/>
        <v>0</v>
      </c>
      <c r="AD197" s="4">
        <f t="shared" si="63"/>
        <v>0</v>
      </c>
      <c r="AE197" s="4">
        <f t="shared" si="63"/>
        <v>0</v>
      </c>
      <c r="AF197" s="4">
        <f t="shared" si="63"/>
        <v>0</v>
      </c>
      <c r="AG197" s="4">
        <f t="shared" si="63"/>
        <v>0</v>
      </c>
      <c r="AH197" s="4">
        <f t="shared" ref="AH197:CB197" si="64">-N((AH153-AG153)&lt;0)*(AH153-AG153)+AG197</f>
        <v>0</v>
      </c>
      <c r="AI197" s="4">
        <f t="shared" si="64"/>
        <v>0</v>
      </c>
      <c r="AJ197" s="4">
        <f t="shared" si="64"/>
        <v>0</v>
      </c>
      <c r="AK197" s="4">
        <f t="shared" si="64"/>
        <v>0</v>
      </c>
      <c r="AL197" s="4">
        <f t="shared" si="64"/>
        <v>0</v>
      </c>
      <c r="AM197" s="4">
        <f t="shared" si="64"/>
        <v>0</v>
      </c>
      <c r="AN197" s="4">
        <f t="shared" si="64"/>
        <v>0</v>
      </c>
      <c r="AO197" s="4">
        <f t="shared" si="64"/>
        <v>0</v>
      </c>
      <c r="AP197" s="4">
        <f t="shared" si="64"/>
        <v>0</v>
      </c>
      <c r="AQ197" s="4">
        <f t="shared" si="64"/>
        <v>0</v>
      </c>
      <c r="AR197" s="4">
        <f t="shared" si="64"/>
        <v>0</v>
      </c>
      <c r="AS197" s="4">
        <f t="shared" si="64"/>
        <v>0</v>
      </c>
      <c r="AT197" s="4">
        <f t="shared" si="64"/>
        <v>0</v>
      </c>
      <c r="AU197" s="4">
        <f t="shared" si="64"/>
        <v>0</v>
      </c>
      <c r="AV197" s="4">
        <f t="shared" si="64"/>
        <v>0</v>
      </c>
      <c r="AW197" s="4">
        <f t="shared" si="64"/>
        <v>0</v>
      </c>
      <c r="AX197" s="4">
        <f t="shared" si="64"/>
        <v>0</v>
      </c>
      <c r="AY197" s="4">
        <f t="shared" si="64"/>
        <v>0</v>
      </c>
      <c r="AZ197" s="4">
        <f t="shared" si="64"/>
        <v>0</v>
      </c>
      <c r="BA197" s="4">
        <f t="shared" si="64"/>
        <v>0</v>
      </c>
      <c r="BB197" s="4">
        <f t="shared" si="64"/>
        <v>0</v>
      </c>
      <c r="BC197" s="4">
        <f t="shared" si="64"/>
        <v>0</v>
      </c>
      <c r="BD197" s="4">
        <f t="shared" si="64"/>
        <v>0</v>
      </c>
      <c r="BE197" s="4">
        <f t="shared" si="64"/>
        <v>0</v>
      </c>
      <c r="BF197" s="4">
        <f t="shared" si="64"/>
        <v>0</v>
      </c>
      <c r="BG197" s="4">
        <f t="shared" si="64"/>
        <v>0</v>
      </c>
      <c r="BH197" s="4">
        <f t="shared" si="64"/>
        <v>0</v>
      </c>
      <c r="BI197" s="4">
        <f t="shared" si="64"/>
        <v>0</v>
      </c>
      <c r="BJ197" s="4">
        <f t="shared" si="64"/>
        <v>0</v>
      </c>
      <c r="BK197" s="4">
        <f t="shared" si="64"/>
        <v>0</v>
      </c>
      <c r="BL197" s="4">
        <f t="shared" si="64"/>
        <v>0</v>
      </c>
      <c r="BM197" s="4">
        <f t="shared" si="64"/>
        <v>0</v>
      </c>
      <c r="BN197" s="4">
        <f t="shared" si="64"/>
        <v>0</v>
      </c>
      <c r="BO197" s="4">
        <f t="shared" si="64"/>
        <v>0</v>
      </c>
      <c r="BP197" s="4">
        <f t="shared" si="64"/>
        <v>0</v>
      </c>
      <c r="BQ197" s="4">
        <f t="shared" si="64"/>
        <v>0</v>
      </c>
      <c r="BR197" s="4">
        <f t="shared" si="64"/>
        <v>0</v>
      </c>
      <c r="BS197" s="4">
        <f t="shared" si="64"/>
        <v>0</v>
      </c>
      <c r="BT197" s="4">
        <f t="shared" si="64"/>
        <v>0</v>
      </c>
      <c r="BU197" s="4">
        <f t="shared" si="64"/>
        <v>0</v>
      </c>
      <c r="BV197" s="4">
        <f t="shared" si="64"/>
        <v>0</v>
      </c>
      <c r="BW197" s="4">
        <f t="shared" si="64"/>
        <v>0</v>
      </c>
      <c r="BX197" s="4">
        <f t="shared" si="64"/>
        <v>0</v>
      </c>
      <c r="BY197" s="4">
        <f t="shared" si="64"/>
        <v>0</v>
      </c>
      <c r="BZ197" s="4">
        <f t="shared" si="64"/>
        <v>0</v>
      </c>
      <c r="CA197" s="4">
        <f t="shared" si="64"/>
        <v>0</v>
      </c>
      <c r="CB197" s="4">
        <f t="shared" si="64"/>
        <v>0</v>
      </c>
      <c r="CC197" s="4">
        <f t="shared" ref="CC197:DJ197" si="65">-N((CC153-CB153)&lt;0)*(CC153-CB153)+CB197</f>
        <v>0</v>
      </c>
      <c r="CD197" s="4">
        <f t="shared" si="65"/>
        <v>0</v>
      </c>
      <c r="CE197" s="4">
        <f t="shared" si="65"/>
        <v>0</v>
      </c>
      <c r="CF197" s="4">
        <f t="shared" si="65"/>
        <v>0</v>
      </c>
      <c r="CG197" s="4">
        <f t="shared" si="65"/>
        <v>0</v>
      </c>
      <c r="CH197" s="4">
        <f t="shared" si="65"/>
        <v>0</v>
      </c>
      <c r="CI197" s="4">
        <f t="shared" si="65"/>
        <v>0</v>
      </c>
      <c r="CJ197" s="4">
        <f t="shared" si="65"/>
        <v>0</v>
      </c>
      <c r="CK197" s="4">
        <f t="shared" si="65"/>
        <v>0</v>
      </c>
      <c r="CL197" s="4">
        <f t="shared" si="65"/>
        <v>0</v>
      </c>
      <c r="CM197" s="4">
        <f t="shared" si="65"/>
        <v>0</v>
      </c>
      <c r="CN197" s="4">
        <f t="shared" si="65"/>
        <v>0</v>
      </c>
      <c r="CO197" s="4">
        <f t="shared" si="65"/>
        <v>0</v>
      </c>
      <c r="CP197" s="4">
        <f t="shared" si="65"/>
        <v>0</v>
      </c>
      <c r="CQ197" s="4">
        <f t="shared" si="65"/>
        <v>0</v>
      </c>
      <c r="CR197" s="4">
        <f t="shared" si="65"/>
        <v>0</v>
      </c>
      <c r="CS197" s="4">
        <f t="shared" si="65"/>
        <v>0</v>
      </c>
      <c r="CT197" s="4">
        <f t="shared" si="65"/>
        <v>0</v>
      </c>
      <c r="CU197" s="4">
        <f t="shared" si="65"/>
        <v>0</v>
      </c>
      <c r="CV197" s="4">
        <f t="shared" si="65"/>
        <v>0</v>
      </c>
      <c r="CW197" s="4">
        <f t="shared" si="65"/>
        <v>0</v>
      </c>
      <c r="CX197" s="4">
        <f t="shared" si="65"/>
        <v>0</v>
      </c>
      <c r="CY197" s="4">
        <f t="shared" si="65"/>
        <v>0</v>
      </c>
      <c r="CZ197" s="4">
        <f t="shared" si="65"/>
        <v>0</v>
      </c>
      <c r="DA197" s="4">
        <f t="shared" si="65"/>
        <v>0</v>
      </c>
      <c r="DB197" s="4">
        <f t="shared" si="65"/>
        <v>0</v>
      </c>
      <c r="DC197" s="4">
        <f t="shared" si="65"/>
        <v>0</v>
      </c>
      <c r="DD197" s="4">
        <f t="shared" si="65"/>
        <v>0</v>
      </c>
      <c r="DE197" s="4">
        <f t="shared" si="65"/>
        <v>0</v>
      </c>
      <c r="DF197" s="4">
        <f t="shared" si="65"/>
        <v>0</v>
      </c>
      <c r="DG197" s="4">
        <f t="shared" si="65"/>
        <v>0</v>
      </c>
      <c r="DH197" s="4">
        <f t="shared" si="65"/>
        <v>0</v>
      </c>
      <c r="DI197" s="4">
        <f t="shared" si="65"/>
        <v>0</v>
      </c>
      <c r="DJ197" s="4">
        <f t="shared" si="65"/>
        <v>0</v>
      </c>
    </row>
    <row r="198" spans="1:114">
      <c r="B198" t="str">
        <f t="shared" si="42"/>
        <v>Создание / реконструкция объект №17</v>
      </c>
      <c r="G198" s="7" t="s">
        <v>0</v>
      </c>
      <c r="J198" s="4">
        <f t="shared" ref="J198:AG198" si="66">-N((J154-I154)&lt;0)*(J154-I154)+I198</f>
        <v>0</v>
      </c>
      <c r="K198" s="4">
        <f t="shared" si="66"/>
        <v>0</v>
      </c>
      <c r="L198" s="4">
        <f t="shared" si="66"/>
        <v>0</v>
      </c>
      <c r="M198" s="4">
        <f t="shared" si="66"/>
        <v>0</v>
      </c>
      <c r="N198" s="4">
        <f t="shared" si="66"/>
        <v>0</v>
      </c>
      <c r="O198" s="4">
        <f t="shared" si="66"/>
        <v>0</v>
      </c>
      <c r="P198" s="4">
        <f t="shared" si="66"/>
        <v>0</v>
      </c>
      <c r="Q198" s="4">
        <f t="shared" si="66"/>
        <v>0</v>
      </c>
      <c r="R198" s="4">
        <f t="shared" si="66"/>
        <v>0</v>
      </c>
      <c r="S198" s="4">
        <f t="shared" si="66"/>
        <v>0</v>
      </c>
      <c r="T198" s="4">
        <f t="shared" si="66"/>
        <v>0</v>
      </c>
      <c r="U198" s="4">
        <f t="shared" si="66"/>
        <v>0</v>
      </c>
      <c r="V198" s="4">
        <f t="shared" si="66"/>
        <v>0</v>
      </c>
      <c r="W198" s="4">
        <f t="shared" si="66"/>
        <v>0</v>
      </c>
      <c r="X198" s="4">
        <f t="shared" si="66"/>
        <v>0</v>
      </c>
      <c r="Y198" s="4">
        <f t="shared" si="66"/>
        <v>0</v>
      </c>
      <c r="Z198" s="4">
        <f t="shared" si="66"/>
        <v>0</v>
      </c>
      <c r="AA198" s="4">
        <f t="shared" si="66"/>
        <v>0</v>
      </c>
      <c r="AB198" s="4">
        <f t="shared" si="66"/>
        <v>0</v>
      </c>
      <c r="AC198" s="4">
        <f t="shared" si="66"/>
        <v>0</v>
      </c>
      <c r="AD198" s="4">
        <f t="shared" si="66"/>
        <v>0</v>
      </c>
      <c r="AE198" s="4">
        <f t="shared" si="66"/>
        <v>0</v>
      </c>
      <c r="AF198" s="4">
        <f t="shared" si="66"/>
        <v>0</v>
      </c>
      <c r="AG198" s="4">
        <f t="shared" si="66"/>
        <v>0</v>
      </c>
      <c r="AH198" s="4">
        <f t="shared" ref="AH198:CB198" si="67">-N((AH154-AG154)&lt;0)*(AH154-AG154)+AG198</f>
        <v>0</v>
      </c>
      <c r="AI198" s="4">
        <f t="shared" si="67"/>
        <v>0</v>
      </c>
      <c r="AJ198" s="4">
        <f t="shared" si="67"/>
        <v>0</v>
      </c>
      <c r="AK198" s="4">
        <f t="shared" si="67"/>
        <v>0</v>
      </c>
      <c r="AL198" s="4">
        <f t="shared" si="67"/>
        <v>0</v>
      </c>
      <c r="AM198" s="4">
        <f t="shared" si="67"/>
        <v>0</v>
      </c>
      <c r="AN198" s="4">
        <f t="shared" si="67"/>
        <v>0</v>
      </c>
      <c r="AO198" s="4">
        <f t="shared" si="67"/>
        <v>0</v>
      </c>
      <c r="AP198" s="4">
        <f t="shared" si="67"/>
        <v>0</v>
      </c>
      <c r="AQ198" s="4">
        <f t="shared" si="67"/>
        <v>0</v>
      </c>
      <c r="AR198" s="4">
        <f t="shared" si="67"/>
        <v>0</v>
      </c>
      <c r="AS198" s="4">
        <f t="shared" si="67"/>
        <v>0</v>
      </c>
      <c r="AT198" s="4">
        <f t="shared" si="67"/>
        <v>0</v>
      </c>
      <c r="AU198" s="4">
        <f t="shared" si="67"/>
        <v>0</v>
      </c>
      <c r="AV198" s="4">
        <f t="shared" si="67"/>
        <v>0</v>
      </c>
      <c r="AW198" s="4">
        <f t="shared" si="67"/>
        <v>0</v>
      </c>
      <c r="AX198" s="4">
        <f t="shared" si="67"/>
        <v>0</v>
      </c>
      <c r="AY198" s="4">
        <f t="shared" si="67"/>
        <v>0</v>
      </c>
      <c r="AZ198" s="4">
        <f t="shared" si="67"/>
        <v>0</v>
      </c>
      <c r="BA198" s="4">
        <f t="shared" si="67"/>
        <v>0</v>
      </c>
      <c r="BB198" s="4">
        <f t="shared" si="67"/>
        <v>0</v>
      </c>
      <c r="BC198" s="4">
        <f t="shared" si="67"/>
        <v>0</v>
      </c>
      <c r="BD198" s="4">
        <f t="shared" si="67"/>
        <v>0</v>
      </c>
      <c r="BE198" s="4">
        <f t="shared" si="67"/>
        <v>0</v>
      </c>
      <c r="BF198" s="4">
        <f t="shared" si="67"/>
        <v>0</v>
      </c>
      <c r="BG198" s="4">
        <f t="shared" si="67"/>
        <v>0</v>
      </c>
      <c r="BH198" s="4">
        <f t="shared" si="67"/>
        <v>0</v>
      </c>
      <c r="BI198" s="4">
        <f t="shared" si="67"/>
        <v>0</v>
      </c>
      <c r="BJ198" s="4">
        <f t="shared" si="67"/>
        <v>0</v>
      </c>
      <c r="BK198" s="4">
        <f t="shared" si="67"/>
        <v>0</v>
      </c>
      <c r="BL198" s="4">
        <f t="shared" si="67"/>
        <v>0</v>
      </c>
      <c r="BM198" s="4">
        <f t="shared" si="67"/>
        <v>0</v>
      </c>
      <c r="BN198" s="4">
        <f t="shared" si="67"/>
        <v>0</v>
      </c>
      <c r="BO198" s="4">
        <f t="shared" si="67"/>
        <v>0</v>
      </c>
      <c r="BP198" s="4">
        <f t="shared" si="67"/>
        <v>0</v>
      </c>
      <c r="BQ198" s="4">
        <f t="shared" si="67"/>
        <v>0</v>
      </c>
      <c r="BR198" s="4">
        <f t="shared" si="67"/>
        <v>0</v>
      </c>
      <c r="BS198" s="4">
        <f t="shared" si="67"/>
        <v>0</v>
      </c>
      <c r="BT198" s="4">
        <f t="shared" si="67"/>
        <v>0</v>
      </c>
      <c r="BU198" s="4">
        <f t="shared" si="67"/>
        <v>0</v>
      </c>
      <c r="BV198" s="4">
        <f t="shared" si="67"/>
        <v>0</v>
      </c>
      <c r="BW198" s="4">
        <f t="shared" si="67"/>
        <v>0</v>
      </c>
      <c r="BX198" s="4">
        <f t="shared" si="67"/>
        <v>0</v>
      </c>
      <c r="BY198" s="4">
        <f t="shared" si="67"/>
        <v>0</v>
      </c>
      <c r="BZ198" s="4">
        <f t="shared" si="67"/>
        <v>0</v>
      </c>
      <c r="CA198" s="4">
        <f t="shared" si="67"/>
        <v>0</v>
      </c>
      <c r="CB198" s="4">
        <f t="shared" si="67"/>
        <v>0</v>
      </c>
      <c r="CC198" s="4">
        <f t="shared" ref="CC198:DJ198" si="68">-N((CC154-CB154)&lt;0)*(CC154-CB154)+CB198</f>
        <v>0</v>
      </c>
      <c r="CD198" s="4">
        <f t="shared" si="68"/>
        <v>0</v>
      </c>
      <c r="CE198" s="4">
        <f t="shared" si="68"/>
        <v>0</v>
      </c>
      <c r="CF198" s="4">
        <f t="shared" si="68"/>
        <v>0</v>
      </c>
      <c r="CG198" s="4">
        <f t="shared" si="68"/>
        <v>0</v>
      </c>
      <c r="CH198" s="4">
        <f t="shared" si="68"/>
        <v>0</v>
      </c>
      <c r="CI198" s="4">
        <f t="shared" si="68"/>
        <v>0</v>
      </c>
      <c r="CJ198" s="4">
        <f t="shared" si="68"/>
        <v>0</v>
      </c>
      <c r="CK198" s="4">
        <f t="shared" si="68"/>
        <v>0</v>
      </c>
      <c r="CL198" s="4">
        <f t="shared" si="68"/>
        <v>0</v>
      </c>
      <c r="CM198" s="4">
        <f t="shared" si="68"/>
        <v>0</v>
      </c>
      <c r="CN198" s="4">
        <f t="shared" si="68"/>
        <v>0</v>
      </c>
      <c r="CO198" s="4">
        <f t="shared" si="68"/>
        <v>0</v>
      </c>
      <c r="CP198" s="4">
        <f t="shared" si="68"/>
        <v>0</v>
      </c>
      <c r="CQ198" s="4">
        <f t="shared" si="68"/>
        <v>0</v>
      </c>
      <c r="CR198" s="4">
        <f t="shared" si="68"/>
        <v>0</v>
      </c>
      <c r="CS198" s="4">
        <f t="shared" si="68"/>
        <v>0</v>
      </c>
      <c r="CT198" s="4">
        <f t="shared" si="68"/>
        <v>0</v>
      </c>
      <c r="CU198" s="4">
        <f t="shared" si="68"/>
        <v>0</v>
      </c>
      <c r="CV198" s="4">
        <f t="shared" si="68"/>
        <v>0</v>
      </c>
      <c r="CW198" s="4">
        <f t="shared" si="68"/>
        <v>0</v>
      </c>
      <c r="CX198" s="4">
        <f t="shared" si="68"/>
        <v>0</v>
      </c>
      <c r="CY198" s="4">
        <f t="shared" si="68"/>
        <v>0</v>
      </c>
      <c r="CZ198" s="4">
        <f t="shared" si="68"/>
        <v>0</v>
      </c>
      <c r="DA198" s="4">
        <f t="shared" si="68"/>
        <v>0</v>
      </c>
      <c r="DB198" s="4">
        <f t="shared" si="68"/>
        <v>0</v>
      </c>
      <c r="DC198" s="4">
        <f t="shared" si="68"/>
        <v>0</v>
      </c>
      <c r="DD198" s="4">
        <f t="shared" si="68"/>
        <v>0</v>
      </c>
      <c r="DE198" s="4">
        <f t="shared" si="68"/>
        <v>0</v>
      </c>
      <c r="DF198" s="4">
        <f t="shared" si="68"/>
        <v>0</v>
      </c>
      <c r="DG198" s="4">
        <f t="shared" si="68"/>
        <v>0</v>
      </c>
      <c r="DH198" s="4">
        <f t="shared" si="68"/>
        <v>0</v>
      </c>
      <c r="DI198" s="4">
        <f t="shared" si="68"/>
        <v>0</v>
      </c>
      <c r="DJ198" s="4">
        <f t="shared" si="68"/>
        <v>0</v>
      </c>
    </row>
    <row r="199" spans="1:114">
      <c r="B199" t="str">
        <f t="shared" si="42"/>
        <v>Создание / реконструкция объект №18</v>
      </c>
      <c r="G199" s="7" t="s">
        <v>0</v>
      </c>
      <c r="J199" s="4">
        <f t="shared" ref="J199:AG199" si="69">-N((J155-I155)&lt;0)*(J155-I155)+I199</f>
        <v>0</v>
      </c>
      <c r="K199" s="4">
        <f t="shared" si="69"/>
        <v>0</v>
      </c>
      <c r="L199" s="4">
        <f t="shared" si="69"/>
        <v>0</v>
      </c>
      <c r="M199" s="4">
        <f t="shared" si="69"/>
        <v>0</v>
      </c>
      <c r="N199" s="4">
        <f t="shared" si="69"/>
        <v>0</v>
      </c>
      <c r="O199" s="4">
        <f t="shared" si="69"/>
        <v>0</v>
      </c>
      <c r="P199" s="4">
        <f t="shared" si="69"/>
        <v>0</v>
      </c>
      <c r="Q199" s="4">
        <f t="shared" si="69"/>
        <v>0</v>
      </c>
      <c r="R199" s="4">
        <f t="shared" si="69"/>
        <v>0</v>
      </c>
      <c r="S199" s="4">
        <f t="shared" si="69"/>
        <v>0</v>
      </c>
      <c r="T199" s="4">
        <f t="shared" si="69"/>
        <v>0</v>
      </c>
      <c r="U199" s="4">
        <f t="shared" si="69"/>
        <v>0</v>
      </c>
      <c r="V199" s="4">
        <f t="shared" si="69"/>
        <v>0</v>
      </c>
      <c r="W199" s="4">
        <f t="shared" si="69"/>
        <v>0</v>
      </c>
      <c r="X199" s="4">
        <f t="shared" si="69"/>
        <v>0</v>
      </c>
      <c r="Y199" s="4">
        <f t="shared" si="69"/>
        <v>0</v>
      </c>
      <c r="Z199" s="4">
        <f t="shared" si="69"/>
        <v>0</v>
      </c>
      <c r="AA199" s="4">
        <f t="shared" si="69"/>
        <v>0</v>
      </c>
      <c r="AB199" s="4">
        <f t="shared" si="69"/>
        <v>0</v>
      </c>
      <c r="AC199" s="4">
        <f t="shared" si="69"/>
        <v>0</v>
      </c>
      <c r="AD199" s="4">
        <f t="shared" si="69"/>
        <v>0</v>
      </c>
      <c r="AE199" s="4">
        <f t="shared" si="69"/>
        <v>0</v>
      </c>
      <c r="AF199" s="4">
        <f t="shared" si="69"/>
        <v>0</v>
      </c>
      <c r="AG199" s="4">
        <f t="shared" si="69"/>
        <v>0</v>
      </c>
      <c r="AH199" s="4">
        <f t="shared" ref="AH199:CB199" si="70">-N((AH155-AG155)&lt;0)*(AH155-AG155)+AG199</f>
        <v>0</v>
      </c>
      <c r="AI199" s="4">
        <f t="shared" si="70"/>
        <v>0</v>
      </c>
      <c r="AJ199" s="4">
        <f t="shared" si="70"/>
        <v>0</v>
      </c>
      <c r="AK199" s="4">
        <f t="shared" si="70"/>
        <v>0</v>
      </c>
      <c r="AL199" s="4">
        <f t="shared" si="70"/>
        <v>0</v>
      </c>
      <c r="AM199" s="4">
        <f t="shared" si="70"/>
        <v>0</v>
      </c>
      <c r="AN199" s="4">
        <f t="shared" si="70"/>
        <v>0</v>
      </c>
      <c r="AO199" s="4">
        <f t="shared" si="70"/>
        <v>0</v>
      </c>
      <c r="AP199" s="4">
        <f t="shared" si="70"/>
        <v>0</v>
      </c>
      <c r="AQ199" s="4">
        <f t="shared" si="70"/>
        <v>0</v>
      </c>
      <c r="AR199" s="4">
        <f t="shared" si="70"/>
        <v>0</v>
      </c>
      <c r="AS199" s="4">
        <f t="shared" si="70"/>
        <v>0</v>
      </c>
      <c r="AT199" s="4">
        <f t="shared" si="70"/>
        <v>0</v>
      </c>
      <c r="AU199" s="4">
        <f t="shared" si="70"/>
        <v>0</v>
      </c>
      <c r="AV199" s="4">
        <f t="shared" si="70"/>
        <v>0</v>
      </c>
      <c r="AW199" s="4">
        <f t="shared" si="70"/>
        <v>0</v>
      </c>
      <c r="AX199" s="4">
        <f t="shared" si="70"/>
        <v>0</v>
      </c>
      <c r="AY199" s="4">
        <f t="shared" si="70"/>
        <v>0</v>
      </c>
      <c r="AZ199" s="4">
        <f t="shared" si="70"/>
        <v>0</v>
      </c>
      <c r="BA199" s="4">
        <f t="shared" si="70"/>
        <v>0</v>
      </c>
      <c r="BB199" s="4">
        <f t="shared" si="70"/>
        <v>0</v>
      </c>
      <c r="BC199" s="4">
        <f t="shared" si="70"/>
        <v>0</v>
      </c>
      <c r="BD199" s="4">
        <f t="shared" si="70"/>
        <v>0</v>
      </c>
      <c r="BE199" s="4">
        <f t="shared" si="70"/>
        <v>0</v>
      </c>
      <c r="BF199" s="4">
        <f t="shared" si="70"/>
        <v>0</v>
      </c>
      <c r="BG199" s="4">
        <f t="shared" si="70"/>
        <v>0</v>
      </c>
      <c r="BH199" s="4">
        <f t="shared" si="70"/>
        <v>0</v>
      </c>
      <c r="BI199" s="4">
        <f t="shared" si="70"/>
        <v>0</v>
      </c>
      <c r="BJ199" s="4">
        <f t="shared" si="70"/>
        <v>0</v>
      </c>
      <c r="BK199" s="4">
        <f t="shared" si="70"/>
        <v>0</v>
      </c>
      <c r="BL199" s="4">
        <f t="shared" si="70"/>
        <v>0</v>
      </c>
      <c r="BM199" s="4">
        <f t="shared" si="70"/>
        <v>0</v>
      </c>
      <c r="BN199" s="4">
        <f t="shared" si="70"/>
        <v>0</v>
      </c>
      <c r="BO199" s="4">
        <f t="shared" si="70"/>
        <v>0</v>
      </c>
      <c r="BP199" s="4">
        <f t="shared" si="70"/>
        <v>0</v>
      </c>
      <c r="BQ199" s="4">
        <f t="shared" si="70"/>
        <v>0</v>
      </c>
      <c r="BR199" s="4">
        <f t="shared" si="70"/>
        <v>0</v>
      </c>
      <c r="BS199" s="4">
        <f t="shared" si="70"/>
        <v>0</v>
      </c>
      <c r="BT199" s="4">
        <f t="shared" si="70"/>
        <v>0</v>
      </c>
      <c r="BU199" s="4">
        <f t="shared" si="70"/>
        <v>0</v>
      </c>
      <c r="BV199" s="4">
        <f t="shared" si="70"/>
        <v>0</v>
      </c>
      <c r="BW199" s="4">
        <f t="shared" si="70"/>
        <v>0</v>
      </c>
      <c r="BX199" s="4">
        <f t="shared" si="70"/>
        <v>0</v>
      </c>
      <c r="BY199" s="4">
        <f t="shared" si="70"/>
        <v>0</v>
      </c>
      <c r="BZ199" s="4">
        <f t="shared" si="70"/>
        <v>0</v>
      </c>
      <c r="CA199" s="4">
        <f t="shared" si="70"/>
        <v>0</v>
      </c>
      <c r="CB199" s="4">
        <f t="shared" si="70"/>
        <v>0</v>
      </c>
      <c r="CC199" s="4">
        <f t="shared" ref="CC199:DJ199" si="71">-N((CC155-CB155)&lt;0)*(CC155-CB155)+CB199</f>
        <v>0</v>
      </c>
      <c r="CD199" s="4">
        <f t="shared" si="71"/>
        <v>0</v>
      </c>
      <c r="CE199" s="4">
        <f t="shared" si="71"/>
        <v>0</v>
      </c>
      <c r="CF199" s="4">
        <f t="shared" si="71"/>
        <v>0</v>
      </c>
      <c r="CG199" s="4">
        <f t="shared" si="71"/>
        <v>0</v>
      </c>
      <c r="CH199" s="4">
        <f t="shared" si="71"/>
        <v>0</v>
      </c>
      <c r="CI199" s="4">
        <f t="shared" si="71"/>
        <v>0</v>
      </c>
      <c r="CJ199" s="4">
        <f t="shared" si="71"/>
        <v>0</v>
      </c>
      <c r="CK199" s="4">
        <f t="shared" si="71"/>
        <v>0</v>
      </c>
      <c r="CL199" s="4">
        <f t="shared" si="71"/>
        <v>0</v>
      </c>
      <c r="CM199" s="4">
        <f t="shared" si="71"/>
        <v>0</v>
      </c>
      <c r="CN199" s="4">
        <f t="shared" si="71"/>
        <v>0</v>
      </c>
      <c r="CO199" s="4">
        <f t="shared" si="71"/>
        <v>0</v>
      </c>
      <c r="CP199" s="4">
        <f t="shared" si="71"/>
        <v>0</v>
      </c>
      <c r="CQ199" s="4">
        <f t="shared" si="71"/>
        <v>0</v>
      </c>
      <c r="CR199" s="4">
        <f t="shared" si="71"/>
        <v>0</v>
      </c>
      <c r="CS199" s="4">
        <f t="shared" si="71"/>
        <v>0</v>
      </c>
      <c r="CT199" s="4">
        <f t="shared" si="71"/>
        <v>0</v>
      </c>
      <c r="CU199" s="4">
        <f t="shared" si="71"/>
        <v>0</v>
      </c>
      <c r="CV199" s="4">
        <f t="shared" si="71"/>
        <v>0</v>
      </c>
      <c r="CW199" s="4">
        <f t="shared" si="71"/>
        <v>0</v>
      </c>
      <c r="CX199" s="4">
        <f t="shared" si="71"/>
        <v>0</v>
      </c>
      <c r="CY199" s="4">
        <f t="shared" si="71"/>
        <v>0</v>
      </c>
      <c r="CZ199" s="4">
        <f t="shared" si="71"/>
        <v>0</v>
      </c>
      <c r="DA199" s="4">
        <f t="shared" si="71"/>
        <v>0</v>
      </c>
      <c r="DB199" s="4">
        <f t="shared" si="71"/>
        <v>0</v>
      </c>
      <c r="DC199" s="4">
        <f t="shared" si="71"/>
        <v>0</v>
      </c>
      <c r="DD199" s="4">
        <f t="shared" si="71"/>
        <v>0</v>
      </c>
      <c r="DE199" s="4">
        <f t="shared" si="71"/>
        <v>0</v>
      </c>
      <c r="DF199" s="4">
        <f t="shared" si="71"/>
        <v>0</v>
      </c>
      <c r="DG199" s="4">
        <f t="shared" si="71"/>
        <v>0</v>
      </c>
      <c r="DH199" s="4">
        <f t="shared" si="71"/>
        <v>0</v>
      </c>
      <c r="DI199" s="4">
        <f t="shared" si="71"/>
        <v>0</v>
      </c>
      <c r="DJ199" s="4">
        <f t="shared" si="71"/>
        <v>0</v>
      </c>
    </row>
    <row r="200" spans="1:114">
      <c r="B200" t="str">
        <f t="shared" si="42"/>
        <v>Создание / реконструкция объект №19</v>
      </c>
      <c r="G200" s="7" t="s">
        <v>0</v>
      </c>
      <c r="J200" s="4">
        <f t="shared" ref="J200:AG200" si="72">-N((J156-I156)&lt;0)*(J156-I156)+I200</f>
        <v>0</v>
      </c>
      <c r="K200" s="4">
        <f t="shared" si="72"/>
        <v>0</v>
      </c>
      <c r="L200" s="4">
        <f t="shared" si="72"/>
        <v>0</v>
      </c>
      <c r="M200" s="4">
        <f t="shared" si="72"/>
        <v>0</v>
      </c>
      <c r="N200" s="4">
        <f t="shared" si="72"/>
        <v>0</v>
      </c>
      <c r="O200" s="4">
        <f t="shared" si="72"/>
        <v>0</v>
      </c>
      <c r="P200" s="4">
        <f t="shared" si="72"/>
        <v>0</v>
      </c>
      <c r="Q200" s="4">
        <f t="shared" si="72"/>
        <v>0</v>
      </c>
      <c r="R200" s="4">
        <f t="shared" si="72"/>
        <v>0</v>
      </c>
      <c r="S200" s="4">
        <f t="shared" si="72"/>
        <v>0</v>
      </c>
      <c r="T200" s="4">
        <f t="shared" si="72"/>
        <v>0</v>
      </c>
      <c r="U200" s="4">
        <f t="shared" si="72"/>
        <v>0</v>
      </c>
      <c r="V200" s="4">
        <f t="shared" si="72"/>
        <v>0</v>
      </c>
      <c r="W200" s="4">
        <f t="shared" si="72"/>
        <v>0</v>
      </c>
      <c r="X200" s="4">
        <f t="shared" si="72"/>
        <v>0</v>
      </c>
      <c r="Y200" s="4">
        <f t="shared" si="72"/>
        <v>0</v>
      </c>
      <c r="Z200" s="4">
        <f t="shared" si="72"/>
        <v>0</v>
      </c>
      <c r="AA200" s="4">
        <f t="shared" si="72"/>
        <v>0</v>
      </c>
      <c r="AB200" s="4">
        <f t="shared" si="72"/>
        <v>0</v>
      </c>
      <c r="AC200" s="4">
        <f t="shared" si="72"/>
        <v>0</v>
      </c>
      <c r="AD200" s="4">
        <f t="shared" si="72"/>
        <v>0</v>
      </c>
      <c r="AE200" s="4">
        <f t="shared" si="72"/>
        <v>0</v>
      </c>
      <c r="AF200" s="4">
        <f t="shared" si="72"/>
        <v>0</v>
      </c>
      <c r="AG200" s="4">
        <f t="shared" si="72"/>
        <v>0</v>
      </c>
      <c r="AH200" s="4">
        <f t="shared" ref="AH200:CB200" si="73">-N((AH156-AG156)&lt;0)*(AH156-AG156)+AG200</f>
        <v>0</v>
      </c>
      <c r="AI200" s="4">
        <f t="shared" si="73"/>
        <v>0</v>
      </c>
      <c r="AJ200" s="4">
        <f t="shared" si="73"/>
        <v>0</v>
      </c>
      <c r="AK200" s="4">
        <f t="shared" si="73"/>
        <v>0</v>
      </c>
      <c r="AL200" s="4">
        <f t="shared" si="73"/>
        <v>0</v>
      </c>
      <c r="AM200" s="4">
        <f t="shared" si="73"/>
        <v>0</v>
      </c>
      <c r="AN200" s="4">
        <f t="shared" si="73"/>
        <v>0</v>
      </c>
      <c r="AO200" s="4">
        <f t="shared" si="73"/>
        <v>0</v>
      </c>
      <c r="AP200" s="4">
        <f t="shared" si="73"/>
        <v>0</v>
      </c>
      <c r="AQ200" s="4">
        <f t="shared" si="73"/>
        <v>0</v>
      </c>
      <c r="AR200" s="4">
        <f t="shared" si="73"/>
        <v>0</v>
      </c>
      <c r="AS200" s="4">
        <f t="shared" si="73"/>
        <v>0</v>
      </c>
      <c r="AT200" s="4">
        <f t="shared" si="73"/>
        <v>0</v>
      </c>
      <c r="AU200" s="4">
        <f t="shared" si="73"/>
        <v>0</v>
      </c>
      <c r="AV200" s="4">
        <f t="shared" si="73"/>
        <v>0</v>
      </c>
      <c r="AW200" s="4">
        <f t="shared" si="73"/>
        <v>0</v>
      </c>
      <c r="AX200" s="4">
        <f t="shared" si="73"/>
        <v>0</v>
      </c>
      <c r="AY200" s="4">
        <f t="shared" si="73"/>
        <v>0</v>
      </c>
      <c r="AZ200" s="4">
        <f t="shared" si="73"/>
        <v>0</v>
      </c>
      <c r="BA200" s="4">
        <f t="shared" si="73"/>
        <v>0</v>
      </c>
      <c r="BB200" s="4">
        <f t="shared" si="73"/>
        <v>0</v>
      </c>
      <c r="BC200" s="4">
        <f t="shared" si="73"/>
        <v>0</v>
      </c>
      <c r="BD200" s="4">
        <f t="shared" si="73"/>
        <v>0</v>
      </c>
      <c r="BE200" s="4">
        <f t="shared" si="73"/>
        <v>0</v>
      </c>
      <c r="BF200" s="4">
        <f t="shared" si="73"/>
        <v>0</v>
      </c>
      <c r="BG200" s="4">
        <f t="shared" si="73"/>
        <v>0</v>
      </c>
      <c r="BH200" s="4">
        <f t="shared" si="73"/>
        <v>0</v>
      </c>
      <c r="BI200" s="4">
        <f t="shared" si="73"/>
        <v>0</v>
      </c>
      <c r="BJ200" s="4">
        <f t="shared" si="73"/>
        <v>0</v>
      </c>
      <c r="BK200" s="4">
        <f t="shared" si="73"/>
        <v>0</v>
      </c>
      <c r="BL200" s="4">
        <f t="shared" si="73"/>
        <v>0</v>
      </c>
      <c r="BM200" s="4">
        <f t="shared" si="73"/>
        <v>0</v>
      </c>
      <c r="BN200" s="4">
        <f t="shared" si="73"/>
        <v>0</v>
      </c>
      <c r="BO200" s="4">
        <f t="shared" si="73"/>
        <v>0</v>
      </c>
      <c r="BP200" s="4">
        <f t="shared" si="73"/>
        <v>0</v>
      </c>
      <c r="BQ200" s="4">
        <f t="shared" si="73"/>
        <v>0</v>
      </c>
      <c r="BR200" s="4">
        <f t="shared" si="73"/>
        <v>0</v>
      </c>
      <c r="BS200" s="4">
        <f t="shared" si="73"/>
        <v>0</v>
      </c>
      <c r="BT200" s="4">
        <f t="shared" si="73"/>
        <v>0</v>
      </c>
      <c r="BU200" s="4">
        <f t="shared" si="73"/>
        <v>0</v>
      </c>
      <c r="BV200" s="4">
        <f t="shared" si="73"/>
        <v>0</v>
      </c>
      <c r="BW200" s="4">
        <f t="shared" si="73"/>
        <v>0</v>
      </c>
      <c r="BX200" s="4">
        <f t="shared" si="73"/>
        <v>0</v>
      </c>
      <c r="BY200" s="4">
        <f t="shared" si="73"/>
        <v>0</v>
      </c>
      <c r="BZ200" s="4">
        <f t="shared" si="73"/>
        <v>0</v>
      </c>
      <c r="CA200" s="4">
        <f t="shared" si="73"/>
        <v>0</v>
      </c>
      <c r="CB200" s="4">
        <f t="shared" si="73"/>
        <v>0</v>
      </c>
      <c r="CC200" s="4">
        <f t="shared" ref="CC200:DJ200" si="74">-N((CC156-CB156)&lt;0)*(CC156-CB156)+CB200</f>
        <v>0</v>
      </c>
      <c r="CD200" s="4">
        <f t="shared" si="74"/>
        <v>0</v>
      </c>
      <c r="CE200" s="4">
        <f t="shared" si="74"/>
        <v>0</v>
      </c>
      <c r="CF200" s="4">
        <f t="shared" si="74"/>
        <v>0</v>
      </c>
      <c r="CG200" s="4">
        <f t="shared" si="74"/>
        <v>0</v>
      </c>
      <c r="CH200" s="4">
        <f t="shared" si="74"/>
        <v>0</v>
      </c>
      <c r="CI200" s="4">
        <f t="shared" si="74"/>
        <v>0</v>
      </c>
      <c r="CJ200" s="4">
        <f t="shared" si="74"/>
        <v>0</v>
      </c>
      <c r="CK200" s="4">
        <f t="shared" si="74"/>
        <v>0</v>
      </c>
      <c r="CL200" s="4">
        <f t="shared" si="74"/>
        <v>0</v>
      </c>
      <c r="CM200" s="4">
        <f t="shared" si="74"/>
        <v>0</v>
      </c>
      <c r="CN200" s="4">
        <f t="shared" si="74"/>
        <v>0</v>
      </c>
      <c r="CO200" s="4">
        <f t="shared" si="74"/>
        <v>0</v>
      </c>
      <c r="CP200" s="4">
        <f t="shared" si="74"/>
        <v>0</v>
      </c>
      <c r="CQ200" s="4">
        <f t="shared" si="74"/>
        <v>0</v>
      </c>
      <c r="CR200" s="4">
        <f t="shared" si="74"/>
        <v>0</v>
      </c>
      <c r="CS200" s="4">
        <f t="shared" si="74"/>
        <v>0</v>
      </c>
      <c r="CT200" s="4">
        <f t="shared" si="74"/>
        <v>0</v>
      </c>
      <c r="CU200" s="4">
        <f t="shared" si="74"/>
        <v>0</v>
      </c>
      <c r="CV200" s="4">
        <f t="shared" si="74"/>
        <v>0</v>
      </c>
      <c r="CW200" s="4">
        <f t="shared" si="74"/>
        <v>0</v>
      </c>
      <c r="CX200" s="4">
        <f t="shared" si="74"/>
        <v>0</v>
      </c>
      <c r="CY200" s="4">
        <f t="shared" si="74"/>
        <v>0</v>
      </c>
      <c r="CZ200" s="4">
        <f t="shared" si="74"/>
        <v>0</v>
      </c>
      <c r="DA200" s="4">
        <f t="shared" si="74"/>
        <v>0</v>
      </c>
      <c r="DB200" s="4">
        <f t="shared" si="74"/>
        <v>0</v>
      </c>
      <c r="DC200" s="4">
        <f t="shared" si="74"/>
        <v>0</v>
      </c>
      <c r="DD200" s="4">
        <f t="shared" si="74"/>
        <v>0</v>
      </c>
      <c r="DE200" s="4">
        <f t="shared" si="74"/>
        <v>0</v>
      </c>
      <c r="DF200" s="4">
        <f t="shared" si="74"/>
        <v>0</v>
      </c>
      <c r="DG200" s="4">
        <f t="shared" si="74"/>
        <v>0</v>
      </c>
      <c r="DH200" s="4">
        <f t="shared" si="74"/>
        <v>0</v>
      </c>
      <c r="DI200" s="4">
        <f t="shared" si="74"/>
        <v>0</v>
      </c>
      <c r="DJ200" s="4">
        <f t="shared" si="74"/>
        <v>0</v>
      </c>
    </row>
    <row r="201" spans="1:114">
      <c r="B201" t="str">
        <f t="shared" si="42"/>
        <v>Создание / реконструкция объект №20</v>
      </c>
      <c r="G201" s="7" t="s">
        <v>0</v>
      </c>
      <c r="J201" s="4">
        <f t="shared" ref="J201:AG201" si="75">-N((J157-I157)&lt;0)*(J157-I157)+I201</f>
        <v>0</v>
      </c>
      <c r="K201" s="4">
        <f t="shared" si="75"/>
        <v>0</v>
      </c>
      <c r="L201" s="4">
        <f t="shared" si="75"/>
        <v>0</v>
      </c>
      <c r="M201" s="4">
        <f t="shared" si="75"/>
        <v>0</v>
      </c>
      <c r="N201" s="4">
        <f t="shared" si="75"/>
        <v>0</v>
      </c>
      <c r="O201" s="4">
        <f t="shared" si="75"/>
        <v>0</v>
      </c>
      <c r="P201" s="4">
        <f t="shared" si="75"/>
        <v>0</v>
      </c>
      <c r="Q201" s="4">
        <f t="shared" si="75"/>
        <v>0</v>
      </c>
      <c r="R201" s="4">
        <f t="shared" si="75"/>
        <v>0</v>
      </c>
      <c r="S201" s="4">
        <f t="shared" si="75"/>
        <v>0</v>
      </c>
      <c r="T201" s="4">
        <f t="shared" si="75"/>
        <v>0</v>
      </c>
      <c r="U201" s="4">
        <f t="shared" si="75"/>
        <v>0</v>
      </c>
      <c r="V201" s="4">
        <f t="shared" si="75"/>
        <v>0</v>
      </c>
      <c r="W201" s="4">
        <f t="shared" si="75"/>
        <v>0</v>
      </c>
      <c r="X201" s="4">
        <f t="shared" si="75"/>
        <v>0</v>
      </c>
      <c r="Y201" s="4">
        <f t="shared" si="75"/>
        <v>0</v>
      </c>
      <c r="Z201" s="4">
        <f t="shared" si="75"/>
        <v>0</v>
      </c>
      <c r="AA201" s="4">
        <f t="shared" si="75"/>
        <v>0</v>
      </c>
      <c r="AB201" s="4">
        <f t="shared" si="75"/>
        <v>0</v>
      </c>
      <c r="AC201" s="4">
        <f t="shared" si="75"/>
        <v>0</v>
      </c>
      <c r="AD201" s="4">
        <f t="shared" si="75"/>
        <v>0</v>
      </c>
      <c r="AE201" s="4">
        <f t="shared" si="75"/>
        <v>0</v>
      </c>
      <c r="AF201" s="4">
        <f t="shared" si="75"/>
        <v>0</v>
      </c>
      <c r="AG201" s="4">
        <f t="shared" si="75"/>
        <v>0</v>
      </c>
      <c r="AH201" s="4">
        <f t="shared" ref="AH201:CB201" si="76">-N((AH157-AG157)&lt;0)*(AH157-AG157)+AG201</f>
        <v>0</v>
      </c>
      <c r="AI201" s="4">
        <f t="shared" si="76"/>
        <v>0</v>
      </c>
      <c r="AJ201" s="4">
        <f t="shared" si="76"/>
        <v>0</v>
      </c>
      <c r="AK201" s="4">
        <f t="shared" si="76"/>
        <v>0</v>
      </c>
      <c r="AL201" s="4">
        <f t="shared" si="76"/>
        <v>0</v>
      </c>
      <c r="AM201" s="4">
        <f t="shared" si="76"/>
        <v>0</v>
      </c>
      <c r="AN201" s="4">
        <f t="shared" si="76"/>
        <v>0</v>
      </c>
      <c r="AO201" s="4">
        <f t="shared" si="76"/>
        <v>0</v>
      </c>
      <c r="AP201" s="4">
        <f t="shared" si="76"/>
        <v>0</v>
      </c>
      <c r="AQ201" s="4">
        <f t="shared" si="76"/>
        <v>0</v>
      </c>
      <c r="AR201" s="4">
        <f t="shared" si="76"/>
        <v>0</v>
      </c>
      <c r="AS201" s="4">
        <f t="shared" si="76"/>
        <v>0</v>
      </c>
      <c r="AT201" s="4">
        <f t="shared" si="76"/>
        <v>0</v>
      </c>
      <c r="AU201" s="4">
        <f t="shared" si="76"/>
        <v>0</v>
      </c>
      <c r="AV201" s="4">
        <f t="shared" si="76"/>
        <v>0</v>
      </c>
      <c r="AW201" s="4">
        <f t="shared" si="76"/>
        <v>0</v>
      </c>
      <c r="AX201" s="4">
        <f t="shared" si="76"/>
        <v>0</v>
      </c>
      <c r="AY201" s="4">
        <f t="shared" si="76"/>
        <v>0</v>
      </c>
      <c r="AZ201" s="4">
        <f t="shared" si="76"/>
        <v>0</v>
      </c>
      <c r="BA201" s="4">
        <f t="shared" si="76"/>
        <v>0</v>
      </c>
      <c r="BB201" s="4">
        <f t="shared" si="76"/>
        <v>0</v>
      </c>
      <c r="BC201" s="4">
        <f t="shared" si="76"/>
        <v>0</v>
      </c>
      <c r="BD201" s="4">
        <f t="shared" si="76"/>
        <v>0</v>
      </c>
      <c r="BE201" s="4">
        <f t="shared" si="76"/>
        <v>0</v>
      </c>
      <c r="BF201" s="4">
        <f t="shared" si="76"/>
        <v>0</v>
      </c>
      <c r="BG201" s="4">
        <f t="shared" si="76"/>
        <v>0</v>
      </c>
      <c r="BH201" s="4">
        <f t="shared" si="76"/>
        <v>0</v>
      </c>
      <c r="BI201" s="4">
        <f t="shared" si="76"/>
        <v>0</v>
      </c>
      <c r="BJ201" s="4">
        <f t="shared" si="76"/>
        <v>0</v>
      </c>
      <c r="BK201" s="4">
        <f t="shared" si="76"/>
        <v>0</v>
      </c>
      <c r="BL201" s="4">
        <f t="shared" si="76"/>
        <v>0</v>
      </c>
      <c r="BM201" s="4">
        <f t="shared" si="76"/>
        <v>0</v>
      </c>
      <c r="BN201" s="4">
        <f t="shared" si="76"/>
        <v>0</v>
      </c>
      <c r="BO201" s="4">
        <f t="shared" si="76"/>
        <v>0</v>
      </c>
      <c r="BP201" s="4">
        <f t="shared" si="76"/>
        <v>0</v>
      </c>
      <c r="BQ201" s="4">
        <f t="shared" si="76"/>
        <v>0</v>
      </c>
      <c r="BR201" s="4">
        <f t="shared" si="76"/>
        <v>0</v>
      </c>
      <c r="BS201" s="4">
        <f t="shared" si="76"/>
        <v>0</v>
      </c>
      <c r="BT201" s="4">
        <f t="shared" si="76"/>
        <v>0</v>
      </c>
      <c r="BU201" s="4">
        <f t="shared" si="76"/>
        <v>0</v>
      </c>
      <c r="BV201" s="4">
        <f t="shared" si="76"/>
        <v>0</v>
      </c>
      <c r="BW201" s="4">
        <f t="shared" si="76"/>
        <v>0</v>
      </c>
      <c r="BX201" s="4">
        <f t="shared" si="76"/>
        <v>0</v>
      </c>
      <c r="BY201" s="4">
        <f t="shared" si="76"/>
        <v>0</v>
      </c>
      <c r="BZ201" s="4">
        <f t="shared" si="76"/>
        <v>0</v>
      </c>
      <c r="CA201" s="4">
        <f t="shared" si="76"/>
        <v>0</v>
      </c>
      <c r="CB201" s="4">
        <f t="shared" si="76"/>
        <v>0</v>
      </c>
      <c r="CC201" s="4">
        <f t="shared" ref="CC201:DJ201" si="77">-N((CC157-CB157)&lt;0)*(CC157-CB157)+CB201</f>
        <v>0</v>
      </c>
      <c r="CD201" s="4">
        <f t="shared" si="77"/>
        <v>0</v>
      </c>
      <c r="CE201" s="4">
        <f t="shared" si="77"/>
        <v>0</v>
      </c>
      <c r="CF201" s="4">
        <f t="shared" si="77"/>
        <v>0</v>
      </c>
      <c r="CG201" s="4">
        <f t="shared" si="77"/>
        <v>0</v>
      </c>
      <c r="CH201" s="4">
        <f t="shared" si="77"/>
        <v>0</v>
      </c>
      <c r="CI201" s="4">
        <f t="shared" si="77"/>
        <v>0</v>
      </c>
      <c r="CJ201" s="4">
        <f t="shared" si="77"/>
        <v>0</v>
      </c>
      <c r="CK201" s="4">
        <f t="shared" si="77"/>
        <v>0</v>
      </c>
      <c r="CL201" s="4">
        <f t="shared" si="77"/>
        <v>0</v>
      </c>
      <c r="CM201" s="4">
        <f t="shared" si="77"/>
        <v>0</v>
      </c>
      <c r="CN201" s="4">
        <f t="shared" si="77"/>
        <v>0</v>
      </c>
      <c r="CO201" s="4">
        <f t="shared" si="77"/>
        <v>0</v>
      </c>
      <c r="CP201" s="4">
        <f t="shared" si="77"/>
        <v>0</v>
      </c>
      <c r="CQ201" s="4">
        <f t="shared" si="77"/>
        <v>0</v>
      </c>
      <c r="CR201" s="4">
        <f t="shared" si="77"/>
        <v>0</v>
      </c>
      <c r="CS201" s="4">
        <f t="shared" si="77"/>
        <v>0</v>
      </c>
      <c r="CT201" s="4">
        <f t="shared" si="77"/>
        <v>0</v>
      </c>
      <c r="CU201" s="4">
        <f t="shared" si="77"/>
        <v>0</v>
      </c>
      <c r="CV201" s="4">
        <f t="shared" si="77"/>
        <v>0</v>
      </c>
      <c r="CW201" s="4">
        <f t="shared" si="77"/>
        <v>0</v>
      </c>
      <c r="CX201" s="4">
        <f t="shared" si="77"/>
        <v>0</v>
      </c>
      <c r="CY201" s="4">
        <f t="shared" si="77"/>
        <v>0</v>
      </c>
      <c r="CZ201" s="4">
        <f t="shared" si="77"/>
        <v>0</v>
      </c>
      <c r="DA201" s="4">
        <f t="shared" si="77"/>
        <v>0</v>
      </c>
      <c r="DB201" s="4">
        <f t="shared" si="77"/>
        <v>0</v>
      </c>
      <c r="DC201" s="4">
        <f t="shared" si="77"/>
        <v>0</v>
      </c>
      <c r="DD201" s="4">
        <f t="shared" si="77"/>
        <v>0</v>
      </c>
      <c r="DE201" s="4">
        <f t="shared" si="77"/>
        <v>0</v>
      </c>
      <c r="DF201" s="4">
        <f t="shared" si="77"/>
        <v>0</v>
      </c>
      <c r="DG201" s="4">
        <f t="shared" si="77"/>
        <v>0</v>
      </c>
      <c r="DH201" s="4">
        <f t="shared" si="77"/>
        <v>0</v>
      </c>
      <c r="DI201" s="4">
        <f t="shared" si="77"/>
        <v>0</v>
      </c>
      <c r="DJ201" s="4">
        <f t="shared" si="77"/>
        <v>0</v>
      </c>
    </row>
    <row r="202" spans="1:114">
      <c r="CQ202" s="5"/>
      <c r="CR202" s="5"/>
      <c r="CS202" s="5"/>
      <c r="CT202" s="5"/>
      <c r="CU202" s="5"/>
      <c r="CV202" s="5"/>
      <c r="CW202" s="5"/>
      <c r="CX202" s="5"/>
      <c r="CY202" s="5"/>
      <c r="CZ202" s="5"/>
      <c r="DA202" s="5"/>
      <c r="DB202" s="5"/>
      <c r="DC202" s="5"/>
      <c r="DD202" s="5"/>
      <c r="DE202" s="5"/>
      <c r="DF202" s="5"/>
      <c r="DG202" s="5"/>
      <c r="DH202" s="5"/>
      <c r="DI202" s="5"/>
      <c r="DJ202" s="5"/>
    </row>
    <row r="203" spans="1:114" s="78" customFormat="1">
      <c r="A203" s="160"/>
      <c r="B203" s="78" t="s">
        <v>241</v>
      </c>
      <c r="G203" s="79"/>
      <c r="I203" s="80"/>
      <c r="CQ203" s="80"/>
      <c r="CR203" s="80"/>
      <c r="CS203" s="80"/>
      <c r="CT203" s="80"/>
      <c r="CU203" s="80"/>
      <c r="CV203" s="80"/>
      <c r="CW203" s="80"/>
      <c r="CX203" s="80"/>
      <c r="CY203" s="80"/>
      <c r="CZ203" s="80"/>
      <c r="DA203" s="80"/>
      <c r="DB203" s="80"/>
      <c r="DC203" s="80"/>
      <c r="DD203" s="80"/>
      <c r="DE203" s="80"/>
      <c r="DF203" s="80"/>
      <c r="DG203" s="80"/>
      <c r="DH203" s="80"/>
      <c r="DI203" s="80"/>
      <c r="DJ203" s="80"/>
    </row>
    <row r="204" spans="1:114">
      <c r="B204" t="str">
        <f t="shared" ref="B204:B223" si="78">B160</f>
        <v>Создание / реконструкция объект №1</v>
      </c>
      <c r="G204" s="7" t="s">
        <v>0</v>
      </c>
      <c r="J204" s="4">
        <f>Ввод!$H26*J160/4</f>
        <v>0</v>
      </c>
      <c r="K204" s="4">
        <f>Ввод!$H26*K160/4</f>
        <v>0</v>
      </c>
      <c r="L204" s="4">
        <f>Ввод!$H26*L160/4</f>
        <v>0</v>
      </c>
      <c r="M204" s="4">
        <f>Ввод!$H26*M160/4</f>
        <v>0</v>
      </c>
      <c r="N204" s="4">
        <f>Ввод!$H26*N160/4</f>
        <v>0</v>
      </c>
      <c r="O204" s="4">
        <f>Ввод!$H26*O160/4</f>
        <v>0</v>
      </c>
      <c r="P204" s="4">
        <f>Ввод!$H26*P160/4</f>
        <v>8333.3333333333339</v>
      </c>
      <c r="Q204" s="4">
        <f>Ввод!$H26*Q160/4</f>
        <v>8333.3333333333339</v>
      </c>
      <c r="R204" s="4">
        <f>Ввод!$H26*R160/4</f>
        <v>8333.3333333333339</v>
      </c>
      <c r="S204" s="4">
        <f>Ввод!$H26*S160/4</f>
        <v>8333.3333333333339</v>
      </c>
      <c r="T204" s="4">
        <f>Ввод!$H26*T160/4</f>
        <v>8333.3333333333339</v>
      </c>
      <c r="U204" s="4">
        <f>Ввод!$H26*U160/4</f>
        <v>8333.3333333333339</v>
      </c>
      <c r="V204" s="4">
        <f>Ввод!$H26*V160/4</f>
        <v>8333.3333333333339</v>
      </c>
      <c r="W204" s="4">
        <f>Ввод!$H26*W160/4</f>
        <v>8333.3333333333339</v>
      </c>
      <c r="X204" s="4">
        <f>Ввод!$H26*X160/4</f>
        <v>8333.3333333333339</v>
      </c>
      <c r="Y204" s="4">
        <f>Ввод!$H26*Y160/4</f>
        <v>8333.3333333333339</v>
      </c>
      <c r="Z204" s="4">
        <f>Ввод!$H26*Z160/4</f>
        <v>8333.3333333333339</v>
      </c>
      <c r="AA204" s="4">
        <f>Ввод!$H26*AA160/4</f>
        <v>8333.3333333333339</v>
      </c>
      <c r="AB204" s="4">
        <f>Ввод!$H26*AB160/4</f>
        <v>8333.3333333333339</v>
      </c>
      <c r="AC204" s="4">
        <f>Ввод!$H26*AC160/4</f>
        <v>8333.3333333333339</v>
      </c>
      <c r="AD204" s="4">
        <f>Ввод!$H26*AD160/4</f>
        <v>8333.3333333333339</v>
      </c>
      <c r="AE204" s="4">
        <f>Ввод!$H26*AE160/4</f>
        <v>8333.3333333333339</v>
      </c>
      <c r="AF204" s="4">
        <f>Ввод!$H26*AF160/4</f>
        <v>8333.3333333333339</v>
      </c>
      <c r="AG204" s="4">
        <f>Ввод!$H26*AG160/4</f>
        <v>8333.3333333333339</v>
      </c>
      <c r="AH204" s="4">
        <f>Ввод!$H26*AH160/4</f>
        <v>8333.3333333333339</v>
      </c>
      <c r="AI204" s="4">
        <f>Ввод!$H26*AI160/4</f>
        <v>8333.3333333333339</v>
      </c>
      <c r="AJ204" s="4">
        <f>Ввод!$H26*AJ160/4</f>
        <v>8333.3333333333339</v>
      </c>
      <c r="AK204" s="4">
        <f>Ввод!$H26*AK160/4</f>
        <v>8333.3333333333339</v>
      </c>
      <c r="AL204" s="4">
        <f>Ввод!$H26*AL160/4</f>
        <v>8333.3333333333339</v>
      </c>
      <c r="AM204" s="4">
        <f>Ввод!$H26*AM160/4</f>
        <v>8333.3333333333339</v>
      </c>
      <c r="AN204" s="4">
        <f>Ввод!$H26*AN160/4</f>
        <v>8333.3333333333339</v>
      </c>
      <c r="AO204" s="4">
        <f>Ввод!$H26*AO160/4</f>
        <v>8333.3333333333339</v>
      </c>
      <c r="AP204" s="4">
        <f>Ввод!$H26*AP160/4</f>
        <v>8333.3333333333339</v>
      </c>
      <c r="AQ204" s="4">
        <f>Ввод!$H26*AQ160/4</f>
        <v>8333.3333333333339</v>
      </c>
      <c r="AR204" s="4">
        <f>Ввод!$H26*AR160/4</f>
        <v>8333.3333333333339</v>
      </c>
      <c r="AS204" s="4">
        <f>Ввод!$H26*AS160/4</f>
        <v>8333.3333333333339</v>
      </c>
      <c r="AT204" s="4">
        <f>Ввод!$H26*AT160/4</f>
        <v>8333.3333333333339</v>
      </c>
      <c r="AU204" s="4">
        <f>Ввод!$H26*AU160/4</f>
        <v>8333.3333333333339</v>
      </c>
      <c r="AV204" s="4">
        <f>Ввод!$H26*AV160/4</f>
        <v>8333.3333333333339</v>
      </c>
      <c r="AW204" s="4">
        <f>Ввод!$H26*AW160/4</f>
        <v>8333.3333333333339</v>
      </c>
      <c r="AX204" s="4">
        <f>Ввод!$H26*AX160/4</f>
        <v>8333.3333333333339</v>
      </c>
      <c r="AY204" s="4">
        <f>Ввод!$H26*AY160/4</f>
        <v>8333.3333333333339</v>
      </c>
      <c r="AZ204" s="4">
        <f>Ввод!$H26*AZ160/4</f>
        <v>8333.3333333333339</v>
      </c>
      <c r="BA204" s="4">
        <f>Ввод!$H26*BA160/4</f>
        <v>8333.3333333333339</v>
      </c>
      <c r="BB204" s="4">
        <f>Ввод!$H26*BB160/4</f>
        <v>8333.3333333333339</v>
      </c>
      <c r="BC204" s="4">
        <f>Ввод!$H26*BC160/4</f>
        <v>8333.3333333333339</v>
      </c>
      <c r="BD204" s="4">
        <f>Ввод!$H26*BD160/4</f>
        <v>8333.3333333333339</v>
      </c>
      <c r="BE204" s="4">
        <f>Ввод!$H26*BE160/4</f>
        <v>8333.3333333333339</v>
      </c>
      <c r="BF204" s="4">
        <f>Ввод!$H26*BF160/4</f>
        <v>8333.3333333333339</v>
      </c>
      <c r="BG204" s="4">
        <f>Ввод!$H26*BG160/4</f>
        <v>8333.3333333333339</v>
      </c>
      <c r="BH204" s="4">
        <f>Ввод!$H26*BH160/4</f>
        <v>8333.3333333333339</v>
      </c>
      <c r="BI204" s="4">
        <f>Ввод!$H26*BI160/4</f>
        <v>8333.3333333333339</v>
      </c>
      <c r="BJ204" s="4">
        <f>Ввод!$H26*BJ160/4</f>
        <v>8333.3333333333339</v>
      </c>
      <c r="BK204" s="4">
        <f>Ввод!$H26*BK160/4</f>
        <v>8333.3333333333339</v>
      </c>
      <c r="BL204" s="4">
        <f>Ввод!$H26*BL160/4</f>
        <v>8333.3333333333339</v>
      </c>
      <c r="BM204" s="4">
        <f>Ввод!$H26*BM160/4</f>
        <v>8333.3333333333339</v>
      </c>
      <c r="BN204" s="4">
        <f>Ввод!$H26*BN160/4</f>
        <v>8333.3333333333339</v>
      </c>
      <c r="BO204" s="4">
        <f>Ввод!$H26*BO160/4</f>
        <v>8333.3333333333339</v>
      </c>
      <c r="BP204" s="4">
        <f>Ввод!$H26*BP160/4</f>
        <v>8333.3333333333339</v>
      </c>
      <c r="BQ204" s="4">
        <f>Ввод!$H26*BQ160/4</f>
        <v>8333.3333333333339</v>
      </c>
      <c r="BR204" s="4">
        <f>Ввод!$H26*BR160/4</f>
        <v>8333.3333333333339</v>
      </c>
      <c r="BS204" s="4">
        <f>Ввод!$H26*BS160/4</f>
        <v>8333.3333333333339</v>
      </c>
      <c r="BT204" s="4">
        <f>Ввод!$H26*BT160/4</f>
        <v>8333.3333333333339</v>
      </c>
      <c r="BU204" s="4">
        <f>Ввод!$H26*BU160/4</f>
        <v>8333.3333333333339</v>
      </c>
      <c r="BV204" s="4">
        <f>Ввод!$H26*BV160/4</f>
        <v>8333.3333333333339</v>
      </c>
      <c r="BW204" s="4">
        <f>Ввод!$H26*BW160/4</f>
        <v>8333.3333333333339</v>
      </c>
      <c r="BX204" s="4">
        <f>Ввод!$H26*BX160/4</f>
        <v>8333.3333333333339</v>
      </c>
      <c r="BY204" s="4">
        <f>Ввод!$H26*BY160/4</f>
        <v>8333.3333333333339</v>
      </c>
      <c r="BZ204" s="4">
        <f>Ввод!$H26*BZ160/4</f>
        <v>8333.3333333333339</v>
      </c>
      <c r="CA204" s="4">
        <f>Ввод!$H26*CA160/4</f>
        <v>8333.3333333333339</v>
      </c>
      <c r="CB204" s="4">
        <f>Ввод!$H26*CB160/4</f>
        <v>8333.3333333333339</v>
      </c>
      <c r="CC204" s="4">
        <f>Ввод!$H26*CC160/4</f>
        <v>8333.3333333333339</v>
      </c>
      <c r="CD204" s="4">
        <f>Ввод!$H26*CD160/4</f>
        <v>8333.3333333333339</v>
      </c>
      <c r="CE204" s="4">
        <f>Ввод!$H26*CE160/4</f>
        <v>8333.3333333333339</v>
      </c>
      <c r="CF204" s="4">
        <f>Ввод!$H26*CF160/4</f>
        <v>8333.3333333333339</v>
      </c>
      <c r="CG204" s="4">
        <f>Ввод!$H26*CG160/4</f>
        <v>8333.3333333333339</v>
      </c>
      <c r="CH204" s="4">
        <f>Ввод!$H26*CH160/4</f>
        <v>8333.3333333333339</v>
      </c>
      <c r="CI204" s="4">
        <f>Ввод!$H26*CI160/4</f>
        <v>8333.3333333333339</v>
      </c>
      <c r="CJ204" s="4">
        <f>Ввод!$H26*CJ160/4</f>
        <v>8333.3333333333339</v>
      </c>
      <c r="CK204" s="4">
        <f>Ввод!$H26*CK160/4</f>
        <v>8333.3333333333339</v>
      </c>
      <c r="CL204" s="4">
        <f>Ввод!$H26*CL160/4</f>
        <v>8333.3333333333339</v>
      </c>
      <c r="CM204" s="4">
        <f>Ввод!$H26*CM160/4</f>
        <v>8333.3333333333339</v>
      </c>
      <c r="CN204" s="4">
        <f>Ввод!$H26*CN160/4</f>
        <v>8333.3333333333339</v>
      </c>
      <c r="CO204" s="4">
        <f>Ввод!$H26*CO160/4</f>
        <v>8333.3333333333339</v>
      </c>
      <c r="CP204" s="4">
        <f>Ввод!$H26*CP160/4</f>
        <v>8333.3333333333339</v>
      </c>
      <c r="CQ204" s="4">
        <f>Ввод!$H26*CQ160/4</f>
        <v>8333.3333333333339</v>
      </c>
      <c r="CR204" s="4">
        <f>Ввод!$H26*CR160/4</f>
        <v>8333.3333333333339</v>
      </c>
      <c r="CS204" s="4">
        <f>Ввод!$H26*CS160/4</f>
        <v>8333.3333333333339</v>
      </c>
      <c r="CT204" s="4">
        <f>Ввод!$H26*CT160/4</f>
        <v>8333.3333333333339</v>
      </c>
      <c r="CU204" s="4">
        <f>Ввод!$H26*CU160/4</f>
        <v>8333.3333333333339</v>
      </c>
      <c r="CV204" s="4">
        <f>Ввод!$H26*CV160/4</f>
        <v>8333.3333333333339</v>
      </c>
      <c r="CW204" s="4">
        <f>Ввод!$H26*CW160/4</f>
        <v>8333.3333333333339</v>
      </c>
      <c r="CX204" s="4">
        <f>Ввод!$H26*CX160/4</f>
        <v>8333.3333333333339</v>
      </c>
      <c r="CY204" s="4">
        <f>Ввод!$H26*CY160/4</f>
        <v>8333.3333333333339</v>
      </c>
      <c r="CZ204" s="4">
        <f>Ввод!$H26*CZ160/4</f>
        <v>8333.3333333333339</v>
      </c>
      <c r="DA204" s="4">
        <f>Ввод!$H26*DA160/4</f>
        <v>8333.3333333333339</v>
      </c>
      <c r="DB204" s="4">
        <f>Ввод!$H26*DB160/4</f>
        <v>8333.3333333333339</v>
      </c>
      <c r="DC204" s="4">
        <f>Ввод!$H26*DC160/4</f>
        <v>8333.3333333333339</v>
      </c>
      <c r="DD204" s="4">
        <f>Ввод!$H26*DD160/4</f>
        <v>8333.3333333333339</v>
      </c>
      <c r="DE204" s="4">
        <f>Ввод!$H26*DE160/4</f>
        <v>8333.3333333333339</v>
      </c>
      <c r="DF204" s="4">
        <f>Ввод!$H26*DF160/4</f>
        <v>8333.3333333333339</v>
      </c>
      <c r="DG204" s="4">
        <f>Ввод!$H26*DG160/4</f>
        <v>8333.3333333333339</v>
      </c>
      <c r="DH204" s="4">
        <f>Ввод!$H26*DH160/4</f>
        <v>8333.3333333333339</v>
      </c>
      <c r="DI204" s="4">
        <f>Ввод!$H26*DI160/4</f>
        <v>8333.3333333333339</v>
      </c>
      <c r="DJ204" s="4">
        <f>Ввод!$H26*DJ160/4</f>
        <v>8333.3333333333339</v>
      </c>
    </row>
    <row r="205" spans="1:114">
      <c r="B205" t="str">
        <f t="shared" si="78"/>
        <v>Создание / реконструкция объект №2</v>
      </c>
      <c r="G205" s="7" t="s">
        <v>0</v>
      </c>
      <c r="J205" s="4">
        <f>Ввод!$H27*J161/4</f>
        <v>0</v>
      </c>
      <c r="K205" s="4">
        <f>Ввод!$H27*K161/4</f>
        <v>0</v>
      </c>
      <c r="L205" s="4">
        <f>Ввод!$H27*L161/4</f>
        <v>0</v>
      </c>
      <c r="M205" s="4">
        <f>Ввод!$H27*M161/4</f>
        <v>0</v>
      </c>
      <c r="N205" s="4">
        <f>Ввод!$H27*N161/4</f>
        <v>0</v>
      </c>
      <c r="O205" s="4">
        <f>Ввод!$H27*O161/4</f>
        <v>0</v>
      </c>
      <c r="P205" s="4">
        <f>Ввод!$H27*P161/4</f>
        <v>8333.3333333333339</v>
      </c>
      <c r="Q205" s="4">
        <f>Ввод!$H27*Q161/4</f>
        <v>8333.3333333333339</v>
      </c>
      <c r="R205" s="4">
        <f>Ввод!$H27*R161/4</f>
        <v>8333.3333333333339</v>
      </c>
      <c r="S205" s="4">
        <f>Ввод!$H27*S161/4</f>
        <v>8333.3333333333339</v>
      </c>
      <c r="T205" s="4">
        <f>Ввод!$H27*T161/4</f>
        <v>8333.3333333333339</v>
      </c>
      <c r="U205" s="4">
        <f>Ввод!$H27*U161/4</f>
        <v>8333.3333333333339</v>
      </c>
      <c r="V205" s="4">
        <f>Ввод!$H27*V161/4</f>
        <v>8333.3333333333339</v>
      </c>
      <c r="W205" s="4">
        <f>Ввод!$H27*W161/4</f>
        <v>8333.3333333333339</v>
      </c>
      <c r="X205" s="4">
        <f>Ввод!$H27*X161/4</f>
        <v>8333.3333333333339</v>
      </c>
      <c r="Y205" s="4">
        <f>Ввод!$H27*Y161/4</f>
        <v>8333.3333333333339</v>
      </c>
      <c r="Z205" s="4">
        <f>Ввод!$H27*Z161/4</f>
        <v>8333.3333333333339</v>
      </c>
      <c r="AA205" s="4">
        <f>Ввод!$H27*AA161/4</f>
        <v>8333.3333333333339</v>
      </c>
      <c r="AB205" s="4">
        <f>Ввод!$H27*AB161/4</f>
        <v>8333.3333333333339</v>
      </c>
      <c r="AC205" s="4">
        <f>Ввод!$H27*AC161/4</f>
        <v>8333.3333333333339</v>
      </c>
      <c r="AD205" s="4">
        <f>Ввод!$H27*AD161/4</f>
        <v>8333.3333333333339</v>
      </c>
      <c r="AE205" s="4">
        <f>Ввод!$H27*AE161/4</f>
        <v>8333.3333333333339</v>
      </c>
      <c r="AF205" s="4">
        <f>Ввод!$H27*AF161/4</f>
        <v>8333.3333333333339</v>
      </c>
      <c r="AG205" s="4">
        <f>Ввод!$H27*AG161/4</f>
        <v>8333.3333333333339</v>
      </c>
      <c r="AH205" s="4">
        <f>Ввод!$H27*AH161/4</f>
        <v>8333.3333333333339</v>
      </c>
      <c r="AI205" s="4">
        <f>Ввод!$H27*AI161/4</f>
        <v>8333.3333333333339</v>
      </c>
      <c r="AJ205" s="4">
        <f>Ввод!$H27*AJ161/4</f>
        <v>8333.3333333333339</v>
      </c>
      <c r="AK205" s="4">
        <f>Ввод!$H27*AK161/4</f>
        <v>8333.3333333333339</v>
      </c>
      <c r="AL205" s="4">
        <f>Ввод!$H27*AL161/4</f>
        <v>8333.3333333333339</v>
      </c>
      <c r="AM205" s="4">
        <f>Ввод!$H27*AM161/4</f>
        <v>8333.3333333333339</v>
      </c>
      <c r="AN205" s="4">
        <f>Ввод!$H27*AN161/4</f>
        <v>8333.3333333333339</v>
      </c>
      <c r="AO205" s="4">
        <f>Ввод!$H27*AO161/4</f>
        <v>8333.3333333333339</v>
      </c>
      <c r="AP205" s="4">
        <f>Ввод!$H27*AP161/4</f>
        <v>8333.3333333333339</v>
      </c>
      <c r="AQ205" s="4">
        <f>Ввод!$H27*AQ161/4</f>
        <v>8333.3333333333339</v>
      </c>
      <c r="AR205" s="4">
        <f>Ввод!$H27*AR161/4</f>
        <v>8333.3333333333339</v>
      </c>
      <c r="AS205" s="4">
        <f>Ввод!$H27*AS161/4</f>
        <v>8333.3333333333339</v>
      </c>
      <c r="AT205" s="4">
        <f>Ввод!$H27*AT161/4</f>
        <v>8333.3333333333339</v>
      </c>
      <c r="AU205" s="4">
        <f>Ввод!$H27*AU161/4</f>
        <v>8333.3333333333339</v>
      </c>
      <c r="AV205" s="4">
        <f>Ввод!$H27*AV161/4</f>
        <v>8333.3333333333339</v>
      </c>
      <c r="AW205" s="4">
        <f>Ввод!$H27*AW161/4</f>
        <v>8333.3333333333339</v>
      </c>
      <c r="AX205" s="4">
        <f>Ввод!$H27*AX161/4</f>
        <v>8333.3333333333339</v>
      </c>
      <c r="AY205" s="4">
        <f>Ввод!$H27*AY161/4</f>
        <v>8333.3333333333339</v>
      </c>
      <c r="AZ205" s="4">
        <f>Ввод!$H27*AZ161/4</f>
        <v>8333.3333333333339</v>
      </c>
      <c r="BA205" s="4">
        <f>Ввод!$H27*BA161/4</f>
        <v>8333.3333333333339</v>
      </c>
      <c r="BB205" s="4">
        <f>Ввод!$H27*BB161/4</f>
        <v>8333.3333333333339</v>
      </c>
      <c r="BC205" s="4">
        <f>Ввод!$H27*BC161/4</f>
        <v>8333.3333333333339</v>
      </c>
      <c r="BD205" s="4">
        <f>Ввод!$H27*BD161/4</f>
        <v>8333.3333333333339</v>
      </c>
      <c r="BE205" s="4">
        <f>Ввод!$H27*BE161/4</f>
        <v>8333.3333333333339</v>
      </c>
      <c r="BF205" s="4">
        <f>Ввод!$H27*BF161/4</f>
        <v>8333.3333333333339</v>
      </c>
      <c r="BG205" s="4">
        <f>Ввод!$H27*BG161/4</f>
        <v>8333.3333333333339</v>
      </c>
      <c r="BH205" s="4">
        <f>Ввод!$H27*BH161/4</f>
        <v>8333.3333333333339</v>
      </c>
      <c r="BI205" s="4">
        <f>Ввод!$H27*BI161/4</f>
        <v>8333.3333333333339</v>
      </c>
      <c r="BJ205" s="4">
        <f>Ввод!$H27*BJ161/4</f>
        <v>8333.3333333333339</v>
      </c>
      <c r="BK205" s="4">
        <f>Ввод!$H27*BK161/4</f>
        <v>8333.3333333333339</v>
      </c>
      <c r="BL205" s="4">
        <f>Ввод!$H27*BL161/4</f>
        <v>8333.3333333333339</v>
      </c>
      <c r="BM205" s="4">
        <f>Ввод!$H27*BM161/4</f>
        <v>8333.3333333333339</v>
      </c>
      <c r="BN205" s="4">
        <f>Ввод!$H27*BN161/4</f>
        <v>8333.3333333333339</v>
      </c>
      <c r="BO205" s="4">
        <f>Ввод!$H27*BO161/4</f>
        <v>8333.3333333333339</v>
      </c>
      <c r="BP205" s="4">
        <f>Ввод!$H27*BP161/4</f>
        <v>8333.3333333333339</v>
      </c>
      <c r="BQ205" s="4">
        <f>Ввод!$H27*BQ161/4</f>
        <v>8333.3333333333339</v>
      </c>
      <c r="BR205" s="4">
        <f>Ввод!$H27*BR161/4</f>
        <v>8333.3333333333339</v>
      </c>
      <c r="BS205" s="4">
        <f>Ввод!$H27*BS161/4</f>
        <v>8333.3333333333339</v>
      </c>
      <c r="BT205" s="4">
        <f>Ввод!$H27*BT161/4</f>
        <v>8333.3333333333339</v>
      </c>
      <c r="BU205" s="4">
        <f>Ввод!$H27*BU161/4</f>
        <v>8333.3333333333339</v>
      </c>
      <c r="BV205" s="4">
        <f>Ввод!$H27*BV161/4</f>
        <v>8333.3333333333339</v>
      </c>
      <c r="BW205" s="4">
        <f>Ввод!$H27*BW161/4</f>
        <v>8333.3333333333339</v>
      </c>
      <c r="BX205" s="4">
        <f>Ввод!$H27*BX161/4</f>
        <v>8333.3333333333339</v>
      </c>
      <c r="BY205" s="4">
        <f>Ввод!$H27*BY161/4</f>
        <v>8333.3333333333339</v>
      </c>
      <c r="BZ205" s="4">
        <f>Ввод!$H27*BZ161/4</f>
        <v>8333.3333333333339</v>
      </c>
      <c r="CA205" s="4">
        <f>Ввод!$H27*CA161/4</f>
        <v>8333.3333333333339</v>
      </c>
      <c r="CB205" s="4">
        <f>Ввод!$H27*CB161/4</f>
        <v>8333.3333333333339</v>
      </c>
      <c r="CC205" s="4">
        <f>Ввод!$H27*CC161/4</f>
        <v>8333.3333333333339</v>
      </c>
      <c r="CD205" s="4">
        <f>Ввод!$H27*CD161/4</f>
        <v>8333.3333333333339</v>
      </c>
      <c r="CE205" s="4">
        <f>Ввод!$H27*CE161/4</f>
        <v>8333.3333333333339</v>
      </c>
      <c r="CF205" s="4">
        <f>Ввод!$H27*CF161/4</f>
        <v>8333.3333333333339</v>
      </c>
      <c r="CG205" s="4">
        <f>Ввод!$H27*CG161/4</f>
        <v>8333.3333333333339</v>
      </c>
      <c r="CH205" s="4">
        <f>Ввод!$H27*CH161/4</f>
        <v>8333.3333333333339</v>
      </c>
      <c r="CI205" s="4">
        <f>Ввод!$H27*CI161/4</f>
        <v>8333.3333333333339</v>
      </c>
      <c r="CJ205" s="4">
        <f>Ввод!$H27*CJ161/4</f>
        <v>8333.3333333333339</v>
      </c>
      <c r="CK205" s="4">
        <f>Ввод!$H27*CK161/4</f>
        <v>8333.3333333333339</v>
      </c>
      <c r="CL205" s="4">
        <f>Ввод!$H27*CL161/4</f>
        <v>8333.3333333333339</v>
      </c>
      <c r="CM205" s="4">
        <f>Ввод!$H27*CM161/4</f>
        <v>8333.3333333333339</v>
      </c>
      <c r="CN205" s="4">
        <f>Ввод!$H27*CN161/4</f>
        <v>8333.3333333333339</v>
      </c>
      <c r="CO205" s="4">
        <f>Ввод!$H27*CO161/4</f>
        <v>8333.3333333333339</v>
      </c>
      <c r="CP205" s="4">
        <f>Ввод!$H27*CP161/4</f>
        <v>8333.3333333333339</v>
      </c>
      <c r="CQ205" s="4">
        <f>Ввод!$H27*CQ161/4</f>
        <v>8333.3333333333339</v>
      </c>
      <c r="CR205" s="4">
        <f>Ввод!$H27*CR161/4</f>
        <v>8333.3333333333339</v>
      </c>
      <c r="CS205" s="4">
        <f>Ввод!$H27*CS161/4</f>
        <v>8333.3333333333339</v>
      </c>
      <c r="CT205" s="4">
        <f>Ввод!$H27*CT161/4</f>
        <v>8333.3333333333339</v>
      </c>
      <c r="CU205" s="4">
        <f>Ввод!$H27*CU161/4</f>
        <v>8333.3333333333339</v>
      </c>
      <c r="CV205" s="4">
        <f>Ввод!$H27*CV161/4</f>
        <v>8333.3333333333339</v>
      </c>
      <c r="CW205" s="4">
        <f>Ввод!$H27*CW161/4</f>
        <v>8333.3333333333339</v>
      </c>
      <c r="CX205" s="4">
        <f>Ввод!$H27*CX161/4</f>
        <v>8333.3333333333339</v>
      </c>
      <c r="CY205" s="4">
        <f>Ввод!$H27*CY161/4</f>
        <v>8333.3333333333339</v>
      </c>
      <c r="CZ205" s="4">
        <f>Ввод!$H27*CZ161/4</f>
        <v>8333.3333333333339</v>
      </c>
      <c r="DA205" s="4">
        <f>Ввод!$H27*DA161/4</f>
        <v>8333.3333333333339</v>
      </c>
      <c r="DB205" s="4">
        <f>Ввод!$H27*DB161/4</f>
        <v>8333.3333333333339</v>
      </c>
      <c r="DC205" s="4">
        <f>Ввод!$H27*DC161/4</f>
        <v>8333.3333333333339</v>
      </c>
      <c r="DD205" s="4">
        <f>Ввод!$H27*DD161/4</f>
        <v>8333.3333333333339</v>
      </c>
      <c r="DE205" s="4">
        <f>Ввод!$H27*DE161/4</f>
        <v>8333.3333333333339</v>
      </c>
      <c r="DF205" s="4">
        <f>Ввод!$H27*DF161/4</f>
        <v>8333.3333333333339</v>
      </c>
      <c r="DG205" s="4">
        <f>Ввод!$H27*DG161/4</f>
        <v>8333.3333333333339</v>
      </c>
      <c r="DH205" s="4">
        <f>Ввод!$H27*DH161/4</f>
        <v>8333.3333333333339</v>
      </c>
      <c r="DI205" s="4">
        <f>Ввод!$H27*DI161/4</f>
        <v>8333.3333333333339</v>
      </c>
      <c r="DJ205" s="4">
        <f>Ввод!$H27*DJ161/4</f>
        <v>8333.3333333333339</v>
      </c>
    </row>
    <row r="206" spans="1:114">
      <c r="B206" t="str">
        <f t="shared" si="78"/>
        <v>Создание / реконструкция объект №3</v>
      </c>
      <c r="G206" s="7" t="s">
        <v>0</v>
      </c>
      <c r="J206" s="4">
        <f>Ввод!$H28*J162/4</f>
        <v>0</v>
      </c>
      <c r="K206" s="4">
        <f>Ввод!$H28*K162/4</f>
        <v>0</v>
      </c>
      <c r="L206" s="4">
        <f>Ввод!$H28*L162/4</f>
        <v>0</v>
      </c>
      <c r="M206" s="4">
        <f>Ввод!$H28*M162/4</f>
        <v>0</v>
      </c>
      <c r="N206" s="4">
        <f>Ввод!$H28*N162/4</f>
        <v>0</v>
      </c>
      <c r="O206" s="4">
        <f>Ввод!$H28*O162/4</f>
        <v>0</v>
      </c>
      <c r="P206" s="4">
        <f>Ввод!$H28*P162/4</f>
        <v>0</v>
      </c>
      <c r="Q206" s="4">
        <f>Ввод!$H28*Q162/4</f>
        <v>8333.3333333333339</v>
      </c>
      <c r="R206" s="4">
        <f>Ввод!$H28*R162/4</f>
        <v>8333.3333333333339</v>
      </c>
      <c r="S206" s="4">
        <f>Ввод!$H28*S162/4</f>
        <v>8333.3333333333339</v>
      </c>
      <c r="T206" s="4">
        <f>Ввод!$H28*T162/4</f>
        <v>8333.3333333333339</v>
      </c>
      <c r="U206" s="4">
        <f>Ввод!$H28*U162/4</f>
        <v>8333.3333333333339</v>
      </c>
      <c r="V206" s="4">
        <f>Ввод!$H28*V162/4</f>
        <v>8333.3333333333339</v>
      </c>
      <c r="W206" s="4">
        <f>Ввод!$H28*W162/4</f>
        <v>8333.3333333333339</v>
      </c>
      <c r="X206" s="4">
        <f>Ввод!$H28*X162/4</f>
        <v>8333.3333333333339</v>
      </c>
      <c r="Y206" s="4">
        <f>Ввод!$H28*Y162/4</f>
        <v>8333.3333333333339</v>
      </c>
      <c r="Z206" s="4">
        <f>Ввод!$H28*Z162/4</f>
        <v>8333.3333333333339</v>
      </c>
      <c r="AA206" s="4">
        <f>Ввод!$H28*AA162/4</f>
        <v>8333.3333333333339</v>
      </c>
      <c r="AB206" s="4">
        <f>Ввод!$H28*AB162/4</f>
        <v>8333.3333333333339</v>
      </c>
      <c r="AC206" s="4">
        <f>Ввод!$H28*AC162/4</f>
        <v>8333.3333333333339</v>
      </c>
      <c r="AD206" s="4">
        <f>Ввод!$H28*AD162/4</f>
        <v>8333.3333333333339</v>
      </c>
      <c r="AE206" s="4">
        <f>Ввод!$H28*AE162/4</f>
        <v>8333.3333333333339</v>
      </c>
      <c r="AF206" s="4">
        <f>Ввод!$H28*AF162/4</f>
        <v>8333.3333333333339</v>
      </c>
      <c r="AG206" s="4">
        <f>Ввод!$H28*AG162/4</f>
        <v>8333.3333333333339</v>
      </c>
      <c r="AH206" s="4">
        <f>Ввод!$H28*AH162/4</f>
        <v>8333.3333333333339</v>
      </c>
      <c r="AI206" s="4">
        <f>Ввод!$H28*AI162/4</f>
        <v>8333.3333333333339</v>
      </c>
      <c r="AJ206" s="4">
        <f>Ввод!$H28*AJ162/4</f>
        <v>8333.3333333333339</v>
      </c>
      <c r="AK206" s="4">
        <f>Ввод!$H28*AK162/4</f>
        <v>8333.3333333333339</v>
      </c>
      <c r="AL206" s="4">
        <f>Ввод!$H28*AL162/4</f>
        <v>8333.3333333333339</v>
      </c>
      <c r="AM206" s="4">
        <f>Ввод!$H28*AM162/4</f>
        <v>8333.3333333333339</v>
      </c>
      <c r="AN206" s="4">
        <f>Ввод!$H28*AN162/4</f>
        <v>8333.3333333333339</v>
      </c>
      <c r="AO206" s="4">
        <f>Ввод!$H28*AO162/4</f>
        <v>8333.3333333333339</v>
      </c>
      <c r="AP206" s="4">
        <f>Ввод!$H28*AP162/4</f>
        <v>8333.3333333333339</v>
      </c>
      <c r="AQ206" s="4">
        <f>Ввод!$H28*AQ162/4</f>
        <v>8333.3333333333339</v>
      </c>
      <c r="AR206" s="4">
        <f>Ввод!$H28*AR162/4</f>
        <v>8333.3333333333339</v>
      </c>
      <c r="AS206" s="4">
        <f>Ввод!$H28*AS162/4</f>
        <v>8333.3333333333339</v>
      </c>
      <c r="AT206" s="4">
        <f>Ввод!$H28*AT162/4</f>
        <v>8333.3333333333339</v>
      </c>
      <c r="AU206" s="4">
        <f>Ввод!$H28*AU162/4</f>
        <v>8333.3333333333339</v>
      </c>
      <c r="AV206" s="4">
        <f>Ввод!$H28*AV162/4</f>
        <v>8333.3333333333339</v>
      </c>
      <c r="AW206" s="4">
        <f>Ввод!$H28*AW162/4</f>
        <v>8333.3333333333339</v>
      </c>
      <c r="AX206" s="4">
        <f>Ввод!$H28*AX162/4</f>
        <v>8333.3333333333339</v>
      </c>
      <c r="AY206" s="4">
        <f>Ввод!$H28*AY162/4</f>
        <v>8333.3333333333339</v>
      </c>
      <c r="AZ206" s="4">
        <f>Ввод!$H28*AZ162/4</f>
        <v>8333.3333333333339</v>
      </c>
      <c r="BA206" s="4">
        <f>Ввод!$H28*BA162/4</f>
        <v>8333.3333333333339</v>
      </c>
      <c r="BB206" s="4">
        <f>Ввод!$H28*BB162/4</f>
        <v>8333.3333333333339</v>
      </c>
      <c r="BC206" s="4">
        <f>Ввод!$H28*BC162/4</f>
        <v>8333.3333333333339</v>
      </c>
      <c r="BD206" s="4">
        <f>Ввод!$H28*BD162/4</f>
        <v>8333.3333333333339</v>
      </c>
      <c r="BE206" s="4">
        <f>Ввод!$H28*BE162/4</f>
        <v>8333.3333333333339</v>
      </c>
      <c r="BF206" s="4">
        <f>Ввод!$H28*BF162/4</f>
        <v>8333.3333333333339</v>
      </c>
      <c r="BG206" s="4">
        <f>Ввод!$H28*BG162/4</f>
        <v>8333.3333333333339</v>
      </c>
      <c r="BH206" s="4">
        <f>Ввод!$H28*BH162/4</f>
        <v>8333.3333333333339</v>
      </c>
      <c r="BI206" s="4">
        <f>Ввод!$H28*BI162/4</f>
        <v>8333.3333333333339</v>
      </c>
      <c r="BJ206" s="4">
        <f>Ввод!$H28*BJ162/4</f>
        <v>8333.3333333333339</v>
      </c>
      <c r="BK206" s="4">
        <f>Ввод!$H28*BK162/4</f>
        <v>8333.3333333333339</v>
      </c>
      <c r="BL206" s="4">
        <f>Ввод!$H28*BL162/4</f>
        <v>8333.3333333333339</v>
      </c>
      <c r="BM206" s="4">
        <f>Ввод!$H28*BM162/4</f>
        <v>8333.3333333333339</v>
      </c>
      <c r="BN206" s="4">
        <f>Ввод!$H28*BN162/4</f>
        <v>8333.3333333333339</v>
      </c>
      <c r="BO206" s="4">
        <f>Ввод!$H28*BO162/4</f>
        <v>8333.3333333333339</v>
      </c>
      <c r="BP206" s="4">
        <f>Ввод!$H28*BP162/4</f>
        <v>8333.3333333333339</v>
      </c>
      <c r="BQ206" s="4">
        <f>Ввод!$H28*BQ162/4</f>
        <v>8333.3333333333339</v>
      </c>
      <c r="BR206" s="4">
        <f>Ввод!$H28*BR162/4</f>
        <v>8333.3333333333339</v>
      </c>
      <c r="BS206" s="4">
        <f>Ввод!$H28*BS162/4</f>
        <v>8333.3333333333339</v>
      </c>
      <c r="BT206" s="4">
        <f>Ввод!$H28*BT162/4</f>
        <v>8333.3333333333339</v>
      </c>
      <c r="BU206" s="4">
        <f>Ввод!$H28*BU162/4</f>
        <v>8333.3333333333339</v>
      </c>
      <c r="BV206" s="4">
        <f>Ввод!$H28*BV162/4</f>
        <v>8333.3333333333339</v>
      </c>
      <c r="BW206" s="4">
        <f>Ввод!$H28*BW162/4</f>
        <v>8333.3333333333339</v>
      </c>
      <c r="BX206" s="4">
        <f>Ввод!$H28*BX162/4</f>
        <v>8333.3333333333339</v>
      </c>
      <c r="BY206" s="4">
        <f>Ввод!$H28*BY162/4</f>
        <v>8333.3333333333339</v>
      </c>
      <c r="BZ206" s="4">
        <f>Ввод!$H28*BZ162/4</f>
        <v>8333.3333333333339</v>
      </c>
      <c r="CA206" s="4">
        <f>Ввод!$H28*CA162/4</f>
        <v>8333.3333333333339</v>
      </c>
      <c r="CB206" s="4">
        <f>Ввод!$H28*CB162/4</f>
        <v>8333.3333333333339</v>
      </c>
      <c r="CC206" s="4">
        <f>Ввод!$H28*CC162/4</f>
        <v>8333.3333333333339</v>
      </c>
      <c r="CD206" s="4">
        <f>Ввод!$H28*CD162/4</f>
        <v>8333.3333333333339</v>
      </c>
      <c r="CE206" s="4">
        <f>Ввод!$H28*CE162/4</f>
        <v>8333.3333333333339</v>
      </c>
      <c r="CF206" s="4">
        <f>Ввод!$H28*CF162/4</f>
        <v>8333.3333333333339</v>
      </c>
      <c r="CG206" s="4">
        <f>Ввод!$H28*CG162/4</f>
        <v>8333.3333333333339</v>
      </c>
      <c r="CH206" s="4">
        <f>Ввод!$H28*CH162/4</f>
        <v>8333.3333333333339</v>
      </c>
      <c r="CI206" s="4">
        <f>Ввод!$H28*CI162/4</f>
        <v>8333.3333333333339</v>
      </c>
      <c r="CJ206" s="4">
        <f>Ввод!$H28*CJ162/4</f>
        <v>8333.3333333333339</v>
      </c>
      <c r="CK206" s="4">
        <f>Ввод!$H28*CK162/4</f>
        <v>8333.3333333333339</v>
      </c>
      <c r="CL206" s="4">
        <f>Ввод!$H28*CL162/4</f>
        <v>8333.3333333333339</v>
      </c>
      <c r="CM206" s="4">
        <f>Ввод!$H28*CM162/4</f>
        <v>8333.3333333333339</v>
      </c>
      <c r="CN206" s="4">
        <f>Ввод!$H28*CN162/4</f>
        <v>8333.3333333333339</v>
      </c>
      <c r="CO206" s="4">
        <f>Ввод!$H28*CO162/4</f>
        <v>8333.3333333333339</v>
      </c>
      <c r="CP206" s="4">
        <f>Ввод!$H28*CP162/4</f>
        <v>8333.3333333333339</v>
      </c>
      <c r="CQ206" s="4">
        <f>Ввод!$H28*CQ162/4</f>
        <v>8333.3333333333339</v>
      </c>
      <c r="CR206" s="4">
        <f>Ввод!$H28*CR162/4</f>
        <v>8333.3333333333339</v>
      </c>
      <c r="CS206" s="4">
        <f>Ввод!$H28*CS162/4</f>
        <v>8333.3333333333339</v>
      </c>
      <c r="CT206" s="4">
        <f>Ввод!$H28*CT162/4</f>
        <v>8333.3333333333339</v>
      </c>
      <c r="CU206" s="4">
        <f>Ввод!$H28*CU162/4</f>
        <v>8333.3333333333339</v>
      </c>
      <c r="CV206" s="4">
        <f>Ввод!$H28*CV162/4</f>
        <v>8333.3333333333339</v>
      </c>
      <c r="CW206" s="4">
        <f>Ввод!$H28*CW162/4</f>
        <v>8333.3333333333339</v>
      </c>
      <c r="CX206" s="4">
        <f>Ввод!$H28*CX162/4</f>
        <v>8333.3333333333339</v>
      </c>
      <c r="CY206" s="4">
        <f>Ввод!$H28*CY162/4</f>
        <v>8333.3333333333339</v>
      </c>
      <c r="CZ206" s="4">
        <f>Ввод!$H28*CZ162/4</f>
        <v>8333.3333333333339</v>
      </c>
      <c r="DA206" s="4">
        <f>Ввод!$H28*DA162/4</f>
        <v>8333.3333333333339</v>
      </c>
      <c r="DB206" s="4">
        <f>Ввод!$H28*DB162/4</f>
        <v>8333.3333333333339</v>
      </c>
      <c r="DC206" s="4">
        <f>Ввод!$H28*DC162/4</f>
        <v>8333.3333333333339</v>
      </c>
      <c r="DD206" s="4">
        <f>Ввод!$H28*DD162/4</f>
        <v>8333.3333333333339</v>
      </c>
      <c r="DE206" s="4">
        <f>Ввод!$H28*DE162/4</f>
        <v>8333.3333333333339</v>
      </c>
      <c r="DF206" s="4">
        <f>Ввод!$H28*DF162/4</f>
        <v>8333.3333333333339</v>
      </c>
      <c r="DG206" s="4">
        <f>Ввод!$H28*DG162/4</f>
        <v>8333.3333333333339</v>
      </c>
      <c r="DH206" s="4">
        <f>Ввод!$H28*DH162/4</f>
        <v>8333.3333333333339</v>
      </c>
      <c r="DI206" s="4">
        <f>Ввод!$H28*DI162/4</f>
        <v>8333.3333333333339</v>
      </c>
      <c r="DJ206" s="4">
        <f>Ввод!$H28*DJ162/4</f>
        <v>8333.3333333333339</v>
      </c>
    </row>
    <row r="207" spans="1:114">
      <c r="B207" t="str">
        <f t="shared" si="78"/>
        <v>Создание / реконструкция объект №4</v>
      </c>
      <c r="G207" s="7" t="s">
        <v>0</v>
      </c>
      <c r="J207" s="4">
        <f>Ввод!$H29*J163/4</f>
        <v>0</v>
      </c>
      <c r="K207" s="4">
        <f>Ввод!$H29*K163/4</f>
        <v>0</v>
      </c>
      <c r="L207" s="4">
        <f>Ввод!$H29*L163/4</f>
        <v>0</v>
      </c>
      <c r="M207" s="4">
        <f>Ввод!$H29*M163/4</f>
        <v>0</v>
      </c>
      <c r="N207" s="4">
        <f>Ввод!$H29*N163/4</f>
        <v>0</v>
      </c>
      <c r="O207" s="4">
        <f>Ввод!$H29*O163/4</f>
        <v>0</v>
      </c>
      <c r="P207" s="4">
        <f>Ввод!$H29*P163/4</f>
        <v>0</v>
      </c>
      <c r="Q207" s="4">
        <f>Ввод!$H29*Q163/4</f>
        <v>0</v>
      </c>
      <c r="R207" s="4">
        <f>Ввод!$H29*R163/4</f>
        <v>0</v>
      </c>
      <c r="S207" s="4">
        <f>Ввод!$H29*S163/4</f>
        <v>0</v>
      </c>
      <c r="T207" s="4">
        <f>Ввод!$H29*T163/4</f>
        <v>0</v>
      </c>
      <c r="U207" s="4">
        <f>Ввод!$H29*U163/4</f>
        <v>0</v>
      </c>
      <c r="V207" s="4">
        <f>Ввод!$H29*V163/4</f>
        <v>0</v>
      </c>
      <c r="W207" s="4">
        <f>Ввод!$H29*W163/4</f>
        <v>0</v>
      </c>
      <c r="X207" s="4">
        <f>Ввод!$H29*X163/4</f>
        <v>0</v>
      </c>
      <c r="Y207" s="4">
        <f>Ввод!$H29*Y163/4</f>
        <v>0</v>
      </c>
      <c r="Z207" s="4">
        <f>Ввод!$H29*Z163/4</f>
        <v>0</v>
      </c>
      <c r="AA207" s="4">
        <f>Ввод!$H29*AA163/4</f>
        <v>0</v>
      </c>
      <c r="AB207" s="4">
        <f>Ввод!$H29*AB163/4</f>
        <v>0</v>
      </c>
      <c r="AC207" s="4">
        <f>Ввод!$H29*AC163/4</f>
        <v>0</v>
      </c>
      <c r="AD207" s="4">
        <f>Ввод!$H29*AD163/4</f>
        <v>0</v>
      </c>
      <c r="AE207" s="4">
        <f>Ввод!$H29*AE163/4</f>
        <v>0</v>
      </c>
      <c r="AF207" s="4">
        <f>Ввод!$H29*AF163/4</f>
        <v>0</v>
      </c>
      <c r="AG207" s="4">
        <f>Ввод!$H29*AG163/4</f>
        <v>0</v>
      </c>
      <c r="AH207" s="4">
        <f>Ввод!$H29*AH163/4</f>
        <v>0</v>
      </c>
      <c r="AI207" s="4">
        <f>Ввод!$H29*AI163/4</f>
        <v>0</v>
      </c>
      <c r="AJ207" s="4">
        <f>Ввод!$H29*AJ163/4</f>
        <v>0</v>
      </c>
      <c r="AK207" s="4">
        <f>Ввод!$H29*AK163/4</f>
        <v>0</v>
      </c>
      <c r="AL207" s="4">
        <f>Ввод!$H29*AL163/4</f>
        <v>0</v>
      </c>
      <c r="AM207" s="4">
        <f>Ввод!$H29*AM163/4</f>
        <v>0</v>
      </c>
      <c r="AN207" s="4">
        <f>Ввод!$H29*AN163/4</f>
        <v>0</v>
      </c>
      <c r="AO207" s="4">
        <f>Ввод!$H29*AO163/4</f>
        <v>0</v>
      </c>
      <c r="AP207" s="4">
        <f>Ввод!$H29*AP163/4</f>
        <v>0</v>
      </c>
      <c r="AQ207" s="4">
        <f>Ввод!$H29*AQ163/4</f>
        <v>0</v>
      </c>
      <c r="AR207" s="4">
        <f>Ввод!$H29*AR163/4</f>
        <v>0</v>
      </c>
      <c r="AS207" s="4">
        <f>Ввод!$H29*AS163/4</f>
        <v>0</v>
      </c>
      <c r="AT207" s="4">
        <f>Ввод!$H29*AT163/4</f>
        <v>0</v>
      </c>
      <c r="AU207" s="4">
        <f>Ввод!$H29*AU163/4</f>
        <v>0</v>
      </c>
      <c r="AV207" s="4">
        <f>Ввод!$H29*AV163/4</f>
        <v>0</v>
      </c>
      <c r="AW207" s="4">
        <f>Ввод!$H29*AW163/4</f>
        <v>0</v>
      </c>
      <c r="AX207" s="4">
        <f>Ввод!$H29*AX163/4</f>
        <v>0</v>
      </c>
      <c r="AY207" s="4">
        <f>Ввод!$H29*AY163/4</f>
        <v>0</v>
      </c>
      <c r="AZ207" s="4">
        <f>Ввод!$H29*AZ163/4</f>
        <v>0</v>
      </c>
      <c r="BA207" s="4">
        <f>Ввод!$H29*BA163/4</f>
        <v>0</v>
      </c>
      <c r="BB207" s="4">
        <f>Ввод!$H29*BB163/4</f>
        <v>0</v>
      </c>
      <c r="BC207" s="4">
        <f>Ввод!$H29*BC163/4</f>
        <v>0</v>
      </c>
      <c r="BD207" s="4">
        <f>Ввод!$H29*BD163/4</f>
        <v>0</v>
      </c>
      <c r="BE207" s="4">
        <f>Ввод!$H29*BE163/4</f>
        <v>0</v>
      </c>
      <c r="BF207" s="4">
        <f>Ввод!$H29*BF163/4</f>
        <v>0</v>
      </c>
      <c r="BG207" s="4">
        <f>Ввод!$H29*BG163/4</f>
        <v>0</v>
      </c>
      <c r="BH207" s="4">
        <f>Ввод!$H29*BH163/4</f>
        <v>0</v>
      </c>
      <c r="BI207" s="4">
        <f>Ввод!$H29*BI163/4</f>
        <v>0</v>
      </c>
      <c r="BJ207" s="4">
        <f>Ввод!$H29*BJ163/4</f>
        <v>0</v>
      </c>
      <c r="BK207" s="4">
        <f>Ввод!$H29*BK163/4</f>
        <v>0</v>
      </c>
      <c r="BL207" s="4">
        <f>Ввод!$H29*BL163/4</f>
        <v>0</v>
      </c>
      <c r="BM207" s="4">
        <f>Ввод!$H29*BM163/4</f>
        <v>0</v>
      </c>
      <c r="BN207" s="4">
        <f>Ввод!$H29*BN163/4</f>
        <v>0</v>
      </c>
      <c r="BO207" s="4">
        <f>Ввод!$H29*BO163/4</f>
        <v>0</v>
      </c>
      <c r="BP207" s="4">
        <f>Ввод!$H29*BP163/4</f>
        <v>0</v>
      </c>
      <c r="BQ207" s="4">
        <f>Ввод!$H29*BQ163/4</f>
        <v>0</v>
      </c>
      <c r="BR207" s="4">
        <f>Ввод!$H29*BR163/4</f>
        <v>0</v>
      </c>
      <c r="BS207" s="4">
        <f>Ввод!$H29*BS163/4</f>
        <v>0</v>
      </c>
      <c r="BT207" s="4">
        <f>Ввод!$H29*BT163/4</f>
        <v>0</v>
      </c>
      <c r="BU207" s="4">
        <f>Ввод!$H29*BU163/4</f>
        <v>0</v>
      </c>
      <c r="BV207" s="4">
        <f>Ввод!$H29*BV163/4</f>
        <v>0</v>
      </c>
      <c r="BW207" s="4">
        <f>Ввод!$H29*BW163/4</f>
        <v>0</v>
      </c>
      <c r="BX207" s="4">
        <f>Ввод!$H29*BX163/4</f>
        <v>0</v>
      </c>
      <c r="BY207" s="4">
        <f>Ввод!$H29*BY163/4</f>
        <v>0</v>
      </c>
      <c r="BZ207" s="4">
        <f>Ввод!$H29*BZ163/4</f>
        <v>0</v>
      </c>
      <c r="CA207" s="4">
        <f>Ввод!$H29*CA163/4</f>
        <v>0</v>
      </c>
      <c r="CB207" s="4">
        <f>Ввод!$H29*CB163/4</f>
        <v>0</v>
      </c>
      <c r="CC207" s="4">
        <f>Ввод!$H29*CC163/4</f>
        <v>0</v>
      </c>
      <c r="CD207" s="4">
        <f>Ввод!$H29*CD163/4</f>
        <v>0</v>
      </c>
      <c r="CE207" s="4">
        <f>Ввод!$H29*CE163/4</f>
        <v>0</v>
      </c>
      <c r="CF207" s="4">
        <f>Ввод!$H29*CF163/4</f>
        <v>0</v>
      </c>
      <c r="CG207" s="4">
        <f>Ввод!$H29*CG163/4</f>
        <v>0</v>
      </c>
      <c r="CH207" s="4">
        <f>Ввод!$H29*CH163/4</f>
        <v>0</v>
      </c>
      <c r="CI207" s="4">
        <f>Ввод!$H29*CI163/4</f>
        <v>0</v>
      </c>
      <c r="CJ207" s="4">
        <f>Ввод!$H29*CJ163/4</f>
        <v>0</v>
      </c>
      <c r="CK207" s="4">
        <f>Ввод!$H29*CK163/4</f>
        <v>0</v>
      </c>
      <c r="CL207" s="4">
        <f>Ввод!$H29*CL163/4</f>
        <v>0</v>
      </c>
      <c r="CM207" s="4">
        <f>Ввод!$H29*CM163/4</f>
        <v>0</v>
      </c>
      <c r="CN207" s="4">
        <f>Ввод!$H29*CN163/4</f>
        <v>0</v>
      </c>
      <c r="CO207" s="4">
        <f>Ввод!$H29*CO163/4</f>
        <v>0</v>
      </c>
      <c r="CP207" s="4">
        <f>Ввод!$H29*CP163/4</f>
        <v>0</v>
      </c>
      <c r="CQ207" s="4">
        <f>Ввод!$H29*CQ163/4</f>
        <v>0</v>
      </c>
      <c r="CR207" s="4">
        <f>Ввод!$H29*CR163/4</f>
        <v>0</v>
      </c>
      <c r="CS207" s="4">
        <f>Ввод!$H29*CS163/4</f>
        <v>0</v>
      </c>
      <c r="CT207" s="4">
        <f>Ввод!$H29*CT163/4</f>
        <v>0</v>
      </c>
      <c r="CU207" s="4">
        <f>Ввод!$H29*CU163/4</f>
        <v>0</v>
      </c>
      <c r="CV207" s="4">
        <f>Ввод!$H29*CV163/4</f>
        <v>0</v>
      </c>
      <c r="CW207" s="4">
        <f>Ввод!$H29*CW163/4</f>
        <v>0</v>
      </c>
      <c r="CX207" s="4">
        <f>Ввод!$H29*CX163/4</f>
        <v>0</v>
      </c>
      <c r="CY207" s="4">
        <f>Ввод!$H29*CY163/4</f>
        <v>0</v>
      </c>
      <c r="CZ207" s="4">
        <f>Ввод!$H29*CZ163/4</f>
        <v>0</v>
      </c>
      <c r="DA207" s="4">
        <f>Ввод!$H29*DA163/4</f>
        <v>0</v>
      </c>
      <c r="DB207" s="4">
        <f>Ввод!$H29*DB163/4</f>
        <v>0</v>
      </c>
      <c r="DC207" s="4">
        <f>Ввод!$H29*DC163/4</f>
        <v>0</v>
      </c>
      <c r="DD207" s="4">
        <f>Ввод!$H29*DD163/4</f>
        <v>0</v>
      </c>
      <c r="DE207" s="4">
        <f>Ввод!$H29*DE163/4</f>
        <v>0</v>
      </c>
      <c r="DF207" s="4">
        <f>Ввод!$H29*DF163/4</f>
        <v>0</v>
      </c>
      <c r="DG207" s="4">
        <f>Ввод!$H29*DG163/4</f>
        <v>0</v>
      </c>
      <c r="DH207" s="4">
        <f>Ввод!$H29*DH163/4</f>
        <v>0</v>
      </c>
      <c r="DI207" s="4">
        <f>Ввод!$H29*DI163/4</f>
        <v>0</v>
      </c>
      <c r="DJ207" s="4">
        <f>Ввод!$H29*DJ163/4</f>
        <v>0</v>
      </c>
    </row>
    <row r="208" spans="1:114">
      <c r="B208" t="str">
        <f t="shared" si="78"/>
        <v>Создание / реконструкция объект №5</v>
      </c>
      <c r="G208" s="7" t="s">
        <v>0</v>
      </c>
      <c r="J208" s="4">
        <f>Ввод!$H30*J164/4</f>
        <v>0</v>
      </c>
      <c r="K208" s="4">
        <f>Ввод!$H30*K164/4</f>
        <v>0</v>
      </c>
      <c r="L208" s="4">
        <f>Ввод!$H30*L164/4</f>
        <v>0</v>
      </c>
      <c r="M208" s="4">
        <f>Ввод!$H30*M164/4</f>
        <v>0</v>
      </c>
      <c r="N208" s="4">
        <f>Ввод!$H30*N164/4</f>
        <v>0</v>
      </c>
      <c r="O208" s="4">
        <f>Ввод!$H30*O164/4</f>
        <v>0</v>
      </c>
      <c r="P208" s="4">
        <f>Ввод!$H30*P164/4</f>
        <v>0</v>
      </c>
      <c r="Q208" s="4">
        <f>Ввод!$H30*Q164/4</f>
        <v>0</v>
      </c>
      <c r="R208" s="4">
        <f>Ввод!$H30*R164/4</f>
        <v>0</v>
      </c>
      <c r="S208" s="4">
        <f>Ввод!$H30*S164/4</f>
        <v>0</v>
      </c>
      <c r="T208" s="4">
        <f>Ввод!$H30*T164/4</f>
        <v>0</v>
      </c>
      <c r="U208" s="4">
        <f>Ввод!$H30*U164/4</f>
        <v>0</v>
      </c>
      <c r="V208" s="4">
        <f>Ввод!$H30*V164/4</f>
        <v>0</v>
      </c>
      <c r="W208" s="4">
        <f>Ввод!$H30*W164/4</f>
        <v>0</v>
      </c>
      <c r="X208" s="4">
        <f>Ввод!$H30*X164/4</f>
        <v>0</v>
      </c>
      <c r="Y208" s="4">
        <f>Ввод!$H30*Y164/4</f>
        <v>0</v>
      </c>
      <c r="Z208" s="4">
        <f>Ввод!$H30*Z164/4</f>
        <v>0</v>
      </c>
      <c r="AA208" s="4">
        <f>Ввод!$H30*AA164/4</f>
        <v>0</v>
      </c>
      <c r="AB208" s="4">
        <f>Ввод!$H30*AB164/4</f>
        <v>0</v>
      </c>
      <c r="AC208" s="4">
        <f>Ввод!$H30*AC164/4</f>
        <v>0</v>
      </c>
      <c r="AD208" s="4">
        <f>Ввод!$H30*AD164/4</f>
        <v>0</v>
      </c>
      <c r="AE208" s="4">
        <f>Ввод!$H30*AE164/4</f>
        <v>0</v>
      </c>
      <c r="AF208" s="4">
        <f>Ввод!$H30*AF164/4</f>
        <v>0</v>
      </c>
      <c r="AG208" s="4">
        <f>Ввод!$H30*AG164/4</f>
        <v>0</v>
      </c>
      <c r="AH208" s="4">
        <f>Ввод!$H30*AH164/4</f>
        <v>0</v>
      </c>
      <c r="AI208" s="4">
        <f>Ввод!$H30*AI164/4</f>
        <v>0</v>
      </c>
      <c r="AJ208" s="4">
        <f>Ввод!$H30*AJ164/4</f>
        <v>0</v>
      </c>
      <c r="AK208" s="4">
        <f>Ввод!$H30*AK164/4</f>
        <v>0</v>
      </c>
      <c r="AL208" s="4">
        <f>Ввод!$H30*AL164/4</f>
        <v>0</v>
      </c>
      <c r="AM208" s="4">
        <f>Ввод!$H30*AM164/4</f>
        <v>0</v>
      </c>
      <c r="AN208" s="4">
        <f>Ввод!$H30*AN164/4</f>
        <v>0</v>
      </c>
      <c r="AO208" s="4">
        <f>Ввод!$H30*AO164/4</f>
        <v>0</v>
      </c>
      <c r="AP208" s="4">
        <f>Ввод!$H30*AP164/4</f>
        <v>0</v>
      </c>
      <c r="AQ208" s="4">
        <f>Ввод!$H30*AQ164/4</f>
        <v>0</v>
      </c>
      <c r="AR208" s="4">
        <f>Ввод!$H30*AR164/4</f>
        <v>0</v>
      </c>
      <c r="AS208" s="4">
        <f>Ввод!$H30*AS164/4</f>
        <v>0</v>
      </c>
      <c r="AT208" s="4">
        <f>Ввод!$H30*AT164/4</f>
        <v>0</v>
      </c>
      <c r="AU208" s="4">
        <f>Ввод!$H30*AU164/4</f>
        <v>0</v>
      </c>
      <c r="AV208" s="4">
        <f>Ввод!$H30*AV164/4</f>
        <v>0</v>
      </c>
      <c r="AW208" s="4">
        <f>Ввод!$H30*AW164/4</f>
        <v>0</v>
      </c>
      <c r="AX208" s="4">
        <f>Ввод!$H30*AX164/4</f>
        <v>0</v>
      </c>
      <c r="AY208" s="4">
        <f>Ввод!$H30*AY164/4</f>
        <v>0</v>
      </c>
      <c r="AZ208" s="4">
        <f>Ввод!$H30*AZ164/4</f>
        <v>0</v>
      </c>
      <c r="BA208" s="4">
        <f>Ввод!$H30*BA164/4</f>
        <v>0</v>
      </c>
      <c r="BB208" s="4">
        <f>Ввод!$H30*BB164/4</f>
        <v>0</v>
      </c>
      <c r="BC208" s="4">
        <f>Ввод!$H30*BC164/4</f>
        <v>0</v>
      </c>
      <c r="BD208" s="4">
        <f>Ввод!$H30*BD164/4</f>
        <v>0</v>
      </c>
      <c r="BE208" s="4">
        <f>Ввод!$H30*BE164/4</f>
        <v>0</v>
      </c>
      <c r="BF208" s="4">
        <f>Ввод!$H30*BF164/4</f>
        <v>0</v>
      </c>
      <c r="BG208" s="4">
        <f>Ввод!$H30*BG164/4</f>
        <v>0</v>
      </c>
      <c r="BH208" s="4">
        <f>Ввод!$H30*BH164/4</f>
        <v>0</v>
      </c>
      <c r="BI208" s="4">
        <f>Ввод!$H30*BI164/4</f>
        <v>0</v>
      </c>
      <c r="BJ208" s="4">
        <f>Ввод!$H30*BJ164/4</f>
        <v>0</v>
      </c>
      <c r="BK208" s="4">
        <f>Ввод!$H30*BK164/4</f>
        <v>0</v>
      </c>
      <c r="BL208" s="4">
        <f>Ввод!$H30*BL164/4</f>
        <v>0</v>
      </c>
      <c r="BM208" s="4">
        <f>Ввод!$H30*BM164/4</f>
        <v>0</v>
      </c>
      <c r="BN208" s="4">
        <f>Ввод!$H30*BN164/4</f>
        <v>0</v>
      </c>
      <c r="BO208" s="4">
        <f>Ввод!$H30*BO164/4</f>
        <v>0</v>
      </c>
      <c r="BP208" s="4">
        <f>Ввод!$H30*BP164/4</f>
        <v>0</v>
      </c>
      <c r="BQ208" s="4">
        <f>Ввод!$H30*BQ164/4</f>
        <v>0</v>
      </c>
      <c r="BR208" s="4">
        <f>Ввод!$H30*BR164/4</f>
        <v>0</v>
      </c>
      <c r="BS208" s="4">
        <f>Ввод!$H30*BS164/4</f>
        <v>0</v>
      </c>
      <c r="BT208" s="4">
        <f>Ввод!$H30*BT164/4</f>
        <v>0</v>
      </c>
      <c r="BU208" s="4">
        <f>Ввод!$H30*BU164/4</f>
        <v>0</v>
      </c>
      <c r="BV208" s="4">
        <f>Ввод!$H30*BV164/4</f>
        <v>0</v>
      </c>
      <c r="BW208" s="4">
        <f>Ввод!$H30*BW164/4</f>
        <v>0</v>
      </c>
      <c r="BX208" s="4">
        <f>Ввод!$H30*BX164/4</f>
        <v>0</v>
      </c>
      <c r="BY208" s="4">
        <f>Ввод!$H30*BY164/4</f>
        <v>0</v>
      </c>
      <c r="BZ208" s="4">
        <f>Ввод!$H30*BZ164/4</f>
        <v>0</v>
      </c>
      <c r="CA208" s="4">
        <f>Ввод!$H30*CA164/4</f>
        <v>0</v>
      </c>
      <c r="CB208" s="4">
        <f>Ввод!$H30*CB164/4</f>
        <v>0</v>
      </c>
      <c r="CC208" s="4">
        <f>Ввод!$H30*CC164/4</f>
        <v>0</v>
      </c>
      <c r="CD208" s="4">
        <f>Ввод!$H30*CD164/4</f>
        <v>0</v>
      </c>
      <c r="CE208" s="4">
        <f>Ввод!$H30*CE164/4</f>
        <v>0</v>
      </c>
      <c r="CF208" s="4">
        <f>Ввод!$H30*CF164/4</f>
        <v>0</v>
      </c>
      <c r="CG208" s="4">
        <f>Ввод!$H30*CG164/4</f>
        <v>0</v>
      </c>
      <c r="CH208" s="4">
        <f>Ввод!$H30*CH164/4</f>
        <v>0</v>
      </c>
      <c r="CI208" s="4">
        <f>Ввод!$H30*CI164/4</f>
        <v>0</v>
      </c>
      <c r="CJ208" s="4">
        <f>Ввод!$H30*CJ164/4</f>
        <v>0</v>
      </c>
      <c r="CK208" s="4">
        <f>Ввод!$H30*CK164/4</f>
        <v>0</v>
      </c>
      <c r="CL208" s="4">
        <f>Ввод!$H30*CL164/4</f>
        <v>0</v>
      </c>
      <c r="CM208" s="4">
        <f>Ввод!$H30*CM164/4</f>
        <v>0</v>
      </c>
      <c r="CN208" s="4">
        <f>Ввод!$H30*CN164/4</f>
        <v>0</v>
      </c>
      <c r="CO208" s="4">
        <f>Ввод!$H30*CO164/4</f>
        <v>0</v>
      </c>
      <c r="CP208" s="4">
        <f>Ввод!$H30*CP164/4</f>
        <v>0</v>
      </c>
      <c r="CQ208" s="4">
        <f>Ввод!$H30*CQ164/4</f>
        <v>0</v>
      </c>
      <c r="CR208" s="4">
        <f>Ввод!$H30*CR164/4</f>
        <v>0</v>
      </c>
      <c r="CS208" s="4">
        <f>Ввод!$H30*CS164/4</f>
        <v>0</v>
      </c>
      <c r="CT208" s="4">
        <f>Ввод!$H30*CT164/4</f>
        <v>0</v>
      </c>
      <c r="CU208" s="4">
        <f>Ввод!$H30*CU164/4</f>
        <v>0</v>
      </c>
      <c r="CV208" s="4">
        <f>Ввод!$H30*CV164/4</f>
        <v>0</v>
      </c>
      <c r="CW208" s="4">
        <f>Ввод!$H30*CW164/4</f>
        <v>0</v>
      </c>
      <c r="CX208" s="4">
        <f>Ввод!$H30*CX164/4</f>
        <v>0</v>
      </c>
      <c r="CY208" s="4">
        <f>Ввод!$H30*CY164/4</f>
        <v>0</v>
      </c>
      <c r="CZ208" s="4">
        <f>Ввод!$H30*CZ164/4</f>
        <v>0</v>
      </c>
      <c r="DA208" s="4">
        <f>Ввод!$H30*DA164/4</f>
        <v>0</v>
      </c>
      <c r="DB208" s="4">
        <f>Ввод!$H30*DB164/4</f>
        <v>0</v>
      </c>
      <c r="DC208" s="4">
        <f>Ввод!$H30*DC164/4</f>
        <v>0</v>
      </c>
      <c r="DD208" s="4">
        <f>Ввод!$H30*DD164/4</f>
        <v>0</v>
      </c>
      <c r="DE208" s="4">
        <f>Ввод!$H30*DE164/4</f>
        <v>0</v>
      </c>
      <c r="DF208" s="4">
        <f>Ввод!$H30*DF164/4</f>
        <v>0</v>
      </c>
      <c r="DG208" s="4">
        <f>Ввод!$H30*DG164/4</f>
        <v>0</v>
      </c>
      <c r="DH208" s="4">
        <f>Ввод!$H30*DH164/4</f>
        <v>0</v>
      </c>
      <c r="DI208" s="4">
        <f>Ввод!$H30*DI164/4</f>
        <v>0</v>
      </c>
      <c r="DJ208" s="4">
        <f>Ввод!$H30*DJ164/4</f>
        <v>0</v>
      </c>
    </row>
    <row r="209" spans="2:114">
      <c r="B209" t="str">
        <f t="shared" si="78"/>
        <v>Создание / реконструкция объект №6</v>
      </c>
      <c r="G209" s="7" t="s">
        <v>0</v>
      </c>
      <c r="J209" s="4">
        <f>Ввод!$H31*J165/4</f>
        <v>0</v>
      </c>
      <c r="K209" s="4">
        <f>Ввод!$H31*K165/4</f>
        <v>0</v>
      </c>
      <c r="L209" s="4">
        <f>Ввод!$H31*L165/4</f>
        <v>0</v>
      </c>
      <c r="M209" s="4">
        <f>Ввод!$H31*M165/4</f>
        <v>0</v>
      </c>
      <c r="N209" s="4">
        <f>Ввод!$H31*N165/4</f>
        <v>0</v>
      </c>
      <c r="O209" s="4">
        <f>Ввод!$H31*O165/4</f>
        <v>0</v>
      </c>
      <c r="P209" s="4">
        <f>Ввод!$H31*P165/4</f>
        <v>0</v>
      </c>
      <c r="Q209" s="4">
        <f>Ввод!$H31*Q165/4</f>
        <v>0</v>
      </c>
      <c r="R209" s="4">
        <f>Ввод!$H31*R165/4</f>
        <v>0</v>
      </c>
      <c r="S209" s="4">
        <f>Ввод!$H31*S165/4</f>
        <v>0</v>
      </c>
      <c r="T209" s="4">
        <f>Ввод!$H31*T165/4</f>
        <v>0</v>
      </c>
      <c r="U209" s="4">
        <f>Ввод!$H31*U165/4</f>
        <v>0</v>
      </c>
      <c r="V209" s="4">
        <f>Ввод!$H31*V165/4</f>
        <v>0</v>
      </c>
      <c r="W209" s="4">
        <f>Ввод!$H31*W165/4</f>
        <v>0</v>
      </c>
      <c r="X209" s="4">
        <f>Ввод!$H31*X165/4</f>
        <v>0</v>
      </c>
      <c r="Y209" s="4">
        <f>Ввод!$H31*Y165/4</f>
        <v>0</v>
      </c>
      <c r="Z209" s="4">
        <f>Ввод!$H31*Z165/4</f>
        <v>0</v>
      </c>
      <c r="AA209" s="4">
        <f>Ввод!$H31*AA165/4</f>
        <v>0</v>
      </c>
      <c r="AB209" s="4">
        <f>Ввод!$H31*AB165/4</f>
        <v>0</v>
      </c>
      <c r="AC209" s="4">
        <f>Ввод!$H31*AC165/4</f>
        <v>0</v>
      </c>
      <c r="AD209" s="4">
        <f>Ввод!$H31*AD165/4</f>
        <v>0</v>
      </c>
      <c r="AE209" s="4">
        <f>Ввод!$H31*AE165/4</f>
        <v>0</v>
      </c>
      <c r="AF209" s="4">
        <f>Ввод!$H31*AF165/4</f>
        <v>0</v>
      </c>
      <c r="AG209" s="4">
        <f>Ввод!$H31*AG165/4</f>
        <v>0</v>
      </c>
      <c r="AH209" s="4">
        <f>Ввод!$H31*AH165/4</f>
        <v>0</v>
      </c>
      <c r="AI209" s="4">
        <f>Ввод!$H31*AI165/4</f>
        <v>0</v>
      </c>
      <c r="AJ209" s="4">
        <f>Ввод!$H31*AJ165/4</f>
        <v>0</v>
      </c>
      <c r="AK209" s="4">
        <f>Ввод!$H31*AK165/4</f>
        <v>0</v>
      </c>
      <c r="AL209" s="4">
        <f>Ввод!$H31*AL165/4</f>
        <v>0</v>
      </c>
      <c r="AM209" s="4">
        <f>Ввод!$H31*AM165/4</f>
        <v>0</v>
      </c>
      <c r="AN209" s="4">
        <f>Ввод!$H31*AN165/4</f>
        <v>0</v>
      </c>
      <c r="AO209" s="4">
        <f>Ввод!$H31*AO165/4</f>
        <v>0</v>
      </c>
      <c r="AP209" s="4">
        <f>Ввод!$H31*AP165/4</f>
        <v>0</v>
      </c>
      <c r="AQ209" s="4">
        <f>Ввод!$H31*AQ165/4</f>
        <v>0</v>
      </c>
      <c r="AR209" s="4">
        <f>Ввод!$H31*AR165/4</f>
        <v>0</v>
      </c>
      <c r="AS209" s="4">
        <f>Ввод!$H31*AS165/4</f>
        <v>0</v>
      </c>
      <c r="AT209" s="4">
        <f>Ввод!$H31*AT165/4</f>
        <v>0</v>
      </c>
      <c r="AU209" s="4">
        <f>Ввод!$H31*AU165/4</f>
        <v>0</v>
      </c>
      <c r="AV209" s="4">
        <f>Ввод!$H31*AV165/4</f>
        <v>0</v>
      </c>
      <c r="AW209" s="4">
        <f>Ввод!$H31*AW165/4</f>
        <v>0</v>
      </c>
      <c r="AX209" s="4">
        <f>Ввод!$H31*AX165/4</f>
        <v>0</v>
      </c>
      <c r="AY209" s="4">
        <f>Ввод!$H31*AY165/4</f>
        <v>0</v>
      </c>
      <c r="AZ209" s="4">
        <f>Ввод!$H31*AZ165/4</f>
        <v>0</v>
      </c>
      <c r="BA209" s="4">
        <f>Ввод!$H31*BA165/4</f>
        <v>0</v>
      </c>
      <c r="BB209" s="4">
        <f>Ввод!$H31*BB165/4</f>
        <v>0</v>
      </c>
      <c r="BC209" s="4">
        <f>Ввод!$H31*BC165/4</f>
        <v>0</v>
      </c>
      <c r="BD209" s="4">
        <f>Ввод!$H31*BD165/4</f>
        <v>0</v>
      </c>
      <c r="BE209" s="4">
        <f>Ввод!$H31*BE165/4</f>
        <v>0</v>
      </c>
      <c r="BF209" s="4">
        <f>Ввод!$H31*BF165/4</f>
        <v>0</v>
      </c>
      <c r="BG209" s="4">
        <f>Ввод!$H31*BG165/4</f>
        <v>0</v>
      </c>
      <c r="BH209" s="4">
        <f>Ввод!$H31*BH165/4</f>
        <v>0</v>
      </c>
      <c r="BI209" s="4">
        <f>Ввод!$H31*BI165/4</f>
        <v>0</v>
      </c>
      <c r="BJ209" s="4">
        <f>Ввод!$H31*BJ165/4</f>
        <v>0</v>
      </c>
      <c r="BK209" s="4">
        <f>Ввод!$H31*BK165/4</f>
        <v>0</v>
      </c>
      <c r="BL209" s="4">
        <f>Ввод!$H31*BL165/4</f>
        <v>0</v>
      </c>
      <c r="BM209" s="4">
        <f>Ввод!$H31*BM165/4</f>
        <v>0</v>
      </c>
      <c r="BN209" s="4">
        <f>Ввод!$H31*BN165/4</f>
        <v>0</v>
      </c>
      <c r="BO209" s="4">
        <f>Ввод!$H31*BO165/4</f>
        <v>0</v>
      </c>
      <c r="BP209" s="4">
        <f>Ввод!$H31*BP165/4</f>
        <v>0</v>
      </c>
      <c r="BQ209" s="4">
        <f>Ввод!$H31*BQ165/4</f>
        <v>0</v>
      </c>
      <c r="BR209" s="4">
        <f>Ввод!$H31*BR165/4</f>
        <v>0</v>
      </c>
      <c r="BS209" s="4">
        <f>Ввод!$H31*BS165/4</f>
        <v>0</v>
      </c>
      <c r="BT209" s="4">
        <f>Ввод!$H31*BT165/4</f>
        <v>0</v>
      </c>
      <c r="BU209" s="4">
        <f>Ввод!$H31*BU165/4</f>
        <v>0</v>
      </c>
      <c r="BV209" s="4">
        <f>Ввод!$H31*BV165/4</f>
        <v>0</v>
      </c>
      <c r="BW209" s="4">
        <f>Ввод!$H31*BW165/4</f>
        <v>0</v>
      </c>
      <c r="BX209" s="4">
        <f>Ввод!$H31*BX165/4</f>
        <v>0</v>
      </c>
      <c r="BY209" s="4">
        <f>Ввод!$H31*BY165/4</f>
        <v>0</v>
      </c>
      <c r="BZ209" s="4">
        <f>Ввод!$H31*BZ165/4</f>
        <v>0</v>
      </c>
      <c r="CA209" s="4">
        <f>Ввод!$H31*CA165/4</f>
        <v>0</v>
      </c>
      <c r="CB209" s="4">
        <f>Ввод!$H31*CB165/4</f>
        <v>0</v>
      </c>
      <c r="CC209" s="4">
        <f>Ввод!$H31*CC165/4</f>
        <v>0</v>
      </c>
      <c r="CD209" s="4">
        <f>Ввод!$H31*CD165/4</f>
        <v>0</v>
      </c>
      <c r="CE209" s="4">
        <f>Ввод!$H31*CE165/4</f>
        <v>0</v>
      </c>
      <c r="CF209" s="4">
        <f>Ввод!$H31*CF165/4</f>
        <v>0</v>
      </c>
      <c r="CG209" s="4">
        <f>Ввод!$H31*CG165/4</f>
        <v>0</v>
      </c>
      <c r="CH209" s="4">
        <f>Ввод!$H31*CH165/4</f>
        <v>0</v>
      </c>
      <c r="CI209" s="4">
        <f>Ввод!$H31*CI165/4</f>
        <v>0</v>
      </c>
      <c r="CJ209" s="4">
        <f>Ввод!$H31*CJ165/4</f>
        <v>0</v>
      </c>
      <c r="CK209" s="4">
        <f>Ввод!$H31*CK165/4</f>
        <v>0</v>
      </c>
      <c r="CL209" s="4">
        <f>Ввод!$H31*CL165/4</f>
        <v>0</v>
      </c>
      <c r="CM209" s="4">
        <f>Ввод!$H31*CM165/4</f>
        <v>0</v>
      </c>
      <c r="CN209" s="4">
        <f>Ввод!$H31*CN165/4</f>
        <v>0</v>
      </c>
      <c r="CO209" s="4">
        <f>Ввод!$H31*CO165/4</f>
        <v>0</v>
      </c>
      <c r="CP209" s="4">
        <f>Ввод!$H31*CP165/4</f>
        <v>0</v>
      </c>
      <c r="CQ209" s="4">
        <f>Ввод!$H31*CQ165/4</f>
        <v>0</v>
      </c>
      <c r="CR209" s="4">
        <f>Ввод!$H31*CR165/4</f>
        <v>0</v>
      </c>
      <c r="CS209" s="4">
        <f>Ввод!$H31*CS165/4</f>
        <v>0</v>
      </c>
      <c r="CT209" s="4">
        <f>Ввод!$H31*CT165/4</f>
        <v>0</v>
      </c>
      <c r="CU209" s="4">
        <f>Ввод!$H31*CU165/4</f>
        <v>0</v>
      </c>
      <c r="CV209" s="4">
        <f>Ввод!$H31*CV165/4</f>
        <v>0</v>
      </c>
      <c r="CW209" s="4">
        <f>Ввод!$H31*CW165/4</f>
        <v>0</v>
      </c>
      <c r="CX209" s="4">
        <f>Ввод!$H31*CX165/4</f>
        <v>0</v>
      </c>
      <c r="CY209" s="4">
        <f>Ввод!$H31*CY165/4</f>
        <v>0</v>
      </c>
      <c r="CZ209" s="4">
        <f>Ввод!$H31*CZ165/4</f>
        <v>0</v>
      </c>
      <c r="DA209" s="4">
        <f>Ввод!$H31*DA165/4</f>
        <v>0</v>
      </c>
      <c r="DB209" s="4">
        <f>Ввод!$H31*DB165/4</f>
        <v>0</v>
      </c>
      <c r="DC209" s="4">
        <f>Ввод!$H31*DC165/4</f>
        <v>0</v>
      </c>
      <c r="DD209" s="4">
        <f>Ввод!$H31*DD165/4</f>
        <v>0</v>
      </c>
      <c r="DE209" s="4">
        <f>Ввод!$H31*DE165/4</f>
        <v>0</v>
      </c>
      <c r="DF209" s="4">
        <f>Ввод!$H31*DF165/4</f>
        <v>0</v>
      </c>
      <c r="DG209" s="4">
        <f>Ввод!$H31*DG165/4</f>
        <v>0</v>
      </c>
      <c r="DH209" s="4">
        <f>Ввод!$H31*DH165/4</f>
        <v>0</v>
      </c>
      <c r="DI209" s="4">
        <f>Ввод!$H31*DI165/4</f>
        <v>0</v>
      </c>
      <c r="DJ209" s="4">
        <f>Ввод!$H31*DJ165/4</f>
        <v>0</v>
      </c>
    </row>
    <row r="210" spans="2:114">
      <c r="B210" t="str">
        <f t="shared" si="78"/>
        <v>Создание / реконструкция объект №7</v>
      </c>
      <c r="G210" s="7" t="s">
        <v>0</v>
      </c>
      <c r="J210" s="4">
        <f>Ввод!$H32*J166/4</f>
        <v>0</v>
      </c>
      <c r="K210" s="4">
        <f>Ввод!$H32*K166/4</f>
        <v>0</v>
      </c>
      <c r="L210" s="4">
        <f>Ввод!$H32*L166/4</f>
        <v>0</v>
      </c>
      <c r="M210" s="4">
        <f>Ввод!$H32*M166/4</f>
        <v>0</v>
      </c>
      <c r="N210" s="4">
        <f>Ввод!$H32*N166/4</f>
        <v>0</v>
      </c>
      <c r="O210" s="4">
        <f>Ввод!$H32*O166/4</f>
        <v>0</v>
      </c>
      <c r="P210" s="4">
        <f>Ввод!$H32*P166/4</f>
        <v>0</v>
      </c>
      <c r="Q210" s="4">
        <f>Ввод!$H32*Q166/4</f>
        <v>0</v>
      </c>
      <c r="R210" s="4">
        <f>Ввод!$H32*R166/4</f>
        <v>0</v>
      </c>
      <c r="S210" s="4">
        <f>Ввод!$H32*S166/4</f>
        <v>0</v>
      </c>
      <c r="T210" s="4">
        <f>Ввод!$H32*T166/4</f>
        <v>0</v>
      </c>
      <c r="U210" s="4">
        <f>Ввод!$H32*U166/4</f>
        <v>0</v>
      </c>
      <c r="V210" s="4">
        <f>Ввод!$H32*V166/4</f>
        <v>0</v>
      </c>
      <c r="W210" s="4">
        <f>Ввод!$H32*W166/4</f>
        <v>0</v>
      </c>
      <c r="X210" s="4">
        <f>Ввод!$H32*X166/4</f>
        <v>0</v>
      </c>
      <c r="Y210" s="4">
        <f>Ввод!$H32*Y166/4</f>
        <v>0</v>
      </c>
      <c r="Z210" s="4">
        <f>Ввод!$H32*Z166/4</f>
        <v>0</v>
      </c>
      <c r="AA210" s="4">
        <f>Ввод!$H32*AA166/4</f>
        <v>0</v>
      </c>
      <c r="AB210" s="4">
        <f>Ввод!$H32*AB166/4</f>
        <v>0</v>
      </c>
      <c r="AC210" s="4">
        <f>Ввод!$H32*AC166/4</f>
        <v>0</v>
      </c>
      <c r="AD210" s="4">
        <f>Ввод!$H32*AD166/4</f>
        <v>0</v>
      </c>
      <c r="AE210" s="4">
        <f>Ввод!$H32*AE166/4</f>
        <v>0</v>
      </c>
      <c r="AF210" s="4">
        <f>Ввод!$H32*AF166/4</f>
        <v>0</v>
      </c>
      <c r="AG210" s="4">
        <f>Ввод!$H32*AG166/4</f>
        <v>0</v>
      </c>
      <c r="AH210" s="4">
        <f>Ввод!$H32*AH166/4</f>
        <v>0</v>
      </c>
      <c r="AI210" s="4">
        <f>Ввод!$H32*AI166/4</f>
        <v>0</v>
      </c>
      <c r="AJ210" s="4">
        <f>Ввод!$H32*AJ166/4</f>
        <v>0</v>
      </c>
      <c r="AK210" s="4">
        <f>Ввод!$H32*AK166/4</f>
        <v>0</v>
      </c>
      <c r="AL210" s="4">
        <f>Ввод!$H32*AL166/4</f>
        <v>0</v>
      </c>
      <c r="AM210" s="4">
        <f>Ввод!$H32*AM166/4</f>
        <v>0</v>
      </c>
      <c r="AN210" s="4">
        <f>Ввод!$H32*AN166/4</f>
        <v>0</v>
      </c>
      <c r="AO210" s="4">
        <f>Ввод!$H32*AO166/4</f>
        <v>0</v>
      </c>
      <c r="AP210" s="4">
        <f>Ввод!$H32*AP166/4</f>
        <v>0</v>
      </c>
      <c r="AQ210" s="4">
        <f>Ввод!$H32*AQ166/4</f>
        <v>0</v>
      </c>
      <c r="AR210" s="4">
        <f>Ввод!$H32*AR166/4</f>
        <v>0</v>
      </c>
      <c r="AS210" s="4">
        <f>Ввод!$H32*AS166/4</f>
        <v>0</v>
      </c>
      <c r="AT210" s="4">
        <f>Ввод!$H32*AT166/4</f>
        <v>0</v>
      </c>
      <c r="AU210" s="4">
        <f>Ввод!$H32*AU166/4</f>
        <v>0</v>
      </c>
      <c r="AV210" s="4">
        <f>Ввод!$H32*AV166/4</f>
        <v>0</v>
      </c>
      <c r="AW210" s="4">
        <f>Ввод!$H32*AW166/4</f>
        <v>0</v>
      </c>
      <c r="AX210" s="4">
        <f>Ввод!$H32*AX166/4</f>
        <v>0</v>
      </c>
      <c r="AY210" s="4">
        <f>Ввод!$H32*AY166/4</f>
        <v>0</v>
      </c>
      <c r="AZ210" s="4">
        <f>Ввод!$H32*AZ166/4</f>
        <v>0</v>
      </c>
      <c r="BA210" s="4">
        <f>Ввод!$H32*BA166/4</f>
        <v>0</v>
      </c>
      <c r="BB210" s="4">
        <f>Ввод!$H32*BB166/4</f>
        <v>0</v>
      </c>
      <c r="BC210" s="4">
        <f>Ввод!$H32*BC166/4</f>
        <v>0</v>
      </c>
      <c r="BD210" s="4">
        <f>Ввод!$H32*BD166/4</f>
        <v>0</v>
      </c>
      <c r="BE210" s="4">
        <f>Ввод!$H32*BE166/4</f>
        <v>0</v>
      </c>
      <c r="BF210" s="4">
        <f>Ввод!$H32*BF166/4</f>
        <v>0</v>
      </c>
      <c r="BG210" s="4">
        <f>Ввод!$H32*BG166/4</f>
        <v>0</v>
      </c>
      <c r="BH210" s="4">
        <f>Ввод!$H32*BH166/4</f>
        <v>0</v>
      </c>
      <c r="BI210" s="4">
        <f>Ввод!$H32*BI166/4</f>
        <v>0</v>
      </c>
      <c r="BJ210" s="4">
        <f>Ввод!$H32*BJ166/4</f>
        <v>0</v>
      </c>
      <c r="BK210" s="4">
        <f>Ввод!$H32*BK166/4</f>
        <v>0</v>
      </c>
      <c r="BL210" s="4">
        <f>Ввод!$H32*BL166/4</f>
        <v>0</v>
      </c>
      <c r="BM210" s="4">
        <f>Ввод!$H32*BM166/4</f>
        <v>0</v>
      </c>
      <c r="BN210" s="4">
        <f>Ввод!$H32*BN166/4</f>
        <v>0</v>
      </c>
      <c r="BO210" s="4">
        <f>Ввод!$H32*BO166/4</f>
        <v>0</v>
      </c>
      <c r="BP210" s="4">
        <f>Ввод!$H32*BP166/4</f>
        <v>0</v>
      </c>
      <c r="BQ210" s="4">
        <f>Ввод!$H32*BQ166/4</f>
        <v>0</v>
      </c>
      <c r="BR210" s="4">
        <f>Ввод!$H32*BR166/4</f>
        <v>0</v>
      </c>
      <c r="BS210" s="4">
        <f>Ввод!$H32*BS166/4</f>
        <v>0</v>
      </c>
      <c r="BT210" s="4">
        <f>Ввод!$H32*BT166/4</f>
        <v>0</v>
      </c>
      <c r="BU210" s="4">
        <f>Ввод!$H32*BU166/4</f>
        <v>0</v>
      </c>
      <c r="BV210" s="4">
        <f>Ввод!$H32*BV166/4</f>
        <v>0</v>
      </c>
      <c r="BW210" s="4">
        <f>Ввод!$H32*BW166/4</f>
        <v>0</v>
      </c>
      <c r="BX210" s="4">
        <f>Ввод!$H32*BX166/4</f>
        <v>0</v>
      </c>
      <c r="BY210" s="4">
        <f>Ввод!$H32*BY166/4</f>
        <v>0</v>
      </c>
      <c r="BZ210" s="4">
        <f>Ввод!$H32*BZ166/4</f>
        <v>0</v>
      </c>
      <c r="CA210" s="4">
        <f>Ввод!$H32*CA166/4</f>
        <v>0</v>
      </c>
      <c r="CB210" s="4">
        <f>Ввод!$H32*CB166/4</f>
        <v>0</v>
      </c>
      <c r="CC210" s="4">
        <f>Ввод!$H32*CC166/4</f>
        <v>0</v>
      </c>
      <c r="CD210" s="4">
        <f>Ввод!$H32*CD166/4</f>
        <v>0</v>
      </c>
      <c r="CE210" s="4">
        <f>Ввод!$H32*CE166/4</f>
        <v>0</v>
      </c>
      <c r="CF210" s="4">
        <f>Ввод!$H32*CF166/4</f>
        <v>0</v>
      </c>
      <c r="CG210" s="4">
        <f>Ввод!$H32*CG166/4</f>
        <v>0</v>
      </c>
      <c r="CH210" s="4">
        <f>Ввод!$H32*CH166/4</f>
        <v>0</v>
      </c>
      <c r="CI210" s="4">
        <f>Ввод!$H32*CI166/4</f>
        <v>0</v>
      </c>
      <c r="CJ210" s="4">
        <f>Ввод!$H32*CJ166/4</f>
        <v>0</v>
      </c>
      <c r="CK210" s="4">
        <f>Ввод!$H32*CK166/4</f>
        <v>0</v>
      </c>
      <c r="CL210" s="4">
        <f>Ввод!$H32*CL166/4</f>
        <v>0</v>
      </c>
      <c r="CM210" s="4">
        <f>Ввод!$H32*CM166/4</f>
        <v>0</v>
      </c>
      <c r="CN210" s="4">
        <f>Ввод!$H32*CN166/4</f>
        <v>0</v>
      </c>
      <c r="CO210" s="4">
        <f>Ввод!$H32*CO166/4</f>
        <v>0</v>
      </c>
      <c r="CP210" s="4">
        <f>Ввод!$H32*CP166/4</f>
        <v>0</v>
      </c>
      <c r="CQ210" s="4">
        <f>Ввод!$H32*CQ166/4</f>
        <v>0</v>
      </c>
      <c r="CR210" s="4">
        <f>Ввод!$H32*CR166/4</f>
        <v>0</v>
      </c>
      <c r="CS210" s="4">
        <f>Ввод!$H32*CS166/4</f>
        <v>0</v>
      </c>
      <c r="CT210" s="4">
        <f>Ввод!$H32*CT166/4</f>
        <v>0</v>
      </c>
      <c r="CU210" s="4">
        <f>Ввод!$H32*CU166/4</f>
        <v>0</v>
      </c>
      <c r="CV210" s="4">
        <f>Ввод!$H32*CV166/4</f>
        <v>0</v>
      </c>
      <c r="CW210" s="4">
        <f>Ввод!$H32*CW166/4</f>
        <v>0</v>
      </c>
      <c r="CX210" s="4">
        <f>Ввод!$H32*CX166/4</f>
        <v>0</v>
      </c>
      <c r="CY210" s="4">
        <f>Ввод!$H32*CY166/4</f>
        <v>0</v>
      </c>
      <c r="CZ210" s="4">
        <f>Ввод!$H32*CZ166/4</f>
        <v>0</v>
      </c>
      <c r="DA210" s="4">
        <f>Ввод!$H32*DA166/4</f>
        <v>0</v>
      </c>
      <c r="DB210" s="4">
        <f>Ввод!$H32*DB166/4</f>
        <v>0</v>
      </c>
      <c r="DC210" s="4">
        <f>Ввод!$H32*DC166/4</f>
        <v>0</v>
      </c>
      <c r="DD210" s="4">
        <f>Ввод!$H32*DD166/4</f>
        <v>0</v>
      </c>
      <c r="DE210" s="4">
        <f>Ввод!$H32*DE166/4</f>
        <v>0</v>
      </c>
      <c r="DF210" s="4">
        <f>Ввод!$H32*DF166/4</f>
        <v>0</v>
      </c>
      <c r="DG210" s="4">
        <f>Ввод!$H32*DG166/4</f>
        <v>0</v>
      </c>
      <c r="DH210" s="4">
        <f>Ввод!$H32*DH166/4</f>
        <v>0</v>
      </c>
      <c r="DI210" s="4">
        <f>Ввод!$H32*DI166/4</f>
        <v>0</v>
      </c>
      <c r="DJ210" s="4">
        <f>Ввод!$H32*DJ166/4</f>
        <v>0</v>
      </c>
    </row>
    <row r="211" spans="2:114">
      <c r="B211" t="str">
        <f t="shared" si="78"/>
        <v>Создание / реконструкция объект №8</v>
      </c>
      <c r="G211" s="7" t="s">
        <v>0</v>
      </c>
      <c r="J211" s="4">
        <f>Ввод!$H33*J167/4</f>
        <v>0</v>
      </c>
      <c r="K211" s="4">
        <f>Ввод!$H33*K167/4</f>
        <v>0</v>
      </c>
      <c r="L211" s="4">
        <f>Ввод!$H33*L167/4</f>
        <v>0</v>
      </c>
      <c r="M211" s="4">
        <f>Ввод!$H33*M167/4</f>
        <v>0</v>
      </c>
      <c r="N211" s="4">
        <f>Ввод!$H33*N167/4</f>
        <v>0</v>
      </c>
      <c r="O211" s="4">
        <f>Ввод!$H33*O167/4</f>
        <v>0</v>
      </c>
      <c r="P211" s="4">
        <f>Ввод!$H33*P167/4</f>
        <v>0</v>
      </c>
      <c r="Q211" s="4">
        <f>Ввод!$H33*Q167/4</f>
        <v>0</v>
      </c>
      <c r="R211" s="4">
        <f>Ввод!$H33*R167/4</f>
        <v>0</v>
      </c>
      <c r="S211" s="4">
        <f>Ввод!$H33*S167/4</f>
        <v>0</v>
      </c>
      <c r="T211" s="4">
        <f>Ввод!$H33*T167/4</f>
        <v>0</v>
      </c>
      <c r="U211" s="4">
        <f>Ввод!$H33*U167/4</f>
        <v>0</v>
      </c>
      <c r="V211" s="4">
        <f>Ввод!$H33*V167/4</f>
        <v>0</v>
      </c>
      <c r="W211" s="4">
        <f>Ввод!$H33*W167/4</f>
        <v>0</v>
      </c>
      <c r="X211" s="4">
        <f>Ввод!$H33*X167/4</f>
        <v>0</v>
      </c>
      <c r="Y211" s="4">
        <f>Ввод!$H33*Y167/4</f>
        <v>0</v>
      </c>
      <c r="Z211" s="4">
        <f>Ввод!$H33*Z167/4</f>
        <v>0</v>
      </c>
      <c r="AA211" s="4">
        <f>Ввод!$H33*AA167/4</f>
        <v>0</v>
      </c>
      <c r="AB211" s="4">
        <f>Ввод!$H33*AB167/4</f>
        <v>0</v>
      </c>
      <c r="AC211" s="4">
        <f>Ввод!$H33*AC167/4</f>
        <v>0</v>
      </c>
      <c r="AD211" s="4">
        <f>Ввод!$H33*AD167/4</f>
        <v>0</v>
      </c>
      <c r="AE211" s="4">
        <f>Ввод!$H33*AE167/4</f>
        <v>0</v>
      </c>
      <c r="AF211" s="4">
        <f>Ввод!$H33*AF167/4</f>
        <v>0</v>
      </c>
      <c r="AG211" s="4">
        <f>Ввод!$H33*AG167/4</f>
        <v>0</v>
      </c>
      <c r="AH211" s="4">
        <f>Ввод!$H33*AH167/4</f>
        <v>0</v>
      </c>
      <c r="AI211" s="4">
        <f>Ввод!$H33*AI167/4</f>
        <v>0</v>
      </c>
      <c r="AJ211" s="4">
        <f>Ввод!$H33*AJ167/4</f>
        <v>0</v>
      </c>
      <c r="AK211" s="4">
        <f>Ввод!$H33*AK167/4</f>
        <v>0</v>
      </c>
      <c r="AL211" s="4">
        <f>Ввод!$H33*AL167/4</f>
        <v>0</v>
      </c>
      <c r="AM211" s="4">
        <f>Ввод!$H33*AM167/4</f>
        <v>0</v>
      </c>
      <c r="AN211" s="4">
        <f>Ввод!$H33*AN167/4</f>
        <v>0</v>
      </c>
      <c r="AO211" s="4">
        <f>Ввод!$H33*AO167/4</f>
        <v>0</v>
      </c>
      <c r="AP211" s="4">
        <f>Ввод!$H33*AP167/4</f>
        <v>0</v>
      </c>
      <c r="AQ211" s="4">
        <f>Ввод!$H33*AQ167/4</f>
        <v>0</v>
      </c>
      <c r="AR211" s="4">
        <f>Ввод!$H33*AR167/4</f>
        <v>0</v>
      </c>
      <c r="AS211" s="4">
        <f>Ввод!$H33*AS167/4</f>
        <v>0</v>
      </c>
      <c r="AT211" s="4">
        <f>Ввод!$H33*AT167/4</f>
        <v>0</v>
      </c>
      <c r="AU211" s="4">
        <f>Ввод!$H33*AU167/4</f>
        <v>0</v>
      </c>
      <c r="AV211" s="4">
        <f>Ввод!$H33*AV167/4</f>
        <v>0</v>
      </c>
      <c r="AW211" s="4">
        <f>Ввод!$H33*AW167/4</f>
        <v>0</v>
      </c>
      <c r="AX211" s="4">
        <f>Ввод!$H33*AX167/4</f>
        <v>0</v>
      </c>
      <c r="AY211" s="4">
        <f>Ввод!$H33*AY167/4</f>
        <v>0</v>
      </c>
      <c r="AZ211" s="4">
        <f>Ввод!$H33*AZ167/4</f>
        <v>0</v>
      </c>
      <c r="BA211" s="4">
        <f>Ввод!$H33*BA167/4</f>
        <v>0</v>
      </c>
      <c r="BB211" s="4">
        <f>Ввод!$H33*BB167/4</f>
        <v>0</v>
      </c>
      <c r="BC211" s="4">
        <f>Ввод!$H33*BC167/4</f>
        <v>0</v>
      </c>
      <c r="BD211" s="4">
        <f>Ввод!$H33*BD167/4</f>
        <v>0</v>
      </c>
      <c r="BE211" s="4">
        <f>Ввод!$H33*BE167/4</f>
        <v>0</v>
      </c>
      <c r="BF211" s="4">
        <f>Ввод!$H33*BF167/4</f>
        <v>0</v>
      </c>
      <c r="BG211" s="4">
        <f>Ввод!$H33*BG167/4</f>
        <v>0</v>
      </c>
      <c r="BH211" s="4">
        <f>Ввод!$H33*BH167/4</f>
        <v>0</v>
      </c>
      <c r="BI211" s="4">
        <f>Ввод!$H33*BI167/4</f>
        <v>0</v>
      </c>
      <c r="BJ211" s="4">
        <f>Ввод!$H33*BJ167/4</f>
        <v>0</v>
      </c>
      <c r="BK211" s="4">
        <f>Ввод!$H33*BK167/4</f>
        <v>0</v>
      </c>
      <c r="BL211" s="4">
        <f>Ввод!$H33*BL167/4</f>
        <v>0</v>
      </c>
      <c r="BM211" s="4">
        <f>Ввод!$H33*BM167/4</f>
        <v>0</v>
      </c>
      <c r="BN211" s="4">
        <f>Ввод!$H33*BN167/4</f>
        <v>0</v>
      </c>
      <c r="BO211" s="4">
        <f>Ввод!$H33*BO167/4</f>
        <v>0</v>
      </c>
      <c r="BP211" s="4">
        <f>Ввод!$H33*BP167/4</f>
        <v>0</v>
      </c>
      <c r="BQ211" s="4">
        <f>Ввод!$H33*BQ167/4</f>
        <v>0</v>
      </c>
      <c r="BR211" s="4">
        <f>Ввод!$H33*BR167/4</f>
        <v>0</v>
      </c>
      <c r="BS211" s="4">
        <f>Ввод!$H33*BS167/4</f>
        <v>0</v>
      </c>
      <c r="BT211" s="4">
        <f>Ввод!$H33*BT167/4</f>
        <v>0</v>
      </c>
      <c r="BU211" s="4">
        <f>Ввод!$H33*BU167/4</f>
        <v>0</v>
      </c>
      <c r="BV211" s="4">
        <f>Ввод!$H33*BV167/4</f>
        <v>0</v>
      </c>
      <c r="BW211" s="4">
        <f>Ввод!$H33*BW167/4</f>
        <v>0</v>
      </c>
      <c r="BX211" s="4">
        <f>Ввод!$H33*BX167/4</f>
        <v>0</v>
      </c>
      <c r="BY211" s="4">
        <f>Ввод!$H33*BY167/4</f>
        <v>0</v>
      </c>
      <c r="BZ211" s="4">
        <f>Ввод!$H33*BZ167/4</f>
        <v>0</v>
      </c>
      <c r="CA211" s="4">
        <f>Ввод!$H33*CA167/4</f>
        <v>0</v>
      </c>
      <c r="CB211" s="4">
        <f>Ввод!$H33*CB167/4</f>
        <v>0</v>
      </c>
      <c r="CC211" s="4">
        <f>Ввод!$H33*CC167/4</f>
        <v>0</v>
      </c>
      <c r="CD211" s="4">
        <f>Ввод!$H33*CD167/4</f>
        <v>0</v>
      </c>
      <c r="CE211" s="4">
        <f>Ввод!$H33*CE167/4</f>
        <v>0</v>
      </c>
      <c r="CF211" s="4">
        <f>Ввод!$H33*CF167/4</f>
        <v>0</v>
      </c>
      <c r="CG211" s="4">
        <f>Ввод!$H33*CG167/4</f>
        <v>0</v>
      </c>
      <c r="CH211" s="4">
        <f>Ввод!$H33*CH167/4</f>
        <v>0</v>
      </c>
      <c r="CI211" s="4">
        <f>Ввод!$H33*CI167/4</f>
        <v>0</v>
      </c>
      <c r="CJ211" s="4">
        <f>Ввод!$H33*CJ167/4</f>
        <v>0</v>
      </c>
      <c r="CK211" s="4">
        <f>Ввод!$H33*CK167/4</f>
        <v>0</v>
      </c>
      <c r="CL211" s="4">
        <f>Ввод!$H33*CL167/4</f>
        <v>0</v>
      </c>
      <c r="CM211" s="4">
        <f>Ввод!$H33*CM167/4</f>
        <v>0</v>
      </c>
      <c r="CN211" s="4">
        <f>Ввод!$H33*CN167/4</f>
        <v>0</v>
      </c>
      <c r="CO211" s="4">
        <f>Ввод!$H33*CO167/4</f>
        <v>0</v>
      </c>
      <c r="CP211" s="4">
        <f>Ввод!$H33*CP167/4</f>
        <v>0</v>
      </c>
      <c r="CQ211" s="4">
        <f>Ввод!$H33*CQ167/4</f>
        <v>0</v>
      </c>
      <c r="CR211" s="4">
        <f>Ввод!$H33*CR167/4</f>
        <v>0</v>
      </c>
      <c r="CS211" s="4">
        <f>Ввод!$H33*CS167/4</f>
        <v>0</v>
      </c>
      <c r="CT211" s="4">
        <f>Ввод!$H33*CT167/4</f>
        <v>0</v>
      </c>
      <c r="CU211" s="4">
        <f>Ввод!$H33*CU167/4</f>
        <v>0</v>
      </c>
      <c r="CV211" s="4">
        <f>Ввод!$H33*CV167/4</f>
        <v>0</v>
      </c>
      <c r="CW211" s="4">
        <f>Ввод!$H33*CW167/4</f>
        <v>0</v>
      </c>
      <c r="CX211" s="4">
        <f>Ввод!$H33*CX167/4</f>
        <v>0</v>
      </c>
      <c r="CY211" s="4">
        <f>Ввод!$H33*CY167/4</f>
        <v>0</v>
      </c>
      <c r="CZ211" s="4">
        <f>Ввод!$H33*CZ167/4</f>
        <v>0</v>
      </c>
      <c r="DA211" s="4">
        <f>Ввод!$H33*DA167/4</f>
        <v>0</v>
      </c>
      <c r="DB211" s="4">
        <f>Ввод!$H33*DB167/4</f>
        <v>0</v>
      </c>
      <c r="DC211" s="4">
        <f>Ввод!$H33*DC167/4</f>
        <v>0</v>
      </c>
      <c r="DD211" s="4">
        <f>Ввод!$H33*DD167/4</f>
        <v>0</v>
      </c>
      <c r="DE211" s="4">
        <f>Ввод!$H33*DE167/4</f>
        <v>0</v>
      </c>
      <c r="DF211" s="4">
        <f>Ввод!$H33*DF167/4</f>
        <v>0</v>
      </c>
      <c r="DG211" s="4">
        <f>Ввод!$H33*DG167/4</f>
        <v>0</v>
      </c>
      <c r="DH211" s="4">
        <f>Ввод!$H33*DH167/4</f>
        <v>0</v>
      </c>
      <c r="DI211" s="4">
        <f>Ввод!$H33*DI167/4</f>
        <v>0</v>
      </c>
      <c r="DJ211" s="4">
        <f>Ввод!$H33*DJ167/4</f>
        <v>0</v>
      </c>
    </row>
    <row r="212" spans="2:114">
      <c r="B212" t="str">
        <f t="shared" si="78"/>
        <v>Создание / реконструкция объект №9</v>
      </c>
      <c r="G212" s="7" t="s">
        <v>0</v>
      </c>
      <c r="J212" s="4">
        <f>Ввод!$H34*J168/4</f>
        <v>0</v>
      </c>
      <c r="K212" s="4">
        <f>Ввод!$H34*K168/4</f>
        <v>0</v>
      </c>
      <c r="L212" s="4">
        <f>Ввод!$H34*L168/4</f>
        <v>0</v>
      </c>
      <c r="M212" s="4">
        <f>Ввод!$H34*M168/4</f>
        <v>0</v>
      </c>
      <c r="N212" s="4">
        <f>Ввод!$H34*N168/4</f>
        <v>0</v>
      </c>
      <c r="O212" s="4">
        <f>Ввод!$H34*O168/4</f>
        <v>0</v>
      </c>
      <c r="P212" s="4">
        <f>Ввод!$H34*P168/4</f>
        <v>0</v>
      </c>
      <c r="Q212" s="4">
        <f>Ввод!$H34*Q168/4</f>
        <v>0</v>
      </c>
      <c r="R212" s="4">
        <f>Ввод!$H34*R168/4</f>
        <v>0</v>
      </c>
      <c r="S212" s="4">
        <f>Ввод!$H34*S168/4</f>
        <v>0</v>
      </c>
      <c r="T212" s="4">
        <f>Ввод!$H34*T168/4</f>
        <v>0</v>
      </c>
      <c r="U212" s="4">
        <f>Ввод!$H34*U168/4</f>
        <v>0</v>
      </c>
      <c r="V212" s="4">
        <f>Ввод!$H34*V168/4</f>
        <v>0</v>
      </c>
      <c r="W212" s="4">
        <f>Ввод!$H34*W168/4</f>
        <v>0</v>
      </c>
      <c r="X212" s="4">
        <f>Ввод!$H34*X168/4</f>
        <v>0</v>
      </c>
      <c r="Y212" s="4">
        <f>Ввод!$H34*Y168/4</f>
        <v>0</v>
      </c>
      <c r="Z212" s="4">
        <f>Ввод!$H34*Z168/4</f>
        <v>0</v>
      </c>
      <c r="AA212" s="4">
        <f>Ввод!$H34*AA168/4</f>
        <v>0</v>
      </c>
      <c r="AB212" s="4">
        <f>Ввод!$H34*AB168/4</f>
        <v>0</v>
      </c>
      <c r="AC212" s="4">
        <f>Ввод!$H34*AC168/4</f>
        <v>0</v>
      </c>
      <c r="AD212" s="4">
        <f>Ввод!$H34*AD168/4</f>
        <v>0</v>
      </c>
      <c r="AE212" s="4">
        <f>Ввод!$H34*AE168/4</f>
        <v>0</v>
      </c>
      <c r="AF212" s="4">
        <f>Ввод!$H34*AF168/4</f>
        <v>0</v>
      </c>
      <c r="AG212" s="4">
        <f>Ввод!$H34*AG168/4</f>
        <v>0</v>
      </c>
      <c r="AH212" s="4">
        <f>Ввод!$H34*AH168/4</f>
        <v>0</v>
      </c>
      <c r="AI212" s="4">
        <f>Ввод!$H34*AI168/4</f>
        <v>0</v>
      </c>
      <c r="AJ212" s="4">
        <f>Ввод!$H34*AJ168/4</f>
        <v>0</v>
      </c>
      <c r="AK212" s="4">
        <f>Ввод!$H34*AK168/4</f>
        <v>0</v>
      </c>
      <c r="AL212" s="4">
        <f>Ввод!$H34*AL168/4</f>
        <v>0</v>
      </c>
      <c r="AM212" s="4">
        <f>Ввод!$H34*AM168/4</f>
        <v>0</v>
      </c>
      <c r="AN212" s="4">
        <f>Ввод!$H34*AN168/4</f>
        <v>0</v>
      </c>
      <c r="AO212" s="4">
        <f>Ввод!$H34*AO168/4</f>
        <v>0</v>
      </c>
      <c r="AP212" s="4">
        <f>Ввод!$H34*AP168/4</f>
        <v>0</v>
      </c>
      <c r="AQ212" s="4">
        <f>Ввод!$H34*AQ168/4</f>
        <v>0</v>
      </c>
      <c r="AR212" s="4">
        <f>Ввод!$H34*AR168/4</f>
        <v>0</v>
      </c>
      <c r="AS212" s="4">
        <f>Ввод!$H34*AS168/4</f>
        <v>0</v>
      </c>
      <c r="AT212" s="4">
        <f>Ввод!$H34*AT168/4</f>
        <v>0</v>
      </c>
      <c r="AU212" s="4">
        <f>Ввод!$H34*AU168/4</f>
        <v>0</v>
      </c>
      <c r="AV212" s="4">
        <f>Ввод!$H34*AV168/4</f>
        <v>0</v>
      </c>
      <c r="AW212" s="4">
        <f>Ввод!$H34*AW168/4</f>
        <v>0</v>
      </c>
      <c r="AX212" s="4">
        <f>Ввод!$H34*AX168/4</f>
        <v>0</v>
      </c>
      <c r="AY212" s="4">
        <f>Ввод!$H34*AY168/4</f>
        <v>0</v>
      </c>
      <c r="AZ212" s="4">
        <f>Ввод!$H34*AZ168/4</f>
        <v>0</v>
      </c>
      <c r="BA212" s="4">
        <f>Ввод!$H34*BA168/4</f>
        <v>0</v>
      </c>
      <c r="BB212" s="4">
        <f>Ввод!$H34*BB168/4</f>
        <v>0</v>
      </c>
      <c r="BC212" s="4">
        <f>Ввод!$H34*BC168/4</f>
        <v>0</v>
      </c>
      <c r="BD212" s="4">
        <f>Ввод!$H34*BD168/4</f>
        <v>0</v>
      </c>
      <c r="BE212" s="4">
        <f>Ввод!$H34*BE168/4</f>
        <v>0</v>
      </c>
      <c r="BF212" s="4">
        <f>Ввод!$H34*BF168/4</f>
        <v>0</v>
      </c>
      <c r="BG212" s="4">
        <f>Ввод!$H34*BG168/4</f>
        <v>0</v>
      </c>
      <c r="BH212" s="4">
        <f>Ввод!$H34*BH168/4</f>
        <v>0</v>
      </c>
      <c r="BI212" s="4">
        <f>Ввод!$H34*BI168/4</f>
        <v>0</v>
      </c>
      <c r="BJ212" s="4">
        <f>Ввод!$H34*BJ168/4</f>
        <v>0</v>
      </c>
      <c r="BK212" s="4">
        <f>Ввод!$H34*BK168/4</f>
        <v>0</v>
      </c>
      <c r="BL212" s="4">
        <f>Ввод!$H34*BL168/4</f>
        <v>0</v>
      </c>
      <c r="BM212" s="4">
        <f>Ввод!$H34*BM168/4</f>
        <v>0</v>
      </c>
      <c r="BN212" s="4">
        <f>Ввод!$H34*BN168/4</f>
        <v>0</v>
      </c>
      <c r="BO212" s="4">
        <f>Ввод!$H34*BO168/4</f>
        <v>0</v>
      </c>
      <c r="BP212" s="4">
        <f>Ввод!$H34*BP168/4</f>
        <v>0</v>
      </c>
      <c r="BQ212" s="4">
        <f>Ввод!$H34*BQ168/4</f>
        <v>0</v>
      </c>
      <c r="BR212" s="4">
        <f>Ввод!$H34*BR168/4</f>
        <v>0</v>
      </c>
      <c r="BS212" s="4">
        <f>Ввод!$H34*BS168/4</f>
        <v>0</v>
      </c>
      <c r="BT212" s="4">
        <f>Ввод!$H34*BT168/4</f>
        <v>0</v>
      </c>
      <c r="BU212" s="4">
        <f>Ввод!$H34*BU168/4</f>
        <v>0</v>
      </c>
      <c r="BV212" s="4">
        <f>Ввод!$H34*BV168/4</f>
        <v>0</v>
      </c>
      <c r="BW212" s="4">
        <f>Ввод!$H34*BW168/4</f>
        <v>0</v>
      </c>
      <c r="BX212" s="4">
        <f>Ввод!$H34*BX168/4</f>
        <v>0</v>
      </c>
      <c r="BY212" s="4">
        <f>Ввод!$H34*BY168/4</f>
        <v>0</v>
      </c>
      <c r="BZ212" s="4">
        <f>Ввод!$H34*BZ168/4</f>
        <v>0</v>
      </c>
      <c r="CA212" s="4">
        <f>Ввод!$H34*CA168/4</f>
        <v>0</v>
      </c>
      <c r="CB212" s="4">
        <f>Ввод!$H34*CB168/4</f>
        <v>0</v>
      </c>
      <c r="CC212" s="4">
        <f>Ввод!$H34*CC168/4</f>
        <v>0</v>
      </c>
      <c r="CD212" s="4">
        <f>Ввод!$H34*CD168/4</f>
        <v>0</v>
      </c>
      <c r="CE212" s="4">
        <f>Ввод!$H34*CE168/4</f>
        <v>0</v>
      </c>
      <c r="CF212" s="4">
        <f>Ввод!$H34*CF168/4</f>
        <v>0</v>
      </c>
      <c r="CG212" s="4">
        <f>Ввод!$H34*CG168/4</f>
        <v>0</v>
      </c>
      <c r="CH212" s="4">
        <f>Ввод!$H34*CH168/4</f>
        <v>0</v>
      </c>
      <c r="CI212" s="4">
        <f>Ввод!$H34*CI168/4</f>
        <v>0</v>
      </c>
      <c r="CJ212" s="4">
        <f>Ввод!$H34*CJ168/4</f>
        <v>0</v>
      </c>
      <c r="CK212" s="4">
        <f>Ввод!$H34*CK168/4</f>
        <v>0</v>
      </c>
      <c r="CL212" s="4">
        <f>Ввод!$H34*CL168/4</f>
        <v>0</v>
      </c>
      <c r="CM212" s="4">
        <f>Ввод!$H34*CM168/4</f>
        <v>0</v>
      </c>
      <c r="CN212" s="4">
        <f>Ввод!$H34*CN168/4</f>
        <v>0</v>
      </c>
      <c r="CO212" s="4">
        <f>Ввод!$H34*CO168/4</f>
        <v>0</v>
      </c>
      <c r="CP212" s="4">
        <f>Ввод!$H34*CP168/4</f>
        <v>0</v>
      </c>
      <c r="CQ212" s="4">
        <f>Ввод!$H34*CQ168/4</f>
        <v>0</v>
      </c>
      <c r="CR212" s="4">
        <f>Ввод!$H34*CR168/4</f>
        <v>0</v>
      </c>
      <c r="CS212" s="4">
        <f>Ввод!$H34*CS168/4</f>
        <v>0</v>
      </c>
      <c r="CT212" s="4">
        <f>Ввод!$H34*CT168/4</f>
        <v>0</v>
      </c>
      <c r="CU212" s="4">
        <f>Ввод!$H34*CU168/4</f>
        <v>0</v>
      </c>
      <c r="CV212" s="4">
        <f>Ввод!$H34*CV168/4</f>
        <v>0</v>
      </c>
      <c r="CW212" s="4">
        <f>Ввод!$H34*CW168/4</f>
        <v>0</v>
      </c>
      <c r="CX212" s="4">
        <f>Ввод!$H34*CX168/4</f>
        <v>0</v>
      </c>
      <c r="CY212" s="4">
        <f>Ввод!$H34*CY168/4</f>
        <v>0</v>
      </c>
      <c r="CZ212" s="4">
        <f>Ввод!$H34*CZ168/4</f>
        <v>0</v>
      </c>
      <c r="DA212" s="4">
        <f>Ввод!$H34*DA168/4</f>
        <v>0</v>
      </c>
      <c r="DB212" s="4">
        <f>Ввод!$H34*DB168/4</f>
        <v>0</v>
      </c>
      <c r="DC212" s="4">
        <f>Ввод!$H34*DC168/4</f>
        <v>0</v>
      </c>
      <c r="DD212" s="4">
        <f>Ввод!$H34*DD168/4</f>
        <v>0</v>
      </c>
      <c r="DE212" s="4">
        <f>Ввод!$H34*DE168/4</f>
        <v>0</v>
      </c>
      <c r="DF212" s="4">
        <f>Ввод!$H34*DF168/4</f>
        <v>0</v>
      </c>
      <c r="DG212" s="4">
        <f>Ввод!$H34*DG168/4</f>
        <v>0</v>
      </c>
      <c r="DH212" s="4">
        <f>Ввод!$H34*DH168/4</f>
        <v>0</v>
      </c>
      <c r="DI212" s="4">
        <f>Ввод!$H34*DI168/4</f>
        <v>0</v>
      </c>
      <c r="DJ212" s="4">
        <f>Ввод!$H34*DJ168/4</f>
        <v>0</v>
      </c>
    </row>
    <row r="213" spans="2:114">
      <c r="B213" t="str">
        <f t="shared" si="78"/>
        <v>Создание / реконструкция объект №10</v>
      </c>
      <c r="G213" s="7" t="s">
        <v>0</v>
      </c>
      <c r="J213" s="4">
        <f>Ввод!$H35*J169/4</f>
        <v>0</v>
      </c>
      <c r="K213" s="4">
        <f>Ввод!$H35*K169/4</f>
        <v>0</v>
      </c>
      <c r="L213" s="4">
        <f>Ввод!$H35*L169/4</f>
        <v>0</v>
      </c>
      <c r="M213" s="4">
        <f>Ввод!$H35*M169/4</f>
        <v>0</v>
      </c>
      <c r="N213" s="4">
        <f>Ввод!$H35*N169/4</f>
        <v>0</v>
      </c>
      <c r="O213" s="4">
        <f>Ввод!$H35*O169/4</f>
        <v>0</v>
      </c>
      <c r="P213" s="4">
        <f>Ввод!$H35*P169/4</f>
        <v>0</v>
      </c>
      <c r="Q213" s="4">
        <f>Ввод!$H35*Q169/4</f>
        <v>0</v>
      </c>
      <c r="R213" s="4">
        <f>Ввод!$H35*R169/4</f>
        <v>0</v>
      </c>
      <c r="S213" s="4">
        <f>Ввод!$H35*S169/4</f>
        <v>0</v>
      </c>
      <c r="T213" s="4">
        <f>Ввод!$H35*T169/4</f>
        <v>0</v>
      </c>
      <c r="U213" s="4">
        <f>Ввод!$H35*U169/4</f>
        <v>0</v>
      </c>
      <c r="V213" s="4">
        <f>Ввод!$H35*V169/4</f>
        <v>0</v>
      </c>
      <c r="W213" s="4">
        <f>Ввод!$H35*W169/4</f>
        <v>0</v>
      </c>
      <c r="X213" s="4">
        <f>Ввод!$H35*X169/4</f>
        <v>0</v>
      </c>
      <c r="Y213" s="4">
        <f>Ввод!$H35*Y169/4</f>
        <v>0</v>
      </c>
      <c r="Z213" s="4">
        <f>Ввод!$H35*Z169/4</f>
        <v>0</v>
      </c>
      <c r="AA213" s="4">
        <f>Ввод!$H35*AA169/4</f>
        <v>0</v>
      </c>
      <c r="AB213" s="4">
        <f>Ввод!$H35*AB169/4</f>
        <v>0</v>
      </c>
      <c r="AC213" s="4">
        <f>Ввод!$H35*AC169/4</f>
        <v>0</v>
      </c>
      <c r="AD213" s="4">
        <f>Ввод!$H35*AD169/4</f>
        <v>0</v>
      </c>
      <c r="AE213" s="4">
        <f>Ввод!$H35*AE169/4</f>
        <v>0</v>
      </c>
      <c r="AF213" s="4">
        <f>Ввод!$H35*AF169/4</f>
        <v>0</v>
      </c>
      <c r="AG213" s="4">
        <f>Ввод!$H35*AG169/4</f>
        <v>0</v>
      </c>
      <c r="AH213" s="4">
        <f>Ввод!$H35*AH169/4</f>
        <v>0</v>
      </c>
      <c r="AI213" s="4">
        <f>Ввод!$H35*AI169/4</f>
        <v>0</v>
      </c>
      <c r="AJ213" s="4">
        <f>Ввод!$H35*AJ169/4</f>
        <v>0</v>
      </c>
      <c r="AK213" s="4">
        <f>Ввод!$H35*AK169/4</f>
        <v>0</v>
      </c>
      <c r="AL213" s="4">
        <f>Ввод!$H35*AL169/4</f>
        <v>0</v>
      </c>
      <c r="AM213" s="4">
        <f>Ввод!$H35*AM169/4</f>
        <v>0</v>
      </c>
      <c r="AN213" s="4">
        <f>Ввод!$H35*AN169/4</f>
        <v>0</v>
      </c>
      <c r="AO213" s="4">
        <f>Ввод!$H35*AO169/4</f>
        <v>0</v>
      </c>
      <c r="AP213" s="4">
        <f>Ввод!$H35*AP169/4</f>
        <v>0</v>
      </c>
      <c r="AQ213" s="4">
        <f>Ввод!$H35*AQ169/4</f>
        <v>0</v>
      </c>
      <c r="AR213" s="4">
        <f>Ввод!$H35*AR169/4</f>
        <v>0</v>
      </c>
      <c r="AS213" s="4">
        <f>Ввод!$H35*AS169/4</f>
        <v>0</v>
      </c>
      <c r="AT213" s="4">
        <f>Ввод!$H35*AT169/4</f>
        <v>0</v>
      </c>
      <c r="AU213" s="4">
        <f>Ввод!$H35*AU169/4</f>
        <v>0</v>
      </c>
      <c r="AV213" s="4">
        <f>Ввод!$H35*AV169/4</f>
        <v>0</v>
      </c>
      <c r="AW213" s="4">
        <f>Ввод!$H35*AW169/4</f>
        <v>0</v>
      </c>
      <c r="AX213" s="4">
        <f>Ввод!$H35*AX169/4</f>
        <v>0</v>
      </c>
      <c r="AY213" s="4">
        <f>Ввод!$H35*AY169/4</f>
        <v>0</v>
      </c>
      <c r="AZ213" s="4">
        <f>Ввод!$H35*AZ169/4</f>
        <v>0</v>
      </c>
      <c r="BA213" s="4">
        <f>Ввод!$H35*BA169/4</f>
        <v>0</v>
      </c>
      <c r="BB213" s="4">
        <f>Ввод!$H35*BB169/4</f>
        <v>0</v>
      </c>
      <c r="BC213" s="4">
        <f>Ввод!$H35*BC169/4</f>
        <v>0</v>
      </c>
      <c r="BD213" s="4">
        <f>Ввод!$H35*BD169/4</f>
        <v>0</v>
      </c>
      <c r="BE213" s="4">
        <f>Ввод!$H35*BE169/4</f>
        <v>0</v>
      </c>
      <c r="BF213" s="4">
        <f>Ввод!$H35*BF169/4</f>
        <v>0</v>
      </c>
      <c r="BG213" s="4">
        <f>Ввод!$H35*BG169/4</f>
        <v>0</v>
      </c>
      <c r="BH213" s="4">
        <f>Ввод!$H35*BH169/4</f>
        <v>0</v>
      </c>
      <c r="BI213" s="4">
        <f>Ввод!$H35*BI169/4</f>
        <v>0</v>
      </c>
      <c r="BJ213" s="4">
        <f>Ввод!$H35*BJ169/4</f>
        <v>0</v>
      </c>
      <c r="BK213" s="4">
        <f>Ввод!$H35*BK169/4</f>
        <v>0</v>
      </c>
      <c r="BL213" s="4">
        <f>Ввод!$H35*BL169/4</f>
        <v>0</v>
      </c>
      <c r="BM213" s="4">
        <f>Ввод!$H35*BM169/4</f>
        <v>0</v>
      </c>
      <c r="BN213" s="4">
        <f>Ввод!$H35*BN169/4</f>
        <v>0</v>
      </c>
      <c r="BO213" s="4">
        <f>Ввод!$H35*BO169/4</f>
        <v>0</v>
      </c>
      <c r="BP213" s="4">
        <f>Ввод!$H35*BP169/4</f>
        <v>0</v>
      </c>
      <c r="BQ213" s="4">
        <f>Ввод!$H35*BQ169/4</f>
        <v>0</v>
      </c>
      <c r="BR213" s="4">
        <f>Ввод!$H35*BR169/4</f>
        <v>0</v>
      </c>
      <c r="BS213" s="4">
        <f>Ввод!$H35*BS169/4</f>
        <v>0</v>
      </c>
      <c r="BT213" s="4">
        <f>Ввод!$H35*BT169/4</f>
        <v>0</v>
      </c>
      <c r="BU213" s="4">
        <f>Ввод!$H35*BU169/4</f>
        <v>0</v>
      </c>
      <c r="BV213" s="4">
        <f>Ввод!$H35*BV169/4</f>
        <v>0</v>
      </c>
      <c r="BW213" s="4">
        <f>Ввод!$H35*BW169/4</f>
        <v>0</v>
      </c>
      <c r="BX213" s="4">
        <f>Ввод!$H35*BX169/4</f>
        <v>0</v>
      </c>
      <c r="BY213" s="4">
        <f>Ввод!$H35*BY169/4</f>
        <v>0</v>
      </c>
      <c r="BZ213" s="4">
        <f>Ввод!$H35*BZ169/4</f>
        <v>0</v>
      </c>
      <c r="CA213" s="4">
        <f>Ввод!$H35*CA169/4</f>
        <v>0</v>
      </c>
      <c r="CB213" s="4">
        <f>Ввод!$H35*CB169/4</f>
        <v>0</v>
      </c>
      <c r="CC213" s="4">
        <f>Ввод!$H35*CC169/4</f>
        <v>0</v>
      </c>
      <c r="CD213" s="4">
        <f>Ввод!$H35*CD169/4</f>
        <v>0</v>
      </c>
      <c r="CE213" s="4">
        <f>Ввод!$H35*CE169/4</f>
        <v>0</v>
      </c>
      <c r="CF213" s="4">
        <f>Ввод!$H35*CF169/4</f>
        <v>0</v>
      </c>
      <c r="CG213" s="4">
        <f>Ввод!$H35*CG169/4</f>
        <v>0</v>
      </c>
      <c r="CH213" s="4">
        <f>Ввод!$H35*CH169/4</f>
        <v>0</v>
      </c>
      <c r="CI213" s="4">
        <f>Ввод!$H35*CI169/4</f>
        <v>0</v>
      </c>
      <c r="CJ213" s="4">
        <f>Ввод!$H35*CJ169/4</f>
        <v>0</v>
      </c>
      <c r="CK213" s="4">
        <f>Ввод!$H35*CK169/4</f>
        <v>0</v>
      </c>
      <c r="CL213" s="4">
        <f>Ввод!$H35*CL169/4</f>
        <v>0</v>
      </c>
      <c r="CM213" s="4">
        <f>Ввод!$H35*CM169/4</f>
        <v>0</v>
      </c>
      <c r="CN213" s="4">
        <f>Ввод!$H35*CN169/4</f>
        <v>0</v>
      </c>
      <c r="CO213" s="4">
        <f>Ввод!$H35*CO169/4</f>
        <v>0</v>
      </c>
      <c r="CP213" s="4">
        <f>Ввод!$H35*CP169/4</f>
        <v>0</v>
      </c>
      <c r="CQ213" s="4">
        <f>Ввод!$H35*CQ169/4</f>
        <v>0</v>
      </c>
      <c r="CR213" s="4">
        <f>Ввод!$H35*CR169/4</f>
        <v>0</v>
      </c>
      <c r="CS213" s="4">
        <f>Ввод!$H35*CS169/4</f>
        <v>0</v>
      </c>
      <c r="CT213" s="4">
        <f>Ввод!$H35*CT169/4</f>
        <v>0</v>
      </c>
      <c r="CU213" s="4">
        <f>Ввод!$H35*CU169/4</f>
        <v>0</v>
      </c>
      <c r="CV213" s="4">
        <f>Ввод!$H35*CV169/4</f>
        <v>0</v>
      </c>
      <c r="CW213" s="4">
        <f>Ввод!$H35*CW169/4</f>
        <v>0</v>
      </c>
      <c r="CX213" s="4">
        <f>Ввод!$H35*CX169/4</f>
        <v>0</v>
      </c>
      <c r="CY213" s="4">
        <f>Ввод!$H35*CY169/4</f>
        <v>0</v>
      </c>
      <c r="CZ213" s="4">
        <f>Ввод!$H35*CZ169/4</f>
        <v>0</v>
      </c>
      <c r="DA213" s="4">
        <f>Ввод!$H35*DA169/4</f>
        <v>0</v>
      </c>
      <c r="DB213" s="4">
        <f>Ввод!$H35*DB169/4</f>
        <v>0</v>
      </c>
      <c r="DC213" s="4">
        <f>Ввод!$H35*DC169/4</f>
        <v>0</v>
      </c>
      <c r="DD213" s="4">
        <f>Ввод!$H35*DD169/4</f>
        <v>0</v>
      </c>
      <c r="DE213" s="4">
        <f>Ввод!$H35*DE169/4</f>
        <v>0</v>
      </c>
      <c r="DF213" s="4">
        <f>Ввод!$H35*DF169/4</f>
        <v>0</v>
      </c>
      <c r="DG213" s="4">
        <f>Ввод!$H35*DG169/4</f>
        <v>0</v>
      </c>
      <c r="DH213" s="4">
        <f>Ввод!$H35*DH169/4</f>
        <v>0</v>
      </c>
      <c r="DI213" s="4">
        <f>Ввод!$H35*DI169/4</f>
        <v>0</v>
      </c>
      <c r="DJ213" s="4">
        <f>Ввод!$H35*DJ169/4</f>
        <v>0</v>
      </c>
    </row>
    <row r="214" spans="2:114">
      <c r="B214" t="str">
        <f t="shared" si="78"/>
        <v>Создание / реконструкция объект №11</v>
      </c>
      <c r="G214" s="7" t="s">
        <v>0</v>
      </c>
      <c r="J214" s="4">
        <f>Ввод!$H36*J170/4</f>
        <v>0</v>
      </c>
      <c r="K214" s="4">
        <f>Ввод!$H36*K170/4</f>
        <v>0</v>
      </c>
      <c r="L214" s="4">
        <f>Ввод!$H36*L170/4</f>
        <v>0</v>
      </c>
      <c r="M214" s="4">
        <f>Ввод!$H36*M170/4</f>
        <v>0</v>
      </c>
      <c r="N214" s="4">
        <f>Ввод!$H36*N170/4</f>
        <v>0</v>
      </c>
      <c r="O214" s="4">
        <f>Ввод!$H36*O170/4</f>
        <v>0</v>
      </c>
      <c r="P214" s="4">
        <f>Ввод!$H36*P170/4</f>
        <v>0</v>
      </c>
      <c r="Q214" s="4">
        <f>Ввод!$H36*Q170/4</f>
        <v>0</v>
      </c>
      <c r="R214" s="4">
        <f>Ввод!$H36*R170/4</f>
        <v>0</v>
      </c>
      <c r="S214" s="4">
        <f>Ввод!$H36*S170/4</f>
        <v>0</v>
      </c>
      <c r="T214" s="4">
        <f>Ввод!$H36*T170/4</f>
        <v>0</v>
      </c>
      <c r="U214" s="4">
        <f>Ввод!$H36*U170/4</f>
        <v>0</v>
      </c>
      <c r="V214" s="4">
        <f>Ввод!$H36*V170/4</f>
        <v>0</v>
      </c>
      <c r="W214" s="4">
        <f>Ввод!$H36*W170/4</f>
        <v>0</v>
      </c>
      <c r="X214" s="4">
        <f>Ввод!$H36*X170/4</f>
        <v>0</v>
      </c>
      <c r="Y214" s="4">
        <f>Ввод!$H36*Y170/4</f>
        <v>0</v>
      </c>
      <c r="Z214" s="4">
        <f>Ввод!$H36*Z170/4</f>
        <v>0</v>
      </c>
      <c r="AA214" s="4">
        <f>Ввод!$H36*AA170/4</f>
        <v>0</v>
      </c>
      <c r="AB214" s="4">
        <f>Ввод!$H36*AB170/4</f>
        <v>0</v>
      </c>
      <c r="AC214" s="4">
        <f>Ввод!$H36*AC170/4</f>
        <v>0</v>
      </c>
      <c r="AD214" s="4">
        <f>Ввод!$H36*AD170/4</f>
        <v>0</v>
      </c>
      <c r="AE214" s="4">
        <f>Ввод!$H36*AE170/4</f>
        <v>0</v>
      </c>
      <c r="AF214" s="4">
        <f>Ввод!$H36*AF170/4</f>
        <v>0</v>
      </c>
      <c r="AG214" s="4">
        <f>Ввод!$H36*AG170/4</f>
        <v>0</v>
      </c>
      <c r="AH214" s="4">
        <f>Ввод!$H36*AH170/4</f>
        <v>0</v>
      </c>
      <c r="AI214" s="4">
        <f>Ввод!$H36*AI170/4</f>
        <v>0</v>
      </c>
      <c r="AJ214" s="4">
        <f>Ввод!$H36*AJ170/4</f>
        <v>0</v>
      </c>
      <c r="AK214" s="4">
        <f>Ввод!$H36*AK170/4</f>
        <v>0</v>
      </c>
      <c r="AL214" s="4">
        <f>Ввод!$H36*AL170/4</f>
        <v>0</v>
      </c>
      <c r="AM214" s="4">
        <f>Ввод!$H36*AM170/4</f>
        <v>0</v>
      </c>
      <c r="AN214" s="4">
        <f>Ввод!$H36*AN170/4</f>
        <v>0</v>
      </c>
      <c r="AO214" s="4">
        <f>Ввод!$H36*AO170/4</f>
        <v>0</v>
      </c>
      <c r="AP214" s="4">
        <f>Ввод!$H36*AP170/4</f>
        <v>0</v>
      </c>
      <c r="AQ214" s="4">
        <f>Ввод!$H36*AQ170/4</f>
        <v>0</v>
      </c>
      <c r="AR214" s="4">
        <f>Ввод!$H36*AR170/4</f>
        <v>0</v>
      </c>
      <c r="AS214" s="4">
        <f>Ввод!$H36*AS170/4</f>
        <v>0</v>
      </c>
      <c r="AT214" s="4">
        <f>Ввод!$H36*AT170/4</f>
        <v>0</v>
      </c>
      <c r="AU214" s="4">
        <f>Ввод!$H36*AU170/4</f>
        <v>0</v>
      </c>
      <c r="AV214" s="4">
        <f>Ввод!$H36*AV170/4</f>
        <v>0</v>
      </c>
      <c r="AW214" s="4">
        <f>Ввод!$H36*AW170/4</f>
        <v>0</v>
      </c>
      <c r="AX214" s="4">
        <f>Ввод!$H36*AX170/4</f>
        <v>0</v>
      </c>
      <c r="AY214" s="4">
        <f>Ввод!$H36*AY170/4</f>
        <v>0</v>
      </c>
      <c r="AZ214" s="4">
        <f>Ввод!$H36*AZ170/4</f>
        <v>0</v>
      </c>
      <c r="BA214" s="4">
        <f>Ввод!$H36*BA170/4</f>
        <v>0</v>
      </c>
      <c r="BB214" s="4">
        <f>Ввод!$H36*BB170/4</f>
        <v>0</v>
      </c>
      <c r="BC214" s="4">
        <f>Ввод!$H36*BC170/4</f>
        <v>0</v>
      </c>
      <c r="BD214" s="4">
        <f>Ввод!$H36*BD170/4</f>
        <v>0</v>
      </c>
      <c r="BE214" s="4">
        <f>Ввод!$H36*BE170/4</f>
        <v>0</v>
      </c>
      <c r="BF214" s="4">
        <f>Ввод!$H36*BF170/4</f>
        <v>0</v>
      </c>
      <c r="BG214" s="4">
        <f>Ввод!$H36*BG170/4</f>
        <v>0</v>
      </c>
      <c r="BH214" s="4">
        <f>Ввод!$H36*BH170/4</f>
        <v>0</v>
      </c>
      <c r="BI214" s="4">
        <f>Ввод!$H36*BI170/4</f>
        <v>0</v>
      </c>
      <c r="BJ214" s="4">
        <f>Ввод!$H36*BJ170/4</f>
        <v>0</v>
      </c>
      <c r="BK214" s="4">
        <f>Ввод!$H36*BK170/4</f>
        <v>0</v>
      </c>
      <c r="BL214" s="4">
        <f>Ввод!$H36*BL170/4</f>
        <v>0</v>
      </c>
      <c r="BM214" s="4">
        <f>Ввод!$H36*BM170/4</f>
        <v>0</v>
      </c>
      <c r="BN214" s="4">
        <f>Ввод!$H36*BN170/4</f>
        <v>0</v>
      </c>
      <c r="BO214" s="4">
        <f>Ввод!$H36*BO170/4</f>
        <v>0</v>
      </c>
      <c r="BP214" s="4">
        <f>Ввод!$H36*BP170/4</f>
        <v>0</v>
      </c>
      <c r="BQ214" s="4">
        <f>Ввод!$H36*BQ170/4</f>
        <v>0</v>
      </c>
      <c r="BR214" s="4">
        <f>Ввод!$H36*BR170/4</f>
        <v>0</v>
      </c>
      <c r="BS214" s="4">
        <f>Ввод!$H36*BS170/4</f>
        <v>0</v>
      </c>
      <c r="BT214" s="4">
        <f>Ввод!$H36*BT170/4</f>
        <v>0</v>
      </c>
      <c r="BU214" s="4">
        <f>Ввод!$H36*BU170/4</f>
        <v>0</v>
      </c>
      <c r="BV214" s="4">
        <f>Ввод!$H36*BV170/4</f>
        <v>0</v>
      </c>
      <c r="BW214" s="4">
        <f>Ввод!$H36*BW170/4</f>
        <v>0</v>
      </c>
      <c r="BX214" s="4">
        <f>Ввод!$H36*BX170/4</f>
        <v>0</v>
      </c>
      <c r="BY214" s="4">
        <f>Ввод!$H36*BY170/4</f>
        <v>0</v>
      </c>
      <c r="BZ214" s="4">
        <f>Ввод!$H36*BZ170/4</f>
        <v>0</v>
      </c>
      <c r="CA214" s="4">
        <f>Ввод!$H36*CA170/4</f>
        <v>0</v>
      </c>
      <c r="CB214" s="4">
        <f>Ввод!$H36*CB170/4</f>
        <v>0</v>
      </c>
      <c r="CC214" s="4">
        <f>Ввод!$H36*CC170/4</f>
        <v>0</v>
      </c>
      <c r="CD214" s="4">
        <f>Ввод!$H36*CD170/4</f>
        <v>0</v>
      </c>
      <c r="CE214" s="4">
        <f>Ввод!$H36*CE170/4</f>
        <v>0</v>
      </c>
      <c r="CF214" s="4">
        <f>Ввод!$H36*CF170/4</f>
        <v>0</v>
      </c>
      <c r="CG214" s="4">
        <f>Ввод!$H36*CG170/4</f>
        <v>0</v>
      </c>
      <c r="CH214" s="4">
        <f>Ввод!$H36*CH170/4</f>
        <v>0</v>
      </c>
      <c r="CI214" s="4">
        <f>Ввод!$H36*CI170/4</f>
        <v>0</v>
      </c>
      <c r="CJ214" s="4">
        <f>Ввод!$H36*CJ170/4</f>
        <v>0</v>
      </c>
      <c r="CK214" s="4">
        <f>Ввод!$H36*CK170/4</f>
        <v>0</v>
      </c>
      <c r="CL214" s="4">
        <f>Ввод!$H36*CL170/4</f>
        <v>0</v>
      </c>
      <c r="CM214" s="4">
        <f>Ввод!$H36*CM170/4</f>
        <v>0</v>
      </c>
      <c r="CN214" s="4">
        <f>Ввод!$H36*CN170/4</f>
        <v>0</v>
      </c>
      <c r="CO214" s="4">
        <f>Ввод!$H36*CO170/4</f>
        <v>0</v>
      </c>
      <c r="CP214" s="4">
        <f>Ввод!$H36*CP170/4</f>
        <v>0</v>
      </c>
      <c r="CQ214" s="4">
        <f>Ввод!$H36*CQ170/4</f>
        <v>0</v>
      </c>
      <c r="CR214" s="4">
        <f>Ввод!$H36*CR170/4</f>
        <v>0</v>
      </c>
      <c r="CS214" s="4">
        <f>Ввод!$H36*CS170/4</f>
        <v>0</v>
      </c>
      <c r="CT214" s="4">
        <f>Ввод!$H36*CT170/4</f>
        <v>0</v>
      </c>
      <c r="CU214" s="4">
        <f>Ввод!$H36*CU170/4</f>
        <v>0</v>
      </c>
      <c r="CV214" s="4">
        <f>Ввод!$H36*CV170/4</f>
        <v>0</v>
      </c>
      <c r="CW214" s="4">
        <f>Ввод!$H36*CW170/4</f>
        <v>0</v>
      </c>
      <c r="CX214" s="4">
        <f>Ввод!$H36*CX170/4</f>
        <v>0</v>
      </c>
      <c r="CY214" s="4">
        <f>Ввод!$H36*CY170/4</f>
        <v>0</v>
      </c>
      <c r="CZ214" s="4">
        <f>Ввод!$H36*CZ170/4</f>
        <v>0</v>
      </c>
      <c r="DA214" s="4">
        <f>Ввод!$H36*DA170/4</f>
        <v>0</v>
      </c>
      <c r="DB214" s="4">
        <f>Ввод!$H36*DB170/4</f>
        <v>0</v>
      </c>
      <c r="DC214" s="4">
        <f>Ввод!$H36*DC170/4</f>
        <v>0</v>
      </c>
      <c r="DD214" s="4">
        <f>Ввод!$H36*DD170/4</f>
        <v>0</v>
      </c>
      <c r="DE214" s="4">
        <f>Ввод!$H36*DE170/4</f>
        <v>0</v>
      </c>
      <c r="DF214" s="4">
        <f>Ввод!$H36*DF170/4</f>
        <v>0</v>
      </c>
      <c r="DG214" s="4">
        <f>Ввод!$H36*DG170/4</f>
        <v>0</v>
      </c>
      <c r="DH214" s="4">
        <f>Ввод!$H36*DH170/4</f>
        <v>0</v>
      </c>
      <c r="DI214" s="4">
        <f>Ввод!$H36*DI170/4</f>
        <v>0</v>
      </c>
      <c r="DJ214" s="4">
        <f>Ввод!$H36*DJ170/4</f>
        <v>0</v>
      </c>
    </row>
    <row r="215" spans="2:114">
      <c r="B215" t="str">
        <f t="shared" si="78"/>
        <v>Создание / реконструкция объект №12</v>
      </c>
      <c r="G215" s="7" t="s">
        <v>0</v>
      </c>
      <c r="J215" s="4">
        <f>Ввод!$H37*J171/4</f>
        <v>0</v>
      </c>
      <c r="K215" s="4">
        <f>Ввод!$H37*K171/4</f>
        <v>0</v>
      </c>
      <c r="L215" s="4">
        <f>Ввод!$H37*L171/4</f>
        <v>0</v>
      </c>
      <c r="M215" s="4">
        <f>Ввод!$H37*M171/4</f>
        <v>0</v>
      </c>
      <c r="N215" s="4">
        <f>Ввод!$H37*N171/4</f>
        <v>0</v>
      </c>
      <c r="O215" s="4">
        <f>Ввод!$H37*O171/4</f>
        <v>0</v>
      </c>
      <c r="P215" s="4">
        <f>Ввод!$H37*P171/4</f>
        <v>0</v>
      </c>
      <c r="Q215" s="4">
        <f>Ввод!$H37*Q171/4</f>
        <v>0</v>
      </c>
      <c r="R215" s="4">
        <f>Ввод!$H37*R171/4</f>
        <v>0</v>
      </c>
      <c r="S215" s="4">
        <f>Ввод!$H37*S171/4</f>
        <v>0</v>
      </c>
      <c r="T215" s="4">
        <f>Ввод!$H37*T171/4</f>
        <v>0</v>
      </c>
      <c r="U215" s="4">
        <f>Ввод!$H37*U171/4</f>
        <v>0</v>
      </c>
      <c r="V215" s="4">
        <f>Ввод!$H37*V171/4</f>
        <v>0</v>
      </c>
      <c r="W215" s="4">
        <f>Ввод!$H37*W171/4</f>
        <v>0</v>
      </c>
      <c r="X215" s="4">
        <f>Ввод!$H37*X171/4</f>
        <v>0</v>
      </c>
      <c r="Y215" s="4">
        <f>Ввод!$H37*Y171/4</f>
        <v>0</v>
      </c>
      <c r="Z215" s="4">
        <f>Ввод!$H37*Z171/4</f>
        <v>0</v>
      </c>
      <c r="AA215" s="4">
        <f>Ввод!$H37*AA171/4</f>
        <v>0</v>
      </c>
      <c r="AB215" s="4">
        <f>Ввод!$H37*AB171/4</f>
        <v>0</v>
      </c>
      <c r="AC215" s="4">
        <f>Ввод!$H37*AC171/4</f>
        <v>0</v>
      </c>
      <c r="AD215" s="4">
        <f>Ввод!$H37*AD171/4</f>
        <v>0</v>
      </c>
      <c r="AE215" s="4">
        <f>Ввод!$H37*AE171/4</f>
        <v>0</v>
      </c>
      <c r="AF215" s="4">
        <f>Ввод!$H37*AF171/4</f>
        <v>0</v>
      </c>
      <c r="AG215" s="4">
        <f>Ввод!$H37*AG171/4</f>
        <v>0</v>
      </c>
      <c r="AH215" s="4">
        <f>Ввод!$H37*AH171/4</f>
        <v>0</v>
      </c>
      <c r="AI215" s="4">
        <f>Ввод!$H37*AI171/4</f>
        <v>0</v>
      </c>
      <c r="AJ215" s="4">
        <f>Ввод!$H37*AJ171/4</f>
        <v>0</v>
      </c>
      <c r="AK215" s="4">
        <f>Ввод!$H37*AK171/4</f>
        <v>0</v>
      </c>
      <c r="AL215" s="4">
        <f>Ввод!$H37*AL171/4</f>
        <v>0</v>
      </c>
      <c r="AM215" s="4">
        <f>Ввод!$H37*AM171/4</f>
        <v>0</v>
      </c>
      <c r="AN215" s="4">
        <f>Ввод!$H37*AN171/4</f>
        <v>0</v>
      </c>
      <c r="AO215" s="4">
        <f>Ввод!$H37*AO171/4</f>
        <v>0</v>
      </c>
      <c r="AP215" s="4">
        <f>Ввод!$H37*AP171/4</f>
        <v>0</v>
      </c>
      <c r="AQ215" s="4">
        <f>Ввод!$H37*AQ171/4</f>
        <v>0</v>
      </c>
      <c r="AR215" s="4">
        <f>Ввод!$H37*AR171/4</f>
        <v>0</v>
      </c>
      <c r="AS215" s="4">
        <f>Ввод!$H37*AS171/4</f>
        <v>0</v>
      </c>
      <c r="AT215" s="4">
        <f>Ввод!$H37*AT171/4</f>
        <v>0</v>
      </c>
      <c r="AU215" s="4">
        <f>Ввод!$H37*AU171/4</f>
        <v>0</v>
      </c>
      <c r="AV215" s="4">
        <f>Ввод!$H37*AV171/4</f>
        <v>0</v>
      </c>
      <c r="AW215" s="4">
        <f>Ввод!$H37*AW171/4</f>
        <v>0</v>
      </c>
      <c r="AX215" s="4">
        <f>Ввод!$H37*AX171/4</f>
        <v>0</v>
      </c>
      <c r="AY215" s="4">
        <f>Ввод!$H37*AY171/4</f>
        <v>0</v>
      </c>
      <c r="AZ215" s="4">
        <f>Ввод!$H37*AZ171/4</f>
        <v>0</v>
      </c>
      <c r="BA215" s="4">
        <f>Ввод!$H37*BA171/4</f>
        <v>0</v>
      </c>
      <c r="BB215" s="4">
        <f>Ввод!$H37*BB171/4</f>
        <v>0</v>
      </c>
      <c r="BC215" s="4">
        <f>Ввод!$H37*BC171/4</f>
        <v>0</v>
      </c>
      <c r="BD215" s="4">
        <f>Ввод!$H37*BD171/4</f>
        <v>0</v>
      </c>
      <c r="BE215" s="4">
        <f>Ввод!$H37*BE171/4</f>
        <v>0</v>
      </c>
      <c r="BF215" s="4">
        <f>Ввод!$H37*BF171/4</f>
        <v>0</v>
      </c>
      <c r="BG215" s="4">
        <f>Ввод!$H37*BG171/4</f>
        <v>0</v>
      </c>
      <c r="BH215" s="4">
        <f>Ввод!$H37*BH171/4</f>
        <v>0</v>
      </c>
      <c r="BI215" s="4">
        <f>Ввод!$H37*BI171/4</f>
        <v>0</v>
      </c>
      <c r="BJ215" s="4">
        <f>Ввод!$H37*BJ171/4</f>
        <v>0</v>
      </c>
      <c r="BK215" s="4">
        <f>Ввод!$H37*BK171/4</f>
        <v>0</v>
      </c>
      <c r="BL215" s="4">
        <f>Ввод!$H37*BL171/4</f>
        <v>0</v>
      </c>
      <c r="BM215" s="4">
        <f>Ввод!$H37*BM171/4</f>
        <v>0</v>
      </c>
      <c r="BN215" s="4">
        <f>Ввод!$H37*BN171/4</f>
        <v>0</v>
      </c>
      <c r="BO215" s="4">
        <f>Ввод!$H37*BO171/4</f>
        <v>0</v>
      </c>
      <c r="BP215" s="4">
        <f>Ввод!$H37*BP171/4</f>
        <v>0</v>
      </c>
      <c r="BQ215" s="4">
        <f>Ввод!$H37*BQ171/4</f>
        <v>0</v>
      </c>
      <c r="BR215" s="4">
        <f>Ввод!$H37*BR171/4</f>
        <v>0</v>
      </c>
      <c r="BS215" s="4">
        <f>Ввод!$H37*BS171/4</f>
        <v>0</v>
      </c>
      <c r="BT215" s="4">
        <f>Ввод!$H37*BT171/4</f>
        <v>0</v>
      </c>
      <c r="BU215" s="4">
        <f>Ввод!$H37*BU171/4</f>
        <v>0</v>
      </c>
      <c r="BV215" s="4">
        <f>Ввод!$H37*BV171/4</f>
        <v>0</v>
      </c>
      <c r="BW215" s="4">
        <f>Ввод!$H37*BW171/4</f>
        <v>0</v>
      </c>
      <c r="BX215" s="4">
        <f>Ввод!$H37*BX171/4</f>
        <v>0</v>
      </c>
      <c r="BY215" s="4">
        <f>Ввод!$H37*BY171/4</f>
        <v>0</v>
      </c>
      <c r="BZ215" s="4">
        <f>Ввод!$H37*BZ171/4</f>
        <v>0</v>
      </c>
      <c r="CA215" s="4">
        <f>Ввод!$H37*CA171/4</f>
        <v>0</v>
      </c>
      <c r="CB215" s="4">
        <f>Ввод!$H37*CB171/4</f>
        <v>0</v>
      </c>
      <c r="CC215" s="4">
        <f>Ввод!$H37*CC171/4</f>
        <v>0</v>
      </c>
      <c r="CD215" s="4">
        <f>Ввод!$H37*CD171/4</f>
        <v>0</v>
      </c>
      <c r="CE215" s="4">
        <f>Ввод!$H37*CE171/4</f>
        <v>0</v>
      </c>
      <c r="CF215" s="4">
        <f>Ввод!$H37*CF171/4</f>
        <v>0</v>
      </c>
      <c r="CG215" s="4">
        <f>Ввод!$H37*CG171/4</f>
        <v>0</v>
      </c>
      <c r="CH215" s="4">
        <f>Ввод!$H37*CH171/4</f>
        <v>0</v>
      </c>
      <c r="CI215" s="4">
        <f>Ввод!$H37*CI171/4</f>
        <v>0</v>
      </c>
      <c r="CJ215" s="4">
        <f>Ввод!$H37*CJ171/4</f>
        <v>0</v>
      </c>
      <c r="CK215" s="4">
        <f>Ввод!$H37*CK171/4</f>
        <v>0</v>
      </c>
      <c r="CL215" s="4">
        <f>Ввод!$H37*CL171/4</f>
        <v>0</v>
      </c>
      <c r="CM215" s="4">
        <f>Ввод!$H37*CM171/4</f>
        <v>0</v>
      </c>
      <c r="CN215" s="4">
        <f>Ввод!$H37*CN171/4</f>
        <v>0</v>
      </c>
      <c r="CO215" s="4">
        <f>Ввод!$H37*CO171/4</f>
        <v>0</v>
      </c>
      <c r="CP215" s="4">
        <f>Ввод!$H37*CP171/4</f>
        <v>0</v>
      </c>
      <c r="CQ215" s="4">
        <f>Ввод!$H37*CQ171/4</f>
        <v>0</v>
      </c>
      <c r="CR215" s="4">
        <f>Ввод!$H37*CR171/4</f>
        <v>0</v>
      </c>
      <c r="CS215" s="4">
        <f>Ввод!$H37*CS171/4</f>
        <v>0</v>
      </c>
      <c r="CT215" s="4">
        <f>Ввод!$H37*CT171/4</f>
        <v>0</v>
      </c>
      <c r="CU215" s="4">
        <f>Ввод!$H37*CU171/4</f>
        <v>0</v>
      </c>
      <c r="CV215" s="4">
        <f>Ввод!$H37*CV171/4</f>
        <v>0</v>
      </c>
      <c r="CW215" s="4">
        <f>Ввод!$H37*CW171/4</f>
        <v>0</v>
      </c>
      <c r="CX215" s="4">
        <f>Ввод!$H37*CX171/4</f>
        <v>0</v>
      </c>
      <c r="CY215" s="4">
        <f>Ввод!$H37*CY171/4</f>
        <v>0</v>
      </c>
      <c r="CZ215" s="4">
        <f>Ввод!$H37*CZ171/4</f>
        <v>0</v>
      </c>
      <c r="DA215" s="4">
        <f>Ввод!$H37*DA171/4</f>
        <v>0</v>
      </c>
      <c r="DB215" s="4">
        <f>Ввод!$H37*DB171/4</f>
        <v>0</v>
      </c>
      <c r="DC215" s="4">
        <f>Ввод!$H37*DC171/4</f>
        <v>0</v>
      </c>
      <c r="DD215" s="4">
        <f>Ввод!$H37*DD171/4</f>
        <v>0</v>
      </c>
      <c r="DE215" s="4">
        <f>Ввод!$H37*DE171/4</f>
        <v>0</v>
      </c>
      <c r="DF215" s="4">
        <f>Ввод!$H37*DF171/4</f>
        <v>0</v>
      </c>
      <c r="DG215" s="4">
        <f>Ввод!$H37*DG171/4</f>
        <v>0</v>
      </c>
      <c r="DH215" s="4">
        <f>Ввод!$H37*DH171/4</f>
        <v>0</v>
      </c>
      <c r="DI215" s="4">
        <f>Ввод!$H37*DI171/4</f>
        <v>0</v>
      </c>
      <c r="DJ215" s="4">
        <f>Ввод!$H37*DJ171/4</f>
        <v>0</v>
      </c>
    </row>
    <row r="216" spans="2:114">
      <c r="B216" t="str">
        <f t="shared" si="78"/>
        <v>Создание / реконструкция объект №13</v>
      </c>
      <c r="G216" s="7" t="s">
        <v>0</v>
      </c>
      <c r="J216" s="4">
        <f>Ввод!$H38*J172/4</f>
        <v>0</v>
      </c>
      <c r="K216" s="4">
        <f>Ввод!$H38*K172/4</f>
        <v>0</v>
      </c>
      <c r="L216" s="4">
        <f>Ввод!$H38*L172/4</f>
        <v>0</v>
      </c>
      <c r="M216" s="4">
        <f>Ввод!$H38*M172/4</f>
        <v>0</v>
      </c>
      <c r="N216" s="4">
        <f>Ввод!$H38*N172/4</f>
        <v>0</v>
      </c>
      <c r="O216" s="4">
        <f>Ввод!$H38*O172/4</f>
        <v>0</v>
      </c>
      <c r="P216" s="4">
        <f>Ввод!$H38*P172/4</f>
        <v>0</v>
      </c>
      <c r="Q216" s="4">
        <f>Ввод!$H38*Q172/4</f>
        <v>0</v>
      </c>
      <c r="R216" s="4">
        <f>Ввод!$H38*R172/4</f>
        <v>0</v>
      </c>
      <c r="S216" s="4">
        <f>Ввод!$H38*S172/4</f>
        <v>0</v>
      </c>
      <c r="T216" s="4">
        <f>Ввод!$H38*T172/4</f>
        <v>0</v>
      </c>
      <c r="U216" s="4">
        <f>Ввод!$H38*U172/4</f>
        <v>0</v>
      </c>
      <c r="V216" s="4">
        <f>Ввод!$H38*V172/4</f>
        <v>0</v>
      </c>
      <c r="W216" s="4">
        <f>Ввод!$H38*W172/4</f>
        <v>0</v>
      </c>
      <c r="X216" s="4">
        <f>Ввод!$H38*X172/4</f>
        <v>0</v>
      </c>
      <c r="Y216" s="4">
        <f>Ввод!$H38*Y172/4</f>
        <v>0</v>
      </c>
      <c r="Z216" s="4">
        <f>Ввод!$H38*Z172/4</f>
        <v>0</v>
      </c>
      <c r="AA216" s="4">
        <f>Ввод!$H38*AA172/4</f>
        <v>0</v>
      </c>
      <c r="AB216" s="4">
        <f>Ввод!$H38*AB172/4</f>
        <v>0</v>
      </c>
      <c r="AC216" s="4">
        <f>Ввод!$H38*AC172/4</f>
        <v>0</v>
      </c>
      <c r="AD216" s="4">
        <f>Ввод!$H38*AD172/4</f>
        <v>0</v>
      </c>
      <c r="AE216" s="4">
        <f>Ввод!$H38*AE172/4</f>
        <v>0</v>
      </c>
      <c r="AF216" s="4">
        <f>Ввод!$H38*AF172/4</f>
        <v>0</v>
      </c>
      <c r="AG216" s="4">
        <f>Ввод!$H38*AG172/4</f>
        <v>0</v>
      </c>
      <c r="AH216" s="4">
        <f>Ввод!$H38*AH172/4</f>
        <v>0</v>
      </c>
      <c r="AI216" s="4">
        <f>Ввод!$H38*AI172/4</f>
        <v>0</v>
      </c>
      <c r="AJ216" s="4">
        <f>Ввод!$H38*AJ172/4</f>
        <v>0</v>
      </c>
      <c r="AK216" s="4">
        <f>Ввод!$H38*AK172/4</f>
        <v>0</v>
      </c>
      <c r="AL216" s="4">
        <f>Ввод!$H38*AL172/4</f>
        <v>0</v>
      </c>
      <c r="AM216" s="4">
        <f>Ввод!$H38*AM172/4</f>
        <v>0</v>
      </c>
      <c r="AN216" s="4">
        <f>Ввод!$H38*AN172/4</f>
        <v>0</v>
      </c>
      <c r="AO216" s="4">
        <f>Ввод!$H38*AO172/4</f>
        <v>0</v>
      </c>
      <c r="AP216" s="4">
        <f>Ввод!$H38*AP172/4</f>
        <v>0</v>
      </c>
      <c r="AQ216" s="4">
        <f>Ввод!$H38*AQ172/4</f>
        <v>0</v>
      </c>
      <c r="AR216" s="4">
        <f>Ввод!$H38*AR172/4</f>
        <v>0</v>
      </c>
      <c r="AS216" s="4">
        <f>Ввод!$H38*AS172/4</f>
        <v>0</v>
      </c>
      <c r="AT216" s="4">
        <f>Ввод!$H38*AT172/4</f>
        <v>0</v>
      </c>
      <c r="AU216" s="4">
        <f>Ввод!$H38*AU172/4</f>
        <v>0</v>
      </c>
      <c r="AV216" s="4">
        <f>Ввод!$H38*AV172/4</f>
        <v>0</v>
      </c>
      <c r="AW216" s="4">
        <f>Ввод!$H38*AW172/4</f>
        <v>0</v>
      </c>
      <c r="AX216" s="4">
        <f>Ввод!$H38*AX172/4</f>
        <v>0</v>
      </c>
      <c r="AY216" s="4">
        <f>Ввод!$H38*AY172/4</f>
        <v>0</v>
      </c>
      <c r="AZ216" s="4">
        <f>Ввод!$H38*AZ172/4</f>
        <v>0</v>
      </c>
      <c r="BA216" s="4">
        <f>Ввод!$H38*BA172/4</f>
        <v>0</v>
      </c>
      <c r="BB216" s="4">
        <f>Ввод!$H38*BB172/4</f>
        <v>0</v>
      </c>
      <c r="BC216" s="4">
        <f>Ввод!$H38*BC172/4</f>
        <v>0</v>
      </c>
      <c r="BD216" s="4">
        <f>Ввод!$H38*BD172/4</f>
        <v>0</v>
      </c>
      <c r="BE216" s="4">
        <f>Ввод!$H38*BE172/4</f>
        <v>0</v>
      </c>
      <c r="BF216" s="4">
        <f>Ввод!$H38*BF172/4</f>
        <v>0</v>
      </c>
      <c r="BG216" s="4">
        <f>Ввод!$H38*BG172/4</f>
        <v>0</v>
      </c>
      <c r="BH216" s="4">
        <f>Ввод!$H38*BH172/4</f>
        <v>0</v>
      </c>
      <c r="BI216" s="4">
        <f>Ввод!$H38*BI172/4</f>
        <v>0</v>
      </c>
      <c r="BJ216" s="4">
        <f>Ввод!$H38*BJ172/4</f>
        <v>0</v>
      </c>
      <c r="BK216" s="4">
        <f>Ввод!$H38*BK172/4</f>
        <v>0</v>
      </c>
      <c r="BL216" s="4">
        <f>Ввод!$H38*BL172/4</f>
        <v>0</v>
      </c>
      <c r="BM216" s="4">
        <f>Ввод!$H38*BM172/4</f>
        <v>0</v>
      </c>
      <c r="BN216" s="4">
        <f>Ввод!$H38*BN172/4</f>
        <v>0</v>
      </c>
      <c r="BO216" s="4">
        <f>Ввод!$H38*BO172/4</f>
        <v>0</v>
      </c>
      <c r="BP216" s="4">
        <f>Ввод!$H38*BP172/4</f>
        <v>0</v>
      </c>
      <c r="BQ216" s="4">
        <f>Ввод!$H38*BQ172/4</f>
        <v>0</v>
      </c>
      <c r="BR216" s="4">
        <f>Ввод!$H38*BR172/4</f>
        <v>0</v>
      </c>
      <c r="BS216" s="4">
        <f>Ввод!$H38*BS172/4</f>
        <v>0</v>
      </c>
      <c r="BT216" s="4">
        <f>Ввод!$H38*BT172/4</f>
        <v>0</v>
      </c>
      <c r="BU216" s="4">
        <f>Ввод!$H38*BU172/4</f>
        <v>0</v>
      </c>
      <c r="BV216" s="4">
        <f>Ввод!$H38*BV172/4</f>
        <v>0</v>
      </c>
      <c r="BW216" s="4">
        <f>Ввод!$H38*BW172/4</f>
        <v>0</v>
      </c>
      <c r="BX216" s="4">
        <f>Ввод!$H38*BX172/4</f>
        <v>0</v>
      </c>
      <c r="BY216" s="4">
        <f>Ввод!$H38*BY172/4</f>
        <v>0</v>
      </c>
      <c r="BZ216" s="4">
        <f>Ввод!$H38*BZ172/4</f>
        <v>0</v>
      </c>
      <c r="CA216" s="4">
        <f>Ввод!$H38*CA172/4</f>
        <v>0</v>
      </c>
      <c r="CB216" s="4">
        <f>Ввод!$H38*CB172/4</f>
        <v>0</v>
      </c>
      <c r="CC216" s="4">
        <f>Ввод!$H38*CC172/4</f>
        <v>0</v>
      </c>
      <c r="CD216" s="4">
        <f>Ввод!$H38*CD172/4</f>
        <v>0</v>
      </c>
      <c r="CE216" s="4">
        <f>Ввод!$H38*CE172/4</f>
        <v>0</v>
      </c>
      <c r="CF216" s="4">
        <f>Ввод!$H38*CF172/4</f>
        <v>0</v>
      </c>
      <c r="CG216" s="4">
        <f>Ввод!$H38*CG172/4</f>
        <v>0</v>
      </c>
      <c r="CH216" s="4">
        <f>Ввод!$H38*CH172/4</f>
        <v>0</v>
      </c>
      <c r="CI216" s="4">
        <f>Ввод!$H38*CI172/4</f>
        <v>0</v>
      </c>
      <c r="CJ216" s="4">
        <f>Ввод!$H38*CJ172/4</f>
        <v>0</v>
      </c>
      <c r="CK216" s="4">
        <f>Ввод!$H38*CK172/4</f>
        <v>0</v>
      </c>
      <c r="CL216" s="4">
        <f>Ввод!$H38*CL172/4</f>
        <v>0</v>
      </c>
      <c r="CM216" s="4">
        <f>Ввод!$H38*CM172/4</f>
        <v>0</v>
      </c>
      <c r="CN216" s="4">
        <f>Ввод!$H38*CN172/4</f>
        <v>0</v>
      </c>
      <c r="CO216" s="4">
        <f>Ввод!$H38*CO172/4</f>
        <v>0</v>
      </c>
      <c r="CP216" s="4">
        <f>Ввод!$H38*CP172/4</f>
        <v>0</v>
      </c>
      <c r="CQ216" s="4">
        <f>Ввод!$H38*CQ172/4</f>
        <v>0</v>
      </c>
      <c r="CR216" s="4">
        <f>Ввод!$H38*CR172/4</f>
        <v>0</v>
      </c>
      <c r="CS216" s="4">
        <f>Ввод!$H38*CS172/4</f>
        <v>0</v>
      </c>
      <c r="CT216" s="4">
        <f>Ввод!$H38*CT172/4</f>
        <v>0</v>
      </c>
      <c r="CU216" s="4">
        <f>Ввод!$H38*CU172/4</f>
        <v>0</v>
      </c>
      <c r="CV216" s="4">
        <f>Ввод!$H38*CV172/4</f>
        <v>0</v>
      </c>
      <c r="CW216" s="4">
        <f>Ввод!$H38*CW172/4</f>
        <v>0</v>
      </c>
      <c r="CX216" s="4">
        <f>Ввод!$H38*CX172/4</f>
        <v>0</v>
      </c>
      <c r="CY216" s="4">
        <f>Ввод!$H38*CY172/4</f>
        <v>0</v>
      </c>
      <c r="CZ216" s="4">
        <f>Ввод!$H38*CZ172/4</f>
        <v>0</v>
      </c>
      <c r="DA216" s="4">
        <f>Ввод!$H38*DA172/4</f>
        <v>0</v>
      </c>
      <c r="DB216" s="4">
        <f>Ввод!$H38*DB172/4</f>
        <v>0</v>
      </c>
      <c r="DC216" s="4">
        <f>Ввод!$H38*DC172/4</f>
        <v>0</v>
      </c>
      <c r="DD216" s="4">
        <f>Ввод!$H38*DD172/4</f>
        <v>0</v>
      </c>
      <c r="DE216" s="4">
        <f>Ввод!$H38*DE172/4</f>
        <v>0</v>
      </c>
      <c r="DF216" s="4">
        <f>Ввод!$H38*DF172/4</f>
        <v>0</v>
      </c>
      <c r="DG216" s="4">
        <f>Ввод!$H38*DG172/4</f>
        <v>0</v>
      </c>
      <c r="DH216" s="4">
        <f>Ввод!$H38*DH172/4</f>
        <v>0</v>
      </c>
      <c r="DI216" s="4">
        <f>Ввод!$H38*DI172/4</f>
        <v>0</v>
      </c>
      <c r="DJ216" s="4">
        <f>Ввод!$H38*DJ172/4</f>
        <v>0</v>
      </c>
    </row>
    <row r="217" spans="2:114">
      <c r="B217" t="str">
        <f t="shared" si="78"/>
        <v>Создание / реконструкция объект №14</v>
      </c>
      <c r="G217" s="7" t="s">
        <v>0</v>
      </c>
      <c r="J217" s="4">
        <f>Ввод!$H39*J173/4</f>
        <v>0</v>
      </c>
      <c r="K217" s="4">
        <f>Ввод!$H39*K173/4</f>
        <v>0</v>
      </c>
      <c r="L217" s="4">
        <f>Ввод!$H39*L173/4</f>
        <v>0</v>
      </c>
      <c r="M217" s="4">
        <f>Ввод!$H39*M173/4</f>
        <v>0</v>
      </c>
      <c r="N217" s="4">
        <f>Ввод!$H39*N173/4</f>
        <v>0</v>
      </c>
      <c r="O217" s="4">
        <f>Ввод!$H39*O173/4</f>
        <v>0</v>
      </c>
      <c r="P217" s="4">
        <f>Ввод!$H39*P173/4</f>
        <v>0</v>
      </c>
      <c r="Q217" s="4">
        <f>Ввод!$H39*Q173/4</f>
        <v>0</v>
      </c>
      <c r="R217" s="4">
        <f>Ввод!$H39*R173/4</f>
        <v>0</v>
      </c>
      <c r="S217" s="4">
        <f>Ввод!$H39*S173/4</f>
        <v>0</v>
      </c>
      <c r="T217" s="4">
        <f>Ввод!$H39*T173/4</f>
        <v>0</v>
      </c>
      <c r="U217" s="4">
        <f>Ввод!$H39*U173/4</f>
        <v>0</v>
      </c>
      <c r="V217" s="4">
        <f>Ввод!$H39*V173/4</f>
        <v>0</v>
      </c>
      <c r="W217" s="4">
        <f>Ввод!$H39*W173/4</f>
        <v>0</v>
      </c>
      <c r="X217" s="4">
        <f>Ввод!$H39*X173/4</f>
        <v>0</v>
      </c>
      <c r="Y217" s="4">
        <f>Ввод!$H39*Y173/4</f>
        <v>0</v>
      </c>
      <c r="Z217" s="4">
        <f>Ввод!$H39*Z173/4</f>
        <v>0</v>
      </c>
      <c r="AA217" s="4">
        <f>Ввод!$H39*AA173/4</f>
        <v>0</v>
      </c>
      <c r="AB217" s="4">
        <f>Ввод!$H39*AB173/4</f>
        <v>0</v>
      </c>
      <c r="AC217" s="4">
        <f>Ввод!$H39*AC173/4</f>
        <v>0</v>
      </c>
      <c r="AD217" s="4">
        <f>Ввод!$H39*AD173/4</f>
        <v>0</v>
      </c>
      <c r="AE217" s="4">
        <f>Ввод!$H39*AE173/4</f>
        <v>0</v>
      </c>
      <c r="AF217" s="4">
        <f>Ввод!$H39*AF173/4</f>
        <v>0</v>
      </c>
      <c r="AG217" s="4">
        <f>Ввод!$H39*AG173/4</f>
        <v>0</v>
      </c>
      <c r="AH217" s="4">
        <f>Ввод!$H39*AH173/4</f>
        <v>0</v>
      </c>
      <c r="AI217" s="4">
        <f>Ввод!$H39*AI173/4</f>
        <v>0</v>
      </c>
      <c r="AJ217" s="4">
        <f>Ввод!$H39*AJ173/4</f>
        <v>0</v>
      </c>
      <c r="AK217" s="4">
        <f>Ввод!$H39*AK173/4</f>
        <v>0</v>
      </c>
      <c r="AL217" s="4">
        <f>Ввод!$H39*AL173/4</f>
        <v>0</v>
      </c>
      <c r="AM217" s="4">
        <f>Ввод!$H39*AM173/4</f>
        <v>0</v>
      </c>
      <c r="AN217" s="4">
        <f>Ввод!$H39*AN173/4</f>
        <v>0</v>
      </c>
      <c r="AO217" s="4">
        <f>Ввод!$H39*AO173/4</f>
        <v>0</v>
      </c>
      <c r="AP217" s="4">
        <f>Ввод!$H39*AP173/4</f>
        <v>0</v>
      </c>
      <c r="AQ217" s="4">
        <f>Ввод!$H39*AQ173/4</f>
        <v>0</v>
      </c>
      <c r="AR217" s="4">
        <f>Ввод!$H39*AR173/4</f>
        <v>0</v>
      </c>
      <c r="AS217" s="4">
        <f>Ввод!$H39*AS173/4</f>
        <v>0</v>
      </c>
      <c r="AT217" s="4">
        <f>Ввод!$H39*AT173/4</f>
        <v>0</v>
      </c>
      <c r="AU217" s="4">
        <f>Ввод!$H39*AU173/4</f>
        <v>0</v>
      </c>
      <c r="AV217" s="4">
        <f>Ввод!$H39*AV173/4</f>
        <v>0</v>
      </c>
      <c r="AW217" s="4">
        <f>Ввод!$H39*AW173/4</f>
        <v>0</v>
      </c>
      <c r="AX217" s="4">
        <f>Ввод!$H39*AX173/4</f>
        <v>0</v>
      </c>
      <c r="AY217" s="4">
        <f>Ввод!$H39*AY173/4</f>
        <v>0</v>
      </c>
      <c r="AZ217" s="4">
        <f>Ввод!$H39*AZ173/4</f>
        <v>0</v>
      </c>
      <c r="BA217" s="4">
        <f>Ввод!$H39*BA173/4</f>
        <v>0</v>
      </c>
      <c r="BB217" s="4">
        <f>Ввод!$H39*BB173/4</f>
        <v>0</v>
      </c>
      <c r="BC217" s="4">
        <f>Ввод!$H39*BC173/4</f>
        <v>0</v>
      </c>
      <c r="BD217" s="4">
        <f>Ввод!$H39*BD173/4</f>
        <v>0</v>
      </c>
      <c r="BE217" s="4">
        <f>Ввод!$H39*BE173/4</f>
        <v>0</v>
      </c>
      <c r="BF217" s="4">
        <f>Ввод!$H39*BF173/4</f>
        <v>0</v>
      </c>
      <c r="BG217" s="4">
        <f>Ввод!$H39*BG173/4</f>
        <v>0</v>
      </c>
      <c r="BH217" s="4">
        <f>Ввод!$H39*BH173/4</f>
        <v>0</v>
      </c>
      <c r="BI217" s="4">
        <f>Ввод!$H39*BI173/4</f>
        <v>0</v>
      </c>
      <c r="BJ217" s="4">
        <f>Ввод!$H39*BJ173/4</f>
        <v>0</v>
      </c>
      <c r="BK217" s="4">
        <f>Ввод!$H39*BK173/4</f>
        <v>0</v>
      </c>
      <c r="BL217" s="4">
        <f>Ввод!$H39*BL173/4</f>
        <v>0</v>
      </c>
      <c r="BM217" s="4">
        <f>Ввод!$H39*BM173/4</f>
        <v>0</v>
      </c>
      <c r="BN217" s="4">
        <f>Ввод!$H39*BN173/4</f>
        <v>0</v>
      </c>
      <c r="BO217" s="4">
        <f>Ввод!$H39*BO173/4</f>
        <v>0</v>
      </c>
      <c r="BP217" s="4">
        <f>Ввод!$H39*BP173/4</f>
        <v>0</v>
      </c>
      <c r="BQ217" s="4">
        <f>Ввод!$H39*BQ173/4</f>
        <v>0</v>
      </c>
      <c r="BR217" s="4">
        <f>Ввод!$H39*BR173/4</f>
        <v>0</v>
      </c>
      <c r="BS217" s="4">
        <f>Ввод!$H39*BS173/4</f>
        <v>0</v>
      </c>
      <c r="BT217" s="4">
        <f>Ввод!$H39*BT173/4</f>
        <v>0</v>
      </c>
      <c r="BU217" s="4">
        <f>Ввод!$H39*BU173/4</f>
        <v>0</v>
      </c>
      <c r="BV217" s="4">
        <f>Ввод!$H39*BV173/4</f>
        <v>0</v>
      </c>
      <c r="BW217" s="4">
        <f>Ввод!$H39*BW173/4</f>
        <v>0</v>
      </c>
      <c r="BX217" s="4">
        <f>Ввод!$H39*BX173/4</f>
        <v>0</v>
      </c>
      <c r="BY217" s="4">
        <f>Ввод!$H39*BY173/4</f>
        <v>0</v>
      </c>
      <c r="BZ217" s="4">
        <f>Ввод!$H39*BZ173/4</f>
        <v>0</v>
      </c>
      <c r="CA217" s="4">
        <f>Ввод!$H39*CA173/4</f>
        <v>0</v>
      </c>
      <c r="CB217" s="4">
        <f>Ввод!$H39*CB173/4</f>
        <v>0</v>
      </c>
      <c r="CC217" s="4">
        <f>Ввод!$H39*CC173/4</f>
        <v>0</v>
      </c>
      <c r="CD217" s="4">
        <f>Ввод!$H39*CD173/4</f>
        <v>0</v>
      </c>
      <c r="CE217" s="4">
        <f>Ввод!$H39*CE173/4</f>
        <v>0</v>
      </c>
      <c r="CF217" s="4">
        <f>Ввод!$H39*CF173/4</f>
        <v>0</v>
      </c>
      <c r="CG217" s="4">
        <f>Ввод!$H39*CG173/4</f>
        <v>0</v>
      </c>
      <c r="CH217" s="4">
        <f>Ввод!$H39*CH173/4</f>
        <v>0</v>
      </c>
      <c r="CI217" s="4">
        <f>Ввод!$H39*CI173/4</f>
        <v>0</v>
      </c>
      <c r="CJ217" s="4">
        <f>Ввод!$H39*CJ173/4</f>
        <v>0</v>
      </c>
      <c r="CK217" s="4">
        <f>Ввод!$H39*CK173/4</f>
        <v>0</v>
      </c>
      <c r="CL217" s="4">
        <f>Ввод!$H39*CL173/4</f>
        <v>0</v>
      </c>
      <c r="CM217" s="4">
        <f>Ввод!$H39*CM173/4</f>
        <v>0</v>
      </c>
      <c r="CN217" s="4">
        <f>Ввод!$H39*CN173/4</f>
        <v>0</v>
      </c>
      <c r="CO217" s="4">
        <f>Ввод!$H39*CO173/4</f>
        <v>0</v>
      </c>
      <c r="CP217" s="4">
        <f>Ввод!$H39*CP173/4</f>
        <v>0</v>
      </c>
      <c r="CQ217" s="4">
        <f>Ввод!$H39*CQ173/4</f>
        <v>0</v>
      </c>
      <c r="CR217" s="4">
        <f>Ввод!$H39*CR173/4</f>
        <v>0</v>
      </c>
      <c r="CS217" s="4">
        <f>Ввод!$H39*CS173/4</f>
        <v>0</v>
      </c>
      <c r="CT217" s="4">
        <f>Ввод!$H39*CT173/4</f>
        <v>0</v>
      </c>
      <c r="CU217" s="4">
        <f>Ввод!$H39*CU173/4</f>
        <v>0</v>
      </c>
      <c r="CV217" s="4">
        <f>Ввод!$H39*CV173/4</f>
        <v>0</v>
      </c>
      <c r="CW217" s="4">
        <f>Ввод!$H39*CW173/4</f>
        <v>0</v>
      </c>
      <c r="CX217" s="4">
        <f>Ввод!$H39*CX173/4</f>
        <v>0</v>
      </c>
      <c r="CY217" s="4">
        <f>Ввод!$H39*CY173/4</f>
        <v>0</v>
      </c>
      <c r="CZ217" s="4">
        <f>Ввод!$H39*CZ173/4</f>
        <v>0</v>
      </c>
      <c r="DA217" s="4">
        <f>Ввод!$H39*DA173/4</f>
        <v>0</v>
      </c>
      <c r="DB217" s="4">
        <f>Ввод!$H39*DB173/4</f>
        <v>0</v>
      </c>
      <c r="DC217" s="4">
        <f>Ввод!$H39*DC173/4</f>
        <v>0</v>
      </c>
      <c r="DD217" s="4">
        <f>Ввод!$H39*DD173/4</f>
        <v>0</v>
      </c>
      <c r="DE217" s="4">
        <f>Ввод!$H39*DE173/4</f>
        <v>0</v>
      </c>
      <c r="DF217" s="4">
        <f>Ввод!$H39*DF173/4</f>
        <v>0</v>
      </c>
      <c r="DG217" s="4">
        <f>Ввод!$H39*DG173/4</f>
        <v>0</v>
      </c>
      <c r="DH217" s="4">
        <f>Ввод!$H39*DH173/4</f>
        <v>0</v>
      </c>
      <c r="DI217" s="4">
        <f>Ввод!$H39*DI173/4</f>
        <v>0</v>
      </c>
      <c r="DJ217" s="4">
        <f>Ввод!$H39*DJ173/4</f>
        <v>0</v>
      </c>
    </row>
    <row r="218" spans="2:114">
      <c r="B218" t="str">
        <f t="shared" si="78"/>
        <v>Создание / реконструкция объект №15</v>
      </c>
      <c r="G218" s="7" t="s">
        <v>0</v>
      </c>
      <c r="J218" s="4">
        <f>Ввод!$H40*J174/4</f>
        <v>0</v>
      </c>
      <c r="K218" s="4">
        <f>Ввод!$H40*K174/4</f>
        <v>0</v>
      </c>
      <c r="L218" s="4">
        <f>Ввод!$H40*L174/4</f>
        <v>0</v>
      </c>
      <c r="M218" s="4">
        <f>Ввод!$H40*M174/4</f>
        <v>0</v>
      </c>
      <c r="N218" s="4">
        <f>Ввод!$H40*N174/4</f>
        <v>0</v>
      </c>
      <c r="O218" s="4">
        <f>Ввод!$H40*O174/4</f>
        <v>0</v>
      </c>
      <c r="P218" s="4">
        <f>Ввод!$H40*P174/4</f>
        <v>0</v>
      </c>
      <c r="Q218" s="4">
        <f>Ввод!$H40*Q174/4</f>
        <v>0</v>
      </c>
      <c r="R218" s="4">
        <f>Ввод!$H40*R174/4</f>
        <v>0</v>
      </c>
      <c r="S218" s="4">
        <f>Ввод!$H40*S174/4</f>
        <v>0</v>
      </c>
      <c r="T218" s="4">
        <f>Ввод!$H40*T174/4</f>
        <v>0</v>
      </c>
      <c r="U218" s="4">
        <f>Ввод!$H40*U174/4</f>
        <v>0</v>
      </c>
      <c r="V218" s="4">
        <f>Ввод!$H40*V174/4</f>
        <v>0</v>
      </c>
      <c r="W218" s="4">
        <f>Ввод!$H40*W174/4</f>
        <v>0</v>
      </c>
      <c r="X218" s="4">
        <f>Ввод!$H40*X174/4</f>
        <v>0</v>
      </c>
      <c r="Y218" s="4">
        <f>Ввод!$H40*Y174/4</f>
        <v>0</v>
      </c>
      <c r="Z218" s="4">
        <f>Ввод!$H40*Z174/4</f>
        <v>0</v>
      </c>
      <c r="AA218" s="4">
        <f>Ввод!$H40*AA174/4</f>
        <v>0</v>
      </c>
      <c r="AB218" s="4">
        <f>Ввод!$H40*AB174/4</f>
        <v>0</v>
      </c>
      <c r="AC218" s="4">
        <f>Ввод!$H40*AC174/4</f>
        <v>0</v>
      </c>
      <c r="AD218" s="4">
        <f>Ввод!$H40*AD174/4</f>
        <v>0</v>
      </c>
      <c r="AE218" s="4">
        <f>Ввод!$H40*AE174/4</f>
        <v>0</v>
      </c>
      <c r="AF218" s="4">
        <f>Ввод!$H40*AF174/4</f>
        <v>0</v>
      </c>
      <c r="AG218" s="4">
        <f>Ввод!$H40*AG174/4</f>
        <v>0</v>
      </c>
      <c r="AH218" s="4">
        <f>Ввод!$H40*AH174/4</f>
        <v>0</v>
      </c>
      <c r="AI218" s="4">
        <f>Ввод!$H40*AI174/4</f>
        <v>0</v>
      </c>
      <c r="AJ218" s="4">
        <f>Ввод!$H40*AJ174/4</f>
        <v>0</v>
      </c>
      <c r="AK218" s="4">
        <f>Ввод!$H40*AK174/4</f>
        <v>0</v>
      </c>
      <c r="AL218" s="4">
        <f>Ввод!$H40*AL174/4</f>
        <v>0</v>
      </c>
      <c r="AM218" s="4">
        <f>Ввод!$H40*AM174/4</f>
        <v>0</v>
      </c>
      <c r="AN218" s="4">
        <f>Ввод!$H40*AN174/4</f>
        <v>0</v>
      </c>
      <c r="AO218" s="4">
        <f>Ввод!$H40*AO174/4</f>
        <v>0</v>
      </c>
      <c r="AP218" s="4">
        <f>Ввод!$H40*AP174/4</f>
        <v>0</v>
      </c>
      <c r="AQ218" s="4">
        <f>Ввод!$H40*AQ174/4</f>
        <v>0</v>
      </c>
      <c r="AR218" s="4">
        <f>Ввод!$H40*AR174/4</f>
        <v>0</v>
      </c>
      <c r="AS218" s="4">
        <f>Ввод!$H40*AS174/4</f>
        <v>0</v>
      </c>
      <c r="AT218" s="4">
        <f>Ввод!$H40*AT174/4</f>
        <v>0</v>
      </c>
      <c r="AU218" s="4">
        <f>Ввод!$H40*AU174/4</f>
        <v>0</v>
      </c>
      <c r="AV218" s="4">
        <f>Ввод!$H40*AV174/4</f>
        <v>0</v>
      </c>
      <c r="AW218" s="4">
        <f>Ввод!$H40*AW174/4</f>
        <v>0</v>
      </c>
      <c r="AX218" s="4">
        <f>Ввод!$H40*AX174/4</f>
        <v>0</v>
      </c>
      <c r="AY218" s="4">
        <f>Ввод!$H40*AY174/4</f>
        <v>0</v>
      </c>
      <c r="AZ218" s="4">
        <f>Ввод!$H40*AZ174/4</f>
        <v>0</v>
      </c>
      <c r="BA218" s="4">
        <f>Ввод!$H40*BA174/4</f>
        <v>0</v>
      </c>
      <c r="BB218" s="4">
        <f>Ввод!$H40*BB174/4</f>
        <v>0</v>
      </c>
      <c r="BC218" s="4">
        <f>Ввод!$H40*BC174/4</f>
        <v>0</v>
      </c>
      <c r="BD218" s="4">
        <f>Ввод!$H40*BD174/4</f>
        <v>0</v>
      </c>
      <c r="BE218" s="4">
        <f>Ввод!$H40*BE174/4</f>
        <v>0</v>
      </c>
      <c r="BF218" s="4">
        <f>Ввод!$H40*BF174/4</f>
        <v>0</v>
      </c>
      <c r="BG218" s="4">
        <f>Ввод!$H40*BG174/4</f>
        <v>0</v>
      </c>
      <c r="BH218" s="4">
        <f>Ввод!$H40*BH174/4</f>
        <v>0</v>
      </c>
      <c r="BI218" s="4">
        <f>Ввод!$H40*BI174/4</f>
        <v>0</v>
      </c>
      <c r="BJ218" s="4">
        <f>Ввод!$H40*BJ174/4</f>
        <v>0</v>
      </c>
      <c r="BK218" s="4">
        <f>Ввод!$H40*BK174/4</f>
        <v>0</v>
      </c>
      <c r="BL218" s="4">
        <f>Ввод!$H40*BL174/4</f>
        <v>0</v>
      </c>
      <c r="BM218" s="4">
        <f>Ввод!$H40*BM174/4</f>
        <v>0</v>
      </c>
      <c r="BN218" s="4">
        <f>Ввод!$H40*BN174/4</f>
        <v>0</v>
      </c>
      <c r="BO218" s="4">
        <f>Ввод!$H40*BO174/4</f>
        <v>0</v>
      </c>
      <c r="BP218" s="4">
        <f>Ввод!$H40*BP174/4</f>
        <v>0</v>
      </c>
      <c r="BQ218" s="4">
        <f>Ввод!$H40*BQ174/4</f>
        <v>0</v>
      </c>
      <c r="BR218" s="4">
        <f>Ввод!$H40*BR174/4</f>
        <v>0</v>
      </c>
      <c r="BS218" s="4">
        <f>Ввод!$H40*BS174/4</f>
        <v>0</v>
      </c>
      <c r="BT218" s="4">
        <f>Ввод!$H40*BT174/4</f>
        <v>0</v>
      </c>
      <c r="BU218" s="4">
        <f>Ввод!$H40*BU174/4</f>
        <v>0</v>
      </c>
      <c r="BV218" s="4">
        <f>Ввод!$H40*BV174/4</f>
        <v>0</v>
      </c>
      <c r="BW218" s="4">
        <f>Ввод!$H40*BW174/4</f>
        <v>0</v>
      </c>
      <c r="BX218" s="4">
        <f>Ввод!$H40*BX174/4</f>
        <v>0</v>
      </c>
      <c r="BY218" s="4">
        <f>Ввод!$H40*BY174/4</f>
        <v>0</v>
      </c>
      <c r="BZ218" s="4">
        <f>Ввод!$H40*BZ174/4</f>
        <v>0</v>
      </c>
      <c r="CA218" s="4">
        <f>Ввод!$H40*CA174/4</f>
        <v>0</v>
      </c>
      <c r="CB218" s="4">
        <f>Ввод!$H40*CB174/4</f>
        <v>0</v>
      </c>
      <c r="CC218" s="4">
        <f>Ввод!$H40*CC174/4</f>
        <v>0</v>
      </c>
      <c r="CD218" s="4">
        <f>Ввод!$H40*CD174/4</f>
        <v>0</v>
      </c>
      <c r="CE218" s="4">
        <f>Ввод!$H40*CE174/4</f>
        <v>0</v>
      </c>
      <c r="CF218" s="4">
        <f>Ввод!$H40*CF174/4</f>
        <v>0</v>
      </c>
      <c r="CG218" s="4">
        <f>Ввод!$H40*CG174/4</f>
        <v>0</v>
      </c>
      <c r="CH218" s="4">
        <f>Ввод!$H40*CH174/4</f>
        <v>0</v>
      </c>
      <c r="CI218" s="4">
        <f>Ввод!$H40*CI174/4</f>
        <v>0</v>
      </c>
      <c r="CJ218" s="4">
        <f>Ввод!$H40*CJ174/4</f>
        <v>0</v>
      </c>
      <c r="CK218" s="4">
        <f>Ввод!$H40*CK174/4</f>
        <v>0</v>
      </c>
      <c r="CL218" s="4">
        <f>Ввод!$H40*CL174/4</f>
        <v>0</v>
      </c>
      <c r="CM218" s="4">
        <f>Ввод!$H40*CM174/4</f>
        <v>0</v>
      </c>
      <c r="CN218" s="4">
        <f>Ввод!$H40*CN174/4</f>
        <v>0</v>
      </c>
      <c r="CO218" s="4">
        <f>Ввод!$H40*CO174/4</f>
        <v>0</v>
      </c>
      <c r="CP218" s="4">
        <f>Ввод!$H40*CP174/4</f>
        <v>0</v>
      </c>
      <c r="CQ218" s="4">
        <f>Ввод!$H40*CQ174/4</f>
        <v>0</v>
      </c>
      <c r="CR218" s="4">
        <f>Ввод!$H40*CR174/4</f>
        <v>0</v>
      </c>
      <c r="CS218" s="4">
        <f>Ввод!$H40*CS174/4</f>
        <v>0</v>
      </c>
      <c r="CT218" s="4">
        <f>Ввод!$H40*CT174/4</f>
        <v>0</v>
      </c>
      <c r="CU218" s="4">
        <f>Ввод!$H40*CU174/4</f>
        <v>0</v>
      </c>
      <c r="CV218" s="4">
        <f>Ввод!$H40*CV174/4</f>
        <v>0</v>
      </c>
      <c r="CW218" s="4">
        <f>Ввод!$H40*CW174/4</f>
        <v>0</v>
      </c>
      <c r="CX218" s="4">
        <f>Ввод!$H40*CX174/4</f>
        <v>0</v>
      </c>
      <c r="CY218" s="4">
        <f>Ввод!$H40*CY174/4</f>
        <v>0</v>
      </c>
      <c r="CZ218" s="4">
        <f>Ввод!$H40*CZ174/4</f>
        <v>0</v>
      </c>
      <c r="DA218" s="4">
        <f>Ввод!$H40*DA174/4</f>
        <v>0</v>
      </c>
      <c r="DB218" s="4">
        <f>Ввод!$H40*DB174/4</f>
        <v>0</v>
      </c>
      <c r="DC218" s="4">
        <f>Ввод!$H40*DC174/4</f>
        <v>0</v>
      </c>
      <c r="DD218" s="4">
        <f>Ввод!$H40*DD174/4</f>
        <v>0</v>
      </c>
      <c r="DE218" s="4">
        <f>Ввод!$H40*DE174/4</f>
        <v>0</v>
      </c>
      <c r="DF218" s="4">
        <f>Ввод!$H40*DF174/4</f>
        <v>0</v>
      </c>
      <c r="DG218" s="4">
        <f>Ввод!$H40*DG174/4</f>
        <v>0</v>
      </c>
      <c r="DH218" s="4">
        <f>Ввод!$H40*DH174/4</f>
        <v>0</v>
      </c>
      <c r="DI218" s="4">
        <f>Ввод!$H40*DI174/4</f>
        <v>0</v>
      </c>
      <c r="DJ218" s="4">
        <f>Ввод!$H40*DJ174/4</f>
        <v>0</v>
      </c>
    </row>
    <row r="219" spans="2:114">
      <c r="B219" t="str">
        <f t="shared" si="78"/>
        <v>Создание / реконструкция объект №16</v>
      </c>
      <c r="G219" s="7" t="s">
        <v>0</v>
      </c>
      <c r="J219" s="4">
        <f>Ввод!$H41*J175/4</f>
        <v>0</v>
      </c>
      <c r="K219" s="4">
        <f>Ввод!$H41*K175/4</f>
        <v>0</v>
      </c>
      <c r="L219" s="4">
        <f>Ввод!$H41*L175/4</f>
        <v>0</v>
      </c>
      <c r="M219" s="4">
        <f>Ввод!$H41*M175/4</f>
        <v>0</v>
      </c>
      <c r="N219" s="4">
        <f>Ввод!$H41*N175/4</f>
        <v>0</v>
      </c>
      <c r="O219" s="4">
        <f>Ввод!$H41*O175/4</f>
        <v>0</v>
      </c>
      <c r="P219" s="4">
        <f>Ввод!$H41*P175/4</f>
        <v>0</v>
      </c>
      <c r="Q219" s="4">
        <f>Ввод!$H41*Q175/4</f>
        <v>0</v>
      </c>
      <c r="R219" s="4">
        <f>Ввод!$H41*R175/4</f>
        <v>0</v>
      </c>
      <c r="S219" s="4">
        <f>Ввод!$H41*S175/4</f>
        <v>0</v>
      </c>
      <c r="T219" s="4">
        <f>Ввод!$H41*T175/4</f>
        <v>0</v>
      </c>
      <c r="U219" s="4">
        <f>Ввод!$H41*U175/4</f>
        <v>0</v>
      </c>
      <c r="V219" s="4">
        <f>Ввод!$H41*V175/4</f>
        <v>0</v>
      </c>
      <c r="W219" s="4">
        <f>Ввод!$H41*W175/4</f>
        <v>0</v>
      </c>
      <c r="X219" s="4">
        <f>Ввод!$H41*X175/4</f>
        <v>0</v>
      </c>
      <c r="Y219" s="4">
        <f>Ввод!$H41*Y175/4</f>
        <v>0</v>
      </c>
      <c r="Z219" s="4">
        <f>Ввод!$H41*Z175/4</f>
        <v>0</v>
      </c>
      <c r="AA219" s="4">
        <f>Ввод!$H41*AA175/4</f>
        <v>0</v>
      </c>
      <c r="AB219" s="4">
        <f>Ввод!$H41*AB175/4</f>
        <v>0</v>
      </c>
      <c r="AC219" s="4">
        <f>Ввод!$H41*AC175/4</f>
        <v>0</v>
      </c>
      <c r="AD219" s="4">
        <f>Ввод!$H41*AD175/4</f>
        <v>0</v>
      </c>
      <c r="AE219" s="4">
        <f>Ввод!$H41*AE175/4</f>
        <v>0</v>
      </c>
      <c r="AF219" s="4">
        <f>Ввод!$H41*AF175/4</f>
        <v>0</v>
      </c>
      <c r="AG219" s="4">
        <f>Ввод!$H41*AG175/4</f>
        <v>0</v>
      </c>
      <c r="AH219" s="4">
        <f>Ввод!$H41*AH175/4</f>
        <v>0</v>
      </c>
      <c r="AI219" s="4">
        <f>Ввод!$H41*AI175/4</f>
        <v>0</v>
      </c>
      <c r="AJ219" s="4">
        <f>Ввод!$H41*AJ175/4</f>
        <v>0</v>
      </c>
      <c r="AK219" s="4">
        <f>Ввод!$H41*AK175/4</f>
        <v>0</v>
      </c>
      <c r="AL219" s="4">
        <f>Ввод!$H41*AL175/4</f>
        <v>0</v>
      </c>
      <c r="AM219" s="4">
        <f>Ввод!$H41*AM175/4</f>
        <v>0</v>
      </c>
      <c r="AN219" s="4">
        <f>Ввод!$H41*AN175/4</f>
        <v>0</v>
      </c>
      <c r="AO219" s="4">
        <f>Ввод!$H41*AO175/4</f>
        <v>0</v>
      </c>
      <c r="AP219" s="4">
        <f>Ввод!$H41*AP175/4</f>
        <v>0</v>
      </c>
      <c r="AQ219" s="4">
        <f>Ввод!$H41*AQ175/4</f>
        <v>0</v>
      </c>
      <c r="AR219" s="4">
        <f>Ввод!$H41*AR175/4</f>
        <v>0</v>
      </c>
      <c r="AS219" s="4">
        <f>Ввод!$H41*AS175/4</f>
        <v>0</v>
      </c>
      <c r="AT219" s="4">
        <f>Ввод!$H41*AT175/4</f>
        <v>0</v>
      </c>
      <c r="AU219" s="4">
        <f>Ввод!$H41*AU175/4</f>
        <v>0</v>
      </c>
      <c r="AV219" s="4">
        <f>Ввод!$H41*AV175/4</f>
        <v>0</v>
      </c>
      <c r="AW219" s="4">
        <f>Ввод!$H41*AW175/4</f>
        <v>0</v>
      </c>
      <c r="AX219" s="4">
        <f>Ввод!$H41*AX175/4</f>
        <v>0</v>
      </c>
      <c r="AY219" s="4">
        <f>Ввод!$H41*AY175/4</f>
        <v>0</v>
      </c>
      <c r="AZ219" s="4">
        <f>Ввод!$H41*AZ175/4</f>
        <v>0</v>
      </c>
      <c r="BA219" s="4">
        <f>Ввод!$H41*BA175/4</f>
        <v>0</v>
      </c>
      <c r="BB219" s="4">
        <f>Ввод!$H41*BB175/4</f>
        <v>0</v>
      </c>
      <c r="BC219" s="4">
        <f>Ввод!$H41*BC175/4</f>
        <v>0</v>
      </c>
      <c r="BD219" s="4">
        <f>Ввод!$H41*BD175/4</f>
        <v>0</v>
      </c>
      <c r="BE219" s="4">
        <f>Ввод!$H41*BE175/4</f>
        <v>0</v>
      </c>
      <c r="BF219" s="4">
        <f>Ввод!$H41*BF175/4</f>
        <v>0</v>
      </c>
      <c r="BG219" s="4">
        <f>Ввод!$H41*BG175/4</f>
        <v>0</v>
      </c>
      <c r="BH219" s="4">
        <f>Ввод!$H41*BH175/4</f>
        <v>0</v>
      </c>
      <c r="BI219" s="4">
        <f>Ввод!$H41*BI175/4</f>
        <v>0</v>
      </c>
      <c r="BJ219" s="4">
        <f>Ввод!$H41*BJ175/4</f>
        <v>0</v>
      </c>
      <c r="BK219" s="4">
        <f>Ввод!$H41*BK175/4</f>
        <v>0</v>
      </c>
      <c r="BL219" s="4">
        <f>Ввод!$H41*BL175/4</f>
        <v>0</v>
      </c>
      <c r="BM219" s="4">
        <f>Ввод!$H41*BM175/4</f>
        <v>0</v>
      </c>
      <c r="BN219" s="4">
        <f>Ввод!$H41*BN175/4</f>
        <v>0</v>
      </c>
      <c r="BO219" s="4">
        <f>Ввод!$H41*BO175/4</f>
        <v>0</v>
      </c>
      <c r="BP219" s="4">
        <f>Ввод!$H41*BP175/4</f>
        <v>0</v>
      </c>
      <c r="BQ219" s="4">
        <f>Ввод!$H41*BQ175/4</f>
        <v>0</v>
      </c>
      <c r="BR219" s="4">
        <f>Ввод!$H41*BR175/4</f>
        <v>0</v>
      </c>
      <c r="BS219" s="4">
        <f>Ввод!$H41*BS175/4</f>
        <v>0</v>
      </c>
      <c r="BT219" s="4">
        <f>Ввод!$H41*BT175/4</f>
        <v>0</v>
      </c>
      <c r="BU219" s="4">
        <f>Ввод!$H41*BU175/4</f>
        <v>0</v>
      </c>
      <c r="BV219" s="4">
        <f>Ввод!$H41*BV175/4</f>
        <v>0</v>
      </c>
      <c r="BW219" s="4">
        <f>Ввод!$H41*BW175/4</f>
        <v>0</v>
      </c>
      <c r="BX219" s="4">
        <f>Ввод!$H41*BX175/4</f>
        <v>0</v>
      </c>
      <c r="BY219" s="4">
        <f>Ввод!$H41*BY175/4</f>
        <v>0</v>
      </c>
      <c r="BZ219" s="4">
        <f>Ввод!$H41*BZ175/4</f>
        <v>0</v>
      </c>
      <c r="CA219" s="4">
        <f>Ввод!$H41*CA175/4</f>
        <v>0</v>
      </c>
      <c r="CB219" s="4">
        <f>Ввод!$H41*CB175/4</f>
        <v>0</v>
      </c>
      <c r="CC219" s="4">
        <f>Ввод!$H41*CC175/4</f>
        <v>0</v>
      </c>
      <c r="CD219" s="4">
        <f>Ввод!$H41*CD175/4</f>
        <v>0</v>
      </c>
      <c r="CE219" s="4">
        <f>Ввод!$H41*CE175/4</f>
        <v>0</v>
      </c>
      <c r="CF219" s="4">
        <f>Ввод!$H41*CF175/4</f>
        <v>0</v>
      </c>
      <c r="CG219" s="4">
        <f>Ввод!$H41*CG175/4</f>
        <v>0</v>
      </c>
      <c r="CH219" s="4">
        <f>Ввод!$H41*CH175/4</f>
        <v>0</v>
      </c>
      <c r="CI219" s="4">
        <f>Ввод!$H41*CI175/4</f>
        <v>0</v>
      </c>
      <c r="CJ219" s="4">
        <f>Ввод!$H41*CJ175/4</f>
        <v>0</v>
      </c>
      <c r="CK219" s="4">
        <f>Ввод!$H41*CK175/4</f>
        <v>0</v>
      </c>
      <c r="CL219" s="4">
        <f>Ввод!$H41*CL175/4</f>
        <v>0</v>
      </c>
      <c r="CM219" s="4">
        <f>Ввод!$H41*CM175/4</f>
        <v>0</v>
      </c>
      <c r="CN219" s="4">
        <f>Ввод!$H41*CN175/4</f>
        <v>0</v>
      </c>
      <c r="CO219" s="4">
        <f>Ввод!$H41*CO175/4</f>
        <v>0</v>
      </c>
      <c r="CP219" s="4">
        <f>Ввод!$H41*CP175/4</f>
        <v>0</v>
      </c>
      <c r="CQ219" s="4">
        <f>Ввод!$H41*CQ175/4</f>
        <v>0</v>
      </c>
      <c r="CR219" s="4">
        <f>Ввод!$H41*CR175/4</f>
        <v>0</v>
      </c>
      <c r="CS219" s="4">
        <f>Ввод!$H41*CS175/4</f>
        <v>0</v>
      </c>
      <c r="CT219" s="4">
        <f>Ввод!$H41*CT175/4</f>
        <v>0</v>
      </c>
      <c r="CU219" s="4">
        <f>Ввод!$H41*CU175/4</f>
        <v>0</v>
      </c>
      <c r="CV219" s="4">
        <f>Ввод!$H41*CV175/4</f>
        <v>0</v>
      </c>
      <c r="CW219" s="4">
        <f>Ввод!$H41*CW175/4</f>
        <v>0</v>
      </c>
      <c r="CX219" s="4">
        <f>Ввод!$H41*CX175/4</f>
        <v>0</v>
      </c>
      <c r="CY219" s="4">
        <f>Ввод!$H41*CY175/4</f>
        <v>0</v>
      </c>
      <c r="CZ219" s="4">
        <f>Ввод!$H41*CZ175/4</f>
        <v>0</v>
      </c>
      <c r="DA219" s="4">
        <f>Ввод!$H41*DA175/4</f>
        <v>0</v>
      </c>
      <c r="DB219" s="4">
        <f>Ввод!$H41*DB175/4</f>
        <v>0</v>
      </c>
      <c r="DC219" s="4">
        <f>Ввод!$H41*DC175/4</f>
        <v>0</v>
      </c>
      <c r="DD219" s="4">
        <f>Ввод!$H41*DD175/4</f>
        <v>0</v>
      </c>
      <c r="DE219" s="4">
        <f>Ввод!$H41*DE175/4</f>
        <v>0</v>
      </c>
      <c r="DF219" s="4">
        <f>Ввод!$H41*DF175/4</f>
        <v>0</v>
      </c>
      <c r="DG219" s="4">
        <f>Ввод!$H41*DG175/4</f>
        <v>0</v>
      </c>
      <c r="DH219" s="4">
        <f>Ввод!$H41*DH175/4</f>
        <v>0</v>
      </c>
      <c r="DI219" s="4">
        <f>Ввод!$H41*DI175/4</f>
        <v>0</v>
      </c>
      <c r="DJ219" s="4">
        <f>Ввод!$H41*DJ175/4</f>
        <v>0</v>
      </c>
    </row>
    <row r="220" spans="2:114">
      <c r="B220" t="str">
        <f t="shared" si="78"/>
        <v>Создание / реконструкция объект №17</v>
      </c>
      <c r="G220" s="7" t="s">
        <v>0</v>
      </c>
      <c r="J220" s="4">
        <f>Ввод!$H42*J176/4</f>
        <v>0</v>
      </c>
      <c r="K220" s="4">
        <f>Ввод!$H42*K176/4</f>
        <v>0</v>
      </c>
      <c r="L220" s="4">
        <f>Ввод!$H42*L176/4</f>
        <v>0</v>
      </c>
      <c r="M220" s="4">
        <f>Ввод!$H42*M176/4</f>
        <v>0</v>
      </c>
      <c r="N220" s="4">
        <f>Ввод!$H42*N176/4</f>
        <v>0</v>
      </c>
      <c r="O220" s="4">
        <f>Ввод!$H42*O176/4</f>
        <v>0</v>
      </c>
      <c r="P220" s="4">
        <f>Ввод!$H42*P176/4</f>
        <v>0</v>
      </c>
      <c r="Q220" s="4">
        <f>Ввод!$H42*Q176/4</f>
        <v>0</v>
      </c>
      <c r="R220" s="4">
        <f>Ввод!$H42*R176/4</f>
        <v>0</v>
      </c>
      <c r="S220" s="4">
        <f>Ввод!$H42*S176/4</f>
        <v>0</v>
      </c>
      <c r="T220" s="4">
        <f>Ввод!$H42*T176/4</f>
        <v>0</v>
      </c>
      <c r="U220" s="4">
        <f>Ввод!$H42*U176/4</f>
        <v>0</v>
      </c>
      <c r="V220" s="4">
        <f>Ввод!$H42*V176/4</f>
        <v>0</v>
      </c>
      <c r="W220" s="4">
        <f>Ввод!$H42*W176/4</f>
        <v>0</v>
      </c>
      <c r="X220" s="4">
        <f>Ввод!$H42*X176/4</f>
        <v>0</v>
      </c>
      <c r="Y220" s="4">
        <f>Ввод!$H42*Y176/4</f>
        <v>0</v>
      </c>
      <c r="Z220" s="4">
        <f>Ввод!$H42*Z176/4</f>
        <v>0</v>
      </c>
      <c r="AA220" s="4">
        <f>Ввод!$H42*AA176/4</f>
        <v>0</v>
      </c>
      <c r="AB220" s="4">
        <f>Ввод!$H42*AB176/4</f>
        <v>0</v>
      </c>
      <c r="AC220" s="4">
        <f>Ввод!$H42*AC176/4</f>
        <v>0</v>
      </c>
      <c r="AD220" s="4">
        <f>Ввод!$H42*AD176/4</f>
        <v>0</v>
      </c>
      <c r="AE220" s="4">
        <f>Ввод!$H42*AE176/4</f>
        <v>0</v>
      </c>
      <c r="AF220" s="4">
        <f>Ввод!$H42*AF176/4</f>
        <v>0</v>
      </c>
      <c r="AG220" s="4">
        <f>Ввод!$H42*AG176/4</f>
        <v>0</v>
      </c>
      <c r="AH220" s="4">
        <f>Ввод!$H42*AH176/4</f>
        <v>0</v>
      </c>
      <c r="AI220" s="4">
        <f>Ввод!$H42*AI176/4</f>
        <v>0</v>
      </c>
      <c r="AJ220" s="4">
        <f>Ввод!$H42*AJ176/4</f>
        <v>0</v>
      </c>
      <c r="AK220" s="4">
        <f>Ввод!$H42*AK176/4</f>
        <v>0</v>
      </c>
      <c r="AL220" s="4">
        <f>Ввод!$H42*AL176/4</f>
        <v>0</v>
      </c>
      <c r="AM220" s="4">
        <f>Ввод!$H42*AM176/4</f>
        <v>0</v>
      </c>
      <c r="AN220" s="4">
        <f>Ввод!$H42*AN176/4</f>
        <v>0</v>
      </c>
      <c r="AO220" s="4">
        <f>Ввод!$H42*AO176/4</f>
        <v>0</v>
      </c>
      <c r="AP220" s="4">
        <f>Ввод!$H42*AP176/4</f>
        <v>0</v>
      </c>
      <c r="AQ220" s="4">
        <f>Ввод!$H42*AQ176/4</f>
        <v>0</v>
      </c>
      <c r="AR220" s="4">
        <f>Ввод!$H42*AR176/4</f>
        <v>0</v>
      </c>
      <c r="AS220" s="4">
        <f>Ввод!$H42*AS176/4</f>
        <v>0</v>
      </c>
      <c r="AT220" s="4">
        <f>Ввод!$H42*AT176/4</f>
        <v>0</v>
      </c>
      <c r="AU220" s="4">
        <f>Ввод!$H42*AU176/4</f>
        <v>0</v>
      </c>
      <c r="AV220" s="4">
        <f>Ввод!$H42*AV176/4</f>
        <v>0</v>
      </c>
      <c r="AW220" s="4">
        <f>Ввод!$H42*AW176/4</f>
        <v>0</v>
      </c>
      <c r="AX220" s="4">
        <f>Ввод!$H42*AX176/4</f>
        <v>0</v>
      </c>
      <c r="AY220" s="4">
        <f>Ввод!$H42*AY176/4</f>
        <v>0</v>
      </c>
      <c r="AZ220" s="4">
        <f>Ввод!$H42*AZ176/4</f>
        <v>0</v>
      </c>
      <c r="BA220" s="4">
        <f>Ввод!$H42*BA176/4</f>
        <v>0</v>
      </c>
      <c r="BB220" s="4">
        <f>Ввод!$H42*BB176/4</f>
        <v>0</v>
      </c>
      <c r="BC220" s="4">
        <f>Ввод!$H42*BC176/4</f>
        <v>0</v>
      </c>
      <c r="BD220" s="4">
        <f>Ввод!$H42*BD176/4</f>
        <v>0</v>
      </c>
      <c r="BE220" s="4">
        <f>Ввод!$H42*BE176/4</f>
        <v>0</v>
      </c>
      <c r="BF220" s="4">
        <f>Ввод!$H42*BF176/4</f>
        <v>0</v>
      </c>
      <c r="BG220" s="4">
        <f>Ввод!$H42*BG176/4</f>
        <v>0</v>
      </c>
      <c r="BH220" s="4">
        <f>Ввод!$H42*BH176/4</f>
        <v>0</v>
      </c>
      <c r="BI220" s="4">
        <f>Ввод!$H42*BI176/4</f>
        <v>0</v>
      </c>
      <c r="BJ220" s="4">
        <f>Ввод!$H42*BJ176/4</f>
        <v>0</v>
      </c>
      <c r="BK220" s="4">
        <f>Ввод!$H42*BK176/4</f>
        <v>0</v>
      </c>
      <c r="BL220" s="4">
        <f>Ввод!$H42*BL176/4</f>
        <v>0</v>
      </c>
      <c r="BM220" s="4">
        <f>Ввод!$H42*BM176/4</f>
        <v>0</v>
      </c>
      <c r="BN220" s="4">
        <f>Ввод!$H42*BN176/4</f>
        <v>0</v>
      </c>
      <c r="BO220" s="4">
        <f>Ввод!$H42*BO176/4</f>
        <v>0</v>
      </c>
      <c r="BP220" s="4">
        <f>Ввод!$H42*BP176/4</f>
        <v>0</v>
      </c>
      <c r="BQ220" s="4">
        <f>Ввод!$H42*BQ176/4</f>
        <v>0</v>
      </c>
      <c r="BR220" s="4">
        <f>Ввод!$H42*BR176/4</f>
        <v>0</v>
      </c>
      <c r="BS220" s="4">
        <f>Ввод!$H42*BS176/4</f>
        <v>0</v>
      </c>
      <c r="BT220" s="4">
        <f>Ввод!$H42*BT176/4</f>
        <v>0</v>
      </c>
      <c r="BU220" s="4">
        <f>Ввод!$H42*BU176/4</f>
        <v>0</v>
      </c>
      <c r="BV220" s="4">
        <f>Ввод!$H42*BV176/4</f>
        <v>0</v>
      </c>
      <c r="BW220" s="4">
        <f>Ввод!$H42*BW176/4</f>
        <v>0</v>
      </c>
      <c r="BX220" s="4">
        <f>Ввод!$H42*BX176/4</f>
        <v>0</v>
      </c>
      <c r="BY220" s="4">
        <f>Ввод!$H42*BY176/4</f>
        <v>0</v>
      </c>
      <c r="BZ220" s="4">
        <f>Ввод!$H42*BZ176/4</f>
        <v>0</v>
      </c>
      <c r="CA220" s="4">
        <f>Ввод!$H42*CA176/4</f>
        <v>0</v>
      </c>
      <c r="CB220" s="4">
        <f>Ввод!$H42*CB176/4</f>
        <v>0</v>
      </c>
      <c r="CC220" s="4">
        <f>Ввод!$H42*CC176/4</f>
        <v>0</v>
      </c>
      <c r="CD220" s="4">
        <f>Ввод!$H42*CD176/4</f>
        <v>0</v>
      </c>
      <c r="CE220" s="4">
        <f>Ввод!$H42*CE176/4</f>
        <v>0</v>
      </c>
      <c r="CF220" s="4">
        <f>Ввод!$H42*CF176/4</f>
        <v>0</v>
      </c>
      <c r="CG220" s="4">
        <f>Ввод!$H42*CG176/4</f>
        <v>0</v>
      </c>
      <c r="CH220" s="4">
        <f>Ввод!$H42*CH176/4</f>
        <v>0</v>
      </c>
      <c r="CI220" s="4">
        <f>Ввод!$H42*CI176/4</f>
        <v>0</v>
      </c>
      <c r="CJ220" s="4">
        <f>Ввод!$H42*CJ176/4</f>
        <v>0</v>
      </c>
      <c r="CK220" s="4">
        <f>Ввод!$H42*CK176/4</f>
        <v>0</v>
      </c>
      <c r="CL220" s="4">
        <f>Ввод!$H42*CL176/4</f>
        <v>0</v>
      </c>
      <c r="CM220" s="4">
        <f>Ввод!$H42*CM176/4</f>
        <v>0</v>
      </c>
      <c r="CN220" s="4">
        <f>Ввод!$H42*CN176/4</f>
        <v>0</v>
      </c>
      <c r="CO220" s="4">
        <f>Ввод!$H42*CO176/4</f>
        <v>0</v>
      </c>
      <c r="CP220" s="4">
        <f>Ввод!$H42*CP176/4</f>
        <v>0</v>
      </c>
      <c r="CQ220" s="4">
        <f>Ввод!$H42*CQ176/4</f>
        <v>0</v>
      </c>
      <c r="CR220" s="4">
        <f>Ввод!$H42*CR176/4</f>
        <v>0</v>
      </c>
      <c r="CS220" s="4">
        <f>Ввод!$H42*CS176/4</f>
        <v>0</v>
      </c>
      <c r="CT220" s="4">
        <f>Ввод!$H42*CT176/4</f>
        <v>0</v>
      </c>
      <c r="CU220" s="4">
        <f>Ввод!$H42*CU176/4</f>
        <v>0</v>
      </c>
      <c r="CV220" s="4">
        <f>Ввод!$H42*CV176/4</f>
        <v>0</v>
      </c>
      <c r="CW220" s="4">
        <f>Ввод!$H42*CW176/4</f>
        <v>0</v>
      </c>
      <c r="CX220" s="4">
        <f>Ввод!$H42*CX176/4</f>
        <v>0</v>
      </c>
      <c r="CY220" s="4">
        <f>Ввод!$H42*CY176/4</f>
        <v>0</v>
      </c>
      <c r="CZ220" s="4">
        <f>Ввод!$H42*CZ176/4</f>
        <v>0</v>
      </c>
      <c r="DA220" s="4">
        <f>Ввод!$H42*DA176/4</f>
        <v>0</v>
      </c>
      <c r="DB220" s="4">
        <f>Ввод!$H42*DB176/4</f>
        <v>0</v>
      </c>
      <c r="DC220" s="4">
        <f>Ввод!$H42*DC176/4</f>
        <v>0</v>
      </c>
      <c r="DD220" s="4">
        <f>Ввод!$H42*DD176/4</f>
        <v>0</v>
      </c>
      <c r="DE220" s="4">
        <f>Ввод!$H42*DE176/4</f>
        <v>0</v>
      </c>
      <c r="DF220" s="4">
        <f>Ввод!$H42*DF176/4</f>
        <v>0</v>
      </c>
      <c r="DG220" s="4">
        <f>Ввод!$H42*DG176/4</f>
        <v>0</v>
      </c>
      <c r="DH220" s="4">
        <f>Ввод!$H42*DH176/4</f>
        <v>0</v>
      </c>
      <c r="DI220" s="4">
        <f>Ввод!$H42*DI176/4</f>
        <v>0</v>
      </c>
      <c r="DJ220" s="4">
        <f>Ввод!$H42*DJ176/4</f>
        <v>0</v>
      </c>
    </row>
    <row r="221" spans="2:114">
      <c r="B221" t="str">
        <f t="shared" si="78"/>
        <v>Создание / реконструкция объект №18</v>
      </c>
      <c r="G221" s="7" t="s">
        <v>0</v>
      </c>
      <c r="J221" s="4">
        <f>Ввод!$H43*J177/4</f>
        <v>0</v>
      </c>
      <c r="K221" s="4">
        <f>Ввод!$H43*K177/4</f>
        <v>0</v>
      </c>
      <c r="L221" s="4">
        <f>Ввод!$H43*L177/4</f>
        <v>0</v>
      </c>
      <c r="M221" s="4">
        <f>Ввод!$H43*M177/4</f>
        <v>0</v>
      </c>
      <c r="N221" s="4">
        <f>Ввод!$H43*N177/4</f>
        <v>0</v>
      </c>
      <c r="O221" s="4">
        <f>Ввод!$H43*O177/4</f>
        <v>0</v>
      </c>
      <c r="P221" s="4">
        <f>Ввод!$H43*P177/4</f>
        <v>0</v>
      </c>
      <c r="Q221" s="4">
        <f>Ввод!$H43*Q177/4</f>
        <v>0</v>
      </c>
      <c r="R221" s="4">
        <f>Ввод!$H43*R177/4</f>
        <v>0</v>
      </c>
      <c r="S221" s="4">
        <f>Ввод!$H43*S177/4</f>
        <v>0</v>
      </c>
      <c r="T221" s="4">
        <f>Ввод!$H43*T177/4</f>
        <v>0</v>
      </c>
      <c r="U221" s="4">
        <f>Ввод!$H43*U177/4</f>
        <v>0</v>
      </c>
      <c r="V221" s="4">
        <f>Ввод!$H43*V177/4</f>
        <v>0</v>
      </c>
      <c r="W221" s="4">
        <f>Ввод!$H43*W177/4</f>
        <v>0</v>
      </c>
      <c r="X221" s="4">
        <f>Ввод!$H43*X177/4</f>
        <v>0</v>
      </c>
      <c r="Y221" s="4">
        <f>Ввод!$H43*Y177/4</f>
        <v>0</v>
      </c>
      <c r="Z221" s="4">
        <f>Ввод!$H43*Z177/4</f>
        <v>0</v>
      </c>
      <c r="AA221" s="4">
        <f>Ввод!$H43*AA177/4</f>
        <v>0</v>
      </c>
      <c r="AB221" s="4">
        <f>Ввод!$H43*AB177/4</f>
        <v>0</v>
      </c>
      <c r="AC221" s="4">
        <f>Ввод!$H43*AC177/4</f>
        <v>0</v>
      </c>
      <c r="AD221" s="4">
        <f>Ввод!$H43*AD177/4</f>
        <v>0</v>
      </c>
      <c r="AE221" s="4">
        <f>Ввод!$H43*AE177/4</f>
        <v>0</v>
      </c>
      <c r="AF221" s="4">
        <f>Ввод!$H43*AF177/4</f>
        <v>0</v>
      </c>
      <c r="AG221" s="4">
        <f>Ввод!$H43*AG177/4</f>
        <v>0</v>
      </c>
      <c r="AH221" s="4">
        <f>Ввод!$H43*AH177/4</f>
        <v>0</v>
      </c>
      <c r="AI221" s="4">
        <f>Ввод!$H43*AI177/4</f>
        <v>0</v>
      </c>
      <c r="AJ221" s="4">
        <f>Ввод!$H43*AJ177/4</f>
        <v>0</v>
      </c>
      <c r="AK221" s="4">
        <f>Ввод!$H43*AK177/4</f>
        <v>0</v>
      </c>
      <c r="AL221" s="4">
        <f>Ввод!$H43*AL177/4</f>
        <v>0</v>
      </c>
      <c r="AM221" s="4">
        <f>Ввод!$H43*AM177/4</f>
        <v>0</v>
      </c>
      <c r="AN221" s="4">
        <f>Ввод!$H43*AN177/4</f>
        <v>0</v>
      </c>
      <c r="AO221" s="4">
        <f>Ввод!$H43*AO177/4</f>
        <v>0</v>
      </c>
      <c r="AP221" s="4">
        <f>Ввод!$H43*AP177/4</f>
        <v>0</v>
      </c>
      <c r="AQ221" s="4">
        <f>Ввод!$H43*AQ177/4</f>
        <v>0</v>
      </c>
      <c r="AR221" s="4">
        <f>Ввод!$H43*AR177/4</f>
        <v>0</v>
      </c>
      <c r="AS221" s="4">
        <f>Ввод!$H43*AS177/4</f>
        <v>0</v>
      </c>
      <c r="AT221" s="4">
        <f>Ввод!$H43*AT177/4</f>
        <v>0</v>
      </c>
      <c r="AU221" s="4">
        <f>Ввод!$H43*AU177/4</f>
        <v>0</v>
      </c>
      <c r="AV221" s="4">
        <f>Ввод!$H43*AV177/4</f>
        <v>0</v>
      </c>
      <c r="AW221" s="4">
        <f>Ввод!$H43*AW177/4</f>
        <v>0</v>
      </c>
      <c r="AX221" s="4">
        <f>Ввод!$H43*AX177/4</f>
        <v>0</v>
      </c>
      <c r="AY221" s="4">
        <f>Ввод!$H43*AY177/4</f>
        <v>0</v>
      </c>
      <c r="AZ221" s="4">
        <f>Ввод!$H43*AZ177/4</f>
        <v>0</v>
      </c>
      <c r="BA221" s="4">
        <f>Ввод!$H43*BA177/4</f>
        <v>0</v>
      </c>
      <c r="BB221" s="4">
        <f>Ввод!$H43*BB177/4</f>
        <v>0</v>
      </c>
      <c r="BC221" s="4">
        <f>Ввод!$H43*BC177/4</f>
        <v>0</v>
      </c>
      <c r="BD221" s="4">
        <f>Ввод!$H43*BD177/4</f>
        <v>0</v>
      </c>
      <c r="BE221" s="4">
        <f>Ввод!$H43*BE177/4</f>
        <v>0</v>
      </c>
      <c r="BF221" s="4">
        <f>Ввод!$H43*BF177/4</f>
        <v>0</v>
      </c>
      <c r="BG221" s="4">
        <f>Ввод!$H43*BG177/4</f>
        <v>0</v>
      </c>
      <c r="BH221" s="4">
        <f>Ввод!$H43*BH177/4</f>
        <v>0</v>
      </c>
      <c r="BI221" s="4">
        <f>Ввод!$H43*BI177/4</f>
        <v>0</v>
      </c>
      <c r="BJ221" s="4">
        <f>Ввод!$H43*BJ177/4</f>
        <v>0</v>
      </c>
      <c r="BK221" s="4">
        <f>Ввод!$H43*BK177/4</f>
        <v>0</v>
      </c>
      <c r="BL221" s="4">
        <f>Ввод!$H43*BL177/4</f>
        <v>0</v>
      </c>
      <c r="BM221" s="4">
        <f>Ввод!$H43*BM177/4</f>
        <v>0</v>
      </c>
      <c r="BN221" s="4">
        <f>Ввод!$H43*BN177/4</f>
        <v>0</v>
      </c>
      <c r="BO221" s="4">
        <f>Ввод!$H43*BO177/4</f>
        <v>0</v>
      </c>
      <c r="BP221" s="4">
        <f>Ввод!$H43*BP177/4</f>
        <v>0</v>
      </c>
      <c r="BQ221" s="4">
        <f>Ввод!$H43*BQ177/4</f>
        <v>0</v>
      </c>
      <c r="BR221" s="4">
        <f>Ввод!$H43*BR177/4</f>
        <v>0</v>
      </c>
      <c r="BS221" s="4">
        <f>Ввод!$H43*BS177/4</f>
        <v>0</v>
      </c>
      <c r="BT221" s="4">
        <f>Ввод!$H43*BT177/4</f>
        <v>0</v>
      </c>
      <c r="BU221" s="4">
        <f>Ввод!$H43*BU177/4</f>
        <v>0</v>
      </c>
      <c r="BV221" s="4">
        <f>Ввод!$H43*BV177/4</f>
        <v>0</v>
      </c>
      <c r="BW221" s="4">
        <f>Ввод!$H43*BW177/4</f>
        <v>0</v>
      </c>
      <c r="BX221" s="4">
        <f>Ввод!$H43*BX177/4</f>
        <v>0</v>
      </c>
      <c r="BY221" s="4">
        <f>Ввод!$H43*BY177/4</f>
        <v>0</v>
      </c>
      <c r="BZ221" s="4">
        <f>Ввод!$H43*BZ177/4</f>
        <v>0</v>
      </c>
      <c r="CA221" s="4">
        <f>Ввод!$H43*CA177/4</f>
        <v>0</v>
      </c>
      <c r="CB221" s="4">
        <f>Ввод!$H43*CB177/4</f>
        <v>0</v>
      </c>
      <c r="CC221" s="4">
        <f>Ввод!$H43*CC177/4</f>
        <v>0</v>
      </c>
      <c r="CD221" s="4">
        <f>Ввод!$H43*CD177/4</f>
        <v>0</v>
      </c>
      <c r="CE221" s="4">
        <f>Ввод!$H43*CE177/4</f>
        <v>0</v>
      </c>
      <c r="CF221" s="4">
        <f>Ввод!$H43*CF177/4</f>
        <v>0</v>
      </c>
      <c r="CG221" s="4">
        <f>Ввод!$H43*CG177/4</f>
        <v>0</v>
      </c>
      <c r="CH221" s="4">
        <f>Ввод!$H43*CH177/4</f>
        <v>0</v>
      </c>
      <c r="CI221" s="4">
        <f>Ввод!$H43*CI177/4</f>
        <v>0</v>
      </c>
      <c r="CJ221" s="4">
        <f>Ввод!$H43*CJ177/4</f>
        <v>0</v>
      </c>
      <c r="CK221" s="4">
        <f>Ввод!$H43*CK177/4</f>
        <v>0</v>
      </c>
      <c r="CL221" s="4">
        <f>Ввод!$H43*CL177/4</f>
        <v>0</v>
      </c>
      <c r="CM221" s="4">
        <f>Ввод!$H43*CM177/4</f>
        <v>0</v>
      </c>
      <c r="CN221" s="4">
        <f>Ввод!$H43*CN177/4</f>
        <v>0</v>
      </c>
      <c r="CO221" s="4">
        <f>Ввод!$H43*CO177/4</f>
        <v>0</v>
      </c>
      <c r="CP221" s="4">
        <f>Ввод!$H43*CP177/4</f>
        <v>0</v>
      </c>
      <c r="CQ221" s="4">
        <f>Ввод!$H43*CQ177/4</f>
        <v>0</v>
      </c>
      <c r="CR221" s="4">
        <f>Ввод!$H43*CR177/4</f>
        <v>0</v>
      </c>
      <c r="CS221" s="4">
        <f>Ввод!$H43*CS177/4</f>
        <v>0</v>
      </c>
      <c r="CT221" s="4">
        <f>Ввод!$H43*CT177/4</f>
        <v>0</v>
      </c>
      <c r="CU221" s="4">
        <f>Ввод!$H43*CU177/4</f>
        <v>0</v>
      </c>
      <c r="CV221" s="4">
        <f>Ввод!$H43*CV177/4</f>
        <v>0</v>
      </c>
      <c r="CW221" s="4">
        <f>Ввод!$H43*CW177/4</f>
        <v>0</v>
      </c>
      <c r="CX221" s="4">
        <f>Ввод!$H43*CX177/4</f>
        <v>0</v>
      </c>
      <c r="CY221" s="4">
        <f>Ввод!$H43*CY177/4</f>
        <v>0</v>
      </c>
      <c r="CZ221" s="4">
        <f>Ввод!$H43*CZ177/4</f>
        <v>0</v>
      </c>
      <c r="DA221" s="4">
        <f>Ввод!$H43*DA177/4</f>
        <v>0</v>
      </c>
      <c r="DB221" s="4">
        <f>Ввод!$H43*DB177/4</f>
        <v>0</v>
      </c>
      <c r="DC221" s="4">
        <f>Ввод!$H43*DC177/4</f>
        <v>0</v>
      </c>
      <c r="DD221" s="4">
        <f>Ввод!$H43*DD177/4</f>
        <v>0</v>
      </c>
      <c r="DE221" s="4">
        <f>Ввод!$H43*DE177/4</f>
        <v>0</v>
      </c>
      <c r="DF221" s="4">
        <f>Ввод!$H43*DF177/4</f>
        <v>0</v>
      </c>
      <c r="DG221" s="4">
        <f>Ввод!$H43*DG177/4</f>
        <v>0</v>
      </c>
      <c r="DH221" s="4">
        <f>Ввод!$H43*DH177/4</f>
        <v>0</v>
      </c>
      <c r="DI221" s="4">
        <f>Ввод!$H43*DI177/4</f>
        <v>0</v>
      </c>
      <c r="DJ221" s="4">
        <f>Ввод!$H43*DJ177/4</f>
        <v>0</v>
      </c>
    </row>
    <row r="222" spans="2:114">
      <c r="B222" t="str">
        <f t="shared" si="78"/>
        <v>Создание / реконструкция объект №19</v>
      </c>
      <c r="G222" s="7" t="s">
        <v>0</v>
      </c>
      <c r="J222" s="4">
        <f>Ввод!$H44*J178/4</f>
        <v>0</v>
      </c>
      <c r="K222" s="4">
        <f>Ввод!$H44*K178/4</f>
        <v>0</v>
      </c>
      <c r="L222" s="4">
        <f>Ввод!$H44*L178/4</f>
        <v>0</v>
      </c>
      <c r="M222" s="4">
        <f>Ввод!$H44*M178/4</f>
        <v>0</v>
      </c>
      <c r="N222" s="4">
        <f>Ввод!$H44*N178/4</f>
        <v>0</v>
      </c>
      <c r="O222" s="4">
        <f>Ввод!$H44*O178/4</f>
        <v>0</v>
      </c>
      <c r="P222" s="4">
        <f>Ввод!$H44*P178/4</f>
        <v>0</v>
      </c>
      <c r="Q222" s="4">
        <f>Ввод!$H44*Q178/4</f>
        <v>0</v>
      </c>
      <c r="R222" s="4">
        <f>Ввод!$H44*R178/4</f>
        <v>0</v>
      </c>
      <c r="S222" s="4">
        <f>Ввод!$H44*S178/4</f>
        <v>0</v>
      </c>
      <c r="T222" s="4">
        <f>Ввод!$H44*T178/4</f>
        <v>0</v>
      </c>
      <c r="U222" s="4">
        <f>Ввод!$H44*U178/4</f>
        <v>0</v>
      </c>
      <c r="V222" s="4">
        <f>Ввод!$H44*V178/4</f>
        <v>0</v>
      </c>
      <c r="W222" s="4">
        <f>Ввод!$H44*W178/4</f>
        <v>0</v>
      </c>
      <c r="X222" s="4">
        <f>Ввод!$H44*X178/4</f>
        <v>0</v>
      </c>
      <c r="Y222" s="4">
        <f>Ввод!$H44*Y178/4</f>
        <v>0</v>
      </c>
      <c r="Z222" s="4">
        <f>Ввод!$H44*Z178/4</f>
        <v>0</v>
      </c>
      <c r="AA222" s="4">
        <f>Ввод!$H44*AA178/4</f>
        <v>0</v>
      </c>
      <c r="AB222" s="4">
        <f>Ввод!$H44*AB178/4</f>
        <v>0</v>
      </c>
      <c r="AC222" s="4">
        <f>Ввод!$H44*AC178/4</f>
        <v>0</v>
      </c>
      <c r="AD222" s="4">
        <f>Ввод!$H44*AD178/4</f>
        <v>0</v>
      </c>
      <c r="AE222" s="4">
        <f>Ввод!$H44*AE178/4</f>
        <v>0</v>
      </c>
      <c r="AF222" s="4">
        <f>Ввод!$H44*AF178/4</f>
        <v>0</v>
      </c>
      <c r="AG222" s="4">
        <f>Ввод!$H44*AG178/4</f>
        <v>0</v>
      </c>
      <c r="AH222" s="4">
        <f>Ввод!$H44*AH178/4</f>
        <v>0</v>
      </c>
      <c r="AI222" s="4">
        <f>Ввод!$H44*AI178/4</f>
        <v>0</v>
      </c>
      <c r="AJ222" s="4">
        <f>Ввод!$H44*AJ178/4</f>
        <v>0</v>
      </c>
      <c r="AK222" s="4">
        <f>Ввод!$H44*AK178/4</f>
        <v>0</v>
      </c>
      <c r="AL222" s="4">
        <f>Ввод!$H44*AL178/4</f>
        <v>0</v>
      </c>
      <c r="AM222" s="4">
        <f>Ввод!$H44*AM178/4</f>
        <v>0</v>
      </c>
      <c r="AN222" s="4">
        <f>Ввод!$H44*AN178/4</f>
        <v>0</v>
      </c>
      <c r="AO222" s="4">
        <f>Ввод!$H44*AO178/4</f>
        <v>0</v>
      </c>
      <c r="AP222" s="4">
        <f>Ввод!$H44*AP178/4</f>
        <v>0</v>
      </c>
      <c r="AQ222" s="4">
        <f>Ввод!$H44*AQ178/4</f>
        <v>0</v>
      </c>
      <c r="AR222" s="4">
        <f>Ввод!$H44*AR178/4</f>
        <v>0</v>
      </c>
      <c r="AS222" s="4">
        <f>Ввод!$H44*AS178/4</f>
        <v>0</v>
      </c>
      <c r="AT222" s="4">
        <f>Ввод!$H44*AT178/4</f>
        <v>0</v>
      </c>
      <c r="AU222" s="4">
        <f>Ввод!$H44*AU178/4</f>
        <v>0</v>
      </c>
      <c r="AV222" s="4">
        <f>Ввод!$H44*AV178/4</f>
        <v>0</v>
      </c>
      <c r="AW222" s="4">
        <f>Ввод!$H44*AW178/4</f>
        <v>0</v>
      </c>
      <c r="AX222" s="4">
        <f>Ввод!$H44*AX178/4</f>
        <v>0</v>
      </c>
      <c r="AY222" s="4">
        <f>Ввод!$H44*AY178/4</f>
        <v>0</v>
      </c>
      <c r="AZ222" s="4">
        <f>Ввод!$H44*AZ178/4</f>
        <v>0</v>
      </c>
      <c r="BA222" s="4">
        <f>Ввод!$H44*BA178/4</f>
        <v>0</v>
      </c>
      <c r="BB222" s="4">
        <f>Ввод!$H44*BB178/4</f>
        <v>0</v>
      </c>
      <c r="BC222" s="4">
        <f>Ввод!$H44*BC178/4</f>
        <v>0</v>
      </c>
      <c r="BD222" s="4">
        <f>Ввод!$H44*BD178/4</f>
        <v>0</v>
      </c>
      <c r="BE222" s="4">
        <f>Ввод!$H44*BE178/4</f>
        <v>0</v>
      </c>
      <c r="BF222" s="4">
        <f>Ввод!$H44*BF178/4</f>
        <v>0</v>
      </c>
      <c r="BG222" s="4">
        <f>Ввод!$H44*BG178/4</f>
        <v>0</v>
      </c>
      <c r="BH222" s="4">
        <f>Ввод!$H44*BH178/4</f>
        <v>0</v>
      </c>
      <c r="BI222" s="4">
        <f>Ввод!$H44*BI178/4</f>
        <v>0</v>
      </c>
      <c r="BJ222" s="4">
        <f>Ввод!$H44*BJ178/4</f>
        <v>0</v>
      </c>
      <c r="BK222" s="4">
        <f>Ввод!$H44*BK178/4</f>
        <v>0</v>
      </c>
      <c r="BL222" s="4">
        <f>Ввод!$H44*BL178/4</f>
        <v>0</v>
      </c>
      <c r="BM222" s="4">
        <f>Ввод!$H44*BM178/4</f>
        <v>0</v>
      </c>
      <c r="BN222" s="4">
        <f>Ввод!$H44*BN178/4</f>
        <v>0</v>
      </c>
      <c r="BO222" s="4">
        <f>Ввод!$H44*BO178/4</f>
        <v>0</v>
      </c>
      <c r="BP222" s="4">
        <f>Ввод!$H44*BP178/4</f>
        <v>0</v>
      </c>
      <c r="BQ222" s="4">
        <f>Ввод!$H44*BQ178/4</f>
        <v>0</v>
      </c>
      <c r="BR222" s="4">
        <f>Ввод!$H44*BR178/4</f>
        <v>0</v>
      </c>
      <c r="BS222" s="4">
        <f>Ввод!$H44*BS178/4</f>
        <v>0</v>
      </c>
      <c r="BT222" s="4">
        <f>Ввод!$H44*BT178/4</f>
        <v>0</v>
      </c>
      <c r="BU222" s="4">
        <f>Ввод!$H44*BU178/4</f>
        <v>0</v>
      </c>
      <c r="BV222" s="4">
        <f>Ввод!$H44*BV178/4</f>
        <v>0</v>
      </c>
      <c r="BW222" s="4">
        <f>Ввод!$H44*BW178/4</f>
        <v>0</v>
      </c>
      <c r="BX222" s="4">
        <f>Ввод!$H44*BX178/4</f>
        <v>0</v>
      </c>
      <c r="BY222" s="4">
        <f>Ввод!$H44*BY178/4</f>
        <v>0</v>
      </c>
      <c r="BZ222" s="4">
        <f>Ввод!$H44*BZ178/4</f>
        <v>0</v>
      </c>
      <c r="CA222" s="4">
        <f>Ввод!$H44*CA178/4</f>
        <v>0</v>
      </c>
      <c r="CB222" s="4">
        <f>Ввод!$H44*CB178/4</f>
        <v>0</v>
      </c>
      <c r="CC222" s="4">
        <f>Ввод!$H44*CC178/4</f>
        <v>0</v>
      </c>
      <c r="CD222" s="4">
        <f>Ввод!$H44*CD178/4</f>
        <v>0</v>
      </c>
      <c r="CE222" s="4">
        <f>Ввод!$H44*CE178/4</f>
        <v>0</v>
      </c>
      <c r="CF222" s="4">
        <f>Ввод!$H44*CF178/4</f>
        <v>0</v>
      </c>
      <c r="CG222" s="4">
        <f>Ввод!$H44*CG178/4</f>
        <v>0</v>
      </c>
      <c r="CH222" s="4">
        <f>Ввод!$H44*CH178/4</f>
        <v>0</v>
      </c>
      <c r="CI222" s="4">
        <f>Ввод!$H44*CI178/4</f>
        <v>0</v>
      </c>
      <c r="CJ222" s="4">
        <f>Ввод!$H44*CJ178/4</f>
        <v>0</v>
      </c>
      <c r="CK222" s="4">
        <f>Ввод!$H44*CK178/4</f>
        <v>0</v>
      </c>
      <c r="CL222" s="4">
        <f>Ввод!$H44*CL178/4</f>
        <v>0</v>
      </c>
      <c r="CM222" s="4">
        <f>Ввод!$H44*CM178/4</f>
        <v>0</v>
      </c>
      <c r="CN222" s="4">
        <f>Ввод!$H44*CN178/4</f>
        <v>0</v>
      </c>
      <c r="CO222" s="4">
        <f>Ввод!$H44*CO178/4</f>
        <v>0</v>
      </c>
      <c r="CP222" s="4">
        <f>Ввод!$H44*CP178/4</f>
        <v>0</v>
      </c>
      <c r="CQ222" s="4">
        <f>Ввод!$H44*CQ178/4</f>
        <v>0</v>
      </c>
      <c r="CR222" s="4">
        <f>Ввод!$H44*CR178/4</f>
        <v>0</v>
      </c>
      <c r="CS222" s="4">
        <f>Ввод!$H44*CS178/4</f>
        <v>0</v>
      </c>
      <c r="CT222" s="4">
        <f>Ввод!$H44*CT178/4</f>
        <v>0</v>
      </c>
      <c r="CU222" s="4">
        <f>Ввод!$H44*CU178/4</f>
        <v>0</v>
      </c>
      <c r="CV222" s="4">
        <f>Ввод!$H44*CV178/4</f>
        <v>0</v>
      </c>
      <c r="CW222" s="4">
        <f>Ввод!$H44*CW178/4</f>
        <v>0</v>
      </c>
      <c r="CX222" s="4">
        <f>Ввод!$H44*CX178/4</f>
        <v>0</v>
      </c>
      <c r="CY222" s="4">
        <f>Ввод!$H44*CY178/4</f>
        <v>0</v>
      </c>
      <c r="CZ222" s="4">
        <f>Ввод!$H44*CZ178/4</f>
        <v>0</v>
      </c>
      <c r="DA222" s="4">
        <f>Ввод!$H44*DA178/4</f>
        <v>0</v>
      </c>
      <c r="DB222" s="4">
        <f>Ввод!$H44*DB178/4</f>
        <v>0</v>
      </c>
      <c r="DC222" s="4">
        <f>Ввод!$H44*DC178/4</f>
        <v>0</v>
      </c>
      <c r="DD222" s="4">
        <f>Ввод!$H44*DD178/4</f>
        <v>0</v>
      </c>
      <c r="DE222" s="4">
        <f>Ввод!$H44*DE178/4</f>
        <v>0</v>
      </c>
      <c r="DF222" s="4">
        <f>Ввод!$H44*DF178/4</f>
        <v>0</v>
      </c>
      <c r="DG222" s="4">
        <f>Ввод!$H44*DG178/4</f>
        <v>0</v>
      </c>
      <c r="DH222" s="4">
        <f>Ввод!$H44*DH178/4</f>
        <v>0</v>
      </c>
      <c r="DI222" s="4">
        <f>Ввод!$H44*DI178/4</f>
        <v>0</v>
      </c>
      <c r="DJ222" s="4">
        <f>Ввод!$H44*DJ178/4</f>
        <v>0</v>
      </c>
    </row>
    <row r="223" spans="2:114">
      <c r="B223" t="str">
        <f t="shared" si="78"/>
        <v>Создание / реконструкция объект №20</v>
      </c>
      <c r="G223" s="7" t="s">
        <v>0</v>
      </c>
      <c r="J223" s="4">
        <f>Ввод!$H45*J179/4</f>
        <v>0</v>
      </c>
      <c r="K223" s="4">
        <f>Ввод!$H45*K179/4</f>
        <v>0</v>
      </c>
      <c r="L223" s="4">
        <f>Ввод!$H45*L179/4</f>
        <v>0</v>
      </c>
      <c r="M223" s="4">
        <f>Ввод!$H45*M179/4</f>
        <v>0</v>
      </c>
      <c r="N223" s="4">
        <f>Ввод!$H45*N179/4</f>
        <v>0</v>
      </c>
      <c r="O223" s="4">
        <f>Ввод!$H45*O179/4</f>
        <v>0</v>
      </c>
      <c r="P223" s="4">
        <f>Ввод!$H45*P179/4</f>
        <v>0</v>
      </c>
      <c r="Q223" s="4">
        <f>Ввод!$H45*Q179/4</f>
        <v>0</v>
      </c>
      <c r="R223" s="4">
        <f>Ввод!$H45*R179/4</f>
        <v>0</v>
      </c>
      <c r="S223" s="4">
        <f>Ввод!$H45*S179/4</f>
        <v>0</v>
      </c>
      <c r="T223" s="4">
        <f>Ввод!$H45*T179/4</f>
        <v>0</v>
      </c>
      <c r="U223" s="4">
        <f>Ввод!$H45*U179/4</f>
        <v>0</v>
      </c>
      <c r="V223" s="4">
        <f>Ввод!$H45*V179/4</f>
        <v>0</v>
      </c>
      <c r="W223" s="4">
        <f>Ввод!$H45*W179/4</f>
        <v>0</v>
      </c>
      <c r="X223" s="4">
        <f>Ввод!$H45*X179/4</f>
        <v>0</v>
      </c>
      <c r="Y223" s="4">
        <f>Ввод!$H45*Y179/4</f>
        <v>0</v>
      </c>
      <c r="Z223" s="4">
        <f>Ввод!$H45*Z179/4</f>
        <v>0</v>
      </c>
      <c r="AA223" s="4">
        <f>Ввод!$H45*AA179/4</f>
        <v>0</v>
      </c>
      <c r="AB223" s="4">
        <f>Ввод!$H45*AB179/4</f>
        <v>0</v>
      </c>
      <c r="AC223" s="4">
        <f>Ввод!$H45*AC179/4</f>
        <v>0</v>
      </c>
      <c r="AD223" s="4">
        <f>Ввод!$H45*AD179/4</f>
        <v>0</v>
      </c>
      <c r="AE223" s="4">
        <f>Ввод!$H45*AE179/4</f>
        <v>0</v>
      </c>
      <c r="AF223" s="4">
        <f>Ввод!$H45*AF179/4</f>
        <v>0</v>
      </c>
      <c r="AG223" s="4">
        <f>Ввод!$H45*AG179/4</f>
        <v>0</v>
      </c>
      <c r="AH223" s="4">
        <f>Ввод!$H45*AH179/4</f>
        <v>0</v>
      </c>
      <c r="AI223" s="4">
        <f>Ввод!$H45*AI179/4</f>
        <v>0</v>
      </c>
      <c r="AJ223" s="4">
        <f>Ввод!$H45*AJ179/4</f>
        <v>0</v>
      </c>
      <c r="AK223" s="4">
        <f>Ввод!$H45*AK179/4</f>
        <v>0</v>
      </c>
      <c r="AL223" s="4">
        <f>Ввод!$H45*AL179/4</f>
        <v>0</v>
      </c>
      <c r="AM223" s="4">
        <f>Ввод!$H45*AM179/4</f>
        <v>0</v>
      </c>
      <c r="AN223" s="4">
        <f>Ввод!$H45*AN179/4</f>
        <v>0</v>
      </c>
      <c r="AO223" s="4">
        <f>Ввод!$H45*AO179/4</f>
        <v>0</v>
      </c>
      <c r="AP223" s="4">
        <f>Ввод!$H45*AP179/4</f>
        <v>0</v>
      </c>
      <c r="AQ223" s="4">
        <f>Ввод!$H45*AQ179/4</f>
        <v>0</v>
      </c>
      <c r="AR223" s="4">
        <f>Ввод!$H45*AR179/4</f>
        <v>0</v>
      </c>
      <c r="AS223" s="4">
        <f>Ввод!$H45*AS179/4</f>
        <v>0</v>
      </c>
      <c r="AT223" s="4">
        <f>Ввод!$H45*AT179/4</f>
        <v>0</v>
      </c>
      <c r="AU223" s="4">
        <f>Ввод!$H45*AU179/4</f>
        <v>0</v>
      </c>
      <c r="AV223" s="4">
        <f>Ввод!$H45*AV179/4</f>
        <v>0</v>
      </c>
      <c r="AW223" s="4">
        <f>Ввод!$H45*AW179/4</f>
        <v>0</v>
      </c>
      <c r="AX223" s="4">
        <f>Ввод!$H45*AX179/4</f>
        <v>0</v>
      </c>
      <c r="AY223" s="4">
        <f>Ввод!$H45*AY179/4</f>
        <v>0</v>
      </c>
      <c r="AZ223" s="4">
        <f>Ввод!$H45*AZ179/4</f>
        <v>0</v>
      </c>
      <c r="BA223" s="4">
        <f>Ввод!$H45*BA179/4</f>
        <v>0</v>
      </c>
      <c r="BB223" s="4">
        <f>Ввод!$H45*BB179/4</f>
        <v>0</v>
      </c>
      <c r="BC223" s="4">
        <f>Ввод!$H45*BC179/4</f>
        <v>0</v>
      </c>
      <c r="BD223" s="4">
        <f>Ввод!$H45*BD179/4</f>
        <v>0</v>
      </c>
      <c r="BE223" s="4">
        <f>Ввод!$H45*BE179/4</f>
        <v>0</v>
      </c>
      <c r="BF223" s="4">
        <f>Ввод!$H45*BF179/4</f>
        <v>0</v>
      </c>
      <c r="BG223" s="4">
        <f>Ввод!$H45*BG179/4</f>
        <v>0</v>
      </c>
      <c r="BH223" s="4">
        <f>Ввод!$H45*BH179/4</f>
        <v>0</v>
      </c>
      <c r="BI223" s="4">
        <f>Ввод!$H45*BI179/4</f>
        <v>0</v>
      </c>
      <c r="BJ223" s="4">
        <f>Ввод!$H45*BJ179/4</f>
        <v>0</v>
      </c>
      <c r="BK223" s="4">
        <f>Ввод!$H45*BK179/4</f>
        <v>0</v>
      </c>
      <c r="BL223" s="4">
        <f>Ввод!$H45*BL179/4</f>
        <v>0</v>
      </c>
      <c r="BM223" s="4">
        <f>Ввод!$H45*BM179/4</f>
        <v>0</v>
      </c>
      <c r="BN223" s="4">
        <f>Ввод!$H45*BN179/4</f>
        <v>0</v>
      </c>
      <c r="BO223" s="4">
        <f>Ввод!$H45*BO179/4</f>
        <v>0</v>
      </c>
      <c r="BP223" s="4">
        <f>Ввод!$H45*BP179/4</f>
        <v>0</v>
      </c>
      <c r="BQ223" s="4">
        <f>Ввод!$H45*BQ179/4</f>
        <v>0</v>
      </c>
      <c r="BR223" s="4">
        <f>Ввод!$H45*BR179/4</f>
        <v>0</v>
      </c>
      <c r="BS223" s="4">
        <f>Ввод!$H45*BS179/4</f>
        <v>0</v>
      </c>
      <c r="BT223" s="4">
        <f>Ввод!$H45*BT179/4</f>
        <v>0</v>
      </c>
      <c r="BU223" s="4">
        <f>Ввод!$H45*BU179/4</f>
        <v>0</v>
      </c>
      <c r="BV223" s="4">
        <f>Ввод!$H45*BV179/4</f>
        <v>0</v>
      </c>
      <c r="BW223" s="4">
        <f>Ввод!$H45*BW179/4</f>
        <v>0</v>
      </c>
      <c r="BX223" s="4">
        <f>Ввод!$H45*BX179/4</f>
        <v>0</v>
      </c>
      <c r="BY223" s="4">
        <f>Ввод!$H45*BY179/4</f>
        <v>0</v>
      </c>
      <c r="BZ223" s="4">
        <f>Ввод!$H45*BZ179/4</f>
        <v>0</v>
      </c>
      <c r="CA223" s="4">
        <f>Ввод!$H45*CA179/4</f>
        <v>0</v>
      </c>
      <c r="CB223" s="4">
        <f>Ввод!$H45*CB179/4</f>
        <v>0</v>
      </c>
      <c r="CC223" s="4">
        <f>Ввод!$H45*CC179/4</f>
        <v>0</v>
      </c>
      <c r="CD223" s="4">
        <f>Ввод!$H45*CD179/4</f>
        <v>0</v>
      </c>
      <c r="CE223" s="4">
        <f>Ввод!$H45*CE179/4</f>
        <v>0</v>
      </c>
      <c r="CF223" s="4">
        <f>Ввод!$H45*CF179/4</f>
        <v>0</v>
      </c>
      <c r="CG223" s="4">
        <f>Ввод!$H45*CG179/4</f>
        <v>0</v>
      </c>
      <c r="CH223" s="4">
        <f>Ввод!$H45*CH179/4</f>
        <v>0</v>
      </c>
      <c r="CI223" s="4">
        <f>Ввод!$H45*CI179/4</f>
        <v>0</v>
      </c>
      <c r="CJ223" s="4">
        <f>Ввод!$H45*CJ179/4</f>
        <v>0</v>
      </c>
      <c r="CK223" s="4">
        <f>Ввод!$H45*CK179/4</f>
        <v>0</v>
      </c>
      <c r="CL223" s="4">
        <f>Ввод!$H45*CL179/4</f>
        <v>0</v>
      </c>
      <c r="CM223" s="4">
        <f>Ввод!$H45*CM179/4</f>
        <v>0</v>
      </c>
      <c r="CN223" s="4">
        <f>Ввод!$H45*CN179/4</f>
        <v>0</v>
      </c>
      <c r="CO223" s="4">
        <f>Ввод!$H45*CO179/4</f>
        <v>0</v>
      </c>
      <c r="CP223" s="4">
        <f>Ввод!$H45*CP179/4</f>
        <v>0</v>
      </c>
      <c r="CQ223" s="4">
        <f>Ввод!$H45*CQ179/4</f>
        <v>0</v>
      </c>
      <c r="CR223" s="4">
        <f>Ввод!$H45*CR179/4</f>
        <v>0</v>
      </c>
      <c r="CS223" s="4">
        <f>Ввод!$H45*CS179/4</f>
        <v>0</v>
      </c>
      <c r="CT223" s="4">
        <f>Ввод!$H45*CT179/4</f>
        <v>0</v>
      </c>
      <c r="CU223" s="4">
        <f>Ввод!$H45*CU179/4</f>
        <v>0</v>
      </c>
      <c r="CV223" s="4">
        <f>Ввод!$H45*CV179/4</f>
        <v>0</v>
      </c>
      <c r="CW223" s="4">
        <f>Ввод!$H45*CW179/4</f>
        <v>0</v>
      </c>
      <c r="CX223" s="4">
        <f>Ввод!$H45*CX179/4</f>
        <v>0</v>
      </c>
      <c r="CY223" s="4">
        <f>Ввод!$H45*CY179/4</f>
        <v>0</v>
      </c>
      <c r="CZ223" s="4">
        <f>Ввод!$H45*CZ179/4</f>
        <v>0</v>
      </c>
      <c r="DA223" s="4">
        <f>Ввод!$H45*DA179/4</f>
        <v>0</v>
      </c>
      <c r="DB223" s="4">
        <f>Ввод!$H45*DB179/4</f>
        <v>0</v>
      </c>
      <c r="DC223" s="4">
        <f>Ввод!$H45*DC179/4</f>
        <v>0</v>
      </c>
      <c r="DD223" s="4">
        <f>Ввод!$H45*DD179/4</f>
        <v>0</v>
      </c>
      <c r="DE223" s="4">
        <f>Ввод!$H45*DE179/4</f>
        <v>0</v>
      </c>
      <c r="DF223" s="4">
        <f>Ввод!$H45*DF179/4</f>
        <v>0</v>
      </c>
      <c r="DG223" s="4">
        <f>Ввод!$H45*DG179/4</f>
        <v>0</v>
      </c>
      <c r="DH223" s="4">
        <f>Ввод!$H45*DH179/4</f>
        <v>0</v>
      </c>
      <c r="DI223" s="4">
        <f>Ввод!$H45*DI179/4</f>
        <v>0</v>
      </c>
      <c r="DJ223" s="4">
        <f>Ввод!$H45*DJ179/4</f>
        <v>0</v>
      </c>
    </row>
    <row r="224" spans="2:114">
      <c r="CQ224" s="5"/>
      <c r="CR224" s="5"/>
      <c r="CS224" s="5"/>
      <c r="CT224" s="5"/>
      <c r="CU224" s="5"/>
      <c r="CV224" s="5"/>
      <c r="CW224" s="5"/>
      <c r="CX224" s="5"/>
      <c r="CY224" s="5"/>
      <c r="CZ224" s="5"/>
      <c r="DA224" s="5"/>
      <c r="DB224" s="5"/>
      <c r="DC224" s="5"/>
      <c r="DD224" s="5"/>
      <c r="DE224" s="5"/>
      <c r="DF224" s="5"/>
      <c r="DG224" s="5"/>
      <c r="DH224" s="5"/>
      <c r="DI224" s="5"/>
      <c r="DJ224" s="5"/>
    </row>
    <row r="225" spans="1:114" s="81" customFormat="1">
      <c r="A225" s="256"/>
      <c r="B225" s="81" t="s">
        <v>230</v>
      </c>
      <c r="G225" s="82"/>
      <c r="I225" s="83"/>
      <c r="CQ225" s="83"/>
      <c r="CR225" s="83"/>
      <c r="CS225" s="83"/>
      <c r="CT225" s="83"/>
      <c r="CU225" s="83"/>
      <c r="CV225" s="83"/>
      <c r="CW225" s="83"/>
      <c r="CX225" s="83"/>
      <c r="CY225" s="83"/>
      <c r="CZ225" s="83"/>
      <c r="DA225" s="83"/>
      <c r="DB225" s="83"/>
      <c r="DC225" s="83"/>
      <c r="DD225" s="83"/>
      <c r="DE225" s="83"/>
      <c r="DF225" s="83"/>
      <c r="DG225" s="83"/>
      <c r="DH225" s="83"/>
      <c r="DI225" s="83"/>
      <c r="DJ225" s="83"/>
    </row>
    <row r="226" spans="1:114">
      <c r="B226" t="str">
        <f t="shared" ref="B226:B245" si="79">B182</f>
        <v>Создание / реконструкция объект №1</v>
      </c>
      <c r="G226" s="7" t="s">
        <v>0</v>
      </c>
      <c r="J226" s="4">
        <f>Ввод!$S26*J182/4</f>
        <v>0</v>
      </c>
      <c r="K226" s="4">
        <f>Ввод!$S26*K182/4</f>
        <v>0</v>
      </c>
      <c r="L226" s="4">
        <f>Ввод!$S26*L182/4</f>
        <v>0</v>
      </c>
      <c r="M226" s="4">
        <f>Ввод!$S26*M182/4</f>
        <v>0</v>
      </c>
      <c r="N226" s="4">
        <f>Ввод!$S26*N182/4</f>
        <v>0</v>
      </c>
      <c r="O226" s="4">
        <f>Ввод!$S26*O182/4</f>
        <v>0</v>
      </c>
      <c r="P226" s="4">
        <f>Ввод!$S26*P182/4</f>
        <v>4166.666666666667</v>
      </c>
      <c r="Q226" s="4">
        <f>Ввод!$S26*Q182/4</f>
        <v>4166.666666666667</v>
      </c>
      <c r="R226" s="4">
        <f>Ввод!$S26*R182/4</f>
        <v>4166.666666666667</v>
      </c>
      <c r="S226" s="4">
        <f>Ввод!$S26*S182/4</f>
        <v>4166.666666666667</v>
      </c>
      <c r="T226" s="4">
        <f>Ввод!$S26*T182/4</f>
        <v>4166.666666666667</v>
      </c>
      <c r="U226" s="4">
        <f>Ввод!$S26*U182/4</f>
        <v>4166.666666666667</v>
      </c>
      <c r="V226" s="4">
        <f>Ввод!$S26*V182/4</f>
        <v>4166.666666666667</v>
      </c>
      <c r="W226" s="4">
        <f>Ввод!$S26*W182/4</f>
        <v>4166.666666666667</v>
      </c>
      <c r="X226" s="4">
        <f>Ввод!$S26*X182/4</f>
        <v>4166.666666666667</v>
      </c>
      <c r="Y226" s="4">
        <f>Ввод!$S26*Y182/4</f>
        <v>4166.666666666667</v>
      </c>
      <c r="Z226" s="4">
        <f>Ввод!$S26*Z182/4</f>
        <v>4166.666666666667</v>
      </c>
      <c r="AA226" s="4">
        <f>Ввод!$S26*AA182/4</f>
        <v>4166.666666666667</v>
      </c>
      <c r="AB226" s="4">
        <f>Ввод!$S26*AB182/4</f>
        <v>4166.666666666667</v>
      </c>
      <c r="AC226" s="4">
        <f>Ввод!$S26*AC182/4</f>
        <v>4166.666666666667</v>
      </c>
      <c r="AD226" s="4">
        <f>Ввод!$S26*AD182/4</f>
        <v>4166.666666666667</v>
      </c>
      <c r="AE226" s="4">
        <f>Ввод!$S26*AE182/4</f>
        <v>4166.666666666667</v>
      </c>
      <c r="AF226" s="4">
        <f>Ввод!$S26*AF182/4</f>
        <v>4166.666666666667</v>
      </c>
      <c r="AG226" s="4">
        <f>Ввод!$S26*AG182/4</f>
        <v>4166.666666666667</v>
      </c>
      <c r="AH226" s="4">
        <f>Ввод!$S26*AH182/4</f>
        <v>4166.666666666667</v>
      </c>
      <c r="AI226" s="4">
        <f>Ввод!$S26*AI182/4</f>
        <v>4166.666666666667</v>
      </c>
      <c r="AJ226" s="4">
        <f>Ввод!$S26*AJ182/4</f>
        <v>4166.666666666667</v>
      </c>
      <c r="AK226" s="4">
        <f>Ввод!$S26*AK182/4</f>
        <v>4166.666666666667</v>
      </c>
      <c r="AL226" s="4">
        <f>Ввод!$S26*AL182/4</f>
        <v>4166.666666666667</v>
      </c>
      <c r="AM226" s="4">
        <f>Ввод!$S26*AM182/4</f>
        <v>4166.666666666667</v>
      </c>
      <c r="AN226" s="4">
        <f>Ввод!$S26*AN182/4</f>
        <v>4166.666666666667</v>
      </c>
      <c r="AO226" s="4">
        <f>Ввод!$S26*AO182/4</f>
        <v>4166.666666666667</v>
      </c>
      <c r="AP226" s="4">
        <f>Ввод!$S26*AP182/4</f>
        <v>4166.666666666667</v>
      </c>
      <c r="AQ226" s="4">
        <f>Ввод!$S26*AQ182/4</f>
        <v>4166.666666666667</v>
      </c>
      <c r="AR226" s="4">
        <f>Ввод!$S26*AR182/4</f>
        <v>4166.666666666667</v>
      </c>
      <c r="AS226" s="4">
        <f>Ввод!$S26*AS182/4</f>
        <v>4166.666666666667</v>
      </c>
      <c r="AT226" s="4">
        <f>Ввод!$S26*AT182/4</f>
        <v>4166.666666666667</v>
      </c>
      <c r="AU226" s="4">
        <f>Ввод!$S26*AU182/4</f>
        <v>4166.666666666667</v>
      </c>
      <c r="AV226" s="4">
        <f>Ввод!$S26*AV182/4</f>
        <v>4166.666666666667</v>
      </c>
      <c r="AW226" s="4">
        <f>Ввод!$S26*AW182/4</f>
        <v>4166.666666666667</v>
      </c>
      <c r="AX226" s="4">
        <f>Ввод!$S26*AX182/4</f>
        <v>4166.666666666667</v>
      </c>
      <c r="AY226" s="4">
        <f>Ввод!$S26*AY182/4</f>
        <v>4166.666666666667</v>
      </c>
      <c r="AZ226" s="4">
        <f>Ввод!$S26*AZ182/4</f>
        <v>4166.666666666667</v>
      </c>
      <c r="BA226" s="4">
        <f>Ввод!$S26*BA182/4</f>
        <v>4166.666666666667</v>
      </c>
      <c r="BB226" s="4">
        <f>Ввод!$S26*BB182/4</f>
        <v>4166.666666666667</v>
      </c>
      <c r="BC226" s="4">
        <f>Ввод!$S26*BC182/4</f>
        <v>4166.666666666667</v>
      </c>
      <c r="BD226" s="4">
        <f>Ввод!$S26*BD182/4</f>
        <v>4166.666666666667</v>
      </c>
      <c r="BE226" s="4">
        <f>Ввод!$S26*BE182/4</f>
        <v>4166.666666666667</v>
      </c>
      <c r="BF226" s="4">
        <f>Ввод!$S26*BF182/4</f>
        <v>4166.666666666667</v>
      </c>
      <c r="BG226" s="4">
        <f>Ввод!$S26*BG182/4</f>
        <v>4166.666666666667</v>
      </c>
      <c r="BH226" s="4">
        <f>Ввод!$S26*BH182/4</f>
        <v>4166.666666666667</v>
      </c>
      <c r="BI226" s="4">
        <f>Ввод!$S26*BI182/4</f>
        <v>4166.666666666667</v>
      </c>
      <c r="BJ226" s="4">
        <f>Ввод!$S26*BJ182/4</f>
        <v>4166.666666666667</v>
      </c>
      <c r="BK226" s="4">
        <f>Ввод!$S26*BK182/4</f>
        <v>4166.666666666667</v>
      </c>
      <c r="BL226" s="4">
        <f>Ввод!$S26*BL182/4</f>
        <v>4166.666666666667</v>
      </c>
      <c r="BM226" s="4">
        <f>Ввод!$S26*BM182/4</f>
        <v>4166.666666666667</v>
      </c>
      <c r="BN226" s="4">
        <f>Ввод!$S26*BN182/4</f>
        <v>4166.666666666667</v>
      </c>
      <c r="BO226" s="4">
        <f>Ввод!$S26*BO182/4</f>
        <v>4166.666666666667</v>
      </c>
      <c r="BP226" s="4">
        <f>Ввод!$S26*BP182/4</f>
        <v>4166.666666666667</v>
      </c>
      <c r="BQ226" s="4">
        <f>Ввод!$S26*BQ182/4</f>
        <v>4166.666666666667</v>
      </c>
      <c r="BR226" s="4">
        <f>Ввод!$S26*BR182/4</f>
        <v>4166.666666666667</v>
      </c>
      <c r="BS226" s="4">
        <f>Ввод!$S26*BS182/4</f>
        <v>4166.666666666667</v>
      </c>
      <c r="BT226" s="4">
        <f>Ввод!$S26*BT182/4</f>
        <v>4166.666666666667</v>
      </c>
      <c r="BU226" s="4">
        <f>Ввод!$S26*BU182/4</f>
        <v>4166.666666666667</v>
      </c>
      <c r="BV226" s="4">
        <f>Ввод!$S26*BV182/4</f>
        <v>4166.666666666667</v>
      </c>
      <c r="BW226" s="4">
        <f>Ввод!$S26*BW182/4</f>
        <v>4166.666666666667</v>
      </c>
      <c r="BX226" s="4">
        <f>Ввод!$S26*BX182/4</f>
        <v>4166.666666666667</v>
      </c>
      <c r="BY226" s="4">
        <f>Ввод!$S26*BY182/4</f>
        <v>4166.666666666667</v>
      </c>
      <c r="BZ226" s="4">
        <f>Ввод!$S26*BZ182/4</f>
        <v>4166.666666666667</v>
      </c>
      <c r="CA226" s="4">
        <f>Ввод!$S26*CA182/4</f>
        <v>4166.666666666667</v>
      </c>
      <c r="CB226" s="4">
        <f>Ввод!$S26*CB182/4</f>
        <v>4166.666666666667</v>
      </c>
      <c r="CC226" s="4">
        <f>Ввод!$S26*CC182/4</f>
        <v>4166.666666666667</v>
      </c>
      <c r="CD226" s="4">
        <f>Ввод!$S26*CD182/4</f>
        <v>4166.666666666667</v>
      </c>
      <c r="CE226" s="4">
        <f>Ввод!$S26*CE182/4</f>
        <v>4166.666666666667</v>
      </c>
      <c r="CF226" s="4">
        <f>Ввод!$S26*CF182/4</f>
        <v>4166.666666666667</v>
      </c>
      <c r="CG226" s="4">
        <f>Ввод!$S26*CG182/4</f>
        <v>4166.666666666667</v>
      </c>
      <c r="CH226" s="4">
        <f>Ввод!$S26*CH182/4</f>
        <v>4166.666666666667</v>
      </c>
      <c r="CI226" s="4">
        <f>Ввод!$S26*CI182/4</f>
        <v>4166.666666666667</v>
      </c>
      <c r="CJ226" s="4">
        <f>Ввод!$S26*CJ182/4</f>
        <v>4166.666666666667</v>
      </c>
      <c r="CK226" s="4">
        <f>Ввод!$S26*CK182/4</f>
        <v>4166.666666666667</v>
      </c>
      <c r="CL226" s="4">
        <f>Ввод!$S26*CL182/4</f>
        <v>4166.666666666667</v>
      </c>
      <c r="CM226" s="4">
        <f>Ввод!$S26*CM182/4</f>
        <v>4166.666666666667</v>
      </c>
      <c r="CN226" s="4">
        <f>Ввод!$S26*CN182/4</f>
        <v>4166.666666666667</v>
      </c>
      <c r="CO226" s="4">
        <f>Ввод!$S26*CO182/4</f>
        <v>4166.666666666667</v>
      </c>
      <c r="CP226" s="4">
        <f>Ввод!$S26*CP182/4</f>
        <v>4166.666666666667</v>
      </c>
      <c r="CQ226" s="4">
        <f>Ввод!$S26*CQ182/4</f>
        <v>4166.666666666667</v>
      </c>
      <c r="CR226" s="4">
        <f>Ввод!$S26*CR182/4</f>
        <v>4166.666666666667</v>
      </c>
      <c r="CS226" s="4">
        <f>Ввод!$S26*CS182/4</f>
        <v>4166.666666666667</v>
      </c>
      <c r="CT226" s="4">
        <f>Ввод!$S26*CT182/4</f>
        <v>4166.666666666667</v>
      </c>
      <c r="CU226" s="4">
        <f>Ввод!$S26*CU182/4</f>
        <v>4166.666666666667</v>
      </c>
      <c r="CV226" s="4">
        <f>Ввод!$S26*CV182/4</f>
        <v>4166.666666666667</v>
      </c>
      <c r="CW226" s="4">
        <f>Ввод!$S26*CW182/4</f>
        <v>4166.666666666667</v>
      </c>
      <c r="CX226" s="4">
        <f>Ввод!$S26*CX182/4</f>
        <v>4166.666666666667</v>
      </c>
      <c r="CY226" s="4">
        <f>Ввод!$S26*CY182/4</f>
        <v>4166.666666666667</v>
      </c>
      <c r="CZ226" s="4">
        <f>Ввод!$S26*CZ182/4</f>
        <v>4166.666666666667</v>
      </c>
      <c r="DA226" s="4">
        <f>Ввод!$S26*DA182/4</f>
        <v>4166.666666666667</v>
      </c>
      <c r="DB226" s="4">
        <f>Ввод!$S26*DB182/4</f>
        <v>4166.666666666667</v>
      </c>
      <c r="DC226" s="4">
        <f>Ввод!$S26*DC182/4</f>
        <v>4166.666666666667</v>
      </c>
      <c r="DD226" s="4">
        <f>Ввод!$S26*DD182/4</f>
        <v>4166.666666666667</v>
      </c>
      <c r="DE226" s="4">
        <f>Ввод!$S26*DE182/4</f>
        <v>4166.666666666667</v>
      </c>
      <c r="DF226" s="4">
        <f>Ввод!$S26*DF182/4</f>
        <v>4166.666666666667</v>
      </c>
      <c r="DG226" s="4">
        <f>Ввод!$S26*DG182/4</f>
        <v>4166.666666666667</v>
      </c>
      <c r="DH226" s="4">
        <f>Ввод!$S26*DH182/4</f>
        <v>4166.666666666667</v>
      </c>
      <c r="DI226" s="4">
        <f>Ввод!$S26*DI182/4</f>
        <v>4166.666666666667</v>
      </c>
      <c r="DJ226" s="4">
        <f>Ввод!$S26*DJ182/4</f>
        <v>4166.666666666667</v>
      </c>
    </row>
    <row r="227" spans="1:114">
      <c r="B227" t="str">
        <f t="shared" si="79"/>
        <v>Создание / реконструкция объект №2</v>
      </c>
      <c r="G227" s="7" t="s">
        <v>0</v>
      </c>
      <c r="J227" s="4">
        <f>Ввод!$S27*J183/4</f>
        <v>0</v>
      </c>
      <c r="K227" s="4">
        <f>Ввод!$S27*K183/4</f>
        <v>0</v>
      </c>
      <c r="L227" s="4">
        <f>Ввод!$S27*L183/4</f>
        <v>0</v>
      </c>
      <c r="M227" s="4">
        <f>Ввод!$S27*M183/4</f>
        <v>0</v>
      </c>
      <c r="N227" s="4">
        <f>Ввод!$S27*N183/4</f>
        <v>0</v>
      </c>
      <c r="O227" s="4">
        <f>Ввод!$S27*O183/4</f>
        <v>0</v>
      </c>
      <c r="P227" s="4">
        <f>Ввод!$S27*P183/4</f>
        <v>1666.6666666666667</v>
      </c>
      <c r="Q227" s="4">
        <f>Ввод!$S27*Q183/4</f>
        <v>1666.6666666666667</v>
      </c>
      <c r="R227" s="4">
        <f>Ввод!$S27*R183/4</f>
        <v>1666.6666666666667</v>
      </c>
      <c r="S227" s="4">
        <f>Ввод!$S27*S183/4</f>
        <v>1666.6666666666667</v>
      </c>
      <c r="T227" s="4">
        <f>Ввод!$S27*T183/4</f>
        <v>1666.6666666666667</v>
      </c>
      <c r="U227" s="4">
        <f>Ввод!$S27*U183/4</f>
        <v>1666.6666666666667</v>
      </c>
      <c r="V227" s="4">
        <f>Ввод!$S27*V183/4</f>
        <v>1666.6666666666667</v>
      </c>
      <c r="W227" s="4">
        <f>Ввод!$S27*W183/4</f>
        <v>1666.6666666666667</v>
      </c>
      <c r="X227" s="4">
        <f>Ввод!$S27*X183/4</f>
        <v>1666.6666666666667</v>
      </c>
      <c r="Y227" s="4">
        <f>Ввод!$S27*Y183/4</f>
        <v>1666.6666666666667</v>
      </c>
      <c r="Z227" s="4">
        <f>Ввод!$S27*Z183/4</f>
        <v>1666.6666666666667</v>
      </c>
      <c r="AA227" s="4">
        <f>Ввод!$S27*AA183/4</f>
        <v>1666.6666666666667</v>
      </c>
      <c r="AB227" s="4">
        <f>Ввод!$S27*AB183/4</f>
        <v>1666.6666666666667</v>
      </c>
      <c r="AC227" s="4">
        <f>Ввод!$S27*AC183/4</f>
        <v>1666.6666666666667</v>
      </c>
      <c r="AD227" s="4">
        <f>Ввод!$S27*AD183/4</f>
        <v>1666.6666666666667</v>
      </c>
      <c r="AE227" s="4">
        <f>Ввод!$S27*AE183/4</f>
        <v>1666.6666666666667</v>
      </c>
      <c r="AF227" s="4">
        <f>Ввод!$S27*AF183/4</f>
        <v>1666.6666666666667</v>
      </c>
      <c r="AG227" s="4">
        <f>Ввод!$S27*AG183/4</f>
        <v>1666.6666666666667</v>
      </c>
      <c r="AH227" s="4">
        <f>Ввод!$S27*AH183/4</f>
        <v>1666.6666666666667</v>
      </c>
      <c r="AI227" s="4">
        <f>Ввод!$S27*AI183/4</f>
        <v>1666.6666666666667</v>
      </c>
      <c r="AJ227" s="4">
        <f>Ввод!$S27*AJ183/4</f>
        <v>1666.6666666666667</v>
      </c>
      <c r="AK227" s="4">
        <f>Ввод!$S27*AK183/4</f>
        <v>1666.6666666666667</v>
      </c>
      <c r="AL227" s="4">
        <f>Ввод!$S27*AL183/4</f>
        <v>1666.6666666666667</v>
      </c>
      <c r="AM227" s="4">
        <f>Ввод!$S27*AM183/4</f>
        <v>1666.6666666666667</v>
      </c>
      <c r="AN227" s="4">
        <f>Ввод!$S27*AN183/4</f>
        <v>1666.6666666666667</v>
      </c>
      <c r="AO227" s="4">
        <f>Ввод!$S27*AO183/4</f>
        <v>1666.6666666666667</v>
      </c>
      <c r="AP227" s="4">
        <f>Ввод!$S27*AP183/4</f>
        <v>1666.6666666666667</v>
      </c>
      <c r="AQ227" s="4">
        <f>Ввод!$S27*AQ183/4</f>
        <v>1666.6666666666667</v>
      </c>
      <c r="AR227" s="4">
        <f>Ввод!$S27*AR183/4</f>
        <v>1666.6666666666667</v>
      </c>
      <c r="AS227" s="4">
        <f>Ввод!$S27*AS183/4</f>
        <v>1666.6666666666667</v>
      </c>
      <c r="AT227" s="4">
        <f>Ввод!$S27*AT183/4</f>
        <v>1666.6666666666667</v>
      </c>
      <c r="AU227" s="4">
        <f>Ввод!$S27*AU183/4</f>
        <v>1666.6666666666667</v>
      </c>
      <c r="AV227" s="4">
        <f>Ввод!$S27*AV183/4</f>
        <v>1666.6666666666667</v>
      </c>
      <c r="AW227" s="4">
        <f>Ввод!$S27*AW183/4</f>
        <v>1666.6666666666667</v>
      </c>
      <c r="AX227" s="4">
        <f>Ввод!$S27*AX183/4</f>
        <v>1666.6666666666667</v>
      </c>
      <c r="AY227" s="4">
        <f>Ввод!$S27*AY183/4</f>
        <v>1666.6666666666667</v>
      </c>
      <c r="AZ227" s="4">
        <f>Ввод!$S27*AZ183/4</f>
        <v>1666.6666666666667</v>
      </c>
      <c r="BA227" s="4">
        <f>Ввод!$S27*BA183/4</f>
        <v>1666.6666666666667</v>
      </c>
      <c r="BB227" s="4">
        <f>Ввод!$S27*BB183/4</f>
        <v>1666.6666666666667</v>
      </c>
      <c r="BC227" s="4">
        <f>Ввод!$S27*BC183/4</f>
        <v>1666.6666666666667</v>
      </c>
      <c r="BD227" s="4">
        <f>Ввод!$S27*BD183/4</f>
        <v>1666.6666666666667</v>
      </c>
      <c r="BE227" s="4">
        <f>Ввод!$S27*BE183/4</f>
        <v>1666.6666666666667</v>
      </c>
      <c r="BF227" s="4">
        <f>Ввод!$S27*BF183/4</f>
        <v>1666.6666666666667</v>
      </c>
      <c r="BG227" s="4">
        <f>Ввод!$S27*BG183/4</f>
        <v>1666.6666666666667</v>
      </c>
      <c r="BH227" s="4">
        <f>Ввод!$S27*BH183/4</f>
        <v>1666.6666666666667</v>
      </c>
      <c r="BI227" s="4">
        <f>Ввод!$S27*BI183/4</f>
        <v>1666.6666666666667</v>
      </c>
      <c r="BJ227" s="4">
        <f>Ввод!$S27*BJ183/4</f>
        <v>1666.6666666666667</v>
      </c>
      <c r="BK227" s="4">
        <f>Ввод!$S27*BK183/4</f>
        <v>1666.6666666666667</v>
      </c>
      <c r="BL227" s="4">
        <f>Ввод!$S27*BL183/4</f>
        <v>1666.6666666666667</v>
      </c>
      <c r="BM227" s="4">
        <f>Ввод!$S27*BM183/4</f>
        <v>1666.6666666666667</v>
      </c>
      <c r="BN227" s="4">
        <f>Ввод!$S27*BN183/4</f>
        <v>1666.6666666666667</v>
      </c>
      <c r="BO227" s="4">
        <f>Ввод!$S27*BO183/4</f>
        <v>1666.6666666666667</v>
      </c>
      <c r="BP227" s="4">
        <f>Ввод!$S27*BP183/4</f>
        <v>1666.6666666666667</v>
      </c>
      <c r="BQ227" s="4">
        <f>Ввод!$S27*BQ183/4</f>
        <v>1666.6666666666667</v>
      </c>
      <c r="BR227" s="4">
        <f>Ввод!$S27*BR183/4</f>
        <v>1666.6666666666667</v>
      </c>
      <c r="BS227" s="4">
        <f>Ввод!$S27*BS183/4</f>
        <v>1666.6666666666667</v>
      </c>
      <c r="BT227" s="4">
        <f>Ввод!$S27*BT183/4</f>
        <v>1666.6666666666667</v>
      </c>
      <c r="BU227" s="4">
        <f>Ввод!$S27*BU183/4</f>
        <v>1666.6666666666667</v>
      </c>
      <c r="BV227" s="4">
        <f>Ввод!$S27*BV183/4</f>
        <v>1666.6666666666667</v>
      </c>
      <c r="BW227" s="4">
        <f>Ввод!$S27*BW183/4</f>
        <v>1666.6666666666667</v>
      </c>
      <c r="BX227" s="4">
        <f>Ввод!$S27*BX183/4</f>
        <v>1666.6666666666667</v>
      </c>
      <c r="BY227" s="4">
        <f>Ввод!$S27*BY183/4</f>
        <v>1666.6666666666667</v>
      </c>
      <c r="BZ227" s="4">
        <f>Ввод!$S27*BZ183/4</f>
        <v>1666.6666666666667</v>
      </c>
      <c r="CA227" s="4">
        <f>Ввод!$S27*CA183/4</f>
        <v>1666.6666666666667</v>
      </c>
      <c r="CB227" s="4">
        <f>Ввод!$S27*CB183/4</f>
        <v>1666.6666666666667</v>
      </c>
      <c r="CC227" s="4">
        <f>Ввод!$S27*CC183/4</f>
        <v>1666.6666666666667</v>
      </c>
      <c r="CD227" s="4">
        <f>Ввод!$S27*CD183/4</f>
        <v>1666.6666666666667</v>
      </c>
      <c r="CE227" s="4">
        <f>Ввод!$S27*CE183/4</f>
        <v>1666.6666666666667</v>
      </c>
      <c r="CF227" s="4">
        <f>Ввод!$S27*CF183/4</f>
        <v>1666.6666666666667</v>
      </c>
      <c r="CG227" s="4">
        <f>Ввод!$S27*CG183/4</f>
        <v>1666.6666666666667</v>
      </c>
      <c r="CH227" s="4">
        <f>Ввод!$S27*CH183/4</f>
        <v>1666.6666666666667</v>
      </c>
      <c r="CI227" s="4">
        <f>Ввод!$S27*CI183/4</f>
        <v>1666.6666666666667</v>
      </c>
      <c r="CJ227" s="4">
        <f>Ввод!$S27*CJ183/4</f>
        <v>1666.6666666666667</v>
      </c>
      <c r="CK227" s="4">
        <f>Ввод!$S27*CK183/4</f>
        <v>1666.6666666666667</v>
      </c>
      <c r="CL227" s="4">
        <f>Ввод!$S27*CL183/4</f>
        <v>1666.6666666666667</v>
      </c>
      <c r="CM227" s="4">
        <f>Ввод!$S27*CM183/4</f>
        <v>1666.6666666666667</v>
      </c>
      <c r="CN227" s="4">
        <f>Ввод!$S27*CN183/4</f>
        <v>1666.6666666666667</v>
      </c>
      <c r="CO227" s="4">
        <f>Ввод!$S27*CO183/4</f>
        <v>1666.6666666666667</v>
      </c>
      <c r="CP227" s="4">
        <f>Ввод!$S27*CP183/4</f>
        <v>1666.6666666666667</v>
      </c>
      <c r="CQ227" s="4">
        <f>Ввод!$S27*CQ183/4</f>
        <v>1666.6666666666667</v>
      </c>
      <c r="CR227" s="4">
        <f>Ввод!$S27*CR183/4</f>
        <v>1666.6666666666667</v>
      </c>
      <c r="CS227" s="4">
        <f>Ввод!$S27*CS183/4</f>
        <v>1666.6666666666667</v>
      </c>
      <c r="CT227" s="4">
        <f>Ввод!$S27*CT183/4</f>
        <v>1666.6666666666667</v>
      </c>
      <c r="CU227" s="4">
        <f>Ввод!$S27*CU183/4</f>
        <v>1666.6666666666667</v>
      </c>
      <c r="CV227" s="4">
        <f>Ввод!$S27*CV183/4</f>
        <v>1666.6666666666667</v>
      </c>
      <c r="CW227" s="4">
        <f>Ввод!$S27*CW183/4</f>
        <v>1666.6666666666667</v>
      </c>
      <c r="CX227" s="4">
        <f>Ввод!$S27*CX183/4</f>
        <v>1666.6666666666667</v>
      </c>
      <c r="CY227" s="4">
        <f>Ввод!$S27*CY183/4</f>
        <v>1666.6666666666667</v>
      </c>
      <c r="CZ227" s="4">
        <f>Ввод!$S27*CZ183/4</f>
        <v>1666.6666666666667</v>
      </c>
      <c r="DA227" s="4">
        <f>Ввод!$S27*DA183/4</f>
        <v>1666.6666666666667</v>
      </c>
      <c r="DB227" s="4">
        <f>Ввод!$S27*DB183/4</f>
        <v>1666.6666666666667</v>
      </c>
      <c r="DC227" s="4">
        <f>Ввод!$S27*DC183/4</f>
        <v>1666.6666666666667</v>
      </c>
      <c r="DD227" s="4">
        <f>Ввод!$S27*DD183/4</f>
        <v>1666.6666666666667</v>
      </c>
      <c r="DE227" s="4">
        <f>Ввод!$S27*DE183/4</f>
        <v>1666.6666666666667</v>
      </c>
      <c r="DF227" s="4">
        <f>Ввод!$S27*DF183/4</f>
        <v>1666.6666666666667</v>
      </c>
      <c r="DG227" s="4">
        <f>Ввод!$S27*DG183/4</f>
        <v>1666.6666666666667</v>
      </c>
      <c r="DH227" s="4">
        <f>Ввод!$S27*DH183/4</f>
        <v>1666.6666666666667</v>
      </c>
      <c r="DI227" s="4">
        <f>Ввод!$S27*DI183/4</f>
        <v>1666.6666666666667</v>
      </c>
      <c r="DJ227" s="4">
        <f>Ввод!$S27*DJ183/4</f>
        <v>1666.6666666666667</v>
      </c>
    </row>
    <row r="228" spans="1:114">
      <c r="B228" t="str">
        <f t="shared" si="79"/>
        <v>Создание / реконструкция объект №3</v>
      </c>
      <c r="G228" s="7" t="s">
        <v>0</v>
      </c>
      <c r="J228" s="4">
        <f>Ввод!$S28*J184/4</f>
        <v>0</v>
      </c>
      <c r="K228" s="4">
        <f>Ввод!$S28*K184/4</f>
        <v>0</v>
      </c>
      <c r="L228" s="4">
        <f>Ввод!$S28*L184/4</f>
        <v>0</v>
      </c>
      <c r="M228" s="4">
        <f>Ввод!$S28*M184/4</f>
        <v>0</v>
      </c>
      <c r="N228" s="4">
        <f>Ввод!$S28*N184/4</f>
        <v>0</v>
      </c>
      <c r="O228" s="4">
        <f>Ввод!$S28*O184/4</f>
        <v>0</v>
      </c>
      <c r="P228" s="4">
        <f>Ввод!$S28*P184/4</f>
        <v>0</v>
      </c>
      <c r="Q228" s="4">
        <f>Ввод!$S28*Q184/4</f>
        <v>0</v>
      </c>
      <c r="R228" s="4">
        <f>Ввод!$S28*R184/4</f>
        <v>0</v>
      </c>
      <c r="S228" s="4">
        <f>Ввод!$S28*S184/4</f>
        <v>0</v>
      </c>
      <c r="T228" s="4">
        <f>Ввод!$S28*T184/4</f>
        <v>0</v>
      </c>
      <c r="U228" s="4">
        <f>Ввод!$S28*U184/4</f>
        <v>5000</v>
      </c>
      <c r="V228" s="4">
        <f>Ввод!$S28*V184/4</f>
        <v>5000</v>
      </c>
      <c r="W228" s="4">
        <f>Ввод!$S28*W184/4</f>
        <v>5000</v>
      </c>
      <c r="X228" s="4">
        <f>Ввод!$S28*X184/4</f>
        <v>5000</v>
      </c>
      <c r="Y228" s="4">
        <f>Ввод!$S28*Y184/4</f>
        <v>5000</v>
      </c>
      <c r="Z228" s="4">
        <f>Ввод!$S28*Z184/4</f>
        <v>5000</v>
      </c>
      <c r="AA228" s="4">
        <f>Ввод!$S28*AA184/4</f>
        <v>5000</v>
      </c>
      <c r="AB228" s="4">
        <f>Ввод!$S28*AB184/4</f>
        <v>5000</v>
      </c>
      <c r="AC228" s="4">
        <f>Ввод!$S28*AC184/4</f>
        <v>5000</v>
      </c>
      <c r="AD228" s="4">
        <f>Ввод!$S28*AD184/4</f>
        <v>5000</v>
      </c>
      <c r="AE228" s="4">
        <f>Ввод!$S28*AE184/4</f>
        <v>5000</v>
      </c>
      <c r="AF228" s="4">
        <f>Ввод!$S28*AF184/4</f>
        <v>5000</v>
      </c>
      <c r="AG228" s="4">
        <f>Ввод!$S28*AG184/4</f>
        <v>5000</v>
      </c>
      <c r="AH228" s="4">
        <f>Ввод!$S28*AH184/4</f>
        <v>5000</v>
      </c>
      <c r="AI228" s="4">
        <f>Ввод!$S28*AI184/4</f>
        <v>5000</v>
      </c>
      <c r="AJ228" s="4">
        <f>Ввод!$S28*AJ184/4</f>
        <v>5000</v>
      </c>
      <c r="AK228" s="4">
        <f>Ввод!$S28*AK184/4</f>
        <v>5000</v>
      </c>
      <c r="AL228" s="4">
        <f>Ввод!$S28*AL184/4</f>
        <v>5000</v>
      </c>
      <c r="AM228" s="4">
        <f>Ввод!$S28*AM184/4</f>
        <v>5000</v>
      </c>
      <c r="AN228" s="4">
        <f>Ввод!$S28*AN184/4</f>
        <v>5000</v>
      </c>
      <c r="AO228" s="4">
        <f>Ввод!$S28*AO184/4</f>
        <v>5000</v>
      </c>
      <c r="AP228" s="4">
        <f>Ввод!$S28*AP184/4</f>
        <v>5000</v>
      </c>
      <c r="AQ228" s="4">
        <f>Ввод!$S28*AQ184/4</f>
        <v>5000</v>
      </c>
      <c r="AR228" s="4">
        <f>Ввод!$S28*AR184/4</f>
        <v>5000</v>
      </c>
      <c r="AS228" s="4">
        <f>Ввод!$S28*AS184/4</f>
        <v>5000</v>
      </c>
      <c r="AT228" s="4">
        <f>Ввод!$S28*AT184/4</f>
        <v>5000</v>
      </c>
      <c r="AU228" s="4">
        <f>Ввод!$S28*AU184/4</f>
        <v>5000</v>
      </c>
      <c r="AV228" s="4">
        <f>Ввод!$S28*AV184/4</f>
        <v>5000</v>
      </c>
      <c r="AW228" s="4">
        <f>Ввод!$S28*AW184/4</f>
        <v>5000</v>
      </c>
      <c r="AX228" s="4">
        <f>Ввод!$S28*AX184/4</f>
        <v>5000</v>
      </c>
      <c r="AY228" s="4">
        <f>Ввод!$S28*AY184/4</f>
        <v>5000</v>
      </c>
      <c r="AZ228" s="4">
        <f>Ввод!$S28*AZ184/4</f>
        <v>5000</v>
      </c>
      <c r="BA228" s="4">
        <f>Ввод!$S28*BA184/4</f>
        <v>5000</v>
      </c>
      <c r="BB228" s="4">
        <f>Ввод!$S28*BB184/4</f>
        <v>5000</v>
      </c>
      <c r="BC228" s="4">
        <f>Ввод!$S28*BC184/4</f>
        <v>5000</v>
      </c>
      <c r="BD228" s="4">
        <f>Ввод!$S28*BD184/4</f>
        <v>5000</v>
      </c>
      <c r="BE228" s="4">
        <f>Ввод!$S28*BE184/4</f>
        <v>5000</v>
      </c>
      <c r="BF228" s="4">
        <f>Ввод!$S28*BF184/4</f>
        <v>5000</v>
      </c>
      <c r="BG228" s="4">
        <f>Ввод!$S28*BG184/4</f>
        <v>5000</v>
      </c>
      <c r="BH228" s="4">
        <f>Ввод!$S28*BH184/4</f>
        <v>5000</v>
      </c>
      <c r="BI228" s="4">
        <f>Ввод!$S28*BI184/4</f>
        <v>5000</v>
      </c>
      <c r="BJ228" s="4">
        <f>Ввод!$S28*BJ184/4</f>
        <v>5000</v>
      </c>
      <c r="BK228" s="4">
        <f>Ввод!$S28*BK184/4</f>
        <v>5000</v>
      </c>
      <c r="BL228" s="4">
        <f>Ввод!$S28*BL184/4</f>
        <v>5000</v>
      </c>
      <c r="BM228" s="4">
        <f>Ввод!$S28*BM184/4</f>
        <v>5000</v>
      </c>
      <c r="BN228" s="4">
        <f>Ввод!$S28*BN184/4</f>
        <v>5000</v>
      </c>
      <c r="BO228" s="4">
        <f>Ввод!$S28*BO184/4</f>
        <v>5000</v>
      </c>
      <c r="BP228" s="4">
        <f>Ввод!$S28*BP184/4</f>
        <v>5000</v>
      </c>
      <c r="BQ228" s="4">
        <f>Ввод!$S28*BQ184/4</f>
        <v>5000</v>
      </c>
      <c r="BR228" s="4">
        <f>Ввод!$S28*BR184/4</f>
        <v>5000</v>
      </c>
      <c r="BS228" s="4">
        <f>Ввод!$S28*BS184/4</f>
        <v>5000</v>
      </c>
      <c r="BT228" s="4">
        <f>Ввод!$S28*BT184/4</f>
        <v>5000</v>
      </c>
      <c r="BU228" s="4">
        <f>Ввод!$S28*BU184/4</f>
        <v>5000</v>
      </c>
      <c r="BV228" s="4">
        <f>Ввод!$S28*BV184/4</f>
        <v>5000</v>
      </c>
      <c r="BW228" s="4">
        <f>Ввод!$S28*BW184/4</f>
        <v>5000</v>
      </c>
      <c r="BX228" s="4">
        <f>Ввод!$S28*BX184/4</f>
        <v>5000</v>
      </c>
      <c r="BY228" s="4">
        <f>Ввод!$S28*BY184/4</f>
        <v>5000</v>
      </c>
      <c r="BZ228" s="4">
        <f>Ввод!$S28*BZ184/4</f>
        <v>5000</v>
      </c>
      <c r="CA228" s="4">
        <f>Ввод!$S28*CA184/4</f>
        <v>5000</v>
      </c>
      <c r="CB228" s="4">
        <f>Ввод!$S28*CB184/4</f>
        <v>5000</v>
      </c>
      <c r="CC228" s="4">
        <f>Ввод!$S28*CC184/4</f>
        <v>5000</v>
      </c>
      <c r="CD228" s="4">
        <f>Ввод!$S28*CD184/4</f>
        <v>5000</v>
      </c>
      <c r="CE228" s="4">
        <f>Ввод!$S28*CE184/4</f>
        <v>5000</v>
      </c>
      <c r="CF228" s="4">
        <f>Ввод!$S28*CF184/4</f>
        <v>5000</v>
      </c>
      <c r="CG228" s="4">
        <f>Ввод!$S28*CG184/4</f>
        <v>5000</v>
      </c>
      <c r="CH228" s="4">
        <f>Ввод!$S28*CH184/4</f>
        <v>5000</v>
      </c>
      <c r="CI228" s="4">
        <f>Ввод!$S28*CI184/4</f>
        <v>5000</v>
      </c>
      <c r="CJ228" s="4">
        <f>Ввод!$S28*CJ184/4</f>
        <v>5000</v>
      </c>
      <c r="CK228" s="4">
        <f>Ввод!$S28*CK184/4</f>
        <v>5000</v>
      </c>
      <c r="CL228" s="4">
        <f>Ввод!$S28*CL184/4</f>
        <v>5000</v>
      </c>
      <c r="CM228" s="4">
        <f>Ввод!$S28*CM184/4</f>
        <v>5000</v>
      </c>
      <c r="CN228" s="4">
        <f>Ввод!$S28*CN184/4</f>
        <v>5000</v>
      </c>
      <c r="CO228" s="4">
        <f>Ввод!$S28*CO184/4</f>
        <v>5000</v>
      </c>
      <c r="CP228" s="4">
        <f>Ввод!$S28*CP184/4</f>
        <v>5000</v>
      </c>
      <c r="CQ228" s="4">
        <f>Ввод!$S28*CQ184/4</f>
        <v>5000</v>
      </c>
      <c r="CR228" s="4">
        <f>Ввод!$S28*CR184/4</f>
        <v>5000</v>
      </c>
      <c r="CS228" s="4">
        <f>Ввод!$S28*CS184/4</f>
        <v>5000</v>
      </c>
      <c r="CT228" s="4">
        <f>Ввод!$S28*CT184/4</f>
        <v>5000</v>
      </c>
      <c r="CU228" s="4">
        <f>Ввод!$S28*CU184/4</f>
        <v>5000</v>
      </c>
      <c r="CV228" s="4">
        <f>Ввод!$S28*CV184/4</f>
        <v>5000</v>
      </c>
      <c r="CW228" s="4">
        <f>Ввод!$S28*CW184/4</f>
        <v>5000</v>
      </c>
      <c r="CX228" s="4">
        <f>Ввод!$S28*CX184/4</f>
        <v>5000</v>
      </c>
      <c r="CY228" s="4">
        <f>Ввод!$S28*CY184/4</f>
        <v>5000</v>
      </c>
      <c r="CZ228" s="4">
        <f>Ввод!$S28*CZ184/4</f>
        <v>5000</v>
      </c>
      <c r="DA228" s="4">
        <f>Ввод!$S28*DA184/4</f>
        <v>5000</v>
      </c>
      <c r="DB228" s="4">
        <f>Ввод!$S28*DB184/4</f>
        <v>5000</v>
      </c>
      <c r="DC228" s="4">
        <f>Ввод!$S28*DC184/4</f>
        <v>5000</v>
      </c>
      <c r="DD228" s="4">
        <f>Ввод!$S28*DD184/4</f>
        <v>5000</v>
      </c>
      <c r="DE228" s="4">
        <f>Ввод!$S28*DE184/4</f>
        <v>5000</v>
      </c>
      <c r="DF228" s="4">
        <f>Ввод!$S28*DF184/4</f>
        <v>5000</v>
      </c>
      <c r="DG228" s="4">
        <f>Ввод!$S28*DG184/4</f>
        <v>5000</v>
      </c>
      <c r="DH228" s="4">
        <f>Ввод!$S28*DH184/4</f>
        <v>5000</v>
      </c>
      <c r="DI228" s="4">
        <f>Ввод!$S28*DI184/4</f>
        <v>5000</v>
      </c>
      <c r="DJ228" s="4">
        <f>Ввод!$S28*DJ184/4</f>
        <v>5000</v>
      </c>
    </row>
    <row r="229" spans="1:114">
      <c r="B229" t="str">
        <f t="shared" si="79"/>
        <v>Создание / реконструкция объект №4</v>
      </c>
      <c r="G229" s="7" t="s">
        <v>0</v>
      </c>
      <c r="J229" s="4">
        <f>Ввод!$S29*J185/4</f>
        <v>0</v>
      </c>
      <c r="K229" s="4">
        <f>Ввод!$S29*K185/4</f>
        <v>0</v>
      </c>
      <c r="L229" s="4">
        <f>Ввод!$S29*L185/4</f>
        <v>0</v>
      </c>
      <c r="M229" s="4">
        <f>Ввод!$S29*M185/4</f>
        <v>0</v>
      </c>
      <c r="N229" s="4">
        <f>Ввод!$S29*N185/4</f>
        <v>0</v>
      </c>
      <c r="O229" s="4">
        <f>Ввод!$S29*O185/4</f>
        <v>0</v>
      </c>
      <c r="P229" s="4">
        <f>Ввод!$S29*P185/4</f>
        <v>0</v>
      </c>
      <c r="Q229" s="4">
        <f>Ввод!$S29*Q185/4</f>
        <v>0</v>
      </c>
      <c r="R229" s="4">
        <f>Ввод!$S29*R185/4</f>
        <v>0</v>
      </c>
      <c r="S229" s="4">
        <f>Ввод!$S29*S185/4</f>
        <v>0</v>
      </c>
      <c r="T229" s="4">
        <f>Ввод!$S29*T185/4</f>
        <v>0</v>
      </c>
      <c r="U229" s="4">
        <f>Ввод!$S29*U185/4</f>
        <v>0</v>
      </c>
      <c r="V229" s="4">
        <f>Ввод!$S29*V185/4</f>
        <v>0</v>
      </c>
      <c r="W229" s="4">
        <f>Ввод!$S29*W185/4</f>
        <v>0</v>
      </c>
      <c r="X229" s="4">
        <f>Ввод!$S29*X185/4</f>
        <v>0</v>
      </c>
      <c r="Y229" s="4">
        <f>Ввод!$S29*Y185/4</f>
        <v>0</v>
      </c>
      <c r="Z229" s="4">
        <f>Ввод!$S29*Z185/4</f>
        <v>0</v>
      </c>
      <c r="AA229" s="4">
        <f>Ввод!$S29*AA185/4</f>
        <v>0</v>
      </c>
      <c r="AB229" s="4">
        <f>Ввод!$S29*AB185/4</f>
        <v>0</v>
      </c>
      <c r="AC229" s="4">
        <f>Ввод!$S29*AC185/4</f>
        <v>0</v>
      </c>
      <c r="AD229" s="4">
        <f>Ввод!$S29*AD185/4</f>
        <v>0</v>
      </c>
      <c r="AE229" s="4">
        <f>Ввод!$S29*AE185/4</f>
        <v>0</v>
      </c>
      <c r="AF229" s="4">
        <f>Ввод!$S29*AF185/4</f>
        <v>0</v>
      </c>
      <c r="AG229" s="4">
        <f>Ввод!$S29*AG185/4</f>
        <v>0</v>
      </c>
      <c r="AH229" s="4">
        <f>Ввод!$S29*AH185/4</f>
        <v>0</v>
      </c>
      <c r="AI229" s="4">
        <f>Ввод!$S29*AI185/4</f>
        <v>0</v>
      </c>
      <c r="AJ229" s="4">
        <f>Ввод!$S29*AJ185/4</f>
        <v>0</v>
      </c>
      <c r="AK229" s="4">
        <f>Ввод!$S29*AK185/4</f>
        <v>0</v>
      </c>
      <c r="AL229" s="4">
        <f>Ввод!$S29*AL185/4</f>
        <v>0</v>
      </c>
      <c r="AM229" s="4">
        <f>Ввод!$S29*AM185/4</f>
        <v>0</v>
      </c>
      <c r="AN229" s="4">
        <f>Ввод!$S29*AN185/4</f>
        <v>0</v>
      </c>
      <c r="AO229" s="4">
        <f>Ввод!$S29*AO185/4</f>
        <v>0</v>
      </c>
      <c r="AP229" s="4">
        <f>Ввод!$S29*AP185/4</f>
        <v>0</v>
      </c>
      <c r="AQ229" s="4">
        <f>Ввод!$S29*AQ185/4</f>
        <v>0</v>
      </c>
      <c r="AR229" s="4">
        <f>Ввод!$S29*AR185/4</f>
        <v>0</v>
      </c>
      <c r="AS229" s="4">
        <f>Ввод!$S29*AS185/4</f>
        <v>0</v>
      </c>
      <c r="AT229" s="4">
        <f>Ввод!$S29*AT185/4</f>
        <v>0</v>
      </c>
      <c r="AU229" s="4">
        <f>Ввод!$S29*AU185/4</f>
        <v>0</v>
      </c>
      <c r="AV229" s="4">
        <f>Ввод!$S29*AV185/4</f>
        <v>0</v>
      </c>
      <c r="AW229" s="4">
        <f>Ввод!$S29*AW185/4</f>
        <v>0</v>
      </c>
      <c r="AX229" s="4">
        <f>Ввод!$S29*AX185/4</f>
        <v>0</v>
      </c>
      <c r="AY229" s="4">
        <f>Ввод!$S29*AY185/4</f>
        <v>0</v>
      </c>
      <c r="AZ229" s="4">
        <f>Ввод!$S29*AZ185/4</f>
        <v>0</v>
      </c>
      <c r="BA229" s="4">
        <f>Ввод!$S29*BA185/4</f>
        <v>0</v>
      </c>
      <c r="BB229" s="4">
        <f>Ввод!$S29*BB185/4</f>
        <v>0</v>
      </c>
      <c r="BC229" s="4">
        <f>Ввод!$S29*BC185/4</f>
        <v>0</v>
      </c>
      <c r="BD229" s="4">
        <f>Ввод!$S29*BD185/4</f>
        <v>0</v>
      </c>
      <c r="BE229" s="4">
        <f>Ввод!$S29*BE185/4</f>
        <v>0</v>
      </c>
      <c r="BF229" s="4">
        <f>Ввод!$S29*BF185/4</f>
        <v>0</v>
      </c>
      <c r="BG229" s="4">
        <f>Ввод!$S29*BG185/4</f>
        <v>0</v>
      </c>
      <c r="BH229" s="4">
        <f>Ввод!$S29*BH185/4</f>
        <v>0</v>
      </c>
      <c r="BI229" s="4">
        <f>Ввод!$S29*BI185/4</f>
        <v>0</v>
      </c>
      <c r="BJ229" s="4">
        <f>Ввод!$S29*BJ185/4</f>
        <v>0</v>
      </c>
      <c r="BK229" s="4">
        <f>Ввод!$S29*BK185/4</f>
        <v>0</v>
      </c>
      <c r="BL229" s="4">
        <f>Ввод!$S29*BL185/4</f>
        <v>0</v>
      </c>
      <c r="BM229" s="4">
        <f>Ввод!$S29*BM185/4</f>
        <v>0</v>
      </c>
      <c r="BN229" s="4">
        <f>Ввод!$S29*BN185/4</f>
        <v>0</v>
      </c>
      <c r="BO229" s="4">
        <f>Ввод!$S29*BO185/4</f>
        <v>0</v>
      </c>
      <c r="BP229" s="4">
        <f>Ввод!$S29*BP185/4</f>
        <v>0</v>
      </c>
      <c r="BQ229" s="4">
        <f>Ввод!$S29*BQ185/4</f>
        <v>0</v>
      </c>
      <c r="BR229" s="4">
        <f>Ввод!$S29*BR185/4</f>
        <v>0</v>
      </c>
      <c r="BS229" s="4">
        <f>Ввод!$S29*BS185/4</f>
        <v>0</v>
      </c>
      <c r="BT229" s="4">
        <f>Ввод!$S29*BT185/4</f>
        <v>0</v>
      </c>
      <c r="BU229" s="4">
        <f>Ввод!$S29*BU185/4</f>
        <v>0</v>
      </c>
      <c r="BV229" s="4">
        <f>Ввод!$S29*BV185/4</f>
        <v>0</v>
      </c>
      <c r="BW229" s="4">
        <f>Ввод!$S29*BW185/4</f>
        <v>0</v>
      </c>
      <c r="BX229" s="4">
        <f>Ввод!$S29*BX185/4</f>
        <v>0</v>
      </c>
      <c r="BY229" s="4">
        <f>Ввод!$S29*BY185/4</f>
        <v>0</v>
      </c>
      <c r="BZ229" s="4">
        <f>Ввод!$S29*BZ185/4</f>
        <v>0</v>
      </c>
      <c r="CA229" s="4">
        <f>Ввод!$S29*CA185/4</f>
        <v>0</v>
      </c>
      <c r="CB229" s="4">
        <f>Ввод!$S29*CB185/4</f>
        <v>0</v>
      </c>
      <c r="CC229" s="4">
        <f>Ввод!$S29*CC185/4</f>
        <v>0</v>
      </c>
      <c r="CD229" s="4">
        <f>Ввод!$S29*CD185/4</f>
        <v>0</v>
      </c>
      <c r="CE229" s="4">
        <f>Ввод!$S29*CE185/4</f>
        <v>0</v>
      </c>
      <c r="CF229" s="4">
        <f>Ввод!$S29*CF185/4</f>
        <v>0</v>
      </c>
      <c r="CG229" s="4">
        <f>Ввод!$S29*CG185/4</f>
        <v>0</v>
      </c>
      <c r="CH229" s="4">
        <f>Ввод!$S29*CH185/4</f>
        <v>0</v>
      </c>
      <c r="CI229" s="4">
        <f>Ввод!$S29*CI185/4</f>
        <v>0</v>
      </c>
      <c r="CJ229" s="4">
        <f>Ввод!$S29*CJ185/4</f>
        <v>0</v>
      </c>
      <c r="CK229" s="4">
        <f>Ввод!$S29*CK185/4</f>
        <v>0</v>
      </c>
      <c r="CL229" s="4">
        <f>Ввод!$S29*CL185/4</f>
        <v>0</v>
      </c>
      <c r="CM229" s="4">
        <f>Ввод!$S29*CM185/4</f>
        <v>0</v>
      </c>
      <c r="CN229" s="4">
        <f>Ввод!$S29*CN185/4</f>
        <v>0</v>
      </c>
      <c r="CO229" s="4">
        <f>Ввод!$S29*CO185/4</f>
        <v>0</v>
      </c>
      <c r="CP229" s="4">
        <f>Ввод!$S29*CP185/4</f>
        <v>0</v>
      </c>
      <c r="CQ229" s="4">
        <f>Ввод!$S29*CQ185/4</f>
        <v>0</v>
      </c>
      <c r="CR229" s="4">
        <f>Ввод!$S29*CR185/4</f>
        <v>0</v>
      </c>
      <c r="CS229" s="4">
        <f>Ввод!$S29*CS185/4</f>
        <v>0</v>
      </c>
      <c r="CT229" s="4">
        <f>Ввод!$S29*CT185/4</f>
        <v>0</v>
      </c>
      <c r="CU229" s="4">
        <f>Ввод!$S29*CU185/4</f>
        <v>0</v>
      </c>
      <c r="CV229" s="4">
        <f>Ввод!$S29*CV185/4</f>
        <v>0</v>
      </c>
      <c r="CW229" s="4">
        <f>Ввод!$S29*CW185/4</f>
        <v>0</v>
      </c>
      <c r="CX229" s="4">
        <f>Ввод!$S29*CX185/4</f>
        <v>0</v>
      </c>
      <c r="CY229" s="4">
        <f>Ввод!$S29*CY185/4</f>
        <v>0</v>
      </c>
      <c r="CZ229" s="4">
        <f>Ввод!$S29*CZ185/4</f>
        <v>0</v>
      </c>
      <c r="DA229" s="4">
        <f>Ввод!$S29*DA185/4</f>
        <v>0</v>
      </c>
      <c r="DB229" s="4">
        <f>Ввод!$S29*DB185/4</f>
        <v>0</v>
      </c>
      <c r="DC229" s="4">
        <f>Ввод!$S29*DC185/4</f>
        <v>0</v>
      </c>
      <c r="DD229" s="4">
        <f>Ввод!$S29*DD185/4</f>
        <v>0</v>
      </c>
      <c r="DE229" s="4">
        <f>Ввод!$S29*DE185/4</f>
        <v>0</v>
      </c>
      <c r="DF229" s="4">
        <f>Ввод!$S29*DF185/4</f>
        <v>0</v>
      </c>
      <c r="DG229" s="4">
        <f>Ввод!$S29*DG185/4</f>
        <v>0</v>
      </c>
      <c r="DH229" s="4">
        <f>Ввод!$S29*DH185/4</f>
        <v>0</v>
      </c>
      <c r="DI229" s="4">
        <f>Ввод!$S29*DI185/4</f>
        <v>0</v>
      </c>
      <c r="DJ229" s="4">
        <f>Ввод!$S29*DJ185/4</f>
        <v>0</v>
      </c>
    </row>
    <row r="230" spans="1:114">
      <c r="B230" t="str">
        <f t="shared" si="79"/>
        <v>Создание / реконструкция объект №5</v>
      </c>
      <c r="G230" s="7" t="s">
        <v>0</v>
      </c>
      <c r="J230" s="4">
        <f>Ввод!$S30*J186/4</f>
        <v>0</v>
      </c>
      <c r="K230" s="4">
        <f>Ввод!$S30*K186/4</f>
        <v>0</v>
      </c>
      <c r="L230" s="4">
        <f>Ввод!$S30*L186/4</f>
        <v>0</v>
      </c>
      <c r="M230" s="4">
        <f>Ввод!$S30*M186/4</f>
        <v>0</v>
      </c>
      <c r="N230" s="4">
        <f>Ввод!$S30*N186/4</f>
        <v>0</v>
      </c>
      <c r="O230" s="4">
        <f>Ввод!$S30*O186/4</f>
        <v>0</v>
      </c>
      <c r="P230" s="4">
        <f>Ввод!$S30*P186/4</f>
        <v>0</v>
      </c>
      <c r="Q230" s="4">
        <f>Ввод!$S30*Q186/4</f>
        <v>0</v>
      </c>
      <c r="R230" s="4">
        <f>Ввод!$S30*R186/4</f>
        <v>0</v>
      </c>
      <c r="S230" s="4">
        <f>Ввод!$S30*S186/4</f>
        <v>0</v>
      </c>
      <c r="T230" s="4">
        <f>Ввод!$S30*T186/4</f>
        <v>0</v>
      </c>
      <c r="U230" s="4">
        <f>Ввод!$S30*U186/4</f>
        <v>0</v>
      </c>
      <c r="V230" s="4">
        <f>Ввод!$S30*V186/4</f>
        <v>0</v>
      </c>
      <c r="W230" s="4">
        <f>Ввод!$S30*W186/4</f>
        <v>0</v>
      </c>
      <c r="X230" s="4">
        <f>Ввод!$S30*X186/4</f>
        <v>0</v>
      </c>
      <c r="Y230" s="4">
        <f>Ввод!$S30*Y186/4</f>
        <v>0</v>
      </c>
      <c r="Z230" s="4">
        <f>Ввод!$S30*Z186/4</f>
        <v>0</v>
      </c>
      <c r="AA230" s="4">
        <f>Ввод!$S30*AA186/4</f>
        <v>0</v>
      </c>
      <c r="AB230" s="4">
        <f>Ввод!$S30*AB186/4</f>
        <v>0</v>
      </c>
      <c r="AC230" s="4">
        <f>Ввод!$S30*AC186/4</f>
        <v>0</v>
      </c>
      <c r="AD230" s="4">
        <f>Ввод!$S30*AD186/4</f>
        <v>0</v>
      </c>
      <c r="AE230" s="4">
        <f>Ввод!$S30*AE186/4</f>
        <v>0</v>
      </c>
      <c r="AF230" s="4">
        <f>Ввод!$S30*AF186/4</f>
        <v>0</v>
      </c>
      <c r="AG230" s="4">
        <f>Ввод!$S30*AG186/4</f>
        <v>0</v>
      </c>
      <c r="AH230" s="4">
        <f>Ввод!$S30*AH186/4</f>
        <v>0</v>
      </c>
      <c r="AI230" s="4">
        <f>Ввод!$S30*AI186/4</f>
        <v>0</v>
      </c>
      <c r="AJ230" s="4">
        <f>Ввод!$S30*AJ186/4</f>
        <v>0</v>
      </c>
      <c r="AK230" s="4">
        <f>Ввод!$S30*AK186/4</f>
        <v>0</v>
      </c>
      <c r="AL230" s="4">
        <f>Ввод!$S30*AL186/4</f>
        <v>0</v>
      </c>
      <c r="AM230" s="4">
        <f>Ввод!$S30*AM186/4</f>
        <v>0</v>
      </c>
      <c r="AN230" s="4">
        <f>Ввод!$S30*AN186/4</f>
        <v>0</v>
      </c>
      <c r="AO230" s="4">
        <f>Ввод!$S30*AO186/4</f>
        <v>0</v>
      </c>
      <c r="AP230" s="4">
        <f>Ввод!$S30*AP186/4</f>
        <v>0</v>
      </c>
      <c r="AQ230" s="4">
        <f>Ввод!$S30*AQ186/4</f>
        <v>0</v>
      </c>
      <c r="AR230" s="4">
        <f>Ввод!$S30*AR186/4</f>
        <v>0</v>
      </c>
      <c r="AS230" s="4">
        <f>Ввод!$S30*AS186/4</f>
        <v>0</v>
      </c>
      <c r="AT230" s="4">
        <f>Ввод!$S30*AT186/4</f>
        <v>0</v>
      </c>
      <c r="AU230" s="4">
        <f>Ввод!$S30*AU186/4</f>
        <v>0</v>
      </c>
      <c r="AV230" s="4">
        <f>Ввод!$S30*AV186/4</f>
        <v>0</v>
      </c>
      <c r="AW230" s="4">
        <f>Ввод!$S30*AW186/4</f>
        <v>0</v>
      </c>
      <c r="AX230" s="4">
        <f>Ввод!$S30*AX186/4</f>
        <v>0</v>
      </c>
      <c r="AY230" s="4">
        <f>Ввод!$S30*AY186/4</f>
        <v>0</v>
      </c>
      <c r="AZ230" s="4">
        <f>Ввод!$S30*AZ186/4</f>
        <v>0</v>
      </c>
      <c r="BA230" s="4">
        <f>Ввод!$S30*BA186/4</f>
        <v>0</v>
      </c>
      <c r="BB230" s="4">
        <f>Ввод!$S30*BB186/4</f>
        <v>0</v>
      </c>
      <c r="BC230" s="4">
        <f>Ввод!$S30*BC186/4</f>
        <v>0</v>
      </c>
      <c r="BD230" s="4">
        <f>Ввод!$S30*BD186/4</f>
        <v>0</v>
      </c>
      <c r="BE230" s="4">
        <f>Ввод!$S30*BE186/4</f>
        <v>0</v>
      </c>
      <c r="BF230" s="4">
        <f>Ввод!$S30*BF186/4</f>
        <v>0</v>
      </c>
      <c r="BG230" s="4">
        <f>Ввод!$S30*BG186/4</f>
        <v>0</v>
      </c>
      <c r="BH230" s="4">
        <f>Ввод!$S30*BH186/4</f>
        <v>0</v>
      </c>
      <c r="BI230" s="4">
        <f>Ввод!$S30*BI186/4</f>
        <v>0</v>
      </c>
      <c r="BJ230" s="4">
        <f>Ввод!$S30*BJ186/4</f>
        <v>0</v>
      </c>
      <c r="BK230" s="4">
        <f>Ввод!$S30*BK186/4</f>
        <v>0</v>
      </c>
      <c r="BL230" s="4">
        <f>Ввод!$S30*BL186/4</f>
        <v>0</v>
      </c>
      <c r="BM230" s="4">
        <f>Ввод!$S30*BM186/4</f>
        <v>0</v>
      </c>
      <c r="BN230" s="4">
        <f>Ввод!$S30*BN186/4</f>
        <v>0</v>
      </c>
      <c r="BO230" s="4">
        <f>Ввод!$S30*BO186/4</f>
        <v>0</v>
      </c>
      <c r="BP230" s="4">
        <f>Ввод!$S30*BP186/4</f>
        <v>0</v>
      </c>
      <c r="BQ230" s="4">
        <f>Ввод!$S30*BQ186/4</f>
        <v>0</v>
      </c>
      <c r="BR230" s="4">
        <f>Ввод!$S30*BR186/4</f>
        <v>0</v>
      </c>
      <c r="BS230" s="4">
        <f>Ввод!$S30*BS186/4</f>
        <v>0</v>
      </c>
      <c r="BT230" s="4">
        <f>Ввод!$S30*BT186/4</f>
        <v>0</v>
      </c>
      <c r="BU230" s="4">
        <f>Ввод!$S30*BU186/4</f>
        <v>0</v>
      </c>
      <c r="BV230" s="4">
        <f>Ввод!$S30*BV186/4</f>
        <v>0</v>
      </c>
      <c r="BW230" s="4">
        <f>Ввод!$S30*BW186/4</f>
        <v>0</v>
      </c>
      <c r="BX230" s="4">
        <f>Ввод!$S30*BX186/4</f>
        <v>0</v>
      </c>
      <c r="BY230" s="4">
        <f>Ввод!$S30*BY186/4</f>
        <v>0</v>
      </c>
      <c r="BZ230" s="4">
        <f>Ввод!$S30*BZ186/4</f>
        <v>0</v>
      </c>
      <c r="CA230" s="4">
        <f>Ввод!$S30*CA186/4</f>
        <v>0</v>
      </c>
      <c r="CB230" s="4">
        <f>Ввод!$S30*CB186/4</f>
        <v>0</v>
      </c>
      <c r="CC230" s="4">
        <f>Ввод!$S30*CC186/4</f>
        <v>0</v>
      </c>
      <c r="CD230" s="4">
        <f>Ввод!$S30*CD186/4</f>
        <v>0</v>
      </c>
      <c r="CE230" s="4">
        <f>Ввод!$S30*CE186/4</f>
        <v>0</v>
      </c>
      <c r="CF230" s="4">
        <f>Ввод!$S30*CF186/4</f>
        <v>0</v>
      </c>
      <c r="CG230" s="4">
        <f>Ввод!$S30*CG186/4</f>
        <v>0</v>
      </c>
      <c r="CH230" s="4">
        <f>Ввод!$S30*CH186/4</f>
        <v>0</v>
      </c>
      <c r="CI230" s="4">
        <f>Ввод!$S30*CI186/4</f>
        <v>0</v>
      </c>
      <c r="CJ230" s="4">
        <f>Ввод!$S30*CJ186/4</f>
        <v>0</v>
      </c>
      <c r="CK230" s="4">
        <f>Ввод!$S30*CK186/4</f>
        <v>0</v>
      </c>
      <c r="CL230" s="4">
        <f>Ввод!$S30*CL186/4</f>
        <v>0</v>
      </c>
      <c r="CM230" s="4">
        <f>Ввод!$S30*CM186/4</f>
        <v>0</v>
      </c>
      <c r="CN230" s="4">
        <f>Ввод!$S30*CN186/4</f>
        <v>0</v>
      </c>
      <c r="CO230" s="4">
        <f>Ввод!$S30*CO186/4</f>
        <v>0</v>
      </c>
      <c r="CP230" s="4">
        <f>Ввод!$S30*CP186/4</f>
        <v>0</v>
      </c>
      <c r="CQ230" s="4">
        <f>Ввод!$S30*CQ186/4</f>
        <v>0</v>
      </c>
      <c r="CR230" s="4">
        <f>Ввод!$S30*CR186/4</f>
        <v>0</v>
      </c>
      <c r="CS230" s="4">
        <f>Ввод!$S30*CS186/4</f>
        <v>0</v>
      </c>
      <c r="CT230" s="4">
        <f>Ввод!$S30*CT186/4</f>
        <v>0</v>
      </c>
      <c r="CU230" s="4">
        <f>Ввод!$S30*CU186/4</f>
        <v>0</v>
      </c>
      <c r="CV230" s="4">
        <f>Ввод!$S30*CV186/4</f>
        <v>0</v>
      </c>
      <c r="CW230" s="4">
        <f>Ввод!$S30*CW186/4</f>
        <v>0</v>
      </c>
      <c r="CX230" s="4">
        <f>Ввод!$S30*CX186/4</f>
        <v>0</v>
      </c>
      <c r="CY230" s="4">
        <f>Ввод!$S30*CY186/4</f>
        <v>0</v>
      </c>
      <c r="CZ230" s="4">
        <f>Ввод!$S30*CZ186/4</f>
        <v>0</v>
      </c>
      <c r="DA230" s="4">
        <f>Ввод!$S30*DA186/4</f>
        <v>0</v>
      </c>
      <c r="DB230" s="4">
        <f>Ввод!$S30*DB186/4</f>
        <v>0</v>
      </c>
      <c r="DC230" s="4">
        <f>Ввод!$S30*DC186/4</f>
        <v>0</v>
      </c>
      <c r="DD230" s="4">
        <f>Ввод!$S30*DD186/4</f>
        <v>0</v>
      </c>
      <c r="DE230" s="4">
        <f>Ввод!$S30*DE186/4</f>
        <v>0</v>
      </c>
      <c r="DF230" s="4">
        <f>Ввод!$S30*DF186/4</f>
        <v>0</v>
      </c>
      <c r="DG230" s="4">
        <f>Ввод!$S30*DG186/4</f>
        <v>0</v>
      </c>
      <c r="DH230" s="4">
        <f>Ввод!$S30*DH186/4</f>
        <v>0</v>
      </c>
      <c r="DI230" s="4">
        <f>Ввод!$S30*DI186/4</f>
        <v>0</v>
      </c>
      <c r="DJ230" s="4">
        <f>Ввод!$S30*DJ186/4</f>
        <v>0</v>
      </c>
    </row>
    <row r="231" spans="1:114">
      <c r="B231" t="str">
        <f t="shared" si="79"/>
        <v>Создание / реконструкция объект №6</v>
      </c>
      <c r="G231" s="7" t="s">
        <v>0</v>
      </c>
      <c r="J231" s="4">
        <f>Ввод!$S31*J187/4</f>
        <v>0</v>
      </c>
      <c r="K231" s="4">
        <f>Ввод!$S31*K187/4</f>
        <v>0</v>
      </c>
      <c r="L231" s="4">
        <f>Ввод!$S31*L187/4</f>
        <v>0</v>
      </c>
      <c r="M231" s="4">
        <f>Ввод!$S31*M187/4</f>
        <v>0</v>
      </c>
      <c r="N231" s="4">
        <f>Ввод!$S31*N187/4</f>
        <v>0</v>
      </c>
      <c r="O231" s="4">
        <f>Ввод!$S31*O187/4</f>
        <v>0</v>
      </c>
      <c r="P231" s="4">
        <f>Ввод!$S31*P187/4</f>
        <v>0</v>
      </c>
      <c r="Q231" s="4">
        <f>Ввод!$S31*Q187/4</f>
        <v>0</v>
      </c>
      <c r="R231" s="4">
        <f>Ввод!$S31*R187/4</f>
        <v>0</v>
      </c>
      <c r="S231" s="4">
        <f>Ввод!$S31*S187/4</f>
        <v>0</v>
      </c>
      <c r="T231" s="4">
        <f>Ввод!$S31*T187/4</f>
        <v>0</v>
      </c>
      <c r="U231" s="4">
        <f>Ввод!$S31*U187/4</f>
        <v>0</v>
      </c>
      <c r="V231" s="4">
        <f>Ввод!$S31*V187/4</f>
        <v>0</v>
      </c>
      <c r="W231" s="4">
        <f>Ввод!$S31*W187/4</f>
        <v>0</v>
      </c>
      <c r="X231" s="4">
        <f>Ввод!$S31*X187/4</f>
        <v>0</v>
      </c>
      <c r="Y231" s="4">
        <f>Ввод!$S31*Y187/4</f>
        <v>0</v>
      </c>
      <c r="Z231" s="4">
        <f>Ввод!$S31*Z187/4</f>
        <v>0</v>
      </c>
      <c r="AA231" s="4">
        <f>Ввод!$S31*AA187/4</f>
        <v>0</v>
      </c>
      <c r="AB231" s="4">
        <f>Ввод!$S31*AB187/4</f>
        <v>0</v>
      </c>
      <c r="AC231" s="4">
        <f>Ввод!$S31*AC187/4</f>
        <v>0</v>
      </c>
      <c r="AD231" s="4">
        <f>Ввод!$S31*AD187/4</f>
        <v>0</v>
      </c>
      <c r="AE231" s="4">
        <f>Ввод!$S31*AE187/4</f>
        <v>0</v>
      </c>
      <c r="AF231" s="4">
        <f>Ввод!$S31*AF187/4</f>
        <v>0</v>
      </c>
      <c r="AG231" s="4">
        <f>Ввод!$S31*AG187/4</f>
        <v>0</v>
      </c>
      <c r="AH231" s="4">
        <f>Ввод!$S31*AH187/4</f>
        <v>0</v>
      </c>
      <c r="AI231" s="4">
        <f>Ввод!$S31*AI187/4</f>
        <v>0</v>
      </c>
      <c r="AJ231" s="4">
        <f>Ввод!$S31*AJ187/4</f>
        <v>0</v>
      </c>
      <c r="AK231" s="4">
        <f>Ввод!$S31*AK187/4</f>
        <v>0</v>
      </c>
      <c r="AL231" s="4">
        <f>Ввод!$S31*AL187/4</f>
        <v>0</v>
      </c>
      <c r="AM231" s="4">
        <f>Ввод!$S31*AM187/4</f>
        <v>0</v>
      </c>
      <c r="AN231" s="4">
        <f>Ввод!$S31*AN187/4</f>
        <v>0</v>
      </c>
      <c r="AO231" s="4">
        <f>Ввод!$S31*AO187/4</f>
        <v>0</v>
      </c>
      <c r="AP231" s="4">
        <f>Ввод!$S31*AP187/4</f>
        <v>0</v>
      </c>
      <c r="AQ231" s="4">
        <f>Ввод!$S31*AQ187/4</f>
        <v>0</v>
      </c>
      <c r="AR231" s="4">
        <f>Ввод!$S31*AR187/4</f>
        <v>0</v>
      </c>
      <c r="AS231" s="4">
        <f>Ввод!$S31*AS187/4</f>
        <v>0</v>
      </c>
      <c r="AT231" s="4">
        <f>Ввод!$S31*AT187/4</f>
        <v>0</v>
      </c>
      <c r="AU231" s="4">
        <f>Ввод!$S31*AU187/4</f>
        <v>0</v>
      </c>
      <c r="AV231" s="4">
        <f>Ввод!$S31*AV187/4</f>
        <v>0</v>
      </c>
      <c r="AW231" s="4">
        <f>Ввод!$S31*AW187/4</f>
        <v>0</v>
      </c>
      <c r="AX231" s="4">
        <f>Ввод!$S31*AX187/4</f>
        <v>0</v>
      </c>
      <c r="AY231" s="4">
        <f>Ввод!$S31*AY187/4</f>
        <v>0</v>
      </c>
      <c r="AZ231" s="4">
        <f>Ввод!$S31*AZ187/4</f>
        <v>0</v>
      </c>
      <c r="BA231" s="4">
        <f>Ввод!$S31*BA187/4</f>
        <v>0</v>
      </c>
      <c r="BB231" s="4">
        <f>Ввод!$S31*BB187/4</f>
        <v>0</v>
      </c>
      <c r="BC231" s="4">
        <f>Ввод!$S31*BC187/4</f>
        <v>0</v>
      </c>
      <c r="BD231" s="4">
        <f>Ввод!$S31*BD187/4</f>
        <v>0</v>
      </c>
      <c r="BE231" s="4">
        <f>Ввод!$S31*BE187/4</f>
        <v>0</v>
      </c>
      <c r="BF231" s="4">
        <f>Ввод!$S31*BF187/4</f>
        <v>0</v>
      </c>
      <c r="BG231" s="4">
        <f>Ввод!$S31*BG187/4</f>
        <v>0</v>
      </c>
      <c r="BH231" s="4">
        <f>Ввод!$S31*BH187/4</f>
        <v>0</v>
      </c>
      <c r="BI231" s="4">
        <f>Ввод!$S31*BI187/4</f>
        <v>0</v>
      </c>
      <c r="BJ231" s="4">
        <f>Ввод!$S31*BJ187/4</f>
        <v>0</v>
      </c>
      <c r="BK231" s="4">
        <f>Ввод!$S31*BK187/4</f>
        <v>0</v>
      </c>
      <c r="BL231" s="4">
        <f>Ввод!$S31*BL187/4</f>
        <v>0</v>
      </c>
      <c r="BM231" s="4">
        <f>Ввод!$S31*BM187/4</f>
        <v>0</v>
      </c>
      <c r="BN231" s="4">
        <f>Ввод!$S31*BN187/4</f>
        <v>0</v>
      </c>
      <c r="BO231" s="4">
        <f>Ввод!$S31*BO187/4</f>
        <v>0</v>
      </c>
      <c r="BP231" s="4">
        <f>Ввод!$S31*BP187/4</f>
        <v>0</v>
      </c>
      <c r="BQ231" s="4">
        <f>Ввод!$S31*BQ187/4</f>
        <v>0</v>
      </c>
      <c r="BR231" s="4">
        <f>Ввод!$S31*BR187/4</f>
        <v>0</v>
      </c>
      <c r="BS231" s="4">
        <f>Ввод!$S31*BS187/4</f>
        <v>0</v>
      </c>
      <c r="BT231" s="4">
        <f>Ввод!$S31*BT187/4</f>
        <v>0</v>
      </c>
      <c r="BU231" s="4">
        <f>Ввод!$S31*BU187/4</f>
        <v>0</v>
      </c>
      <c r="BV231" s="4">
        <f>Ввод!$S31*BV187/4</f>
        <v>0</v>
      </c>
      <c r="BW231" s="4">
        <f>Ввод!$S31*BW187/4</f>
        <v>0</v>
      </c>
      <c r="BX231" s="4">
        <f>Ввод!$S31*BX187/4</f>
        <v>0</v>
      </c>
      <c r="BY231" s="4">
        <f>Ввод!$S31*BY187/4</f>
        <v>0</v>
      </c>
      <c r="BZ231" s="4">
        <f>Ввод!$S31*BZ187/4</f>
        <v>0</v>
      </c>
      <c r="CA231" s="4">
        <f>Ввод!$S31*CA187/4</f>
        <v>0</v>
      </c>
      <c r="CB231" s="4">
        <f>Ввод!$S31*CB187/4</f>
        <v>0</v>
      </c>
      <c r="CC231" s="4">
        <f>Ввод!$S31*CC187/4</f>
        <v>0</v>
      </c>
      <c r="CD231" s="4">
        <f>Ввод!$S31*CD187/4</f>
        <v>0</v>
      </c>
      <c r="CE231" s="4">
        <f>Ввод!$S31*CE187/4</f>
        <v>0</v>
      </c>
      <c r="CF231" s="4">
        <f>Ввод!$S31*CF187/4</f>
        <v>0</v>
      </c>
      <c r="CG231" s="4">
        <f>Ввод!$S31*CG187/4</f>
        <v>0</v>
      </c>
      <c r="CH231" s="4">
        <f>Ввод!$S31*CH187/4</f>
        <v>0</v>
      </c>
      <c r="CI231" s="4">
        <f>Ввод!$S31*CI187/4</f>
        <v>0</v>
      </c>
      <c r="CJ231" s="4">
        <f>Ввод!$S31*CJ187/4</f>
        <v>0</v>
      </c>
      <c r="CK231" s="4">
        <f>Ввод!$S31*CK187/4</f>
        <v>0</v>
      </c>
      <c r="CL231" s="4">
        <f>Ввод!$S31*CL187/4</f>
        <v>0</v>
      </c>
      <c r="CM231" s="4">
        <f>Ввод!$S31*CM187/4</f>
        <v>0</v>
      </c>
      <c r="CN231" s="4">
        <f>Ввод!$S31*CN187/4</f>
        <v>0</v>
      </c>
      <c r="CO231" s="4">
        <f>Ввод!$S31*CO187/4</f>
        <v>0</v>
      </c>
      <c r="CP231" s="4">
        <f>Ввод!$S31*CP187/4</f>
        <v>0</v>
      </c>
      <c r="CQ231" s="4">
        <f>Ввод!$S31*CQ187/4</f>
        <v>0</v>
      </c>
      <c r="CR231" s="4">
        <f>Ввод!$S31*CR187/4</f>
        <v>0</v>
      </c>
      <c r="CS231" s="4">
        <f>Ввод!$S31*CS187/4</f>
        <v>0</v>
      </c>
      <c r="CT231" s="4">
        <f>Ввод!$S31*CT187/4</f>
        <v>0</v>
      </c>
      <c r="CU231" s="4">
        <f>Ввод!$S31*CU187/4</f>
        <v>0</v>
      </c>
      <c r="CV231" s="4">
        <f>Ввод!$S31*CV187/4</f>
        <v>0</v>
      </c>
      <c r="CW231" s="4">
        <f>Ввод!$S31*CW187/4</f>
        <v>0</v>
      </c>
      <c r="CX231" s="4">
        <f>Ввод!$S31*CX187/4</f>
        <v>0</v>
      </c>
      <c r="CY231" s="4">
        <f>Ввод!$S31*CY187/4</f>
        <v>0</v>
      </c>
      <c r="CZ231" s="4">
        <f>Ввод!$S31*CZ187/4</f>
        <v>0</v>
      </c>
      <c r="DA231" s="4">
        <f>Ввод!$S31*DA187/4</f>
        <v>0</v>
      </c>
      <c r="DB231" s="4">
        <f>Ввод!$S31*DB187/4</f>
        <v>0</v>
      </c>
      <c r="DC231" s="4">
        <f>Ввод!$S31*DC187/4</f>
        <v>0</v>
      </c>
      <c r="DD231" s="4">
        <f>Ввод!$S31*DD187/4</f>
        <v>0</v>
      </c>
      <c r="DE231" s="4">
        <f>Ввод!$S31*DE187/4</f>
        <v>0</v>
      </c>
      <c r="DF231" s="4">
        <f>Ввод!$S31*DF187/4</f>
        <v>0</v>
      </c>
      <c r="DG231" s="4">
        <f>Ввод!$S31*DG187/4</f>
        <v>0</v>
      </c>
      <c r="DH231" s="4">
        <f>Ввод!$S31*DH187/4</f>
        <v>0</v>
      </c>
      <c r="DI231" s="4">
        <f>Ввод!$S31*DI187/4</f>
        <v>0</v>
      </c>
      <c r="DJ231" s="4">
        <f>Ввод!$S31*DJ187/4</f>
        <v>0</v>
      </c>
    </row>
    <row r="232" spans="1:114">
      <c r="B232" t="str">
        <f t="shared" si="79"/>
        <v>Создание / реконструкция объект №7</v>
      </c>
      <c r="G232" s="7" t="s">
        <v>0</v>
      </c>
      <c r="J232" s="4">
        <f>Ввод!$S32*J188/4</f>
        <v>0</v>
      </c>
      <c r="K232" s="4">
        <f>Ввод!$S32*K188/4</f>
        <v>0</v>
      </c>
      <c r="L232" s="4">
        <f>Ввод!$S32*L188/4</f>
        <v>0</v>
      </c>
      <c r="M232" s="4">
        <f>Ввод!$S32*M188/4</f>
        <v>0</v>
      </c>
      <c r="N232" s="4">
        <f>Ввод!$S32*N188/4</f>
        <v>0</v>
      </c>
      <c r="O232" s="4">
        <f>Ввод!$S32*O188/4</f>
        <v>0</v>
      </c>
      <c r="P232" s="4">
        <f>Ввод!$S32*P188/4</f>
        <v>0</v>
      </c>
      <c r="Q232" s="4">
        <f>Ввод!$S32*Q188/4</f>
        <v>0</v>
      </c>
      <c r="R232" s="4">
        <f>Ввод!$S32*R188/4</f>
        <v>0</v>
      </c>
      <c r="S232" s="4">
        <f>Ввод!$S32*S188/4</f>
        <v>0</v>
      </c>
      <c r="T232" s="4">
        <f>Ввод!$S32*T188/4</f>
        <v>0</v>
      </c>
      <c r="U232" s="4">
        <f>Ввод!$S32*U188/4</f>
        <v>0</v>
      </c>
      <c r="V232" s="4">
        <f>Ввод!$S32*V188/4</f>
        <v>0</v>
      </c>
      <c r="W232" s="4">
        <f>Ввод!$S32*W188/4</f>
        <v>0</v>
      </c>
      <c r="X232" s="4">
        <f>Ввод!$S32*X188/4</f>
        <v>0</v>
      </c>
      <c r="Y232" s="4">
        <f>Ввод!$S32*Y188/4</f>
        <v>0</v>
      </c>
      <c r="Z232" s="4">
        <f>Ввод!$S32*Z188/4</f>
        <v>0</v>
      </c>
      <c r="AA232" s="4">
        <f>Ввод!$S32*AA188/4</f>
        <v>0</v>
      </c>
      <c r="AB232" s="4">
        <f>Ввод!$S32*AB188/4</f>
        <v>0</v>
      </c>
      <c r="AC232" s="4">
        <f>Ввод!$S32*AC188/4</f>
        <v>0</v>
      </c>
      <c r="AD232" s="4">
        <f>Ввод!$S32*AD188/4</f>
        <v>0</v>
      </c>
      <c r="AE232" s="4">
        <f>Ввод!$S32*AE188/4</f>
        <v>0</v>
      </c>
      <c r="AF232" s="4">
        <f>Ввод!$S32*AF188/4</f>
        <v>0</v>
      </c>
      <c r="AG232" s="4">
        <f>Ввод!$S32*AG188/4</f>
        <v>0</v>
      </c>
      <c r="AH232" s="4">
        <f>Ввод!$S32*AH188/4</f>
        <v>0</v>
      </c>
      <c r="AI232" s="4">
        <f>Ввод!$S32*AI188/4</f>
        <v>0</v>
      </c>
      <c r="AJ232" s="4">
        <f>Ввод!$S32*AJ188/4</f>
        <v>0</v>
      </c>
      <c r="AK232" s="4">
        <f>Ввод!$S32*AK188/4</f>
        <v>0</v>
      </c>
      <c r="AL232" s="4">
        <f>Ввод!$S32*AL188/4</f>
        <v>0</v>
      </c>
      <c r="AM232" s="4">
        <f>Ввод!$S32*AM188/4</f>
        <v>0</v>
      </c>
      <c r="AN232" s="4">
        <f>Ввод!$S32*AN188/4</f>
        <v>0</v>
      </c>
      <c r="AO232" s="4">
        <f>Ввод!$S32*AO188/4</f>
        <v>0</v>
      </c>
      <c r="AP232" s="4">
        <f>Ввод!$S32*AP188/4</f>
        <v>0</v>
      </c>
      <c r="AQ232" s="4">
        <f>Ввод!$S32*AQ188/4</f>
        <v>0</v>
      </c>
      <c r="AR232" s="4">
        <f>Ввод!$S32*AR188/4</f>
        <v>0</v>
      </c>
      <c r="AS232" s="4">
        <f>Ввод!$S32*AS188/4</f>
        <v>0</v>
      </c>
      <c r="AT232" s="4">
        <f>Ввод!$S32*AT188/4</f>
        <v>0</v>
      </c>
      <c r="AU232" s="4">
        <f>Ввод!$S32*AU188/4</f>
        <v>0</v>
      </c>
      <c r="AV232" s="4">
        <f>Ввод!$S32*AV188/4</f>
        <v>0</v>
      </c>
      <c r="AW232" s="4">
        <f>Ввод!$S32*AW188/4</f>
        <v>0</v>
      </c>
      <c r="AX232" s="4">
        <f>Ввод!$S32*AX188/4</f>
        <v>0</v>
      </c>
      <c r="AY232" s="4">
        <f>Ввод!$S32*AY188/4</f>
        <v>0</v>
      </c>
      <c r="AZ232" s="4">
        <f>Ввод!$S32*AZ188/4</f>
        <v>0</v>
      </c>
      <c r="BA232" s="4">
        <f>Ввод!$S32*BA188/4</f>
        <v>0</v>
      </c>
      <c r="BB232" s="4">
        <f>Ввод!$S32*BB188/4</f>
        <v>0</v>
      </c>
      <c r="BC232" s="4">
        <f>Ввод!$S32*BC188/4</f>
        <v>0</v>
      </c>
      <c r="BD232" s="4">
        <f>Ввод!$S32*BD188/4</f>
        <v>0</v>
      </c>
      <c r="BE232" s="4">
        <f>Ввод!$S32*BE188/4</f>
        <v>0</v>
      </c>
      <c r="BF232" s="4">
        <f>Ввод!$S32*BF188/4</f>
        <v>0</v>
      </c>
      <c r="BG232" s="4">
        <f>Ввод!$S32*BG188/4</f>
        <v>0</v>
      </c>
      <c r="BH232" s="4">
        <f>Ввод!$S32*BH188/4</f>
        <v>0</v>
      </c>
      <c r="BI232" s="4">
        <f>Ввод!$S32*BI188/4</f>
        <v>0</v>
      </c>
      <c r="BJ232" s="4">
        <f>Ввод!$S32*BJ188/4</f>
        <v>0</v>
      </c>
      <c r="BK232" s="4">
        <f>Ввод!$S32*BK188/4</f>
        <v>0</v>
      </c>
      <c r="BL232" s="4">
        <f>Ввод!$S32*BL188/4</f>
        <v>0</v>
      </c>
      <c r="BM232" s="4">
        <f>Ввод!$S32*BM188/4</f>
        <v>0</v>
      </c>
      <c r="BN232" s="4">
        <f>Ввод!$S32*BN188/4</f>
        <v>0</v>
      </c>
      <c r="BO232" s="4">
        <f>Ввод!$S32*BO188/4</f>
        <v>0</v>
      </c>
      <c r="BP232" s="4">
        <f>Ввод!$S32*BP188/4</f>
        <v>0</v>
      </c>
      <c r="BQ232" s="4">
        <f>Ввод!$S32*BQ188/4</f>
        <v>0</v>
      </c>
      <c r="BR232" s="4">
        <f>Ввод!$S32*BR188/4</f>
        <v>0</v>
      </c>
      <c r="BS232" s="4">
        <f>Ввод!$S32*BS188/4</f>
        <v>0</v>
      </c>
      <c r="BT232" s="4">
        <f>Ввод!$S32*BT188/4</f>
        <v>0</v>
      </c>
      <c r="BU232" s="4">
        <f>Ввод!$S32*BU188/4</f>
        <v>0</v>
      </c>
      <c r="BV232" s="4">
        <f>Ввод!$S32*BV188/4</f>
        <v>0</v>
      </c>
      <c r="BW232" s="4">
        <f>Ввод!$S32*BW188/4</f>
        <v>0</v>
      </c>
      <c r="BX232" s="4">
        <f>Ввод!$S32*BX188/4</f>
        <v>0</v>
      </c>
      <c r="BY232" s="4">
        <f>Ввод!$S32*BY188/4</f>
        <v>0</v>
      </c>
      <c r="BZ232" s="4">
        <f>Ввод!$S32*BZ188/4</f>
        <v>0</v>
      </c>
      <c r="CA232" s="4">
        <f>Ввод!$S32*CA188/4</f>
        <v>0</v>
      </c>
      <c r="CB232" s="4">
        <f>Ввод!$S32*CB188/4</f>
        <v>0</v>
      </c>
      <c r="CC232" s="4">
        <f>Ввод!$S32*CC188/4</f>
        <v>0</v>
      </c>
      <c r="CD232" s="4">
        <f>Ввод!$S32*CD188/4</f>
        <v>0</v>
      </c>
      <c r="CE232" s="4">
        <f>Ввод!$S32*CE188/4</f>
        <v>0</v>
      </c>
      <c r="CF232" s="4">
        <f>Ввод!$S32*CF188/4</f>
        <v>0</v>
      </c>
      <c r="CG232" s="4">
        <f>Ввод!$S32*CG188/4</f>
        <v>0</v>
      </c>
      <c r="CH232" s="4">
        <f>Ввод!$S32*CH188/4</f>
        <v>0</v>
      </c>
      <c r="CI232" s="4">
        <f>Ввод!$S32*CI188/4</f>
        <v>0</v>
      </c>
      <c r="CJ232" s="4">
        <f>Ввод!$S32*CJ188/4</f>
        <v>0</v>
      </c>
      <c r="CK232" s="4">
        <f>Ввод!$S32*CK188/4</f>
        <v>0</v>
      </c>
      <c r="CL232" s="4">
        <f>Ввод!$S32*CL188/4</f>
        <v>0</v>
      </c>
      <c r="CM232" s="4">
        <f>Ввод!$S32*CM188/4</f>
        <v>0</v>
      </c>
      <c r="CN232" s="4">
        <f>Ввод!$S32*CN188/4</f>
        <v>0</v>
      </c>
      <c r="CO232" s="4">
        <f>Ввод!$S32*CO188/4</f>
        <v>0</v>
      </c>
      <c r="CP232" s="4">
        <f>Ввод!$S32*CP188/4</f>
        <v>0</v>
      </c>
      <c r="CQ232" s="4">
        <f>Ввод!$S32*CQ188/4</f>
        <v>0</v>
      </c>
      <c r="CR232" s="4">
        <f>Ввод!$S32*CR188/4</f>
        <v>0</v>
      </c>
      <c r="CS232" s="4">
        <f>Ввод!$S32*CS188/4</f>
        <v>0</v>
      </c>
      <c r="CT232" s="4">
        <f>Ввод!$S32*CT188/4</f>
        <v>0</v>
      </c>
      <c r="CU232" s="4">
        <f>Ввод!$S32*CU188/4</f>
        <v>0</v>
      </c>
      <c r="CV232" s="4">
        <f>Ввод!$S32*CV188/4</f>
        <v>0</v>
      </c>
      <c r="CW232" s="4">
        <f>Ввод!$S32*CW188/4</f>
        <v>0</v>
      </c>
      <c r="CX232" s="4">
        <f>Ввод!$S32*CX188/4</f>
        <v>0</v>
      </c>
      <c r="CY232" s="4">
        <f>Ввод!$S32*CY188/4</f>
        <v>0</v>
      </c>
      <c r="CZ232" s="4">
        <f>Ввод!$S32*CZ188/4</f>
        <v>0</v>
      </c>
      <c r="DA232" s="4">
        <f>Ввод!$S32*DA188/4</f>
        <v>0</v>
      </c>
      <c r="DB232" s="4">
        <f>Ввод!$S32*DB188/4</f>
        <v>0</v>
      </c>
      <c r="DC232" s="4">
        <f>Ввод!$S32*DC188/4</f>
        <v>0</v>
      </c>
      <c r="DD232" s="4">
        <f>Ввод!$S32*DD188/4</f>
        <v>0</v>
      </c>
      <c r="DE232" s="4">
        <f>Ввод!$S32*DE188/4</f>
        <v>0</v>
      </c>
      <c r="DF232" s="4">
        <f>Ввод!$S32*DF188/4</f>
        <v>0</v>
      </c>
      <c r="DG232" s="4">
        <f>Ввод!$S32*DG188/4</f>
        <v>0</v>
      </c>
      <c r="DH232" s="4">
        <f>Ввод!$S32*DH188/4</f>
        <v>0</v>
      </c>
      <c r="DI232" s="4">
        <f>Ввод!$S32*DI188/4</f>
        <v>0</v>
      </c>
      <c r="DJ232" s="4">
        <f>Ввод!$S32*DJ188/4</f>
        <v>0</v>
      </c>
    </row>
    <row r="233" spans="1:114">
      <c r="B233" t="str">
        <f t="shared" si="79"/>
        <v>Создание / реконструкция объект №8</v>
      </c>
      <c r="G233" s="7" t="s">
        <v>0</v>
      </c>
      <c r="J233" s="4">
        <f>Ввод!$S33*J189/4</f>
        <v>0</v>
      </c>
      <c r="K233" s="4">
        <f>Ввод!$S33*K189/4</f>
        <v>0</v>
      </c>
      <c r="L233" s="4">
        <f>Ввод!$S33*L189/4</f>
        <v>0</v>
      </c>
      <c r="M233" s="4">
        <f>Ввод!$S33*M189/4</f>
        <v>0</v>
      </c>
      <c r="N233" s="4">
        <f>Ввод!$S33*N189/4</f>
        <v>0</v>
      </c>
      <c r="O233" s="4">
        <f>Ввод!$S33*O189/4</f>
        <v>0</v>
      </c>
      <c r="P233" s="4">
        <f>Ввод!$S33*P189/4</f>
        <v>0</v>
      </c>
      <c r="Q233" s="4">
        <f>Ввод!$S33*Q189/4</f>
        <v>0</v>
      </c>
      <c r="R233" s="4">
        <f>Ввод!$S33*R189/4</f>
        <v>0</v>
      </c>
      <c r="S233" s="4">
        <f>Ввод!$S33*S189/4</f>
        <v>0</v>
      </c>
      <c r="T233" s="4">
        <f>Ввод!$S33*T189/4</f>
        <v>0</v>
      </c>
      <c r="U233" s="4">
        <f>Ввод!$S33*U189/4</f>
        <v>0</v>
      </c>
      <c r="V233" s="4">
        <f>Ввод!$S33*V189/4</f>
        <v>0</v>
      </c>
      <c r="W233" s="4">
        <f>Ввод!$S33*W189/4</f>
        <v>0</v>
      </c>
      <c r="X233" s="4">
        <f>Ввод!$S33*X189/4</f>
        <v>0</v>
      </c>
      <c r="Y233" s="4">
        <f>Ввод!$S33*Y189/4</f>
        <v>0</v>
      </c>
      <c r="Z233" s="4">
        <f>Ввод!$S33*Z189/4</f>
        <v>0</v>
      </c>
      <c r="AA233" s="4">
        <f>Ввод!$S33*AA189/4</f>
        <v>0</v>
      </c>
      <c r="AB233" s="4">
        <f>Ввод!$S33*AB189/4</f>
        <v>0</v>
      </c>
      <c r="AC233" s="4">
        <f>Ввод!$S33*AC189/4</f>
        <v>0</v>
      </c>
      <c r="AD233" s="4">
        <f>Ввод!$S33*AD189/4</f>
        <v>0</v>
      </c>
      <c r="AE233" s="4">
        <f>Ввод!$S33*AE189/4</f>
        <v>0</v>
      </c>
      <c r="AF233" s="4">
        <f>Ввод!$S33*AF189/4</f>
        <v>0</v>
      </c>
      <c r="AG233" s="4">
        <f>Ввод!$S33*AG189/4</f>
        <v>0</v>
      </c>
      <c r="AH233" s="4">
        <f>Ввод!$S33*AH189/4</f>
        <v>0</v>
      </c>
      <c r="AI233" s="4">
        <f>Ввод!$S33*AI189/4</f>
        <v>0</v>
      </c>
      <c r="AJ233" s="4">
        <f>Ввод!$S33*AJ189/4</f>
        <v>0</v>
      </c>
      <c r="AK233" s="4">
        <f>Ввод!$S33*AK189/4</f>
        <v>0</v>
      </c>
      <c r="AL233" s="4">
        <f>Ввод!$S33*AL189/4</f>
        <v>0</v>
      </c>
      <c r="AM233" s="4">
        <f>Ввод!$S33*AM189/4</f>
        <v>0</v>
      </c>
      <c r="AN233" s="4">
        <f>Ввод!$S33*AN189/4</f>
        <v>0</v>
      </c>
      <c r="AO233" s="4">
        <f>Ввод!$S33*AO189/4</f>
        <v>0</v>
      </c>
      <c r="AP233" s="4">
        <f>Ввод!$S33*AP189/4</f>
        <v>0</v>
      </c>
      <c r="AQ233" s="4">
        <f>Ввод!$S33*AQ189/4</f>
        <v>0</v>
      </c>
      <c r="AR233" s="4">
        <f>Ввод!$S33*AR189/4</f>
        <v>0</v>
      </c>
      <c r="AS233" s="4">
        <f>Ввод!$S33*AS189/4</f>
        <v>0</v>
      </c>
      <c r="AT233" s="4">
        <f>Ввод!$S33*AT189/4</f>
        <v>0</v>
      </c>
      <c r="AU233" s="4">
        <f>Ввод!$S33*AU189/4</f>
        <v>0</v>
      </c>
      <c r="AV233" s="4">
        <f>Ввод!$S33*AV189/4</f>
        <v>0</v>
      </c>
      <c r="AW233" s="4">
        <f>Ввод!$S33*AW189/4</f>
        <v>0</v>
      </c>
      <c r="AX233" s="4">
        <f>Ввод!$S33*AX189/4</f>
        <v>0</v>
      </c>
      <c r="AY233" s="4">
        <f>Ввод!$S33*AY189/4</f>
        <v>0</v>
      </c>
      <c r="AZ233" s="4">
        <f>Ввод!$S33*AZ189/4</f>
        <v>0</v>
      </c>
      <c r="BA233" s="4">
        <f>Ввод!$S33*BA189/4</f>
        <v>0</v>
      </c>
      <c r="BB233" s="4">
        <f>Ввод!$S33*BB189/4</f>
        <v>0</v>
      </c>
      <c r="BC233" s="4">
        <f>Ввод!$S33*BC189/4</f>
        <v>0</v>
      </c>
      <c r="BD233" s="4">
        <f>Ввод!$S33*BD189/4</f>
        <v>0</v>
      </c>
      <c r="BE233" s="4">
        <f>Ввод!$S33*BE189/4</f>
        <v>0</v>
      </c>
      <c r="BF233" s="4">
        <f>Ввод!$S33*BF189/4</f>
        <v>0</v>
      </c>
      <c r="BG233" s="4">
        <f>Ввод!$S33*BG189/4</f>
        <v>0</v>
      </c>
      <c r="BH233" s="4">
        <f>Ввод!$S33*BH189/4</f>
        <v>0</v>
      </c>
      <c r="BI233" s="4">
        <f>Ввод!$S33*BI189/4</f>
        <v>0</v>
      </c>
      <c r="BJ233" s="4">
        <f>Ввод!$S33*BJ189/4</f>
        <v>0</v>
      </c>
      <c r="BK233" s="4">
        <f>Ввод!$S33*BK189/4</f>
        <v>0</v>
      </c>
      <c r="BL233" s="4">
        <f>Ввод!$S33*BL189/4</f>
        <v>0</v>
      </c>
      <c r="BM233" s="4">
        <f>Ввод!$S33*BM189/4</f>
        <v>0</v>
      </c>
      <c r="BN233" s="4">
        <f>Ввод!$S33*BN189/4</f>
        <v>0</v>
      </c>
      <c r="BO233" s="4">
        <f>Ввод!$S33*BO189/4</f>
        <v>0</v>
      </c>
      <c r="BP233" s="4">
        <f>Ввод!$S33*BP189/4</f>
        <v>0</v>
      </c>
      <c r="BQ233" s="4">
        <f>Ввод!$S33*BQ189/4</f>
        <v>0</v>
      </c>
      <c r="BR233" s="4">
        <f>Ввод!$S33*BR189/4</f>
        <v>0</v>
      </c>
      <c r="BS233" s="4">
        <f>Ввод!$S33*BS189/4</f>
        <v>0</v>
      </c>
      <c r="BT233" s="4">
        <f>Ввод!$S33*BT189/4</f>
        <v>0</v>
      </c>
      <c r="BU233" s="4">
        <f>Ввод!$S33*BU189/4</f>
        <v>0</v>
      </c>
      <c r="BV233" s="4">
        <f>Ввод!$S33*BV189/4</f>
        <v>0</v>
      </c>
      <c r="BW233" s="4">
        <f>Ввод!$S33*BW189/4</f>
        <v>0</v>
      </c>
      <c r="BX233" s="4">
        <f>Ввод!$S33*BX189/4</f>
        <v>0</v>
      </c>
      <c r="BY233" s="4">
        <f>Ввод!$S33*BY189/4</f>
        <v>0</v>
      </c>
      <c r="BZ233" s="4">
        <f>Ввод!$S33*BZ189/4</f>
        <v>0</v>
      </c>
      <c r="CA233" s="4">
        <f>Ввод!$S33*CA189/4</f>
        <v>0</v>
      </c>
      <c r="CB233" s="4">
        <f>Ввод!$S33*CB189/4</f>
        <v>0</v>
      </c>
      <c r="CC233" s="4">
        <f>Ввод!$S33*CC189/4</f>
        <v>0</v>
      </c>
      <c r="CD233" s="4">
        <f>Ввод!$S33*CD189/4</f>
        <v>0</v>
      </c>
      <c r="CE233" s="4">
        <f>Ввод!$S33*CE189/4</f>
        <v>0</v>
      </c>
      <c r="CF233" s="4">
        <f>Ввод!$S33*CF189/4</f>
        <v>0</v>
      </c>
      <c r="CG233" s="4">
        <f>Ввод!$S33*CG189/4</f>
        <v>0</v>
      </c>
      <c r="CH233" s="4">
        <f>Ввод!$S33*CH189/4</f>
        <v>0</v>
      </c>
      <c r="CI233" s="4">
        <f>Ввод!$S33*CI189/4</f>
        <v>0</v>
      </c>
      <c r="CJ233" s="4">
        <f>Ввод!$S33*CJ189/4</f>
        <v>0</v>
      </c>
      <c r="CK233" s="4">
        <f>Ввод!$S33*CK189/4</f>
        <v>0</v>
      </c>
      <c r="CL233" s="4">
        <f>Ввод!$S33*CL189/4</f>
        <v>0</v>
      </c>
      <c r="CM233" s="4">
        <f>Ввод!$S33*CM189/4</f>
        <v>0</v>
      </c>
      <c r="CN233" s="4">
        <f>Ввод!$S33*CN189/4</f>
        <v>0</v>
      </c>
      <c r="CO233" s="4">
        <f>Ввод!$S33*CO189/4</f>
        <v>0</v>
      </c>
      <c r="CP233" s="4">
        <f>Ввод!$S33*CP189/4</f>
        <v>0</v>
      </c>
      <c r="CQ233" s="4">
        <f>Ввод!$S33*CQ189/4</f>
        <v>0</v>
      </c>
      <c r="CR233" s="4">
        <f>Ввод!$S33*CR189/4</f>
        <v>0</v>
      </c>
      <c r="CS233" s="4">
        <f>Ввод!$S33*CS189/4</f>
        <v>0</v>
      </c>
      <c r="CT233" s="4">
        <f>Ввод!$S33*CT189/4</f>
        <v>0</v>
      </c>
      <c r="CU233" s="4">
        <f>Ввод!$S33*CU189/4</f>
        <v>0</v>
      </c>
      <c r="CV233" s="4">
        <f>Ввод!$S33*CV189/4</f>
        <v>0</v>
      </c>
      <c r="CW233" s="4">
        <f>Ввод!$S33*CW189/4</f>
        <v>0</v>
      </c>
      <c r="CX233" s="4">
        <f>Ввод!$S33*CX189/4</f>
        <v>0</v>
      </c>
      <c r="CY233" s="4">
        <f>Ввод!$S33*CY189/4</f>
        <v>0</v>
      </c>
      <c r="CZ233" s="4">
        <f>Ввод!$S33*CZ189/4</f>
        <v>0</v>
      </c>
      <c r="DA233" s="4">
        <f>Ввод!$S33*DA189/4</f>
        <v>0</v>
      </c>
      <c r="DB233" s="4">
        <f>Ввод!$S33*DB189/4</f>
        <v>0</v>
      </c>
      <c r="DC233" s="4">
        <f>Ввод!$S33*DC189/4</f>
        <v>0</v>
      </c>
      <c r="DD233" s="4">
        <f>Ввод!$S33*DD189/4</f>
        <v>0</v>
      </c>
      <c r="DE233" s="4">
        <f>Ввод!$S33*DE189/4</f>
        <v>0</v>
      </c>
      <c r="DF233" s="4">
        <f>Ввод!$S33*DF189/4</f>
        <v>0</v>
      </c>
      <c r="DG233" s="4">
        <f>Ввод!$S33*DG189/4</f>
        <v>0</v>
      </c>
      <c r="DH233" s="4">
        <f>Ввод!$S33*DH189/4</f>
        <v>0</v>
      </c>
      <c r="DI233" s="4">
        <f>Ввод!$S33*DI189/4</f>
        <v>0</v>
      </c>
      <c r="DJ233" s="4">
        <f>Ввод!$S33*DJ189/4</f>
        <v>0</v>
      </c>
    </row>
    <row r="234" spans="1:114">
      <c r="B234" t="str">
        <f t="shared" si="79"/>
        <v>Создание / реконструкция объект №9</v>
      </c>
      <c r="G234" s="7" t="s">
        <v>0</v>
      </c>
      <c r="J234" s="4">
        <f>Ввод!$S34*J190/4</f>
        <v>0</v>
      </c>
      <c r="K234" s="4">
        <f>Ввод!$S34*K190/4</f>
        <v>0</v>
      </c>
      <c r="L234" s="4">
        <f>Ввод!$S34*L190/4</f>
        <v>0</v>
      </c>
      <c r="M234" s="4">
        <f>Ввод!$S34*M190/4</f>
        <v>0</v>
      </c>
      <c r="N234" s="4">
        <f>Ввод!$S34*N190/4</f>
        <v>0</v>
      </c>
      <c r="O234" s="4">
        <f>Ввод!$S34*O190/4</f>
        <v>0</v>
      </c>
      <c r="P234" s="4">
        <f>Ввод!$S34*P190/4</f>
        <v>0</v>
      </c>
      <c r="Q234" s="4">
        <f>Ввод!$S34*Q190/4</f>
        <v>0</v>
      </c>
      <c r="R234" s="4">
        <f>Ввод!$S34*R190/4</f>
        <v>0</v>
      </c>
      <c r="S234" s="4">
        <f>Ввод!$S34*S190/4</f>
        <v>0</v>
      </c>
      <c r="T234" s="4">
        <f>Ввод!$S34*T190/4</f>
        <v>0</v>
      </c>
      <c r="U234" s="4">
        <f>Ввод!$S34*U190/4</f>
        <v>0</v>
      </c>
      <c r="V234" s="4">
        <f>Ввод!$S34*V190/4</f>
        <v>0</v>
      </c>
      <c r="W234" s="4">
        <f>Ввод!$S34*W190/4</f>
        <v>0</v>
      </c>
      <c r="X234" s="4">
        <f>Ввод!$S34*X190/4</f>
        <v>0</v>
      </c>
      <c r="Y234" s="4">
        <f>Ввод!$S34*Y190/4</f>
        <v>0</v>
      </c>
      <c r="Z234" s="4">
        <f>Ввод!$S34*Z190/4</f>
        <v>0</v>
      </c>
      <c r="AA234" s="4">
        <f>Ввод!$S34*AA190/4</f>
        <v>0</v>
      </c>
      <c r="AB234" s="4">
        <f>Ввод!$S34*AB190/4</f>
        <v>0</v>
      </c>
      <c r="AC234" s="4">
        <f>Ввод!$S34*AC190/4</f>
        <v>0</v>
      </c>
      <c r="AD234" s="4">
        <f>Ввод!$S34*AD190/4</f>
        <v>0</v>
      </c>
      <c r="AE234" s="4">
        <f>Ввод!$S34*AE190/4</f>
        <v>0</v>
      </c>
      <c r="AF234" s="4">
        <f>Ввод!$S34*AF190/4</f>
        <v>0</v>
      </c>
      <c r="AG234" s="4">
        <f>Ввод!$S34*AG190/4</f>
        <v>0</v>
      </c>
      <c r="AH234" s="4">
        <f>Ввод!$S34*AH190/4</f>
        <v>0</v>
      </c>
      <c r="AI234" s="4">
        <f>Ввод!$S34*AI190/4</f>
        <v>0</v>
      </c>
      <c r="AJ234" s="4">
        <f>Ввод!$S34*AJ190/4</f>
        <v>0</v>
      </c>
      <c r="AK234" s="4">
        <f>Ввод!$S34*AK190/4</f>
        <v>0</v>
      </c>
      <c r="AL234" s="4">
        <f>Ввод!$S34*AL190/4</f>
        <v>0</v>
      </c>
      <c r="AM234" s="4">
        <f>Ввод!$S34*AM190/4</f>
        <v>0</v>
      </c>
      <c r="AN234" s="4">
        <f>Ввод!$S34*AN190/4</f>
        <v>0</v>
      </c>
      <c r="AO234" s="4">
        <f>Ввод!$S34*AO190/4</f>
        <v>0</v>
      </c>
      <c r="AP234" s="4">
        <f>Ввод!$S34*AP190/4</f>
        <v>0</v>
      </c>
      <c r="AQ234" s="4">
        <f>Ввод!$S34*AQ190/4</f>
        <v>0</v>
      </c>
      <c r="AR234" s="4">
        <f>Ввод!$S34*AR190/4</f>
        <v>0</v>
      </c>
      <c r="AS234" s="4">
        <f>Ввод!$S34*AS190/4</f>
        <v>0</v>
      </c>
      <c r="AT234" s="4">
        <f>Ввод!$S34*AT190/4</f>
        <v>0</v>
      </c>
      <c r="AU234" s="4">
        <f>Ввод!$S34*AU190/4</f>
        <v>0</v>
      </c>
      <c r="AV234" s="4">
        <f>Ввод!$S34*AV190/4</f>
        <v>0</v>
      </c>
      <c r="AW234" s="4">
        <f>Ввод!$S34*AW190/4</f>
        <v>0</v>
      </c>
      <c r="AX234" s="4">
        <f>Ввод!$S34*AX190/4</f>
        <v>0</v>
      </c>
      <c r="AY234" s="4">
        <f>Ввод!$S34*AY190/4</f>
        <v>0</v>
      </c>
      <c r="AZ234" s="4">
        <f>Ввод!$S34*AZ190/4</f>
        <v>0</v>
      </c>
      <c r="BA234" s="4">
        <f>Ввод!$S34*BA190/4</f>
        <v>0</v>
      </c>
      <c r="BB234" s="4">
        <f>Ввод!$S34*BB190/4</f>
        <v>0</v>
      </c>
      <c r="BC234" s="4">
        <f>Ввод!$S34*BC190/4</f>
        <v>0</v>
      </c>
      <c r="BD234" s="4">
        <f>Ввод!$S34*BD190/4</f>
        <v>0</v>
      </c>
      <c r="BE234" s="4">
        <f>Ввод!$S34*BE190/4</f>
        <v>0</v>
      </c>
      <c r="BF234" s="4">
        <f>Ввод!$S34*BF190/4</f>
        <v>0</v>
      </c>
      <c r="BG234" s="4">
        <f>Ввод!$S34*BG190/4</f>
        <v>0</v>
      </c>
      <c r="BH234" s="4">
        <f>Ввод!$S34*BH190/4</f>
        <v>0</v>
      </c>
      <c r="BI234" s="4">
        <f>Ввод!$S34*BI190/4</f>
        <v>0</v>
      </c>
      <c r="BJ234" s="4">
        <f>Ввод!$S34*BJ190/4</f>
        <v>0</v>
      </c>
      <c r="BK234" s="4">
        <f>Ввод!$S34*BK190/4</f>
        <v>0</v>
      </c>
      <c r="BL234" s="4">
        <f>Ввод!$S34*BL190/4</f>
        <v>0</v>
      </c>
      <c r="BM234" s="4">
        <f>Ввод!$S34*BM190/4</f>
        <v>0</v>
      </c>
      <c r="BN234" s="4">
        <f>Ввод!$S34*BN190/4</f>
        <v>0</v>
      </c>
      <c r="BO234" s="4">
        <f>Ввод!$S34*BO190/4</f>
        <v>0</v>
      </c>
      <c r="BP234" s="4">
        <f>Ввод!$S34*BP190/4</f>
        <v>0</v>
      </c>
      <c r="BQ234" s="4">
        <f>Ввод!$S34*BQ190/4</f>
        <v>0</v>
      </c>
      <c r="BR234" s="4">
        <f>Ввод!$S34*BR190/4</f>
        <v>0</v>
      </c>
      <c r="BS234" s="4">
        <f>Ввод!$S34*BS190/4</f>
        <v>0</v>
      </c>
      <c r="BT234" s="4">
        <f>Ввод!$S34*BT190/4</f>
        <v>0</v>
      </c>
      <c r="BU234" s="4">
        <f>Ввод!$S34*BU190/4</f>
        <v>0</v>
      </c>
      <c r="BV234" s="4">
        <f>Ввод!$S34*BV190/4</f>
        <v>0</v>
      </c>
      <c r="BW234" s="4">
        <f>Ввод!$S34*BW190/4</f>
        <v>0</v>
      </c>
      <c r="BX234" s="4">
        <f>Ввод!$S34*BX190/4</f>
        <v>0</v>
      </c>
      <c r="BY234" s="4">
        <f>Ввод!$S34*BY190/4</f>
        <v>0</v>
      </c>
      <c r="BZ234" s="4">
        <f>Ввод!$S34*BZ190/4</f>
        <v>0</v>
      </c>
      <c r="CA234" s="4">
        <f>Ввод!$S34*CA190/4</f>
        <v>0</v>
      </c>
      <c r="CB234" s="4">
        <f>Ввод!$S34*CB190/4</f>
        <v>0</v>
      </c>
      <c r="CC234" s="4">
        <f>Ввод!$S34*CC190/4</f>
        <v>0</v>
      </c>
      <c r="CD234" s="4">
        <f>Ввод!$S34*CD190/4</f>
        <v>0</v>
      </c>
      <c r="CE234" s="4">
        <f>Ввод!$S34*CE190/4</f>
        <v>0</v>
      </c>
      <c r="CF234" s="4">
        <f>Ввод!$S34*CF190/4</f>
        <v>0</v>
      </c>
      <c r="CG234" s="4">
        <f>Ввод!$S34*CG190/4</f>
        <v>0</v>
      </c>
      <c r="CH234" s="4">
        <f>Ввод!$S34*CH190/4</f>
        <v>0</v>
      </c>
      <c r="CI234" s="4">
        <f>Ввод!$S34*CI190/4</f>
        <v>0</v>
      </c>
      <c r="CJ234" s="4">
        <f>Ввод!$S34*CJ190/4</f>
        <v>0</v>
      </c>
      <c r="CK234" s="4">
        <f>Ввод!$S34*CK190/4</f>
        <v>0</v>
      </c>
      <c r="CL234" s="4">
        <f>Ввод!$S34*CL190/4</f>
        <v>0</v>
      </c>
      <c r="CM234" s="4">
        <f>Ввод!$S34*CM190/4</f>
        <v>0</v>
      </c>
      <c r="CN234" s="4">
        <f>Ввод!$S34*CN190/4</f>
        <v>0</v>
      </c>
      <c r="CO234" s="4">
        <f>Ввод!$S34*CO190/4</f>
        <v>0</v>
      </c>
      <c r="CP234" s="4">
        <f>Ввод!$S34*CP190/4</f>
        <v>0</v>
      </c>
      <c r="CQ234" s="4">
        <f>Ввод!$S34*CQ190/4</f>
        <v>0</v>
      </c>
      <c r="CR234" s="4">
        <f>Ввод!$S34*CR190/4</f>
        <v>0</v>
      </c>
      <c r="CS234" s="4">
        <f>Ввод!$S34*CS190/4</f>
        <v>0</v>
      </c>
      <c r="CT234" s="4">
        <f>Ввод!$S34*CT190/4</f>
        <v>0</v>
      </c>
      <c r="CU234" s="4">
        <f>Ввод!$S34*CU190/4</f>
        <v>0</v>
      </c>
      <c r="CV234" s="4">
        <f>Ввод!$S34*CV190/4</f>
        <v>0</v>
      </c>
      <c r="CW234" s="4">
        <f>Ввод!$S34*CW190/4</f>
        <v>0</v>
      </c>
      <c r="CX234" s="4">
        <f>Ввод!$S34*CX190/4</f>
        <v>0</v>
      </c>
      <c r="CY234" s="4">
        <f>Ввод!$S34*CY190/4</f>
        <v>0</v>
      </c>
      <c r="CZ234" s="4">
        <f>Ввод!$S34*CZ190/4</f>
        <v>0</v>
      </c>
      <c r="DA234" s="4">
        <f>Ввод!$S34*DA190/4</f>
        <v>0</v>
      </c>
      <c r="DB234" s="4">
        <f>Ввод!$S34*DB190/4</f>
        <v>0</v>
      </c>
      <c r="DC234" s="4">
        <f>Ввод!$S34*DC190/4</f>
        <v>0</v>
      </c>
      <c r="DD234" s="4">
        <f>Ввод!$S34*DD190/4</f>
        <v>0</v>
      </c>
      <c r="DE234" s="4">
        <f>Ввод!$S34*DE190/4</f>
        <v>0</v>
      </c>
      <c r="DF234" s="4">
        <f>Ввод!$S34*DF190/4</f>
        <v>0</v>
      </c>
      <c r="DG234" s="4">
        <f>Ввод!$S34*DG190/4</f>
        <v>0</v>
      </c>
      <c r="DH234" s="4">
        <f>Ввод!$S34*DH190/4</f>
        <v>0</v>
      </c>
      <c r="DI234" s="4">
        <f>Ввод!$S34*DI190/4</f>
        <v>0</v>
      </c>
      <c r="DJ234" s="4">
        <f>Ввод!$S34*DJ190/4</f>
        <v>0</v>
      </c>
    </row>
    <row r="235" spans="1:114">
      <c r="B235" t="str">
        <f t="shared" si="79"/>
        <v>Создание / реконструкция объект №10</v>
      </c>
      <c r="G235" s="7" t="s">
        <v>0</v>
      </c>
      <c r="J235" s="4">
        <f>Ввод!$S35*J191/4</f>
        <v>0</v>
      </c>
      <c r="K235" s="4">
        <f>Ввод!$S35*K191/4</f>
        <v>0</v>
      </c>
      <c r="L235" s="4">
        <f>Ввод!$S35*L191/4</f>
        <v>0</v>
      </c>
      <c r="M235" s="4">
        <f>Ввод!$S35*M191/4</f>
        <v>0</v>
      </c>
      <c r="N235" s="4">
        <f>Ввод!$S35*N191/4</f>
        <v>0</v>
      </c>
      <c r="O235" s="4">
        <f>Ввод!$S35*O191/4</f>
        <v>0</v>
      </c>
      <c r="P235" s="4">
        <f>Ввод!$S35*P191/4</f>
        <v>0</v>
      </c>
      <c r="Q235" s="4">
        <f>Ввод!$S35*Q191/4</f>
        <v>0</v>
      </c>
      <c r="R235" s="4">
        <f>Ввод!$S35*R191/4</f>
        <v>0</v>
      </c>
      <c r="S235" s="4">
        <f>Ввод!$S35*S191/4</f>
        <v>0</v>
      </c>
      <c r="T235" s="4">
        <f>Ввод!$S35*T191/4</f>
        <v>0</v>
      </c>
      <c r="U235" s="4">
        <f>Ввод!$S35*U191/4</f>
        <v>0</v>
      </c>
      <c r="V235" s="4">
        <f>Ввод!$S35*V191/4</f>
        <v>0</v>
      </c>
      <c r="W235" s="4">
        <f>Ввод!$S35*W191/4</f>
        <v>0</v>
      </c>
      <c r="X235" s="4">
        <f>Ввод!$S35*X191/4</f>
        <v>0</v>
      </c>
      <c r="Y235" s="4">
        <f>Ввод!$S35*Y191/4</f>
        <v>0</v>
      </c>
      <c r="Z235" s="4">
        <f>Ввод!$S35*Z191/4</f>
        <v>0</v>
      </c>
      <c r="AA235" s="4">
        <f>Ввод!$S35*AA191/4</f>
        <v>0</v>
      </c>
      <c r="AB235" s="4">
        <f>Ввод!$S35*AB191/4</f>
        <v>0</v>
      </c>
      <c r="AC235" s="4">
        <f>Ввод!$S35*AC191/4</f>
        <v>0</v>
      </c>
      <c r="AD235" s="4">
        <f>Ввод!$S35*AD191/4</f>
        <v>0</v>
      </c>
      <c r="AE235" s="4">
        <f>Ввод!$S35*AE191/4</f>
        <v>0</v>
      </c>
      <c r="AF235" s="4">
        <f>Ввод!$S35*AF191/4</f>
        <v>0</v>
      </c>
      <c r="AG235" s="4">
        <f>Ввод!$S35*AG191/4</f>
        <v>0</v>
      </c>
      <c r="AH235" s="4">
        <f>Ввод!$S35*AH191/4</f>
        <v>0</v>
      </c>
      <c r="AI235" s="4">
        <f>Ввод!$S35*AI191/4</f>
        <v>0</v>
      </c>
      <c r="AJ235" s="4">
        <f>Ввод!$S35*AJ191/4</f>
        <v>0</v>
      </c>
      <c r="AK235" s="4">
        <f>Ввод!$S35*AK191/4</f>
        <v>0</v>
      </c>
      <c r="AL235" s="4">
        <f>Ввод!$S35*AL191/4</f>
        <v>0</v>
      </c>
      <c r="AM235" s="4">
        <f>Ввод!$S35*AM191/4</f>
        <v>0</v>
      </c>
      <c r="AN235" s="4">
        <f>Ввод!$S35*AN191/4</f>
        <v>0</v>
      </c>
      <c r="AO235" s="4">
        <f>Ввод!$S35*AO191/4</f>
        <v>0</v>
      </c>
      <c r="AP235" s="4">
        <f>Ввод!$S35*AP191/4</f>
        <v>0</v>
      </c>
      <c r="AQ235" s="4">
        <f>Ввод!$S35*AQ191/4</f>
        <v>0</v>
      </c>
      <c r="AR235" s="4">
        <f>Ввод!$S35*AR191/4</f>
        <v>0</v>
      </c>
      <c r="AS235" s="4">
        <f>Ввод!$S35*AS191/4</f>
        <v>0</v>
      </c>
      <c r="AT235" s="4">
        <f>Ввод!$S35*AT191/4</f>
        <v>0</v>
      </c>
      <c r="AU235" s="4">
        <f>Ввод!$S35*AU191/4</f>
        <v>0</v>
      </c>
      <c r="AV235" s="4">
        <f>Ввод!$S35*AV191/4</f>
        <v>0</v>
      </c>
      <c r="AW235" s="4">
        <f>Ввод!$S35*AW191/4</f>
        <v>0</v>
      </c>
      <c r="AX235" s="4">
        <f>Ввод!$S35*AX191/4</f>
        <v>0</v>
      </c>
      <c r="AY235" s="4">
        <f>Ввод!$S35*AY191/4</f>
        <v>0</v>
      </c>
      <c r="AZ235" s="4">
        <f>Ввод!$S35*AZ191/4</f>
        <v>0</v>
      </c>
      <c r="BA235" s="4">
        <f>Ввод!$S35*BA191/4</f>
        <v>0</v>
      </c>
      <c r="BB235" s="4">
        <f>Ввод!$S35*BB191/4</f>
        <v>0</v>
      </c>
      <c r="BC235" s="4">
        <f>Ввод!$S35*BC191/4</f>
        <v>0</v>
      </c>
      <c r="BD235" s="4">
        <f>Ввод!$S35*BD191/4</f>
        <v>0</v>
      </c>
      <c r="BE235" s="4">
        <f>Ввод!$S35*BE191/4</f>
        <v>0</v>
      </c>
      <c r="BF235" s="4">
        <f>Ввод!$S35*BF191/4</f>
        <v>0</v>
      </c>
      <c r="BG235" s="4">
        <f>Ввод!$S35*BG191/4</f>
        <v>0</v>
      </c>
      <c r="BH235" s="4">
        <f>Ввод!$S35*BH191/4</f>
        <v>0</v>
      </c>
      <c r="BI235" s="4">
        <f>Ввод!$S35*BI191/4</f>
        <v>0</v>
      </c>
      <c r="BJ235" s="4">
        <f>Ввод!$S35*BJ191/4</f>
        <v>0</v>
      </c>
      <c r="BK235" s="4">
        <f>Ввод!$S35*BK191/4</f>
        <v>0</v>
      </c>
      <c r="BL235" s="4">
        <f>Ввод!$S35*BL191/4</f>
        <v>0</v>
      </c>
      <c r="BM235" s="4">
        <f>Ввод!$S35*BM191/4</f>
        <v>0</v>
      </c>
      <c r="BN235" s="4">
        <f>Ввод!$S35*BN191/4</f>
        <v>0</v>
      </c>
      <c r="BO235" s="4">
        <f>Ввод!$S35*BO191/4</f>
        <v>0</v>
      </c>
      <c r="BP235" s="4">
        <f>Ввод!$S35*BP191/4</f>
        <v>0</v>
      </c>
      <c r="BQ235" s="4">
        <f>Ввод!$S35*BQ191/4</f>
        <v>0</v>
      </c>
      <c r="BR235" s="4">
        <f>Ввод!$S35*BR191/4</f>
        <v>0</v>
      </c>
      <c r="BS235" s="4">
        <f>Ввод!$S35*BS191/4</f>
        <v>0</v>
      </c>
      <c r="BT235" s="4">
        <f>Ввод!$S35*BT191/4</f>
        <v>0</v>
      </c>
      <c r="BU235" s="4">
        <f>Ввод!$S35*BU191/4</f>
        <v>0</v>
      </c>
      <c r="BV235" s="4">
        <f>Ввод!$S35*BV191/4</f>
        <v>0</v>
      </c>
      <c r="BW235" s="4">
        <f>Ввод!$S35*BW191/4</f>
        <v>0</v>
      </c>
      <c r="BX235" s="4">
        <f>Ввод!$S35*BX191/4</f>
        <v>0</v>
      </c>
      <c r="BY235" s="4">
        <f>Ввод!$S35*BY191/4</f>
        <v>0</v>
      </c>
      <c r="BZ235" s="4">
        <f>Ввод!$S35*BZ191/4</f>
        <v>0</v>
      </c>
      <c r="CA235" s="4">
        <f>Ввод!$S35*CA191/4</f>
        <v>0</v>
      </c>
      <c r="CB235" s="4">
        <f>Ввод!$S35*CB191/4</f>
        <v>0</v>
      </c>
      <c r="CC235" s="4">
        <f>Ввод!$S35*CC191/4</f>
        <v>0</v>
      </c>
      <c r="CD235" s="4">
        <f>Ввод!$S35*CD191/4</f>
        <v>0</v>
      </c>
      <c r="CE235" s="4">
        <f>Ввод!$S35*CE191/4</f>
        <v>0</v>
      </c>
      <c r="CF235" s="4">
        <f>Ввод!$S35*CF191/4</f>
        <v>0</v>
      </c>
      <c r="CG235" s="4">
        <f>Ввод!$S35*CG191/4</f>
        <v>0</v>
      </c>
      <c r="CH235" s="4">
        <f>Ввод!$S35*CH191/4</f>
        <v>0</v>
      </c>
      <c r="CI235" s="4">
        <f>Ввод!$S35*CI191/4</f>
        <v>0</v>
      </c>
      <c r="CJ235" s="4">
        <f>Ввод!$S35*CJ191/4</f>
        <v>0</v>
      </c>
      <c r="CK235" s="4">
        <f>Ввод!$S35*CK191/4</f>
        <v>0</v>
      </c>
      <c r="CL235" s="4">
        <f>Ввод!$S35*CL191/4</f>
        <v>0</v>
      </c>
      <c r="CM235" s="4">
        <f>Ввод!$S35*CM191/4</f>
        <v>0</v>
      </c>
      <c r="CN235" s="4">
        <f>Ввод!$S35*CN191/4</f>
        <v>0</v>
      </c>
      <c r="CO235" s="4">
        <f>Ввод!$S35*CO191/4</f>
        <v>0</v>
      </c>
      <c r="CP235" s="4">
        <f>Ввод!$S35*CP191/4</f>
        <v>0</v>
      </c>
      <c r="CQ235" s="4">
        <f>Ввод!$S35*CQ191/4</f>
        <v>0</v>
      </c>
      <c r="CR235" s="4">
        <f>Ввод!$S35*CR191/4</f>
        <v>0</v>
      </c>
      <c r="CS235" s="4">
        <f>Ввод!$S35*CS191/4</f>
        <v>0</v>
      </c>
      <c r="CT235" s="4">
        <f>Ввод!$S35*CT191/4</f>
        <v>0</v>
      </c>
      <c r="CU235" s="4">
        <f>Ввод!$S35*CU191/4</f>
        <v>0</v>
      </c>
      <c r="CV235" s="4">
        <f>Ввод!$S35*CV191/4</f>
        <v>0</v>
      </c>
      <c r="CW235" s="4">
        <f>Ввод!$S35*CW191/4</f>
        <v>0</v>
      </c>
      <c r="CX235" s="4">
        <f>Ввод!$S35*CX191/4</f>
        <v>0</v>
      </c>
      <c r="CY235" s="4">
        <f>Ввод!$S35*CY191/4</f>
        <v>0</v>
      </c>
      <c r="CZ235" s="4">
        <f>Ввод!$S35*CZ191/4</f>
        <v>0</v>
      </c>
      <c r="DA235" s="4">
        <f>Ввод!$S35*DA191/4</f>
        <v>0</v>
      </c>
      <c r="DB235" s="4">
        <f>Ввод!$S35*DB191/4</f>
        <v>0</v>
      </c>
      <c r="DC235" s="4">
        <f>Ввод!$S35*DC191/4</f>
        <v>0</v>
      </c>
      <c r="DD235" s="4">
        <f>Ввод!$S35*DD191/4</f>
        <v>0</v>
      </c>
      <c r="DE235" s="4">
        <f>Ввод!$S35*DE191/4</f>
        <v>0</v>
      </c>
      <c r="DF235" s="4">
        <f>Ввод!$S35*DF191/4</f>
        <v>0</v>
      </c>
      <c r="DG235" s="4">
        <f>Ввод!$S35*DG191/4</f>
        <v>0</v>
      </c>
      <c r="DH235" s="4">
        <f>Ввод!$S35*DH191/4</f>
        <v>0</v>
      </c>
      <c r="DI235" s="4">
        <f>Ввод!$S35*DI191/4</f>
        <v>0</v>
      </c>
      <c r="DJ235" s="4">
        <f>Ввод!$S35*DJ191/4</f>
        <v>0</v>
      </c>
    </row>
    <row r="236" spans="1:114">
      <c r="B236" t="str">
        <f t="shared" si="79"/>
        <v>Создание / реконструкция объект №11</v>
      </c>
      <c r="G236" s="7" t="s">
        <v>0</v>
      </c>
      <c r="J236" s="4">
        <f>Ввод!$S36*J192/4</f>
        <v>0</v>
      </c>
      <c r="K236" s="4">
        <f>Ввод!$S36*K192/4</f>
        <v>0</v>
      </c>
      <c r="L236" s="4">
        <f>Ввод!$S36*L192/4</f>
        <v>0</v>
      </c>
      <c r="M236" s="4">
        <f>Ввод!$S36*M192/4</f>
        <v>0</v>
      </c>
      <c r="N236" s="4">
        <f>Ввод!$S36*N192/4</f>
        <v>0</v>
      </c>
      <c r="O236" s="4">
        <f>Ввод!$S36*O192/4</f>
        <v>0</v>
      </c>
      <c r="P236" s="4">
        <f>Ввод!$S36*P192/4</f>
        <v>0</v>
      </c>
      <c r="Q236" s="4">
        <f>Ввод!$S36*Q192/4</f>
        <v>0</v>
      </c>
      <c r="R236" s="4">
        <f>Ввод!$S36*R192/4</f>
        <v>0</v>
      </c>
      <c r="S236" s="4">
        <f>Ввод!$S36*S192/4</f>
        <v>0</v>
      </c>
      <c r="T236" s="4">
        <f>Ввод!$S36*T192/4</f>
        <v>0</v>
      </c>
      <c r="U236" s="4">
        <f>Ввод!$S36*U192/4</f>
        <v>0</v>
      </c>
      <c r="V236" s="4">
        <f>Ввод!$S36*V192/4</f>
        <v>0</v>
      </c>
      <c r="W236" s="4">
        <f>Ввод!$S36*W192/4</f>
        <v>0</v>
      </c>
      <c r="X236" s="4">
        <f>Ввод!$S36*X192/4</f>
        <v>0</v>
      </c>
      <c r="Y236" s="4">
        <f>Ввод!$S36*Y192/4</f>
        <v>0</v>
      </c>
      <c r="Z236" s="4">
        <f>Ввод!$S36*Z192/4</f>
        <v>0</v>
      </c>
      <c r="AA236" s="4">
        <f>Ввод!$S36*AA192/4</f>
        <v>0</v>
      </c>
      <c r="AB236" s="4">
        <f>Ввод!$S36*AB192/4</f>
        <v>0</v>
      </c>
      <c r="AC236" s="4">
        <f>Ввод!$S36*AC192/4</f>
        <v>0</v>
      </c>
      <c r="AD236" s="4">
        <f>Ввод!$S36*AD192/4</f>
        <v>0</v>
      </c>
      <c r="AE236" s="4">
        <f>Ввод!$S36*AE192/4</f>
        <v>0</v>
      </c>
      <c r="AF236" s="4">
        <f>Ввод!$S36*AF192/4</f>
        <v>0</v>
      </c>
      <c r="AG236" s="4">
        <f>Ввод!$S36*AG192/4</f>
        <v>0</v>
      </c>
      <c r="AH236" s="4">
        <f>Ввод!$S36*AH192/4</f>
        <v>0</v>
      </c>
      <c r="AI236" s="4">
        <f>Ввод!$S36*AI192/4</f>
        <v>0</v>
      </c>
      <c r="AJ236" s="4">
        <f>Ввод!$S36*AJ192/4</f>
        <v>0</v>
      </c>
      <c r="AK236" s="4">
        <f>Ввод!$S36*AK192/4</f>
        <v>0</v>
      </c>
      <c r="AL236" s="4">
        <f>Ввод!$S36*AL192/4</f>
        <v>0</v>
      </c>
      <c r="AM236" s="4">
        <f>Ввод!$S36*AM192/4</f>
        <v>0</v>
      </c>
      <c r="AN236" s="4">
        <f>Ввод!$S36*AN192/4</f>
        <v>0</v>
      </c>
      <c r="AO236" s="4">
        <f>Ввод!$S36*AO192/4</f>
        <v>0</v>
      </c>
      <c r="AP236" s="4">
        <f>Ввод!$S36*AP192/4</f>
        <v>0</v>
      </c>
      <c r="AQ236" s="4">
        <f>Ввод!$S36*AQ192/4</f>
        <v>0</v>
      </c>
      <c r="AR236" s="4">
        <f>Ввод!$S36*AR192/4</f>
        <v>0</v>
      </c>
      <c r="AS236" s="4">
        <f>Ввод!$S36*AS192/4</f>
        <v>0</v>
      </c>
      <c r="AT236" s="4">
        <f>Ввод!$S36*AT192/4</f>
        <v>0</v>
      </c>
      <c r="AU236" s="4">
        <f>Ввод!$S36*AU192/4</f>
        <v>0</v>
      </c>
      <c r="AV236" s="4">
        <f>Ввод!$S36*AV192/4</f>
        <v>0</v>
      </c>
      <c r="AW236" s="4">
        <f>Ввод!$S36*AW192/4</f>
        <v>0</v>
      </c>
      <c r="AX236" s="4">
        <f>Ввод!$S36*AX192/4</f>
        <v>0</v>
      </c>
      <c r="AY236" s="4">
        <f>Ввод!$S36*AY192/4</f>
        <v>0</v>
      </c>
      <c r="AZ236" s="4">
        <f>Ввод!$S36*AZ192/4</f>
        <v>0</v>
      </c>
      <c r="BA236" s="4">
        <f>Ввод!$S36*BA192/4</f>
        <v>0</v>
      </c>
      <c r="BB236" s="4">
        <f>Ввод!$S36*BB192/4</f>
        <v>0</v>
      </c>
      <c r="BC236" s="4">
        <f>Ввод!$S36*BC192/4</f>
        <v>0</v>
      </c>
      <c r="BD236" s="4">
        <f>Ввод!$S36*BD192/4</f>
        <v>0</v>
      </c>
      <c r="BE236" s="4">
        <f>Ввод!$S36*BE192/4</f>
        <v>0</v>
      </c>
      <c r="BF236" s="4">
        <f>Ввод!$S36*BF192/4</f>
        <v>0</v>
      </c>
      <c r="BG236" s="4">
        <f>Ввод!$S36*BG192/4</f>
        <v>0</v>
      </c>
      <c r="BH236" s="4">
        <f>Ввод!$S36*BH192/4</f>
        <v>0</v>
      </c>
      <c r="BI236" s="4">
        <f>Ввод!$S36*BI192/4</f>
        <v>0</v>
      </c>
      <c r="BJ236" s="4">
        <f>Ввод!$S36*BJ192/4</f>
        <v>0</v>
      </c>
      <c r="BK236" s="4">
        <f>Ввод!$S36*BK192/4</f>
        <v>0</v>
      </c>
      <c r="BL236" s="4">
        <f>Ввод!$S36*BL192/4</f>
        <v>0</v>
      </c>
      <c r="BM236" s="4">
        <f>Ввод!$S36*BM192/4</f>
        <v>0</v>
      </c>
      <c r="BN236" s="4">
        <f>Ввод!$S36*BN192/4</f>
        <v>0</v>
      </c>
      <c r="BO236" s="4">
        <f>Ввод!$S36*BO192/4</f>
        <v>0</v>
      </c>
      <c r="BP236" s="4">
        <f>Ввод!$S36*BP192/4</f>
        <v>0</v>
      </c>
      <c r="BQ236" s="4">
        <f>Ввод!$S36*BQ192/4</f>
        <v>0</v>
      </c>
      <c r="BR236" s="4">
        <f>Ввод!$S36*BR192/4</f>
        <v>0</v>
      </c>
      <c r="BS236" s="4">
        <f>Ввод!$S36*BS192/4</f>
        <v>0</v>
      </c>
      <c r="BT236" s="4">
        <f>Ввод!$S36*BT192/4</f>
        <v>0</v>
      </c>
      <c r="BU236" s="4">
        <f>Ввод!$S36*BU192/4</f>
        <v>0</v>
      </c>
      <c r="BV236" s="4">
        <f>Ввод!$S36*BV192/4</f>
        <v>0</v>
      </c>
      <c r="BW236" s="4">
        <f>Ввод!$S36*BW192/4</f>
        <v>0</v>
      </c>
      <c r="BX236" s="4">
        <f>Ввод!$S36*BX192/4</f>
        <v>0</v>
      </c>
      <c r="BY236" s="4">
        <f>Ввод!$S36*BY192/4</f>
        <v>0</v>
      </c>
      <c r="BZ236" s="4">
        <f>Ввод!$S36*BZ192/4</f>
        <v>0</v>
      </c>
      <c r="CA236" s="4">
        <f>Ввод!$S36*CA192/4</f>
        <v>0</v>
      </c>
      <c r="CB236" s="4">
        <f>Ввод!$S36*CB192/4</f>
        <v>0</v>
      </c>
      <c r="CC236" s="4">
        <f>Ввод!$S36*CC192/4</f>
        <v>0</v>
      </c>
      <c r="CD236" s="4">
        <f>Ввод!$S36*CD192/4</f>
        <v>0</v>
      </c>
      <c r="CE236" s="4">
        <f>Ввод!$S36*CE192/4</f>
        <v>0</v>
      </c>
      <c r="CF236" s="4">
        <f>Ввод!$S36*CF192/4</f>
        <v>0</v>
      </c>
      <c r="CG236" s="4">
        <f>Ввод!$S36*CG192/4</f>
        <v>0</v>
      </c>
      <c r="CH236" s="4">
        <f>Ввод!$S36*CH192/4</f>
        <v>0</v>
      </c>
      <c r="CI236" s="4">
        <f>Ввод!$S36*CI192/4</f>
        <v>0</v>
      </c>
      <c r="CJ236" s="4">
        <f>Ввод!$S36*CJ192/4</f>
        <v>0</v>
      </c>
      <c r="CK236" s="4">
        <f>Ввод!$S36*CK192/4</f>
        <v>0</v>
      </c>
      <c r="CL236" s="4">
        <f>Ввод!$S36*CL192/4</f>
        <v>0</v>
      </c>
      <c r="CM236" s="4">
        <f>Ввод!$S36*CM192/4</f>
        <v>0</v>
      </c>
      <c r="CN236" s="4">
        <f>Ввод!$S36*CN192/4</f>
        <v>0</v>
      </c>
      <c r="CO236" s="4">
        <f>Ввод!$S36*CO192/4</f>
        <v>0</v>
      </c>
      <c r="CP236" s="4">
        <f>Ввод!$S36*CP192/4</f>
        <v>0</v>
      </c>
      <c r="CQ236" s="4">
        <f>Ввод!$S36*CQ192/4</f>
        <v>0</v>
      </c>
      <c r="CR236" s="4">
        <f>Ввод!$S36*CR192/4</f>
        <v>0</v>
      </c>
      <c r="CS236" s="4">
        <f>Ввод!$S36*CS192/4</f>
        <v>0</v>
      </c>
      <c r="CT236" s="4">
        <f>Ввод!$S36*CT192/4</f>
        <v>0</v>
      </c>
      <c r="CU236" s="4">
        <f>Ввод!$S36*CU192/4</f>
        <v>0</v>
      </c>
      <c r="CV236" s="4">
        <f>Ввод!$S36*CV192/4</f>
        <v>0</v>
      </c>
      <c r="CW236" s="4">
        <f>Ввод!$S36*CW192/4</f>
        <v>0</v>
      </c>
      <c r="CX236" s="4">
        <f>Ввод!$S36*CX192/4</f>
        <v>0</v>
      </c>
      <c r="CY236" s="4">
        <f>Ввод!$S36*CY192/4</f>
        <v>0</v>
      </c>
      <c r="CZ236" s="4">
        <f>Ввод!$S36*CZ192/4</f>
        <v>0</v>
      </c>
      <c r="DA236" s="4">
        <f>Ввод!$S36*DA192/4</f>
        <v>0</v>
      </c>
      <c r="DB236" s="4">
        <f>Ввод!$S36*DB192/4</f>
        <v>0</v>
      </c>
      <c r="DC236" s="4">
        <f>Ввод!$S36*DC192/4</f>
        <v>0</v>
      </c>
      <c r="DD236" s="4">
        <f>Ввод!$S36*DD192/4</f>
        <v>0</v>
      </c>
      <c r="DE236" s="4">
        <f>Ввод!$S36*DE192/4</f>
        <v>0</v>
      </c>
      <c r="DF236" s="4">
        <f>Ввод!$S36*DF192/4</f>
        <v>0</v>
      </c>
      <c r="DG236" s="4">
        <f>Ввод!$S36*DG192/4</f>
        <v>0</v>
      </c>
      <c r="DH236" s="4">
        <f>Ввод!$S36*DH192/4</f>
        <v>0</v>
      </c>
      <c r="DI236" s="4">
        <f>Ввод!$S36*DI192/4</f>
        <v>0</v>
      </c>
      <c r="DJ236" s="4">
        <f>Ввод!$S36*DJ192/4</f>
        <v>0</v>
      </c>
    </row>
    <row r="237" spans="1:114">
      <c r="B237" t="str">
        <f t="shared" si="79"/>
        <v>Создание / реконструкция объект №12</v>
      </c>
      <c r="G237" s="7" t="s">
        <v>0</v>
      </c>
      <c r="J237" s="4">
        <f>Ввод!$S37*J193/4</f>
        <v>0</v>
      </c>
      <c r="K237" s="4">
        <f>Ввод!$S37*K193/4</f>
        <v>0</v>
      </c>
      <c r="L237" s="4">
        <f>Ввод!$S37*L193/4</f>
        <v>0</v>
      </c>
      <c r="M237" s="4">
        <f>Ввод!$S37*M193/4</f>
        <v>0</v>
      </c>
      <c r="N237" s="4">
        <f>Ввод!$S37*N193/4</f>
        <v>0</v>
      </c>
      <c r="O237" s="4">
        <f>Ввод!$S37*O193/4</f>
        <v>0</v>
      </c>
      <c r="P237" s="4">
        <f>Ввод!$S37*P193/4</f>
        <v>0</v>
      </c>
      <c r="Q237" s="4">
        <f>Ввод!$S37*Q193/4</f>
        <v>0</v>
      </c>
      <c r="R237" s="4">
        <f>Ввод!$S37*R193/4</f>
        <v>0</v>
      </c>
      <c r="S237" s="4">
        <f>Ввод!$S37*S193/4</f>
        <v>0</v>
      </c>
      <c r="T237" s="4">
        <f>Ввод!$S37*T193/4</f>
        <v>0</v>
      </c>
      <c r="U237" s="4">
        <f>Ввод!$S37*U193/4</f>
        <v>0</v>
      </c>
      <c r="V237" s="4">
        <f>Ввод!$S37*V193/4</f>
        <v>0</v>
      </c>
      <c r="W237" s="4">
        <f>Ввод!$S37*W193/4</f>
        <v>0</v>
      </c>
      <c r="X237" s="4">
        <f>Ввод!$S37*X193/4</f>
        <v>0</v>
      </c>
      <c r="Y237" s="4">
        <f>Ввод!$S37*Y193/4</f>
        <v>0</v>
      </c>
      <c r="Z237" s="4">
        <f>Ввод!$S37*Z193/4</f>
        <v>0</v>
      </c>
      <c r="AA237" s="4">
        <f>Ввод!$S37*AA193/4</f>
        <v>0</v>
      </c>
      <c r="AB237" s="4">
        <f>Ввод!$S37*AB193/4</f>
        <v>0</v>
      </c>
      <c r="AC237" s="4">
        <f>Ввод!$S37*AC193/4</f>
        <v>0</v>
      </c>
      <c r="AD237" s="4">
        <f>Ввод!$S37*AD193/4</f>
        <v>0</v>
      </c>
      <c r="AE237" s="4">
        <f>Ввод!$S37*AE193/4</f>
        <v>0</v>
      </c>
      <c r="AF237" s="4">
        <f>Ввод!$S37*AF193/4</f>
        <v>0</v>
      </c>
      <c r="AG237" s="4">
        <f>Ввод!$S37*AG193/4</f>
        <v>0</v>
      </c>
      <c r="AH237" s="4">
        <f>Ввод!$S37*AH193/4</f>
        <v>0</v>
      </c>
      <c r="AI237" s="4">
        <f>Ввод!$S37*AI193/4</f>
        <v>0</v>
      </c>
      <c r="AJ237" s="4">
        <f>Ввод!$S37*AJ193/4</f>
        <v>0</v>
      </c>
      <c r="AK237" s="4">
        <f>Ввод!$S37*AK193/4</f>
        <v>0</v>
      </c>
      <c r="AL237" s="4">
        <f>Ввод!$S37*AL193/4</f>
        <v>0</v>
      </c>
      <c r="AM237" s="4">
        <f>Ввод!$S37*AM193/4</f>
        <v>0</v>
      </c>
      <c r="AN237" s="4">
        <f>Ввод!$S37*AN193/4</f>
        <v>0</v>
      </c>
      <c r="AO237" s="4">
        <f>Ввод!$S37*AO193/4</f>
        <v>0</v>
      </c>
      <c r="AP237" s="4">
        <f>Ввод!$S37*AP193/4</f>
        <v>0</v>
      </c>
      <c r="AQ237" s="4">
        <f>Ввод!$S37*AQ193/4</f>
        <v>0</v>
      </c>
      <c r="AR237" s="4">
        <f>Ввод!$S37*AR193/4</f>
        <v>0</v>
      </c>
      <c r="AS237" s="4">
        <f>Ввод!$S37*AS193/4</f>
        <v>0</v>
      </c>
      <c r="AT237" s="4">
        <f>Ввод!$S37*AT193/4</f>
        <v>0</v>
      </c>
      <c r="AU237" s="4">
        <f>Ввод!$S37*AU193/4</f>
        <v>0</v>
      </c>
      <c r="AV237" s="4">
        <f>Ввод!$S37*AV193/4</f>
        <v>0</v>
      </c>
      <c r="AW237" s="4">
        <f>Ввод!$S37*AW193/4</f>
        <v>0</v>
      </c>
      <c r="AX237" s="4">
        <f>Ввод!$S37*AX193/4</f>
        <v>0</v>
      </c>
      <c r="AY237" s="4">
        <f>Ввод!$S37*AY193/4</f>
        <v>0</v>
      </c>
      <c r="AZ237" s="4">
        <f>Ввод!$S37*AZ193/4</f>
        <v>0</v>
      </c>
      <c r="BA237" s="4">
        <f>Ввод!$S37*BA193/4</f>
        <v>0</v>
      </c>
      <c r="BB237" s="4">
        <f>Ввод!$S37*BB193/4</f>
        <v>0</v>
      </c>
      <c r="BC237" s="4">
        <f>Ввод!$S37*BC193/4</f>
        <v>0</v>
      </c>
      <c r="BD237" s="4">
        <f>Ввод!$S37*BD193/4</f>
        <v>0</v>
      </c>
      <c r="BE237" s="4">
        <f>Ввод!$S37*BE193/4</f>
        <v>0</v>
      </c>
      <c r="BF237" s="4">
        <f>Ввод!$S37*BF193/4</f>
        <v>0</v>
      </c>
      <c r="BG237" s="4">
        <f>Ввод!$S37*BG193/4</f>
        <v>0</v>
      </c>
      <c r="BH237" s="4">
        <f>Ввод!$S37*BH193/4</f>
        <v>0</v>
      </c>
      <c r="BI237" s="4">
        <f>Ввод!$S37*BI193/4</f>
        <v>0</v>
      </c>
      <c r="BJ237" s="4">
        <f>Ввод!$S37*BJ193/4</f>
        <v>0</v>
      </c>
      <c r="BK237" s="4">
        <f>Ввод!$S37*BK193/4</f>
        <v>0</v>
      </c>
      <c r="BL237" s="4">
        <f>Ввод!$S37*BL193/4</f>
        <v>0</v>
      </c>
      <c r="BM237" s="4">
        <f>Ввод!$S37*BM193/4</f>
        <v>0</v>
      </c>
      <c r="BN237" s="4">
        <f>Ввод!$S37*BN193/4</f>
        <v>0</v>
      </c>
      <c r="BO237" s="4">
        <f>Ввод!$S37*BO193/4</f>
        <v>0</v>
      </c>
      <c r="BP237" s="4">
        <f>Ввод!$S37*BP193/4</f>
        <v>0</v>
      </c>
      <c r="BQ237" s="4">
        <f>Ввод!$S37*BQ193/4</f>
        <v>0</v>
      </c>
      <c r="BR237" s="4">
        <f>Ввод!$S37*BR193/4</f>
        <v>0</v>
      </c>
      <c r="BS237" s="4">
        <f>Ввод!$S37*BS193/4</f>
        <v>0</v>
      </c>
      <c r="BT237" s="4">
        <f>Ввод!$S37*BT193/4</f>
        <v>0</v>
      </c>
      <c r="BU237" s="4">
        <f>Ввод!$S37*BU193/4</f>
        <v>0</v>
      </c>
      <c r="BV237" s="4">
        <f>Ввод!$S37*BV193/4</f>
        <v>0</v>
      </c>
      <c r="BW237" s="4">
        <f>Ввод!$S37*BW193/4</f>
        <v>0</v>
      </c>
      <c r="BX237" s="4">
        <f>Ввод!$S37*BX193/4</f>
        <v>0</v>
      </c>
      <c r="BY237" s="4">
        <f>Ввод!$S37*BY193/4</f>
        <v>0</v>
      </c>
      <c r="BZ237" s="4">
        <f>Ввод!$S37*BZ193/4</f>
        <v>0</v>
      </c>
      <c r="CA237" s="4">
        <f>Ввод!$S37*CA193/4</f>
        <v>0</v>
      </c>
      <c r="CB237" s="4">
        <f>Ввод!$S37*CB193/4</f>
        <v>0</v>
      </c>
      <c r="CC237" s="4">
        <f>Ввод!$S37*CC193/4</f>
        <v>0</v>
      </c>
      <c r="CD237" s="4">
        <f>Ввод!$S37*CD193/4</f>
        <v>0</v>
      </c>
      <c r="CE237" s="4">
        <f>Ввод!$S37*CE193/4</f>
        <v>0</v>
      </c>
      <c r="CF237" s="4">
        <f>Ввод!$S37*CF193/4</f>
        <v>0</v>
      </c>
      <c r="CG237" s="4">
        <f>Ввод!$S37*CG193/4</f>
        <v>0</v>
      </c>
      <c r="CH237" s="4">
        <f>Ввод!$S37*CH193/4</f>
        <v>0</v>
      </c>
      <c r="CI237" s="4">
        <f>Ввод!$S37*CI193/4</f>
        <v>0</v>
      </c>
      <c r="CJ237" s="4">
        <f>Ввод!$S37*CJ193/4</f>
        <v>0</v>
      </c>
      <c r="CK237" s="4">
        <f>Ввод!$S37*CK193/4</f>
        <v>0</v>
      </c>
      <c r="CL237" s="4">
        <f>Ввод!$S37*CL193/4</f>
        <v>0</v>
      </c>
      <c r="CM237" s="4">
        <f>Ввод!$S37*CM193/4</f>
        <v>0</v>
      </c>
      <c r="CN237" s="4">
        <f>Ввод!$S37*CN193/4</f>
        <v>0</v>
      </c>
      <c r="CO237" s="4">
        <f>Ввод!$S37*CO193/4</f>
        <v>0</v>
      </c>
      <c r="CP237" s="4">
        <f>Ввод!$S37*CP193/4</f>
        <v>0</v>
      </c>
      <c r="CQ237" s="4">
        <f>Ввод!$S37*CQ193/4</f>
        <v>0</v>
      </c>
      <c r="CR237" s="4">
        <f>Ввод!$S37*CR193/4</f>
        <v>0</v>
      </c>
      <c r="CS237" s="4">
        <f>Ввод!$S37*CS193/4</f>
        <v>0</v>
      </c>
      <c r="CT237" s="4">
        <f>Ввод!$S37*CT193/4</f>
        <v>0</v>
      </c>
      <c r="CU237" s="4">
        <f>Ввод!$S37*CU193/4</f>
        <v>0</v>
      </c>
      <c r="CV237" s="4">
        <f>Ввод!$S37*CV193/4</f>
        <v>0</v>
      </c>
      <c r="CW237" s="4">
        <f>Ввод!$S37*CW193/4</f>
        <v>0</v>
      </c>
      <c r="CX237" s="4">
        <f>Ввод!$S37*CX193/4</f>
        <v>0</v>
      </c>
      <c r="CY237" s="4">
        <f>Ввод!$S37*CY193/4</f>
        <v>0</v>
      </c>
      <c r="CZ237" s="4">
        <f>Ввод!$S37*CZ193/4</f>
        <v>0</v>
      </c>
      <c r="DA237" s="4">
        <f>Ввод!$S37*DA193/4</f>
        <v>0</v>
      </c>
      <c r="DB237" s="4">
        <f>Ввод!$S37*DB193/4</f>
        <v>0</v>
      </c>
      <c r="DC237" s="4">
        <f>Ввод!$S37*DC193/4</f>
        <v>0</v>
      </c>
      <c r="DD237" s="4">
        <f>Ввод!$S37*DD193/4</f>
        <v>0</v>
      </c>
      <c r="DE237" s="4">
        <f>Ввод!$S37*DE193/4</f>
        <v>0</v>
      </c>
      <c r="DF237" s="4">
        <f>Ввод!$S37*DF193/4</f>
        <v>0</v>
      </c>
      <c r="DG237" s="4">
        <f>Ввод!$S37*DG193/4</f>
        <v>0</v>
      </c>
      <c r="DH237" s="4">
        <f>Ввод!$S37*DH193/4</f>
        <v>0</v>
      </c>
      <c r="DI237" s="4">
        <f>Ввод!$S37*DI193/4</f>
        <v>0</v>
      </c>
      <c r="DJ237" s="4">
        <f>Ввод!$S37*DJ193/4</f>
        <v>0</v>
      </c>
    </row>
    <row r="238" spans="1:114">
      <c r="B238" t="str">
        <f t="shared" si="79"/>
        <v>Создание / реконструкция объект №13</v>
      </c>
      <c r="G238" s="7" t="s">
        <v>0</v>
      </c>
      <c r="J238" s="4">
        <f>Ввод!$S38*J194/4</f>
        <v>0</v>
      </c>
      <c r="K238" s="4">
        <f>Ввод!$S38*K194/4</f>
        <v>0</v>
      </c>
      <c r="L238" s="4">
        <f>Ввод!$S38*L194/4</f>
        <v>0</v>
      </c>
      <c r="M238" s="4">
        <f>Ввод!$S38*M194/4</f>
        <v>0</v>
      </c>
      <c r="N238" s="4">
        <f>Ввод!$S38*N194/4</f>
        <v>0</v>
      </c>
      <c r="O238" s="4">
        <f>Ввод!$S38*O194/4</f>
        <v>0</v>
      </c>
      <c r="P238" s="4">
        <f>Ввод!$S38*P194/4</f>
        <v>0</v>
      </c>
      <c r="Q238" s="4">
        <f>Ввод!$S38*Q194/4</f>
        <v>0</v>
      </c>
      <c r="R238" s="4">
        <f>Ввод!$S38*R194/4</f>
        <v>0</v>
      </c>
      <c r="S238" s="4">
        <f>Ввод!$S38*S194/4</f>
        <v>0</v>
      </c>
      <c r="T238" s="4">
        <f>Ввод!$S38*T194/4</f>
        <v>0</v>
      </c>
      <c r="U238" s="4">
        <f>Ввод!$S38*U194/4</f>
        <v>0</v>
      </c>
      <c r="V238" s="4">
        <f>Ввод!$S38*V194/4</f>
        <v>0</v>
      </c>
      <c r="W238" s="4">
        <f>Ввод!$S38*W194/4</f>
        <v>0</v>
      </c>
      <c r="X238" s="4">
        <f>Ввод!$S38*X194/4</f>
        <v>0</v>
      </c>
      <c r="Y238" s="4">
        <f>Ввод!$S38*Y194/4</f>
        <v>0</v>
      </c>
      <c r="Z238" s="4">
        <f>Ввод!$S38*Z194/4</f>
        <v>0</v>
      </c>
      <c r="AA238" s="4">
        <f>Ввод!$S38*AA194/4</f>
        <v>0</v>
      </c>
      <c r="AB238" s="4">
        <f>Ввод!$S38*AB194/4</f>
        <v>0</v>
      </c>
      <c r="AC238" s="4">
        <f>Ввод!$S38*AC194/4</f>
        <v>0</v>
      </c>
      <c r="AD238" s="4">
        <f>Ввод!$S38*AD194/4</f>
        <v>0</v>
      </c>
      <c r="AE238" s="4">
        <f>Ввод!$S38*AE194/4</f>
        <v>0</v>
      </c>
      <c r="AF238" s="4">
        <f>Ввод!$S38*AF194/4</f>
        <v>0</v>
      </c>
      <c r="AG238" s="4">
        <f>Ввод!$S38*AG194/4</f>
        <v>0</v>
      </c>
      <c r="AH238" s="4">
        <f>Ввод!$S38*AH194/4</f>
        <v>0</v>
      </c>
      <c r="AI238" s="4">
        <f>Ввод!$S38*AI194/4</f>
        <v>0</v>
      </c>
      <c r="AJ238" s="4">
        <f>Ввод!$S38*AJ194/4</f>
        <v>0</v>
      </c>
      <c r="AK238" s="4">
        <f>Ввод!$S38*AK194/4</f>
        <v>0</v>
      </c>
      <c r="AL238" s="4">
        <f>Ввод!$S38*AL194/4</f>
        <v>0</v>
      </c>
      <c r="AM238" s="4">
        <f>Ввод!$S38*AM194/4</f>
        <v>0</v>
      </c>
      <c r="AN238" s="4">
        <f>Ввод!$S38*AN194/4</f>
        <v>0</v>
      </c>
      <c r="AO238" s="4">
        <f>Ввод!$S38*AO194/4</f>
        <v>0</v>
      </c>
      <c r="AP238" s="4">
        <f>Ввод!$S38*AP194/4</f>
        <v>0</v>
      </c>
      <c r="AQ238" s="4">
        <f>Ввод!$S38*AQ194/4</f>
        <v>0</v>
      </c>
      <c r="AR238" s="4">
        <f>Ввод!$S38*AR194/4</f>
        <v>0</v>
      </c>
      <c r="AS238" s="4">
        <f>Ввод!$S38*AS194/4</f>
        <v>0</v>
      </c>
      <c r="AT238" s="4">
        <f>Ввод!$S38*AT194/4</f>
        <v>0</v>
      </c>
      <c r="AU238" s="4">
        <f>Ввод!$S38*AU194/4</f>
        <v>0</v>
      </c>
      <c r="AV238" s="4">
        <f>Ввод!$S38*AV194/4</f>
        <v>0</v>
      </c>
      <c r="AW238" s="4">
        <f>Ввод!$S38*AW194/4</f>
        <v>0</v>
      </c>
      <c r="AX238" s="4">
        <f>Ввод!$S38*AX194/4</f>
        <v>0</v>
      </c>
      <c r="AY238" s="4">
        <f>Ввод!$S38*AY194/4</f>
        <v>0</v>
      </c>
      <c r="AZ238" s="4">
        <f>Ввод!$S38*AZ194/4</f>
        <v>0</v>
      </c>
      <c r="BA238" s="4">
        <f>Ввод!$S38*BA194/4</f>
        <v>0</v>
      </c>
      <c r="BB238" s="4">
        <f>Ввод!$S38*BB194/4</f>
        <v>0</v>
      </c>
      <c r="BC238" s="4">
        <f>Ввод!$S38*BC194/4</f>
        <v>0</v>
      </c>
      <c r="BD238" s="4">
        <f>Ввод!$S38*BD194/4</f>
        <v>0</v>
      </c>
      <c r="BE238" s="4">
        <f>Ввод!$S38*BE194/4</f>
        <v>0</v>
      </c>
      <c r="BF238" s="4">
        <f>Ввод!$S38*BF194/4</f>
        <v>0</v>
      </c>
      <c r="BG238" s="4">
        <f>Ввод!$S38*BG194/4</f>
        <v>0</v>
      </c>
      <c r="BH238" s="4">
        <f>Ввод!$S38*BH194/4</f>
        <v>0</v>
      </c>
      <c r="BI238" s="4">
        <f>Ввод!$S38*BI194/4</f>
        <v>0</v>
      </c>
      <c r="BJ238" s="4">
        <f>Ввод!$S38*BJ194/4</f>
        <v>0</v>
      </c>
      <c r="BK238" s="4">
        <f>Ввод!$S38*BK194/4</f>
        <v>0</v>
      </c>
      <c r="BL238" s="4">
        <f>Ввод!$S38*BL194/4</f>
        <v>0</v>
      </c>
      <c r="BM238" s="4">
        <f>Ввод!$S38*BM194/4</f>
        <v>0</v>
      </c>
      <c r="BN238" s="4">
        <f>Ввод!$S38*BN194/4</f>
        <v>0</v>
      </c>
      <c r="BO238" s="4">
        <f>Ввод!$S38*BO194/4</f>
        <v>0</v>
      </c>
      <c r="BP238" s="4">
        <f>Ввод!$S38*BP194/4</f>
        <v>0</v>
      </c>
      <c r="BQ238" s="4">
        <f>Ввод!$S38*BQ194/4</f>
        <v>0</v>
      </c>
      <c r="BR238" s="4">
        <f>Ввод!$S38*BR194/4</f>
        <v>0</v>
      </c>
      <c r="BS238" s="4">
        <f>Ввод!$S38*BS194/4</f>
        <v>0</v>
      </c>
      <c r="BT238" s="4">
        <f>Ввод!$S38*BT194/4</f>
        <v>0</v>
      </c>
      <c r="BU238" s="4">
        <f>Ввод!$S38*BU194/4</f>
        <v>0</v>
      </c>
      <c r="BV238" s="4">
        <f>Ввод!$S38*BV194/4</f>
        <v>0</v>
      </c>
      <c r="BW238" s="4">
        <f>Ввод!$S38*BW194/4</f>
        <v>0</v>
      </c>
      <c r="BX238" s="4">
        <f>Ввод!$S38*BX194/4</f>
        <v>0</v>
      </c>
      <c r="BY238" s="4">
        <f>Ввод!$S38*BY194/4</f>
        <v>0</v>
      </c>
      <c r="BZ238" s="4">
        <f>Ввод!$S38*BZ194/4</f>
        <v>0</v>
      </c>
      <c r="CA238" s="4">
        <f>Ввод!$S38*CA194/4</f>
        <v>0</v>
      </c>
      <c r="CB238" s="4">
        <f>Ввод!$S38*CB194/4</f>
        <v>0</v>
      </c>
      <c r="CC238" s="4">
        <f>Ввод!$S38*CC194/4</f>
        <v>0</v>
      </c>
      <c r="CD238" s="4">
        <f>Ввод!$S38*CD194/4</f>
        <v>0</v>
      </c>
      <c r="CE238" s="4">
        <f>Ввод!$S38*CE194/4</f>
        <v>0</v>
      </c>
      <c r="CF238" s="4">
        <f>Ввод!$S38*CF194/4</f>
        <v>0</v>
      </c>
      <c r="CG238" s="4">
        <f>Ввод!$S38*CG194/4</f>
        <v>0</v>
      </c>
      <c r="CH238" s="4">
        <f>Ввод!$S38*CH194/4</f>
        <v>0</v>
      </c>
      <c r="CI238" s="4">
        <f>Ввод!$S38*CI194/4</f>
        <v>0</v>
      </c>
      <c r="CJ238" s="4">
        <f>Ввод!$S38*CJ194/4</f>
        <v>0</v>
      </c>
      <c r="CK238" s="4">
        <f>Ввод!$S38*CK194/4</f>
        <v>0</v>
      </c>
      <c r="CL238" s="4">
        <f>Ввод!$S38*CL194/4</f>
        <v>0</v>
      </c>
      <c r="CM238" s="4">
        <f>Ввод!$S38*CM194/4</f>
        <v>0</v>
      </c>
      <c r="CN238" s="4">
        <f>Ввод!$S38*CN194/4</f>
        <v>0</v>
      </c>
      <c r="CO238" s="4">
        <f>Ввод!$S38*CO194/4</f>
        <v>0</v>
      </c>
      <c r="CP238" s="4">
        <f>Ввод!$S38*CP194/4</f>
        <v>0</v>
      </c>
      <c r="CQ238" s="4">
        <f>Ввод!$S38*CQ194/4</f>
        <v>0</v>
      </c>
      <c r="CR238" s="4">
        <f>Ввод!$S38*CR194/4</f>
        <v>0</v>
      </c>
      <c r="CS238" s="4">
        <f>Ввод!$S38*CS194/4</f>
        <v>0</v>
      </c>
      <c r="CT238" s="4">
        <f>Ввод!$S38*CT194/4</f>
        <v>0</v>
      </c>
      <c r="CU238" s="4">
        <f>Ввод!$S38*CU194/4</f>
        <v>0</v>
      </c>
      <c r="CV238" s="4">
        <f>Ввод!$S38*CV194/4</f>
        <v>0</v>
      </c>
      <c r="CW238" s="4">
        <f>Ввод!$S38*CW194/4</f>
        <v>0</v>
      </c>
      <c r="CX238" s="4">
        <f>Ввод!$S38*CX194/4</f>
        <v>0</v>
      </c>
      <c r="CY238" s="4">
        <f>Ввод!$S38*CY194/4</f>
        <v>0</v>
      </c>
      <c r="CZ238" s="4">
        <f>Ввод!$S38*CZ194/4</f>
        <v>0</v>
      </c>
      <c r="DA238" s="4">
        <f>Ввод!$S38*DA194/4</f>
        <v>0</v>
      </c>
      <c r="DB238" s="4">
        <f>Ввод!$S38*DB194/4</f>
        <v>0</v>
      </c>
      <c r="DC238" s="4">
        <f>Ввод!$S38*DC194/4</f>
        <v>0</v>
      </c>
      <c r="DD238" s="4">
        <f>Ввод!$S38*DD194/4</f>
        <v>0</v>
      </c>
      <c r="DE238" s="4">
        <f>Ввод!$S38*DE194/4</f>
        <v>0</v>
      </c>
      <c r="DF238" s="4">
        <f>Ввод!$S38*DF194/4</f>
        <v>0</v>
      </c>
      <c r="DG238" s="4">
        <f>Ввод!$S38*DG194/4</f>
        <v>0</v>
      </c>
      <c r="DH238" s="4">
        <f>Ввод!$S38*DH194/4</f>
        <v>0</v>
      </c>
      <c r="DI238" s="4">
        <f>Ввод!$S38*DI194/4</f>
        <v>0</v>
      </c>
      <c r="DJ238" s="4">
        <f>Ввод!$S38*DJ194/4</f>
        <v>0</v>
      </c>
    </row>
    <row r="239" spans="1:114">
      <c r="B239" t="str">
        <f t="shared" si="79"/>
        <v>Создание / реконструкция объект №14</v>
      </c>
      <c r="G239" s="7" t="s">
        <v>0</v>
      </c>
      <c r="J239" s="4">
        <f>Ввод!$S39*J195/4</f>
        <v>0</v>
      </c>
      <c r="K239" s="4">
        <f>Ввод!$S39*K195/4</f>
        <v>0</v>
      </c>
      <c r="L239" s="4">
        <f>Ввод!$S39*L195/4</f>
        <v>0</v>
      </c>
      <c r="M239" s="4">
        <f>Ввод!$S39*M195/4</f>
        <v>0</v>
      </c>
      <c r="N239" s="4">
        <f>Ввод!$S39*N195/4</f>
        <v>0</v>
      </c>
      <c r="O239" s="4">
        <f>Ввод!$S39*O195/4</f>
        <v>0</v>
      </c>
      <c r="P239" s="4">
        <f>Ввод!$S39*P195/4</f>
        <v>0</v>
      </c>
      <c r="Q239" s="4">
        <f>Ввод!$S39*Q195/4</f>
        <v>0</v>
      </c>
      <c r="R239" s="4">
        <f>Ввод!$S39*R195/4</f>
        <v>0</v>
      </c>
      <c r="S239" s="4">
        <f>Ввод!$S39*S195/4</f>
        <v>0</v>
      </c>
      <c r="T239" s="4">
        <f>Ввод!$S39*T195/4</f>
        <v>0</v>
      </c>
      <c r="U239" s="4">
        <f>Ввод!$S39*U195/4</f>
        <v>0</v>
      </c>
      <c r="V239" s="4">
        <f>Ввод!$S39*V195/4</f>
        <v>0</v>
      </c>
      <c r="W239" s="4">
        <f>Ввод!$S39*W195/4</f>
        <v>0</v>
      </c>
      <c r="X239" s="4">
        <f>Ввод!$S39*X195/4</f>
        <v>0</v>
      </c>
      <c r="Y239" s="4">
        <f>Ввод!$S39*Y195/4</f>
        <v>0</v>
      </c>
      <c r="Z239" s="4">
        <f>Ввод!$S39*Z195/4</f>
        <v>0</v>
      </c>
      <c r="AA239" s="4">
        <f>Ввод!$S39*AA195/4</f>
        <v>0</v>
      </c>
      <c r="AB239" s="4">
        <f>Ввод!$S39*AB195/4</f>
        <v>0</v>
      </c>
      <c r="AC239" s="4">
        <f>Ввод!$S39*AC195/4</f>
        <v>0</v>
      </c>
      <c r="AD239" s="4">
        <f>Ввод!$S39*AD195/4</f>
        <v>0</v>
      </c>
      <c r="AE239" s="4">
        <f>Ввод!$S39*AE195/4</f>
        <v>0</v>
      </c>
      <c r="AF239" s="4">
        <f>Ввод!$S39*AF195/4</f>
        <v>0</v>
      </c>
      <c r="AG239" s="4">
        <f>Ввод!$S39*AG195/4</f>
        <v>0</v>
      </c>
      <c r="AH239" s="4">
        <f>Ввод!$S39*AH195/4</f>
        <v>0</v>
      </c>
      <c r="AI239" s="4">
        <f>Ввод!$S39*AI195/4</f>
        <v>0</v>
      </c>
      <c r="AJ239" s="4">
        <f>Ввод!$S39*AJ195/4</f>
        <v>0</v>
      </c>
      <c r="AK239" s="4">
        <f>Ввод!$S39*AK195/4</f>
        <v>0</v>
      </c>
      <c r="AL239" s="4">
        <f>Ввод!$S39*AL195/4</f>
        <v>0</v>
      </c>
      <c r="AM239" s="4">
        <f>Ввод!$S39*AM195/4</f>
        <v>0</v>
      </c>
      <c r="AN239" s="4">
        <f>Ввод!$S39*AN195/4</f>
        <v>0</v>
      </c>
      <c r="AO239" s="4">
        <f>Ввод!$S39*AO195/4</f>
        <v>0</v>
      </c>
      <c r="AP239" s="4">
        <f>Ввод!$S39*AP195/4</f>
        <v>0</v>
      </c>
      <c r="AQ239" s="4">
        <f>Ввод!$S39*AQ195/4</f>
        <v>0</v>
      </c>
      <c r="AR239" s="4">
        <f>Ввод!$S39*AR195/4</f>
        <v>0</v>
      </c>
      <c r="AS239" s="4">
        <f>Ввод!$S39*AS195/4</f>
        <v>0</v>
      </c>
      <c r="AT239" s="4">
        <f>Ввод!$S39*AT195/4</f>
        <v>0</v>
      </c>
      <c r="AU239" s="4">
        <f>Ввод!$S39*AU195/4</f>
        <v>0</v>
      </c>
      <c r="AV239" s="4">
        <f>Ввод!$S39*AV195/4</f>
        <v>0</v>
      </c>
      <c r="AW239" s="4">
        <f>Ввод!$S39*AW195/4</f>
        <v>0</v>
      </c>
      <c r="AX239" s="4">
        <f>Ввод!$S39*AX195/4</f>
        <v>0</v>
      </c>
      <c r="AY239" s="4">
        <f>Ввод!$S39*AY195/4</f>
        <v>0</v>
      </c>
      <c r="AZ239" s="4">
        <f>Ввод!$S39*AZ195/4</f>
        <v>0</v>
      </c>
      <c r="BA239" s="4">
        <f>Ввод!$S39*BA195/4</f>
        <v>0</v>
      </c>
      <c r="BB239" s="4">
        <f>Ввод!$S39*BB195/4</f>
        <v>0</v>
      </c>
      <c r="BC239" s="4">
        <f>Ввод!$S39*BC195/4</f>
        <v>0</v>
      </c>
      <c r="BD239" s="4">
        <f>Ввод!$S39*BD195/4</f>
        <v>0</v>
      </c>
      <c r="BE239" s="4">
        <f>Ввод!$S39*BE195/4</f>
        <v>0</v>
      </c>
      <c r="BF239" s="4">
        <f>Ввод!$S39*BF195/4</f>
        <v>0</v>
      </c>
      <c r="BG239" s="4">
        <f>Ввод!$S39*BG195/4</f>
        <v>0</v>
      </c>
      <c r="BH239" s="4">
        <f>Ввод!$S39*BH195/4</f>
        <v>0</v>
      </c>
      <c r="BI239" s="4">
        <f>Ввод!$S39*BI195/4</f>
        <v>0</v>
      </c>
      <c r="BJ239" s="4">
        <f>Ввод!$S39*BJ195/4</f>
        <v>0</v>
      </c>
      <c r="BK239" s="4">
        <f>Ввод!$S39*BK195/4</f>
        <v>0</v>
      </c>
      <c r="BL239" s="4">
        <f>Ввод!$S39*BL195/4</f>
        <v>0</v>
      </c>
      <c r="BM239" s="4">
        <f>Ввод!$S39*BM195/4</f>
        <v>0</v>
      </c>
      <c r="BN239" s="4">
        <f>Ввод!$S39*BN195/4</f>
        <v>0</v>
      </c>
      <c r="BO239" s="4">
        <f>Ввод!$S39*BO195/4</f>
        <v>0</v>
      </c>
      <c r="BP239" s="4">
        <f>Ввод!$S39*BP195/4</f>
        <v>0</v>
      </c>
      <c r="BQ239" s="4">
        <f>Ввод!$S39*BQ195/4</f>
        <v>0</v>
      </c>
      <c r="BR239" s="4">
        <f>Ввод!$S39*BR195/4</f>
        <v>0</v>
      </c>
      <c r="BS239" s="4">
        <f>Ввод!$S39*BS195/4</f>
        <v>0</v>
      </c>
      <c r="BT239" s="4">
        <f>Ввод!$S39*BT195/4</f>
        <v>0</v>
      </c>
      <c r="BU239" s="4">
        <f>Ввод!$S39*BU195/4</f>
        <v>0</v>
      </c>
      <c r="BV239" s="4">
        <f>Ввод!$S39*BV195/4</f>
        <v>0</v>
      </c>
      <c r="BW239" s="4">
        <f>Ввод!$S39*BW195/4</f>
        <v>0</v>
      </c>
      <c r="BX239" s="4">
        <f>Ввод!$S39*BX195/4</f>
        <v>0</v>
      </c>
      <c r="BY239" s="4">
        <f>Ввод!$S39*BY195/4</f>
        <v>0</v>
      </c>
      <c r="BZ239" s="4">
        <f>Ввод!$S39*BZ195/4</f>
        <v>0</v>
      </c>
      <c r="CA239" s="4">
        <f>Ввод!$S39*CA195/4</f>
        <v>0</v>
      </c>
      <c r="CB239" s="4">
        <f>Ввод!$S39*CB195/4</f>
        <v>0</v>
      </c>
      <c r="CC239" s="4">
        <f>Ввод!$S39*CC195/4</f>
        <v>0</v>
      </c>
      <c r="CD239" s="4">
        <f>Ввод!$S39*CD195/4</f>
        <v>0</v>
      </c>
      <c r="CE239" s="4">
        <f>Ввод!$S39*CE195/4</f>
        <v>0</v>
      </c>
      <c r="CF239" s="4">
        <f>Ввод!$S39*CF195/4</f>
        <v>0</v>
      </c>
      <c r="CG239" s="4">
        <f>Ввод!$S39*CG195/4</f>
        <v>0</v>
      </c>
      <c r="CH239" s="4">
        <f>Ввод!$S39*CH195/4</f>
        <v>0</v>
      </c>
      <c r="CI239" s="4">
        <f>Ввод!$S39*CI195/4</f>
        <v>0</v>
      </c>
      <c r="CJ239" s="4">
        <f>Ввод!$S39*CJ195/4</f>
        <v>0</v>
      </c>
      <c r="CK239" s="4">
        <f>Ввод!$S39*CK195/4</f>
        <v>0</v>
      </c>
      <c r="CL239" s="4">
        <f>Ввод!$S39*CL195/4</f>
        <v>0</v>
      </c>
      <c r="CM239" s="4">
        <f>Ввод!$S39*CM195/4</f>
        <v>0</v>
      </c>
      <c r="CN239" s="4">
        <f>Ввод!$S39*CN195/4</f>
        <v>0</v>
      </c>
      <c r="CO239" s="4">
        <f>Ввод!$S39*CO195/4</f>
        <v>0</v>
      </c>
      <c r="CP239" s="4">
        <f>Ввод!$S39*CP195/4</f>
        <v>0</v>
      </c>
      <c r="CQ239" s="4">
        <f>Ввод!$S39*CQ195/4</f>
        <v>0</v>
      </c>
      <c r="CR239" s="4">
        <f>Ввод!$S39*CR195/4</f>
        <v>0</v>
      </c>
      <c r="CS239" s="4">
        <f>Ввод!$S39*CS195/4</f>
        <v>0</v>
      </c>
      <c r="CT239" s="4">
        <f>Ввод!$S39*CT195/4</f>
        <v>0</v>
      </c>
      <c r="CU239" s="4">
        <f>Ввод!$S39*CU195/4</f>
        <v>0</v>
      </c>
      <c r="CV239" s="4">
        <f>Ввод!$S39*CV195/4</f>
        <v>0</v>
      </c>
      <c r="CW239" s="4">
        <f>Ввод!$S39*CW195/4</f>
        <v>0</v>
      </c>
      <c r="CX239" s="4">
        <f>Ввод!$S39*CX195/4</f>
        <v>0</v>
      </c>
      <c r="CY239" s="4">
        <f>Ввод!$S39*CY195/4</f>
        <v>0</v>
      </c>
      <c r="CZ239" s="4">
        <f>Ввод!$S39*CZ195/4</f>
        <v>0</v>
      </c>
      <c r="DA239" s="4">
        <f>Ввод!$S39*DA195/4</f>
        <v>0</v>
      </c>
      <c r="DB239" s="4">
        <f>Ввод!$S39*DB195/4</f>
        <v>0</v>
      </c>
      <c r="DC239" s="4">
        <f>Ввод!$S39*DC195/4</f>
        <v>0</v>
      </c>
      <c r="DD239" s="4">
        <f>Ввод!$S39*DD195/4</f>
        <v>0</v>
      </c>
      <c r="DE239" s="4">
        <f>Ввод!$S39*DE195/4</f>
        <v>0</v>
      </c>
      <c r="DF239" s="4">
        <f>Ввод!$S39*DF195/4</f>
        <v>0</v>
      </c>
      <c r="DG239" s="4">
        <f>Ввод!$S39*DG195/4</f>
        <v>0</v>
      </c>
      <c r="DH239" s="4">
        <f>Ввод!$S39*DH195/4</f>
        <v>0</v>
      </c>
      <c r="DI239" s="4">
        <f>Ввод!$S39*DI195/4</f>
        <v>0</v>
      </c>
      <c r="DJ239" s="4">
        <f>Ввод!$S39*DJ195/4</f>
        <v>0</v>
      </c>
    </row>
    <row r="240" spans="1:114">
      <c r="B240" t="str">
        <f t="shared" si="79"/>
        <v>Создание / реконструкция объект №15</v>
      </c>
      <c r="G240" s="7" t="s">
        <v>0</v>
      </c>
      <c r="J240" s="4">
        <f>Ввод!$S40*J196/4</f>
        <v>0</v>
      </c>
      <c r="K240" s="4">
        <f>Ввод!$S40*K196/4</f>
        <v>0</v>
      </c>
      <c r="L240" s="4">
        <f>Ввод!$S40*L196/4</f>
        <v>0</v>
      </c>
      <c r="M240" s="4">
        <f>Ввод!$S40*M196/4</f>
        <v>0</v>
      </c>
      <c r="N240" s="4">
        <f>Ввод!$S40*N196/4</f>
        <v>0</v>
      </c>
      <c r="O240" s="4">
        <f>Ввод!$S40*O196/4</f>
        <v>0</v>
      </c>
      <c r="P240" s="4">
        <f>Ввод!$S40*P196/4</f>
        <v>0</v>
      </c>
      <c r="Q240" s="4">
        <f>Ввод!$S40*Q196/4</f>
        <v>0</v>
      </c>
      <c r="R240" s="4">
        <f>Ввод!$S40*R196/4</f>
        <v>0</v>
      </c>
      <c r="S240" s="4">
        <f>Ввод!$S40*S196/4</f>
        <v>0</v>
      </c>
      <c r="T240" s="4">
        <f>Ввод!$S40*T196/4</f>
        <v>0</v>
      </c>
      <c r="U240" s="4">
        <f>Ввод!$S40*U196/4</f>
        <v>0</v>
      </c>
      <c r="V240" s="4">
        <f>Ввод!$S40*V196/4</f>
        <v>0</v>
      </c>
      <c r="W240" s="4">
        <f>Ввод!$S40*W196/4</f>
        <v>0</v>
      </c>
      <c r="X240" s="4">
        <f>Ввод!$S40*X196/4</f>
        <v>0</v>
      </c>
      <c r="Y240" s="4">
        <f>Ввод!$S40*Y196/4</f>
        <v>0</v>
      </c>
      <c r="Z240" s="4">
        <f>Ввод!$S40*Z196/4</f>
        <v>0</v>
      </c>
      <c r="AA240" s="4">
        <f>Ввод!$S40*AA196/4</f>
        <v>0</v>
      </c>
      <c r="AB240" s="4">
        <f>Ввод!$S40*AB196/4</f>
        <v>0</v>
      </c>
      <c r="AC240" s="4">
        <f>Ввод!$S40*AC196/4</f>
        <v>0</v>
      </c>
      <c r="AD240" s="4">
        <f>Ввод!$S40*AD196/4</f>
        <v>0</v>
      </c>
      <c r="AE240" s="4">
        <f>Ввод!$S40*AE196/4</f>
        <v>0</v>
      </c>
      <c r="AF240" s="4">
        <f>Ввод!$S40*AF196/4</f>
        <v>0</v>
      </c>
      <c r="AG240" s="4">
        <f>Ввод!$S40*AG196/4</f>
        <v>0</v>
      </c>
      <c r="AH240" s="4">
        <f>Ввод!$S40*AH196/4</f>
        <v>0</v>
      </c>
      <c r="AI240" s="4">
        <f>Ввод!$S40*AI196/4</f>
        <v>0</v>
      </c>
      <c r="AJ240" s="4">
        <f>Ввод!$S40*AJ196/4</f>
        <v>0</v>
      </c>
      <c r="AK240" s="4">
        <f>Ввод!$S40*AK196/4</f>
        <v>0</v>
      </c>
      <c r="AL240" s="4">
        <f>Ввод!$S40*AL196/4</f>
        <v>0</v>
      </c>
      <c r="AM240" s="4">
        <f>Ввод!$S40*AM196/4</f>
        <v>0</v>
      </c>
      <c r="AN240" s="4">
        <f>Ввод!$S40*AN196/4</f>
        <v>0</v>
      </c>
      <c r="AO240" s="4">
        <f>Ввод!$S40*AO196/4</f>
        <v>0</v>
      </c>
      <c r="AP240" s="4">
        <f>Ввод!$S40*AP196/4</f>
        <v>0</v>
      </c>
      <c r="AQ240" s="4">
        <f>Ввод!$S40*AQ196/4</f>
        <v>0</v>
      </c>
      <c r="AR240" s="4">
        <f>Ввод!$S40*AR196/4</f>
        <v>0</v>
      </c>
      <c r="AS240" s="4">
        <f>Ввод!$S40*AS196/4</f>
        <v>0</v>
      </c>
      <c r="AT240" s="4">
        <f>Ввод!$S40*AT196/4</f>
        <v>0</v>
      </c>
      <c r="AU240" s="4">
        <f>Ввод!$S40*AU196/4</f>
        <v>0</v>
      </c>
      <c r="AV240" s="4">
        <f>Ввод!$S40*AV196/4</f>
        <v>0</v>
      </c>
      <c r="AW240" s="4">
        <f>Ввод!$S40*AW196/4</f>
        <v>0</v>
      </c>
      <c r="AX240" s="4">
        <f>Ввод!$S40*AX196/4</f>
        <v>0</v>
      </c>
      <c r="AY240" s="4">
        <f>Ввод!$S40*AY196/4</f>
        <v>0</v>
      </c>
      <c r="AZ240" s="4">
        <f>Ввод!$S40*AZ196/4</f>
        <v>0</v>
      </c>
      <c r="BA240" s="4">
        <f>Ввод!$S40*BA196/4</f>
        <v>0</v>
      </c>
      <c r="BB240" s="4">
        <f>Ввод!$S40*BB196/4</f>
        <v>0</v>
      </c>
      <c r="BC240" s="4">
        <f>Ввод!$S40*BC196/4</f>
        <v>0</v>
      </c>
      <c r="BD240" s="4">
        <f>Ввод!$S40*BD196/4</f>
        <v>0</v>
      </c>
      <c r="BE240" s="4">
        <f>Ввод!$S40*BE196/4</f>
        <v>0</v>
      </c>
      <c r="BF240" s="4">
        <f>Ввод!$S40*BF196/4</f>
        <v>0</v>
      </c>
      <c r="BG240" s="4">
        <f>Ввод!$S40*BG196/4</f>
        <v>0</v>
      </c>
      <c r="BH240" s="4">
        <f>Ввод!$S40*BH196/4</f>
        <v>0</v>
      </c>
      <c r="BI240" s="4">
        <f>Ввод!$S40*BI196/4</f>
        <v>0</v>
      </c>
      <c r="BJ240" s="4">
        <f>Ввод!$S40*BJ196/4</f>
        <v>0</v>
      </c>
      <c r="BK240" s="4">
        <f>Ввод!$S40*BK196/4</f>
        <v>0</v>
      </c>
      <c r="BL240" s="4">
        <f>Ввод!$S40*BL196/4</f>
        <v>0</v>
      </c>
      <c r="BM240" s="4">
        <f>Ввод!$S40*BM196/4</f>
        <v>0</v>
      </c>
      <c r="BN240" s="4">
        <f>Ввод!$S40*BN196/4</f>
        <v>0</v>
      </c>
      <c r="BO240" s="4">
        <f>Ввод!$S40*BO196/4</f>
        <v>0</v>
      </c>
      <c r="BP240" s="4">
        <f>Ввод!$S40*BP196/4</f>
        <v>0</v>
      </c>
      <c r="BQ240" s="4">
        <f>Ввод!$S40*BQ196/4</f>
        <v>0</v>
      </c>
      <c r="BR240" s="4">
        <f>Ввод!$S40*BR196/4</f>
        <v>0</v>
      </c>
      <c r="BS240" s="4">
        <f>Ввод!$S40*BS196/4</f>
        <v>0</v>
      </c>
      <c r="BT240" s="4">
        <f>Ввод!$S40*BT196/4</f>
        <v>0</v>
      </c>
      <c r="BU240" s="4">
        <f>Ввод!$S40*BU196/4</f>
        <v>0</v>
      </c>
      <c r="BV240" s="4">
        <f>Ввод!$S40*BV196/4</f>
        <v>0</v>
      </c>
      <c r="BW240" s="4">
        <f>Ввод!$S40*BW196/4</f>
        <v>0</v>
      </c>
      <c r="BX240" s="4">
        <f>Ввод!$S40*BX196/4</f>
        <v>0</v>
      </c>
      <c r="BY240" s="4">
        <f>Ввод!$S40*BY196/4</f>
        <v>0</v>
      </c>
      <c r="BZ240" s="4">
        <f>Ввод!$S40*BZ196/4</f>
        <v>0</v>
      </c>
      <c r="CA240" s="4">
        <f>Ввод!$S40*CA196/4</f>
        <v>0</v>
      </c>
      <c r="CB240" s="4">
        <f>Ввод!$S40*CB196/4</f>
        <v>0</v>
      </c>
      <c r="CC240" s="4">
        <f>Ввод!$S40*CC196/4</f>
        <v>0</v>
      </c>
      <c r="CD240" s="4">
        <f>Ввод!$S40*CD196/4</f>
        <v>0</v>
      </c>
      <c r="CE240" s="4">
        <f>Ввод!$S40*CE196/4</f>
        <v>0</v>
      </c>
      <c r="CF240" s="4">
        <f>Ввод!$S40*CF196/4</f>
        <v>0</v>
      </c>
      <c r="CG240" s="4">
        <f>Ввод!$S40*CG196/4</f>
        <v>0</v>
      </c>
      <c r="CH240" s="4">
        <f>Ввод!$S40*CH196/4</f>
        <v>0</v>
      </c>
      <c r="CI240" s="4">
        <f>Ввод!$S40*CI196/4</f>
        <v>0</v>
      </c>
      <c r="CJ240" s="4">
        <f>Ввод!$S40*CJ196/4</f>
        <v>0</v>
      </c>
      <c r="CK240" s="4">
        <f>Ввод!$S40*CK196/4</f>
        <v>0</v>
      </c>
      <c r="CL240" s="4">
        <f>Ввод!$S40*CL196/4</f>
        <v>0</v>
      </c>
      <c r="CM240" s="4">
        <f>Ввод!$S40*CM196/4</f>
        <v>0</v>
      </c>
      <c r="CN240" s="4">
        <f>Ввод!$S40*CN196/4</f>
        <v>0</v>
      </c>
      <c r="CO240" s="4">
        <f>Ввод!$S40*CO196/4</f>
        <v>0</v>
      </c>
      <c r="CP240" s="4">
        <f>Ввод!$S40*CP196/4</f>
        <v>0</v>
      </c>
      <c r="CQ240" s="4">
        <f>Ввод!$S40*CQ196/4</f>
        <v>0</v>
      </c>
      <c r="CR240" s="4">
        <f>Ввод!$S40*CR196/4</f>
        <v>0</v>
      </c>
      <c r="CS240" s="4">
        <f>Ввод!$S40*CS196/4</f>
        <v>0</v>
      </c>
      <c r="CT240" s="4">
        <f>Ввод!$S40*CT196/4</f>
        <v>0</v>
      </c>
      <c r="CU240" s="4">
        <f>Ввод!$S40*CU196/4</f>
        <v>0</v>
      </c>
      <c r="CV240" s="4">
        <f>Ввод!$S40*CV196/4</f>
        <v>0</v>
      </c>
      <c r="CW240" s="4">
        <f>Ввод!$S40*CW196/4</f>
        <v>0</v>
      </c>
      <c r="CX240" s="4">
        <f>Ввод!$S40*CX196/4</f>
        <v>0</v>
      </c>
      <c r="CY240" s="4">
        <f>Ввод!$S40*CY196/4</f>
        <v>0</v>
      </c>
      <c r="CZ240" s="4">
        <f>Ввод!$S40*CZ196/4</f>
        <v>0</v>
      </c>
      <c r="DA240" s="4">
        <f>Ввод!$S40*DA196/4</f>
        <v>0</v>
      </c>
      <c r="DB240" s="4">
        <f>Ввод!$S40*DB196/4</f>
        <v>0</v>
      </c>
      <c r="DC240" s="4">
        <f>Ввод!$S40*DC196/4</f>
        <v>0</v>
      </c>
      <c r="DD240" s="4">
        <f>Ввод!$S40*DD196/4</f>
        <v>0</v>
      </c>
      <c r="DE240" s="4">
        <f>Ввод!$S40*DE196/4</f>
        <v>0</v>
      </c>
      <c r="DF240" s="4">
        <f>Ввод!$S40*DF196/4</f>
        <v>0</v>
      </c>
      <c r="DG240" s="4">
        <f>Ввод!$S40*DG196/4</f>
        <v>0</v>
      </c>
      <c r="DH240" s="4">
        <f>Ввод!$S40*DH196/4</f>
        <v>0</v>
      </c>
      <c r="DI240" s="4">
        <f>Ввод!$S40*DI196/4</f>
        <v>0</v>
      </c>
      <c r="DJ240" s="4">
        <f>Ввод!$S40*DJ196/4</f>
        <v>0</v>
      </c>
    </row>
    <row r="241" spans="1:114">
      <c r="B241" t="str">
        <f t="shared" si="79"/>
        <v>Создание / реконструкция объект №16</v>
      </c>
      <c r="G241" s="7" t="s">
        <v>0</v>
      </c>
      <c r="J241" s="4">
        <f>Ввод!$S41*J197/4</f>
        <v>0</v>
      </c>
      <c r="K241" s="4">
        <f>Ввод!$S41*K197/4</f>
        <v>0</v>
      </c>
      <c r="L241" s="4">
        <f>Ввод!$S41*L197/4</f>
        <v>0</v>
      </c>
      <c r="M241" s="4">
        <f>Ввод!$S41*M197/4</f>
        <v>0</v>
      </c>
      <c r="N241" s="4">
        <f>Ввод!$S41*N197/4</f>
        <v>0</v>
      </c>
      <c r="O241" s="4">
        <f>Ввод!$S41*O197/4</f>
        <v>0</v>
      </c>
      <c r="P241" s="4">
        <f>Ввод!$S41*P197/4</f>
        <v>0</v>
      </c>
      <c r="Q241" s="4">
        <f>Ввод!$S41*Q197/4</f>
        <v>0</v>
      </c>
      <c r="R241" s="4">
        <f>Ввод!$S41*R197/4</f>
        <v>0</v>
      </c>
      <c r="S241" s="4">
        <f>Ввод!$S41*S197/4</f>
        <v>0</v>
      </c>
      <c r="T241" s="4">
        <f>Ввод!$S41*T197/4</f>
        <v>0</v>
      </c>
      <c r="U241" s="4">
        <f>Ввод!$S41*U197/4</f>
        <v>0</v>
      </c>
      <c r="V241" s="4">
        <f>Ввод!$S41*V197/4</f>
        <v>0</v>
      </c>
      <c r="W241" s="4">
        <f>Ввод!$S41*W197/4</f>
        <v>0</v>
      </c>
      <c r="X241" s="4">
        <f>Ввод!$S41*X197/4</f>
        <v>0</v>
      </c>
      <c r="Y241" s="4">
        <f>Ввод!$S41*Y197/4</f>
        <v>0</v>
      </c>
      <c r="Z241" s="4">
        <f>Ввод!$S41*Z197/4</f>
        <v>0</v>
      </c>
      <c r="AA241" s="4">
        <f>Ввод!$S41*AA197/4</f>
        <v>0</v>
      </c>
      <c r="AB241" s="4">
        <f>Ввод!$S41*AB197/4</f>
        <v>0</v>
      </c>
      <c r="AC241" s="4">
        <f>Ввод!$S41*AC197/4</f>
        <v>0</v>
      </c>
      <c r="AD241" s="4">
        <f>Ввод!$S41*AD197/4</f>
        <v>0</v>
      </c>
      <c r="AE241" s="4">
        <f>Ввод!$S41*AE197/4</f>
        <v>0</v>
      </c>
      <c r="AF241" s="4">
        <f>Ввод!$S41*AF197/4</f>
        <v>0</v>
      </c>
      <c r="AG241" s="4">
        <f>Ввод!$S41*AG197/4</f>
        <v>0</v>
      </c>
      <c r="AH241" s="4">
        <f>Ввод!$S41*AH197/4</f>
        <v>0</v>
      </c>
      <c r="AI241" s="4">
        <f>Ввод!$S41*AI197/4</f>
        <v>0</v>
      </c>
      <c r="AJ241" s="4">
        <f>Ввод!$S41*AJ197/4</f>
        <v>0</v>
      </c>
      <c r="AK241" s="4">
        <f>Ввод!$S41*AK197/4</f>
        <v>0</v>
      </c>
      <c r="AL241" s="4">
        <f>Ввод!$S41*AL197/4</f>
        <v>0</v>
      </c>
      <c r="AM241" s="4">
        <f>Ввод!$S41*AM197/4</f>
        <v>0</v>
      </c>
      <c r="AN241" s="4">
        <f>Ввод!$S41*AN197/4</f>
        <v>0</v>
      </c>
      <c r="AO241" s="4">
        <f>Ввод!$S41*AO197/4</f>
        <v>0</v>
      </c>
      <c r="AP241" s="4">
        <f>Ввод!$S41*AP197/4</f>
        <v>0</v>
      </c>
      <c r="AQ241" s="4">
        <f>Ввод!$S41*AQ197/4</f>
        <v>0</v>
      </c>
      <c r="AR241" s="4">
        <f>Ввод!$S41*AR197/4</f>
        <v>0</v>
      </c>
      <c r="AS241" s="4">
        <f>Ввод!$S41*AS197/4</f>
        <v>0</v>
      </c>
      <c r="AT241" s="4">
        <f>Ввод!$S41*AT197/4</f>
        <v>0</v>
      </c>
      <c r="AU241" s="4">
        <f>Ввод!$S41*AU197/4</f>
        <v>0</v>
      </c>
      <c r="AV241" s="4">
        <f>Ввод!$S41*AV197/4</f>
        <v>0</v>
      </c>
      <c r="AW241" s="4">
        <f>Ввод!$S41*AW197/4</f>
        <v>0</v>
      </c>
      <c r="AX241" s="4">
        <f>Ввод!$S41*AX197/4</f>
        <v>0</v>
      </c>
      <c r="AY241" s="4">
        <f>Ввод!$S41*AY197/4</f>
        <v>0</v>
      </c>
      <c r="AZ241" s="4">
        <f>Ввод!$S41*AZ197/4</f>
        <v>0</v>
      </c>
      <c r="BA241" s="4">
        <f>Ввод!$S41*BA197/4</f>
        <v>0</v>
      </c>
      <c r="BB241" s="4">
        <f>Ввод!$S41*BB197/4</f>
        <v>0</v>
      </c>
      <c r="BC241" s="4">
        <f>Ввод!$S41*BC197/4</f>
        <v>0</v>
      </c>
      <c r="BD241" s="4">
        <f>Ввод!$S41*BD197/4</f>
        <v>0</v>
      </c>
      <c r="BE241" s="4">
        <f>Ввод!$S41*BE197/4</f>
        <v>0</v>
      </c>
      <c r="BF241" s="4">
        <f>Ввод!$S41*BF197/4</f>
        <v>0</v>
      </c>
      <c r="BG241" s="4">
        <f>Ввод!$S41*BG197/4</f>
        <v>0</v>
      </c>
      <c r="BH241" s="4">
        <f>Ввод!$S41*BH197/4</f>
        <v>0</v>
      </c>
      <c r="BI241" s="4">
        <f>Ввод!$S41*BI197/4</f>
        <v>0</v>
      </c>
      <c r="BJ241" s="4">
        <f>Ввод!$S41*BJ197/4</f>
        <v>0</v>
      </c>
      <c r="BK241" s="4">
        <f>Ввод!$S41*BK197/4</f>
        <v>0</v>
      </c>
      <c r="BL241" s="4">
        <f>Ввод!$S41*BL197/4</f>
        <v>0</v>
      </c>
      <c r="BM241" s="4">
        <f>Ввод!$S41*BM197/4</f>
        <v>0</v>
      </c>
      <c r="BN241" s="4">
        <f>Ввод!$S41*BN197/4</f>
        <v>0</v>
      </c>
      <c r="BO241" s="4">
        <f>Ввод!$S41*BO197/4</f>
        <v>0</v>
      </c>
      <c r="BP241" s="4">
        <f>Ввод!$S41*BP197/4</f>
        <v>0</v>
      </c>
      <c r="BQ241" s="4">
        <f>Ввод!$S41*BQ197/4</f>
        <v>0</v>
      </c>
      <c r="BR241" s="4">
        <f>Ввод!$S41*BR197/4</f>
        <v>0</v>
      </c>
      <c r="BS241" s="4">
        <f>Ввод!$S41*BS197/4</f>
        <v>0</v>
      </c>
      <c r="BT241" s="4">
        <f>Ввод!$S41*BT197/4</f>
        <v>0</v>
      </c>
      <c r="BU241" s="4">
        <f>Ввод!$S41*BU197/4</f>
        <v>0</v>
      </c>
      <c r="BV241" s="4">
        <f>Ввод!$S41*BV197/4</f>
        <v>0</v>
      </c>
      <c r="BW241" s="4">
        <f>Ввод!$S41*BW197/4</f>
        <v>0</v>
      </c>
      <c r="BX241" s="4">
        <f>Ввод!$S41*BX197/4</f>
        <v>0</v>
      </c>
      <c r="BY241" s="4">
        <f>Ввод!$S41*BY197/4</f>
        <v>0</v>
      </c>
      <c r="BZ241" s="4">
        <f>Ввод!$S41*BZ197/4</f>
        <v>0</v>
      </c>
      <c r="CA241" s="4">
        <f>Ввод!$S41*CA197/4</f>
        <v>0</v>
      </c>
      <c r="CB241" s="4">
        <f>Ввод!$S41*CB197/4</f>
        <v>0</v>
      </c>
      <c r="CC241" s="4">
        <f>Ввод!$S41*CC197/4</f>
        <v>0</v>
      </c>
      <c r="CD241" s="4">
        <f>Ввод!$S41*CD197/4</f>
        <v>0</v>
      </c>
      <c r="CE241" s="4">
        <f>Ввод!$S41*CE197/4</f>
        <v>0</v>
      </c>
      <c r="CF241" s="4">
        <f>Ввод!$S41*CF197/4</f>
        <v>0</v>
      </c>
      <c r="CG241" s="4">
        <f>Ввод!$S41*CG197/4</f>
        <v>0</v>
      </c>
      <c r="CH241" s="4">
        <f>Ввод!$S41*CH197/4</f>
        <v>0</v>
      </c>
      <c r="CI241" s="4">
        <f>Ввод!$S41*CI197/4</f>
        <v>0</v>
      </c>
      <c r="CJ241" s="4">
        <f>Ввод!$S41*CJ197/4</f>
        <v>0</v>
      </c>
      <c r="CK241" s="4">
        <f>Ввод!$S41*CK197/4</f>
        <v>0</v>
      </c>
      <c r="CL241" s="4">
        <f>Ввод!$S41*CL197/4</f>
        <v>0</v>
      </c>
      <c r="CM241" s="4">
        <f>Ввод!$S41*CM197/4</f>
        <v>0</v>
      </c>
      <c r="CN241" s="4">
        <f>Ввод!$S41*CN197/4</f>
        <v>0</v>
      </c>
      <c r="CO241" s="4">
        <f>Ввод!$S41*CO197/4</f>
        <v>0</v>
      </c>
      <c r="CP241" s="4">
        <f>Ввод!$S41*CP197/4</f>
        <v>0</v>
      </c>
      <c r="CQ241" s="4">
        <f>Ввод!$S41*CQ197/4</f>
        <v>0</v>
      </c>
      <c r="CR241" s="4">
        <f>Ввод!$S41*CR197/4</f>
        <v>0</v>
      </c>
      <c r="CS241" s="4">
        <f>Ввод!$S41*CS197/4</f>
        <v>0</v>
      </c>
      <c r="CT241" s="4">
        <f>Ввод!$S41*CT197/4</f>
        <v>0</v>
      </c>
      <c r="CU241" s="4">
        <f>Ввод!$S41*CU197/4</f>
        <v>0</v>
      </c>
      <c r="CV241" s="4">
        <f>Ввод!$S41*CV197/4</f>
        <v>0</v>
      </c>
      <c r="CW241" s="4">
        <f>Ввод!$S41*CW197/4</f>
        <v>0</v>
      </c>
      <c r="CX241" s="4">
        <f>Ввод!$S41*CX197/4</f>
        <v>0</v>
      </c>
      <c r="CY241" s="4">
        <f>Ввод!$S41*CY197/4</f>
        <v>0</v>
      </c>
      <c r="CZ241" s="4">
        <f>Ввод!$S41*CZ197/4</f>
        <v>0</v>
      </c>
      <c r="DA241" s="4">
        <f>Ввод!$S41*DA197/4</f>
        <v>0</v>
      </c>
      <c r="DB241" s="4">
        <f>Ввод!$S41*DB197/4</f>
        <v>0</v>
      </c>
      <c r="DC241" s="4">
        <f>Ввод!$S41*DC197/4</f>
        <v>0</v>
      </c>
      <c r="DD241" s="4">
        <f>Ввод!$S41*DD197/4</f>
        <v>0</v>
      </c>
      <c r="DE241" s="4">
        <f>Ввод!$S41*DE197/4</f>
        <v>0</v>
      </c>
      <c r="DF241" s="4">
        <f>Ввод!$S41*DF197/4</f>
        <v>0</v>
      </c>
      <c r="DG241" s="4">
        <f>Ввод!$S41*DG197/4</f>
        <v>0</v>
      </c>
      <c r="DH241" s="4">
        <f>Ввод!$S41*DH197/4</f>
        <v>0</v>
      </c>
      <c r="DI241" s="4">
        <f>Ввод!$S41*DI197/4</f>
        <v>0</v>
      </c>
      <c r="DJ241" s="4">
        <f>Ввод!$S41*DJ197/4</f>
        <v>0</v>
      </c>
    </row>
    <row r="242" spans="1:114">
      <c r="B242" t="str">
        <f t="shared" si="79"/>
        <v>Создание / реконструкция объект №17</v>
      </c>
      <c r="G242" s="7" t="s">
        <v>0</v>
      </c>
      <c r="J242" s="4">
        <f>Ввод!$S42*J198/4</f>
        <v>0</v>
      </c>
      <c r="K242" s="4">
        <f>Ввод!$S42*K198/4</f>
        <v>0</v>
      </c>
      <c r="L242" s="4">
        <f>Ввод!$S42*L198/4</f>
        <v>0</v>
      </c>
      <c r="M242" s="4">
        <f>Ввод!$S42*M198/4</f>
        <v>0</v>
      </c>
      <c r="N242" s="4">
        <f>Ввод!$S42*N198/4</f>
        <v>0</v>
      </c>
      <c r="O242" s="4">
        <f>Ввод!$S42*O198/4</f>
        <v>0</v>
      </c>
      <c r="P242" s="4">
        <f>Ввод!$S42*P198/4</f>
        <v>0</v>
      </c>
      <c r="Q242" s="4">
        <f>Ввод!$S42*Q198/4</f>
        <v>0</v>
      </c>
      <c r="R242" s="4">
        <f>Ввод!$S42*R198/4</f>
        <v>0</v>
      </c>
      <c r="S242" s="4">
        <f>Ввод!$S42*S198/4</f>
        <v>0</v>
      </c>
      <c r="T242" s="4">
        <f>Ввод!$S42*T198/4</f>
        <v>0</v>
      </c>
      <c r="U242" s="4">
        <f>Ввод!$S42*U198/4</f>
        <v>0</v>
      </c>
      <c r="V242" s="4">
        <f>Ввод!$S42*V198/4</f>
        <v>0</v>
      </c>
      <c r="W242" s="4">
        <f>Ввод!$S42*W198/4</f>
        <v>0</v>
      </c>
      <c r="X242" s="4">
        <f>Ввод!$S42*X198/4</f>
        <v>0</v>
      </c>
      <c r="Y242" s="4">
        <f>Ввод!$S42*Y198/4</f>
        <v>0</v>
      </c>
      <c r="Z242" s="4">
        <f>Ввод!$S42*Z198/4</f>
        <v>0</v>
      </c>
      <c r="AA242" s="4">
        <f>Ввод!$S42*AA198/4</f>
        <v>0</v>
      </c>
      <c r="AB242" s="4">
        <f>Ввод!$S42*AB198/4</f>
        <v>0</v>
      </c>
      <c r="AC242" s="4">
        <f>Ввод!$S42*AC198/4</f>
        <v>0</v>
      </c>
      <c r="AD242" s="4">
        <f>Ввод!$S42*AD198/4</f>
        <v>0</v>
      </c>
      <c r="AE242" s="4">
        <f>Ввод!$S42*AE198/4</f>
        <v>0</v>
      </c>
      <c r="AF242" s="4">
        <f>Ввод!$S42*AF198/4</f>
        <v>0</v>
      </c>
      <c r="AG242" s="4">
        <f>Ввод!$S42*AG198/4</f>
        <v>0</v>
      </c>
      <c r="AH242" s="4">
        <f>Ввод!$S42*AH198/4</f>
        <v>0</v>
      </c>
      <c r="AI242" s="4">
        <f>Ввод!$S42*AI198/4</f>
        <v>0</v>
      </c>
      <c r="AJ242" s="4">
        <f>Ввод!$S42*AJ198/4</f>
        <v>0</v>
      </c>
      <c r="AK242" s="4">
        <f>Ввод!$S42*AK198/4</f>
        <v>0</v>
      </c>
      <c r="AL242" s="4">
        <f>Ввод!$S42*AL198/4</f>
        <v>0</v>
      </c>
      <c r="AM242" s="4">
        <f>Ввод!$S42*AM198/4</f>
        <v>0</v>
      </c>
      <c r="AN242" s="4">
        <f>Ввод!$S42*AN198/4</f>
        <v>0</v>
      </c>
      <c r="AO242" s="4">
        <f>Ввод!$S42*AO198/4</f>
        <v>0</v>
      </c>
      <c r="AP242" s="4">
        <f>Ввод!$S42*AP198/4</f>
        <v>0</v>
      </c>
      <c r="AQ242" s="4">
        <f>Ввод!$S42*AQ198/4</f>
        <v>0</v>
      </c>
      <c r="AR242" s="4">
        <f>Ввод!$S42*AR198/4</f>
        <v>0</v>
      </c>
      <c r="AS242" s="4">
        <f>Ввод!$S42*AS198/4</f>
        <v>0</v>
      </c>
      <c r="AT242" s="4">
        <f>Ввод!$S42*AT198/4</f>
        <v>0</v>
      </c>
      <c r="AU242" s="4">
        <f>Ввод!$S42*AU198/4</f>
        <v>0</v>
      </c>
      <c r="AV242" s="4">
        <f>Ввод!$S42*AV198/4</f>
        <v>0</v>
      </c>
      <c r="AW242" s="4">
        <f>Ввод!$S42*AW198/4</f>
        <v>0</v>
      </c>
      <c r="AX242" s="4">
        <f>Ввод!$S42*AX198/4</f>
        <v>0</v>
      </c>
      <c r="AY242" s="4">
        <f>Ввод!$S42*AY198/4</f>
        <v>0</v>
      </c>
      <c r="AZ242" s="4">
        <f>Ввод!$S42*AZ198/4</f>
        <v>0</v>
      </c>
      <c r="BA242" s="4">
        <f>Ввод!$S42*BA198/4</f>
        <v>0</v>
      </c>
      <c r="BB242" s="4">
        <f>Ввод!$S42*BB198/4</f>
        <v>0</v>
      </c>
      <c r="BC242" s="4">
        <f>Ввод!$S42*BC198/4</f>
        <v>0</v>
      </c>
      <c r="BD242" s="4">
        <f>Ввод!$S42*BD198/4</f>
        <v>0</v>
      </c>
      <c r="BE242" s="4">
        <f>Ввод!$S42*BE198/4</f>
        <v>0</v>
      </c>
      <c r="BF242" s="4">
        <f>Ввод!$S42*BF198/4</f>
        <v>0</v>
      </c>
      <c r="BG242" s="4">
        <f>Ввод!$S42*BG198/4</f>
        <v>0</v>
      </c>
      <c r="BH242" s="4">
        <f>Ввод!$S42*BH198/4</f>
        <v>0</v>
      </c>
      <c r="BI242" s="4">
        <f>Ввод!$S42*BI198/4</f>
        <v>0</v>
      </c>
      <c r="BJ242" s="4">
        <f>Ввод!$S42*BJ198/4</f>
        <v>0</v>
      </c>
      <c r="BK242" s="4">
        <f>Ввод!$S42*BK198/4</f>
        <v>0</v>
      </c>
      <c r="BL242" s="4">
        <f>Ввод!$S42*BL198/4</f>
        <v>0</v>
      </c>
      <c r="BM242" s="4">
        <f>Ввод!$S42*BM198/4</f>
        <v>0</v>
      </c>
      <c r="BN242" s="4">
        <f>Ввод!$S42*BN198/4</f>
        <v>0</v>
      </c>
      <c r="BO242" s="4">
        <f>Ввод!$S42*BO198/4</f>
        <v>0</v>
      </c>
      <c r="BP242" s="4">
        <f>Ввод!$S42*BP198/4</f>
        <v>0</v>
      </c>
      <c r="BQ242" s="4">
        <f>Ввод!$S42*BQ198/4</f>
        <v>0</v>
      </c>
      <c r="BR242" s="4">
        <f>Ввод!$S42*BR198/4</f>
        <v>0</v>
      </c>
      <c r="BS242" s="4">
        <f>Ввод!$S42*BS198/4</f>
        <v>0</v>
      </c>
      <c r="BT242" s="4">
        <f>Ввод!$S42*BT198/4</f>
        <v>0</v>
      </c>
      <c r="BU242" s="4">
        <f>Ввод!$S42*BU198/4</f>
        <v>0</v>
      </c>
      <c r="BV242" s="4">
        <f>Ввод!$S42*BV198/4</f>
        <v>0</v>
      </c>
      <c r="BW242" s="4">
        <f>Ввод!$S42*BW198/4</f>
        <v>0</v>
      </c>
      <c r="BX242" s="4">
        <f>Ввод!$S42*BX198/4</f>
        <v>0</v>
      </c>
      <c r="BY242" s="4">
        <f>Ввод!$S42*BY198/4</f>
        <v>0</v>
      </c>
      <c r="BZ242" s="4">
        <f>Ввод!$S42*BZ198/4</f>
        <v>0</v>
      </c>
      <c r="CA242" s="4">
        <f>Ввод!$S42*CA198/4</f>
        <v>0</v>
      </c>
      <c r="CB242" s="4">
        <f>Ввод!$S42*CB198/4</f>
        <v>0</v>
      </c>
      <c r="CC242" s="4">
        <f>Ввод!$S42*CC198/4</f>
        <v>0</v>
      </c>
      <c r="CD242" s="4">
        <f>Ввод!$S42*CD198/4</f>
        <v>0</v>
      </c>
      <c r="CE242" s="4">
        <f>Ввод!$S42*CE198/4</f>
        <v>0</v>
      </c>
      <c r="CF242" s="4">
        <f>Ввод!$S42*CF198/4</f>
        <v>0</v>
      </c>
      <c r="CG242" s="4">
        <f>Ввод!$S42*CG198/4</f>
        <v>0</v>
      </c>
      <c r="CH242" s="4">
        <f>Ввод!$S42*CH198/4</f>
        <v>0</v>
      </c>
      <c r="CI242" s="4">
        <f>Ввод!$S42*CI198/4</f>
        <v>0</v>
      </c>
      <c r="CJ242" s="4">
        <f>Ввод!$S42*CJ198/4</f>
        <v>0</v>
      </c>
      <c r="CK242" s="4">
        <f>Ввод!$S42*CK198/4</f>
        <v>0</v>
      </c>
      <c r="CL242" s="4">
        <f>Ввод!$S42*CL198/4</f>
        <v>0</v>
      </c>
      <c r="CM242" s="4">
        <f>Ввод!$S42*CM198/4</f>
        <v>0</v>
      </c>
      <c r="CN242" s="4">
        <f>Ввод!$S42*CN198/4</f>
        <v>0</v>
      </c>
      <c r="CO242" s="4">
        <f>Ввод!$S42*CO198/4</f>
        <v>0</v>
      </c>
      <c r="CP242" s="4">
        <f>Ввод!$S42*CP198/4</f>
        <v>0</v>
      </c>
      <c r="CQ242" s="4">
        <f>Ввод!$S42*CQ198/4</f>
        <v>0</v>
      </c>
      <c r="CR242" s="4">
        <f>Ввод!$S42*CR198/4</f>
        <v>0</v>
      </c>
      <c r="CS242" s="4">
        <f>Ввод!$S42*CS198/4</f>
        <v>0</v>
      </c>
      <c r="CT242" s="4">
        <f>Ввод!$S42*CT198/4</f>
        <v>0</v>
      </c>
      <c r="CU242" s="4">
        <f>Ввод!$S42*CU198/4</f>
        <v>0</v>
      </c>
      <c r="CV242" s="4">
        <f>Ввод!$S42*CV198/4</f>
        <v>0</v>
      </c>
      <c r="CW242" s="4">
        <f>Ввод!$S42*CW198/4</f>
        <v>0</v>
      </c>
      <c r="CX242" s="4">
        <f>Ввод!$S42*CX198/4</f>
        <v>0</v>
      </c>
      <c r="CY242" s="4">
        <f>Ввод!$S42*CY198/4</f>
        <v>0</v>
      </c>
      <c r="CZ242" s="4">
        <f>Ввод!$S42*CZ198/4</f>
        <v>0</v>
      </c>
      <c r="DA242" s="4">
        <f>Ввод!$S42*DA198/4</f>
        <v>0</v>
      </c>
      <c r="DB242" s="4">
        <f>Ввод!$S42*DB198/4</f>
        <v>0</v>
      </c>
      <c r="DC242" s="4">
        <f>Ввод!$S42*DC198/4</f>
        <v>0</v>
      </c>
      <c r="DD242" s="4">
        <f>Ввод!$S42*DD198/4</f>
        <v>0</v>
      </c>
      <c r="DE242" s="4">
        <f>Ввод!$S42*DE198/4</f>
        <v>0</v>
      </c>
      <c r="DF242" s="4">
        <f>Ввод!$S42*DF198/4</f>
        <v>0</v>
      </c>
      <c r="DG242" s="4">
        <f>Ввод!$S42*DG198/4</f>
        <v>0</v>
      </c>
      <c r="DH242" s="4">
        <f>Ввод!$S42*DH198/4</f>
        <v>0</v>
      </c>
      <c r="DI242" s="4">
        <f>Ввод!$S42*DI198/4</f>
        <v>0</v>
      </c>
      <c r="DJ242" s="4">
        <f>Ввод!$S42*DJ198/4</f>
        <v>0</v>
      </c>
    </row>
    <row r="243" spans="1:114">
      <c r="B243" t="str">
        <f t="shared" si="79"/>
        <v>Создание / реконструкция объект №18</v>
      </c>
      <c r="G243" s="7" t="s">
        <v>0</v>
      </c>
      <c r="J243" s="4">
        <f>Ввод!$S43*J199/4</f>
        <v>0</v>
      </c>
      <c r="K243" s="4">
        <f>Ввод!$S43*K199/4</f>
        <v>0</v>
      </c>
      <c r="L243" s="4">
        <f>Ввод!$S43*L199/4</f>
        <v>0</v>
      </c>
      <c r="M243" s="4">
        <f>Ввод!$S43*M199/4</f>
        <v>0</v>
      </c>
      <c r="N243" s="4">
        <f>Ввод!$S43*N199/4</f>
        <v>0</v>
      </c>
      <c r="O243" s="4">
        <f>Ввод!$S43*O199/4</f>
        <v>0</v>
      </c>
      <c r="P243" s="4">
        <f>Ввод!$S43*P199/4</f>
        <v>0</v>
      </c>
      <c r="Q243" s="4">
        <f>Ввод!$S43*Q199/4</f>
        <v>0</v>
      </c>
      <c r="R243" s="4">
        <f>Ввод!$S43*R199/4</f>
        <v>0</v>
      </c>
      <c r="S243" s="4">
        <f>Ввод!$S43*S199/4</f>
        <v>0</v>
      </c>
      <c r="T243" s="4">
        <f>Ввод!$S43*T199/4</f>
        <v>0</v>
      </c>
      <c r="U243" s="4">
        <f>Ввод!$S43*U199/4</f>
        <v>0</v>
      </c>
      <c r="V243" s="4">
        <f>Ввод!$S43*V199/4</f>
        <v>0</v>
      </c>
      <c r="W243" s="4">
        <f>Ввод!$S43*W199/4</f>
        <v>0</v>
      </c>
      <c r="X243" s="4">
        <f>Ввод!$S43*X199/4</f>
        <v>0</v>
      </c>
      <c r="Y243" s="4">
        <f>Ввод!$S43*Y199/4</f>
        <v>0</v>
      </c>
      <c r="Z243" s="4">
        <f>Ввод!$S43*Z199/4</f>
        <v>0</v>
      </c>
      <c r="AA243" s="4">
        <f>Ввод!$S43*AA199/4</f>
        <v>0</v>
      </c>
      <c r="AB243" s="4">
        <f>Ввод!$S43*AB199/4</f>
        <v>0</v>
      </c>
      <c r="AC243" s="4">
        <f>Ввод!$S43*AC199/4</f>
        <v>0</v>
      </c>
      <c r="AD243" s="4">
        <f>Ввод!$S43*AD199/4</f>
        <v>0</v>
      </c>
      <c r="AE243" s="4">
        <f>Ввод!$S43*AE199/4</f>
        <v>0</v>
      </c>
      <c r="AF243" s="4">
        <f>Ввод!$S43*AF199/4</f>
        <v>0</v>
      </c>
      <c r="AG243" s="4">
        <f>Ввод!$S43*AG199/4</f>
        <v>0</v>
      </c>
      <c r="AH243" s="4">
        <f>Ввод!$S43*AH199/4</f>
        <v>0</v>
      </c>
      <c r="AI243" s="4">
        <f>Ввод!$S43*AI199/4</f>
        <v>0</v>
      </c>
      <c r="AJ243" s="4">
        <f>Ввод!$S43*AJ199/4</f>
        <v>0</v>
      </c>
      <c r="AK243" s="4">
        <f>Ввод!$S43*AK199/4</f>
        <v>0</v>
      </c>
      <c r="AL243" s="4">
        <f>Ввод!$S43*AL199/4</f>
        <v>0</v>
      </c>
      <c r="AM243" s="4">
        <f>Ввод!$S43*AM199/4</f>
        <v>0</v>
      </c>
      <c r="AN243" s="4">
        <f>Ввод!$S43*AN199/4</f>
        <v>0</v>
      </c>
      <c r="AO243" s="4">
        <f>Ввод!$S43*AO199/4</f>
        <v>0</v>
      </c>
      <c r="AP243" s="4">
        <f>Ввод!$S43*AP199/4</f>
        <v>0</v>
      </c>
      <c r="AQ243" s="4">
        <f>Ввод!$S43*AQ199/4</f>
        <v>0</v>
      </c>
      <c r="AR243" s="4">
        <f>Ввод!$S43*AR199/4</f>
        <v>0</v>
      </c>
      <c r="AS243" s="4">
        <f>Ввод!$S43*AS199/4</f>
        <v>0</v>
      </c>
      <c r="AT243" s="4">
        <f>Ввод!$S43*AT199/4</f>
        <v>0</v>
      </c>
      <c r="AU243" s="4">
        <f>Ввод!$S43*AU199/4</f>
        <v>0</v>
      </c>
      <c r="AV243" s="4">
        <f>Ввод!$S43*AV199/4</f>
        <v>0</v>
      </c>
      <c r="AW243" s="4">
        <f>Ввод!$S43*AW199/4</f>
        <v>0</v>
      </c>
      <c r="AX243" s="4">
        <f>Ввод!$S43*AX199/4</f>
        <v>0</v>
      </c>
      <c r="AY243" s="4">
        <f>Ввод!$S43*AY199/4</f>
        <v>0</v>
      </c>
      <c r="AZ243" s="4">
        <f>Ввод!$S43*AZ199/4</f>
        <v>0</v>
      </c>
      <c r="BA243" s="4">
        <f>Ввод!$S43*BA199/4</f>
        <v>0</v>
      </c>
      <c r="BB243" s="4">
        <f>Ввод!$S43*BB199/4</f>
        <v>0</v>
      </c>
      <c r="BC243" s="4">
        <f>Ввод!$S43*BC199/4</f>
        <v>0</v>
      </c>
      <c r="BD243" s="4">
        <f>Ввод!$S43*BD199/4</f>
        <v>0</v>
      </c>
      <c r="BE243" s="4">
        <f>Ввод!$S43*BE199/4</f>
        <v>0</v>
      </c>
      <c r="BF243" s="4">
        <f>Ввод!$S43*BF199/4</f>
        <v>0</v>
      </c>
      <c r="BG243" s="4">
        <f>Ввод!$S43*BG199/4</f>
        <v>0</v>
      </c>
      <c r="BH243" s="4">
        <f>Ввод!$S43*BH199/4</f>
        <v>0</v>
      </c>
      <c r="BI243" s="4">
        <f>Ввод!$S43*BI199/4</f>
        <v>0</v>
      </c>
      <c r="BJ243" s="4">
        <f>Ввод!$S43*BJ199/4</f>
        <v>0</v>
      </c>
      <c r="BK243" s="4">
        <f>Ввод!$S43*BK199/4</f>
        <v>0</v>
      </c>
      <c r="BL243" s="4">
        <f>Ввод!$S43*BL199/4</f>
        <v>0</v>
      </c>
      <c r="BM243" s="4">
        <f>Ввод!$S43*BM199/4</f>
        <v>0</v>
      </c>
      <c r="BN243" s="4">
        <f>Ввод!$S43*BN199/4</f>
        <v>0</v>
      </c>
      <c r="BO243" s="4">
        <f>Ввод!$S43*BO199/4</f>
        <v>0</v>
      </c>
      <c r="BP243" s="4">
        <f>Ввод!$S43*BP199/4</f>
        <v>0</v>
      </c>
      <c r="BQ243" s="4">
        <f>Ввод!$S43*BQ199/4</f>
        <v>0</v>
      </c>
      <c r="BR243" s="4">
        <f>Ввод!$S43*BR199/4</f>
        <v>0</v>
      </c>
      <c r="BS243" s="4">
        <f>Ввод!$S43*BS199/4</f>
        <v>0</v>
      </c>
      <c r="BT243" s="4">
        <f>Ввод!$S43*BT199/4</f>
        <v>0</v>
      </c>
      <c r="BU243" s="4">
        <f>Ввод!$S43*BU199/4</f>
        <v>0</v>
      </c>
      <c r="BV243" s="4">
        <f>Ввод!$S43*BV199/4</f>
        <v>0</v>
      </c>
      <c r="BW243" s="4">
        <f>Ввод!$S43*BW199/4</f>
        <v>0</v>
      </c>
      <c r="BX243" s="4">
        <f>Ввод!$S43*BX199/4</f>
        <v>0</v>
      </c>
      <c r="BY243" s="4">
        <f>Ввод!$S43*BY199/4</f>
        <v>0</v>
      </c>
      <c r="BZ243" s="4">
        <f>Ввод!$S43*BZ199/4</f>
        <v>0</v>
      </c>
      <c r="CA243" s="4">
        <f>Ввод!$S43*CA199/4</f>
        <v>0</v>
      </c>
      <c r="CB243" s="4">
        <f>Ввод!$S43*CB199/4</f>
        <v>0</v>
      </c>
      <c r="CC243" s="4">
        <f>Ввод!$S43*CC199/4</f>
        <v>0</v>
      </c>
      <c r="CD243" s="4">
        <f>Ввод!$S43*CD199/4</f>
        <v>0</v>
      </c>
      <c r="CE243" s="4">
        <f>Ввод!$S43*CE199/4</f>
        <v>0</v>
      </c>
      <c r="CF243" s="4">
        <f>Ввод!$S43*CF199/4</f>
        <v>0</v>
      </c>
      <c r="CG243" s="4">
        <f>Ввод!$S43*CG199/4</f>
        <v>0</v>
      </c>
      <c r="CH243" s="4">
        <f>Ввод!$S43*CH199/4</f>
        <v>0</v>
      </c>
      <c r="CI243" s="4">
        <f>Ввод!$S43*CI199/4</f>
        <v>0</v>
      </c>
      <c r="CJ243" s="4">
        <f>Ввод!$S43*CJ199/4</f>
        <v>0</v>
      </c>
      <c r="CK243" s="4">
        <f>Ввод!$S43*CK199/4</f>
        <v>0</v>
      </c>
      <c r="CL243" s="4">
        <f>Ввод!$S43*CL199/4</f>
        <v>0</v>
      </c>
      <c r="CM243" s="4">
        <f>Ввод!$S43*CM199/4</f>
        <v>0</v>
      </c>
      <c r="CN243" s="4">
        <f>Ввод!$S43*CN199/4</f>
        <v>0</v>
      </c>
      <c r="CO243" s="4">
        <f>Ввод!$S43*CO199/4</f>
        <v>0</v>
      </c>
      <c r="CP243" s="4">
        <f>Ввод!$S43*CP199/4</f>
        <v>0</v>
      </c>
      <c r="CQ243" s="4">
        <f>Ввод!$S43*CQ199/4</f>
        <v>0</v>
      </c>
      <c r="CR243" s="4">
        <f>Ввод!$S43*CR199/4</f>
        <v>0</v>
      </c>
      <c r="CS243" s="4">
        <f>Ввод!$S43*CS199/4</f>
        <v>0</v>
      </c>
      <c r="CT243" s="4">
        <f>Ввод!$S43*CT199/4</f>
        <v>0</v>
      </c>
      <c r="CU243" s="4">
        <f>Ввод!$S43*CU199/4</f>
        <v>0</v>
      </c>
      <c r="CV243" s="4">
        <f>Ввод!$S43*CV199/4</f>
        <v>0</v>
      </c>
      <c r="CW243" s="4">
        <f>Ввод!$S43*CW199/4</f>
        <v>0</v>
      </c>
      <c r="CX243" s="4">
        <f>Ввод!$S43*CX199/4</f>
        <v>0</v>
      </c>
      <c r="CY243" s="4">
        <f>Ввод!$S43*CY199/4</f>
        <v>0</v>
      </c>
      <c r="CZ243" s="4">
        <f>Ввод!$S43*CZ199/4</f>
        <v>0</v>
      </c>
      <c r="DA243" s="4">
        <f>Ввод!$S43*DA199/4</f>
        <v>0</v>
      </c>
      <c r="DB243" s="4">
        <f>Ввод!$S43*DB199/4</f>
        <v>0</v>
      </c>
      <c r="DC243" s="4">
        <f>Ввод!$S43*DC199/4</f>
        <v>0</v>
      </c>
      <c r="DD243" s="4">
        <f>Ввод!$S43*DD199/4</f>
        <v>0</v>
      </c>
      <c r="DE243" s="4">
        <f>Ввод!$S43*DE199/4</f>
        <v>0</v>
      </c>
      <c r="DF243" s="4">
        <f>Ввод!$S43*DF199/4</f>
        <v>0</v>
      </c>
      <c r="DG243" s="4">
        <f>Ввод!$S43*DG199/4</f>
        <v>0</v>
      </c>
      <c r="DH243" s="4">
        <f>Ввод!$S43*DH199/4</f>
        <v>0</v>
      </c>
      <c r="DI243" s="4">
        <f>Ввод!$S43*DI199/4</f>
        <v>0</v>
      </c>
      <c r="DJ243" s="4">
        <f>Ввод!$S43*DJ199/4</f>
        <v>0</v>
      </c>
    </row>
    <row r="244" spans="1:114">
      <c r="B244" t="str">
        <f t="shared" si="79"/>
        <v>Создание / реконструкция объект №19</v>
      </c>
      <c r="G244" s="7" t="s">
        <v>0</v>
      </c>
      <c r="J244" s="4">
        <f>Ввод!$S44*J200/4</f>
        <v>0</v>
      </c>
      <c r="K244" s="4">
        <f>Ввод!$S44*K200/4</f>
        <v>0</v>
      </c>
      <c r="L244" s="4">
        <f>Ввод!$S44*L200/4</f>
        <v>0</v>
      </c>
      <c r="M244" s="4">
        <f>Ввод!$S44*M200/4</f>
        <v>0</v>
      </c>
      <c r="N244" s="4">
        <f>Ввод!$S44*N200/4</f>
        <v>0</v>
      </c>
      <c r="O244" s="4">
        <f>Ввод!$S44*O200/4</f>
        <v>0</v>
      </c>
      <c r="P244" s="4">
        <f>Ввод!$S44*P200/4</f>
        <v>0</v>
      </c>
      <c r="Q244" s="4">
        <f>Ввод!$S44*Q200/4</f>
        <v>0</v>
      </c>
      <c r="R244" s="4">
        <f>Ввод!$S44*R200/4</f>
        <v>0</v>
      </c>
      <c r="S244" s="4">
        <f>Ввод!$S44*S200/4</f>
        <v>0</v>
      </c>
      <c r="T244" s="4">
        <f>Ввод!$S44*T200/4</f>
        <v>0</v>
      </c>
      <c r="U244" s="4">
        <f>Ввод!$S44*U200/4</f>
        <v>0</v>
      </c>
      <c r="V244" s="4">
        <f>Ввод!$S44*V200/4</f>
        <v>0</v>
      </c>
      <c r="W244" s="4">
        <f>Ввод!$S44*W200/4</f>
        <v>0</v>
      </c>
      <c r="X244" s="4">
        <f>Ввод!$S44*X200/4</f>
        <v>0</v>
      </c>
      <c r="Y244" s="4">
        <f>Ввод!$S44*Y200/4</f>
        <v>0</v>
      </c>
      <c r="Z244" s="4">
        <f>Ввод!$S44*Z200/4</f>
        <v>0</v>
      </c>
      <c r="AA244" s="4">
        <f>Ввод!$S44*AA200/4</f>
        <v>0</v>
      </c>
      <c r="AB244" s="4">
        <f>Ввод!$S44*AB200/4</f>
        <v>0</v>
      </c>
      <c r="AC244" s="4">
        <f>Ввод!$S44*AC200/4</f>
        <v>0</v>
      </c>
      <c r="AD244" s="4">
        <f>Ввод!$S44*AD200/4</f>
        <v>0</v>
      </c>
      <c r="AE244" s="4">
        <f>Ввод!$S44*AE200/4</f>
        <v>0</v>
      </c>
      <c r="AF244" s="4">
        <f>Ввод!$S44*AF200/4</f>
        <v>0</v>
      </c>
      <c r="AG244" s="4">
        <f>Ввод!$S44*AG200/4</f>
        <v>0</v>
      </c>
      <c r="AH244" s="4">
        <f>Ввод!$S44*AH200/4</f>
        <v>0</v>
      </c>
      <c r="AI244" s="4">
        <f>Ввод!$S44*AI200/4</f>
        <v>0</v>
      </c>
      <c r="AJ244" s="4">
        <f>Ввод!$S44*AJ200/4</f>
        <v>0</v>
      </c>
      <c r="AK244" s="4">
        <f>Ввод!$S44*AK200/4</f>
        <v>0</v>
      </c>
      <c r="AL244" s="4">
        <f>Ввод!$S44*AL200/4</f>
        <v>0</v>
      </c>
      <c r="AM244" s="4">
        <f>Ввод!$S44*AM200/4</f>
        <v>0</v>
      </c>
      <c r="AN244" s="4">
        <f>Ввод!$S44*AN200/4</f>
        <v>0</v>
      </c>
      <c r="AO244" s="4">
        <f>Ввод!$S44*AO200/4</f>
        <v>0</v>
      </c>
      <c r="AP244" s="4">
        <f>Ввод!$S44*AP200/4</f>
        <v>0</v>
      </c>
      <c r="AQ244" s="4">
        <f>Ввод!$S44*AQ200/4</f>
        <v>0</v>
      </c>
      <c r="AR244" s="4">
        <f>Ввод!$S44*AR200/4</f>
        <v>0</v>
      </c>
      <c r="AS244" s="4">
        <f>Ввод!$S44*AS200/4</f>
        <v>0</v>
      </c>
      <c r="AT244" s="4">
        <f>Ввод!$S44*AT200/4</f>
        <v>0</v>
      </c>
      <c r="AU244" s="4">
        <f>Ввод!$S44*AU200/4</f>
        <v>0</v>
      </c>
      <c r="AV244" s="4">
        <f>Ввод!$S44*AV200/4</f>
        <v>0</v>
      </c>
      <c r="AW244" s="4">
        <f>Ввод!$S44*AW200/4</f>
        <v>0</v>
      </c>
      <c r="AX244" s="4">
        <f>Ввод!$S44*AX200/4</f>
        <v>0</v>
      </c>
      <c r="AY244" s="4">
        <f>Ввод!$S44*AY200/4</f>
        <v>0</v>
      </c>
      <c r="AZ244" s="4">
        <f>Ввод!$S44*AZ200/4</f>
        <v>0</v>
      </c>
      <c r="BA244" s="4">
        <f>Ввод!$S44*BA200/4</f>
        <v>0</v>
      </c>
      <c r="BB244" s="4">
        <f>Ввод!$S44*BB200/4</f>
        <v>0</v>
      </c>
      <c r="BC244" s="4">
        <f>Ввод!$S44*BC200/4</f>
        <v>0</v>
      </c>
      <c r="BD244" s="4">
        <f>Ввод!$S44*BD200/4</f>
        <v>0</v>
      </c>
      <c r="BE244" s="4">
        <f>Ввод!$S44*BE200/4</f>
        <v>0</v>
      </c>
      <c r="BF244" s="4">
        <f>Ввод!$S44*BF200/4</f>
        <v>0</v>
      </c>
      <c r="BG244" s="4">
        <f>Ввод!$S44*BG200/4</f>
        <v>0</v>
      </c>
      <c r="BH244" s="4">
        <f>Ввод!$S44*BH200/4</f>
        <v>0</v>
      </c>
      <c r="BI244" s="4">
        <f>Ввод!$S44*BI200/4</f>
        <v>0</v>
      </c>
      <c r="BJ244" s="4">
        <f>Ввод!$S44*BJ200/4</f>
        <v>0</v>
      </c>
      <c r="BK244" s="4">
        <f>Ввод!$S44*BK200/4</f>
        <v>0</v>
      </c>
      <c r="BL244" s="4">
        <f>Ввод!$S44*BL200/4</f>
        <v>0</v>
      </c>
      <c r="BM244" s="4">
        <f>Ввод!$S44*BM200/4</f>
        <v>0</v>
      </c>
      <c r="BN244" s="4">
        <f>Ввод!$S44*BN200/4</f>
        <v>0</v>
      </c>
      <c r="BO244" s="4">
        <f>Ввод!$S44*BO200/4</f>
        <v>0</v>
      </c>
      <c r="BP244" s="4">
        <f>Ввод!$S44*BP200/4</f>
        <v>0</v>
      </c>
      <c r="BQ244" s="4">
        <f>Ввод!$S44*BQ200/4</f>
        <v>0</v>
      </c>
      <c r="BR244" s="4">
        <f>Ввод!$S44*BR200/4</f>
        <v>0</v>
      </c>
      <c r="BS244" s="4">
        <f>Ввод!$S44*BS200/4</f>
        <v>0</v>
      </c>
      <c r="BT244" s="4">
        <f>Ввод!$S44*BT200/4</f>
        <v>0</v>
      </c>
      <c r="BU244" s="4">
        <f>Ввод!$S44*BU200/4</f>
        <v>0</v>
      </c>
      <c r="BV244" s="4">
        <f>Ввод!$S44*BV200/4</f>
        <v>0</v>
      </c>
      <c r="BW244" s="4">
        <f>Ввод!$S44*BW200/4</f>
        <v>0</v>
      </c>
      <c r="BX244" s="4">
        <f>Ввод!$S44*BX200/4</f>
        <v>0</v>
      </c>
      <c r="BY244" s="4">
        <f>Ввод!$S44*BY200/4</f>
        <v>0</v>
      </c>
      <c r="BZ244" s="4">
        <f>Ввод!$S44*BZ200/4</f>
        <v>0</v>
      </c>
      <c r="CA244" s="4">
        <f>Ввод!$S44*CA200/4</f>
        <v>0</v>
      </c>
      <c r="CB244" s="4">
        <f>Ввод!$S44*CB200/4</f>
        <v>0</v>
      </c>
      <c r="CC244" s="4">
        <f>Ввод!$S44*CC200/4</f>
        <v>0</v>
      </c>
      <c r="CD244" s="4">
        <f>Ввод!$S44*CD200/4</f>
        <v>0</v>
      </c>
      <c r="CE244" s="4">
        <f>Ввод!$S44*CE200/4</f>
        <v>0</v>
      </c>
      <c r="CF244" s="4">
        <f>Ввод!$S44*CF200/4</f>
        <v>0</v>
      </c>
      <c r="CG244" s="4">
        <f>Ввод!$S44*CG200/4</f>
        <v>0</v>
      </c>
      <c r="CH244" s="4">
        <f>Ввод!$S44*CH200/4</f>
        <v>0</v>
      </c>
      <c r="CI244" s="4">
        <f>Ввод!$S44*CI200/4</f>
        <v>0</v>
      </c>
      <c r="CJ244" s="4">
        <f>Ввод!$S44*CJ200/4</f>
        <v>0</v>
      </c>
      <c r="CK244" s="4">
        <f>Ввод!$S44*CK200/4</f>
        <v>0</v>
      </c>
      <c r="CL244" s="4">
        <f>Ввод!$S44*CL200/4</f>
        <v>0</v>
      </c>
      <c r="CM244" s="4">
        <f>Ввод!$S44*CM200/4</f>
        <v>0</v>
      </c>
      <c r="CN244" s="4">
        <f>Ввод!$S44*CN200/4</f>
        <v>0</v>
      </c>
      <c r="CO244" s="4">
        <f>Ввод!$S44*CO200/4</f>
        <v>0</v>
      </c>
      <c r="CP244" s="4">
        <f>Ввод!$S44*CP200/4</f>
        <v>0</v>
      </c>
      <c r="CQ244" s="4">
        <f>Ввод!$S44*CQ200/4</f>
        <v>0</v>
      </c>
      <c r="CR244" s="4">
        <f>Ввод!$S44*CR200/4</f>
        <v>0</v>
      </c>
      <c r="CS244" s="4">
        <f>Ввод!$S44*CS200/4</f>
        <v>0</v>
      </c>
      <c r="CT244" s="4">
        <f>Ввод!$S44*CT200/4</f>
        <v>0</v>
      </c>
      <c r="CU244" s="4">
        <f>Ввод!$S44*CU200/4</f>
        <v>0</v>
      </c>
      <c r="CV244" s="4">
        <f>Ввод!$S44*CV200/4</f>
        <v>0</v>
      </c>
      <c r="CW244" s="4">
        <f>Ввод!$S44*CW200/4</f>
        <v>0</v>
      </c>
      <c r="CX244" s="4">
        <f>Ввод!$S44*CX200/4</f>
        <v>0</v>
      </c>
      <c r="CY244" s="4">
        <f>Ввод!$S44*CY200/4</f>
        <v>0</v>
      </c>
      <c r="CZ244" s="4">
        <f>Ввод!$S44*CZ200/4</f>
        <v>0</v>
      </c>
      <c r="DA244" s="4">
        <f>Ввод!$S44*DA200/4</f>
        <v>0</v>
      </c>
      <c r="DB244" s="4">
        <f>Ввод!$S44*DB200/4</f>
        <v>0</v>
      </c>
      <c r="DC244" s="4">
        <f>Ввод!$S44*DC200/4</f>
        <v>0</v>
      </c>
      <c r="DD244" s="4">
        <f>Ввод!$S44*DD200/4</f>
        <v>0</v>
      </c>
      <c r="DE244" s="4">
        <f>Ввод!$S44*DE200/4</f>
        <v>0</v>
      </c>
      <c r="DF244" s="4">
        <f>Ввод!$S44*DF200/4</f>
        <v>0</v>
      </c>
      <c r="DG244" s="4">
        <f>Ввод!$S44*DG200/4</f>
        <v>0</v>
      </c>
      <c r="DH244" s="4">
        <f>Ввод!$S44*DH200/4</f>
        <v>0</v>
      </c>
      <c r="DI244" s="4">
        <f>Ввод!$S44*DI200/4</f>
        <v>0</v>
      </c>
      <c r="DJ244" s="4">
        <f>Ввод!$S44*DJ200/4</f>
        <v>0</v>
      </c>
    </row>
    <row r="245" spans="1:114">
      <c r="B245" t="str">
        <f t="shared" si="79"/>
        <v>Создание / реконструкция объект №20</v>
      </c>
      <c r="G245" s="7" t="s">
        <v>0</v>
      </c>
      <c r="J245" s="4">
        <f>Ввод!$S45*J201/4</f>
        <v>0</v>
      </c>
      <c r="K245" s="4">
        <f>Ввод!$S45*K201/4</f>
        <v>0</v>
      </c>
      <c r="L245" s="4">
        <f>Ввод!$S45*L201/4</f>
        <v>0</v>
      </c>
      <c r="M245" s="4">
        <f>Ввод!$S45*M201/4</f>
        <v>0</v>
      </c>
      <c r="N245" s="4">
        <f>Ввод!$S45*N201/4</f>
        <v>0</v>
      </c>
      <c r="O245" s="4">
        <f>Ввод!$S45*O201/4</f>
        <v>0</v>
      </c>
      <c r="P245" s="4">
        <f>Ввод!$S45*P201/4</f>
        <v>0</v>
      </c>
      <c r="Q245" s="4">
        <f>Ввод!$S45*Q201/4</f>
        <v>0</v>
      </c>
      <c r="R245" s="4">
        <f>Ввод!$S45*R201/4</f>
        <v>0</v>
      </c>
      <c r="S245" s="4">
        <f>Ввод!$S45*S201/4</f>
        <v>0</v>
      </c>
      <c r="T245" s="4">
        <f>Ввод!$S45*T201/4</f>
        <v>0</v>
      </c>
      <c r="U245" s="4">
        <f>Ввод!$S45*U201/4</f>
        <v>0</v>
      </c>
      <c r="V245" s="4">
        <f>Ввод!$S45*V201/4</f>
        <v>0</v>
      </c>
      <c r="W245" s="4">
        <f>Ввод!$S45*W201/4</f>
        <v>0</v>
      </c>
      <c r="X245" s="4">
        <f>Ввод!$S45*X201/4</f>
        <v>0</v>
      </c>
      <c r="Y245" s="4">
        <f>Ввод!$S45*Y201/4</f>
        <v>0</v>
      </c>
      <c r="Z245" s="4">
        <f>Ввод!$S45*Z201/4</f>
        <v>0</v>
      </c>
      <c r="AA245" s="4">
        <f>Ввод!$S45*AA201/4</f>
        <v>0</v>
      </c>
      <c r="AB245" s="4">
        <f>Ввод!$S45*AB201/4</f>
        <v>0</v>
      </c>
      <c r="AC245" s="4">
        <f>Ввод!$S45*AC201/4</f>
        <v>0</v>
      </c>
      <c r="AD245" s="4">
        <f>Ввод!$S45*AD201/4</f>
        <v>0</v>
      </c>
      <c r="AE245" s="4">
        <f>Ввод!$S45*AE201/4</f>
        <v>0</v>
      </c>
      <c r="AF245" s="4">
        <f>Ввод!$S45*AF201/4</f>
        <v>0</v>
      </c>
      <c r="AG245" s="4">
        <f>Ввод!$S45*AG201/4</f>
        <v>0</v>
      </c>
      <c r="AH245" s="4">
        <f>Ввод!$S45*AH201/4</f>
        <v>0</v>
      </c>
      <c r="AI245" s="4">
        <f>Ввод!$S45*AI201/4</f>
        <v>0</v>
      </c>
      <c r="AJ245" s="4">
        <f>Ввод!$S45*AJ201/4</f>
        <v>0</v>
      </c>
      <c r="AK245" s="4">
        <f>Ввод!$S45*AK201/4</f>
        <v>0</v>
      </c>
      <c r="AL245" s="4">
        <f>Ввод!$S45*AL201/4</f>
        <v>0</v>
      </c>
      <c r="AM245" s="4">
        <f>Ввод!$S45*AM201/4</f>
        <v>0</v>
      </c>
      <c r="AN245" s="4">
        <f>Ввод!$S45*AN201/4</f>
        <v>0</v>
      </c>
      <c r="AO245" s="4">
        <f>Ввод!$S45*AO201/4</f>
        <v>0</v>
      </c>
      <c r="AP245" s="4">
        <f>Ввод!$S45*AP201/4</f>
        <v>0</v>
      </c>
      <c r="AQ245" s="4">
        <f>Ввод!$S45*AQ201/4</f>
        <v>0</v>
      </c>
      <c r="AR245" s="4">
        <f>Ввод!$S45*AR201/4</f>
        <v>0</v>
      </c>
      <c r="AS245" s="4">
        <f>Ввод!$S45*AS201/4</f>
        <v>0</v>
      </c>
      <c r="AT245" s="4">
        <f>Ввод!$S45*AT201/4</f>
        <v>0</v>
      </c>
      <c r="AU245" s="4">
        <f>Ввод!$S45*AU201/4</f>
        <v>0</v>
      </c>
      <c r="AV245" s="4">
        <f>Ввод!$S45*AV201/4</f>
        <v>0</v>
      </c>
      <c r="AW245" s="4">
        <f>Ввод!$S45*AW201/4</f>
        <v>0</v>
      </c>
      <c r="AX245" s="4">
        <f>Ввод!$S45*AX201/4</f>
        <v>0</v>
      </c>
      <c r="AY245" s="4">
        <f>Ввод!$S45*AY201/4</f>
        <v>0</v>
      </c>
      <c r="AZ245" s="4">
        <f>Ввод!$S45*AZ201/4</f>
        <v>0</v>
      </c>
      <c r="BA245" s="4">
        <f>Ввод!$S45*BA201/4</f>
        <v>0</v>
      </c>
      <c r="BB245" s="4">
        <f>Ввод!$S45*BB201/4</f>
        <v>0</v>
      </c>
      <c r="BC245" s="4">
        <f>Ввод!$S45*BC201/4</f>
        <v>0</v>
      </c>
      <c r="BD245" s="4">
        <f>Ввод!$S45*BD201/4</f>
        <v>0</v>
      </c>
      <c r="BE245" s="4">
        <f>Ввод!$S45*BE201/4</f>
        <v>0</v>
      </c>
      <c r="BF245" s="4">
        <f>Ввод!$S45*BF201/4</f>
        <v>0</v>
      </c>
      <c r="BG245" s="4">
        <f>Ввод!$S45*BG201/4</f>
        <v>0</v>
      </c>
      <c r="BH245" s="4">
        <f>Ввод!$S45*BH201/4</f>
        <v>0</v>
      </c>
      <c r="BI245" s="4">
        <f>Ввод!$S45*BI201/4</f>
        <v>0</v>
      </c>
      <c r="BJ245" s="4">
        <f>Ввод!$S45*BJ201/4</f>
        <v>0</v>
      </c>
      <c r="BK245" s="4">
        <f>Ввод!$S45*BK201/4</f>
        <v>0</v>
      </c>
      <c r="BL245" s="4">
        <f>Ввод!$S45*BL201/4</f>
        <v>0</v>
      </c>
      <c r="BM245" s="4">
        <f>Ввод!$S45*BM201/4</f>
        <v>0</v>
      </c>
      <c r="BN245" s="4">
        <f>Ввод!$S45*BN201/4</f>
        <v>0</v>
      </c>
      <c r="BO245" s="4">
        <f>Ввод!$S45*BO201/4</f>
        <v>0</v>
      </c>
      <c r="BP245" s="4">
        <f>Ввод!$S45*BP201/4</f>
        <v>0</v>
      </c>
      <c r="BQ245" s="4">
        <f>Ввод!$S45*BQ201/4</f>
        <v>0</v>
      </c>
      <c r="BR245" s="4">
        <f>Ввод!$S45*BR201/4</f>
        <v>0</v>
      </c>
      <c r="BS245" s="4">
        <f>Ввод!$S45*BS201/4</f>
        <v>0</v>
      </c>
      <c r="BT245" s="4">
        <f>Ввод!$S45*BT201/4</f>
        <v>0</v>
      </c>
      <c r="BU245" s="4">
        <f>Ввод!$S45*BU201/4</f>
        <v>0</v>
      </c>
      <c r="BV245" s="4">
        <f>Ввод!$S45*BV201/4</f>
        <v>0</v>
      </c>
      <c r="BW245" s="4">
        <f>Ввод!$S45*BW201/4</f>
        <v>0</v>
      </c>
      <c r="BX245" s="4">
        <f>Ввод!$S45*BX201/4</f>
        <v>0</v>
      </c>
      <c r="BY245" s="4">
        <f>Ввод!$S45*BY201/4</f>
        <v>0</v>
      </c>
      <c r="BZ245" s="4">
        <f>Ввод!$S45*BZ201/4</f>
        <v>0</v>
      </c>
      <c r="CA245" s="4">
        <f>Ввод!$S45*CA201/4</f>
        <v>0</v>
      </c>
      <c r="CB245" s="4">
        <f>Ввод!$S45*CB201/4</f>
        <v>0</v>
      </c>
      <c r="CC245" s="4">
        <f>Ввод!$S45*CC201/4</f>
        <v>0</v>
      </c>
      <c r="CD245" s="4">
        <f>Ввод!$S45*CD201/4</f>
        <v>0</v>
      </c>
      <c r="CE245" s="4">
        <f>Ввод!$S45*CE201/4</f>
        <v>0</v>
      </c>
      <c r="CF245" s="4">
        <f>Ввод!$S45*CF201/4</f>
        <v>0</v>
      </c>
      <c r="CG245" s="4">
        <f>Ввод!$S45*CG201/4</f>
        <v>0</v>
      </c>
      <c r="CH245" s="4">
        <f>Ввод!$S45*CH201/4</f>
        <v>0</v>
      </c>
      <c r="CI245" s="4">
        <f>Ввод!$S45*CI201/4</f>
        <v>0</v>
      </c>
      <c r="CJ245" s="4">
        <f>Ввод!$S45*CJ201/4</f>
        <v>0</v>
      </c>
      <c r="CK245" s="4">
        <f>Ввод!$S45*CK201/4</f>
        <v>0</v>
      </c>
      <c r="CL245" s="4">
        <f>Ввод!$S45*CL201/4</f>
        <v>0</v>
      </c>
      <c r="CM245" s="4">
        <f>Ввод!$S45*CM201/4</f>
        <v>0</v>
      </c>
      <c r="CN245" s="4">
        <f>Ввод!$S45*CN201/4</f>
        <v>0</v>
      </c>
      <c r="CO245" s="4">
        <f>Ввод!$S45*CO201/4</f>
        <v>0</v>
      </c>
      <c r="CP245" s="4">
        <f>Ввод!$S45*CP201/4</f>
        <v>0</v>
      </c>
      <c r="CQ245" s="4">
        <f>Ввод!$S45*CQ201/4</f>
        <v>0</v>
      </c>
      <c r="CR245" s="4">
        <f>Ввод!$S45*CR201/4</f>
        <v>0</v>
      </c>
      <c r="CS245" s="4">
        <f>Ввод!$S45*CS201/4</f>
        <v>0</v>
      </c>
      <c r="CT245" s="4">
        <f>Ввод!$S45*CT201/4</f>
        <v>0</v>
      </c>
      <c r="CU245" s="4">
        <f>Ввод!$S45*CU201/4</f>
        <v>0</v>
      </c>
      <c r="CV245" s="4">
        <f>Ввод!$S45*CV201/4</f>
        <v>0</v>
      </c>
      <c r="CW245" s="4">
        <f>Ввод!$S45*CW201/4</f>
        <v>0</v>
      </c>
      <c r="CX245" s="4">
        <f>Ввод!$S45*CX201/4</f>
        <v>0</v>
      </c>
      <c r="CY245" s="4">
        <f>Ввод!$S45*CY201/4</f>
        <v>0</v>
      </c>
      <c r="CZ245" s="4">
        <f>Ввод!$S45*CZ201/4</f>
        <v>0</v>
      </c>
      <c r="DA245" s="4">
        <f>Ввод!$S45*DA201/4</f>
        <v>0</v>
      </c>
      <c r="DB245" s="4">
        <f>Ввод!$S45*DB201/4</f>
        <v>0</v>
      </c>
      <c r="DC245" s="4">
        <f>Ввод!$S45*DC201/4</f>
        <v>0</v>
      </c>
      <c r="DD245" s="4">
        <f>Ввод!$S45*DD201/4</f>
        <v>0</v>
      </c>
      <c r="DE245" s="4">
        <f>Ввод!$S45*DE201/4</f>
        <v>0</v>
      </c>
      <c r="DF245" s="4">
        <f>Ввод!$S45*DF201/4</f>
        <v>0</v>
      </c>
      <c r="DG245" s="4">
        <f>Ввод!$S45*DG201/4</f>
        <v>0</v>
      </c>
      <c r="DH245" s="4">
        <f>Ввод!$S45*DH201/4</f>
        <v>0</v>
      </c>
      <c r="DI245" s="4">
        <f>Ввод!$S45*DI201/4</f>
        <v>0</v>
      </c>
      <c r="DJ245" s="4">
        <f>Ввод!$S45*DJ201/4</f>
        <v>0</v>
      </c>
    </row>
    <row r="246" spans="1:114">
      <c r="CQ246" s="5"/>
      <c r="CR246" s="5"/>
      <c r="CS246" s="5"/>
      <c r="CT246" s="5"/>
      <c r="CU246" s="5"/>
      <c r="CV246" s="5"/>
      <c r="CW246" s="5"/>
      <c r="CX246" s="5"/>
      <c r="CY246" s="5"/>
      <c r="CZ246" s="5"/>
      <c r="DA246" s="5"/>
      <c r="DB246" s="5"/>
      <c r="DC246" s="5"/>
      <c r="DD246" s="5"/>
      <c r="DE246" s="5"/>
      <c r="DF246" s="5"/>
      <c r="DG246" s="5"/>
      <c r="DH246" s="5"/>
      <c r="DI246" s="5"/>
      <c r="DJ246" s="5"/>
    </row>
    <row r="247" spans="1:114" s="78" customFormat="1">
      <c r="A247" s="160"/>
      <c r="B247" s="78" t="s">
        <v>242</v>
      </c>
      <c r="G247" s="79"/>
      <c r="I247" s="80"/>
      <c r="CQ247" s="80"/>
      <c r="CR247" s="80"/>
      <c r="CS247" s="80"/>
      <c r="CT247" s="80"/>
      <c r="CU247" s="80"/>
      <c r="CV247" s="80"/>
      <c r="CW247" s="80"/>
      <c r="CX247" s="80"/>
      <c r="CY247" s="80"/>
      <c r="CZ247" s="80"/>
      <c r="DA247" s="80"/>
      <c r="DB247" s="80"/>
      <c r="DC247" s="80"/>
      <c r="DD247" s="80"/>
      <c r="DE247" s="80"/>
      <c r="DF247" s="80"/>
      <c r="DG247" s="80"/>
      <c r="DH247" s="80"/>
      <c r="DI247" s="80"/>
      <c r="DJ247" s="80"/>
    </row>
    <row r="248" spans="1:114">
      <c r="B248" t="str">
        <f t="shared" ref="B248:B267" si="80">B204</f>
        <v>Создание / реконструкция объект №1</v>
      </c>
      <c r="G248" s="7" t="s">
        <v>0</v>
      </c>
      <c r="J248" s="4"/>
      <c r="K248" s="4">
        <f>N((K160-SUM($J204:J204)&gt;=0))*ROUND(K160-SUM($J204:J204),1)</f>
        <v>0</v>
      </c>
      <c r="L248" s="4">
        <f>N((L160-SUM($J204:K204)&gt;=0))*ROUND(L160-SUM($J204:K204),1)</f>
        <v>0</v>
      </c>
      <c r="M248" s="4">
        <f>N((M160-SUM($J204:L204)&gt;=0))*ROUND(M160-SUM($J204:L204),1)</f>
        <v>0</v>
      </c>
      <c r="N248" s="4">
        <f>N((N160-SUM($J204:M204)&gt;=0))*ROUND(N160-SUM($J204:M204),1)</f>
        <v>0</v>
      </c>
      <c r="O248" s="4">
        <f>N((O160-SUM($J204:N204)&gt;=0))*ROUND(O160-SUM($J204:N204),1)</f>
        <v>0</v>
      </c>
      <c r="P248" s="4">
        <f>N((P160-SUM($J204:O204)&gt;=0))*ROUND(P160-SUM($J204:O204),1)</f>
        <v>500000</v>
      </c>
      <c r="Q248" s="4">
        <f>N((Q160-SUM($J204:P204)&gt;=0))*ROUND(Q160-SUM($J204:P204),1)</f>
        <v>491666.7</v>
      </c>
      <c r="R248" s="4">
        <f>N((R160-SUM($J204:Q204)&gt;=0))*ROUND(R160-SUM($J204:Q204),1)</f>
        <v>483333.3</v>
      </c>
      <c r="S248" s="4">
        <f>N((S160-SUM($J204:R204)&gt;=0))*ROUND(S160-SUM($J204:R204),1)</f>
        <v>475000</v>
      </c>
      <c r="T248" s="4">
        <f>N((T160-SUM($J204:S204)&gt;=0))*ROUND(T160-SUM($J204:S204),1)</f>
        <v>466666.7</v>
      </c>
      <c r="U248" s="4">
        <f>N((U160-SUM($J204:T204)&gt;=0))*ROUND(U160-SUM($J204:T204),1)</f>
        <v>458333.3</v>
      </c>
      <c r="V248" s="4">
        <f>N((V160-SUM($J204:U204)&gt;=0))*ROUND(V160-SUM($J204:U204),1)</f>
        <v>450000</v>
      </c>
      <c r="W248" s="4">
        <f>N((W160-SUM($J204:V204)&gt;=0))*ROUND(W160-SUM($J204:V204),1)</f>
        <v>441666.7</v>
      </c>
      <c r="X248" s="4">
        <f>N((X160-SUM($J204:W204)&gt;=0))*ROUND(X160-SUM($J204:W204),1)</f>
        <v>433333.3</v>
      </c>
      <c r="Y248" s="4">
        <f>N((Y160-SUM($J204:X204)&gt;=0))*ROUND(Y160-SUM($J204:X204),1)</f>
        <v>425000</v>
      </c>
      <c r="Z248" s="4">
        <f>N((Z160-SUM($J204:Y204)&gt;=0))*ROUND(Z160-SUM($J204:Y204),1)</f>
        <v>416666.7</v>
      </c>
      <c r="AA248" s="4">
        <f>N((AA160-SUM($J204:Z204)&gt;=0))*ROUND(AA160-SUM($J204:Z204),1)</f>
        <v>408333.3</v>
      </c>
      <c r="AB248" s="4">
        <f>N((AB160-SUM($J204:AA204)&gt;=0))*ROUND(AB160-SUM($J204:AA204),1)</f>
        <v>400000</v>
      </c>
      <c r="AC248" s="4">
        <f>N((AC160-SUM($J204:AB204)&gt;=0))*ROUND(AC160-SUM($J204:AB204),1)</f>
        <v>391666.7</v>
      </c>
      <c r="AD248" s="4">
        <f>N((AD160-SUM($J204:AC204)&gt;=0))*ROUND(AD160-SUM($J204:AC204),1)</f>
        <v>383333.3</v>
      </c>
      <c r="AE248" s="4">
        <f>N((AE160-SUM($J204:AD204)&gt;=0))*ROUND(AE160-SUM($J204:AD204),1)</f>
        <v>375000</v>
      </c>
      <c r="AF248" s="4">
        <f>N((AF160-SUM($J204:AE204)&gt;=0))*ROUND(AF160-SUM($J204:AE204),1)</f>
        <v>366666.7</v>
      </c>
      <c r="AG248" s="4">
        <f>N((AG160-SUM($J204:AF204)&gt;=0))*ROUND(AG160-SUM($J204:AF204),1)</f>
        <v>358333.3</v>
      </c>
      <c r="AH248" s="4">
        <f>N((AH160-SUM($J204:AG204)&gt;=0))*ROUND(AH160-SUM($J204:AG204),1)</f>
        <v>350000</v>
      </c>
      <c r="AI248" s="4">
        <f>N((AI160-SUM($J204:AH204)&gt;=0))*ROUND(AI160-SUM($J204:AH204),1)</f>
        <v>341666.7</v>
      </c>
      <c r="AJ248" s="4">
        <f>N((AJ160-SUM($J204:AI204)&gt;=0))*ROUND(AJ160-SUM($J204:AI204),1)</f>
        <v>333333.3</v>
      </c>
      <c r="AK248" s="4">
        <f>N((AK160-SUM($J204:AJ204)&gt;=0))*ROUND(AK160-SUM($J204:AJ204),1)</f>
        <v>325000</v>
      </c>
      <c r="AL248" s="4">
        <f>N((AL160-SUM($J204:AK204)&gt;=0))*ROUND(AL160-SUM($J204:AK204),1)</f>
        <v>316666.7</v>
      </c>
      <c r="AM248" s="4">
        <f>N((AM160-SUM($J204:AL204)&gt;=0))*ROUND(AM160-SUM($J204:AL204),1)</f>
        <v>308333.3</v>
      </c>
      <c r="AN248" s="4">
        <f>N((AN160-SUM($J204:AM204)&gt;=0))*ROUND(AN160-SUM($J204:AM204),1)</f>
        <v>300000</v>
      </c>
      <c r="AO248" s="4">
        <f>N((AO160-SUM($J204:AN204)&gt;=0))*ROUND(AO160-SUM($J204:AN204),1)</f>
        <v>291666.7</v>
      </c>
      <c r="AP248" s="4">
        <f>N((AP160-SUM($J204:AO204)&gt;=0))*ROUND(AP160-SUM($J204:AO204),1)</f>
        <v>283333.3</v>
      </c>
      <c r="AQ248" s="4">
        <f>N((AQ160-SUM($J204:AP204)&gt;=0))*ROUND(AQ160-SUM($J204:AP204),1)</f>
        <v>275000</v>
      </c>
      <c r="AR248" s="4">
        <f>N((AR160-SUM($J204:AQ204)&gt;=0))*ROUND(AR160-SUM($J204:AQ204),1)</f>
        <v>266666.7</v>
      </c>
      <c r="AS248" s="4">
        <f>N((AS160-SUM($J204:AR204)&gt;=0))*ROUND(AS160-SUM($J204:AR204),1)</f>
        <v>258333.3</v>
      </c>
      <c r="AT248" s="4">
        <f>N((AT160-SUM($J204:AS204)&gt;=0))*ROUND(AT160-SUM($J204:AS204),1)</f>
        <v>250000</v>
      </c>
      <c r="AU248" s="4">
        <f>N((AU160-SUM($J204:AT204)&gt;=0))*ROUND(AU160-SUM($J204:AT204),1)</f>
        <v>241666.7</v>
      </c>
      <c r="AV248" s="4">
        <f>N((AV160-SUM($J204:AU204)&gt;=0))*ROUND(AV160-SUM($J204:AU204),1)</f>
        <v>233333.3</v>
      </c>
      <c r="AW248" s="4">
        <f>N((AW160-SUM($J204:AV204)&gt;=0))*ROUND(AW160-SUM($J204:AV204),1)</f>
        <v>225000</v>
      </c>
      <c r="AX248" s="4">
        <f>N((AX160-SUM($J204:AW204)&gt;=0))*ROUND(AX160-SUM($J204:AW204),1)</f>
        <v>216666.7</v>
      </c>
      <c r="AY248" s="4">
        <f>N((AY160-SUM($J204:AX204)&gt;=0))*ROUND(AY160-SUM($J204:AX204),1)</f>
        <v>208333.3</v>
      </c>
      <c r="AZ248" s="4">
        <f>N((AZ160-SUM($J204:AY204)&gt;=0))*ROUND(AZ160-SUM($J204:AY204),1)</f>
        <v>200000</v>
      </c>
      <c r="BA248" s="4">
        <f>N((BA160-SUM($J204:AZ204)&gt;=0))*ROUND(BA160-SUM($J204:AZ204),1)</f>
        <v>191666.7</v>
      </c>
      <c r="BB248" s="4">
        <f>N((BB160-SUM($J204:BA204)&gt;=0))*ROUND(BB160-SUM($J204:BA204),1)</f>
        <v>183333.3</v>
      </c>
      <c r="BC248" s="4">
        <f>N((BC160-SUM($J204:BB204)&gt;=0))*ROUND(BC160-SUM($J204:BB204),1)</f>
        <v>175000</v>
      </c>
      <c r="BD248" s="4">
        <f>N((BD160-SUM($J204:BC204)&gt;=0))*ROUND(BD160-SUM($J204:BC204),1)</f>
        <v>166666.70000000001</v>
      </c>
      <c r="BE248" s="4">
        <f>N((BE160-SUM($J204:BD204)&gt;=0))*ROUND(BE160-SUM($J204:BD204),1)</f>
        <v>158333.29999999999</v>
      </c>
      <c r="BF248" s="4">
        <f>N((BF160-SUM($J204:BE204)&gt;=0))*ROUND(BF160-SUM($J204:BE204),1)</f>
        <v>150000</v>
      </c>
      <c r="BG248" s="4">
        <f>N((BG160-SUM($J204:BF204)&gt;=0))*ROUND(BG160-SUM($J204:BF204),1)</f>
        <v>141666.70000000001</v>
      </c>
      <c r="BH248" s="4">
        <f>N((BH160-SUM($J204:BG204)&gt;=0))*ROUND(BH160-SUM($J204:BG204),1)</f>
        <v>133333.29999999999</v>
      </c>
      <c r="BI248" s="4">
        <f>N((BI160-SUM($J204:BH204)&gt;=0))*ROUND(BI160-SUM($J204:BH204),1)</f>
        <v>125000</v>
      </c>
      <c r="BJ248" s="4">
        <f>N((BJ160-SUM($J204:BI204)&gt;=0))*ROUND(BJ160-SUM($J204:BI204),1)</f>
        <v>116666.7</v>
      </c>
      <c r="BK248" s="4">
        <f>N((BK160-SUM($J204:BJ204)&gt;=0))*ROUND(BK160-SUM($J204:BJ204),1)</f>
        <v>108333.3</v>
      </c>
      <c r="BL248" s="4">
        <f>N((BL160-SUM($J204:BK204)&gt;=0))*ROUND(BL160-SUM($J204:BK204),1)</f>
        <v>100000</v>
      </c>
      <c r="BM248" s="4">
        <f>N((BM160-SUM($J204:BL204)&gt;=0))*ROUND(BM160-SUM($J204:BL204),1)</f>
        <v>91666.7</v>
      </c>
      <c r="BN248" s="4">
        <f>N((BN160-SUM($J204:BM204)&gt;=0))*ROUND(BN160-SUM($J204:BM204),1)</f>
        <v>83333.3</v>
      </c>
      <c r="BO248" s="4">
        <f>N((BO160-SUM($J204:BN204)&gt;=0))*ROUND(BO160-SUM($J204:BN204),1)</f>
        <v>75000</v>
      </c>
      <c r="BP248" s="4">
        <f>N((BP160-SUM($J204:BO204)&gt;=0))*ROUND(BP160-SUM($J204:BO204),1)</f>
        <v>66666.7</v>
      </c>
      <c r="BQ248" s="4">
        <f>N((BQ160-SUM($J204:BP204)&gt;=0))*ROUND(BQ160-SUM($J204:BP204),1)</f>
        <v>58333.3</v>
      </c>
      <c r="BR248" s="4">
        <f>N((BR160-SUM($J204:BQ204)&gt;=0))*ROUND(BR160-SUM($J204:BQ204),1)</f>
        <v>50000</v>
      </c>
      <c r="BS248" s="4">
        <f>N((BS160-SUM($J204:BR204)&gt;=0))*ROUND(BS160-SUM($J204:BR204),1)</f>
        <v>41666.699999999997</v>
      </c>
      <c r="BT248" s="4">
        <f>N((BT160-SUM($J204:BS204)&gt;=0))*ROUND(BT160-SUM($J204:BS204),1)</f>
        <v>33333.300000000003</v>
      </c>
      <c r="BU248" s="4">
        <f>N((BU160-SUM($J204:BT204)&gt;=0))*ROUND(BU160-SUM($J204:BT204),1)</f>
        <v>25000</v>
      </c>
      <c r="BV248" s="4">
        <f>N((BV160-SUM($J204:BU204)&gt;=0))*ROUND(BV160-SUM($J204:BU204),1)</f>
        <v>16666.7</v>
      </c>
      <c r="BW248" s="4">
        <f>N((BW160-SUM($J204:BV204)&gt;=0))*ROUND(BW160-SUM($J204:BV204),1)</f>
        <v>8333.2999999999993</v>
      </c>
      <c r="BX248" s="4">
        <f>N((BX160-SUM($J204:BW204)&gt;=0))*ROUND(BX160-SUM($J204:BW204),1)</f>
        <v>0</v>
      </c>
      <c r="BY248" s="4">
        <f>N((BY160-SUM($J204:BX204)&gt;=0))*ROUND(BY160-SUM($J204:BX204),1)</f>
        <v>0</v>
      </c>
      <c r="BZ248" s="4">
        <f>N((BZ160-SUM($J204:BY204)&gt;=0))*ROUND(BZ160-SUM($J204:BY204),1)</f>
        <v>0</v>
      </c>
      <c r="CA248" s="4">
        <f>N((CA160-SUM($J204:BZ204)&gt;=0))*ROUND(CA160-SUM($J204:BZ204),1)</f>
        <v>0</v>
      </c>
      <c r="CB248" s="4">
        <f>N((CB160-SUM($J204:CA204)&gt;=0))*ROUND(CB160-SUM($J204:CA204),1)</f>
        <v>0</v>
      </c>
      <c r="CC248" s="4">
        <f>N((CC160-SUM($J204:CB204)&gt;=0))*ROUND(CC160-SUM($J204:CB204),1)</f>
        <v>0</v>
      </c>
      <c r="CD248" s="4">
        <f>N((CD160-SUM($J204:CC204)&gt;=0))*ROUND(CD160-SUM($J204:CC204),1)</f>
        <v>0</v>
      </c>
      <c r="CE248" s="4">
        <f>N((CE160-SUM($J204:CD204)&gt;=0))*ROUND(CE160-SUM($J204:CD204),1)</f>
        <v>0</v>
      </c>
      <c r="CF248" s="4">
        <f>N((CF160-SUM($J204:CE204)&gt;=0))*ROUND(CF160-SUM($J204:CE204),1)</f>
        <v>0</v>
      </c>
      <c r="CG248" s="4">
        <f>N((CG160-SUM($J204:CF204)&gt;=0))*ROUND(CG160-SUM($J204:CF204),1)</f>
        <v>0</v>
      </c>
      <c r="CH248" s="4">
        <f>N((CH160-SUM($J204:CG204)&gt;=0))*ROUND(CH160-SUM($J204:CG204),1)</f>
        <v>0</v>
      </c>
      <c r="CI248" s="4">
        <f>N((CI160-SUM($J204:CH204)&gt;=0))*ROUND(CI160-SUM($J204:CH204),1)</f>
        <v>0</v>
      </c>
      <c r="CJ248" s="4">
        <f>N((CJ160-SUM($J204:CI204)&gt;=0))*ROUND(CJ160-SUM($J204:CI204),1)</f>
        <v>0</v>
      </c>
      <c r="CK248" s="4">
        <f>N((CK160-SUM($J204:CJ204)&gt;=0))*ROUND(CK160-SUM($J204:CJ204),1)</f>
        <v>0</v>
      </c>
      <c r="CL248" s="4">
        <f>N((CL160-SUM($J204:CK204)&gt;=0))*ROUND(CL160-SUM($J204:CK204),1)</f>
        <v>0</v>
      </c>
      <c r="CM248" s="4">
        <f>N((CM160-SUM($J204:CL204)&gt;=0))*ROUND(CM160-SUM($J204:CL204),1)</f>
        <v>0</v>
      </c>
      <c r="CN248" s="4">
        <f>N((CN160-SUM($J204:CM204)&gt;=0))*ROUND(CN160-SUM($J204:CM204),1)</f>
        <v>0</v>
      </c>
      <c r="CO248" s="4">
        <f>N((CO160-SUM($J204:CN204)&gt;=0))*ROUND(CO160-SUM($J204:CN204),1)</f>
        <v>0</v>
      </c>
      <c r="CP248" s="4">
        <f>N((CP160-SUM($J204:CO204)&gt;=0))*ROUND(CP160-SUM($J204:CO204),1)</f>
        <v>0</v>
      </c>
      <c r="CQ248" s="4">
        <f>N((CQ160-SUM($J204:CP204)&gt;=0))*ROUND(CQ160-SUM($J204:CP204),1)</f>
        <v>0</v>
      </c>
      <c r="CR248" s="4">
        <f>N((CR160-SUM($J204:CQ204)&gt;=0))*ROUND(CR160-SUM($J204:CQ204),1)</f>
        <v>0</v>
      </c>
      <c r="CS248" s="4">
        <f>N((CS160-SUM($J204:CR204)&gt;=0))*ROUND(CS160-SUM($J204:CR204),1)</f>
        <v>0</v>
      </c>
      <c r="CT248" s="4">
        <f>N((CT160-SUM($J204:CS204)&gt;=0))*ROUND(CT160-SUM($J204:CS204),1)</f>
        <v>0</v>
      </c>
      <c r="CU248" s="4">
        <f>N((CU160-SUM($J204:CT204)&gt;=0))*ROUND(CU160-SUM($J204:CT204),1)</f>
        <v>0</v>
      </c>
      <c r="CV248" s="4">
        <f>N((CV160-SUM($J204:CU204)&gt;=0))*ROUND(CV160-SUM($J204:CU204),1)</f>
        <v>0</v>
      </c>
      <c r="CW248" s="4">
        <f>N((CW160-SUM($J204:CV204)&gt;=0))*ROUND(CW160-SUM($J204:CV204),1)</f>
        <v>0</v>
      </c>
      <c r="CX248" s="4">
        <f>N((CX160-SUM($J204:CW204)&gt;=0))*ROUND(CX160-SUM($J204:CW204),1)</f>
        <v>0</v>
      </c>
      <c r="CY248" s="4">
        <f>N((CY160-SUM($J204:CX204)&gt;=0))*ROUND(CY160-SUM($J204:CX204),1)</f>
        <v>0</v>
      </c>
      <c r="CZ248" s="4">
        <f>N((CZ160-SUM($J204:CY204)&gt;=0))*ROUND(CZ160-SUM($J204:CY204),1)</f>
        <v>0</v>
      </c>
      <c r="DA248" s="4">
        <f>N((DA160-SUM($J204:CZ204)&gt;=0))*ROUND(DA160-SUM($J204:CZ204),1)</f>
        <v>0</v>
      </c>
      <c r="DB248" s="4">
        <f>N((DB160-SUM($J204:DA204)&gt;=0))*ROUND(DB160-SUM($J204:DA204),1)</f>
        <v>0</v>
      </c>
      <c r="DC248" s="4">
        <f>N((DC160-SUM($J204:DB204)&gt;=0))*ROUND(DC160-SUM($J204:DB204),1)</f>
        <v>0</v>
      </c>
      <c r="DD248" s="4">
        <f>N((DD160-SUM($J204:DC204)&gt;=0))*ROUND(DD160-SUM($J204:DC204),1)</f>
        <v>0</v>
      </c>
      <c r="DE248" s="4">
        <f>N((DE160-SUM($J204:DD204)&gt;=0))*ROUND(DE160-SUM($J204:DD204),1)</f>
        <v>0</v>
      </c>
      <c r="DF248" s="4">
        <f>N((DF160-SUM($J204:DE204)&gt;=0))*ROUND(DF160-SUM($J204:DE204),1)</f>
        <v>0</v>
      </c>
      <c r="DG248" s="4">
        <f>N((DG160-SUM($J204:DF204)&gt;=0))*ROUND(DG160-SUM($J204:DF204),1)</f>
        <v>0</v>
      </c>
      <c r="DH248" s="4">
        <f>N((DH160-SUM($J204:DG204)&gt;=0))*ROUND(DH160-SUM($J204:DG204),1)</f>
        <v>0</v>
      </c>
      <c r="DI248" s="4">
        <f>N((DI160-SUM($J204:DH204)&gt;=0))*ROUND(DI160-SUM($J204:DH204),1)</f>
        <v>0</v>
      </c>
      <c r="DJ248" s="4">
        <f>N((DJ160-SUM($J204:DI204)&gt;=0))*ROUND(DJ160-SUM($J204:DI204),1)</f>
        <v>0</v>
      </c>
    </row>
    <row r="249" spans="1:114">
      <c r="B249" t="str">
        <f t="shared" si="80"/>
        <v>Создание / реконструкция объект №2</v>
      </c>
      <c r="G249" s="7" t="s">
        <v>0</v>
      </c>
      <c r="J249" s="4"/>
      <c r="K249" s="4">
        <f>N((K161-SUM($J205:J205)&gt;=0))*ROUND(K161-SUM($J205:J205),1)</f>
        <v>0</v>
      </c>
      <c r="L249" s="4">
        <f>N((L161-SUM($J205:K205)&gt;=0))*ROUND(L161-SUM($J205:K205),1)</f>
        <v>0</v>
      </c>
      <c r="M249" s="4">
        <f>N((M161-SUM($J205:L205)&gt;=0))*ROUND(M161-SUM($J205:L205),1)</f>
        <v>0</v>
      </c>
      <c r="N249" s="4">
        <f>N((N161-SUM($J205:M205)&gt;=0))*ROUND(N161-SUM($J205:M205),1)</f>
        <v>0</v>
      </c>
      <c r="O249" s="4">
        <f>N((O161-SUM($J205:N205)&gt;=0))*ROUND(O161-SUM($J205:N205),1)</f>
        <v>0</v>
      </c>
      <c r="P249" s="4">
        <f>N((P161-SUM($J205:O205)&gt;=0))*ROUND(P161-SUM($J205:O205),1)</f>
        <v>500000</v>
      </c>
      <c r="Q249" s="4">
        <f>N((Q161-SUM($J205:P205)&gt;=0))*ROUND(Q161-SUM($J205:P205),1)</f>
        <v>491666.7</v>
      </c>
      <c r="R249" s="4">
        <f>N((R161-SUM($J205:Q205)&gt;=0))*ROUND(R161-SUM($J205:Q205),1)</f>
        <v>483333.3</v>
      </c>
      <c r="S249" s="4">
        <f>N((S161-SUM($J205:R205)&gt;=0))*ROUND(S161-SUM($J205:R205),1)</f>
        <v>475000</v>
      </c>
      <c r="T249" s="4">
        <f>N((T161-SUM($J205:S205)&gt;=0))*ROUND(T161-SUM($J205:S205),1)</f>
        <v>466666.7</v>
      </c>
      <c r="U249" s="4">
        <f>N((U161-SUM($J205:T205)&gt;=0))*ROUND(U161-SUM($J205:T205),1)</f>
        <v>458333.3</v>
      </c>
      <c r="V249" s="4">
        <f>N((V161-SUM($J205:U205)&gt;=0))*ROUND(V161-SUM($J205:U205),1)</f>
        <v>450000</v>
      </c>
      <c r="W249" s="4">
        <f>N((W161-SUM($J205:V205)&gt;=0))*ROUND(W161-SUM($J205:V205),1)</f>
        <v>441666.7</v>
      </c>
      <c r="X249" s="4">
        <f>N((X161-SUM($J205:W205)&gt;=0))*ROUND(X161-SUM($J205:W205),1)</f>
        <v>433333.3</v>
      </c>
      <c r="Y249" s="4">
        <f>N((Y161-SUM($J205:X205)&gt;=0))*ROUND(Y161-SUM($J205:X205),1)</f>
        <v>425000</v>
      </c>
      <c r="Z249" s="4">
        <f>N((Z161-SUM($J205:Y205)&gt;=0))*ROUND(Z161-SUM($J205:Y205),1)</f>
        <v>416666.7</v>
      </c>
      <c r="AA249" s="4">
        <f>N((AA161-SUM($J205:Z205)&gt;=0))*ROUND(AA161-SUM($J205:Z205),1)</f>
        <v>408333.3</v>
      </c>
      <c r="AB249" s="4">
        <f>N((AB161-SUM($J205:AA205)&gt;=0))*ROUND(AB161-SUM($J205:AA205),1)</f>
        <v>400000</v>
      </c>
      <c r="AC249" s="4">
        <f>N((AC161-SUM($J205:AB205)&gt;=0))*ROUND(AC161-SUM($J205:AB205),1)</f>
        <v>391666.7</v>
      </c>
      <c r="AD249" s="4">
        <f>N((AD161-SUM($J205:AC205)&gt;=0))*ROUND(AD161-SUM($J205:AC205),1)</f>
        <v>383333.3</v>
      </c>
      <c r="AE249" s="4">
        <f>N((AE161-SUM($J205:AD205)&gt;=0))*ROUND(AE161-SUM($J205:AD205),1)</f>
        <v>375000</v>
      </c>
      <c r="AF249" s="4">
        <f>N((AF161-SUM($J205:AE205)&gt;=0))*ROUND(AF161-SUM($J205:AE205),1)</f>
        <v>366666.7</v>
      </c>
      <c r="AG249" s="4">
        <f>N((AG161-SUM($J205:AF205)&gt;=0))*ROUND(AG161-SUM($J205:AF205),1)</f>
        <v>358333.3</v>
      </c>
      <c r="AH249" s="4">
        <f>N((AH161-SUM($J205:AG205)&gt;=0))*ROUND(AH161-SUM($J205:AG205),1)</f>
        <v>350000</v>
      </c>
      <c r="AI249" s="4">
        <f>N((AI161-SUM($J205:AH205)&gt;=0))*ROUND(AI161-SUM($J205:AH205),1)</f>
        <v>341666.7</v>
      </c>
      <c r="AJ249" s="4">
        <f>N((AJ161-SUM($J205:AI205)&gt;=0))*ROUND(AJ161-SUM($J205:AI205),1)</f>
        <v>333333.3</v>
      </c>
      <c r="AK249" s="4">
        <f>N((AK161-SUM($J205:AJ205)&gt;=0))*ROUND(AK161-SUM($J205:AJ205),1)</f>
        <v>325000</v>
      </c>
      <c r="AL249" s="4">
        <f>N((AL161-SUM($J205:AK205)&gt;=0))*ROUND(AL161-SUM($J205:AK205),1)</f>
        <v>316666.7</v>
      </c>
      <c r="AM249" s="4">
        <f>N((AM161-SUM($J205:AL205)&gt;=0))*ROUND(AM161-SUM($J205:AL205),1)</f>
        <v>308333.3</v>
      </c>
      <c r="AN249" s="4">
        <f>N((AN161-SUM($J205:AM205)&gt;=0))*ROUND(AN161-SUM($J205:AM205),1)</f>
        <v>300000</v>
      </c>
      <c r="AO249" s="4">
        <f>N((AO161-SUM($J205:AN205)&gt;=0))*ROUND(AO161-SUM($J205:AN205),1)</f>
        <v>291666.7</v>
      </c>
      <c r="AP249" s="4">
        <f>N((AP161-SUM($J205:AO205)&gt;=0))*ROUND(AP161-SUM($J205:AO205),1)</f>
        <v>283333.3</v>
      </c>
      <c r="AQ249" s="4">
        <f>N((AQ161-SUM($J205:AP205)&gt;=0))*ROUND(AQ161-SUM($J205:AP205),1)</f>
        <v>275000</v>
      </c>
      <c r="AR249" s="4">
        <f>N((AR161-SUM($J205:AQ205)&gt;=0))*ROUND(AR161-SUM($J205:AQ205),1)</f>
        <v>266666.7</v>
      </c>
      <c r="AS249" s="4">
        <f>N((AS161-SUM($J205:AR205)&gt;=0))*ROUND(AS161-SUM($J205:AR205),1)</f>
        <v>258333.3</v>
      </c>
      <c r="AT249" s="4">
        <f>N((AT161-SUM($J205:AS205)&gt;=0))*ROUND(AT161-SUM($J205:AS205),1)</f>
        <v>250000</v>
      </c>
      <c r="AU249" s="4">
        <f>N((AU161-SUM($J205:AT205)&gt;=0))*ROUND(AU161-SUM($J205:AT205),1)</f>
        <v>241666.7</v>
      </c>
      <c r="AV249" s="4">
        <f>N((AV161-SUM($J205:AU205)&gt;=0))*ROUND(AV161-SUM($J205:AU205),1)</f>
        <v>233333.3</v>
      </c>
      <c r="AW249" s="4">
        <f>N((AW161-SUM($J205:AV205)&gt;=0))*ROUND(AW161-SUM($J205:AV205),1)</f>
        <v>225000</v>
      </c>
      <c r="AX249" s="4">
        <f>N((AX161-SUM($J205:AW205)&gt;=0))*ROUND(AX161-SUM($J205:AW205),1)</f>
        <v>216666.7</v>
      </c>
      <c r="AY249" s="4">
        <f>N((AY161-SUM($J205:AX205)&gt;=0))*ROUND(AY161-SUM($J205:AX205),1)</f>
        <v>208333.3</v>
      </c>
      <c r="AZ249" s="4">
        <f>N((AZ161-SUM($J205:AY205)&gt;=0))*ROUND(AZ161-SUM($J205:AY205),1)</f>
        <v>200000</v>
      </c>
      <c r="BA249" s="4">
        <f>N((BA161-SUM($J205:AZ205)&gt;=0))*ROUND(BA161-SUM($J205:AZ205),1)</f>
        <v>191666.7</v>
      </c>
      <c r="BB249" s="4">
        <f>N((BB161-SUM($J205:BA205)&gt;=0))*ROUND(BB161-SUM($J205:BA205),1)</f>
        <v>183333.3</v>
      </c>
      <c r="BC249" s="4">
        <f>N((BC161-SUM($J205:BB205)&gt;=0))*ROUND(BC161-SUM($J205:BB205),1)</f>
        <v>175000</v>
      </c>
      <c r="BD249" s="4">
        <f>N((BD161-SUM($J205:BC205)&gt;=0))*ROUND(BD161-SUM($J205:BC205),1)</f>
        <v>166666.70000000001</v>
      </c>
      <c r="BE249" s="4">
        <f>N((BE161-SUM($J205:BD205)&gt;=0))*ROUND(BE161-SUM($J205:BD205),1)</f>
        <v>158333.29999999999</v>
      </c>
      <c r="BF249" s="4">
        <f>N((BF161-SUM($J205:BE205)&gt;=0))*ROUND(BF161-SUM($J205:BE205),1)</f>
        <v>150000</v>
      </c>
      <c r="BG249" s="4">
        <f>N((BG161-SUM($J205:BF205)&gt;=0))*ROUND(BG161-SUM($J205:BF205),1)</f>
        <v>141666.70000000001</v>
      </c>
      <c r="BH249" s="4">
        <f>N((BH161-SUM($J205:BG205)&gt;=0))*ROUND(BH161-SUM($J205:BG205),1)</f>
        <v>133333.29999999999</v>
      </c>
      <c r="BI249" s="4">
        <f>N((BI161-SUM($J205:BH205)&gt;=0))*ROUND(BI161-SUM($J205:BH205),1)</f>
        <v>125000</v>
      </c>
      <c r="BJ249" s="4">
        <f>N((BJ161-SUM($J205:BI205)&gt;=0))*ROUND(BJ161-SUM($J205:BI205),1)</f>
        <v>116666.7</v>
      </c>
      <c r="BK249" s="4">
        <f>N((BK161-SUM($J205:BJ205)&gt;=0))*ROUND(BK161-SUM($J205:BJ205),1)</f>
        <v>108333.3</v>
      </c>
      <c r="BL249" s="4">
        <f>N((BL161-SUM($J205:BK205)&gt;=0))*ROUND(BL161-SUM($J205:BK205),1)</f>
        <v>100000</v>
      </c>
      <c r="BM249" s="4">
        <f>N((BM161-SUM($J205:BL205)&gt;=0))*ROUND(BM161-SUM($J205:BL205),1)</f>
        <v>91666.7</v>
      </c>
      <c r="BN249" s="4">
        <f>N((BN161-SUM($J205:BM205)&gt;=0))*ROUND(BN161-SUM($J205:BM205),1)</f>
        <v>83333.3</v>
      </c>
      <c r="BO249" s="4">
        <f>N((BO161-SUM($J205:BN205)&gt;=0))*ROUND(BO161-SUM($J205:BN205),1)</f>
        <v>75000</v>
      </c>
      <c r="BP249" s="4">
        <f>N((BP161-SUM($J205:BO205)&gt;=0))*ROUND(BP161-SUM($J205:BO205),1)</f>
        <v>66666.7</v>
      </c>
      <c r="BQ249" s="4">
        <f>N((BQ161-SUM($J205:BP205)&gt;=0))*ROUND(BQ161-SUM($J205:BP205),1)</f>
        <v>58333.3</v>
      </c>
      <c r="BR249" s="4">
        <f>N((BR161-SUM($J205:BQ205)&gt;=0))*ROUND(BR161-SUM($J205:BQ205),1)</f>
        <v>50000</v>
      </c>
      <c r="BS249" s="4">
        <f>N((BS161-SUM($J205:BR205)&gt;=0))*ROUND(BS161-SUM($J205:BR205),1)</f>
        <v>41666.699999999997</v>
      </c>
      <c r="BT249" s="4">
        <f>N((BT161-SUM($J205:BS205)&gt;=0))*ROUND(BT161-SUM($J205:BS205),1)</f>
        <v>33333.300000000003</v>
      </c>
      <c r="BU249" s="4">
        <f>N((BU161-SUM($J205:BT205)&gt;=0))*ROUND(BU161-SUM($J205:BT205),1)</f>
        <v>25000</v>
      </c>
      <c r="BV249" s="4">
        <f>N((BV161-SUM($J205:BU205)&gt;=0))*ROUND(BV161-SUM($J205:BU205),1)</f>
        <v>16666.7</v>
      </c>
      <c r="BW249" s="4">
        <f>N((BW161-SUM($J205:BV205)&gt;=0))*ROUND(BW161-SUM($J205:BV205),1)</f>
        <v>8333.2999999999993</v>
      </c>
      <c r="BX249" s="4">
        <f>N((BX161-SUM($J205:BW205)&gt;=0))*ROUND(BX161-SUM($J205:BW205),1)</f>
        <v>0</v>
      </c>
      <c r="BY249" s="4">
        <f>N((BY161-SUM($J205:BX205)&gt;=0))*ROUND(BY161-SUM($J205:BX205),1)</f>
        <v>0</v>
      </c>
      <c r="BZ249" s="4">
        <f>N((BZ161-SUM($J205:BY205)&gt;=0))*ROUND(BZ161-SUM($J205:BY205),1)</f>
        <v>0</v>
      </c>
      <c r="CA249" s="4">
        <f>N((CA161-SUM($J205:BZ205)&gt;=0))*ROUND(CA161-SUM($J205:BZ205),1)</f>
        <v>0</v>
      </c>
      <c r="CB249" s="4">
        <f>N((CB161-SUM($J205:CA205)&gt;=0))*ROUND(CB161-SUM($J205:CA205),1)</f>
        <v>0</v>
      </c>
      <c r="CC249" s="4">
        <f>N((CC161-SUM($J205:CB205)&gt;=0))*ROUND(CC161-SUM($J205:CB205),1)</f>
        <v>0</v>
      </c>
      <c r="CD249" s="4">
        <f>N((CD161-SUM($J205:CC205)&gt;=0))*ROUND(CD161-SUM($J205:CC205),1)</f>
        <v>0</v>
      </c>
      <c r="CE249" s="4">
        <f>N((CE161-SUM($J205:CD205)&gt;=0))*ROUND(CE161-SUM($J205:CD205),1)</f>
        <v>0</v>
      </c>
      <c r="CF249" s="4">
        <f>N((CF161-SUM($J205:CE205)&gt;=0))*ROUND(CF161-SUM($J205:CE205),1)</f>
        <v>0</v>
      </c>
      <c r="CG249" s="4">
        <f>N((CG161-SUM($J205:CF205)&gt;=0))*ROUND(CG161-SUM($J205:CF205),1)</f>
        <v>0</v>
      </c>
      <c r="CH249" s="4">
        <f>N((CH161-SUM($J205:CG205)&gt;=0))*ROUND(CH161-SUM($J205:CG205),1)</f>
        <v>0</v>
      </c>
      <c r="CI249" s="4">
        <f>N((CI161-SUM($J205:CH205)&gt;=0))*ROUND(CI161-SUM($J205:CH205),1)</f>
        <v>0</v>
      </c>
      <c r="CJ249" s="4">
        <f>N((CJ161-SUM($J205:CI205)&gt;=0))*ROUND(CJ161-SUM($J205:CI205),1)</f>
        <v>0</v>
      </c>
      <c r="CK249" s="4">
        <f>N((CK161-SUM($J205:CJ205)&gt;=0))*ROUND(CK161-SUM($J205:CJ205),1)</f>
        <v>0</v>
      </c>
      <c r="CL249" s="4">
        <f>N((CL161-SUM($J205:CK205)&gt;=0))*ROUND(CL161-SUM($J205:CK205),1)</f>
        <v>0</v>
      </c>
      <c r="CM249" s="4">
        <f>N((CM161-SUM($J205:CL205)&gt;=0))*ROUND(CM161-SUM($J205:CL205),1)</f>
        <v>0</v>
      </c>
      <c r="CN249" s="4">
        <f>N((CN161-SUM($J205:CM205)&gt;=0))*ROUND(CN161-SUM($J205:CM205),1)</f>
        <v>0</v>
      </c>
      <c r="CO249" s="4">
        <f>N((CO161-SUM($J205:CN205)&gt;=0))*ROUND(CO161-SUM($J205:CN205),1)</f>
        <v>0</v>
      </c>
      <c r="CP249" s="4">
        <f>N((CP161-SUM($J205:CO205)&gt;=0))*ROUND(CP161-SUM($J205:CO205),1)</f>
        <v>0</v>
      </c>
      <c r="CQ249" s="4">
        <f>N((CQ161-SUM($J205:CP205)&gt;=0))*ROUND(CQ161-SUM($J205:CP205),1)</f>
        <v>0</v>
      </c>
      <c r="CR249" s="4">
        <f>N((CR161-SUM($J205:CQ205)&gt;=0))*ROUND(CR161-SUM($J205:CQ205),1)</f>
        <v>0</v>
      </c>
      <c r="CS249" s="4">
        <f>N((CS161-SUM($J205:CR205)&gt;=0))*ROUND(CS161-SUM($J205:CR205),1)</f>
        <v>0</v>
      </c>
      <c r="CT249" s="4">
        <f>N((CT161-SUM($J205:CS205)&gt;=0))*ROUND(CT161-SUM($J205:CS205),1)</f>
        <v>0</v>
      </c>
      <c r="CU249" s="4">
        <f>N((CU161-SUM($J205:CT205)&gt;=0))*ROUND(CU161-SUM($J205:CT205),1)</f>
        <v>0</v>
      </c>
      <c r="CV249" s="4">
        <f>N((CV161-SUM($J205:CU205)&gt;=0))*ROUND(CV161-SUM($J205:CU205),1)</f>
        <v>0</v>
      </c>
      <c r="CW249" s="4">
        <f>N((CW161-SUM($J205:CV205)&gt;=0))*ROUND(CW161-SUM($J205:CV205),1)</f>
        <v>0</v>
      </c>
      <c r="CX249" s="4">
        <f>N((CX161-SUM($J205:CW205)&gt;=0))*ROUND(CX161-SUM($J205:CW205),1)</f>
        <v>0</v>
      </c>
      <c r="CY249" s="4">
        <f>N((CY161-SUM($J205:CX205)&gt;=0))*ROUND(CY161-SUM($J205:CX205),1)</f>
        <v>0</v>
      </c>
      <c r="CZ249" s="4">
        <f>N((CZ161-SUM($J205:CY205)&gt;=0))*ROUND(CZ161-SUM($J205:CY205),1)</f>
        <v>0</v>
      </c>
      <c r="DA249" s="4">
        <f>N((DA161-SUM($J205:CZ205)&gt;=0))*ROUND(DA161-SUM($J205:CZ205),1)</f>
        <v>0</v>
      </c>
      <c r="DB249" s="4">
        <f>N((DB161-SUM($J205:DA205)&gt;=0))*ROUND(DB161-SUM($J205:DA205),1)</f>
        <v>0</v>
      </c>
      <c r="DC249" s="4">
        <f>N((DC161-SUM($J205:DB205)&gt;=0))*ROUND(DC161-SUM($J205:DB205),1)</f>
        <v>0</v>
      </c>
      <c r="DD249" s="4">
        <f>N((DD161-SUM($J205:DC205)&gt;=0))*ROUND(DD161-SUM($J205:DC205),1)</f>
        <v>0</v>
      </c>
      <c r="DE249" s="4">
        <f>N((DE161-SUM($J205:DD205)&gt;=0))*ROUND(DE161-SUM($J205:DD205),1)</f>
        <v>0</v>
      </c>
      <c r="DF249" s="4">
        <f>N((DF161-SUM($J205:DE205)&gt;=0))*ROUND(DF161-SUM($J205:DE205),1)</f>
        <v>0</v>
      </c>
      <c r="DG249" s="4">
        <f>N((DG161-SUM($J205:DF205)&gt;=0))*ROUND(DG161-SUM($J205:DF205),1)</f>
        <v>0</v>
      </c>
      <c r="DH249" s="4">
        <f>N((DH161-SUM($J205:DG205)&gt;=0))*ROUND(DH161-SUM($J205:DG205),1)</f>
        <v>0</v>
      </c>
      <c r="DI249" s="4">
        <f>N((DI161-SUM($J205:DH205)&gt;=0))*ROUND(DI161-SUM($J205:DH205),1)</f>
        <v>0</v>
      </c>
      <c r="DJ249" s="4">
        <f>N((DJ161-SUM($J205:DI205)&gt;=0))*ROUND(DJ161-SUM($J205:DI205),1)</f>
        <v>0</v>
      </c>
    </row>
    <row r="250" spans="1:114">
      <c r="B250" t="str">
        <f t="shared" si="80"/>
        <v>Создание / реконструкция объект №3</v>
      </c>
      <c r="G250" s="7" t="s">
        <v>0</v>
      </c>
      <c r="J250" s="4"/>
      <c r="K250" s="4">
        <f>N((K162-SUM($J206:J206)&gt;=0))*ROUND(K162-SUM($J206:J206),1)</f>
        <v>0</v>
      </c>
      <c r="L250" s="4">
        <f>N((L162-SUM($J206:K206)&gt;=0))*ROUND(L162-SUM($J206:K206),1)</f>
        <v>0</v>
      </c>
      <c r="M250" s="4">
        <f>N((M162-SUM($J206:L206)&gt;=0))*ROUND(M162-SUM($J206:L206),1)</f>
        <v>0</v>
      </c>
      <c r="N250" s="4">
        <f>N((N162-SUM($J206:M206)&gt;=0))*ROUND(N162-SUM($J206:M206),1)</f>
        <v>0</v>
      </c>
      <c r="O250" s="4">
        <f>N((O162-SUM($J206:N206)&gt;=0))*ROUND(O162-SUM($J206:N206),1)</f>
        <v>0</v>
      </c>
      <c r="P250" s="4">
        <f>N((P162-SUM($J206:O206)&gt;=0))*ROUND(P162-SUM($J206:O206),1)</f>
        <v>0</v>
      </c>
      <c r="Q250" s="4">
        <f>N((Q162-SUM($J206:P206)&gt;=0))*ROUND(Q162-SUM($J206:P206),1)</f>
        <v>500000</v>
      </c>
      <c r="R250" s="4">
        <f>N((R162-SUM($J206:Q206)&gt;=0))*ROUND(R162-SUM($J206:Q206),1)</f>
        <v>491666.7</v>
      </c>
      <c r="S250" s="4">
        <f>N((S162-SUM($J206:R206)&gt;=0))*ROUND(S162-SUM($J206:R206),1)</f>
        <v>483333.3</v>
      </c>
      <c r="T250" s="4">
        <f>N((T162-SUM($J206:S206)&gt;=0))*ROUND(T162-SUM($J206:S206),1)</f>
        <v>475000</v>
      </c>
      <c r="U250" s="4">
        <f>N((U162-SUM($J206:T206)&gt;=0))*ROUND(U162-SUM($J206:T206),1)</f>
        <v>466666.7</v>
      </c>
      <c r="V250" s="4">
        <f>N((V162-SUM($J206:U206)&gt;=0))*ROUND(V162-SUM($J206:U206),1)</f>
        <v>458333.3</v>
      </c>
      <c r="W250" s="4">
        <f>N((W162-SUM($J206:V206)&gt;=0))*ROUND(W162-SUM($J206:V206),1)</f>
        <v>450000</v>
      </c>
      <c r="X250" s="4">
        <f>N((X162-SUM($J206:W206)&gt;=0))*ROUND(X162-SUM($J206:W206),1)</f>
        <v>441666.7</v>
      </c>
      <c r="Y250" s="4">
        <f>N((Y162-SUM($J206:X206)&gt;=0))*ROUND(Y162-SUM($J206:X206),1)</f>
        <v>433333.3</v>
      </c>
      <c r="Z250" s="4">
        <f>N((Z162-SUM($J206:Y206)&gt;=0))*ROUND(Z162-SUM($J206:Y206),1)</f>
        <v>425000</v>
      </c>
      <c r="AA250" s="4">
        <f>N((AA162-SUM($J206:Z206)&gt;=0))*ROUND(AA162-SUM($J206:Z206),1)</f>
        <v>416666.7</v>
      </c>
      <c r="AB250" s="4">
        <f>N((AB162-SUM($J206:AA206)&gt;=0))*ROUND(AB162-SUM($J206:AA206),1)</f>
        <v>408333.3</v>
      </c>
      <c r="AC250" s="4">
        <f>N((AC162-SUM($J206:AB206)&gt;=0))*ROUND(AC162-SUM($J206:AB206),1)</f>
        <v>400000</v>
      </c>
      <c r="AD250" s="4">
        <f>N((AD162-SUM($J206:AC206)&gt;=0))*ROUND(AD162-SUM($J206:AC206),1)</f>
        <v>391666.7</v>
      </c>
      <c r="AE250" s="4">
        <f>N((AE162-SUM($J206:AD206)&gt;=0))*ROUND(AE162-SUM($J206:AD206),1)</f>
        <v>383333.3</v>
      </c>
      <c r="AF250" s="4">
        <f>N((AF162-SUM($J206:AE206)&gt;=0))*ROUND(AF162-SUM($J206:AE206),1)</f>
        <v>375000</v>
      </c>
      <c r="AG250" s="4">
        <f>N((AG162-SUM($J206:AF206)&gt;=0))*ROUND(AG162-SUM($J206:AF206),1)</f>
        <v>366666.7</v>
      </c>
      <c r="AH250" s="4">
        <f>N((AH162-SUM($J206:AG206)&gt;=0))*ROUND(AH162-SUM($J206:AG206),1)</f>
        <v>358333.3</v>
      </c>
      <c r="AI250" s="4">
        <f>N((AI162-SUM($J206:AH206)&gt;=0))*ROUND(AI162-SUM($J206:AH206),1)</f>
        <v>350000</v>
      </c>
      <c r="AJ250" s="4">
        <f>N((AJ162-SUM($J206:AI206)&gt;=0))*ROUND(AJ162-SUM($J206:AI206),1)</f>
        <v>341666.7</v>
      </c>
      <c r="AK250" s="4">
        <f>N((AK162-SUM($J206:AJ206)&gt;=0))*ROUND(AK162-SUM($J206:AJ206),1)</f>
        <v>333333.3</v>
      </c>
      <c r="AL250" s="4">
        <f>N((AL162-SUM($J206:AK206)&gt;=0))*ROUND(AL162-SUM($J206:AK206),1)</f>
        <v>325000</v>
      </c>
      <c r="AM250" s="4">
        <f>N((AM162-SUM($J206:AL206)&gt;=0))*ROUND(AM162-SUM($J206:AL206),1)</f>
        <v>316666.7</v>
      </c>
      <c r="AN250" s="4">
        <f>N((AN162-SUM($J206:AM206)&gt;=0))*ROUND(AN162-SUM($J206:AM206),1)</f>
        <v>308333.3</v>
      </c>
      <c r="AO250" s="4">
        <f>N((AO162-SUM($J206:AN206)&gt;=0))*ROUND(AO162-SUM($J206:AN206),1)</f>
        <v>300000</v>
      </c>
      <c r="AP250" s="4">
        <f>N((AP162-SUM($J206:AO206)&gt;=0))*ROUND(AP162-SUM($J206:AO206),1)</f>
        <v>291666.7</v>
      </c>
      <c r="AQ250" s="4">
        <f>N((AQ162-SUM($J206:AP206)&gt;=0))*ROUND(AQ162-SUM($J206:AP206),1)</f>
        <v>283333.3</v>
      </c>
      <c r="AR250" s="4">
        <f>N((AR162-SUM($J206:AQ206)&gt;=0))*ROUND(AR162-SUM($J206:AQ206),1)</f>
        <v>275000</v>
      </c>
      <c r="AS250" s="4">
        <f>N((AS162-SUM($J206:AR206)&gt;=0))*ROUND(AS162-SUM($J206:AR206),1)</f>
        <v>266666.7</v>
      </c>
      <c r="AT250" s="4">
        <f>N((AT162-SUM($J206:AS206)&gt;=0))*ROUND(AT162-SUM($J206:AS206),1)</f>
        <v>258333.3</v>
      </c>
      <c r="AU250" s="4">
        <f>N((AU162-SUM($J206:AT206)&gt;=0))*ROUND(AU162-SUM($J206:AT206),1)</f>
        <v>250000</v>
      </c>
      <c r="AV250" s="4">
        <f>N((AV162-SUM($J206:AU206)&gt;=0))*ROUND(AV162-SUM($J206:AU206),1)</f>
        <v>241666.7</v>
      </c>
      <c r="AW250" s="4">
        <f>N((AW162-SUM($J206:AV206)&gt;=0))*ROUND(AW162-SUM($J206:AV206),1)</f>
        <v>233333.3</v>
      </c>
      <c r="AX250" s="4">
        <f>N((AX162-SUM($J206:AW206)&gt;=0))*ROUND(AX162-SUM($J206:AW206),1)</f>
        <v>225000</v>
      </c>
      <c r="AY250" s="4">
        <f>N((AY162-SUM($J206:AX206)&gt;=0))*ROUND(AY162-SUM($J206:AX206),1)</f>
        <v>216666.7</v>
      </c>
      <c r="AZ250" s="4">
        <f>N((AZ162-SUM($J206:AY206)&gt;=0))*ROUND(AZ162-SUM($J206:AY206),1)</f>
        <v>208333.3</v>
      </c>
      <c r="BA250" s="4">
        <f>N((BA162-SUM($J206:AZ206)&gt;=0))*ROUND(BA162-SUM($J206:AZ206),1)</f>
        <v>200000</v>
      </c>
      <c r="BB250" s="4">
        <f>N((BB162-SUM($J206:BA206)&gt;=0))*ROUND(BB162-SUM($J206:BA206),1)</f>
        <v>191666.7</v>
      </c>
      <c r="BC250" s="4">
        <f>N((BC162-SUM($J206:BB206)&gt;=0))*ROUND(BC162-SUM($J206:BB206),1)</f>
        <v>183333.3</v>
      </c>
      <c r="BD250" s="4">
        <f>N((BD162-SUM($J206:BC206)&gt;=0))*ROUND(BD162-SUM($J206:BC206),1)</f>
        <v>175000</v>
      </c>
      <c r="BE250" s="4">
        <f>N((BE162-SUM($J206:BD206)&gt;=0))*ROUND(BE162-SUM($J206:BD206),1)</f>
        <v>166666.70000000001</v>
      </c>
      <c r="BF250" s="4">
        <f>N((BF162-SUM($J206:BE206)&gt;=0))*ROUND(BF162-SUM($J206:BE206),1)</f>
        <v>158333.29999999999</v>
      </c>
      <c r="BG250" s="4">
        <f>N((BG162-SUM($J206:BF206)&gt;=0))*ROUND(BG162-SUM($J206:BF206),1)</f>
        <v>150000</v>
      </c>
      <c r="BH250" s="4">
        <f>N((BH162-SUM($J206:BG206)&gt;=0))*ROUND(BH162-SUM($J206:BG206),1)</f>
        <v>141666.70000000001</v>
      </c>
      <c r="BI250" s="4">
        <f>N((BI162-SUM($J206:BH206)&gt;=0))*ROUND(BI162-SUM($J206:BH206),1)</f>
        <v>133333.29999999999</v>
      </c>
      <c r="BJ250" s="4">
        <f>N((BJ162-SUM($J206:BI206)&gt;=0))*ROUND(BJ162-SUM($J206:BI206),1)</f>
        <v>125000</v>
      </c>
      <c r="BK250" s="4">
        <f>N((BK162-SUM($J206:BJ206)&gt;=0))*ROUND(BK162-SUM($J206:BJ206),1)</f>
        <v>116666.7</v>
      </c>
      <c r="BL250" s="4">
        <f>N((BL162-SUM($J206:BK206)&gt;=0))*ROUND(BL162-SUM($J206:BK206),1)</f>
        <v>108333.3</v>
      </c>
      <c r="BM250" s="4">
        <f>N((BM162-SUM($J206:BL206)&gt;=0))*ROUND(BM162-SUM($J206:BL206),1)</f>
        <v>100000</v>
      </c>
      <c r="BN250" s="4">
        <f>N((BN162-SUM($J206:BM206)&gt;=0))*ROUND(BN162-SUM($J206:BM206),1)</f>
        <v>91666.7</v>
      </c>
      <c r="BO250" s="4">
        <f>N((BO162-SUM($J206:BN206)&gt;=0))*ROUND(BO162-SUM($J206:BN206),1)</f>
        <v>83333.3</v>
      </c>
      <c r="BP250" s="4">
        <f>N((BP162-SUM($J206:BO206)&gt;=0))*ROUND(BP162-SUM($J206:BO206),1)</f>
        <v>75000</v>
      </c>
      <c r="BQ250" s="4">
        <f>N((BQ162-SUM($J206:BP206)&gt;=0))*ROUND(BQ162-SUM($J206:BP206),1)</f>
        <v>66666.7</v>
      </c>
      <c r="BR250" s="4">
        <f>N((BR162-SUM($J206:BQ206)&gt;=0))*ROUND(BR162-SUM($J206:BQ206),1)</f>
        <v>58333.3</v>
      </c>
      <c r="BS250" s="4">
        <f>N((BS162-SUM($J206:BR206)&gt;=0))*ROUND(BS162-SUM($J206:BR206),1)</f>
        <v>50000</v>
      </c>
      <c r="BT250" s="4">
        <f>N((BT162-SUM($J206:BS206)&gt;=0))*ROUND(BT162-SUM($J206:BS206),1)</f>
        <v>41666.699999999997</v>
      </c>
      <c r="BU250" s="4">
        <f>N((BU162-SUM($J206:BT206)&gt;=0))*ROUND(BU162-SUM($J206:BT206),1)</f>
        <v>33333.300000000003</v>
      </c>
      <c r="BV250" s="4">
        <f>N((BV162-SUM($J206:BU206)&gt;=0))*ROUND(BV162-SUM($J206:BU206),1)</f>
        <v>25000</v>
      </c>
      <c r="BW250" s="4">
        <f>N((BW162-SUM($J206:BV206)&gt;=0))*ROUND(BW162-SUM($J206:BV206),1)</f>
        <v>16666.7</v>
      </c>
      <c r="BX250" s="4">
        <f>N((BX162-SUM($J206:BW206)&gt;=0))*ROUND(BX162-SUM($J206:BW206),1)</f>
        <v>8333.2999999999993</v>
      </c>
      <c r="BY250" s="4">
        <f>N((BY162-SUM($J206:BX206)&gt;=0))*ROUND(BY162-SUM($J206:BX206),1)</f>
        <v>0</v>
      </c>
      <c r="BZ250" s="4">
        <f>N((BZ162-SUM($J206:BY206)&gt;=0))*ROUND(BZ162-SUM($J206:BY206),1)</f>
        <v>0</v>
      </c>
      <c r="CA250" s="4">
        <f>N((CA162-SUM($J206:BZ206)&gt;=0))*ROUND(CA162-SUM($J206:BZ206),1)</f>
        <v>0</v>
      </c>
      <c r="CB250" s="4">
        <f>N((CB162-SUM($J206:CA206)&gt;=0))*ROUND(CB162-SUM($J206:CA206),1)</f>
        <v>0</v>
      </c>
      <c r="CC250" s="4">
        <f>N((CC162-SUM($J206:CB206)&gt;=0))*ROUND(CC162-SUM($J206:CB206),1)</f>
        <v>0</v>
      </c>
      <c r="CD250" s="4">
        <f>N((CD162-SUM($J206:CC206)&gt;=0))*ROUND(CD162-SUM($J206:CC206),1)</f>
        <v>0</v>
      </c>
      <c r="CE250" s="4">
        <f>N((CE162-SUM($J206:CD206)&gt;=0))*ROUND(CE162-SUM($J206:CD206),1)</f>
        <v>0</v>
      </c>
      <c r="CF250" s="4">
        <f>N((CF162-SUM($J206:CE206)&gt;=0))*ROUND(CF162-SUM($J206:CE206),1)</f>
        <v>0</v>
      </c>
      <c r="CG250" s="4">
        <f>N((CG162-SUM($J206:CF206)&gt;=0))*ROUND(CG162-SUM($J206:CF206),1)</f>
        <v>0</v>
      </c>
      <c r="CH250" s="4">
        <f>N((CH162-SUM($J206:CG206)&gt;=0))*ROUND(CH162-SUM($J206:CG206),1)</f>
        <v>0</v>
      </c>
      <c r="CI250" s="4">
        <f>N((CI162-SUM($J206:CH206)&gt;=0))*ROUND(CI162-SUM($J206:CH206),1)</f>
        <v>0</v>
      </c>
      <c r="CJ250" s="4">
        <f>N((CJ162-SUM($J206:CI206)&gt;=0))*ROUND(CJ162-SUM($J206:CI206),1)</f>
        <v>0</v>
      </c>
      <c r="CK250" s="4">
        <f>N((CK162-SUM($J206:CJ206)&gt;=0))*ROUND(CK162-SUM($J206:CJ206),1)</f>
        <v>0</v>
      </c>
      <c r="CL250" s="4">
        <f>N((CL162-SUM($J206:CK206)&gt;=0))*ROUND(CL162-SUM($J206:CK206),1)</f>
        <v>0</v>
      </c>
      <c r="CM250" s="4">
        <f>N((CM162-SUM($J206:CL206)&gt;=0))*ROUND(CM162-SUM($J206:CL206),1)</f>
        <v>0</v>
      </c>
      <c r="CN250" s="4">
        <f>N((CN162-SUM($J206:CM206)&gt;=0))*ROUND(CN162-SUM($J206:CM206),1)</f>
        <v>0</v>
      </c>
      <c r="CO250" s="4">
        <f>N((CO162-SUM($J206:CN206)&gt;=0))*ROUND(CO162-SUM($J206:CN206),1)</f>
        <v>0</v>
      </c>
      <c r="CP250" s="4">
        <f>N((CP162-SUM($J206:CO206)&gt;=0))*ROUND(CP162-SUM($J206:CO206),1)</f>
        <v>0</v>
      </c>
      <c r="CQ250" s="4">
        <f>N((CQ162-SUM($J206:CP206)&gt;=0))*ROUND(CQ162-SUM($J206:CP206),1)</f>
        <v>0</v>
      </c>
      <c r="CR250" s="4">
        <f>N((CR162-SUM($J206:CQ206)&gt;=0))*ROUND(CR162-SUM($J206:CQ206),1)</f>
        <v>0</v>
      </c>
      <c r="CS250" s="4">
        <f>N((CS162-SUM($J206:CR206)&gt;=0))*ROUND(CS162-SUM($J206:CR206),1)</f>
        <v>0</v>
      </c>
      <c r="CT250" s="4">
        <f>N((CT162-SUM($J206:CS206)&gt;=0))*ROUND(CT162-SUM($J206:CS206),1)</f>
        <v>0</v>
      </c>
      <c r="CU250" s="4">
        <f>N((CU162-SUM($J206:CT206)&gt;=0))*ROUND(CU162-SUM($J206:CT206),1)</f>
        <v>0</v>
      </c>
      <c r="CV250" s="4">
        <f>N((CV162-SUM($J206:CU206)&gt;=0))*ROUND(CV162-SUM($J206:CU206),1)</f>
        <v>0</v>
      </c>
      <c r="CW250" s="4">
        <f>N((CW162-SUM($J206:CV206)&gt;=0))*ROUND(CW162-SUM($J206:CV206),1)</f>
        <v>0</v>
      </c>
      <c r="CX250" s="4">
        <f>N((CX162-SUM($J206:CW206)&gt;=0))*ROUND(CX162-SUM($J206:CW206),1)</f>
        <v>0</v>
      </c>
      <c r="CY250" s="4">
        <f>N((CY162-SUM($J206:CX206)&gt;=0))*ROUND(CY162-SUM($J206:CX206),1)</f>
        <v>0</v>
      </c>
      <c r="CZ250" s="4">
        <f>N((CZ162-SUM($J206:CY206)&gt;=0))*ROUND(CZ162-SUM($J206:CY206),1)</f>
        <v>0</v>
      </c>
      <c r="DA250" s="4">
        <f>N((DA162-SUM($J206:CZ206)&gt;=0))*ROUND(DA162-SUM($J206:CZ206),1)</f>
        <v>0</v>
      </c>
      <c r="DB250" s="4">
        <f>N((DB162-SUM($J206:DA206)&gt;=0))*ROUND(DB162-SUM($J206:DA206),1)</f>
        <v>0</v>
      </c>
      <c r="DC250" s="4">
        <f>N((DC162-SUM($J206:DB206)&gt;=0))*ROUND(DC162-SUM($J206:DB206),1)</f>
        <v>0</v>
      </c>
      <c r="DD250" s="4">
        <f>N((DD162-SUM($J206:DC206)&gt;=0))*ROUND(DD162-SUM($J206:DC206),1)</f>
        <v>0</v>
      </c>
      <c r="DE250" s="4">
        <f>N((DE162-SUM($J206:DD206)&gt;=0))*ROUND(DE162-SUM($J206:DD206),1)</f>
        <v>0</v>
      </c>
      <c r="DF250" s="4">
        <f>N((DF162-SUM($J206:DE206)&gt;=0))*ROUND(DF162-SUM($J206:DE206),1)</f>
        <v>0</v>
      </c>
      <c r="DG250" s="4">
        <f>N((DG162-SUM($J206:DF206)&gt;=0))*ROUND(DG162-SUM($J206:DF206),1)</f>
        <v>0</v>
      </c>
      <c r="DH250" s="4">
        <f>N((DH162-SUM($J206:DG206)&gt;=0))*ROUND(DH162-SUM($J206:DG206),1)</f>
        <v>0</v>
      </c>
      <c r="DI250" s="4">
        <f>N((DI162-SUM($J206:DH206)&gt;=0))*ROUND(DI162-SUM($J206:DH206),1)</f>
        <v>0</v>
      </c>
      <c r="DJ250" s="4">
        <f>N((DJ162-SUM($J206:DI206)&gt;=0))*ROUND(DJ162-SUM($J206:DI206),1)</f>
        <v>0</v>
      </c>
    </row>
    <row r="251" spans="1:114">
      <c r="B251" t="str">
        <f t="shared" si="80"/>
        <v>Создание / реконструкция объект №4</v>
      </c>
      <c r="G251" s="7" t="s">
        <v>0</v>
      </c>
      <c r="J251" s="4"/>
      <c r="K251" s="4">
        <f>N((K163-SUM($J207:J207)&gt;=0))*ROUND(K163-SUM($J207:J207),1)</f>
        <v>0</v>
      </c>
      <c r="L251" s="4">
        <f>N((L163-SUM($J207:K207)&gt;=0))*ROUND(L163-SUM($J207:K207),1)</f>
        <v>0</v>
      </c>
      <c r="M251" s="4">
        <f>N((M163-SUM($J207:L207)&gt;=0))*ROUND(M163-SUM($J207:L207),1)</f>
        <v>0</v>
      </c>
      <c r="N251" s="4">
        <f>N((N163-SUM($J207:M207)&gt;=0))*ROUND(N163-SUM($J207:M207),1)</f>
        <v>0</v>
      </c>
      <c r="O251" s="4">
        <f>N((O163-SUM($J207:N207)&gt;=0))*ROUND(O163-SUM($J207:N207),1)</f>
        <v>0</v>
      </c>
      <c r="P251" s="4">
        <f>N((P163-SUM($J207:O207)&gt;=0))*ROUND(P163-SUM($J207:O207),1)</f>
        <v>0</v>
      </c>
      <c r="Q251" s="4">
        <f>N((Q163-SUM($J207:P207)&gt;=0))*ROUND(Q163-SUM($J207:P207),1)</f>
        <v>0</v>
      </c>
      <c r="R251" s="4">
        <f>N((R163-SUM($J207:Q207)&gt;=0))*ROUND(R163-SUM($J207:Q207),1)</f>
        <v>0</v>
      </c>
      <c r="S251" s="4">
        <f>N((S163-SUM($J207:R207)&gt;=0))*ROUND(S163-SUM($J207:R207),1)</f>
        <v>0</v>
      </c>
      <c r="T251" s="4">
        <f>N((T163-SUM($J207:S207)&gt;=0))*ROUND(T163-SUM($J207:S207),1)</f>
        <v>0</v>
      </c>
      <c r="U251" s="4">
        <f>N((U163-SUM($J207:T207)&gt;=0))*ROUND(U163-SUM($J207:T207),1)</f>
        <v>0</v>
      </c>
      <c r="V251" s="4">
        <f>N((V163-SUM($J207:U207)&gt;=0))*ROUND(V163-SUM($J207:U207),1)</f>
        <v>0</v>
      </c>
      <c r="W251" s="4">
        <f>N((W163-SUM($J207:V207)&gt;=0))*ROUND(W163-SUM($J207:V207),1)</f>
        <v>0</v>
      </c>
      <c r="X251" s="4">
        <f>N((X163-SUM($J207:W207)&gt;=0))*ROUND(X163-SUM($J207:W207),1)</f>
        <v>0</v>
      </c>
      <c r="Y251" s="4">
        <f>N((Y163-SUM($J207:X207)&gt;=0))*ROUND(Y163-SUM($J207:X207),1)</f>
        <v>0</v>
      </c>
      <c r="Z251" s="4">
        <f>N((Z163-SUM($J207:Y207)&gt;=0))*ROUND(Z163-SUM($J207:Y207),1)</f>
        <v>0</v>
      </c>
      <c r="AA251" s="4">
        <f>N((AA163-SUM($J207:Z207)&gt;=0))*ROUND(AA163-SUM($J207:Z207),1)</f>
        <v>0</v>
      </c>
      <c r="AB251" s="4">
        <f>N((AB163-SUM($J207:AA207)&gt;=0))*ROUND(AB163-SUM($J207:AA207),1)</f>
        <v>0</v>
      </c>
      <c r="AC251" s="4">
        <f>N((AC163-SUM($J207:AB207)&gt;=0))*ROUND(AC163-SUM($J207:AB207),1)</f>
        <v>0</v>
      </c>
      <c r="AD251" s="4">
        <f>N((AD163-SUM($J207:AC207)&gt;=0))*ROUND(AD163-SUM($J207:AC207),1)</f>
        <v>0</v>
      </c>
      <c r="AE251" s="4">
        <f>N((AE163-SUM($J207:AD207)&gt;=0))*ROUND(AE163-SUM($J207:AD207),1)</f>
        <v>0</v>
      </c>
      <c r="AF251" s="4">
        <f>N((AF163-SUM($J207:AE207)&gt;=0))*ROUND(AF163-SUM($J207:AE207),1)</f>
        <v>0</v>
      </c>
      <c r="AG251" s="4">
        <f>N((AG163-SUM($J207:AF207)&gt;=0))*ROUND(AG163-SUM($J207:AF207),1)</f>
        <v>0</v>
      </c>
      <c r="AH251" s="4">
        <f>N((AH163-SUM($J207:AG207)&gt;=0))*ROUND(AH163-SUM($J207:AG207),1)</f>
        <v>0</v>
      </c>
      <c r="AI251" s="4">
        <f>N((AI163-SUM($J207:AH207)&gt;=0))*ROUND(AI163-SUM($J207:AH207),1)</f>
        <v>0</v>
      </c>
      <c r="AJ251" s="4">
        <f>N((AJ163-SUM($J207:AI207)&gt;=0))*ROUND(AJ163-SUM($J207:AI207),1)</f>
        <v>0</v>
      </c>
      <c r="AK251" s="4">
        <f>N((AK163-SUM($J207:AJ207)&gt;=0))*ROUND(AK163-SUM($J207:AJ207),1)</f>
        <v>0</v>
      </c>
      <c r="AL251" s="4">
        <f>N((AL163-SUM($J207:AK207)&gt;=0))*ROUND(AL163-SUM($J207:AK207),1)</f>
        <v>0</v>
      </c>
      <c r="AM251" s="4">
        <f>N((AM163-SUM($J207:AL207)&gt;=0))*ROUND(AM163-SUM($J207:AL207),1)</f>
        <v>0</v>
      </c>
      <c r="AN251" s="4">
        <f>N((AN163-SUM($J207:AM207)&gt;=0))*ROUND(AN163-SUM($J207:AM207),1)</f>
        <v>0</v>
      </c>
      <c r="AO251" s="4">
        <f>N((AO163-SUM($J207:AN207)&gt;=0))*ROUND(AO163-SUM($J207:AN207),1)</f>
        <v>0</v>
      </c>
      <c r="AP251" s="4">
        <f>N((AP163-SUM($J207:AO207)&gt;=0))*ROUND(AP163-SUM($J207:AO207),1)</f>
        <v>0</v>
      </c>
      <c r="AQ251" s="4">
        <f>N((AQ163-SUM($J207:AP207)&gt;=0))*ROUND(AQ163-SUM($J207:AP207),1)</f>
        <v>0</v>
      </c>
      <c r="AR251" s="4">
        <f>N((AR163-SUM($J207:AQ207)&gt;=0))*ROUND(AR163-SUM($J207:AQ207),1)</f>
        <v>0</v>
      </c>
      <c r="AS251" s="4">
        <f>N((AS163-SUM($J207:AR207)&gt;=0))*ROUND(AS163-SUM($J207:AR207),1)</f>
        <v>0</v>
      </c>
      <c r="AT251" s="4">
        <f>N((AT163-SUM($J207:AS207)&gt;=0))*ROUND(AT163-SUM($J207:AS207),1)</f>
        <v>0</v>
      </c>
      <c r="AU251" s="4">
        <f>N((AU163-SUM($J207:AT207)&gt;=0))*ROUND(AU163-SUM($J207:AT207),1)</f>
        <v>0</v>
      </c>
      <c r="AV251" s="4">
        <f>N((AV163-SUM($J207:AU207)&gt;=0))*ROUND(AV163-SUM($J207:AU207),1)</f>
        <v>0</v>
      </c>
      <c r="AW251" s="4">
        <f>N((AW163-SUM($J207:AV207)&gt;=0))*ROUND(AW163-SUM($J207:AV207),1)</f>
        <v>0</v>
      </c>
      <c r="AX251" s="4">
        <f>N((AX163-SUM($J207:AW207)&gt;=0))*ROUND(AX163-SUM($J207:AW207),1)</f>
        <v>0</v>
      </c>
      <c r="AY251" s="4">
        <f>N((AY163-SUM($J207:AX207)&gt;=0))*ROUND(AY163-SUM($J207:AX207),1)</f>
        <v>0</v>
      </c>
      <c r="AZ251" s="4">
        <f>N((AZ163-SUM($J207:AY207)&gt;=0))*ROUND(AZ163-SUM($J207:AY207),1)</f>
        <v>0</v>
      </c>
      <c r="BA251" s="4">
        <f>N((BA163-SUM($J207:AZ207)&gt;=0))*ROUND(BA163-SUM($J207:AZ207),1)</f>
        <v>0</v>
      </c>
      <c r="BB251" s="4">
        <f>N((BB163-SUM($J207:BA207)&gt;=0))*ROUND(BB163-SUM($J207:BA207),1)</f>
        <v>0</v>
      </c>
      <c r="BC251" s="4">
        <f>N((BC163-SUM($J207:BB207)&gt;=0))*ROUND(BC163-SUM($J207:BB207),1)</f>
        <v>0</v>
      </c>
      <c r="BD251" s="4">
        <f>N((BD163-SUM($J207:BC207)&gt;=0))*ROUND(BD163-SUM($J207:BC207),1)</f>
        <v>0</v>
      </c>
      <c r="BE251" s="4">
        <f>N((BE163-SUM($J207:BD207)&gt;=0))*ROUND(BE163-SUM($J207:BD207),1)</f>
        <v>0</v>
      </c>
      <c r="BF251" s="4">
        <f>N((BF163-SUM($J207:BE207)&gt;=0))*ROUND(BF163-SUM($J207:BE207),1)</f>
        <v>0</v>
      </c>
      <c r="BG251" s="4">
        <f>N((BG163-SUM($J207:BF207)&gt;=0))*ROUND(BG163-SUM($J207:BF207),1)</f>
        <v>0</v>
      </c>
      <c r="BH251" s="4">
        <f>N((BH163-SUM($J207:BG207)&gt;=0))*ROUND(BH163-SUM($J207:BG207),1)</f>
        <v>0</v>
      </c>
      <c r="BI251" s="4">
        <f>N((BI163-SUM($J207:BH207)&gt;=0))*ROUND(BI163-SUM($J207:BH207),1)</f>
        <v>0</v>
      </c>
      <c r="BJ251" s="4">
        <f>N((BJ163-SUM($J207:BI207)&gt;=0))*ROUND(BJ163-SUM($J207:BI207),1)</f>
        <v>0</v>
      </c>
      <c r="BK251" s="4">
        <f>N((BK163-SUM($J207:BJ207)&gt;=0))*ROUND(BK163-SUM($J207:BJ207),1)</f>
        <v>0</v>
      </c>
      <c r="BL251" s="4">
        <f>N((BL163-SUM($J207:BK207)&gt;=0))*ROUND(BL163-SUM($J207:BK207),1)</f>
        <v>0</v>
      </c>
      <c r="BM251" s="4">
        <f>N((BM163-SUM($J207:BL207)&gt;=0))*ROUND(BM163-SUM($J207:BL207),1)</f>
        <v>0</v>
      </c>
      <c r="BN251" s="4">
        <f>N((BN163-SUM($J207:BM207)&gt;=0))*ROUND(BN163-SUM($J207:BM207),1)</f>
        <v>0</v>
      </c>
      <c r="BO251" s="4">
        <f>N((BO163-SUM($J207:BN207)&gt;=0))*ROUND(BO163-SUM($J207:BN207),1)</f>
        <v>0</v>
      </c>
      <c r="BP251" s="4">
        <f>N((BP163-SUM($J207:BO207)&gt;=0))*ROUND(BP163-SUM($J207:BO207),1)</f>
        <v>0</v>
      </c>
      <c r="BQ251" s="4">
        <f>N((BQ163-SUM($J207:BP207)&gt;=0))*ROUND(BQ163-SUM($J207:BP207),1)</f>
        <v>0</v>
      </c>
      <c r="BR251" s="4">
        <f>N((BR163-SUM($J207:BQ207)&gt;=0))*ROUND(BR163-SUM($J207:BQ207),1)</f>
        <v>0</v>
      </c>
      <c r="BS251" s="4">
        <f>N((BS163-SUM($J207:BR207)&gt;=0))*ROUND(BS163-SUM($J207:BR207),1)</f>
        <v>0</v>
      </c>
      <c r="BT251" s="4">
        <f>N((BT163-SUM($J207:BS207)&gt;=0))*ROUND(BT163-SUM($J207:BS207),1)</f>
        <v>0</v>
      </c>
      <c r="BU251" s="4">
        <f>N((BU163-SUM($J207:BT207)&gt;=0))*ROUND(BU163-SUM($J207:BT207),1)</f>
        <v>0</v>
      </c>
      <c r="BV251" s="4">
        <f>N((BV163-SUM($J207:BU207)&gt;=0))*ROUND(BV163-SUM($J207:BU207),1)</f>
        <v>0</v>
      </c>
      <c r="BW251" s="4">
        <f>N((BW163-SUM($J207:BV207)&gt;=0))*ROUND(BW163-SUM($J207:BV207),1)</f>
        <v>0</v>
      </c>
      <c r="BX251" s="4">
        <f>N((BX163-SUM($J207:BW207)&gt;=0))*ROUND(BX163-SUM($J207:BW207),1)</f>
        <v>0</v>
      </c>
      <c r="BY251" s="4">
        <f>N((BY163-SUM($J207:BX207)&gt;=0))*ROUND(BY163-SUM($J207:BX207),1)</f>
        <v>0</v>
      </c>
      <c r="BZ251" s="4">
        <f>N((BZ163-SUM($J207:BY207)&gt;=0))*ROUND(BZ163-SUM($J207:BY207),1)</f>
        <v>0</v>
      </c>
      <c r="CA251" s="4">
        <f>N((CA163-SUM($J207:BZ207)&gt;=0))*ROUND(CA163-SUM($J207:BZ207),1)</f>
        <v>0</v>
      </c>
      <c r="CB251" s="4">
        <f>N((CB163-SUM($J207:CA207)&gt;=0))*ROUND(CB163-SUM($J207:CA207),1)</f>
        <v>0</v>
      </c>
      <c r="CC251" s="4">
        <f>N((CC163-SUM($J207:CB207)&gt;=0))*ROUND(CC163-SUM($J207:CB207),1)</f>
        <v>0</v>
      </c>
      <c r="CD251" s="4">
        <f>N((CD163-SUM($J207:CC207)&gt;=0))*ROUND(CD163-SUM($J207:CC207),1)</f>
        <v>0</v>
      </c>
      <c r="CE251" s="4">
        <f>N((CE163-SUM($J207:CD207)&gt;=0))*ROUND(CE163-SUM($J207:CD207),1)</f>
        <v>0</v>
      </c>
      <c r="CF251" s="4">
        <f>N((CF163-SUM($J207:CE207)&gt;=0))*ROUND(CF163-SUM($J207:CE207),1)</f>
        <v>0</v>
      </c>
      <c r="CG251" s="4">
        <f>N((CG163-SUM($J207:CF207)&gt;=0))*ROUND(CG163-SUM($J207:CF207),1)</f>
        <v>0</v>
      </c>
      <c r="CH251" s="4">
        <f>N((CH163-SUM($J207:CG207)&gt;=0))*ROUND(CH163-SUM($J207:CG207),1)</f>
        <v>0</v>
      </c>
      <c r="CI251" s="4">
        <f>N((CI163-SUM($J207:CH207)&gt;=0))*ROUND(CI163-SUM($J207:CH207),1)</f>
        <v>0</v>
      </c>
      <c r="CJ251" s="4">
        <f>N((CJ163-SUM($J207:CI207)&gt;=0))*ROUND(CJ163-SUM($J207:CI207),1)</f>
        <v>0</v>
      </c>
      <c r="CK251" s="4">
        <f>N((CK163-SUM($J207:CJ207)&gt;=0))*ROUND(CK163-SUM($J207:CJ207),1)</f>
        <v>0</v>
      </c>
      <c r="CL251" s="4">
        <f>N((CL163-SUM($J207:CK207)&gt;=0))*ROUND(CL163-SUM($J207:CK207),1)</f>
        <v>0</v>
      </c>
      <c r="CM251" s="4">
        <f>N((CM163-SUM($J207:CL207)&gt;=0))*ROUND(CM163-SUM($J207:CL207),1)</f>
        <v>0</v>
      </c>
      <c r="CN251" s="4">
        <f>N((CN163-SUM($J207:CM207)&gt;=0))*ROUND(CN163-SUM($J207:CM207),1)</f>
        <v>0</v>
      </c>
      <c r="CO251" s="4">
        <f>N((CO163-SUM($J207:CN207)&gt;=0))*ROUND(CO163-SUM($J207:CN207),1)</f>
        <v>0</v>
      </c>
      <c r="CP251" s="4">
        <f>N((CP163-SUM($J207:CO207)&gt;=0))*ROUND(CP163-SUM($J207:CO207),1)</f>
        <v>0</v>
      </c>
      <c r="CQ251" s="4">
        <f>N((CQ163-SUM($J207:CP207)&gt;=0))*ROUND(CQ163-SUM($J207:CP207),1)</f>
        <v>0</v>
      </c>
      <c r="CR251" s="4">
        <f>N((CR163-SUM($J207:CQ207)&gt;=0))*ROUND(CR163-SUM($J207:CQ207),1)</f>
        <v>0</v>
      </c>
      <c r="CS251" s="4">
        <f>N((CS163-SUM($J207:CR207)&gt;=0))*ROUND(CS163-SUM($J207:CR207),1)</f>
        <v>0</v>
      </c>
      <c r="CT251" s="4">
        <f>N((CT163-SUM($J207:CS207)&gt;=0))*ROUND(CT163-SUM($J207:CS207),1)</f>
        <v>0</v>
      </c>
      <c r="CU251" s="4">
        <f>N((CU163-SUM($J207:CT207)&gt;=0))*ROUND(CU163-SUM($J207:CT207),1)</f>
        <v>0</v>
      </c>
      <c r="CV251" s="4">
        <f>N((CV163-SUM($J207:CU207)&gt;=0))*ROUND(CV163-SUM($J207:CU207),1)</f>
        <v>0</v>
      </c>
      <c r="CW251" s="4">
        <f>N((CW163-SUM($J207:CV207)&gt;=0))*ROUND(CW163-SUM($J207:CV207),1)</f>
        <v>0</v>
      </c>
      <c r="CX251" s="4">
        <f>N((CX163-SUM($J207:CW207)&gt;=0))*ROUND(CX163-SUM($J207:CW207),1)</f>
        <v>0</v>
      </c>
      <c r="CY251" s="4">
        <f>N((CY163-SUM($J207:CX207)&gt;=0))*ROUND(CY163-SUM($J207:CX207),1)</f>
        <v>0</v>
      </c>
      <c r="CZ251" s="4">
        <f>N((CZ163-SUM($J207:CY207)&gt;=0))*ROUND(CZ163-SUM($J207:CY207),1)</f>
        <v>0</v>
      </c>
      <c r="DA251" s="4">
        <f>N((DA163-SUM($J207:CZ207)&gt;=0))*ROUND(DA163-SUM($J207:CZ207),1)</f>
        <v>0</v>
      </c>
      <c r="DB251" s="4">
        <f>N((DB163-SUM($J207:DA207)&gt;=0))*ROUND(DB163-SUM($J207:DA207),1)</f>
        <v>0</v>
      </c>
      <c r="DC251" s="4">
        <f>N((DC163-SUM($J207:DB207)&gt;=0))*ROUND(DC163-SUM($J207:DB207),1)</f>
        <v>0</v>
      </c>
      <c r="DD251" s="4">
        <f>N((DD163-SUM($J207:DC207)&gt;=0))*ROUND(DD163-SUM($J207:DC207),1)</f>
        <v>0</v>
      </c>
      <c r="DE251" s="4">
        <f>N((DE163-SUM($J207:DD207)&gt;=0))*ROUND(DE163-SUM($J207:DD207),1)</f>
        <v>0</v>
      </c>
      <c r="DF251" s="4">
        <f>N((DF163-SUM($J207:DE207)&gt;=0))*ROUND(DF163-SUM($J207:DE207),1)</f>
        <v>0</v>
      </c>
      <c r="DG251" s="4">
        <f>N((DG163-SUM($J207:DF207)&gt;=0))*ROUND(DG163-SUM($J207:DF207),1)</f>
        <v>0</v>
      </c>
      <c r="DH251" s="4">
        <f>N((DH163-SUM($J207:DG207)&gt;=0))*ROUND(DH163-SUM($J207:DG207),1)</f>
        <v>0</v>
      </c>
      <c r="DI251" s="4">
        <f>N((DI163-SUM($J207:DH207)&gt;=0))*ROUND(DI163-SUM($J207:DH207),1)</f>
        <v>0</v>
      </c>
      <c r="DJ251" s="4">
        <f>N((DJ163-SUM($J207:DI207)&gt;=0))*ROUND(DJ163-SUM($J207:DI207),1)</f>
        <v>0</v>
      </c>
    </row>
    <row r="252" spans="1:114">
      <c r="B252" t="str">
        <f t="shared" si="80"/>
        <v>Создание / реконструкция объект №5</v>
      </c>
      <c r="G252" s="7" t="s">
        <v>0</v>
      </c>
      <c r="J252" s="4"/>
      <c r="K252" s="4">
        <f>N((K164-SUM($J208:J208)&gt;=0))*ROUND(K164-SUM($J208:J208),1)</f>
        <v>0</v>
      </c>
      <c r="L252" s="4">
        <f>N((L164-SUM($J208:K208)&gt;=0))*ROUND(L164-SUM($J208:K208),1)</f>
        <v>0</v>
      </c>
      <c r="M252" s="4">
        <f>N((M164-SUM($J208:L208)&gt;=0))*ROUND(M164-SUM($J208:L208),1)</f>
        <v>0</v>
      </c>
      <c r="N252" s="4">
        <f>N((N164-SUM($J208:M208)&gt;=0))*ROUND(N164-SUM($J208:M208),1)</f>
        <v>0</v>
      </c>
      <c r="O252" s="4">
        <f>N((O164-SUM($J208:N208)&gt;=0))*ROUND(O164-SUM($J208:N208),1)</f>
        <v>0</v>
      </c>
      <c r="P252" s="4">
        <f>N((P164-SUM($J208:O208)&gt;=0))*ROUND(P164-SUM($J208:O208),1)</f>
        <v>0</v>
      </c>
      <c r="Q252" s="4">
        <f>N((Q164-SUM($J208:P208)&gt;=0))*ROUND(Q164-SUM($J208:P208),1)</f>
        <v>0</v>
      </c>
      <c r="R252" s="4">
        <f>N((R164-SUM($J208:Q208)&gt;=0))*ROUND(R164-SUM($J208:Q208),1)</f>
        <v>0</v>
      </c>
      <c r="S252" s="4">
        <f>N((S164-SUM($J208:R208)&gt;=0))*ROUND(S164-SUM($J208:R208),1)</f>
        <v>0</v>
      </c>
      <c r="T252" s="4">
        <f>N((T164-SUM($J208:S208)&gt;=0))*ROUND(T164-SUM($J208:S208),1)</f>
        <v>0</v>
      </c>
      <c r="U252" s="4">
        <f>N((U164-SUM($J208:T208)&gt;=0))*ROUND(U164-SUM($J208:T208),1)</f>
        <v>0</v>
      </c>
      <c r="V252" s="4">
        <f>N((V164-SUM($J208:U208)&gt;=0))*ROUND(V164-SUM($J208:U208),1)</f>
        <v>0</v>
      </c>
      <c r="W252" s="4">
        <f>N((W164-SUM($J208:V208)&gt;=0))*ROUND(W164-SUM($J208:V208),1)</f>
        <v>0</v>
      </c>
      <c r="X252" s="4">
        <f>N((X164-SUM($J208:W208)&gt;=0))*ROUND(X164-SUM($J208:W208),1)</f>
        <v>0</v>
      </c>
      <c r="Y252" s="4">
        <f>N((Y164-SUM($J208:X208)&gt;=0))*ROUND(Y164-SUM($J208:X208),1)</f>
        <v>0</v>
      </c>
      <c r="Z252" s="4">
        <f>N((Z164-SUM($J208:Y208)&gt;=0))*ROUND(Z164-SUM($J208:Y208),1)</f>
        <v>0</v>
      </c>
      <c r="AA252" s="4">
        <f>N((AA164-SUM($J208:Z208)&gt;=0))*ROUND(AA164-SUM($J208:Z208),1)</f>
        <v>0</v>
      </c>
      <c r="AB252" s="4">
        <f>N((AB164-SUM($J208:AA208)&gt;=0))*ROUND(AB164-SUM($J208:AA208),1)</f>
        <v>0</v>
      </c>
      <c r="AC252" s="4">
        <f>N((AC164-SUM($J208:AB208)&gt;=0))*ROUND(AC164-SUM($J208:AB208),1)</f>
        <v>0</v>
      </c>
      <c r="AD252" s="4">
        <f>N((AD164-SUM($J208:AC208)&gt;=0))*ROUND(AD164-SUM($J208:AC208),1)</f>
        <v>0</v>
      </c>
      <c r="AE252" s="4">
        <f>N((AE164-SUM($J208:AD208)&gt;=0))*ROUND(AE164-SUM($J208:AD208),1)</f>
        <v>0</v>
      </c>
      <c r="AF252" s="4">
        <f>N((AF164-SUM($J208:AE208)&gt;=0))*ROUND(AF164-SUM($J208:AE208),1)</f>
        <v>0</v>
      </c>
      <c r="AG252" s="4">
        <f>N((AG164-SUM($J208:AF208)&gt;=0))*ROUND(AG164-SUM($J208:AF208),1)</f>
        <v>0</v>
      </c>
      <c r="AH252" s="4">
        <f>N((AH164-SUM($J208:AG208)&gt;=0))*ROUND(AH164-SUM($J208:AG208),1)</f>
        <v>0</v>
      </c>
      <c r="AI252" s="4">
        <f>N((AI164-SUM($J208:AH208)&gt;=0))*ROUND(AI164-SUM($J208:AH208),1)</f>
        <v>0</v>
      </c>
      <c r="AJ252" s="4">
        <f>N((AJ164-SUM($J208:AI208)&gt;=0))*ROUND(AJ164-SUM($J208:AI208),1)</f>
        <v>0</v>
      </c>
      <c r="AK252" s="4">
        <f>N((AK164-SUM($J208:AJ208)&gt;=0))*ROUND(AK164-SUM($J208:AJ208),1)</f>
        <v>0</v>
      </c>
      <c r="AL252" s="4">
        <f>N((AL164-SUM($J208:AK208)&gt;=0))*ROUND(AL164-SUM($J208:AK208),1)</f>
        <v>0</v>
      </c>
      <c r="AM252" s="4">
        <f>N((AM164-SUM($J208:AL208)&gt;=0))*ROUND(AM164-SUM($J208:AL208),1)</f>
        <v>0</v>
      </c>
      <c r="AN252" s="4">
        <f>N((AN164-SUM($J208:AM208)&gt;=0))*ROUND(AN164-SUM($J208:AM208),1)</f>
        <v>0</v>
      </c>
      <c r="AO252" s="4">
        <f>N((AO164-SUM($J208:AN208)&gt;=0))*ROUND(AO164-SUM($J208:AN208),1)</f>
        <v>0</v>
      </c>
      <c r="AP252" s="4">
        <f>N((AP164-SUM($J208:AO208)&gt;=0))*ROUND(AP164-SUM($J208:AO208),1)</f>
        <v>0</v>
      </c>
      <c r="AQ252" s="4">
        <f>N((AQ164-SUM($J208:AP208)&gt;=0))*ROUND(AQ164-SUM($J208:AP208),1)</f>
        <v>0</v>
      </c>
      <c r="AR252" s="4">
        <f>N((AR164-SUM($J208:AQ208)&gt;=0))*ROUND(AR164-SUM($J208:AQ208),1)</f>
        <v>0</v>
      </c>
      <c r="AS252" s="4">
        <f>N((AS164-SUM($J208:AR208)&gt;=0))*ROUND(AS164-SUM($J208:AR208),1)</f>
        <v>0</v>
      </c>
      <c r="AT252" s="4">
        <f>N((AT164-SUM($J208:AS208)&gt;=0))*ROUND(AT164-SUM($J208:AS208),1)</f>
        <v>0</v>
      </c>
      <c r="AU252" s="4">
        <f>N((AU164-SUM($J208:AT208)&gt;=0))*ROUND(AU164-SUM($J208:AT208),1)</f>
        <v>0</v>
      </c>
      <c r="AV252" s="4">
        <f>N((AV164-SUM($J208:AU208)&gt;=0))*ROUND(AV164-SUM($J208:AU208),1)</f>
        <v>0</v>
      </c>
      <c r="AW252" s="4">
        <f>N((AW164-SUM($J208:AV208)&gt;=0))*ROUND(AW164-SUM($J208:AV208),1)</f>
        <v>0</v>
      </c>
      <c r="AX252" s="4">
        <f>N((AX164-SUM($J208:AW208)&gt;=0))*ROUND(AX164-SUM($J208:AW208),1)</f>
        <v>0</v>
      </c>
      <c r="AY252" s="4">
        <f>N((AY164-SUM($J208:AX208)&gt;=0))*ROUND(AY164-SUM($J208:AX208),1)</f>
        <v>0</v>
      </c>
      <c r="AZ252" s="4">
        <f>N((AZ164-SUM($J208:AY208)&gt;=0))*ROUND(AZ164-SUM($J208:AY208),1)</f>
        <v>0</v>
      </c>
      <c r="BA252" s="4">
        <f>N((BA164-SUM($J208:AZ208)&gt;=0))*ROUND(BA164-SUM($J208:AZ208),1)</f>
        <v>0</v>
      </c>
      <c r="BB252" s="4">
        <f>N((BB164-SUM($J208:BA208)&gt;=0))*ROUND(BB164-SUM($J208:BA208),1)</f>
        <v>0</v>
      </c>
      <c r="BC252" s="4">
        <f>N((BC164-SUM($J208:BB208)&gt;=0))*ROUND(BC164-SUM($J208:BB208),1)</f>
        <v>0</v>
      </c>
      <c r="BD252" s="4">
        <f>N((BD164-SUM($J208:BC208)&gt;=0))*ROUND(BD164-SUM($J208:BC208),1)</f>
        <v>0</v>
      </c>
      <c r="BE252" s="4">
        <f>N((BE164-SUM($J208:BD208)&gt;=0))*ROUND(BE164-SUM($J208:BD208),1)</f>
        <v>0</v>
      </c>
      <c r="BF252" s="4">
        <f>N((BF164-SUM($J208:BE208)&gt;=0))*ROUND(BF164-SUM($J208:BE208),1)</f>
        <v>0</v>
      </c>
      <c r="BG252" s="4">
        <f>N((BG164-SUM($J208:BF208)&gt;=0))*ROUND(BG164-SUM($J208:BF208),1)</f>
        <v>0</v>
      </c>
      <c r="BH252" s="4">
        <f>N((BH164-SUM($J208:BG208)&gt;=0))*ROUND(BH164-SUM($J208:BG208),1)</f>
        <v>0</v>
      </c>
      <c r="BI252" s="4">
        <f>N((BI164-SUM($J208:BH208)&gt;=0))*ROUND(BI164-SUM($J208:BH208),1)</f>
        <v>0</v>
      </c>
      <c r="BJ252" s="4">
        <f>N((BJ164-SUM($J208:BI208)&gt;=0))*ROUND(BJ164-SUM($J208:BI208),1)</f>
        <v>0</v>
      </c>
      <c r="BK252" s="4">
        <f>N((BK164-SUM($J208:BJ208)&gt;=0))*ROUND(BK164-SUM($J208:BJ208),1)</f>
        <v>0</v>
      </c>
      <c r="BL252" s="4">
        <f>N((BL164-SUM($J208:BK208)&gt;=0))*ROUND(BL164-SUM($J208:BK208),1)</f>
        <v>0</v>
      </c>
      <c r="BM252" s="4">
        <f>N((BM164-SUM($J208:BL208)&gt;=0))*ROUND(BM164-SUM($J208:BL208),1)</f>
        <v>0</v>
      </c>
      <c r="BN252" s="4">
        <f>N((BN164-SUM($J208:BM208)&gt;=0))*ROUND(BN164-SUM($J208:BM208),1)</f>
        <v>0</v>
      </c>
      <c r="BO252" s="4">
        <f>N((BO164-SUM($J208:BN208)&gt;=0))*ROUND(BO164-SUM($J208:BN208),1)</f>
        <v>0</v>
      </c>
      <c r="BP252" s="4">
        <f>N((BP164-SUM($J208:BO208)&gt;=0))*ROUND(BP164-SUM($J208:BO208),1)</f>
        <v>0</v>
      </c>
      <c r="BQ252" s="4">
        <f>N((BQ164-SUM($J208:BP208)&gt;=0))*ROUND(BQ164-SUM($J208:BP208),1)</f>
        <v>0</v>
      </c>
      <c r="BR252" s="4">
        <f>N((BR164-SUM($J208:BQ208)&gt;=0))*ROUND(BR164-SUM($J208:BQ208),1)</f>
        <v>0</v>
      </c>
      <c r="BS252" s="4">
        <f>N((BS164-SUM($J208:BR208)&gt;=0))*ROUND(BS164-SUM($J208:BR208),1)</f>
        <v>0</v>
      </c>
      <c r="BT252" s="4">
        <f>N((BT164-SUM($J208:BS208)&gt;=0))*ROUND(BT164-SUM($J208:BS208),1)</f>
        <v>0</v>
      </c>
      <c r="BU252" s="4">
        <f>N((BU164-SUM($J208:BT208)&gt;=0))*ROUND(BU164-SUM($J208:BT208),1)</f>
        <v>0</v>
      </c>
      <c r="BV252" s="4">
        <f>N((BV164-SUM($J208:BU208)&gt;=0))*ROUND(BV164-SUM($J208:BU208),1)</f>
        <v>0</v>
      </c>
      <c r="BW252" s="4">
        <f>N((BW164-SUM($J208:BV208)&gt;=0))*ROUND(BW164-SUM($J208:BV208),1)</f>
        <v>0</v>
      </c>
      <c r="BX252" s="4">
        <f>N((BX164-SUM($J208:BW208)&gt;=0))*ROUND(BX164-SUM($J208:BW208),1)</f>
        <v>0</v>
      </c>
      <c r="BY252" s="4">
        <f>N((BY164-SUM($J208:BX208)&gt;=0))*ROUND(BY164-SUM($J208:BX208),1)</f>
        <v>0</v>
      </c>
      <c r="BZ252" s="4">
        <f>N((BZ164-SUM($J208:BY208)&gt;=0))*ROUND(BZ164-SUM($J208:BY208),1)</f>
        <v>0</v>
      </c>
      <c r="CA252" s="4">
        <f>N((CA164-SUM($J208:BZ208)&gt;=0))*ROUND(CA164-SUM($J208:BZ208),1)</f>
        <v>0</v>
      </c>
      <c r="CB252" s="4">
        <f>N((CB164-SUM($J208:CA208)&gt;=0))*ROUND(CB164-SUM($J208:CA208),1)</f>
        <v>0</v>
      </c>
      <c r="CC252" s="4">
        <f>N((CC164-SUM($J208:CB208)&gt;=0))*ROUND(CC164-SUM($J208:CB208),1)</f>
        <v>0</v>
      </c>
      <c r="CD252" s="4">
        <f>N((CD164-SUM($J208:CC208)&gt;=0))*ROUND(CD164-SUM($J208:CC208),1)</f>
        <v>0</v>
      </c>
      <c r="CE252" s="4">
        <f>N((CE164-SUM($J208:CD208)&gt;=0))*ROUND(CE164-SUM($J208:CD208),1)</f>
        <v>0</v>
      </c>
      <c r="CF252" s="4">
        <f>N((CF164-SUM($J208:CE208)&gt;=0))*ROUND(CF164-SUM($J208:CE208),1)</f>
        <v>0</v>
      </c>
      <c r="CG252" s="4">
        <f>N((CG164-SUM($J208:CF208)&gt;=0))*ROUND(CG164-SUM($J208:CF208),1)</f>
        <v>0</v>
      </c>
      <c r="CH252" s="4">
        <f>N((CH164-SUM($J208:CG208)&gt;=0))*ROUND(CH164-SUM($J208:CG208),1)</f>
        <v>0</v>
      </c>
      <c r="CI252" s="4">
        <f>N((CI164-SUM($J208:CH208)&gt;=0))*ROUND(CI164-SUM($J208:CH208),1)</f>
        <v>0</v>
      </c>
      <c r="CJ252" s="4">
        <f>N((CJ164-SUM($J208:CI208)&gt;=0))*ROUND(CJ164-SUM($J208:CI208),1)</f>
        <v>0</v>
      </c>
      <c r="CK252" s="4">
        <f>N((CK164-SUM($J208:CJ208)&gt;=0))*ROUND(CK164-SUM($J208:CJ208),1)</f>
        <v>0</v>
      </c>
      <c r="CL252" s="4">
        <f>N((CL164-SUM($J208:CK208)&gt;=0))*ROUND(CL164-SUM($J208:CK208),1)</f>
        <v>0</v>
      </c>
      <c r="CM252" s="4">
        <f>N((CM164-SUM($J208:CL208)&gt;=0))*ROUND(CM164-SUM($J208:CL208),1)</f>
        <v>0</v>
      </c>
      <c r="CN252" s="4">
        <f>N((CN164-SUM($J208:CM208)&gt;=0))*ROUND(CN164-SUM($J208:CM208),1)</f>
        <v>0</v>
      </c>
      <c r="CO252" s="4">
        <f>N((CO164-SUM($J208:CN208)&gt;=0))*ROUND(CO164-SUM($J208:CN208),1)</f>
        <v>0</v>
      </c>
      <c r="CP252" s="4">
        <f>N((CP164-SUM($J208:CO208)&gt;=0))*ROUND(CP164-SUM($J208:CO208),1)</f>
        <v>0</v>
      </c>
      <c r="CQ252" s="4">
        <f>N((CQ164-SUM($J208:CP208)&gt;=0))*ROUND(CQ164-SUM($J208:CP208),1)</f>
        <v>0</v>
      </c>
      <c r="CR252" s="4">
        <f>N((CR164-SUM($J208:CQ208)&gt;=0))*ROUND(CR164-SUM($J208:CQ208),1)</f>
        <v>0</v>
      </c>
      <c r="CS252" s="4">
        <f>N((CS164-SUM($J208:CR208)&gt;=0))*ROUND(CS164-SUM($J208:CR208),1)</f>
        <v>0</v>
      </c>
      <c r="CT252" s="4">
        <f>N((CT164-SUM($J208:CS208)&gt;=0))*ROUND(CT164-SUM($J208:CS208),1)</f>
        <v>0</v>
      </c>
      <c r="CU252" s="4">
        <f>N((CU164-SUM($J208:CT208)&gt;=0))*ROUND(CU164-SUM($J208:CT208),1)</f>
        <v>0</v>
      </c>
      <c r="CV252" s="4">
        <f>N((CV164-SUM($J208:CU208)&gt;=0))*ROUND(CV164-SUM($J208:CU208),1)</f>
        <v>0</v>
      </c>
      <c r="CW252" s="4">
        <f>N((CW164-SUM($J208:CV208)&gt;=0))*ROUND(CW164-SUM($J208:CV208),1)</f>
        <v>0</v>
      </c>
      <c r="CX252" s="4">
        <f>N((CX164-SUM($J208:CW208)&gt;=0))*ROUND(CX164-SUM($J208:CW208),1)</f>
        <v>0</v>
      </c>
      <c r="CY252" s="4">
        <f>N((CY164-SUM($J208:CX208)&gt;=0))*ROUND(CY164-SUM($J208:CX208),1)</f>
        <v>0</v>
      </c>
      <c r="CZ252" s="4">
        <f>N((CZ164-SUM($J208:CY208)&gt;=0))*ROUND(CZ164-SUM($J208:CY208),1)</f>
        <v>0</v>
      </c>
      <c r="DA252" s="4">
        <f>N((DA164-SUM($J208:CZ208)&gt;=0))*ROUND(DA164-SUM($J208:CZ208),1)</f>
        <v>0</v>
      </c>
      <c r="DB252" s="4">
        <f>N((DB164-SUM($J208:DA208)&gt;=0))*ROUND(DB164-SUM($J208:DA208),1)</f>
        <v>0</v>
      </c>
      <c r="DC252" s="4">
        <f>N((DC164-SUM($J208:DB208)&gt;=0))*ROUND(DC164-SUM($J208:DB208),1)</f>
        <v>0</v>
      </c>
      <c r="DD252" s="4">
        <f>N((DD164-SUM($J208:DC208)&gt;=0))*ROUND(DD164-SUM($J208:DC208),1)</f>
        <v>0</v>
      </c>
      <c r="DE252" s="4">
        <f>N((DE164-SUM($J208:DD208)&gt;=0))*ROUND(DE164-SUM($J208:DD208),1)</f>
        <v>0</v>
      </c>
      <c r="DF252" s="4">
        <f>N((DF164-SUM($J208:DE208)&gt;=0))*ROUND(DF164-SUM($J208:DE208),1)</f>
        <v>0</v>
      </c>
      <c r="DG252" s="4">
        <f>N((DG164-SUM($J208:DF208)&gt;=0))*ROUND(DG164-SUM($J208:DF208),1)</f>
        <v>0</v>
      </c>
      <c r="DH252" s="4">
        <f>N((DH164-SUM($J208:DG208)&gt;=0))*ROUND(DH164-SUM($J208:DG208),1)</f>
        <v>0</v>
      </c>
      <c r="DI252" s="4">
        <f>N((DI164-SUM($J208:DH208)&gt;=0))*ROUND(DI164-SUM($J208:DH208),1)</f>
        <v>0</v>
      </c>
      <c r="DJ252" s="4">
        <f>N((DJ164-SUM($J208:DI208)&gt;=0))*ROUND(DJ164-SUM($J208:DI208),1)</f>
        <v>0</v>
      </c>
    </row>
    <row r="253" spans="1:114">
      <c r="B253" t="str">
        <f t="shared" si="80"/>
        <v>Создание / реконструкция объект №6</v>
      </c>
      <c r="G253" s="7" t="s">
        <v>0</v>
      </c>
      <c r="J253" s="4"/>
      <c r="K253" s="4">
        <f>N((K165-SUM($J209:J209)&gt;=0))*ROUND(K165-SUM($J209:J209),1)</f>
        <v>0</v>
      </c>
      <c r="L253" s="4">
        <f>N((L165-SUM($J209:K209)&gt;=0))*ROUND(L165-SUM($J209:K209),1)</f>
        <v>0</v>
      </c>
      <c r="M253" s="4">
        <f>N((M165-SUM($J209:L209)&gt;=0))*ROUND(M165-SUM($J209:L209),1)</f>
        <v>0</v>
      </c>
      <c r="N253" s="4">
        <f>N((N165-SUM($J209:M209)&gt;=0))*ROUND(N165-SUM($J209:M209),1)</f>
        <v>0</v>
      </c>
      <c r="O253" s="4">
        <f>N((O165-SUM($J209:N209)&gt;=0))*ROUND(O165-SUM($J209:N209),1)</f>
        <v>0</v>
      </c>
      <c r="P253" s="4">
        <f>N((P165-SUM($J209:O209)&gt;=0))*ROUND(P165-SUM($J209:O209),1)</f>
        <v>0</v>
      </c>
      <c r="Q253" s="4">
        <f>N((Q165-SUM($J209:P209)&gt;=0))*ROUND(Q165-SUM($J209:P209),1)</f>
        <v>0</v>
      </c>
      <c r="R253" s="4">
        <f>N((R165-SUM($J209:Q209)&gt;=0))*ROUND(R165-SUM($J209:Q209),1)</f>
        <v>0</v>
      </c>
      <c r="S253" s="4">
        <f>N((S165-SUM($J209:R209)&gt;=0))*ROUND(S165-SUM($J209:R209),1)</f>
        <v>0</v>
      </c>
      <c r="T253" s="4">
        <f>N((T165-SUM($J209:S209)&gt;=0))*ROUND(T165-SUM($J209:S209),1)</f>
        <v>0</v>
      </c>
      <c r="U253" s="4">
        <f>N((U165-SUM($J209:T209)&gt;=0))*ROUND(U165-SUM($J209:T209),1)</f>
        <v>0</v>
      </c>
      <c r="V253" s="4">
        <f>N((V165-SUM($J209:U209)&gt;=0))*ROUND(V165-SUM($J209:U209),1)</f>
        <v>0</v>
      </c>
      <c r="W253" s="4">
        <f>N((W165-SUM($J209:V209)&gt;=0))*ROUND(W165-SUM($J209:V209),1)</f>
        <v>0</v>
      </c>
      <c r="X253" s="4">
        <f>N((X165-SUM($J209:W209)&gt;=0))*ROUND(X165-SUM($J209:W209),1)</f>
        <v>0</v>
      </c>
      <c r="Y253" s="4">
        <f>N((Y165-SUM($J209:X209)&gt;=0))*ROUND(Y165-SUM($J209:X209),1)</f>
        <v>0</v>
      </c>
      <c r="Z253" s="4">
        <f>N((Z165-SUM($J209:Y209)&gt;=0))*ROUND(Z165-SUM($J209:Y209),1)</f>
        <v>0</v>
      </c>
      <c r="AA253" s="4">
        <f>N((AA165-SUM($J209:Z209)&gt;=0))*ROUND(AA165-SUM($J209:Z209),1)</f>
        <v>0</v>
      </c>
      <c r="AB253" s="4">
        <f>N((AB165-SUM($J209:AA209)&gt;=0))*ROUND(AB165-SUM($J209:AA209),1)</f>
        <v>0</v>
      </c>
      <c r="AC253" s="4">
        <f>N((AC165-SUM($J209:AB209)&gt;=0))*ROUND(AC165-SUM($J209:AB209),1)</f>
        <v>0</v>
      </c>
      <c r="AD253" s="4">
        <f>N((AD165-SUM($J209:AC209)&gt;=0))*ROUND(AD165-SUM($J209:AC209),1)</f>
        <v>0</v>
      </c>
      <c r="AE253" s="4">
        <f>N((AE165-SUM($J209:AD209)&gt;=0))*ROUND(AE165-SUM($J209:AD209),1)</f>
        <v>0</v>
      </c>
      <c r="AF253" s="4">
        <f>N((AF165-SUM($J209:AE209)&gt;=0))*ROUND(AF165-SUM($J209:AE209),1)</f>
        <v>0</v>
      </c>
      <c r="AG253" s="4">
        <f>N((AG165-SUM($J209:AF209)&gt;=0))*ROUND(AG165-SUM($J209:AF209),1)</f>
        <v>0</v>
      </c>
      <c r="AH253" s="4">
        <f>N((AH165-SUM($J209:AG209)&gt;=0))*ROUND(AH165-SUM($J209:AG209),1)</f>
        <v>0</v>
      </c>
      <c r="AI253" s="4">
        <f>N((AI165-SUM($J209:AH209)&gt;=0))*ROUND(AI165-SUM($J209:AH209),1)</f>
        <v>0</v>
      </c>
      <c r="AJ253" s="4">
        <f>N((AJ165-SUM($J209:AI209)&gt;=0))*ROUND(AJ165-SUM($J209:AI209),1)</f>
        <v>0</v>
      </c>
      <c r="AK253" s="4">
        <f>N((AK165-SUM($J209:AJ209)&gt;=0))*ROUND(AK165-SUM($J209:AJ209),1)</f>
        <v>0</v>
      </c>
      <c r="AL253" s="4">
        <f>N((AL165-SUM($J209:AK209)&gt;=0))*ROUND(AL165-SUM($J209:AK209),1)</f>
        <v>0</v>
      </c>
      <c r="AM253" s="4">
        <f>N((AM165-SUM($J209:AL209)&gt;=0))*ROUND(AM165-SUM($J209:AL209),1)</f>
        <v>0</v>
      </c>
      <c r="AN253" s="4">
        <f>N((AN165-SUM($J209:AM209)&gt;=0))*ROUND(AN165-SUM($J209:AM209),1)</f>
        <v>0</v>
      </c>
      <c r="AO253" s="4">
        <f>N((AO165-SUM($J209:AN209)&gt;=0))*ROUND(AO165-SUM($J209:AN209),1)</f>
        <v>0</v>
      </c>
      <c r="AP253" s="4">
        <f>N((AP165-SUM($J209:AO209)&gt;=0))*ROUND(AP165-SUM($J209:AO209),1)</f>
        <v>0</v>
      </c>
      <c r="AQ253" s="4">
        <f>N((AQ165-SUM($J209:AP209)&gt;=0))*ROUND(AQ165-SUM($J209:AP209),1)</f>
        <v>0</v>
      </c>
      <c r="AR253" s="4">
        <f>N((AR165-SUM($J209:AQ209)&gt;=0))*ROUND(AR165-SUM($J209:AQ209),1)</f>
        <v>0</v>
      </c>
      <c r="AS253" s="4">
        <f>N((AS165-SUM($J209:AR209)&gt;=0))*ROUND(AS165-SUM($J209:AR209),1)</f>
        <v>0</v>
      </c>
      <c r="AT253" s="4">
        <f>N((AT165-SUM($J209:AS209)&gt;=0))*ROUND(AT165-SUM($J209:AS209),1)</f>
        <v>0</v>
      </c>
      <c r="AU253" s="4">
        <f>N((AU165-SUM($J209:AT209)&gt;=0))*ROUND(AU165-SUM($J209:AT209),1)</f>
        <v>0</v>
      </c>
      <c r="AV253" s="4">
        <f>N((AV165-SUM($J209:AU209)&gt;=0))*ROUND(AV165-SUM($J209:AU209),1)</f>
        <v>0</v>
      </c>
      <c r="AW253" s="4">
        <f>N((AW165-SUM($J209:AV209)&gt;=0))*ROUND(AW165-SUM($J209:AV209),1)</f>
        <v>0</v>
      </c>
      <c r="AX253" s="4">
        <f>N((AX165-SUM($J209:AW209)&gt;=0))*ROUND(AX165-SUM($J209:AW209),1)</f>
        <v>0</v>
      </c>
      <c r="AY253" s="4">
        <f>N((AY165-SUM($J209:AX209)&gt;=0))*ROUND(AY165-SUM($J209:AX209),1)</f>
        <v>0</v>
      </c>
      <c r="AZ253" s="4">
        <f>N((AZ165-SUM($J209:AY209)&gt;=0))*ROUND(AZ165-SUM($J209:AY209),1)</f>
        <v>0</v>
      </c>
      <c r="BA253" s="4">
        <f>N((BA165-SUM($J209:AZ209)&gt;=0))*ROUND(BA165-SUM($J209:AZ209),1)</f>
        <v>0</v>
      </c>
      <c r="BB253" s="4">
        <f>N((BB165-SUM($J209:BA209)&gt;=0))*ROUND(BB165-SUM($J209:BA209),1)</f>
        <v>0</v>
      </c>
      <c r="BC253" s="4">
        <f>N((BC165-SUM($J209:BB209)&gt;=0))*ROUND(BC165-SUM($J209:BB209),1)</f>
        <v>0</v>
      </c>
      <c r="BD253" s="4">
        <f>N((BD165-SUM($J209:BC209)&gt;=0))*ROUND(BD165-SUM($J209:BC209),1)</f>
        <v>0</v>
      </c>
      <c r="BE253" s="4">
        <f>N((BE165-SUM($J209:BD209)&gt;=0))*ROUND(BE165-SUM($J209:BD209),1)</f>
        <v>0</v>
      </c>
      <c r="BF253" s="4">
        <f>N((BF165-SUM($J209:BE209)&gt;=0))*ROUND(BF165-SUM($J209:BE209),1)</f>
        <v>0</v>
      </c>
      <c r="BG253" s="4">
        <f>N((BG165-SUM($J209:BF209)&gt;=0))*ROUND(BG165-SUM($J209:BF209),1)</f>
        <v>0</v>
      </c>
      <c r="BH253" s="4">
        <f>N((BH165-SUM($J209:BG209)&gt;=0))*ROUND(BH165-SUM($J209:BG209),1)</f>
        <v>0</v>
      </c>
      <c r="BI253" s="4">
        <f>N((BI165-SUM($J209:BH209)&gt;=0))*ROUND(BI165-SUM($J209:BH209),1)</f>
        <v>0</v>
      </c>
      <c r="BJ253" s="4">
        <f>N((BJ165-SUM($J209:BI209)&gt;=0))*ROUND(BJ165-SUM($J209:BI209),1)</f>
        <v>0</v>
      </c>
      <c r="BK253" s="4">
        <f>N((BK165-SUM($J209:BJ209)&gt;=0))*ROUND(BK165-SUM($J209:BJ209),1)</f>
        <v>0</v>
      </c>
      <c r="BL253" s="4">
        <f>N((BL165-SUM($J209:BK209)&gt;=0))*ROUND(BL165-SUM($J209:BK209),1)</f>
        <v>0</v>
      </c>
      <c r="BM253" s="4">
        <f>N((BM165-SUM($J209:BL209)&gt;=0))*ROUND(BM165-SUM($J209:BL209),1)</f>
        <v>0</v>
      </c>
      <c r="BN253" s="4">
        <f>N((BN165-SUM($J209:BM209)&gt;=0))*ROUND(BN165-SUM($J209:BM209),1)</f>
        <v>0</v>
      </c>
      <c r="BO253" s="4">
        <f>N((BO165-SUM($J209:BN209)&gt;=0))*ROUND(BO165-SUM($J209:BN209),1)</f>
        <v>0</v>
      </c>
      <c r="BP253" s="4">
        <f>N((BP165-SUM($J209:BO209)&gt;=0))*ROUND(BP165-SUM($J209:BO209),1)</f>
        <v>0</v>
      </c>
      <c r="BQ253" s="4">
        <f>N((BQ165-SUM($J209:BP209)&gt;=0))*ROUND(BQ165-SUM($J209:BP209),1)</f>
        <v>0</v>
      </c>
      <c r="BR253" s="4">
        <f>N((BR165-SUM($J209:BQ209)&gt;=0))*ROUND(BR165-SUM($J209:BQ209),1)</f>
        <v>0</v>
      </c>
      <c r="BS253" s="4">
        <f>N((BS165-SUM($J209:BR209)&gt;=0))*ROUND(BS165-SUM($J209:BR209),1)</f>
        <v>0</v>
      </c>
      <c r="BT253" s="4">
        <f>N((BT165-SUM($J209:BS209)&gt;=0))*ROUND(BT165-SUM($J209:BS209),1)</f>
        <v>0</v>
      </c>
      <c r="BU253" s="4">
        <f>N((BU165-SUM($J209:BT209)&gt;=0))*ROUND(BU165-SUM($J209:BT209),1)</f>
        <v>0</v>
      </c>
      <c r="BV253" s="4">
        <f>N((BV165-SUM($J209:BU209)&gt;=0))*ROUND(BV165-SUM($J209:BU209),1)</f>
        <v>0</v>
      </c>
      <c r="BW253" s="4">
        <f>N((BW165-SUM($J209:BV209)&gt;=0))*ROUND(BW165-SUM($J209:BV209),1)</f>
        <v>0</v>
      </c>
      <c r="BX253" s="4">
        <f>N((BX165-SUM($J209:BW209)&gt;=0))*ROUND(BX165-SUM($J209:BW209),1)</f>
        <v>0</v>
      </c>
      <c r="BY253" s="4">
        <f>N((BY165-SUM($J209:BX209)&gt;=0))*ROUND(BY165-SUM($J209:BX209),1)</f>
        <v>0</v>
      </c>
      <c r="BZ253" s="4">
        <f>N((BZ165-SUM($J209:BY209)&gt;=0))*ROUND(BZ165-SUM($J209:BY209),1)</f>
        <v>0</v>
      </c>
      <c r="CA253" s="4">
        <f>N((CA165-SUM($J209:BZ209)&gt;=0))*ROUND(CA165-SUM($J209:BZ209),1)</f>
        <v>0</v>
      </c>
      <c r="CB253" s="4">
        <f>N((CB165-SUM($J209:CA209)&gt;=0))*ROUND(CB165-SUM($J209:CA209),1)</f>
        <v>0</v>
      </c>
      <c r="CC253" s="4">
        <f>N((CC165-SUM($J209:CB209)&gt;=0))*ROUND(CC165-SUM($J209:CB209),1)</f>
        <v>0</v>
      </c>
      <c r="CD253" s="4">
        <f>N((CD165-SUM($J209:CC209)&gt;=0))*ROUND(CD165-SUM($J209:CC209),1)</f>
        <v>0</v>
      </c>
      <c r="CE253" s="4">
        <f>N((CE165-SUM($J209:CD209)&gt;=0))*ROUND(CE165-SUM($J209:CD209),1)</f>
        <v>0</v>
      </c>
      <c r="CF253" s="4">
        <f>N((CF165-SUM($J209:CE209)&gt;=0))*ROUND(CF165-SUM($J209:CE209),1)</f>
        <v>0</v>
      </c>
      <c r="CG253" s="4">
        <f>N((CG165-SUM($J209:CF209)&gt;=0))*ROUND(CG165-SUM($J209:CF209),1)</f>
        <v>0</v>
      </c>
      <c r="CH253" s="4">
        <f>N((CH165-SUM($J209:CG209)&gt;=0))*ROUND(CH165-SUM($J209:CG209),1)</f>
        <v>0</v>
      </c>
      <c r="CI253" s="4">
        <f>N((CI165-SUM($J209:CH209)&gt;=0))*ROUND(CI165-SUM($J209:CH209),1)</f>
        <v>0</v>
      </c>
      <c r="CJ253" s="4">
        <f>N((CJ165-SUM($J209:CI209)&gt;=0))*ROUND(CJ165-SUM($J209:CI209),1)</f>
        <v>0</v>
      </c>
      <c r="CK253" s="4">
        <f>N((CK165-SUM($J209:CJ209)&gt;=0))*ROUND(CK165-SUM($J209:CJ209),1)</f>
        <v>0</v>
      </c>
      <c r="CL253" s="4">
        <f>N((CL165-SUM($J209:CK209)&gt;=0))*ROUND(CL165-SUM($J209:CK209),1)</f>
        <v>0</v>
      </c>
      <c r="CM253" s="4">
        <f>N((CM165-SUM($J209:CL209)&gt;=0))*ROUND(CM165-SUM($J209:CL209),1)</f>
        <v>0</v>
      </c>
      <c r="CN253" s="4">
        <f>N((CN165-SUM($J209:CM209)&gt;=0))*ROUND(CN165-SUM($J209:CM209),1)</f>
        <v>0</v>
      </c>
      <c r="CO253" s="4">
        <f>N((CO165-SUM($J209:CN209)&gt;=0))*ROUND(CO165-SUM($J209:CN209),1)</f>
        <v>0</v>
      </c>
      <c r="CP253" s="4">
        <f>N((CP165-SUM($J209:CO209)&gt;=0))*ROUND(CP165-SUM($J209:CO209),1)</f>
        <v>0</v>
      </c>
      <c r="CQ253" s="4">
        <f>N((CQ165-SUM($J209:CP209)&gt;=0))*ROUND(CQ165-SUM($J209:CP209),1)</f>
        <v>0</v>
      </c>
      <c r="CR253" s="4">
        <f>N((CR165-SUM($J209:CQ209)&gt;=0))*ROUND(CR165-SUM($J209:CQ209),1)</f>
        <v>0</v>
      </c>
      <c r="CS253" s="4">
        <f>N((CS165-SUM($J209:CR209)&gt;=0))*ROUND(CS165-SUM($J209:CR209),1)</f>
        <v>0</v>
      </c>
      <c r="CT253" s="4">
        <f>N((CT165-SUM($J209:CS209)&gt;=0))*ROUND(CT165-SUM($J209:CS209),1)</f>
        <v>0</v>
      </c>
      <c r="CU253" s="4">
        <f>N((CU165-SUM($J209:CT209)&gt;=0))*ROUND(CU165-SUM($J209:CT209),1)</f>
        <v>0</v>
      </c>
      <c r="CV253" s="4">
        <f>N((CV165-SUM($J209:CU209)&gt;=0))*ROUND(CV165-SUM($J209:CU209),1)</f>
        <v>0</v>
      </c>
      <c r="CW253" s="4">
        <f>N((CW165-SUM($J209:CV209)&gt;=0))*ROUND(CW165-SUM($J209:CV209),1)</f>
        <v>0</v>
      </c>
      <c r="CX253" s="4">
        <f>N((CX165-SUM($J209:CW209)&gt;=0))*ROUND(CX165-SUM($J209:CW209),1)</f>
        <v>0</v>
      </c>
      <c r="CY253" s="4">
        <f>N((CY165-SUM($J209:CX209)&gt;=0))*ROUND(CY165-SUM($J209:CX209),1)</f>
        <v>0</v>
      </c>
      <c r="CZ253" s="4">
        <f>N((CZ165-SUM($J209:CY209)&gt;=0))*ROUND(CZ165-SUM($J209:CY209),1)</f>
        <v>0</v>
      </c>
      <c r="DA253" s="4">
        <f>N((DA165-SUM($J209:CZ209)&gt;=0))*ROUND(DA165-SUM($J209:CZ209),1)</f>
        <v>0</v>
      </c>
      <c r="DB253" s="4">
        <f>N((DB165-SUM($J209:DA209)&gt;=0))*ROUND(DB165-SUM($J209:DA209),1)</f>
        <v>0</v>
      </c>
      <c r="DC253" s="4">
        <f>N((DC165-SUM($J209:DB209)&gt;=0))*ROUND(DC165-SUM($J209:DB209),1)</f>
        <v>0</v>
      </c>
      <c r="DD253" s="4">
        <f>N((DD165-SUM($J209:DC209)&gt;=0))*ROUND(DD165-SUM($J209:DC209),1)</f>
        <v>0</v>
      </c>
      <c r="DE253" s="4">
        <f>N((DE165-SUM($J209:DD209)&gt;=0))*ROUND(DE165-SUM($J209:DD209),1)</f>
        <v>0</v>
      </c>
      <c r="DF253" s="4">
        <f>N((DF165-SUM($J209:DE209)&gt;=0))*ROUND(DF165-SUM($J209:DE209),1)</f>
        <v>0</v>
      </c>
      <c r="DG253" s="4">
        <f>N((DG165-SUM($J209:DF209)&gt;=0))*ROUND(DG165-SUM($J209:DF209),1)</f>
        <v>0</v>
      </c>
      <c r="DH253" s="4">
        <f>N((DH165-SUM($J209:DG209)&gt;=0))*ROUND(DH165-SUM($J209:DG209),1)</f>
        <v>0</v>
      </c>
      <c r="DI253" s="4">
        <f>N((DI165-SUM($J209:DH209)&gt;=0))*ROUND(DI165-SUM($J209:DH209),1)</f>
        <v>0</v>
      </c>
      <c r="DJ253" s="4">
        <f>N((DJ165-SUM($J209:DI209)&gt;=0))*ROUND(DJ165-SUM($J209:DI209),1)</f>
        <v>0</v>
      </c>
    </row>
    <row r="254" spans="1:114">
      <c r="B254" t="str">
        <f t="shared" si="80"/>
        <v>Создание / реконструкция объект №7</v>
      </c>
      <c r="G254" s="7" t="s">
        <v>0</v>
      </c>
      <c r="J254" s="4"/>
      <c r="K254" s="4">
        <f>N((K166-SUM($J210:J210)&gt;=0))*ROUND(K166-SUM($J210:J210),1)</f>
        <v>0</v>
      </c>
      <c r="L254" s="4">
        <f>N((L166-SUM($J210:K210)&gt;=0))*ROUND(L166-SUM($J210:K210),1)</f>
        <v>0</v>
      </c>
      <c r="M254" s="4">
        <f>N((M166-SUM($J210:L210)&gt;=0))*ROUND(M166-SUM($J210:L210),1)</f>
        <v>0</v>
      </c>
      <c r="N254" s="4">
        <f>N((N166-SUM($J210:M210)&gt;=0))*ROUND(N166-SUM($J210:M210),1)</f>
        <v>0</v>
      </c>
      <c r="O254" s="4">
        <f>N((O166-SUM($J210:N210)&gt;=0))*ROUND(O166-SUM($J210:N210),1)</f>
        <v>0</v>
      </c>
      <c r="P254" s="4">
        <f>N((P166-SUM($J210:O210)&gt;=0))*ROUND(P166-SUM($J210:O210),1)</f>
        <v>0</v>
      </c>
      <c r="Q254" s="4">
        <f>N((Q166-SUM($J210:P210)&gt;=0))*ROUND(Q166-SUM($J210:P210),1)</f>
        <v>0</v>
      </c>
      <c r="R254" s="4">
        <f>N((R166-SUM($J210:Q210)&gt;=0))*ROUND(R166-SUM($J210:Q210),1)</f>
        <v>0</v>
      </c>
      <c r="S254" s="4">
        <f>N((S166-SUM($J210:R210)&gt;=0))*ROUND(S166-SUM($J210:R210),1)</f>
        <v>0</v>
      </c>
      <c r="T254" s="4">
        <f>N((T166-SUM($J210:S210)&gt;=0))*ROUND(T166-SUM($J210:S210),1)</f>
        <v>0</v>
      </c>
      <c r="U254" s="4">
        <f>N((U166-SUM($J210:T210)&gt;=0))*ROUND(U166-SUM($J210:T210),1)</f>
        <v>0</v>
      </c>
      <c r="V254" s="4">
        <f>N((V166-SUM($J210:U210)&gt;=0))*ROUND(V166-SUM($J210:U210),1)</f>
        <v>0</v>
      </c>
      <c r="W254" s="4">
        <f>N((W166-SUM($J210:V210)&gt;=0))*ROUND(W166-SUM($J210:V210),1)</f>
        <v>0</v>
      </c>
      <c r="X254" s="4">
        <f>N((X166-SUM($J210:W210)&gt;=0))*ROUND(X166-SUM($J210:W210),1)</f>
        <v>0</v>
      </c>
      <c r="Y254" s="4">
        <f>N((Y166-SUM($J210:X210)&gt;=0))*ROUND(Y166-SUM($J210:X210),1)</f>
        <v>0</v>
      </c>
      <c r="Z254" s="4">
        <f>N((Z166-SUM($J210:Y210)&gt;=0))*ROUND(Z166-SUM($J210:Y210),1)</f>
        <v>0</v>
      </c>
      <c r="AA254" s="4">
        <f>N((AA166-SUM($J210:Z210)&gt;=0))*ROUND(AA166-SUM($J210:Z210),1)</f>
        <v>0</v>
      </c>
      <c r="AB254" s="4">
        <f>N((AB166-SUM($J210:AA210)&gt;=0))*ROUND(AB166-SUM($J210:AA210),1)</f>
        <v>0</v>
      </c>
      <c r="AC254" s="4">
        <f>N((AC166-SUM($J210:AB210)&gt;=0))*ROUND(AC166-SUM($J210:AB210),1)</f>
        <v>0</v>
      </c>
      <c r="AD254" s="4">
        <f>N((AD166-SUM($J210:AC210)&gt;=0))*ROUND(AD166-SUM($J210:AC210),1)</f>
        <v>0</v>
      </c>
      <c r="AE254" s="4">
        <f>N((AE166-SUM($J210:AD210)&gt;=0))*ROUND(AE166-SUM($J210:AD210),1)</f>
        <v>0</v>
      </c>
      <c r="AF254" s="4">
        <f>N((AF166-SUM($J210:AE210)&gt;=0))*ROUND(AF166-SUM($J210:AE210),1)</f>
        <v>0</v>
      </c>
      <c r="AG254" s="4">
        <f>N((AG166-SUM($J210:AF210)&gt;=0))*ROUND(AG166-SUM($J210:AF210),1)</f>
        <v>0</v>
      </c>
      <c r="AH254" s="4">
        <f>N((AH166-SUM($J210:AG210)&gt;=0))*ROUND(AH166-SUM($J210:AG210),1)</f>
        <v>0</v>
      </c>
      <c r="AI254" s="4">
        <f>N((AI166-SUM($J210:AH210)&gt;=0))*ROUND(AI166-SUM($J210:AH210),1)</f>
        <v>0</v>
      </c>
      <c r="AJ254" s="4">
        <f>N((AJ166-SUM($J210:AI210)&gt;=0))*ROUND(AJ166-SUM($J210:AI210),1)</f>
        <v>0</v>
      </c>
      <c r="AK254" s="4">
        <f>N((AK166-SUM($J210:AJ210)&gt;=0))*ROUND(AK166-SUM($J210:AJ210),1)</f>
        <v>0</v>
      </c>
      <c r="AL254" s="4">
        <f>N((AL166-SUM($J210:AK210)&gt;=0))*ROUND(AL166-SUM($J210:AK210),1)</f>
        <v>0</v>
      </c>
      <c r="AM254" s="4">
        <f>N((AM166-SUM($J210:AL210)&gt;=0))*ROUND(AM166-SUM($J210:AL210),1)</f>
        <v>0</v>
      </c>
      <c r="AN254" s="4">
        <f>N((AN166-SUM($J210:AM210)&gt;=0))*ROUND(AN166-SUM($J210:AM210),1)</f>
        <v>0</v>
      </c>
      <c r="AO254" s="4">
        <f>N((AO166-SUM($J210:AN210)&gt;=0))*ROUND(AO166-SUM($J210:AN210),1)</f>
        <v>0</v>
      </c>
      <c r="AP254" s="4">
        <f>N((AP166-SUM($J210:AO210)&gt;=0))*ROUND(AP166-SUM($J210:AO210),1)</f>
        <v>0</v>
      </c>
      <c r="AQ254" s="4">
        <f>N((AQ166-SUM($J210:AP210)&gt;=0))*ROUND(AQ166-SUM($J210:AP210),1)</f>
        <v>0</v>
      </c>
      <c r="AR254" s="4">
        <f>N((AR166-SUM($J210:AQ210)&gt;=0))*ROUND(AR166-SUM($J210:AQ210),1)</f>
        <v>0</v>
      </c>
      <c r="AS254" s="4">
        <f>N((AS166-SUM($J210:AR210)&gt;=0))*ROUND(AS166-SUM($J210:AR210),1)</f>
        <v>0</v>
      </c>
      <c r="AT254" s="4">
        <f>N((AT166-SUM($J210:AS210)&gt;=0))*ROUND(AT166-SUM($J210:AS210),1)</f>
        <v>0</v>
      </c>
      <c r="AU254" s="4">
        <f>N((AU166-SUM($J210:AT210)&gt;=0))*ROUND(AU166-SUM($J210:AT210),1)</f>
        <v>0</v>
      </c>
      <c r="AV254" s="4">
        <f>N((AV166-SUM($J210:AU210)&gt;=0))*ROUND(AV166-SUM($J210:AU210),1)</f>
        <v>0</v>
      </c>
      <c r="AW254" s="4">
        <f>N((AW166-SUM($J210:AV210)&gt;=0))*ROUND(AW166-SUM($J210:AV210),1)</f>
        <v>0</v>
      </c>
      <c r="AX254" s="4">
        <f>N((AX166-SUM($J210:AW210)&gt;=0))*ROUND(AX166-SUM($J210:AW210),1)</f>
        <v>0</v>
      </c>
      <c r="AY254" s="4">
        <f>N((AY166-SUM($J210:AX210)&gt;=0))*ROUND(AY166-SUM($J210:AX210),1)</f>
        <v>0</v>
      </c>
      <c r="AZ254" s="4">
        <f>N((AZ166-SUM($J210:AY210)&gt;=0))*ROUND(AZ166-SUM($J210:AY210),1)</f>
        <v>0</v>
      </c>
      <c r="BA254" s="4">
        <f>N((BA166-SUM($J210:AZ210)&gt;=0))*ROUND(BA166-SUM($J210:AZ210),1)</f>
        <v>0</v>
      </c>
      <c r="BB254" s="4">
        <f>N((BB166-SUM($J210:BA210)&gt;=0))*ROUND(BB166-SUM($J210:BA210),1)</f>
        <v>0</v>
      </c>
      <c r="BC254" s="4">
        <f>N((BC166-SUM($J210:BB210)&gt;=0))*ROUND(BC166-SUM($J210:BB210),1)</f>
        <v>0</v>
      </c>
      <c r="BD254" s="4">
        <f>N((BD166-SUM($J210:BC210)&gt;=0))*ROUND(BD166-SUM($J210:BC210),1)</f>
        <v>0</v>
      </c>
      <c r="BE254" s="4">
        <f>N((BE166-SUM($J210:BD210)&gt;=0))*ROUND(BE166-SUM($J210:BD210),1)</f>
        <v>0</v>
      </c>
      <c r="BF254" s="4">
        <f>N((BF166-SUM($J210:BE210)&gt;=0))*ROUND(BF166-SUM($J210:BE210),1)</f>
        <v>0</v>
      </c>
      <c r="BG254" s="4">
        <f>N((BG166-SUM($J210:BF210)&gt;=0))*ROUND(BG166-SUM($J210:BF210),1)</f>
        <v>0</v>
      </c>
      <c r="BH254" s="4">
        <f>N((BH166-SUM($J210:BG210)&gt;=0))*ROUND(BH166-SUM($J210:BG210),1)</f>
        <v>0</v>
      </c>
      <c r="BI254" s="4">
        <f>N((BI166-SUM($J210:BH210)&gt;=0))*ROUND(BI166-SUM($J210:BH210),1)</f>
        <v>0</v>
      </c>
      <c r="BJ254" s="4">
        <f>N((BJ166-SUM($J210:BI210)&gt;=0))*ROUND(BJ166-SUM($J210:BI210),1)</f>
        <v>0</v>
      </c>
      <c r="BK254" s="4">
        <f>N((BK166-SUM($J210:BJ210)&gt;=0))*ROUND(BK166-SUM($J210:BJ210),1)</f>
        <v>0</v>
      </c>
      <c r="BL254" s="4">
        <f>N((BL166-SUM($J210:BK210)&gt;=0))*ROUND(BL166-SUM($J210:BK210),1)</f>
        <v>0</v>
      </c>
      <c r="BM254" s="4">
        <f>N((BM166-SUM($J210:BL210)&gt;=0))*ROUND(BM166-SUM($J210:BL210),1)</f>
        <v>0</v>
      </c>
      <c r="BN254" s="4">
        <f>N((BN166-SUM($J210:BM210)&gt;=0))*ROUND(BN166-SUM($J210:BM210),1)</f>
        <v>0</v>
      </c>
      <c r="BO254" s="4">
        <f>N((BO166-SUM($J210:BN210)&gt;=0))*ROUND(BO166-SUM($J210:BN210),1)</f>
        <v>0</v>
      </c>
      <c r="BP254" s="4">
        <f>N((BP166-SUM($J210:BO210)&gt;=0))*ROUND(BP166-SUM($J210:BO210),1)</f>
        <v>0</v>
      </c>
      <c r="BQ254" s="4">
        <f>N((BQ166-SUM($J210:BP210)&gt;=0))*ROUND(BQ166-SUM($J210:BP210),1)</f>
        <v>0</v>
      </c>
      <c r="BR254" s="4">
        <f>N((BR166-SUM($J210:BQ210)&gt;=0))*ROUND(BR166-SUM($J210:BQ210),1)</f>
        <v>0</v>
      </c>
      <c r="BS254" s="4">
        <f>N((BS166-SUM($J210:BR210)&gt;=0))*ROUND(BS166-SUM($J210:BR210),1)</f>
        <v>0</v>
      </c>
      <c r="BT254" s="4">
        <f>N((BT166-SUM($J210:BS210)&gt;=0))*ROUND(BT166-SUM($J210:BS210),1)</f>
        <v>0</v>
      </c>
      <c r="BU254" s="4">
        <f>N((BU166-SUM($J210:BT210)&gt;=0))*ROUND(BU166-SUM($J210:BT210),1)</f>
        <v>0</v>
      </c>
      <c r="BV254" s="4">
        <f>N((BV166-SUM($J210:BU210)&gt;=0))*ROUND(BV166-SUM($J210:BU210),1)</f>
        <v>0</v>
      </c>
      <c r="BW254" s="4">
        <f>N((BW166-SUM($J210:BV210)&gt;=0))*ROUND(BW166-SUM($J210:BV210),1)</f>
        <v>0</v>
      </c>
      <c r="BX254" s="4">
        <f>N((BX166-SUM($J210:BW210)&gt;=0))*ROUND(BX166-SUM($J210:BW210),1)</f>
        <v>0</v>
      </c>
      <c r="BY254" s="4">
        <f>N((BY166-SUM($J210:BX210)&gt;=0))*ROUND(BY166-SUM($J210:BX210),1)</f>
        <v>0</v>
      </c>
      <c r="BZ254" s="4">
        <f>N((BZ166-SUM($J210:BY210)&gt;=0))*ROUND(BZ166-SUM($J210:BY210),1)</f>
        <v>0</v>
      </c>
      <c r="CA254" s="4">
        <f>N((CA166-SUM($J210:BZ210)&gt;=0))*ROUND(CA166-SUM($J210:BZ210),1)</f>
        <v>0</v>
      </c>
      <c r="CB254" s="4">
        <f>N((CB166-SUM($J210:CA210)&gt;=0))*ROUND(CB166-SUM($J210:CA210),1)</f>
        <v>0</v>
      </c>
      <c r="CC254" s="4">
        <f>N((CC166-SUM($J210:CB210)&gt;=0))*ROUND(CC166-SUM($J210:CB210),1)</f>
        <v>0</v>
      </c>
      <c r="CD254" s="4">
        <f>N((CD166-SUM($J210:CC210)&gt;=0))*ROUND(CD166-SUM($J210:CC210),1)</f>
        <v>0</v>
      </c>
      <c r="CE254" s="4">
        <f>N((CE166-SUM($J210:CD210)&gt;=0))*ROUND(CE166-SUM($J210:CD210),1)</f>
        <v>0</v>
      </c>
      <c r="CF254" s="4">
        <f>N((CF166-SUM($J210:CE210)&gt;=0))*ROUND(CF166-SUM($J210:CE210),1)</f>
        <v>0</v>
      </c>
      <c r="CG254" s="4">
        <f>N((CG166-SUM($J210:CF210)&gt;=0))*ROUND(CG166-SUM($J210:CF210),1)</f>
        <v>0</v>
      </c>
      <c r="CH254" s="4">
        <f>N((CH166-SUM($J210:CG210)&gt;=0))*ROUND(CH166-SUM($J210:CG210),1)</f>
        <v>0</v>
      </c>
      <c r="CI254" s="4">
        <f>N((CI166-SUM($J210:CH210)&gt;=0))*ROUND(CI166-SUM($J210:CH210),1)</f>
        <v>0</v>
      </c>
      <c r="CJ254" s="4">
        <f>N((CJ166-SUM($J210:CI210)&gt;=0))*ROUND(CJ166-SUM($J210:CI210),1)</f>
        <v>0</v>
      </c>
      <c r="CK254" s="4">
        <f>N((CK166-SUM($J210:CJ210)&gt;=0))*ROUND(CK166-SUM($J210:CJ210),1)</f>
        <v>0</v>
      </c>
      <c r="CL254" s="4">
        <f>N((CL166-SUM($J210:CK210)&gt;=0))*ROUND(CL166-SUM($J210:CK210),1)</f>
        <v>0</v>
      </c>
      <c r="CM254" s="4">
        <f>N((CM166-SUM($J210:CL210)&gt;=0))*ROUND(CM166-SUM($J210:CL210),1)</f>
        <v>0</v>
      </c>
      <c r="CN254" s="4">
        <f>N((CN166-SUM($J210:CM210)&gt;=0))*ROUND(CN166-SUM($J210:CM210),1)</f>
        <v>0</v>
      </c>
      <c r="CO254" s="4">
        <f>N((CO166-SUM($J210:CN210)&gt;=0))*ROUND(CO166-SUM($J210:CN210),1)</f>
        <v>0</v>
      </c>
      <c r="CP254" s="4">
        <f>N((CP166-SUM($J210:CO210)&gt;=0))*ROUND(CP166-SUM($J210:CO210),1)</f>
        <v>0</v>
      </c>
      <c r="CQ254" s="4">
        <f>N((CQ166-SUM($J210:CP210)&gt;=0))*ROUND(CQ166-SUM($J210:CP210),1)</f>
        <v>0</v>
      </c>
      <c r="CR254" s="4">
        <f>N((CR166-SUM($J210:CQ210)&gt;=0))*ROUND(CR166-SUM($J210:CQ210),1)</f>
        <v>0</v>
      </c>
      <c r="CS254" s="4">
        <f>N((CS166-SUM($J210:CR210)&gt;=0))*ROUND(CS166-SUM($J210:CR210),1)</f>
        <v>0</v>
      </c>
      <c r="CT254" s="4">
        <f>N((CT166-SUM($J210:CS210)&gt;=0))*ROUND(CT166-SUM($J210:CS210),1)</f>
        <v>0</v>
      </c>
      <c r="CU254" s="4">
        <f>N((CU166-SUM($J210:CT210)&gt;=0))*ROUND(CU166-SUM($J210:CT210),1)</f>
        <v>0</v>
      </c>
      <c r="CV254" s="4">
        <f>N((CV166-SUM($J210:CU210)&gt;=0))*ROUND(CV166-SUM($J210:CU210),1)</f>
        <v>0</v>
      </c>
      <c r="CW254" s="4">
        <f>N((CW166-SUM($J210:CV210)&gt;=0))*ROUND(CW166-SUM($J210:CV210),1)</f>
        <v>0</v>
      </c>
      <c r="CX254" s="4">
        <f>N((CX166-SUM($J210:CW210)&gt;=0))*ROUND(CX166-SUM($J210:CW210),1)</f>
        <v>0</v>
      </c>
      <c r="CY254" s="4">
        <f>N((CY166-SUM($J210:CX210)&gt;=0))*ROUND(CY166-SUM($J210:CX210),1)</f>
        <v>0</v>
      </c>
      <c r="CZ254" s="4">
        <f>N((CZ166-SUM($J210:CY210)&gt;=0))*ROUND(CZ166-SUM($J210:CY210),1)</f>
        <v>0</v>
      </c>
      <c r="DA254" s="4">
        <f>N((DA166-SUM($J210:CZ210)&gt;=0))*ROUND(DA166-SUM($J210:CZ210),1)</f>
        <v>0</v>
      </c>
      <c r="DB254" s="4">
        <f>N((DB166-SUM($J210:DA210)&gt;=0))*ROUND(DB166-SUM($J210:DA210),1)</f>
        <v>0</v>
      </c>
      <c r="DC254" s="4">
        <f>N((DC166-SUM($J210:DB210)&gt;=0))*ROUND(DC166-SUM($J210:DB210),1)</f>
        <v>0</v>
      </c>
      <c r="DD254" s="4">
        <f>N((DD166-SUM($J210:DC210)&gt;=0))*ROUND(DD166-SUM($J210:DC210),1)</f>
        <v>0</v>
      </c>
      <c r="DE254" s="4">
        <f>N((DE166-SUM($J210:DD210)&gt;=0))*ROUND(DE166-SUM($J210:DD210),1)</f>
        <v>0</v>
      </c>
      <c r="DF254" s="4">
        <f>N((DF166-SUM($J210:DE210)&gt;=0))*ROUND(DF166-SUM($J210:DE210),1)</f>
        <v>0</v>
      </c>
      <c r="DG254" s="4">
        <f>N((DG166-SUM($J210:DF210)&gt;=0))*ROUND(DG166-SUM($J210:DF210),1)</f>
        <v>0</v>
      </c>
      <c r="DH254" s="4">
        <f>N((DH166-SUM($J210:DG210)&gt;=0))*ROUND(DH166-SUM($J210:DG210),1)</f>
        <v>0</v>
      </c>
      <c r="DI254" s="4">
        <f>N((DI166-SUM($J210:DH210)&gt;=0))*ROUND(DI166-SUM($J210:DH210),1)</f>
        <v>0</v>
      </c>
      <c r="DJ254" s="4">
        <f>N((DJ166-SUM($J210:DI210)&gt;=0))*ROUND(DJ166-SUM($J210:DI210),1)</f>
        <v>0</v>
      </c>
    </row>
    <row r="255" spans="1:114">
      <c r="B255" t="str">
        <f t="shared" si="80"/>
        <v>Создание / реконструкция объект №8</v>
      </c>
      <c r="G255" s="7" t="s">
        <v>0</v>
      </c>
      <c r="J255" s="4"/>
      <c r="K255" s="4">
        <f>N((K167-SUM($J211:J211)&gt;=0))*ROUND(K167-SUM($J211:J211),1)</f>
        <v>0</v>
      </c>
      <c r="L255" s="4">
        <f>N((L167-SUM($J211:K211)&gt;=0))*ROUND(L167-SUM($J211:K211),1)</f>
        <v>0</v>
      </c>
      <c r="M255" s="4">
        <f>N((M167-SUM($J211:L211)&gt;=0))*ROUND(M167-SUM($J211:L211),1)</f>
        <v>0</v>
      </c>
      <c r="N255" s="4">
        <f>N((N167-SUM($J211:M211)&gt;=0))*ROUND(N167-SUM($J211:M211),1)</f>
        <v>0</v>
      </c>
      <c r="O255" s="4">
        <f>N((O167-SUM($J211:N211)&gt;=0))*ROUND(O167-SUM($J211:N211),1)</f>
        <v>0</v>
      </c>
      <c r="P255" s="4">
        <f>N((P167-SUM($J211:O211)&gt;=0))*ROUND(P167-SUM($J211:O211),1)</f>
        <v>0</v>
      </c>
      <c r="Q255" s="4">
        <f>N((Q167-SUM($J211:P211)&gt;=0))*ROUND(Q167-SUM($J211:P211),1)</f>
        <v>0</v>
      </c>
      <c r="R255" s="4">
        <f>N((R167-SUM($J211:Q211)&gt;=0))*ROUND(R167-SUM($J211:Q211),1)</f>
        <v>0</v>
      </c>
      <c r="S255" s="4">
        <f>N((S167-SUM($J211:R211)&gt;=0))*ROUND(S167-SUM($J211:R211),1)</f>
        <v>0</v>
      </c>
      <c r="T255" s="4">
        <f>N((T167-SUM($J211:S211)&gt;=0))*ROUND(T167-SUM($J211:S211),1)</f>
        <v>0</v>
      </c>
      <c r="U255" s="4">
        <f>N((U167-SUM($J211:T211)&gt;=0))*ROUND(U167-SUM($J211:T211),1)</f>
        <v>0</v>
      </c>
      <c r="V255" s="4">
        <f>N((V167-SUM($J211:U211)&gt;=0))*ROUND(V167-SUM($J211:U211),1)</f>
        <v>0</v>
      </c>
      <c r="W255" s="4">
        <f>N((W167-SUM($J211:V211)&gt;=0))*ROUND(W167-SUM($J211:V211),1)</f>
        <v>0</v>
      </c>
      <c r="X255" s="4">
        <f>N((X167-SUM($J211:W211)&gt;=0))*ROUND(X167-SUM($J211:W211),1)</f>
        <v>0</v>
      </c>
      <c r="Y255" s="4">
        <f>N((Y167-SUM($J211:X211)&gt;=0))*ROUND(Y167-SUM($J211:X211),1)</f>
        <v>0</v>
      </c>
      <c r="Z255" s="4">
        <f>N((Z167-SUM($J211:Y211)&gt;=0))*ROUND(Z167-SUM($J211:Y211),1)</f>
        <v>0</v>
      </c>
      <c r="AA255" s="4">
        <f>N((AA167-SUM($J211:Z211)&gt;=0))*ROUND(AA167-SUM($J211:Z211),1)</f>
        <v>0</v>
      </c>
      <c r="AB255" s="4">
        <f>N((AB167-SUM($J211:AA211)&gt;=0))*ROUND(AB167-SUM($J211:AA211),1)</f>
        <v>0</v>
      </c>
      <c r="AC255" s="4">
        <f>N((AC167-SUM($J211:AB211)&gt;=0))*ROUND(AC167-SUM($J211:AB211),1)</f>
        <v>0</v>
      </c>
      <c r="AD255" s="4">
        <f>N((AD167-SUM($J211:AC211)&gt;=0))*ROUND(AD167-SUM($J211:AC211),1)</f>
        <v>0</v>
      </c>
      <c r="AE255" s="4">
        <f>N((AE167-SUM($J211:AD211)&gt;=0))*ROUND(AE167-SUM($J211:AD211),1)</f>
        <v>0</v>
      </c>
      <c r="AF255" s="4">
        <f>N((AF167-SUM($J211:AE211)&gt;=0))*ROUND(AF167-SUM($J211:AE211),1)</f>
        <v>0</v>
      </c>
      <c r="AG255" s="4">
        <f>N((AG167-SUM($J211:AF211)&gt;=0))*ROUND(AG167-SUM($J211:AF211),1)</f>
        <v>0</v>
      </c>
      <c r="AH255" s="4">
        <f>N((AH167-SUM($J211:AG211)&gt;=0))*ROUND(AH167-SUM($J211:AG211),1)</f>
        <v>0</v>
      </c>
      <c r="AI255" s="4">
        <f>N((AI167-SUM($J211:AH211)&gt;=0))*ROUND(AI167-SUM($J211:AH211),1)</f>
        <v>0</v>
      </c>
      <c r="AJ255" s="4">
        <f>N((AJ167-SUM($J211:AI211)&gt;=0))*ROUND(AJ167-SUM($J211:AI211),1)</f>
        <v>0</v>
      </c>
      <c r="AK255" s="4">
        <f>N((AK167-SUM($J211:AJ211)&gt;=0))*ROUND(AK167-SUM($J211:AJ211),1)</f>
        <v>0</v>
      </c>
      <c r="AL255" s="4">
        <f>N((AL167-SUM($J211:AK211)&gt;=0))*ROUND(AL167-SUM($J211:AK211),1)</f>
        <v>0</v>
      </c>
      <c r="AM255" s="4">
        <f>N((AM167-SUM($J211:AL211)&gt;=0))*ROUND(AM167-SUM($J211:AL211),1)</f>
        <v>0</v>
      </c>
      <c r="AN255" s="4">
        <f>N((AN167-SUM($J211:AM211)&gt;=0))*ROUND(AN167-SUM($J211:AM211),1)</f>
        <v>0</v>
      </c>
      <c r="AO255" s="4">
        <f>N((AO167-SUM($J211:AN211)&gt;=0))*ROUND(AO167-SUM($J211:AN211),1)</f>
        <v>0</v>
      </c>
      <c r="AP255" s="4">
        <f>N((AP167-SUM($J211:AO211)&gt;=0))*ROUND(AP167-SUM($J211:AO211),1)</f>
        <v>0</v>
      </c>
      <c r="AQ255" s="4">
        <f>N((AQ167-SUM($J211:AP211)&gt;=0))*ROUND(AQ167-SUM($J211:AP211),1)</f>
        <v>0</v>
      </c>
      <c r="AR255" s="4">
        <f>N((AR167-SUM($J211:AQ211)&gt;=0))*ROUND(AR167-SUM($J211:AQ211),1)</f>
        <v>0</v>
      </c>
      <c r="AS255" s="4">
        <f>N((AS167-SUM($J211:AR211)&gt;=0))*ROUND(AS167-SUM($J211:AR211),1)</f>
        <v>0</v>
      </c>
      <c r="AT255" s="4">
        <f>N((AT167-SUM($J211:AS211)&gt;=0))*ROUND(AT167-SUM($J211:AS211),1)</f>
        <v>0</v>
      </c>
      <c r="AU255" s="4">
        <f>N((AU167-SUM($J211:AT211)&gt;=0))*ROUND(AU167-SUM($J211:AT211),1)</f>
        <v>0</v>
      </c>
      <c r="AV255" s="4">
        <f>N((AV167-SUM($J211:AU211)&gt;=0))*ROUND(AV167-SUM($J211:AU211),1)</f>
        <v>0</v>
      </c>
      <c r="AW255" s="4">
        <f>N((AW167-SUM($J211:AV211)&gt;=0))*ROUND(AW167-SUM($J211:AV211),1)</f>
        <v>0</v>
      </c>
      <c r="AX255" s="4">
        <f>N((AX167-SUM($J211:AW211)&gt;=0))*ROUND(AX167-SUM($J211:AW211),1)</f>
        <v>0</v>
      </c>
      <c r="AY255" s="4">
        <f>N((AY167-SUM($J211:AX211)&gt;=0))*ROUND(AY167-SUM($J211:AX211),1)</f>
        <v>0</v>
      </c>
      <c r="AZ255" s="4">
        <f>N((AZ167-SUM($J211:AY211)&gt;=0))*ROUND(AZ167-SUM($J211:AY211),1)</f>
        <v>0</v>
      </c>
      <c r="BA255" s="4">
        <f>N((BA167-SUM($J211:AZ211)&gt;=0))*ROUND(BA167-SUM($J211:AZ211),1)</f>
        <v>0</v>
      </c>
      <c r="BB255" s="4">
        <f>N((BB167-SUM($J211:BA211)&gt;=0))*ROUND(BB167-SUM($J211:BA211),1)</f>
        <v>0</v>
      </c>
      <c r="BC255" s="4">
        <f>N((BC167-SUM($J211:BB211)&gt;=0))*ROUND(BC167-SUM($J211:BB211),1)</f>
        <v>0</v>
      </c>
      <c r="BD255" s="4">
        <f>N((BD167-SUM($J211:BC211)&gt;=0))*ROUND(BD167-SUM($J211:BC211),1)</f>
        <v>0</v>
      </c>
      <c r="BE255" s="4">
        <f>N((BE167-SUM($J211:BD211)&gt;=0))*ROUND(BE167-SUM($J211:BD211),1)</f>
        <v>0</v>
      </c>
      <c r="BF255" s="4">
        <f>N((BF167-SUM($J211:BE211)&gt;=0))*ROUND(BF167-SUM($J211:BE211),1)</f>
        <v>0</v>
      </c>
      <c r="BG255" s="4">
        <f>N((BG167-SUM($J211:BF211)&gt;=0))*ROUND(BG167-SUM($J211:BF211),1)</f>
        <v>0</v>
      </c>
      <c r="BH255" s="4">
        <f>N((BH167-SUM($J211:BG211)&gt;=0))*ROUND(BH167-SUM($J211:BG211),1)</f>
        <v>0</v>
      </c>
      <c r="BI255" s="4">
        <f>N((BI167-SUM($J211:BH211)&gt;=0))*ROUND(BI167-SUM($J211:BH211),1)</f>
        <v>0</v>
      </c>
      <c r="BJ255" s="4">
        <f>N((BJ167-SUM($J211:BI211)&gt;=0))*ROUND(BJ167-SUM($J211:BI211),1)</f>
        <v>0</v>
      </c>
      <c r="BK255" s="4">
        <f>N((BK167-SUM($J211:BJ211)&gt;=0))*ROUND(BK167-SUM($J211:BJ211),1)</f>
        <v>0</v>
      </c>
      <c r="BL255" s="4">
        <f>N((BL167-SUM($J211:BK211)&gt;=0))*ROUND(BL167-SUM($J211:BK211),1)</f>
        <v>0</v>
      </c>
      <c r="BM255" s="4">
        <f>N((BM167-SUM($J211:BL211)&gt;=0))*ROUND(BM167-SUM($J211:BL211),1)</f>
        <v>0</v>
      </c>
      <c r="BN255" s="4">
        <f>N((BN167-SUM($J211:BM211)&gt;=0))*ROUND(BN167-SUM($J211:BM211),1)</f>
        <v>0</v>
      </c>
      <c r="BO255" s="4">
        <f>N((BO167-SUM($J211:BN211)&gt;=0))*ROUND(BO167-SUM($J211:BN211),1)</f>
        <v>0</v>
      </c>
      <c r="BP255" s="4">
        <f>N((BP167-SUM($J211:BO211)&gt;=0))*ROUND(BP167-SUM($J211:BO211),1)</f>
        <v>0</v>
      </c>
      <c r="BQ255" s="4">
        <f>N((BQ167-SUM($J211:BP211)&gt;=0))*ROUND(BQ167-SUM($J211:BP211),1)</f>
        <v>0</v>
      </c>
      <c r="BR255" s="4">
        <f>N((BR167-SUM($J211:BQ211)&gt;=0))*ROUND(BR167-SUM($J211:BQ211),1)</f>
        <v>0</v>
      </c>
      <c r="BS255" s="4">
        <f>N((BS167-SUM($J211:BR211)&gt;=0))*ROUND(BS167-SUM($J211:BR211),1)</f>
        <v>0</v>
      </c>
      <c r="BT255" s="4">
        <f>N((BT167-SUM($J211:BS211)&gt;=0))*ROUND(BT167-SUM($J211:BS211),1)</f>
        <v>0</v>
      </c>
      <c r="BU255" s="4">
        <f>N((BU167-SUM($J211:BT211)&gt;=0))*ROUND(BU167-SUM($J211:BT211),1)</f>
        <v>0</v>
      </c>
      <c r="BV255" s="4">
        <f>N((BV167-SUM($J211:BU211)&gt;=0))*ROUND(BV167-SUM($J211:BU211),1)</f>
        <v>0</v>
      </c>
      <c r="BW255" s="4">
        <f>N((BW167-SUM($J211:BV211)&gt;=0))*ROUND(BW167-SUM($J211:BV211),1)</f>
        <v>0</v>
      </c>
      <c r="BX255" s="4">
        <f>N((BX167-SUM($J211:BW211)&gt;=0))*ROUND(BX167-SUM($J211:BW211),1)</f>
        <v>0</v>
      </c>
      <c r="BY255" s="4">
        <f>N((BY167-SUM($J211:BX211)&gt;=0))*ROUND(BY167-SUM($J211:BX211),1)</f>
        <v>0</v>
      </c>
      <c r="BZ255" s="4">
        <f>N((BZ167-SUM($J211:BY211)&gt;=0))*ROUND(BZ167-SUM($J211:BY211),1)</f>
        <v>0</v>
      </c>
      <c r="CA255" s="4">
        <f>N((CA167-SUM($J211:BZ211)&gt;=0))*ROUND(CA167-SUM($J211:BZ211),1)</f>
        <v>0</v>
      </c>
      <c r="CB255" s="4">
        <f>N((CB167-SUM($J211:CA211)&gt;=0))*ROUND(CB167-SUM($J211:CA211),1)</f>
        <v>0</v>
      </c>
      <c r="CC255" s="4">
        <f>N((CC167-SUM($J211:CB211)&gt;=0))*ROUND(CC167-SUM($J211:CB211),1)</f>
        <v>0</v>
      </c>
      <c r="CD255" s="4">
        <f>N((CD167-SUM($J211:CC211)&gt;=0))*ROUND(CD167-SUM($J211:CC211),1)</f>
        <v>0</v>
      </c>
      <c r="CE255" s="4">
        <f>N((CE167-SUM($J211:CD211)&gt;=0))*ROUND(CE167-SUM($J211:CD211),1)</f>
        <v>0</v>
      </c>
      <c r="CF255" s="4">
        <f>N((CF167-SUM($J211:CE211)&gt;=0))*ROUND(CF167-SUM($J211:CE211),1)</f>
        <v>0</v>
      </c>
      <c r="CG255" s="4">
        <f>N((CG167-SUM($J211:CF211)&gt;=0))*ROUND(CG167-SUM($J211:CF211),1)</f>
        <v>0</v>
      </c>
      <c r="CH255" s="4">
        <f>N((CH167-SUM($J211:CG211)&gt;=0))*ROUND(CH167-SUM($J211:CG211),1)</f>
        <v>0</v>
      </c>
      <c r="CI255" s="4">
        <f>N((CI167-SUM($J211:CH211)&gt;=0))*ROUND(CI167-SUM($J211:CH211),1)</f>
        <v>0</v>
      </c>
      <c r="CJ255" s="4">
        <f>N((CJ167-SUM($J211:CI211)&gt;=0))*ROUND(CJ167-SUM($J211:CI211),1)</f>
        <v>0</v>
      </c>
      <c r="CK255" s="4">
        <f>N((CK167-SUM($J211:CJ211)&gt;=0))*ROUND(CK167-SUM($J211:CJ211),1)</f>
        <v>0</v>
      </c>
      <c r="CL255" s="4">
        <f>N((CL167-SUM($J211:CK211)&gt;=0))*ROUND(CL167-SUM($J211:CK211),1)</f>
        <v>0</v>
      </c>
      <c r="CM255" s="4">
        <f>N((CM167-SUM($J211:CL211)&gt;=0))*ROUND(CM167-SUM($J211:CL211),1)</f>
        <v>0</v>
      </c>
      <c r="CN255" s="4">
        <f>N((CN167-SUM($J211:CM211)&gt;=0))*ROUND(CN167-SUM($J211:CM211),1)</f>
        <v>0</v>
      </c>
      <c r="CO255" s="4">
        <f>N((CO167-SUM($J211:CN211)&gt;=0))*ROUND(CO167-SUM($J211:CN211),1)</f>
        <v>0</v>
      </c>
      <c r="CP255" s="4">
        <f>N((CP167-SUM($J211:CO211)&gt;=0))*ROUND(CP167-SUM($J211:CO211),1)</f>
        <v>0</v>
      </c>
      <c r="CQ255" s="4">
        <f>N((CQ167-SUM($J211:CP211)&gt;=0))*ROUND(CQ167-SUM($J211:CP211),1)</f>
        <v>0</v>
      </c>
      <c r="CR255" s="4">
        <f>N((CR167-SUM($J211:CQ211)&gt;=0))*ROUND(CR167-SUM($J211:CQ211),1)</f>
        <v>0</v>
      </c>
      <c r="CS255" s="4">
        <f>N((CS167-SUM($J211:CR211)&gt;=0))*ROUND(CS167-SUM($J211:CR211),1)</f>
        <v>0</v>
      </c>
      <c r="CT255" s="4">
        <f>N((CT167-SUM($J211:CS211)&gt;=0))*ROUND(CT167-SUM($J211:CS211),1)</f>
        <v>0</v>
      </c>
      <c r="CU255" s="4">
        <f>N((CU167-SUM($J211:CT211)&gt;=0))*ROUND(CU167-SUM($J211:CT211),1)</f>
        <v>0</v>
      </c>
      <c r="CV255" s="4">
        <f>N((CV167-SUM($J211:CU211)&gt;=0))*ROUND(CV167-SUM($J211:CU211),1)</f>
        <v>0</v>
      </c>
      <c r="CW255" s="4">
        <f>N((CW167-SUM($J211:CV211)&gt;=0))*ROUND(CW167-SUM($J211:CV211),1)</f>
        <v>0</v>
      </c>
      <c r="CX255" s="4">
        <f>N((CX167-SUM($J211:CW211)&gt;=0))*ROUND(CX167-SUM($J211:CW211),1)</f>
        <v>0</v>
      </c>
      <c r="CY255" s="4">
        <f>N((CY167-SUM($J211:CX211)&gt;=0))*ROUND(CY167-SUM($J211:CX211),1)</f>
        <v>0</v>
      </c>
      <c r="CZ255" s="4">
        <f>N((CZ167-SUM($J211:CY211)&gt;=0))*ROUND(CZ167-SUM($J211:CY211),1)</f>
        <v>0</v>
      </c>
      <c r="DA255" s="4">
        <f>N((DA167-SUM($J211:CZ211)&gt;=0))*ROUND(DA167-SUM($J211:CZ211),1)</f>
        <v>0</v>
      </c>
      <c r="DB255" s="4">
        <f>N((DB167-SUM($J211:DA211)&gt;=0))*ROUND(DB167-SUM($J211:DA211),1)</f>
        <v>0</v>
      </c>
      <c r="DC255" s="4">
        <f>N((DC167-SUM($J211:DB211)&gt;=0))*ROUND(DC167-SUM($J211:DB211),1)</f>
        <v>0</v>
      </c>
      <c r="DD255" s="4">
        <f>N((DD167-SUM($J211:DC211)&gt;=0))*ROUND(DD167-SUM($J211:DC211),1)</f>
        <v>0</v>
      </c>
      <c r="DE255" s="4">
        <f>N((DE167-SUM($J211:DD211)&gt;=0))*ROUND(DE167-SUM($J211:DD211),1)</f>
        <v>0</v>
      </c>
      <c r="DF255" s="4">
        <f>N((DF167-SUM($J211:DE211)&gt;=0))*ROUND(DF167-SUM($J211:DE211),1)</f>
        <v>0</v>
      </c>
      <c r="DG255" s="4">
        <f>N((DG167-SUM($J211:DF211)&gt;=0))*ROUND(DG167-SUM($J211:DF211),1)</f>
        <v>0</v>
      </c>
      <c r="DH255" s="4">
        <f>N((DH167-SUM($J211:DG211)&gt;=0))*ROUND(DH167-SUM($J211:DG211),1)</f>
        <v>0</v>
      </c>
      <c r="DI255" s="4">
        <f>N((DI167-SUM($J211:DH211)&gt;=0))*ROUND(DI167-SUM($J211:DH211),1)</f>
        <v>0</v>
      </c>
      <c r="DJ255" s="4">
        <f>N((DJ167-SUM($J211:DI211)&gt;=0))*ROUND(DJ167-SUM($J211:DI211),1)</f>
        <v>0</v>
      </c>
    </row>
    <row r="256" spans="1:114">
      <c r="B256" t="str">
        <f t="shared" si="80"/>
        <v>Создание / реконструкция объект №9</v>
      </c>
      <c r="G256" s="7" t="s">
        <v>0</v>
      </c>
      <c r="J256" s="4"/>
      <c r="K256" s="4">
        <f>N((K168-SUM($J212:J212)&gt;=0))*ROUND(K168-SUM($J212:J212),1)</f>
        <v>0</v>
      </c>
      <c r="L256" s="4">
        <f>N((L168-SUM($J212:K212)&gt;=0))*ROUND(L168-SUM($J212:K212),1)</f>
        <v>0</v>
      </c>
      <c r="M256" s="4">
        <f>N((M168-SUM($J212:L212)&gt;=0))*ROUND(M168-SUM($J212:L212),1)</f>
        <v>0</v>
      </c>
      <c r="N256" s="4">
        <f>N((N168-SUM($J212:M212)&gt;=0))*ROUND(N168-SUM($J212:M212),1)</f>
        <v>0</v>
      </c>
      <c r="O256" s="4">
        <f>N((O168-SUM($J212:N212)&gt;=0))*ROUND(O168-SUM($J212:N212),1)</f>
        <v>0</v>
      </c>
      <c r="P256" s="4">
        <f>N((P168-SUM($J212:O212)&gt;=0))*ROUND(P168-SUM($J212:O212),1)</f>
        <v>0</v>
      </c>
      <c r="Q256" s="4">
        <f>N((Q168-SUM($J212:P212)&gt;=0))*ROUND(Q168-SUM($J212:P212),1)</f>
        <v>0</v>
      </c>
      <c r="R256" s="4">
        <f>N((R168-SUM($J212:Q212)&gt;=0))*ROUND(R168-SUM($J212:Q212),1)</f>
        <v>0</v>
      </c>
      <c r="S256" s="4">
        <f>N((S168-SUM($J212:R212)&gt;=0))*ROUND(S168-SUM($J212:R212),1)</f>
        <v>0</v>
      </c>
      <c r="T256" s="4">
        <f>N((T168-SUM($J212:S212)&gt;=0))*ROUND(T168-SUM($J212:S212),1)</f>
        <v>0</v>
      </c>
      <c r="U256" s="4">
        <f>N((U168-SUM($J212:T212)&gt;=0))*ROUND(U168-SUM($J212:T212),1)</f>
        <v>0</v>
      </c>
      <c r="V256" s="4">
        <f>N((V168-SUM($J212:U212)&gt;=0))*ROUND(V168-SUM($J212:U212),1)</f>
        <v>0</v>
      </c>
      <c r="W256" s="4">
        <f>N((W168-SUM($J212:V212)&gt;=0))*ROUND(W168-SUM($J212:V212),1)</f>
        <v>0</v>
      </c>
      <c r="X256" s="4">
        <f>N((X168-SUM($J212:W212)&gt;=0))*ROUND(X168-SUM($J212:W212),1)</f>
        <v>0</v>
      </c>
      <c r="Y256" s="4">
        <f>N((Y168-SUM($J212:X212)&gt;=0))*ROUND(Y168-SUM($J212:X212),1)</f>
        <v>0</v>
      </c>
      <c r="Z256" s="4">
        <f>N((Z168-SUM($J212:Y212)&gt;=0))*ROUND(Z168-SUM($J212:Y212),1)</f>
        <v>0</v>
      </c>
      <c r="AA256" s="4">
        <f>N((AA168-SUM($J212:Z212)&gt;=0))*ROUND(AA168-SUM($J212:Z212),1)</f>
        <v>0</v>
      </c>
      <c r="AB256" s="4">
        <f>N((AB168-SUM($J212:AA212)&gt;=0))*ROUND(AB168-SUM($J212:AA212),1)</f>
        <v>0</v>
      </c>
      <c r="AC256" s="4">
        <f>N((AC168-SUM($J212:AB212)&gt;=0))*ROUND(AC168-SUM($J212:AB212),1)</f>
        <v>0</v>
      </c>
      <c r="AD256" s="4">
        <f>N((AD168-SUM($J212:AC212)&gt;=0))*ROUND(AD168-SUM($J212:AC212),1)</f>
        <v>0</v>
      </c>
      <c r="AE256" s="4">
        <f>N((AE168-SUM($J212:AD212)&gt;=0))*ROUND(AE168-SUM($J212:AD212),1)</f>
        <v>0</v>
      </c>
      <c r="AF256" s="4">
        <f>N((AF168-SUM($J212:AE212)&gt;=0))*ROUND(AF168-SUM($J212:AE212),1)</f>
        <v>0</v>
      </c>
      <c r="AG256" s="4">
        <f>N((AG168-SUM($J212:AF212)&gt;=0))*ROUND(AG168-SUM($J212:AF212),1)</f>
        <v>0</v>
      </c>
      <c r="AH256" s="4">
        <f>N((AH168-SUM($J212:AG212)&gt;=0))*ROUND(AH168-SUM($J212:AG212),1)</f>
        <v>0</v>
      </c>
      <c r="AI256" s="4">
        <f>N((AI168-SUM($J212:AH212)&gt;=0))*ROUND(AI168-SUM($J212:AH212),1)</f>
        <v>0</v>
      </c>
      <c r="AJ256" s="4">
        <f>N((AJ168-SUM($J212:AI212)&gt;=0))*ROUND(AJ168-SUM($J212:AI212),1)</f>
        <v>0</v>
      </c>
      <c r="AK256" s="4">
        <f>N((AK168-SUM($J212:AJ212)&gt;=0))*ROUND(AK168-SUM($J212:AJ212),1)</f>
        <v>0</v>
      </c>
      <c r="AL256" s="4">
        <f>N((AL168-SUM($J212:AK212)&gt;=0))*ROUND(AL168-SUM($J212:AK212),1)</f>
        <v>0</v>
      </c>
      <c r="AM256" s="4">
        <f>N((AM168-SUM($J212:AL212)&gt;=0))*ROUND(AM168-SUM($J212:AL212),1)</f>
        <v>0</v>
      </c>
      <c r="AN256" s="4">
        <f>N((AN168-SUM($J212:AM212)&gt;=0))*ROUND(AN168-SUM($J212:AM212),1)</f>
        <v>0</v>
      </c>
      <c r="AO256" s="4">
        <f>N((AO168-SUM($J212:AN212)&gt;=0))*ROUND(AO168-SUM($J212:AN212),1)</f>
        <v>0</v>
      </c>
      <c r="AP256" s="4">
        <f>N((AP168-SUM($J212:AO212)&gt;=0))*ROUND(AP168-SUM($J212:AO212),1)</f>
        <v>0</v>
      </c>
      <c r="AQ256" s="4">
        <f>N((AQ168-SUM($J212:AP212)&gt;=0))*ROUND(AQ168-SUM($J212:AP212),1)</f>
        <v>0</v>
      </c>
      <c r="AR256" s="4">
        <f>N((AR168-SUM($J212:AQ212)&gt;=0))*ROUND(AR168-SUM($J212:AQ212),1)</f>
        <v>0</v>
      </c>
      <c r="AS256" s="4">
        <f>N((AS168-SUM($J212:AR212)&gt;=0))*ROUND(AS168-SUM($J212:AR212),1)</f>
        <v>0</v>
      </c>
      <c r="AT256" s="4">
        <f>N((AT168-SUM($J212:AS212)&gt;=0))*ROUND(AT168-SUM($J212:AS212),1)</f>
        <v>0</v>
      </c>
      <c r="AU256" s="4">
        <f>N((AU168-SUM($J212:AT212)&gt;=0))*ROUND(AU168-SUM($J212:AT212),1)</f>
        <v>0</v>
      </c>
      <c r="AV256" s="4">
        <f>N((AV168-SUM($J212:AU212)&gt;=0))*ROUND(AV168-SUM($J212:AU212),1)</f>
        <v>0</v>
      </c>
      <c r="AW256" s="4">
        <f>N((AW168-SUM($J212:AV212)&gt;=0))*ROUND(AW168-SUM($J212:AV212),1)</f>
        <v>0</v>
      </c>
      <c r="AX256" s="4">
        <f>N((AX168-SUM($J212:AW212)&gt;=0))*ROUND(AX168-SUM($J212:AW212),1)</f>
        <v>0</v>
      </c>
      <c r="AY256" s="4">
        <f>N((AY168-SUM($J212:AX212)&gt;=0))*ROUND(AY168-SUM($J212:AX212),1)</f>
        <v>0</v>
      </c>
      <c r="AZ256" s="4">
        <f>N((AZ168-SUM($J212:AY212)&gt;=0))*ROUND(AZ168-SUM($J212:AY212),1)</f>
        <v>0</v>
      </c>
      <c r="BA256" s="4">
        <f>N((BA168-SUM($J212:AZ212)&gt;=0))*ROUND(BA168-SUM($J212:AZ212),1)</f>
        <v>0</v>
      </c>
      <c r="BB256" s="4">
        <f>N((BB168-SUM($J212:BA212)&gt;=0))*ROUND(BB168-SUM($J212:BA212),1)</f>
        <v>0</v>
      </c>
      <c r="BC256" s="4">
        <f>N((BC168-SUM($J212:BB212)&gt;=0))*ROUND(BC168-SUM($J212:BB212),1)</f>
        <v>0</v>
      </c>
      <c r="BD256" s="4">
        <f>N((BD168-SUM($J212:BC212)&gt;=0))*ROUND(BD168-SUM($J212:BC212),1)</f>
        <v>0</v>
      </c>
      <c r="BE256" s="4">
        <f>N((BE168-SUM($J212:BD212)&gt;=0))*ROUND(BE168-SUM($J212:BD212),1)</f>
        <v>0</v>
      </c>
      <c r="BF256" s="4">
        <f>N((BF168-SUM($J212:BE212)&gt;=0))*ROUND(BF168-SUM($J212:BE212),1)</f>
        <v>0</v>
      </c>
      <c r="BG256" s="4">
        <f>N((BG168-SUM($J212:BF212)&gt;=0))*ROUND(BG168-SUM($J212:BF212),1)</f>
        <v>0</v>
      </c>
      <c r="BH256" s="4">
        <f>N((BH168-SUM($J212:BG212)&gt;=0))*ROUND(BH168-SUM($J212:BG212),1)</f>
        <v>0</v>
      </c>
      <c r="BI256" s="4">
        <f>N((BI168-SUM($J212:BH212)&gt;=0))*ROUND(BI168-SUM($J212:BH212),1)</f>
        <v>0</v>
      </c>
      <c r="BJ256" s="4">
        <f>N((BJ168-SUM($J212:BI212)&gt;=0))*ROUND(BJ168-SUM($J212:BI212),1)</f>
        <v>0</v>
      </c>
      <c r="BK256" s="4">
        <f>N((BK168-SUM($J212:BJ212)&gt;=0))*ROUND(BK168-SUM($J212:BJ212),1)</f>
        <v>0</v>
      </c>
      <c r="BL256" s="4">
        <f>N((BL168-SUM($J212:BK212)&gt;=0))*ROUND(BL168-SUM($J212:BK212),1)</f>
        <v>0</v>
      </c>
      <c r="BM256" s="4">
        <f>N((BM168-SUM($J212:BL212)&gt;=0))*ROUND(BM168-SUM($J212:BL212),1)</f>
        <v>0</v>
      </c>
      <c r="BN256" s="4">
        <f>N((BN168-SUM($J212:BM212)&gt;=0))*ROUND(BN168-SUM($J212:BM212),1)</f>
        <v>0</v>
      </c>
      <c r="BO256" s="4">
        <f>N((BO168-SUM($J212:BN212)&gt;=0))*ROUND(BO168-SUM($J212:BN212),1)</f>
        <v>0</v>
      </c>
      <c r="BP256" s="4">
        <f>N((BP168-SUM($J212:BO212)&gt;=0))*ROUND(BP168-SUM($J212:BO212),1)</f>
        <v>0</v>
      </c>
      <c r="BQ256" s="4">
        <f>N((BQ168-SUM($J212:BP212)&gt;=0))*ROUND(BQ168-SUM($J212:BP212),1)</f>
        <v>0</v>
      </c>
      <c r="BR256" s="4">
        <f>N((BR168-SUM($J212:BQ212)&gt;=0))*ROUND(BR168-SUM($J212:BQ212),1)</f>
        <v>0</v>
      </c>
      <c r="BS256" s="4">
        <f>N((BS168-SUM($J212:BR212)&gt;=0))*ROUND(BS168-SUM($J212:BR212),1)</f>
        <v>0</v>
      </c>
      <c r="BT256" s="4">
        <f>N((BT168-SUM($J212:BS212)&gt;=0))*ROUND(BT168-SUM($J212:BS212),1)</f>
        <v>0</v>
      </c>
      <c r="BU256" s="4">
        <f>N((BU168-SUM($J212:BT212)&gt;=0))*ROUND(BU168-SUM($J212:BT212),1)</f>
        <v>0</v>
      </c>
      <c r="BV256" s="4">
        <f>N((BV168-SUM($J212:BU212)&gt;=0))*ROUND(BV168-SUM($J212:BU212),1)</f>
        <v>0</v>
      </c>
      <c r="BW256" s="4">
        <f>N((BW168-SUM($J212:BV212)&gt;=0))*ROUND(BW168-SUM($J212:BV212),1)</f>
        <v>0</v>
      </c>
      <c r="BX256" s="4">
        <f>N((BX168-SUM($J212:BW212)&gt;=0))*ROUND(BX168-SUM($J212:BW212),1)</f>
        <v>0</v>
      </c>
      <c r="BY256" s="4">
        <f>N((BY168-SUM($J212:BX212)&gt;=0))*ROUND(BY168-SUM($J212:BX212),1)</f>
        <v>0</v>
      </c>
      <c r="BZ256" s="4">
        <f>N((BZ168-SUM($J212:BY212)&gt;=0))*ROUND(BZ168-SUM($J212:BY212),1)</f>
        <v>0</v>
      </c>
      <c r="CA256" s="4">
        <f>N((CA168-SUM($J212:BZ212)&gt;=0))*ROUND(CA168-SUM($J212:BZ212),1)</f>
        <v>0</v>
      </c>
      <c r="CB256" s="4">
        <f>N((CB168-SUM($J212:CA212)&gt;=0))*ROUND(CB168-SUM($J212:CA212),1)</f>
        <v>0</v>
      </c>
      <c r="CC256" s="4">
        <f>N((CC168-SUM($J212:CB212)&gt;=0))*ROUND(CC168-SUM($J212:CB212),1)</f>
        <v>0</v>
      </c>
      <c r="CD256" s="4">
        <f>N((CD168-SUM($J212:CC212)&gt;=0))*ROUND(CD168-SUM($J212:CC212),1)</f>
        <v>0</v>
      </c>
      <c r="CE256" s="4">
        <f>N((CE168-SUM($J212:CD212)&gt;=0))*ROUND(CE168-SUM($J212:CD212),1)</f>
        <v>0</v>
      </c>
      <c r="CF256" s="4">
        <f>N((CF168-SUM($J212:CE212)&gt;=0))*ROUND(CF168-SUM($J212:CE212),1)</f>
        <v>0</v>
      </c>
      <c r="CG256" s="4">
        <f>N((CG168-SUM($J212:CF212)&gt;=0))*ROUND(CG168-SUM($J212:CF212),1)</f>
        <v>0</v>
      </c>
      <c r="CH256" s="4">
        <f>N((CH168-SUM($J212:CG212)&gt;=0))*ROUND(CH168-SUM($J212:CG212),1)</f>
        <v>0</v>
      </c>
      <c r="CI256" s="4">
        <f>N((CI168-SUM($J212:CH212)&gt;=0))*ROUND(CI168-SUM($J212:CH212),1)</f>
        <v>0</v>
      </c>
      <c r="CJ256" s="4">
        <f>N((CJ168-SUM($J212:CI212)&gt;=0))*ROUND(CJ168-SUM($J212:CI212),1)</f>
        <v>0</v>
      </c>
      <c r="CK256" s="4">
        <f>N((CK168-SUM($J212:CJ212)&gt;=0))*ROUND(CK168-SUM($J212:CJ212),1)</f>
        <v>0</v>
      </c>
      <c r="CL256" s="4">
        <f>N((CL168-SUM($J212:CK212)&gt;=0))*ROUND(CL168-SUM($J212:CK212),1)</f>
        <v>0</v>
      </c>
      <c r="CM256" s="4">
        <f>N((CM168-SUM($J212:CL212)&gt;=0))*ROUND(CM168-SUM($J212:CL212),1)</f>
        <v>0</v>
      </c>
      <c r="CN256" s="4">
        <f>N((CN168-SUM($J212:CM212)&gt;=0))*ROUND(CN168-SUM($J212:CM212),1)</f>
        <v>0</v>
      </c>
      <c r="CO256" s="4">
        <f>N((CO168-SUM($J212:CN212)&gt;=0))*ROUND(CO168-SUM($J212:CN212),1)</f>
        <v>0</v>
      </c>
      <c r="CP256" s="4">
        <f>N((CP168-SUM($J212:CO212)&gt;=0))*ROUND(CP168-SUM($J212:CO212),1)</f>
        <v>0</v>
      </c>
      <c r="CQ256" s="4">
        <f>N((CQ168-SUM($J212:CP212)&gt;=0))*ROUND(CQ168-SUM($J212:CP212),1)</f>
        <v>0</v>
      </c>
      <c r="CR256" s="4">
        <f>N((CR168-SUM($J212:CQ212)&gt;=0))*ROUND(CR168-SUM($J212:CQ212),1)</f>
        <v>0</v>
      </c>
      <c r="CS256" s="4">
        <f>N((CS168-SUM($J212:CR212)&gt;=0))*ROUND(CS168-SUM($J212:CR212),1)</f>
        <v>0</v>
      </c>
      <c r="CT256" s="4">
        <f>N((CT168-SUM($J212:CS212)&gt;=0))*ROUND(CT168-SUM($J212:CS212),1)</f>
        <v>0</v>
      </c>
      <c r="CU256" s="4">
        <f>N((CU168-SUM($J212:CT212)&gt;=0))*ROUND(CU168-SUM($J212:CT212),1)</f>
        <v>0</v>
      </c>
      <c r="CV256" s="4">
        <f>N((CV168-SUM($J212:CU212)&gt;=0))*ROUND(CV168-SUM($J212:CU212),1)</f>
        <v>0</v>
      </c>
      <c r="CW256" s="4">
        <f>N((CW168-SUM($J212:CV212)&gt;=0))*ROUND(CW168-SUM($J212:CV212),1)</f>
        <v>0</v>
      </c>
      <c r="CX256" s="4">
        <f>N((CX168-SUM($J212:CW212)&gt;=0))*ROUND(CX168-SUM($J212:CW212),1)</f>
        <v>0</v>
      </c>
      <c r="CY256" s="4">
        <f>N((CY168-SUM($J212:CX212)&gt;=0))*ROUND(CY168-SUM($J212:CX212),1)</f>
        <v>0</v>
      </c>
      <c r="CZ256" s="4">
        <f>N((CZ168-SUM($J212:CY212)&gt;=0))*ROUND(CZ168-SUM($J212:CY212),1)</f>
        <v>0</v>
      </c>
      <c r="DA256" s="4">
        <f>N((DA168-SUM($J212:CZ212)&gt;=0))*ROUND(DA168-SUM($J212:CZ212),1)</f>
        <v>0</v>
      </c>
      <c r="DB256" s="4">
        <f>N((DB168-SUM($J212:DA212)&gt;=0))*ROUND(DB168-SUM($J212:DA212),1)</f>
        <v>0</v>
      </c>
      <c r="DC256" s="4">
        <f>N((DC168-SUM($J212:DB212)&gt;=0))*ROUND(DC168-SUM($J212:DB212),1)</f>
        <v>0</v>
      </c>
      <c r="DD256" s="4">
        <f>N((DD168-SUM($J212:DC212)&gt;=0))*ROUND(DD168-SUM($J212:DC212),1)</f>
        <v>0</v>
      </c>
      <c r="DE256" s="4">
        <f>N((DE168-SUM($J212:DD212)&gt;=0))*ROUND(DE168-SUM($J212:DD212),1)</f>
        <v>0</v>
      </c>
      <c r="DF256" s="4">
        <f>N((DF168-SUM($J212:DE212)&gt;=0))*ROUND(DF168-SUM($J212:DE212),1)</f>
        <v>0</v>
      </c>
      <c r="DG256" s="4">
        <f>N((DG168-SUM($J212:DF212)&gt;=0))*ROUND(DG168-SUM($J212:DF212),1)</f>
        <v>0</v>
      </c>
      <c r="DH256" s="4">
        <f>N((DH168-SUM($J212:DG212)&gt;=0))*ROUND(DH168-SUM($J212:DG212),1)</f>
        <v>0</v>
      </c>
      <c r="DI256" s="4">
        <f>N((DI168-SUM($J212:DH212)&gt;=0))*ROUND(DI168-SUM($J212:DH212),1)</f>
        <v>0</v>
      </c>
      <c r="DJ256" s="4">
        <f>N((DJ168-SUM($J212:DI212)&gt;=0))*ROUND(DJ168-SUM($J212:DI212),1)</f>
        <v>0</v>
      </c>
    </row>
    <row r="257" spans="1:114">
      <c r="B257" t="str">
        <f t="shared" si="80"/>
        <v>Создание / реконструкция объект №10</v>
      </c>
      <c r="G257" s="7" t="s">
        <v>0</v>
      </c>
      <c r="J257" s="4"/>
      <c r="K257" s="4">
        <f>N((K169-SUM($J213:J213)&gt;=0))*ROUND(K169-SUM($J213:J213),1)</f>
        <v>0</v>
      </c>
      <c r="L257" s="4">
        <f>N((L169-SUM($J213:K213)&gt;=0))*ROUND(L169-SUM($J213:K213),1)</f>
        <v>0</v>
      </c>
      <c r="M257" s="4">
        <f>N((M169-SUM($J213:L213)&gt;=0))*ROUND(M169-SUM($J213:L213),1)</f>
        <v>0</v>
      </c>
      <c r="N257" s="4">
        <f>N((N169-SUM($J213:M213)&gt;=0))*ROUND(N169-SUM($J213:M213),1)</f>
        <v>0</v>
      </c>
      <c r="O257" s="4">
        <f>N((O169-SUM($J213:N213)&gt;=0))*ROUND(O169-SUM($J213:N213),1)</f>
        <v>0</v>
      </c>
      <c r="P257" s="4">
        <f>N((P169-SUM($J213:O213)&gt;=0))*ROUND(P169-SUM($J213:O213),1)</f>
        <v>0</v>
      </c>
      <c r="Q257" s="4">
        <f>N((Q169-SUM($J213:P213)&gt;=0))*ROUND(Q169-SUM($J213:P213),1)</f>
        <v>0</v>
      </c>
      <c r="R257" s="4">
        <f>N((R169-SUM($J213:Q213)&gt;=0))*ROUND(R169-SUM($J213:Q213),1)</f>
        <v>0</v>
      </c>
      <c r="S257" s="4">
        <f>N((S169-SUM($J213:R213)&gt;=0))*ROUND(S169-SUM($J213:R213),1)</f>
        <v>0</v>
      </c>
      <c r="T257" s="4">
        <f>N((T169-SUM($J213:S213)&gt;=0))*ROUND(T169-SUM($J213:S213),1)</f>
        <v>0</v>
      </c>
      <c r="U257" s="4">
        <f>N((U169-SUM($J213:T213)&gt;=0))*ROUND(U169-SUM($J213:T213),1)</f>
        <v>0</v>
      </c>
      <c r="V257" s="4">
        <f>N((V169-SUM($J213:U213)&gt;=0))*ROUND(V169-SUM($J213:U213),1)</f>
        <v>0</v>
      </c>
      <c r="W257" s="4">
        <f>N((W169-SUM($J213:V213)&gt;=0))*ROUND(W169-SUM($J213:V213),1)</f>
        <v>0</v>
      </c>
      <c r="X257" s="4">
        <f>N((X169-SUM($J213:W213)&gt;=0))*ROUND(X169-SUM($J213:W213),1)</f>
        <v>0</v>
      </c>
      <c r="Y257" s="4">
        <f>N((Y169-SUM($J213:X213)&gt;=0))*ROUND(Y169-SUM($J213:X213),1)</f>
        <v>0</v>
      </c>
      <c r="Z257" s="4">
        <f>N((Z169-SUM($J213:Y213)&gt;=0))*ROUND(Z169-SUM($J213:Y213),1)</f>
        <v>0</v>
      </c>
      <c r="AA257" s="4">
        <f>N((AA169-SUM($J213:Z213)&gt;=0))*ROUND(AA169-SUM($J213:Z213),1)</f>
        <v>0</v>
      </c>
      <c r="AB257" s="4">
        <f>N((AB169-SUM($J213:AA213)&gt;=0))*ROUND(AB169-SUM($J213:AA213),1)</f>
        <v>0</v>
      </c>
      <c r="AC257" s="4">
        <f>N((AC169-SUM($J213:AB213)&gt;=0))*ROUND(AC169-SUM($J213:AB213),1)</f>
        <v>0</v>
      </c>
      <c r="AD257" s="4">
        <f>N((AD169-SUM($J213:AC213)&gt;=0))*ROUND(AD169-SUM($J213:AC213),1)</f>
        <v>0</v>
      </c>
      <c r="AE257" s="4">
        <f>N((AE169-SUM($J213:AD213)&gt;=0))*ROUND(AE169-SUM($J213:AD213),1)</f>
        <v>0</v>
      </c>
      <c r="AF257" s="4">
        <f>N((AF169-SUM($J213:AE213)&gt;=0))*ROUND(AF169-SUM($J213:AE213),1)</f>
        <v>0</v>
      </c>
      <c r="AG257" s="4">
        <f>N((AG169-SUM($J213:AF213)&gt;=0))*ROUND(AG169-SUM($J213:AF213),1)</f>
        <v>0</v>
      </c>
      <c r="AH257" s="4">
        <f>N((AH169-SUM($J213:AG213)&gt;=0))*ROUND(AH169-SUM($J213:AG213),1)</f>
        <v>0</v>
      </c>
      <c r="AI257" s="4">
        <f>N((AI169-SUM($J213:AH213)&gt;=0))*ROUND(AI169-SUM($J213:AH213),1)</f>
        <v>0</v>
      </c>
      <c r="AJ257" s="4">
        <f>N((AJ169-SUM($J213:AI213)&gt;=0))*ROUND(AJ169-SUM($J213:AI213),1)</f>
        <v>0</v>
      </c>
      <c r="AK257" s="4">
        <f>N((AK169-SUM($J213:AJ213)&gt;=0))*ROUND(AK169-SUM($J213:AJ213),1)</f>
        <v>0</v>
      </c>
      <c r="AL257" s="4">
        <f>N((AL169-SUM($J213:AK213)&gt;=0))*ROUND(AL169-SUM($J213:AK213),1)</f>
        <v>0</v>
      </c>
      <c r="AM257" s="4">
        <f>N((AM169-SUM($J213:AL213)&gt;=0))*ROUND(AM169-SUM($J213:AL213),1)</f>
        <v>0</v>
      </c>
      <c r="AN257" s="4">
        <f>N((AN169-SUM($J213:AM213)&gt;=0))*ROUND(AN169-SUM($J213:AM213),1)</f>
        <v>0</v>
      </c>
      <c r="AO257" s="4">
        <f>N((AO169-SUM($J213:AN213)&gt;=0))*ROUND(AO169-SUM($J213:AN213),1)</f>
        <v>0</v>
      </c>
      <c r="AP257" s="4">
        <f>N((AP169-SUM($J213:AO213)&gt;=0))*ROUND(AP169-SUM($J213:AO213),1)</f>
        <v>0</v>
      </c>
      <c r="AQ257" s="4">
        <f>N((AQ169-SUM($J213:AP213)&gt;=0))*ROUND(AQ169-SUM($J213:AP213),1)</f>
        <v>0</v>
      </c>
      <c r="AR257" s="4">
        <f>N((AR169-SUM($J213:AQ213)&gt;=0))*ROUND(AR169-SUM($J213:AQ213),1)</f>
        <v>0</v>
      </c>
      <c r="AS257" s="4">
        <f>N((AS169-SUM($J213:AR213)&gt;=0))*ROUND(AS169-SUM($J213:AR213),1)</f>
        <v>0</v>
      </c>
      <c r="AT257" s="4">
        <f>N((AT169-SUM($J213:AS213)&gt;=0))*ROUND(AT169-SUM($J213:AS213),1)</f>
        <v>0</v>
      </c>
      <c r="AU257" s="4">
        <f>N((AU169-SUM($J213:AT213)&gt;=0))*ROUND(AU169-SUM($J213:AT213),1)</f>
        <v>0</v>
      </c>
      <c r="AV257" s="4">
        <f>N((AV169-SUM($J213:AU213)&gt;=0))*ROUND(AV169-SUM($J213:AU213),1)</f>
        <v>0</v>
      </c>
      <c r="AW257" s="4">
        <f>N((AW169-SUM($J213:AV213)&gt;=0))*ROUND(AW169-SUM($J213:AV213),1)</f>
        <v>0</v>
      </c>
      <c r="AX257" s="4">
        <f>N((AX169-SUM($J213:AW213)&gt;=0))*ROUND(AX169-SUM($J213:AW213),1)</f>
        <v>0</v>
      </c>
      <c r="AY257" s="4">
        <f>N((AY169-SUM($J213:AX213)&gt;=0))*ROUND(AY169-SUM($J213:AX213),1)</f>
        <v>0</v>
      </c>
      <c r="AZ257" s="4">
        <f>N((AZ169-SUM($J213:AY213)&gt;=0))*ROUND(AZ169-SUM($J213:AY213),1)</f>
        <v>0</v>
      </c>
      <c r="BA257" s="4">
        <f>N((BA169-SUM($J213:AZ213)&gt;=0))*ROUND(BA169-SUM($J213:AZ213),1)</f>
        <v>0</v>
      </c>
      <c r="BB257" s="4">
        <f>N((BB169-SUM($J213:BA213)&gt;=0))*ROUND(BB169-SUM($J213:BA213),1)</f>
        <v>0</v>
      </c>
      <c r="BC257" s="4">
        <f>N((BC169-SUM($J213:BB213)&gt;=0))*ROUND(BC169-SUM($J213:BB213),1)</f>
        <v>0</v>
      </c>
      <c r="BD257" s="4">
        <f>N((BD169-SUM($J213:BC213)&gt;=0))*ROUND(BD169-SUM($J213:BC213),1)</f>
        <v>0</v>
      </c>
      <c r="BE257" s="4">
        <f>N((BE169-SUM($J213:BD213)&gt;=0))*ROUND(BE169-SUM($J213:BD213),1)</f>
        <v>0</v>
      </c>
      <c r="BF257" s="4">
        <f>N((BF169-SUM($J213:BE213)&gt;=0))*ROUND(BF169-SUM($J213:BE213),1)</f>
        <v>0</v>
      </c>
      <c r="BG257" s="4">
        <f>N((BG169-SUM($J213:BF213)&gt;=0))*ROUND(BG169-SUM($J213:BF213),1)</f>
        <v>0</v>
      </c>
      <c r="BH257" s="4">
        <f>N((BH169-SUM($J213:BG213)&gt;=0))*ROUND(BH169-SUM($J213:BG213),1)</f>
        <v>0</v>
      </c>
      <c r="BI257" s="4">
        <f>N((BI169-SUM($J213:BH213)&gt;=0))*ROUND(BI169-SUM($J213:BH213),1)</f>
        <v>0</v>
      </c>
      <c r="BJ257" s="4">
        <f>N((BJ169-SUM($J213:BI213)&gt;=0))*ROUND(BJ169-SUM($J213:BI213),1)</f>
        <v>0</v>
      </c>
      <c r="BK257" s="4">
        <f>N((BK169-SUM($J213:BJ213)&gt;=0))*ROUND(BK169-SUM($J213:BJ213),1)</f>
        <v>0</v>
      </c>
      <c r="BL257" s="4">
        <f>N((BL169-SUM($J213:BK213)&gt;=0))*ROUND(BL169-SUM($J213:BK213),1)</f>
        <v>0</v>
      </c>
      <c r="BM257" s="4">
        <f>N((BM169-SUM($J213:BL213)&gt;=0))*ROUND(BM169-SUM($J213:BL213),1)</f>
        <v>0</v>
      </c>
      <c r="BN257" s="4">
        <f>N((BN169-SUM($J213:BM213)&gt;=0))*ROUND(BN169-SUM($J213:BM213),1)</f>
        <v>0</v>
      </c>
      <c r="BO257" s="4">
        <f>N((BO169-SUM($J213:BN213)&gt;=0))*ROUND(BO169-SUM($J213:BN213),1)</f>
        <v>0</v>
      </c>
      <c r="BP257" s="4">
        <f>N((BP169-SUM($J213:BO213)&gt;=0))*ROUND(BP169-SUM($J213:BO213),1)</f>
        <v>0</v>
      </c>
      <c r="BQ257" s="4">
        <f>N((BQ169-SUM($J213:BP213)&gt;=0))*ROUND(BQ169-SUM($J213:BP213),1)</f>
        <v>0</v>
      </c>
      <c r="BR257" s="4">
        <f>N((BR169-SUM($J213:BQ213)&gt;=0))*ROUND(BR169-SUM($J213:BQ213),1)</f>
        <v>0</v>
      </c>
      <c r="BS257" s="4">
        <f>N((BS169-SUM($J213:BR213)&gt;=0))*ROUND(BS169-SUM($J213:BR213),1)</f>
        <v>0</v>
      </c>
      <c r="BT257" s="4">
        <f>N((BT169-SUM($J213:BS213)&gt;=0))*ROUND(BT169-SUM($J213:BS213),1)</f>
        <v>0</v>
      </c>
      <c r="BU257" s="4">
        <f>N((BU169-SUM($J213:BT213)&gt;=0))*ROUND(BU169-SUM($J213:BT213),1)</f>
        <v>0</v>
      </c>
      <c r="BV257" s="4">
        <f>N((BV169-SUM($J213:BU213)&gt;=0))*ROUND(BV169-SUM($J213:BU213),1)</f>
        <v>0</v>
      </c>
      <c r="BW257" s="4">
        <f>N((BW169-SUM($J213:BV213)&gt;=0))*ROUND(BW169-SUM($J213:BV213),1)</f>
        <v>0</v>
      </c>
      <c r="BX257" s="4">
        <f>N((BX169-SUM($J213:BW213)&gt;=0))*ROUND(BX169-SUM($J213:BW213),1)</f>
        <v>0</v>
      </c>
      <c r="BY257" s="4">
        <f>N((BY169-SUM($J213:BX213)&gt;=0))*ROUND(BY169-SUM($J213:BX213),1)</f>
        <v>0</v>
      </c>
      <c r="BZ257" s="4">
        <f>N((BZ169-SUM($J213:BY213)&gt;=0))*ROUND(BZ169-SUM($J213:BY213),1)</f>
        <v>0</v>
      </c>
      <c r="CA257" s="4">
        <f>N((CA169-SUM($J213:BZ213)&gt;=0))*ROUND(CA169-SUM($J213:BZ213),1)</f>
        <v>0</v>
      </c>
      <c r="CB257" s="4">
        <f>N((CB169-SUM($J213:CA213)&gt;=0))*ROUND(CB169-SUM($J213:CA213),1)</f>
        <v>0</v>
      </c>
      <c r="CC257" s="4">
        <f>N((CC169-SUM($J213:CB213)&gt;=0))*ROUND(CC169-SUM($J213:CB213),1)</f>
        <v>0</v>
      </c>
      <c r="CD257" s="4">
        <f>N((CD169-SUM($J213:CC213)&gt;=0))*ROUND(CD169-SUM($J213:CC213),1)</f>
        <v>0</v>
      </c>
      <c r="CE257" s="4">
        <f>N((CE169-SUM($J213:CD213)&gt;=0))*ROUND(CE169-SUM($J213:CD213),1)</f>
        <v>0</v>
      </c>
      <c r="CF257" s="4">
        <f>N((CF169-SUM($J213:CE213)&gt;=0))*ROUND(CF169-SUM($J213:CE213),1)</f>
        <v>0</v>
      </c>
      <c r="CG257" s="4">
        <f>N((CG169-SUM($J213:CF213)&gt;=0))*ROUND(CG169-SUM($J213:CF213),1)</f>
        <v>0</v>
      </c>
      <c r="CH257" s="4">
        <f>N((CH169-SUM($J213:CG213)&gt;=0))*ROUND(CH169-SUM($J213:CG213),1)</f>
        <v>0</v>
      </c>
      <c r="CI257" s="4">
        <f>N((CI169-SUM($J213:CH213)&gt;=0))*ROUND(CI169-SUM($J213:CH213),1)</f>
        <v>0</v>
      </c>
      <c r="CJ257" s="4">
        <f>N((CJ169-SUM($J213:CI213)&gt;=0))*ROUND(CJ169-SUM($J213:CI213),1)</f>
        <v>0</v>
      </c>
      <c r="CK257" s="4">
        <f>N((CK169-SUM($J213:CJ213)&gt;=0))*ROUND(CK169-SUM($J213:CJ213),1)</f>
        <v>0</v>
      </c>
      <c r="CL257" s="4">
        <f>N((CL169-SUM($J213:CK213)&gt;=0))*ROUND(CL169-SUM($J213:CK213),1)</f>
        <v>0</v>
      </c>
      <c r="CM257" s="4">
        <f>N((CM169-SUM($J213:CL213)&gt;=0))*ROUND(CM169-SUM($J213:CL213),1)</f>
        <v>0</v>
      </c>
      <c r="CN257" s="4">
        <f>N((CN169-SUM($J213:CM213)&gt;=0))*ROUND(CN169-SUM($J213:CM213),1)</f>
        <v>0</v>
      </c>
      <c r="CO257" s="4">
        <f>N((CO169-SUM($J213:CN213)&gt;=0))*ROUND(CO169-SUM($J213:CN213),1)</f>
        <v>0</v>
      </c>
      <c r="CP257" s="4">
        <f>N((CP169-SUM($J213:CO213)&gt;=0))*ROUND(CP169-SUM($J213:CO213),1)</f>
        <v>0</v>
      </c>
      <c r="CQ257" s="4">
        <f>N((CQ169-SUM($J213:CP213)&gt;=0))*ROUND(CQ169-SUM($J213:CP213),1)</f>
        <v>0</v>
      </c>
      <c r="CR257" s="4">
        <f>N((CR169-SUM($J213:CQ213)&gt;=0))*ROUND(CR169-SUM($J213:CQ213),1)</f>
        <v>0</v>
      </c>
      <c r="CS257" s="4">
        <f>N((CS169-SUM($J213:CR213)&gt;=0))*ROUND(CS169-SUM($J213:CR213),1)</f>
        <v>0</v>
      </c>
      <c r="CT257" s="4">
        <f>N((CT169-SUM($J213:CS213)&gt;=0))*ROUND(CT169-SUM($J213:CS213),1)</f>
        <v>0</v>
      </c>
      <c r="CU257" s="4">
        <f>N((CU169-SUM($J213:CT213)&gt;=0))*ROUND(CU169-SUM($J213:CT213),1)</f>
        <v>0</v>
      </c>
      <c r="CV257" s="4">
        <f>N((CV169-SUM($J213:CU213)&gt;=0))*ROUND(CV169-SUM($J213:CU213),1)</f>
        <v>0</v>
      </c>
      <c r="CW257" s="4">
        <f>N((CW169-SUM($J213:CV213)&gt;=0))*ROUND(CW169-SUM($J213:CV213),1)</f>
        <v>0</v>
      </c>
      <c r="CX257" s="4">
        <f>N((CX169-SUM($J213:CW213)&gt;=0))*ROUND(CX169-SUM($J213:CW213),1)</f>
        <v>0</v>
      </c>
      <c r="CY257" s="4">
        <f>N((CY169-SUM($J213:CX213)&gt;=0))*ROUND(CY169-SUM($J213:CX213),1)</f>
        <v>0</v>
      </c>
      <c r="CZ257" s="4">
        <f>N((CZ169-SUM($J213:CY213)&gt;=0))*ROUND(CZ169-SUM($J213:CY213),1)</f>
        <v>0</v>
      </c>
      <c r="DA257" s="4">
        <f>N((DA169-SUM($J213:CZ213)&gt;=0))*ROUND(DA169-SUM($J213:CZ213),1)</f>
        <v>0</v>
      </c>
      <c r="DB257" s="4">
        <f>N((DB169-SUM($J213:DA213)&gt;=0))*ROUND(DB169-SUM($J213:DA213),1)</f>
        <v>0</v>
      </c>
      <c r="DC257" s="4">
        <f>N((DC169-SUM($J213:DB213)&gt;=0))*ROUND(DC169-SUM($J213:DB213),1)</f>
        <v>0</v>
      </c>
      <c r="DD257" s="4">
        <f>N((DD169-SUM($J213:DC213)&gt;=0))*ROUND(DD169-SUM($J213:DC213),1)</f>
        <v>0</v>
      </c>
      <c r="DE257" s="4">
        <f>N((DE169-SUM($J213:DD213)&gt;=0))*ROUND(DE169-SUM($J213:DD213),1)</f>
        <v>0</v>
      </c>
      <c r="DF257" s="4">
        <f>N((DF169-SUM($J213:DE213)&gt;=0))*ROUND(DF169-SUM($J213:DE213),1)</f>
        <v>0</v>
      </c>
      <c r="DG257" s="4">
        <f>N((DG169-SUM($J213:DF213)&gt;=0))*ROUND(DG169-SUM($J213:DF213),1)</f>
        <v>0</v>
      </c>
      <c r="DH257" s="4">
        <f>N((DH169-SUM($J213:DG213)&gt;=0))*ROUND(DH169-SUM($J213:DG213),1)</f>
        <v>0</v>
      </c>
      <c r="DI257" s="4">
        <f>N((DI169-SUM($J213:DH213)&gt;=0))*ROUND(DI169-SUM($J213:DH213),1)</f>
        <v>0</v>
      </c>
      <c r="DJ257" s="4">
        <f>N((DJ169-SUM($J213:DI213)&gt;=0))*ROUND(DJ169-SUM($J213:DI213),1)</f>
        <v>0</v>
      </c>
    </row>
    <row r="258" spans="1:114">
      <c r="B258" t="str">
        <f t="shared" si="80"/>
        <v>Создание / реконструкция объект №11</v>
      </c>
      <c r="G258" s="7" t="s">
        <v>0</v>
      </c>
      <c r="J258" s="4"/>
      <c r="K258" s="4">
        <f>N((K170-SUM($J214:J214)&gt;=0))*ROUND(K170-SUM($J214:J214),1)</f>
        <v>0</v>
      </c>
      <c r="L258" s="4">
        <f>N((L170-SUM($J214:K214)&gt;=0))*ROUND(L170-SUM($J214:K214),1)</f>
        <v>0</v>
      </c>
      <c r="M258" s="4">
        <f>N((M170-SUM($J214:L214)&gt;=0))*ROUND(M170-SUM($J214:L214),1)</f>
        <v>0</v>
      </c>
      <c r="N258" s="4">
        <f>N((N170-SUM($J214:M214)&gt;=0))*ROUND(N170-SUM($J214:M214),1)</f>
        <v>0</v>
      </c>
      <c r="O258" s="4">
        <f>N((O170-SUM($J214:N214)&gt;=0))*ROUND(O170-SUM($J214:N214),1)</f>
        <v>0</v>
      </c>
      <c r="P258" s="4">
        <f>N((P170-SUM($J214:O214)&gt;=0))*ROUND(P170-SUM($J214:O214),1)</f>
        <v>0</v>
      </c>
      <c r="Q258" s="4">
        <f>N((Q170-SUM($J214:P214)&gt;=0))*ROUND(Q170-SUM($J214:P214),1)</f>
        <v>0</v>
      </c>
      <c r="R258" s="4">
        <f>N((R170-SUM($J214:Q214)&gt;=0))*ROUND(R170-SUM($J214:Q214),1)</f>
        <v>0</v>
      </c>
      <c r="S258" s="4">
        <f>N((S170-SUM($J214:R214)&gt;=0))*ROUND(S170-SUM($J214:R214),1)</f>
        <v>0</v>
      </c>
      <c r="T258" s="4">
        <f>N((T170-SUM($J214:S214)&gt;=0))*ROUND(T170-SUM($J214:S214),1)</f>
        <v>0</v>
      </c>
      <c r="U258" s="4">
        <f>N((U170-SUM($J214:T214)&gt;=0))*ROUND(U170-SUM($J214:T214),1)</f>
        <v>0</v>
      </c>
      <c r="V258" s="4">
        <f>N((V170-SUM($J214:U214)&gt;=0))*ROUND(V170-SUM($J214:U214),1)</f>
        <v>0</v>
      </c>
      <c r="W258" s="4">
        <f>N((W170-SUM($J214:V214)&gt;=0))*ROUND(W170-SUM($J214:V214),1)</f>
        <v>0</v>
      </c>
      <c r="X258" s="4">
        <f>N((X170-SUM($J214:W214)&gt;=0))*ROUND(X170-SUM($J214:W214),1)</f>
        <v>0</v>
      </c>
      <c r="Y258" s="4">
        <f>N((Y170-SUM($J214:X214)&gt;=0))*ROUND(Y170-SUM($J214:X214),1)</f>
        <v>0</v>
      </c>
      <c r="Z258" s="4">
        <f>N((Z170-SUM($J214:Y214)&gt;=0))*ROUND(Z170-SUM($J214:Y214),1)</f>
        <v>0</v>
      </c>
      <c r="AA258" s="4">
        <f>N((AA170-SUM($J214:Z214)&gt;=0))*ROUND(AA170-SUM($J214:Z214),1)</f>
        <v>0</v>
      </c>
      <c r="AB258" s="4">
        <f>N((AB170-SUM($J214:AA214)&gt;=0))*ROUND(AB170-SUM($J214:AA214),1)</f>
        <v>0</v>
      </c>
      <c r="AC258" s="4">
        <f>N((AC170-SUM($J214:AB214)&gt;=0))*ROUND(AC170-SUM($J214:AB214),1)</f>
        <v>0</v>
      </c>
      <c r="AD258" s="4">
        <f>N((AD170-SUM($J214:AC214)&gt;=0))*ROUND(AD170-SUM($J214:AC214),1)</f>
        <v>0</v>
      </c>
      <c r="AE258" s="4">
        <f>N((AE170-SUM($J214:AD214)&gt;=0))*ROUND(AE170-SUM($J214:AD214),1)</f>
        <v>0</v>
      </c>
      <c r="AF258" s="4">
        <f>N((AF170-SUM($J214:AE214)&gt;=0))*ROUND(AF170-SUM($J214:AE214),1)</f>
        <v>0</v>
      </c>
      <c r="AG258" s="4">
        <f>N((AG170-SUM($J214:AF214)&gt;=0))*ROUND(AG170-SUM($J214:AF214),1)</f>
        <v>0</v>
      </c>
      <c r="AH258" s="4">
        <f>N((AH170-SUM($J214:AG214)&gt;=0))*ROUND(AH170-SUM($J214:AG214),1)</f>
        <v>0</v>
      </c>
      <c r="AI258" s="4">
        <f>N((AI170-SUM($J214:AH214)&gt;=0))*ROUND(AI170-SUM($J214:AH214),1)</f>
        <v>0</v>
      </c>
      <c r="AJ258" s="4">
        <f>N((AJ170-SUM($J214:AI214)&gt;=0))*ROUND(AJ170-SUM($J214:AI214),1)</f>
        <v>0</v>
      </c>
      <c r="AK258" s="4">
        <f>N((AK170-SUM($J214:AJ214)&gt;=0))*ROUND(AK170-SUM($J214:AJ214),1)</f>
        <v>0</v>
      </c>
      <c r="AL258" s="4">
        <f>N((AL170-SUM($J214:AK214)&gt;=0))*ROUND(AL170-SUM($J214:AK214),1)</f>
        <v>0</v>
      </c>
      <c r="AM258" s="4">
        <f>N((AM170-SUM($J214:AL214)&gt;=0))*ROUND(AM170-SUM($J214:AL214),1)</f>
        <v>0</v>
      </c>
      <c r="AN258" s="4">
        <f>N((AN170-SUM($J214:AM214)&gt;=0))*ROUND(AN170-SUM($J214:AM214),1)</f>
        <v>0</v>
      </c>
      <c r="AO258" s="4">
        <f>N((AO170-SUM($J214:AN214)&gt;=0))*ROUND(AO170-SUM($J214:AN214),1)</f>
        <v>0</v>
      </c>
      <c r="AP258" s="4">
        <f>N((AP170-SUM($J214:AO214)&gt;=0))*ROUND(AP170-SUM($J214:AO214),1)</f>
        <v>0</v>
      </c>
      <c r="AQ258" s="4">
        <f>N((AQ170-SUM($J214:AP214)&gt;=0))*ROUND(AQ170-SUM($J214:AP214),1)</f>
        <v>0</v>
      </c>
      <c r="AR258" s="4">
        <f>N((AR170-SUM($J214:AQ214)&gt;=0))*ROUND(AR170-SUM($J214:AQ214),1)</f>
        <v>0</v>
      </c>
      <c r="AS258" s="4">
        <f>N((AS170-SUM($J214:AR214)&gt;=0))*ROUND(AS170-SUM($J214:AR214),1)</f>
        <v>0</v>
      </c>
      <c r="AT258" s="4">
        <f>N((AT170-SUM($J214:AS214)&gt;=0))*ROUND(AT170-SUM($J214:AS214),1)</f>
        <v>0</v>
      </c>
      <c r="AU258" s="4">
        <f>N((AU170-SUM($J214:AT214)&gt;=0))*ROUND(AU170-SUM($J214:AT214),1)</f>
        <v>0</v>
      </c>
      <c r="AV258" s="4">
        <f>N((AV170-SUM($J214:AU214)&gt;=0))*ROUND(AV170-SUM($J214:AU214),1)</f>
        <v>0</v>
      </c>
      <c r="AW258" s="4">
        <f>N((AW170-SUM($J214:AV214)&gt;=0))*ROUND(AW170-SUM($J214:AV214),1)</f>
        <v>0</v>
      </c>
      <c r="AX258" s="4">
        <f>N((AX170-SUM($J214:AW214)&gt;=0))*ROUND(AX170-SUM($J214:AW214),1)</f>
        <v>0</v>
      </c>
      <c r="AY258" s="4">
        <f>N((AY170-SUM($J214:AX214)&gt;=0))*ROUND(AY170-SUM($J214:AX214),1)</f>
        <v>0</v>
      </c>
      <c r="AZ258" s="4">
        <f>N((AZ170-SUM($J214:AY214)&gt;=0))*ROUND(AZ170-SUM($J214:AY214),1)</f>
        <v>0</v>
      </c>
      <c r="BA258" s="4">
        <f>N((BA170-SUM($J214:AZ214)&gt;=0))*ROUND(BA170-SUM($J214:AZ214),1)</f>
        <v>0</v>
      </c>
      <c r="BB258" s="4">
        <f>N((BB170-SUM($J214:BA214)&gt;=0))*ROUND(BB170-SUM($J214:BA214),1)</f>
        <v>0</v>
      </c>
      <c r="BC258" s="4">
        <f>N((BC170-SUM($J214:BB214)&gt;=0))*ROUND(BC170-SUM($J214:BB214),1)</f>
        <v>0</v>
      </c>
      <c r="BD258" s="4">
        <f>N((BD170-SUM($J214:BC214)&gt;=0))*ROUND(BD170-SUM($J214:BC214),1)</f>
        <v>0</v>
      </c>
      <c r="BE258" s="4">
        <f>N((BE170-SUM($J214:BD214)&gt;=0))*ROUND(BE170-SUM($J214:BD214),1)</f>
        <v>0</v>
      </c>
      <c r="BF258" s="4">
        <f>N((BF170-SUM($J214:BE214)&gt;=0))*ROUND(BF170-SUM($J214:BE214),1)</f>
        <v>0</v>
      </c>
      <c r="BG258" s="4">
        <f>N((BG170-SUM($J214:BF214)&gt;=0))*ROUND(BG170-SUM($J214:BF214),1)</f>
        <v>0</v>
      </c>
      <c r="BH258" s="4">
        <f>N((BH170-SUM($J214:BG214)&gt;=0))*ROUND(BH170-SUM($J214:BG214),1)</f>
        <v>0</v>
      </c>
      <c r="BI258" s="4">
        <f>N((BI170-SUM($J214:BH214)&gt;=0))*ROUND(BI170-SUM($J214:BH214),1)</f>
        <v>0</v>
      </c>
      <c r="BJ258" s="4">
        <f>N((BJ170-SUM($J214:BI214)&gt;=0))*ROUND(BJ170-SUM($J214:BI214),1)</f>
        <v>0</v>
      </c>
      <c r="BK258" s="4">
        <f>N((BK170-SUM($J214:BJ214)&gt;=0))*ROUND(BK170-SUM($J214:BJ214),1)</f>
        <v>0</v>
      </c>
      <c r="BL258" s="4">
        <f>N((BL170-SUM($J214:BK214)&gt;=0))*ROUND(BL170-SUM($J214:BK214),1)</f>
        <v>0</v>
      </c>
      <c r="BM258" s="4">
        <f>N((BM170-SUM($J214:BL214)&gt;=0))*ROUND(BM170-SUM($J214:BL214),1)</f>
        <v>0</v>
      </c>
      <c r="BN258" s="4">
        <f>N((BN170-SUM($J214:BM214)&gt;=0))*ROUND(BN170-SUM($J214:BM214),1)</f>
        <v>0</v>
      </c>
      <c r="BO258" s="4">
        <f>N((BO170-SUM($J214:BN214)&gt;=0))*ROUND(BO170-SUM($J214:BN214),1)</f>
        <v>0</v>
      </c>
      <c r="BP258" s="4">
        <f>N((BP170-SUM($J214:BO214)&gt;=0))*ROUND(BP170-SUM($J214:BO214),1)</f>
        <v>0</v>
      </c>
      <c r="BQ258" s="4">
        <f>N((BQ170-SUM($J214:BP214)&gt;=0))*ROUND(BQ170-SUM($J214:BP214),1)</f>
        <v>0</v>
      </c>
      <c r="BR258" s="4">
        <f>N((BR170-SUM($J214:BQ214)&gt;=0))*ROUND(BR170-SUM($J214:BQ214),1)</f>
        <v>0</v>
      </c>
      <c r="BS258" s="4">
        <f>N((BS170-SUM($J214:BR214)&gt;=0))*ROUND(BS170-SUM($J214:BR214),1)</f>
        <v>0</v>
      </c>
      <c r="BT258" s="4">
        <f>N((BT170-SUM($J214:BS214)&gt;=0))*ROUND(BT170-SUM($J214:BS214),1)</f>
        <v>0</v>
      </c>
      <c r="BU258" s="4">
        <f>N((BU170-SUM($J214:BT214)&gt;=0))*ROUND(BU170-SUM($J214:BT214),1)</f>
        <v>0</v>
      </c>
      <c r="BV258" s="4">
        <f>N((BV170-SUM($J214:BU214)&gt;=0))*ROUND(BV170-SUM($J214:BU214),1)</f>
        <v>0</v>
      </c>
      <c r="BW258" s="4">
        <f>N((BW170-SUM($J214:BV214)&gt;=0))*ROUND(BW170-SUM($J214:BV214),1)</f>
        <v>0</v>
      </c>
      <c r="BX258" s="4">
        <f>N((BX170-SUM($J214:BW214)&gt;=0))*ROUND(BX170-SUM($J214:BW214),1)</f>
        <v>0</v>
      </c>
      <c r="BY258" s="4">
        <f>N((BY170-SUM($J214:BX214)&gt;=0))*ROUND(BY170-SUM($J214:BX214),1)</f>
        <v>0</v>
      </c>
      <c r="BZ258" s="4">
        <f>N((BZ170-SUM($J214:BY214)&gt;=0))*ROUND(BZ170-SUM($J214:BY214),1)</f>
        <v>0</v>
      </c>
      <c r="CA258" s="4">
        <f>N((CA170-SUM($J214:BZ214)&gt;=0))*ROUND(CA170-SUM($J214:BZ214),1)</f>
        <v>0</v>
      </c>
      <c r="CB258" s="4">
        <f>N((CB170-SUM($J214:CA214)&gt;=0))*ROUND(CB170-SUM($J214:CA214),1)</f>
        <v>0</v>
      </c>
      <c r="CC258" s="4">
        <f>N((CC170-SUM($J214:CB214)&gt;=0))*ROUND(CC170-SUM($J214:CB214),1)</f>
        <v>0</v>
      </c>
      <c r="CD258" s="4">
        <f>N((CD170-SUM($J214:CC214)&gt;=0))*ROUND(CD170-SUM($J214:CC214),1)</f>
        <v>0</v>
      </c>
      <c r="CE258" s="4">
        <f>N((CE170-SUM($J214:CD214)&gt;=0))*ROUND(CE170-SUM($J214:CD214),1)</f>
        <v>0</v>
      </c>
      <c r="CF258" s="4">
        <f>N((CF170-SUM($J214:CE214)&gt;=0))*ROUND(CF170-SUM($J214:CE214),1)</f>
        <v>0</v>
      </c>
      <c r="CG258" s="4">
        <f>N((CG170-SUM($J214:CF214)&gt;=0))*ROUND(CG170-SUM($J214:CF214),1)</f>
        <v>0</v>
      </c>
      <c r="CH258" s="4">
        <f>N((CH170-SUM($J214:CG214)&gt;=0))*ROUND(CH170-SUM($J214:CG214),1)</f>
        <v>0</v>
      </c>
      <c r="CI258" s="4">
        <f>N((CI170-SUM($J214:CH214)&gt;=0))*ROUND(CI170-SUM($J214:CH214),1)</f>
        <v>0</v>
      </c>
      <c r="CJ258" s="4">
        <f>N((CJ170-SUM($J214:CI214)&gt;=0))*ROUND(CJ170-SUM($J214:CI214),1)</f>
        <v>0</v>
      </c>
      <c r="CK258" s="4">
        <f>N((CK170-SUM($J214:CJ214)&gt;=0))*ROUND(CK170-SUM($J214:CJ214),1)</f>
        <v>0</v>
      </c>
      <c r="CL258" s="4">
        <f>N((CL170-SUM($J214:CK214)&gt;=0))*ROUND(CL170-SUM($J214:CK214),1)</f>
        <v>0</v>
      </c>
      <c r="CM258" s="4">
        <f>N((CM170-SUM($J214:CL214)&gt;=0))*ROUND(CM170-SUM($J214:CL214),1)</f>
        <v>0</v>
      </c>
      <c r="CN258" s="4">
        <f>N((CN170-SUM($J214:CM214)&gt;=0))*ROUND(CN170-SUM($J214:CM214),1)</f>
        <v>0</v>
      </c>
      <c r="CO258" s="4">
        <f>N((CO170-SUM($J214:CN214)&gt;=0))*ROUND(CO170-SUM($J214:CN214),1)</f>
        <v>0</v>
      </c>
      <c r="CP258" s="4">
        <f>N((CP170-SUM($J214:CO214)&gt;=0))*ROUND(CP170-SUM($J214:CO214),1)</f>
        <v>0</v>
      </c>
      <c r="CQ258" s="4">
        <f>N((CQ170-SUM($J214:CP214)&gt;=0))*ROUND(CQ170-SUM($J214:CP214),1)</f>
        <v>0</v>
      </c>
      <c r="CR258" s="4">
        <f>N((CR170-SUM($J214:CQ214)&gt;=0))*ROUND(CR170-SUM($J214:CQ214),1)</f>
        <v>0</v>
      </c>
      <c r="CS258" s="4">
        <f>N((CS170-SUM($J214:CR214)&gt;=0))*ROUND(CS170-SUM($J214:CR214),1)</f>
        <v>0</v>
      </c>
      <c r="CT258" s="4">
        <f>N((CT170-SUM($J214:CS214)&gt;=0))*ROUND(CT170-SUM($J214:CS214),1)</f>
        <v>0</v>
      </c>
      <c r="CU258" s="4">
        <f>N((CU170-SUM($J214:CT214)&gt;=0))*ROUND(CU170-SUM($J214:CT214),1)</f>
        <v>0</v>
      </c>
      <c r="CV258" s="4">
        <f>N((CV170-SUM($J214:CU214)&gt;=0))*ROUND(CV170-SUM($J214:CU214),1)</f>
        <v>0</v>
      </c>
      <c r="CW258" s="4">
        <f>N((CW170-SUM($J214:CV214)&gt;=0))*ROUND(CW170-SUM($J214:CV214),1)</f>
        <v>0</v>
      </c>
      <c r="CX258" s="4">
        <f>N((CX170-SUM($J214:CW214)&gt;=0))*ROUND(CX170-SUM($J214:CW214),1)</f>
        <v>0</v>
      </c>
      <c r="CY258" s="4">
        <f>N((CY170-SUM($J214:CX214)&gt;=0))*ROUND(CY170-SUM($J214:CX214),1)</f>
        <v>0</v>
      </c>
      <c r="CZ258" s="4">
        <f>N((CZ170-SUM($J214:CY214)&gt;=0))*ROUND(CZ170-SUM($J214:CY214),1)</f>
        <v>0</v>
      </c>
      <c r="DA258" s="4">
        <f>N((DA170-SUM($J214:CZ214)&gt;=0))*ROUND(DA170-SUM($J214:CZ214),1)</f>
        <v>0</v>
      </c>
      <c r="DB258" s="4">
        <f>N((DB170-SUM($J214:DA214)&gt;=0))*ROUND(DB170-SUM($J214:DA214),1)</f>
        <v>0</v>
      </c>
      <c r="DC258" s="4">
        <f>N((DC170-SUM($J214:DB214)&gt;=0))*ROUND(DC170-SUM($J214:DB214),1)</f>
        <v>0</v>
      </c>
      <c r="DD258" s="4">
        <f>N((DD170-SUM($J214:DC214)&gt;=0))*ROUND(DD170-SUM($J214:DC214),1)</f>
        <v>0</v>
      </c>
      <c r="DE258" s="4">
        <f>N((DE170-SUM($J214:DD214)&gt;=0))*ROUND(DE170-SUM($J214:DD214),1)</f>
        <v>0</v>
      </c>
      <c r="DF258" s="4">
        <f>N((DF170-SUM($J214:DE214)&gt;=0))*ROUND(DF170-SUM($J214:DE214),1)</f>
        <v>0</v>
      </c>
      <c r="DG258" s="4">
        <f>N((DG170-SUM($J214:DF214)&gt;=0))*ROUND(DG170-SUM($J214:DF214),1)</f>
        <v>0</v>
      </c>
      <c r="DH258" s="4">
        <f>N((DH170-SUM($J214:DG214)&gt;=0))*ROUND(DH170-SUM($J214:DG214),1)</f>
        <v>0</v>
      </c>
      <c r="DI258" s="4">
        <f>N((DI170-SUM($J214:DH214)&gt;=0))*ROUND(DI170-SUM($J214:DH214),1)</f>
        <v>0</v>
      </c>
      <c r="DJ258" s="4">
        <f>N((DJ170-SUM($J214:DI214)&gt;=0))*ROUND(DJ170-SUM($J214:DI214),1)</f>
        <v>0</v>
      </c>
    </row>
    <row r="259" spans="1:114">
      <c r="B259" t="str">
        <f t="shared" si="80"/>
        <v>Создание / реконструкция объект №12</v>
      </c>
      <c r="G259" s="7" t="s">
        <v>0</v>
      </c>
      <c r="J259" s="4"/>
      <c r="K259" s="4">
        <f>N((K171-SUM($J215:J215)&gt;=0))*ROUND(K171-SUM($J215:J215),1)</f>
        <v>0</v>
      </c>
      <c r="L259" s="4">
        <f>N((L171-SUM($J215:K215)&gt;=0))*ROUND(L171-SUM($J215:K215),1)</f>
        <v>0</v>
      </c>
      <c r="M259" s="4">
        <f>N((M171-SUM($J215:L215)&gt;=0))*ROUND(M171-SUM($J215:L215),1)</f>
        <v>0</v>
      </c>
      <c r="N259" s="4">
        <f>N((N171-SUM($J215:M215)&gt;=0))*ROUND(N171-SUM($J215:M215),1)</f>
        <v>0</v>
      </c>
      <c r="O259" s="4">
        <f>N((O171-SUM($J215:N215)&gt;=0))*ROUND(O171-SUM($J215:N215),1)</f>
        <v>0</v>
      </c>
      <c r="P259" s="4">
        <f>N((P171-SUM($J215:O215)&gt;=0))*ROUND(P171-SUM($J215:O215),1)</f>
        <v>0</v>
      </c>
      <c r="Q259" s="4">
        <f>N((Q171-SUM($J215:P215)&gt;=0))*ROUND(Q171-SUM($J215:P215),1)</f>
        <v>0</v>
      </c>
      <c r="R259" s="4">
        <f>N((R171-SUM($J215:Q215)&gt;=0))*ROUND(R171-SUM($J215:Q215),1)</f>
        <v>0</v>
      </c>
      <c r="S259" s="4">
        <f>N((S171-SUM($J215:R215)&gt;=0))*ROUND(S171-SUM($J215:R215),1)</f>
        <v>0</v>
      </c>
      <c r="T259" s="4">
        <f>N((T171-SUM($J215:S215)&gt;=0))*ROUND(T171-SUM($J215:S215),1)</f>
        <v>0</v>
      </c>
      <c r="U259" s="4">
        <f>N((U171-SUM($J215:T215)&gt;=0))*ROUND(U171-SUM($J215:T215),1)</f>
        <v>0</v>
      </c>
      <c r="V259" s="4">
        <f>N((V171-SUM($J215:U215)&gt;=0))*ROUND(V171-SUM($J215:U215),1)</f>
        <v>0</v>
      </c>
      <c r="W259" s="4">
        <f>N((W171-SUM($J215:V215)&gt;=0))*ROUND(W171-SUM($J215:V215),1)</f>
        <v>0</v>
      </c>
      <c r="X259" s="4">
        <f>N((X171-SUM($J215:W215)&gt;=0))*ROUND(X171-SUM($J215:W215),1)</f>
        <v>0</v>
      </c>
      <c r="Y259" s="4">
        <f>N((Y171-SUM($J215:X215)&gt;=0))*ROUND(Y171-SUM($J215:X215),1)</f>
        <v>0</v>
      </c>
      <c r="Z259" s="4">
        <f>N((Z171-SUM($J215:Y215)&gt;=0))*ROUND(Z171-SUM($J215:Y215),1)</f>
        <v>0</v>
      </c>
      <c r="AA259" s="4">
        <f>N((AA171-SUM($J215:Z215)&gt;=0))*ROUND(AA171-SUM($J215:Z215),1)</f>
        <v>0</v>
      </c>
      <c r="AB259" s="4">
        <f>N((AB171-SUM($J215:AA215)&gt;=0))*ROUND(AB171-SUM($J215:AA215),1)</f>
        <v>0</v>
      </c>
      <c r="AC259" s="4">
        <f>N((AC171-SUM($J215:AB215)&gt;=0))*ROUND(AC171-SUM($J215:AB215),1)</f>
        <v>0</v>
      </c>
      <c r="AD259" s="4">
        <f>N((AD171-SUM($J215:AC215)&gt;=0))*ROUND(AD171-SUM($J215:AC215),1)</f>
        <v>0</v>
      </c>
      <c r="AE259" s="4">
        <f>N((AE171-SUM($J215:AD215)&gt;=0))*ROUND(AE171-SUM($J215:AD215),1)</f>
        <v>0</v>
      </c>
      <c r="AF259" s="4">
        <f>N((AF171-SUM($J215:AE215)&gt;=0))*ROUND(AF171-SUM($J215:AE215),1)</f>
        <v>0</v>
      </c>
      <c r="AG259" s="4">
        <f>N((AG171-SUM($J215:AF215)&gt;=0))*ROUND(AG171-SUM($J215:AF215),1)</f>
        <v>0</v>
      </c>
      <c r="AH259" s="4">
        <f>N((AH171-SUM($J215:AG215)&gt;=0))*ROUND(AH171-SUM($J215:AG215),1)</f>
        <v>0</v>
      </c>
      <c r="AI259" s="4">
        <f>N((AI171-SUM($J215:AH215)&gt;=0))*ROUND(AI171-SUM($J215:AH215),1)</f>
        <v>0</v>
      </c>
      <c r="AJ259" s="4">
        <f>N((AJ171-SUM($J215:AI215)&gt;=0))*ROUND(AJ171-SUM($J215:AI215),1)</f>
        <v>0</v>
      </c>
      <c r="AK259" s="4">
        <f>N((AK171-SUM($J215:AJ215)&gt;=0))*ROUND(AK171-SUM($J215:AJ215),1)</f>
        <v>0</v>
      </c>
      <c r="AL259" s="4">
        <f>N((AL171-SUM($J215:AK215)&gt;=0))*ROUND(AL171-SUM($J215:AK215),1)</f>
        <v>0</v>
      </c>
      <c r="AM259" s="4">
        <f>N((AM171-SUM($J215:AL215)&gt;=0))*ROUND(AM171-SUM($J215:AL215),1)</f>
        <v>0</v>
      </c>
      <c r="AN259" s="4">
        <f>N((AN171-SUM($J215:AM215)&gt;=0))*ROUND(AN171-SUM($J215:AM215),1)</f>
        <v>0</v>
      </c>
      <c r="AO259" s="4">
        <f>N((AO171-SUM($J215:AN215)&gt;=0))*ROUND(AO171-SUM($J215:AN215),1)</f>
        <v>0</v>
      </c>
      <c r="AP259" s="4">
        <f>N((AP171-SUM($J215:AO215)&gt;=0))*ROUND(AP171-SUM($J215:AO215),1)</f>
        <v>0</v>
      </c>
      <c r="AQ259" s="4">
        <f>N((AQ171-SUM($J215:AP215)&gt;=0))*ROUND(AQ171-SUM($J215:AP215),1)</f>
        <v>0</v>
      </c>
      <c r="AR259" s="4">
        <f>N((AR171-SUM($J215:AQ215)&gt;=0))*ROUND(AR171-SUM($J215:AQ215),1)</f>
        <v>0</v>
      </c>
      <c r="AS259" s="4">
        <f>N((AS171-SUM($J215:AR215)&gt;=0))*ROUND(AS171-SUM($J215:AR215),1)</f>
        <v>0</v>
      </c>
      <c r="AT259" s="4">
        <f>N((AT171-SUM($J215:AS215)&gt;=0))*ROUND(AT171-SUM($J215:AS215),1)</f>
        <v>0</v>
      </c>
      <c r="AU259" s="4">
        <f>N((AU171-SUM($J215:AT215)&gt;=0))*ROUND(AU171-SUM($J215:AT215),1)</f>
        <v>0</v>
      </c>
      <c r="AV259" s="4">
        <f>N((AV171-SUM($J215:AU215)&gt;=0))*ROUND(AV171-SUM($J215:AU215),1)</f>
        <v>0</v>
      </c>
      <c r="AW259" s="4">
        <f>N((AW171-SUM($J215:AV215)&gt;=0))*ROUND(AW171-SUM($J215:AV215),1)</f>
        <v>0</v>
      </c>
      <c r="AX259" s="4">
        <f>N((AX171-SUM($J215:AW215)&gt;=0))*ROUND(AX171-SUM($J215:AW215),1)</f>
        <v>0</v>
      </c>
      <c r="AY259" s="4">
        <f>N((AY171-SUM($J215:AX215)&gt;=0))*ROUND(AY171-SUM($J215:AX215),1)</f>
        <v>0</v>
      </c>
      <c r="AZ259" s="4">
        <f>N((AZ171-SUM($J215:AY215)&gt;=0))*ROUND(AZ171-SUM($J215:AY215),1)</f>
        <v>0</v>
      </c>
      <c r="BA259" s="4">
        <f>N((BA171-SUM($J215:AZ215)&gt;=0))*ROUND(BA171-SUM($J215:AZ215),1)</f>
        <v>0</v>
      </c>
      <c r="BB259" s="4">
        <f>N((BB171-SUM($J215:BA215)&gt;=0))*ROUND(BB171-SUM($J215:BA215),1)</f>
        <v>0</v>
      </c>
      <c r="BC259" s="4">
        <f>N((BC171-SUM($J215:BB215)&gt;=0))*ROUND(BC171-SUM($J215:BB215),1)</f>
        <v>0</v>
      </c>
      <c r="BD259" s="4">
        <f>N((BD171-SUM($J215:BC215)&gt;=0))*ROUND(BD171-SUM($J215:BC215),1)</f>
        <v>0</v>
      </c>
      <c r="BE259" s="4">
        <f>N((BE171-SUM($J215:BD215)&gt;=0))*ROUND(BE171-SUM($J215:BD215),1)</f>
        <v>0</v>
      </c>
      <c r="BF259" s="4">
        <f>N((BF171-SUM($J215:BE215)&gt;=0))*ROUND(BF171-SUM($J215:BE215),1)</f>
        <v>0</v>
      </c>
      <c r="BG259" s="4">
        <f>N((BG171-SUM($J215:BF215)&gt;=0))*ROUND(BG171-SUM($J215:BF215),1)</f>
        <v>0</v>
      </c>
      <c r="BH259" s="4">
        <f>N((BH171-SUM($J215:BG215)&gt;=0))*ROUND(BH171-SUM($J215:BG215),1)</f>
        <v>0</v>
      </c>
      <c r="BI259" s="4">
        <f>N((BI171-SUM($J215:BH215)&gt;=0))*ROUND(BI171-SUM($J215:BH215),1)</f>
        <v>0</v>
      </c>
      <c r="BJ259" s="4">
        <f>N((BJ171-SUM($J215:BI215)&gt;=0))*ROUND(BJ171-SUM($J215:BI215),1)</f>
        <v>0</v>
      </c>
      <c r="BK259" s="4">
        <f>N((BK171-SUM($J215:BJ215)&gt;=0))*ROUND(BK171-SUM($J215:BJ215),1)</f>
        <v>0</v>
      </c>
      <c r="BL259" s="4">
        <f>N((BL171-SUM($J215:BK215)&gt;=0))*ROUND(BL171-SUM($J215:BK215),1)</f>
        <v>0</v>
      </c>
      <c r="BM259" s="4">
        <f>N((BM171-SUM($J215:BL215)&gt;=0))*ROUND(BM171-SUM($J215:BL215),1)</f>
        <v>0</v>
      </c>
      <c r="BN259" s="4">
        <f>N((BN171-SUM($J215:BM215)&gt;=0))*ROUND(BN171-SUM($J215:BM215),1)</f>
        <v>0</v>
      </c>
      <c r="BO259" s="4">
        <f>N((BO171-SUM($J215:BN215)&gt;=0))*ROUND(BO171-SUM($J215:BN215),1)</f>
        <v>0</v>
      </c>
      <c r="BP259" s="4">
        <f>N((BP171-SUM($J215:BO215)&gt;=0))*ROUND(BP171-SUM($J215:BO215),1)</f>
        <v>0</v>
      </c>
      <c r="BQ259" s="4">
        <f>N((BQ171-SUM($J215:BP215)&gt;=0))*ROUND(BQ171-SUM($J215:BP215),1)</f>
        <v>0</v>
      </c>
      <c r="BR259" s="4">
        <f>N((BR171-SUM($J215:BQ215)&gt;=0))*ROUND(BR171-SUM($J215:BQ215),1)</f>
        <v>0</v>
      </c>
      <c r="BS259" s="4">
        <f>N((BS171-SUM($J215:BR215)&gt;=0))*ROUND(BS171-SUM($J215:BR215),1)</f>
        <v>0</v>
      </c>
      <c r="BT259" s="4">
        <f>N((BT171-SUM($J215:BS215)&gt;=0))*ROUND(BT171-SUM($J215:BS215),1)</f>
        <v>0</v>
      </c>
      <c r="BU259" s="4">
        <f>N((BU171-SUM($J215:BT215)&gt;=0))*ROUND(BU171-SUM($J215:BT215),1)</f>
        <v>0</v>
      </c>
      <c r="BV259" s="4">
        <f>N((BV171-SUM($J215:BU215)&gt;=0))*ROUND(BV171-SUM($J215:BU215),1)</f>
        <v>0</v>
      </c>
      <c r="BW259" s="4">
        <f>N((BW171-SUM($J215:BV215)&gt;=0))*ROUND(BW171-SUM($J215:BV215),1)</f>
        <v>0</v>
      </c>
      <c r="BX259" s="4">
        <f>N((BX171-SUM($J215:BW215)&gt;=0))*ROUND(BX171-SUM($J215:BW215),1)</f>
        <v>0</v>
      </c>
      <c r="BY259" s="4">
        <f>N((BY171-SUM($J215:BX215)&gt;=0))*ROUND(BY171-SUM($J215:BX215),1)</f>
        <v>0</v>
      </c>
      <c r="BZ259" s="4">
        <f>N((BZ171-SUM($J215:BY215)&gt;=0))*ROUND(BZ171-SUM($J215:BY215),1)</f>
        <v>0</v>
      </c>
      <c r="CA259" s="4">
        <f>N((CA171-SUM($J215:BZ215)&gt;=0))*ROUND(CA171-SUM($J215:BZ215),1)</f>
        <v>0</v>
      </c>
      <c r="CB259" s="4">
        <f>N((CB171-SUM($J215:CA215)&gt;=0))*ROUND(CB171-SUM($J215:CA215),1)</f>
        <v>0</v>
      </c>
      <c r="CC259" s="4">
        <f>N((CC171-SUM($J215:CB215)&gt;=0))*ROUND(CC171-SUM($J215:CB215),1)</f>
        <v>0</v>
      </c>
      <c r="CD259" s="4">
        <f>N((CD171-SUM($J215:CC215)&gt;=0))*ROUND(CD171-SUM($J215:CC215),1)</f>
        <v>0</v>
      </c>
      <c r="CE259" s="4">
        <f>N((CE171-SUM($J215:CD215)&gt;=0))*ROUND(CE171-SUM($J215:CD215),1)</f>
        <v>0</v>
      </c>
      <c r="CF259" s="4">
        <f>N((CF171-SUM($J215:CE215)&gt;=0))*ROUND(CF171-SUM($J215:CE215),1)</f>
        <v>0</v>
      </c>
      <c r="CG259" s="4">
        <f>N((CG171-SUM($J215:CF215)&gt;=0))*ROUND(CG171-SUM($J215:CF215),1)</f>
        <v>0</v>
      </c>
      <c r="CH259" s="4">
        <f>N((CH171-SUM($J215:CG215)&gt;=0))*ROUND(CH171-SUM($J215:CG215),1)</f>
        <v>0</v>
      </c>
      <c r="CI259" s="4">
        <f>N((CI171-SUM($J215:CH215)&gt;=0))*ROUND(CI171-SUM($J215:CH215),1)</f>
        <v>0</v>
      </c>
      <c r="CJ259" s="4">
        <f>N((CJ171-SUM($J215:CI215)&gt;=0))*ROUND(CJ171-SUM($J215:CI215),1)</f>
        <v>0</v>
      </c>
      <c r="CK259" s="4">
        <f>N((CK171-SUM($J215:CJ215)&gt;=0))*ROUND(CK171-SUM($J215:CJ215),1)</f>
        <v>0</v>
      </c>
      <c r="CL259" s="4">
        <f>N((CL171-SUM($J215:CK215)&gt;=0))*ROUND(CL171-SUM($J215:CK215),1)</f>
        <v>0</v>
      </c>
      <c r="CM259" s="4">
        <f>N((CM171-SUM($J215:CL215)&gt;=0))*ROUND(CM171-SUM($J215:CL215),1)</f>
        <v>0</v>
      </c>
      <c r="CN259" s="4">
        <f>N((CN171-SUM($J215:CM215)&gt;=0))*ROUND(CN171-SUM($J215:CM215),1)</f>
        <v>0</v>
      </c>
      <c r="CO259" s="4">
        <f>N((CO171-SUM($J215:CN215)&gt;=0))*ROUND(CO171-SUM($J215:CN215),1)</f>
        <v>0</v>
      </c>
      <c r="CP259" s="4">
        <f>N((CP171-SUM($J215:CO215)&gt;=0))*ROUND(CP171-SUM($J215:CO215),1)</f>
        <v>0</v>
      </c>
      <c r="CQ259" s="4">
        <f>N((CQ171-SUM($J215:CP215)&gt;=0))*ROUND(CQ171-SUM($J215:CP215),1)</f>
        <v>0</v>
      </c>
      <c r="CR259" s="4">
        <f>N((CR171-SUM($J215:CQ215)&gt;=0))*ROUND(CR171-SUM($J215:CQ215),1)</f>
        <v>0</v>
      </c>
      <c r="CS259" s="4">
        <f>N((CS171-SUM($J215:CR215)&gt;=0))*ROUND(CS171-SUM($J215:CR215),1)</f>
        <v>0</v>
      </c>
      <c r="CT259" s="4">
        <f>N((CT171-SUM($J215:CS215)&gt;=0))*ROUND(CT171-SUM($J215:CS215),1)</f>
        <v>0</v>
      </c>
      <c r="CU259" s="4">
        <f>N((CU171-SUM($J215:CT215)&gt;=0))*ROUND(CU171-SUM($J215:CT215),1)</f>
        <v>0</v>
      </c>
      <c r="CV259" s="4">
        <f>N((CV171-SUM($J215:CU215)&gt;=0))*ROUND(CV171-SUM($J215:CU215),1)</f>
        <v>0</v>
      </c>
      <c r="CW259" s="4">
        <f>N((CW171-SUM($J215:CV215)&gt;=0))*ROUND(CW171-SUM($J215:CV215),1)</f>
        <v>0</v>
      </c>
      <c r="CX259" s="4">
        <f>N((CX171-SUM($J215:CW215)&gt;=0))*ROUND(CX171-SUM($J215:CW215),1)</f>
        <v>0</v>
      </c>
      <c r="CY259" s="4">
        <f>N((CY171-SUM($J215:CX215)&gt;=0))*ROUND(CY171-SUM($J215:CX215),1)</f>
        <v>0</v>
      </c>
      <c r="CZ259" s="4">
        <f>N((CZ171-SUM($J215:CY215)&gt;=0))*ROUND(CZ171-SUM($J215:CY215),1)</f>
        <v>0</v>
      </c>
      <c r="DA259" s="4">
        <f>N((DA171-SUM($J215:CZ215)&gt;=0))*ROUND(DA171-SUM($J215:CZ215),1)</f>
        <v>0</v>
      </c>
      <c r="DB259" s="4">
        <f>N((DB171-SUM($J215:DA215)&gt;=0))*ROUND(DB171-SUM($J215:DA215),1)</f>
        <v>0</v>
      </c>
      <c r="DC259" s="4">
        <f>N((DC171-SUM($J215:DB215)&gt;=0))*ROUND(DC171-SUM($J215:DB215),1)</f>
        <v>0</v>
      </c>
      <c r="DD259" s="4">
        <f>N((DD171-SUM($J215:DC215)&gt;=0))*ROUND(DD171-SUM($J215:DC215),1)</f>
        <v>0</v>
      </c>
      <c r="DE259" s="4">
        <f>N((DE171-SUM($J215:DD215)&gt;=0))*ROUND(DE171-SUM($J215:DD215),1)</f>
        <v>0</v>
      </c>
      <c r="DF259" s="4">
        <f>N((DF171-SUM($J215:DE215)&gt;=0))*ROUND(DF171-SUM($J215:DE215),1)</f>
        <v>0</v>
      </c>
      <c r="DG259" s="4">
        <f>N((DG171-SUM($J215:DF215)&gt;=0))*ROUND(DG171-SUM($J215:DF215),1)</f>
        <v>0</v>
      </c>
      <c r="DH259" s="4">
        <f>N((DH171-SUM($J215:DG215)&gt;=0))*ROUND(DH171-SUM($J215:DG215),1)</f>
        <v>0</v>
      </c>
      <c r="DI259" s="4">
        <f>N((DI171-SUM($J215:DH215)&gt;=0))*ROUND(DI171-SUM($J215:DH215),1)</f>
        <v>0</v>
      </c>
      <c r="DJ259" s="4">
        <f>N((DJ171-SUM($J215:DI215)&gt;=0))*ROUND(DJ171-SUM($J215:DI215),1)</f>
        <v>0</v>
      </c>
    </row>
    <row r="260" spans="1:114">
      <c r="B260" t="str">
        <f t="shared" si="80"/>
        <v>Создание / реконструкция объект №13</v>
      </c>
      <c r="G260" s="7" t="s">
        <v>0</v>
      </c>
      <c r="J260" s="4"/>
      <c r="K260" s="4">
        <f>N((K172-SUM($J216:J216)&gt;=0))*ROUND(K172-SUM($J216:J216),1)</f>
        <v>0</v>
      </c>
      <c r="L260" s="4">
        <f>N((L172-SUM($J216:K216)&gt;=0))*ROUND(L172-SUM($J216:K216),1)</f>
        <v>0</v>
      </c>
      <c r="M260" s="4">
        <f>N((M172-SUM($J216:L216)&gt;=0))*ROUND(M172-SUM($J216:L216),1)</f>
        <v>0</v>
      </c>
      <c r="N260" s="4">
        <f>N((N172-SUM($J216:M216)&gt;=0))*ROUND(N172-SUM($J216:M216),1)</f>
        <v>0</v>
      </c>
      <c r="O260" s="4">
        <f>N((O172-SUM($J216:N216)&gt;=0))*ROUND(O172-SUM($J216:N216),1)</f>
        <v>0</v>
      </c>
      <c r="P260" s="4">
        <f>N((P172-SUM($J216:O216)&gt;=0))*ROUND(P172-SUM($J216:O216),1)</f>
        <v>0</v>
      </c>
      <c r="Q260" s="4">
        <f>N((Q172-SUM($J216:P216)&gt;=0))*ROUND(Q172-SUM($J216:P216),1)</f>
        <v>0</v>
      </c>
      <c r="R260" s="4">
        <f>N((R172-SUM($J216:Q216)&gt;=0))*ROUND(R172-SUM($J216:Q216),1)</f>
        <v>0</v>
      </c>
      <c r="S260" s="4">
        <f>N((S172-SUM($J216:R216)&gt;=0))*ROUND(S172-SUM($J216:R216),1)</f>
        <v>0</v>
      </c>
      <c r="T260" s="4">
        <f>N((T172-SUM($J216:S216)&gt;=0))*ROUND(T172-SUM($J216:S216),1)</f>
        <v>0</v>
      </c>
      <c r="U260" s="4">
        <f>N((U172-SUM($J216:T216)&gt;=0))*ROUND(U172-SUM($J216:T216),1)</f>
        <v>0</v>
      </c>
      <c r="V260" s="4">
        <f>N((V172-SUM($J216:U216)&gt;=0))*ROUND(V172-SUM($J216:U216),1)</f>
        <v>0</v>
      </c>
      <c r="W260" s="4">
        <f>N((W172-SUM($J216:V216)&gt;=0))*ROUND(W172-SUM($J216:V216),1)</f>
        <v>0</v>
      </c>
      <c r="X260" s="4">
        <f>N((X172-SUM($J216:W216)&gt;=0))*ROUND(X172-SUM($J216:W216),1)</f>
        <v>0</v>
      </c>
      <c r="Y260" s="4">
        <f>N((Y172-SUM($J216:X216)&gt;=0))*ROUND(Y172-SUM($J216:X216),1)</f>
        <v>0</v>
      </c>
      <c r="Z260" s="4">
        <f>N((Z172-SUM($J216:Y216)&gt;=0))*ROUND(Z172-SUM($J216:Y216),1)</f>
        <v>0</v>
      </c>
      <c r="AA260" s="4">
        <f>N((AA172-SUM($J216:Z216)&gt;=0))*ROUND(AA172-SUM($J216:Z216),1)</f>
        <v>0</v>
      </c>
      <c r="AB260" s="4">
        <f>N((AB172-SUM($J216:AA216)&gt;=0))*ROUND(AB172-SUM($J216:AA216),1)</f>
        <v>0</v>
      </c>
      <c r="AC260" s="4">
        <f>N((AC172-SUM($J216:AB216)&gt;=0))*ROUND(AC172-SUM($J216:AB216),1)</f>
        <v>0</v>
      </c>
      <c r="AD260" s="4">
        <f>N((AD172-SUM($J216:AC216)&gt;=0))*ROUND(AD172-SUM($J216:AC216),1)</f>
        <v>0</v>
      </c>
      <c r="AE260" s="4">
        <f>N((AE172-SUM($J216:AD216)&gt;=0))*ROUND(AE172-SUM($J216:AD216),1)</f>
        <v>0</v>
      </c>
      <c r="AF260" s="4">
        <f>N((AF172-SUM($J216:AE216)&gt;=0))*ROUND(AF172-SUM($J216:AE216),1)</f>
        <v>0</v>
      </c>
      <c r="AG260" s="4">
        <f>N((AG172-SUM($J216:AF216)&gt;=0))*ROUND(AG172-SUM($J216:AF216),1)</f>
        <v>0</v>
      </c>
      <c r="AH260" s="4">
        <f>N((AH172-SUM($J216:AG216)&gt;=0))*ROUND(AH172-SUM($J216:AG216),1)</f>
        <v>0</v>
      </c>
      <c r="AI260" s="4">
        <f>N((AI172-SUM($J216:AH216)&gt;=0))*ROUND(AI172-SUM($J216:AH216),1)</f>
        <v>0</v>
      </c>
      <c r="AJ260" s="4">
        <f>N((AJ172-SUM($J216:AI216)&gt;=0))*ROUND(AJ172-SUM($J216:AI216),1)</f>
        <v>0</v>
      </c>
      <c r="AK260" s="4">
        <f>N((AK172-SUM($J216:AJ216)&gt;=0))*ROUND(AK172-SUM($J216:AJ216),1)</f>
        <v>0</v>
      </c>
      <c r="AL260" s="4">
        <f>N((AL172-SUM($J216:AK216)&gt;=0))*ROUND(AL172-SUM($J216:AK216),1)</f>
        <v>0</v>
      </c>
      <c r="AM260" s="4">
        <f>N((AM172-SUM($J216:AL216)&gt;=0))*ROUND(AM172-SUM($J216:AL216),1)</f>
        <v>0</v>
      </c>
      <c r="AN260" s="4">
        <f>N((AN172-SUM($J216:AM216)&gt;=0))*ROUND(AN172-SUM($J216:AM216),1)</f>
        <v>0</v>
      </c>
      <c r="AO260" s="4">
        <f>N((AO172-SUM($J216:AN216)&gt;=0))*ROUND(AO172-SUM($J216:AN216),1)</f>
        <v>0</v>
      </c>
      <c r="AP260" s="4">
        <f>N((AP172-SUM($J216:AO216)&gt;=0))*ROUND(AP172-SUM($J216:AO216),1)</f>
        <v>0</v>
      </c>
      <c r="AQ260" s="4">
        <f>N((AQ172-SUM($J216:AP216)&gt;=0))*ROUND(AQ172-SUM($J216:AP216),1)</f>
        <v>0</v>
      </c>
      <c r="AR260" s="4">
        <f>N((AR172-SUM($J216:AQ216)&gt;=0))*ROUND(AR172-SUM($J216:AQ216),1)</f>
        <v>0</v>
      </c>
      <c r="AS260" s="4">
        <f>N((AS172-SUM($J216:AR216)&gt;=0))*ROUND(AS172-SUM($J216:AR216),1)</f>
        <v>0</v>
      </c>
      <c r="AT260" s="4">
        <f>N((AT172-SUM($J216:AS216)&gt;=0))*ROUND(AT172-SUM($J216:AS216),1)</f>
        <v>0</v>
      </c>
      <c r="AU260" s="4">
        <f>N((AU172-SUM($J216:AT216)&gt;=0))*ROUND(AU172-SUM($J216:AT216),1)</f>
        <v>0</v>
      </c>
      <c r="AV260" s="4">
        <f>N((AV172-SUM($J216:AU216)&gt;=0))*ROUND(AV172-SUM($J216:AU216),1)</f>
        <v>0</v>
      </c>
      <c r="AW260" s="4">
        <f>N((AW172-SUM($J216:AV216)&gt;=0))*ROUND(AW172-SUM($J216:AV216),1)</f>
        <v>0</v>
      </c>
      <c r="AX260" s="4">
        <f>N((AX172-SUM($J216:AW216)&gt;=0))*ROUND(AX172-SUM($J216:AW216),1)</f>
        <v>0</v>
      </c>
      <c r="AY260" s="4">
        <f>N((AY172-SUM($J216:AX216)&gt;=0))*ROUND(AY172-SUM($J216:AX216),1)</f>
        <v>0</v>
      </c>
      <c r="AZ260" s="4">
        <f>N((AZ172-SUM($J216:AY216)&gt;=0))*ROUND(AZ172-SUM($J216:AY216),1)</f>
        <v>0</v>
      </c>
      <c r="BA260" s="4">
        <f>N((BA172-SUM($J216:AZ216)&gt;=0))*ROUND(BA172-SUM($J216:AZ216),1)</f>
        <v>0</v>
      </c>
      <c r="BB260" s="4">
        <f>N((BB172-SUM($J216:BA216)&gt;=0))*ROUND(BB172-SUM($J216:BA216),1)</f>
        <v>0</v>
      </c>
      <c r="BC260" s="4">
        <f>N((BC172-SUM($J216:BB216)&gt;=0))*ROUND(BC172-SUM($J216:BB216),1)</f>
        <v>0</v>
      </c>
      <c r="BD260" s="4">
        <f>N((BD172-SUM($J216:BC216)&gt;=0))*ROUND(BD172-SUM($J216:BC216),1)</f>
        <v>0</v>
      </c>
      <c r="BE260" s="4">
        <f>N((BE172-SUM($J216:BD216)&gt;=0))*ROUND(BE172-SUM($J216:BD216),1)</f>
        <v>0</v>
      </c>
      <c r="BF260" s="4">
        <f>N((BF172-SUM($J216:BE216)&gt;=0))*ROUND(BF172-SUM($J216:BE216),1)</f>
        <v>0</v>
      </c>
      <c r="BG260" s="4">
        <f>N((BG172-SUM($J216:BF216)&gt;=0))*ROUND(BG172-SUM($J216:BF216),1)</f>
        <v>0</v>
      </c>
      <c r="BH260" s="4">
        <f>N((BH172-SUM($J216:BG216)&gt;=0))*ROUND(BH172-SUM($J216:BG216),1)</f>
        <v>0</v>
      </c>
      <c r="BI260" s="4">
        <f>N((BI172-SUM($J216:BH216)&gt;=0))*ROUND(BI172-SUM($J216:BH216),1)</f>
        <v>0</v>
      </c>
      <c r="BJ260" s="4">
        <f>N((BJ172-SUM($J216:BI216)&gt;=0))*ROUND(BJ172-SUM($J216:BI216),1)</f>
        <v>0</v>
      </c>
      <c r="BK260" s="4">
        <f>N((BK172-SUM($J216:BJ216)&gt;=0))*ROUND(BK172-SUM($J216:BJ216),1)</f>
        <v>0</v>
      </c>
      <c r="BL260" s="4">
        <f>N((BL172-SUM($J216:BK216)&gt;=0))*ROUND(BL172-SUM($J216:BK216),1)</f>
        <v>0</v>
      </c>
      <c r="BM260" s="4">
        <f>N((BM172-SUM($J216:BL216)&gt;=0))*ROUND(BM172-SUM($J216:BL216),1)</f>
        <v>0</v>
      </c>
      <c r="BN260" s="4">
        <f>N((BN172-SUM($J216:BM216)&gt;=0))*ROUND(BN172-SUM($J216:BM216),1)</f>
        <v>0</v>
      </c>
      <c r="BO260" s="4">
        <f>N((BO172-SUM($J216:BN216)&gt;=0))*ROUND(BO172-SUM($J216:BN216),1)</f>
        <v>0</v>
      </c>
      <c r="BP260" s="4">
        <f>N((BP172-SUM($J216:BO216)&gt;=0))*ROUND(BP172-SUM($J216:BO216),1)</f>
        <v>0</v>
      </c>
      <c r="BQ260" s="4">
        <f>N((BQ172-SUM($J216:BP216)&gt;=0))*ROUND(BQ172-SUM($J216:BP216),1)</f>
        <v>0</v>
      </c>
      <c r="BR260" s="4">
        <f>N((BR172-SUM($J216:BQ216)&gt;=0))*ROUND(BR172-SUM($J216:BQ216),1)</f>
        <v>0</v>
      </c>
      <c r="BS260" s="4">
        <f>N((BS172-SUM($J216:BR216)&gt;=0))*ROUND(BS172-SUM($J216:BR216),1)</f>
        <v>0</v>
      </c>
      <c r="BT260" s="4">
        <f>N((BT172-SUM($J216:BS216)&gt;=0))*ROUND(BT172-SUM($J216:BS216),1)</f>
        <v>0</v>
      </c>
      <c r="BU260" s="4">
        <f>N((BU172-SUM($J216:BT216)&gt;=0))*ROUND(BU172-SUM($J216:BT216),1)</f>
        <v>0</v>
      </c>
      <c r="BV260" s="4">
        <f>N((BV172-SUM($J216:BU216)&gt;=0))*ROUND(BV172-SUM($J216:BU216),1)</f>
        <v>0</v>
      </c>
      <c r="BW260" s="4">
        <f>N((BW172-SUM($J216:BV216)&gt;=0))*ROUND(BW172-SUM($J216:BV216),1)</f>
        <v>0</v>
      </c>
      <c r="BX260" s="4">
        <f>N((BX172-SUM($J216:BW216)&gt;=0))*ROUND(BX172-SUM($J216:BW216),1)</f>
        <v>0</v>
      </c>
      <c r="BY260" s="4">
        <f>N((BY172-SUM($J216:BX216)&gt;=0))*ROUND(BY172-SUM($J216:BX216),1)</f>
        <v>0</v>
      </c>
      <c r="BZ260" s="4">
        <f>N((BZ172-SUM($J216:BY216)&gt;=0))*ROUND(BZ172-SUM($J216:BY216),1)</f>
        <v>0</v>
      </c>
      <c r="CA260" s="4">
        <f>N((CA172-SUM($J216:BZ216)&gt;=0))*ROUND(CA172-SUM($J216:BZ216),1)</f>
        <v>0</v>
      </c>
      <c r="CB260" s="4">
        <f>N((CB172-SUM($J216:CA216)&gt;=0))*ROUND(CB172-SUM($J216:CA216),1)</f>
        <v>0</v>
      </c>
      <c r="CC260" s="4">
        <f>N((CC172-SUM($J216:CB216)&gt;=0))*ROUND(CC172-SUM($J216:CB216),1)</f>
        <v>0</v>
      </c>
      <c r="CD260" s="4">
        <f>N((CD172-SUM($J216:CC216)&gt;=0))*ROUND(CD172-SUM($J216:CC216),1)</f>
        <v>0</v>
      </c>
      <c r="CE260" s="4">
        <f>N((CE172-SUM($J216:CD216)&gt;=0))*ROUND(CE172-SUM($J216:CD216),1)</f>
        <v>0</v>
      </c>
      <c r="CF260" s="4">
        <f>N((CF172-SUM($J216:CE216)&gt;=0))*ROUND(CF172-SUM($J216:CE216),1)</f>
        <v>0</v>
      </c>
      <c r="CG260" s="4">
        <f>N((CG172-SUM($J216:CF216)&gt;=0))*ROUND(CG172-SUM($J216:CF216),1)</f>
        <v>0</v>
      </c>
      <c r="CH260" s="4">
        <f>N((CH172-SUM($J216:CG216)&gt;=0))*ROUND(CH172-SUM($J216:CG216),1)</f>
        <v>0</v>
      </c>
      <c r="CI260" s="4">
        <f>N((CI172-SUM($J216:CH216)&gt;=0))*ROUND(CI172-SUM($J216:CH216),1)</f>
        <v>0</v>
      </c>
      <c r="CJ260" s="4">
        <f>N((CJ172-SUM($J216:CI216)&gt;=0))*ROUND(CJ172-SUM($J216:CI216),1)</f>
        <v>0</v>
      </c>
      <c r="CK260" s="4">
        <f>N((CK172-SUM($J216:CJ216)&gt;=0))*ROUND(CK172-SUM($J216:CJ216),1)</f>
        <v>0</v>
      </c>
      <c r="CL260" s="4">
        <f>N((CL172-SUM($J216:CK216)&gt;=0))*ROUND(CL172-SUM($J216:CK216),1)</f>
        <v>0</v>
      </c>
      <c r="CM260" s="4">
        <f>N((CM172-SUM($J216:CL216)&gt;=0))*ROUND(CM172-SUM($J216:CL216),1)</f>
        <v>0</v>
      </c>
      <c r="CN260" s="4">
        <f>N((CN172-SUM($J216:CM216)&gt;=0))*ROUND(CN172-SUM($J216:CM216),1)</f>
        <v>0</v>
      </c>
      <c r="CO260" s="4">
        <f>N((CO172-SUM($J216:CN216)&gt;=0))*ROUND(CO172-SUM($J216:CN216),1)</f>
        <v>0</v>
      </c>
      <c r="CP260" s="4">
        <f>N((CP172-SUM($J216:CO216)&gt;=0))*ROUND(CP172-SUM($J216:CO216),1)</f>
        <v>0</v>
      </c>
      <c r="CQ260" s="4">
        <f>N((CQ172-SUM($J216:CP216)&gt;=0))*ROUND(CQ172-SUM($J216:CP216),1)</f>
        <v>0</v>
      </c>
      <c r="CR260" s="4">
        <f>N((CR172-SUM($J216:CQ216)&gt;=0))*ROUND(CR172-SUM($J216:CQ216),1)</f>
        <v>0</v>
      </c>
      <c r="CS260" s="4">
        <f>N((CS172-SUM($J216:CR216)&gt;=0))*ROUND(CS172-SUM($J216:CR216),1)</f>
        <v>0</v>
      </c>
      <c r="CT260" s="4">
        <f>N((CT172-SUM($J216:CS216)&gt;=0))*ROUND(CT172-SUM($J216:CS216),1)</f>
        <v>0</v>
      </c>
      <c r="CU260" s="4">
        <f>N((CU172-SUM($J216:CT216)&gt;=0))*ROUND(CU172-SUM($J216:CT216),1)</f>
        <v>0</v>
      </c>
      <c r="CV260" s="4">
        <f>N((CV172-SUM($J216:CU216)&gt;=0))*ROUND(CV172-SUM($J216:CU216),1)</f>
        <v>0</v>
      </c>
      <c r="CW260" s="4">
        <f>N((CW172-SUM($J216:CV216)&gt;=0))*ROUND(CW172-SUM($J216:CV216),1)</f>
        <v>0</v>
      </c>
      <c r="CX260" s="4">
        <f>N((CX172-SUM($J216:CW216)&gt;=0))*ROUND(CX172-SUM($J216:CW216),1)</f>
        <v>0</v>
      </c>
      <c r="CY260" s="4">
        <f>N((CY172-SUM($J216:CX216)&gt;=0))*ROUND(CY172-SUM($J216:CX216),1)</f>
        <v>0</v>
      </c>
      <c r="CZ260" s="4">
        <f>N((CZ172-SUM($J216:CY216)&gt;=0))*ROUND(CZ172-SUM($J216:CY216),1)</f>
        <v>0</v>
      </c>
      <c r="DA260" s="4">
        <f>N((DA172-SUM($J216:CZ216)&gt;=0))*ROUND(DA172-SUM($J216:CZ216),1)</f>
        <v>0</v>
      </c>
      <c r="DB260" s="4">
        <f>N((DB172-SUM($J216:DA216)&gt;=0))*ROUND(DB172-SUM($J216:DA216),1)</f>
        <v>0</v>
      </c>
      <c r="DC260" s="4">
        <f>N((DC172-SUM($J216:DB216)&gt;=0))*ROUND(DC172-SUM($J216:DB216),1)</f>
        <v>0</v>
      </c>
      <c r="DD260" s="4">
        <f>N((DD172-SUM($J216:DC216)&gt;=0))*ROUND(DD172-SUM($J216:DC216),1)</f>
        <v>0</v>
      </c>
      <c r="DE260" s="4">
        <f>N((DE172-SUM($J216:DD216)&gt;=0))*ROUND(DE172-SUM($J216:DD216),1)</f>
        <v>0</v>
      </c>
      <c r="DF260" s="4">
        <f>N((DF172-SUM($J216:DE216)&gt;=0))*ROUND(DF172-SUM($J216:DE216),1)</f>
        <v>0</v>
      </c>
      <c r="DG260" s="4">
        <f>N((DG172-SUM($J216:DF216)&gt;=0))*ROUND(DG172-SUM($J216:DF216),1)</f>
        <v>0</v>
      </c>
      <c r="DH260" s="4">
        <f>N((DH172-SUM($J216:DG216)&gt;=0))*ROUND(DH172-SUM($J216:DG216),1)</f>
        <v>0</v>
      </c>
      <c r="DI260" s="4">
        <f>N((DI172-SUM($J216:DH216)&gt;=0))*ROUND(DI172-SUM($J216:DH216),1)</f>
        <v>0</v>
      </c>
      <c r="DJ260" s="4">
        <f>N((DJ172-SUM($J216:DI216)&gt;=0))*ROUND(DJ172-SUM($J216:DI216),1)</f>
        <v>0</v>
      </c>
    </row>
    <row r="261" spans="1:114">
      <c r="B261" t="str">
        <f t="shared" si="80"/>
        <v>Создание / реконструкция объект №14</v>
      </c>
      <c r="G261" s="7" t="s">
        <v>0</v>
      </c>
      <c r="J261" s="4"/>
      <c r="K261" s="4">
        <f>N((K173-SUM($J217:J217)&gt;=0))*ROUND(K173-SUM($J217:J217),1)</f>
        <v>0</v>
      </c>
      <c r="L261" s="4">
        <f>N((L173-SUM($J217:K217)&gt;=0))*ROUND(L173-SUM($J217:K217),1)</f>
        <v>0</v>
      </c>
      <c r="M261" s="4">
        <f>N((M173-SUM($J217:L217)&gt;=0))*ROUND(M173-SUM($J217:L217),1)</f>
        <v>0</v>
      </c>
      <c r="N261" s="4">
        <f>N((N173-SUM($J217:M217)&gt;=0))*ROUND(N173-SUM($J217:M217),1)</f>
        <v>0</v>
      </c>
      <c r="O261" s="4">
        <f>N((O173-SUM($J217:N217)&gt;=0))*ROUND(O173-SUM($J217:N217),1)</f>
        <v>0</v>
      </c>
      <c r="P261" s="4">
        <f>N((P173-SUM($J217:O217)&gt;=0))*ROUND(P173-SUM($J217:O217),1)</f>
        <v>0</v>
      </c>
      <c r="Q261" s="4">
        <f>N((Q173-SUM($J217:P217)&gt;=0))*ROUND(Q173-SUM($J217:P217),1)</f>
        <v>0</v>
      </c>
      <c r="R261" s="4">
        <f>N((R173-SUM($J217:Q217)&gt;=0))*ROUND(R173-SUM($J217:Q217),1)</f>
        <v>0</v>
      </c>
      <c r="S261" s="4">
        <f>N((S173-SUM($J217:R217)&gt;=0))*ROUND(S173-SUM($J217:R217),1)</f>
        <v>0</v>
      </c>
      <c r="T261" s="4">
        <f>N((T173-SUM($J217:S217)&gt;=0))*ROUND(T173-SUM($J217:S217),1)</f>
        <v>0</v>
      </c>
      <c r="U261" s="4">
        <f>N((U173-SUM($J217:T217)&gt;=0))*ROUND(U173-SUM($J217:T217),1)</f>
        <v>0</v>
      </c>
      <c r="V261" s="4">
        <f>N((V173-SUM($J217:U217)&gt;=0))*ROUND(V173-SUM($J217:U217),1)</f>
        <v>0</v>
      </c>
      <c r="W261" s="4">
        <f>N((W173-SUM($J217:V217)&gt;=0))*ROUND(W173-SUM($J217:V217),1)</f>
        <v>0</v>
      </c>
      <c r="X261" s="4">
        <f>N((X173-SUM($J217:W217)&gt;=0))*ROUND(X173-SUM($J217:W217),1)</f>
        <v>0</v>
      </c>
      <c r="Y261" s="4">
        <f>N((Y173-SUM($J217:X217)&gt;=0))*ROUND(Y173-SUM($J217:X217),1)</f>
        <v>0</v>
      </c>
      <c r="Z261" s="4">
        <f>N((Z173-SUM($J217:Y217)&gt;=0))*ROUND(Z173-SUM($J217:Y217),1)</f>
        <v>0</v>
      </c>
      <c r="AA261" s="4">
        <f>N((AA173-SUM($J217:Z217)&gt;=0))*ROUND(AA173-SUM($J217:Z217),1)</f>
        <v>0</v>
      </c>
      <c r="AB261" s="4">
        <f>N((AB173-SUM($J217:AA217)&gt;=0))*ROUND(AB173-SUM($J217:AA217),1)</f>
        <v>0</v>
      </c>
      <c r="AC261" s="4">
        <f>N((AC173-SUM($J217:AB217)&gt;=0))*ROUND(AC173-SUM($J217:AB217),1)</f>
        <v>0</v>
      </c>
      <c r="AD261" s="4">
        <f>N((AD173-SUM($J217:AC217)&gt;=0))*ROUND(AD173-SUM($J217:AC217),1)</f>
        <v>0</v>
      </c>
      <c r="AE261" s="4">
        <f>N((AE173-SUM($J217:AD217)&gt;=0))*ROUND(AE173-SUM($J217:AD217),1)</f>
        <v>0</v>
      </c>
      <c r="AF261" s="4">
        <f>N((AF173-SUM($J217:AE217)&gt;=0))*ROUND(AF173-SUM($J217:AE217),1)</f>
        <v>0</v>
      </c>
      <c r="AG261" s="4">
        <f>N((AG173-SUM($J217:AF217)&gt;=0))*ROUND(AG173-SUM($J217:AF217),1)</f>
        <v>0</v>
      </c>
      <c r="AH261" s="4">
        <f>N((AH173-SUM($J217:AG217)&gt;=0))*ROUND(AH173-SUM($J217:AG217),1)</f>
        <v>0</v>
      </c>
      <c r="AI261" s="4">
        <f>N((AI173-SUM($J217:AH217)&gt;=0))*ROUND(AI173-SUM($J217:AH217),1)</f>
        <v>0</v>
      </c>
      <c r="AJ261" s="4">
        <f>N((AJ173-SUM($J217:AI217)&gt;=0))*ROUND(AJ173-SUM($J217:AI217),1)</f>
        <v>0</v>
      </c>
      <c r="AK261" s="4">
        <f>N((AK173-SUM($J217:AJ217)&gt;=0))*ROUND(AK173-SUM($J217:AJ217),1)</f>
        <v>0</v>
      </c>
      <c r="AL261" s="4">
        <f>N((AL173-SUM($J217:AK217)&gt;=0))*ROUND(AL173-SUM($J217:AK217),1)</f>
        <v>0</v>
      </c>
      <c r="AM261" s="4">
        <f>N((AM173-SUM($J217:AL217)&gt;=0))*ROUND(AM173-SUM($J217:AL217),1)</f>
        <v>0</v>
      </c>
      <c r="AN261" s="4">
        <f>N((AN173-SUM($J217:AM217)&gt;=0))*ROUND(AN173-SUM($J217:AM217),1)</f>
        <v>0</v>
      </c>
      <c r="AO261" s="4">
        <f>N((AO173-SUM($J217:AN217)&gt;=0))*ROUND(AO173-SUM($J217:AN217),1)</f>
        <v>0</v>
      </c>
      <c r="AP261" s="4">
        <f>N((AP173-SUM($J217:AO217)&gt;=0))*ROUND(AP173-SUM($J217:AO217),1)</f>
        <v>0</v>
      </c>
      <c r="AQ261" s="4">
        <f>N((AQ173-SUM($J217:AP217)&gt;=0))*ROUND(AQ173-SUM($J217:AP217),1)</f>
        <v>0</v>
      </c>
      <c r="AR261" s="4">
        <f>N((AR173-SUM($J217:AQ217)&gt;=0))*ROUND(AR173-SUM($J217:AQ217),1)</f>
        <v>0</v>
      </c>
      <c r="AS261" s="4">
        <f>N((AS173-SUM($J217:AR217)&gt;=0))*ROUND(AS173-SUM($J217:AR217),1)</f>
        <v>0</v>
      </c>
      <c r="AT261" s="4">
        <f>N((AT173-SUM($J217:AS217)&gt;=0))*ROUND(AT173-SUM($J217:AS217),1)</f>
        <v>0</v>
      </c>
      <c r="AU261" s="4">
        <f>N((AU173-SUM($J217:AT217)&gt;=0))*ROUND(AU173-SUM($J217:AT217),1)</f>
        <v>0</v>
      </c>
      <c r="AV261" s="4">
        <f>N((AV173-SUM($J217:AU217)&gt;=0))*ROUND(AV173-SUM($J217:AU217),1)</f>
        <v>0</v>
      </c>
      <c r="AW261" s="4">
        <f>N((AW173-SUM($J217:AV217)&gt;=0))*ROUND(AW173-SUM($J217:AV217),1)</f>
        <v>0</v>
      </c>
      <c r="AX261" s="4">
        <f>N((AX173-SUM($J217:AW217)&gt;=0))*ROUND(AX173-SUM($J217:AW217),1)</f>
        <v>0</v>
      </c>
      <c r="AY261" s="4">
        <f>N((AY173-SUM($J217:AX217)&gt;=0))*ROUND(AY173-SUM($J217:AX217),1)</f>
        <v>0</v>
      </c>
      <c r="AZ261" s="4">
        <f>N((AZ173-SUM($J217:AY217)&gt;=0))*ROUND(AZ173-SUM($J217:AY217),1)</f>
        <v>0</v>
      </c>
      <c r="BA261" s="4">
        <f>N((BA173-SUM($J217:AZ217)&gt;=0))*ROUND(BA173-SUM($J217:AZ217),1)</f>
        <v>0</v>
      </c>
      <c r="BB261" s="4">
        <f>N((BB173-SUM($J217:BA217)&gt;=0))*ROUND(BB173-SUM($J217:BA217),1)</f>
        <v>0</v>
      </c>
      <c r="BC261" s="4">
        <f>N((BC173-SUM($J217:BB217)&gt;=0))*ROUND(BC173-SUM($J217:BB217),1)</f>
        <v>0</v>
      </c>
      <c r="BD261" s="4">
        <f>N((BD173-SUM($J217:BC217)&gt;=0))*ROUND(BD173-SUM($J217:BC217),1)</f>
        <v>0</v>
      </c>
      <c r="BE261" s="4">
        <f>N((BE173-SUM($J217:BD217)&gt;=0))*ROUND(BE173-SUM($J217:BD217),1)</f>
        <v>0</v>
      </c>
      <c r="BF261" s="4">
        <f>N((BF173-SUM($J217:BE217)&gt;=0))*ROUND(BF173-SUM($J217:BE217),1)</f>
        <v>0</v>
      </c>
      <c r="BG261" s="4">
        <f>N((BG173-SUM($J217:BF217)&gt;=0))*ROUND(BG173-SUM($J217:BF217),1)</f>
        <v>0</v>
      </c>
      <c r="BH261" s="4">
        <f>N((BH173-SUM($J217:BG217)&gt;=0))*ROUND(BH173-SUM($J217:BG217),1)</f>
        <v>0</v>
      </c>
      <c r="BI261" s="4">
        <f>N((BI173-SUM($J217:BH217)&gt;=0))*ROUND(BI173-SUM($J217:BH217),1)</f>
        <v>0</v>
      </c>
      <c r="BJ261" s="4">
        <f>N((BJ173-SUM($J217:BI217)&gt;=0))*ROUND(BJ173-SUM($J217:BI217),1)</f>
        <v>0</v>
      </c>
      <c r="BK261" s="4">
        <f>N((BK173-SUM($J217:BJ217)&gt;=0))*ROUND(BK173-SUM($J217:BJ217),1)</f>
        <v>0</v>
      </c>
      <c r="BL261" s="4">
        <f>N((BL173-SUM($J217:BK217)&gt;=0))*ROUND(BL173-SUM($J217:BK217),1)</f>
        <v>0</v>
      </c>
      <c r="BM261" s="4">
        <f>N((BM173-SUM($J217:BL217)&gt;=0))*ROUND(BM173-SUM($J217:BL217),1)</f>
        <v>0</v>
      </c>
      <c r="BN261" s="4">
        <f>N((BN173-SUM($J217:BM217)&gt;=0))*ROUND(BN173-SUM($J217:BM217),1)</f>
        <v>0</v>
      </c>
      <c r="BO261" s="4">
        <f>N((BO173-SUM($J217:BN217)&gt;=0))*ROUND(BO173-SUM($J217:BN217),1)</f>
        <v>0</v>
      </c>
      <c r="BP261" s="4">
        <f>N((BP173-SUM($J217:BO217)&gt;=0))*ROUND(BP173-SUM($J217:BO217),1)</f>
        <v>0</v>
      </c>
      <c r="BQ261" s="4">
        <f>N((BQ173-SUM($J217:BP217)&gt;=0))*ROUND(BQ173-SUM($J217:BP217),1)</f>
        <v>0</v>
      </c>
      <c r="BR261" s="4">
        <f>N((BR173-SUM($J217:BQ217)&gt;=0))*ROUND(BR173-SUM($J217:BQ217),1)</f>
        <v>0</v>
      </c>
      <c r="BS261" s="4">
        <f>N((BS173-SUM($J217:BR217)&gt;=0))*ROUND(BS173-SUM($J217:BR217),1)</f>
        <v>0</v>
      </c>
      <c r="BT261" s="4">
        <f>N((BT173-SUM($J217:BS217)&gt;=0))*ROUND(BT173-SUM($J217:BS217),1)</f>
        <v>0</v>
      </c>
      <c r="BU261" s="4">
        <f>N((BU173-SUM($J217:BT217)&gt;=0))*ROUND(BU173-SUM($J217:BT217),1)</f>
        <v>0</v>
      </c>
      <c r="BV261" s="4">
        <f>N((BV173-SUM($J217:BU217)&gt;=0))*ROUND(BV173-SUM($J217:BU217),1)</f>
        <v>0</v>
      </c>
      <c r="BW261" s="4">
        <f>N((BW173-SUM($J217:BV217)&gt;=0))*ROUND(BW173-SUM($J217:BV217),1)</f>
        <v>0</v>
      </c>
      <c r="BX261" s="4">
        <f>N((BX173-SUM($J217:BW217)&gt;=0))*ROUND(BX173-SUM($J217:BW217),1)</f>
        <v>0</v>
      </c>
      <c r="BY261" s="4">
        <f>N((BY173-SUM($J217:BX217)&gt;=0))*ROUND(BY173-SUM($J217:BX217),1)</f>
        <v>0</v>
      </c>
      <c r="BZ261" s="4">
        <f>N((BZ173-SUM($J217:BY217)&gt;=0))*ROUND(BZ173-SUM($J217:BY217),1)</f>
        <v>0</v>
      </c>
      <c r="CA261" s="4">
        <f>N((CA173-SUM($J217:BZ217)&gt;=0))*ROUND(CA173-SUM($J217:BZ217),1)</f>
        <v>0</v>
      </c>
      <c r="CB261" s="4">
        <f>N((CB173-SUM($J217:CA217)&gt;=0))*ROUND(CB173-SUM($J217:CA217),1)</f>
        <v>0</v>
      </c>
      <c r="CC261" s="4">
        <f>N((CC173-SUM($J217:CB217)&gt;=0))*ROUND(CC173-SUM($J217:CB217),1)</f>
        <v>0</v>
      </c>
      <c r="CD261" s="4">
        <f>N((CD173-SUM($J217:CC217)&gt;=0))*ROUND(CD173-SUM($J217:CC217),1)</f>
        <v>0</v>
      </c>
      <c r="CE261" s="4">
        <f>N((CE173-SUM($J217:CD217)&gt;=0))*ROUND(CE173-SUM($J217:CD217),1)</f>
        <v>0</v>
      </c>
      <c r="CF261" s="4">
        <f>N((CF173-SUM($J217:CE217)&gt;=0))*ROUND(CF173-SUM($J217:CE217),1)</f>
        <v>0</v>
      </c>
      <c r="CG261" s="4">
        <f>N((CG173-SUM($J217:CF217)&gt;=0))*ROUND(CG173-SUM($J217:CF217),1)</f>
        <v>0</v>
      </c>
      <c r="CH261" s="4">
        <f>N((CH173-SUM($J217:CG217)&gt;=0))*ROUND(CH173-SUM($J217:CG217),1)</f>
        <v>0</v>
      </c>
      <c r="CI261" s="4">
        <f>N((CI173-SUM($J217:CH217)&gt;=0))*ROUND(CI173-SUM($J217:CH217),1)</f>
        <v>0</v>
      </c>
      <c r="CJ261" s="4">
        <f>N((CJ173-SUM($J217:CI217)&gt;=0))*ROUND(CJ173-SUM($J217:CI217),1)</f>
        <v>0</v>
      </c>
      <c r="CK261" s="4">
        <f>N((CK173-SUM($J217:CJ217)&gt;=0))*ROUND(CK173-SUM($J217:CJ217),1)</f>
        <v>0</v>
      </c>
      <c r="CL261" s="4">
        <f>N((CL173-SUM($J217:CK217)&gt;=0))*ROUND(CL173-SUM($J217:CK217),1)</f>
        <v>0</v>
      </c>
      <c r="CM261" s="4">
        <f>N((CM173-SUM($J217:CL217)&gt;=0))*ROUND(CM173-SUM($J217:CL217),1)</f>
        <v>0</v>
      </c>
      <c r="CN261" s="4">
        <f>N((CN173-SUM($J217:CM217)&gt;=0))*ROUND(CN173-SUM($J217:CM217),1)</f>
        <v>0</v>
      </c>
      <c r="CO261" s="4">
        <f>N((CO173-SUM($J217:CN217)&gt;=0))*ROUND(CO173-SUM($J217:CN217),1)</f>
        <v>0</v>
      </c>
      <c r="CP261" s="4">
        <f>N((CP173-SUM($J217:CO217)&gt;=0))*ROUND(CP173-SUM($J217:CO217),1)</f>
        <v>0</v>
      </c>
      <c r="CQ261" s="4">
        <f>N((CQ173-SUM($J217:CP217)&gt;=0))*ROUND(CQ173-SUM($J217:CP217),1)</f>
        <v>0</v>
      </c>
      <c r="CR261" s="4">
        <f>N((CR173-SUM($J217:CQ217)&gt;=0))*ROUND(CR173-SUM($J217:CQ217),1)</f>
        <v>0</v>
      </c>
      <c r="CS261" s="4">
        <f>N((CS173-SUM($J217:CR217)&gt;=0))*ROUND(CS173-SUM($J217:CR217),1)</f>
        <v>0</v>
      </c>
      <c r="CT261" s="4">
        <f>N((CT173-SUM($J217:CS217)&gt;=0))*ROUND(CT173-SUM($J217:CS217),1)</f>
        <v>0</v>
      </c>
      <c r="CU261" s="4">
        <f>N((CU173-SUM($J217:CT217)&gt;=0))*ROUND(CU173-SUM($J217:CT217),1)</f>
        <v>0</v>
      </c>
      <c r="CV261" s="4">
        <f>N((CV173-SUM($J217:CU217)&gt;=0))*ROUND(CV173-SUM($J217:CU217),1)</f>
        <v>0</v>
      </c>
      <c r="CW261" s="4">
        <f>N((CW173-SUM($J217:CV217)&gt;=0))*ROUND(CW173-SUM($J217:CV217),1)</f>
        <v>0</v>
      </c>
      <c r="CX261" s="4">
        <f>N((CX173-SUM($J217:CW217)&gt;=0))*ROUND(CX173-SUM($J217:CW217),1)</f>
        <v>0</v>
      </c>
      <c r="CY261" s="4">
        <f>N((CY173-SUM($J217:CX217)&gt;=0))*ROUND(CY173-SUM($J217:CX217),1)</f>
        <v>0</v>
      </c>
      <c r="CZ261" s="4">
        <f>N((CZ173-SUM($J217:CY217)&gt;=0))*ROUND(CZ173-SUM($J217:CY217),1)</f>
        <v>0</v>
      </c>
      <c r="DA261" s="4">
        <f>N((DA173-SUM($J217:CZ217)&gt;=0))*ROUND(DA173-SUM($J217:CZ217),1)</f>
        <v>0</v>
      </c>
      <c r="DB261" s="4">
        <f>N((DB173-SUM($J217:DA217)&gt;=0))*ROUND(DB173-SUM($J217:DA217),1)</f>
        <v>0</v>
      </c>
      <c r="DC261" s="4">
        <f>N((DC173-SUM($J217:DB217)&gt;=0))*ROUND(DC173-SUM($J217:DB217),1)</f>
        <v>0</v>
      </c>
      <c r="DD261" s="4">
        <f>N((DD173-SUM($J217:DC217)&gt;=0))*ROUND(DD173-SUM($J217:DC217),1)</f>
        <v>0</v>
      </c>
      <c r="DE261" s="4">
        <f>N((DE173-SUM($J217:DD217)&gt;=0))*ROUND(DE173-SUM($J217:DD217),1)</f>
        <v>0</v>
      </c>
      <c r="DF261" s="4">
        <f>N((DF173-SUM($J217:DE217)&gt;=0))*ROUND(DF173-SUM($J217:DE217),1)</f>
        <v>0</v>
      </c>
      <c r="DG261" s="4">
        <f>N((DG173-SUM($J217:DF217)&gt;=0))*ROUND(DG173-SUM($J217:DF217),1)</f>
        <v>0</v>
      </c>
      <c r="DH261" s="4">
        <f>N((DH173-SUM($J217:DG217)&gt;=0))*ROUND(DH173-SUM($J217:DG217),1)</f>
        <v>0</v>
      </c>
      <c r="DI261" s="4">
        <f>N((DI173-SUM($J217:DH217)&gt;=0))*ROUND(DI173-SUM($J217:DH217),1)</f>
        <v>0</v>
      </c>
      <c r="DJ261" s="4">
        <f>N((DJ173-SUM($J217:DI217)&gt;=0))*ROUND(DJ173-SUM($J217:DI217),1)</f>
        <v>0</v>
      </c>
    </row>
    <row r="262" spans="1:114">
      <c r="B262" t="str">
        <f t="shared" si="80"/>
        <v>Создание / реконструкция объект №15</v>
      </c>
      <c r="G262" s="7" t="s">
        <v>0</v>
      </c>
      <c r="J262" s="4"/>
      <c r="K262" s="4">
        <f>N((K174-SUM($J218:J218)&gt;=0))*ROUND(K174-SUM($J218:J218),1)</f>
        <v>0</v>
      </c>
      <c r="L262" s="4">
        <f>N((L174-SUM($J218:K218)&gt;=0))*ROUND(L174-SUM($J218:K218),1)</f>
        <v>0</v>
      </c>
      <c r="M262" s="4">
        <f>N((M174-SUM($J218:L218)&gt;=0))*ROUND(M174-SUM($J218:L218),1)</f>
        <v>0</v>
      </c>
      <c r="N262" s="4">
        <f>N((N174-SUM($J218:M218)&gt;=0))*ROUND(N174-SUM($J218:M218),1)</f>
        <v>0</v>
      </c>
      <c r="O262" s="4">
        <f>N((O174-SUM($J218:N218)&gt;=0))*ROUND(O174-SUM($J218:N218),1)</f>
        <v>0</v>
      </c>
      <c r="P262" s="4">
        <f>N((P174-SUM($J218:O218)&gt;=0))*ROUND(P174-SUM($J218:O218),1)</f>
        <v>0</v>
      </c>
      <c r="Q262" s="4">
        <f>N((Q174-SUM($J218:P218)&gt;=0))*ROUND(Q174-SUM($J218:P218),1)</f>
        <v>0</v>
      </c>
      <c r="R262" s="4">
        <f>N((R174-SUM($J218:Q218)&gt;=0))*ROUND(R174-SUM($J218:Q218),1)</f>
        <v>0</v>
      </c>
      <c r="S262" s="4">
        <f>N((S174-SUM($J218:R218)&gt;=0))*ROUND(S174-SUM($J218:R218),1)</f>
        <v>0</v>
      </c>
      <c r="T262" s="4">
        <f>N((T174-SUM($J218:S218)&gt;=0))*ROUND(T174-SUM($J218:S218),1)</f>
        <v>0</v>
      </c>
      <c r="U262" s="4">
        <f>N((U174-SUM($J218:T218)&gt;=0))*ROUND(U174-SUM($J218:T218),1)</f>
        <v>0</v>
      </c>
      <c r="V262" s="4">
        <f>N((V174-SUM($J218:U218)&gt;=0))*ROUND(V174-SUM($J218:U218),1)</f>
        <v>0</v>
      </c>
      <c r="W262" s="4">
        <f>N((W174-SUM($J218:V218)&gt;=0))*ROUND(W174-SUM($J218:V218),1)</f>
        <v>0</v>
      </c>
      <c r="X262" s="4">
        <f>N((X174-SUM($J218:W218)&gt;=0))*ROUND(X174-SUM($J218:W218),1)</f>
        <v>0</v>
      </c>
      <c r="Y262" s="4">
        <f>N((Y174-SUM($J218:X218)&gt;=0))*ROUND(Y174-SUM($J218:X218),1)</f>
        <v>0</v>
      </c>
      <c r="Z262" s="4">
        <f>N((Z174-SUM($J218:Y218)&gt;=0))*ROUND(Z174-SUM($J218:Y218),1)</f>
        <v>0</v>
      </c>
      <c r="AA262" s="4">
        <f>N((AA174-SUM($J218:Z218)&gt;=0))*ROUND(AA174-SUM($J218:Z218),1)</f>
        <v>0</v>
      </c>
      <c r="AB262" s="4">
        <f>N((AB174-SUM($J218:AA218)&gt;=0))*ROUND(AB174-SUM($J218:AA218),1)</f>
        <v>0</v>
      </c>
      <c r="AC262" s="4">
        <f>N((AC174-SUM($J218:AB218)&gt;=0))*ROUND(AC174-SUM($J218:AB218),1)</f>
        <v>0</v>
      </c>
      <c r="AD262" s="4">
        <f>N((AD174-SUM($J218:AC218)&gt;=0))*ROUND(AD174-SUM($J218:AC218),1)</f>
        <v>0</v>
      </c>
      <c r="AE262" s="4">
        <f>N((AE174-SUM($J218:AD218)&gt;=0))*ROUND(AE174-SUM($J218:AD218),1)</f>
        <v>0</v>
      </c>
      <c r="AF262" s="4">
        <f>N((AF174-SUM($J218:AE218)&gt;=0))*ROUND(AF174-SUM($J218:AE218),1)</f>
        <v>0</v>
      </c>
      <c r="AG262" s="4">
        <f>N((AG174-SUM($J218:AF218)&gt;=0))*ROUND(AG174-SUM($J218:AF218),1)</f>
        <v>0</v>
      </c>
      <c r="AH262" s="4">
        <f>N((AH174-SUM($J218:AG218)&gt;=0))*ROUND(AH174-SUM($J218:AG218),1)</f>
        <v>0</v>
      </c>
      <c r="AI262" s="4">
        <f>N((AI174-SUM($J218:AH218)&gt;=0))*ROUND(AI174-SUM($J218:AH218),1)</f>
        <v>0</v>
      </c>
      <c r="AJ262" s="4">
        <f>N((AJ174-SUM($J218:AI218)&gt;=0))*ROUND(AJ174-SUM($J218:AI218),1)</f>
        <v>0</v>
      </c>
      <c r="AK262" s="4">
        <f>N((AK174-SUM($J218:AJ218)&gt;=0))*ROUND(AK174-SUM($J218:AJ218),1)</f>
        <v>0</v>
      </c>
      <c r="AL262" s="4">
        <f>N((AL174-SUM($J218:AK218)&gt;=0))*ROUND(AL174-SUM($J218:AK218),1)</f>
        <v>0</v>
      </c>
      <c r="AM262" s="4">
        <f>N((AM174-SUM($J218:AL218)&gt;=0))*ROUND(AM174-SUM($J218:AL218),1)</f>
        <v>0</v>
      </c>
      <c r="AN262" s="4">
        <f>N((AN174-SUM($J218:AM218)&gt;=0))*ROUND(AN174-SUM($J218:AM218),1)</f>
        <v>0</v>
      </c>
      <c r="AO262" s="4">
        <f>N((AO174-SUM($J218:AN218)&gt;=0))*ROUND(AO174-SUM($J218:AN218),1)</f>
        <v>0</v>
      </c>
      <c r="AP262" s="4">
        <f>N((AP174-SUM($J218:AO218)&gt;=0))*ROUND(AP174-SUM($J218:AO218),1)</f>
        <v>0</v>
      </c>
      <c r="AQ262" s="4">
        <f>N((AQ174-SUM($J218:AP218)&gt;=0))*ROUND(AQ174-SUM($J218:AP218),1)</f>
        <v>0</v>
      </c>
      <c r="AR262" s="4">
        <f>N((AR174-SUM($J218:AQ218)&gt;=0))*ROUND(AR174-SUM($J218:AQ218),1)</f>
        <v>0</v>
      </c>
      <c r="AS262" s="4">
        <f>N((AS174-SUM($J218:AR218)&gt;=0))*ROUND(AS174-SUM($J218:AR218),1)</f>
        <v>0</v>
      </c>
      <c r="AT262" s="4">
        <f>N((AT174-SUM($J218:AS218)&gt;=0))*ROUND(AT174-SUM($J218:AS218),1)</f>
        <v>0</v>
      </c>
      <c r="AU262" s="4">
        <f>N((AU174-SUM($J218:AT218)&gt;=0))*ROUND(AU174-SUM($J218:AT218),1)</f>
        <v>0</v>
      </c>
      <c r="AV262" s="4">
        <f>N((AV174-SUM($J218:AU218)&gt;=0))*ROUND(AV174-SUM($J218:AU218),1)</f>
        <v>0</v>
      </c>
      <c r="AW262" s="4">
        <f>N((AW174-SUM($J218:AV218)&gt;=0))*ROUND(AW174-SUM($J218:AV218),1)</f>
        <v>0</v>
      </c>
      <c r="AX262" s="4">
        <f>N((AX174-SUM($J218:AW218)&gt;=0))*ROUND(AX174-SUM($J218:AW218),1)</f>
        <v>0</v>
      </c>
      <c r="AY262" s="4">
        <f>N((AY174-SUM($J218:AX218)&gt;=0))*ROUND(AY174-SUM($J218:AX218),1)</f>
        <v>0</v>
      </c>
      <c r="AZ262" s="4">
        <f>N((AZ174-SUM($J218:AY218)&gt;=0))*ROUND(AZ174-SUM($J218:AY218),1)</f>
        <v>0</v>
      </c>
      <c r="BA262" s="4">
        <f>N((BA174-SUM($J218:AZ218)&gt;=0))*ROUND(BA174-SUM($J218:AZ218),1)</f>
        <v>0</v>
      </c>
      <c r="BB262" s="4">
        <f>N((BB174-SUM($J218:BA218)&gt;=0))*ROUND(BB174-SUM($J218:BA218),1)</f>
        <v>0</v>
      </c>
      <c r="BC262" s="4">
        <f>N((BC174-SUM($J218:BB218)&gt;=0))*ROUND(BC174-SUM($J218:BB218),1)</f>
        <v>0</v>
      </c>
      <c r="BD262" s="4">
        <f>N((BD174-SUM($J218:BC218)&gt;=0))*ROUND(BD174-SUM($J218:BC218),1)</f>
        <v>0</v>
      </c>
      <c r="BE262" s="4">
        <f>N((BE174-SUM($J218:BD218)&gt;=0))*ROUND(BE174-SUM($J218:BD218),1)</f>
        <v>0</v>
      </c>
      <c r="BF262" s="4">
        <f>N((BF174-SUM($J218:BE218)&gt;=0))*ROUND(BF174-SUM($J218:BE218),1)</f>
        <v>0</v>
      </c>
      <c r="BG262" s="4">
        <f>N((BG174-SUM($J218:BF218)&gt;=0))*ROUND(BG174-SUM($J218:BF218),1)</f>
        <v>0</v>
      </c>
      <c r="BH262" s="4">
        <f>N((BH174-SUM($J218:BG218)&gt;=0))*ROUND(BH174-SUM($J218:BG218),1)</f>
        <v>0</v>
      </c>
      <c r="BI262" s="4">
        <f>N((BI174-SUM($J218:BH218)&gt;=0))*ROUND(BI174-SUM($J218:BH218),1)</f>
        <v>0</v>
      </c>
      <c r="BJ262" s="4">
        <f>N((BJ174-SUM($J218:BI218)&gt;=0))*ROUND(BJ174-SUM($J218:BI218),1)</f>
        <v>0</v>
      </c>
      <c r="BK262" s="4">
        <f>N((BK174-SUM($J218:BJ218)&gt;=0))*ROUND(BK174-SUM($J218:BJ218),1)</f>
        <v>0</v>
      </c>
      <c r="BL262" s="4">
        <f>N((BL174-SUM($J218:BK218)&gt;=0))*ROUND(BL174-SUM($J218:BK218),1)</f>
        <v>0</v>
      </c>
      <c r="BM262" s="4">
        <f>N((BM174-SUM($J218:BL218)&gt;=0))*ROUND(BM174-SUM($J218:BL218),1)</f>
        <v>0</v>
      </c>
      <c r="BN262" s="4">
        <f>N((BN174-SUM($J218:BM218)&gt;=0))*ROUND(BN174-SUM($J218:BM218),1)</f>
        <v>0</v>
      </c>
      <c r="BO262" s="4">
        <f>N((BO174-SUM($J218:BN218)&gt;=0))*ROUND(BO174-SUM($J218:BN218),1)</f>
        <v>0</v>
      </c>
      <c r="BP262" s="4">
        <f>N((BP174-SUM($J218:BO218)&gt;=0))*ROUND(BP174-SUM($J218:BO218),1)</f>
        <v>0</v>
      </c>
      <c r="BQ262" s="4">
        <f>N((BQ174-SUM($J218:BP218)&gt;=0))*ROUND(BQ174-SUM($J218:BP218),1)</f>
        <v>0</v>
      </c>
      <c r="BR262" s="4">
        <f>N((BR174-SUM($J218:BQ218)&gt;=0))*ROUND(BR174-SUM($J218:BQ218),1)</f>
        <v>0</v>
      </c>
      <c r="BS262" s="4">
        <f>N((BS174-SUM($J218:BR218)&gt;=0))*ROUND(BS174-SUM($J218:BR218),1)</f>
        <v>0</v>
      </c>
      <c r="BT262" s="4">
        <f>N((BT174-SUM($J218:BS218)&gt;=0))*ROUND(BT174-SUM($J218:BS218),1)</f>
        <v>0</v>
      </c>
      <c r="BU262" s="4">
        <f>N((BU174-SUM($J218:BT218)&gt;=0))*ROUND(BU174-SUM($J218:BT218),1)</f>
        <v>0</v>
      </c>
      <c r="BV262" s="4">
        <f>N((BV174-SUM($J218:BU218)&gt;=0))*ROUND(BV174-SUM($J218:BU218),1)</f>
        <v>0</v>
      </c>
      <c r="BW262" s="4">
        <f>N((BW174-SUM($J218:BV218)&gt;=0))*ROUND(BW174-SUM($J218:BV218),1)</f>
        <v>0</v>
      </c>
      <c r="BX262" s="4">
        <f>N((BX174-SUM($J218:BW218)&gt;=0))*ROUND(BX174-SUM($J218:BW218),1)</f>
        <v>0</v>
      </c>
      <c r="BY262" s="4">
        <f>N((BY174-SUM($J218:BX218)&gt;=0))*ROUND(BY174-SUM($J218:BX218),1)</f>
        <v>0</v>
      </c>
      <c r="BZ262" s="4">
        <f>N((BZ174-SUM($J218:BY218)&gt;=0))*ROUND(BZ174-SUM($J218:BY218),1)</f>
        <v>0</v>
      </c>
      <c r="CA262" s="4">
        <f>N((CA174-SUM($J218:BZ218)&gt;=0))*ROUND(CA174-SUM($J218:BZ218),1)</f>
        <v>0</v>
      </c>
      <c r="CB262" s="4">
        <f>N((CB174-SUM($J218:CA218)&gt;=0))*ROUND(CB174-SUM($J218:CA218),1)</f>
        <v>0</v>
      </c>
      <c r="CC262" s="4">
        <f>N((CC174-SUM($J218:CB218)&gt;=0))*ROUND(CC174-SUM($J218:CB218),1)</f>
        <v>0</v>
      </c>
      <c r="CD262" s="4">
        <f>N((CD174-SUM($J218:CC218)&gt;=0))*ROUND(CD174-SUM($J218:CC218),1)</f>
        <v>0</v>
      </c>
      <c r="CE262" s="4">
        <f>N((CE174-SUM($J218:CD218)&gt;=0))*ROUND(CE174-SUM($J218:CD218),1)</f>
        <v>0</v>
      </c>
      <c r="CF262" s="4">
        <f>N((CF174-SUM($J218:CE218)&gt;=0))*ROUND(CF174-SUM($J218:CE218),1)</f>
        <v>0</v>
      </c>
      <c r="CG262" s="4">
        <f>N((CG174-SUM($J218:CF218)&gt;=0))*ROUND(CG174-SUM($J218:CF218),1)</f>
        <v>0</v>
      </c>
      <c r="CH262" s="4">
        <f>N((CH174-SUM($J218:CG218)&gt;=0))*ROUND(CH174-SUM($J218:CG218),1)</f>
        <v>0</v>
      </c>
      <c r="CI262" s="4">
        <f>N((CI174-SUM($J218:CH218)&gt;=0))*ROUND(CI174-SUM($J218:CH218),1)</f>
        <v>0</v>
      </c>
      <c r="CJ262" s="4">
        <f>N((CJ174-SUM($J218:CI218)&gt;=0))*ROUND(CJ174-SUM($J218:CI218),1)</f>
        <v>0</v>
      </c>
      <c r="CK262" s="4">
        <f>N((CK174-SUM($J218:CJ218)&gt;=0))*ROUND(CK174-SUM($J218:CJ218),1)</f>
        <v>0</v>
      </c>
      <c r="CL262" s="4">
        <f>N((CL174-SUM($J218:CK218)&gt;=0))*ROUND(CL174-SUM($J218:CK218),1)</f>
        <v>0</v>
      </c>
      <c r="CM262" s="4">
        <f>N((CM174-SUM($J218:CL218)&gt;=0))*ROUND(CM174-SUM($J218:CL218),1)</f>
        <v>0</v>
      </c>
      <c r="CN262" s="4">
        <f>N((CN174-SUM($J218:CM218)&gt;=0))*ROUND(CN174-SUM($J218:CM218),1)</f>
        <v>0</v>
      </c>
      <c r="CO262" s="4">
        <f>N((CO174-SUM($J218:CN218)&gt;=0))*ROUND(CO174-SUM($J218:CN218),1)</f>
        <v>0</v>
      </c>
      <c r="CP262" s="4">
        <f>N((CP174-SUM($J218:CO218)&gt;=0))*ROUND(CP174-SUM($J218:CO218),1)</f>
        <v>0</v>
      </c>
      <c r="CQ262" s="4">
        <f>N((CQ174-SUM($J218:CP218)&gt;=0))*ROUND(CQ174-SUM($J218:CP218),1)</f>
        <v>0</v>
      </c>
      <c r="CR262" s="4">
        <f>N((CR174-SUM($J218:CQ218)&gt;=0))*ROUND(CR174-SUM($J218:CQ218),1)</f>
        <v>0</v>
      </c>
      <c r="CS262" s="4">
        <f>N((CS174-SUM($J218:CR218)&gt;=0))*ROUND(CS174-SUM($J218:CR218),1)</f>
        <v>0</v>
      </c>
      <c r="CT262" s="4">
        <f>N((CT174-SUM($J218:CS218)&gt;=0))*ROUND(CT174-SUM($J218:CS218),1)</f>
        <v>0</v>
      </c>
      <c r="CU262" s="4">
        <f>N((CU174-SUM($J218:CT218)&gt;=0))*ROUND(CU174-SUM($J218:CT218),1)</f>
        <v>0</v>
      </c>
      <c r="CV262" s="4">
        <f>N((CV174-SUM($J218:CU218)&gt;=0))*ROUND(CV174-SUM($J218:CU218),1)</f>
        <v>0</v>
      </c>
      <c r="CW262" s="4">
        <f>N((CW174-SUM($J218:CV218)&gt;=0))*ROUND(CW174-SUM($J218:CV218),1)</f>
        <v>0</v>
      </c>
      <c r="CX262" s="4">
        <f>N((CX174-SUM($J218:CW218)&gt;=0))*ROUND(CX174-SUM($J218:CW218),1)</f>
        <v>0</v>
      </c>
      <c r="CY262" s="4">
        <f>N((CY174-SUM($J218:CX218)&gt;=0))*ROUND(CY174-SUM($J218:CX218),1)</f>
        <v>0</v>
      </c>
      <c r="CZ262" s="4">
        <f>N((CZ174-SUM($J218:CY218)&gt;=0))*ROUND(CZ174-SUM($J218:CY218),1)</f>
        <v>0</v>
      </c>
      <c r="DA262" s="4">
        <f>N((DA174-SUM($J218:CZ218)&gt;=0))*ROUND(DA174-SUM($J218:CZ218),1)</f>
        <v>0</v>
      </c>
      <c r="DB262" s="4">
        <f>N((DB174-SUM($J218:DA218)&gt;=0))*ROUND(DB174-SUM($J218:DA218),1)</f>
        <v>0</v>
      </c>
      <c r="DC262" s="4">
        <f>N((DC174-SUM($J218:DB218)&gt;=0))*ROUND(DC174-SUM($J218:DB218),1)</f>
        <v>0</v>
      </c>
      <c r="DD262" s="4">
        <f>N((DD174-SUM($J218:DC218)&gt;=0))*ROUND(DD174-SUM($J218:DC218),1)</f>
        <v>0</v>
      </c>
      <c r="DE262" s="4">
        <f>N((DE174-SUM($J218:DD218)&gt;=0))*ROUND(DE174-SUM($J218:DD218),1)</f>
        <v>0</v>
      </c>
      <c r="DF262" s="4">
        <f>N((DF174-SUM($J218:DE218)&gt;=0))*ROUND(DF174-SUM($J218:DE218),1)</f>
        <v>0</v>
      </c>
      <c r="DG262" s="4">
        <f>N((DG174-SUM($J218:DF218)&gt;=0))*ROUND(DG174-SUM($J218:DF218),1)</f>
        <v>0</v>
      </c>
      <c r="DH262" s="4">
        <f>N((DH174-SUM($J218:DG218)&gt;=0))*ROUND(DH174-SUM($J218:DG218),1)</f>
        <v>0</v>
      </c>
      <c r="DI262" s="4">
        <f>N((DI174-SUM($J218:DH218)&gt;=0))*ROUND(DI174-SUM($J218:DH218),1)</f>
        <v>0</v>
      </c>
      <c r="DJ262" s="4">
        <f>N((DJ174-SUM($J218:DI218)&gt;=0))*ROUND(DJ174-SUM($J218:DI218),1)</f>
        <v>0</v>
      </c>
    </row>
    <row r="263" spans="1:114">
      <c r="B263" t="str">
        <f t="shared" si="80"/>
        <v>Создание / реконструкция объект №16</v>
      </c>
      <c r="G263" s="7" t="s">
        <v>0</v>
      </c>
      <c r="J263" s="4"/>
      <c r="K263" s="4">
        <f>N((K175-SUM($J219:J219)&gt;=0))*ROUND(K175-SUM($J219:J219),1)</f>
        <v>0</v>
      </c>
      <c r="L263" s="4">
        <f>N((L175-SUM($J219:K219)&gt;=0))*ROUND(L175-SUM($J219:K219),1)</f>
        <v>0</v>
      </c>
      <c r="M263" s="4">
        <f>N((M175-SUM($J219:L219)&gt;=0))*ROUND(M175-SUM($J219:L219),1)</f>
        <v>0</v>
      </c>
      <c r="N263" s="4">
        <f>N((N175-SUM($J219:M219)&gt;=0))*ROUND(N175-SUM($J219:M219),1)</f>
        <v>0</v>
      </c>
      <c r="O263" s="4">
        <f>N((O175-SUM($J219:N219)&gt;=0))*ROUND(O175-SUM($J219:N219),1)</f>
        <v>0</v>
      </c>
      <c r="P263" s="4">
        <f>N((P175-SUM($J219:O219)&gt;=0))*ROUND(P175-SUM($J219:O219),1)</f>
        <v>0</v>
      </c>
      <c r="Q263" s="4">
        <f>N((Q175-SUM($J219:P219)&gt;=0))*ROUND(Q175-SUM($J219:P219),1)</f>
        <v>0</v>
      </c>
      <c r="R263" s="4">
        <f>N((R175-SUM($J219:Q219)&gt;=0))*ROUND(R175-SUM($J219:Q219),1)</f>
        <v>0</v>
      </c>
      <c r="S263" s="4">
        <f>N((S175-SUM($J219:R219)&gt;=0))*ROUND(S175-SUM($J219:R219),1)</f>
        <v>0</v>
      </c>
      <c r="T263" s="4">
        <f>N((T175-SUM($J219:S219)&gt;=0))*ROUND(T175-SUM($J219:S219),1)</f>
        <v>0</v>
      </c>
      <c r="U263" s="4">
        <f>N((U175-SUM($J219:T219)&gt;=0))*ROUND(U175-SUM($J219:T219),1)</f>
        <v>0</v>
      </c>
      <c r="V263" s="4">
        <f>N((V175-SUM($J219:U219)&gt;=0))*ROUND(V175-SUM($J219:U219),1)</f>
        <v>0</v>
      </c>
      <c r="W263" s="4">
        <f>N((W175-SUM($J219:V219)&gt;=0))*ROUND(W175-SUM($J219:V219),1)</f>
        <v>0</v>
      </c>
      <c r="X263" s="4">
        <f>N((X175-SUM($J219:W219)&gt;=0))*ROUND(X175-SUM($J219:W219),1)</f>
        <v>0</v>
      </c>
      <c r="Y263" s="4">
        <f>N((Y175-SUM($J219:X219)&gt;=0))*ROUND(Y175-SUM($J219:X219),1)</f>
        <v>0</v>
      </c>
      <c r="Z263" s="4">
        <f>N((Z175-SUM($J219:Y219)&gt;=0))*ROUND(Z175-SUM($J219:Y219),1)</f>
        <v>0</v>
      </c>
      <c r="AA263" s="4">
        <f>N((AA175-SUM($J219:Z219)&gt;=0))*ROUND(AA175-SUM($J219:Z219),1)</f>
        <v>0</v>
      </c>
      <c r="AB263" s="4">
        <f>N((AB175-SUM($J219:AA219)&gt;=0))*ROUND(AB175-SUM($J219:AA219),1)</f>
        <v>0</v>
      </c>
      <c r="AC263" s="4">
        <f>N((AC175-SUM($J219:AB219)&gt;=0))*ROUND(AC175-SUM($J219:AB219),1)</f>
        <v>0</v>
      </c>
      <c r="AD263" s="4">
        <f>N((AD175-SUM($J219:AC219)&gt;=0))*ROUND(AD175-SUM($J219:AC219),1)</f>
        <v>0</v>
      </c>
      <c r="AE263" s="4">
        <f>N((AE175-SUM($J219:AD219)&gt;=0))*ROUND(AE175-SUM($J219:AD219),1)</f>
        <v>0</v>
      </c>
      <c r="AF263" s="4">
        <f>N((AF175-SUM($J219:AE219)&gt;=0))*ROUND(AF175-SUM($J219:AE219),1)</f>
        <v>0</v>
      </c>
      <c r="AG263" s="4">
        <f>N((AG175-SUM($J219:AF219)&gt;=0))*ROUND(AG175-SUM($J219:AF219),1)</f>
        <v>0</v>
      </c>
      <c r="AH263" s="4">
        <f>N((AH175-SUM($J219:AG219)&gt;=0))*ROUND(AH175-SUM($J219:AG219),1)</f>
        <v>0</v>
      </c>
      <c r="AI263" s="4">
        <f>N((AI175-SUM($J219:AH219)&gt;=0))*ROUND(AI175-SUM($J219:AH219),1)</f>
        <v>0</v>
      </c>
      <c r="AJ263" s="4">
        <f>N((AJ175-SUM($J219:AI219)&gt;=0))*ROUND(AJ175-SUM($J219:AI219),1)</f>
        <v>0</v>
      </c>
      <c r="AK263" s="4">
        <f>N((AK175-SUM($J219:AJ219)&gt;=0))*ROUND(AK175-SUM($J219:AJ219),1)</f>
        <v>0</v>
      </c>
      <c r="AL263" s="4">
        <f>N((AL175-SUM($J219:AK219)&gt;=0))*ROUND(AL175-SUM($J219:AK219),1)</f>
        <v>0</v>
      </c>
      <c r="AM263" s="4">
        <f>N((AM175-SUM($J219:AL219)&gt;=0))*ROUND(AM175-SUM($J219:AL219),1)</f>
        <v>0</v>
      </c>
      <c r="AN263" s="4">
        <f>N((AN175-SUM($J219:AM219)&gt;=0))*ROUND(AN175-SUM($J219:AM219),1)</f>
        <v>0</v>
      </c>
      <c r="AO263" s="4">
        <f>N((AO175-SUM($J219:AN219)&gt;=0))*ROUND(AO175-SUM($J219:AN219),1)</f>
        <v>0</v>
      </c>
      <c r="AP263" s="4">
        <f>N((AP175-SUM($J219:AO219)&gt;=0))*ROUND(AP175-SUM($J219:AO219),1)</f>
        <v>0</v>
      </c>
      <c r="AQ263" s="4">
        <f>N((AQ175-SUM($J219:AP219)&gt;=0))*ROUND(AQ175-SUM($J219:AP219),1)</f>
        <v>0</v>
      </c>
      <c r="AR263" s="4">
        <f>N((AR175-SUM($J219:AQ219)&gt;=0))*ROUND(AR175-SUM($J219:AQ219),1)</f>
        <v>0</v>
      </c>
      <c r="AS263" s="4">
        <f>N((AS175-SUM($J219:AR219)&gt;=0))*ROUND(AS175-SUM($J219:AR219),1)</f>
        <v>0</v>
      </c>
      <c r="AT263" s="4">
        <f>N((AT175-SUM($J219:AS219)&gt;=0))*ROUND(AT175-SUM($J219:AS219),1)</f>
        <v>0</v>
      </c>
      <c r="AU263" s="4">
        <f>N((AU175-SUM($J219:AT219)&gt;=0))*ROUND(AU175-SUM($J219:AT219),1)</f>
        <v>0</v>
      </c>
      <c r="AV263" s="4">
        <f>N((AV175-SUM($J219:AU219)&gt;=0))*ROUND(AV175-SUM($J219:AU219),1)</f>
        <v>0</v>
      </c>
      <c r="AW263" s="4">
        <f>N((AW175-SUM($J219:AV219)&gt;=0))*ROUND(AW175-SUM($J219:AV219),1)</f>
        <v>0</v>
      </c>
      <c r="AX263" s="4">
        <f>N((AX175-SUM($J219:AW219)&gt;=0))*ROUND(AX175-SUM($J219:AW219),1)</f>
        <v>0</v>
      </c>
      <c r="AY263" s="4">
        <f>N((AY175-SUM($J219:AX219)&gt;=0))*ROUND(AY175-SUM($J219:AX219),1)</f>
        <v>0</v>
      </c>
      <c r="AZ263" s="4">
        <f>N((AZ175-SUM($J219:AY219)&gt;=0))*ROUND(AZ175-SUM($J219:AY219),1)</f>
        <v>0</v>
      </c>
      <c r="BA263" s="4">
        <f>N((BA175-SUM($J219:AZ219)&gt;=0))*ROUND(BA175-SUM($J219:AZ219),1)</f>
        <v>0</v>
      </c>
      <c r="BB263" s="4">
        <f>N((BB175-SUM($J219:BA219)&gt;=0))*ROUND(BB175-SUM($J219:BA219),1)</f>
        <v>0</v>
      </c>
      <c r="BC263" s="4">
        <f>N((BC175-SUM($J219:BB219)&gt;=0))*ROUND(BC175-SUM($J219:BB219),1)</f>
        <v>0</v>
      </c>
      <c r="BD263" s="4">
        <f>N((BD175-SUM($J219:BC219)&gt;=0))*ROUND(BD175-SUM($J219:BC219),1)</f>
        <v>0</v>
      </c>
      <c r="BE263" s="4">
        <f>N((BE175-SUM($J219:BD219)&gt;=0))*ROUND(BE175-SUM($J219:BD219),1)</f>
        <v>0</v>
      </c>
      <c r="BF263" s="4">
        <f>N((BF175-SUM($J219:BE219)&gt;=0))*ROUND(BF175-SUM($J219:BE219),1)</f>
        <v>0</v>
      </c>
      <c r="BG263" s="4">
        <f>N((BG175-SUM($J219:BF219)&gt;=0))*ROUND(BG175-SUM($J219:BF219),1)</f>
        <v>0</v>
      </c>
      <c r="BH263" s="4">
        <f>N((BH175-SUM($J219:BG219)&gt;=0))*ROUND(BH175-SUM($J219:BG219),1)</f>
        <v>0</v>
      </c>
      <c r="BI263" s="4">
        <f>N((BI175-SUM($J219:BH219)&gt;=0))*ROUND(BI175-SUM($J219:BH219),1)</f>
        <v>0</v>
      </c>
      <c r="BJ263" s="4">
        <f>N((BJ175-SUM($J219:BI219)&gt;=0))*ROUND(BJ175-SUM($J219:BI219),1)</f>
        <v>0</v>
      </c>
      <c r="BK263" s="4">
        <f>N((BK175-SUM($J219:BJ219)&gt;=0))*ROUND(BK175-SUM($J219:BJ219),1)</f>
        <v>0</v>
      </c>
      <c r="BL263" s="4">
        <f>N((BL175-SUM($J219:BK219)&gt;=0))*ROUND(BL175-SUM($J219:BK219),1)</f>
        <v>0</v>
      </c>
      <c r="BM263" s="4">
        <f>N((BM175-SUM($J219:BL219)&gt;=0))*ROUND(BM175-SUM($J219:BL219),1)</f>
        <v>0</v>
      </c>
      <c r="BN263" s="4">
        <f>N((BN175-SUM($J219:BM219)&gt;=0))*ROUND(BN175-SUM($J219:BM219),1)</f>
        <v>0</v>
      </c>
      <c r="BO263" s="4">
        <f>N((BO175-SUM($J219:BN219)&gt;=0))*ROUND(BO175-SUM($J219:BN219),1)</f>
        <v>0</v>
      </c>
      <c r="BP263" s="4">
        <f>N((BP175-SUM($J219:BO219)&gt;=0))*ROUND(BP175-SUM($J219:BO219),1)</f>
        <v>0</v>
      </c>
      <c r="BQ263" s="4">
        <f>N((BQ175-SUM($J219:BP219)&gt;=0))*ROUND(BQ175-SUM($J219:BP219),1)</f>
        <v>0</v>
      </c>
      <c r="BR263" s="4">
        <f>N((BR175-SUM($J219:BQ219)&gt;=0))*ROUND(BR175-SUM($J219:BQ219),1)</f>
        <v>0</v>
      </c>
      <c r="BS263" s="4">
        <f>N((BS175-SUM($J219:BR219)&gt;=0))*ROUND(BS175-SUM($J219:BR219),1)</f>
        <v>0</v>
      </c>
      <c r="BT263" s="4">
        <f>N((BT175-SUM($J219:BS219)&gt;=0))*ROUND(BT175-SUM($J219:BS219),1)</f>
        <v>0</v>
      </c>
      <c r="BU263" s="4">
        <f>N((BU175-SUM($J219:BT219)&gt;=0))*ROUND(BU175-SUM($J219:BT219),1)</f>
        <v>0</v>
      </c>
      <c r="BV263" s="4">
        <f>N((BV175-SUM($J219:BU219)&gt;=0))*ROUND(BV175-SUM($J219:BU219),1)</f>
        <v>0</v>
      </c>
      <c r="BW263" s="4">
        <f>N((BW175-SUM($J219:BV219)&gt;=0))*ROUND(BW175-SUM($J219:BV219),1)</f>
        <v>0</v>
      </c>
      <c r="BX263" s="4">
        <f>N((BX175-SUM($J219:BW219)&gt;=0))*ROUND(BX175-SUM($J219:BW219),1)</f>
        <v>0</v>
      </c>
      <c r="BY263" s="4">
        <f>N((BY175-SUM($J219:BX219)&gt;=0))*ROUND(BY175-SUM($J219:BX219),1)</f>
        <v>0</v>
      </c>
      <c r="BZ263" s="4">
        <f>N((BZ175-SUM($J219:BY219)&gt;=0))*ROUND(BZ175-SUM($J219:BY219),1)</f>
        <v>0</v>
      </c>
      <c r="CA263" s="4">
        <f>N((CA175-SUM($J219:BZ219)&gt;=0))*ROUND(CA175-SUM($J219:BZ219),1)</f>
        <v>0</v>
      </c>
      <c r="CB263" s="4">
        <f>N((CB175-SUM($J219:CA219)&gt;=0))*ROUND(CB175-SUM($J219:CA219),1)</f>
        <v>0</v>
      </c>
      <c r="CC263" s="4">
        <f>N((CC175-SUM($J219:CB219)&gt;=0))*ROUND(CC175-SUM($J219:CB219),1)</f>
        <v>0</v>
      </c>
      <c r="CD263" s="4">
        <f>N((CD175-SUM($J219:CC219)&gt;=0))*ROUND(CD175-SUM($J219:CC219),1)</f>
        <v>0</v>
      </c>
      <c r="CE263" s="4">
        <f>N((CE175-SUM($J219:CD219)&gt;=0))*ROUND(CE175-SUM($J219:CD219),1)</f>
        <v>0</v>
      </c>
      <c r="CF263" s="4">
        <f>N((CF175-SUM($J219:CE219)&gt;=0))*ROUND(CF175-SUM($J219:CE219),1)</f>
        <v>0</v>
      </c>
      <c r="CG263" s="4">
        <f>N((CG175-SUM($J219:CF219)&gt;=0))*ROUND(CG175-SUM($J219:CF219),1)</f>
        <v>0</v>
      </c>
      <c r="CH263" s="4">
        <f>N((CH175-SUM($J219:CG219)&gt;=0))*ROUND(CH175-SUM($J219:CG219),1)</f>
        <v>0</v>
      </c>
      <c r="CI263" s="4">
        <f>N((CI175-SUM($J219:CH219)&gt;=0))*ROUND(CI175-SUM($J219:CH219),1)</f>
        <v>0</v>
      </c>
      <c r="CJ263" s="4">
        <f>N((CJ175-SUM($J219:CI219)&gt;=0))*ROUND(CJ175-SUM($J219:CI219),1)</f>
        <v>0</v>
      </c>
      <c r="CK263" s="4">
        <f>N((CK175-SUM($J219:CJ219)&gt;=0))*ROUND(CK175-SUM($J219:CJ219),1)</f>
        <v>0</v>
      </c>
      <c r="CL263" s="4">
        <f>N((CL175-SUM($J219:CK219)&gt;=0))*ROUND(CL175-SUM($J219:CK219),1)</f>
        <v>0</v>
      </c>
      <c r="CM263" s="4">
        <f>N((CM175-SUM($J219:CL219)&gt;=0))*ROUND(CM175-SUM($J219:CL219),1)</f>
        <v>0</v>
      </c>
      <c r="CN263" s="4">
        <f>N((CN175-SUM($J219:CM219)&gt;=0))*ROUND(CN175-SUM($J219:CM219),1)</f>
        <v>0</v>
      </c>
      <c r="CO263" s="4">
        <f>N((CO175-SUM($J219:CN219)&gt;=0))*ROUND(CO175-SUM($J219:CN219),1)</f>
        <v>0</v>
      </c>
      <c r="CP263" s="4">
        <f>N((CP175-SUM($J219:CO219)&gt;=0))*ROUND(CP175-SUM($J219:CO219),1)</f>
        <v>0</v>
      </c>
      <c r="CQ263" s="4">
        <f>N((CQ175-SUM($J219:CP219)&gt;=0))*ROUND(CQ175-SUM($J219:CP219),1)</f>
        <v>0</v>
      </c>
      <c r="CR263" s="4">
        <f>N((CR175-SUM($J219:CQ219)&gt;=0))*ROUND(CR175-SUM($J219:CQ219),1)</f>
        <v>0</v>
      </c>
      <c r="CS263" s="4">
        <f>N((CS175-SUM($J219:CR219)&gt;=0))*ROUND(CS175-SUM($J219:CR219),1)</f>
        <v>0</v>
      </c>
      <c r="CT263" s="4">
        <f>N((CT175-SUM($J219:CS219)&gt;=0))*ROUND(CT175-SUM($J219:CS219),1)</f>
        <v>0</v>
      </c>
      <c r="CU263" s="4">
        <f>N((CU175-SUM($J219:CT219)&gt;=0))*ROUND(CU175-SUM($J219:CT219),1)</f>
        <v>0</v>
      </c>
      <c r="CV263" s="4">
        <f>N((CV175-SUM($J219:CU219)&gt;=0))*ROUND(CV175-SUM($J219:CU219),1)</f>
        <v>0</v>
      </c>
      <c r="CW263" s="4">
        <f>N((CW175-SUM($J219:CV219)&gt;=0))*ROUND(CW175-SUM($J219:CV219),1)</f>
        <v>0</v>
      </c>
      <c r="CX263" s="4">
        <f>N((CX175-SUM($J219:CW219)&gt;=0))*ROUND(CX175-SUM($J219:CW219),1)</f>
        <v>0</v>
      </c>
      <c r="CY263" s="4">
        <f>N((CY175-SUM($J219:CX219)&gt;=0))*ROUND(CY175-SUM($J219:CX219),1)</f>
        <v>0</v>
      </c>
      <c r="CZ263" s="4">
        <f>N((CZ175-SUM($J219:CY219)&gt;=0))*ROUND(CZ175-SUM($J219:CY219),1)</f>
        <v>0</v>
      </c>
      <c r="DA263" s="4">
        <f>N((DA175-SUM($J219:CZ219)&gt;=0))*ROUND(DA175-SUM($J219:CZ219),1)</f>
        <v>0</v>
      </c>
      <c r="DB263" s="4">
        <f>N((DB175-SUM($J219:DA219)&gt;=0))*ROUND(DB175-SUM($J219:DA219),1)</f>
        <v>0</v>
      </c>
      <c r="DC263" s="4">
        <f>N((DC175-SUM($J219:DB219)&gt;=0))*ROUND(DC175-SUM($J219:DB219),1)</f>
        <v>0</v>
      </c>
      <c r="DD263" s="4">
        <f>N((DD175-SUM($J219:DC219)&gt;=0))*ROUND(DD175-SUM($J219:DC219),1)</f>
        <v>0</v>
      </c>
      <c r="DE263" s="4">
        <f>N((DE175-SUM($J219:DD219)&gt;=0))*ROUND(DE175-SUM($J219:DD219),1)</f>
        <v>0</v>
      </c>
      <c r="DF263" s="4">
        <f>N((DF175-SUM($J219:DE219)&gt;=0))*ROUND(DF175-SUM($J219:DE219),1)</f>
        <v>0</v>
      </c>
      <c r="DG263" s="4">
        <f>N((DG175-SUM($J219:DF219)&gt;=0))*ROUND(DG175-SUM($J219:DF219),1)</f>
        <v>0</v>
      </c>
      <c r="DH263" s="4">
        <f>N((DH175-SUM($J219:DG219)&gt;=0))*ROUND(DH175-SUM($J219:DG219),1)</f>
        <v>0</v>
      </c>
      <c r="DI263" s="4">
        <f>N((DI175-SUM($J219:DH219)&gt;=0))*ROUND(DI175-SUM($J219:DH219),1)</f>
        <v>0</v>
      </c>
      <c r="DJ263" s="4">
        <f>N((DJ175-SUM($J219:DI219)&gt;=0))*ROUND(DJ175-SUM($J219:DI219),1)</f>
        <v>0</v>
      </c>
    </row>
    <row r="264" spans="1:114">
      <c r="B264" t="str">
        <f t="shared" si="80"/>
        <v>Создание / реконструкция объект №17</v>
      </c>
      <c r="G264" s="7" t="s">
        <v>0</v>
      </c>
      <c r="J264" s="4"/>
      <c r="K264" s="4">
        <f>N((K176-SUM($J220:J220)&gt;=0))*ROUND(K176-SUM($J220:J220),1)</f>
        <v>0</v>
      </c>
      <c r="L264" s="4">
        <f>N((L176-SUM($J220:K220)&gt;=0))*ROUND(L176-SUM($J220:K220),1)</f>
        <v>0</v>
      </c>
      <c r="M264" s="4">
        <f>N((M176-SUM($J220:L220)&gt;=0))*ROUND(M176-SUM($J220:L220),1)</f>
        <v>0</v>
      </c>
      <c r="N264" s="4">
        <f>N((N176-SUM($J220:M220)&gt;=0))*ROUND(N176-SUM($J220:M220),1)</f>
        <v>0</v>
      </c>
      <c r="O264" s="4">
        <f>N((O176-SUM($J220:N220)&gt;=0))*ROUND(O176-SUM($J220:N220),1)</f>
        <v>0</v>
      </c>
      <c r="P264" s="4">
        <f>N((P176-SUM($J220:O220)&gt;=0))*ROUND(P176-SUM($J220:O220),1)</f>
        <v>0</v>
      </c>
      <c r="Q264" s="4">
        <f>N((Q176-SUM($J220:P220)&gt;=0))*ROUND(Q176-SUM($J220:P220),1)</f>
        <v>0</v>
      </c>
      <c r="R264" s="4">
        <f>N((R176-SUM($J220:Q220)&gt;=0))*ROUND(R176-SUM($J220:Q220),1)</f>
        <v>0</v>
      </c>
      <c r="S264" s="4">
        <f>N((S176-SUM($J220:R220)&gt;=0))*ROUND(S176-SUM($J220:R220),1)</f>
        <v>0</v>
      </c>
      <c r="T264" s="4">
        <f>N((T176-SUM($J220:S220)&gt;=0))*ROUND(T176-SUM($J220:S220),1)</f>
        <v>0</v>
      </c>
      <c r="U264" s="4">
        <f>N((U176-SUM($J220:T220)&gt;=0))*ROUND(U176-SUM($J220:T220),1)</f>
        <v>0</v>
      </c>
      <c r="V264" s="4">
        <f>N((V176-SUM($J220:U220)&gt;=0))*ROUND(V176-SUM($J220:U220),1)</f>
        <v>0</v>
      </c>
      <c r="W264" s="4">
        <f>N((W176-SUM($J220:V220)&gt;=0))*ROUND(W176-SUM($J220:V220),1)</f>
        <v>0</v>
      </c>
      <c r="X264" s="4">
        <f>N((X176-SUM($J220:W220)&gt;=0))*ROUND(X176-SUM($J220:W220),1)</f>
        <v>0</v>
      </c>
      <c r="Y264" s="4">
        <f>N((Y176-SUM($J220:X220)&gt;=0))*ROUND(Y176-SUM($J220:X220),1)</f>
        <v>0</v>
      </c>
      <c r="Z264" s="4">
        <f>N((Z176-SUM($J220:Y220)&gt;=0))*ROUND(Z176-SUM($J220:Y220),1)</f>
        <v>0</v>
      </c>
      <c r="AA264" s="4">
        <f>N((AA176-SUM($J220:Z220)&gt;=0))*ROUND(AA176-SUM($J220:Z220),1)</f>
        <v>0</v>
      </c>
      <c r="AB264" s="4">
        <f>N((AB176-SUM($J220:AA220)&gt;=0))*ROUND(AB176-SUM($J220:AA220),1)</f>
        <v>0</v>
      </c>
      <c r="AC264" s="4">
        <f>N((AC176-SUM($J220:AB220)&gt;=0))*ROUND(AC176-SUM($J220:AB220),1)</f>
        <v>0</v>
      </c>
      <c r="AD264" s="4">
        <f>N((AD176-SUM($J220:AC220)&gt;=0))*ROUND(AD176-SUM($J220:AC220),1)</f>
        <v>0</v>
      </c>
      <c r="AE264" s="4">
        <f>N((AE176-SUM($J220:AD220)&gt;=0))*ROUND(AE176-SUM($J220:AD220),1)</f>
        <v>0</v>
      </c>
      <c r="AF264" s="4">
        <f>N((AF176-SUM($J220:AE220)&gt;=0))*ROUND(AF176-SUM($J220:AE220),1)</f>
        <v>0</v>
      </c>
      <c r="AG264" s="4">
        <f>N((AG176-SUM($J220:AF220)&gt;=0))*ROUND(AG176-SUM($J220:AF220),1)</f>
        <v>0</v>
      </c>
      <c r="AH264" s="4">
        <f>N((AH176-SUM($J220:AG220)&gt;=0))*ROUND(AH176-SUM($J220:AG220),1)</f>
        <v>0</v>
      </c>
      <c r="AI264" s="4">
        <f>N((AI176-SUM($J220:AH220)&gt;=0))*ROUND(AI176-SUM($J220:AH220),1)</f>
        <v>0</v>
      </c>
      <c r="AJ264" s="4">
        <f>N((AJ176-SUM($J220:AI220)&gt;=0))*ROUND(AJ176-SUM($J220:AI220),1)</f>
        <v>0</v>
      </c>
      <c r="AK264" s="4">
        <f>N((AK176-SUM($J220:AJ220)&gt;=0))*ROUND(AK176-SUM($J220:AJ220),1)</f>
        <v>0</v>
      </c>
      <c r="AL264" s="4">
        <f>N((AL176-SUM($J220:AK220)&gt;=0))*ROUND(AL176-SUM($J220:AK220),1)</f>
        <v>0</v>
      </c>
      <c r="AM264" s="4">
        <f>N((AM176-SUM($J220:AL220)&gt;=0))*ROUND(AM176-SUM($J220:AL220),1)</f>
        <v>0</v>
      </c>
      <c r="AN264" s="4">
        <f>N((AN176-SUM($J220:AM220)&gt;=0))*ROUND(AN176-SUM($J220:AM220),1)</f>
        <v>0</v>
      </c>
      <c r="AO264" s="4">
        <f>N((AO176-SUM($J220:AN220)&gt;=0))*ROUND(AO176-SUM($J220:AN220),1)</f>
        <v>0</v>
      </c>
      <c r="AP264" s="4">
        <f>N((AP176-SUM($J220:AO220)&gt;=0))*ROUND(AP176-SUM($J220:AO220),1)</f>
        <v>0</v>
      </c>
      <c r="AQ264" s="4">
        <f>N((AQ176-SUM($J220:AP220)&gt;=0))*ROUND(AQ176-SUM($J220:AP220),1)</f>
        <v>0</v>
      </c>
      <c r="AR264" s="4">
        <f>N((AR176-SUM($J220:AQ220)&gt;=0))*ROUND(AR176-SUM($J220:AQ220),1)</f>
        <v>0</v>
      </c>
      <c r="AS264" s="4">
        <f>N((AS176-SUM($J220:AR220)&gt;=0))*ROUND(AS176-SUM($J220:AR220),1)</f>
        <v>0</v>
      </c>
      <c r="AT264" s="4">
        <f>N((AT176-SUM($J220:AS220)&gt;=0))*ROUND(AT176-SUM($J220:AS220),1)</f>
        <v>0</v>
      </c>
      <c r="AU264" s="4">
        <f>N((AU176-SUM($J220:AT220)&gt;=0))*ROUND(AU176-SUM($J220:AT220),1)</f>
        <v>0</v>
      </c>
      <c r="AV264" s="4">
        <f>N((AV176-SUM($J220:AU220)&gt;=0))*ROUND(AV176-SUM($J220:AU220),1)</f>
        <v>0</v>
      </c>
      <c r="AW264" s="4">
        <f>N((AW176-SUM($J220:AV220)&gt;=0))*ROUND(AW176-SUM($J220:AV220),1)</f>
        <v>0</v>
      </c>
      <c r="AX264" s="4">
        <f>N((AX176-SUM($J220:AW220)&gt;=0))*ROUND(AX176-SUM($J220:AW220),1)</f>
        <v>0</v>
      </c>
      <c r="AY264" s="4">
        <f>N((AY176-SUM($J220:AX220)&gt;=0))*ROUND(AY176-SUM($J220:AX220),1)</f>
        <v>0</v>
      </c>
      <c r="AZ264" s="4">
        <f>N((AZ176-SUM($J220:AY220)&gt;=0))*ROUND(AZ176-SUM($J220:AY220),1)</f>
        <v>0</v>
      </c>
      <c r="BA264" s="4">
        <f>N((BA176-SUM($J220:AZ220)&gt;=0))*ROUND(BA176-SUM($J220:AZ220),1)</f>
        <v>0</v>
      </c>
      <c r="BB264" s="4">
        <f>N((BB176-SUM($J220:BA220)&gt;=0))*ROUND(BB176-SUM($J220:BA220),1)</f>
        <v>0</v>
      </c>
      <c r="BC264" s="4">
        <f>N((BC176-SUM($J220:BB220)&gt;=0))*ROUND(BC176-SUM($J220:BB220),1)</f>
        <v>0</v>
      </c>
      <c r="BD264" s="4">
        <f>N((BD176-SUM($J220:BC220)&gt;=0))*ROUND(BD176-SUM($J220:BC220),1)</f>
        <v>0</v>
      </c>
      <c r="BE264" s="4">
        <f>N((BE176-SUM($J220:BD220)&gt;=0))*ROUND(BE176-SUM($J220:BD220),1)</f>
        <v>0</v>
      </c>
      <c r="BF264" s="4">
        <f>N((BF176-SUM($J220:BE220)&gt;=0))*ROUND(BF176-SUM($J220:BE220),1)</f>
        <v>0</v>
      </c>
      <c r="BG264" s="4">
        <f>N((BG176-SUM($J220:BF220)&gt;=0))*ROUND(BG176-SUM($J220:BF220),1)</f>
        <v>0</v>
      </c>
      <c r="BH264" s="4">
        <f>N((BH176-SUM($J220:BG220)&gt;=0))*ROUND(BH176-SUM($J220:BG220),1)</f>
        <v>0</v>
      </c>
      <c r="BI264" s="4">
        <f>N((BI176-SUM($J220:BH220)&gt;=0))*ROUND(BI176-SUM($J220:BH220),1)</f>
        <v>0</v>
      </c>
      <c r="BJ264" s="4">
        <f>N((BJ176-SUM($J220:BI220)&gt;=0))*ROUND(BJ176-SUM($J220:BI220),1)</f>
        <v>0</v>
      </c>
      <c r="BK264" s="4">
        <f>N((BK176-SUM($J220:BJ220)&gt;=0))*ROUND(BK176-SUM($J220:BJ220),1)</f>
        <v>0</v>
      </c>
      <c r="BL264" s="4">
        <f>N((BL176-SUM($J220:BK220)&gt;=0))*ROUND(BL176-SUM($J220:BK220),1)</f>
        <v>0</v>
      </c>
      <c r="BM264" s="4">
        <f>N((BM176-SUM($J220:BL220)&gt;=0))*ROUND(BM176-SUM($J220:BL220),1)</f>
        <v>0</v>
      </c>
      <c r="BN264" s="4">
        <f>N((BN176-SUM($J220:BM220)&gt;=0))*ROUND(BN176-SUM($J220:BM220),1)</f>
        <v>0</v>
      </c>
      <c r="BO264" s="4">
        <f>N((BO176-SUM($J220:BN220)&gt;=0))*ROUND(BO176-SUM($J220:BN220),1)</f>
        <v>0</v>
      </c>
      <c r="BP264" s="4">
        <f>N((BP176-SUM($J220:BO220)&gt;=0))*ROUND(BP176-SUM($J220:BO220),1)</f>
        <v>0</v>
      </c>
      <c r="BQ264" s="4">
        <f>N((BQ176-SUM($J220:BP220)&gt;=0))*ROUND(BQ176-SUM($J220:BP220),1)</f>
        <v>0</v>
      </c>
      <c r="BR264" s="4">
        <f>N((BR176-SUM($J220:BQ220)&gt;=0))*ROUND(BR176-SUM($J220:BQ220),1)</f>
        <v>0</v>
      </c>
      <c r="BS264" s="4">
        <f>N((BS176-SUM($J220:BR220)&gt;=0))*ROUND(BS176-SUM($J220:BR220),1)</f>
        <v>0</v>
      </c>
      <c r="BT264" s="4">
        <f>N((BT176-SUM($J220:BS220)&gt;=0))*ROUND(BT176-SUM($J220:BS220),1)</f>
        <v>0</v>
      </c>
      <c r="BU264" s="4">
        <f>N((BU176-SUM($J220:BT220)&gt;=0))*ROUND(BU176-SUM($J220:BT220),1)</f>
        <v>0</v>
      </c>
      <c r="BV264" s="4">
        <f>N((BV176-SUM($J220:BU220)&gt;=0))*ROUND(BV176-SUM($J220:BU220),1)</f>
        <v>0</v>
      </c>
      <c r="BW264" s="4">
        <f>N((BW176-SUM($J220:BV220)&gt;=0))*ROUND(BW176-SUM($J220:BV220),1)</f>
        <v>0</v>
      </c>
      <c r="BX264" s="4">
        <f>N((BX176-SUM($J220:BW220)&gt;=0))*ROUND(BX176-SUM($J220:BW220),1)</f>
        <v>0</v>
      </c>
      <c r="BY264" s="4">
        <f>N((BY176-SUM($J220:BX220)&gt;=0))*ROUND(BY176-SUM($J220:BX220),1)</f>
        <v>0</v>
      </c>
      <c r="BZ264" s="4">
        <f>N((BZ176-SUM($J220:BY220)&gt;=0))*ROUND(BZ176-SUM($J220:BY220),1)</f>
        <v>0</v>
      </c>
      <c r="CA264" s="4">
        <f>N((CA176-SUM($J220:BZ220)&gt;=0))*ROUND(CA176-SUM($J220:BZ220),1)</f>
        <v>0</v>
      </c>
      <c r="CB264" s="4">
        <f>N((CB176-SUM($J220:CA220)&gt;=0))*ROUND(CB176-SUM($J220:CA220),1)</f>
        <v>0</v>
      </c>
      <c r="CC264" s="4">
        <f>N((CC176-SUM($J220:CB220)&gt;=0))*ROUND(CC176-SUM($J220:CB220),1)</f>
        <v>0</v>
      </c>
      <c r="CD264" s="4">
        <f>N((CD176-SUM($J220:CC220)&gt;=0))*ROUND(CD176-SUM($J220:CC220),1)</f>
        <v>0</v>
      </c>
      <c r="CE264" s="4">
        <f>N((CE176-SUM($J220:CD220)&gt;=0))*ROUND(CE176-SUM($J220:CD220),1)</f>
        <v>0</v>
      </c>
      <c r="CF264" s="4">
        <f>N((CF176-SUM($J220:CE220)&gt;=0))*ROUND(CF176-SUM($J220:CE220),1)</f>
        <v>0</v>
      </c>
      <c r="CG264" s="4">
        <f>N((CG176-SUM($J220:CF220)&gt;=0))*ROUND(CG176-SUM($J220:CF220),1)</f>
        <v>0</v>
      </c>
      <c r="CH264" s="4">
        <f>N((CH176-SUM($J220:CG220)&gt;=0))*ROUND(CH176-SUM($J220:CG220),1)</f>
        <v>0</v>
      </c>
      <c r="CI264" s="4">
        <f>N((CI176-SUM($J220:CH220)&gt;=0))*ROUND(CI176-SUM($J220:CH220),1)</f>
        <v>0</v>
      </c>
      <c r="CJ264" s="4">
        <f>N((CJ176-SUM($J220:CI220)&gt;=0))*ROUND(CJ176-SUM($J220:CI220),1)</f>
        <v>0</v>
      </c>
      <c r="CK264" s="4">
        <f>N((CK176-SUM($J220:CJ220)&gt;=0))*ROUND(CK176-SUM($J220:CJ220),1)</f>
        <v>0</v>
      </c>
      <c r="CL264" s="4">
        <f>N((CL176-SUM($J220:CK220)&gt;=0))*ROUND(CL176-SUM($J220:CK220),1)</f>
        <v>0</v>
      </c>
      <c r="CM264" s="4">
        <f>N((CM176-SUM($J220:CL220)&gt;=0))*ROUND(CM176-SUM($J220:CL220),1)</f>
        <v>0</v>
      </c>
      <c r="CN264" s="4">
        <f>N((CN176-SUM($J220:CM220)&gt;=0))*ROUND(CN176-SUM($J220:CM220),1)</f>
        <v>0</v>
      </c>
      <c r="CO264" s="4">
        <f>N((CO176-SUM($J220:CN220)&gt;=0))*ROUND(CO176-SUM($J220:CN220),1)</f>
        <v>0</v>
      </c>
      <c r="CP264" s="4">
        <f>N((CP176-SUM($J220:CO220)&gt;=0))*ROUND(CP176-SUM($J220:CO220),1)</f>
        <v>0</v>
      </c>
      <c r="CQ264" s="4">
        <f>N((CQ176-SUM($J220:CP220)&gt;=0))*ROUND(CQ176-SUM($J220:CP220),1)</f>
        <v>0</v>
      </c>
      <c r="CR264" s="4">
        <f>N((CR176-SUM($J220:CQ220)&gt;=0))*ROUND(CR176-SUM($J220:CQ220),1)</f>
        <v>0</v>
      </c>
      <c r="CS264" s="4">
        <f>N((CS176-SUM($J220:CR220)&gt;=0))*ROUND(CS176-SUM($J220:CR220),1)</f>
        <v>0</v>
      </c>
      <c r="CT264" s="4">
        <f>N((CT176-SUM($J220:CS220)&gt;=0))*ROUND(CT176-SUM($J220:CS220),1)</f>
        <v>0</v>
      </c>
      <c r="CU264" s="4">
        <f>N((CU176-SUM($J220:CT220)&gt;=0))*ROUND(CU176-SUM($J220:CT220),1)</f>
        <v>0</v>
      </c>
      <c r="CV264" s="4">
        <f>N((CV176-SUM($J220:CU220)&gt;=0))*ROUND(CV176-SUM($J220:CU220),1)</f>
        <v>0</v>
      </c>
      <c r="CW264" s="4">
        <f>N((CW176-SUM($J220:CV220)&gt;=0))*ROUND(CW176-SUM($J220:CV220),1)</f>
        <v>0</v>
      </c>
      <c r="CX264" s="4">
        <f>N((CX176-SUM($J220:CW220)&gt;=0))*ROUND(CX176-SUM($J220:CW220),1)</f>
        <v>0</v>
      </c>
      <c r="CY264" s="4">
        <f>N((CY176-SUM($J220:CX220)&gt;=0))*ROUND(CY176-SUM($J220:CX220),1)</f>
        <v>0</v>
      </c>
      <c r="CZ264" s="4">
        <f>N((CZ176-SUM($J220:CY220)&gt;=0))*ROUND(CZ176-SUM($J220:CY220),1)</f>
        <v>0</v>
      </c>
      <c r="DA264" s="4">
        <f>N((DA176-SUM($J220:CZ220)&gt;=0))*ROUND(DA176-SUM($J220:CZ220),1)</f>
        <v>0</v>
      </c>
      <c r="DB264" s="4">
        <f>N((DB176-SUM($J220:DA220)&gt;=0))*ROUND(DB176-SUM($J220:DA220),1)</f>
        <v>0</v>
      </c>
      <c r="DC264" s="4">
        <f>N((DC176-SUM($J220:DB220)&gt;=0))*ROUND(DC176-SUM($J220:DB220),1)</f>
        <v>0</v>
      </c>
      <c r="DD264" s="4">
        <f>N((DD176-SUM($J220:DC220)&gt;=0))*ROUND(DD176-SUM($J220:DC220),1)</f>
        <v>0</v>
      </c>
      <c r="DE264" s="4">
        <f>N((DE176-SUM($J220:DD220)&gt;=0))*ROUND(DE176-SUM($J220:DD220),1)</f>
        <v>0</v>
      </c>
      <c r="DF264" s="4">
        <f>N((DF176-SUM($J220:DE220)&gt;=0))*ROUND(DF176-SUM($J220:DE220),1)</f>
        <v>0</v>
      </c>
      <c r="DG264" s="4">
        <f>N((DG176-SUM($J220:DF220)&gt;=0))*ROUND(DG176-SUM($J220:DF220),1)</f>
        <v>0</v>
      </c>
      <c r="DH264" s="4">
        <f>N((DH176-SUM($J220:DG220)&gt;=0))*ROUND(DH176-SUM($J220:DG220),1)</f>
        <v>0</v>
      </c>
      <c r="DI264" s="4">
        <f>N((DI176-SUM($J220:DH220)&gt;=0))*ROUND(DI176-SUM($J220:DH220),1)</f>
        <v>0</v>
      </c>
      <c r="DJ264" s="4">
        <f>N((DJ176-SUM($J220:DI220)&gt;=0))*ROUND(DJ176-SUM($J220:DI220),1)</f>
        <v>0</v>
      </c>
    </row>
    <row r="265" spans="1:114">
      <c r="B265" t="str">
        <f t="shared" si="80"/>
        <v>Создание / реконструкция объект №18</v>
      </c>
      <c r="G265" s="7" t="s">
        <v>0</v>
      </c>
      <c r="J265" s="4"/>
      <c r="K265" s="4">
        <f>N((K177-SUM($J221:J221)&gt;=0))*ROUND(K177-SUM($J221:J221),1)</f>
        <v>0</v>
      </c>
      <c r="L265" s="4">
        <f>N((L177-SUM($J221:K221)&gt;=0))*ROUND(L177-SUM($J221:K221),1)</f>
        <v>0</v>
      </c>
      <c r="M265" s="4">
        <f>N((M177-SUM($J221:L221)&gt;=0))*ROUND(M177-SUM($J221:L221),1)</f>
        <v>0</v>
      </c>
      <c r="N265" s="4">
        <f>N((N177-SUM($J221:M221)&gt;=0))*ROUND(N177-SUM($J221:M221),1)</f>
        <v>0</v>
      </c>
      <c r="O265" s="4">
        <f>N((O177-SUM($J221:N221)&gt;=0))*ROUND(O177-SUM($J221:N221),1)</f>
        <v>0</v>
      </c>
      <c r="P265" s="4">
        <f>N((P177-SUM($J221:O221)&gt;=0))*ROUND(P177-SUM($J221:O221),1)</f>
        <v>0</v>
      </c>
      <c r="Q265" s="4">
        <f>N((Q177-SUM($J221:P221)&gt;=0))*ROUND(Q177-SUM($J221:P221),1)</f>
        <v>0</v>
      </c>
      <c r="R265" s="4">
        <f>N((R177-SUM($J221:Q221)&gt;=0))*ROUND(R177-SUM($J221:Q221),1)</f>
        <v>0</v>
      </c>
      <c r="S265" s="4">
        <f>N((S177-SUM($J221:R221)&gt;=0))*ROUND(S177-SUM($J221:R221),1)</f>
        <v>0</v>
      </c>
      <c r="T265" s="4">
        <f>N((T177-SUM($J221:S221)&gt;=0))*ROUND(T177-SUM($J221:S221),1)</f>
        <v>0</v>
      </c>
      <c r="U265" s="4">
        <f>N((U177-SUM($J221:T221)&gt;=0))*ROUND(U177-SUM($J221:T221),1)</f>
        <v>0</v>
      </c>
      <c r="V265" s="4">
        <f>N((V177-SUM($J221:U221)&gt;=0))*ROUND(V177-SUM($J221:U221),1)</f>
        <v>0</v>
      </c>
      <c r="W265" s="4">
        <f>N((W177-SUM($J221:V221)&gt;=0))*ROUND(W177-SUM($J221:V221),1)</f>
        <v>0</v>
      </c>
      <c r="X265" s="4">
        <f>N((X177-SUM($J221:W221)&gt;=0))*ROUND(X177-SUM($J221:W221),1)</f>
        <v>0</v>
      </c>
      <c r="Y265" s="4">
        <f>N((Y177-SUM($J221:X221)&gt;=0))*ROUND(Y177-SUM($J221:X221),1)</f>
        <v>0</v>
      </c>
      <c r="Z265" s="4">
        <f>N((Z177-SUM($J221:Y221)&gt;=0))*ROUND(Z177-SUM($J221:Y221),1)</f>
        <v>0</v>
      </c>
      <c r="AA265" s="4">
        <f>N((AA177-SUM($J221:Z221)&gt;=0))*ROUND(AA177-SUM($J221:Z221),1)</f>
        <v>0</v>
      </c>
      <c r="AB265" s="4">
        <f>N((AB177-SUM($J221:AA221)&gt;=0))*ROUND(AB177-SUM($J221:AA221),1)</f>
        <v>0</v>
      </c>
      <c r="AC265" s="4">
        <f>N((AC177-SUM($J221:AB221)&gt;=0))*ROUND(AC177-SUM($J221:AB221),1)</f>
        <v>0</v>
      </c>
      <c r="AD265" s="4">
        <f>N((AD177-SUM($J221:AC221)&gt;=0))*ROUND(AD177-SUM($J221:AC221),1)</f>
        <v>0</v>
      </c>
      <c r="AE265" s="4">
        <f>N((AE177-SUM($J221:AD221)&gt;=0))*ROUND(AE177-SUM($J221:AD221),1)</f>
        <v>0</v>
      </c>
      <c r="AF265" s="4">
        <f>N((AF177-SUM($J221:AE221)&gt;=0))*ROUND(AF177-SUM($J221:AE221),1)</f>
        <v>0</v>
      </c>
      <c r="AG265" s="4">
        <f>N((AG177-SUM($J221:AF221)&gt;=0))*ROUND(AG177-SUM($J221:AF221),1)</f>
        <v>0</v>
      </c>
      <c r="AH265" s="4">
        <f>N((AH177-SUM($J221:AG221)&gt;=0))*ROUND(AH177-SUM($J221:AG221),1)</f>
        <v>0</v>
      </c>
      <c r="AI265" s="4">
        <f>N((AI177-SUM($J221:AH221)&gt;=0))*ROUND(AI177-SUM($J221:AH221),1)</f>
        <v>0</v>
      </c>
      <c r="AJ265" s="4">
        <f>N((AJ177-SUM($J221:AI221)&gt;=0))*ROUND(AJ177-SUM($J221:AI221),1)</f>
        <v>0</v>
      </c>
      <c r="AK265" s="4">
        <f>N((AK177-SUM($J221:AJ221)&gt;=0))*ROUND(AK177-SUM($J221:AJ221),1)</f>
        <v>0</v>
      </c>
      <c r="AL265" s="4">
        <f>N((AL177-SUM($J221:AK221)&gt;=0))*ROUND(AL177-SUM($J221:AK221),1)</f>
        <v>0</v>
      </c>
      <c r="AM265" s="4">
        <f>N((AM177-SUM($J221:AL221)&gt;=0))*ROUND(AM177-SUM($J221:AL221),1)</f>
        <v>0</v>
      </c>
      <c r="AN265" s="4">
        <f>N((AN177-SUM($J221:AM221)&gt;=0))*ROUND(AN177-SUM($J221:AM221),1)</f>
        <v>0</v>
      </c>
      <c r="AO265" s="4">
        <f>N((AO177-SUM($J221:AN221)&gt;=0))*ROUND(AO177-SUM($J221:AN221),1)</f>
        <v>0</v>
      </c>
      <c r="AP265" s="4">
        <f>N((AP177-SUM($J221:AO221)&gt;=0))*ROUND(AP177-SUM($J221:AO221),1)</f>
        <v>0</v>
      </c>
      <c r="AQ265" s="4">
        <f>N((AQ177-SUM($J221:AP221)&gt;=0))*ROUND(AQ177-SUM($J221:AP221),1)</f>
        <v>0</v>
      </c>
      <c r="AR265" s="4">
        <f>N((AR177-SUM($J221:AQ221)&gt;=0))*ROUND(AR177-SUM($J221:AQ221),1)</f>
        <v>0</v>
      </c>
      <c r="AS265" s="4">
        <f>N((AS177-SUM($J221:AR221)&gt;=0))*ROUND(AS177-SUM($J221:AR221),1)</f>
        <v>0</v>
      </c>
      <c r="AT265" s="4">
        <f>N((AT177-SUM($J221:AS221)&gt;=0))*ROUND(AT177-SUM($J221:AS221),1)</f>
        <v>0</v>
      </c>
      <c r="AU265" s="4">
        <f>N((AU177-SUM($J221:AT221)&gt;=0))*ROUND(AU177-SUM($J221:AT221),1)</f>
        <v>0</v>
      </c>
      <c r="AV265" s="4">
        <f>N((AV177-SUM($J221:AU221)&gt;=0))*ROUND(AV177-SUM($J221:AU221),1)</f>
        <v>0</v>
      </c>
      <c r="AW265" s="4">
        <f>N((AW177-SUM($J221:AV221)&gt;=0))*ROUND(AW177-SUM($J221:AV221),1)</f>
        <v>0</v>
      </c>
      <c r="AX265" s="4">
        <f>N((AX177-SUM($J221:AW221)&gt;=0))*ROUND(AX177-SUM($J221:AW221),1)</f>
        <v>0</v>
      </c>
      <c r="AY265" s="4">
        <f>N((AY177-SUM($J221:AX221)&gt;=0))*ROUND(AY177-SUM($J221:AX221),1)</f>
        <v>0</v>
      </c>
      <c r="AZ265" s="4">
        <f>N((AZ177-SUM($J221:AY221)&gt;=0))*ROUND(AZ177-SUM($J221:AY221),1)</f>
        <v>0</v>
      </c>
      <c r="BA265" s="4">
        <f>N((BA177-SUM($J221:AZ221)&gt;=0))*ROUND(BA177-SUM($J221:AZ221),1)</f>
        <v>0</v>
      </c>
      <c r="BB265" s="4">
        <f>N((BB177-SUM($J221:BA221)&gt;=0))*ROUND(BB177-SUM($J221:BA221),1)</f>
        <v>0</v>
      </c>
      <c r="BC265" s="4">
        <f>N((BC177-SUM($J221:BB221)&gt;=0))*ROUND(BC177-SUM($J221:BB221),1)</f>
        <v>0</v>
      </c>
      <c r="BD265" s="4">
        <f>N((BD177-SUM($J221:BC221)&gt;=0))*ROUND(BD177-SUM($J221:BC221),1)</f>
        <v>0</v>
      </c>
      <c r="BE265" s="4">
        <f>N((BE177-SUM($J221:BD221)&gt;=0))*ROUND(BE177-SUM($J221:BD221),1)</f>
        <v>0</v>
      </c>
      <c r="BF265" s="4">
        <f>N((BF177-SUM($J221:BE221)&gt;=0))*ROUND(BF177-SUM($J221:BE221),1)</f>
        <v>0</v>
      </c>
      <c r="BG265" s="4">
        <f>N((BG177-SUM($J221:BF221)&gt;=0))*ROUND(BG177-SUM($J221:BF221),1)</f>
        <v>0</v>
      </c>
      <c r="BH265" s="4">
        <f>N((BH177-SUM($J221:BG221)&gt;=0))*ROUND(BH177-SUM($J221:BG221),1)</f>
        <v>0</v>
      </c>
      <c r="BI265" s="4">
        <f>N((BI177-SUM($J221:BH221)&gt;=0))*ROUND(BI177-SUM($J221:BH221),1)</f>
        <v>0</v>
      </c>
      <c r="BJ265" s="4">
        <f>N((BJ177-SUM($J221:BI221)&gt;=0))*ROUND(BJ177-SUM($J221:BI221),1)</f>
        <v>0</v>
      </c>
      <c r="BK265" s="4">
        <f>N((BK177-SUM($J221:BJ221)&gt;=0))*ROUND(BK177-SUM($J221:BJ221),1)</f>
        <v>0</v>
      </c>
      <c r="BL265" s="4">
        <f>N((BL177-SUM($J221:BK221)&gt;=0))*ROUND(BL177-SUM($J221:BK221),1)</f>
        <v>0</v>
      </c>
      <c r="BM265" s="4">
        <f>N((BM177-SUM($J221:BL221)&gt;=0))*ROUND(BM177-SUM($J221:BL221),1)</f>
        <v>0</v>
      </c>
      <c r="BN265" s="4">
        <f>N((BN177-SUM($J221:BM221)&gt;=0))*ROUND(BN177-SUM($J221:BM221),1)</f>
        <v>0</v>
      </c>
      <c r="BO265" s="4">
        <f>N((BO177-SUM($J221:BN221)&gt;=0))*ROUND(BO177-SUM($J221:BN221),1)</f>
        <v>0</v>
      </c>
      <c r="BP265" s="4">
        <f>N((BP177-SUM($J221:BO221)&gt;=0))*ROUND(BP177-SUM($J221:BO221),1)</f>
        <v>0</v>
      </c>
      <c r="BQ265" s="4">
        <f>N((BQ177-SUM($J221:BP221)&gt;=0))*ROUND(BQ177-SUM($J221:BP221),1)</f>
        <v>0</v>
      </c>
      <c r="BR265" s="4">
        <f>N((BR177-SUM($J221:BQ221)&gt;=0))*ROUND(BR177-SUM($J221:BQ221),1)</f>
        <v>0</v>
      </c>
      <c r="BS265" s="4">
        <f>N((BS177-SUM($J221:BR221)&gt;=0))*ROUND(BS177-SUM($J221:BR221),1)</f>
        <v>0</v>
      </c>
      <c r="BT265" s="4">
        <f>N((BT177-SUM($J221:BS221)&gt;=0))*ROUND(BT177-SUM($J221:BS221),1)</f>
        <v>0</v>
      </c>
      <c r="BU265" s="4">
        <f>N((BU177-SUM($J221:BT221)&gt;=0))*ROUND(BU177-SUM($J221:BT221),1)</f>
        <v>0</v>
      </c>
      <c r="BV265" s="4">
        <f>N((BV177-SUM($J221:BU221)&gt;=0))*ROUND(BV177-SUM($J221:BU221),1)</f>
        <v>0</v>
      </c>
      <c r="BW265" s="4">
        <f>N((BW177-SUM($J221:BV221)&gt;=0))*ROUND(BW177-SUM($J221:BV221),1)</f>
        <v>0</v>
      </c>
      <c r="BX265" s="4">
        <f>N((BX177-SUM($J221:BW221)&gt;=0))*ROUND(BX177-SUM($J221:BW221),1)</f>
        <v>0</v>
      </c>
      <c r="BY265" s="4">
        <f>N((BY177-SUM($J221:BX221)&gt;=0))*ROUND(BY177-SUM($J221:BX221),1)</f>
        <v>0</v>
      </c>
      <c r="BZ265" s="4">
        <f>N((BZ177-SUM($J221:BY221)&gt;=0))*ROUND(BZ177-SUM($J221:BY221),1)</f>
        <v>0</v>
      </c>
      <c r="CA265" s="4">
        <f>N((CA177-SUM($J221:BZ221)&gt;=0))*ROUND(CA177-SUM($J221:BZ221),1)</f>
        <v>0</v>
      </c>
      <c r="CB265" s="4">
        <f>N((CB177-SUM($J221:CA221)&gt;=0))*ROUND(CB177-SUM($J221:CA221),1)</f>
        <v>0</v>
      </c>
      <c r="CC265" s="4">
        <f>N((CC177-SUM($J221:CB221)&gt;=0))*ROUND(CC177-SUM($J221:CB221),1)</f>
        <v>0</v>
      </c>
      <c r="CD265" s="4">
        <f>N((CD177-SUM($J221:CC221)&gt;=0))*ROUND(CD177-SUM($J221:CC221),1)</f>
        <v>0</v>
      </c>
      <c r="CE265" s="4">
        <f>N((CE177-SUM($J221:CD221)&gt;=0))*ROUND(CE177-SUM($J221:CD221),1)</f>
        <v>0</v>
      </c>
      <c r="CF265" s="4">
        <f>N((CF177-SUM($J221:CE221)&gt;=0))*ROUND(CF177-SUM($J221:CE221),1)</f>
        <v>0</v>
      </c>
      <c r="CG265" s="4">
        <f>N((CG177-SUM($J221:CF221)&gt;=0))*ROUND(CG177-SUM($J221:CF221),1)</f>
        <v>0</v>
      </c>
      <c r="CH265" s="4">
        <f>N((CH177-SUM($J221:CG221)&gt;=0))*ROUND(CH177-SUM($J221:CG221),1)</f>
        <v>0</v>
      </c>
      <c r="CI265" s="4">
        <f>N((CI177-SUM($J221:CH221)&gt;=0))*ROUND(CI177-SUM($J221:CH221),1)</f>
        <v>0</v>
      </c>
      <c r="CJ265" s="4">
        <f>N((CJ177-SUM($J221:CI221)&gt;=0))*ROUND(CJ177-SUM($J221:CI221),1)</f>
        <v>0</v>
      </c>
      <c r="CK265" s="4">
        <f>N((CK177-SUM($J221:CJ221)&gt;=0))*ROUND(CK177-SUM($J221:CJ221),1)</f>
        <v>0</v>
      </c>
      <c r="CL265" s="4">
        <f>N((CL177-SUM($J221:CK221)&gt;=0))*ROUND(CL177-SUM($J221:CK221),1)</f>
        <v>0</v>
      </c>
      <c r="CM265" s="4">
        <f>N((CM177-SUM($J221:CL221)&gt;=0))*ROUND(CM177-SUM($J221:CL221),1)</f>
        <v>0</v>
      </c>
      <c r="CN265" s="4">
        <f>N((CN177-SUM($J221:CM221)&gt;=0))*ROUND(CN177-SUM($J221:CM221),1)</f>
        <v>0</v>
      </c>
      <c r="CO265" s="4">
        <f>N((CO177-SUM($J221:CN221)&gt;=0))*ROUND(CO177-SUM($J221:CN221),1)</f>
        <v>0</v>
      </c>
      <c r="CP265" s="4">
        <f>N((CP177-SUM($J221:CO221)&gt;=0))*ROUND(CP177-SUM($J221:CO221),1)</f>
        <v>0</v>
      </c>
      <c r="CQ265" s="4">
        <f>N((CQ177-SUM($J221:CP221)&gt;=0))*ROUND(CQ177-SUM($J221:CP221),1)</f>
        <v>0</v>
      </c>
      <c r="CR265" s="4">
        <f>N((CR177-SUM($J221:CQ221)&gt;=0))*ROUND(CR177-SUM($J221:CQ221),1)</f>
        <v>0</v>
      </c>
      <c r="CS265" s="4">
        <f>N((CS177-SUM($J221:CR221)&gt;=0))*ROUND(CS177-SUM($J221:CR221),1)</f>
        <v>0</v>
      </c>
      <c r="CT265" s="4">
        <f>N((CT177-SUM($J221:CS221)&gt;=0))*ROUND(CT177-SUM($J221:CS221),1)</f>
        <v>0</v>
      </c>
      <c r="CU265" s="4">
        <f>N((CU177-SUM($J221:CT221)&gt;=0))*ROUND(CU177-SUM($J221:CT221),1)</f>
        <v>0</v>
      </c>
      <c r="CV265" s="4">
        <f>N((CV177-SUM($J221:CU221)&gt;=0))*ROUND(CV177-SUM($J221:CU221),1)</f>
        <v>0</v>
      </c>
      <c r="CW265" s="4">
        <f>N((CW177-SUM($J221:CV221)&gt;=0))*ROUND(CW177-SUM($J221:CV221),1)</f>
        <v>0</v>
      </c>
      <c r="CX265" s="4">
        <f>N((CX177-SUM($J221:CW221)&gt;=0))*ROUND(CX177-SUM($J221:CW221),1)</f>
        <v>0</v>
      </c>
      <c r="CY265" s="4">
        <f>N((CY177-SUM($J221:CX221)&gt;=0))*ROUND(CY177-SUM($J221:CX221),1)</f>
        <v>0</v>
      </c>
      <c r="CZ265" s="4">
        <f>N((CZ177-SUM($J221:CY221)&gt;=0))*ROUND(CZ177-SUM($J221:CY221),1)</f>
        <v>0</v>
      </c>
      <c r="DA265" s="4">
        <f>N((DA177-SUM($J221:CZ221)&gt;=0))*ROUND(DA177-SUM($J221:CZ221),1)</f>
        <v>0</v>
      </c>
      <c r="DB265" s="4">
        <f>N((DB177-SUM($J221:DA221)&gt;=0))*ROUND(DB177-SUM($J221:DA221),1)</f>
        <v>0</v>
      </c>
      <c r="DC265" s="4">
        <f>N((DC177-SUM($J221:DB221)&gt;=0))*ROUND(DC177-SUM($J221:DB221),1)</f>
        <v>0</v>
      </c>
      <c r="DD265" s="4">
        <f>N((DD177-SUM($J221:DC221)&gt;=0))*ROUND(DD177-SUM($J221:DC221),1)</f>
        <v>0</v>
      </c>
      <c r="DE265" s="4">
        <f>N((DE177-SUM($J221:DD221)&gt;=0))*ROUND(DE177-SUM($J221:DD221),1)</f>
        <v>0</v>
      </c>
      <c r="DF265" s="4">
        <f>N((DF177-SUM($J221:DE221)&gt;=0))*ROUND(DF177-SUM($J221:DE221),1)</f>
        <v>0</v>
      </c>
      <c r="DG265" s="4">
        <f>N((DG177-SUM($J221:DF221)&gt;=0))*ROUND(DG177-SUM($J221:DF221),1)</f>
        <v>0</v>
      </c>
      <c r="DH265" s="4">
        <f>N((DH177-SUM($J221:DG221)&gt;=0))*ROUND(DH177-SUM($J221:DG221),1)</f>
        <v>0</v>
      </c>
      <c r="DI265" s="4">
        <f>N((DI177-SUM($J221:DH221)&gt;=0))*ROUND(DI177-SUM($J221:DH221),1)</f>
        <v>0</v>
      </c>
      <c r="DJ265" s="4">
        <f>N((DJ177-SUM($J221:DI221)&gt;=0))*ROUND(DJ177-SUM($J221:DI221),1)</f>
        <v>0</v>
      </c>
    </row>
    <row r="266" spans="1:114">
      <c r="B266" t="str">
        <f t="shared" si="80"/>
        <v>Создание / реконструкция объект №19</v>
      </c>
      <c r="G266" s="7" t="s">
        <v>0</v>
      </c>
      <c r="J266" s="4"/>
      <c r="K266" s="4">
        <f>N((K178-SUM($J222:J222)&gt;=0))*ROUND(K178-SUM($J222:J222),1)</f>
        <v>0</v>
      </c>
      <c r="L266" s="4">
        <f>N((L178-SUM($J222:K222)&gt;=0))*ROUND(L178-SUM($J222:K222),1)</f>
        <v>0</v>
      </c>
      <c r="M266" s="4">
        <f>N((M178-SUM($J222:L222)&gt;=0))*ROUND(M178-SUM($J222:L222),1)</f>
        <v>0</v>
      </c>
      <c r="N266" s="4">
        <f>N((N178-SUM($J222:M222)&gt;=0))*ROUND(N178-SUM($J222:M222),1)</f>
        <v>0</v>
      </c>
      <c r="O266" s="4">
        <f>N((O178-SUM($J222:N222)&gt;=0))*ROUND(O178-SUM($J222:N222),1)</f>
        <v>0</v>
      </c>
      <c r="P266" s="4">
        <f>N((P178-SUM($J222:O222)&gt;=0))*ROUND(P178-SUM($J222:O222),1)</f>
        <v>0</v>
      </c>
      <c r="Q266" s="4">
        <f>N((Q178-SUM($J222:P222)&gt;=0))*ROUND(Q178-SUM($J222:P222),1)</f>
        <v>0</v>
      </c>
      <c r="R266" s="4">
        <f>N((R178-SUM($J222:Q222)&gt;=0))*ROUND(R178-SUM($J222:Q222),1)</f>
        <v>0</v>
      </c>
      <c r="S266" s="4">
        <f>N((S178-SUM($J222:R222)&gt;=0))*ROUND(S178-SUM($J222:R222),1)</f>
        <v>0</v>
      </c>
      <c r="T266" s="4">
        <f>N((T178-SUM($J222:S222)&gt;=0))*ROUND(T178-SUM($J222:S222),1)</f>
        <v>0</v>
      </c>
      <c r="U266" s="4">
        <f>N((U178-SUM($J222:T222)&gt;=0))*ROUND(U178-SUM($J222:T222),1)</f>
        <v>0</v>
      </c>
      <c r="V266" s="4">
        <f>N((V178-SUM($J222:U222)&gt;=0))*ROUND(V178-SUM($J222:U222),1)</f>
        <v>0</v>
      </c>
      <c r="W266" s="4">
        <f>N((W178-SUM($J222:V222)&gt;=0))*ROUND(W178-SUM($J222:V222),1)</f>
        <v>0</v>
      </c>
      <c r="X266" s="4">
        <f>N((X178-SUM($J222:W222)&gt;=0))*ROUND(X178-SUM($J222:W222),1)</f>
        <v>0</v>
      </c>
      <c r="Y266" s="4">
        <f>N((Y178-SUM($J222:X222)&gt;=0))*ROUND(Y178-SUM($J222:X222),1)</f>
        <v>0</v>
      </c>
      <c r="Z266" s="4">
        <f>N((Z178-SUM($J222:Y222)&gt;=0))*ROUND(Z178-SUM($J222:Y222),1)</f>
        <v>0</v>
      </c>
      <c r="AA266" s="4">
        <f>N((AA178-SUM($J222:Z222)&gt;=0))*ROUND(AA178-SUM($J222:Z222),1)</f>
        <v>0</v>
      </c>
      <c r="AB266" s="4">
        <f>N((AB178-SUM($J222:AA222)&gt;=0))*ROUND(AB178-SUM($J222:AA222),1)</f>
        <v>0</v>
      </c>
      <c r="AC266" s="4">
        <f>N((AC178-SUM($J222:AB222)&gt;=0))*ROUND(AC178-SUM($J222:AB222),1)</f>
        <v>0</v>
      </c>
      <c r="AD266" s="4">
        <f>N((AD178-SUM($J222:AC222)&gt;=0))*ROUND(AD178-SUM($J222:AC222),1)</f>
        <v>0</v>
      </c>
      <c r="AE266" s="4">
        <f>N((AE178-SUM($J222:AD222)&gt;=0))*ROUND(AE178-SUM($J222:AD222),1)</f>
        <v>0</v>
      </c>
      <c r="AF266" s="4">
        <f>N((AF178-SUM($J222:AE222)&gt;=0))*ROUND(AF178-SUM($J222:AE222),1)</f>
        <v>0</v>
      </c>
      <c r="AG266" s="4">
        <f>N((AG178-SUM($J222:AF222)&gt;=0))*ROUND(AG178-SUM($J222:AF222),1)</f>
        <v>0</v>
      </c>
      <c r="AH266" s="4">
        <f>N((AH178-SUM($J222:AG222)&gt;=0))*ROUND(AH178-SUM($J222:AG222),1)</f>
        <v>0</v>
      </c>
      <c r="AI266" s="4">
        <f>N((AI178-SUM($J222:AH222)&gt;=0))*ROUND(AI178-SUM($J222:AH222),1)</f>
        <v>0</v>
      </c>
      <c r="AJ266" s="4">
        <f>N((AJ178-SUM($J222:AI222)&gt;=0))*ROUND(AJ178-SUM($J222:AI222),1)</f>
        <v>0</v>
      </c>
      <c r="AK266" s="4">
        <f>N((AK178-SUM($J222:AJ222)&gt;=0))*ROUND(AK178-SUM($J222:AJ222),1)</f>
        <v>0</v>
      </c>
      <c r="AL266" s="4">
        <f>N((AL178-SUM($J222:AK222)&gt;=0))*ROUND(AL178-SUM($J222:AK222),1)</f>
        <v>0</v>
      </c>
      <c r="AM266" s="4">
        <f>N((AM178-SUM($J222:AL222)&gt;=0))*ROUND(AM178-SUM($J222:AL222),1)</f>
        <v>0</v>
      </c>
      <c r="AN266" s="4">
        <f>N((AN178-SUM($J222:AM222)&gt;=0))*ROUND(AN178-SUM($J222:AM222),1)</f>
        <v>0</v>
      </c>
      <c r="AO266" s="4">
        <f>N((AO178-SUM($J222:AN222)&gt;=0))*ROUND(AO178-SUM($J222:AN222),1)</f>
        <v>0</v>
      </c>
      <c r="AP266" s="4">
        <f>N((AP178-SUM($J222:AO222)&gt;=0))*ROUND(AP178-SUM($J222:AO222),1)</f>
        <v>0</v>
      </c>
      <c r="AQ266" s="4">
        <f>N((AQ178-SUM($J222:AP222)&gt;=0))*ROUND(AQ178-SUM($J222:AP222),1)</f>
        <v>0</v>
      </c>
      <c r="AR266" s="4">
        <f>N((AR178-SUM($J222:AQ222)&gt;=0))*ROUND(AR178-SUM($J222:AQ222),1)</f>
        <v>0</v>
      </c>
      <c r="AS266" s="4">
        <f>N((AS178-SUM($J222:AR222)&gt;=0))*ROUND(AS178-SUM($J222:AR222),1)</f>
        <v>0</v>
      </c>
      <c r="AT266" s="4">
        <f>N((AT178-SUM($J222:AS222)&gt;=0))*ROUND(AT178-SUM($J222:AS222),1)</f>
        <v>0</v>
      </c>
      <c r="AU266" s="4">
        <f>N((AU178-SUM($J222:AT222)&gt;=0))*ROUND(AU178-SUM($J222:AT222),1)</f>
        <v>0</v>
      </c>
      <c r="AV266" s="4">
        <f>N((AV178-SUM($J222:AU222)&gt;=0))*ROUND(AV178-SUM($J222:AU222),1)</f>
        <v>0</v>
      </c>
      <c r="AW266" s="4">
        <f>N((AW178-SUM($J222:AV222)&gt;=0))*ROUND(AW178-SUM($J222:AV222),1)</f>
        <v>0</v>
      </c>
      <c r="AX266" s="4">
        <f>N((AX178-SUM($J222:AW222)&gt;=0))*ROUND(AX178-SUM($J222:AW222),1)</f>
        <v>0</v>
      </c>
      <c r="AY266" s="4">
        <f>N((AY178-SUM($J222:AX222)&gt;=0))*ROUND(AY178-SUM($J222:AX222),1)</f>
        <v>0</v>
      </c>
      <c r="AZ266" s="4">
        <f>N((AZ178-SUM($J222:AY222)&gt;=0))*ROUND(AZ178-SUM($J222:AY222),1)</f>
        <v>0</v>
      </c>
      <c r="BA266" s="4">
        <f>N((BA178-SUM($J222:AZ222)&gt;=0))*ROUND(BA178-SUM($J222:AZ222),1)</f>
        <v>0</v>
      </c>
      <c r="BB266" s="4">
        <f>N((BB178-SUM($J222:BA222)&gt;=0))*ROUND(BB178-SUM($J222:BA222),1)</f>
        <v>0</v>
      </c>
      <c r="BC266" s="4">
        <f>N((BC178-SUM($J222:BB222)&gt;=0))*ROUND(BC178-SUM($J222:BB222),1)</f>
        <v>0</v>
      </c>
      <c r="BD266" s="4">
        <f>N((BD178-SUM($J222:BC222)&gt;=0))*ROUND(BD178-SUM($J222:BC222),1)</f>
        <v>0</v>
      </c>
      <c r="BE266" s="4">
        <f>N((BE178-SUM($J222:BD222)&gt;=0))*ROUND(BE178-SUM($J222:BD222),1)</f>
        <v>0</v>
      </c>
      <c r="BF266" s="4">
        <f>N((BF178-SUM($J222:BE222)&gt;=0))*ROUND(BF178-SUM($J222:BE222),1)</f>
        <v>0</v>
      </c>
      <c r="BG266" s="4">
        <f>N((BG178-SUM($J222:BF222)&gt;=0))*ROUND(BG178-SUM($J222:BF222),1)</f>
        <v>0</v>
      </c>
      <c r="BH266" s="4">
        <f>N((BH178-SUM($J222:BG222)&gt;=0))*ROUND(BH178-SUM($J222:BG222),1)</f>
        <v>0</v>
      </c>
      <c r="BI266" s="4">
        <f>N((BI178-SUM($J222:BH222)&gt;=0))*ROUND(BI178-SUM($J222:BH222),1)</f>
        <v>0</v>
      </c>
      <c r="BJ266" s="4">
        <f>N((BJ178-SUM($J222:BI222)&gt;=0))*ROUND(BJ178-SUM($J222:BI222),1)</f>
        <v>0</v>
      </c>
      <c r="BK266" s="4">
        <f>N((BK178-SUM($J222:BJ222)&gt;=0))*ROUND(BK178-SUM($J222:BJ222),1)</f>
        <v>0</v>
      </c>
      <c r="BL266" s="4">
        <f>N((BL178-SUM($J222:BK222)&gt;=0))*ROUND(BL178-SUM($J222:BK222),1)</f>
        <v>0</v>
      </c>
      <c r="BM266" s="4">
        <f>N((BM178-SUM($J222:BL222)&gt;=0))*ROUND(BM178-SUM($J222:BL222),1)</f>
        <v>0</v>
      </c>
      <c r="BN266" s="4">
        <f>N((BN178-SUM($J222:BM222)&gt;=0))*ROUND(BN178-SUM($J222:BM222),1)</f>
        <v>0</v>
      </c>
      <c r="BO266" s="4">
        <f>N((BO178-SUM($J222:BN222)&gt;=0))*ROUND(BO178-SUM($J222:BN222),1)</f>
        <v>0</v>
      </c>
      <c r="BP266" s="4">
        <f>N((BP178-SUM($J222:BO222)&gt;=0))*ROUND(BP178-SUM($J222:BO222),1)</f>
        <v>0</v>
      </c>
      <c r="BQ266" s="4">
        <f>N((BQ178-SUM($J222:BP222)&gt;=0))*ROUND(BQ178-SUM($J222:BP222),1)</f>
        <v>0</v>
      </c>
      <c r="BR266" s="4">
        <f>N((BR178-SUM($J222:BQ222)&gt;=0))*ROUND(BR178-SUM($J222:BQ222),1)</f>
        <v>0</v>
      </c>
      <c r="BS266" s="4">
        <f>N((BS178-SUM($J222:BR222)&gt;=0))*ROUND(BS178-SUM($J222:BR222),1)</f>
        <v>0</v>
      </c>
      <c r="BT266" s="4">
        <f>N((BT178-SUM($J222:BS222)&gt;=0))*ROUND(BT178-SUM($J222:BS222),1)</f>
        <v>0</v>
      </c>
      <c r="BU266" s="4">
        <f>N((BU178-SUM($J222:BT222)&gt;=0))*ROUND(BU178-SUM($J222:BT222),1)</f>
        <v>0</v>
      </c>
      <c r="BV266" s="4">
        <f>N((BV178-SUM($J222:BU222)&gt;=0))*ROUND(BV178-SUM($J222:BU222),1)</f>
        <v>0</v>
      </c>
      <c r="BW266" s="4">
        <f>N((BW178-SUM($J222:BV222)&gt;=0))*ROUND(BW178-SUM($J222:BV222),1)</f>
        <v>0</v>
      </c>
      <c r="BX266" s="4">
        <f>N((BX178-SUM($J222:BW222)&gt;=0))*ROUND(BX178-SUM($J222:BW222),1)</f>
        <v>0</v>
      </c>
      <c r="BY266" s="4">
        <f>N((BY178-SUM($J222:BX222)&gt;=0))*ROUND(BY178-SUM($J222:BX222),1)</f>
        <v>0</v>
      </c>
      <c r="BZ266" s="4">
        <f>N((BZ178-SUM($J222:BY222)&gt;=0))*ROUND(BZ178-SUM($J222:BY222),1)</f>
        <v>0</v>
      </c>
      <c r="CA266" s="4">
        <f>N((CA178-SUM($J222:BZ222)&gt;=0))*ROUND(CA178-SUM($J222:BZ222),1)</f>
        <v>0</v>
      </c>
      <c r="CB266" s="4">
        <f>N((CB178-SUM($J222:CA222)&gt;=0))*ROUND(CB178-SUM($J222:CA222),1)</f>
        <v>0</v>
      </c>
      <c r="CC266" s="4">
        <f>N((CC178-SUM($J222:CB222)&gt;=0))*ROUND(CC178-SUM($J222:CB222),1)</f>
        <v>0</v>
      </c>
      <c r="CD266" s="4">
        <f>N((CD178-SUM($J222:CC222)&gt;=0))*ROUND(CD178-SUM($J222:CC222),1)</f>
        <v>0</v>
      </c>
      <c r="CE266" s="4">
        <f>N((CE178-SUM($J222:CD222)&gt;=0))*ROUND(CE178-SUM($J222:CD222),1)</f>
        <v>0</v>
      </c>
      <c r="CF266" s="4">
        <f>N((CF178-SUM($J222:CE222)&gt;=0))*ROUND(CF178-SUM($J222:CE222),1)</f>
        <v>0</v>
      </c>
      <c r="CG266" s="4">
        <f>N((CG178-SUM($J222:CF222)&gt;=0))*ROUND(CG178-SUM($J222:CF222),1)</f>
        <v>0</v>
      </c>
      <c r="CH266" s="4">
        <f>N((CH178-SUM($J222:CG222)&gt;=0))*ROUND(CH178-SUM($J222:CG222),1)</f>
        <v>0</v>
      </c>
      <c r="CI266" s="4">
        <f>N((CI178-SUM($J222:CH222)&gt;=0))*ROUND(CI178-SUM($J222:CH222),1)</f>
        <v>0</v>
      </c>
      <c r="CJ266" s="4">
        <f>N((CJ178-SUM($J222:CI222)&gt;=0))*ROUND(CJ178-SUM($J222:CI222),1)</f>
        <v>0</v>
      </c>
      <c r="CK266" s="4">
        <f>N((CK178-SUM($J222:CJ222)&gt;=0))*ROUND(CK178-SUM($J222:CJ222),1)</f>
        <v>0</v>
      </c>
      <c r="CL266" s="4">
        <f>N((CL178-SUM($J222:CK222)&gt;=0))*ROUND(CL178-SUM($J222:CK222),1)</f>
        <v>0</v>
      </c>
      <c r="CM266" s="4">
        <f>N((CM178-SUM($J222:CL222)&gt;=0))*ROUND(CM178-SUM($J222:CL222),1)</f>
        <v>0</v>
      </c>
      <c r="CN266" s="4">
        <f>N((CN178-SUM($J222:CM222)&gt;=0))*ROUND(CN178-SUM($J222:CM222),1)</f>
        <v>0</v>
      </c>
      <c r="CO266" s="4">
        <f>N((CO178-SUM($J222:CN222)&gt;=0))*ROUND(CO178-SUM($J222:CN222),1)</f>
        <v>0</v>
      </c>
      <c r="CP266" s="4">
        <f>N((CP178-SUM($J222:CO222)&gt;=0))*ROUND(CP178-SUM($J222:CO222),1)</f>
        <v>0</v>
      </c>
      <c r="CQ266" s="4">
        <f>N((CQ178-SUM($J222:CP222)&gt;=0))*ROUND(CQ178-SUM($J222:CP222),1)</f>
        <v>0</v>
      </c>
      <c r="CR266" s="4">
        <f>N((CR178-SUM($J222:CQ222)&gt;=0))*ROUND(CR178-SUM($J222:CQ222),1)</f>
        <v>0</v>
      </c>
      <c r="CS266" s="4">
        <f>N((CS178-SUM($J222:CR222)&gt;=0))*ROUND(CS178-SUM($J222:CR222),1)</f>
        <v>0</v>
      </c>
      <c r="CT266" s="4">
        <f>N((CT178-SUM($J222:CS222)&gt;=0))*ROUND(CT178-SUM($J222:CS222),1)</f>
        <v>0</v>
      </c>
      <c r="CU266" s="4">
        <f>N((CU178-SUM($J222:CT222)&gt;=0))*ROUND(CU178-SUM($J222:CT222),1)</f>
        <v>0</v>
      </c>
      <c r="CV266" s="4">
        <f>N((CV178-SUM($J222:CU222)&gt;=0))*ROUND(CV178-SUM($J222:CU222),1)</f>
        <v>0</v>
      </c>
      <c r="CW266" s="4">
        <f>N((CW178-SUM($J222:CV222)&gt;=0))*ROUND(CW178-SUM($J222:CV222),1)</f>
        <v>0</v>
      </c>
      <c r="CX266" s="4">
        <f>N((CX178-SUM($J222:CW222)&gt;=0))*ROUND(CX178-SUM($J222:CW222),1)</f>
        <v>0</v>
      </c>
      <c r="CY266" s="4">
        <f>N((CY178-SUM($J222:CX222)&gt;=0))*ROUND(CY178-SUM($J222:CX222),1)</f>
        <v>0</v>
      </c>
      <c r="CZ266" s="4">
        <f>N((CZ178-SUM($J222:CY222)&gt;=0))*ROUND(CZ178-SUM($J222:CY222),1)</f>
        <v>0</v>
      </c>
      <c r="DA266" s="4">
        <f>N((DA178-SUM($J222:CZ222)&gt;=0))*ROUND(DA178-SUM($J222:CZ222),1)</f>
        <v>0</v>
      </c>
      <c r="DB266" s="4">
        <f>N((DB178-SUM($J222:DA222)&gt;=0))*ROUND(DB178-SUM($J222:DA222),1)</f>
        <v>0</v>
      </c>
      <c r="DC266" s="4">
        <f>N((DC178-SUM($J222:DB222)&gt;=0))*ROUND(DC178-SUM($J222:DB222),1)</f>
        <v>0</v>
      </c>
      <c r="DD266" s="4">
        <f>N((DD178-SUM($J222:DC222)&gt;=0))*ROUND(DD178-SUM($J222:DC222),1)</f>
        <v>0</v>
      </c>
      <c r="DE266" s="4">
        <f>N((DE178-SUM($J222:DD222)&gt;=0))*ROUND(DE178-SUM($J222:DD222),1)</f>
        <v>0</v>
      </c>
      <c r="DF266" s="4">
        <f>N((DF178-SUM($J222:DE222)&gt;=0))*ROUND(DF178-SUM($J222:DE222),1)</f>
        <v>0</v>
      </c>
      <c r="DG266" s="4">
        <f>N((DG178-SUM($J222:DF222)&gt;=0))*ROUND(DG178-SUM($J222:DF222),1)</f>
        <v>0</v>
      </c>
      <c r="DH266" s="4">
        <f>N((DH178-SUM($J222:DG222)&gt;=0))*ROUND(DH178-SUM($J222:DG222),1)</f>
        <v>0</v>
      </c>
      <c r="DI266" s="4">
        <f>N((DI178-SUM($J222:DH222)&gt;=0))*ROUND(DI178-SUM($J222:DH222),1)</f>
        <v>0</v>
      </c>
      <c r="DJ266" s="4">
        <f>N((DJ178-SUM($J222:DI222)&gt;=0))*ROUND(DJ178-SUM($J222:DI222),1)</f>
        <v>0</v>
      </c>
    </row>
    <row r="267" spans="1:114">
      <c r="B267" t="str">
        <f t="shared" si="80"/>
        <v>Создание / реконструкция объект №20</v>
      </c>
      <c r="G267" s="7" t="s">
        <v>0</v>
      </c>
      <c r="J267" s="4"/>
      <c r="K267" s="4">
        <f>N((K179-SUM($J223:J223)&gt;=0))*ROUND(K179-SUM($J223:J223),1)</f>
        <v>0</v>
      </c>
      <c r="L267" s="4">
        <f>N((L179-SUM($J223:K223)&gt;=0))*ROUND(L179-SUM($J223:K223),1)</f>
        <v>0</v>
      </c>
      <c r="M267" s="4">
        <f>N((M179-SUM($J223:L223)&gt;=0))*ROUND(M179-SUM($J223:L223),1)</f>
        <v>0</v>
      </c>
      <c r="N267" s="4">
        <f>N((N179-SUM($J223:M223)&gt;=0))*ROUND(N179-SUM($J223:M223),1)</f>
        <v>0</v>
      </c>
      <c r="O267" s="4">
        <f>N((O179-SUM($J223:N223)&gt;=0))*ROUND(O179-SUM($J223:N223),1)</f>
        <v>0</v>
      </c>
      <c r="P267" s="4">
        <f>N((P179-SUM($J223:O223)&gt;=0))*ROUND(P179-SUM($J223:O223),1)</f>
        <v>0</v>
      </c>
      <c r="Q267" s="4">
        <f>N((Q179-SUM($J223:P223)&gt;=0))*ROUND(Q179-SUM($J223:P223),1)</f>
        <v>0</v>
      </c>
      <c r="R267" s="4">
        <f>N((R179-SUM($J223:Q223)&gt;=0))*ROUND(R179-SUM($J223:Q223),1)</f>
        <v>0</v>
      </c>
      <c r="S267" s="4">
        <f>N((S179-SUM($J223:R223)&gt;=0))*ROUND(S179-SUM($J223:R223),1)</f>
        <v>0</v>
      </c>
      <c r="T267" s="4">
        <f>N((T179-SUM($J223:S223)&gt;=0))*ROUND(T179-SUM($J223:S223),1)</f>
        <v>0</v>
      </c>
      <c r="U267" s="4">
        <f>N((U179-SUM($J223:T223)&gt;=0))*ROUND(U179-SUM($J223:T223),1)</f>
        <v>0</v>
      </c>
      <c r="V267" s="4">
        <f>N((V179-SUM($J223:U223)&gt;=0))*ROUND(V179-SUM($J223:U223),1)</f>
        <v>0</v>
      </c>
      <c r="W267" s="4">
        <f>N((W179-SUM($J223:V223)&gt;=0))*ROUND(W179-SUM($J223:V223),1)</f>
        <v>0</v>
      </c>
      <c r="X267" s="4">
        <f>N((X179-SUM($J223:W223)&gt;=0))*ROUND(X179-SUM($J223:W223),1)</f>
        <v>0</v>
      </c>
      <c r="Y267" s="4">
        <f>N((Y179-SUM($J223:X223)&gt;=0))*ROUND(Y179-SUM($J223:X223),1)</f>
        <v>0</v>
      </c>
      <c r="Z267" s="4">
        <f>N((Z179-SUM($J223:Y223)&gt;=0))*ROUND(Z179-SUM($J223:Y223),1)</f>
        <v>0</v>
      </c>
      <c r="AA267" s="4">
        <f>N((AA179-SUM($J223:Z223)&gt;=0))*ROUND(AA179-SUM($J223:Z223),1)</f>
        <v>0</v>
      </c>
      <c r="AB267" s="4">
        <f>N((AB179-SUM($J223:AA223)&gt;=0))*ROUND(AB179-SUM($J223:AA223),1)</f>
        <v>0</v>
      </c>
      <c r="AC267" s="4">
        <f>N((AC179-SUM($J223:AB223)&gt;=0))*ROUND(AC179-SUM($J223:AB223),1)</f>
        <v>0</v>
      </c>
      <c r="AD267" s="4">
        <f>N((AD179-SUM($J223:AC223)&gt;=0))*ROUND(AD179-SUM($J223:AC223),1)</f>
        <v>0</v>
      </c>
      <c r="AE267" s="4">
        <f>N((AE179-SUM($J223:AD223)&gt;=0))*ROUND(AE179-SUM($J223:AD223),1)</f>
        <v>0</v>
      </c>
      <c r="AF267" s="4">
        <f>N((AF179-SUM($J223:AE223)&gt;=0))*ROUND(AF179-SUM($J223:AE223),1)</f>
        <v>0</v>
      </c>
      <c r="AG267" s="4">
        <f>N((AG179-SUM($J223:AF223)&gt;=0))*ROUND(AG179-SUM($J223:AF223),1)</f>
        <v>0</v>
      </c>
      <c r="AH267" s="4">
        <f>N((AH179-SUM($J223:AG223)&gt;=0))*ROUND(AH179-SUM($J223:AG223),1)</f>
        <v>0</v>
      </c>
      <c r="AI267" s="4">
        <f>N((AI179-SUM($J223:AH223)&gt;=0))*ROUND(AI179-SUM($J223:AH223),1)</f>
        <v>0</v>
      </c>
      <c r="AJ267" s="4">
        <f>N((AJ179-SUM($J223:AI223)&gt;=0))*ROUND(AJ179-SUM($J223:AI223),1)</f>
        <v>0</v>
      </c>
      <c r="AK267" s="4">
        <f>N((AK179-SUM($J223:AJ223)&gt;=0))*ROUND(AK179-SUM($J223:AJ223),1)</f>
        <v>0</v>
      </c>
      <c r="AL267" s="4">
        <f>N((AL179-SUM($J223:AK223)&gt;=0))*ROUND(AL179-SUM($J223:AK223),1)</f>
        <v>0</v>
      </c>
      <c r="AM267" s="4">
        <f>N((AM179-SUM($J223:AL223)&gt;=0))*ROUND(AM179-SUM($J223:AL223),1)</f>
        <v>0</v>
      </c>
      <c r="AN267" s="4">
        <f>N((AN179-SUM($J223:AM223)&gt;=0))*ROUND(AN179-SUM($J223:AM223),1)</f>
        <v>0</v>
      </c>
      <c r="AO267" s="4">
        <f>N((AO179-SUM($J223:AN223)&gt;=0))*ROUND(AO179-SUM($J223:AN223),1)</f>
        <v>0</v>
      </c>
      <c r="AP267" s="4">
        <f>N((AP179-SUM($J223:AO223)&gt;=0))*ROUND(AP179-SUM($J223:AO223),1)</f>
        <v>0</v>
      </c>
      <c r="AQ267" s="4">
        <f>N((AQ179-SUM($J223:AP223)&gt;=0))*ROUND(AQ179-SUM($J223:AP223),1)</f>
        <v>0</v>
      </c>
      <c r="AR267" s="4">
        <f>N((AR179-SUM($J223:AQ223)&gt;=0))*ROUND(AR179-SUM($J223:AQ223),1)</f>
        <v>0</v>
      </c>
      <c r="AS267" s="4">
        <f>N((AS179-SUM($J223:AR223)&gt;=0))*ROUND(AS179-SUM($J223:AR223),1)</f>
        <v>0</v>
      </c>
      <c r="AT267" s="4">
        <f>N((AT179-SUM($J223:AS223)&gt;=0))*ROUND(AT179-SUM($J223:AS223),1)</f>
        <v>0</v>
      </c>
      <c r="AU267" s="4">
        <f>N((AU179-SUM($J223:AT223)&gt;=0))*ROUND(AU179-SUM($J223:AT223),1)</f>
        <v>0</v>
      </c>
      <c r="AV267" s="4">
        <f>N((AV179-SUM($J223:AU223)&gt;=0))*ROUND(AV179-SUM($J223:AU223),1)</f>
        <v>0</v>
      </c>
      <c r="AW267" s="4">
        <f>N((AW179-SUM($J223:AV223)&gt;=0))*ROUND(AW179-SUM($J223:AV223),1)</f>
        <v>0</v>
      </c>
      <c r="AX267" s="4">
        <f>N((AX179-SUM($J223:AW223)&gt;=0))*ROUND(AX179-SUM($J223:AW223),1)</f>
        <v>0</v>
      </c>
      <c r="AY267" s="4">
        <f>N((AY179-SUM($J223:AX223)&gt;=0))*ROUND(AY179-SUM($J223:AX223),1)</f>
        <v>0</v>
      </c>
      <c r="AZ267" s="4">
        <f>N((AZ179-SUM($J223:AY223)&gt;=0))*ROUND(AZ179-SUM($J223:AY223),1)</f>
        <v>0</v>
      </c>
      <c r="BA267" s="4">
        <f>N((BA179-SUM($J223:AZ223)&gt;=0))*ROUND(BA179-SUM($J223:AZ223),1)</f>
        <v>0</v>
      </c>
      <c r="BB267" s="4">
        <f>N((BB179-SUM($J223:BA223)&gt;=0))*ROUND(BB179-SUM($J223:BA223),1)</f>
        <v>0</v>
      </c>
      <c r="BC267" s="4">
        <f>N((BC179-SUM($J223:BB223)&gt;=0))*ROUND(BC179-SUM($J223:BB223),1)</f>
        <v>0</v>
      </c>
      <c r="BD267" s="4">
        <f>N((BD179-SUM($J223:BC223)&gt;=0))*ROUND(BD179-SUM($J223:BC223),1)</f>
        <v>0</v>
      </c>
      <c r="BE267" s="4">
        <f>N((BE179-SUM($J223:BD223)&gt;=0))*ROUND(BE179-SUM($J223:BD223),1)</f>
        <v>0</v>
      </c>
      <c r="BF267" s="4">
        <f>N((BF179-SUM($J223:BE223)&gt;=0))*ROUND(BF179-SUM($J223:BE223),1)</f>
        <v>0</v>
      </c>
      <c r="BG267" s="4">
        <f>N((BG179-SUM($J223:BF223)&gt;=0))*ROUND(BG179-SUM($J223:BF223),1)</f>
        <v>0</v>
      </c>
      <c r="BH267" s="4">
        <f>N((BH179-SUM($J223:BG223)&gt;=0))*ROUND(BH179-SUM($J223:BG223),1)</f>
        <v>0</v>
      </c>
      <c r="BI267" s="4">
        <f>N((BI179-SUM($J223:BH223)&gt;=0))*ROUND(BI179-SUM($J223:BH223),1)</f>
        <v>0</v>
      </c>
      <c r="BJ267" s="4">
        <f>N((BJ179-SUM($J223:BI223)&gt;=0))*ROUND(BJ179-SUM($J223:BI223),1)</f>
        <v>0</v>
      </c>
      <c r="BK267" s="4">
        <f>N((BK179-SUM($J223:BJ223)&gt;=0))*ROUND(BK179-SUM($J223:BJ223),1)</f>
        <v>0</v>
      </c>
      <c r="BL267" s="4">
        <f>N((BL179-SUM($J223:BK223)&gt;=0))*ROUND(BL179-SUM($J223:BK223),1)</f>
        <v>0</v>
      </c>
      <c r="BM267" s="4">
        <f>N((BM179-SUM($J223:BL223)&gt;=0))*ROUND(BM179-SUM($J223:BL223),1)</f>
        <v>0</v>
      </c>
      <c r="BN267" s="4">
        <f>N((BN179-SUM($J223:BM223)&gt;=0))*ROUND(BN179-SUM($J223:BM223),1)</f>
        <v>0</v>
      </c>
      <c r="BO267" s="4">
        <f>N((BO179-SUM($J223:BN223)&gt;=0))*ROUND(BO179-SUM($J223:BN223),1)</f>
        <v>0</v>
      </c>
      <c r="BP267" s="4">
        <f>N((BP179-SUM($J223:BO223)&gt;=0))*ROUND(BP179-SUM($J223:BO223),1)</f>
        <v>0</v>
      </c>
      <c r="BQ267" s="4">
        <f>N((BQ179-SUM($J223:BP223)&gt;=0))*ROUND(BQ179-SUM($J223:BP223),1)</f>
        <v>0</v>
      </c>
      <c r="BR267" s="4">
        <f>N((BR179-SUM($J223:BQ223)&gt;=0))*ROUND(BR179-SUM($J223:BQ223),1)</f>
        <v>0</v>
      </c>
      <c r="BS267" s="4">
        <f>N((BS179-SUM($J223:BR223)&gt;=0))*ROUND(BS179-SUM($J223:BR223),1)</f>
        <v>0</v>
      </c>
      <c r="BT267" s="4">
        <f>N((BT179-SUM($J223:BS223)&gt;=0))*ROUND(BT179-SUM($J223:BS223),1)</f>
        <v>0</v>
      </c>
      <c r="BU267" s="4">
        <f>N((BU179-SUM($J223:BT223)&gt;=0))*ROUND(BU179-SUM($J223:BT223),1)</f>
        <v>0</v>
      </c>
      <c r="BV267" s="4">
        <f>N((BV179-SUM($J223:BU223)&gt;=0))*ROUND(BV179-SUM($J223:BU223),1)</f>
        <v>0</v>
      </c>
      <c r="BW267" s="4">
        <f>N((BW179-SUM($J223:BV223)&gt;=0))*ROUND(BW179-SUM($J223:BV223),1)</f>
        <v>0</v>
      </c>
      <c r="BX267" s="4">
        <f>N((BX179-SUM($J223:BW223)&gt;=0))*ROUND(BX179-SUM($J223:BW223),1)</f>
        <v>0</v>
      </c>
      <c r="BY267" s="4">
        <f>N((BY179-SUM($J223:BX223)&gt;=0))*ROUND(BY179-SUM($J223:BX223),1)</f>
        <v>0</v>
      </c>
      <c r="BZ267" s="4">
        <f>N((BZ179-SUM($J223:BY223)&gt;=0))*ROUND(BZ179-SUM($J223:BY223),1)</f>
        <v>0</v>
      </c>
      <c r="CA267" s="4">
        <f>N((CA179-SUM($J223:BZ223)&gt;=0))*ROUND(CA179-SUM($J223:BZ223),1)</f>
        <v>0</v>
      </c>
      <c r="CB267" s="4">
        <f>N((CB179-SUM($J223:CA223)&gt;=0))*ROUND(CB179-SUM($J223:CA223),1)</f>
        <v>0</v>
      </c>
      <c r="CC267" s="4">
        <f>N((CC179-SUM($J223:CB223)&gt;=0))*ROUND(CC179-SUM($J223:CB223),1)</f>
        <v>0</v>
      </c>
      <c r="CD267" s="4">
        <f>N((CD179-SUM($J223:CC223)&gt;=0))*ROUND(CD179-SUM($J223:CC223),1)</f>
        <v>0</v>
      </c>
      <c r="CE267" s="4">
        <f>N((CE179-SUM($J223:CD223)&gt;=0))*ROUND(CE179-SUM($J223:CD223),1)</f>
        <v>0</v>
      </c>
      <c r="CF267" s="4">
        <f>N((CF179-SUM($J223:CE223)&gt;=0))*ROUND(CF179-SUM($J223:CE223),1)</f>
        <v>0</v>
      </c>
      <c r="CG267" s="4">
        <f>N((CG179-SUM($J223:CF223)&gt;=0))*ROUND(CG179-SUM($J223:CF223),1)</f>
        <v>0</v>
      </c>
      <c r="CH267" s="4">
        <f>N((CH179-SUM($J223:CG223)&gt;=0))*ROUND(CH179-SUM($J223:CG223),1)</f>
        <v>0</v>
      </c>
      <c r="CI267" s="4">
        <f>N((CI179-SUM($J223:CH223)&gt;=0))*ROUND(CI179-SUM($J223:CH223),1)</f>
        <v>0</v>
      </c>
      <c r="CJ267" s="4">
        <f>N((CJ179-SUM($J223:CI223)&gt;=0))*ROUND(CJ179-SUM($J223:CI223),1)</f>
        <v>0</v>
      </c>
      <c r="CK267" s="4">
        <f>N((CK179-SUM($J223:CJ223)&gt;=0))*ROUND(CK179-SUM($J223:CJ223),1)</f>
        <v>0</v>
      </c>
      <c r="CL267" s="4">
        <f>N((CL179-SUM($J223:CK223)&gt;=0))*ROUND(CL179-SUM($J223:CK223),1)</f>
        <v>0</v>
      </c>
      <c r="CM267" s="4">
        <f>N((CM179-SUM($J223:CL223)&gt;=0))*ROUND(CM179-SUM($J223:CL223),1)</f>
        <v>0</v>
      </c>
      <c r="CN267" s="4">
        <f>N((CN179-SUM($J223:CM223)&gt;=0))*ROUND(CN179-SUM($J223:CM223),1)</f>
        <v>0</v>
      </c>
      <c r="CO267" s="4">
        <f>N((CO179-SUM($J223:CN223)&gt;=0))*ROUND(CO179-SUM($J223:CN223),1)</f>
        <v>0</v>
      </c>
      <c r="CP267" s="4">
        <f>N((CP179-SUM($J223:CO223)&gt;=0))*ROUND(CP179-SUM($J223:CO223),1)</f>
        <v>0</v>
      </c>
      <c r="CQ267" s="4">
        <f>N((CQ179-SUM($J223:CP223)&gt;=0))*ROUND(CQ179-SUM($J223:CP223),1)</f>
        <v>0</v>
      </c>
      <c r="CR267" s="4">
        <f>N((CR179-SUM($J223:CQ223)&gt;=0))*ROUND(CR179-SUM($J223:CQ223),1)</f>
        <v>0</v>
      </c>
      <c r="CS267" s="4">
        <f>N((CS179-SUM($J223:CR223)&gt;=0))*ROUND(CS179-SUM($J223:CR223),1)</f>
        <v>0</v>
      </c>
      <c r="CT267" s="4">
        <f>N((CT179-SUM($J223:CS223)&gt;=0))*ROUND(CT179-SUM($J223:CS223),1)</f>
        <v>0</v>
      </c>
      <c r="CU267" s="4">
        <f>N((CU179-SUM($J223:CT223)&gt;=0))*ROUND(CU179-SUM($J223:CT223),1)</f>
        <v>0</v>
      </c>
      <c r="CV267" s="4">
        <f>N((CV179-SUM($J223:CU223)&gt;=0))*ROUND(CV179-SUM($J223:CU223),1)</f>
        <v>0</v>
      </c>
      <c r="CW267" s="4">
        <f>N((CW179-SUM($J223:CV223)&gt;=0))*ROUND(CW179-SUM($J223:CV223),1)</f>
        <v>0</v>
      </c>
      <c r="CX267" s="4">
        <f>N((CX179-SUM($J223:CW223)&gt;=0))*ROUND(CX179-SUM($J223:CW223),1)</f>
        <v>0</v>
      </c>
      <c r="CY267" s="4">
        <f>N((CY179-SUM($J223:CX223)&gt;=0))*ROUND(CY179-SUM($J223:CX223),1)</f>
        <v>0</v>
      </c>
      <c r="CZ267" s="4">
        <f>N((CZ179-SUM($J223:CY223)&gt;=0))*ROUND(CZ179-SUM($J223:CY223),1)</f>
        <v>0</v>
      </c>
      <c r="DA267" s="4">
        <f>N((DA179-SUM($J223:CZ223)&gt;=0))*ROUND(DA179-SUM($J223:CZ223),1)</f>
        <v>0</v>
      </c>
      <c r="DB267" s="4">
        <f>N((DB179-SUM($J223:DA223)&gt;=0))*ROUND(DB179-SUM($J223:DA223),1)</f>
        <v>0</v>
      </c>
      <c r="DC267" s="4">
        <f>N((DC179-SUM($J223:DB223)&gt;=0))*ROUND(DC179-SUM($J223:DB223),1)</f>
        <v>0</v>
      </c>
      <c r="DD267" s="4">
        <f>N((DD179-SUM($J223:DC223)&gt;=0))*ROUND(DD179-SUM($J223:DC223),1)</f>
        <v>0</v>
      </c>
      <c r="DE267" s="4">
        <f>N((DE179-SUM($J223:DD223)&gt;=0))*ROUND(DE179-SUM($J223:DD223),1)</f>
        <v>0</v>
      </c>
      <c r="DF267" s="4">
        <f>N((DF179-SUM($J223:DE223)&gt;=0))*ROUND(DF179-SUM($J223:DE223),1)</f>
        <v>0</v>
      </c>
      <c r="DG267" s="4">
        <f>N((DG179-SUM($J223:DF223)&gt;=0))*ROUND(DG179-SUM($J223:DF223),1)</f>
        <v>0</v>
      </c>
      <c r="DH267" s="4">
        <f>N((DH179-SUM($J223:DG223)&gt;=0))*ROUND(DH179-SUM($J223:DG223),1)</f>
        <v>0</v>
      </c>
      <c r="DI267" s="4">
        <f>N((DI179-SUM($J223:DH223)&gt;=0))*ROUND(DI179-SUM($J223:DH223),1)</f>
        <v>0</v>
      </c>
      <c r="DJ267" s="4">
        <f>N((DJ179-SUM($J223:DI223)&gt;=0))*ROUND(DJ179-SUM($J223:DI223),1)</f>
        <v>0</v>
      </c>
    </row>
    <row r="268" spans="1:114" s="100" customFormat="1">
      <c r="A268" s="18"/>
      <c r="B268" s="100" t="s">
        <v>243</v>
      </c>
      <c r="G268" s="106" t="s">
        <v>0</v>
      </c>
      <c r="I268" s="101"/>
      <c r="J268" s="107">
        <v>0</v>
      </c>
      <c r="K268" s="107">
        <f>SUM(K248:K267)</f>
        <v>0</v>
      </c>
      <c r="L268" s="107">
        <f t="shared" ref="L268:BW268" si="81">SUM(L248:L267)</f>
        <v>0</v>
      </c>
      <c r="M268" s="107">
        <f t="shared" si="81"/>
        <v>0</v>
      </c>
      <c r="N268" s="107">
        <f t="shared" si="81"/>
        <v>0</v>
      </c>
      <c r="O268" s="107">
        <f t="shared" si="81"/>
        <v>0</v>
      </c>
      <c r="P268" s="107">
        <f t="shared" si="81"/>
        <v>1000000</v>
      </c>
      <c r="Q268" s="107">
        <f t="shared" si="81"/>
        <v>1483333.4</v>
      </c>
      <c r="R268" s="107">
        <f t="shared" si="81"/>
        <v>1458333.3</v>
      </c>
      <c r="S268" s="107">
        <f t="shared" si="81"/>
        <v>1433333.3</v>
      </c>
      <c r="T268" s="107">
        <f t="shared" si="81"/>
        <v>1408333.4</v>
      </c>
      <c r="U268" s="107">
        <f t="shared" si="81"/>
        <v>1383333.3</v>
      </c>
      <c r="V268" s="107">
        <f t="shared" si="81"/>
        <v>1358333.3</v>
      </c>
      <c r="W268" s="107">
        <f t="shared" si="81"/>
        <v>1333333.3999999999</v>
      </c>
      <c r="X268" s="107">
        <f t="shared" si="81"/>
        <v>1308333.3</v>
      </c>
      <c r="Y268" s="107">
        <f t="shared" si="81"/>
        <v>1283333.3</v>
      </c>
      <c r="Z268" s="107">
        <f t="shared" si="81"/>
        <v>1258333.3999999999</v>
      </c>
      <c r="AA268" s="107">
        <f t="shared" si="81"/>
        <v>1233333.3</v>
      </c>
      <c r="AB268" s="107">
        <f t="shared" si="81"/>
        <v>1208333.3</v>
      </c>
      <c r="AC268" s="107">
        <f t="shared" si="81"/>
        <v>1183333.3999999999</v>
      </c>
      <c r="AD268" s="107">
        <f t="shared" si="81"/>
        <v>1158333.3</v>
      </c>
      <c r="AE268" s="107">
        <f t="shared" si="81"/>
        <v>1133333.3</v>
      </c>
      <c r="AF268" s="107">
        <f t="shared" si="81"/>
        <v>1108333.3999999999</v>
      </c>
      <c r="AG268" s="107">
        <f t="shared" si="81"/>
        <v>1083333.3</v>
      </c>
      <c r="AH268" s="107">
        <f t="shared" si="81"/>
        <v>1058333.3</v>
      </c>
      <c r="AI268" s="107">
        <f t="shared" si="81"/>
        <v>1033333.4</v>
      </c>
      <c r="AJ268" s="107">
        <f t="shared" si="81"/>
        <v>1008333.3</v>
      </c>
      <c r="AK268" s="107">
        <f t="shared" si="81"/>
        <v>983333.3</v>
      </c>
      <c r="AL268" s="107">
        <f t="shared" si="81"/>
        <v>958333.4</v>
      </c>
      <c r="AM268" s="107">
        <f t="shared" si="81"/>
        <v>933333.3</v>
      </c>
      <c r="AN268" s="107">
        <f t="shared" si="81"/>
        <v>908333.3</v>
      </c>
      <c r="AO268" s="107">
        <f t="shared" si="81"/>
        <v>883333.4</v>
      </c>
      <c r="AP268" s="107">
        <f t="shared" si="81"/>
        <v>858333.3</v>
      </c>
      <c r="AQ268" s="107">
        <f t="shared" si="81"/>
        <v>833333.3</v>
      </c>
      <c r="AR268" s="107">
        <f t="shared" si="81"/>
        <v>808333.4</v>
      </c>
      <c r="AS268" s="107">
        <f t="shared" si="81"/>
        <v>783333.3</v>
      </c>
      <c r="AT268" s="107">
        <f t="shared" si="81"/>
        <v>758333.3</v>
      </c>
      <c r="AU268" s="107">
        <f t="shared" si="81"/>
        <v>733333.4</v>
      </c>
      <c r="AV268" s="107">
        <f t="shared" si="81"/>
        <v>708333.3</v>
      </c>
      <c r="AW268" s="107">
        <f t="shared" si="81"/>
        <v>683333.3</v>
      </c>
      <c r="AX268" s="107">
        <f t="shared" si="81"/>
        <v>658333.4</v>
      </c>
      <c r="AY268" s="107">
        <f t="shared" si="81"/>
        <v>633333.30000000005</v>
      </c>
      <c r="AZ268" s="107">
        <f t="shared" si="81"/>
        <v>608333.30000000005</v>
      </c>
      <c r="BA268" s="107">
        <f t="shared" si="81"/>
        <v>583333.4</v>
      </c>
      <c r="BB268" s="107">
        <f t="shared" si="81"/>
        <v>558333.30000000005</v>
      </c>
      <c r="BC268" s="107">
        <f t="shared" si="81"/>
        <v>533333.30000000005</v>
      </c>
      <c r="BD268" s="107">
        <f t="shared" si="81"/>
        <v>508333.4</v>
      </c>
      <c r="BE268" s="107">
        <f t="shared" si="81"/>
        <v>483333.3</v>
      </c>
      <c r="BF268" s="107">
        <f t="shared" si="81"/>
        <v>458333.3</v>
      </c>
      <c r="BG268" s="107">
        <f t="shared" si="81"/>
        <v>433333.4</v>
      </c>
      <c r="BH268" s="107">
        <f t="shared" si="81"/>
        <v>408333.3</v>
      </c>
      <c r="BI268" s="107">
        <f t="shared" si="81"/>
        <v>383333.3</v>
      </c>
      <c r="BJ268" s="107">
        <f t="shared" si="81"/>
        <v>358333.4</v>
      </c>
      <c r="BK268" s="107">
        <f t="shared" si="81"/>
        <v>333333.3</v>
      </c>
      <c r="BL268" s="107">
        <f t="shared" si="81"/>
        <v>308333.3</v>
      </c>
      <c r="BM268" s="107">
        <f t="shared" si="81"/>
        <v>283333.40000000002</v>
      </c>
      <c r="BN268" s="107">
        <f t="shared" si="81"/>
        <v>258333.3</v>
      </c>
      <c r="BO268" s="107">
        <f t="shared" si="81"/>
        <v>233333.3</v>
      </c>
      <c r="BP268" s="107">
        <f t="shared" si="81"/>
        <v>208333.4</v>
      </c>
      <c r="BQ268" s="107">
        <f t="shared" si="81"/>
        <v>183333.3</v>
      </c>
      <c r="BR268" s="107">
        <f t="shared" si="81"/>
        <v>158333.29999999999</v>
      </c>
      <c r="BS268" s="107">
        <f t="shared" si="81"/>
        <v>133333.4</v>
      </c>
      <c r="BT268" s="107">
        <f t="shared" si="81"/>
        <v>108333.3</v>
      </c>
      <c r="BU268" s="107">
        <f t="shared" si="81"/>
        <v>83333.3</v>
      </c>
      <c r="BV268" s="107">
        <f t="shared" si="81"/>
        <v>58333.4</v>
      </c>
      <c r="BW268" s="107">
        <f t="shared" si="81"/>
        <v>33333.300000000003</v>
      </c>
      <c r="BX268" s="107">
        <f t="shared" ref="BX268:DJ268" si="82">SUM(BX248:BX267)</f>
        <v>8333.2999999999993</v>
      </c>
      <c r="BY268" s="107">
        <f t="shared" si="82"/>
        <v>0</v>
      </c>
      <c r="BZ268" s="107">
        <f t="shared" si="82"/>
        <v>0</v>
      </c>
      <c r="CA268" s="107">
        <f t="shared" si="82"/>
        <v>0</v>
      </c>
      <c r="CB268" s="107">
        <f t="shared" si="82"/>
        <v>0</v>
      </c>
      <c r="CC268" s="107">
        <f t="shared" si="82"/>
        <v>0</v>
      </c>
      <c r="CD268" s="107">
        <f t="shared" si="82"/>
        <v>0</v>
      </c>
      <c r="CE268" s="107">
        <f t="shared" si="82"/>
        <v>0</v>
      </c>
      <c r="CF268" s="107">
        <f t="shared" si="82"/>
        <v>0</v>
      </c>
      <c r="CG268" s="107">
        <f t="shared" si="82"/>
        <v>0</v>
      </c>
      <c r="CH268" s="107">
        <f t="shared" si="82"/>
        <v>0</v>
      </c>
      <c r="CI268" s="107">
        <f t="shared" si="82"/>
        <v>0</v>
      </c>
      <c r="CJ268" s="107">
        <f t="shared" si="82"/>
        <v>0</v>
      </c>
      <c r="CK268" s="107">
        <f t="shared" si="82"/>
        <v>0</v>
      </c>
      <c r="CL268" s="107">
        <f t="shared" si="82"/>
        <v>0</v>
      </c>
      <c r="CM268" s="107">
        <f t="shared" si="82"/>
        <v>0</v>
      </c>
      <c r="CN268" s="107">
        <f t="shared" si="82"/>
        <v>0</v>
      </c>
      <c r="CO268" s="107">
        <f t="shared" si="82"/>
        <v>0</v>
      </c>
      <c r="CP268" s="107">
        <f t="shared" si="82"/>
        <v>0</v>
      </c>
      <c r="CQ268" s="107">
        <f t="shared" si="82"/>
        <v>0</v>
      </c>
      <c r="CR268" s="107">
        <f t="shared" si="82"/>
        <v>0</v>
      </c>
      <c r="CS268" s="107">
        <f t="shared" si="82"/>
        <v>0</v>
      </c>
      <c r="CT268" s="107">
        <f t="shared" si="82"/>
        <v>0</v>
      </c>
      <c r="CU268" s="107">
        <f t="shared" si="82"/>
        <v>0</v>
      </c>
      <c r="CV268" s="107">
        <f t="shared" si="82"/>
        <v>0</v>
      </c>
      <c r="CW268" s="107">
        <f t="shared" si="82"/>
        <v>0</v>
      </c>
      <c r="CX268" s="107">
        <f t="shared" si="82"/>
        <v>0</v>
      </c>
      <c r="CY268" s="107">
        <f t="shared" si="82"/>
        <v>0</v>
      </c>
      <c r="CZ268" s="107">
        <f t="shared" si="82"/>
        <v>0</v>
      </c>
      <c r="DA268" s="107">
        <f t="shared" si="82"/>
        <v>0</v>
      </c>
      <c r="DB268" s="107">
        <f t="shared" si="82"/>
        <v>0</v>
      </c>
      <c r="DC268" s="107">
        <f t="shared" si="82"/>
        <v>0</v>
      </c>
      <c r="DD268" s="107">
        <f t="shared" si="82"/>
        <v>0</v>
      </c>
      <c r="DE268" s="107">
        <f t="shared" si="82"/>
        <v>0</v>
      </c>
      <c r="DF268" s="107">
        <f t="shared" si="82"/>
        <v>0</v>
      </c>
      <c r="DG268" s="107">
        <f t="shared" si="82"/>
        <v>0</v>
      </c>
      <c r="DH268" s="107">
        <f t="shared" si="82"/>
        <v>0</v>
      </c>
      <c r="DI268" s="107">
        <f t="shared" si="82"/>
        <v>0</v>
      </c>
      <c r="DJ268" s="107">
        <f t="shared" si="82"/>
        <v>0</v>
      </c>
    </row>
    <row r="269" spans="1:11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row>
    <row r="270" spans="1:114" s="100" customFormat="1">
      <c r="A270" s="18"/>
      <c r="B270" s="100" t="s">
        <v>244</v>
      </c>
      <c r="G270" s="106" t="s">
        <v>0</v>
      </c>
      <c r="I270" s="101">
        <f>SUM(J270:DJ270)</f>
        <v>251624.99999999965</v>
      </c>
      <c r="J270" s="107"/>
      <c r="K270" s="107">
        <f>AVERAGE(J268:K268)*K$19</f>
        <v>0</v>
      </c>
      <c r="L270" s="107">
        <f t="shared" ref="L270:BW270" si="83">AVERAGE(K268:L268)*L$19</f>
        <v>0</v>
      </c>
      <c r="M270" s="107">
        <f t="shared" si="83"/>
        <v>0</v>
      </c>
      <c r="N270" s="107">
        <f t="shared" si="83"/>
        <v>0</v>
      </c>
      <c r="O270" s="107">
        <f t="shared" si="83"/>
        <v>0</v>
      </c>
      <c r="P270" s="107">
        <f t="shared" si="83"/>
        <v>2750</v>
      </c>
      <c r="Q270" s="107">
        <f t="shared" si="83"/>
        <v>6829.1668499999996</v>
      </c>
      <c r="R270" s="107">
        <f t="shared" si="83"/>
        <v>8089.5834249999998</v>
      </c>
      <c r="S270" s="107">
        <f t="shared" si="83"/>
        <v>7952.0831499999995</v>
      </c>
      <c r="T270" s="107">
        <f t="shared" si="83"/>
        <v>7814.5834249999998</v>
      </c>
      <c r="U270" s="107">
        <f t="shared" si="83"/>
        <v>7677.0834249999998</v>
      </c>
      <c r="V270" s="107">
        <f t="shared" si="83"/>
        <v>7539.5831499999995</v>
      </c>
      <c r="W270" s="107">
        <f t="shared" si="83"/>
        <v>7402.0834249999998</v>
      </c>
      <c r="X270" s="107">
        <f t="shared" si="83"/>
        <v>7264.5834249999998</v>
      </c>
      <c r="Y270" s="107">
        <f t="shared" si="83"/>
        <v>7127.0831499999995</v>
      </c>
      <c r="Z270" s="107">
        <f t="shared" si="83"/>
        <v>6989.5834249999998</v>
      </c>
      <c r="AA270" s="107">
        <f t="shared" si="83"/>
        <v>6852.0834249999998</v>
      </c>
      <c r="AB270" s="107">
        <f t="shared" si="83"/>
        <v>6714.5831499999995</v>
      </c>
      <c r="AC270" s="107">
        <f t="shared" si="83"/>
        <v>6577.0834249999998</v>
      </c>
      <c r="AD270" s="107">
        <f t="shared" si="83"/>
        <v>6439.5834249999998</v>
      </c>
      <c r="AE270" s="107">
        <f t="shared" si="83"/>
        <v>6302.0831499999995</v>
      </c>
      <c r="AF270" s="107">
        <f t="shared" si="83"/>
        <v>6164.5834249999998</v>
      </c>
      <c r="AG270" s="107">
        <f t="shared" si="83"/>
        <v>6027.0834249999998</v>
      </c>
      <c r="AH270" s="107">
        <f t="shared" si="83"/>
        <v>5889.5831499999995</v>
      </c>
      <c r="AI270" s="107">
        <f t="shared" si="83"/>
        <v>5752.0834249999998</v>
      </c>
      <c r="AJ270" s="107">
        <f t="shared" si="83"/>
        <v>5614.5834249999998</v>
      </c>
      <c r="AK270" s="107">
        <f t="shared" si="83"/>
        <v>5477.0831500000004</v>
      </c>
      <c r="AL270" s="107">
        <f t="shared" si="83"/>
        <v>5339.5834249999998</v>
      </c>
      <c r="AM270" s="107">
        <f t="shared" si="83"/>
        <v>5202.0834249999998</v>
      </c>
      <c r="AN270" s="107">
        <f t="shared" si="83"/>
        <v>5064.5831500000004</v>
      </c>
      <c r="AO270" s="107">
        <f t="shared" si="83"/>
        <v>4927.0834249999998</v>
      </c>
      <c r="AP270" s="107">
        <f t="shared" si="83"/>
        <v>4789.5834249999998</v>
      </c>
      <c r="AQ270" s="107">
        <f t="shared" si="83"/>
        <v>4652.0831500000004</v>
      </c>
      <c r="AR270" s="107">
        <f t="shared" si="83"/>
        <v>4514.5834249999998</v>
      </c>
      <c r="AS270" s="107">
        <f t="shared" si="83"/>
        <v>4377.0834249999998</v>
      </c>
      <c r="AT270" s="107">
        <f t="shared" si="83"/>
        <v>4239.5831500000004</v>
      </c>
      <c r="AU270" s="107">
        <f t="shared" si="83"/>
        <v>4102.0834250000007</v>
      </c>
      <c r="AV270" s="107">
        <f t="shared" si="83"/>
        <v>3964.5834250000003</v>
      </c>
      <c r="AW270" s="107">
        <f t="shared" si="83"/>
        <v>3827.0831499999999</v>
      </c>
      <c r="AX270" s="107">
        <f t="shared" si="83"/>
        <v>3689.5834250000003</v>
      </c>
      <c r="AY270" s="107">
        <f t="shared" si="83"/>
        <v>3552.0834250000003</v>
      </c>
      <c r="AZ270" s="107">
        <f t="shared" si="83"/>
        <v>3414.5831499999999</v>
      </c>
      <c r="BA270" s="107">
        <f t="shared" si="83"/>
        <v>3277.0834250000003</v>
      </c>
      <c r="BB270" s="107">
        <f t="shared" si="83"/>
        <v>3139.5834250000003</v>
      </c>
      <c r="BC270" s="107">
        <f t="shared" si="83"/>
        <v>3002.0831499999999</v>
      </c>
      <c r="BD270" s="107">
        <f t="shared" si="83"/>
        <v>2864.5834249999998</v>
      </c>
      <c r="BE270" s="107">
        <f t="shared" si="83"/>
        <v>2727.0834249999998</v>
      </c>
      <c r="BF270" s="107">
        <f t="shared" si="83"/>
        <v>2589.5831499999999</v>
      </c>
      <c r="BG270" s="107">
        <f t="shared" si="83"/>
        <v>2452.0834249999998</v>
      </c>
      <c r="BH270" s="107">
        <f t="shared" si="83"/>
        <v>2314.5834249999998</v>
      </c>
      <c r="BI270" s="107">
        <f t="shared" si="83"/>
        <v>2177.0831499999999</v>
      </c>
      <c r="BJ270" s="107">
        <f t="shared" si="83"/>
        <v>2039.5834249999998</v>
      </c>
      <c r="BK270" s="107">
        <f t="shared" si="83"/>
        <v>1902.0834249999998</v>
      </c>
      <c r="BL270" s="107">
        <f t="shared" si="83"/>
        <v>1764.5831499999999</v>
      </c>
      <c r="BM270" s="107">
        <f t="shared" si="83"/>
        <v>1627.0834249999998</v>
      </c>
      <c r="BN270" s="107">
        <f t="shared" si="83"/>
        <v>1489.5834249999998</v>
      </c>
      <c r="BO270" s="107">
        <f t="shared" si="83"/>
        <v>1352.0831499999999</v>
      </c>
      <c r="BP270" s="107">
        <f t="shared" si="83"/>
        <v>1214.5834249999998</v>
      </c>
      <c r="BQ270" s="107">
        <f t="shared" si="83"/>
        <v>1077.0834249999998</v>
      </c>
      <c r="BR270" s="107">
        <f t="shared" si="83"/>
        <v>939.58314999999993</v>
      </c>
      <c r="BS270" s="107">
        <f t="shared" si="83"/>
        <v>802.08342499999981</v>
      </c>
      <c r="BT270" s="107">
        <f t="shared" si="83"/>
        <v>664.58342500000003</v>
      </c>
      <c r="BU270" s="107">
        <f t="shared" si="83"/>
        <v>527.08314999999993</v>
      </c>
      <c r="BV270" s="107">
        <f t="shared" si="83"/>
        <v>389.58342500000003</v>
      </c>
      <c r="BW270" s="107">
        <f t="shared" si="83"/>
        <v>252.08342500000001</v>
      </c>
      <c r="BX270" s="107">
        <f t="shared" ref="BX270:DJ270" si="84">AVERAGE(BW268:BX268)*BX$19</f>
        <v>114.58315</v>
      </c>
      <c r="BY270" s="107">
        <f t="shared" si="84"/>
        <v>22.916574999999998</v>
      </c>
      <c r="BZ270" s="107">
        <f t="shared" si="84"/>
        <v>0</v>
      </c>
      <c r="CA270" s="107">
        <f t="shared" si="84"/>
        <v>0</v>
      </c>
      <c r="CB270" s="107">
        <f t="shared" si="84"/>
        <v>0</v>
      </c>
      <c r="CC270" s="107">
        <f t="shared" si="84"/>
        <v>0</v>
      </c>
      <c r="CD270" s="107">
        <f t="shared" si="84"/>
        <v>0</v>
      </c>
      <c r="CE270" s="107">
        <f t="shared" si="84"/>
        <v>0</v>
      </c>
      <c r="CF270" s="107">
        <f t="shared" si="84"/>
        <v>0</v>
      </c>
      <c r="CG270" s="107">
        <f t="shared" si="84"/>
        <v>0</v>
      </c>
      <c r="CH270" s="107">
        <f t="shared" si="84"/>
        <v>0</v>
      </c>
      <c r="CI270" s="107">
        <f t="shared" si="84"/>
        <v>0</v>
      </c>
      <c r="CJ270" s="107">
        <f t="shared" si="84"/>
        <v>0</v>
      </c>
      <c r="CK270" s="107">
        <f t="shared" si="84"/>
        <v>0</v>
      </c>
      <c r="CL270" s="107">
        <f t="shared" si="84"/>
        <v>0</v>
      </c>
      <c r="CM270" s="107">
        <f t="shared" si="84"/>
        <v>0</v>
      </c>
      <c r="CN270" s="107">
        <f t="shared" si="84"/>
        <v>0</v>
      </c>
      <c r="CO270" s="107">
        <f t="shared" si="84"/>
        <v>0</v>
      </c>
      <c r="CP270" s="107">
        <f t="shared" si="84"/>
        <v>0</v>
      </c>
      <c r="CQ270" s="107">
        <f t="shared" si="84"/>
        <v>0</v>
      </c>
      <c r="CR270" s="107">
        <f t="shared" si="84"/>
        <v>0</v>
      </c>
      <c r="CS270" s="107">
        <f t="shared" si="84"/>
        <v>0</v>
      </c>
      <c r="CT270" s="107">
        <f t="shared" si="84"/>
        <v>0</v>
      </c>
      <c r="CU270" s="107">
        <f t="shared" si="84"/>
        <v>0</v>
      </c>
      <c r="CV270" s="107">
        <f t="shared" si="84"/>
        <v>0</v>
      </c>
      <c r="CW270" s="107">
        <f t="shared" si="84"/>
        <v>0</v>
      </c>
      <c r="CX270" s="107">
        <f t="shared" si="84"/>
        <v>0</v>
      </c>
      <c r="CY270" s="107">
        <f t="shared" si="84"/>
        <v>0</v>
      </c>
      <c r="CZ270" s="107">
        <f t="shared" si="84"/>
        <v>0</v>
      </c>
      <c r="DA270" s="107">
        <f t="shared" si="84"/>
        <v>0</v>
      </c>
      <c r="DB270" s="107">
        <f t="shared" si="84"/>
        <v>0</v>
      </c>
      <c r="DC270" s="107">
        <f t="shared" si="84"/>
        <v>0</v>
      </c>
      <c r="DD270" s="107">
        <f t="shared" si="84"/>
        <v>0</v>
      </c>
      <c r="DE270" s="107">
        <f t="shared" si="84"/>
        <v>0</v>
      </c>
      <c r="DF270" s="107">
        <f t="shared" si="84"/>
        <v>0</v>
      </c>
      <c r="DG270" s="107">
        <f t="shared" si="84"/>
        <v>0</v>
      </c>
      <c r="DH270" s="107">
        <f t="shared" si="84"/>
        <v>0</v>
      </c>
      <c r="DI270" s="107">
        <f t="shared" si="84"/>
        <v>0</v>
      </c>
      <c r="DJ270" s="107">
        <f t="shared" si="84"/>
        <v>0</v>
      </c>
    </row>
    <row r="271" spans="1:11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row>
    <row r="272" spans="1:114" s="81" customFormat="1">
      <c r="A272" s="256"/>
      <c r="B272" s="81" t="s">
        <v>231</v>
      </c>
      <c r="G272" s="82"/>
      <c r="I272" s="83"/>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row>
    <row r="273" spans="2:114">
      <c r="B273" t="str">
        <f t="shared" ref="B273:B292" si="85">B226</f>
        <v>Создание / реконструкция объект №1</v>
      </c>
      <c r="G273" s="7" t="s">
        <v>0</v>
      </c>
      <c r="J273" s="4"/>
      <c r="K273" s="4">
        <f>N((K182-SUM($J226:J226)&gt;=0))*ROUND(K182-SUM($J226:J226),1)</f>
        <v>0</v>
      </c>
      <c r="L273" s="4">
        <f>N((L182-SUM($J226:K226)&gt;=0))*ROUND(L182-SUM($J226:K226),1)</f>
        <v>0</v>
      </c>
      <c r="M273" s="4">
        <f>N((M182-SUM($J226:L226)&gt;=0))*ROUND(M182-SUM($J226:L226),1)</f>
        <v>0</v>
      </c>
      <c r="N273" s="4">
        <f>N((N182-SUM($J226:M226)&gt;=0))*ROUND(N182-SUM($J226:M226),1)</f>
        <v>0</v>
      </c>
      <c r="O273" s="4">
        <f>N((O182-SUM($J226:N226)&gt;=0))*ROUND(O182-SUM($J226:N226),1)</f>
        <v>0</v>
      </c>
      <c r="P273" s="4">
        <f>N((P182-SUM($J226:O226)&gt;=0))*ROUND(P182-SUM($J226:O226),1)</f>
        <v>250000</v>
      </c>
      <c r="Q273" s="4">
        <f>N((Q182-SUM($J226:P226)&gt;=0))*ROUND(Q182-SUM($J226:P226),1)</f>
        <v>245833.3</v>
      </c>
      <c r="R273" s="4">
        <f>N((R182-SUM($J226:Q226)&gt;=0))*ROUND(R182-SUM($J226:Q226),1)</f>
        <v>241666.7</v>
      </c>
      <c r="S273" s="4">
        <f>N((S182-SUM($J226:R226)&gt;=0))*ROUND(S182-SUM($J226:R226),1)</f>
        <v>237500</v>
      </c>
      <c r="T273" s="4">
        <f>N((T182-SUM($J226:S226)&gt;=0))*ROUND(T182-SUM($J226:S226),1)</f>
        <v>233333.3</v>
      </c>
      <c r="U273" s="4">
        <f>N((U182-SUM($J226:T226)&gt;=0))*ROUND(U182-SUM($J226:T226),1)</f>
        <v>229166.7</v>
      </c>
      <c r="V273" s="4">
        <f>N((V182-SUM($J226:U226)&gt;=0))*ROUND(V182-SUM($J226:U226),1)</f>
        <v>225000</v>
      </c>
      <c r="W273" s="4">
        <f>N((W182-SUM($J226:V226)&gt;=0))*ROUND(W182-SUM($J226:V226),1)</f>
        <v>220833.3</v>
      </c>
      <c r="X273" s="4">
        <f>N((X182-SUM($J226:W226)&gt;=0))*ROUND(X182-SUM($J226:W226),1)</f>
        <v>216666.7</v>
      </c>
      <c r="Y273" s="4">
        <f>N((Y182-SUM($J226:X226)&gt;=0))*ROUND(Y182-SUM($J226:X226),1)</f>
        <v>212500</v>
      </c>
      <c r="Z273" s="4">
        <f>N((Z182-SUM($J226:Y226)&gt;=0))*ROUND(Z182-SUM($J226:Y226),1)</f>
        <v>208333.3</v>
      </c>
      <c r="AA273" s="4">
        <f>N((AA182-SUM($J226:Z226)&gt;=0))*ROUND(AA182-SUM($J226:Z226),1)</f>
        <v>204166.7</v>
      </c>
      <c r="AB273" s="4">
        <f>N((AB182-SUM($J226:AA226)&gt;=0))*ROUND(AB182-SUM($J226:AA226),1)</f>
        <v>200000</v>
      </c>
      <c r="AC273" s="4">
        <f>N((AC182-SUM($J226:AB226)&gt;=0))*ROUND(AC182-SUM($J226:AB226),1)</f>
        <v>195833.3</v>
      </c>
      <c r="AD273" s="4">
        <f>N((AD182-SUM($J226:AC226)&gt;=0))*ROUND(AD182-SUM($J226:AC226),1)</f>
        <v>191666.7</v>
      </c>
      <c r="AE273" s="4">
        <f>N((AE182-SUM($J226:AD226)&gt;=0))*ROUND(AE182-SUM($J226:AD226),1)</f>
        <v>187500</v>
      </c>
      <c r="AF273" s="4">
        <f>N((AF182-SUM($J226:AE226)&gt;=0))*ROUND(AF182-SUM($J226:AE226),1)</f>
        <v>183333.3</v>
      </c>
      <c r="AG273" s="4">
        <f>N((AG182-SUM($J226:AF226)&gt;=0))*ROUND(AG182-SUM($J226:AF226),1)</f>
        <v>179166.7</v>
      </c>
      <c r="AH273" s="4">
        <f>N((AH182-SUM($J226:AG226)&gt;=0))*ROUND(AH182-SUM($J226:AG226),1)</f>
        <v>175000</v>
      </c>
      <c r="AI273" s="4">
        <f>N((AI182-SUM($J226:AH226)&gt;=0))*ROUND(AI182-SUM($J226:AH226),1)</f>
        <v>170833.3</v>
      </c>
      <c r="AJ273" s="4">
        <f>N((AJ182-SUM($J226:AI226)&gt;=0))*ROUND(AJ182-SUM($J226:AI226),1)</f>
        <v>166666.70000000001</v>
      </c>
      <c r="AK273" s="4">
        <f>N((AK182-SUM($J226:AJ226)&gt;=0))*ROUND(AK182-SUM($J226:AJ226),1)</f>
        <v>162500</v>
      </c>
      <c r="AL273" s="4">
        <f>N((AL182-SUM($J226:AK226)&gt;=0))*ROUND(AL182-SUM($J226:AK226),1)</f>
        <v>158333.29999999999</v>
      </c>
      <c r="AM273" s="4">
        <f>N((AM182-SUM($J226:AL226)&gt;=0))*ROUND(AM182-SUM($J226:AL226),1)</f>
        <v>154166.70000000001</v>
      </c>
      <c r="AN273" s="4">
        <f>N((AN182-SUM($J226:AM226)&gt;=0))*ROUND(AN182-SUM($J226:AM226),1)</f>
        <v>150000</v>
      </c>
      <c r="AO273" s="4">
        <f>N((AO182-SUM($J226:AN226)&gt;=0))*ROUND(AO182-SUM($J226:AN226),1)</f>
        <v>145833.29999999999</v>
      </c>
      <c r="AP273" s="4">
        <f>N((AP182-SUM($J226:AO226)&gt;=0))*ROUND(AP182-SUM($J226:AO226),1)</f>
        <v>141666.70000000001</v>
      </c>
      <c r="AQ273" s="4">
        <f>N((AQ182-SUM($J226:AP226)&gt;=0))*ROUND(AQ182-SUM($J226:AP226),1)</f>
        <v>137500</v>
      </c>
      <c r="AR273" s="4">
        <f>N((AR182-SUM($J226:AQ226)&gt;=0))*ROUND(AR182-SUM($J226:AQ226),1)</f>
        <v>133333.29999999999</v>
      </c>
      <c r="AS273" s="4">
        <f>N((AS182-SUM($J226:AR226)&gt;=0))*ROUND(AS182-SUM($J226:AR226),1)</f>
        <v>129166.7</v>
      </c>
      <c r="AT273" s="4">
        <f>N((AT182-SUM($J226:AS226)&gt;=0))*ROUND(AT182-SUM($J226:AS226),1)</f>
        <v>125000</v>
      </c>
      <c r="AU273" s="4">
        <f>N((AU182-SUM($J226:AT226)&gt;=0))*ROUND(AU182-SUM($J226:AT226),1)</f>
        <v>120833.3</v>
      </c>
      <c r="AV273" s="4">
        <f>N((AV182-SUM($J226:AU226)&gt;=0))*ROUND(AV182-SUM($J226:AU226),1)</f>
        <v>116666.7</v>
      </c>
      <c r="AW273" s="4">
        <f>N((AW182-SUM($J226:AV226)&gt;=0))*ROUND(AW182-SUM($J226:AV226),1)</f>
        <v>112500</v>
      </c>
      <c r="AX273" s="4">
        <f>N((AX182-SUM($J226:AW226)&gt;=0))*ROUND(AX182-SUM($J226:AW226),1)</f>
        <v>108333.3</v>
      </c>
      <c r="AY273" s="4">
        <f>N((AY182-SUM($J226:AX226)&gt;=0))*ROUND(AY182-SUM($J226:AX226),1)</f>
        <v>104166.7</v>
      </c>
      <c r="AZ273" s="4">
        <f>N((AZ182-SUM($J226:AY226)&gt;=0))*ROUND(AZ182-SUM($J226:AY226),1)</f>
        <v>100000</v>
      </c>
      <c r="BA273" s="4">
        <f>N((BA182-SUM($J226:AZ226)&gt;=0))*ROUND(BA182-SUM($J226:AZ226),1)</f>
        <v>95833.3</v>
      </c>
      <c r="BB273" s="4">
        <f>N((BB182-SUM($J226:BA226)&gt;=0))*ROUND(BB182-SUM($J226:BA226),1)</f>
        <v>91666.7</v>
      </c>
      <c r="BC273" s="4">
        <f>N((BC182-SUM($J226:BB226)&gt;=0))*ROUND(BC182-SUM($J226:BB226),1)</f>
        <v>87500</v>
      </c>
      <c r="BD273" s="4">
        <f>N((BD182-SUM($J226:BC226)&gt;=0))*ROUND(BD182-SUM($J226:BC226),1)</f>
        <v>83333.3</v>
      </c>
      <c r="BE273" s="4">
        <f>N((BE182-SUM($J226:BD226)&gt;=0))*ROUND(BE182-SUM($J226:BD226),1)</f>
        <v>79166.7</v>
      </c>
      <c r="BF273" s="4">
        <f>N((BF182-SUM($J226:BE226)&gt;=0))*ROUND(BF182-SUM($J226:BE226),1)</f>
        <v>75000</v>
      </c>
      <c r="BG273" s="4">
        <f>N((BG182-SUM($J226:BF226)&gt;=0))*ROUND(BG182-SUM($J226:BF226),1)</f>
        <v>70833.3</v>
      </c>
      <c r="BH273" s="4">
        <f>N((BH182-SUM($J226:BG226)&gt;=0))*ROUND(BH182-SUM($J226:BG226),1)</f>
        <v>66666.7</v>
      </c>
      <c r="BI273" s="4">
        <f>N((BI182-SUM($J226:BH226)&gt;=0))*ROUND(BI182-SUM($J226:BH226),1)</f>
        <v>62500</v>
      </c>
      <c r="BJ273" s="4">
        <f>N((BJ182-SUM($J226:BI226)&gt;=0))*ROUND(BJ182-SUM($J226:BI226),1)</f>
        <v>58333.3</v>
      </c>
      <c r="BK273" s="4">
        <f>N((BK182-SUM($J226:BJ226)&gt;=0))*ROUND(BK182-SUM($J226:BJ226),1)</f>
        <v>54166.7</v>
      </c>
      <c r="BL273" s="4">
        <f>N((BL182-SUM($J226:BK226)&gt;=0))*ROUND(BL182-SUM($J226:BK226),1)</f>
        <v>50000</v>
      </c>
      <c r="BM273" s="4">
        <f>N((BM182-SUM($J226:BL226)&gt;=0))*ROUND(BM182-SUM($J226:BL226),1)</f>
        <v>45833.3</v>
      </c>
      <c r="BN273" s="4">
        <f>N((BN182-SUM($J226:BM226)&gt;=0))*ROUND(BN182-SUM($J226:BM226),1)</f>
        <v>41666.699999999997</v>
      </c>
      <c r="BO273" s="4">
        <f>N((BO182-SUM($J226:BN226)&gt;=0))*ROUND(BO182-SUM($J226:BN226),1)</f>
        <v>37500</v>
      </c>
      <c r="BP273" s="4">
        <f>N((BP182-SUM($J226:BO226)&gt;=0))*ROUND(BP182-SUM($J226:BO226),1)</f>
        <v>33333.300000000003</v>
      </c>
      <c r="BQ273" s="4">
        <f>N((BQ182-SUM($J226:BP226)&gt;=0))*ROUND(BQ182-SUM($J226:BP226),1)</f>
        <v>29166.7</v>
      </c>
      <c r="BR273" s="4">
        <f>N((BR182-SUM($J226:BQ226)&gt;=0))*ROUND(BR182-SUM($J226:BQ226),1)</f>
        <v>25000</v>
      </c>
      <c r="BS273" s="4">
        <f>N((BS182-SUM($J226:BR226)&gt;=0))*ROUND(BS182-SUM($J226:BR226),1)</f>
        <v>20833.3</v>
      </c>
      <c r="BT273" s="4">
        <f>N((BT182-SUM($J226:BS226)&gt;=0))*ROUND(BT182-SUM($J226:BS226),1)</f>
        <v>16666.7</v>
      </c>
      <c r="BU273" s="4">
        <f>N((BU182-SUM($J226:BT226)&gt;=0))*ROUND(BU182-SUM($J226:BT226),1)</f>
        <v>12500</v>
      </c>
      <c r="BV273" s="4">
        <f>N((BV182-SUM($J226:BU226)&gt;=0))*ROUND(BV182-SUM($J226:BU226),1)</f>
        <v>8333.2999999999993</v>
      </c>
      <c r="BW273" s="4">
        <f>N((BW182-SUM($J226:BV226)&gt;=0))*ROUND(BW182-SUM($J226:BV226),1)</f>
        <v>4166.7</v>
      </c>
      <c r="BX273" s="4">
        <f>N((BX182-SUM($J226:BW226)&gt;=0))*ROUND(BX182-SUM($J226:BW226),1)</f>
        <v>0</v>
      </c>
      <c r="BY273" s="4">
        <f>N((BY182-SUM($J226:BX226)&gt;=0))*ROUND(BY182-SUM($J226:BX226),1)</f>
        <v>0</v>
      </c>
      <c r="BZ273" s="4">
        <f>N((BZ182-SUM($J226:BY226)&gt;=0))*ROUND(BZ182-SUM($J226:BY226),1)</f>
        <v>0</v>
      </c>
      <c r="CA273" s="4">
        <f>N((CA182-SUM($J226:BZ226)&gt;=0))*ROUND(CA182-SUM($J226:BZ226),1)</f>
        <v>0</v>
      </c>
      <c r="CB273" s="4">
        <f>N((CB182-SUM($J226:CA226)&gt;=0))*ROUND(CB182-SUM($J226:CA226),1)</f>
        <v>0</v>
      </c>
      <c r="CC273" s="4">
        <f>N((CC182-SUM($J226:CB226)&gt;=0))*ROUND(CC182-SUM($J226:CB226),1)</f>
        <v>0</v>
      </c>
      <c r="CD273" s="4">
        <f>N((CD182-SUM($J226:CC226)&gt;=0))*ROUND(CD182-SUM($J226:CC226),1)</f>
        <v>0</v>
      </c>
      <c r="CE273" s="4">
        <f>N((CE182-SUM($J226:CD226)&gt;=0))*ROUND(CE182-SUM($J226:CD226),1)</f>
        <v>0</v>
      </c>
      <c r="CF273" s="4">
        <f>N((CF182-SUM($J226:CE226)&gt;=0))*ROUND(CF182-SUM($J226:CE226),1)</f>
        <v>0</v>
      </c>
      <c r="CG273" s="4">
        <f>N((CG182-SUM($J226:CF226)&gt;=0))*ROUND(CG182-SUM($J226:CF226),1)</f>
        <v>0</v>
      </c>
      <c r="CH273" s="4">
        <f>N((CH182-SUM($J226:CG226)&gt;=0))*ROUND(CH182-SUM($J226:CG226),1)</f>
        <v>0</v>
      </c>
      <c r="CI273" s="4">
        <f>N((CI182-SUM($J226:CH226)&gt;=0))*ROUND(CI182-SUM($J226:CH226),1)</f>
        <v>0</v>
      </c>
      <c r="CJ273" s="4">
        <f>N((CJ182-SUM($J226:CI226)&gt;=0))*ROUND(CJ182-SUM($J226:CI226),1)</f>
        <v>0</v>
      </c>
      <c r="CK273" s="4">
        <f>N((CK182-SUM($J226:CJ226)&gt;=0))*ROUND(CK182-SUM($J226:CJ226),1)</f>
        <v>0</v>
      </c>
      <c r="CL273" s="4">
        <f>N((CL182-SUM($J226:CK226)&gt;=0))*ROUND(CL182-SUM($J226:CK226),1)</f>
        <v>0</v>
      </c>
      <c r="CM273" s="4">
        <f>N((CM182-SUM($J226:CL226)&gt;=0))*ROUND(CM182-SUM($J226:CL226),1)</f>
        <v>0</v>
      </c>
      <c r="CN273" s="4">
        <f>N((CN182-SUM($J226:CM226)&gt;=0))*ROUND(CN182-SUM($J226:CM226),1)</f>
        <v>0</v>
      </c>
      <c r="CO273" s="4">
        <f>N((CO182-SUM($J226:CN226)&gt;=0))*ROUND(CO182-SUM($J226:CN226),1)</f>
        <v>0</v>
      </c>
      <c r="CP273" s="4">
        <f>N((CP182-SUM($J226:CO226)&gt;=0))*ROUND(CP182-SUM($J226:CO226),1)</f>
        <v>0</v>
      </c>
      <c r="CQ273" s="4">
        <f>N((CQ182-SUM($J226:CP226)&gt;=0))*ROUND(CQ182-SUM($J226:CP226),1)</f>
        <v>0</v>
      </c>
      <c r="CR273" s="4">
        <f>N((CR182-SUM($J226:CQ226)&gt;=0))*ROUND(CR182-SUM($J226:CQ226),1)</f>
        <v>0</v>
      </c>
      <c r="CS273" s="4">
        <f>N((CS182-SUM($J226:CR226)&gt;=0))*ROUND(CS182-SUM($J226:CR226),1)</f>
        <v>0</v>
      </c>
      <c r="CT273" s="4">
        <f>N((CT182-SUM($J226:CS226)&gt;=0))*ROUND(CT182-SUM($J226:CS226),1)</f>
        <v>0</v>
      </c>
      <c r="CU273" s="4">
        <f>N((CU182-SUM($J226:CT226)&gt;=0))*ROUND(CU182-SUM($J226:CT226),1)</f>
        <v>0</v>
      </c>
      <c r="CV273" s="4">
        <f>N((CV182-SUM($J226:CU226)&gt;=0))*ROUND(CV182-SUM($J226:CU226),1)</f>
        <v>0</v>
      </c>
      <c r="CW273" s="4">
        <f>N((CW182-SUM($J226:CV226)&gt;=0))*ROUND(CW182-SUM($J226:CV226),1)</f>
        <v>0</v>
      </c>
      <c r="CX273" s="4">
        <f>N((CX182-SUM($J226:CW226)&gt;=0))*ROUND(CX182-SUM($J226:CW226),1)</f>
        <v>0</v>
      </c>
      <c r="CY273" s="4">
        <f>N((CY182-SUM($J226:CX226)&gt;=0))*ROUND(CY182-SUM($J226:CX226),1)</f>
        <v>0</v>
      </c>
      <c r="CZ273" s="4">
        <f>N((CZ182-SUM($J226:CY226)&gt;=0))*ROUND(CZ182-SUM($J226:CY226),1)</f>
        <v>0</v>
      </c>
      <c r="DA273" s="4">
        <f>N((DA182-SUM($J226:CZ226)&gt;=0))*ROUND(DA182-SUM($J226:CZ226),1)</f>
        <v>0</v>
      </c>
      <c r="DB273" s="4">
        <f>N((DB182-SUM($J226:DA226)&gt;=0))*ROUND(DB182-SUM($J226:DA226),1)</f>
        <v>0</v>
      </c>
      <c r="DC273" s="4">
        <f>N((DC182-SUM($J226:DB226)&gt;=0))*ROUND(DC182-SUM($J226:DB226),1)</f>
        <v>0</v>
      </c>
      <c r="DD273" s="4">
        <f>N((DD182-SUM($J226:DC226)&gt;=0))*ROUND(DD182-SUM($J226:DC226),1)</f>
        <v>0</v>
      </c>
      <c r="DE273" s="4">
        <f>N((DE182-SUM($J226:DD226)&gt;=0))*ROUND(DE182-SUM($J226:DD226),1)</f>
        <v>0</v>
      </c>
      <c r="DF273" s="4">
        <f>N((DF182-SUM($J226:DE226)&gt;=0))*ROUND(DF182-SUM($J226:DE226),1)</f>
        <v>0</v>
      </c>
      <c r="DG273" s="4">
        <f>N((DG182-SUM($J226:DF226)&gt;=0))*ROUND(DG182-SUM($J226:DF226),1)</f>
        <v>0</v>
      </c>
      <c r="DH273" s="4">
        <f>N((DH182-SUM($J226:DG226)&gt;=0))*ROUND(DH182-SUM($J226:DG226),1)</f>
        <v>0</v>
      </c>
      <c r="DI273" s="4">
        <f>N((DI182-SUM($J226:DH226)&gt;=0))*ROUND(DI182-SUM($J226:DH226),1)</f>
        <v>0</v>
      </c>
      <c r="DJ273" s="4">
        <f>N((DJ182-SUM($J226:DI226)&gt;=0))*ROUND(DJ182-SUM($J226:DI226),1)</f>
        <v>0</v>
      </c>
    </row>
    <row r="274" spans="2:114">
      <c r="B274" t="str">
        <f t="shared" si="85"/>
        <v>Создание / реконструкция объект №2</v>
      </c>
      <c r="G274" s="7" t="s">
        <v>0</v>
      </c>
      <c r="J274" s="4"/>
      <c r="K274" s="4">
        <f>N((K183-SUM($J227:J227)&gt;=0))*ROUND(K183-SUM($J227:J227),1)</f>
        <v>0</v>
      </c>
      <c r="L274" s="4">
        <f>N((L183-SUM($J227:K227)&gt;=0))*ROUND(L183-SUM($J227:K227),1)</f>
        <v>0</v>
      </c>
      <c r="M274" s="4">
        <f>N((M183-SUM($J227:L227)&gt;=0))*ROUND(M183-SUM($J227:L227),1)</f>
        <v>0</v>
      </c>
      <c r="N274" s="4">
        <f>N((N183-SUM($J227:M227)&gt;=0))*ROUND(N183-SUM($J227:M227),1)</f>
        <v>0</v>
      </c>
      <c r="O274" s="4">
        <f>N((O183-SUM($J227:N227)&gt;=0))*ROUND(O183-SUM($J227:N227),1)</f>
        <v>0</v>
      </c>
      <c r="P274" s="4">
        <f>N((P183-SUM($J227:O227)&gt;=0))*ROUND(P183-SUM($J227:O227),1)</f>
        <v>100000</v>
      </c>
      <c r="Q274" s="4">
        <f>N((Q183-SUM($J227:P227)&gt;=0))*ROUND(Q183-SUM($J227:P227),1)</f>
        <v>98333.3</v>
      </c>
      <c r="R274" s="4">
        <f>N((R183-SUM($J227:Q227)&gt;=0))*ROUND(R183-SUM($J227:Q227),1)</f>
        <v>96666.7</v>
      </c>
      <c r="S274" s="4">
        <f>N((S183-SUM($J227:R227)&gt;=0))*ROUND(S183-SUM($J227:R227),1)</f>
        <v>95000</v>
      </c>
      <c r="T274" s="4">
        <f>N((T183-SUM($J227:S227)&gt;=0))*ROUND(T183-SUM($J227:S227),1)</f>
        <v>93333.3</v>
      </c>
      <c r="U274" s="4">
        <f>N((U183-SUM($J227:T227)&gt;=0))*ROUND(U183-SUM($J227:T227),1)</f>
        <v>91666.7</v>
      </c>
      <c r="V274" s="4">
        <f>N((V183-SUM($J227:U227)&gt;=0))*ROUND(V183-SUM($J227:U227),1)</f>
        <v>90000</v>
      </c>
      <c r="W274" s="4">
        <f>N((W183-SUM($J227:V227)&gt;=0))*ROUND(W183-SUM($J227:V227),1)</f>
        <v>88333.3</v>
      </c>
      <c r="X274" s="4">
        <f>N((X183-SUM($J227:W227)&gt;=0))*ROUND(X183-SUM($J227:W227),1)</f>
        <v>86666.7</v>
      </c>
      <c r="Y274" s="4">
        <f>N((Y183-SUM($J227:X227)&gt;=0))*ROUND(Y183-SUM($J227:X227),1)</f>
        <v>85000</v>
      </c>
      <c r="Z274" s="4">
        <f>N((Z183-SUM($J227:Y227)&gt;=0))*ROUND(Z183-SUM($J227:Y227),1)</f>
        <v>83333.3</v>
      </c>
      <c r="AA274" s="4">
        <f>N((AA183-SUM($J227:Z227)&gt;=0))*ROUND(AA183-SUM($J227:Z227),1)</f>
        <v>81666.7</v>
      </c>
      <c r="AB274" s="4">
        <f>N((AB183-SUM($J227:AA227)&gt;=0))*ROUND(AB183-SUM($J227:AA227),1)</f>
        <v>80000</v>
      </c>
      <c r="AC274" s="4">
        <f>N((AC183-SUM($J227:AB227)&gt;=0))*ROUND(AC183-SUM($J227:AB227),1)</f>
        <v>78333.3</v>
      </c>
      <c r="AD274" s="4">
        <f>N((AD183-SUM($J227:AC227)&gt;=0))*ROUND(AD183-SUM($J227:AC227),1)</f>
        <v>76666.7</v>
      </c>
      <c r="AE274" s="4">
        <f>N((AE183-SUM($J227:AD227)&gt;=0))*ROUND(AE183-SUM($J227:AD227),1)</f>
        <v>75000</v>
      </c>
      <c r="AF274" s="4">
        <f>N((AF183-SUM($J227:AE227)&gt;=0))*ROUND(AF183-SUM($J227:AE227),1)</f>
        <v>73333.3</v>
      </c>
      <c r="AG274" s="4">
        <f>N((AG183-SUM($J227:AF227)&gt;=0))*ROUND(AG183-SUM($J227:AF227),1)</f>
        <v>71666.7</v>
      </c>
      <c r="AH274" s="4">
        <f>N((AH183-SUM($J227:AG227)&gt;=0))*ROUND(AH183-SUM($J227:AG227),1)</f>
        <v>70000</v>
      </c>
      <c r="AI274" s="4">
        <f>N((AI183-SUM($J227:AH227)&gt;=0))*ROUND(AI183-SUM($J227:AH227),1)</f>
        <v>68333.3</v>
      </c>
      <c r="AJ274" s="4">
        <f>N((AJ183-SUM($J227:AI227)&gt;=0))*ROUND(AJ183-SUM($J227:AI227),1)</f>
        <v>66666.7</v>
      </c>
      <c r="AK274" s="4">
        <f>N((AK183-SUM($J227:AJ227)&gt;=0))*ROUND(AK183-SUM($J227:AJ227),1)</f>
        <v>65000</v>
      </c>
      <c r="AL274" s="4">
        <f>N((AL183-SUM($J227:AK227)&gt;=0))*ROUND(AL183-SUM($J227:AK227),1)</f>
        <v>63333.3</v>
      </c>
      <c r="AM274" s="4">
        <f>N((AM183-SUM($J227:AL227)&gt;=0))*ROUND(AM183-SUM($J227:AL227),1)</f>
        <v>61666.7</v>
      </c>
      <c r="AN274" s="4">
        <f>N((AN183-SUM($J227:AM227)&gt;=0))*ROUND(AN183-SUM($J227:AM227),1)</f>
        <v>60000</v>
      </c>
      <c r="AO274" s="4">
        <f>N((AO183-SUM($J227:AN227)&gt;=0))*ROUND(AO183-SUM($J227:AN227),1)</f>
        <v>58333.3</v>
      </c>
      <c r="AP274" s="4">
        <f>N((AP183-SUM($J227:AO227)&gt;=0))*ROUND(AP183-SUM($J227:AO227),1)</f>
        <v>56666.7</v>
      </c>
      <c r="AQ274" s="4">
        <f>N((AQ183-SUM($J227:AP227)&gt;=0))*ROUND(AQ183-SUM($J227:AP227),1)</f>
        <v>55000</v>
      </c>
      <c r="AR274" s="4">
        <f>N((AR183-SUM($J227:AQ227)&gt;=0))*ROUND(AR183-SUM($J227:AQ227),1)</f>
        <v>53333.3</v>
      </c>
      <c r="AS274" s="4">
        <f>N((AS183-SUM($J227:AR227)&gt;=0))*ROUND(AS183-SUM($J227:AR227),1)</f>
        <v>51666.7</v>
      </c>
      <c r="AT274" s="4">
        <f>N((AT183-SUM($J227:AS227)&gt;=0))*ROUND(AT183-SUM($J227:AS227),1)</f>
        <v>50000</v>
      </c>
      <c r="AU274" s="4">
        <f>N((AU183-SUM($J227:AT227)&gt;=0))*ROUND(AU183-SUM($J227:AT227),1)</f>
        <v>48333.3</v>
      </c>
      <c r="AV274" s="4">
        <f>N((AV183-SUM($J227:AU227)&gt;=0))*ROUND(AV183-SUM($J227:AU227),1)</f>
        <v>46666.7</v>
      </c>
      <c r="AW274" s="4">
        <f>N((AW183-SUM($J227:AV227)&gt;=0))*ROUND(AW183-SUM($J227:AV227),1)</f>
        <v>45000</v>
      </c>
      <c r="AX274" s="4">
        <f>N((AX183-SUM($J227:AW227)&gt;=0))*ROUND(AX183-SUM($J227:AW227),1)</f>
        <v>43333.3</v>
      </c>
      <c r="AY274" s="4">
        <f>N((AY183-SUM($J227:AX227)&gt;=0))*ROUND(AY183-SUM($J227:AX227),1)</f>
        <v>41666.699999999997</v>
      </c>
      <c r="AZ274" s="4">
        <f>N((AZ183-SUM($J227:AY227)&gt;=0))*ROUND(AZ183-SUM($J227:AY227),1)</f>
        <v>40000</v>
      </c>
      <c r="BA274" s="4">
        <f>N((BA183-SUM($J227:AZ227)&gt;=0))*ROUND(BA183-SUM($J227:AZ227),1)</f>
        <v>38333.300000000003</v>
      </c>
      <c r="BB274" s="4">
        <f>N((BB183-SUM($J227:BA227)&gt;=0))*ROUND(BB183-SUM($J227:BA227),1)</f>
        <v>36666.699999999997</v>
      </c>
      <c r="BC274" s="4">
        <f>N((BC183-SUM($J227:BB227)&gt;=0))*ROUND(BC183-SUM($J227:BB227),1)</f>
        <v>35000</v>
      </c>
      <c r="BD274" s="4">
        <f>N((BD183-SUM($J227:BC227)&gt;=0))*ROUND(BD183-SUM($J227:BC227),1)</f>
        <v>33333.300000000003</v>
      </c>
      <c r="BE274" s="4">
        <f>N((BE183-SUM($J227:BD227)&gt;=0))*ROUND(BE183-SUM($J227:BD227),1)</f>
        <v>31666.7</v>
      </c>
      <c r="BF274" s="4">
        <f>N((BF183-SUM($J227:BE227)&gt;=0))*ROUND(BF183-SUM($J227:BE227),1)</f>
        <v>30000</v>
      </c>
      <c r="BG274" s="4">
        <f>N((BG183-SUM($J227:BF227)&gt;=0))*ROUND(BG183-SUM($J227:BF227),1)</f>
        <v>28333.3</v>
      </c>
      <c r="BH274" s="4">
        <f>N((BH183-SUM($J227:BG227)&gt;=0))*ROUND(BH183-SUM($J227:BG227),1)</f>
        <v>26666.7</v>
      </c>
      <c r="BI274" s="4">
        <f>N((BI183-SUM($J227:BH227)&gt;=0))*ROUND(BI183-SUM($J227:BH227),1)</f>
        <v>25000</v>
      </c>
      <c r="BJ274" s="4">
        <f>N((BJ183-SUM($J227:BI227)&gt;=0))*ROUND(BJ183-SUM($J227:BI227),1)</f>
        <v>23333.3</v>
      </c>
      <c r="BK274" s="4">
        <f>N((BK183-SUM($J227:BJ227)&gt;=0))*ROUND(BK183-SUM($J227:BJ227),1)</f>
        <v>21666.7</v>
      </c>
      <c r="BL274" s="4">
        <f>N((BL183-SUM($J227:BK227)&gt;=0))*ROUND(BL183-SUM($J227:BK227),1)</f>
        <v>20000</v>
      </c>
      <c r="BM274" s="4">
        <f>N((BM183-SUM($J227:BL227)&gt;=0))*ROUND(BM183-SUM($J227:BL227),1)</f>
        <v>18333.3</v>
      </c>
      <c r="BN274" s="4">
        <f>N((BN183-SUM($J227:BM227)&gt;=0))*ROUND(BN183-SUM($J227:BM227),1)</f>
        <v>16666.7</v>
      </c>
      <c r="BO274" s="4">
        <f>N((BO183-SUM($J227:BN227)&gt;=0))*ROUND(BO183-SUM($J227:BN227),1)</f>
        <v>15000</v>
      </c>
      <c r="BP274" s="4">
        <f>N((BP183-SUM($J227:BO227)&gt;=0))*ROUND(BP183-SUM($J227:BO227),1)</f>
        <v>13333.3</v>
      </c>
      <c r="BQ274" s="4">
        <f>N((BQ183-SUM($J227:BP227)&gt;=0))*ROUND(BQ183-SUM($J227:BP227),1)</f>
        <v>11666.7</v>
      </c>
      <c r="BR274" s="4">
        <f>N((BR183-SUM($J227:BQ227)&gt;=0))*ROUND(BR183-SUM($J227:BQ227),1)</f>
        <v>10000</v>
      </c>
      <c r="BS274" s="4">
        <f>N((BS183-SUM($J227:BR227)&gt;=0))*ROUND(BS183-SUM($J227:BR227),1)</f>
        <v>8333.2999999999993</v>
      </c>
      <c r="BT274" s="4">
        <f>N((BT183-SUM($J227:BS227)&gt;=0))*ROUND(BT183-SUM($J227:BS227),1)</f>
        <v>6666.7</v>
      </c>
      <c r="BU274" s="4">
        <f>N((BU183-SUM($J227:BT227)&gt;=0))*ROUND(BU183-SUM($J227:BT227),1)</f>
        <v>5000</v>
      </c>
      <c r="BV274" s="4">
        <f>N((BV183-SUM($J227:BU227)&gt;=0))*ROUND(BV183-SUM($J227:BU227),1)</f>
        <v>3333.3</v>
      </c>
      <c r="BW274" s="4">
        <f>N((BW183-SUM($J227:BV227)&gt;=0))*ROUND(BW183-SUM($J227:BV227),1)</f>
        <v>1666.7</v>
      </c>
      <c r="BX274" s="4">
        <f>N((BX183-SUM($J227:BW227)&gt;=0))*ROUND(BX183-SUM($J227:BW227),1)</f>
        <v>0</v>
      </c>
      <c r="BY274" s="4">
        <f>N((BY183-SUM($J227:BX227)&gt;=0))*ROUND(BY183-SUM($J227:BX227),1)</f>
        <v>0</v>
      </c>
      <c r="BZ274" s="4">
        <f>N((BZ183-SUM($J227:BY227)&gt;=0))*ROUND(BZ183-SUM($J227:BY227),1)</f>
        <v>0</v>
      </c>
      <c r="CA274" s="4">
        <f>N((CA183-SUM($J227:BZ227)&gt;=0))*ROUND(CA183-SUM($J227:BZ227),1)</f>
        <v>0</v>
      </c>
      <c r="CB274" s="4">
        <f>N((CB183-SUM($J227:CA227)&gt;=0))*ROUND(CB183-SUM($J227:CA227),1)</f>
        <v>0</v>
      </c>
      <c r="CC274" s="4">
        <f>N((CC183-SUM($J227:CB227)&gt;=0))*ROUND(CC183-SUM($J227:CB227),1)</f>
        <v>0</v>
      </c>
      <c r="CD274" s="4">
        <f>N((CD183-SUM($J227:CC227)&gt;=0))*ROUND(CD183-SUM($J227:CC227),1)</f>
        <v>0</v>
      </c>
      <c r="CE274" s="4">
        <f>N((CE183-SUM($J227:CD227)&gt;=0))*ROUND(CE183-SUM($J227:CD227),1)</f>
        <v>0</v>
      </c>
      <c r="CF274" s="4">
        <f>N((CF183-SUM($J227:CE227)&gt;=0))*ROUND(CF183-SUM($J227:CE227),1)</f>
        <v>0</v>
      </c>
      <c r="CG274" s="4">
        <f>N((CG183-SUM($J227:CF227)&gt;=0))*ROUND(CG183-SUM($J227:CF227),1)</f>
        <v>0</v>
      </c>
      <c r="CH274" s="4">
        <f>N((CH183-SUM($J227:CG227)&gt;=0))*ROUND(CH183-SUM($J227:CG227),1)</f>
        <v>0</v>
      </c>
      <c r="CI274" s="4">
        <f>N((CI183-SUM($J227:CH227)&gt;=0))*ROUND(CI183-SUM($J227:CH227),1)</f>
        <v>0</v>
      </c>
      <c r="CJ274" s="4">
        <f>N((CJ183-SUM($J227:CI227)&gt;=0))*ROUND(CJ183-SUM($J227:CI227),1)</f>
        <v>0</v>
      </c>
      <c r="CK274" s="4">
        <f>N((CK183-SUM($J227:CJ227)&gt;=0))*ROUND(CK183-SUM($J227:CJ227),1)</f>
        <v>0</v>
      </c>
      <c r="CL274" s="4">
        <f>N((CL183-SUM($J227:CK227)&gt;=0))*ROUND(CL183-SUM($J227:CK227),1)</f>
        <v>0</v>
      </c>
      <c r="CM274" s="4">
        <f>N((CM183-SUM($J227:CL227)&gt;=0))*ROUND(CM183-SUM($J227:CL227),1)</f>
        <v>0</v>
      </c>
      <c r="CN274" s="4">
        <f>N((CN183-SUM($J227:CM227)&gt;=0))*ROUND(CN183-SUM($J227:CM227),1)</f>
        <v>0</v>
      </c>
      <c r="CO274" s="4">
        <f>N((CO183-SUM($J227:CN227)&gt;=0))*ROUND(CO183-SUM($J227:CN227),1)</f>
        <v>0</v>
      </c>
      <c r="CP274" s="4">
        <f>N((CP183-SUM($J227:CO227)&gt;=0))*ROUND(CP183-SUM($J227:CO227),1)</f>
        <v>0</v>
      </c>
      <c r="CQ274" s="4">
        <f>N((CQ183-SUM($J227:CP227)&gt;=0))*ROUND(CQ183-SUM($J227:CP227),1)</f>
        <v>0</v>
      </c>
      <c r="CR274" s="4">
        <f>N((CR183-SUM($J227:CQ227)&gt;=0))*ROUND(CR183-SUM($J227:CQ227),1)</f>
        <v>0</v>
      </c>
      <c r="CS274" s="4">
        <f>N((CS183-SUM($J227:CR227)&gt;=0))*ROUND(CS183-SUM($J227:CR227),1)</f>
        <v>0</v>
      </c>
      <c r="CT274" s="4">
        <f>N((CT183-SUM($J227:CS227)&gt;=0))*ROUND(CT183-SUM($J227:CS227),1)</f>
        <v>0</v>
      </c>
      <c r="CU274" s="4">
        <f>N((CU183-SUM($J227:CT227)&gt;=0))*ROUND(CU183-SUM($J227:CT227),1)</f>
        <v>0</v>
      </c>
      <c r="CV274" s="4">
        <f>N((CV183-SUM($J227:CU227)&gt;=0))*ROUND(CV183-SUM($J227:CU227),1)</f>
        <v>0</v>
      </c>
      <c r="CW274" s="4">
        <f>N((CW183-SUM($J227:CV227)&gt;=0))*ROUND(CW183-SUM($J227:CV227),1)</f>
        <v>0</v>
      </c>
      <c r="CX274" s="4">
        <f>N((CX183-SUM($J227:CW227)&gt;=0))*ROUND(CX183-SUM($J227:CW227),1)</f>
        <v>0</v>
      </c>
      <c r="CY274" s="4">
        <f>N((CY183-SUM($J227:CX227)&gt;=0))*ROUND(CY183-SUM($J227:CX227),1)</f>
        <v>0</v>
      </c>
      <c r="CZ274" s="4">
        <f>N((CZ183-SUM($J227:CY227)&gt;=0))*ROUND(CZ183-SUM($J227:CY227),1)</f>
        <v>0</v>
      </c>
      <c r="DA274" s="4">
        <f>N((DA183-SUM($J227:CZ227)&gt;=0))*ROUND(DA183-SUM($J227:CZ227),1)</f>
        <v>0</v>
      </c>
      <c r="DB274" s="4">
        <f>N((DB183-SUM($J227:DA227)&gt;=0))*ROUND(DB183-SUM($J227:DA227),1)</f>
        <v>0</v>
      </c>
      <c r="DC274" s="4">
        <f>N((DC183-SUM($J227:DB227)&gt;=0))*ROUND(DC183-SUM($J227:DB227),1)</f>
        <v>0</v>
      </c>
      <c r="DD274" s="4">
        <f>N((DD183-SUM($J227:DC227)&gt;=0))*ROUND(DD183-SUM($J227:DC227),1)</f>
        <v>0</v>
      </c>
      <c r="DE274" s="4">
        <f>N((DE183-SUM($J227:DD227)&gt;=0))*ROUND(DE183-SUM($J227:DD227),1)</f>
        <v>0</v>
      </c>
      <c r="DF274" s="4">
        <f>N((DF183-SUM($J227:DE227)&gt;=0))*ROUND(DF183-SUM($J227:DE227),1)</f>
        <v>0</v>
      </c>
      <c r="DG274" s="4">
        <f>N((DG183-SUM($J227:DF227)&gt;=0))*ROUND(DG183-SUM($J227:DF227),1)</f>
        <v>0</v>
      </c>
      <c r="DH274" s="4">
        <f>N((DH183-SUM($J227:DG227)&gt;=0))*ROUND(DH183-SUM($J227:DG227),1)</f>
        <v>0</v>
      </c>
      <c r="DI274" s="4">
        <f>N((DI183-SUM($J227:DH227)&gt;=0))*ROUND(DI183-SUM($J227:DH227),1)</f>
        <v>0</v>
      </c>
      <c r="DJ274" s="4">
        <f>N((DJ183-SUM($J227:DI227)&gt;=0))*ROUND(DJ183-SUM($J227:DI227),1)</f>
        <v>0</v>
      </c>
    </row>
    <row r="275" spans="2:114">
      <c r="B275" t="str">
        <f t="shared" si="85"/>
        <v>Создание / реконструкция объект №3</v>
      </c>
      <c r="G275" s="7" t="s">
        <v>0</v>
      </c>
      <c r="J275" s="4"/>
      <c r="K275" s="4">
        <f>N((K184-SUM($J228:J228)&gt;=0))*ROUND(K184-SUM($J228:J228),1)</f>
        <v>0</v>
      </c>
      <c r="L275" s="4">
        <f>N((L184-SUM($J228:K228)&gt;=0))*ROUND(L184-SUM($J228:K228),1)</f>
        <v>0</v>
      </c>
      <c r="M275" s="4">
        <f>N((M184-SUM($J228:L228)&gt;=0))*ROUND(M184-SUM($J228:L228),1)</f>
        <v>0</v>
      </c>
      <c r="N275" s="4">
        <f>N((N184-SUM($J228:M228)&gt;=0))*ROUND(N184-SUM($J228:M228),1)</f>
        <v>0</v>
      </c>
      <c r="O275" s="4">
        <f>N((O184-SUM($J228:N228)&gt;=0))*ROUND(O184-SUM($J228:N228),1)</f>
        <v>0</v>
      </c>
      <c r="P275" s="4">
        <f>N((P184-SUM($J228:O228)&gt;=0))*ROUND(P184-SUM($J228:O228),1)</f>
        <v>0</v>
      </c>
      <c r="Q275" s="4">
        <f>N((Q184-SUM($J228:P228)&gt;=0))*ROUND(Q184-SUM($J228:P228),1)</f>
        <v>0</v>
      </c>
      <c r="R275" s="4">
        <f>N((R184-SUM($J228:Q228)&gt;=0))*ROUND(R184-SUM($J228:Q228),1)</f>
        <v>0</v>
      </c>
      <c r="S275" s="4">
        <f>N((S184-SUM($J228:R228)&gt;=0))*ROUND(S184-SUM($J228:R228),1)</f>
        <v>0</v>
      </c>
      <c r="T275" s="4">
        <f>N((T184-SUM($J228:S228)&gt;=0))*ROUND(T184-SUM($J228:S228),1)</f>
        <v>0</v>
      </c>
      <c r="U275" s="4">
        <f>N((U184-SUM($J228:T228)&gt;=0))*ROUND(U184-SUM($J228:T228),1)</f>
        <v>300000</v>
      </c>
      <c r="V275" s="4">
        <f>N((V184-SUM($J228:U228)&gt;=0))*ROUND(V184-SUM($J228:U228),1)</f>
        <v>295000</v>
      </c>
      <c r="W275" s="4">
        <f>N((W184-SUM($J228:V228)&gt;=0))*ROUND(W184-SUM($J228:V228),1)</f>
        <v>290000</v>
      </c>
      <c r="X275" s="4">
        <f>N((X184-SUM($J228:W228)&gt;=0))*ROUND(X184-SUM($J228:W228),1)</f>
        <v>285000</v>
      </c>
      <c r="Y275" s="4">
        <f>N((Y184-SUM($J228:X228)&gt;=0))*ROUND(Y184-SUM($J228:X228),1)</f>
        <v>280000</v>
      </c>
      <c r="Z275" s="4">
        <f>N((Z184-SUM($J228:Y228)&gt;=0))*ROUND(Z184-SUM($J228:Y228),1)</f>
        <v>275000</v>
      </c>
      <c r="AA275" s="4">
        <f>N((AA184-SUM($J228:Z228)&gt;=0))*ROUND(AA184-SUM($J228:Z228),1)</f>
        <v>270000</v>
      </c>
      <c r="AB275" s="4">
        <f>N((AB184-SUM($J228:AA228)&gt;=0))*ROUND(AB184-SUM($J228:AA228),1)</f>
        <v>265000</v>
      </c>
      <c r="AC275" s="4">
        <f>N((AC184-SUM($J228:AB228)&gt;=0))*ROUND(AC184-SUM($J228:AB228),1)</f>
        <v>260000</v>
      </c>
      <c r="AD275" s="4">
        <f>N((AD184-SUM($J228:AC228)&gt;=0))*ROUND(AD184-SUM($J228:AC228),1)</f>
        <v>255000</v>
      </c>
      <c r="AE275" s="4">
        <f>N((AE184-SUM($J228:AD228)&gt;=0))*ROUND(AE184-SUM($J228:AD228),1)</f>
        <v>250000</v>
      </c>
      <c r="AF275" s="4">
        <f>N((AF184-SUM($J228:AE228)&gt;=0))*ROUND(AF184-SUM($J228:AE228),1)</f>
        <v>245000</v>
      </c>
      <c r="AG275" s="4">
        <f>N((AG184-SUM($J228:AF228)&gt;=0))*ROUND(AG184-SUM($J228:AF228),1)</f>
        <v>240000</v>
      </c>
      <c r="AH275" s="4">
        <f>N((AH184-SUM($J228:AG228)&gt;=0))*ROUND(AH184-SUM($J228:AG228),1)</f>
        <v>235000</v>
      </c>
      <c r="AI275" s="4">
        <f>N((AI184-SUM($J228:AH228)&gt;=0))*ROUND(AI184-SUM($J228:AH228),1)</f>
        <v>230000</v>
      </c>
      <c r="AJ275" s="4">
        <f>N((AJ184-SUM($J228:AI228)&gt;=0))*ROUND(AJ184-SUM($J228:AI228),1)</f>
        <v>225000</v>
      </c>
      <c r="AK275" s="4">
        <f>N((AK184-SUM($J228:AJ228)&gt;=0))*ROUND(AK184-SUM($J228:AJ228),1)</f>
        <v>220000</v>
      </c>
      <c r="AL275" s="4">
        <f>N((AL184-SUM($J228:AK228)&gt;=0))*ROUND(AL184-SUM($J228:AK228),1)</f>
        <v>215000</v>
      </c>
      <c r="AM275" s="4">
        <f>N((AM184-SUM($J228:AL228)&gt;=0))*ROUND(AM184-SUM($J228:AL228),1)</f>
        <v>210000</v>
      </c>
      <c r="AN275" s="4">
        <f>N((AN184-SUM($J228:AM228)&gt;=0))*ROUND(AN184-SUM($J228:AM228),1)</f>
        <v>205000</v>
      </c>
      <c r="AO275" s="4">
        <f>N((AO184-SUM($J228:AN228)&gt;=0))*ROUND(AO184-SUM($J228:AN228),1)</f>
        <v>200000</v>
      </c>
      <c r="AP275" s="4">
        <f>N((AP184-SUM($J228:AO228)&gt;=0))*ROUND(AP184-SUM($J228:AO228),1)</f>
        <v>195000</v>
      </c>
      <c r="AQ275" s="4">
        <f>N((AQ184-SUM($J228:AP228)&gt;=0))*ROUND(AQ184-SUM($J228:AP228),1)</f>
        <v>190000</v>
      </c>
      <c r="AR275" s="4">
        <f>N((AR184-SUM($J228:AQ228)&gt;=0))*ROUND(AR184-SUM($J228:AQ228),1)</f>
        <v>185000</v>
      </c>
      <c r="AS275" s="4">
        <f>N((AS184-SUM($J228:AR228)&gt;=0))*ROUND(AS184-SUM($J228:AR228),1)</f>
        <v>180000</v>
      </c>
      <c r="AT275" s="4">
        <f>N((AT184-SUM($J228:AS228)&gt;=0))*ROUND(AT184-SUM($J228:AS228),1)</f>
        <v>175000</v>
      </c>
      <c r="AU275" s="4">
        <f>N((AU184-SUM($J228:AT228)&gt;=0))*ROUND(AU184-SUM($J228:AT228),1)</f>
        <v>170000</v>
      </c>
      <c r="AV275" s="4">
        <f>N((AV184-SUM($J228:AU228)&gt;=0))*ROUND(AV184-SUM($J228:AU228),1)</f>
        <v>165000</v>
      </c>
      <c r="AW275" s="4">
        <f>N((AW184-SUM($J228:AV228)&gt;=0))*ROUND(AW184-SUM($J228:AV228),1)</f>
        <v>160000</v>
      </c>
      <c r="AX275" s="4">
        <f>N((AX184-SUM($J228:AW228)&gt;=0))*ROUND(AX184-SUM($J228:AW228),1)</f>
        <v>155000</v>
      </c>
      <c r="AY275" s="4">
        <f>N((AY184-SUM($J228:AX228)&gt;=0))*ROUND(AY184-SUM($J228:AX228),1)</f>
        <v>150000</v>
      </c>
      <c r="AZ275" s="4">
        <f>N((AZ184-SUM($J228:AY228)&gt;=0))*ROUND(AZ184-SUM($J228:AY228),1)</f>
        <v>145000</v>
      </c>
      <c r="BA275" s="4">
        <f>N((BA184-SUM($J228:AZ228)&gt;=0))*ROUND(BA184-SUM($J228:AZ228),1)</f>
        <v>140000</v>
      </c>
      <c r="BB275" s="4">
        <f>N((BB184-SUM($J228:BA228)&gt;=0))*ROUND(BB184-SUM($J228:BA228),1)</f>
        <v>135000</v>
      </c>
      <c r="BC275" s="4">
        <f>N((BC184-SUM($J228:BB228)&gt;=0))*ROUND(BC184-SUM($J228:BB228),1)</f>
        <v>130000</v>
      </c>
      <c r="BD275" s="4">
        <f>N((BD184-SUM($J228:BC228)&gt;=0))*ROUND(BD184-SUM($J228:BC228),1)</f>
        <v>125000</v>
      </c>
      <c r="BE275" s="4">
        <f>N((BE184-SUM($J228:BD228)&gt;=0))*ROUND(BE184-SUM($J228:BD228),1)</f>
        <v>120000</v>
      </c>
      <c r="BF275" s="4">
        <f>N((BF184-SUM($J228:BE228)&gt;=0))*ROUND(BF184-SUM($J228:BE228),1)</f>
        <v>115000</v>
      </c>
      <c r="BG275" s="4">
        <f>N((BG184-SUM($J228:BF228)&gt;=0))*ROUND(BG184-SUM($J228:BF228),1)</f>
        <v>110000</v>
      </c>
      <c r="BH275" s="4">
        <f>N((BH184-SUM($J228:BG228)&gt;=0))*ROUND(BH184-SUM($J228:BG228),1)</f>
        <v>105000</v>
      </c>
      <c r="BI275" s="4">
        <f>N((BI184-SUM($J228:BH228)&gt;=0))*ROUND(BI184-SUM($J228:BH228),1)</f>
        <v>100000</v>
      </c>
      <c r="BJ275" s="4">
        <f>N((BJ184-SUM($J228:BI228)&gt;=0))*ROUND(BJ184-SUM($J228:BI228),1)</f>
        <v>95000</v>
      </c>
      <c r="BK275" s="4">
        <f>N((BK184-SUM($J228:BJ228)&gt;=0))*ROUND(BK184-SUM($J228:BJ228),1)</f>
        <v>90000</v>
      </c>
      <c r="BL275" s="4">
        <f>N((BL184-SUM($J228:BK228)&gt;=0))*ROUND(BL184-SUM($J228:BK228),1)</f>
        <v>85000</v>
      </c>
      <c r="BM275" s="4">
        <f>N((BM184-SUM($J228:BL228)&gt;=0))*ROUND(BM184-SUM($J228:BL228),1)</f>
        <v>80000</v>
      </c>
      <c r="BN275" s="4">
        <f>N((BN184-SUM($J228:BM228)&gt;=0))*ROUND(BN184-SUM($J228:BM228),1)</f>
        <v>75000</v>
      </c>
      <c r="BO275" s="4">
        <f>N((BO184-SUM($J228:BN228)&gt;=0))*ROUND(BO184-SUM($J228:BN228),1)</f>
        <v>70000</v>
      </c>
      <c r="BP275" s="4">
        <f>N((BP184-SUM($J228:BO228)&gt;=0))*ROUND(BP184-SUM($J228:BO228),1)</f>
        <v>65000</v>
      </c>
      <c r="BQ275" s="4">
        <f>N((BQ184-SUM($J228:BP228)&gt;=0))*ROUND(BQ184-SUM($J228:BP228),1)</f>
        <v>60000</v>
      </c>
      <c r="BR275" s="4">
        <f>N((BR184-SUM($J228:BQ228)&gt;=0))*ROUND(BR184-SUM($J228:BQ228),1)</f>
        <v>55000</v>
      </c>
      <c r="BS275" s="4">
        <f>N((BS184-SUM($J228:BR228)&gt;=0))*ROUND(BS184-SUM($J228:BR228),1)</f>
        <v>50000</v>
      </c>
      <c r="BT275" s="4">
        <f>N((BT184-SUM($J228:BS228)&gt;=0))*ROUND(BT184-SUM($J228:BS228),1)</f>
        <v>45000</v>
      </c>
      <c r="BU275" s="4">
        <f>N((BU184-SUM($J228:BT228)&gt;=0))*ROUND(BU184-SUM($J228:BT228),1)</f>
        <v>40000</v>
      </c>
      <c r="BV275" s="4">
        <f>N((BV184-SUM($J228:BU228)&gt;=0))*ROUND(BV184-SUM($J228:BU228),1)</f>
        <v>35000</v>
      </c>
      <c r="BW275" s="4">
        <f>N((BW184-SUM($J228:BV228)&gt;=0))*ROUND(BW184-SUM($J228:BV228),1)</f>
        <v>30000</v>
      </c>
      <c r="BX275" s="4">
        <f>N((BX184-SUM($J228:BW228)&gt;=0))*ROUND(BX184-SUM($J228:BW228),1)</f>
        <v>25000</v>
      </c>
      <c r="BY275" s="4">
        <f>N((BY184-SUM($J228:BX228)&gt;=0))*ROUND(BY184-SUM($J228:BX228),1)</f>
        <v>20000</v>
      </c>
      <c r="BZ275" s="4">
        <f>N((BZ184-SUM($J228:BY228)&gt;=0))*ROUND(BZ184-SUM($J228:BY228),1)</f>
        <v>15000</v>
      </c>
      <c r="CA275" s="4">
        <f>N((CA184-SUM($J228:BZ228)&gt;=0))*ROUND(CA184-SUM($J228:BZ228),1)</f>
        <v>10000</v>
      </c>
      <c r="CB275" s="4">
        <f>N((CB184-SUM($J228:CA228)&gt;=0))*ROUND(CB184-SUM($J228:CA228),1)</f>
        <v>5000</v>
      </c>
      <c r="CC275" s="4">
        <f>N((CC184-SUM($J228:CB228)&gt;=0))*ROUND(CC184-SUM($J228:CB228),1)</f>
        <v>0</v>
      </c>
      <c r="CD275" s="4">
        <f>N((CD184-SUM($J228:CC228)&gt;=0))*ROUND(CD184-SUM($J228:CC228),1)</f>
        <v>0</v>
      </c>
      <c r="CE275" s="4">
        <f>N((CE184-SUM($J228:CD228)&gt;=0))*ROUND(CE184-SUM($J228:CD228),1)</f>
        <v>0</v>
      </c>
      <c r="CF275" s="4">
        <f>N((CF184-SUM($J228:CE228)&gt;=0))*ROUND(CF184-SUM($J228:CE228),1)</f>
        <v>0</v>
      </c>
      <c r="CG275" s="4">
        <f>N((CG184-SUM($J228:CF228)&gt;=0))*ROUND(CG184-SUM($J228:CF228),1)</f>
        <v>0</v>
      </c>
      <c r="CH275" s="4">
        <f>N((CH184-SUM($J228:CG228)&gt;=0))*ROUND(CH184-SUM($J228:CG228),1)</f>
        <v>0</v>
      </c>
      <c r="CI275" s="4">
        <f>N((CI184-SUM($J228:CH228)&gt;=0))*ROUND(CI184-SUM($J228:CH228),1)</f>
        <v>0</v>
      </c>
      <c r="CJ275" s="4">
        <f>N((CJ184-SUM($J228:CI228)&gt;=0))*ROUND(CJ184-SUM($J228:CI228),1)</f>
        <v>0</v>
      </c>
      <c r="CK275" s="4">
        <f>N((CK184-SUM($J228:CJ228)&gt;=0))*ROUND(CK184-SUM($J228:CJ228),1)</f>
        <v>0</v>
      </c>
      <c r="CL275" s="4">
        <f>N((CL184-SUM($J228:CK228)&gt;=0))*ROUND(CL184-SUM($J228:CK228),1)</f>
        <v>0</v>
      </c>
      <c r="CM275" s="4">
        <f>N((CM184-SUM($J228:CL228)&gt;=0))*ROUND(CM184-SUM($J228:CL228),1)</f>
        <v>0</v>
      </c>
      <c r="CN275" s="4">
        <f>N((CN184-SUM($J228:CM228)&gt;=0))*ROUND(CN184-SUM($J228:CM228),1)</f>
        <v>0</v>
      </c>
      <c r="CO275" s="4">
        <f>N((CO184-SUM($J228:CN228)&gt;=0))*ROUND(CO184-SUM($J228:CN228),1)</f>
        <v>0</v>
      </c>
      <c r="CP275" s="4">
        <f>N((CP184-SUM($J228:CO228)&gt;=0))*ROUND(CP184-SUM($J228:CO228),1)</f>
        <v>0</v>
      </c>
      <c r="CQ275" s="4">
        <f>N((CQ184-SUM($J228:CP228)&gt;=0))*ROUND(CQ184-SUM($J228:CP228),1)</f>
        <v>0</v>
      </c>
      <c r="CR275" s="4">
        <f>N((CR184-SUM($J228:CQ228)&gt;=0))*ROUND(CR184-SUM($J228:CQ228),1)</f>
        <v>0</v>
      </c>
      <c r="CS275" s="4">
        <f>N((CS184-SUM($J228:CR228)&gt;=0))*ROUND(CS184-SUM($J228:CR228),1)</f>
        <v>0</v>
      </c>
      <c r="CT275" s="4">
        <f>N((CT184-SUM($J228:CS228)&gt;=0))*ROUND(CT184-SUM($J228:CS228),1)</f>
        <v>0</v>
      </c>
      <c r="CU275" s="4">
        <f>N((CU184-SUM($J228:CT228)&gt;=0))*ROUND(CU184-SUM($J228:CT228),1)</f>
        <v>0</v>
      </c>
      <c r="CV275" s="4">
        <f>N((CV184-SUM($J228:CU228)&gt;=0))*ROUND(CV184-SUM($J228:CU228),1)</f>
        <v>0</v>
      </c>
      <c r="CW275" s="4">
        <f>N((CW184-SUM($J228:CV228)&gt;=0))*ROUND(CW184-SUM($J228:CV228),1)</f>
        <v>0</v>
      </c>
      <c r="CX275" s="4">
        <f>N((CX184-SUM($J228:CW228)&gt;=0))*ROUND(CX184-SUM($J228:CW228),1)</f>
        <v>0</v>
      </c>
      <c r="CY275" s="4">
        <f>N((CY184-SUM($J228:CX228)&gt;=0))*ROUND(CY184-SUM($J228:CX228),1)</f>
        <v>0</v>
      </c>
      <c r="CZ275" s="4">
        <f>N((CZ184-SUM($J228:CY228)&gt;=0))*ROUND(CZ184-SUM($J228:CY228),1)</f>
        <v>0</v>
      </c>
      <c r="DA275" s="4">
        <f>N((DA184-SUM($J228:CZ228)&gt;=0))*ROUND(DA184-SUM($J228:CZ228),1)</f>
        <v>0</v>
      </c>
      <c r="DB275" s="4">
        <f>N((DB184-SUM($J228:DA228)&gt;=0))*ROUND(DB184-SUM($J228:DA228),1)</f>
        <v>0</v>
      </c>
      <c r="DC275" s="4">
        <f>N((DC184-SUM($J228:DB228)&gt;=0))*ROUND(DC184-SUM($J228:DB228),1)</f>
        <v>0</v>
      </c>
      <c r="DD275" s="4">
        <f>N((DD184-SUM($J228:DC228)&gt;=0))*ROUND(DD184-SUM($J228:DC228),1)</f>
        <v>0</v>
      </c>
      <c r="DE275" s="4">
        <f>N((DE184-SUM($J228:DD228)&gt;=0))*ROUND(DE184-SUM($J228:DD228),1)</f>
        <v>0</v>
      </c>
      <c r="DF275" s="4">
        <f>N((DF184-SUM($J228:DE228)&gt;=0))*ROUND(DF184-SUM($J228:DE228),1)</f>
        <v>0</v>
      </c>
      <c r="DG275" s="4">
        <f>N((DG184-SUM($J228:DF228)&gt;=0))*ROUND(DG184-SUM($J228:DF228),1)</f>
        <v>0</v>
      </c>
      <c r="DH275" s="4">
        <f>N((DH184-SUM($J228:DG228)&gt;=0))*ROUND(DH184-SUM($J228:DG228),1)</f>
        <v>0</v>
      </c>
      <c r="DI275" s="4">
        <f>N((DI184-SUM($J228:DH228)&gt;=0))*ROUND(DI184-SUM($J228:DH228),1)</f>
        <v>0</v>
      </c>
      <c r="DJ275" s="4">
        <f>N((DJ184-SUM($J228:DI228)&gt;=0))*ROUND(DJ184-SUM($J228:DI228),1)</f>
        <v>0</v>
      </c>
    </row>
    <row r="276" spans="2:114">
      <c r="B276" t="str">
        <f t="shared" si="85"/>
        <v>Создание / реконструкция объект №4</v>
      </c>
      <c r="G276" s="7" t="s">
        <v>0</v>
      </c>
      <c r="J276" s="4"/>
      <c r="K276" s="4">
        <f>N((K185-SUM($J229:J229)&gt;=0))*ROUND(K185-SUM($J229:J229),1)</f>
        <v>0</v>
      </c>
      <c r="L276" s="4">
        <f>N((L185-SUM($J229:K229)&gt;=0))*ROUND(L185-SUM($J229:K229),1)</f>
        <v>0</v>
      </c>
      <c r="M276" s="4">
        <f>N((M185-SUM($J229:L229)&gt;=0))*ROUND(M185-SUM($J229:L229),1)</f>
        <v>0</v>
      </c>
      <c r="N276" s="4">
        <f>N((N185-SUM($J229:M229)&gt;=0))*ROUND(N185-SUM($J229:M229),1)</f>
        <v>0</v>
      </c>
      <c r="O276" s="4">
        <f>N((O185-SUM($J229:N229)&gt;=0))*ROUND(O185-SUM($J229:N229),1)</f>
        <v>0</v>
      </c>
      <c r="P276" s="4">
        <f>N((P185-SUM($J229:O229)&gt;=0))*ROUND(P185-SUM($J229:O229),1)</f>
        <v>0</v>
      </c>
      <c r="Q276" s="4">
        <f>N((Q185-SUM($J229:P229)&gt;=0))*ROUND(Q185-SUM($J229:P229),1)</f>
        <v>0</v>
      </c>
      <c r="R276" s="4">
        <f>N((R185-SUM($J229:Q229)&gt;=0))*ROUND(R185-SUM($J229:Q229),1)</f>
        <v>0</v>
      </c>
      <c r="S276" s="4">
        <f>N((S185-SUM($J229:R229)&gt;=0))*ROUND(S185-SUM($J229:R229),1)</f>
        <v>0</v>
      </c>
      <c r="T276" s="4">
        <f>N((T185-SUM($J229:S229)&gt;=0))*ROUND(T185-SUM($J229:S229),1)</f>
        <v>0</v>
      </c>
      <c r="U276" s="4">
        <f>N((U185-SUM($J229:T229)&gt;=0))*ROUND(U185-SUM($J229:T229),1)</f>
        <v>0</v>
      </c>
      <c r="V276" s="4">
        <f>N((V185-SUM($J229:U229)&gt;=0))*ROUND(V185-SUM($J229:U229),1)</f>
        <v>0</v>
      </c>
      <c r="W276" s="4">
        <f>N((W185-SUM($J229:V229)&gt;=0))*ROUND(W185-SUM($J229:V229),1)</f>
        <v>0</v>
      </c>
      <c r="X276" s="4">
        <f>N((X185-SUM($J229:W229)&gt;=0))*ROUND(X185-SUM($J229:W229),1)</f>
        <v>0</v>
      </c>
      <c r="Y276" s="4">
        <f>N((Y185-SUM($J229:X229)&gt;=0))*ROUND(Y185-SUM($J229:X229),1)</f>
        <v>0</v>
      </c>
      <c r="Z276" s="4">
        <f>N((Z185-SUM($J229:Y229)&gt;=0))*ROUND(Z185-SUM($J229:Y229),1)</f>
        <v>0</v>
      </c>
      <c r="AA276" s="4">
        <f>N((AA185-SUM($J229:Z229)&gt;=0))*ROUND(AA185-SUM($J229:Z229),1)</f>
        <v>0</v>
      </c>
      <c r="AB276" s="4">
        <f>N((AB185-SUM($J229:AA229)&gt;=0))*ROUND(AB185-SUM($J229:AA229),1)</f>
        <v>0</v>
      </c>
      <c r="AC276" s="4">
        <f>N((AC185-SUM($J229:AB229)&gt;=0))*ROUND(AC185-SUM($J229:AB229),1)</f>
        <v>0</v>
      </c>
      <c r="AD276" s="4">
        <f>N((AD185-SUM($J229:AC229)&gt;=0))*ROUND(AD185-SUM($J229:AC229),1)</f>
        <v>0</v>
      </c>
      <c r="AE276" s="4">
        <f>N((AE185-SUM($J229:AD229)&gt;=0))*ROUND(AE185-SUM($J229:AD229),1)</f>
        <v>0</v>
      </c>
      <c r="AF276" s="4">
        <f>N((AF185-SUM($J229:AE229)&gt;=0))*ROUND(AF185-SUM($J229:AE229),1)</f>
        <v>0</v>
      </c>
      <c r="AG276" s="4">
        <f>N((AG185-SUM($J229:AF229)&gt;=0))*ROUND(AG185-SUM($J229:AF229),1)</f>
        <v>0</v>
      </c>
      <c r="AH276" s="4">
        <f>N((AH185-SUM($J229:AG229)&gt;=0))*ROUND(AH185-SUM($J229:AG229),1)</f>
        <v>0</v>
      </c>
      <c r="AI276" s="4">
        <f>N((AI185-SUM($J229:AH229)&gt;=0))*ROUND(AI185-SUM($J229:AH229),1)</f>
        <v>0</v>
      </c>
      <c r="AJ276" s="4">
        <f>N((AJ185-SUM($J229:AI229)&gt;=0))*ROUND(AJ185-SUM($J229:AI229),1)</f>
        <v>0</v>
      </c>
      <c r="AK276" s="4">
        <f>N((AK185-SUM($J229:AJ229)&gt;=0))*ROUND(AK185-SUM($J229:AJ229),1)</f>
        <v>0</v>
      </c>
      <c r="AL276" s="4">
        <f>N((AL185-SUM($J229:AK229)&gt;=0))*ROUND(AL185-SUM($J229:AK229),1)</f>
        <v>0</v>
      </c>
      <c r="AM276" s="4">
        <f>N((AM185-SUM($J229:AL229)&gt;=0))*ROUND(AM185-SUM($J229:AL229),1)</f>
        <v>0</v>
      </c>
      <c r="AN276" s="4">
        <f>N((AN185-SUM($J229:AM229)&gt;=0))*ROUND(AN185-SUM($J229:AM229),1)</f>
        <v>0</v>
      </c>
      <c r="AO276" s="4">
        <f>N((AO185-SUM($J229:AN229)&gt;=0))*ROUND(AO185-SUM($J229:AN229),1)</f>
        <v>0</v>
      </c>
      <c r="AP276" s="4">
        <f>N((AP185-SUM($J229:AO229)&gt;=0))*ROUND(AP185-SUM($J229:AO229),1)</f>
        <v>0</v>
      </c>
      <c r="AQ276" s="4">
        <f>N((AQ185-SUM($J229:AP229)&gt;=0))*ROUND(AQ185-SUM($J229:AP229),1)</f>
        <v>0</v>
      </c>
      <c r="AR276" s="4">
        <f>N((AR185-SUM($J229:AQ229)&gt;=0))*ROUND(AR185-SUM($J229:AQ229),1)</f>
        <v>0</v>
      </c>
      <c r="AS276" s="4">
        <f>N((AS185-SUM($J229:AR229)&gt;=0))*ROUND(AS185-SUM($J229:AR229),1)</f>
        <v>0</v>
      </c>
      <c r="AT276" s="4">
        <f>N((AT185-SUM($J229:AS229)&gt;=0))*ROUND(AT185-SUM($J229:AS229),1)</f>
        <v>0</v>
      </c>
      <c r="AU276" s="4">
        <f>N((AU185-SUM($J229:AT229)&gt;=0))*ROUND(AU185-SUM($J229:AT229),1)</f>
        <v>0</v>
      </c>
      <c r="AV276" s="4">
        <f>N((AV185-SUM($J229:AU229)&gt;=0))*ROUND(AV185-SUM($J229:AU229),1)</f>
        <v>0</v>
      </c>
      <c r="AW276" s="4">
        <f>N((AW185-SUM($J229:AV229)&gt;=0))*ROUND(AW185-SUM($J229:AV229),1)</f>
        <v>0</v>
      </c>
      <c r="AX276" s="4">
        <f>N((AX185-SUM($J229:AW229)&gt;=0))*ROUND(AX185-SUM($J229:AW229),1)</f>
        <v>0</v>
      </c>
      <c r="AY276" s="4">
        <f>N((AY185-SUM($J229:AX229)&gt;=0))*ROUND(AY185-SUM($J229:AX229),1)</f>
        <v>0</v>
      </c>
      <c r="AZ276" s="4">
        <f>N((AZ185-SUM($J229:AY229)&gt;=0))*ROUND(AZ185-SUM($J229:AY229),1)</f>
        <v>0</v>
      </c>
      <c r="BA276" s="4">
        <f>N((BA185-SUM($J229:AZ229)&gt;=0))*ROUND(BA185-SUM($J229:AZ229),1)</f>
        <v>0</v>
      </c>
      <c r="BB276" s="4">
        <f>N((BB185-SUM($J229:BA229)&gt;=0))*ROUND(BB185-SUM($J229:BA229),1)</f>
        <v>0</v>
      </c>
      <c r="BC276" s="4">
        <f>N((BC185-SUM($J229:BB229)&gt;=0))*ROUND(BC185-SUM($J229:BB229),1)</f>
        <v>0</v>
      </c>
      <c r="BD276" s="4">
        <f>N((BD185-SUM($J229:BC229)&gt;=0))*ROUND(BD185-SUM($J229:BC229),1)</f>
        <v>0</v>
      </c>
      <c r="BE276" s="4">
        <f>N((BE185-SUM($J229:BD229)&gt;=0))*ROUND(BE185-SUM($J229:BD229),1)</f>
        <v>0</v>
      </c>
      <c r="BF276" s="4">
        <f>N((BF185-SUM($J229:BE229)&gt;=0))*ROUND(BF185-SUM($J229:BE229),1)</f>
        <v>0</v>
      </c>
      <c r="BG276" s="4">
        <f>N((BG185-SUM($J229:BF229)&gt;=0))*ROUND(BG185-SUM($J229:BF229),1)</f>
        <v>0</v>
      </c>
      <c r="BH276" s="4">
        <f>N((BH185-SUM($J229:BG229)&gt;=0))*ROUND(BH185-SUM($J229:BG229),1)</f>
        <v>0</v>
      </c>
      <c r="BI276" s="4">
        <f>N((BI185-SUM($J229:BH229)&gt;=0))*ROUND(BI185-SUM($J229:BH229),1)</f>
        <v>0</v>
      </c>
      <c r="BJ276" s="4">
        <f>N((BJ185-SUM($J229:BI229)&gt;=0))*ROUND(BJ185-SUM($J229:BI229),1)</f>
        <v>0</v>
      </c>
      <c r="BK276" s="4">
        <f>N((BK185-SUM($J229:BJ229)&gt;=0))*ROUND(BK185-SUM($J229:BJ229),1)</f>
        <v>0</v>
      </c>
      <c r="BL276" s="4">
        <f>N((BL185-SUM($J229:BK229)&gt;=0))*ROUND(BL185-SUM($J229:BK229),1)</f>
        <v>0</v>
      </c>
      <c r="BM276" s="4">
        <f>N((BM185-SUM($J229:BL229)&gt;=0))*ROUND(BM185-SUM($J229:BL229),1)</f>
        <v>0</v>
      </c>
      <c r="BN276" s="4">
        <f>N((BN185-SUM($J229:BM229)&gt;=0))*ROUND(BN185-SUM($J229:BM229),1)</f>
        <v>0</v>
      </c>
      <c r="BO276" s="4">
        <f>N((BO185-SUM($J229:BN229)&gt;=0))*ROUND(BO185-SUM($J229:BN229),1)</f>
        <v>0</v>
      </c>
      <c r="BP276" s="4">
        <f>N((BP185-SUM($J229:BO229)&gt;=0))*ROUND(BP185-SUM($J229:BO229),1)</f>
        <v>0</v>
      </c>
      <c r="BQ276" s="4">
        <f>N((BQ185-SUM($J229:BP229)&gt;=0))*ROUND(BQ185-SUM($J229:BP229),1)</f>
        <v>0</v>
      </c>
      <c r="BR276" s="4">
        <f>N((BR185-SUM($J229:BQ229)&gt;=0))*ROUND(BR185-SUM($J229:BQ229),1)</f>
        <v>0</v>
      </c>
      <c r="BS276" s="4">
        <f>N((BS185-SUM($J229:BR229)&gt;=0))*ROUND(BS185-SUM($J229:BR229),1)</f>
        <v>0</v>
      </c>
      <c r="BT276" s="4">
        <f>N((BT185-SUM($J229:BS229)&gt;=0))*ROUND(BT185-SUM($J229:BS229),1)</f>
        <v>0</v>
      </c>
      <c r="BU276" s="4">
        <f>N((BU185-SUM($J229:BT229)&gt;=0))*ROUND(BU185-SUM($J229:BT229),1)</f>
        <v>0</v>
      </c>
      <c r="BV276" s="4">
        <f>N((BV185-SUM($J229:BU229)&gt;=0))*ROUND(BV185-SUM($J229:BU229),1)</f>
        <v>0</v>
      </c>
      <c r="BW276" s="4">
        <f>N((BW185-SUM($J229:BV229)&gt;=0))*ROUND(BW185-SUM($J229:BV229),1)</f>
        <v>0</v>
      </c>
      <c r="BX276" s="4">
        <f>N((BX185-SUM($J229:BW229)&gt;=0))*ROUND(BX185-SUM($J229:BW229),1)</f>
        <v>0</v>
      </c>
      <c r="BY276" s="4">
        <f>N((BY185-SUM($J229:BX229)&gt;=0))*ROUND(BY185-SUM($J229:BX229),1)</f>
        <v>0</v>
      </c>
      <c r="BZ276" s="4">
        <f>N((BZ185-SUM($J229:BY229)&gt;=0))*ROUND(BZ185-SUM($J229:BY229),1)</f>
        <v>0</v>
      </c>
      <c r="CA276" s="4">
        <f>N((CA185-SUM($J229:BZ229)&gt;=0))*ROUND(CA185-SUM($J229:BZ229),1)</f>
        <v>0</v>
      </c>
      <c r="CB276" s="4">
        <f>N((CB185-SUM($J229:CA229)&gt;=0))*ROUND(CB185-SUM($J229:CA229),1)</f>
        <v>0</v>
      </c>
      <c r="CC276" s="4">
        <f>N((CC185-SUM($J229:CB229)&gt;=0))*ROUND(CC185-SUM($J229:CB229),1)</f>
        <v>0</v>
      </c>
      <c r="CD276" s="4">
        <f>N((CD185-SUM($J229:CC229)&gt;=0))*ROUND(CD185-SUM($J229:CC229),1)</f>
        <v>0</v>
      </c>
      <c r="CE276" s="4">
        <f>N((CE185-SUM($J229:CD229)&gt;=0))*ROUND(CE185-SUM($J229:CD229),1)</f>
        <v>0</v>
      </c>
      <c r="CF276" s="4">
        <f>N((CF185-SUM($J229:CE229)&gt;=0))*ROUND(CF185-SUM($J229:CE229),1)</f>
        <v>0</v>
      </c>
      <c r="CG276" s="4">
        <f>N((CG185-SUM($J229:CF229)&gt;=0))*ROUND(CG185-SUM($J229:CF229),1)</f>
        <v>0</v>
      </c>
      <c r="CH276" s="4">
        <f>N((CH185-SUM($J229:CG229)&gt;=0))*ROUND(CH185-SUM($J229:CG229),1)</f>
        <v>0</v>
      </c>
      <c r="CI276" s="4">
        <f>N((CI185-SUM($J229:CH229)&gt;=0))*ROUND(CI185-SUM($J229:CH229),1)</f>
        <v>0</v>
      </c>
      <c r="CJ276" s="4">
        <f>N((CJ185-SUM($J229:CI229)&gt;=0))*ROUND(CJ185-SUM($J229:CI229),1)</f>
        <v>0</v>
      </c>
      <c r="CK276" s="4">
        <f>N((CK185-SUM($J229:CJ229)&gt;=0))*ROUND(CK185-SUM($J229:CJ229),1)</f>
        <v>0</v>
      </c>
      <c r="CL276" s="4">
        <f>N((CL185-SUM($J229:CK229)&gt;=0))*ROUND(CL185-SUM($J229:CK229),1)</f>
        <v>0</v>
      </c>
      <c r="CM276" s="4">
        <f>N((CM185-SUM($J229:CL229)&gt;=0))*ROUND(CM185-SUM($J229:CL229),1)</f>
        <v>0</v>
      </c>
      <c r="CN276" s="4">
        <f>N((CN185-SUM($J229:CM229)&gt;=0))*ROUND(CN185-SUM($J229:CM229),1)</f>
        <v>0</v>
      </c>
      <c r="CO276" s="4">
        <f>N((CO185-SUM($J229:CN229)&gt;=0))*ROUND(CO185-SUM($J229:CN229),1)</f>
        <v>0</v>
      </c>
      <c r="CP276" s="4">
        <f>N((CP185-SUM($J229:CO229)&gt;=0))*ROUND(CP185-SUM($J229:CO229),1)</f>
        <v>0</v>
      </c>
      <c r="CQ276" s="4">
        <f>N((CQ185-SUM($J229:CP229)&gt;=0))*ROUND(CQ185-SUM($J229:CP229),1)</f>
        <v>0</v>
      </c>
      <c r="CR276" s="4">
        <f>N((CR185-SUM($J229:CQ229)&gt;=0))*ROUND(CR185-SUM($J229:CQ229),1)</f>
        <v>0</v>
      </c>
      <c r="CS276" s="4">
        <f>N((CS185-SUM($J229:CR229)&gt;=0))*ROUND(CS185-SUM($J229:CR229),1)</f>
        <v>0</v>
      </c>
      <c r="CT276" s="4">
        <f>N((CT185-SUM($J229:CS229)&gt;=0))*ROUND(CT185-SUM($J229:CS229),1)</f>
        <v>0</v>
      </c>
      <c r="CU276" s="4">
        <f>N((CU185-SUM($J229:CT229)&gt;=0))*ROUND(CU185-SUM($J229:CT229),1)</f>
        <v>0</v>
      </c>
      <c r="CV276" s="4">
        <f>N((CV185-SUM($J229:CU229)&gt;=0))*ROUND(CV185-SUM($J229:CU229),1)</f>
        <v>0</v>
      </c>
      <c r="CW276" s="4">
        <f>N((CW185-SUM($J229:CV229)&gt;=0))*ROUND(CW185-SUM($J229:CV229),1)</f>
        <v>0</v>
      </c>
      <c r="CX276" s="4">
        <f>N((CX185-SUM($J229:CW229)&gt;=0))*ROUND(CX185-SUM($J229:CW229),1)</f>
        <v>0</v>
      </c>
      <c r="CY276" s="4">
        <f>N((CY185-SUM($J229:CX229)&gt;=0))*ROUND(CY185-SUM($J229:CX229),1)</f>
        <v>0</v>
      </c>
      <c r="CZ276" s="4">
        <f>N((CZ185-SUM($J229:CY229)&gt;=0))*ROUND(CZ185-SUM($J229:CY229),1)</f>
        <v>0</v>
      </c>
      <c r="DA276" s="4">
        <f>N((DA185-SUM($J229:CZ229)&gt;=0))*ROUND(DA185-SUM($J229:CZ229),1)</f>
        <v>0</v>
      </c>
      <c r="DB276" s="4">
        <f>N((DB185-SUM($J229:DA229)&gt;=0))*ROUND(DB185-SUM($J229:DA229),1)</f>
        <v>0</v>
      </c>
      <c r="DC276" s="4">
        <f>N((DC185-SUM($J229:DB229)&gt;=0))*ROUND(DC185-SUM($J229:DB229),1)</f>
        <v>0</v>
      </c>
      <c r="DD276" s="4">
        <f>N((DD185-SUM($J229:DC229)&gt;=0))*ROUND(DD185-SUM($J229:DC229),1)</f>
        <v>0</v>
      </c>
      <c r="DE276" s="4">
        <f>N((DE185-SUM($J229:DD229)&gt;=0))*ROUND(DE185-SUM($J229:DD229),1)</f>
        <v>0</v>
      </c>
      <c r="DF276" s="4">
        <f>N((DF185-SUM($J229:DE229)&gt;=0))*ROUND(DF185-SUM($J229:DE229),1)</f>
        <v>0</v>
      </c>
      <c r="DG276" s="4">
        <f>N((DG185-SUM($J229:DF229)&gt;=0))*ROUND(DG185-SUM($J229:DF229),1)</f>
        <v>0</v>
      </c>
      <c r="DH276" s="4">
        <f>N((DH185-SUM($J229:DG229)&gt;=0))*ROUND(DH185-SUM($J229:DG229),1)</f>
        <v>0</v>
      </c>
      <c r="DI276" s="4">
        <f>N((DI185-SUM($J229:DH229)&gt;=0))*ROUND(DI185-SUM($J229:DH229),1)</f>
        <v>0</v>
      </c>
      <c r="DJ276" s="4">
        <f>N((DJ185-SUM($J229:DI229)&gt;=0))*ROUND(DJ185-SUM($J229:DI229),1)</f>
        <v>0</v>
      </c>
    </row>
    <row r="277" spans="2:114">
      <c r="B277" t="str">
        <f t="shared" si="85"/>
        <v>Создание / реконструкция объект №5</v>
      </c>
      <c r="G277" s="7" t="s">
        <v>0</v>
      </c>
      <c r="J277" s="4"/>
      <c r="K277" s="4">
        <f>N((K186-SUM($J230:J230)&gt;=0))*ROUND(K186-SUM($J230:J230),1)</f>
        <v>0</v>
      </c>
      <c r="L277" s="4">
        <f>N((L186-SUM($J230:K230)&gt;=0))*ROUND(L186-SUM($J230:K230),1)</f>
        <v>0</v>
      </c>
      <c r="M277" s="4">
        <f>N((M186-SUM($J230:L230)&gt;=0))*ROUND(M186-SUM($J230:L230),1)</f>
        <v>0</v>
      </c>
      <c r="N277" s="4">
        <f>N((N186-SUM($J230:M230)&gt;=0))*ROUND(N186-SUM($J230:M230),1)</f>
        <v>0</v>
      </c>
      <c r="O277" s="4">
        <f>N((O186-SUM($J230:N230)&gt;=0))*ROUND(O186-SUM($J230:N230),1)</f>
        <v>0</v>
      </c>
      <c r="P277" s="4">
        <f>N((P186-SUM($J230:O230)&gt;=0))*ROUND(P186-SUM($J230:O230),1)</f>
        <v>0</v>
      </c>
      <c r="Q277" s="4">
        <f>N((Q186-SUM($J230:P230)&gt;=0))*ROUND(Q186-SUM($J230:P230),1)</f>
        <v>0</v>
      </c>
      <c r="R277" s="4">
        <f>N((R186-SUM($J230:Q230)&gt;=0))*ROUND(R186-SUM($J230:Q230),1)</f>
        <v>0</v>
      </c>
      <c r="S277" s="4">
        <f>N((S186-SUM($J230:R230)&gt;=0))*ROUND(S186-SUM($J230:R230),1)</f>
        <v>0</v>
      </c>
      <c r="T277" s="4">
        <f>N((T186-SUM($J230:S230)&gt;=0))*ROUND(T186-SUM($J230:S230),1)</f>
        <v>0</v>
      </c>
      <c r="U277" s="4">
        <f>N((U186-SUM($J230:T230)&gt;=0))*ROUND(U186-SUM($J230:T230),1)</f>
        <v>0</v>
      </c>
      <c r="V277" s="4">
        <f>N((V186-SUM($J230:U230)&gt;=0))*ROUND(V186-SUM($J230:U230),1)</f>
        <v>0</v>
      </c>
      <c r="W277" s="4">
        <f>N((W186-SUM($J230:V230)&gt;=0))*ROUND(W186-SUM($J230:V230),1)</f>
        <v>0</v>
      </c>
      <c r="X277" s="4">
        <f>N((X186-SUM($J230:W230)&gt;=0))*ROUND(X186-SUM($J230:W230),1)</f>
        <v>0</v>
      </c>
      <c r="Y277" s="4">
        <f>N((Y186-SUM($J230:X230)&gt;=0))*ROUND(Y186-SUM($J230:X230),1)</f>
        <v>0</v>
      </c>
      <c r="Z277" s="4">
        <f>N((Z186-SUM($J230:Y230)&gt;=0))*ROUND(Z186-SUM($J230:Y230),1)</f>
        <v>0</v>
      </c>
      <c r="AA277" s="4">
        <f>N((AA186-SUM($J230:Z230)&gt;=0))*ROUND(AA186-SUM($J230:Z230),1)</f>
        <v>0</v>
      </c>
      <c r="AB277" s="4">
        <f>N((AB186-SUM($J230:AA230)&gt;=0))*ROUND(AB186-SUM($J230:AA230),1)</f>
        <v>0</v>
      </c>
      <c r="AC277" s="4">
        <f>N((AC186-SUM($J230:AB230)&gt;=0))*ROUND(AC186-SUM($J230:AB230),1)</f>
        <v>0</v>
      </c>
      <c r="AD277" s="4">
        <f>N((AD186-SUM($J230:AC230)&gt;=0))*ROUND(AD186-SUM($J230:AC230),1)</f>
        <v>0</v>
      </c>
      <c r="AE277" s="4">
        <f>N((AE186-SUM($J230:AD230)&gt;=0))*ROUND(AE186-SUM($J230:AD230),1)</f>
        <v>0</v>
      </c>
      <c r="AF277" s="4">
        <f>N((AF186-SUM($J230:AE230)&gt;=0))*ROUND(AF186-SUM($J230:AE230),1)</f>
        <v>0</v>
      </c>
      <c r="AG277" s="4">
        <f>N((AG186-SUM($J230:AF230)&gt;=0))*ROUND(AG186-SUM($J230:AF230),1)</f>
        <v>0</v>
      </c>
      <c r="AH277" s="4">
        <f>N((AH186-SUM($J230:AG230)&gt;=0))*ROUND(AH186-SUM($J230:AG230),1)</f>
        <v>0</v>
      </c>
      <c r="AI277" s="4">
        <f>N((AI186-SUM($J230:AH230)&gt;=0))*ROUND(AI186-SUM($J230:AH230),1)</f>
        <v>0</v>
      </c>
      <c r="AJ277" s="4">
        <f>N((AJ186-SUM($J230:AI230)&gt;=0))*ROUND(AJ186-SUM($J230:AI230),1)</f>
        <v>0</v>
      </c>
      <c r="AK277" s="4">
        <f>N((AK186-SUM($J230:AJ230)&gt;=0))*ROUND(AK186-SUM($J230:AJ230),1)</f>
        <v>0</v>
      </c>
      <c r="AL277" s="4">
        <f>N((AL186-SUM($J230:AK230)&gt;=0))*ROUND(AL186-SUM($J230:AK230),1)</f>
        <v>0</v>
      </c>
      <c r="AM277" s="4">
        <f>N((AM186-SUM($J230:AL230)&gt;=0))*ROUND(AM186-SUM($J230:AL230),1)</f>
        <v>0</v>
      </c>
      <c r="AN277" s="4">
        <f>N((AN186-SUM($J230:AM230)&gt;=0))*ROUND(AN186-SUM($J230:AM230),1)</f>
        <v>0</v>
      </c>
      <c r="AO277" s="4">
        <f>N((AO186-SUM($J230:AN230)&gt;=0))*ROUND(AO186-SUM($J230:AN230),1)</f>
        <v>0</v>
      </c>
      <c r="AP277" s="4">
        <f>N((AP186-SUM($J230:AO230)&gt;=0))*ROUND(AP186-SUM($J230:AO230),1)</f>
        <v>0</v>
      </c>
      <c r="AQ277" s="4">
        <f>N((AQ186-SUM($J230:AP230)&gt;=0))*ROUND(AQ186-SUM($J230:AP230),1)</f>
        <v>0</v>
      </c>
      <c r="AR277" s="4">
        <f>N((AR186-SUM($J230:AQ230)&gt;=0))*ROUND(AR186-SUM($J230:AQ230),1)</f>
        <v>0</v>
      </c>
      <c r="AS277" s="4">
        <f>N((AS186-SUM($J230:AR230)&gt;=0))*ROUND(AS186-SUM($J230:AR230),1)</f>
        <v>0</v>
      </c>
      <c r="AT277" s="4">
        <f>N((AT186-SUM($J230:AS230)&gt;=0))*ROUND(AT186-SUM($J230:AS230),1)</f>
        <v>0</v>
      </c>
      <c r="AU277" s="4">
        <f>N((AU186-SUM($J230:AT230)&gt;=0))*ROUND(AU186-SUM($J230:AT230),1)</f>
        <v>0</v>
      </c>
      <c r="AV277" s="4">
        <f>N((AV186-SUM($J230:AU230)&gt;=0))*ROUND(AV186-SUM($J230:AU230),1)</f>
        <v>0</v>
      </c>
      <c r="AW277" s="4">
        <f>N((AW186-SUM($J230:AV230)&gt;=0))*ROUND(AW186-SUM($J230:AV230),1)</f>
        <v>0</v>
      </c>
      <c r="AX277" s="4">
        <f>N((AX186-SUM($J230:AW230)&gt;=0))*ROUND(AX186-SUM($J230:AW230),1)</f>
        <v>0</v>
      </c>
      <c r="AY277" s="4">
        <f>N((AY186-SUM($J230:AX230)&gt;=0))*ROUND(AY186-SUM($J230:AX230),1)</f>
        <v>0</v>
      </c>
      <c r="AZ277" s="4">
        <f>N((AZ186-SUM($J230:AY230)&gt;=0))*ROUND(AZ186-SUM($J230:AY230),1)</f>
        <v>0</v>
      </c>
      <c r="BA277" s="4">
        <f>N((BA186-SUM($J230:AZ230)&gt;=0))*ROUND(BA186-SUM($J230:AZ230),1)</f>
        <v>0</v>
      </c>
      <c r="BB277" s="4">
        <f>N((BB186-SUM($J230:BA230)&gt;=0))*ROUND(BB186-SUM($J230:BA230),1)</f>
        <v>0</v>
      </c>
      <c r="BC277" s="4">
        <f>N((BC186-SUM($J230:BB230)&gt;=0))*ROUND(BC186-SUM($J230:BB230),1)</f>
        <v>0</v>
      </c>
      <c r="BD277" s="4">
        <f>N((BD186-SUM($J230:BC230)&gt;=0))*ROUND(BD186-SUM($J230:BC230),1)</f>
        <v>0</v>
      </c>
      <c r="BE277" s="4">
        <f>N((BE186-SUM($J230:BD230)&gt;=0))*ROUND(BE186-SUM($J230:BD230),1)</f>
        <v>0</v>
      </c>
      <c r="BF277" s="4">
        <f>N((BF186-SUM($J230:BE230)&gt;=0))*ROUND(BF186-SUM($J230:BE230),1)</f>
        <v>0</v>
      </c>
      <c r="BG277" s="4">
        <f>N((BG186-SUM($J230:BF230)&gt;=0))*ROUND(BG186-SUM($J230:BF230),1)</f>
        <v>0</v>
      </c>
      <c r="BH277" s="4">
        <f>N((BH186-SUM($J230:BG230)&gt;=0))*ROUND(BH186-SUM($J230:BG230),1)</f>
        <v>0</v>
      </c>
      <c r="BI277" s="4">
        <f>N((BI186-SUM($J230:BH230)&gt;=0))*ROUND(BI186-SUM($J230:BH230),1)</f>
        <v>0</v>
      </c>
      <c r="BJ277" s="4">
        <f>N((BJ186-SUM($J230:BI230)&gt;=0))*ROUND(BJ186-SUM($J230:BI230),1)</f>
        <v>0</v>
      </c>
      <c r="BK277" s="4">
        <f>N((BK186-SUM($J230:BJ230)&gt;=0))*ROUND(BK186-SUM($J230:BJ230),1)</f>
        <v>0</v>
      </c>
      <c r="BL277" s="4">
        <f>N((BL186-SUM($J230:BK230)&gt;=0))*ROUND(BL186-SUM($J230:BK230),1)</f>
        <v>0</v>
      </c>
      <c r="BM277" s="4">
        <f>N((BM186-SUM($J230:BL230)&gt;=0))*ROUND(BM186-SUM($J230:BL230),1)</f>
        <v>0</v>
      </c>
      <c r="BN277" s="4">
        <f>N((BN186-SUM($J230:BM230)&gt;=0))*ROUND(BN186-SUM($J230:BM230),1)</f>
        <v>0</v>
      </c>
      <c r="BO277" s="4">
        <f>N((BO186-SUM($J230:BN230)&gt;=0))*ROUND(BO186-SUM($J230:BN230),1)</f>
        <v>0</v>
      </c>
      <c r="BP277" s="4">
        <f>N((BP186-SUM($J230:BO230)&gt;=0))*ROUND(BP186-SUM($J230:BO230),1)</f>
        <v>0</v>
      </c>
      <c r="BQ277" s="4">
        <f>N((BQ186-SUM($J230:BP230)&gt;=0))*ROUND(BQ186-SUM($J230:BP230),1)</f>
        <v>0</v>
      </c>
      <c r="BR277" s="4">
        <f>N((BR186-SUM($J230:BQ230)&gt;=0))*ROUND(BR186-SUM($J230:BQ230),1)</f>
        <v>0</v>
      </c>
      <c r="BS277" s="4">
        <f>N((BS186-SUM($J230:BR230)&gt;=0))*ROUND(BS186-SUM($J230:BR230),1)</f>
        <v>0</v>
      </c>
      <c r="BT277" s="4">
        <f>N((BT186-SUM($J230:BS230)&gt;=0))*ROUND(BT186-SUM($J230:BS230),1)</f>
        <v>0</v>
      </c>
      <c r="BU277" s="4">
        <f>N((BU186-SUM($J230:BT230)&gt;=0))*ROUND(BU186-SUM($J230:BT230),1)</f>
        <v>0</v>
      </c>
      <c r="BV277" s="4">
        <f>N((BV186-SUM($J230:BU230)&gt;=0))*ROUND(BV186-SUM($J230:BU230),1)</f>
        <v>0</v>
      </c>
      <c r="BW277" s="4">
        <f>N((BW186-SUM($J230:BV230)&gt;=0))*ROUND(BW186-SUM($J230:BV230),1)</f>
        <v>0</v>
      </c>
      <c r="BX277" s="4">
        <f>N((BX186-SUM($J230:BW230)&gt;=0))*ROUND(BX186-SUM($J230:BW230),1)</f>
        <v>0</v>
      </c>
      <c r="BY277" s="4">
        <f>N((BY186-SUM($J230:BX230)&gt;=0))*ROUND(BY186-SUM($J230:BX230),1)</f>
        <v>0</v>
      </c>
      <c r="BZ277" s="4">
        <f>N((BZ186-SUM($J230:BY230)&gt;=0))*ROUND(BZ186-SUM($J230:BY230),1)</f>
        <v>0</v>
      </c>
      <c r="CA277" s="4">
        <f>N((CA186-SUM($J230:BZ230)&gt;=0))*ROUND(CA186-SUM($J230:BZ230),1)</f>
        <v>0</v>
      </c>
      <c r="CB277" s="4">
        <f>N((CB186-SUM($J230:CA230)&gt;=0))*ROUND(CB186-SUM($J230:CA230),1)</f>
        <v>0</v>
      </c>
      <c r="CC277" s="4">
        <f>N((CC186-SUM($J230:CB230)&gt;=0))*ROUND(CC186-SUM($J230:CB230),1)</f>
        <v>0</v>
      </c>
      <c r="CD277" s="4">
        <f>N((CD186-SUM($J230:CC230)&gt;=0))*ROUND(CD186-SUM($J230:CC230),1)</f>
        <v>0</v>
      </c>
      <c r="CE277" s="4">
        <f>N((CE186-SUM($J230:CD230)&gt;=0))*ROUND(CE186-SUM($J230:CD230),1)</f>
        <v>0</v>
      </c>
      <c r="CF277" s="4">
        <f>N((CF186-SUM($J230:CE230)&gt;=0))*ROUND(CF186-SUM($J230:CE230),1)</f>
        <v>0</v>
      </c>
      <c r="CG277" s="4">
        <f>N((CG186-SUM($J230:CF230)&gt;=0))*ROUND(CG186-SUM($J230:CF230),1)</f>
        <v>0</v>
      </c>
      <c r="CH277" s="4">
        <f>N((CH186-SUM($J230:CG230)&gt;=0))*ROUND(CH186-SUM($J230:CG230),1)</f>
        <v>0</v>
      </c>
      <c r="CI277" s="4">
        <f>N((CI186-SUM($J230:CH230)&gt;=0))*ROUND(CI186-SUM($J230:CH230),1)</f>
        <v>0</v>
      </c>
      <c r="CJ277" s="4">
        <f>N((CJ186-SUM($J230:CI230)&gt;=0))*ROUND(CJ186-SUM($J230:CI230),1)</f>
        <v>0</v>
      </c>
      <c r="CK277" s="4">
        <f>N((CK186-SUM($J230:CJ230)&gt;=0))*ROUND(CK186-SUM($J230:CJ230),1)</f>
        <v>0</v>
      </c>
      <c r="CL277" s="4">
        <f>N((CL186-SUM($J230:CK230)&gt;=0))*ROUND(CL186-SUM($J230:CK230),1)</f>
        <v>0</v>
      </c>
      <c r="CM277" s="4">
        <f>N((CM186-SUM($J230:CL230)&gt;=0))*ROUND(CM186-SUM($J230:CL230),1)</f>
        <v>0</v>
      </c>
      <c r="CN277" s="4">
        <f>N((CN186-SUM($J230:CM230)&gt;=0))*ROUND(CN186-SUM($J230:CM230),1)</f>
        <v>0</v>
      </c>
      <c r="CO277" s="4">
        <f>N((CO186-SUM($J230:CN230)&gt;=0))*ROUND(CO186-SUM($J230:CN230),1)</f>
        <v>0</v>
      </c>
      <c r="CP277" s="4">
        <f>N((CP186-SUM($J230:CO230)&gt;=0))*ROUND(CP186-SUM($J230:CO230),1)</f>
        <v>0</v>
      </c>
      <c r="CQ277" s="4">
        <f>N((CQ186-SUM($J230:CP230)&gt;=0))*ROUND(CQ186-SUM($J230:CP230),1)</f>
        <v>0</v>
      </c>
      <c r="CR277" s="4">
        <f>N((CR186-SUM($J230:CQ230)&gt;=0))*ROUND(CR186-SUM($J230:CQ230),1)</f>
        <v>0</v>
      </c>
      <c r="CS277" s="4">
        <f>N((CS186-SUM($J230:CR230)&gt;=0))*ROUND(CS186-SUM($J230:CR230),1)</f>
        <v>0</v>
      </c>
      <c r="CT277" s="4">
        <f>N((CT186-SUM($J230:CS230)&gt;=0))*ROUND(CT186-SUM($J230:CS230),1)</f>
        <v>0</v>
      </c>
      <c r="CU277" s="4">
        <f>N((CU186-SUM($J230:CT230)&gt;=0))*ROUND(CU186-SUM($J230:CT230),1)</f>
        <v>0</v>
      </c>
      <c r="CV277" s="4">
        <f>N((CV186-SUM($J230:CU230)&gt;=0))*ROUND(CV186-SUM($J230:CU230),1)</f>
        <v>0</v>
      </c>
      <c r="CW277" s="4">
        <f>N((CW186-SUM($J230:CV230)&gt;=0))*ROUND(CW186-SUM($J230:CV230),1)</f>
        <v>0</v>
      </c>
      <c r="CX277" s="4">
        <f>N((CX186-SUM($J230:CW230)&gt;=0))*ROUND(CX186-SUM($J230:CW230),1)</f>
        <v>0</v>
      </c>
      <c r="CY277" s="4">
        <f>N((CY186-SUM($J230:CX230)&gt;=0))*ROUND(CY186-SUM($J230:CX230),1)</f>
        <v>0</v>
      </c>
      <c r="CZ277" s="4">
        <f>N((CZ186-SUM($J230:CY230)&gt;=0))*ROUND(CZ186-SUM($J230:CY230),1)</f>
        <v>0</v>
      </c>
      <c r="DA277" s="4">
        <f>N((DA186-SUM($J230:CZ230)&gt;=0))*ROUND(DA186-SUM($J230:CZ230),1)</f>
        <v>0</v>
      </c>
      <c r="DB277" s="4">
        <f>N((DB186-SUM($J230:DA230)&gt;=0))*ROUND(DB186-SUM($J230:DA230),1)</f>
        <v>0</v>
      </c>
      <c r="DC277" s="4">
        <f>N((DC186-SUM($J230:DB230)&gt;=0))*ROUND(DC186-SUM($J230:DB230),1)</f>
        <v>0</v>
      </c>
      <c r="DD277" s="4">
        <f>N((DD186-SUM($J230:DC230)&gt;=0))*ROUND(DD186-SUM($J230:DC230),1)</f>
        <v>0</v>
      </c>
      <c r="DE277" s="4">
        <f>N((DE186-SUM($J230:DD230)&gt;=0))*ROUND(DE186-SUM($J230:DD230),1)</f>
        <v>0</v>
      </c>
      <c r="DF277" s="4">
        <f>N((DF186-SUM($J230:DE230)&gt;=0))*ROUND(DF186-SUM($J230:DE230),1)</f>
        <v>0</v>
      </c>
      <c r="DG277" s="4">
        <f>N((DG186-SUM($J230:DF230)&gt;=0))*ROUND(DG186-SUM($J230:DF230),1)</f>
        <v>0</v>
      </c>
      <c r="DH277" s="4">
        <f>N((DH186-SUM($J230:DG230)&gt;=0))*ROUND(DH186-SUM($J230:DG230),1)</f>
        <v>0</v>
      </c>
      <c r="DI277" s="4">
        <f>N((DI186-SUM($J230:DH230)&gt;=0))*ROUND(DI186-SUM($J230:DH230),1)</f>
        <v>0</v>
      </c>
      <c r="DJ277" s="4">
        <f>N((DJ186-SUM($J230:DI230)&gt;=0))*ROUND(DJ186-SUM($J230:DI230),1)</f>
        <v>0</v>
      </c>
    </row>
    <row r="278" spans="2:114">
      <c r="B278" t="str">
        <f t="shared" si="85"/>
        <v>Создание / реконструкция объект №6</v>
      </c>
      <c r="G278" s="7" t="s">
        <v>0</v>
      </c>
      <c r="J278" s="4"/>
      <c r="K278" s="4">
        <f>N((K187-SUM($J231:J231)&gt;=0))*ROUND(K187-SUM($J231:J231),1)</f>
        <v>0</v>
      </c>
      <c r="L278" s="4">
        <f>N((L187-SUM($J231:K231)&gt;=0))*ROUND(L187-SUM($J231:K231),1)</f>
        <v>0</v>
      </c>
      <c r="M278" s="4">
        <f>N((M187-SUM($J231:L231)&gt;=0))*ROUND(M187-SUM($J231:L231),1)</f>
        <v>0</v>
      </c>
      <c r="N278" s="4">
        <f>N((N187-SUM($J231:M231)&gt;=0))*ROUND(N187-SUM($J231:M231),1)</f>
        <v>0</v>
      </c>
      <c r="O278" s="4">
        <f>N((O187-SUM($J231:N231)&gt;=0))*ROUND(O187-SUM($J231:N231),1)</f>
        <v>0</v>
      </c>
      <c r="P278" s="4">
        <f>N((P187-SUM($J231:O231)&gt;=0))*ROUND(P187-SUM($J231:O231),1)</f>
        <v>0</v>
      </c>
      <c r="Q278" s="4">
        <f>N((Q187-SUM($J231:P231)&gt;=0))*ROUND(Q187-SUM($J231:P231),1)</f>
        <v>0</v>
      </c>
      <c r="R278" s="4">
        <f>N((R187-SUM($J231:Q231)&gt;=0))*ROUND(R187-SUM($J231:Q231),1)</f>
        <v>0</v>
      </c>
      <c r="S278" s="4">
        <f>N((S187-SUM($J231:R231)&gt;=0))*ROUND(S187-SUM($J231:R231),1)</f>
        <v>0</v>
      </c>
      <c r="T278" s="4">
        <f>N((T187-SUM($J231:S231)&gt;=0))*ROUND(T187-SUM($J231:S231),1)</f>
        <v>0</v>
      </c>
      <c r="U278" s="4">
        <f>N((U187-SUM($J231:T231)&gt;=0))*ROUND(U187-SUM($J231:T231),1)</f>
        <v>0</v>
      </c>
      <c r="V278" s="4">
        <f>N((V187-SUM($J231:U231)&gt;=0))*ROUND(V187-SUM($J231:U231),1)</f>
        <v>0</v>
      </c>
      <c r="W278" s="4">
        <f>N((W187-SUM($J231:V231)&gt;=0))*ROUND(W187-SUM($J231:V231),1)</f>
        <v>0</v>
      </c>
      <c r="X278" s="4">
        <f>N((X187-SUM($J231:W231)&gt;=0))*ROUND(X187-SUM($J231:W231),1)</f>
        <v>0</v>
      </c>
      <c r="Y278" s="4">
        <f>N((Y187-SUM($J231:X231)&gt;=0))*ROUND(Y187-SUM($J231:X231),1)</f>
        <v>0</v>
      </c>
      <c r="Z278" s="4">
        <f>N((Z187-SUM($J231:Y231)&gt;=0))*ROUND(Z187-SUM($J231:Y231),1)</f>
        <v>0</v>
      </c>
      <c r="AA278" s="4">
        <f>N((AA187-SUM($J231:Z231)&gt;=0))*ROUND(AA187-SUM($J231:Z231),1)</f>
        <v>0</v>
      </c>
      <c r="AB278" s="4">
        <f>N((AB187-SUM($J231:AA231)&gt;=0))*ROUND(AB187-SUM($J231:AA231),1)</f>
        <v>0</v>
      </c>
      <c r="AC278" s="4">
        <f>N((AC187-SUM($J231:AB231)&gt;=0))*ROUND(AC187-SUM($J231:AB231),1)</f>
        <v>0</v>
      </c>
      <c r="AD278" s="4">
        <f>N((AD187-SUM($J231:AC231)&gt;=0))*ROUND(AD187-SUM($J231:AC231),1)</f>
        <v>0</v>
      </c>
      <c r="AE278" s="4">
        <f>N((AE187-SUM($J231:AD231)&gt;=0))*ROUND(AE187-SUM($J231:AD231),1)</f>
        <v>0</v>
      </c>
      <c r="AF278" s="4">
        <f>N((AF187-SUM($J231:AE231)&gt;=0))*ROUND(AF187-SUM($J231:AE231),1)</f>
        <v>0</v>
      </c>
      <c r="AG278" s="4">
        <f>N((AG187-SUM($J231:AF231)&gt;=0))*ROUND(AG187-SUM($J231:AF231),1)</f>
        <v>0</v>
      </c>
      <c r="AH278" s="4">
        <f>N((AH187-SUM($J231:AG231)&gt;=0))*ROUND(AH187-SUM($J231:AG231),1)</f>
        <v>0</v>
      </c>
      <c r="AI278" s="4">
        <f>N((AI187-SUM($J231:AH231)&gt;=0))*ROUND(AI187-SUM($J231:AH231),1)</f>
        <v>0</v>
      </c>
      <c r="AJ278" s="4">
        <f>N((AJ187-SUM($J231:AI231)&gt;=0))*ROUND(AJ187-SUM($J231:AI231),1)</f>
        <v>0</v>
      </c>
      <c r="AK278" s="4">
        <f>N((AK187-SUM($J231:AJ231)&gt;=0))*ROUND(AK187-SUM($J231:AJ231),1)</f>
        <v>0</v>
      </c>
      <c r="AL278" s="4">
        <f>N((AL187-SUM($J231:AK231)&gt;=0))*ROUND(AL187-SUM($J231:AK231),1)</f>
        <v>0</v>
      </c>
      <c r="AM278" s="4">
        <f>N((AM187-SUM($J231:AL231)&gt;=0))*ROUND(AM187-SUM($J231:AL231),1)</f>
        <v>0</v>
      </c>
      <c r="AN278" s="4">
        <f>N((AN187-SUM($J231:AM231)&gt;=0))*ROUND(AN187-SUM($J231:AM231),1)</f>
        <v>0</v>
      </c>
      <c r="AO278" s="4">
        <f>N((AO187-SUM($J231:AN231)&gt;=0))*ROUND(AO187-SUM($J231:AN231),1)</f>
        <v>0</v>
      </c>
      <c r="AP278" s="4">
        <f>N((AP187-SUM($J231:AO231)&gt;=0))*ROUND(AP187-SUM($J231:AO231),1)</f>
        <v>0</v>
      </c>
      <c r="AQ278" s="4">
        <f>N((AQ187-SUM($J231:AP231)&gt;=0))*ROUND(AQ187-SUM($J231:AP231),1)</f>
        <v>0</v>
      </c>
      <c r="AR278" s="4">
        <f>N((AR187-SUM($J231:AQ231)&gt;=0))*ROUND(AR187-SUM($J231:AQ231),1)</f>
        <v>0</v>
      </c>
      <c r="AS278" s="4">
        <f>N((AS187-SUM($J231:AR231)&gt;=0))*ROUND(AS187-SUM($J231:AR231),1)</f>
        <v>0</v>
      </c>
      <c r="AT278" s="4">
        <f>N((AT187-SUM($J231:AS231)&gt;=0))*ROUND(AT187-SUM($J231:AS231),1)</f>
        <v>0</v>
      </c>
      <c r="AU278" s="4">
        <f>N((AU187-SUM($J231:AT231)&gt;=0))*ROUND(AU187-SUM($J231:AT231),1)</f>
        <v>0</v>
      </c>
      <c r="AV278" s="4">
        <f>N((AV187-SUM($J231:AU231)&gt;=0))*ROUND(AV187-SUM($J231:AU231),1)</f>
        <v>0</v>
      </c>
      <c r="AW278" s="4">
        <f>N((AW187-SUM($J231:AV231)&gt;=0))*ROUND(AW187-SUM($J231:AV231),1)</f>
        <v>0</v>
      </c>
      <c r="AX278" s="4">
        <f>N((AX187-SUM($J231:AW231)&gt;=0))*ROUND(AX187-SUM($J231:AW231),1)</f>
        <v>0</v>
      </c>
      <c r="AY278" s="4">
        <f>N((AY187-SUM($J231:AX231)&gt;=0))*ROUND(AY187-SUM($J231:AX231),1)</f>
        <v>0</v>
      </c>
      <c r="AZ278" s="4">
        <f>N((AZ187-SUM($J231:AY231)&gt;=0))*ROUND(AZ187-SUM($J231:AY231),1)</f>
        <v>0</v>
      </c>
      <c r="BA278" s="4">
        <f>N((BA187-SUM($J231:AZ231)&gt;=0))*ROUND(BA187-SUM($J231:AZ231),1)</f>
        <v>0</v>
      </c>
      <c r="BB278" s="4">
        <f>N((BB187-SUM($J231:BA231)&gt;=0))*ROUND(BB187-SUM($J231:BA231),1)</f>
        <v>0</v>
      </c>
      <c r="BC278" s="4">
        <f>N((BC187-SUM($J231:BB231)&gt;=0))*ROUND(BC187-SUM($J231:BB231),1)</f>
        <v>0</v>
      </c>
      <c r="BD278" s="4">
        <f>N((BD187-SUM($J231:BC231)&gt;=0))*ROUND(BD187-SUM($J231:BC231),1)</f>
        <v>0</v>
      </c>
      <c r="BE278" s="4">
        <f>N((BE187-SUM($J231:BD231)&gt;=0))*ROUND(BE187-SUM($J231:BD231),1)</f>
        <v>0</v>
      </c>
      <c r="BF278" s="4">
        <f>N((BF187-SUM($J231:BE231)&gt;=0))*ROUND(BF187-SUM($J231:BE231),1)</f>
        <v>0</v>
      </c>
      <c r="BG278" s="4">
        <f>N((BG187-SUM($J231:BF231)&gt;=0))*ROUND(BG187-SUM($J231:BF231),1)</f>
        <v>0</v>
      </c>
      <c r="BH278" s="4">
        <f>N((BH187-SUM($J231:BG231)&gt;=0))*ROUND(BH187-SUM($J231:BG231),1)</f>
        <v>0</v>
      </c>
      <c r="BI278" s="4">
        <f>N((BI187-SUM($J231:BH231)&gt;=0))*ROUND(BI187-SUM($J231:BH231),1)</f>
        <v>0</v>
      </c>
      <c r="BJ278" s="4">
        <f>N((BJ187-SUM($J231:BI231)&gt;=0))*ROUND(BJ187-SUM($J231:BI231),1)</f>
        <v>0</v>
      </c>
      <c r="BK278" s="4">
        <f>N((BK187-SUM($J231:BJ231)&gt;=0))*ROUND(BK187-SUM($J231:BJ231),1)</f>
        <v>0</v>
      </c>
      <c r="BL278" s="4">
        <f>N((BL187-SUM($J231:BK231)&gt;=0))*ROUND(BL187-SUM($J231:BK231),1)</f>
        <v>0</v>
      </c>
      <c r="BM278" s="4">
        <f>N((BM187-SUM($J231:BL231)&gt;=0))*ROUND(BM187-SUM($J231:BL231),1)</f>
        <v>0</v>
      </c>
      <c r="BN278" s="4">
        <f>N((BN187-SUM($J231:BM231)&gt;=0))*ROUND(BN187-SUM($J231:BM231),1)</f>
        <v>0</v>
      </c>
      <c r="BO278" s="4">
        <f>N((BO187-SUM($J231:BN231)&gt;=0))*ROUND(BO187-SUM($J231:BN231),1)</f>
        <v>0</v>
      </c>
      <c r="BP278" s="4">
        <f>N((BP187-SUM($J231:BO231)&gt;=0))*ROUND(BP187-SUM($J231:BO231),1)</f>
        <v>0</v>
      </c>
      <c r="BQ278" s="4">
        <f>N((BQ187-SUM($J231:BP231)&gt;=0))*ROUND(BQ187-SUM($J231:BP231),1)</f>
        <v>0</v>
      </c>
      <c r="BR278" s="4">
        <f>N((BR187-SUM($J231:BQ231)&gt;=0))*ROUND(BR187-SUM($J231:BQ231),1)</f>
        <v>0</v>
      </c>
      <c r="BS278" s="4">
        <f>N((BS187-SUM($J231:BR231)&gt;=0))*ROUND(BS187-SUM($J231:BR231),1)</f>
        <v>0</v>
      </c>
      <c r="BT278" s="4">
        <f>N((BT187-SUM($J231:BS231)&gt;=0))*ROUND(BT187-SUM($J231:BS231),1)</f>
        <v>0</v>
      </c>
      <c r="BU278" s="4">
        <f>N((BU187-SUM($J231:BT231)&gt;=0))*ROUND(BU187-SUM($J231:BT231),1)</f>
        <v>0</v>
      </c>
      <c r="BV278" s="4">
        <f>N((BV187-SUM($J231:BU231)&gt;=0))*ROUND(BV187-SUM($J231:BU231),1)</f>
        <v>0</v>
      </c>
      <c r="BW278" s="4">
        <f>N((BW187-SUM($J231:BV231)&gt;=0))*ROUND(BW187-SUM($J231:BV231),1)</f>
        <v>0</v>
      </c>
      <c r="BX278" s="4">
        <f>N((BX187-SUM($J231:BW231)&gt;=0))*ROUND(BX187-SUM($J231:BW231),1)</f>
        <v>0</v>
      </c>
      <c r="BY278" s="4">
        <f>N((BY187-SUM($J231:BX231)&gt;=0))*ROUND(BY187-SUM($J231:BX231),1)</f>
        <v>0</v>
      </c>
      <c r="BZ278" s="4">
        <f>N((BZ187-SUM($J231:BY231)&gt;=0))*ROUND(BZ187-SUM($J231:BY231),1)</f>
        <v>0</v>
      </c>
      <c r="CA278" s="4">
        <f>N((CA187-SUM($J231:BZ231)&gt;=0))*ROUND(CA187-SUM($J231:BZ231),1)</f>
        <v>0</v>
      </c>
      <c r="CB278" s="4">
        <f>N((CB187-SUM($J231:CA231)&gt;=0))*ROUND(CB187-SUM($J231:CA231),1)</f>
        <v>0</v>
      </c>
      <c r="CC278" s="4">
        <f>N((CC187-SUM($J231:CB231)&gt;=0))*ROUND(CC187-SUM($J231:CB231),1)</f>
        <v>0</v>
      </c>
      <c r="CD278" s="4">
        <f>N((CD187-SUM($J231:CC231)&gt;=0))*ROUND(CD187-SUM($J231:CC231),1)</f>
        <v>0</v>
      </c>
      <c r="CE278" s="4">
        <f>N((CE187-SUM($J231:CD231)&gt;=0))*ROUND(CE187-SUM($J231:CD231),1)</f>
        <v>0</v>
      </c>
      <c r="CF278" s="4">
        <f>N((CF187-SUM($J231:CE231)&gt;=0))*ROUND(CF187-SUM($J231:CE231),1)</f>
        <v>0</v>
      </c>
      <c r="CG278" s="4">
        <f>N((CG187-SUM($J231:CF231)&gt;=0))*ROUND(CG187-SUM($J231:CF231),1)</f>
        <v>0</v>
      </c>
      <c r="CH278" s="4">
        <f>N((CH187-SUM($J231:CG231)&gt;=0))*ROUND(CH187-SUM($J231:CG231),1)</f>
        <v>0</v>
      </c>
      <c r="CI278" s="4">
        <f>N((CI187-SUM($J231:CH231)&gt;=0))*ROUND(CI187-SUM($J231:CH231),1)</f>
        <v>0</v>
      </c>
      <c r="CJ278" s="4">
        <f>N((CJ187-SUM($J231:CI231)&gt;=0))*ROUND(CJ187-SUM($J231:CI231),1)</f>
        <v>0</v>
      </c>
      <c r="CK278" s="4">
        <f>N((CK187-SUM($J231:CJ231)&gt;=0))*ROUND(CK187-SUM($J231:CJ231),1)</f>
        <v>0</v>
      </c>
      <c r="CL278" s="4">
        <f>N((CL187-SUM($J231:CK231)&gt;=0))*ROUND(CL187-SUM($J231:CK231),1)</f>
        <v>0</v>
      </c>
      <c r="CM278" s="4">
        <f>N((CM187-SUM($J231:CL231)&gt;=0))*ROUND(CM187-SUM($J231:CL231),1)</f>
        <v>0</v>
      </c>
      <c r="CN278" s="4">
        <f>N((CN187-SUM($J231:CM231)&gt;=0))*ROUND(CN187-SUM($J231:CM231),1)</f>
        <v>0</v>
      </c>
      <c r="CO278" s="4">
        <f>N((CO187-SUM($J231:CN231)&gt;=0))*ROUND(CO187-SUM($J231:CN231),1)</f>
        <v>0</v>
      </c>
      <c r="CP278" s="4">
        <f>N((CP187-SUM($J231:CO231)&gt;=0))*ROUND(CP187-SUM($J231:CO231),1)</f>
        <v>0</v>
      </c>
      <c r="CQ278" s="4">
        <f>N((CQ187-SUM($J231:CP231)&gt;=0))*ROUND(CQ187-SUM($J231:CP231),1)</f>
        <v>0</v>
      </c>
      <c r="CR278" s="4">
        <f>N((CR187-SUM($J231:CQ231)&gt;=0))*ROUND(CR187-SUM($J231:CQ231),1)</f>
        <v>0</v>
      </c>
      <c r="CS278" s="4">
        <f>N((CS187-SUM($J231:CR231)&gt;=0))*ROUND(CS187-SUM($J231:CR231),1)</f>
        <v>0</v>
      </c>
      <c r="CT278" s="4">
        <f>N((CT187-SUM($J231:CS231)&gt;=0))*ROUND(CT187-SUM($J231:CS231),1)</f>
        <v>0</v>
      </c>
      <c r="CU278" s="4">
        <f>N((CU187-SUM($J231:CT231)&gt;=0))*ROUND(CU187-SUM($J231:CT231),1)</f>
        <v>0</v>
      </c>
      <c r="CV278" s="4">
        <f>N((CV187-SUM($J231:CU231)&gt;=0))*ROUND(CV187-SUM($J231:CU231),1)</f>
        <v>0</v>
      </c>
      <c r="CW278" s="4">
        <f>N((CW187-SUM($J231:CV231)&gt;=0))*ROUND(CW187-SUM($J231:CV231),1)</f>
        <v>0</v>
      </c>
      <c r="CX278" s="4">
        <f>N((CX187-SUM($J231:CW231)&gt;=0))*ROUND(CX187-SUM($J231:CW231),1)</f>
        <v>0</v>
      </c>
      <c r="CY278" s="4">
        <f>N((CY187-SUM($J231:CX231)&gt;=0))*ROUND(CY187-SUM($J231:CX231),1)</f>
        <v>0</v>
      </c>
      <c r="CZ278" s="4">
        <f>N((CZ187-SUM($J231:CY231)&gt;=0))*ROUND(CZ187-SUM($J231:CY231),1)</f>
        <v>0</v>
      </c>
      <c r="DA278" s="4">
        <f>N((DA187-SUM($J231:CZ231)&gt;=0))*ROUND(DA187-SUM($J231:CZ231),1)</f>
        <v>0</v>
      </c>
      <c r="DB278" s="4">
        <f>N((DB187-SUM($J231:DA231)&gt;=0))*ROUND(DB187-SUM($J231:DA231),1)</f>
        <v>0</v>
      </c>
      <c r="DC278" s="4">
        <f>N((DC187-SUM($J231:DB231)&gt;=0))*ROUND(DC187-SUM($J231:DB231),1)</f>
        <v>0</v>
      </c>
      <c r="DD278" s="4">
        <f>N((DD187-SUM($J231:DC231)&gt;=0))*ROUND(DD187-SUM($J231:DC231),1)</f>
        <v>0</v>
      </c>
      <c r="DE278" s="4">
        <f>N((DE187-SUM($J231:DD231)&gt;=0))*ROUND(DE187-SUM($J231:DD231),1)</f>
        <v>0</v>
      </c>
      <c r="DF278" s="4">
        <f>N((DF187-SUM($J231:DE231)&gt;=0))*ROUND(DF187-SUM($J231:DE231),1)</f>
        <v>0</v>
      </c>
      <c r="DG278" s="4">
        <f>N((DG187-SUM($J231:DF231)&gt;=0))*ROUND(DG187-SUM($J231:DF231),1)</f>
        <v>0</v>
      </c>
      <c r="DH278" s="4">
        <f>N((DH187-SUM($J231:DG231)&gt;=0))*ROUND(DH187-SUM($J231:DG231),1)</f>
        <v>0</v>
      </c>
      <c r="DI278" s="4">
        <f>N((DI187-SUM($J231:DH231)&gt;=0))*ROUND(DI187-SUM($J231:DH231),1)</f>
        <v>0</v>
      </c>
      <c r="DJ278" s="4">
        <f>N((DJ187-SUM($J231:DI231)&gt;=0))*ROUND(DJ187-SUM($J231:DI231),1)</f>
        <v>0</v>
      </c>
    </row>
    <row r="279" spans="2:114">
      <c r="B279" t="str">
        <f t="shared" si="85"/>
        <v>Создание / реконструкция объект №7</v>
      </c>
      <c r="G279" s="7" t="s">
        <v>0</v>
      </c>
      <c r="J279" s="4"/>
      <c r="K279" s="4">
        <f>N((K188-SUM($J232:J232)&gt;=0))*ROUND(K188-SUM($J232:J232),1)</f>
        <v>0</v>
      </c>
      <c r="L279" s="4">
        <f>N((L188-SUM($J232:K232)&gt;=0))*ROUND(L188-SUM($J232:K232),1)</f>
        <v>0</v>
      </c>
      <c r="M279" s="4">
        <f>N((M188-SUM($J232:L232)&gt;=0))*ROUND(M188-SUM($J232:L232),1)</f>
        <v>0</v>
      </c>
      <c r="N279" s="4">
        <f>N((N188-SUM($J232:M232)&gt;=0))*ROUND(N188-SUM($J232:M232),1)</f>
        <v>0</v>
      </c>
      <c r="O279" s="4">
        <f>N((O188-SUM($J232:N232)&gt;=0))*ROUND(O188-SUM($J232:N232),1)</f>
        <v>0</v>
      </c>
      <c r="P279" s="4">
        <f>N((P188-SUM($J232:O232)&gt;=0))*ROUND(P188-SUM($J232:O232),1)</f>
        <v>0</v>
      </c>
      <c r="Q279" s="4">
        <f>N((Q188-SUM($J232:P232)&gt;=0))*ROUND(Q188-SUM($J232:P232),1)</f>
        <v>0</v>
      </c>
      <c r="R279" s="4">
        <f>N((R188-SUM($J232:Q232)&gt;=0))*ROUND(R188-SUM($J232:Q232),1)</f>
        <v>0</v>
      </c>
      <c r="S279" s="4">
        <f>N((S188-SUM($J232:R232)&gt;=0))*ROUND(S188-SUM($J232:R232),1)</f>
        <v>0</v>
      </c>
      <c r="T279" s="4">
        <f>N((T188-SUM($J232:S232)&gt;=0))*ROUND(T188-SUM($J232:S232),1)</f>
        <v>0</v>
      </c>
      <c r="U279" s="4">
        <f>N((U188-SUM($J232:T232)&gt;=0))*ROUND(U188-SUM($J232:T232),1)</f>
        <v>0</v>
      </c>
      <c r="V279" s="4">
        <f>N((V188-SUM($J232:U232)&gt;=0))*ROUND(V188-SUM($J232:U232),1)</f>
        <v>0</v>
      </c>
      <c r="W279" s="4">
        <f>N((W188-SUM($J232:V232)&gt;=0))*ROUND(W188-SUM($J232:V232),1)</f>
        <v>0</v>
      </c>
      <c r="X279" s="4">
        <f>N((X188-SUM($J232:W232)&gt;=0))*ROUND(X188-SUM($J232:W232),1)</f>
        <v>0</v>
      </c>
      <c r="Y279" s="4">
        <f>N((Y188-SUM($J232:X232)&gt;=0))*ROUND(Y188-SUM($J232:X232),1)</f>
        <v>0</v>
      </c>
      <c r="Z279" s="4">
        <f>N((Z188-SUM($J232:Y232)&gt;=0))*ROUND(Z188-SUM($J232:Y232),1)</f>
        <v>0</v>
      </c>
      <c r="AA279" s="4">
        <f>N((AA188-SUM($J232:Z232)&gt;=0))*ROUND(AA188-SUM($J232:Z232),1)</f>
        <v>0</v>
      </c>
      <c r="AB279" s="4">
        <f>N((AB188-SUM($J232:AA232)&gt;=0))*ROUND(AB188-SUM($J232:AA232),1)</f>
        <v>0</v>
      </c>
      <c r="AC279" s="4">
        <f>N((AC188-SUM($J232:AB232)&gt;=0))*ROUND(AC188-SUM($J232:AB232),1)</f>
        <v>0</v>
      </c>
      <c r="AD279" s="4">
        <f>N((AD188-SUM($J232:AC232)&gt;=0))*ROUND(AD188-SUM($J232:AC232),1)</f>
        <v>0</v>
      </c>
      <c r="AE279" s="4">
        <f>N((AE188-SUM($J232:AD232)&gt;=0))*ROUND(AE188-SUM($J232:AD232),1)</f>
        <v>0</v>
      </c>
      <c r="AF279" s="4">
        <f>N((AF188-SUM($J232:AE232)&gt;=0))*ROUND(AF188-SUM($J232:AE232),1)</f>
        <v>0</v>
      </c>
      <c r="AG279" s="4">
        <f>N((AG188-SUM($J232:AF232)&gt;=0))*ROUND(AG188-SUM($J232:AF232),1)</f>
        <v>0</v>
      </c>
      <c r="AH279" s="4">
        <f>N((AH188-SUM($J232:AG232)&gt;=0))*ROUND(AH188-SUM($J232:AG232),1)</f>
        <v>0</v>
      </c>
      <c r="AI279" s="4">
        <f>N((AI188-SUM($J232:AH232)&gt;=0))*ROUND(AI188-SUM($J232:AH232),1)</f>
        <v>0</v>
      </c>
      <c r="AJ279" s="4">
        <f>N((AJ188-SUM($J232:AI232)&gt;=0))*ROUND(AJ188-SUM($J232:AI232),1)</f>
        <v>0</v>
      </c>
      <c r="AK279" s="4">
        <f>N((AK188-SUM($J232:AJ232)&gt;=0))*ROUND(AK188-SUM($J232:AJ232),1)</f>
        <v>0</v>
      </c>
      <c r="AL279" s="4">
        <f>N((AL188-SUM($J232:AK232)&gt;=0))*ROUND(AL188-SUM($J232:AK232),1)</f>
        <v>0</v>
      </c>
      <c r="AM279" s="4">
        <f>N((AM188-SUM($J232:AL232)&gt;=0))*ROUND(AM188-SUM($J232:AL232),1)</f>
        <v>0</v>
      </c>
      <c r="AN279" s="4">
        <f>N((AN188-SUM($J232:AM232)&gt;=0))*ROUND(AN188-SUM($J232:AM232),1)</f>
        <v>0</v>
      </c>
      <c r="AO279" s="4">
        <f>N((AO188-SUM($J232:AN232)&gt;=0))*ROUND(AO188-SUM($J232:AN232),1)</f>
        <v>0</v>
      </c>
      <c r="AP279" s="4">
        <f>N((AP188-SUM($J232:AO232)&gt;=0))*ROUND(AP188-SUM($J232:AO232),1)</f>
        <v>0</v>
      </c>
      <c r="AQ279" s="4">
        <f>N((AQ188-SUM($J232:AP232)&gt;=0))*ROUND(AQ188-SUM($J232:AP232),1)</f>
        <v>0</v>
      </c>
      <c r="AR279" s="4">
        <f>N((AR188-SUM($J232:AQ232)&gt;=0))*ROUND(AR188-SUM($J232:AQ232),1)</f>
        <v>0</v>
      </c>
      <c r="AS279" s="4">
        <f>N((AS188-SUM($J232:AR232)&gt;=0))*ROUND(AS188-SUM($J232:AR232),1)</f>
        <v>0</v>
      </c>
      <c r="AT279" s="4">
        <f>N((AT188-SUM($J232:AS232)&gt;=0))*ROUND(AT188-SUM($J232:AS232),1)</f>
        <v>0</v>
      </c>
      <c r="AU279" s="4">
        <f>N((AU188-SUM($J232:AT232)&gt;=0))*ROUND(AU188-SUM($J232:AT232),1)</f>
        <v>0</v>
      </c>
      <c r="AV279" s="4">
        <f>N((AV188-SUM($J232:AU232)&gt;=0))*ROUND(AV188-SUM($J232:AU232),1)</f>
        <v>0</v>
      </c>
      <c r="AW279" s="4">
        <f>N((AW188-SUM($J232:AV232)&gt;=0))*ROUND(AW188-SUM($J232:AV232),1)</f>
        <v>0</v>
      </c>
      <c r="AX279" s="4">
        <f>N((AX188-SUM($J232:AW232)&gt;=0))*ROUND(AX188-SUM($J232:AW232),1)</f>
        <v>0</v>
      </c>
      <c r="AY279" s="4">
        <f>N((AY188-SUM($J232:AX232)&gt;=0))*ROUND(AY188-SUM($J232:AX232),1)</f>
        <v>0</v>
      </c>
      <c r="AZ279" s="4">
        <f>N((AZ188-SUM($J232:AY232)&gt;=0))*ROUND(AZ188-SUM($J232:AY232),1)</f>
        <v>0</v>
      </c>
      <c r="BA279" s="4">
        <f>N((BA188-SUM($J232:AZ232)&gt;=0))*ROUND(BA188-SUM($J232:AZ232),1)</f>
        <v>0</v>
      </c>
      <c r="BB279" s="4">
        <f>N((BB188-SUM($J232:BA232)&gt;=0))*ROUND(BB188-SUM($J232:BA232),1)</f>
        <v>0</v>
      </c>
      <c r="BC279" s="4">
        <f>N((BC188-SUM($J232:BB232)&gt;=0))*ROUND(BC188-SUM($J232:BB232),1)</f>
        <v>0</v>
      </c>
      <c r="BD279" s="4">
        <f>N((BD188-SUM($J232:BC232)&gt;=0))*ROUND(BD188-SUM($J232:BC232),1)</f>
        <v>0</v>
      </c>
      <c r="BE279" s="4">
        <f>N((BE188-SUM($J232:BD232)&gt;=0))*ROUND(BE188-SUM($J232:BD232),1)</f>
        <v>0</v>
      </c>
      <c r="BF279" s="4">
        <f>N((BF188-SUM($J232:BE232)&gt;=0))*ROUND(BF188-SUM($J232:BE232),1)</f>
        <v>0</v>
      </c>
      <c r="BG279" s="4">
        <f>N((BG188-SUM($J232:BF232)&gt;=0))*ROUND(BG188-SUM($J232:BF232),1)</f>
        <v>0</v>
      </c>
      <c r="BH279" s="4">
        <f>N((BH188-SUM($J232:BG232)&gt;=0))*ROUND(BH188-SUM($J232:BG232),1)</f>
        <v>0</v>
      </c>
      <c r="BI279" s="4">
        <f>N((BI188-SUM($J232:BH232)&gt;=0))*ROUND(BI188-SUM($J232:BH232),1)</f>
        <v>0</v>
      </c>
      <c r="BJ279" s="4">
        <f>N((BJ188-SUM($J232:BI232)&gt;=0))*ROUND(BJ188-SUM($J232:BI232),1)</f>
        <v>0</v>
      </c>
      <c r="BK279" s="4">
        <f>N((BK188-SUM($J232:BJ232)&gt;=0))*ROUND(BK188-SUM($J232:BJ232),1)</f>
        <v>0</v>
      </c>
      <c r="BL279" s="4">
        <f>N((BL188-SUM($J232:BK232)&gt;=0))*ROUND(BL188-SUM($J232:BK232),1)</f>
        <v>0</v>
      </c>
      <c r="BM279" s="4">
        <f>N((BM188-SUM($J232:BL232)&gt;=0))*ROUND(BM188-SUM($J232:BL232),1)</f>
        <v>0</v>
      </c>
      <c r="BN279" s="4">
        <f>N((BN188-SUM($J232:BM232)&gt;=0))*ROUND(BN188-SUM($J232:BM232),1)</f>
        <v>0</v>
      </c>
      <c r="BO279" s="4">
        <f>N((BO188-SUM($J232:BN232)&gt;=0))*ROUND(BO188-SUM($J232:BN232),1)</f>
        <v>0</v>
      </c>
      <c r="BP279" s="4">
        <f>N((BP188-SUM($J232:BO232)&gt;=0))*ROUND(BP188-SUM($J232:BO232),1)</f>
        <v>0</v>
      </c>
      <c r="BQ279" s="4">
        <f>N((BQ188-SUM($J232:BP232)&gt;=0))*ROUND(BQ188-SUM($J232:BP232),1)</f>
        <v>0</v>
      </c>
      <c r="BR279" s="4">
        <f>N((BR188-SUM($J232:BQ232)&gt;=0))*ROUND(BR188-SUM($J232:BQ232),1)</f>
        <v>0</v>
      </c>
      <c r="BS279" s="4">
        <f>N((BS188-SUM($J232:BR232)&gt;=0))*ROUND(BS188-SUM($J232:BR232),1)</f>
        <v>0</v>
      </c>
      <c r="BT279" s="4">
        <f>N((BT188-SUM($J232:BS232)&gt;=0))*ROUND(BT188-SUM($J232:BS232),1)</f>
        <v>0</v>
      </c>
      <c r="BU279" s="4">
        <f>N((BU188-SUM($J232:BT232)&gt;=0))*ROUND(BU188-SUM($J232:BT232),1)</f>
        <v>0</v>
      </c>
      <c r="BV279" s="4">
        <f>N((BV188-SUM($J232:BU232)&gt;=0))*ROUND(BV188-SUM($J232:BU232),1)</f>
        <v>0</v>
      </c>
      <c r="BW279" s="4">
        <f>N((BW188-SUM($J232:BV232)&gt;=0))*ROUND(BW188-SUM($J232:BV232),1)</f>
        <v>0</v>
      </c>
      <c r="BX279" s="4">
        <f>N((BX188-SUM($J232:BW232)&gt;=0))*ROUND(BX188-SUM($J232:BW232),1)</f>
        <v>0</v>
      </c>
      <c r="BY279" s="4">
        <f>N((BY188-SUM($J232:BX232)&gt;=0))*ROUND(BY188-SUM($J232:BX232),1)</f>
        <v>0</v>
      </c>
      <c r="BZ279" s="4">
        <f>N((BZ188-SUM($J232:BY232)&gt;=0))*ROUND(BZ188-SUM($J232:BY232),1)</f>
        <v>0</v>
      </c>
      <c r="CA279" s="4">
        <f>N((CA188-SUM($J232:BZ232)&gt;=0))*ROUND(CA188-SUM($J232:BZ232),1)</f>
        <v>0</v>
      </c>
      <c r="CB279" s="4">
        <f>N((CB188-SUM($J232:CA232)&gt;=0))*ROUND(CB188-SUM($J232:CA232),1)</f>
        <v>0</v>
      </c>
      <c r="CC279" s="4">
        <f>N((CC188-SUM($J232:CB232)&gt;=0))*ROUND(CC188-SUM($J232:CB232),1)</f>
        <v>0</v>
      </c>
      <c r="CD279" s="4">
        <f>N((CD188-SUM($J232:CC232)&gt;=0))*ROUND(CD188-SUM($J232:CC232),1)</f>
        <v>0</v>
      </c>
      <c r="CE279" s="4">
        <f>N((CE188-SUM($J232:CD232)&gt;=0))*ROUND(CE188-SUM($J232:CD232),1)</f>
        <v>0</v>
      </c>
      <c r="CF279" s="4">
        <f>N((CF188-SUM($J232:CE232)&gt;=0))*ROUND(CF188-SUM($J232:CE232),1)</f>
        <v>0</v>
      </c>
      <c r="CG279" s="4">
        <f>N((CG188-SUM($J232:CF232)&gt;=0))*ROUND(CG188-SUM($J232:CF232),1)</f>
        <v>0</v>
      </c>
      <c r="CH279" s="4">
        <f>N((CH188-SUM($J232:CG232)&gt;=0))*ROUND(CH188-SUM($J232:CG232),1)</f>
        <v>0</v>
      </c>
      <c r="CI279" s="4">
        <f>N((CI188-SUM($J232:CH232)&gt;=0))*ROUND(CI188-SUM($J232:CH232),1)</f>
        <v>0</v>
      </c>
      <c r="CJ279" s="4">
        <f>N((CJ188-SUM($J232:CI232)&gt;=0))*ROUND(CJ188-SUM($J232:CI232),1)</f>
        <v>0</v>
      </c>
      <c r="CK279" s="4">
        <f>N((CK188-SUM($J232:CJ232)&gt;=0))*ROUND(CK188-SUM($J232:CJ232),1)</f>
        <v>0</v>
      </c>
      <c r="CL279" s="4">
        <f>N((CL188-SUM($J232:CK232)&gt;=0))*ROUND(CL188-SUM($J232:CK232),1)</f>
        <v>0</v>
      </c>
      <c r="CM279" s="4">
        <f>N((CM188-SUM($J232:CL232)&gt;=0))*ROUND(CM188-SUM($J232:CL232),1)</f>
        <v>0</v>
      </c>
      <c r="CN279" s="4">
        <f>N((CN188-SUM($J232:CM232)&gt;=0))*ROUND(CN188-SUM($J232:CM232),1)</f>
        <v>0</v>
      </c>
      <c r="CO279" s="4">
        <f>N((CO188-SUM($J232:CN232)&gt;=0))*ROUND(CO188-SUM($J232:CN232),1)</f>
        <v>0</v>
      </c>
      <c r="CP279" s="4">
        <f>N((CP188-SUM($J232:CO232)&gt;=0))*ROUND(CP188-SUM($J232:CO232),1)</f>
        <v>0</v>
      </c>
      <c r="CQ279" s="4">
        <f>N((CQ188-SUM($J232:CP232)&gt;=0))*ROUND(CQ188-SUM($J232:CP232),1)</f>
        <v>0</v>
      </c>
      <c r="CR279" s="4">
        <f>N((CR188-SUM($J232:CQ232)&gt;=0))*ROUND(CR188-SUM($J232:CQ232),1)</f>
        <v>0</v>
      </c>
      <c r="CS279" s="4">
        <f>N((CS188-SUM($J232:CR232)&gt;=0))*ROUND(CS188-SUM($J232:CR232),1)</f>
        <v>0</v>
      </c>
      <c r="CT279" s="4">
        <f>N((CT188-SUM($J232:CS232)&gt;=0))*ROUND(CT188-SUM($J232:CS232),1)</f>
        <v>0</v>
      </c>
      <c r="CU279" s="4">
        <f>N((CU188-SUM($J232:CT232)&gt;=0))*ROUND(CU188-SUM($J232:CT232),1)</f>
        <v>0</v>
      </c>
      <c r="CV279" s="4">
        <f>N((CV188-SUM($J232:CU232)&gt;=0))*ROUND(CV188-SUM($J232:CU232),1)</f>
        <v>0</v>
      </c>
      <c r="CW279" s="4">
        <f>N((CW188-SUM($J232:CV232)&gt;=0))*ROUND(CW188-SUM($J232:CV232),1)</f>
        <v>0</v>
      </c>
      <c r="CX279" s="4">
        <f>N((CX188-SUM($J232:CW232)&gt;=0))*ROUND(CX188-SUM($J232:CW232),1)</f>
        <v>0</v>
      </c>
      <c r="CY279" s="4">
        <f>N((CY188-SUM($J232:CX232)&gt;=0))*ROUND(CY188-SUM($J232:CX232),1)</f>
        <v>0</v>
      </c>
      <c r="CZ279" s="4">
        <f>N((CZ188-SUM($J232:CY232)&gt;=0))*ROUND(CZ188-SUM($J232:CY232),1)</f>
        <v>0</v>
      </c>
      <c r="DA279" s="4">
        <f>N((DA188-SUM($J232:CZ232)&gt;=0))*ROUND(DA188-SUM($J232:CZ232),1)</f>
        <v>0</v>
      </c>
      <c r="DB279" s="4">
        <f>N((DB188-SUM($J232:DA232)&gt;=0))*ROUND(DB188-SUM($J232:DA232),1)</f>
        <v>0</v>
      </c>
      <c r="DC279" s="4">
        <f>N((DC188-SUM($J232:DB232)&gt;=0))*ROUND(DC188-SUM($J232:DB232),1)</f>
        <v>0</v>
      </c>
      <c r="DD279" s="4">
        <f>N((DD188-SUM($J232:DC232)&gt;=0))*ROUND(DD188-SUM($J232:DC232),1)</f>
        <v>0</v>
      </c>
      <c r="DE279" s="4">
        <f>N((DE188-SUM($J232:DD232)&gt;=0))*ROUND(DE188-SUM($J232:DD232),1)</f>
        <v>0</v>
      </c>
      <c r="DF279" s="4">
        <f>N((DF188-SUM($J232:DE232)&gt;=0))*ROUND(DF188-SUM($J232:DE232),1)</f>
        <v>0</v>
      </c>
      <c r="DG279" s="4">
        <f>N((DG188-SUM($J232:DF232)&gt;=0))*ROUND(DG188-SUM($J232:DF232),1)</f>
        <v>0</v>
      </c>
      <c r="DH279" s="4">
        <f>N((DH188-SUM($J232:DG232)&gt;=0))*ROUND(DH188-SUM($J232:DG232),1)</f>
        <v>0</v>
      </c>
      <c r="DI279" s="4">
        <f>N((DI188-SUM($J232:DH232)&gt;=0))*ROUND(DI188-SUM($J232:DH232),1)</f>
        <v>0</v>
      </c>
      <c r="DJ279" s="4">
        <f>N((DJ188-SUM($J232:DI232)&gt;=0))*ROUND(DJ188-SUM($J232:DI232),1)</f>
        <v>0</v>
      </c>
    </row>
    <row r="280" spans="2:114">
      <c r="B280" t="str">
        <f t="shared" si="85"/>
        <v>Создание / реконструкция объект №8</v>
      </c>
      <c r="G280" s="7" t="s">
        <v>0</v>
      </c>
      <c r="J280" s="4"/>
      <c r="K280" s="4">
        <f>N((K189-SUM($J233:J233)&gt;=0))*ROUND(K189-SUM($J233:J233),1)</f>
        <v>0</v>
      </c>
      <c r="L280" s="4">
        <f>N((L189-SUM($J233:K233)&gt;=0))*ROUND(L189-SUM($J233:K233),1)</f>
        <v>0</v>
      </c>
      <c r="M280" s="4">
        <f>N((M189-SUM($J233:L233)&gt;=0))*ROUND(M189-SUM($J233:L233),1)</f>
        <v>0</v>
      </c>
      <c r="N280" s="4">
        <f>N((N189-SUM($J233:M233)&gt;=0))*ROUND(N189-SUM($J233:M233),1)</f>
        <v>0</v>
      </c>
      <c r="O280" s="4">
        <f>N((O189-SUM($J233:N233)&gt;=0))*ROUND(O189-SUM($J233:N233),1)</f>
        <v>0</v>
      </c>
      <c r="P280" s="4">
        <f>N((P189-SUM($J233:O233)&gt;=0))*ROUND(P189-SUM($J233:O233),1)</f>
        <v>0</v>
      </c>
      <c r="Q280" s="4">
        <f>N((Q189-SUM($J233:P233)&gt;=0))*ROUND(Q189-SUM($J233:P233),1)</f>
        <v>0</v>
      </c>
      <c r="R280" s="4">
        <f>N((R189-SUM($J233:Q233)&gt;=0))*ROUND(R189-SUM($J233:Q233),1)</f>
        <v>0</v>
      </c>
      <c r="S280" s="4">
        <f>N((S189-SUM($J233:R233)&gt;=0))*ROUND(S189-SUM($J233:R233),1)</f>
        <v>0</v>
      </c>
      <c r="T280" s="4">
        <f>N((T189-SUM($J233:S233)&gt;=0))*ROUND(T189-SUM($J233:S233),1)</f>
        <v>0</v>
      </c>
      <c r="U280" s="4">
        <f>N((U189-SUM($J233:T233)&gt;=0))*ROUND(U189-SUM($J233:T233),1)</f>
        <v>0</v>
      </c>
      <c r="V280" s="4">
        <f>N((V189-SUM($J233:U233)&gt;=0))*ROUND(V189-SUM($J233:U233),1)</f>
        <v>0</v>
      </c>
      <c r="W280" s="4">
        <f>N((W189-SUM($J233:V233)&gt;=0))*ROUND(W189-SUM($J233:V233),1)</f>
        <v>0</v>
      </c>
      <c r="X280" s="4">
        <f>N((X189-SUM($J233:W233)&gt;=0))*ROUND(X189-SUM($J233:W233),1)</f>
        <v>0</v>
      </c>
      <c r="Y280" s="4">
        <f>N((Y189-SUM($J233:X233)&gt;=0))*ROUND(Y189-SUM($J233:X233),1)</f>
        <v>0</v>
      </c>
      <c r="Z280" s="4">
        <f>N((Z189-SUM($J233:Y233)&gt;=0))*ROUND(Z189-SUM($J233:Y233),1)</f>
        <v>0</v>
      </c>
      <c r="AA280" s="4">
        <f>N((AA189-SUM($J233:Z233)&gt;=0))*ROUND(AA189-SUM($J233:Z233),1)</f>
        <v>0</v>
      </c>
      <c r="AB280" s="4">
        <f>N((AB189-SUM($J233:AA233)&gt;=0))*ROUND(AB189-SUM($J233:AA233),1)</f>
        <v>0</v>
      </c>
      <c r="AC280" s="4">
        <f>N((AC189-SUM($J233:AB233)&gt;=0))*ROUND(AC189-SUM($J233:AB233),1)</f>
        <v>0</v>
      </c>
      <c r="AD280" s="4">
        <f>N((AD189-SUM($J233:AC233)&gt;=0))*ROUND(AD189-SUM($J233:AC233),1)</f>
        <v>0</v>
      </c>
      <c r="AE280" s="4">
        <f>N((AE189-SUM($J233:AD233)&gt;=0))*ROUND(AE189-SUM($J233:AD233),1)</f>
        <v>0</v>
      </c>
      <c r="AF280" s="4">
        <f>N((AF189-SUM($J233:AE233)&gt;=0))*ROUND(AF189-SUM($J233:AE233),1)</f>
        <v>0</v>
      </c>
      <c r="AG280" s="4">
        <f>N((AG189-SUM($J233:AF233)&gt;=0))*ROUND(AG189-SUM($J233:AF233),1)</f>
        <v>0</v>
      </c>
      <c r="AH280" s="4">
        <f>N((AH189-SUM($J233:AG233)&gt;=0))*ROUND(AH189-SUM($J233:AG233),1)</f>
        <v>0</v>
      </c>
      <c r="AI280" s="4">
        <f>N((AI189-SUM($J233:AH233)&gt;=0))*ROUND(AI189-SUM($J233:AH233),1)</f>
        <v>0</v>
      </c>
      <c r="AJ280" s="4">
        <f>N((AJ189-SUM($J233:AI233)&gt;=0))*ROUND(AJ189-SUM($J233:AI233),1)</f>
        <v>0</v>
      </c>
      <c r="AK280" s="4">
        <f>N((AK189-SUM($J233:AJ233)&gt;=0))*ROUND(AK189-SUM($J233:AJ233),1)</f>
        <v>0</v>
      </c>
      <c r="AL280" s="4">
        <f>N((AL189-SUM($J233:AK233)&gt;=0))*ROUND(AL189-SUM($J233:AK233),1)</f>
        <v>0</v>
      </c>
      <c r="AM280" s="4">
        <f>N((AM189-SUM($J233:AL233)&gt;=0))*ROUND(AM189-SUM($J233:AL233),1)</f>
        <v>0</v>
      </c>
      <c r="AN280" s="4">
        <f>N((AN189-SUM($J233:AM233)&gt;=0))*ROUND(AN189-SUM($J233:AM233),1)</f>
        <v>0</v>
      </c>
      <c r="AO280" s="4">
        <f>N((AO189-SUM($J233:AN233)&gt;=0))*ROUND(AO189-SUM($J233:AN233),1)</f>
        <v>0</v>
      </c>
      <c r="AP280" s="4">
        <f>N((AP189-SUM($J233:AO233)&gt;=0))*ROUND(AP189-SUM($J233:AO233),1)</f>
        <v>0</v>
      </c>
      <c r="AQ280" s="4">
        <f>N((AQ189-SUM($J233:AP233)&gt;=0))*ROUND(AQ189-SUM($J233:AP233),1)</f>
        <v>0</v>
      </c>
      <c r="AR280" s="4">
        <f>N((AR189-SUM($J233:AQ233)&gt;=0))*ROUND(AR189-SUM($J233:AQ233),1)</f>
        <v>0</v>
      </c>
      <c r="AS280" s="4">
        <f>N((AS189-SUM($J233:AR233)&gt;=0))*ROUND(AS189-SUM($J233:AR233),1)</f>
        <v>0</v>
      </c>
      <c r="AT280" s="4">
        <f>N((AT189-SUM($J233:AS233)&gt;=0))*ROUND(AT189-SUM($J233:AS233),1)</f>
        <v>0</v>
      </c>
      <c r="AU280" s="4">
        <f>N((AU189-SUM($J233:AT233)&gt;=0))*ROUND(AU189-SUM($J233:AT233),1)</f>
        <v>0</v>
      </c>
      <c r="AV280" s="4">
        <f>N((AV189-SUM($J233:AU233)&gt;=0))*ROUND(AV189-SUM($J233:AU233),1)</f>
        <v>0</v>
      </c>
      <c r="AW280" s="4">
        <f>N((AW189-SUM($J233:AV233)&gt;=0))*ROUND(AW189-SUM($J233:AV233),1)</f>
        <v>0</v>
      </c>
      <c r="AX280" s="4">
        <f>N((AX189-SUM($J233:AW233)&gt;=0))*ROUND(AX189-SUM($J233:AW233),1)</f>
        <v>0</v>
      </c>
      <c r="AY280" s="4">
        <f>N((AY189-SUM($J233:AX233)&gt;=0))*ROUND(AY189-SUM($J233:AX233),1)</f>
        <v>0</v>
      </c>
      <c r="AZ280" s="4">
        <f>N((AZ189-SUM($J233:AY233)&gt;=0))*ROUND(AZ189-SUM($J233:AY233),1)</f>
        <v>0</v>
      </c>
      <c r="BA280" s="4">
        <f>N((BA189-SUM($J233:AZ233)&gt;=0))*ROUND(BA189-SUM($J233:AZ233),1)</f>
        <v>0</v>
      </c>
      <c r="BB280" s="4">
        <f>N((BB189-SUM($J233:BA233)&gt;=0))*ROUND(BB189-SUM($J233:BA233),1)</f>
        <v>0</v>
      </c>
      <c r="BC280" s="4">
        <f>N((BC189-SUM($J233:BB233)&gt;=0))*ROUND(BC189-SUM($J233:BB233),1)</f>
        <v>0</v>
      </c>
      <c r="BD280" s="4">
        <f>N((BD189-SUM($J233:BC233)&gt;=0))*ROUND(BD189-SUM($J233:BC233),1)</f>
        <v>0</v>
      </c>
      <c r="BE280" s="4">
        <f>N((BE189-SUM($J233:BD233)&gt;=0))*ROUND(BE189-SUM($J233:BD233),1)</f>
        <v>0</v>
      </c>
      <c r="BF280" s="4">
        <f>N((BF189-SUM($J233:BE233)&gt;=0))*ROUND(BF189-SUM($J233:BE233),1)</f>
        <v>0</v>
      </c>
      <c r="BG280" s="4">
        <f>N((BG189-SUM($J233:BF233)&gt;=0))*ROUND(BG189-SUM($J233:BF233),1)</f>
        <v>0</v>
      </c>
      <c r="BH280" s="4">
        <f>N((BH189-SUM($J233:BG233)&gt;=0))*ROUND(BH189-SUM($J233:BG233),1)</f>
        <v>0</v>
      </c>
      <c r="BI280" s="4">
        <f>N((BI189-SUM($J233:BH233)&gt;=0))*ROUND(BI189-SUM($J233:BH233),1)</f>
        <v>0</v>
      </c>
      <c r="BJ280" s="4">
        <f>N((BJ189-SUM($J233:BI233)&gt;=0))*ROUND(BJ189-SUM($J233:BI233),1)</f>
        <v>0</v>
      </c>
      <c r="BK280" s="4">
        <f>N((BK189-SUM($J233:BJ233)&gt;=0))*ROUND(BK189-SUM($J233:BJ233),1)</f>
        <v>0</v>
      </c>
      <c r="BL280" s="4">
        <f>N((BL189-SUM($J233:BK233)&gt;=0))*ROUND(BL189-SUM($J233:BK233),1)</f>
        <v>0</v>
      </c>
      <c r="BM280" s="4">
        <f>N((BM189-SUM($J233:BL233)&gt;=0))*ROUND(BM189-SUM($J233:BL233),1)</f>
        <v>0</v>
      </c>
      <c r="BN280" s="4">
        <f>N((BN189-SUM($J233:BM233)&gt;=0))*ROUND(BN189-SUM($J233:BM233),1)</f>
        <v>0</v>
      </c>
      <c r="BO280" s="4">
        <f>N((BO189-SUM($J233:BN233)&gt;=0))*ROUND(BO189-SUM($J233:BN233),1)</f>
        <v>0</v>
      </c>
      <c r="BP280" s="4">
        <f>N((BP189-SUM($J233:BO233)&gt;=0))*ROUND(BP189-SUM($J233:BO233),1)</f>
        <v>0</v>
      </c>
      <c r="BQ280" s="4">
        <f>N((BQ189-SUM($J233:BP233)&gt;=0))*ROUND(BQ189-SUM($J233:BP233),1)</f>
        <v>0</v>
      </c>
      <c r="BR280" s="4">
        <f>N((BR189-SUM($J233:BQ233)&gt;=0))*ROUND(BR189-SUM($J233:BQ233),1)</f>
        <v>0</v>
      </c>
      <c r="BS280" s="4">
        <f>N((BS189-SUM($J233:BR233)&gt;=0))*ROUND(BS189-SUM($J233:BR233),1)</f>
        <v>0</v>
      </c>
      <c r="BT280" s="4">
        <f>N((BT189-SUM($J233:BS233)&gt;=0))*ROUND(BT189-SUM($J233:BS233),1)</f>
        <v>0</v>
      </c>
      <c r="BU280" s="4">
        <f>N((BU189-SUM($J233:BT233)&gt;=0))*ROUND(BU189-SUM($J233:BT233),1)</f>
        <v>0</v>
      </c>
      <c r="BV280" s="4">
        <f>N((BV189-SUM($J233:BU233)&gt;=0))*ROUND(BV189-SUM($J233:BU233),1)</f>
        <v>0</v>
      </c>
      <c r="BW280" s="4">
        <f>N((BW189-SUM($J233:BV233)&gt;=0))*ROUND(BW189-SUM($J233:BV233),1)</f>
        <v>0</v>
      </c>
      <c r="BX280" s="4">
        <f>N((BX189-SUM($J233:BW233)&gt;=0))*ROUND(BX189-SUM($J233:BW233),1)</f>
        <v>0</v>
      </c>
      <c r="BY280" s="4">
        <f>N((BY189-SUM($J233:BX233)&gt;=0))*ROUND(BY189-SUM($J233:BX233),1)</f>
        <v>0</v>
      </c>
      <c r="BZ280" s="4">
        <f>N((BZ189-SUM($J233:BY233)&gt;=0))*ROUND(BZ189-SUM($J233:BY233),1)</f>
        <v>0</v>
      </c>
      <c r="CA280" s="4">
        <f>N((CA189-SUM($J233:BZ233)&gt;=0))*ROUND(CA189-SUM($J233:BZ233),1)</f>
        <v>0</v>
      </c>
      <c r="CB280" s="4">
        <f>N((CB189-SUM($J233:CA233)&gt;=0))*ROUND(CB189-SUM($J233:CA233),1)</f>
        <v>0</v>
      </c>
      <c r="CC280" s="4">
        <f>N((CC189-SUM($J233:CB233)&gt;=0))*ROUND(CC189-SUM($J233:CB233),1)</f>
        <v>0</v>
      </c>
      <c r="CD280" s="4">
        <f>N((CD189-SUM($J233:CC233)&gt;=0))*ROUND(CD189-SUM($J233:CC233),1)</f>
        <v>0</v>
      </c>
      <c r="CE280" s="4">
        <f>N((CE189-SUM($J233:CD233)&gt;=0))*ROUND(CE189-SUM($J233:CD233),1)</f>
        <v>0</v>
      </c>
      <c r="CF280" s="4">
        <f>N((CF189-SUM($J233:CE233)&gt;=0))*ROUND(CF189-SUM($J233:CE233),1)</f>
        <v>0</v>
      </c>
      <c r="CG280" s="4">
        <f>N((CG189-SUM($J233:CF233)&gt;=0))*ROUND(CG189-SUM($J233:CF233),1)</f>
        <v>0</v>
      </c>
      <c r="CH280" s="4">
        <f>N((CH189-SUM($J233:CG233)&gt;=0))*ROUND(CH189-SUM($J233:CG233),1)</f>
        <v>0</v>
      </c>
      <c r="CI280" s="4">
        <f>N((CI189-SUM($J233:CH233)&gt;=0))*ROUND(CI189-SUM($J233:CH233),1)</f>
        <v>0</v>
      </c>
      <c r="CJ280" s="4">
        <f>N((CJ189-SUM($J233:CI233)&gt;=0))*ROUND(CJ189-SUM($J233:CI233),1)</f>
        <v>0</v>
      </c>
      <c r="CK280" s="4">
        <f>N((CK189-SUM($J233:CJ233)&gt;=0))*ROUND(CK189-SUM($J233:CJ233),1)</f>
        <v>0</v>
      </c>
      <c r="CL280" s="4">
        <f>N((CL189-SUM($J233:CK233)&gt;=0))*ROUND(CL189-SUM($J233:CK233),1)</f>
        <v>0</v>
      </c>
      <c r="CM280" s="4">
        <f>N((CM189-SUM($J233:CL233)&gt;=0))*ROUND(CM189-SUM($J233:CL233),1)</f>
        <v>0</v>
      </c>
      <c r="CN280" s="4">
        <f>N((CN189-SUM($J233:CM233)&gt;=0))*ROUND(CN189-SUM($J233:CM233),1)</f>
        <v>0</v>
      </c>
      <c r="CO280" s="4">
        <f>N((CO189-SUM($J233:CN233)&gt;=0))*ROUND(CO189-SUM($J233:CN233),1)</f>
        <v>0</v>
      </c>
      <c r="CP280" s="4">
        <f>N((CP189-SUM($J233:CO233)&gt;=0))*ROUND(CP189-SUM($J233:CO233),1)</f>
        <v>0</v>
      </c>
      <c r="CQ280" s="4">
        <f>N((CQ189-SUM($J233:CP233)&gt;=0))*ROUND(CQ189-SUM($J233:CP233),1)</f>
        <v>0</v>
      </c>
      <c r="CR280" s="4">
        <f>N((CR189-SUM($J233:CQ233)&gt;=0))*ROUND(CR189-SUM($J233:CQ233),1)</f>
        <v>0</v>
      </c>
      <c r="CS280" s="4">
        <f>N((CS189-SUM($J233:CR233)&gt;=0))*ROUND(CS189-SUM($J233:CR233),1)</f>
        <v>0</v>
      </c>
      <c r="CT280" s="4">
        <f>N((CT189-SUM($J233:CS233)&gt;=0))*ROUND(CT189-SUM($J233:CS233),1)</f>
        <v>0</v>
      </c>
      <c r="CU280" s="4">
        <f>N((CU189-SUM($J233:CT233)&gt;=0))*ROUND(CU189-SUM($J233:CT233),1)</f>
        <v>0</v>
      </c>
      <c r="CV280" s="4">
        <f>N((CV189-SUM($J233:CU233)&gt;=0))*ROUND(CV189-SUM($J233:CU233),1)</f>
        <v>0</v>
      </c>
      <c r="CW280" s="4">
        <f>N((CW189-SUM($J233:CV233)&gt;=0))*ROUND(CW189-SUM($J233:CV233),1)</f>
        <v>0</v>
      </c>
      <c r="CX280" s="4">
        <f>N((CX189-SUM($J233:CW233)&gt;=0))*ROUND(CX189-SUM($J233:CW233),1)</f>
        <v>0</v>
      </c>
      <c r="CY280" s="4">
        <f>N((CY189-SUM($J233:CX233)&gt;=0))*ROUND(CY189-SUM($J233:CX233),1)</f>
        <v>0</v>
      </c>
      <c r="CZ280" s="4">
        <f>N((CZ189-SUM($J233:CY233)&gt;=0))*ROUND(CZ189-SUM($J233:CY233),1)</f>
        <v>0</v>
      </c>
      <c r="DA280" s="4">
        <f>N((DA189-SUM($J233:CZ233)&gt;=0))*ROUND(DA189-SUM($J233:CZ233),1)</f>
        <v>0</v>
      </c>
      <c r="DB280" s="4">
        <f>N((DB189-SUM($J233:DA233)&gt;=0))*ROUND(DB189-SUM($J233:DA233),1)</f>
        <v>0</v>
      </c>
      <c r="DC280" s="4">
        <f>N((DC189-SUM($J233:DB233)&gt;=0))*ROUND(DC189-SUM($J233:DB233),1)</f>
        <v>0</v>
      </c>
      <c r="DD280" s="4">
        <f>N((DD189-SUM($J233:DC233)&gt;=0))*ROUND(DD189-SUM($J233:DC233),1)</f>
        <v>0</v>
      </c>
      <c r="DE280" s="4">
        <f>N((DE189-SUM($J233:DD233)&gt;=0))*ROUND(DE189-SUM($J233:DD233),1)</f>
        <v>0</v>
      </c>
      <c r="DF280" s="4">
        <f>N((DF189-SUM($J233:DE233)&gt;=0))*ROUND(DF189-SUM($J233:DE233),1)</f>
        <v>0</v>
      </c>
      <c r="DG280" s="4">
        <f>N((DG189-SUM($J233:DF233)&gt;=0))*ROUND(DG189-SUM($J233:DF233),1)</f>
        <v>0</v>
      </c>
      <c r="DH280" s="4">
        <f>N((DH189-SUM($J233:DG233)&gt;=0))*ROUND(DH189-SUM($J233:DG233),1)</f>
        <v>0</v>
      </c>
      <c r="DI280" s="4">
        <f>N((DI189-SUM($J233:DH233)&gt;=0))*ROUND(DI189-SUM($J233:DH233),1)</f>
        <v>0</v>
      </c>
      <c r="DJ280" s="4">
        <f>N((DJ189-SUM($J233:DI233)&gt;=0))*ROUND(DJ189-SUM($J233:DI233),1)</f>
        <v>0</v>
      </c>
    </row>
    <row r="281" spans="2:114">
      <c r="B281" t="str">
        <f t="shared" si="85"/>
        <v>Создание / реконструкция объект №9</v>
      </c>
      <c r="G281" s="7" t="s">
        <v>0</v>
      </c>
      <c r="J281" s="4"/>
      <c r="K281" s="4">
        <f>N((K190-SUM($J234:J234)&gt;=0))*ROUND(K190-SUM($J234:J234),1)</f>
        <v>0</v>
      </c>
      <c r="L281" s="4">
        <f>N((L190-SUM($J234:K234)&gt;=0))*ROUND(L190-SUM($J234:K234),1)</f>
        <v>0</v>
      </c>
      <c r="M281" s="4">
        <f>N((M190-SUM($J234:L234)&gt;=0))*ROUND(M190-SUM($J234:L234),1)</f>
        <v>0</v>
      </c>
      <c r="N281" s="4">
        <f>N((N190-SUM($J234:M234)&gt;=0))*ROUND(N190-SUM($J234:M234),1)</f>
        <v>0</v>
      </c>
      <c r="O281" s="4">
        <f>N((O190-SUM($J234:N234)&gt;=0))*ROUND(O190-SUM($J234:N234),1)</f>
        <v>0</v>
      </c>
      <c r="P281" s="4">
        <f>N((P190-SUM($J234:O234)&gt;=0))*ROUND(P190-SUM($J234:O234),1)</f>
        <v>0</v>
      </c>
      <c r="Q281" s="4">
        <f>N((Q190-SUM($J234:P234)&gt;=0))*ROUND(Q190-SUM($J234:P234),1)</f>
        <v>0</v>
      </c>
      <c r="R281" s="4">
        <f>N((R190-SUM($J234:Q234)&gt;=0))*ROUND(R190-SUM($J234:Q234),1)</f>
        <v>0</v>
      </c>
      <c r="S281" s="4">
        <f>N((S190-SUM($J234:R234)&gt;=0))*ROUND(S190-SUM($J234:R234),1)</f>
        <v>0</v>
      </c>
      <c r="T281" s="4">
        <f>N((T190-SUM($J234:S234)&gt;=0))*ROUND(T190-SUM($J234:S234),1)</f>
        <v>0</v>
      </c>
      <c r="U281" s="4">
        <f>N((U190-SUM($J234:T234)&gt;=0))*ROUND(U190-SUM($J234:T234),1)</f>
        <v>0</v>
      </c>
      <c r="V281" s="4">
        <f>N((V190-SUM($J234:U234)&gt;=0))*ROUND(V190-SUM($J234:U234),1)</f>
        <v>0</v>
      </c>
      <c r="W281" s="4">
        <f>N((W190-SUM($J234:V234)&gt;=0))*ROUND(W190-SUM($J234:V234),1)</f>
        <v>0</v>
      </c>
      <c r="X281" s="4">
        <f>N((X190-SUM($J234:W234)&gt;=0))*ROUND(X190-SUM($J234:W234),1)</f>
        <v>0</v>
      </c>
      <c r="Y281" s="4">
        <f>N((Y190-SUM($J234:X234)&gt;=0))*ROUND(Y190-SUM($J234:X234),1)</f>
        <v>0</v>
      </c>
      <c r="Z281" s="4">
        <f>N((Z190-SUM($J234:Y234)&gt;=0))*ROUND(Z190-SUM($J234:Y234),1)</f>
        <v>0</v>
      </c>
      <c r="AA281" s="4">
        <f>N((AA190-SUM($J234:Z234)&gt;=0))*ROUND(AA190-SUM($J234:Z234),1)</f>
        <v>0</v>
      </c>
      <c r="AB281" s="4">
        <f>N((AB190-SUM($J234:AA234)&gt;=0))*ROUND(AB190-SUM($J234:AA234),1)</f>
        <v>0</v>
      </c>
      <c r="AC281" s="4">
        <f>N((AC190-SUM($J234:AB234)&gt;=0))*ROUND(AC190-SUM($J234:AB234),1)</f>
        <v>0</v>
      </c>
      <c r="AD281" s="4">
        <f>N((AD190-SUM($J234:AC234)&gt;=0))*ROUND(AD190-SUM($J234:AC234),1)</f>
        <v>0</v>
      </c>
      <c r="AE281" s="4">
        <f>N((AE190-SUM($J234:AD234)&gt;=0))*ROUND(AE190-SUM($J234:AD234),1)</f>
        <v>0</v>
      </c>
      <c r="AF281" s="4">
        <f>N((AF190-SUM($J234:AE234)&gt;=0))*ROUND(AF190-SUM($J234:AE234),1)</f>
        <v>0</v>
      </c>
      <c r="AG281" s="4">
        <f>N((AG190-SUM($J234:AF234)&gt;=0))*ROUND(AG190-SUM($J234:AF234),1)</f>
        <v>0</v>
      </c>
      <c r="AH281" s="4">
        <f>N((AH190-SUM($J234:AG234)&gt;=0))*ROUND(AH190-SUM($J234:AG234),1)</f>
        <v>0</v>
      </c>
      <c r="AI281" s="4">
        <f>N((AI190-SUM($J234:AH234)&gt;=0))*ROUND(AI190-SUM($J234:AH234),1)</f>
        <v>0</v>
      </c>
      <c r="AJ281" s="4">
        <f>N((AJ190-SUM($J234:AI234)&gt;=0))*ROUND(AJ190-SUM($J234:AI234),1)</f>
        <v>0</v>
      </c>
      <c r="AK281" s="4">
        <f>N((AK190-SUM($J234:AJ234)&gt;=0))*ROUND(AK190-SUM($J234:AJ234),1)</f>
        <v>0</v>
      </c>
      <c r="AL281" s="4">
        <f>N((AL190-SUM($J234:AK234)&gt;=0))*ROUND(AL190-SUM($J234:AK234),1)</f>
        <v>0</v>
      </c>
      <c r="AM281" s="4">
        <f>N((AM190-SUM($J234:AL234)&gt;=0))*ROUND(AM190-SUM($J234:AL234),1)</f>
        <v>0</v>
      </c>
      <c r="AN281" s="4">
        <f>N((AN190-SUM($J234:AM234)&gt;=0))*ROUND(AN190-SUM($J234:AM234),1)</f>
        <v>0</v>
      </c>
      <c r="AO281" s="4">
        <f>N((AO190-SUM($J234:AN234)&gt;=0))*ROUND(AO190-SUM($J234:AN234),1)</f>
        <v>0</v>
      </c>
      <c r="AP281" s="4">
        <f>N((AP190-SUM($J234:AO234)&gt;=0))*ROUND(AP190-SUM($J234:AO234),1)</f>
        <v>0</v>
      </c>
      <c r="AQ281" s="4">
        <f>N((AQ190-SUM($J234:AP234)&gt;=0))*ROUND(AQ190-SUM($J234:AP234),1)</f>
        <v>0</v>
      </c>
      <c r="AR281" s="4">
        <f>N((AR190-SUM($J234:AQ234)&gt;=0))*ROUND(AR190-SUM($J234:AQ234),1)</f>
        <v>0</v>
      </c>
      <c r="AS281" s="4">
        <f>N((AS190-SUM($J234:AR234)&gt;=0))*ROUND(AS190-SUM($J234:AR234),1)</f>
        <v>0</v>
      </c>
      <c r="AT281" s="4">
        <f>N((AT190-SUM($J234:AS234)&gt;=0))*ROUND(AT190-SUM($J234:AS234),1)</f>
        <v>0</v>
      </c>
      <c r="AU281" s="4">
        <f>N((AU190-SUM($J234:AT234)&gt;=0))*ROUND(AU190-SUM($J234:AT234),1)</f>
        <v>0</v>
      </c>
      <c r="AV281" s="4">
        <f>N((AV190-SUM($J234:AU234)&gt;=0))*ROUND(AV190-SUM($J234:AU234),1)</f>
        <v>0</v>
      </c>
      <c r="AW281" s="4">
        <f>N((AW190-SUM($J234:AV234)&gt;=0))*ROUND(AW190-SUM($J234:AV234),1)</f>
        <v>0</v>
      </c>
      <c r="AX281" s="4">
        <f>N((AX190-SUM($J234:AW234)&gt;=0))*ROUND(AX190-SUM($J234:AW234),1)</f>
        <v>0</v>
      </c>
      <c r="AY281" s="4">
        <f>N((AY190-SUM($J234:AX234)&gt;=0))*ROUND(AY190-SUM($J234:AX234),1)</f>
        <v>0</v>
      </c>
      <c r="AZ281" s="4">
        <f>N((AZ190-SUM($J234:AY234)&gt;=0))*ROUND(AZ190-SUM($J234:AY234),1)</f>
        <v>0</v>
      </c>
      <c r="BA281" s="4">
        <f>N((BA190-SUM($J234:AZ234)&gt;=0))*ROUND(BA190-SUM($J234:AZ234),1)</f>
        <v>0</v>
      </c>
      <c r="BB281" s="4">
        <f>N((BB190-SUM($J234:BA234)&gt;=0))*ROUND(BB190-SUM($J234:BA234),1)</f>
        <v>0</v>
      </c>
      <c r="BC281" s="4">
        <f>N((BC190-SUM($J234:BB234)&gt;=0))*ROUND(BC190-SUM($J234:BB234),1)</f>
        <v>0</v>
      </c>
      <c r="BD281" s="4">
        <f>N((BD190-SUM($J234:BC234)&gt;=0))*ROUND(BD190-SUM($J234:BC234),1)</f>
        <v>0</v>
      </c>
      <c r="BE281" s="4">
        <f>N((BE190-SUM($J234:BD234)&gt;=0))*ROUND(BE190-SUM($J234:BD234),1)</f>
        <v>0</v>
      </c>
      <c r="BF281" s="4">
        <f>N((BF190-SUM($J234:BE234)&gt;=0))*ROUND(BF190-SUM($J234:BE234),1)</f>
        <v>0</v>
      </c>
      <c r="BG281" s="4">
        <f>N((BG190-SUM($J234:BF234)&gt;=0))*ROUND(BG190-SUM($J234:BF234),1)</f>
        <v>0</v>
      </c>
      <c r="BH281" s="4">
        <f>N((BH190-SUM($J234:BG234)&gt;=0))*ROUND(BH190-SUM($J234:BG234),1)</f>
        <v>0</v>
      </c>
      <c r="BI281" s="4">
        <f>N((BI190-SUM($J234:BH234)&gt;=0))*ROUND(BI190-SUM($J234:BH234),1)</f>
        <v>0</v>
      </c>
      <c r="BJ281" s="4">
        <f>N((BJ190-SUM($J234:BI234)&gt;=0))*ROUND(BJ190-SUM($J234:BI234),1)</f>
        <v>0</v>
      </c>
      <c r="BK281" s="4">
        <f>N((BK190-SUM($J234:BJ234)&gt;=0))*ROUND(BK190-SUM($J234:BJ234),1)</f>
        <v>0</v>
      </c>
      <c r="BL281" s="4">
        <f>N((BL190-SUM($J234:BK234)&gt;=0))*ROUND(BL190-SUM($J234:BK234),1)</f>
        <v>0</v>
      </c>
      <c r="BM281" s="4">
        <f>N((BM190-SUM($J234:BL234)&gt;=0))*ROUND(BM190-SUM($J234:BL234),1)</f>
        <v>0</v>
      </c>
      <c r="BN281" s="4">
        <f>N((BN190-SUM($J234:BM234)&gt;=0))*ROUND(BN190-SUM($J234:BM234),1)</f>
        <v>0</v>
      </c>
      <c r="BO281" s="4">
        <f>N((BO190-SUM($J234:BN234)&gt;=0))*ROUND(BO190-SUM($J234:BN234),1)</f>
        <v>0</v>
      </c>
      <c r="BP281" s="4">
        <f>N((BP190-SUM($J234:BO234)&gt;=0))*ROUND(BP190-SUM($J234:BO234),1)</f>
        <v>0</v>
      </c>
      <c r="BQ281" s="4">
        <f>N((BQ190-SUM($J234:BP234)&gt;=0))*ROUND(BQ190-SUM($J234:BP234),1)</f>
        <v>0</v>
      </c>
      <c r="BR281" s="4">
        <f>N((BR190-SUM($J234:BQ234)&gt;=0))*ROUND(BR190-SUM($J234:BQ234),1)</f>
        <v>0</v>
      </c>
      <c r="BS281" s="4">
        <f>N((BS190-SUM($J234:BR234)&gt;=0))*ROUND(BS190-SUM($J234:BR234),1)</f>
        <v>0</v>
      </c>
      <c r="BT281" s="4">
        <f>N((BT190-SUM($J234:BS234)&gt;=0))*ROUND(BT190-SUM($J234:BS234),1)</f>
        <v>0</v>
      </c>
      <c r="BU281" s="4">
        <f>N((BU190-SUM($J234:BT234)&gt;=0))*ROUND(BU190-SUM($J234:BT234),1)</f>
        <v>0</v>
      </c>
      <c r="BV281" s="4">
        <f>N((BV190-SUM($J234:BU234)&gt;=0))*ROUND(BV190-SUM($J234:BU234),1)</f>
        <v>0</v>
      </c>
      <c r="BW281" s="4">
        <f>N((BW190-SUM($J234:BV234)&gt;=0))*ROUND(BW190-SUM($J234:BV234),1)</f>
        <v>0</v>
      </c>
      <c r="BX281" s="4">
        <f>N((BX190-SUM($J234:BW234)&gt;=0))*ROUND(BX190-SUM($J234:BW234),1)</f>
        <v>0</v>
      </c>
      <c r="BY281" s="4">
        <f>N((BY190-SUM($J234:BX234)&gt;=0))*ROUND(BY190-SUM($J234:BX234),1)</f>
        <v>0</v>
      </c>
      <c r="BZ281" s="4">
        <f>N((BZ190-SUM($J234:BY234)&gt;=0))*ROUND(BZ190-SUM($J234:BY234),1)</f>
        <v>0</v>
      </c>
      <c r="CA281" s="4">
        <f>N((CA190-SUM($J234:BZ234)&gt;=0))*ROUND(CA190-SUM($J234:BZ234),1)</f>
        <v>0</v>
      </c>
      <c r="CB281" s="4">
        <f>N((CB190-SUM($J234:CA234)&gt;=0))*ROUND(CB190-SUM($J234:CA234),1)</f>
        <v>0</v>
      </c>
      <c r="CC281" s="4">
        <f>N((CC190-SUM($J234:CB234)&gt;=0))*ROUND(CC190-SUM($J234:CB234),1)</f>
        <v>0</v>
      </c>
      <c r="CD281" s="4">
        <f>N((CD190-SUM($J234:CC234)&gt;=0))*ROUND(CD190-SUM($J234:CC234),1)</f>
        <v>0</v>
      </c>
      <c r="CE281" s="4">
        <f>N((CE190-SUM($J234:CD234)&gt;=0))*ROUND(CE190-SUM($J234:CD234),1)</f>
        <v>0</v>
      </c>
      <c r="CF281" s="4">
        <f>N((CF190-SUM($J234:CE234)&gt;=0))*ROUND(CF190-SUM($J234:CE234),1)</f>
        <v>0</v>
      </c>
      <c r="CG281" s="4">
        <f>N((CG190-SUM($J234:CF234)&gt;=0))*ROUND(CG190-SUM($J234:CF234),1)</f>
        <v>0</v>
      </c>
      <c r="CH281" s="4">
        <f>N((CH190-SUM($J234:CG234)&gt;=0))*ROUND(CH190-SUM($J234:CG234),1)</f>
        <v>0</v>
      </c>
      <c r="CI281" s="4">
        <f>N((CI190-SUM($J234:CH234)&gt;=0))*ROUND(CI190-SUM($J234:CH234),1)</f>
        <v>0</v>
      </c>
      <c r="CJ281" s="4">
        <f>N((CJ190-SUM($J234:CI234)&gt;=0))*ROUND(CJ190-SUM($J234:CI234),1)</f>
        <v>0</v>
      </c>
      <c r="CK281" s="4">
        <f>N((CK190-SUM($J234:CJ234)&gt;=0))*ROUND(CK190-SUM($J234:CJ234),1)</f>
        <v>0</v>
      </c>
      <c r="CL281" s="4">
        <f>N((CL190-SUM($J234:CK234)&gt;=0))*ROUND(CL190-SUM($J234:CK234),1)</f>
        <v>0</v>
      </c>
      <c r="CM281" s="4">
        <f>N((CM190-SUM($J234:CL234)&gt;=0))*ROUND(CM190-SUM($J234:CL234),1)</f>
        <v>0</v>
      </c>
      <c r="CN281" s="4">
        <f>N((CN190-SUM($J234:CM234)&gt;=0))*ROUND(CN190-SUM($J234:CM234),1)</f>
        <v>0</v>
      </c>
      <c r="CO281" s="4">
        <f>N((CO190-SUM($J234:CN234)&gt;=0))*ROUND(CO190-SUM($J234:CN234),1)</f>
        <v>0</v>
      </c>
      <c r="CP281" s="4">
        <f>N((CP190-SUM($J234:CO234)&gt;=0))*ROUND(CP190-SUM($J234:CO234),1)</f>
        <v>0</v>
      </c>
      <c r="CQ281" s="4">
        <f>N((CQ190-SUM($J234:CP234)&gt;=0))*ROUND(CQ190-SUM($J234:CP234),1)</f>
        <v>0</v>
      </c>
      <c r="CR281" s="4">
        <f>N((CR190-SUM($J234:CQ234)&gt;=0))*ROUND(CR190-SUM($J234:CQ234),1)</f>
        <v>0</v>
      </c>
      <c r="CS281" s="4">
        <f>N((CS190-SUM($J234:CR234)&gt;=0))*ROUND(CS190-SUM($J234:CR234),1)</f>
        <v>0</v>
      </c>
      <c r="CT281" s="4">
        <f>N((CT190-SUM($J234:CS234)&gt;=0))*ROUND(CT190-SUM($J234:CS234),1)</f>
        <v>0</v>
      </c>
      <c r="CU281" s="4">
        <f>N((CU190-SUM($J234:CT234)&gt;=0))*ROUND(CU190-SUM($J234:CT234),1)</f>
        <v>0</v>
      </c>
      <c r="CV281" s="4">
        <f>N((CV190-SUM($J234:CU234)&gt;=0))*ROUND(CV190-SUM($J234:CU234),1)</f>
        <v>0</v>
      </c>
      <c r="CW281" s="4">
        <f>N((CW190-SUM($J234:CV234)&gt;=0))*ROUND(CW190-SUM($J234:CV234),1)</f>
        <v>0</v>
      </c>
      <c r="CX281" s="4">
        <f>N((CX190-SUM($J234:CW234)&gt;=0))*ROUND(CX190-SUM($J234:CW234),1)</f>
        <v>0</v>
      </c>
      <c r="CY281" s="4">
        <f>N((CY190-SUM($J234:CX234)&gt;=0))*ROUND(CY190-SUM($J234:CX234),1)</f>
        <v>0</v>
      </c>
      <c r="CZ281" s="4">
        <f>N((CZ190-SUM($J234:CY234)&gt;=0))*ROUND(CZ190-SUM($J234:CY234),1)</f>
        <v>0</v>
      </c>
      <c r="DA281" s="4">
        <f>N((DA190-SUM($J234:CZ234)&gt;=0))*ROUND(DA190-SUM($J234:CZ234),1)</f>
        <v>0</v>
      </c>
      <c r="DB281" s="4">
        <f>N((DB190-SUM($J234:DA234)&gt;=0))*ROUND(DB190-SUM($J234:DA234),1)</f>
        <v>0</v>
      </c>
      <c r="DC281" s="4">
        <f>N((DC190-SUM($J234:DB234)&gt;=0))*ROUND(DC190-SUM($J234:DB234),1)</f>
        <v>0</v>
      </c>
      <c r="DD281" s="4">
        <f>N((DD190-SUM($J234:DC234)&gt;=0))*ROUND(DD190-SUM($J234:DC234),1)</f>
        <v>0</v>
      </c>
      <c r="DE281" s="4">
        <f>N((DE190-SUM($J234:DD234)&gt;=0))*ROUND(DE190-SUM($J234:DD234),1)</f>
        <v>0</v>
      </c>
      <c r="DF281" s="4">
        <f>N((DF190-SUM($J234:DE234)&gt;=0))*ROUND(DF190-SUM($J234:DE234),1)</f>
        <v>0</v>
      </c>
      <c r="DG281" s="4">
        <f>N((DG190-SUM($J234:DF234)&gt;=0))*ROUND(DG190-SUM($J234:DF234),1)</f>
        <v>0</v>
      </c>
      <c r="DH281" s="4">
        <f>N((DH190-SUM($J234:DG234)&gt;=0))*ROUND(DH190-SUM($J234:DG234),1)</f>
        <v>0</v>
      </c>
      <c r="DI281" s="4">
        <f>N((DI190-SUM($J234:DH234)&gt;=0))*ROUND(DI190-SUM($J234:DH234),1)</f>
        <v>0</v>
      </c>
      <c r="DJ281" s="4">
        <f>N((DJ190-SUM($J234:DI234)&gt;=0))*ROUND(DJ190-SUM($J234:DI234),1)</f>
        <v>0</v>
      </c>
    </row>
    <row r="282" spans="2:114">
      <c r="B282" t="str">
        <f t="shared" si="85"/>
        <v>Создание / реконструкция объект №10</v>
      </c>
      <c r="G282" s="7" t="s">
        <v>0</v>
      </c>
      <c r="J282" s="4"/>
      <c r="K282" s="4">
        <f>N((K191-SUM($J235:J235)&gt;=0))*ROUND(K191-SUM($J235:J235),1)</f>
        <v>0</v>
      </c>
      <c r="L282" s="4">
        <f>N((L191-SUM($J235:K235)&gt;=0))*ROUND(L191-SUM($J235:K235),1)</f>
        <v>0</v>
      </c>
      <c r="M282" s="4">
        <f>N((M191-SUM($J235:L235)&gt;=0))*ROUND(M191-SUM($J235:L235),1)</f>
        <v>0</v>
      </c>
      <c r="N282" s="4">
        <f>N((N191-SUM($J235:M235)&gt;=0))*ROUND(N191-SUM($J235:M235),1)</f>
        <v>0</v>
      </c>
      <c r="O282" s="4">
        <f>N((O191-SUM($J235:N235)&gt;=0))*ROUND(O191-SUM($J235:N235),1)</f>
        <v>0</v>
      </c>
      <c r="P282" s="4">
        <f>N((P191-SUM($J235:O235)&gt;=0))*ROUND(P191-SUM($J235:O235),1)</f>
        <v>0</v>
      </c>
      <c r="Q282" s="4">
        <f>N((Q191-SUM($J235:P235)&gt;=0))*ROUND(Q191-SUM($J235:P235),1)</f>
        <v>0</v>
      </c>
      <c r="R282" s="4">
        <f>N((R191-SUM($J235:Q235)&gt;=0))*ROUND(R191-SUM($J235:Q235),1)</f>
        <v>0</v>
      </c>
      <c r="S282" s="4">
        <f>N((S191-SUM($J235:R235)&gt;=0))*ROUND(S191-SUM($J235:R235),1)</f>
        <v>0</v>
      </c>
      <c r="T282" s="4">
        <f>N((T191-SUM($J235:S235)&gt;=0))*ROUND(T191-SUM($J235:S235),1)</f>
        <v>0</v>
      </c>
      <c r="U282" s="4">
        <f>N((U191-SUM($J235:T235)&gt;=0))*ROUND(U191-SUM($J235:T235),1)</f>
        <v>0</v>
      </c>
      <c r="V282" s="4">
        <f>N((V191-SUM($J235:U235)&gt;=0))*ROUND(V191-SUM($J235:U235),1)</f>
        <v>0</v>
      </c>
      <c r="W282" s="4">
        <f>N((W191-SUM($J235:V235)&gt;=0))*ROUND(W191-SUM($J235:V235),1)</f>
        <v>0</v>
      </c>
      <c r="X282" s="4">
        <f>N((X191-SUM($J235:W235)&gt;=0))*ROUND(X191-SUM($J235:W235),1)</f>
        <v>0</v>
      </c>
      <c r="Y282" s="4">
        <f>N((Y191-SUM($J235:X235)&gt;=0))*ROUND(Y191-SUM($J235:X235),1)</f>
        <v>0</v>
      </c>
      <c r="Z282" s="4">
        <f>N((Z191-SUM($J235:Y235)&gt;=0))*ROUND(Z191-SUM($J235:Y235),1)</f>
        <v>0</v>
      </c>
      <c r="AA282" s="4">
        <f>N((AA191-SUM($J235:Z235)&gt;=0))*ROUND(AA191-SUM($J235:Z235),1)</f>
        <v>0</v>
      </c>
      <c r="AB282" s="4">
        <f>N((AB191-SUM($J235:AA235)&gt;=0))*ROUND(AB191-SUM($J235:AA235),1)</f>
        <v>0</v>
      </c>
      <c r="AC282" s="4">
        <f>N((AC191-SUM($J235:AB235)&gt;=0))*ROUND(AC191-SUM($J235:AB235),1)</f>
        <v>0</v>
      </c>
      <c r="AD282" s="4">
        <f>N((AD191-SUM($J235:AC235)&gt;=0))*ROUND(AD191-SUM($J235:AC235),1)</f>
        <v>0</v>
      </c>
      <c r="AE282" s="4">
        <f>N((AE191-SUM($J235:AD235)&gt;=0))*ROUND(AE191-SUM($J235:AD235),1)</f>
        <v>0</v>
      </c>
      <c r="AF282" s="4">
        <f>N((AF191-SUM($J235:AE235)&gt;=0))*ROUND(AF191-SUM($J235:AE235),1)</f>
        <v>0</v>
      </c>
      <c r="AG282" s="4">
        <f>N((AG191-SUM($J235:AF235)&gt;=0))*ROUND(AG191-SUM($J235:AF235),1)</f>
        <v>0</v>
      </c>
      <c r="AH282" s="4">
        <f>N((AH191-SUM($J235:AG235)&gt;=0))*ROUND(AH191-SUM($J235:AG235),1)</f>
        <v>0</v>
      </c>
      <c r="AI282" s="4">
        <f>N((AI191-SUM($J235:AH235)&gt;=0))*ROUND(AI191-SUM($J235:AH235),1)</f>
        <v>0</v>
      </c>
      <c r="AJ282" s="4">
        <f>N((AJ191-SUM($J235:AI235)&gt;=0))*ROUND(AJ191-SUM($J235:AI235),1)</f>
        <v>0</v>
      </c>
      <c r="AK282" s="4">
        <f>N((AK191-SUM($J235:AJ235)&gt;=0))*ROUND(AK191-SUM($J235:AJ235),1)</f>
        <v>0</v>
      </c>
      <c r="AL282" s="4">
        <f>N((AL191-SUM($J235:AK235)&gt;=0))*ROUND(AL191-SUM($J235:AK235),1)</f>
        <v>0</v>
      </c>
      <c r="AM282" s="4">
        <f>N((AM191-SUM($J235:AL235)&gt;=0))*ROUND(AM191-SUM($J235:AL235),1)</f>
        <v>0</v>
      </c>
      <c r="AN282" s="4">
        <f>N((AN191-SUM($J235:AM235)&gt;=0))*ROUND(AN191-SUM($J235:AM235),1)</f>
        <v>0</v>
      </c>
      <c r="AO282" s="4">
        <f>N((AO191-SUM($J235:AN235)&gt;=0))*ROUND(AO191-SUM($J235:AN235),1)</f>
        <v>0</v>
      </c>
      <c r="AP282" s="4">
        <f>N((AP191-SUM($J235:AO235)&gt;=0))*ROUND(AP191-SUM($J235:AO235),1)</f>
        <v>0</v>
      </c>
      <c r="AQ282" s="4">
        <f>N((AQ191-SUM($J235:AP235)&gt;=0))*ROUND(AQ191-SUM($J235:AP235),1)</f>
        <v>0</v>
      </c>
      <c r="AR282" s="4">
        <f>N((AR191-SUM($J235:AQ235)&gt;=0))*ROUND(AR191-SUM($J235:AQ235),1)</f>
        <v>0</v>
      </c>
      <c r="AS282" s="4">
        <f>N((AS191-SUM($J235:AR235)&gt;=0))*ROUND(AS191-SUM($J235:AR235),1)</f>
        <v>0</v>
      </c>
      <c r="AT282" s="4">
        <f>N((AT191-SUM($J235:AS235)&gt;=0))*ROUND(AT191-SUM($J235:AS235),1)</f>
        <v>0</v>
      </c>
      <c r="AU282" s="4">
        <f>N((AU191-SUM($J235:AT235)&gt;=0))*ROUND(AU191-SUM($J235:AT235),1)</f>
        <v>0</v>
      </c>
      <c r="AV282" s="4">
        <f>N((AV191-SUM($J235:AU235)&gt;=0))*ROUND(AV191-SUM($J235:AU235),1)</f>
        <v>0</v>
      </c>
      <c r="AW282" s="4">
        <f>N((AW191-SUM($J235:AV235)&gt;=0))*ROUND(AW191-SUM($J235:AV235),1)</f>
        <v>0</v>
      </c>
      <c r="AX282" s="4">
        <f>N((AX191-SUM($J235:AW235)&gt;=0))*ROUND(AX191-SUM($J235:AW235),1)</f>
        <v>0</v>
      </c>
      <c r="AY282" s="4">
        <f>N((AY191-SUM($J235:AX235)&gt;=0))*ROUND(AY191-SUM($J235:AX235),1)</f>
        <v>0</v>
      </c>
      <c r="AZ282" s="4">
        <f>N((AZ191-SUM($J235:AY235)&gt;=0))*ROUND(AZ191-SUM($J235:AY235),1)</f>
        <v>0</v>
      </c>
      <c r="BA282" s="4">
        <f>N((BA191-SUM($J235:AZ235)&gt;=0))*ROUND(BA191-SUM($J235:AZ235),1)</f>
        <v>0</v>
      </c>
      <c r="BB282" s="4">
        <f>N((BB191-SUM($J235:BA235)&gt;=0))*ROUND(BB191-SUM($J235:BA235),1)</f>
        <v>0</v>
      </c>
      <c r="BC282" s="4">
        <f>N((BC191-SUM($J235:BB235)&gt;=0))*ROUND(BC191-SUM($J235:BB235),1)</f>
        <v>0</v>
      </c>
      <c r="BD282" s="4">
        <f>N((BD191-SUM($J235:BC235)&gt;=0))*ROUND(BD191-SUM($J235:BC235),1)</f>
        <v>0</v>
      </c>
      <c r="BE282" s="4">
        <f>N((BE191-SUM($J235:BD235)&gt;=0))*ROUND(BE191-SUM($J235:BD235),1)</f>
        <v>0</v>
      </c>
      <c r="BF282" s="4">
        <f>N((BF191-SUM($J235:BE235)&gt;=0))*ROUND(BF191-SUM($J235:BE235),1)</f>
        <v>0</v>
      </c>
      <c r="BG282" s="4">
        <f>N((BG191-SUM($J235:BF235)&gt;=0))*ROUND(BG191-SUM($J235:BF235),1)</f>
        <v>0</v>
      </c>
      <c r="BH282" s="4">
        <f>N((BH191-SUM($J235:BG235)&gt;=0))*ROUND(BH191-SUM($J235:BG235),1)</f>
        <v>0</v>
      </c>
      <c r="BI282" s="4">
        <f>N((BI191-SUM($J235:BH235)&gt;=0))*ROUND(BI191-SUM($J235:BH235),1)</f>
        <v>0</v>
      </c>
      <c r="BJ282" s="4">
        <f>N((BJ191-SUM($J235:BI235)&gt;=0))*ROUND(BJ191-SUM($J235:BI235),1)</f>
        <v>0</v>
      </c>
      <c r="BK282" s="4">
        <f>N((BK191-SUM($J235:BJ235)&gt;=0))*ROUND(BK191-SUM($J235:BJ235),1)</f>
        <v>0</v>
      </c>
      <c r="BL282" s="4">
        <f>N((BL191-SUM($J235:BK235)&gt;=0))*ROUND(BL191-SUM($J235:BK235),1)</f>
        <v>0</v>
      </c>
      <c r="BM282" s="4">
        <f>N((BM191-SUM($J235:BL235)&gt;=0))*ROUND(BM191-SUM($J235:BL235),1)</f>
        <v>0</v>
      </c>
      <c r="BN282" s="4">
        <f>N((BN191-SUM($J235:BM235)&gt;=0))*ROUND(BN191-SUM($J235:BM235),1)</f>
        <v>0</v>
      </c>
      <c r="BO282" s="4">
        <f>N((BO191-SUM($J235:BN235)&gt;=0))*ROUND(BO191-SUM($J235:BN235),1)</f>
        <v>0</v>
      </c>
      <c r="BP282" s="4">
        <f>N((BP191-SUM($J235:BO235)&gt;=0))*ROUND(BP191-SUM($J235:BO235),1)</f>
        <v>0</v>
      </c>
      <c r="BQ282" s="4">
        <f>N((BQ191-SUM($J235:BP235)&gt;=0))*ROUND(BQ191-SUM($J235:BP235),1)</f>
        <v>0</v>
      </c>
      <c r="BR282" s="4">
        <f>N((BR191-SUM($J235:BQ235)&gt;=0))*ROUND(BR191-SUM($J235:BQ235),1)</f>
        <v>0</v>
      </c>
      <c r="BS282" s="4">
        <f>N((BS191-SUM($J235:BR235)&gt;=0))*ROUND(BS191-SUM($J235:BR235),1)</f>
        <v>0</v>
      </c>
      <c r="BT282" s="4">
        <f>N((BT191-SUM($J235:BS235)&gt;=0))*ROUND(BT191-SUM($J235:BS235),1)</f>
        <v>0</v>
      </c>
      <c r="BU282" s="4">
        <f>N((BU191-SUM($J235:BT235)&gt;=0))*ROUND(BU191-SUM($J235:BT235),1)</f>
        <v>0</v>
      </c>
      <c r="BV282" s="4">
        <f>N((BV191-SUM($J235:BU235)&gt;=0))*ROUND(BV191-SUM($J235:BU235),1)</f>
        <v>0</v>
      </c>
      <c r="BW282" s="4">
        <f>N((BW191-SUM($J235:BV235)&gt;=0))*ROUND(BW191-SUM($J235:BV235),1)</f>
        <v>0</v>
      </c>
      <c r="BX282" s="4">
        <f>N((BX191-SUM($J235:BW235)&gt;=0))*ROUND(BX191-SUM($J235:BW235),1)</f>
        <v>0</v>
      </c>
      <c r="BY282" s="4">
        <f>N((BY191-SUM($J235:BX235)&gt;=0))*ROUND(BY191-SUM($J235:BX235),1)</f>
        <v>0</v>
      </c>
      <c r="BZ282" s="4">
        <f>N((BZ191-SUM($J235:BY235)&gt;=0))*ROUND(BZ191-SUM($J235:BY235),1)</f>
        <v>0</v>
      </c>
      <c r="CA282" s="4">
        <f>N((CA191-SUM($J235:BZ235)&gt;=0))*ROUND(CA191-SUM($J235:BZ235),1)</f>
        <v>0</v>
      </c>
      <c r="CB282" s="4">
        <f>N((CB191-SUM($J235:CA235)&gt;=0))*ROUND(CB191-SUM($J235:CA235),1)</f>
        <v>0</v>
      </c>
      <c r="CC282" s="4">
        <f>N((CC191-SUM($J235:CB235)&gt;=0))*ROUND(CC191-SUM($J235:CB235),1)</f>
        <v>0</v>
      </c>
      <c r="CD282" s="4">
        <f>N((CD191-SUM($J235:CC235)&gt;=0))*ROUND(CD191-SUM($J235:CC235),1)</f>
        <v>0</v>
      </c>
      <c r="CE282" s="4">
        <f>N((CE191-SUM($J235:CD235)&gt;=0))*ROUND(CE191-SUM($J235:CD235),1)</f>
        <v>0</v>
      </c>
      <c r="CF282" s="4">
        <f>N((CF191-SUM($J235:CE235)&gt;=0))*ROUND(CF191-SUM($J235:CE235),1)</f>
        <v>0</v>
      </c>
      <c r="CG282" s="4">
        <f>N((CG191-SUM($J235:CF235)&gt;=0))*ROUND(CG191-SUM($J235:CF235),1)</f>
        <v>0</v>
      </c>
      <c r="CH282" s="4">
        <f>N((CH191-SUM($J235:CG235)&gt;=0))*ROUND(CH191-SUM($J235:CG235),1)</f>
        <v>0</v>
      </c>
      <c r="CI282" s="4">
        <f>N((CI191-SUM($J235:CH235)&gt;=0))*ROUND(CI191-SUM($J235:CH235),1)</f>
        <v>0</v>
      </c>
      <c r="CJ282" s="4">
        <f>N((CJ191-SUM($J235:CI235)&gt;=0))*ROUND(CJ191-SUM($J235:CI235),1)</f>
        <v>0</v>
      </c>
      <c r="CK282" s="4">
        <f>N((CK191-SUM($J235:CJ235)&gt;=0))*ROUND(CK191-SUM($J235:CJ235),1)</f>
        <v>0</v>
      </c>
      <c r="CL282" s="4">
        <f>N((CL191-SUM($J235:CK235)&gt;=0))*ROUND(CL191-SUM($J235:CK235),1)</f>
        <v>0</v>
      </c>
      <c r="CM282" s="4">
        <f>N((CM191-SUM($J235:CL235)&gt;=0))*ROUND(CM191-SUM($J235:CL235),1)</f>
        <v>0</v>
      </c>
      <c r="CN282" s="4">
        <f>N((CN191-SUM($J235:CM235)&gt;=0))*ROUND(CN191-SUM($J235:CM235),1)</f>
        <v>0</v>
      </c>
      <c r="CO282" s="4">
        <f>N((CO191-SUM($J235:CN235)&gt;=0))*ROUND(CO191-SUM($J235:CN235),1)</f>
        <v>0</v>
      </c>
      <c r="CP282" s="4">
        <f>N((CP191-SUM($J235:CO235)&gt;=0))*ROUND(CP191-SUM($J235:CO235),1)</f>
        <v>0</v>
      </c>
      <c r="CQ282" s="4">
        <f>N((CQ191-SUM($J235:CP235)&gt;=0))*ROUND(CQ191-SUM($J235:CP235),1)</f>
        <v>0</v>
      </c>
      <c r="CR282" s="4">
        <f>N((CR191-SUM($J235:CQ235)&gt;=0))*ROUND(CR191-SUM($J235:CQ235),1)</f>
        <v>0</v>
      </c>
      <c r="CS282" s="4">
        <f>N((CS191-SUM($J235:CR235)&gt;=0))*ROUND(CS191-SUM($J235:CR235),1)</f>
        <v>0</v>
      </c>
      <c r="CT282" s="4">
        <f>N((CT191-SUM($J235:CS235)&gt;=0))*ROUND(CT191-SUM($J235:CS235),1)</f>
        <v>0</v>
      </c>
      <c r="CU282" s="4">
        <f>N((CU191-SUM($J235:CT235)&gt;=0))*ROUND(CU191-SUM($J235:CT235),1)</f>
        <v>0</v>
      </c>
      <c r="CV282" s="4">
        <f>N((CV191-SUM($J235:CU235)&gt;=0))*ROUND(CV191-SUM($J235:CU235),1)</f>
        <v>0</v>
      </c>
      <c r="CW282" s="4">
        <f>N((CW191-SUM($J235:CV235)&gt;=0))*ROUND(CW191-SUM($J235:CV235),1)</f>
        <v>0</v>
      </c>
      <c r="CX282" s="4">
        <f>N((CX191-SUM($J235:CW235)&gt;=0))*ROUND(CX191-SUM($J235:CW235),1)</f>
        <v>0</v>
      </c>
      <c r="CY282" s="4">
        <f>N((CY191-SUM($J235:CX235)&gt;=0))*ROUND(CY191-SUM($J235:CX235),1)</f>
        <v>0</v>
      </c>
      <c r="CZ282" s="4">
        <f>N((CZ191-SUM($J235:CY235)&gt;=0))*ROUND(CZ191-SUM($J235:CY235),1)</f>
        <v>0</v>
      </c>
      <c r="DA282" s="4">
        <f>N((DA191-SUM($J235:CZ235)&gt;=0))*ROUND(DA191-SUM($J235:CZ235),1)</f>
        <v>0</v>
      </c>
      <c r="DB282" s="4">
        <f>N((DB191-SUM($J235:DA235)&gt;=0))*ROUND(DB191-SUM($J235:DA235),1)</f>
        <v>0</v>
      </c>
      <c r="DC282" s="4">
        <f>N((DC191-SUM($J235:DB235)&gt;=0))*ROUND(DC191-SUM($J235:DB235),1)</f>
        <v>0</v>
      </c>
      <c r="DD282" s="4">
        <f>N((DD191-SUM($J235:DC235)&gt;=0))*ROUND(DD191-SUM($J235:DC235),1)</f>
        <v>0</v>
      </c>
      <c r="DE282" s="4">
        <f>N((DE191-SUM($J235:DD235)&gt;=0))*ROUND(DE191-SUM($J235:DD235),1)</f>
        <v>0</v>
      </c>
      <c r="DF282" s="4">
        <f>N((DF191-SUM($J235:DE235)&gt;=0))*ROUND(DF191-SUM($J235:DE235),1)</f>
        <v>0</v>
      </c>
      <c r="DG282" s="4">
        <f>N((DG191-SUM($J235:DF235)&gt;=0))*ROUND(DG191-SUM($J235:DF235),1)</f>
        <v>0</v>
      </c>
      <c r="DH282" s="4">
        <f>N((DH191-SUM($J235:DG235)&gt;=0))*ROUND(DH191-SUM($J235:DG235),1)</f>
        <v>0</v>
      </c>
      <c r="DI282" s="4">
        <f>N((DI191-SUM($J235:DH235)&gt;=0))*ROUND(DI191-SUM($J235:DH235),1)</f>
        <v>0</v>
      </c>
      <c r="DJ282" s="4">
        <f>N((DJ191-SUM($J235:DI235)&gt;=0))*ROUND(DJ191-SUM($J235:DI235),1)</f>
        <v>0</v>
      </c>
    </row>
    <row r="283" spans="2:114">
      <c r="B283" t="str">
        <f t="shared" si="85"/>
        <v>Создание / реконструкция объект №11</v>
      </c>
      <c r="G283" s="7" t="s">
        <v>0</v>
      </c>
      <c r="J283" s="4"/>
      <c r="K283" s="4">
        <f>N((K192-SUM($J236:J236)&gt;=0))*ROUND(K192-SUM($J236:J236),1)</f>
        <v>0</v>
      </c>
      <c r="L283" s="4">
        <f>N((L192-SUM($J236:K236)&gt;=0))*ROUND(L192-SUM($J236:K236),1)</f>
        <v>0</v>
      </c>
      <c r="M283" s="4">
        <f>N((M192-SUM($J236:L236)&gt;=0))*ROUND(M192-SUM($J236:L236),1)</f>
        <v>0</v>
      </c>
      <c r="N283" s="4">
        <f>N((N192-SUM($J236:M236)&gt;=0))*ROUND(N192-SUM($J236:M236),1)</f>
        <v>0</v>
      </c>
      <c r="O283" s="4">
        <f>N((O192-SUM($J236:N236)&gt;=0))*ROUND(O192-SUM($J236:N236),1)</f>
        <v>0</v>
      </c>
      <c r="P283" s="4">
        <f>N((P192-SUM($J236:O236)&gt;=0))*ROUND(P192-SUM($J236:O236),1)</f>
        <v>0</v>
      </c>
      <c r="Q283" s="4">
        <f>N((Q192-SUM($J236:P236)&gt;=0))*ROUND(Q192-SUM($J236:P236),1)</f>
        <v>0</v>
      </c>
      <c r="R283" s="4">
        <f>N((R192-SUM($J236:Q236)&gt;=0))*ROUND(R192-SUM($J236:Q236),1)</f>
        <v>0</v>
      </c>
      <c r="S283" s="4">
        <f>N((S192-SUM($J236:R236)&gt;=0))*ROUND(S192-SUM($J236:R236),1)</f>
        <v>0</v>
      </c>
      <c r="T283" s="4">
        <f>N((T192-SUM($J236:S236)&gt;=0))*ROUND(T192-SUM($J236:S236),1)</f>
        <v>0</v>
      </c>
      <c r="U283" s="4">
        <f>N((U192-SUM($J236:T236)&gt;=0))*ROUND(U192-SUM($J236:T236),1)</f>
        <v>0</v>
      </c>
      <c r="V283" s="4">
        <f>N((V192-SUM($J236:U236)&gt;=0))*ROUND(V192-SUM($J236:U236),1)</f>
        <v>0</v>
      </c>
      <c r="W283" s="4">
        <f>N((W192-SUM($J236:V236)&gt;=0))*ROUND(W192-SUM($J236:V236),1)</f>
        <v>0</v>
      </c>
      <c r="X283" s="4">
        <f>N((X192-SUM($J236:W236)&gt;=0))*ROUND(X192-SUM($J236:W236),1)</f>
        <v>0</v>
      </c>
      <c r="Y283" s="4">
        <f>N((Y192-SUM($J236:X236)&gt;=0))*ROUND(Y192-SUM($J236:X236),1)</f>
        <v>0</v>
      </c>
      <c r="Z283" s="4">
        <f>N((Z192-SUM($J236:Y236)&gt;=0))*ROUND(Z192-SUM($J236:Y236),1)</f>
        <v>0</v>
      </c>
      <c r="AA283" s="4">
        <f>N((AA192-SUM($J236:Z236)&gt;=0))*ROUND(AA192-SUM($J236:Z236),1)</f>
        <v>0</v>
      </c>
      <c r="AB283" s="4">
        <f>N((AB192-SUM($J236:AA236)&gt;=0))*ROUND(AB192-SUM($J236:AA236),1)</f>
        <v>0</v>
      </c>
      <c r="AC283" s="4">
        <f>N((AC192-SUM($J236:AB236)&gt;=0))*ROUND(AC192-SUM($J236:AB236),1)</f>
        <v>0</v>
      </c>
      <c r="AD283" s="4">
        <f>N((AD192-SUM($J236:AC236)&gt;=0))*ROUND(AD192-SUM($J236:AC236),1)</f>
        <v>0</v>
      </c>
      <c r="AE283" s="4">
        <f>N((AE192-SUM($J236:AD236)&gt;=0))*ROUND(AE192-SUM($J236:AD236),1)</f>
        <v>0</v>
      </c>
      <c r="AF283" s="4">
        <f>N((AF192-SUM($J236:AE236)&gt;=0))*ROUND(AF192-SUM($J236:AE236),1)</f>
        <v>0</v>
      </c>
      <c r="AG283" s="4">
        <f>N((AG192-SUM($J236:AF236)&gt;=0))*ROUND(AG192-SUM($J236:AF236),1)</f>
        <v>0</v>
      </c>
      <c r="AH283" s="4">
        <f>N((AH192-SUM($J236:AG236)&gt;=0))*ROUND(AH192-SUM($J236:AG236),1)</f>
        <v>0</v>
      </c>
      <c r="AI283" s="4">
        <f>N((AI192-SUM($J236:AH236)&gt;=0))*ROUND(AI192-SUM($J236:AH236),1)</f>
        <v>0</v>
      </c>
      <c r="AJ283" s="4">
        <f>N((AJ192-SUM($J236:AI236)&gt;=0))*ROUND(AJ192-SUM($J236:AI236),1)</f>
        <v>0</v>
      </c>
      <c r="AK283" s="4">
        <f>N((AK192-SUM($J236:AJ236)&gt;=0))*ROUND(AK192-SUM($J236:AJ236),1)</f>
        <v>0</v>
      </c>
      <c r="AL283" s="4">
        <f>N((AL192-SUM($J236:AK236)&gt;=0))*ROUND(AL192-SUM($J236:AK236),1)</f>
        <v>0</v>
      </c>
      <c r="AM283" s="4">
        <f>N((AM192-SUM($J236:AL236)&gt;=0))*ROUND(AM192-SUM($J236:AL236),1)</f>
        <v>0</v>
      </c>
      <c r="AN283" s="4">
        <f>N((AN192-SUM($J236:AM236)&gt;=0))*ROUND(AN192-SUM($J236:AM236),1)</f>
        <v>0</v>
      </c>
      <c r="AO283" s="4">
        <f>N((AO192-SUM($J236:AN236)&gt;=0))*ROUND(AO192-SUM($J236:AN236),1)</f>
        <v>0</v>
      </c>
      <c r="AP283" s="4">
        <f>N((AP192-SUM($J236:AO236)&gt;=0))*ROUND(AP192-SUM($J236:AO236),1)</f>
        <v>0</v>
      </c>
      <c r="AQ283" s="4">
        <f>N((AQ192-SUM($J236:AP236)&gt;=0))*ROUND(AQ192-SUM($J236:AP236),1)</f>
        <v>0</v>
      </c>
      <c r="AR283" s="4">
        <f>N((AR192-SUM($J236:AQ236)&gt;=0))*ROUND(AR192-SUM($J236:AQ236),1)</f>
        <v>0</v>
      </c>
      <c r="AS283" s="4">
        <f>N((AS192-SUM($J236:AR236)&gt;=0))*ROUND(AS192-SUM($J236:AR236),1)</f>
        <v>0</v>
      </c>
      <c r="AT283" s="4">
        <f>N((AT192-SUM($J236:AS236)&gt;=0))*ROUND(AT192-SUM($J236:AS236),1)</f>
        <v>0</v>
      </c>
      <c r="AU283" s="4">
        <f>N((AU192-SUM($J236:AT236)&gt;=0))*ROUND(AU192-SUM($J236:AT236),1)</f>
        <v>0</v>
      </c>
      <c r="AV283" s="4">
        <f>N((AV192-SUM($J236:AU236)&gt;=0))*ROUND(AV192-SUM($J236:AU236),1)</f>
        <v>0</v>
      </c>
      <c r="AW283" s="4">
        <f>N((AW192-SUM($J236:AV236)&gt;=0))*ROUND(AW192-SUM($J236:AV236),1)</f>
        <v>0</v>
      </c>
      <c r="AX283" s="4">
        <f>N((AX192-SUM($J236:AW236)&gt;=0))*ROUND(AX192-SUM($J236:AW236),1)</f>
        <v>0</v>
      </c>
      <c r="AY283" s="4">
        <f>N((AY192-SUM($J236:AX236)&gt;=0))*ROUND(AY192-SUM($J236:AX236),1)</f>
        <v>0</v>
      </c>
      <c r="AZ283" s="4">
        <f>N((AZ192-SUM($J236:AY236)&gt;=0))*ROUND(AZ192-SUM($J236:AY236),1)</f>
        <v>0</v>
      </c>
      <c r="BA283" s="4">
        <f>N((BA192-SUM($J236:AZ236)&gt;=0))*ROUND(BA192-SUM($J236:AZ236),1)</f>
        <v>0</v>
      </c>
      <c r="BB283" s="4">
        <f>N((BB192-SUM($J236:BA236)&gt;=0))*ROUND(BB192-SUM($J236:BA236),1)</f>
        <v>0</v>
      </c>
      <c r="BC283" s="4">
        <f>N((BC192-SUM($J236:BB236)&gt;=0))*ROUND(BC192-SUM($J236:BB236),1)</f>
        <v>0</v>
      </c>
      <c r="BD283" s="4">
        <f>N((BD192-SUM($J236:BC236)&gt;=0))*ROUND(BD192-SUM($J236:BC236),1)</f>
        <v>0</v>
      </c>
      <c r="BE283" s="4">
        <f>N((BE192-SUM($J236:BD236)&gt;=0))*ROUND(BE192-SUM($J236:BD236),1)</f>
        <v>0</v>
      </c>
      <c r="BF283" s="4">
        <f>N((BF192-SUM($J236:BE236)&gt;=0))*ROUND(BF192-SUM($J236:BE236),1)</f>
        <v>0</v>
      </c>
      <c r="BG283" s="4">
        <f>N((BG192-SUM($J236:BF236)&gt;=0))*ROUND(BG192-SUM($J236:BF236),1)</f>
        <v>0</v>
      </c>
      <c r="BH283" s="4">
        <f>N((BH192-SUM($J236:BG236)&gt;=0))*ROUND(BH192-SUM($J236:BG236),1)</f>
        <v>0</v>
      </c>
      <c r="BI283" s="4">
        <f>N((BI192-SUM($J236:BH236)&gt;=0))*ROUND(BI192-SUM($J236:BH236),1)</f>
        <v>0</v>
      </c>
      <c r="BJ283" s="4">
        <f>N((BJ192-SUM($J236:BI236)&gt;=0))*ROUND(BJ192-SUM($J236:BI236),1)</f>
        <v>0</v>
      </c>
      <c r="BK283" s="4">
        <f>N((BK192-SUM($J236:BJ236)&gt;=0))*ROUND(BK192-SUM($J236:BJ236),1)</f>
        <v>0</v>
      </c>
      <c r="BL283" s="4">
        <f>N((BL192-SUM($J236:BK236)&gt;=0))*ROUND(BL192-SUM($J236:BK236),1)</f>
        <v>0</v>
      </c>
      <c r="BM283" s="4">
        <f>N((BM192-SUM($J236:BL236)&gt;=0))*ROUND(BM192-SUM($J236:BL236),1)</f>
        <v>0</v>
      </c>
      <c r="BN283" s="4">
        <f>N((BN192-SUM($J236:BM236)&gt;=0))*ROUND(BN192-SUM($J236:BM236),1)</f>
        <v>0</v>
      </c>
      <c r="BO283" s="4">
        <f>N((BO192-SUM($J236:BN236)&gt;=0))*ROUND(BO192-SUM($J236:BN236),1)</f>
        <v>0</v>
      </c>
      <c r="BP283" s="4">
        <f>N((BP192-SUM($J236:BO236)&gt;=0))*ROUND(BP192-SUM($J236:BO236),1)</f>
        <v>0</v>
      </c>
      <c r="BQ283" s="4">
        <f>N((BQ192-SUM($J236:BP236)&gt;=0))*ROUND(BQ192-SUM($J236:BP236),1)</f>
        <v>0</v>
      </c>
      <c r="BR283" s="4">
        <f>N((BR192-SUM($J236:BQ236)&gt;=0))*ROUND(BR192-SUM($J236:BQ236),1)</f>
        <v>0</v>
      </c>
      <c r="BS283" s="4">
        <f>N((BS192-SUM($J236:BR236)&gt;=0))*ROUND(BS192-SUM($J236:BR236),1)</f>
        <v>0</v>
      </c>
      <c r="BT283" s="4">
        <f>N((BT192-SUM($J236:BS236)&gt;=0))*ROUND(BT192-SUM($J236:BS236),1)</f>
        <v>0</v>
      </c>
      <c r="BU283" s="4">
        <f>N((BU192-SUM($J236:BT236)&gt;=0))*ROUND(BU192-SUM($J236:BT236),1)</f>
        <v>0</v>
      </c>
      <c r="BV283" s="4">
        <f>N((BV192-SUM($J236:BU236)&gt;=0))*ROUND(BV192-SUM($J236:BU236),1)</f>
        <v>0</v>
      </c>
      <c r="BW283" s="4">
        <f>N((BW192-SUM($J236:BV236)&gt;=0))*ROUND(BW192-SUM($J236:BV236),1)</f>
        <v>0</v>
      </c>
      <c r="BX283" s="4">
        <f>N((BX192-SUM($J236:BW236)&gt;=0))*ROUND(BX192-SUM($J236:BW236),1)</f>
        <v>0</v>
      </c>
      <c r="BY283" s="4">
        <f>N((BY192-SUM($J236:BX236)&gt;=0))*ROUND(BY192-SUM($J236:BX236),1)</f>
        <v>0</v>
      </c>
      <c r="BZ283" s="4">
        <f>N((BZ192-SUM($J236:BY236)&gt;=0))*ROUND(BZ192-SUM($J236:BY236),1)</f>
        <v>0</v>
      </c>
      <c r="CA283" s="4">
        <f>N((CA192-SUM($J236:BZ236)&gt;=0))*ROUND(CA192-SUM($J236:BZ236),1)</f>
        <v>0</v>
      </c>
      <c r="CB283" s="4">
        <f>N((CB192-SUM($J236:CA236)&gt;=0))*ROUND(CB192-SUM($J236:CA236),1)</f>
        <v>0</v>
      </c>
      <c r="CC283" s="4">
        <f>N((CC192-SUM($J236:CB236)&gt;=0))*ROUND(CC192-SUM($J236:CB236),1)</f>
        <v>0</v>
      </c>
      <c r="CD283" s="4">
        <f>N((CD192-SUM($J236:CC236)&gt;=0))*ROUND(CD192-SUM($J236:CC236),1)</f>
        <v>0</v>
      </c>
      <c r="CE283" s="4">
        <f>N((CE192-SUM($J236:CD236)&gt;=0))*ROUND(CE192-SUM($J236:CD236),1)</f>
        <v>0</v>
      </c>
      <c r="CF283" s="4">
        <f>N((CF192-SUM($J236:CE236)&gt;=0))*ROUND(CF192-SUM($J236:CE236),1)</f>
        <v>0</v>
      </c>
      <c r="CG283" s="4">
        <f>N((CG192-SUM($J236:CF236)&gt;=0))*ROUND(CG192-SUM($J236:CF236),1)</f>
        <v>0</v>
      </c>
      <c r="CH283" s="4">
        <f>N((CH192-SUM($J236:CG236)&gt;=0))*ROUND(CH192-SUM($J236:CG236),1)</f>
        <v>0</v>
      </c>
      <c r="CI283" s="4">
        <f>N((CI192-SUM($J236:CH236)&gt;=0))*ROUND(CI192-SUM($J236:CH236),1)</f>
        <v>0</v>
      </c>
      <c r="CJ283" s="4">
        <f>N((CJ192-SUM($J236:CI236)&gt;=0))*ROUND(CJ192-SUM($J236:CI236),1)</f>
        <v>0</v>
      </c>
      <c r="CK283" s="4">
        <f>N((CK192-SUM($J236:CJ236)&gt;=0))*ROUND(CK192-SUM($J236:CJ236),1)</f>
        <v>0</v>
      </c>
      <c r="CL283" s="4">
        <f>N((CL192-SUM($J236:CK236)&gt;=0))*ROUND(CL192-SUM($J236:CK236),1)</f>
        <v>0</v>
      </c>
      <c r="CM283" s="4">
        <f>N((CM192-SUM($J236:CL236)&gt;=0))*ROUND(CM192-SUM($J236:CL236),1)</f>
        <v>0</v>
      </c>
      <c r="CN283" s="4">
        <f>N((CN192-SUM($J236:CM236)&gt;=0))*ROUND(CN192-SUM($J236:CM236),1)</f>
        <v>0</v>
      </c>
      <c r="CO283" s="4">
        <f>N((CO192-SUM($J236:CN236)&gt;=0))*ROUND(CO192-SUM($J236:CN236),1)</f>
        <v>0</v>
      </c>
      <c r="CP283" s="4">
        <f>N((CP192-SUM($J236:CO236)&gt;=0))*ROUND(CP192-SUM($J236:CO236),1)</f>
        <v>0</v>
      </c>
      <c r="CQ283" s="4">
        <f>N((CQ192-SUM($J236:CP236)&gt;=0))*ROUND(CQ192-SUM($J236:CP236),1)</f>
        <v>0</v>
      </c>
      <c r="CR283" s="4">
        <f>N((CR192-SUM($J236:CQ236)&gt;=0))*ROUND(CR192-SUM($J236:CQ236),1)</f>
        <v>0</v>
      </c>
      <c r="CS283" s="4">
        <f>N((CS192-SUM($J236:CR236)&gt;=0))*ROUND(CS192-SUM($J236:CR236),1)</f>
        <v>0</v>
      </c>
      <c r="CT283" s="4">
        <f>N((CT192-SUM($J236:CS236)&gt;=0))*ROUND(CT192-SUM($J236:CS236),1)</f>
        <v>0</v>
      </c>
      <c r="CU283" s="4">
        <f>N((CU192-SUM($J236:CT236)&gt;=0))*ROUND(CU192-SUM($J236:CT236),1)</f>
        <v>0</v>
      </c>
      <c r="CV283" s="4">
        <f>N((CV192-SUM($J236:CU236)&gt;=0))*ROUND(CV192-SUM($J236:CU236),1)</f>
        <v>0</v>
      </c>
      <c r="CW283" s="4">
        <f>N((CW192-SUM($J236:CV236)&gt;=0))*ROUND(CW192-SUM($J236:CV236),1)</f>
        <v>0</v>
      </c>
      <c r="CX283" s="4">
        <f>N((CX192-SUM($J236:CW236)&gt;=0))*ROUND(CX192-SUM($J236:CW236),1)</f>
        <v>0</v>
      </c>
      <c r="CY283" s="4">
        <f>N((CY192-SUM($J236:CX236)&gt;=0))*ROUND(CY192-SUM($J236:CX236),1)</f>
        <v>0</v>
      </c>
      <c r="CZ283" s="4">
        <f>N((CZ192-SUM($J236:CY236)&gt;=0))*ROUND(CZ192-SUM($J236:CY236),1)</f>
        <v>0</v>
      </c>
      <c r="DA283" s="4">
        <f>N((DA192-SUM($J236:CZ236)&gt;=0))*ROUND(DA192-SUM($J236:CZ236),1)</f>
        <v>0</v>
      </c>
      <c r="DB283" s="4">
        <f>N((DB192-SUM($J236:DA236)&gt;=0))*ROUND(DB192-SUM($J236:DA236),1)</f>
        <v>0</v>
      </c>
      <c r="DC283" s="4">
        <f>N((DC192-SUM($J236:DB236)&gt;=0))*ROUND(DC192-SUM($J236:DB236),1)</f>
        <v>0</v>
      </c>
      <c r="DD283" s="4">
        <f>N((DD192-SUM($J236:DC236)&gt;=0))*ROUND(DD192-SUM($J236:DC236),1)</f>
        <v>0</v>
      </c>
      <c r="DE283" s="4">
        <f>N((DE192-SUM($J236:DD236)&gt;=0))*ROUND(DE192-SUM($J236:DD236),1)</f>
        <v>0</v>
      </c>
      <c r="DF283" s="4">
        <f>N((DF192-SUM($J236:DE236)&gt;=0))*ROUND(DF192-SUM($J236:DE236),1)</f>
        <v>0</v>
      </c>
      <c r="DG283" s="4">
        <f>N((DG192-SUM($J236:DF236)&gt;=0))*ROUND(DG192-SUM($J236:DF236),1)</f>
        <v>0</v>
      </c>
      <c r="DH283" s="4">
        <f>N((DH192-SUM($J236:DG236)&gt;=0))*ROUND(DH192-SUM($J236:DG236),1)</f>
        <v>0</v>
      </c>
      <c r="DI283" s="4">
        <f>N((DI192-SUM($J236:DH236)&gt;=0))*ROUND(DI192-SUM($J236:DH236),1)</f>
        <v>0</v>
      </c>
      <c r="DJ283" s="4">
        <f>N((DJ192-SUM($J236:DI236)&gt;=0))*ROUND(DJ192-SUM($J236:DI236),1)</f>
        <v>0</v>
      </c>
    </row>
    <row r="284" spans="2:114">
      <c r="B284" t="str">
        <f t="shared" si="85"/>
        <v>Создание / реконструкция объект №12</v>
      </c>
      <c r="G284" s="7" t="s">
        <v>0</v>
      </c>
      <c r="J284" s="4"/>
      <c r="K284" s="4">
        <f>N((K193-SUM($J237:J237)&gt;=0))*ROUND(K193-SUM($J237:J237),1)</f>
        <v>0</v>
      </c>
      <c r="L284" s="4">
        <f>N((L193-SUM($J237:K237)&gt;=0))*ROUND(L193-SUM($J237:K237),1)</f>
        <v>0</v>
      </c>
      <c r="M284" s="4">
        <f>N((M193-SUM($J237:L237)&gt;=0))*ROUND(M193-SUM($J237:L237),1)</f>
        <v>0</v>
      </c>
      <c r="N284" s="4">
        <f>N((N193-SUM($J237:M237)&gt;=0))*ROUND(N193-SUM($J237:M237),1)</f>
        <v>0</v>
      </c>
      <c r="O284" s="4">
        <f>N((O193-SUM($J237:N237)&gt;=0))*ROUND(O193-SUM($J237:N237),1)</f>
        <v>0</v>
      </c>
      <c r="P284" s="4">
        <f>N((P193-SUM($J237:O237)&gt;=0))*ROUND(P193-SUM($J237:O237),1)</f>
        <v>0</v>
      </c>
      <c r="Q284" s="4">
        <f>N((Q193-SUM($J237:P237)&gt;=0))*ROUND(Q193-SUM($J237:P237),1)</f>
        <v>0</v>
      </c>
      <c r="R284" s="4">
        <f>N((R193-SUM($J237:Q237)&gt;=0))*ROUND(R193-SUM($J237:Q237),1)</f>
        <v>0</v>
      </c>
      <c r="S284" s="4">
        <f>N((S193-SUM($J237:R237)&gt;=0))*ROUND(S193-SUM($J237:R237),1)</f>
        <v>0</v>
      </c>
      <c r="T284" s="4">
        <f>N((T193-SUM($J237:S237)&gt;=0))*ROUND(T193-SUM($J237:S237),1)</f>
        <v>0</v>
      </c>
      <c r="U284" s="4">
        <f>N((U193-SUM($J237:T237)&gt;=0))*ROUND(U193-SUM($J237:T237),1)</f>
        <v>0</v>
      </c>
      <c r="V284" s="4">
        <f>N((V193-SUM($J237:U237)&gt;=0))*ROUND(V193-SUM($J237:U237),1)</f>
        <v>0</v>
      </c>
      <c r="W284" s="4">
        <f>N((W193-SUM($J237:V237)&gt;=0))*ROUND(W193-SUM($J237:V237),1)</f>
        <v>0</v>
      </c>
      <c r="X284" s="4">
        <f>N((X193-SUM($J237:W237)&gt;=0))*ROUND(X193-SUM($J237:W237),1)</f>
        <v>0</v>
      </c>
      <c r="Y284" s="4">
        <f>N((Y193-SUM($J237:X237)&gt;=0))*ROUND(Y193-SUM($J237:X237),1)</f>
        <v>0</v>
      </c>
      <c r="Z284" s="4">
        <f>N((Z193-SUM($J237:Y237)&gt;=0))*ROUND(Z193-SUM($J237:Y237),1)</f>
        <v>0</v>
      </c>
      <c r="AA284" s="4">
        <f>N((AA193-SUM($J237:Z237)&gt;=0))*ROUND(AA193-SUM($J237:Z237),1)</f>
        <v>0</v>
      </c>
      <c r="AB284" s="4">
        <f>N((AB193-SUM($J237:AA237)&gt;=0))*ROUND(AB193-SUM($J237:AA237),1)</f>
        <v>0</v>
      </c>
      <c r="AC284" s="4">
        <f>N((AC193-SUM($J237:AB237)&gt;=0))*ROUND(AC193-SUM($J237:AB237),1)</f>
        <v>0</v>
      </c>
      <c r="AD284" s="4">
        <f>N((AD193-SUM($J237:AC237)&gt;=0))*ROUND(AD193-SUM($J237:AC237),1)</f>
        <v>0</v>
      </c>
      <c r="AE284" s="4">
        <f>N((AE193-SUM($J237:AD237)&gt;=0))*ROUND(AE193-SUM($J237:AD237),1)</f>
        <v>0</v>
      </c>
      <c r="AF284" s="4">
        <f>N((AF193-SUM($J237:AE237)&gt;=0))*ROUND(AF193-SUM($J237:AE237),1)</f>
        <v>0</v>
      </c>
      <c r="AG284" s="4">
        <f>N((AG193-SUM($J237:AF237)&gt;=0))*ROUND(AG193-SUM($J237:AF237),1)</f>
        <v>0</v>
      </c>
      <c r="AH284" s="4">
        <f>N((AH193-SUM($J237:AG237)&gt;=0))*ROUND(AH193-SUM($J237:AG237),1)</f>
        <v>0</v>
      </c>
      <c r="AI284" s="4">
        <f>N((AI193-SUM($J237:AH237)&gt;=0))*ROUND(AI193-SUM($J237:AH237),1)</f>
        <v>0</v>
      </c>
      <c r="AJ284" s="4">
        <f>N((AJ193-SUM($J237:AI237)&gt;=0))*ROUND(AJ193-SUM($J237:AI237),1)</f>
        <v>0</v>
      </c>
      <c r="AK284" s="4">
        <f>N((AK193-SUM($J237:AJ237)&gt;=0))*ROUND(AK193-SUM($J237:AJ237),1)</f>
        <v>0</v>
      </c>
      <c r="AL284" s="4">
        <f>N((AL193-SUM($J237:AK237)&gt;=0))*ROUND(AL193-SUM($J237:AK237),1)</f>
        <v>0</v>
      </c>
      <c r="AM284" s="4">
        <f>N((AM193-SUM($J237:AL237)&gt;=0))*ROUND(AM193-SUM($J237:AL237),1)</f>
        <v>0</v>
      </c>
      <c r="AN284" s="4">
        <f>N((AN193-SUM($J237:AM237)&gt;=0))*ROUND(AN193-SUM($J237:AM237),1)</f>
        <v>0</v>
      </c>
      <c r="AO284" s="4">
        <f>N((AO193-SUM($J237:AN237)&gt;=0))*ROUND(AO193-SUM($J237:AN237),1)</f>
        <v>0</v>
      </c>
      <c r="AP284" s="4">
        <f>N((AP193-SUM($J237:AO237)&gt;=0))*ROUND(AP193-SUM($J237:AO237),1)</f>
        <v>0</v>
      </c>
      <c r="AQ284" s="4">
        <f>N((AQ193-SUM($J237:AP237)&gt;=0))*ROUND(AQ193-SUM($J237:AP237),1)</f>
        <v>0</v>
      </c>
      <c r="AR284" s="4">
        <f>N((AR193-SUM($J237:AQ237)&gt;=0))*ROUND(AR193-SUM($J237:AQ237),1)</f>
        <v>0</v>
      </c>
      <c r="AS284" s="4">
        <f>N((AS193-SUM($J237:AR237)&gt;=0))*ROUND(AS193-SUM($J237:AR237),1)</f>
        <v>0</v>
      </c>
      <c r="AT284" s="4">
        <f>N((AT193-SUM($J237:AS237)&gt;=0))*ROUND(AT193-SUM($J237:AS237),1)</f>
        <v>0</v>
      </c>
      <c r="AU284" s="4">
        <f>N((AU193-SUM($J237:AT237)&gt;=0))*ROUND(AU193-SUM($J237:AT237),1)</f>
        <v>0</v>
      </c>
      <c r="AV284" s="4">
        <f>N((AV193-SUM($J237:AU237)&gt;=0))*ROUND(AV193-SUM($J237:AU237),1)</f>
        <v>0</v>
      </c>
      <c r="AW284" s="4">
        <f>N((AW193-SUM($J237:AV237)&gt;=0))*ROUND(AW193-SUM($J237:AV237),1)</f>
        <v>0</v>
      </c>
      <c r="AX284" s="4">
        <f>N((AX193-SUM($J237:AW237)&gt;=0))*ROUND(AX193-SUM($J237:AW237),1)</f>
        <v>0</v>
      </c>
      <c r="AY284" s="4">
        <f>N((AY193-SUM($J237:AX237)&gt;=0))*ROUND(AY193-SUM($J237:AX237),1)</f>
        <v>0</v>
      </c>
      <c r="AZ284" s="4">
        <f>N((AZ193-SUM($J237:AY237)&gt;=0))*ROUND(AZ193-SUM($J237:AY237),1)</f>
        <v>0</v>
      </c>
      <c r="BA284" s="4">
        <f>N((BA193-SUM($J237:AZ237)&gt;=0))*ROUND(BA193-SUM($J237:AZ237),1)</f>
        <v>0</v>
      </c>
      <c r="BB284" s="4">
        <f>N((BB193-SUM($J237:BA237)&gt;=0))*ROUND(BB193-SUM($J237:BA237),1)</f>
        <v>0</v>
      </c>
      <c r="BC284" s="4">
        <f>N((BC193-SUM($J237:BB237)&gt;=0))*ROUND(BC193-SUM($J237:BB237),1)</f>
        <v>0</v>
      </c>
      <c r="BD284" s="4">
        <f>N((BD193-SUM($J237:BC237)&gt;=0))*ROUND(BD193-SUM($J237:BC237),1)</f>
        <v>0</v>
      </c>
      <c r="BE284" s="4">
        <f>N((BE193-SUM($J237:BD237)&gt;=0))*ROUND(BE193-SUM($J237:BD237),1)</f>
        <v>0</v>
      </c>
      <c r="BF284" s="4">
        <f>N((BF193-SUM($J237:BE237)&gt;=0))*ROUND(BF193-SUM($J237:BE237),1)</f>
        <v>0</v>
      </c>
      <c r="BG284" s="4">
        <f>N((BG193-SUM($J237:BF237)&gt;=0))*ROUND(BG193-SUM($J237:BF237),1)</f>
        <v>0</v>
      </c>
      <c r="BH284" s="4">
        <f>N((BH193-SUM($J237:BG237)&gt;=0))*ROUND(BH193-SUM($J237:BG237),1)</f>
        <v>0</v>
      </c>
      <c r="BI284" s="4">
        <f>N((BI193-SUM($J237:BH237)&gt;=0))*ROUND(BI193-SUM($J237:BH237),1)</f>
        <v>0</v>
      </c>
      <c r="BJ284" s="4">
        <f>N((BJ193-SUM($J237:BI237)&gt;=0))*ROUND(BJ193-SUM($J237:BI237),1)</f>
        <v>0</v>
      </c>
      <c r="BK284" s="4">
        <f>N((BK193-SUM($J237:BJ237)&gt;=0))*ROUND(BK193-SUM($J237:BJ237),1)</f>
        <v>0</v>
      </c>
      <c r="BL284" s="4">
        <f>N((BL193-SUM($J237:BK237)&gt;=0))*ROUND(BL193-SUM($J237:BK237),1)</f>
        <v>0</v>
      </c>
      <c r="BM284" s="4">
        <f>N((BM193-SUM($J237:BL237)&gt;=0))*ROUND(BM193-SUM($J237:BL237),1)</f>
        <v>0</v>
      </c>
      <c r="BN284" s="4">
        <f>N((BN193-SUM($J237:BM237)&gt;=0))*ROUND(BN193-SUM($J237:BM237),1)</f>
        <v>0</v>
      </c>
      <c r="BO284" s="4">
        <f>N((BO193-SUM($J237:BN237)&gt;=0))*ROUND(BO193-SUM($J237:BN237),1)</f>
        <v>0</v>
      </c>
      <c r="BP284" s="4">
        <f>N((BP193-SUM($J237:BO237)&gt;=0))*ROUND(BP193-SUM($J237:BO237),1)</f>
        <v>0</v>
      </c>
      <c r="BQ284" s="4">
        <f>N((BQ193-SUM($J237:BP237)&gt;=0))*ROUND(BQ193-SUM($J237:BP237),1)</f>
        <v>0</v>
      </c>
      <c r="BR284" s="4">
        <f>N((BR193-SUM($J237:BQ237)&gt;=0))*ROUND(BR193-SUM($J237:BQ237),1)</f>
        <v>0</v>
      </c>
      <c r="BS284" s="4">
        <f>N((BS193-SUM($J237:BR237)&gt;=0))*ROUND(BS193-SUM($J237:BR237),1)</f>
        <v>0</v>
      </c>
      <c r="BT284" s="4">
        <f>N((BT193-SUM($J237:BS237)&gt;=0))*ROUND(BT193-SUM($J237:BS237),1)</f>
        <v>0</v>
      </c>
      <c r="BU284" s="4">
        <f>N((BU193-SUM($J237:BT237)&gt;=0))*ROUND(BU193-SUM($J237:BT237),1)</f>
        <v>0</v>
      </c>
      <c r="BV284" s="4">
        <f>N((BV193-SUM($J237:BU237)&gt;=0))*ROUND(BV193-SUM($J237:BU237),1)</f>
        <v>0</v>
      </c>
      <c r="BW284" s="4">
        <f>N((BW193-SUM($J237:BV237)&gt;=0))*ROUND(BW193-SUM($J237:BV237),1)</f>
        <v>0</v>
      </c>
      <c r="BX284" s="4">
        <f>N((BX193-SUM($J237:BW237)&gt;=0))*ROUND(BX193-SUM($J237:BW237),1)</f>
        <v>0</v>
      </c>
      <c r="BY284" s="4">
        <f>N((BY193-SUM($J237:BX237)&gt;=0))*ROUND(BY193-SUM($J237:BX237),1)</f>
        <v>0</v>
      </c>
      <c r="BZ284" s="4">
        <f>N((BZ193-SUM($J237:BY237)&gt;=0))*ROUND(BZ193-SUM($J237:BY237),1)</f>
        <v>0</v>
      </c>
      <c r="CA284" s="4">
        <f>N((CA193-SUM($J237:BZ237)&gt;=0))*ROUND(CA193-SUM($J237:BZ237),1)</f>
        <v>0</v>
      </c>
      <c r="CB284" s="4">
        <f>N((CB193-SUM($J237:CA237)&gt;=0))*ROUND(CB193-SUM($J237:CA237),1)</f>
        <v>0</v>
      </c>
      <c r="CC284" s="4">
        <f>N((CC193-SUM($J237:CB237)&gt;=0))*ROUND(CC193-SUM($J237:CB237),1)</f>
        <v>0</v>
      </c>
      <c r="CD284" s="4">
        <f>N((CD193-SUM($J237:CC237)&gt;=0))*ROUND(CD193-SUM($J237:CC237),1)</f>
        <v>0</v>
      </c>
      <c r="CE284" s="4">
        <f>N((CE193-SUM($J237:CD237)&gt;=0))*ROUND(CE193-SUM($J237:CD237),1)</f>
        <v>0</v>
      </c>
      <c r="CF284" s="4">
        <f>N((CF193-SUM($J237:CE237)&gt;=0))*ROUND(CF193-SUM($J237:CE237),1)</f>
        <v>0</v>
      </c>
      <c r="CG284" s="4">
        <f>N((CG193-SUM($J237:CF237)&gt;=0))*ROUND(CG193-SUM($J237:CF237),1)</f>
        <v>0</v>
      </c>
      <c r="CH284" s="4">
        <f>N((CH193-SUM($J237:CG237)&gt;=0))*ROUND(CH193-SUM($J237:CG237),1)</f>
        <v>0</v>
      </c>
      <c r="CI284" s="4">
        <f>N((CI193-SUM($J237:CH237)&gt;=0))*ROUND(CI193-SUM($J237:CH237),1)</f>
        <v>0</v>
      </c>
      <c r="CJ284" s="4">
        <f>N((CJ193-SUM($J237:CI237)&gt;=0))*ROUND(CJ193-SUM($J237:CI237),1)</f>
        <v>0</v>
      </c>
      <c r="CK284" s="4">
        <f>N((CK193-SUM($J237:CJ237)&gt;=0))*ROUND(CK193-SUM($J237:CJ237),1)</f>
        <v>0</v>
      </c>
      <c r="CL284" s="4">
        <f>N((CL193-SUM($J237:CK237)&gt;=0))*ROUND(CL193-SUM($J237:CK237),1)</f>
        <v>0</v>
      </c>
      <c r="CM284" s="4">
        <f>N((CM193-SUM($J237:CL237)&gt;=0))*ROUND(CM193-SUM($J237:CL237),1)</f>
        <v>0</v>
      </c>
      <c r="CN284" s="4">
        <f>N((CN193-SUM($J237:CM237)&gt;=0))*ROUND(CN193-SUM($J237:CM237),1)</f>
        <v>0</v>
      </c>
      <c r="CO284" s="4">
        <f>N((CO193-SUM($J237:CN237)&gt;=0))*ROUND(CO193-SUM($J237:CN237),1)</f>
        <v>0</v>
      </c>
      <c r="CP284" s="4">
        <f>N((CP193-SUM($J237:CO237)&gt;=0))*ROUND(CP193-SUM($J237:CO237),1)</f>
        <v>0</v>
      </c>
      <c r="CQ284" s="4">
        <f>N((CQ193-SUM($J237:CP237)&gt;=0))*ROUND(CQ193-SUM($J237:CP237),1)</f>
        <v>0</v>
      </c>
      <c r="CR284" s="4">
        <f>N((CR193-SUM($J237:CQ237)&gt;=0))*ROUND(CR193-SUM($J237:CQ237),1)</f>
        <v>0</v>
      </c>
      <c r="CS284" s="4">
        <f>N((CS193-SUM($J237:CR237)&gt;=0))*ROUND(CS193-SUM($J237:CR237),1)</f>
        <v>0</v>
      </c>
      <c r="CT284" s="4">
        <f>N((CT193-SUM($J237:CS237)&gt;=0))*ROUND(CT193-SUM($J237:CS237),1)</f>
        <v>0</v>
      </c>
      <c r="CU284" s="4">
        <f>N((CU193-SUM($J237:CT237)&gt;=0))*ROUND(CU193-SUM($J237:CT237),1)</f>
        <v>0</v>
      </c>
      <c r="CV284" s="4">
        <f>N((CV193-SUM($J237:CU237)&gt;=0))*ROUND(CV193-SUM($J237:CU237),1)</f>
        <v>0</v>
      </c>
      <c r="CW284" s="4">
        <f>N((CW193-SUM($J237:CV237)&gt;=0))*ROUND(CW193-SUM($J237:CV237),1)</f>
        <v>0</v>
      </c>
      <c r="CX284" s="4">
        <f>N((CX193-SUM($J237:CW237)&gt;=0))*ROUND(CX193-SUM($J237:CW237),1)</f>
        <v>0</v>
      </c>
      <c r="CY284" s="4">
        <f>N((CY193-SUM($J237:CX237)&gt;=0))*ROUND(CY193-SUM($J237:CX237),1)</f>
        <v>0</v>
      </c>
      <c r="CZ284" s="4">
        <f>N((CZ193-SUM($J237:CY237)&gt;=0))*ROUND(CZ193-SUM($J237:CY237),1)</f>
        <v>0</v>
      </c>
      <c r="DA284" s="4">
        <f>N((DA193-SUM($J237:CZ237)&gt;=0))*ROUND(DA193-SUM($J237:CZ237),1)</f>
        <v>0</v>
      </c>
      <c r="DB284" s="4">
        <f>N((DB193-SUM($J237:DA237)&gt;=0))*ROUND(DB193-SUM($J237:DA237),1)</f>
        <v>0</v>
      </c>
      <c r="DC284" s="4">
        <f>N((DC193-SUM($J237:DB237)&gt;=0))*ROUND(DC193-SUM($J237:DB237),1)</f>
        <v>0</v>
      </c>
      <c r="DD284" s="4">
        <f>N((DD193-SUM($J237:DC237)&gt;=0))*ROUND(DD193-SUM($J237:DC237),1)</f>
        <v>0</v>
      </c>
      <c r="DE284" s="4">
        <f>N((DE193-SUM($J237:DD237)&gt;=0))*ROUND(DE193-SUM($J237:DD237),1)</f>
        <v>0</v>
      </c>
      <c r="DF284" s="4">
        <f>N((DF193-SUM($J237:DE237)&gt;=0))*ROUND(DF193-SUM($J237:DE237),1)</f>
        <v>0</v>
      </c>
      <c r="DG284" s="4">
        <f>N((DG193-SUM($J237:DF237)&gt;=0))*ROUND(DG193-SUM($J237:DF237),1)</f>
        <v>0</v>
      </c>
      <c r="DH284" s="4">
        <f>N((DH193-SUM($J237:DG237)&gt;=0))*ROUND(DH193-SUM($J237:DG237),1)</f>
        <v>0</v>
      </c>
      <c r="DI284" s="4">
        <f>N((DI193-SUM($J237:DH237)&gt;=0))*ROUND(DI193-SUM($J237:DH237),1)</f>
        <v>0</v>
      </c>
      <c r="DJ284" s="4">
        <f>N((DJ193-SUM($J237:DI237)&gt;=0))*ROUND(DJ193-SUM($J237:DI237),1)</f>
        <v>0</v>
      </c>
    </row>
    <row r="285" spans="2:114">
      <c r="B285" t="str">
        <f t="shared" si="85"/>
        <v>Создание / реконструкция объект №13</v>
      </c>
      <c r="G285" s="7" t="s">
        <v>0</v>
      </c>
      <c r="J285" s="4"/>
      <c r="K285" s="4">
        <f>N((K194-SUM($J238:J238)&gt;=0))*ROUND(K194-SUM($J238:J238),1)</f>
        <v>0</v>
      </c>
      <c r="L285" s="4">
        <f>N((L194-SUM($J238:K238)&gt;=0))*ROUND(L194-SUM($J238:K238),1)</f>
        <v>0</v>
      </c>
      <c r="M285" s="4">
        <f>N((M194-SUM($J238:L238)&gt;=0))*ROUND(M194-SUM($J238:L238),1)</f>
        <v>0</v>
      </c>
      <c r="N285" s="4">
        <f>N((N194-SUM($J238:M238)&gt;=0))*ROUND(N194-SUM($J238:M238),1)</f>
        <v>0</v>
      </c>
      <c r="O285" s="4">
        <f>N((O194-SUM($J238:N238)&gt;=0))*ROUND(O194-SUM($J238:N238),1)</f>
        <v>0</v>
      </c>
      <c r="P285" s="4">
        <f>N((P194-SUM($J238:O238)&gt;=0))*ROUND(P194-SUM($J238:O238),1)</f>
        <v>0</v>
      </c>
      <c r="Q285" s="4">
        <f>N((Q194-SUM($J238:P238)&gt;=0))*ROUND(Q194-SUM($J238:P238),1)</f>
        <v>0</v>
      </c>
      <c r="R285" s="4">
        <f>N((R194-SUM($J238:Q238)&gt;=0))*ROUND(R194-SUM($J238:Q238),1)</f>
        <v>0</v>
      </c>
      <c r="S285" s="4">
        <f>N((S194-SUM($J238:R238)&gt;=0))*ROUND(S194-SUM($J238:R238),1)</f>
        <v>0</v>
      </c>
      <c r="T285" s="4">
        <f>N((T194-SUM($J238:S238)&gt;=0))*ROUND(T194-SUM($J238:S238),1)</f>
        <v>0</v>
      </c>
      <c r="U285" s="4">
        <f>N((U194-SUM($J238:T238)&gt;=0))*ROUND(U194-SUM($J238:T238),1)</f>
        <v>0</v>
      </c>
      <c r="V285" s="4">
        <f>N((V194-SUM($J238:U238)&gt;=0))*ROUND(V194-SUM($J238:U238),1)</f>
        <v>0</v>
      </c>
      <c r="W285" s="4">
        <f>N((W194-SUM($J238:V238)&gt;=0))*ROUND(W194-SUM($J238:V238),1)</f>
        <v>0</v>
      </c>
      <c r="X285" s="4">
        <f>N((X194-SUM($J238:W238)&gt;=0))*ROUND(X194-SUM($J238:W238),1)</f>
        <v>0</v>
      </c>
      <c r="Y285" s="4">
        <f>N((Y194-SUM($J238:X238)&gt;=0))*ROUND(Y194-SUM($J238:X238),1)</f>
        <v>0</v>
      </c>
      <c r="Z285" s="4">
        <f>N((Z194-SUM($J238:Y238)&gt;=0))*ROUND(Z194-SUM($J238:Y238),1)</f>
        <v>0</v>
      </c>
      <c r="AA285" s="4">
        <f>N((AA194-SUM($J238:Z238)&gt;=0))*ROUND(AA194-SUM($J238:Z238),1)</f>
        <v>0</v>
      </c>
      <c r="AB285" s="4">
        <f>N((AB194-SUM($J238:AA238)&gt;=0))*ROUND(AB194-SUM($J238:AA238),1)</f>
        <v>0</v>
      </c>
      <c r="AC285" s="4">
        <f>N((AC194-SUM($J238:AB238)&gt;=0))*ROUND(AC194-SUM($J238:AB238),1)</f>
        <v>0</v>
      </c>
      <c r="AD285" s="4">
        <f>N((AD194-SUM($J238:AC238)&gt;=0))*ROUND(AD194-SUM($J238:AC238),1)</f>
        <v>0</v>
      </c>
      <c r="AE285" s="4">
        <f>N((AE194-SUM($J238:AD238)&gt;=0))*ROUND(AE194-SUM($J238:AD238),1)</f>
        <v>0</v>
      </c>
      <c r="AF285" s="4">
        <f>N((AF194-SUM($J238:AE238)&gt;=0))*ROUND(AF194-SUM($J238:AE238),1)</f>
        <v>0</v>
      </c>
      <c r="AG285" s="4">
        <f>N((AG194-SUM($J238:AF238)&gt;=0))*ROUND(AG194-SUM($J238:AF238),1)</f>
        <v>0</v>
      </c>
      <c r="AH285" s="4">
        <f>N((AH194-SUM($J238:AG238)&gt;=0))*ROUND(AH194-SUM($J238:AG238),1)</f>
        <v>0</v>
      </c>
      <c r="AI285" s="4">
        <f>N((AI194-SUM($J238:AH238)&gt;=0))*ROUND(AI194-SUM($J238:AH238),1)</f>
        <v>0</v>
      </c>
      <c r="AJ285" s="4">
        <f>N((AJ194-SUM($J238:AI238)&gt;=0))*ROUND(AJ194-SUM($J238:AI238),1)</f>
        <v>0</v>
      </c>
      <c r="AK285" s="4">
        <f>N((AK194-SUM($J238:AJ238)&gt;=0))*ROUND(AK194-SUM($J238:AJ238),1)</f>
        <v>0</v>
      </c>
      <c r="AL285" s="4">
        <f>N((AL194-SUM($J238:AK238)&gt;=0))*ROUND(AL194-SUM($J238:AK238),1)</f>
        <v>0</v>
      </c>
      <c r="AM285" s="4">
        <f>N((AM194-SUM($J238:AL238)&gt;=0))*ROUND(AM194-SUM($J238:AL238),1)</f>
        <v>0</v>
      </c>
      <c r="AN285" s="4">
        <f>N((AN194-SUM($J238:AM238)&gt;=0))*ROUND(AN194-SUM($J238:AM238),1)</f>
        <v>0</v>
      </c>
      <c r="AO285" s="4">
        <f>N((AO194-SUM($J238:AN238)&gt;=0))*ROUND(AO194-SUM($J238:AN238),1)</f>
        <v>0</v>
      </c>
      <c r="AP285" s="4">
        <f>N((AP194-SUM($J238:AO238)&gt;=0))*ROUND(AP194-SUM($J238:AO238),1)</f>
        <v>0</v>
      </c>
      <c r="AQ285" s="4">
        <f>N((AQ194-SUM($J238:AP238)&gt;=0))*ROUND(AQ194-SUM($J238:AP238),1)</f>
        <v>0</v>
      </c>
      <c r="AR285" s="4">
        <f>N((AR194-SUM($J238:AQ238)&gt;=0))*ROUND(AR194-SUM($J238:AQ238),1)</f>
        <v>0</v>
      </c>
      <c r="AS285" s="4">
        <f>N((AS194-SUM($J238:AR238)&gt;=0))*ROUND(AS194-SUM($J238:AR238),1)</f>
        <v>0</v>
      </c>
      <c r="AT285" s="4">
        <f>N((AT194-SUM($J238:AS238)&gt;=0))*ROUND(AT194-SUM($J238:AS238),1)</f>
        <v>0</v>
      </c>
      <c r="AU285" s="4">
        <f>N((AU194-SUM($J238:AT238)&gt;=0))*ROUND(AU194-SUM($J238:AT238),1)</f>
        <v>0</v>
      </c>
      <c r="AV285" s="4">
        <f>N((AV194-SUM($J238:AU238)&gt;=0))*ROUND(AV194-SUM($J238:AU238),1)</f>
        <v>0</v>
      </c>
      <c r="AW285" s="4">
        <f>N((AW194-SUM($J238:AV238)&gt;=0))*ROUND(AW194-SUM($J238:AV238),1)</f>
        <v>0</v>
      </c>
      <c r="AX285" s="4">
        <f>N((AX194-SUM($J238:AW238)&gt;=0))*ROUND(AX194-SUM($J238:AW238),1)</f>
        <v>0</v>
      </c>
      <c r="AY285" s="4">
        <f>N((AY194-SUM($J238:AX238)&gt;=0))*ROUND(AY194-SUM($J238:AX238),1)</f>
        <v>0</v>
      </c>
      <c r="AZ285" s="4">
        <f>N((AZ194-SUM($J238:AY238)&gt;=0))*ROUND(AZ194-SUM($J238:AY238),1)</f>
        <v>0</v>
      </c>
      <c r="BA285" s="4">
        <f>N((BA194-SUM($J238:AZ238)&gt;=0))*ROUND(BA194-SUM($J238:AZ238),1)</f>
        <v>0</v>
      </c>
      <c r="BB285" s="4">
        <f>N((BB194-SUM($J238:BA238)&gt;=0))*ROUND(BB194-SUM($J238:BA238),1)</f>
        <v>0</v>
      </c>
      <c r="BC285" s="4">
        <f>N((BC194-SUM($J238:BB238)&gt;=0))*ROUND(BC194-SUM($J238:BB238),1)</f>
        <v>0</v>
      </c>
      <c r="BD285" s="4">
        <f>N((BD194-SUM($J238:BC238)&gt;=0))*ROUND(BD194-SUM($J238:BC238),1)</f>
        <v>0</v>
      </c>
      <c r="BE285" s="4">
        <f>N((BE194-SUM($J238:BD238)&gt;=0))*ROUND(BE194-SUM($J238:BD238),1)</f>
        <v>0</v>
      </c>
      <c r="BF285" s="4">
        <f>N((BF194-SUM($J238:BE238)&gt;=0))*ROUND(BF194-SUM($J238:BE238),1)</f>
        <v>0</v>
      </c>
      <c r="BG285" s="4">
        <f>N((BG194-SUM($J238:BF238)&gt;=0))*ROUND(BG194-SUM($J238:BF238),1)</f>
        <v>0</v>
      </c>
      <c r="BH285" s="4">
        <f>N((BH194-SUM($J238:BG238)&gt;=0))*ROUND(BH194-SUM($J238:BG238),1)</f>
        <v>0</v>
      </c>
      <c r="BI285" s="4">
        <f>N((BI194-SUM($J238:BH238)&gt;=0))*ROUND(BI194-SUM($J238:BH238),1)</f>
        <v>0</v>
      </c>
      <c r="BJ285" s="4">
        <f>N((BJ194-SUM($J238:BI238)&gt;=0))*ROUND(BJ194-SUM($J238:BI238),1)</f>
        <v>0</v>
      </c>
      <c r="BK285" s="4">
        <f>N((BK194-SUM($J238:BJ238)&gt;=0))*ROUND(BK194-SUM($J238:BJ238),1)</f>
        <v>0</v>
      </c>
      <c r="BL285" s="4">
        <f>N((BL194-SUM($J238:BK238)&gt;=0))*ROUND(BL194-SUM($J238:BK238),1)</f>
        <v>0</v>
      </c>
      <c r="BM285" s="4">
        <f>N((BM194-SUM($J238:BL238)&gt;=0))*ROUND(BM194-SUM($J238:BL238),1)</f>
        <v>0</v>
      </c>
      <c r="BN285" s="4">
        <f>N((BN194-SUM($J238:BM238)&gt;=0))*ROUND(BN194-SUM($J238:BM238),1)</f>
        <v>0</v>
      </c>
      <c r="BO285" s="4">
        <f>N((BO194-SUM($J238:BN238)&gt;=0))*ROUND(BO194-SUM($J238:BN238),1)</f>
        <v>0</v>
      </c>
      <c r="BP285" s="4">
        <f>N((BP194-SUM($J238:BO238)&gt;=0))*ROUND(BP194-SUM($J238:BO238),1)</f>
        <v>0</v>
      </c>
      <c r="BQ285" s="4">
        <f>N((BQ194-SUM($J238:BP238)&gt;=0))*ROUND(BQ194-SUM($J238:BP238),1)</f>
        <v>0</v>
      </c>
      <c r="BR285" s="4">
        <f>N((BR194-SUM($J238:BQ238)&gt;=0))*ROUND(BR194-SUM($J238:BQ238),1)</f>
        <v>0</v>
      </c>
      <c r="BS285" s="4">
        <f>N((BS194-SUM($J238:BR238)&gt;=0))*ROUND(BS194-SUM($J238:BR238),1)</f>
        <v>0</v>
      </c>
      <c r="BT285" s="4">
        <f>N((BT194-SUM($J238:BS238)&gt;=0))*ROUND(BT194-SUM($J238:BS238),1)</f>
        <v>0</v>
      </c>
      <c r="BU285" s="4">
        <f>N((BU194-SUM($J238:BT238)&gt;=0))*ROUND(BU194-SUM($J238:BT238),1)</f>
        <v>0</v>
      </c>
      <c r="BV285" s="4">
        <f>N((BV194-SUM($J238:BU238)&gt;=0))*ROUND(BV194-SUM($J238:BU238),1)</f>
        <v>0</v>
      </c>
      <c r="BW285" s="4">
        <f>N((BW194-SUM($J238:BV238)&gt;=0))*ROUND(BW194-SUM($J238:BV238),1)</f>
        <v>0</v>
      </c>
      <c r="BX285" s="4">
        <f>N((BX194-SUM($J238:BW238)&gt;=0))*ROUND(BX194-SUM($J238:BW238),1)</f>
        <v>0</v>
      </c>
      <c r="BY285" s="4">
        <f>N((BY194-SUM($J238:BX238)&gt;=0))*ROUND(BY194-SUM($J238:BX238),1)</f>
        <v>0</v>
      </c>
      <c r="BZ285" s="4">
        <f>N((BZ194-SUM($J238:BY238)&gt;=0))*ROUND(BZ194-SUM($J238:BY238),1)</f>
        <v>0</v>
      </c>
      <c r="CA285" s="4">
        <f>N((CA194-SUM($J238:BZ238)&gt;=0))*ROUND(CA194-SUM($J238:BZ238),1)</f>
        <v>0</v>
      </c>
      <c r="CB285" s="4">
        <f>N((CB194-SUM($J238:CA238)&gt;=0))*ROUND(CB194-SUM($J238:CA238),1)</f>
        <v>0</v>
      </c>
      <c r="CC285" s="4">
        <f>N((CC194-SUM($J238:CB238)&gt;=0))*ROUND(CC194-SUM($J238:CB238),1)</f>
        <v>0</v>
      </c>
      <c r="CD285" s="4">
        <f>N((CD194-SUM($J238:CC238)&gt;=0))*ROUND(CD194-SUM($J238:CC238),1)</f>
        <v>0</v>
      </c>
      <c r="CE285" s="4">
        <f>N((CE194-SUM($J238:CD238)&gt;=0))*ROUND(CE194-SUM($J238:CD238),1)</f>
        <v>0</v>
      </c>
      <c r="CF285" s="4">
        <f>N((CF194-SUM($J238:CE238)&gt;=0))*ROUND(CF194-SUM($J238:CE238),1)</f>
        <v>0</v>
      </c>
      <c r="CG285" s="4">
        <f>N((CG194-SUM($J238:CF238)&gt;=0))*ROUND(CG194-SUM($J238:CF238),1)</f>
        <v>0</v>
      </c>
      <c r="CH285" s="4">
        <f>N((CH194-SUM($J238:CG238)&gt;=0))*ROUND(CH194-SUM($J238:CG238),1)</f>
        <v>0</v>
      </c>
      <c r="CI285" s="4">
        <f>N((CI194-SUM($J238:CH238)&gt;=0))*ROUND(CI194-SUM($J238:CH238),1)</f>
        <v>0</v>
      </c>
      <c r="CJ285" s="4">
        <f>N((CJ194-SUM($J238:CI238)&gt;=0))*ROUND(CJ194-SUM($J238:CI238),1)</f>
        <v>0</v>
      </c>
      <c r="CK285" s="4">
        <f>N((CK194-SUM($J238:CJ238)&gt;=0))*ROUND(CK194-SUM($J238:CJ238),1)</f>
        <v>0</v>
      </c>
      <c r="CL285" s="4">
        <f>N((CL194-SUM($J238:CK238)&gt;=0))*ROUND(CL194-SUM($J238:CK238),1)</f>
        <v>0</v>
      </c>
      <c r="CM285" s="4">
        <f>N((CM194-SUM($J238:CL238)&gt;=0))*ROUND(CM194-SUM($J238:CL238),1)</f>
        <v>0</v>
      </c>
      <c r="CN285" s="4">
        <f>N((CN194-SUM($J238:CM238)&gt;=0))*ROUND(CN194-SUM($J238:CM238),1)</f>
        <v>0</v>
      </c>
      <c r="CO285" s="4">
        <f>N((CO194-SUM($J238:CN238)&gt;=0))*ROUND(CO194-SUM($J238:CN238),1)</f>
        <v>0</v>
      </c>
      <c r="CP285" s="4">
        <f>N((CP194-SUM($J238:CO238)&gt;=0))*ROUND(CP194-SUM($J238:CO238),1)</f>
        <v>0</v>
      </c>
      <c r="CQ285" s="4">
        <f>N((CQ194-SUM($J238:CP238)&gt;=0))*ROUND(CQ194-SUM($J238:CP238),1)</f>
        <v>0</v>
      </c>
      <c r="CR285" s="4">
        <f>N((CR194-SUM($J238:CQ238)&gt;=0))*ROUND(CR194-SUM($J238:CQ238),1)</f>
        <v>0</v>
      </c>
      <c r="CS285" s="4">
        <f>N((CS194-SUM($J238:CR238)&gt;=0))*ROUND(CS194-SUM($J238:CR238),1)</f>
        <v>0</v>
      </c>
      <c r="CT285" s="4">
        <f>N((CT194-SUM($J238:CS238)&gt;=0))*ROUND(CT194-SUM($J238:CS238),1)</f>
        <v>0</v>
      </c>
      <c r="CU285" s="4">
        <f>N((CU194-SUM($J238:CT238)&gt;=0))*ROUND(CU194-SUM($J238:CT238),1)</f>
        <v>0</v>
      </c>
      <c r="CV285" s="4">
        <f>N((CV194-SUM($J238:CU238)&gt;=0))*ROUND(CV194-SUM($J238:CU238),1)</f>
        <v>0</v>
      </c>
      <c r="CW285" s="4">
        <f>N((CW194-SUM($J238:CV238)&gt;=0))*ROUND(CW194-SUM($J238:CV238),1)</f>
        <v>0</v>
      </c>
      <c r="CX285" s="4">
        <f>N((CX194-SUM($J238:CW238)&gt;=0))*ROUND(CX194-SUM($J238:CW238),1)</f>
        <v>0</v>
      </c>
      <c r="CY285" s="4">
        <f>N((CY194-SUM($J238:CX238)&gt;=0))*ROUND(CY194-SUM($J238:CX238),1)</f>
        <v>0</v>
      </c>
      <c r="CZ285" s="4">
        <f>N((CZ194-SUM($J238:CY238)&gt;=0))*ROUND(CZ194-SUM($J238:CY238),1)</f>
        <v>0</v>
      </c>
      <c r="DA285" s="4">
        <f>N((DA194-SUM($J238:CZ238)&gt;=0))*ROUND(DA194-SUM($J238:CZ238),1)</f>
        <v>0</v>
      </c>
      <c r="DB285" s="4">
        <f>N((DB194-SUM($J238:DA238)&gt;=0))*ROUND(DB194-SUM($J238:DA238),1)</f>
        <v>0</v>
      </c>
      <c r="DC285" s="4">
        <f>N((DC194-SUM($J238:DB238)&gt;=0))*ROUND(DC194-SUM($J238:DB238),1)</f>
        <v>0</v>
      </c>
      <c r="DD285" s="4">
        <f>N((DD194-SUM($J238:DC238)&gt;=0))*ROUND(DD194-SUM($J238:DC238),1)</f>
        <v>0</v>
      </c>
      <c r="DE285" s="4">
        <f>N((DE194-SUM($J238:DD238)&gt;=0))*ROUND(DE194-SUM($J238:DD238),1)</f>
        <v>0</v>
      </c>
      <c r="DF285" s="4">
        <f>N((DF194-SUM($J238:DE238)&gt;=0))*ROUND(DF194-SUM($J238:DE238),1)</f>
        <v>0</v>
      </c>
      <c r="DG285" s="4">
        <f>N((DG194-SUM($J238:DF238)&gt;=0))*ROUND(DG194-SUM($J238:DF238),1)</f>
        <v>0</v>
      </c>
      <c r="DH285" s="4">
        <f>N((DH194-SUM($J238:DG238)&gt;=0))*ROUND(DH194-SUM($J238:DG238),1)</f>
        <v>0</v>
      </c>
      <c r="DI285" s="4">
        <f>N((DI194-SUM($J238:DH238)&gt;=0))*ROUND(DI194-SUM($J238:DH238),1)</f>
        <v>0</v>
      </c>
      <c r="DJ285" s="4">
        <f>N((DJ194-SUM($J238:DI238)&gt;=0))*ROUND(DJ194-SUM($J238:DI238),1)</f>
        <v>0</v>
      </c>
    </row>
    <row r="286" spans="2:114">
      <c r="B286" t="str">
        <f t="shared" si="85"/>
        <v>Создание / реконструкция объект №14</v>
      </c>
      <c r="G286" s="7" t="s">
        <v>0</v>
      </c>
      <c r="J286" s="4"/>
      <c r="K286" s="4">
        <f>N((K195-SUM($J239:J239)&gt;=0))*ROUND(K195-SUM($J239:J239),1)</f>
        <v>0</v>
      </c>
      <c r="L286" s="4">
        <f>N((L195-SUM($J239:K239)&gt;=0))*ROUND(L195-SUM($J239:K239),1)</f>
        <v>0</v>
      </c>
      <c r="M286" s="4">
        <f>N((M195-SUM($J239:L239)&gt;=0))*ROUND(M195-SUM($J239:L239),1)</f>
        <v>0</v>
      </c>
      <c r="N286" s="4">
        <f>N((N195-SUM($J239:M239)&gt;=0))*ROUND(N195-SUM($J239:M239),1)</f>
        <v>0</v>
      </c>
      <c r="O286" s="4">
        <f>N((O195-SUM($J239:N239)&gt;=0))*ROUND(O195-SUM($J239:N239),1)</f>
        <v>0</v>
      </c>
      <c r="P286" s="4">
        <f>N((P195-SUM($J239:O239)&gt;=0))*ROUND(P195-SUM($J239:O239),1)</f>
        <v>0</v>
      </c>
      <c r="Q286" s="4">
        <f>N((Q195-SUM($J239:P239)&gt;=0))*ROUND(Q195-SUM($J239:P239),1)</f>
        <v>0</v>
      </c>
      <c r="R286" s="4">
        <f>N((R195-SUM($J239:Q239)&gt;=0))*ROUND(R195-SUM($J239:Q239),1)</f>
        <v>0</v>
      </c>
      <c r="S286" s="4">
        <f>N((S195-SUM($J239:R239)&gt;=0))*ROUND(S195-SUM($J239:R239),1)</f>
        <v>0</v>
      </c>
      <c r="T286" s="4">
        <f>N((T195-SUM($J239:S239)&gt;=0))*ROUND(T195-SUM($J239:S239),1)</f>
        <v>0</v>
      </c>
      <c r="U286" s="4">
        <f>N((U195-SUM($J239:T239)&gt;=0))*ROUND(U195-SUM($J239:T239),1)</f>
        <v>0</v>
      </c>
      <c r="V286" s="4">
        <f>N((V195-SUM($J239:U239)&gt;=0))*ROUND(V195-SUM($J239:U239),1)</f>
        <v>0</v>
      </c>
      <c r="W286" s="4">
        <f>N((W195-SUM($J239:V239)&gt;=0))*ROUND(W195-SUM($J239:V239),1)</f>
        <v>0</v>
      </c>
      <c r="X286" s="4">
        <f>N((X195-SUM($J239:W239)&gt;=0))*ROUND(X195-SUM($J239:W239),1)</f>
        <v>0</v>
      </c>
      <c r="Y286" s="4">
        <f>N((Y195-SUM($J239:X239)&gt;=0))*ROUND(Y195-SUM($J239:X239),1)</f>
        <v>0</v>
      </c>
      <c r="Z286" s="4">
        <f>N((Z195-SUM($J239:Y239)&gt;=0))*ROUND(Z195-SUM($J239:Y239),1)</f>
        <v>0</v>
      </c>
      <c r="AA286" s="4">
        <f>N((AA195-SUM($J239:Z239)&gt;=0))*ROUND(AA195-SUM($J239:Z239),1)</f>
        <v>0</v>
      </c>
      <c r="AB286" s="4">
        <f>N((AB195-SUM($J239:AA239)&gt;=0))*ROUND(AB195-SUM($J239:AA239),1)</f>
        <v>0</v>
      </c>
      <c r="AC286" s="4">
        <f>N((AC195-SUM($J239:AB239)&gt;=0))*ROUND(AC195-SUM($J239:AB239),1)</f>
        <v>0</v>
      </c>
      <c r="AD286" s="4">
        <f>N((AD195-SUM($J239:AC239)&gt;=0))*ROUND(AD195-SUM($J239:AC239),1)</f>
        <v>0</v>
      </c>
      <c r="AE286" s="4">
        <f>N((AE195-SUM($J239:AD239)&gt;=0))*ROUND(AE195-SUM($J239:AD239),1)</f>
        <v>0</v>
      </c>
      <c r="AF286" s="4">
        <f>N((AF195-SUM($J239:AE239)&gt;=0))*ROUND(AF195-SUM($J239:AE239),1)</f>
        <v>0</v>
      </c>
      <c r="AG286" s="4">
        <f>N((AG195-SUM($J239:AF239)&gt;=0))*ROUND(AG195-SUM($J239:AF239),1)</f>
        <v>0</v>
      </c>
      <c r="AH286" s="4">
        <f>N((AH195-SUM($J239:AG239)&gt;=0))*ROUND(AH195-SUM($J239:AG239),1)</f>
        <v>0</v>
      </c>
      <c r="AI286" s="4">
        <f>N((AI195-SUM($J239:AH239)&gt;=0))*ROUND(AI195-SUM($J239:AH239),1)</f>
        <v>0</v>
      </c>
      <c r="AJ286" s="4">
        <f>N((AJ195-SUM($J239:AI239)&gt;=0))*ROUND(AJ195-SUM($J239:AI239),1)</f>
        <v>0</v>
      </c>
      <c r="AK286" s="4">
        <f>N((AK195-SUM($J239:AJ239)&gt;=0))*ROUND(AK195-SUM($J239:AJ239),1)</f>
        <v>0</v>
      </c>
      <c r="AL286" s="4">
        <f>N((AL195-SUM($J239:AK239)&gt;=0))*ROUND(AL195-SUM($J239:AK239),1)</f>
        <v>0</v>
      </c>
      <c r="AM286" s="4">
        <f>N((AM195-SUM($J239:AL239)&gt;=0))*ROUND(AM195-SUM($J239:AL239),1)</f>
        <v>0</v>
      </c>
      <c r="AN286" s="4">
        <f>N((AN195-SUM($J239:AM239)&gt;=0))*ROUND(AN195-SUM($J239:AM239),1)</f>
        <v>0</v>
      </c>
      <c r="AO286" s="4">
        <f>N((AO195-SUM($J239:AN239)&gt;=0))*ROUND(AO195-SUM($J239:AN239),1)</f>
        <v>0</v>
      </c>
      <c r="AP286" s="4">
        <f>N((AP195-SUM($J239:AO239)&gt;=0))*ROUND(AP195-SUM($J239:AO239),1)</f>
        <v>0</v>
      </c>
      <c r="AQ286" s="4">
        <f>N((AQ195-SUM($J239:AP239)&gt;=0))*ROUND(AQ195-SUM($J239:AP239),1)</f>
        <v>0</v>
      </c>
      <c r="AR286" s="4">
        <f>N((AR195-SUM($J239:AQ239)&gt;=0))*ROUND(AR195-SUM($J239:AQ239),1)</f>
        <v>0</v>
      </c>
      <c r="AS286" s="4">
        <f>N((AS195-SUM($J239:AR239)&gt;=0))*ROUND(AS195-SUM($J239:AR239),1)</f>
        <v>0</v>
      </c>
      <c r="AT286" s="4">
        <f>N((AT195-SUM($J239:AS239)&gt;=0))*ROUND(AT195-SUM($J239:AS239),1)</f>
        <v>0</v>
      </c>
      <c r="AU286" s="4">
        <f>N((AU195-SUM($J239:AT239)&gt;=0))*ROUND(AU195-SUM($J239:AT239),1)</f>
        <v>0</v>
      </c>
      <c r="AV286" s="4">
        <f>N((AV195-SUM($J239:AU239)&gt;=0))*ROUND(AV195-SUM($J239:AU239),1)</f>
        <v>0</v>
      </c>
      <c r="AW286" s="4">
        <f>N((AW195-SUM($J239:AV239)&gt;=0))*ROUND(AW195-SUM($J239:AV239),1)</f>
        <v>0</v>
      </c>
      <c r="AX286" s="4">
        <f>N((AX195-SUM($J239:AW239)&gt;=0))*ROUND(AX195-SUM($J239:AW239),1)</f>
        <v>0</v>
      </c>
      <c r="AY286" s="4">
        <f>N((AY195-SUM($J239:AX239)&gt;=0))*ROUND(AY195-SUM($J239:AX239),1)</f>
        <v>0</v>
      </c>
      <c r="AZ286" s="4">
        <f>N((AZ195-SUM($J239:AY239)&gt;=0))*ROUND(AZ195-SUM($J239:AY239),1)</f>
        <v>0</v>
      </c>
      <c r="BA286" s="4">
        <f>N((BA195-SUM($J239:AZ239)&gt;=0))*ROUND(BA195-SUM($J239:AZ239),1)</f>
        <v>0</v>
      </c>
      <c r="BB286" s="4">
        <f>N((BB195-SUM($J239:BA239)&gt;=0))*ROUND(BB195-SUM($J239:BA239),1)</f>
        <v>0</v>
      </c>
      <c r="BC286" s="4">
        <f>N((BC195-SUM($J239:BB239)&gt;=0))*ROUND(BC195-SUM($J239:BB239),1)</f>
        <v>0</v>
      </c>
      <c r="BD286" s="4">
        <f>N((BD195-SUM($J239:BC239)&gt;=0))*ROUND(BD195-SUM($J239:BC239),1)</f>
        <v>0</v>
      </c>
      <c r="BE286" s="4">
        <f>N((BE195-SUM($J239:BD239)&gt;=0))*ROUND(BE195-SUM($J239:BD239),1)</f>
        <v>0</v>
      </c>
      <c r="BF286" s="4">
        <f>N((BF195-SUM($J239:BE239)&gt;=0))*ROUND(BF195-SUM($J239:BE239),1)</f>
        <v>0</v>
      </c>
      <c r="BG286" s="4">
        <f>N((BG195-SUM($J239:BF239)&gt;=0))*ROUND(BG195-SUM($J239:BF239),1)</f>
        <v>0</v>
      </c>
      <c r="BH286" s="4">
        <f>N((BH195-SUM($J239:BG239)&gt;=0))*ROUND(BH195-SUM($J239:BG239),1)</f>
        <v>0</v>
      </c>
      <c r="BI286" s="4">
        <f>N((BI195-SUM($J239:BH239)&gt;=0))*ROUND(BI195-SUM($J239:BH239),1)</f>
        <v>0</v>
      </c>
      <c r="BJ286" s="4">
        <f>N((BJ195-SUM($J239:BI239)&gt;=0))*ROUND(BJ195-SUM($J239:BI239),1)</f>
        <v>0</v>
      </c>
      <c r="BK286" s="4">
        <f>N((BK195-SUM($J239:BJ239)&gt;=0))*ROUND(BK195-SUM($J239:BJ239),1)</f>
        <v>0</v>
      </c>
      <c r="BL286" s="4">
        <f>N((BL195-SUM($J239:BK239)&gt;=0))*ROUND(BL195-SUM($J239:BK239),1)</f>
        <v>0</v>
      </c>
      <c r="BM286" s="4">
        <f>N((BM195-SUM($J239:BL239)&gt;=0))*ROUND(BM195-SUM($J239:BL239),1)</f>
        <v>0</v>
      </c>
      <c r="BN286" s="4">
        <f>N((BN195-SUM($J239:BM239)&gt;=0))*ROUND(BN195-SUM($J239:BM239),1)</f>
        <v>0</v>
      </c>
      <c r="BO286" s="4">
        <f>N((BO195-SUM($J239:BN239)&gt;=0))*ROUND(BO195-SUM($J239:BN239),1)</f>
        <v>0</v>
      </c>
      <c r="BP286" s="4">
        <f>N((BP195-SUM($J239:BO239)&gt;=0))*ROUND(BP195-SUM($J239:BO239),1)</f>
        <v>0</v>
      </c>
      <c r="BQ286" s="4">
        <f>N((BQ195-SUM($J239:BP239)&gt;=0))*ROUND(BQ195-SUM($J239:BP239),1)</f>
        <v>0</v>
      </c>
      <c r="BR286" s="4">
        <f>N((BR195-SUM($J239:BQ239)&gt;=0))*ROUND(BR195-SUM($J239:BQ239),1)</f>
        <v>0</v>
      </c>
      <c r="BS286" s="4">
        <f>N((BS195-SUM($J239:BR239)&gt;=0))*ROUND(BS195-SUM($J239:BR239),1)</f>
        <v>0</v>
      </c>
      <c r="BT286" s="4">
        <f>N((BT195-SUM($J239:BS239)&gt;=0))*ROUND(BT195-SUM($J239:BS239),1)</f>
        <v>0</v>
      </c>
      <c r="BU286" s="4">
        <f>N((BU195-SUM($J239:BT239)&gt;=0))*ROUND(BU195-SUM($J239:BT239),1)</f>
        <v>0</v>
      </c>
      <c r="BV286" s="4">
        <f>N((BV195-SUM($J239:BU239)&gt;=0))*ROUND(BV195-SUM($J239:BU239),1)</f>
        <v>0</v>
      </c>
      <c r="BW286" s="4">
        <f>N((BW195-SUM($J239:BV239)&gt;=0))*ROUND(BW195-SUM($J239:BV239),1)</f>
        <v>0</v>
      </c>
      <c r="BX286" s="4">
        <f>N((BX195-SUM($J239:BW239)&gt;=0))*ROUND(BX195-SUM($J239:BW239),1)</f>
        <v>0</v>
      </c>
      <c r="BY286" s="4">
        <f>N((BY195-SUM($J239:BX239)&gt;=0))*ROUND(BY195-SUM($J239:BX239),1)</f>
        <v>0</v>
      </c>
      <c r="BZ286" s="4">
        <f>N((BZ195-SUM($J239:BY239)&gt;=0))*ROUND(BZ195-SUM($J239:BY239),1)</f>
        <v>0</v>
      </c>
      <c r="CA286" s="4">
        <f>N((CA195-SUM($J239:BZ239)&gt;=0))*ROUND(CA195-SUM($J239:BZ239),1)</f>
        <v>0</v>
      </c>
      <c r="CB286" s="4">
        <f>N((CB195-SUM($J239:CA239)&gt;=0))*ROUND(CB195-SUM($J239:CA239),1)</f>
        <v>0</v>
      </c>
      <c r="CC286" s="4">
        <f>N((CC195-SUM($J239:CB239)&gt;=0))*ROUND(CC195-SUM($J239:CB239),1)</f>
        <v>0</v>
      </c>
      <c r="CD286" s="4">
        <f>N((CD195-SUM($J239:CC239)&gt;=0))*ROUND(CD195-SUM($J239:CC239),1)</f>
        <v>0</v>
      </c>
      <c r="CE286" s="4">
        <f>N((CE195-SUM($J239:CD239)&gt;=0))*ROUND(CE195-SUM($J239:CD239),1)</f>
        <v>0</v>
      </c>
      <c r="CF286" s="4">
        <f>N((CF195-SUM($J239:CE239)&gt;=0))*ROUND(CF195-SUM($J239:CE239),1)</f>
        <v>0</v>
      </c>
      <c r="CG286" s="4">
        <f>N((CG195-SUM($J239:CF239)&gt;=0))*ROUND(CG195-SUM($J239:CF239),1)</f>
        <v>0</v>
      </c>
      <c r="CH286" s="4">
        <f>N((CH195-SUM($J239:CG239)&gt;=0))*ROUND(CH195-SUM($J239:CG239),1)</f>
        <v>0</v>
      </c>
      <c r="CI286" s="4">
        <f>N((CI195-SUM($J239:CH239)&gt;=0))*ROUND(CI195-SUM($J239:CH239),1)</f>
        <v>0</v>
      </c>
      <c r="CJ286" s="4">
        <f>N((CJ195-SUM($J239:CI239)&gt;=0))*ROUND(CJ195-SUM($J239:CI239),1)</f>
        <v>0</v>
      </c>
      <c r="CK286" s="4">
        <f>N((CK195-SUM($J239:CJ239)&gt;=0))*ROUND(CK195-SUM($J239:CJ239),1)</f>
        <v>0</v>
      </c>
      <c r="CL286" s="4">
        <f>N((CL195-SUM($J239:CK239)&gt;=0))*ROUND(CL195-SUM($J239:CK239),1)</f>
        <v>0</v>
      </c>
      <c r="CM286" s="4">
        <f>N((CM195-SUM($J239:CL239)&gt;=0))*ROUND(CM195-SUM($J239:CL239),1)</f>
        <v>0</v>
      </c>
      <c r="CN286" s="4">
        <f>N((CN195-SUM($J239:CM239)&gt;=0))*ROUND(CN195-SUM($J239:CM239),1)</f>
        <v>0</v>
      </c>
      <c r="CO286" s="4">
        <f>N((CO195-SUM($J239:CN239)&gt;=0))*ROUND(CO195-SUM($J239:CN239),1)</f>
        <v>0</v>
      </c>
      <c r="CP286" s="4">
        <f>N((CP195-SUM($J239:CO239)&gt;=0))*ROUND(CP195-SUM($J239:CO239),1)</f>
        <v>0</v>
      </c>
      <c r="CQ286" s="4">
        <f>N((CQ195-SUM($J239:CP239)&gt;=0))*ROUND(CQ195-SUM($J239:CP239),1)</f>
        <v>0</v>
      </c>
      <c r="CR286" s="4">
        <f>N((CR195-SUM($J239:CQ239)&gt;=0))*ROUND(CR195-SUM($J239:CQ239),1)</f>
        <v>0</v>
      </c>
      <c r="CS286" s="4">
        <f>N((CS195-SUM($J239:CR239)&gt;=0))*ROUND(CS195-SUM($J239:CR239),1)</f>
        <v>0</v>
      </c>
      <c r="CT286" s="4">
        <f>N((CT195-SUM($J239:CS239)&gt;=0))*ROUND(CT195-SUM($J239:CS239),1)</f>
        <v>0</v>
      </c>
      <c r="CU286" s="4">
        <f>N((CU195-SUM($J239:CT239)&gt;=0))*ROUND(CU195-SUM($J239:CT239),1)</f>
        <v>0</v>
      </c>
      <c r="CV286" s="4">
        <f>N((CV195-SUM($J239:CU239)&gt;=0))*ROUND(CV195-SUM($J239:CU239),1)</f>
        <v>0</v>
      </c>
      <c r="CW286" s="4">
        <f>N((CW195-SUM($J239:CV239)&gt;=0))*ROUND(CW195-SUM($J239:CV239),1)</f>
        <v>0</v>
      </c>
      <c r="CX286" s="4">
        <f>N((CX195-SUM($J239:CW239)&gt;=0))*ROUND(CX195-SUM($J239:CW239),1)</f>
        <v>0</v>
      </c>
      <c r="CY286" s="4">
        <f>N((CY195-SUM($J239:CX239)&gt;=0))*ROUND(CY195-SUM($J239:CX239),1)</f>
        <v>0</v>
      </c>
      <c r="CZ286" s="4">
        <f>N((CZ195-SUM($J239:CY239)&gt;=0))*ROUND(CZ195-SUM($J239:CY239),1)</f>
        <v>0</v>
      </c>
      <c r="DA286" s="4">
        <f>N((DA195-SUM($J239:CZ239)&gt;=0))*ROUND(DA195-SUM($J239:CZ239),1)</f>
        <v>0</v>
      </c>
      <c r="DB286" s="4">
        <f>N((DB195-SUM($J239:DA239)&gt;=0))*ROUND(DB195-SUM($J239:DA239),1)</f>
        <v>0</v>
      </c>
      <c r="DC286" s="4">
        <f>N((DC195-SUM($J239:DB239)&gt;=0))*ROUND(DC195-SUM($J239:DB239),1)</f>
        <v>0</v>
      </c>
      <c r="DD286" s="4">
        <f>N((DD195-SUM($J239:DC239)&gt;=0))*ROUND(DD195-SUM($J239:DC239),1)</f>
        <v>0</v>
      </c>
      <c r="DE286" s="4">
        <f>N((DE195-SUM($J239:DD239)&gt;=0))*ROUND(DE195-SUM($J239:DD239),1)</f>
        <v>0</v>
      </c>
      <c r="DF286" s="4">
        <f>N((DF195-SUM($J239:DE239)&gt;=0))*ROUND(DF195-SUM($J239:DE239),1)</f>
        <v>0</v>
      </c>
      <c r="DG286" s="4">
        <f>N((DG195-SUM($J239:DF239)&gt;=0))*ROUND(DG195-SUM($J239:DF239),1)</f>
        <v>0</v>
      </c>
      <c r="DH286" s="4">
        <f>N((DH195-SUM($J239:DG239)&gt;=0))*ROUND(DH195-SUM($J239:DG239),1)</f>
        <v>0</v>
      </c>
      <c r="DI286" s="4">
        <f>N((DI195-SUM($J239:DH239)&gt;=0))*ROUND(DI195-SUM($J239:DH239),1)</f>
        <v>0</v>
      </c>
      <c r="DJ286" s="4">
        <f>N((DJ195-SUM($J239:DI239)&gt;=0))*ROUND(DJ195-SUM($J239:DI239),1)</f>
        <v>0</v>
      </c>
    </row>
    <row r="287" spans="2:114">
      <c r="B287" t="str">
        <f t="shared" si="85"/>
        <v>Создание / реконструкция объект №15</v>
      </c>
      <c r="G287" s="7" t="s">
        <v>0</v>
      </c>
      <c r="J287" s="4"/>
      <c r="K287" s="4">
        <f>N((K196-SUM($J240:J240)&gt;=0))*ROUND(K196-SUM($J240:J240),1)</f>
        <v>0</v>
      </c>
      <c r="L287" s="4">
        <f>N((L196-SUM($J240:K240)&gt;=0))*ROUND(L196-SUM($J240:K240),1)</f>
        <v>0</v>
      </c>
      <c r="M287" s="4">
        <f>N((M196-SUM($J240:L240)&gt;=0))*ROUND(M196-SUM($J240:L240),1)</f>
        <v>0</v>
      </c>
      <c r="N287" s="4">
        <f>N((N196-SUM($J240:M240)&gt;=0))*ROUND(N196-SUM($J240:M240),1)</f>
        <v>0</v>
      </c>
      <c r="O287" s="4">
        <f>N((O196-SUM($J240:N240)&gt;=0))*ROUND(O196-SUM($J240:N240),1)</f>
        <v>0</v>
      </c>
      <c r="P287" s="4">
        <f>N((P196-SUM($J240:O240)&gt;=0))*ROUND(P196-SUM($J240:O240),1)</f>
        <v>0</v>
      </c>
      <c r="Q287" s="4">
        <f>N((Q196-SUM($J240:P240)&gt;=0))*ROUND(Q196-SUM($J240:P240),1)</f>
        <v>0</v>
      </c>
      <c r="R287" s="4">
        <f>N((R196-SUM($J240:Q240)&gt;=0))*ROUND(R196-SUM($J240:Q240),1)</f>
        <v>0</v>
      </c>
      <c r="S287" s="4">
        <f>N((S196-SUM($J240:R240)&gt;=0))*ROUND(S196-SUM($J240:R240),1)</f>
        <v>0</v>
      </c>
      <c r="T287" s="4">
        <f>N((T196-SUM($J240:S240)&gt;=0))*ROUND(T196-SUM($J240:S240),1)</f>
        <v>0</v>
      </c>
      <c r="U287" s="4">
        <f>N((U196-SUM($J240:T240)&gt;=0))*ROUND(U196-SUM($J240:T240),1)</f>
        <v>0</v>
      </c>
      <c r="V287" s="4">
        <f>N((V196-SUM($J240:U240)&gt;=0))*ROUND(V196-SUM($J240:U240),1)</f>
        <v>0</v>
      </c>
      <c r="W287" s="4">
        <f>N((W196-SUM($J240:V240)&gt;=0))*ROUND(W196-SUM($J240:V240),1)</f>
        <v>0</v>
      </c>
      <c r="X287" s="4">
        <f>N((X196-SUM($J240:W240)&gt;=0))*ROUND(X196-SUM($J240:W240),1)</f>
        <v>0</v>
      </c>
      <c r="Y287" s="4">
        <f>N((Y196-SUM($J240:X240)&gt;=0))*ROUND(Y196-SUM($J240:X240),1)</f>
        <v>0</v>
      </c>
      <c r="Z287" s="4">
        <f>N((Z196-SUM($J240:Y240)&gt;=0))*ROUND(Z196-SUM($J240:Y240),1)</f>
        <v>0</v>
      </c>
      <c r="AA287" s="4">
        <f>N((AA196-SUM($J240:Z240)&gt;=0))*ROUND(AA196-SUM($J240:Z240),1)</f>
        <v>0</v>
      </c>
      <c r="AB287" s="4">
        <f>N((AB196-SUM($J240:AA240)&gt;=0))*ROUND(AB196-SUM($J240:AA240),1)</f>
        <v>0</v>
      </c>
      <c r="AC287" s="4">
        <f>N((AC196-SUM($J240:AB240)&gt;=0))*ROUND(AC196-SUM($J240:AB240),1)</f>
        <v>0</v>
      </c>
      <c r="AD287" s="4">
        <f>N((AD196-SUM($J240:AC240)&gt;=0))*ROUND(AD196-SUM($J240:AC240),1)</f>
        <v>0</v>
      </c>
      <c r="AE287" s="4">
        <f>N((AE196-SUM($J240:AD240)&gt;=0))*ROUND(AE196-SUM($J240:AD240),1)</f>
        <v>0</v>
      </c>
      <c r="AF287" s="4">
        <f>N((AF196-SUM($J240:AE240)&gt;=0))*ROUND(AF196-SUM($J240:AE240),1)</f>
        <v>0</v>
      </c>
      <c r="AG287" s="4">
        <f>N((AG196-SUM($J240:AF240)&gt;=0))*ROUND(AG196-SUM($J240:AF240),1)</f>
        <v>0</v>
      </c>
      <c r="AH287" s="4">
        <f>N((AH196-SUM($J240:AG240)&gt;=0))*ROUND(AH196-SUM($J240:AG240),1)</f>
        <v>0</v>
      </c>
      <c r="AI287" s="4">
        <f>N((AI196-SUM($J240:AH240)&gt;=0))*ROUND(AI196-SUM($J240:AH240),1)</f>
        <v>0</v>
      </c>
      <c r="AJ287" s="4">
        <f>N((AJ196-SUM($J240:AI240)&gt;=0))*ROUND(AJ196-SUM($J240:AI240),1)</f>
        <v>0</v>
      </c>
      <c r="AK287" s="4">
        <f>N((AK196-SUM($J240:AJ240)&gt;=0))*ROUND(AK196-SUM($J240:AJ240),1)</f>
        <v>0</v>
      </c>
      <c r="AL287" s="4">
        <f>N((AL196-SUM($J240:AK240)&gt;=0))*ROUND(AL196-SUM($J240:AK240),1)</f>
        <v>0</v>
      </c>
      <c r="AM287" s="4">
        <f>N((AM196-SUM($J240:AL240)&gt;=0))*ROUND(AM196-SUM($J240:AL240),1)</f>
        <v>0</v>
      </c>
      <c r="AN287" s="4">
        <f>N((AN196-SUM($J240:AM240)&gt;=0))*ROUND(AN196-SUM($J240:AM240),1)</f>
        <v>0</v>
      </c>
      <c r="AO287" s="4">
        <f>N((AO196-SUM($J240:AN240)&gt;=0))*ROUND(AO196-SUM($J240:AN240),1)</f>
        <v>0</v>
      </c>
      <c r="AP287" s="4">
        <f>N((AP196-SUM($J240:AO240)&gt;=0))*ROUND(AP196-SUM($J240:AO240),1)</f>
        <v>0</v>
      </c>
      <c r="AQ287" s="4">
        <f>N((AQ196-SUM($J240:AP240)&gt;=0))*ROUND(AQ196-SUM($J240:AP240),1)</f>
        <v>0</v>
      </c>
      <c r="AR287" s="4">
        <f>N((AR196-SUM($J240:AQ240)&gt;=0))*ROUND(AR196-SUM($J240:AQ240),1)</f>
        <v>0</v>
      </c>
      <c r="AS287" s="4">
        <f>N((AS196-SUM($J240:AR240)&gt;=0))*ROUND(AS196-SUM($J240:AR240),1)</f>
        <v>0</v>
      </c>
      <c r="AT287" s="4">
        <f>N((AT196-SUM($J240:AS240)&gt;=0))*ROUND(AT196-SUM($J240:AS240),1)</f>
        <v>0</v>
      </c>
      <c r="AU287" s="4">
        <f>N((AU196-SUM($J240:AT240)&gt;=0))*ROUND(AU196-SUM($J240:AT240),1)</f>
        <v>0</v>
      </c>
      <c r="AV287" s="4">
        <f>N((AV196-SUM($J240:AU240)&gt;=0))*ROUND(AV196-SUM($J240:AU240),1)</f>
        <v>0</v>
      </c>
      <c r="AW287" s="4">
        <f>N((AW196-SUM($J240:AV240)&gt;=0))*ROUND(AW196-SUM($J240:AV240),1)</f>
        <v>0</v>
      </c>
      <c r="AX287" s="4">
        <f>N((AX196-SUM($J240:AW240)&gt;=0))*ROUND(AX196-SUM($J240:AW240),1)</f>
        <v>0</v>
      </c>
      <c r="AY287" s="4">
        <f>N((AY196-SUM($J240:AX240)&gt;=0))*ROUND(AY196-SUM($J240:AX240),1)</f>
        <v>0</v>
      </c>
      <c r="AZ287" s="4">
        <f>N((AZ196-SUM($J240:AY240)&gt;=0))*ROUND(AZ196-SUM($J240:AY240),1)</f>
        <v>0</v>
      </c>
      <c r="BA287" s="4">
        <f>N((BA196-SUM($J240:AZ240)&gt;=0))*ROUND(BA196-SUM($J240:AZ240),1)</f>
        <v>0</v>
      </c>
      <c r="BB287" s="4">
        <f>N((BB196-SUM($J240:BA240)&gt;=0))*ROUND(BB196-SUM($J240:BA240),1)</f>
        <v>0</v>
      </c>
      <c r="BC287" s="4">
        <f>N((BC196-SUM($J240:BB240)&gt;=0))*ROUND(BC196-SUM($J240:BB240),1)</f>
        <v>0</v>
      </c>
      <c r="BD287" s="4">
        <f>N((BD196-SUM($J240:BC240)&gt;=0))*ROUND(BD196-SUM($J240:BC240),1)</f>
        <v>0</v>
      </c>
      <c r="BE287" s="4">
        <f>N((BE196-SUM($J240:BD240)&gt;=0))*ROUND(BE196-SUM($J240:BD240),1)</f>
        <v>0</v>
      </c>
      <c r="BF287" s="4">
        <f>N((BF196-SUM($J240:BE240)&gt;=0))*ROUND(BF196-SUM($J240:BE240),1)</f>
        <v>0</v>
      </c>
      <c r="BG287" s="4">
        <f>N((BG196-SUM($J240:BF240)&gt;=0))*ROUND(BG196-SUM($J240:BF240),1)</f>
        <v>0</v>
      </c>
      <c r="BH287" s="4">
        <f>N((BH196-SUM($J240:BG240)&gt;=0))*ROUND(BH196-SUM($J240:BG240),1)</f>
        <v>0</v>
      </c>
      <c r="BI287" s="4">
        <f>N((BI196-SUM($J240:BH240)&gt;=0))*ROUND(BI196-SUM($J240:BH240),1)</f>
        <v>0</v>
      </c>
      <c r="BJ287" s="4">
        <f>N((BJ196-SUM($J240:BI240)&gt;=0))*ROUND(BJ196-SUM($J240:BI240),1)</f>
        <v>0</v>
      </c>
      <c r="BK287" s="4">
        <f>N((BK196-SUM($J240:BJ240)&gt;=0))*ROUND(BK196-SUM($J240:BJ240),1)</f>
        <v>0</v>
      </c>
      <c r="BL287" s="4">
        <f>N((BL196-SUM($J240:BK240)&gt;=0))*ROUND(BL196-SUM($J240:BK240),1)</f>
        <v>0</v>
      </c>
      <c r="BM287" s="4">
        <f>N((BM196-SUM($J240:BL240)&gt;=0))*ROUND(BM196-SUM($J240:BL240),1)</f>
        <v>0</v>
      </c>
      <c r="BN287" s="4">
        <f>N((BN196-SUM($J240:BM240)&gt;=0))*ROUND(BN196-SUM($J240:BM240),1)</f>
        <v>0</v>
      </c>
      <c r="BO287" s="4">
        <f>N((BO196-SUM($J240:BN240)&gt;=0))*ROUND(BO196-SUM($J240:BN240),1)</f>
        <v>0</v>
      </c>
      <c r="BP287" s="4">
        <f>N((BP196-SUM($J240:BO240)&gt;=0))*ROUND(BP196-SUM($J240:BO240),1)</f>
        <v>0</v>
      </c>
      <c r="BQ287" s="4">
        <f>N((BQ196-SUM($J240:BP240)&gt;=0))*ROUND(BQ196-SUM($J240:BP240),1)</f>
        <v>0</v>
      </c>
      <c r="BR287" s="4">
        <f>N((BR196-SUM($J240:BQ240)&gt;=0))*ROUND(BR196-SUM($J240:BQ240),1)</f>
        <v>0</v>
      </c>
      <c r="BS287" s="4">
        <f>N((BS196-SUM($J240:BR240)&gt;=0))*ROUND(BS196-SUM($J240:BR240),1)</f>
        <v>0</v>
      </c>
      <c r="BT287" s="4">
        <f>N((BT196-SUM($J240:BS240)&gt;=0))*ROUND(BT196-SUM($J240:BS240),1)</f>
        <v>0</v>
      </c>
      <c r="BU287" s="4">
        <f>N((BU196-SUM($J240:BT240)&gt;=0))*ROUND(BU196-SUM($J240:BT240),1)</f>
        <v>0</v>
      </c>
      <c r="BV287" s="4">
        <f>N((BV196-SUM($J240:BU240)&gt;=0))*ROUND(BV196-SUM($J240:BU240),1)</f>
        <v>0</v>
      </c>
      <c r="BW287" s="4">
        <f>N((BW196-SUM($J240:BV240)&gt;=0))*ROUND(BW196-SUM($J240:BV240),1)</f>
        <v>0</v>
      </c>
      <c r="BX287" s="4">
        <f>N((BX196-SUM($J240:BW240)&gt;=0))*ROUND(BX196-SUM($J240:BW240),1)</f>
        <v>0</v>
      </c>
      <c r="BY287" s="4">
        <f>N((BY196-SUM($J240:BX240)&gt;=0))*ROUND(BY196-SUM($J240:BX240),1)</f>
        <v>0</v>
      </c>
      <c r="BZ287" s="4">
        <f>N((BZ196-SUM($J240:BY240)&gt;=0))*ROUND(BZ196-SUM($J240:BY240),1)</f>
        <v>0</v>
      </c>
      <c r="CA287" s="4">
        <f>N((CA196-SUM($J240:BZ240)&gt;=0))*ROUND(CA196-SUM($J240:BZ240),1)</f>
        <v>0</v>
      </c>
      <c r="CB287" s="4">
        <f>N((CB196-SUM($J240:CA240)&gt;=0))*ROUND(CB196-SUM($J240:CA240),1)</f>
        <v>0</v>
      </c>
      <c r="CC287" s="4">
        <f>N((CC196-SUM($J240:CB240)&gt;=0))*ROUND(CC196-SUM($J240:CB240),1)</f>
        <v>0</v>
      </c>
      <c r="CD287" s="4">
        <f>N((CD196-SUM($J240:CC240)&gt;=0))*ROUND(CD196-SUM($J240:CC240),1)</f>
        <v>0</v>
      </c>
      <c r="CE287" s="4">
        <f>N((CE196-SUM($J240:CD240)&gt;=0))*ROUND(CE196-SUM($J240:CD240),1)</f>
        <v>0</v>
      </c>
      <c r="CF287" s="4">
        <f>N((CF196-SUM($J240:CE240)&gt;=0))*ROUND(CF196-SUM($J240:CE240),1)</f>
        <v>0</v>
      </c>
      <c r="CG287" s="4">
        <f>N((CG196-SUM($J240:CF240)&gt;=0))*ROUND(CG196-SUM($J240:CF240),1)</f>
        <v>0</v>
      </c>
      <c r="CH287" s="4">
        <f>N((CH196-SUM($J240:CG240)&gt;=0))*ROUND(CH196-SUM($J240:CG240),1)</f>
        <v>0</v>
      </c>
      <c r="CI287" s="4">
        <f>N((CI196-SUM($J240:CH240)&gt;=0))*ROUND(CI196-SUM($J240:CH240),1)</f>
        <v>0</v>
      </c>
      <c r="CJ287" s="4">
        <f>N((CJ196-SUM($J240:CI240)&gt;=0))*ROUND(CJ196-SUM($J240:CI240),1)</f>
        <v>0</v>
      </c>
      <c r="CK287" s="4">
        <f>N((CK196-SUM($J240:CJ240)&gt;=0))*ROUND(CK196-SUM($J240:CJ240),1)</f>
        <v>0</v>
      </c>
      <c r="CL287" s="4">
        <f>N((CL196-SUM($J240:CK240)&gt;=0))*ROUND(CL196-SUM($J240:CK240),1)</f>
        <v>0</v>
      </c>
      <c r="CM287" s="4">
        <f>N((CM196-SUM($J240:CL240)&gt;=0))*ROUND(CM196-SUM($J240:CL240),1)</f>
        <v>0</v>
      </c>
      <c r="CN287" s="4">
        <f>N((CN196-SUM($J240:CM240)&gt;=0))*ROUND(CN196-SUM($J240:CM240),1)</f>
        <v>0</v>
      </c>
      <c r="CO287" s="4">
        <f>N((CO196-SUM($J240:CN240)&gt;=0))*ROUND(CO196-SUM($J240:CN240),1)</f>
        <v>0</v>
      </c>
      <c r="CP287" s="4">
        <f>N((CP196-SUM($J240:CO240)&gt;=0))*ROUND(CP196-SUM($J240:CO240),1)</f>
        <v>0</v>
      </c>
      <c r="CQ287" s="4">
        <f>N((CQ196-SUM($J240:CP240)&gt;=0))*ROUND(CQ196-SUM($J240:CP240),1)</f>
        <v>0</v>
      </c>
      <c r="CR287" s="4">
        <f>N((CR196-SUM($J240:CQ240)&gt;=0))*ROUND(CR196-SUM($J240:CQ240),1)</f>
        <v>0</v>
      </c>
      <c r="CS287" s="4">
        <f>N((CS196-SUM($J240:CR240)&gt;=0))*ROUND(CS196-SUM($J240:CR240),1)</f>
        <v>0</v>
      </c>
      <c r="CT287" s="4">
        <f>N((CT196-SUM($J240:CS240)&gt;=0))*ROUND(CT196-SUM($J240:CS240),1)</f>
        <v>0</v>
      </c>
      <c r="CU287" s="4">
        <f>N((CU196-SUM($J240:CT240)&gt;=0))*ROUND(CU196-SUM($J240:CT240),1)</f>
        <v>0</v>
      </c>
      <c r="CV287" s="4">
        <f>N((CV196-SUM($J240:CU240)&gt;=0))*ROUND(CV196-SUM($J240:CU240),1)</f>
        <v>0</v>
      </c>
      <c r="CW287" s="4">
        <f>N((CW196-SUM($J240:CV240)&gt;=0))*ROUND(CW196-SUM($J240:CV240),1)</f>
        <v>0</v>
      </c>
      <c r="CX287" s="4">
        <f>N((CX196-SUM($J240:CW240)&gt;=0))*ROUND(CX196-SUM($J240:CW240),1)</f>
        <v>0</v>
      </c>
      <c r="CY287" s="4">
        <f>N((CY196-SUM($J240:CX240)&gt;=0))*ROUND(CY196-SUM($J240:CX240),1)</f>
        <v>0</v>
      </c>
      <c r="CZ287" s="4">
        <f>N((CZ196-SUM($J240:CY240)&gt;=0))*ROUND(CZ196-SUM($J240:CY240),1)</f>
        <v>0</v>
      </c>
      <c r="DA287" s="4">
        <f>N((DA196-SUM($J240:CZ240)&gt;=0))*ROUND(DA196-SUM($J240:CZ240),1)</f>
        <v>0</v>
      </c>
      <c r="DB287" s="4">
        <f>N((DB196-SUM($J240:DA240)&gt;=0))*ROUND(DB196-SUM($J240:DA240),1)</f>
        <v>0</v>
      </c>
      <c r="DC287" s="4">
        <f>N((DC196-SUM($J240:DB240)&gt;=0))*ROUND(DC196-SUM($J240:DB240),1)</f>
        <v>0</v>
      </c>
      <c r="DD287" s="4">
        <f>N((DD196-SUM($J240:DC240)&gt;=0))*ROUND(DD196-SUM($J240:DC240),1)</f>
        <v>0</v>
      </c>
      <c r="DE287" s="4">
        <f>N((DE196-SUM($J240:DD240)&gt;=0))*ROUND(DE196-SUM($J240:DD240),1)</f>
        <v>0</v>
      </c>
      <c r="DF287" s="4">
        <f>N((DF196-SUM($J240:DE240)&gt;=0))*ROUND(DF196-SUM($J240:DE240),1)</f>
        <v>0</v>
      </c>
      <c r="DG287" s="4">
        <f>N((DG196-SUM($J240:DF240)&gt;=0))*ROUND(DG196-SUM($J240:DF240),1)</f>
        <v>0</v>
      </c>
      <c r="DH287" s="4">
        <f>N((DH196-SUM($J240:DG240)&gt;=0))*ROUND(DH196-SUM($J240:DG240),1)</f>
        <v>0</v>
      </c>
      <c r="DI287" s="4">
        <f>N((DI196-SUM($J240:DH240)&gt;=0))*ROUND(DI196-SUM($J240:DH240),1)</f>
        <v>0</v>
      </c>
      <c r="DJ287" s="4">
        <f>N((DJ196-SUM($J240:DI240)&gt;=0))*ROUND(DJ196-SUM($J240:DI240),1)</f>
        <v>0</v>
      </c>
    </row>
    <row r="288" spans="2:114">
      <c r="B288" t="str">
        <f t="shared" si="85"/>
        <v>Создание / реконструкция объект №16</v>
      </c>
      <c r="G288" s="7" t="s">
        <v>0</v>
      </c>
      <c r="J288" s="4"/>
      <c r="K288" s="4">
        <f>N((K197-SUM($J241:J241)&gt;=0))*ROUND(K197-SUM($J241:J241),1)</f>
        <v>0</v>
      </c>
      <c r="L288" s="4">
        <f>N((L197-SUM($J241:K241)&gt;=0))*ROUND(L197-SUM($J241:K241),1)</f>
        <v>0</v>
      </c>
      <c r="M288" s="4">
        <f>N((M197-SUM($J241:L241)&gt;=0))*ROUND(M197-SUM($J241:L241),1)</f>
        <v>0</v>
      </c>
      <c r="N288" s="4">
        <f>N((N197-SUM($J241:M241)&gt;=0))*ROUND(N197-SUM($J241:M241),1)</f>
        <v>0</v>
      </c>
      <c r="O288" s="4">
        <f>N((O197-SUM($J241:N241)&gt;=0))*ROUND(O197-SUM($J241:N241),1)</f>
        <v>0</v>
      </c>
      <c r="P288" s="4">
        <f>N((P197-SUM($J241:O241)&gt;=0))*ROUND(P197-SUM($J241:O241),1)</f>
        <v>0</v>
      </c>
      <c r="Q288" s="4">
        <f>N((Q197-SUM($J241:P241)&gt;=0))*ROUND(Q197-SUM($J241:P241),1)</f>
        <v>0</v>
      </c>
      <c r="R288" s="4">
        <f>N((R197-SUM($J241:Q241)&gt;=0))*ROUND(R197-SUM($J241:Q241),1)</f>
        <v>0</v>
      </c>
      <c r="S288" s="4">
        <f>N((S197-SUM($J241:R241)&gt;=0))*ROUND(S197-SUM($J241:R241),1)</f>
        <v>0</v>
      </c>
      <c r="T288" s="4">
        <f>N((T197-SUM($J241:S241)&gt;=0))*ROUND(T197-SUM($J241:S241),1)</f>
        <v>0</v>
      </c>
      <c r="U288" s="4">
        <f>N((U197-SUM($J241:T241)&gt;=0))*ROUND(U197-SUM($J241:T241),1)</f>
        <v>0</v>
      </c>
      <c r="V288" s="4">
        <f>N((V197-SUM($J241:U241)&gt;=0))*ROUND(V197-SUM($J241:U241),1)</f>
        <v>0</v>
      </c>
      <c r="W288" s="4">
        <f>N((W197-SUM($J241:V241)&gt;=0))*ROUND(W197-SUM($J241:V241),1)</f>
        <v>0</v>
      </c>
      <c r="X288" s="4">
        <f>N((X197-SUM($J241:W241)&gt;=0))*ROUND(X197-SUM($J241:W241),1)</f>
        <v>0</v>
      </c>
      <c r="Y288" s="4">
        <f>N((Y197-SUM($J241:X241)&gt;=0))*ROUND(Y197-SUM($J241:X241),1)</f>
        <v>0</v>
      </c>
      <c r="Z288" s="4">
        <f>N((Z197-SUM($J241:Y241)&gt;=0))*ROUND(Z197-SUM($J241:Y241),1)</f>
        <v>0</v>
      </c>
      <c r="AA288" s="4">
        <f>N((AA197-SUM($J241:Z241)&gt;=0))*ROUND(AA197-SUM($J241:Z241),1)</f>
        <v>0</v>
      </c>
      <c r="AB288" s="4">
        <f>N((AB197-SUM($J241:AA241)&gt;=0))*ROUND(AB197-SUM($J241:AA241),1)</f>
        <v>0</v>
      </c>
      <c r="AC288" s="4">
        <f>N((AC197-SUM($J241:AB241)&gt;=0))*ROUND(AC197-SUM($J241:AB241),1)</f>
        <v>0</v>
      </c>
      <c r="AD288" s="4">
        <f>N((AD197-SUM($J241:AC241)&gt;=0))*ROUND(AD197-SUM($J241:AC241),1)</f>
        <v>0</v>
      </c>
      <c r="AE288" s="4">
        <f>N((AE197-SUM($J241:AD241)&gt;=0))*ROUND(AE197-SUM($J241:AD241),1)</f>
        <v>0</v>
      </c>
      <c r="AF288" s="4">
        <f>N((AF197-SUM($J241:AE241)&gt;=0))*ROUND(AF197-SUM($J241:AE241),1)</f>
        <v>0</v>
      </c>
      <c r="AG288" s="4">
        <f>N((AG197-SUM($J241:AF241)&gt;=0))*ROUND(AG197-SUM($J241:AF241),1)</f>
        <v>0</v>
      </c>
      <c r="AH288" s="4">
        <f>N((AH197-SUM($J241:AG241)&gt;=0))*ROUND(AH197-SUM($J241:AG241),1)</f>
        <v>0</v>
      </c>
      <c r="AI288" s="4">
        <f>N((AI197-SUM($J241:AH241)&gt;=0))*ROUND(AI197-SUM($J241:AH241),1)</f>
        <v>0</v>
      </c>
      <c r="AJ288" s="4">
        <f>N((AJ197-SUM($J241:AI241)&gt;=0))*ROUND(AJ197-SUM($J241:AI241),1)</f>
        <v>0</v>
      </c>
      <c r="AK288" s="4">
        <f>N((AK197-SUM($J241:AJ241)&gt;=0))*ROUND(AK197-SUM($J241:AJ241),1)</f>
        <v>0</v>
      </c>
      <c r="AL288" s="4">
        <f>N((AL197-SUM($J241:AK241)&gt;=0))*ROUND(AL197-SUM($J241:AK241),1)</f>
        <v>0</v>
      </c>
      <c r="AM288" s="4">
        <f>N((AM197-SUM($J241:AL241)&gt;=0))*ROUND(AM197-SUM($J241:AL241),1)</f>
        <v>0</v>
      </c>
      <c r="AN288" s="4">
        <f>N((AN197-SUM($J241:AM241)&gt;=0))*ROUND(AN197-SUM($J241:AM241),1)</f>
        <v>0</v>
      </c>
      <c r="AO288" s="4">
        <f>N((AO197-SUM($J241:AN241)&gt;=0))*ROUND(AO197-SUM($J241:AN241),1)</f>
        <v>0</v>
      </c>
      <c r="AP288" s="4">
        <f>N((AP197-SUM($J241:AO241)&gt;=0))*ROUND(AP197-SUM($J241:AO241),1)</f>
        <v>0</v>
      </c>
      <c r="AQ288" s="4">
        <f>N((AQ197-SUM($J241:AP241)&gt;=0))*ROUND(AQ197-SUM($J241:AP241),1)</f>
        <v>0</v>
      </c>
      <c r="AR288" s="4">
        <f>N((AR197-SUM($J241:AQ241)&gt;=0))*ROUND(AR197-SUM($J241:AQ241),1)</f>
        <v>0</v>
      </c>
      <c r="AS288" s="4">
        <f>N((AS197-SUM($J241:AR241)&gt;=0))*ROUND(AS197-SUM($J241:AR241),1)</f>
        <v>0</v>
      </c>
      <c r="AT288" s="4">
        <f>N((AT197-SUM($J241:AS241)&gt;=0))*ROUND(AT197-SUM($J241:AS241),1)</f>
        <v>0</v>
      </c>
      <c r="AU288" s="4">
        <f>N((AU197-SUM($J241:AT241)&gt;=0))*ROUND(AU197-SUM($J241:AT241),1)</f>
        <v>0</v>
      </c>
      <c r="AV288" s="4">
        <f>N((AV197-SUM($J241:AU241)&gt;=0))*ROUND(AV197-SUM($J241:AU241),1)</f>
        <v>0</v>
      </c>
      <c r="AW288" s="4">
        <f>N((AW197-SUM($J241:AV241)&gt;=0))*ROUND(AW197-SUM($J241:AV241),1)</f>
        <v>0</v>
      </c>
      <c r="AX288" s="4">
        <f>N((AX197-SUM($J241:AW241)&gt;=0))*ROUND(AX197-SUM($J241:AW241),1)</f>
        <v>0</v>
      </c>
      <c r="AY288" s="4">
        <f>N((AY197-SUM($J241:AX241)&gt;=0))*ROUND(AY197-SUM($J241:AX241),1)</f>
        <v>0</v>
      </c>
      <c r="AZ288" s="4">
        <f>N((AZ197-SUM($J241:AY241)&gt;=0))*ROUND(AZ197-SUM($J241:AY241),1)</f>
        <v>0</v>
      </c>
      <c r="BA288" s="4">
        <f>N((BA197-SUM($J241:AZ241)&gt;=0))*ROUND(BA197-SUM($J241:AZ241),1)</f>
        <v>0</v>
      </c>
      <c r="BB288" s="4">
        <f>N((BB197-SUM($J241:BA241)&gt;=0))*ROUND(BB197-SUM($J241:BA241),1)</f>
        <v>0</v>
      </c>
      <c r="BC288" s="4">
        <f>N((BC197-SUM($J241:BB241)&gt;=0))*ROUND(BC197-SUM($J241:BB241),1)</f>
        <v>0</v>
      </c>
      <c r="BD288" s="4">
        <f>N((BD197-SUM($J241:BC241)&gt;=0))*ROUND(BD197-SUM($J241:BC241),1)</f>
        <v>0</v>
      </c>
      <c r="BE288" s="4">
        <f>N((BE197-SUM($J241:BD241)&gt;=0))*ROUND(BE197-SUM($J241:BD241),1)</f>
        <v>0</v>
      </c>
      <c r="BF288" s="4">
        <f>N((BF197-SUM($J241:BE241)&gt;=0))*ROUND(BF197-SUM($J241:BE241),1)</f>
        <v>0</v>
      </c>
      <c r="BG288" s="4">
        <f>N((BG197-SUM($J241:BF241)&gt;=0))*ROUND(BG197-SUM($J241:BF241),1)</f>
        <v>0</v>
      </c>
      <c r="BH288" s="4">
        <f>N((BH197-SUM($J241:BG241)&gt;=0))*ROUND(BH197-SUM($J241:BG241),1)</f>
        <v>0</v>
      </c>
      <c r="BI288" s="4">
        <f>N((BI197-SUM($J241:BH241)&gt;=0))*ROUND(BI197-SUM($J241:BH241),1)</f>
        <v>0</v>
      </c>
      <c r="BJ288" s="4">
        <f>N((BJ197-SUM($J241:BI241)&gt;=0))*ROUND(BJ197-SUM($J241:BI241),1)</f>
        <v>0</v>
      </c>
      <c r="BK288" s="4">
        <f>N((BK197-SUM($J241:BJ241)&gt;=0))*ROUND(BK197-SUM($J241:BJ241),1)</f>
        <v>0</v>
      </c>
      <c r="BL288" s="4">
        <f>N((BL197-SUM($J241:BK241)&gt;=0))*ROUND(BL197-SUM($J241:BK241),1)</f>
        <v>0</v>
      </c>
      <c r="BM288" s="4">
        <f>N((BM197-SUM($J241:BL241)&gt;=0))*ROUND(BM197-SUM($J241:BL241),1)</f>
        <v>0</v>
      </c>
      <c r="BN288" s="4">
        <f>N((BN197-SUM($J241:BM241)&gt;=0))*ROUND(BN197-SUM($J241:BM241),1)</f>
        <v>0</v>
      </c>
      <c r="BO288" s="4">
        <f>N((BO197-SUM($J241:BN241)&gt;=0))*ROUND(BO197-SUM($J241:BN241),1)</f>
        <v>0</v>
      </c>
      <c r="BP288" s="4">
        <f>N((BP197-SUM($J241:BO241)&gt;=0))*ROUND(BP197-SUM($J241:BO241),1)</f>
        <v>0</v>
      </c>
      <c r="BQ288" s="4">
        <f>N((BQ197-SUM($J241:BP241)&gt;=0))*ROUND(BQ197-SUM($J241:BP241),1)</f>
        <v>0</v>
      </c>
      <c r="BR288" s="4">
        <f>N((BR197-SUM($J241:BQ241)&gt;=0))*ROUND(BR197-SUM($J241:BQ241),1)</f>
        <v>0</v>
      </c>
      <c r="BS288" s="4">
        <f>N((BS197-SUM($J241:BR241)&gt;=0))*ROUND(BS197-SUM($J241:BR241),1)</f>
        <v>0</v>
      </c>
      <c r="BT288" s="4">
        <f>N((BT197-SUM($J241:BS241)&gt;=0))*ROUND(BT197-SUM($J241:BS241),1)</f>
        <v>0</v>
      </c>
      <c r="BU288" s="4">
        <f>N((BU197-SUM($J241:BT241)&gt;=0))*ROUND(BU197-SUM($J241:BT241),1)</f>
        <v>0</v>
      </c>
      <c r="BV288" s="4">
        <f>N((BV197-SUM($J241:BU241)&gt;=0))*ROUND(BV197-SUM($J241:BU241),1)</f>
        <v>0</v>
      </c>
      <c r="BW288" s="4">
        <f>N((BW197-SUM($J241:BV241)&gt;=0))*ROUND(BW197-SUM($J241:BV241),1)</f>
        <v>0</v>
      </c>
      <c r="BX288" s="4">
        <f>N((BX197-SUM($J241:BW241)&gt;=0))*ROUND(BX197-SUM($J241:BW241),1)</f>
        <v>0</v>
      </c>
      <c r="BY288" s="4">
        <f>N((BY197-SUM($J241:BX241)&gt;=0))*ROUND(BY197-SUM($J241:BX241),1)</f>
        <v>0</v>
      </c>
      <c r="BZ288" s="4">
        <f>N((BZ197-SUM($J241:BY241)&gt;=0))*ROUND(BZ197-SUM($J241:BY241),1)</f>
        <v>0</v>
      </c>
      <c r="CA288" s="4">
        <f>N((CA197-SUM($J241:BZ241)&gt;=0))*ROUND(CA197-SUM($J241:BZ241),1)</f>
        <v>0</v>
      </c>
      <c r="CB288" s="4">
        <f>N((CB197-SUM($J241:CA241)&gt;=0))*ROUND(CB197-SUM($J241:CA241),1)</f>
        <v>0</v>
      </c>
      <c r="CC288" s="4">
        <f>N((CC197-SUM($J241:CB241)&gt;=0))*ROUND(CC197-SUM($J241:CB241),1)</f>
        <v>0</v>
      </c>
      <c r="CD288" s="4">
        <f>N((CD197-SUM($J241:CC241)&gt;=0))*ROUND(CD197-SUM($J241:CC241),1)</f>
        <v>0</v>
      </c>
      <c r="CE288" s="4">
        <f>N((CE197-SUM($J241:CD241)&gt;=0))*ROUND(CE197-SUM($J241:CD241),1)</f>
        <v>0</v>
      </c>
      <c r="CF288" s="4">
        <f>N((CF197-SUM($J241:CE241)&gt;=0))*ROUND(CF197-SUM($J241:CE241),1)</f>
        <v>0</v>
      </c>
      <c r="CG288" s="4">
        <f>N((CG197-SUM($J241:CF241)&gt;=0))*ROUND(CG197-SUM($J241:CF241),1)</f>
        <v>0</v>
      </c>
      <c r="CH288" s="4">
        <f>N((CH197-SUM($J241:CG241)&gt;=0))*ROUND(CH197-SUM($J241:CG241),1)</f>
        <v>0</v>
      </c>
      <c r="CI288" s="4">
        <f>N((CI197-SUM($J241:CH241)&gt;=0))*ROUND(CI197-SUM($J241:CH241),1)</f>
        <v>0</v>
      </c>
      <c r="CJ288" s="4">
        <f>N((CJ197-SUM($J241:CI241)&gt;=0))*ROUND(CJ197-SUM($J241:CI241),1)</f>
        <v>0</v>
      </c>
      <c r="CK288" s="4">
        <f>N((CK197-SUM($J241:CJ241)&gt;=0))*ROUND(CK197-SUM($J241:CJ241),1)</f>
        <v>0</v>
      </c>
      <c r="CL288" s="4">
        <f>N((CL197-SUM($J241:CK241)&gt;=0))*ROUND(CL197-SUM($J241:CK241),1)</f>
        <v>0</v>
      </c>
      <c r="CM288" s="4">
        <f>N((CM197-SUM($J241:CL241)&gt;=0))*ROUND(CM197-SUM($J241:CL241),1)</f>
        <v>0</v>
      </c>
      <c r="CN288" s="4">
        <f>N((CN197-SUM($J241:CM241)&gt;=0))*ROUND(CN197-SUM($J241:CM241),1)</f>
        <v>0</v>
      </c>
      <c r="CO288" s="4">
        <f>N((CO197-SUM($J241:CN241)&gt;=0))*ROUND(CO197-SUM($J241:CN241),1)</f>
        <v>0</v>
      </c>
      <c r="CP288" s="4">
        <f>N((CP197-SUM($J241:CO241)&gt;=0))*ROUND(CP197-SUM($J241:CO241),1)</f>
        <v>0</v>
      </c>
      <c r="CQ288" s="4">
        <f>N((CQ197-SUM($J241:CP241)&gt;=0))*ROUND(CQ197-SUM($J241:CP241),1)</f>
        <v>0</v>
      </c>
      <c r="CR288" s="4">
        <f>N((CR197-SUM($J241:CQ241)&gt;=0))*ROUND(CR197-SUM($J241:CQ241),1)</f>
        <v>0</v>
      </c>
      <c r="CS288" s="4">
        <f>N((CS197-SUM($J241:CR241)&gt;=0))*ROUND(CS197-SUM($J241:CR241),1)</f>
        <v>0</v>
      </c>
      <c r="CT288" s="4">
        <f>N((CT197-SUM($J241:CS241)&gt;=0))*ROUND(CT197-SUM($J241:CS241),1)</f>
        <v>0</v>
      </c>
      <c r="CU288" s="4">
        <f>N((CU197-SUM($J241:CT241)&gt;=0))*ROUND(CU197-SUM($J241:CT241),1)</f>
        <v>0</v>
      </c>
      <c r="CV288" s="4">
        <f>N((CV197-SUM($J241:CU241)&gt;=0))*ROUND(CV197-SUM($J241:CU241),1)</f>
        <v>0</v>
      </c>
      <c r="CW288" s="4">
        <f>N((CW197-SUM($J241:CV241)&gt;=0))*ROUND(CW197-SUM($J241:CV241),1)</f>
        <v>0</v>
      </c>
      <c r="CX288" s="4">
        <f>N((CX197-SUM($J241:CW241)&gt;=0))*ROUND(CX197-SUM($J241:CW241),1)</f>
        <v>0</v>
      </c>
      <c r="CY288" s="4">
        <f>N((CY197-SUM($J241:CX241)&gt;=0))*ROUND(CY197-SUM($J241:CX241),1)</f>
        <v>0</v>
      </c>
      <c r="CZ288" s="4">
        <f>N((CZ197-SUM($J241:CY241)&gt;=0))*ROUND(CZ197-SUM($J241:CY241),1)</f>
        <v>0</v>
      </c>
      <c r="DA288" s="4">
        <f>N((DA197-SUM($J241:CZ241)&gt;=0))*ROUND(DA197-SUM($J241:CZ241),1)</f>
        <v>0</v>
      </c>
      <c r="DB288" s="4">
        <f>N((DB197-SUM($J241:DA241)&gt;=0))*ROUND(DB197-SUM($J241:DA241),1)</f>
        <v>0</v>
      </c>
      <c r="DC288" s="4">
        <f>N((DC197-SUM($J241:DB241)&gt;=0))*ROUND(DC197-SUM($J241:DB241),1)</f>
        <v>0</v>
      </c>
      <c r="DD288" s="4">
        <f>N((DD197-SUM($J241:DC241)&gt;=0))*ROUND(DD197-SUM($J241:DC241),1)</f>
        <v>0</v>
      </c>
      <c r="DE288" s="4">
        <f>N((DE197-SUM($J241:DD241)&gt;=0))*ROUND(DE197-SUM($J241:DD241),1)</f>
        <v>0</v>
      </c>
      <c r="DF288" s="4">
        <f>N((DF197-SUM($J241:DE241)&gt;=0))*ROUND(DF197-SUM($J241:DE241),1)</f>
        <v>0</v>
      </c>
      <c r="DG288" s="4">
        <f>N((DG197-SUM($J241:DF241)&gt;=0))*ROUND(DG197-SUM($J241:DF241),1)</f>
        <v>0</v>
      </c>
      <c r="DH288" s="4">
        <f>N((DH197-SUM($J241:DG241)&gt;=0))*ROUND(DH197-SUM($J241:DG241),1)</f>
        <v>0</v>
      </c>
      <c r="DI288" s="4">
        <f>N((DI197-SUM($J241:DH241)&gt;=0))*ROUND(DI197-SUM($J241:DH241),1)</f>
        <v>0</v>
      </c>
      <c r="DJ288" s="4">
        <f>N((DJ197-SUM($J241:DI241)&gt;=0))*ROUND(DJ197-SUM($J241:DI241),1)</f>
        <v>0</v>
      </c>
    </row>
    <row r="289" spans="1:114">
      <c r="B289" t="str">
        <f t="shared" si="85"/>
        <v>Создание / реконструкция объект №17</v>
      </c>
      <c r="G289" s="7" t="s">
        <v>0</v>
      </c>
      <c r="J289" s="4"/>
      <c r="K289" s="4">
        <f>N((K198-SUM($J242:J242)&gt;=0))*ROUND(K198-SUM($J242:J242),1)</f>
        <v>0</v>
      </c>
      <c r="L289" s="4">
        <f>N((L198-SUM($J242:K242)&gt;=0))*ROUND(L198-SUM($J242:K242),1)</f>
        <v>0</v>
      </c>
      <c r="M289" s="4">
        <f>N((M198-SUM($J242:L242)&gt;=0))*ROUND(M198-SUM($J242:L242),1)</f>
        <v>0</v>
      </c>
      <c r="N289" s="4">
        <f>N((N198-SUM($J242:M242)&gt;=0))*ROUND(N198-SUM($J242:M242),1)</f>
        <v>0</v>
      </c>
      <c r="O289" s="4">
        <f>N((O198-SUM($J242:N242)&gt;=0))*ROUND(O198-SUM($J242:N242),1)</f>
        <v>0</v>
      </c>
      <c r="P289" s="4">
        <f>N((P198-SUM($J242:O242)&gt;=0))*ROUND(P198-SUM($J242:O242),1)</f>
        <v>0</v>
      </c>
      <c r="Q289" s="4">
        <f>N((Q198-SUM($J242:P242)&gt;=0))*ROUND(Q198-SUM($J242:P242),1)</f>
        <v>0</v>
      </c>
      <c r="R289" s="4">
        <f>N((R198-SUM($J242:Q242)&gt;=0))*ROUND(R198-SUM($J242:Q242),1)</f>
        <v>0</v>
      </c>
      <c r="S289" s="4">
        <f>N((S198-SUM($J242:R242)&gt;=0))*ROUND(S198-SUM($J242:R242),1)</f>
        <v>0</v>
      </c>
      <c r="T289" s="4">
        <f>N((T198-SUM($J242:S242)&gt;=0))*ROUND(T198-SUM($J242:S242),1)</f>
        <v>0</v>
      </c>
      <c r="U289" s="4">
        <f>N((U198-SUM($J242:T242)&gt;=0))*ROUND(U198-SUM($J242:T242),1)</f>
        <v>0</v>
      </c>
      <c r="V289" s="4">
        <f>N((V198-SUM($J242:U242)&gt;=0))*ROUND(V198-SUM($J242:U242),1)</f>
        <v>0</v>
      </c>
      <c r="W289" s="4">
        <f>N((W198-SUM($J242:V242)&gt;=0))*ROUND(W198-SUM($J242:V242),1)</f>
        <v>0</v>
      </c>
      <c r="X289" s="4">
        <f>N((X198-SUM($J242:W242)&gt;=0))*ROUND(X198-SUM($J242:W242),1)</f>
        <v>0</v>
      </c>
      <c r="Y289" s="4">
        <f>N((Y198-SUM($J242:X242)&gt;=0))*ROUND(Y198-SUM($J242:X242),1)</f>
        <v>0</v>
      </c>
      <c r="Z289" s="4">
        <f>N((Z198-SUM($J242:Y242)&gt;=0))*ROUND(Z198-SUM($J242:Y242),1)</f>
        <v>0</v>
      </c>
      <c r="AA289" s="4">
        <f>N((AA198-SUM($J242:Z242)&gt;=0))*ROUND(AA198-SUM($J242:Z242),1)</f>
        <v>0</v>
      </c>
      <c r="AB289" s="4">
        <f>N((AB198-SUM($J242:AA242)&gt;=0))*ROUND(AB198-SUM($J242:AA242),1)</f>
        <v>0</v>
      </c>
      <c r="AC289" s="4">
        <f>N((AC198-SUM($J242:AB242)&gt;=0))*ROUND(AC198-SUM($J242:AB242),1)</f>
        <v>0</v>
      </c>
      <c r="AD289" s="4">
        <f>N((AD198-SUM($J242:AC242)&gt;=0))*ROUND(AD198-SUM($J242:AC242),1)</f>
        <v>0</v>
      </c>
      <c r="AE289" s="4">
        <f>N((AE198-SUM($J242:AD242)&gt;=0))*ROUND(AE198-SUM($J242:AD242),1)</f>
        <v>0</v>
      </c>
      <c r="AF289" s="4">
        <f>N((AF198-SUM($J242:AE242)&gt;=0))*ROUND(AF198-SUM($J242:AE242),1)</f>
        <v>0</v>
      </c>
      <c r="AG289" s="4">
        <f>N((AG198-SUM($J242:AF242)&gt;=0))*ROUND(AG198-SUM($J242:AF242),1)</f>
        <v>0</v>
      </c>
      <c r="AH289" s="4">
        <f>N((AH198-SUM($J242:AG242)&gt;=0))*ROUND(AH198-SUM($J242:AG242),1)</f>
        <v>0</v>
      </c>
      <c r="AI289" s="4">
        <f>N((AI198-SUM($J242:AH242)&gt;=0))*ROUND(AI198-SUM($J242:AH242),1)</f>
        <v>0</v>
      </c>
      <c r="AJ289" s="4">
        <f>N((AJ198-SUM($J242:AI242)&gt;=0))*ROUND(AJ198-SUM($J242:AI242),1)</f>
        <v>0</v>
      </c>
      <c r="AK289" s="4">
        <f>N((AK198-SUM($J242:AJ242)&gt;=0))*ROUND(AK198-SUM($J242:AJ242),1)</f>
        <v>0</v>
      </c>
      <c r="AL289" s="4">
        <f>N((AL198-SUM($J242:AK242)&gt;=0))*ROUND(AL198-SUM($J242:AK242),1)</f>
        <v>0</v>
      </c>
      <c r="AM289" s="4">
        <f>N((AM198-SUM($J242:AL242)&gt;=0))*ROUND(AM198-SUM($J242:AL242),1)</f>
        <v>0</v>
      </c>
      <c r="AN289" s="4">
        <f>N((AN198-SUM($J242:AM242)&gt;=0))*ROUND(AN198-SUM($J242:AM242),1)</f>
        <v>0</v>
      </c>
      <c r="AO289" s="4">
        <f>N((AO198-SUM($J242:AN242)&gt;=0))*ROUND(AO198-SUM($J242:AN242),1)</f>
        <v>0</v>
      </c>
      <c r="AP289" s="4">
        <f>N((AP198-SUM($J242:AO242)&gt;=0))*ROUND(AP198-SUM($J242:AO242),1)</f>
        <v>0</v>
      </c>
      <c r="AQ289" s="4">
        <f>N((AQ198-SUM($J242:AP242)&gt;=0))*ROUND(AQ198-SUM($J242:AP242),1)</f>
        <v>0</v>
      </c>
      <c r="AR289" s="4">
        <f>N((AR198-SUM($J242:AQ242)&gt;=0))*ROUND(AR198-SUM($J242:AQ242),1)</f>
        <v>0</v>
      </c>
      <c r="AS289" s="4">
        <f>N((AS198-SUM($J242:AR242)&gt;=0))*ROUND(AS198-SUM($J242:AR242),1)</f>
        <v>0</v>
      </c>
      <c r="AT289" s="4">
        <f>N((AT198-SUM($J242:AS242)&gt;=0))*ROUND(AT198-SUM($J242:AS242),1)</f>
        <v>0</v>
      </c>
      <c r="AU289" s="4">
        <f>N((AU198-SUM($J242:AT242)&gt;=0))*ROUND(AU198-SUM($J242:AT242),1)</f>
        <v>0</v>
      </c>
      <c r="AV289" s="4">
        <f>N((AV198-SUM($J242:AU242)&gt;=0))*ROUND(AV198-SUM($J242:AU242),1)</f>
        <v>0</v>
      </c>
      <c r="AW289" s="4">
        <f>N((AW198-SUM($J242:AV242)&gt;=0))*ROUND(AW198-SUM($J242:AV242),1)</f>
        <v>0</v>
      </c>
      <c r="AX289" s="4">
        <f>N((AX198-SUM($J242:AW242)&gt;=0))*ROUND(AX198-SUM($J242:AW242),1)</f>
        <v>0</v>
      </c>
      <c r="AY289" s="4">
        <f>N((AY198-SUM($J242:AX242)&gt;=0))*ROUND(AY198-SUM($J242:AX242),1)</f>
        <v>0</v>
      </c>
      <c r="AZ289" s="4">
        <f>N((AZ198-SUM($J242:AY242)&gt;=0))*ROUND(AZ198-SUM($J242:AY242),1)</f>
        <v>0</v>
      </c>
      <c r="BA289" s="4">
        <f>N((BA198-SUM($J242:AZ242)&gt;=0))*ROUND(BA198-SUM($J242:AZ242),1)</f>
        <v>0</v>
      </c>
      <c r="BB289" s="4">
        <f>N((BB198-SUM($J242:BA242)&gt;=0))*ROUND(BB198-SUM($J242:BA242),1)</f>
        <v>0</v>
      </c>
      <c r="BC289" s="4">
        <f>N((BC198-SUM($J242:BB242)&gt;=0))*ROUND(BC198-SUM($J242:BB242),1)</f>
        <v>0</v>
      </c>
      <c r="BD289" s="4">
        <f>N((BD198-SUM($J242:BC242)&gt;=0))*ROUND(BD198-SUM($J242:BC242),1)</f>
        <v>0</v>
      </c>
      <c r="BE289" s="4">
        <f>N((BE198-SUM($J242:BD242)&gt;=0))*ROUND(BE198-SUM($J242:BD242),1)</f>
        <v>0</v>
      </c>
      <c r="BF289" s="4">
        <f>N((BF198-SUM($J242:BE242)&gt;=0))*ROUND(BF198-SUM($J242:BE242),1)</f>
        <v>0</v>
      </c>
      <c r="BG289" s="4">
        <f>N((BG198-SUM($J242:BF242)&gt;=0))*ROUND(BG198-SUM($J242:BF242),1)</f>
        <v>0</v>
      </c>
      <c r="BH289" s="4">
        <f>N((BH198-SUM($J242:BG242)&gt;=0))*ROUND(BH198-SUM($J242:BG242),1)</f>
        <v>0</v>
      </c>
      <c r="BI289" s="4">
        <f>N((BI198-SUM($J242:BH242)&gt;=0))*ROUND(BI198-SUM($J242:BH242),1)</f>
        <v>0</v>
      </c>
      <c r="BJ289" s="4">
        <f>N((BJ198-SUM($J242:BI242)&gt;=0))*ROUND(BJ198-SUM($J242:BI242),1)</f>
        <v>0</v>
      </c>
      <c r="BK289" s="4">
        <f>N((BK198-SUM($J242:BJ242)&gt;=0))*ROUND(BK198-SUM($J242:BJ242),1)</f>
        <v>0</v>
      </c>
      <c r="BL289" s="4">
        <f>N((BL198-SUM($J242:BK242)&gt;=0))*ROUND(BL198-SUM($J242:BK242),1)</f>
        <v>0</v>
      </c>
      <c r="BM289" s="4">
        <f>N((BM198-SUM($J242:BL242)&gt;=0))*ROUND(BM198-SUM($J242:BL242),1)</f>
        <v>0</v>
      </c>
      <c r="BN289" s="4">
        <f>N((BN198-SUM($J242:BM242)&gt;=0))*ROUND(BN198-SUM($J242:BM242),1)</f>
        <v>0</v>
      </c>
      <c r="BO289" s="4">
        <f>N((BO198-SUM($J242:BN242)&gt;=0))*ROUND(BO198-SUM($J242:BN242),1)</f>
        <v>0</v>
      </c>
      <c r="BP289" s="4">
        <f>N((BP198-SUM($J242:BO242)&gt;=0))*ROUND(BP198-SUM($J242:BO242),1)</f>
        <v>0</v>
      </c>
      <c r="BQ289" s="4">
        <f>N((BQ198-SUM($J242:BP242)&gt;=0))*ROUND(BQ198-SUM($J242:BP242),1)</f>
        <v>0</v>
      </c>
      <c r="BR289" s="4">
        <f>N((BR198-SUM($J242:BQ242)&gt;=0))*ROUND(BR198-SUM($J242:BQ242),1)</f>
        <v>0</v>
      </c>
      <c r="BS289" s="4">
        <f>N((BS198-SUM($J242:BR242)&gt;=0))*ROUND(BS198-SUM($J242:BR242),1)</f>
        <v>0</v>
      </c>
      <c r="BT289" s="4">
        <f>N((BT198-SUM($J242:BS242)&gt;=0))*ROUND(BT198-SUM($J242:BS242),1)</f>
        <v>0</v>
      </c>
      <c r="BU289" s="4">
        <f>N((BU198-SUM($J242:BT242)&gt;=0))*ROUND(BU198-SUM($J242:BT242),1)</f>
        <v>0</v>
      </c>
      <c r="BV289" s="4">
        <f>N((BV198-SUM($J242:BU242)&gt;=0))*ROUND(BV198-SUM($J242:BU242),1)</f>
        <v>0</v>
      </c>
      <c r="BW289" s="4">
        <f>N((BW198-SUM($J242:BV242)&gt;=0))*ROUND(BW198-SUM($J242:BV242),1)</f>
        <v>0</v>
      </c>
      <c r="BX289" s="4">
        <f>N((BX198-SUM($J242:BW242)&gt;=0))*ROUND(BX198-SUM($J242:BW242),1)</f>
        <v>0</v>
      </c>
      <c r="BY289" s="4">
        <f>N((BY198-SUM($J242:BX242)&gt;=0))*ROUND(BY198-SUM($J242:BX242),1)</f>
        <v>0</v>
      </c>
      <c r="BZ289" s="4">
        <f>N((BZ198-SUM($J242:BY242)&gt;=0))*ROUND(BZ198-SUM($J242:BY242),1)</f>
        <v>0</v>
      </c>
      <c r="CA289" s="4">
        <f>N((CA198-SUM($J242:BZ242)&gt;=0))*ROUND(CA198-SUM($J242:BZ242),1)</f>
        <v>0</v>
      </c>
      <c r="CB289" s="4">
        <f>N((CB198-SUM($J242:CA242)&gt;=0))*ROUND(CB198-SUM($J242:CA242),1)</f>
        <v>0</v>
      </c>
      <c r="CC289" s="4">
        <f>N((CC198-SUM($J242:CB242)&gt;=0))*ROUND(CC198-SUM($J242:CB242),1)</f>
        <v>0</v>
      </c>
      <c r="CD289" s="4">
        <f>N((CD198-SUM($J242:CC242)&gt;=0))*ROUND(CD198-SUM($J242:CC242),1)</f>
        <v>0</v>
      </c>
      <c r="CE289" s="4">
        <f>N((CE198-SUM($J242:CD242)&gt;=0))*ROUND(CE198-SUM($J242:CD242),1)</f>
        <v>0</v>
      </c>
      <c r="CF289" s="4">
        <f>N((CF198-SUM($J242:CE242)&gt;=0))*ROUND(CF198-SUM($J242:CE242),1)</f>
        <v>0</v>
      </c>
      <c r="CG289" s="4">
        <f>N((CG198-SUM($J242:CF242)&gt;=0))*ROUND(CG198-SUM($J242:CF242),1)</f>
        <v>0</v>
      </c>
      <c r="CH289" s="4">
        <f>N((CH198-SUM($J242:CG242)&gt;=0))*ROUND(CH198-SUM($J242:CG242),1)</f>
        <v>0</v>
      </c>
      <c r="CI289" s="4">
        <f>N((CI198-SUM($J242:CH242)&gt;=0))*ROUND(CI198-SUM($J242:CH242),1)</f>
        <v>0</v>
      </c>
      <c r="CJ289" s="4">
        <f>N((CJ198-SUM($J242:CI242)&gt;=0))*ROUND(CJ198-SUM($J242:CI242),1)</f>
        <v>0</v>
      </c>
      <c r="CK289" s="4">
        <f>N((CK198-SUM($J242:CJ242)&gt;=0))*ROUND(CK198-SUM($J242:CJ242),1)</f>
        <v>0</v>
      </c>
      <c r="CL289" s="4">
        <f>N((CL198-SUM($J242:CK242)&gt;=0))*ROUND(CL198-SUM($J242:CK242),1)</f>
        <v>0</v>
      </c>
      <c r="CM289" s="4">
        <f>N((CM198-SUM($J242:CL242)&gt;=0))*ROUND(CM198-SUM($J242:CL242),1)</f>
        <v>0</v>
      </c>
      <c r="CN289" s="4">
        <f>N((CN198-SUM($J242:CM242)&gt;=0))*ROUND(CN198-SUM($J242:CM242),1)</f>
        <v>0</v>
      </c>
      <c r="CO289" s="4">
        <f>N((CO198-SUM($J242:CN242)&gt;=0))*ROUND(CO198-SUM($J242:CN242),1)</f>
        <v>0</v>
      </c>
      <c r="CP289" s="4">
        <f>N((CP198-SUM($J242:CO242)&gt;=0))*ROUND(CP198-SUM($J242:CO242),1)</f>
        <v>0</v>
      </c>
      <c r="CQ289" s="4">
        <f>N((CQ198-SUM($J242:CP242)&gt;=0))*ROUND(CQ198-SUM($J242:CP242),1)</f>
        <v>0</v>
      </c>
      <c r="CR289" s="4">
        <f>N((CR198-SUM($J242:CQ242)&gt;=0))*ROUND(CR198-SUM($J242:CQ242),1)</f>
        <v>0</v>
      </c>
      <c r="CS289" s="4">
        <f>N((CS198-SUM($J242:CR242)&gt;=0))*ROUND(CS198-SUM($J242:CR242),1)</f>
        <v>0</v>
      </c>
      <c r="CT289" s="4">
        <f>N((CT198-SUM($J242:CS242)&gt;=0))*ROUND(CT198-SUM($J242:CS242),1)</f>
        <v>0</v>
      </c>
      <c r="CU289" s="4">
        <f>N((CU198-SUM($J242:CT242)&gt;=0))*ROUND(CU198-SUM($J242:CT242),1)</f>
        <v>0</v>
      </c>
      <c r="CV289" s="4">
        <f>N((CV198-SUM($J242:CU242)&gt;=0))*ROUND(CV198-SUM($J242:CU242),1)</f>
        <v>0</v>
      </c>
      <c r="CW289" s="4">
        <f>N((CW198-SUM($J242:CV242)&gt;=0))*ROUND(CW198-SUM($J242:CV242),1)</f>
        <v>0</v>
      </c>
      <c r="CX289" s="4">
        <f>N((CX198-SUM($J242:CW242)&gt;=0))*ROUND(CX198-SUM($J242:CW242),1)</f>
        <v>0</v>
      </c>
      <c r="CY289" s="4">
        <f>N((CY198-SUM($J242:CX242)&gt;=0))*ROUND(CY198-SUM($J242:CX242),1)</f>
        <v>0</v>
      </c>
      <c r="CZ289" s="4">
        <f>N((CZ198-SUM($J242:CY242)&gt;=0))*ROUND(CZ198-SUM($J242:CY242),1)</f>
        <v>0</v>
      </c>
      <c r="DA289" s="4">
        <f>N((DA198-SUM($J242:CZ242)&gt;=0))*ROUND(DA198-SUM($J242:CZ242),1)</f>
        <v>0</v>
      </c>
      <c r="DB289" s="4">
        <f>N((DB198-SUM($J242:DA242)&gt;=0))*ROUND(DB198-SUM($J242:DA242),1)</f>
        <v>0</v>
      </c>
      <c r="DC289" s="4">
        <f>N((DC198-SUM($J242:DB242)&gt;=0))*ROUND(DC198-SUM($J242:DB242),1)</f>
        <v>0</v>
      </c>
      <c r="DD289" s="4">
        <f>N((DD198-SUM($J242:DC242)&gt;=0))*ROUND(DD198-SUM($J242:DC242),1)</f>
        <v>0</v>
      </c>
      <c r="DE289" s="4">
        <f>N((DE198-SUM($J242:DD242)&gt;=0))*ROUND(DE198-SUM($J242:DD242),1)</f>
        <v>0</v>
      </c>
      <c r="DF289" s="4">
        <f>N((DF198-SUM($J242:DE242)&gt;=0))*ROUND(DF198-SUM($J242:DE242),1)</f>
        <v>0</v>
      </c>
      <c r="DG289" s="4">
        <f>N((DG198-SUM($J242:DF242)&gt;=0))*ROUND(DG198-SUM($J242:DF242),1)</f>
        <v>0</v>
      </c>
      <c r="DH289" s="4">
        <f>N((DH198-SUM($J242:DG242)&gt;=0))*ROUND(DH198-SUM($J242:DG242),1)</f>
        <v>0</v>
      </c>
      <c r="DI289" s="4">
        <f>N((DI198-SUM($J242:DH242)&gt;=0))*ROUND(DI198-SUM($J242:DH242),1)</f>
        <v>0</v>
      </c>
      <c r="DJ289" s="4">
        <f>N((DJ198-SUM($J242:DI242)&gt;=0))*ROUND(DJ198-SUM($J242:DI242),1)</f>
        <v>0</v>
      </c>
    </row>
    <row r="290" spans="1:114">
      <c r="B290" t="str">
        <f t="shared" si="85"/>
        <v>Создание / реконструкция объект №18</v>
      </c>
      <c r="G290" s="7" t="s">
        <v>0</v>
      </c>
      <c r="J290" s="4"/>
      <c r="K290" s="4">
        <f>N((K199-SUM($J243:J243)&gt;=0))*ROUND(K199-SUM($J243:J243),1)</f>
        <v>0</v>
      </c>
      <c r="L290" s="4">
        <f>N((L199-SUM($J243:K243)&gt;=0))*ROUND(L199-SUM($J243:K243),1)</f>
        <v>0</v>
      </c>
      <c r="M290" s="4">
        <f>N((M199-SUM($J243:L243)&gt;=0))*ROUND(M199-SUM($J243:L243),1)</f>
        <v>0</v>
      </c>
      <c r="N290" s="4">
        <f>N((N199-SUM($J243:M243)&gt;=0))*ROUND(N199-SUM($J243:M243),1)</f>
        <v>0</v>
      </c>
      <c r="O290" s="4">
        <f>N((O199-SUM($J243:N243)&gt;=0))*ROUND(O199-SUM($J243:N243),1)</f>
        <v>0</v>
      </c>
      <c r="P290" s="4">
        <f>N((P199-SUM($J243:O243)&gt;=0))*ROUND(P199-SUM($J243:O243),1)</f>
        <v>0</v>
      </c>
      <c r="Q290" s="4">
        <f>N((Q199-SUM($J243:P243)&gt;=0))*ROUND(Q199-SUM($J243:P243),1)</f>
        <v>0</v>
      </c>
      <c r="R290" s="4">
        <f>N((R199-SUM($J243:Q243)&gt;=0))*ROUND(R199-SUM($J243:Q243),1)</f>
        <v>0</v>
      </c>
      <c r="S290" s="4">
        <f>N((S199-SUM($J243:R243)&gt;=0))*ROUND(S199-SUM($J243:R243),1)</f>
        <v>0</v>
      </c>
      <c r="T290" s="4">
        <f>N((T199-SUM($J243:S243)&gt;=0))*ROUND(T199-SUM($J243:S243),1)</f>
        <v>0</v>
      </c>
      <c r="U290" s="4">
        <f>N((U199-SUM($J243:T243)&gt;=0))*ROUND(U199-SUM($J243:T243),1)</f>
        <v>0</v>
      </c>
      <c r="V290" s="4">
        <f>N((V199-SUM($J243:U243)&gt;=0))*ROUND(V199-SUM($J243:U243),1)</f>
        <v>0</v>
      </c>
      <c r="W290" s="4">
        <f>N((W199-SUM($J243:V243)&gt;=0))*ROUND(W199-SUM($J243:V243),1)</f>
        <v>0</v>
      </c>
      <c r="X290" s="4">
        <f>N((X199-SUM($J243:W243)&gt;=0))*ROUND(X199-SUM($J243:W243),1)</f>
        <v>0</v>
      </c>
      <c r="Y290" s="4">
        <f>N((Y199-SUM($J243:X243)&gt;=0))*ROUND(Y199-SUM($J243:X243),1)</f>
        <v>0</v>
      </c>
      <c r="Z290" s="4">
        <f>N((Z199-SUM($J243:Y243)&gt;=0))*ROUND(Z199-SUM($J243:Y243),1)</f>
        <v>0</v>
      </c>
      <c r="AA290" s="4">
        <f>N((AA199-SUM($J243:Z243)&gt;=0))*ROUND(AA199-SUM($J243:Z243),1)</f>
        <v>0</v>
      </c>
      <c r="AB290" s="4">
        <f>N((AB199-SUM($J243:AA243)&gt;=0))*ROUND(AB199-SUM($J243:AA243),1)</f>
        <v>0</v>
      </c>
      <c r="AC290" s="4">
        <f>N((AC199-SUM($J243:AB243)&gt;=0))*ROUND(AC199-SUM($J243:AB243),1)</f>
        <v>0</v>
      </c>
      <c r="AD290" s="4">
        <f>N((AD199-SUM($J243:AC243)&gt;=0))*ROUND(AD199-SUM($J243:AC243),1)</f>
        <v>0</v>
      </c>
      <c r="AE290" s="4">
        <f>N((AE199-SUM($J243:AD243)&gt;=0))*ROUND(AE199-SUM($J243:AD243),1)</f>
        <v>0</v>
      </c>
      <c r="AF290" s="4">
        <f>N((AF199-SUM($J243:AE243)&gt;=0))*ROUND(AF199-SUM($J243:AE243),1)</f>
        <v>0</v>
      </c>
      <c r="AG290" s="4">
        <f>N((AG199-SUM($J243:AF243)&gt;=0))*ROUND(AG199-SUM($J243:AF243),1)</f>
        <v>0</v>
      </c>
      <c r="AH290" s="4">
        <f>N((AH199-SUM($J243:AG243)&gt;=0))*ROUND(AH199-SUM($J243:AG243),1)</f>
        <v>0</v>
      </c>
      <c r="AI290" s="4">
        <f>N((AI199-SUM($J243:AH243)&gt;=0))*ROUND(AI199-SUM($J243:AH243),1)</f>
        <v>0</v>
      </c>
      <c r="AJ290" s="4">
        <f>N((AJ199-SUM($J243:AI243)&gt;=0))*ROUND(AJ199-SUM($J243:AI243),1)</f>
        <v>0</v>
      </c>
      <c r="AK290" s="4">
        <f>N((AK199-SUM($J243:AJ243)&gt;=0))*ROUND(AK199-SUM($J243:AJ243),1)</f>
        <v>0</v>
      </c>
      <c r="AL290" s="4">
        <f>N((AL199-SUM($J243:AK243)&gt;=0))*ROUND(AL199-SUM($J243:AK243),1)</f>
        <v>0</v>
      </c>
      <c r="AM290" s="4">
        <f>N((AM199-SUM($J243:AL243)&gt;=0))*ROUND(AM199-SUM($J243:AL243),1)</f>
        <v>0</v>
      </c>
      <c r="AN290" s="4">
        <f>N((AN199-SUM($J243:AM243)&gt;=0))*ROUND(AN199-SUM($J243:AM243),1)</f>
        <v>0</v>
      </c>
      <c r="AO290" s="4">
        <f>N((AO199-SUM($J243:AN243)&gt;=0))*ROUND(AO199-SUM($J243:AN243),1)</f>
        <v>0</v>
      </c>
      <c r="AP290" s="4">
        <f>N((AP199-SUM($J243:AO243)&gt;=0))*ROUND(AP199-SUM($J243:AO243),1)</f>
        <v>0</v>
      </c>
      <c r="AQ290" s="4">
        <f>N((AQ199-SUM($J243:AP243)&gt;=0))*ROUND(AQ199-SUM($J243:AP243),1)</f>
        <v>0</v>
      </c>
      <c r="AR290" s="4">
        <f>N((AR199-SUM($J243:AQ243)&gt;=0))*ROUND(AR199-SUM($J243:AQ243),1)</f>
        <v>0</v>
      </c>
      <c r="AS290" s="4">
        <f>N((AS199-SUM($J243:AR243)&gt;=0))*ROUND(AS199-SUM($J243:AR243),1)</f>
        <v>0</v>
      </c>
      <c r="AT290" s="4">
        <f>N((AT199-SUM($J243:AS243)&gt;=0))*ROUND(AT199-SUM($J243:AS243),1)</f>
        <v>0</v>
      </c>
      <c r="AU290" s="4">
        <f>N((AU199-SUM($J243:AT243)&gt;=0))*ROUND(AU199-SUM($J243:AT243),1)</f>
        <v>0</v>
      </c>
      <c r="AV290" s="4">
        <f>N((AV199-SUM($J243:AU243)&gt;=0))*ROUND(AV199-SUM($J243:AU243),1)</f>
        <v>0</v>
      </c>
      <c r="AW290" s="4">
        <f>N((AW199-SUM($J243:AV243)&gt;=0))*ROUND(AW199-SUM($J243:AV243),1)</f>
        <v>0</v>
      </c>
      <c r="AX290" s="4">
        <f>N((AX199-SUM($J243:AW243)&gt;=0))*ROUND(AX199-SUM($J243:AW243),1)</f>
        <v>0</v>
      </c>
      <c r="AY290" s="4">
        <f>N((AY199-SUM($J243:AX243)&gt;=0))*ROUND(AY199-SUM($J243:AX243),1)</f>
        <v>0</v>
      </c>
      <c r="AZ290" s="4">
        <f>N((AZ199-SUM($J243:AY243)&gt;=0))*ROUND(AZ199-SUM($J243:AY243),1)</f>
        <v>0</v>
      </c>
      <c r="BA290" s="4">
        <f>N((BA199-SUM($J243:AZ243)&gt;=0))*ROUND(BA199-SUM($J243:AZ243),1)</f>
        <v>0</v>
      </c>
      <c r="BB290" s="4">
        <f>N((BB199-SUM($J243:BA243)&gt;=0))*ROUND(BB199-SUM($J243:BA243),1)</f>
        <v>0</v>
      </c>
      <c r="BC290" s="4">
        <f>N((BC199-SUM($J243:BB243)&gt;=0))*ROUND(BC199-SUM($J243:BB243),1)</f>
        <v>0</v>
      </c>
      <c r="BD290" s="4">
        <f>N((BD199-SUM($J243:BC243)&gt;=0))*ROUND(BD199-SUM($J243:BC243),1)</f>
        <v>0</v>
      </c>
      <c r="BE290" s="4">
        <f>N((BE199-SUM($J243:BD243)&gt;=0))*ROUND(BE199-SUM($J243:BD243),1)</f>
        <v>0</v>
      </c>
      <c r="BF290" s="4">
        <f>N((BF199-SUM($J243:BE243)&gt;=0))*ROUND(BF199-SUM($J243:BE243),1)</f>
        <v>0</v>
      </c>
      <c r="BG290" s="4">
        <f>N((BG199-SUM($J243:BF243)&gt;=0))*ROUND(BG199-SUM($J243:BF243),1)</f>
        <v>0</v>
      </c>
      <c r="BH290" s="4">
        <f>N((BH199-SUM($J243:BG243)&gt;=0))*ROUND(BH199-SUM($J243:BG243),1)</f>
        <v>0</v>
      </c>
      <c r="BI290" s="4">
        <f>N((BI199-SUM($J243:BH243)&gt;=0))*ROUND(BI199-SUM($J243:BH243),1)</f>
        <v>0</v>
      </c>
      <c r="BJ290" s="4">
        <f>N((BJ199-SUM($J243:BI243)&gt;=0))*ROUND(BJ199-SUM($J243:BI243),1)</f>
        <v>0</v>
      </c>
      <c r="BK290" s="4">
        <f>N((BK199-SUM($J243:BJ243)&gt;=0))*ROUND(BK199-SUM($J243:BJ243),1)</f>
        <v>0</v>
      </c>
      <c r="BL290" s="4">
        <f>N((BL199-SUM($J243:BK243)&gt;=0))*ROUND(BL199-SUM($J243:BK243),1)</f>
        <v>0</v>
      </c>
      <c r="BM290" s="4">
        <f>N((BM199-SUM($J243:BL243)&gt;=0))*ROUND(BM199-SUM($J243:BL243),1)</f>
        <v>0</v>
      </c>
      <c r="BN290" s="4">
        <f>N((BN199-SUM($J243:BM243)&gt;=0))*ROUND(BN199-SUM($J243:BM243),1)</f>
        <v>0</v>
      </c>
      <c r="BO290" s="4">
        <f>N((BO199-SUM($J243:BN243)&gt;=0))*ROUND(BO199-SUM($J243:BN243),1)</f>
        <v>0</v>
      </c>
      <c r="BP290" s="4">
        <f>N((BP199-SUM($J243:BO243)&gt;=0))*ROUND(BP199-SUM($J243:BO243),1)</f>
        <v>0</v>
      </c>
      <c r="BQ290" s="4">
        <f>N((BQ199-SUM($J243:BP243)&gt;=0))*ROUND(BQ199-SUM($J243:BP243),1)</f>
        <v>0</v>
      </c>
      <c r="BR290" s="4">
        <f>N((BR199-SUM($J243:BQ243)&gt;=0))*ROUND(BR199-SUM($J243:BQ243),1)</f>
        <v>0</v>
      </c>
      <c r="BS290" s="4">
        <f>N((BS199-SUM($J243:BR243)&gt;=0))*ROUND(BS199-SUM($J243:BR243),1)</f>
        <v>0</v>
      </c>
      <c r="BT290" s="4">
        <f>N((BT199-SUM($J243:BS243)&gt;=0))*ROUND(BT199-SUM($J243:BS243),1)</f>
        <v>0</v>
      </c>
      <c r="BU290" s="4">
        <f>N((BU199-SUM($J243:BT243)&gt;=0))*ROUND(BU199-SUM($J243:BT243),1)</f>
        <v>0</v>
      </c>
      <c r="BV290" s="4">
        <f>N((BV199-SUM($J243:BU243)&gt;=0))*ROUND(BV199-SUM($J243:BU243),1)</f>
        <v>0</v>
      </c>
      <c r="BW290" s="4">
        <f>N((BW199-SUM($J243:BV243)&gt;=0))*ROUND(BW199-SUM($J243:BV243),1)</f>
        <v>0</v>
      </c>
      <c r="BX290" s="4">
        <f>N((BX199-SUM($J243:BW243)&gt;=0))*ROUND(BX199-SUM($J243:BW243),1)</f>
        <v>0</v>
      </c>
      <c r="BY290" s="4">
        <f>N((BY199-SUM($J243:BX243)&gt;=0))*ROUND(BY199-SUM($J243:BX243),1)</f>
        <v>0</v>
      </c>
      <c r="BZ290" s="4">
        <f>N((BZ199-SUM($J243:BY243)&gt;=0))*ROUND(BZ199-SUM($J243:BY243),1)</f>
        <v>0</v>
      </c>
      <c r="CA290" s="4">
        <f>N((CA199-SUM($J243:BZ243)&gt;=0))*ROUND(CA199-SUM($J243:BZ243),1)</f>
        <v>0</v>
      </c>
      <c r="CB290" s="4">
        <f>N((CB199-SUM($J243:CA243)&gt;=0))*ROUND(CB199-SUM($J243:CA243),1)</f>
        <v>0</v>
      </c>
      <c r="CC290" s="4">
        <f>N((CC199-SUM($J243:CB243)&gt;=0))*ROUND(CC199-SUM($J243:CB243),1)</f>
        <v>0</v>
      </c>
      <c r="CD290" s="4">
        <f>N((CD199-SUM($J243:CC243)&gt;=0))*ROUND(CD199-SUM($J243:CC243),1)</f>
        <v>0</v>
      </c>
      <c r="CE290" s="4">
        <f>N((CE199-SUM($J243:CD243)&gt;=0))*ROUND(CE199-SUM($J243:CD243),1)</f>
        <v>0</v>
      </c>
      <c r="CF290" s="4">
        <f>N((CF199-SUM($J243:CE243)&gt;=0))*ROUND(CF199-SUM($J243:CE243),1)</f>
        <v>0</v>
      </c>
      <c r="CG290" s="4">
        <f>N((CG199-SUM($J243:CF243)&gt;=0))*ROUND(CG199-SUM($J243:CF243),1)</f>
        <v>0</v>
      </c>
      <c r="CH290" s="4">
        <f>N((CH199-SUM($J243:CG243)&gt;=0))*ROUND(CH199-SUM($J243:CG243),1)</f>
        <v>0</v>
      </c>
      <c r="CI290" s="4">
        <f>N((CI199-SUM($J243:CH243)&gt;=0))*ROUND(CI199-SUM($J243:CH243),1)</f>
        <v>0</v>
      </c>
      <c r="CJ290" s="4">
        <f>N((CJ199-SUM($J243:CI243)&gt;=0))*ROUND(CJ199-SUM($J243:CI243),1)</f>
        <v>0</v>
      </c>
      <c r="CK290" s="4">
        <f>N((CK199-SUM($J243:CJ243)&gt;=0))*ROUND(CK199-SUM($J243:CJ243),1)</f>
        <v>0</v>
      </c>
      <c r="CL290" s="4">
        <f>N((CL199-SUM($J243:CK243)&gt;=0))*ROUND(CL199-SUM($J243:CK243),1)</f>
        <v>0</v>
      </c>
      <c r="CM290" s="4">
        <f>N((CM199-SUM($J243:CL243)&gt;=0))*ROUND(CM199-SUM($J243:CL243),1)</f>
        <v>0</v>
      </c>
      <c r="CN290" s="4">
        <f>N((CN199-SUM($J243:CM243)&gt;=0))*ROUND(CN199-SUM($J243:CM243),1)</f>
        <v>0</v>
      </c>
      <c r="CO290" s="4">
        <f>N((CO199-SUM($J243:CN243)&gt;=0))*ROUND(CO199-SUM($J243:CN243),1)</f>
        <v>0</v>
      </c>
      <c r="CP290" s="4">
        <f>N((CP199-SUM($J243:CO243)&gt;=0))*ROUND(CP199-SUM($J243:CO243),1)</f>
        <v>0</v>
      </c>
      <c r="CQ290" s="4">
        <f>N((CQ199-SUM($J243:CP243)&gt;=0))*ROUND(CQ199-SUM($J243:CP243),1)</f>
        <v>0</v>
      </c>
      <c r="CR290" s="4">
        <f>N((CR199-SUM($J243:CQ243)&gt;=0))*ROUND(CR199-SUM($J243:CQ243),1)</f>
        <v>0</v>
      </c>
      <c r="CS290" s="4">
        <f>N((CS199-SUM($J243:CR243)&gt;=0))*ROUND(CS199-SUM($J243:CR243),1)</f>
        <v>0</v>
      </c>
      <c r="CT290" s="4">
        <f>N((CT199-SUM($J243:CS243)&gt;=0))*ROUND(CT199-SUM($J243:CS243),1)</f>
        <v>0</v>
      </c>
      <c r="CU290" s="4">
        <f>N((CU199-SUM($J243:CT243)&gt;=0))*ROUND(CU199-SUM($J243:CT243),1)</f>
        <v>0</v>
      </c>
      <c r="CV290" s="4">
        <f>N((CV199-SUM($J243:CU243)&gt;=0))*ROUND(CV199-SUM($J243:CU243),1)</f>
        <v>0</v>
      </c>
      <c r="CW290" s="4">
        <f>N((CW199-SUM($J243:CV243)&gt;=0))*ROUND(CW199-SUM($J243:CV243),1)</f>
        <v>0</v>
      </c>
      <c r="CX290" s="4">
        <f>N((CX199-SUM($J243:CW243)&gt;=0))*ROUND(CX199-SUM($J243:CW243),1)</f>
        <v>0</v>
      </c>
      <c r="CY290" s="4">
        <f>N((CY199-SUM($J243:CX243)&gt;=0))*ROUND(CY199-SUM($J243:CX243),1)</f>
        <v>0</v>
      </c>
      <c r="CZ290" s="4">
        <f>N((CZ199-SUM($J243:CY243)&gt;=0))*ROUND(CZ199-SUM($J243:CY243),1)</f>
        <v>0</v>
      </c>
      <c r="DA290" s="4">
        <f>N((DA199-SUM($J243:CZ243)&gt;=0))*ROUND(DA199-SUM($J243:CZ243),1)</f>
        <v>0</v>
      </c>
      <c r="DB290" s="4">
        <f>N((DB199-SUM($J243:DA243)&gt;=0))*ROUND(DB199-SUM($J243:DA243),1)</f>
        <v>0</v>
      </c>
      <c r="DC290" s="4">
        <f>N((DC199-SUM($J243:DB243)&gt;=0))*ROUND(DC199-SUM($J243:DB243),1)</f>
        <v>0</v>
      </c>
      <c r="DD290" s="4">
        <f>N((DD199-SUM($J243:DC243)&gt;=0))*ROUND(DD199-SUM($J243:DC243),1)</f>
        <v>0</v>
      </c>
      <c r="DE290" s="4">
        <f>N((DE199-SUM($J243:DD243)&gt;=0))*ROUND(DE199-SUM($J243:DD243),1)</f>
        <v>0</v>
      </c>
      <c r="DF290" s="4">
        <f>N((DF199-SUM($J243:DE243)&gt;=0))*ROUND(DF199-SUM($J243:DE243),1)</f>
        <v>0</v>
      </c>
      <c r="DG290" s="4">
        <f>N((DG199-SUM($J243:DF243)&gt;=0))*ROUND(DG199-SUM($J243:DF243),1)</f>
        <v>0</v>
      </c>
      <c r="DH290" s="4">
        <f>N((DH199-SUM($J243:DG243)&gt;=0))*ROUND(DH199-SUM($J243:DG243),1)</f>
        <v>0</v>
      </c>
      <c r="DI290" s="4">
        <f>N((DI199-SUM($J243:DH243)&gt;=0))*ROUND(DI199-SUM($J243:DH243),1)</f>
        <v>0</v>
      </c>
      <c r="DJ290" s="4">
        <f>N((DJ199-SUM($J243:DI243)&gt;=0))*ROUND(DJ199-SUM($J243:DI243),1)</f>
        <v>0</v>
      </c>
    </row>
    <row r="291" spans="1:114">
      <c r="B291" t="str">
        <f t="shared" si="85"/>
        <v>Создание / реконструкция объект №19</v>
      </c>
      <c r="G291" s="7" t="s">
        <v>0</v>
      </c>
      <c r="J291" s="4"/>
      <c r="K291" s="4">
        <f>N((K200-SUM($J244:J244)&gt;=0))*ROUND(K200-SUM($J244:J244),1)</f>
        <v>0</v>
      </c>
      <c r="L291" s="4">
        <f>N((L200-SUM($J244:K244)&gt;=0))*ROUND(L200-SUM($J244:K244),1)</f>
        <v>0</v>
      </c>
      <c r="M291" s="4">
        <f>N((M200-SUM($J244:L244)&gt;=0))*ROUND(M200-SUM($J244:L244),1)</f>
        <v>0</v>
      </c>
      <c r="N291" s="4">
        <f>N((N200-SUM($J244:M244)&gt;=0))*ROUND(N200-SUM($J244:M244),1)</f>
        <v>0</v>
      </c>
      <c r="O291" s="4">
        <f>N((O200-SUM($J244:N244)&gt;=0))*ROUND(O200-SUM($J244:N244),1)</f>
        <v>0</v>
      </c>
      <c r="P291" s="4">
        <f>N((P200-SUM($J244:O244)&gt;=0))*ROUND(P200-SUM($J244:O244),1)</f>
        <v>0</v>
      </c>
      <c r="Q291" s="4">
        <f>N((Q200-SUM($J244:P244)&gt;=0))*ROUND(Q200-SUM($J244:P244),1)</f>
        <v>0</v>
      </c>
      <c r="R291" s="4">
        <f>N((R200-SUM($J244:Q244)&gt;=0))*ROUND(R200-SUM($J244:Q244),1)</f>
        <v>0</v>
      </c>
      <c r="S291" s="4">
        <f>N((S200-SUM($J244:R244)&gt;=0))*ROUND(S200-SUM($J244:R244),1)</f>
        <v>0</v>
      </c>
      <c r="T291" s="4">
        <f>N((T200-SUM($J244:S244)&gt;=0))*ROUND(T200-SUM($J244:S244),1)</f>
        <v>0</v>
      </c>
      <c r="U291" s="4">
        <f>N((U200-SUM($J244:T244)&gt;=0))*ROUND(U200-SUM($J244:T244),1)</f>
        <v>0</v>
      </c>
      <c r="V291" s="4">
        <f>N((V200-SUM($J244:U244)&gt;=0))*ROUND(V200-SUM($J244:U244),1)</f>
        <v>0</v>
      </c>
      <c r="W291" s="4">
        <f>N((W200-SUM($J244:V244)&gt;=0))*ROUND(W200-SUM($J244:V244),1)</f>
        <v>0</v>
      </c>
      <c r="X291" s="4">
        <f>N((X200-SUM($J244:W244)&gt;=0))*ROUND(X200-SUM($J244:W244),1)</f>
        <v>0</v>
      </c>
      <c r="Y291" s="4">
        <f>N((Y200-SUM($J244:X244)&gt;=0))*ROUND(Y200-SUM($J244:X244),1)</f>
        <v>0</v>
      </c>
      <c r="Z291" s="4">
        <f>N((Z200-SUM($J244:Y244)&gt;=0))*ROUND(Z200-SUM($J244:Y244),1)</f>
        <v>0</v>
      </c>
      <c r="AA291" s="4">
        <f>N((AA200-SUM($J244:Z244)&gt;=0))*ROUND(AA200-SUM($J244:Z244),1)</f>
        <v>0</v>
      </c>
      <c r="AB291" s="4">
        <f>N((AB200-SUM($J244:AA244)&gt;=0))*ROUND(AB200-SUM($J244:AA244),1)</f>
        <v>0</v>
      </c>
      <c r="AC291" s="4">
        <f>N((AC200-SUM($J244:AB244)&gt;=0))*ROUND(AC200-SUM($J244:AB244),1)</f>
        <v>0</v>
      </c>
      <c r="AD291" s="4">
        <f>N((AD200-SUM($J244:AC244)&gt;=0))*ROUND(AD200-SUM($J244:AC244),1)</f>
        <v>0</v>
      </c>
      <c r="AE291" s="4">
        <f>N((AE200-SUM($J244:AD244)&gt;=0))*ROUND(AE200-SUM($J244:AD244),1)</f>
        <v>0</v>
      </c>
      <c r="AF291" s="4">
        <f>N((AF200-SUM($J244:AE244)&gt;=0))*ROUND(AF200-SUM($J244:AE244),1)</f>
        <v>0</v>
      </c>
      <c r="AG291" s="4">
        <f>N((AG200-SUM($J244:AF244)&gt;=0))*ROUND(AG200-SUM($J244:AF244),1)</f>
        <v>0</v>
      </c>
      <c r="AH291" s="4">
        <f>N((AH200-SUM($J244:AG244)&gt;=0))*ROUND(AH200-SUM($J244:AG244),1)</f>
        <v>0</v>
      </c>
      <c r="AI291" s="4">
        <f>N((AI200-SUM($J244:AH244)&gt;=0))*ROUND(AI200-SUM($J244:AH244),1)</f>
        <v>0</v>
      </c>
      <c r="AJ291" s="4">
        <f>N((AJ200-SUM($J244:AI244)&gt;=0))*ROUND(AJ200-SUM($J244:AI244),1)</f>
        <v>0</v>
      </c>
      <c r="AK291" s="4">
        <f>N((AK200-SUM($J244:AJ244)&gt;=0))*ROUND(AK200-SUM($J244:AJ244),1)</f>
        <v>0</v>
      </c>
      <c r="AL291" s="4">
        <f>N((AL200-SUM($J244:AK244)&gt;=0))*ROUND(AL200-SUM($J244:AK244),1)</f>
        <v>0</v>
      </c>
      <c r="AM291" s="4">
        <f>N((AM200-SUM($J244:AL244)&gt;=0))*ROUND(AM200-SUM($J244:AL244),1)</f>
        <v>0</v>
      </c>
      <c r="AN291" s="4">
        <f>N((AN200-SUM($J244:AM244)&gt;=0))*ROUND(AN200-SUM($J244:AM244),1)</f>
        <v>0</v>
      </c>
      <c r="AO291" s="4">
        <f>N((AO200-SUM($J244:AN244)&gt;=0))*ROUND(AO200-SUM($J244:AN244),1)</f>
        <v>0</v>
      </c>
      <c r="AP291" s="4">
        <f>N((AP200-SUM($J244:AO244)&gt;=0))*ROUND(AP200-SUM($J244:AO244),1)</f>
        <v>0</v>
      </c>
      <c r="AQ291" s="4">
        <f>N((AQ200-SUM($J244:AP244)&gt;=0))*ROUND(AQ200-SUM($J244:AP244),1)</f>
        <v>0</v>
      </c>
      <c r="AR291" s="4">
        <f>N((AR200-SUM($J244:AQ244)&gt;=0))*ROUND(AR200-SUM($J244:AQ244),1)</f>
        <v>0</v>
      </c>
      <c r="AS291" s="4">
        <f>N((AS200-SUM($J244:AR244)&gt;=0))*ROUND(AS200-SUM($J244:AR244),1)</f>
        <v>0</v>
      </c>
      <c r="AT291" s="4">
        <f>N((AT200-SUM($J244:AS244)&gt;=0))*ROUND(AT200-SUM($J244:AS244),1)</f>
        <v>0</v>
      </c>
      <c r="AU291" s="4">
        <f>N((AU200-SUM($J244:AT244)&gt;=0))*ROUND(AU200-SUM($J244:AT244),1)</f>
        <v>0</v>
      </c>
      <c r="AV291" s="4">
        <f>N((AV200-SUM($J244:AU244)&gt;=0))*ROUND(AV200-SUM($J244:AU244),1)</f>
        <v>0</v>
      </c>
      <c r="AW291" s="4">
        <f>N((AW200-SUM($J244:AV244)&gt;=0))*ROUND(AW200-SUM($J244:AV244),1)</f>
        <v>0</v>
      </c>
      <c r="AX291" s="4">
        <f>N((AX200-SUM($J244:AW244)&gt;=0))*ROUND(AX200-SUM($J244:AW244),1)</f>
        <v>0</v>
      </c>
      <c r="AY291" s="4">
        <f>N((AY200-SUM($J244:AX244)&gt;=0))*ROUND(AY200-SUM($J244:AX244),1)</f>
        <v>0</v>
      </c>
      <c r="AZ291" s="4">
        <f>N((AZ200-SUM($J244:AY244)&gt;=0))*ROUND(AZ200-SUM($J244:AY244),1)</f>
        <v>0</v>
      </c>
      <c r="BA291" s="4">
        <f>N((BA200-SUM($J244:AZ244)&gt;=0))*ROUND(BA200-SUM($J244:AZ244),1)</f>
        <v>0</v>
      </c>
      <c r="BB291" s="4">
        <f>N((BB200-SUM($J244:BA244)&gt;=0))*ROUND(BB200-SUM($J244:BA244),1)</f>
        <v>0</v>
      </c>
      <c r="BC291" s="4">
        <f>N((BC200-SUM($J244:BB244)&gt;=0))*ROUND(BC200-SUM($J244:BB244),1)</f>
        <v>0</v>
      </c>
      <c r="BD291" s="4">
        <f>N((BD200-SUM($J244:BC244)&gt;=0))*ROUND(BD200-SUM($J244:BC244),1)</f>
        <v>0</v>
      </c>
      <c r="BE291" s="4">
        <f>N((BE200-SUM($J244:BD244)&gt;=0))*ROUND(BE200-SUM($J244:BD244),1)</f>
        <v>0</v>
      </c>
      <c r="BF291" s="4">
        <f>N((BF200-SUM($J244:BE244)&gt;=0))*ROUND(BF200-SUM($J244:BE244),1)</f>
        <v>0</v>
      </c>
      <c r="BG291" s="4">
        <f>N((BG200-SUM($J244:BF244)&gt;=0))*ROUND(BG200-SUM($J244:BF244),1)</f>
        <v>0</v>
      </c>
      <c r="BH291" s="4">
        <f>N((BH200-SUM($J244:BG244)&gt;=0))*ROUND(BH200-SUM($J244:BG244),1)</f>
        <v>0</v>
      </c>
      <c r="BI291" s="4">
        <f>N((BI200-SUM($J244:BH244)&gt;=0))*ROUND(BI200-SUM($J244:BH244),1)</f>
        <v>0</v>
      </c>
      <c r="BJ291" s="4">
        <f>N((BJ200-SUM($J244:BI244)&gt;=0))*ROUND(BJ200-SUM($J244:BI244),1)</f>
        <v>0</v>
      </c>
      <c r="BK291" s="4">
        <f>N((BK200-SUM($J244:BJ244)&gt;=0))*ROUND(BK200-SUM($J244:BJ244),1)</f>
        <v>0</v>
      </c>
      <c r="BL291" s="4">
        <f>N((BL200-SUM($J244:BK244)&gt;=0))*ROUND(BL200-SUM($J244:BK244),1)</f>
        <v>0</v>
      </c>
      <c r="BM291" s="4">
        <f>N((BM200-SUM($J244:BL244)&gt;=0))*ROUND(BM200-SUM($J244:BL244),1)</f>
        <v>0</v>
      </c>
      <c r="BN291" s="4">
        <f>N((BN200-SUM($J244:BM244)&gt;=0))*ROUND(BN200-SUM($J244:BM244),1)</f>
        <v>0</v>
      </c>
      <c r="BO291" s="4">
        <f>N((BO200-SUM($J244:BN244)&gt;=0))*ROUND(BO200-SUM($J244:BN244),1)</f>
        <v>0</v>
      </c>
      <c r="BP291" s="4">
        <f>N((BP200-SUM($J244:BO244)&gt;=0))*ROUND(BP200-SUM($J244:BO244),1)</f>
        <v>0</v>
      </c>
      <c r="BQ291" s="4">
        <f>N((BQ200-SUM($J244:BP244)&gt;=0))*ROUND(BQ200-SUM($J244:BP244),1)</f>
        <v>0</v>
      </c>
      <c r="BR291" s="4">
        <f>N((BR200-SUM($J244:BQ244)&gt;=0))*ROUND(BR200-SUM($J244:BQ244),1)</f>
        <v>0</v>
      </c>
      <c r="BS291" s="4">
        <f>N((BS200-SUM($J244:BR244)&gt;=0))*ROUND(BS200-SUM($J244:BR244),1)</f>
        <v>0</v>
      </c>
      <c r="BT291" s="4">
        <f>N((BT200-SUM($J244:BS244)&gt;=0))*ROUND(BT200-SUM($J244:BS244),1)</f>
        <v>0</v>
      </c>
      <c r="BU291" s="4">
        <f>N((BU200-SUM($J244:BT244)&gt;=0))*ROUND(BU200-SUM($J244:BT244),1)</f>
        <v>0</v>
      </c>
      <c r="BV291" s="4">
        <f>N((BV200-SUM($J244:BU244)&gt;=0))*ROUND(BV200-SUM($J244:BU244),1)</f>
        <v>0</v>
      </c>
      <c r="BW291" s="4">
        <f>N((BW200-SUM($J244:BV244)&gt;=0))*ROUND(BW200-SUM($J244:BV244),1)</f>
        <v>0</v>
      </c>
      <c r="BX291" s="4">
        <f>N((BX200-SUM($J244:BW244)&gt;=0))*ROUND(BX200-SUM($J244:BW244),1)</f>
        <v>0</v>
      </c>
      <c r="BY291" s="4">
        <f>N((BY200-SUM($J244:BX244)&gt;=0))*ROUND(BY200-SUM($J244:BX244),1)</f>
        <v>0</v>
      </c>
      <c r="BZ291" s="4">
        <f>N((BZ200-SUM($J244:BY244)&gt;=0))*ROUND(BZ200-SUM($J244:BY244),1)</f>
        <v>0</v>
      </c>
      <c r="CA291" s="4">
        <f>N((CA200-SUM($J244:BZ244)&gt;=0))*ROUND(CA200-SUM($J244:BZ244),1)</f>
        <v>0</v>
      </c>
      <c r="CB291" s="4">
        <f>N((CB200-SUM($J244:CA244)&gt;=0))*ROUND(CB200-SUM($J244:CA244),1)</f>
        <v>0</v>
      </c>
      <c r="CC291" s="4">
        <f>N((CC200-SUM($J244:CB244)&gt;=0))*ROUND(CC200-SUM($J244:CB244),1)</f>
        <v>0</v>
      </c>
      <c r="CD291" s="4">
        <f>N((CD200-SUM($J244:CC244)&gt;=0))*ROUND(CD200-SUM($J244:CC244),1)</f>
        <v>0</v>
      </c>
      <c r="CE291" s="4">
        <f>N((CE200-SUM($J244:CD244)&gt;=0))*ROUND(CE200-SUM($J244:CD244),1)</f>
        <v>0</v>
      </c>
      <c r="CF291" s="4">
        <f>N((CF200-SUM($J244:CE244)&gt;=0))*ROUND(CF200-SUM($J244:CE244),1)</f>
        <v>0</v>
      </c>
      <c r="CG291" s="4">
        <f>N((CG200-SUM($J244:CF244)&gt;=0))*ROUND(CG200-SUM($J244:CF244),1)</f>
        <v>0</v>
      </c>
      <c r="CH291" s="4">
        <f>N((CH200-SUM($J244:CG244)&gt;=0))*ROUND(CH200-SUM($J244:CG244),1)</f>
        <v>0</v>
      </c>
      <c r="CI291" s="4">
        <f>N((CI200-SUM($J244:CH244)&gt;=0))*ROUND(CI200-SUM($J244:CH244),1)</f>
        <v>0</v>
      </c>
      <c r="CJ291" s="4">
        <f>N((CJ200-SUM($J244:CI244)&gt;=0))*ROUND(CJ200-SUM($J244:CI244),1)</f>
        <v>0</v>
      </c>
      <c r="CK291" s="4">
        <f>N((CK200-SUM($J244:CJ244)&gt;=0))*ROUND(CK200-SUM($J244:CJ244),1)</f>
        <v>0</v>
      </c>
      <c r="CL291" s="4">
        <f>N((CL200-SUM($J244:CK244)&gt;=0))*ROUND(CL200-SUM($J244:CK244),1)</f>
        <v>0</v>
      </c>
      <c r="CM291" s="4">
        <f>N((CM200-SUM($J244:CL244)&gt;=0))*ROUND(CM200-SUM($J244:CL244),1)</f>
        <v>0</v>
      </c>
      <c r="CN291" s="4">
        <f>N((CN200-SUM($J244:CM244)&gt;=0))*ROUND(CN200-SUM($J244:CM244),1)</f>
        <v>0</v>
      </c>
      <c r="CO291" s="4">
        <f>N((CO200-SUM($J244:CN244)&gt;=0))*ROUND(CO200-SUM($J244:CN244),1)</f>
        <v>0</v>
      </c>
      <c r="CP291" s="4">
        <f>N((CP200-SUM($J244:CO244)&gt;=0))*ROUND(CP200-SUM($J244:CO244),1)</f>
        <v>0</v>
      </c>
      <c r="CQ291" s="4">
        <f>N((CQ200-SUM($J244:CP244)&gt;=0))*ROUND(CQ200-SUM($J244:CP244),1)</f>
        <v>0</v>
      </c>
      <c r="CR291" s="4">
        <f>N((CR200-SUM($J244:CQ244)&gt;=0))*ROUND(CR200-SUM($J244:CQ244),1)</f>
        <v>0</v>
      </c>
      <c r="CS291" s="4">
        <f>N((CS200-SUM($J244:CR244)&gt;=0))*ROUND(CS200-SUM($J244:CR244),1)</f>
        <v>0</v>
      </c>
      <c r="CT291" s="4">
        <f>N((CT200-SUM($J244:CS244)&gt;=0))*ROUND(CT200-SUM($J244:CS244),1)</f>
        <v>0</v>
      </c>
      <c r="CU291" s="4">
        <f>N((CU200-SUM($J244:CT244)&gt;=0))*ROUND(CU200-SUM($J244:CT244),1)</f>
        <v>0</v>
      </c>
      <c r="CV291" s="4">
        <f>N((CV200-SUM($J244:CU244)&gt;=0))*ROUND(CV200-SUM($J244:CU244),1)</f>
        <v>0</v>
      </c>
      <c r="CW291" s="4">
        <f>N((CW200-SUM($J244:CV244)&gt;=0))*ROUND(CW200-SUM($J244:CV244),1)</f>
        <v>0</v>
      </c>
      <c r="CX291" s="4">
        <f>N((CX200-SUM($J244:CW244)&gt;=0))*ROUND(CX200-SUM($J244:CW244),1)</f>
        <v>0</v>
      </c>
      <c r="CY291" s="4">
        <f>N((CY200-SUM($J244:CX244)&gt;=0))*ROUND(CY200-SUM($J244:CX244),1)</f>
        <v>0</v>
      </c>
      <c r="CZ291" s="4">
        <f>N((CZ200-SUM($J244:CY244)&gt;=0))*ROUND(CZ200-SUM($J244:CY244),1)</f>
        <v>0</v>
      </c>
      <c r="DA291" s="4">
        <f>N((DA200-SUM($J244:CZ244)&gt;=0))*ROUND(DA200-SUM($J244:CZ244),1)</f>
        <v>0</v>
      </c>
      <c r="DB291" s="4">
        <f>N((DB200-SUM($J244:DA244)&gt;=0))*ROUND(DB200-SUM($J244:DA244),1)</f>
        <v>0</v>
      </c>
      <c r="DC291" s="4">
        <f>N((DC200-SUM($J244:DB244)&gt;=0))*ROUND(DC200-SUM($J244:DB244),1)</f>
        <v>0</v>
      </c>
      <c r="DD291" s="4">
        <f>N((DD200-SUM($J244:DC244)&gt;=0))*ROUND(DD200-SUM($J244:DC244),1)</f>
        <v>0</v>
      </c>
      <c r="DE291" s="4">
        <f>N((DE200-SUM($J244:DD244)&gt;=0))*ROUND(DE200-SUM($J244:DD244),1)</f>
        <v>0</v>
      </c>
      <c r="DF291" s="4">
        <f>N((DF200-SUM($J244:DE244)&gt;=0))*ROUND(DF200-SUM($J244:DE244),1)</f>
        <v>0</v>
      </c>
      <c r="DG291" s="4">
        <f>N((DG200-SUM($J244:DF244)&gt;=0))*ROUND(DG200-SUM($J244:DF244),1)</f>
        <v>0</v>
      </c>
      <c r="DH291" s="4">
        <f>N((DH200-SUM($J244:DG244)&gt;=0))*ROUND(DH200-SUM($J244:DG244),1)</f>
        <v>0</v>
      </c>
      <c r="DI291" s="4">
        <f>N((DI200-SUM($J244:DH244)&gt;=0))*ROUND(DI200-SUM($J244:DH244),1)</f>
        <v>0</v>
      </c>
      <c r="DJ291" s="4">
        <f>N((DJ200-SUM($J244:DI244)&gt;=0))*ROUND(DJ200-SUM($J244:DI244),1)</f>
        <v>0</v>
      </c>
    </row>
    <row r="292" spans="1:114">
      <c r="B292" t="str">
        <f t="shared" si="85"/>
        <v>Создание / реконструкция объект №20</v>
      </c>
      <c r="G292" s="7" t="s">
        <v>0</v>
      </c>
      <c r="J292" s="4"/>
      <c r="K292" s="4">
        <f>N((K201-SUM($J245:J245)&gt;=0))*ROUND(K201-SUM($J245:J245),1)</f>
        <v>0</v>
      </c>
      <c r="L292" s="4">
        <f>N((L201-SUM($J245:K245)&gt;=0))*ROUND(L201-SUM($J245:K245),1)</f>
        <v>0</v>
      </c>
      <c r="M292" s="4">
        <f>N((M201-SUM($J245:L245)&gt;=0))*ROUND(M201-SUM($J245:L245),1)</f>
        <v>0</v>
      </c>
      <c r="N292" s="4">
        <f>N((N201-SUM($J245:M245)&gt;=0))*ROUND(N201-SUM($J245:M245),1)</f>
        <v>0</v>
      </c>
      <c r="O292" s="4">
        <f>N((O201-SUM($J245:N245)&gt;=0))*ROUND(O201-SUM($J245:N245),1)</f>
        <v>0</v>
      </c>
      <c r="P292" s="4">
        <f>N((P201-SUM($J245:O245)&gt;=0))*ROUND(P201-SUM($J245:O245),1)</f>
        <v>0</v>
      </c>
      <c r="Q292" s="4">
        <f>N((Q201-SUM($J245:P245)&gt;=0))*ROUND(Q201-SUM($J245:P245),1)</f>
        <v>0</v>
      </c>
      <c r="R292" s="4">
        <f>N((R201-SUM($J245:Q245)&gt;=0))*ROUND(R201-SUM($J245:Q245),1)</f>
        <v>0</v>
      </c>
      <c r="S292" s="4">
        <f>N((S201-SUM($J245:R245)&gt;=0))*ROUND(S201-SUM($J245:R245),1)</f>
        <v>0</v>
      </c>
      <c r="T292" s="4">
        <f>N((T201-SUM($J245:S245)&gt;=0))*ROUND(T201-SUM($J245:S245),1)</f>
        <v>0</v>
      </c>
      <c r="U292" s="4">
        <f>N((U201-SUM($J245:T245)&gt;=0))*ROUND(U201-SUM($J245:T245),1)</f>
        <v>0</v>
      </c>
      <c r="V292" s="4">
        <f>N((V201-SUM($J245:U245)&gt;=0))*ROUND(V201-SUM($J245:U245),1)</f>
        <v>0</v>
      </c>
      <c r="W292" s="4">
        <f>N((W201-SUM($J245:V245)&gt;=0))*ROUND(W201-SUM($J245:V245),1)</f>
        <v>0</v>
      </c>
      <c r="X292" s="4">
        <f>N((X201-SUM($J245:W245)&gt;=0))*ROUND(X201-SUM($J245:W245),1)</f>
        <v>0</v>
      </c>
      <c r="Y292" s="4">
        <f>N((Y201-SUM($J245:X245)&gt;=0))*ROUND(Y201-SUM($J245:X245),1)</f>
        <v>0</v>
      </c>
      <c r="Z292" s="4">
        <f>N((Z201-SUM($J245:Y245)&gt;=0))*ROUND(Z201-SUM($J245:Y245),1)</f>
        <v>0</v>
      </c>
      <c r="AA292" s="4">
        <f>N((AA201-SUM($J245:Z245)&gt;=0))*ROUND(AA201-SUM($J245:Z245),1)</f>
        <v>0</v>
      </c>
      <c r="AB292" s="4">
        <f>N((AB201-SUM($J245:AA245)&gt;=0))*ROUND(AB201-SUM($J245:AA245),1)</f>
        <v>0</v>
      </c>
      <c r="AC292" s="4">
        <f>N((AC201-SUM($J245:AB245)&gt;=0))*ROUND(AC201-SUM($J245:AB245),1)</f>
        <v>0</v>
      </c>
      <c r="AD292" s="4">
        <f>N((AD201-SUM($J245:AC245)&gt;=0))*ROUND(AD201-SUM($J245:AC245),1)</f>
        <v>0</v>
      </c>
      <c r="AE292" s="4">
        <f>N((AE201-SUM($J245:AD245)&gt;=0))*ROUND(AE201-SUM($J245:AD245),1)</f>
        <v>0</v>
      </c>
      <c r="AF292" s="4">
        <f>N((AF201-SUM($J245:AE245)&gt;=0))*ROUND(AF201-SUM($J245:AE245),1)</f>
        <v>0</v>
      </c>
      <c r="AG292" s="4">
        <f>N((AG201-SUM($J245:AF245)&gt;=0))*ROUND(AG201-SUM($J245:AF245),1)</f>
        <v>0</v>
      </c>
      <c r="AH292" s="4">
        <f>N((AH201-SUM($J245:AG245)&gt;=0))*ROUND(AH201-SUM($J245:AG245),1)</f>
        <v>0</v>
      </c>
      <c r="AI292" s="4">
        <f>N((AI201-SUM($J245:AH245)&gt;=0))*ROUND(AI201-SUM($J245:AH245),1)</f>
        <v>0</v>
      </c>
      <c r="AJ292" s="4">
        <f>N((AJ201-SUM($J245:AI245)&gt;=0))*ROUND(AJ201-SUM($J245:AI245),1)</f>
        <v>0</v>
      </c>
      <c r="AK292" s="4">
        <f>N((AK201-SUM($J245:AJ245)&gt;=0))*ROUND(AK201-SUM($J245:AJ245),1)</f>
        <v>0</v>
      </c>
      <c r="AL292" s="4">
        <f>N((AL201-SUM($J245:AK245)&gt;=0))*ROUND(AL201-SUM($J245:AK245),1)</f>
        <v>0</v>
      </c>
      <c r="AM292" s="4">
        <f>N((AM201-SUM($J245:AL245)&gt;=0))*ROUND(AM201-SUM($J245:AL245),1)</f>
        <v>0</v>
      </c>
      <c r="AN292" s="4">
        <f>N((AN201-SUM($J245:AM245)&gt;=0))*ROUND(AN201-SUM($J245:AM245),1)</f>
        <v>0</v>
      </c>
      <c r="AO292" s="4">
        <f>N((AO201-SUM($J245:AN245)&gt;=0))*ROUND(AO201-SUM($J245:AN245),1)</f>
        <v>0</v>
      </c>
      <c r="AP292" s="4">
        <f>N((AP201-SUM($J245:AO245)&gt;=0))*ROUND(AP201-SUM($J245:AO245),1)</f>
        <v>0</v>
      </c>
      <c r="AQ292" s="4">
        <f>N((AQ201-SUM($J245:AP245)&gt;=0))*ROUND(AQ201-SUM($J245:AP245),1)</f>
        <v>0</v>
      </c>
      <c r="AR292" s="4">
        <f>N((AR201-SUM($J245:AQ245)&gt;=0))*ROUND(AR201-SUM($J245:AQ245),1)</f>
        <v>0</v>
      </c>
      <c r="AS292" s="4">
        <f>N((AS201-SUM($J245:AR245)&gt;=0))*ROUND(AS201-SUM($J245:AR245),1)</f>
        <v>0</v>
      </c>
      <c r="AT292" s="4">
        <f>N((AT201-SUM($J245:AS245)&gt;=0))*ROUND(AT201-SUM($J245:AS245),1)</f>
        <v>0</v>
      </c>
      <c r="AU292" s="4">
        <f>N((AU201-SUM($J245:AT245)&gt;=0))*ROUND(AU201-SUM($J245:AT245),1)</f>
        <v>0</v>
      </c>
      <c r="AV292" s="4">
        <f>N((AV201-SUM($J245:AU245)&gt;=0))*ROUND(AV201-SUM($J245:AU245),1)</f>
        <v>0</v>
      </c>
      <c r="AW292" s="4">
        <f>N((AW201-SUM($J245:AV245)&gt;=0))*ROUND(AW201-SUM($J245:AV245),1)</f>
        <v>0</v>
      </c>
      <c r="AX292" s="4">
        <f>N((AX201-SUM($J245:AW245)&gt;=0))*ROUND(AX201-SUM($J245:AW245),1)</f>
        <v>0</v>
      </c>
      <c r="AY292" s="4">
        <f>N((AY201-SUM($J245:AX245)&gt;=0))*ROUND(AY201-SUM($J245:AX245),1)</f>
        <v>0</v>
      </c>
      <c r="AZ292" s="4">
        <f>N((AZ201-SUM($J245:AY245)&gt;=0))*ROUND(AZ201-SUM($J245:AY245),1)</f>
        <v>0</v>
      </c>
      <c r="BA292" s="4">
        <f>N((BA201-SUM($J245:AZ245)&gt;=0))*ROUND(BA201-SUM($J245:AZ245),1)</f>
        <v>0</v>
      </c>
      <c r="BB292" s="4">
        <f>N((BB201-SUM($J245:BA245)&gt;=0))*ROUND(BB201-SUM($J245:BA245),1)</f>
        <v>0</v>
      </c>
      <c r="BC292" s="4">
        <f>N((BC201-SUM($J245:BB245)&gt;=0))*ROUND(BC201-SUM($J245:BB245),1)</f>
        <v>0</v>
      </c>
      <c r="BD292" s="4">
        <f>N((BD201-SUM($J245:BC245)&gt;=0))*ROUND(BD201-SUM($J245:BC245),1)</f>
        <v>0</v>
      </c>
      <c r="BE292" s="4">
        <f>N((BE201-SUM($J245:BD245)&gt;=0))*ROUND(BE201-SUM($J245:BD245),1)</f>
        <v>0</v>
      </c>
      <c r="BF292" s="4">
        <f>N((BF201-SUM($J245:BE245)&gt;=0))*ROUND(BF201-SUM($J245:BE245),1)</f>
        <v>0</v>
      </c>
      <c r="BG292" s="4">
        <f>N((BG201-SUM($J245:BF245)&gt;=0))*ROUND(BG201-SUM($J245:BF245),1)</f>
        <v>0</v>
      </c>
      <c r="BH292" s="4">
        <f>N((BH201-SUM($J245:BG245)&gt;=0))*ROUND(BH201-SUM($J245:BG245),1)</f>
        <v>0</v>
      </c>
      <c r="BI292" s="4">
        <f>N((BI201-SUM($J245:BH245)&gt;=0))*ROUND(BI201-SUM($J245:BH245),1)</f>
        <v>0</v>
      </c>
      <c r="BJ292" s="4">
        <f>N((BJ201-SUM($J245:BI245)&gt;=0))*ROUND(BJ201-SUM($J245:BI245),1)</f>
        <v>0</v>
      </c>
      <c r="BK292" s="4">
        <f>N((BK201-SUM($J245:BJ245)&gt;=0))*ROUND(BK201-SUM($J245:BJ245),1)</f>
        <v>0</v>
      </c>
      <c r="BL292" s="4">
        <f>N((BL201-SUM($J245:BK245)&gt;=0))*ROUND(BL201-SUM($J245:BK245),1)</f>
        <v>0</v>
      </c>
      <c r="BM292" s="4">
        <f>N((BM201-SUM($J245:BL245)&gt;=0))*ROUND(BM201-SUM($J245:BL245),1)</f>
        <v>0</v>
      </c>
      <c r="BN292" s="4">
        <f>N((BN201-SUM($J245:BM245)&gt;=0))*ROUND(BN201-SUM($J245:BM245),1)</f>
        <v>0</v>
      </c>
      <c r="BO292" s="4">
        <f>N((BO201-SUM($J245:BN245)&gt;=0))*ROUND(BO201-SUM($J245:BN245),1)</f>
        <v>0</v>
      </c>
      <c r="BP292" s="4">
        <f>N((BP201-SUM($J245:BO245)&gt;=0))*ROUND(BP201-SUM($J245:BO245),1)</f>
        <v>0</v>
      </c>
      <c r="BQ292" s="4">
        <f>N((BQ201-SUM($J245:BP245)&gt;=0))*ROUND(BQ201-SUM($J245:BP245),1)</f>
        <v>0</v>
      </c>
      <c r="BR292" s="4">
        <f>N((BR201-SUM($J245:BQ245)&gt;=0))*ROUND(BR201-SUM($J245:BQ245),1)</f>
        <v>0</v>
      </c>
      <c r="BS292" s="4">
        <f>N((BS201-SUM($J245:BR245)&gt;=0))*ROUND(BS201-SUM($J245:BR245),1)</f>
        <v>0</v>
      </c>
      <c r="BT292" s="4">
        <f>N((BT201-SUM($J245:BS245)&gt;=0))*ROUND(BT201-SUM($J245:BS245),1)</f>
        <v>0</v>
      </c>
      <c r="BU292" s="4">
        <f>N((BU201-SUM($J245:BT245)&gt;=0))*ROUND(BU201-SUM($J245:BT245),1)</f>
        <v>0</v>
      </c>
      <c r="BV292" s="4">
        <f>N((BV201-SUM($J245:BU245)&gt;=0))*ROUND(BV201-SUM($J245:BU245),1)</f>
        <v>0</v>
      </c>
      <c r="BW292" s="4">
        <f>N((BW201-SUM($J245:BV245)&gt;=0))*ROUND(BW201-SUM($J245:BV245),1)</f>
        <v>0</v>
      </c>
      <c r="BX292" s="4">
        <f>N((BX201-SUM($J245:BW245)&gt;=0))*ROUND(BX201-SUM($J245:BW245),1)</f>
        <v>0</v>
      </c>
      <c r="BY292" s="4">
        <f>N((BY201-SUM($J245:BX245)&gt;=0))*ROUND(BY201-SUM($J245:BX245),1)</f>
        <v>0</v>
      </c>
      <c r="BZ292" s="4">
        <f>N((BZ201-SUM($J245:BY245)&gt;=0))*ROUND(BZ201-SUM($J245:BY245),1)</f>
        <v>0</v>
      </c>
      <c r="CA292" s="4">
        <f>N((CA201-SUM($J245:BZ245)&gt;=0))*ROUND(CA201-SUM($J245:BZ245),1)</f>
        <v>0</v>
      </c>
      <c r="CB292" s="4">
        <f>N((CB201-SUM($J245:CA245)&gt;=0))*ROUND(CB201-SUM($J245:CA245),1)</f>
        <v>0</v>
      </c>
      <c r="CC292" s="4">
        <f>N((CC201-SUM($J245:CB245)&gt;=0))*ROUND(CC201-SUM($J245:CB245),1)</f>
        <v>0</v>
      </c>
      <c r="CD292" s="4">
        <f>N((CD201-SUM($J245:CC245)&gt;=0))*ROUND(CD201-SUM($J245:CC245),1)</f>
        <v>0</v>
      </c>
      <c r="CE292" s="4">
        <f>N((CE201-SUM($J245:CD245)&gt;=0))*ROUND(CE201-SUM($J245:CD245),1)</f>
        <v>0</v>
      </c>
      <c r="CF292" s="4">
        <f>N((CF201-SUM($J245:CE245)&gt;=0))*ROUND(CF201-SUM($J245:CE245),1)</f>
        <v>0</v>
      </c>
      <c r="CG292" s="4">
        <f>N((CG201-SUM($J245:CF245)&gt;=0))*ROUND(CG201-SUM($J245:CF245),1)</f>
        <v>0</v>
      </c>
      <c r="CH292" s="4">
        <f>N((CH201-SUM($J245:CG245)&gt;=0))*ROUND(CH201-SUM($J245:CG245),1)</f>
        <v>0</v>
      </c>
      <c r="CI292" s="4">
        <f>N((CI201-SUM($J245:CH245)&gt;=0))*ROUND(CI201-SUM($J245:CH245),1)</f>
        <v>0</v>
      </c>
      <c r="CJ292" s="4">
        <f>N((CJ201-SUM($J245:CI245)&gt;=0))*ROUND(CJ201-SUM($J245:CI245),1)</f>
        <v>0</v>
      </c>
      <c r="CK292" s="4">
        <f>N((CK201-SUM($J245:CJ245)&gt;=0))*ROUND(CK201-SUM($J245:CJ245),1)</f>
        <v>0</v>
      </c>
      <c r="CL292" s="4">
        <f>N((CL201-SUM($J245:CK245)&gt;=0))*ROUND(CL201-SUM($J245:CK245),1)</f>
        <v>0</v>
      </c>
      <c r="CM292" s="4">
        <f>N((CM201-SUM($J245:CL245)&gt;=0))*ROUND(CM201-SUM($J245:CL245),1)</f>
        <v>0</v>
      </c>
      <c r="CN292" s="4">
        <f>N((CN201-SUM($J245:CM245)&gt;=0))*ROUND(CN201-SUM($J245:CM245),1)</f>
        <v>0</v>
      </c>
      <c r="CO292" s="4">
        <f>N((CO201-SUM($J245:CN245)&gt;=0))*ROUND(CO201-SUM($J245:CN245),1)</f>
        <v>0</v>
      </c>
      <c r="CP292" s="4">
        <f>N((CP201-SUM($J245:CO245)&gt;=0))*ROUND(CP201-SUM($J245:CO245),1)</f>
        <v>0</v>
      </c>
      <c r="CQ292" s="4">
        <f>N((CQ201-SUM($J245:CP245)&gt;=0))*ROUND(CQ201-SUM($J245:CP245),1)</f>
        <v>0</v>
      </c>
      <c r="CR292" s="4">
        <f>N((CR201-SUM($J245:CQ245)&gt;=0))*ROUND(CR201-SUM($J245:CQ245),1)</f>
        <v>0</v>
      </c>
      <c r="CS292" s="4">
        <f>N((CS201-SUM($J245:CR245)&gt;=0))*ROUND(CS201-SUM($J245:CR245),1)</f>
        <v>0</v>
      </c>
      <c r="CT292" s="4">
        <f>N((CT201-SUM($J245:CS245)&gt;=0))*ROUND(CT201-SUM($J245:CS245),1)</f>
        <v>0</v>
      </c>
      <c r="CU292" s="4">
        <f>N((CU201-SUM($J245:CT245)&gt;=0))*ROUND(CU201-SUM($J245:CT245),1)</f>
        <v>0</v>
      </c>
      <c r="CV292" s="4">
        <f>N((CV201-SUM($J245:CU245)&gt;=0))*ROUND(CV201-SUM($J245:CU245),1)</f>
        <v>0</v>
      </c>
      <c r="CW292" s="4">
        <f>N((CW201-SUM($J245:CV245)&gt;=0))*ROUND(CW201-SUM($J245:CV245),1)</f>
        <v>0</v>
      </c>
      <c r="CX292" s="4">
        <f>N((CX201-SUM($J245:CW245)&gt;=0))*ROUND(CX201-SUM($J245:CW245),1)</f>
        <v>0</v>
      </c>
      <c r="CY292" s="4">
        <f>N((CY201-SUM($J245:CX245)&gt;=0))*ROUND(CY201-SUM($J245:CX245),1)</f>
        <v>0</v>
      </c>
      <c r="CZ292" s="4">
        <f>N((CZ201-SUM($J245:CY245)&gt;=0))*ROUND(CZ201-SUM($J245:CY245),1)</f>
        <v>0</v>
      </c>
      <c r="DA292" s="4">
        <f>N((DA201-SUM($J245:CZ245)&gt;=0))*ROUND(DA201-SUM($J245:CZ245),1)</f>
        <v>0</v>
      </c>
      <c r="DB292" s="4">
        <f>N((DB201-SUM($J245:DA245)&gt;=0))*ROUND(DB201-SUM($J245:DA245),1)</f>
        <v>0</v>
      </c>
      <c r="DC292" s="4">
        <f>N((DC201-SUM($J245:DB245)&gt;=0))*ROUND(DC201-SUM($J245:DB245),1)</f>
        <v>0</v>
      </c>
      <c r="DD292" s="4">
        <f>N((DD201-SUM($J245:DC245)&gt;=0))*ROUND(DD201-SUM($J245:DC245),1)</f>
        <v>0</v>
      </c>
      <c r="DE292" s="4">
        <f>N((DE201-SUM($J245:DD245)&gt;=0))*ROUND(DE201-SUM($J245:DD245),1)</f>
        <v>0</v>
      </c>
      <c r="DF292" s="4">
        <f>N((DF201-SUM($J245:DE245)&gt;=0))*ROUND(DF201-SUM($J245:DE245),1)</f>
        <v>0</v>
      </c>
      <c r="DG292" s="4">
        <f>N((DG201-SUM($J245:DF245)&gt;=0))*ROUND(DG201-SUM($J245:DF245),1)</f>
        <v>0</v>
      </c>
      <c r="DH292" s="4">
        <f>N((DH201-SUM($J245:DG245)&gt;=0))*ROUND(DH201-SUM($J245:DG245),1)</f>
        <v>0</v>
      </c>
      <c r="DI292" s="4">
        <f>N((DI201-SUM($J245:DH245)&gt;=0))*ROUND(DI201-SUM($J245:DH245),1)</f>
        <v>0</v>
      </c>
      <c r="DJ292" s="4">
        <f>N((DJ201-SUM($J245:DI245)&gt;=0))*ROUND(DJ201-SUM($J245:DI245),1)</f>
        <v>0</v>
      </c>
    </row>
    <row r="293" spans="1:114" s="100" customFormat="1">
      <c r="A293" s="18"/>
      <c r="B293" s="100" t="s">
        <v>232</v>
      </c>
      <c r="G293" s="106" t="s">
        <v>0</v>
      </c>
      <c r="I293" s="101"/>
      <c r="J293" s="107">
        <v>0</v>
      </c>
      <c r="K293" s="107">
        <f t="shared" ref="K293:AP293" si="86">SUM(K273:K292)</f>
        <v>0</v>
      </c>
      <c r="L293" s="107">
        <f t="shared" si="86"/>
        <v>0</v>
      </c>
      <c r="M293" s="107">
        <f t="shared" si="86"/>
        <v>0</v>
      </c>
      <c r="N293" s="107">
        <f t="shared" si="86"/>
        <v>0</v>
      </c>
      <c r="O293" s="107">
        <f t="shared" si="86"/>
        <v>0</v>
      </c>
      <c r="P293" s="107">
        <f t="shared" si="86"/>
        <v>350000</v>
      </c>
      <c r="Q293" s="107">
        <f t="shared" si="86"/>
        <v>344166.6</v>
      </c>
      <c r="R293" s="107">
        <f t="shared" si="86"/>
        <v>338333.4</v>
      </c>
      <c r="S293" s="107">
        <f t="shared" si="86"/>
        <v>332500</v>
      </c>
      <c r="T293" s="107">
        <f t="shared" si="86"/>
        <v>326666.59999999998</v>
      </c>
      <c r="U293" s="107">
        <f t="shared" si="86"/>
        <v>620833.4</v>
      </c>
      <c r="V293" s="107">
        <f t="shared" si="86"/>
        <v>610000</v>
      </c>
      <c r="W293" s="107">
        <f t="shared" si="86"/>
        <v>599166.6</v>
      </c>
      <c r="X293" s="107">
        <f t="shared" si="86"/>
        <v>588333.4</v>
      </c>
      <c r="Y293" s="107">
        <f t="shared" si="86"/>
        <v>577500</v>
      </c>
      <c r="Z293" s="107">
        <f t="shared" si="86"/>
        <v>566666.6</v>
      </c>
      <c r="AA293" s="107">
        <f t="shared" si="86"/>
        <v>555833.4</v>
      </c>
      <c r="AB293" s="107">
        <f t="shared" si="86"/>
        <v>545000</v>
      </c>
      <c r="AC293" s="107">
        <f t="shared" si="86"/>
        <v>534166.6</v>
      </c>
      <c r="AD293" s="107">
        <f t="shared" si="86"/>
        <v>523333.4</v>
      </c>
      <c r="AE293" s="107">
        <f t="shared" si="86"/>
        <v>512500</v>
      </c>
      <c r="AF293" s="107">
        <f t="shared" si="86"/>
        <v>501666.6</v>
      </c>
      <c r="AG293" s="107">
        <f t="shared" si="86"/>
        <v>490833.4</v>
      </c>
      <c r="AH293" s="107">
        <f t="shared" si="86"/>
        <v>480000</v>
      </c>
      <c r="AI293" s="107">
        <f t="shared" si="86"/>
        <v>469166.6</v>
      </c>
      <c r="AJ293" s="107">
        <f t="shared" si="86"/>
        <v>458333.4</v>
      </c>
      <c r="AK293" s="107">
        <f t="shared" si="86"/>
        <v>447500</v>
      </c>
      <c r="AL293" s="107">
        <f t="shared" si="86"/>
        <v>436666.6</v>
      </c>
      <c r="AM293" s="107">
        <f t="shared" si="86"/>
        <v>425833.4</v>
      </c>
      <c r="AN293" s="107">
        <f t="shared" si="86"/>
        <v>415000</v>
      </c>
      <c r="AO293" s="107">
        <f t="shared" si="86"/>
        <v>404166.6</v>
      </c>
      <c r="AP293" s="107">
        <f t="shared" si="86"/>
        <v>393333.4</v>
      </c>
      <c r="AQ293" s="107">
        <f t="shared" ref="AQ293:BV293" si="87">SUM(AQ273:AQ292)</f>
        <v>382500</v>
      </c>
      <c r="AR293" s="107">
        <f t="shared" si="87"/>
        <v>371666.6</v>
      </c>
      <c r="AS293" s="107">
        <f t="shared" si="87"/>
        <v>360833.4</v>
      </c>
      <c r="AT293" s="107">
        <f t="shared" si="87"/>
        <v>350000</v>
      </c>
      <c r="AU293" s="107">
        <f t="shared" si="87"/>
        <v>339166.6</v>
      </c>
      <c r="AV293" s="107">
        <f t="shared" si="87"/>
        <v>328333.40000000002</v>
      </c>
      <c r="AW293" s="107">
        <f t="shared" si="87"/>
        <v>317500</v>
      </c>
      <c r="AX293" s="107">
        <f t="shared" si="87"/>
        <v>306666.59999999998</v>
      </c>
      <c r="AY293" s="107">
        <f t="shared" si="87"/>
        <v>295833.40000000002</v>
      </c>
      <c r="AZ293" s="107">
        <f t="shared" si="87"/>
        <v>285000</v>
      </c>
      <c r="BA293" s="107">
        <f t="shared" si="87"/>
        <v>274166.59999999998</v>
      </c>
      <c r="BB293" s="107">
        <f t="shared" si="87"/>
        <v>263333.40000000002</v>
      </c>
      <c r="BC293" s="107">
        <f t="shared" si="87"/>
        <v>252500</v>
      </c>
      <c r="BD293" s="107">
        <f t="shared" si="87"/>
        <v>241666.6</v>
      </c>
      <c r="BE293" s="107">
        <f t="shared" si="87"/>
        <v>230833.4</v>
      </c>
      <c r="BF293" s="107">
        <f t="shared" si="87"/>
        <v>220000</v>
      </c>
      <c r="BG293" s="107">
        <f t="shared" si="87"/>
        <v>209166.6</v>
      </c>
      <c r="BH293" s="107">
        <f t="shared" si="87"/>
        <v>198333.4</v>
      </c>
      <c r="BI293" s="107">
        <f t="shared" si="87"/>
        <v>187500</v>
      </c>
      <c r="BJ293" s="107">
        <f t="shared" si="87"/>
        <v>176666.6</v>
      </c>
      <c r="BK293" s="107">
        <f t="shared" si="87"/>
        <v>165833.4</v>
      </c>
      <c r="BL293" s="107">
        <f t="shared" si="87"/>
        <v>155000</v>
      </c>
      <c r="BM293" s="107">
        <f t="shared" si="87"/>
        <v>144166.6</v>
      </c>
      <c r="BN293" s="107">
        <f t="shared" si="87"/>
        <v>133333.4</v>
      </c>
      <c r="BO293" s="107">
        <f t="shared" si="87"/>
        <v>122500</v>
      </c>
      <c r="BP293" s="107">
        <f t="shared" si="87"/>
        <v>111666.6</v>
      </c>
      <c r="BQ293" s="107">
        <f t="shared" si="87"/>
        <v>100833.4</v>
      </c>
      <c r="BR293" s="107">
        <f t="shared" si="87"/>
        <v>90000</v>
      </c>
      <c r="BS293" s="107">
        <f t="shared" si="87"/>
        <v>79166.600000000006</v>
      </c>
      <c r="BT293" s="107">
        <f t="shared" si="87"/>
        <v>68333.399999999994</v>
      </c>
      <c r="BU293" s="107">
        <f t="shared" si="87"/>
        <v>57500</v>
      </c>
      <c r="BV293" s="107">
        <f t="shared" si="87"/>
        <v>46666.6</v>
      </c>
      <c r="BW293" s="107">
        <f t="shared" ref="BW293:DB293" si="88">SUM(BW273:BW292)</f>
        <v>35833.4</v>
      </c>
      <c r="BX293" s="107">
        <f t="shared" si="88"/>
        <v>25000</v>
      </c>
      <c r="BY293" s="107">
        <f t="shared" si="88"/>
        <v>20000</v>
      </c>
      <c r="BZ293" s="107">
        <f t="shared" si="88"/>
        <v>15000</v>
      </c>
      <c r="CA293" s="107">
        <f t="shared" si="88"/>
        <v>10000</v>
      </c>
      <c r="CB293" s="107">
        <f t="shared" si="88"/>
        <v>5000</v>
      </c>
      <c r="CC293" s="107">
        <f t="shared" si="88"/>
        <v>0</v>
      </c>
      <c r="CD293" s="107">
        <f t="shared" si="88"/>
        <v>0</v>
      </c>
      <c r="CE293" s="107">
        <f t="shared" si="88"/>
        <v>0</v>
      </c>
      <c r="CF293" s="107">
        <f t="shared" si="88"/>
        <v>0</v>
      </c>
      <c r="CG293" s="107">
        <f t="shared" si="88"/>
        <v>0</v>
      </c>
      <c r="CH293" s="107">
        <f t="shared" si="88"/>
        <v>0</v>
      </c>
      <c r="CI293" s="107">
        <f t="shared" si="88"/>
        <v>0</v>
      </c>
      <c r="CJ293" s="107">
        <f t="shared" si="88"/>
        <v>0</v>
      </c>
      <c r="CK293" s="107">
        <f t="shared" si="88"/>
        <v>0</v>
      </c>
      <c r="CL293" s="107">
        <f t="shared" si="88"/>
        <v>0</v>
      </c>
      <c r="CM293" s="107">
        <f t="shared" si="88"/>
        <v>0</v>
      </c>
      <c r="CN293" s="107">
        <f t="shared" si="88"/>
        <v>0</v>
      </c>
      <c r="CO293" s="107">
        <f t="shared" si="88"/>
        <v>0</v>
      </c>
      <c r="CP293" s="107">
        <f t="shared" si="88"/>
        <v>0</v>
      </c>
      <c r="CQ293" s="107">
        <f t="shared" si="88"/>
        <v>0</v>
      </c>
      <c r="CR293" s="107">
        <f t="shared" si="88"/>
        <v>0</v>
      </c>
      <c r="CS293" s="107">
        <f t="shared" si="88"/>
        <v>0</v>
      </c>
      <c r="CT293" s="107">
        <f t="shared" si="88"/>
        <v>0</v>
      </c>
      <c r="CU293" s="107">
        <f t="shared" si="88"/>
        <v>0</v>
      </c>
      <c r="CV293" s="107">
        <f t="shared" si="88"/>
        <v>0</v>
      </c>
      <c r="CW293" s="107">
        <f t="shared" si="88"/>
        <v>0</v>
      </c>
      <c r="CX293" s="107">
        <f t="shared" si="88"/>
        <v>0</v>
      </c>
      <c r="CY293" s="107">
        <f t="shared" si="88"/>
        <v>0</v>
      </c>
      <c r="CZ293" s="107">
        <f t="shared" si="88"/>
        <v>0</v>
      </c>
      <c r="DA293" s="107">
        <f t="shared" si="88"/>
        <v>0</v>
      </c>
      <c r="DB293" s="107">
        <f t="shared" si="88"/>
        <v>0</v>
      </c>
      <c r="DC293" s="107">
        <f t="shared" ref="DC293:DJ293" si="89">SUM(DC273:DC292)</f>
        <v>0</v>
      </c>
      <c r="DD293" s="107">
        <f t="shared" si="89"/>
        <v>0</v>
      </c>
      <c r="DE293" s="107">
        <f t="shared" si="89"/>
        <v>0</v>
      </c>
      <c r="DF293" s="107">
        <f t="shared" si="89"/>
        <v>0</v>
      </c>
      <c r="DG293" s="107">
        <f t="shared" si="89"/>
        <v>0</v>
      </c>
      <c r="DH293" s="107">
        <f t="shared" si="89"/>
        <v>0</v>
      </c>
      <c r="DI293" s="107">
        <f t="shared" si="89"/>
        <v>0</v>
      </c>
      <c r="DJ293" s="107">
        <f t="shared" si="89"/>
        <v>0</v>
      </c>
    </row>
    <row r="294" spans="1:114">
      <c r="CQ294" s="5"/>
      <c r="CR294" s="5"/>
      <c r="CS294" s="5"/>
      <c r="CT294" s="5"/>
      <c r="CU294" s="5"/>
      <c r="CV294" s="5"/>
      <c r="CW294" s="5"/>
      <c r="CX294" s="5"/>
      <c r="CY294" s="5"/>
      <c r="CZ294" s="5"/>
      <c r="DA294" s="5"/>
      <c r="DB294" s="5"/>
      <c r="DC294" s="5"/>
      <c r="DD294" s="5"/>
      <c r="DE294" s="5"/>
      <c r="DF294" s="5"/>
      <c r="DG294" s="5"/>
      <c r="DH294" s="5"/>
      <c r="DI294" s="5"/>
      <c r="DJ294" s="5"/>
    </row>
    <row r="295" spans="1:114" s="100" customFormat="1">
      <c r="A295" s="18"/>
      <c r="B295" s="100" t="s">
        <v>236</v>
      </c>
      <c r="G295" s="106" t="s">
        <v>0</v>
      </c>
      <c r="I295" s="101">
        <f>SUM(J295:DJ295)</f>
        <v>109037.5</v>
      </c>
      <c r="K295" s="107">
        <f>AVERAGE(J293:K293)*K$19</f>
        <v>0</v>
      </c>
      <c r="L295" s="107">
        <f t="shared" ref="L295:BW295" si="90">AVERAGE(K293:L293)*L$19</f>
        <v>0</v>
      </c>
      <c r="M295" s="107">
        <f t="shared" si="90"/>
        <v>0</v>
      </c>
      <c r="N295" s="107">
        <f t="shared" si="90"/>
        <v>0</v>
      </c>
      <c r="O295" s="107">
        <f t="shared" si="90"/>
        <v>0</v>
      </c>
      <c r="P295" s="107">
        <f t="shared" si="90"/>
        <v>962.5</v>
      </c>
      <c r="Q295" s="107">
        <f t="shared" si="90"/>
        <v>1908.9581499999999</v>
      </c>
      <c r="R295" s="107">
        <f t="shared" si="90"/>
        <v>1876.875</v>
      </c>
      <c r="S295" s="107">
        <f t="shared" si="90"/>
        <v>1844.7918500000001</v>
      </c>
      <c r="T295" s="107">
        <f t="shared" si="90"/>
        <v>1812.7081499999999</v>
      </c>
      <c r="U295" s="107">
        <f t="shared" si="90"/>
        <v>2605.625</v>
      </c>
      <c r="V295" s="107">
        <f t="shared" si="90"/>
        <v>3384.7918499999996</v>
      </c>
      <c r="W295" s="107">
        <f t="shared" si="90"/>
        <v>3325.2081499999999</v>
      </c>
      <c r="X295" s="107">
        <f t="shared" si="90"/>
        <v>3265.625</v>
      </c>
      <c r="Y295" s="107">
        <f t="shared" si="90"/>
        <v>3206.0418499999996</v>
      </c>
      <c r="Z295" s="107">
        <f t="shared" si="90"/>
        <v>3146.4581499999999</v>
      </c>
      <c r="AA295" s="107">
        <f t="shared" si="90"/>
        <v>3086.875</v>
      </c>
      <c r="AB295" s="107">
        <f t="shared" si="90"/>
        <v>3027.2918499999996</v>
      </c>
      <c r="AC295" s="107">
        <f t="shared" si="90"/>
        <v>2967.7081499999999</v>
      </c>
      <c r="AD295" s="107">
        <f t="shared" si="90"/>
        <v>2908.125</v>
      </c>
      <c r="AE295" s="107">
        <f t="shared" si="90"/>
        <v>2848.5418500000001</v>
      </c>
      <c r="AF295" s="107">
        <f t="shared" si="90"/>
        <v>2788.9581499999999</v>
      </c>
      <c r="AG295" s="107">
        <f t="shared" si="90"/>
        <v>2729.375</v>
      </c>
      <c r="AH295" s="107">
        <f t="shared" si="90"/>
        <v>2669.7918500000001</v>
      </c>
      <c r="AI295" s="107">
        <f t="shared" si="90"/>
        <v>2610.2081499999999</v>
      </c>
      <c r="AJ295" s="107">
        <f t="shared" si="90"/>
        <v>2550.625</v>
      </c>
      <c r="AK295" s="107">
        <f t="shared" si="90"/>
        <v>2491.0418500000001</v>
      </c>
      <c r="AL295" s="107">
        <f t="shared" si="90"/>
        <v>2431.4581499999999</v>
      </c>
      <c r="AM295" s="107">
        <f t="shared" si="90"/>
        <v>2371.875</v>
      </c>
      <c r="AN295" s="107">
        <f t="shared" si="90"/>
        <v>2312.2918500000001</v>
      </c>
      <c r="AO295" s="107">
        <f t="shared" si="90"/>
        <v>2252.7081499999999</v>
      </c>
      <c r="AP295" s="107">
        <f t="shared" si="90"/>
        <v>2193.125</v>
      </c>
      <c r="AQ295" s="107">
        <f t="shared" si="90"/>
        <v>2133.5418500000001</v>
      </c>
      <c r="AR295" s="107">
        <f t="shared" si="90"/>
        <v>2073.9581499999999</v>
      </c>
      <c r="AS295" s="107">
        <f t="shared" si="90"/>
        <v>2014.3749999999998</v>
      </c>
      <c r="AT295" s="107">
        <f t="shared" si="90"/>
        <v>1954.7918499999998</v>
      </c>
      <c r="AU295" s="107">
        <f t="shared" si="90"/>
        <v>1895.2081499999999</v>
      </c>
      <c r="AV295" s="107">
        <f t="shared" si="90"/>
        <v>1835.625</v>
      </c>
      <c r="AW295" s="107">
        <f t="shared" si="90"/>
        <v>1776.0418500000001</v>
      </c>
      <c r="AX295" s="107">
        <f t="shared" si="90"/>
        <v>1716.4581499999999</v>
      </c>
      <c r="AY295" s="107">
        <f t="shared" si="90"/>
        <v>1656.875</v>
      </c>
      <c r="AZ295" s="107">
        <f t="shared" si="90"/>
        <v>1597.2918500000001</v>
      </c>
      <c r="BA295" s="107">
        <f t="shared" si="90"/>
        <v>1537.7081499999999</v>
      </c>
      <c r="BB295" s="107">
        <f t="shared" si="90"/>
        <v>1478.125</v>
      </c>
      <c r="BC295" s="107">
        <f t="shared" si="90"/>
        <v>1418.5418500000001</v>
      </c>
      <c r="BD295" s="107">
        <f t="shared" si="90"/>
        <v>1358.9581499999999</v>
      </c>
      <c r="BE295" s="107">
        <f t="shared" si="90"/>
        <v>1299.375</v>
      </c>
      <c r="BF295" s="107">
        <f t="shared" si="90"/>
        <v>1239.7918500000001</v>
      </c>
      <c r="BG295" s="107">
        <f t="shared" si="90"/>
        <v>1180.2081499999999</v>
      </c>
      <c r="BH295" s="107">
        <f t="shared" si="90"/>
        <v>1120.625</v>
      </c>
      <c r="BI295" s="107">
        <f t="shared" si="90"/>
        <v>1061.0418500000001</v>
      </c>
      <c r="BJ295" s="107">
        <f t="shared" si="90"/>
        <v>1001.4581499999999</v>
      </c>
      <c r="BK295" s="107">
        <f t="shared" si="90"/>
        <v>941.875</v>
      </c>
      <c r="BL295" s="107">
        <f t="shared" si="90"/>
        <v>882.29185000000007</v>
      </c>
      <c r="BM295" s="107">
        <f t="shared" si="90"/>
        <v>822.70814999999993</v>
      </c>
      <c r="BN295" s="107">
        <f t="shared" si="90"/>
        <v>763.125</v>
      </c>
      <c r="BO295" s="107">
        <f t="shared" si="90"/>
        <v>703.54184999999995</v>
      </c>
      <c r="BP295" s="107">
        <f t="shared" si="90"/>
        <v>643.95814999999993</v>
      </c>
      <c r="BQ295" s="107">
        <f t="shared" si="90"/>
        <v>584.375</v>
      </c>
      <c r="BR295" s="107">
        <f t="shared" si="90"/>
        <v>524.79184999999995</v>
      </c>
      <c r="BS295" s="107">
        <f t="shared" si="90"/>
        <v>465.20814999999999</v>
      </c>
      <c r="BT295" s="107">
        <f t="shared" si="90"/>
        <v>405.625</v>
      </c>
      <c r="BU295" s="107">
        <f t="shared" si="90"/>
        <v>346.04184999999995</v>
      </c>
      <c r="BV295" s="107">
        <f t="shared" si="90"/>
        <v>286.45814999999999</v>
      </c>
      <c r="BW295" s="107">
        <f t="shared" si="90"/>
        <v>226.875</v>
      </c>
      <c r="BX295" s="107">
        <f t="shared" ref="BX295:DJ295" si="91">AVERAGE(BW293:BX293)*BX$19</f>
        <v>167.29184999999998</v>
      </c>
      <c r="BY295" s="107">
        <f t="shared" si="91"/>
        <v>123.74999999999999</v>
      </c>
      <c r="BZ295" s="107">
        <f t="shared" si="91"/>
        <v>96.25</v>
      </c>
      <c r="CA295" s="107">
        <f t="shared" si="91"/>
        <v>68.75</v>
      </c>
      <c r="CB295" s="107">
        <f t="shared" si="91"/>
        <v>41.25</v>
      </c>
      <c r="CC295" s="107">
        <f t="shared" si="91"/>
        <v>13.75</v>
      </c>
      <c r="CD295" s="107">
        <f t="shared" si="91"/>
        <v>0</v>
      </c>
      <c r="CE295" s="107">
        <f t="shared" si="91"/>
        <v>0</v>
      </c>
      <c r="CF295" s="107">
        <f t="shared" si="91"/>
        <v>0</v>
      </c>
      <c r="CG295" s="107">
        <f t="shared" si="91"/>
        <v>0</v>
      </c>
      <c r="CH295" s="107">
        <f t="shared" si="91"/>
        <v>0</v>
      </c>
      <c r="CI295" s="107">
        <f t="shared" si="91"/>
        <v>0</v>
      </c>
      <c r="CJ295" s="107">
        <f t="shared" si="91"/>
        <v>0</v>
      </c>
      <c r="CK295" s="107">
        <f t="shared" si="91"/>
        <v>0</v>
      </c>
      <c r="CL295" s="107">
        <f t="shared" si="91"/>
        <v>0</v>
      </c>
      <c r="CM295" s="107">
        <f t="shared" si="91"/>
        <v>0</v>
      </c>
      <c r="CN295" s="107">
        <f t="shared" si="91"/>
        <v>0</v>
      </c>
      <c r="CO295" s="107">
        <f t="shared" si="91"/>
        <v>0</v>
      </c>
      <c r="CP295" s="107">
        <f t="shared" si="91"/>
        <v>0</v>
      </c>
      <c r="CQ295" s="107">
        <f t="shared" si="91"/>
        <v>0</v>
      </c>
      <c r="CR295" s="107">
        <f t="shared" si="91"/>
        <v>0</v>
      </c>
      <c r="CS295" s="107">
        <f t="shared" si="91"/>
        <v>0</v>
      </c>
      <c r="CT295" s="107">
        <f t="shared" si="91"/>
        <v>0</v>
      </c>
      <c r="CU295" s="107">
        <f t="shared" si="91"/>
        <v>0</v>
      </c>
      <c r="CV295" s="107">
        <f t="shared" si="91"/>
        <v>0</v>
      </c>
      <c r="CW295" s="107">
        <f t="shared" si="91"/>
        <v>0</v>
      </c>
      <c r="CX295" s="107">
        <f t="shared" si="91"/>
        <v>0</v>
      </c>
      <c r="CY295" s="107">
        <f t="shared" si="91"/>
        <v>0</v>
      </c>
      <c r="CZ295" s="107">
        <f t="shared" si="91"/>
        <v>0</v>
      </c>
      <c r="DA295" s="107">
        <f t="shared" si="91"/>
        <v>0</v>
      </c>
      <c r="DB295" s="107">
        <f t="shared" si="91"/>
        <v>0</v>
      </c>
      <c r="DC295" s="107">
        <f t="shared" si="91"/>
        <v>0</v>
      </c>
      <c r="DD295" s="107">
        <f t="shared" si="91"/>
        <v>0</v>
      </c>
      <c r="DE295" s="107">
        <f t="shared" si="91"/>
        <v>0</v>
      </c>
      <c r="DF295" s="107">
        <f t="shared" si="91"/>
        <v>0</v>
      </c>
      <c r="DG295" s="107">
        <f t="shared" si="91"/>
        <v>0</v>
      </c>
      <c r="DH295" s="107">
        <f t="shared" si="91"/>
        <v>0</v>
      </c>
      <c r="DI295" s="107">
        <f t="shared" si="91"/>
        <v>0</v>
      </c>
      <c r="DJ295" s="107">
        <f t="shared" si="91"/>
        <v>0</v>
      </c>
    </row>
    <row r="296" spans="1:114">
      <c r="CQ296" s="5"/>
      <c r="CR296" s="5"/>
      <c r="CS296" s="5"/>
      <c r="CT296" s="5"/>
      <c r="CU296" s="5"/>
      <c r="CV296" s="5"/>
      <c r="CW296" s="5"/>
      <c r="CX296" s="5"/>
      <c r="CY296" s="5"/>
      <c r="CZ296" s="5"/>
      <c r="DA296" s="5"/>
      <c r="DB296" s="5"/>
      <c r="DC296" s="5"/>
      <c r="DD296" s="5"/>
      <c r="DE296" s="5"/>
      <c r="DF296" s="5"/>
      <c r="DG296" s="5"/>
      <c r="DH296" s="5"/>
      <c r="DI296" s="5"/>
      <c r="DJ296" s="5"/>
    </row>
    <row r="297" spans="1:114" s="78" customFormat="1">
      <c r="A297" s="160"/>
      <c r="B297" s="78" t="s">
        <v>245</v>
      </c>
      <c r="G297" s="79"/>
      <c r="I297" s="80"/>
      <c r="CQ297" s="80"/>
      <c r="CR297" s="80"/>
      <c r="CS297" s="80"/>
      <c r="CT297" s="80"/>
      <c r="CU297" s="80"/>
      <c r="CV297" s="80"/>
      <c r="CW297" s="80"/>
      <c r="CX297" s="80"/>
      <c r="CY297" s="80"/>
      <c r="CZ297" s="80"/>
      <c r="DA297" s="80"/>
      <c r="DB297" s="80"/>
      <c r="DC297" s="80"/>
      <c r="DD297" s="80"/>
      <c r="DE297" s="80"/>
      <c r="DF297" s="80"/>
      <c r="DG297" s="80"/>
      <c r="DH297" s="80"/>
      <c r="DI297" s="80"/>
      <c r="DJ297" s="80"/>
    </row>
    <row r="298" spans="1:114">
      <c r="B298" t="str">
        <f t="shared" ref="B298:B317" si="92">B248</f>
        <v>Создание / реконструкция объект №1</v>
      </c>
      <c r="G298" s="7" t="s">
        <v>0</v>
      </c>
      <c r="I298" s="5">
        <f t="shared" ref="I298:I317" si="93">SUM(J298:DJ298)</f>
        <v>499999.99999999959</v>
      </c>
      <c r="J298" s="4">
        <f>COUNTIF(J248,"&lt;&gt;0")*J204</f>
        <v>0</v>
      </c>
      <c r="K298" s="4">
        <f t="shared" ref="K298:BV298" si="94">COUNTIF(K248,"&lt;&gt;0")*K204</f>
        <v>0</v>
      </c>
      <c r="L298" s="4">
        <f t="shared" si="94"/>
        <v>0</v>
      </c>
      <c r="M298" s="4">
        <f t="shared" si="94"/>
        <v>0</v>
      </c>
      <c r="N298" s="4">
        <f t="shared" si="94"/>
        <v>0</v>
      </c>
      <c r="O298" s="4">
        <f t="shared" si="94"/>
        <v>0</v>
      </c>
      <c r="P298" s="4">
        <f t="shared" si="94"/>
        <v>8333.3333333333339</v>
      </c>
      <c r="Q298" s="4">
        <f t="shared" si="94"/>
        <v>8333.3333333333339</v>
      </c>
      <c r="R298" s="4">
        <f t="shared" si="94"/>
        <v>8333.3333333333339</v>
      </c>
      <c r="S298" s="4">
        <f t="shared" si="94"/>
        <v>8333.3333333333339</v>
      </c>
      <c r="T298" s="4">
        <f t="shared" si="94"/>
        <v>8333.3333333333339</v>
      </c>
      <c r="U298" s="4">
        <f t="shared" si="94"/>
        <v>8333.3333333333339</v>
      </c>
      <c r="V298" s="4">
        <f t="shared" si="94"/>
        <v>8333.3333333333339</v>
      </c>
      <c r="W298" s="4">
        <f t="shared" si="94"/>
        <v>8333.3333333333339</v>
      </c>
      <c r="X298" s="4">
        <f t="shared" si="94"/>
        <v>8333.3333333333339</v>
      </c>
      <c r="Y298" s="4">
        <f t="shared" si="94"/>
        <v>8333.3333333333339</v>
      </c>
      <c r="Z298" s="4">
        <f t="shared" si="94"/>
        <v>8333.3333333333339</v>
      </c>
      <c r="AA298" s="4">
        <f t="shared" si="94"/>
        <v>8333.3333333333339</v>
      </c>
      <c r="AB298" s="4">
        <f t="shared" si="94"/>
        <v>8333.3333333333339</v>
      </c>
      <c r="AC298" s="4">
        <f t="shared" si="94"/>
        <v>8333.3333333333339</v>
      </c>
      <c r="AD298" s="4">
        <f t="shared" si="94"/>
        <v>8333.3333333333339</v>
      </c>
      <c r="AE298" s="4">
        <f t="shared" si="94"/>
        <v>8333.3333333333339</v>
      </c>
      <c r="AF298" s="4">
        <f t="shared" si="94"/>
        <v>8333.3333333333339</v>
      </c>
      <c r="AG298" s="4">
        <f t="shared" si="94"/>
        <v>8333.3333333333339</v>
      </c>
      <c r="AH298" s="4">
        <f t="shared" si="94"/>
        <v>8333.3333333333339</v>
      </c>
      <c r="AI298" s="4">
        <f t="shared" si="94"/>
        <v>8333.3333333333339</v>
      </c>
      <c r="AJ298" s="4">
        <f t="shared" si="94"/>
        <v>8333.3333333333339</v>
      </c>
      <c r="AK298" s="4">
        <f t="shared" si="94"/>
        <v>8333.3333333333339</v>
      </c>
      <c r="AL298" s="4">
        <f t="shared" si="94"/>
        <v>8333.3333333333339</v>
      </c>
      <c r="AM298" s="4">
        <f t="shared" si="94"/>
        <v>8333.3333333333339</v>
      </c>
      <c r="AN298" s="4">
        <f t="shared" si="94"/>
        <v>8333.3333333333339</v>
      </c>
      <c r="AO298" s="4">
        <f t="shared" si="94"/>
        <v>8333.3333333333339</v>
      </c>
      <c r="AP298" s="4">
        <f t="shared" si="94"/>
        <v>8333.3333333333339</v>
      </c>
      <c r="AQ298" s="4">
        <f t="shared" si="94"/>
        <v>8333.3333333333339</v>
      </c>
      <c r="AR298" s="4">
        <f t="shared" si="94"/>
        <v>8333.3333333333339</v>
      </c>
      <c r="AS298" s="4">
        <f t="shared" si="94"/>
        <v>8333.3333333333339</v>
      </c>
      <c r="AT298" s="4">
        <f t="shared" si="94"/>
        <v>8333.3333333333339</v>
      </c>
      <c r="AU298" s="4">
        <f t="shared" si="94"/>
        <v>8333.3333333333339</v>
      </c>
      <c r="AV298" s="4">
        <f t="shared" si="94"/>
        <v>8333.3333333333339</v>
      </c>
      <c r="AW298" s="4">
        <f t="shared" si="94"/>
        <v>8333.3333333333339</v>
      </c>
      <c r="AX298" s="4">
        <f t="shared" si="94"/>
        <v>8333.3333333333339</v>
      </c>
      <c r="AY298" s="4">
        <f t="shared" si="94"/>
        <v>8333.3333333333339</v>
      </c>
      <c r="AZ298" s="4">
        <f t="shared" si="94"/>
        <v>8333.3333333333339</v>
      </c>
      <c r="BA298" s="4">
        <f t="shared" si="94"/>
        <v>8333.3333333333339</v>
      </c>
      <c r="BB298" s="4">
        <f t="shared" si="94"/>
        <v>8333.3333333333339</v>
      </c>
      <c r="BC298" s="4">
        <f t="shared" si="94"/>
        <v>8333.3333333333339</v>
      </c>
      <c r="BD298" s="4">
        <f t="shared" si="94"/>
        <v>8333.3333333333339</v>
      </c>
      <c r="BE298" s="4">
        <f t="shared" si="94"/>
        <v>8333.3333333333339</v>
      </c>
      <c r="BF298" s="4">
        <f t="shared" si="94"/>
        <v>8333.3333333333339</v>
      </c>
      <c r="BG298" s="4">
        <f t="shared" si="94"/>
        <v>8333.3333333333339</v>
      </c>
      <c r="BH298" s="4">
        <f t="shared" si="94"/>
        <v>8333.3333333333339</v>
      </c>
      <c r="BI298" s="4">
        <f t="shared" si="94"/>
        <v>8333.3333333333339</v>
      </c>
      <c r="BJ298" s="4">
        <f t="shared" si="94"/>
        <v>8333.3333333333339</v>
      </c>
      <c r="BK298" s="4">
        <f t="shared" si="94"/>
        <v>8333.3333333333339</v>
      </c>
      <c r="BL298" s="4">
        <f t="shared" si="94"/>
        <v>8333.3333333333339</v>
      </c>
      <c r="BM298" s="4">
        <f t="shared" si="94"/>
        <v>8333.3333333333339</v>
      </c>
      <c r="BN298" s="4">
        <f t="shared" si="94"/>
        <v>8333.3333333333339</v>
      </c>
      <c r="BO298" s="4">
        <f t="shared" si="94"/>
        <v>8333.3333333333339</v>
      </c>
      <c r="BP298" s="4">
        <f t="shared" si="94"/>
        <v>8333.3333333333339</v>
      </c>
      <c r="BQ298" s="4">
        <f t="shared" si="94"/>
        <v>8333.3333333333339</v>
      </c>
      <c r="BR298" s="4">
        <f t="shared" si="94"/>
        <v>8333.3333333333339</v>
      </c>
      <c r="BS298" s="4">
        <f t="shared" si="94"/>
        <v>8333.3333333333339</v>
      </c>
      <c r="BT298" s="4">
        <f t="shared" si="94"/>
        <v>8333.3333333333339</v>
      </c>
      <c r="BU298" s="4">
        <f t="shared" si="94"/>
        <v>8333.3333333333339</v>
      </c>
      <c r="BV298" s="4">
        <f t="shared" si="94"/>
        <v>8333.3333333333339</v>
      </c>
      <c r="BW298" s="4">
        <f t="shared" ref="BW298:DJ298" si="95">COUNTIF(BW248,"&lt;&gt;0")*BW204</f>
        <v>8333.3333333333339</v>
      </c>
      <c r="BX298" s="4">
        <f t="shared" si="95"/>
        <v>0</v>
      </c>
      <c r="BY298" s="4">
        <f t="shared" si="95"/>
        <v>0</v>
      </c>
      <c r="BZ298" s="4">
        <f t="shared" si="95"/>
        <v>0</v>
      </c>
      <c r="CA298" s="4">
        <f t="shared" si="95"/>
        <v>0</v>
      </c>
      <c r="CB298" s="4">
        <f t="shared" si="95"/>
        <v>0</v>
      </c>
      <c r="CC298" s="4">
        <f t="shared" si="95"/>
        <v>0</v>
      </c>
      <c r="CD298" s="4">
        <f t="shared" si="95"/>
        <v>0</v>
      </c>
      <c r="CE298" s="4">
        <f t="shared" si="95"/>
        <v>0</v>
      </c>
      <c r="CF298" s="4">
        <f t="shared" si="95"/>
        <v>0</v>
      </c>
      <c r="CG298" s="4">
        <f t="shared" si="95"/>
        <v>0</v>
      </c>
      <c r="CH298" s="4">
        <f t="shared" si="95"/>
        <v>0</v>
      </c>
      <c r="CI298" s="4">
        <f t="shared" si="95"/>
        <v>0</v>
      </c>
      <c r="CJ298" s="4">
        <f t="shared" si="95"/>
        <v>0</v>
      </c>
      <c r="CK298" s="4">
        <f t="shared" si="95"/>
        <v>0</v>
      </c>
      <c r="CL298" s="4">
        <f t="shared" si="95"/>
        <v>0</v>
      </c>
      <c r="CM298" s="4">
        <f t="shared" si="95"/>
        <v>0</v>
      </c>
      <c r="CN298" s="4">
        <f t="shared" si="95"/>
        <v>0</v>
      </c>
      <c r="CO298" s="4">
        <f t="shared" si="95"/>
        <v>0</v>
      </c>
      <c r="CP298" s="4">
        <f t="shared" si="95"/>
        <v>0</v>
      </c>
      <c r="CQ298" s="4">
        <f t="shared" si="95"/>
        <v>0</v>
      </c>
      <c r="CR298" s="4">
        <f t="shared" si="95"/>
        <v>0</v>
      </c>
      <c r="CS298" s="4">
        <f t="shared" si="95"/>
        <v>0</v>
      </c>
      <c r="CT298" s="4">
        <f t="shared" si="95"/>
        <v>0</v>
      </c>
      <c r="CU298" s="4">
        <f t="shared" si="95"/>
        <v>0</v>
      </c>
      <c r="CV298" s="4">
        <f t="shared" si="95"/>
        <v>0</v>
      </c>
      <c r="CW298" s="4">
        <f t="shared" si="95"/>
        <v>0</v>
      </c>
      <c r="CX298" s="4">
        <f t="shared" si="95"/>
        <v>0</v>
      </c>
      <c r="CY298" s="4">
        <f t="shared" si="95"/>
        <v>0</v>
      </c>
      <c r="CZ298" s="4">
        <f t="shared" si="95"/>
        <v>0</v>
      </c>
      <c r="DA298" s="4">
        <f t="shared" si="95"/>
        <v>0</v>
      </c>
      <c r="DB298" s="4">
        <f t="shared" si="95"/>
        <v>0</v>
      </c>
      <c r="DC298" s="4">
        <f t="shared" si="95"/>
        <v>0</v>
      </c>
      <c r="DD298" s="4">
        <f t="shared" si="95"/>
        <v>0</v>
      </c>
      <c r="DE298" s="4">
        <f t="shared" si="95"/>
        <v>0</v>
      </c>
      <c r="DF298" s="4">
        <f t="shared" si="95"/>
        <v>0</v>
      </c>
      <c r="DG298" s="4">
        <f t="shared" si="95"/>
        <v>0</v>
      </c>
      <c r="DH298" s="4">
        <f t="shared" si="95"/>
        <v>0</v>
      </c>
      <c r="DI298" s="4">
        <f t="shared" si="95"/>
        <v>0</v>
      </c>
      <c r="DJ298" s="4">
        <f t="shared" si="95"/>
        <v>0</v>
      </c>
    </row>
    <row r="299" spans="1:114">
      <c r="B299" t="str">
        <f t="shared" si="92"/>
        <v>Создание / реконструкция объект №2</v>
      </c>
      <c r="G299" s="7" t="s">
        <v>0</v>
      </c>
      <c r="I299" s="5">
        <f t="shared" si="93"/>
        <v>499999.99999999959</v>
      </c>
      <c r="J299" s="4">
        <f t="shared" ref="J299:BU299" si="96">COUNTIF(J249,"&lt;&gt;0")*J205</f>
        <v>0</v>
      </c>
      <c r="K299" s="4">
        <f t="shared" si="96"/>
        <v>0</v>
      </c>
      <c r="L299" s="4">
        <f t="shared" si="96"/>
        <v>0</v>
      </c>
      <c r="M299" s="4">
        <f t="shared" si="96"/>
        <v>0</v>
      </c>
      <c r="N299" s="4">
        <f t="shared" si="96"/>
        <v>0</v>
      </c>
      <c r="O299" s="4">
        <f t="shared" si="96"/>
        <v>0</v>
      </c>
      <c r="P299" s="4">
        <f t="shared" si="96"/>
        <v>8333.3333333333339</v>
      </c>
      <c r="Q299" s="4">
        <f t="shared" si="96"/>
        <v>8333.3333333333339</v>
      </c>
      <c r="R299" s="4">
        <f t="shared" si="96"/>
        <v>8333.3333333333339</v>
      </c>
      <c r="S299" s="4">
        <f t="shared" si="96"/>
        <v>8333.3333333333339</v>
      </c>
      <c r="T299" s="4">
        <f t="shared" si="96"/>
        <v>8333.3333333333339</v>
      </c>
      <c r="U299" s="4">
        <f t="shared" si="96"/>
        <v>8333.3333333333339</v>
      </c>
      <c r="V299" s="4">
        <f t="shared" si="96"/>
        <v>8333.3333333333339</v>
      </c>
      <c r="W299" s="4">
        <f t="shared" si="96"/>
        <v>8333.3333333333339</v>
      </c>
      <c r="X299" s="4">
        <f t="shared" si="96"/>
        <v>8333.3333333333339</v>
      </c>
      <c r="Y299" s="4">
        <f t="shared" si="96"/>
        <v>8333.3333333333339</v>
      </c>
      <c r="Z299" s="4">
        <f t="shared" si="96"/>
        <v>8333.3333333333339</v>
      </c>
      <c r="AA299" s="4">
        <f t="shared" si="96"/>
        <v>8333.3333333333339</v>
      </c>
      <c r="AB299" s="4">
        <f t="shared" si="96"/>
        <v>8333.3333333333339</v>
      </c>
      <c r="AC299" s="4">
        <f t="shared" si="96"/>
        <v>8333.3333333333339</v>
      </c>
      <c r="AD299" s="4">
        <f t="shared" si="96"/>
        <v>8333.3333333333339</v>
      </c>
      <c r="AE299" s="4">
        <f t="shared" si="96"/>
        <v>8333.3333333333339</v>
      </c>
      <c r="AF299" s="4">
        <f t="shared" si="96"/>
        <v>8333.3333333333339</v>
      </c>
      <c r="AG299" s="4">
        <f t="shared" si="96"/>
        <v>8333.3333333333339</v>
      </c>
      <c r="AH299" s="4">
        <f t="shared" si="96"/>
        <v>8333.3333333333339</v>
      </c>
      <c r="AI299" s="4">
        <f t="shared" si="96"/>
        <v>8333.3333333333339</v>
      </c>
      <c r="AJ299" s="4">
        <f t="shared" si="96"/>
        <v>8333.3333333333339</v>
      </c>
      <c r="AK299" s="4">
        <f t="shared" si="96"/>
        <v>8333.3333333333339</v>
      </c>
      <c r="AL299" s="4">
        <f t="shared" si="96"/>
        <v>8333.3333333333339</v>
      </c>
      <c r="AM299" s="4">
        <f t="shared" si="96"/>
        <v>8333.3333333333339</v>
      </c>
      <c r="AN299" s="4">
        <f t="shared" si="96"/>
        <v>8333.3333333333339</v>
      </c>
      <c r="AO299" s="4">
        <f t="shared" si="96"/>
        <v>8333.3333333333339</v>
      </c>
      <c r="AP299" s="4">
        <f t="shared" si="96"/>
        <v>8333.3333333333339</v>
      </c>
      <c r="AQ299" s="4">
        <f t="shared" si="96"/>
        <v>8333.3333333333339</v>
      </c>
      <c r="AR299" s="4">
        <f t="shared" si="96"/>
        <v>8333.3333333333339</v>
      </c>
      <c r="AS299" s="4">
        <f t="shared" si="96"/>
        <v>8333.3333333333339</v>
      </c>
      <c r="AT299" s="4">
        <f t="shared" si="96"/>
        <v>8333.3333333333339</v>
      </c>
      <c r="AU299" s="4">
        <f t="shared" si="96"/>
        <v>8333.3333333333339</v>
      </c>
      <c r="AV299" s="4">
        <f t="shared" si="96"/>
        <v>8333.3333333333339</v>
      </c>
      <c r="AW299" s="4">
        <f t="shared" si="96"/>
        <v>8333.3333333333339</v>
      </c>
      <c r="AX299" s="4">
        <f t="shared" si="96"/>
        <v>8333.3333333333339</v>
      </c>
      <c r="AY299" s="4">
        <f t="shared" si="96"/>
        <v>8333.3333333333339</v>
      </c>
      <c r="AZ299" s="4">
        <f t="shared" si="96"/>
        <v>8333.3333333333339</v>
      </c>
      <c r="BA299" s="4">
        <f t="shared" si="96"/>
        <v>8333.3333333333339</v>
      </c>
      <c r="BB299" s="4">
        <f t="shared" si="96"/>
        <v>8333.3333333333339</v>
      </c>
      <c r="BC299" s="4">
        <f t="shared" si="96"/>
        <v>8333.3333333333339</v>
      </c>
      <c r="BD299" s="4">
        <f t="shared" si="96"/>
        <v>8333.3333333333339</v>
      </c>
      <c r="BE299" s="4">
        <f t="shared" si="96"/>
        <v>8333.3333333333339</v>
      </c>
      <c r="BF299" s="4">
        <f t="shared" si="96"/>
        <v>8333.3333333333339</v>
      </c>
      <c r="BG299" s="4">
        <f t="shared" si="96"/>
        <v>8333.3333333333339</v>
      </c>
      <c r="BH299" s="4">
        <f t="shared" si="96"/>
        <v>8333.3333333333339</v>
      </c>
      <c r="BI299" s="4">
        <f t="shared" si="96"/>
        <v>8333.3333333333339</v>
      </c>
      <c r="BJ299" s="4">
        <f t="shared" si="96"/>
        <v>8333.3333333333339</v>
      </c>
      <c r="BK299" s="4">
        <f t="shared" si="96"/>
        <v>8333.3333333333339</v>
      </c>
      <c r="BL299" s="4">
        <f t="shared" si="96"/>
        <v>8333.3333333333339</v>
      </c>
      <c r="BM299" s="4">
        <f t="shared" si="96"/>
        <v>8333.3333333333339</v>
      </c>
      <c r="BN299" s="4">
        <f t="shared" si="96"/>
        <v>8333.3333333333339</v>
      </c>
      <c r="BO299" s="4">
        <f t="shared" si="96"/>
        <v>8333.3333333333339</v>
      </c>
      <c r="BP299" s="4">
        <f t="shared" si="96"/>
        <v>8333.3333333333339</v>
      </c>
      <c r="BQ299" s="4">
        <f t="shared" si="96"/>
        <v>8333.3333333333339</v>
      </c>
      <c r="BR299" s="4">
        <f t="shared" si="96"/>
        <v>8333.3333333333339</v>
      </c>
      <c r="BS299" s="4">
        <f t="shared" si="96"/>
        <v>8333.3333333333339</v>
      </c>
      <c r="BT299" s="4">
        <f t="shared" si="96"/>
        <v>8333.3333333333339</v>
      </c>
      <c r="BU299" s="4">
        <f t="shared" si="96"/>
        <v>8333.3333333333339</v>
      </c>
      <c r="BV299" s="4">
        <f t="shared" ref="BV299:DJ299" si="97">COUNTIF(BV249,"&lt;&gt;0")*BV205</f>
        <v>8333.3333333333339</v>
      </c>
      <c r="BW299" s="4">
        <f t="shared" si="97"/>
        <v>8333.3333333333339</v>
      </c>
      <c r="BX299" s="4">
        <f t="shared" si="97"/>
        <v>0</v>
      </c>
      <c r="BY299" s="4">
        <f t="shared" si="97"/>
        <v>0</v>
      </c>
      <c r="BZ299" s="4">
        <f t="shared" si="97"/>
        <v>0</v>
      </c>
      <c r="CA299" s="4">
        <f t="shared" si="97"/>
        <v>0</v>
      </c>
      <c r="CB299" s="4">
        <f t="shared" si="97"/>
        <v>0</v>
      </c>
      <c r="CC299" s="4">
        <f t="shared" si="97"/>
        <v>0</v>
      </c>
      <c r="CD299" s="4">
        <f t="shared" si="97"/>
        <v>0</v>
      </c>
      <c r="CE299" s="4">
        <f t="shared" si="97"/>
        <v>0</v>
      </c>
      <c r="CF299" s="4">
        <f t="shared" si="97"/>
        <v>0</v>
      </c>
      <c r="CG299" s="4">
        <f t="shared" si="97"/>
        <v>0</v>
      </c>
      <c r="CH299" s="4">
        <f t="shared" si="97"/>
        <v>0</v>
      </c>
      <c r="CI299" s="4">
        <f t="shared" si="97"/>
        <v>0</v>
      </c>
      <c r="CJ299" s="4">
        <f t="shared" si="97"/>
        <v>0</v>
      </c>
      <c r="CK299" s="4">
        <f t="shared" si="97"/>
        <v>0</v>
      </c>
      <c r="CL299" s="4">
        <f t="shared" si="97"/>
        <v>0</v>
      </c>
      <c r="CM299" s="4">
        <f t="shared" si="97"/>
        <v>0</v>
      </c>
      <c r="CN299" s="4">
        <f t="shared" si="97"/>
        <v>0</v>
      </c>
      <c r="CO299" s="4">
        <f t="shared" si="97"/>
        <v>0</v>
      </c>
      <c r="CP299" s="4">
        <f t="shared" si="97"/>
        <v>0</v>
      </c>
      <c r="CQ299" s="4">
        <f t="shared" si="97"/>
        <v>0</v>
      </c>
      <c r="CR299" s="4">
        <f t="shared" si="97"/>
        <v>0</v>
      </c>
      <c r="CS299" s="4">
        <f t="shared" si="97"/>
        <v>0</v>
      </c>
      <c r="CT299" s="4">
        <f t="shared" si="97"/>
        <v>0</v>
      </c>
      <c r="CU299" s="4">
        <f t="shared" si="97"/>
        <v>0</v>
      </c>
      <c r="CV299" s="4">
        <f t="shared" si="97"/>
        <v>0</v>
      </c>
      <c r="CW299" s="4">
        <f t="shared" si="97"/>
        <v>0</v>
      </c>
      <c r="CX299" s="4">
        <f t="shared" si="97"/>
        <v>0</v>
      </c>
      <c r="CY299" s="4">
        <f t="shared" si="97"/>
        <v>0</v>
      </c>
      <c r="CZ299" s="4">
        <f t="shared" si="97"/>
        <v>0</v>
      </c>
      <c r="DA299" s="4">
        <f t="shared" si="97"/>
        <v>0</v>
      </c>
      <c r="DB299" s="4">
        <f t="shared" si="97"/>
        <v>0</v>
      </c>
      <c r="DC299" s="4">
        <f t="shared" si="97"/>
        <v>0</v>
      </c>
      <c r="DD299" s="4">
        <f t="shared" si="97"/>
        <v>0</v>
      </c>
      <c r="DE299" s="4">
        <f t="shared" si="97"/>
        <v>0</v>
      </c>
      <c r="DF299" s="4">
        <f t="shared" si="97"/>
        <v>0</v>
      </c>
      <c r="DG299" s="4">
        <f t="shared" si="97"/>
        <v>0</v>
      </c>
      <c r="DH299" s="4">
        <f t="shared" si="97"/>
        <v>0</v>
      </c>
      <c r="DI299" s="4">
        <f t="shared" si="97"/>
        <v>0</v>
      </c>
      <c r="DJ299" s="4">
        <f t="shared" si="97"/>
        <v>0</v>
      </c>
    </row>
    <row r="300" spans="1:114">
      <c r="B300" t="str">
        <f t="shared" si="92"/>
        <v>Создание / реконструкция объект №3</v>
      </c>
      <c r="G300" s="7" t="s">
        <v>0</v>
      </c>
      <c r="I300" s="5">
        <f t="shared" si="93"/>
        <v>499999.99999999959</v>
      </c>
      <c r="J300" s="4">
        <f t="shared" ref="J300:BU300" si="98">COUNTIF(J250,"&lt;&gt;0")*J206</f>
        <v>0</v>
      </c>
      <c r="K300" s="4">
        <f t="shared" si="98"/>
        <v>0</v>
      </c>
      <c r="L300" s="4">
        <f t="shared" si="98"/>
        <v>0</v>
      </c>
      <c r="M300" s="4">
        <f t="shared" si="98"/>
        <v>0</v>
      </c>
      <c r="N300" s="4">
        <f t="shared" si="98"/>
        <v>0</v>
      </c>
      <c r="O300" s="4">
        <f t="shared" si="98"/>
        <v>0</v>
      </c>
      <c r="P300" s="4">
        <f t="shared" si="98"/>
        <v>0</v>
      </c>
      <c r="Q300" s="4">
        <f t="shared" si="98"/>
        <v>8333.3333333333339</v>
      </c>
      <c r="R300" s="4">
        <f t="shared" si="98"/>
        <v>8333.3333333333339</v>
      </c>
      <c r="S300" s="4">
        <f t="shared" si="98"/>
        <v>8333.3333333333339</v>
      </c>
      <c r="T300" s="4">
        <f t="shared" si="98"/>
        <v>8333.3333333333339</v>
      </c>
      <c r="U300" s="4">
        <f t="shared" si="98"/>
        <v>8333.3333333333339</v>
      </c>
      <c r="V300" s="4">
        <f t="shared" si="98"/>
        <v>8333.3333333333339</v>
      </c>
      <c r="W300" s="4">
        <f t="shared" si="98"/>
        <v>8333.3333333333339</v>
      </c>
      <c r="X300" s="4">
        <f t="shared" si="98"/>
        <v>8333.3333333333339</v>
      </c>
      <c r="Y300" s="4">
        <f t="shared" si="98"/>
        <v>8333.3333333333339</v>
      </c>
      <c r="Z300" s="4">
        <f t="shared" si="98"/>
        <v>8333.3333333333339</v>
      </c>
      <c r="AA300" s="4">
        <f t="shared" si="98"/>
        <v>8333.3333333333339</v>
      </c>
      <c r="AB300" s="4">
        <f t="shared" si="98"/>
        <v>8333.3333333333339</v>
      </c>
      <c r="AC300" s="4">
        <f t="shared" si="98"/>
        <v>8333.3333333333339</v>
      </c>
      <c r="AD300" s="4">
        <f t="shared" si="98"/>
        <v>8333.3333333333339</v>
      </c>
      <c r="AE300" s="4">
        <f t="shared" si="98"/>
        <v>8333.3333333333339</v>
      </c>
      <c r="AF300" s="4">
        <f t="shared" si="98"/>
        <v>8333.3333333333339</v>
      </c>
      <c r="AG300" s="4">
        <f t="shared" si="98"/>
        <v>8333.3333333333339</v>
      </c>
      <c r="AH300" s="4">
        <f t="shared" si="98"/>
        <v>8333.3333333333339</v>
      </c>
      <c r="AI300" s="4">
        <f t="shared" si="98"/>
        <v>8333.3333333333339</v>
      </c>
      <c r="AJ300" s="4">
        <f t="shared" si="98"/>
        <v>8333.3333333333339</v>
      </c>
      <c r="AK300" s="4">
        <f t="shared" si="98"/>
        <v>8333.3333333333339</v>
      </c>
      <c r="AL300" s="4">
        <f t="shared" si="98"/>
        <v>8333.3333333333339</v>
      </c>
      <c r="AM300" s="4">
        <f t="shared" si="98"/>
        <v>8333.3333333333339</v>
      </c>
      <c r="AN300" s="4">
        <f t="shared" si="98"/>
        <v>8333.3333333333339</v>
      </c>
      <c r="AO300" s="4">
        <f t="shared" si="98"/>
        <v>8333.3333333333339</v>
      </c>
      <c r="AP300" s="4">
        <f t="shared" si="98"/>
        <v>8333.3333333333339</v>
      </c>
      <c r="AQ300" s="4">
        <f t="shared" si="98"/>
        <v>8333.3333333333339</v>
      </c>
      <c r="AR300" s="4">
        <f t="shared" si="98"/>
        <v>8333.3333333333339</v>
      </c>
      <c r="AS300" s="4">
        <f t="shared" si="98"/>
        <v>8333.3333333333339</v>
      </c>
      <c r="AT300" s="4">
        <f t="shared" si="98"/>
        <v>8333.3333333333339</v>
      </c>
      <c r="AU300" s="4">
        <f t="shared" si="98"/>
        <v>8333.3333333333339</v>
      </c>
      <c r="AV300" s="4">
        <f t="shared" si="98"/>
        <v>8333.3333333333339</v>
      </c>
      <c r="AW300" s="4">
        <f t="shared" si="98"/>
        <v>8333.3333333333339</v>
      </c>
      <c r="AX300" s="4">
        <f t="shared" si="98"/>
        <v>8333.3333333333339</v>
      </c>
      <c r="AY300" s="4">
        <f t="shared" si="98"/>
        <v>8333.3333333333339</v>
      </c>
      <c r="AZ300" s="4">
        <f t="shared" si="98"/>
        <v>8333.3333333333339</v>
      </c>
      <c r="BA300" s="4">
        <f t="shared" si="98"/>
        <v>8333.3333333333339</v>
      </c>
      <c r="BB300" s="4">
        <f t="shared" si="98"/>
        <v>8333.3333333333339</v>
      </c>
      <c r="BC300" s="4">
        <f t="shared" si="98"/>
        <v>8333.3333333333339</v>
      </c>
      <c r="BD300" s="4">
        <f t="shared" si="98"/>
        <v>8333.3333333333339</v>
      </c>
      <c r="BE300" s="4">
        <f t="shared" si="98"/>
        <v>8333.3333333333339</v>
      </c>
      <c r="BF300" s="4">
        <f t="shared" si="98"/>
        <v>8333.3333333333339</v>
      </c>
      <c r="BG300" s="4">
        <f t="shared" si="98"/>
        <v>8333.3333333333339</v>
      </c>
      <c r="BH300" s="4">
        <f t="shared" si="98"/>
        <v>8333.3333333333339</v>
      </c>
      <c r="BI300" s="4">
        <f t="shared" si="98"/>
        <v>8333.3333333333339</v>
      </c>
      <c r="BJ300" s="4">
        <f t="shared" si="98"/>
        <v>8333.3333333333339</v>
      </c>
      <c r="BK300" s="4">
        <f t="shared" si="98"/>
        <v>8333.3333333333339</v>
      </c>
      <c r="BL300" s="4">
        <f t="shared" si="98"/>
        <v>8333.3333333333339</v>
      </c>
      <c r="BM300" s="4">
        <f t="shared" si="98"/>
        <v>8333.3333333333339</v>
      </c>
      <c r="BN300" s="4">
        <f t="shared" si="98"/>
        <v>8333.3333333333339</v>
      </c>
      <c r="BO300" s="4">
        <f t="shared" si="98"/>
        <v>8333.3333333333339</v>
      </c>
      <c r="BP300" s="4">
        <f t="shared" si="98"/>
        <v>8333.3333333333339</v>
      </c>
      <c r="BQ300" s="4">
        <f t="shared" si="98"/>
        <v>8333.3333333333339</v>
      </c>
      <c r="BR300" s="4">
        <f t="shared" si="98"/>
        <v>8333.3333333333339</v>
      </c>
      <c r="BS300" s="4">
        <f t="shared" si="98"/>
        <v>8333.3333333333339</v>
      </c>
      <c r="BT300" s="4">
        <f t="shared" si="98"/>
        <v>8333.3333333333339</v>
      </c>
      <c r="BU300" s="4">
        <f t="shared" si="98"/>
        <v>8333.3333333333339</v>
      </c>
      <c r="BV300" s="4">
        <f t="shared" ref="BV300:DJ300" si="99">COUNTIF(BV250,"&lt;&gt;0")*BV206</f>
        <v>8333.3333333333339</v>
      </c>
      <c r="BW300" s="4">
        <f t="shared" si="99"/>
        <v>8333.3333333333339</v>
      </c>
      <c r="BX300" s="4">
        <f t="shared" si="99"/>
        <v>8333.3333333333339</v>
      </c>
      <c r="BY300" s="4">
        <f t="shared" si="99"/>
        <v>0</v>
      </c>
      <c r="BZ300" s="4">
        <f t="shared" si="99"/>
        <v>0</v>
      </c>
      <c r="CA300" s="4">
        <f t="shared" si="99"/>
        <v>0</v>
      </c>
      <c r="CB300" s="4">
        <f t="shared" si="99"/>
        <v>0</v>
      </c>
      <c r="CC300" s="4">
        <f t="shared" si="99"/>
        <v>0</v>
      </c>
      <c r="CD300" s="4">
        <f t="shared" si="99"/>
        <v>0</v>
      </c>
      <c r="CE300" s="4">
        <f t="shared" si="99"/>
        <v>0</v>
      </c>
      <c r="CF300" s="4">
        <f t="shared" si="99"/>
        <v>0</v>
      </c>
      <c r="CG300" s="4">
        <f t="shared" si="99"/>
        <v>0</v>
      </c>
      <c r="CH300" s="4">
        <f t="shared" si="99"/>
        <v>0</v>
      </c>
      <c r="CI300" s="4">
        <f t="shared" si="99"/>
        <v>0</v>
      </c>
      <c r="CJ300" s="4">
        <f t="shared" si="99"/>
        <v>0</v>
      </c>
      <c r="CK300" s="4">
        <f t="shared" si="99"/>
        <v>0</v>
      </c>
      <c r="CL300" s="4">
        <f t="shared" si="99"/>
        <v>0</v>
      </c>
      <c r="CM300" s="4">
        <f t="shared" si="99"/>
        <v>0</v>
      </c>
      <c r="CN300" s="4">
        <f t="shared" si="99"/>
        <v>0</v>
      </c>
      <c r="CO300" s="4">
        <f t="shared" si="99"/>
        <v>0</v>
      </c>
      <c r="CP300" s="4">
        <f t="shared" si="99"/>
        <v>0</v>
      </c>
      <c r="CQ300" s="4">
        <f t="shared" si="99"/>
        <v>0</v>
      </c>
      <c r="CR300" s="4">
        <f t="shared" si="99"/>
        <v>0</v>
      </c>
      <c r="CS300" s="4">
        <f t="shared" si="99"/>
        <v>0</v>
      </c>
      <c r="CT300" s="4">
        <f t="shared" si="99"/>
        <v>0</v>
      </c>
      <c r="CU300" s="4">
        <f t="shared" si="99"/>
        <v>0</v>
      </c>
      <c r="CV300" s="4">
        <f t="shared" si="99"/>
        <v>0</v>
      </c>
      <c r="CW300" s="4">
        <f t="shared" si="99"/>
        <v>0</v>
      </c>
      <c r="CX300" s="4">
        <f t="shared" si="99"/>
        <v>0</v>
      </c>
      <c r="CY300" s="4">
        <f t="shared" si="99"/>
        <v>0</v>
      </c>
      <c r="CZ300" s="4">
        <f t="shared" si="99"/>
        <v>0</v>
      </c>
      <c r="DA300" s="4">
        <f t="shared" si="99"/>
        <v>0</v>
      </c>
      <c r="DB300" s="4">
        <f t="shared" si="99"/>
        <v>0</v>
      </c>
      <c r="DC300" s="4">
        <f t="shared" si="99"/>
        <v>0</v>
      </c>
      <c r="DD300" s="4">
        <f t="shared" si="99"/>
        <v>0</v>
      </c>
      <c r="DE300" s="4">
        <f t="shared" si="99"/>
        <v>0</v>
      </c>
      <c r="DF300" s="4">
        <f t="shared" si="99"/>
        <v>0</v>
      </c>
      <c r="DG300" s="4">
        <f t="shared" si="99"/>
        <v>0</v>
      </c>
      <c r="DH300" s="4">
        <f t="shared" si="99"/>
        <v>0</v>
      </c>
      <c r="DI300" s="4">
        <f t="shared" si="99"/>
        <v>0</v>
      </c>
      <c r="DJ300" s="4">
        <f t="shared" si="99"/>
        <v>0</v>
      </c>
    </row>
    <row r="301" spans="1:114">
      <c r="B301" t="str">
        <f t="shared" si="92"/>
        <v>Создание / реконструкция объект №4</v>
      </c>
      <c r="G301" s="7" t="s">
        <v>0</v>
      </c>
      <c r="I301" s="5">
        <f t="shared" si="93"/>
        <v>0</v>
      </c>
      <c r="J301" s="4">
        <f t="shared" ref="J301:BU301" si="100">COUNTIF(J251,"&lt;&gt;0")*J207</f>
        <v>0</v>
      </c>
      <c r="K301" s="4">
        <f t="shared" si="100"/>
        <v>0</v>
      </c>
      <c r="L301" s="4">
        <f t="shared" si="100"/>
        <v>0</v>
      </c>
      <c r="M301" s="4">
        <f t="shared" si="100"/>
        <v>0</v>
      </c>
      <c r="N301" s="4">
        <f t="shared" si="100"/>
        <v>0</v>
      </c>
      <c r="O301" s="4">
        <f t="shared" si="100"/>
        <v>0</v>
      </c>
      <c r="P301" s="4">
        <f t="shared" si="100"/>
        <v>0</v>
      </c>
      <c r="Q301" s="4">
        <f t="shared" si="100"/>
        <v>0</v>
      </c>
      <c r="R301" s="4">
        <f t="shared" si="100"/>
        <v>0</v>
      </c>
      <c r="S301" s="4">
        <f t="shared" si="100"/>
        <v>0</v>
      </c>
      <c r="T301" s="4">
        <f t="shared" si="100"/>
        <v>0</v>
      </c>
      <c r="U301" s="4">
        <f t="shared" si="100"/>
        <v>0</v>
      </c>
      <c r="V301" s="4">
        <f t="shared" si="100"/>
        <v>0</v>
      </c>
      <c r="W301" s="4">
        <f t="shared" si="100"/>
        <v>0</v>
      </c>
      <c r="X301" s="4">
        <f t="shared" si="100"/>
        <v>0</v>
      </c>
      <c r="Y301" s="4">
        <f t="shared" si="100"/>
        <v>0</v>
      </c>
      <c r="Z301" s="4">
        <f t="shared" si="100"/>
        <v>0</v>
      </c>
      <c r="AA301" s="4">
        <f t="shared" si="100"/>
        <v>0</v>
      </c>
      <c r="AB301" s="4">
        <f t="shared" si="100"/>
        <v>0</v>
      </c>
      <c r="AC301" s="4">
        <f t="shared" si="100"/>
        <v>0</v>
      </c>
      <c r="AD301" s="4">
        <f t="shared" si="100"/>
        <v>0</v>
      </c>
      <c r="AE301" s="4">
        <f t="shared" si="100"/>
        <v>0</v>
      </c>
      <c r="AF301" s="4">
        <f t="shared" si="100"/>
        <v>0</v>
      </c>
      <c r="AG301" s="4">
        <f t="shared" si="100"/>
        <v>0</v>
      </c>
      <c r="AH301" s="4">
        <f t="shared" si="100"/>
        <v>0</v>
      </c>
      <c r="AI301" s="4">
        <f t="shared" si="100"/>
        <v>0</v>
      </c>
      <c r="AJ301" s="4">
        <f t="shared" si="100"/>
        <v>0</v>
      </c>
      <c r="AK301" s="4">
        <f t="shared" si="100"/>
        <v>0</v>
      </c>
      <c r="AL301" s="4">
        <f t="shared" si="100"/>
        <v>0</v>
      </c>
      <c r="AM301" s="4">
        <f t="shared" si="100"/>
        <v>0</v>
      </c>
      <c r="AN301" s="4">
        <f t="shared" si="100"/>
        <v>0</v>
      </c>
      <c r="AO301" s="4">
        <f t="shared" si="100"/>
        <v>0</v>
      </c>
      <c r="AP301" s="4">
        <f t="shared" si="100"/>
        <v>0</v>
      </c>
      <c r="AQ301" s="4">
        <f t="shared" si="100"/>
        <v>0</v>
      </c>
      <c r="AR301" s="4">
        <f t="shared" si="100"/>
        <v>0</v>
      </c>
      <c r="AS301" s="4">
        <f t="shared" si="100"/>
        <v>0</v>
      </c>
      <c r="AT301" s="4">
        <f t="shared" si="100"/>
        <v>0</v>
      </c>
      <c r="AU301" s="4">
        <f t="shared" si="100"/>
        <v>0</v>
      </c>
      <c r="AV301" s="4">
        <f t="shared" si="100"/>
        <v>0</v>
      </c>
      <c r="AW301" s="4">
        <f t="shared" si="100"/>
        <v>0</v>
      </c>
      <c r="AX301" s="4">
        <f t="shared" si="100"/>
        <v>0</v>
      </c>
      <c r="AY301" s="4">
        <f t="shared" si="100"/>
        <v>0</v>
      </c>
      <c r="AZ301" s="4">
        <f t="shared" si="100"/>
        <v>0</v>
      </c>
      <c r="BA301" s="4">
        <f t="shared" si="100"/>
        <v>0</v>
      </c>
      <c r="BB301" s="4">
        <f t="shared" si="100"/>
        <v>0</v>
      </c>
      <c r="BC301" s="4">
        <f t="shared" si="100"/>
        <v>0</v>
      </c>
      <c r="BD301" s="4">
        <f t="shared" si="100"/>
        <v>0</v>
      </c>
      <c r="BE301" s="4">
        <f t="shared" si="100"/>
        <v>0</v>
      </c>
      <c r="BF301" s="4">
        <f t="shared" si="100"/>
        <v>0</v>
      </c>
      <c r="BG301" s="4">
        <f t="shared" si="100"/>
        <v>0</v>
      </c>
      <c r="BH301" s="4">
        <f t="shared" si="100"/>
        <v>0</v>
      </c>
      <c r="BI301" s="4">
        <f t="shared" si="100"/>
        <v>0</v>
      </c>
      <c r="BJ301" s="4">
        <f t="shared" si="100"/>
        <v>0</v>
      </c>
      <c r="BK301" s="4">
        <f t="shared" si="100"/>
        <v>0</v>
      </c>
      <c r="BL301" s="4">
        <f t="shared" si="100"/>
        <v>0</v>
      </c>
      <c r="BM301" s="4">
        <f t="shared" si="100"/>
        <v>0</v>
      </c>
      <c r="BN301" s="4">
        <f t="shared" si="100"/>
        <v>0</v>
      </c>
      <c r="BO301" s="4">
        <f t="shared" si="100"/>
        <v>0</v>
      </c>
      <c r="BP301" s="4">
        <f t="shared" si="100"/>
        <v>0</v>
      </c>
      <c r="BQ301" s="4">
        <f t="shared" si="100"/>
        <v>0</v>
      </c>
      <c r="BR301" s="4">
        <f t="shared" si="100"/>
        <v>0</v>
      </c>
      <c r="BS301" s="4">
        <f t="shared" si="100"/>
        <v>0</v>
      </c>
      <c r="BT301" s="4">
        <f t="shared" si="100"/>
        <v>0</v>
      </c>
      <c r="BU301" s="4">
        <f t="shared" si="100"/>
        <v>0</v>
      </c>
      <c r="BV301" s="4">
        <f t="shared" ref="BV301:DJ301" si="101">COUNTIF(BV251,"&lt;&gt;0")*BV207</f>
        <v>0</v>
      </c>
      <c r="BW301" s="4">
        <f t="shared" si="101"/>
        <v>0</v>
      </c>
      <c r="BX301" s="4">
        <f t="shared" si="101"/>
        <v>0</v>
      </c>
      <c r="BY301" s="4">
        <f t="shared" si="101"/>
        <v>0</v>
      </c>
      <c r="BZ301" s="4">
        <f t="shared" si="101"/>
        <v>0</v>
      </c>
      <c r="CA301" s="4">
        <f t="shared" si="101"/>
        <v>0</v>
      </c>
      <c r="CB301" s="4">
        <f t="shared" si="101"/>
        <v>0</v>
      </c>
      <c r="CC301" s="4">
        <f t="shared" si="101"/>
        <v>0</v>
      </c>
      <c r="CD301" s="4">
        <f t="shared" si="101"/>
        <v>0</v>
      </c>
      <c r="CE301" s="4">
        <f t="shared" si="101"/>
        <v>0</v>
      </c>
      <c r="CF301" s="4">
        <f t="shared" si="101"/>
        <v>0</v>
      </c>
      <c r="CG301" s="4">
        <f t="shared" si="101"/>
        <v>0</v>
      </c>
      <c r="CH301" s="4">
        <f t="shared" si="101"/>
        <v>0</v>
      </c>
      <c r="CI301" s="4">
        <f t="shared" si="101"/>
        <v>0</v>
      </c>
      <c r="CJ301" s="4">
        <f t="shared" si="101"/>
        <v>0</v>
      </c>
      <c r="CK301" s="4">
        <f t="shared" si="101"/>
        <v>0</v>
      </c>
      <c r="CL301" s="4">
        <f t="shared" si="101"/>
        <v>0</v>
      </c>
      <c r="CM301" s="4">
        <f t="shared" si="101"/>
        <v>0</v>
      </c>
      <c r="CN301" s="4">
        <f t="shared" si="101"/>
        <v>0</v>
      </c>
      <c r="CO301" s="4">
        <f t="shared" si="101"/>
        <v>0</v>
      </c>
      <c r="CP301" s="4">
        <f t="shared" si="101"/>
        <v>0</v>
      </c>
      <c r="CQ301" s="4">
        <f t="shared" si="101"/>
        <v>0</v>
      </c>
      <c r="CR301" s="4">
        <f t="shared" si="101"/>
        <v>0</v>
      </c>
      <c r="CS301" s="4">
        <f t="shared" si="101"/>
        <v>0</v>
      </c>
      <c r="CT301" s="4">
        <f t="shared" si="101"/>
        <v>0</v>
      </c>
      <c r="CU301" s="4">
        <f t="shared" si="101"/>
        <v>0</v>
      </c>
      <c r="CV301" s="4">
        <f t="shared" si="101"/>
        <v>0</v>
      </c>
      <c r="CW301" s="4">
        <f t="shared" si="101"/>
        <v>0</v>
      </c>
      <c r="CX301" s="4">
        <f t="shared" si="101"/>
        <v>0</v>
      </c>
      <c r="CY301" s="4">
        <f t="shared" si="101"/>
        <v>0</v>
      </c>
      <c r="CZ301" s="4">
        <f t="shared" si="101"/>
        <v>0</v>
      </c>
      <c r="DA301" s="4">
        <f t="shared" si="101"/>
        <v>0</v>
      </c>
      <c r="DB301" s="4">
        <f t="shared" si="101"/>
        <v>0</v>
      </c>
      <c r="DC301" s="4">
        <f t="shared" si="101"/>
        <v>0</v>
      </c>
      <c r="DD301" s="4">
        <f t="shared" si="101"/>
        <v>0</v>
      </c>
      <c r="DE301" s="4">
        <f t="shared" si="101"/>
        <v>0</v>
      </c>
      <c r="DF301" s="4">
        <f t="shared" si="101"/>
        <v>0</v>
      </c>
      <c r="DG301" s="4">
        <f t="shared" si="101"/>
        <v>0</v>
      </c>
      <c r="DH301" s="4">
        <f t="shared" si="101"/>
        <v>0</v>
      </c>
      <c r="DI301" s="4">
        <f t="shared" si="101"/>
        <v>0</v>
      </c>
      <c r="DJ301" s="4">
        <f t="shared" si="101"/>
        <v>0</v>
      </c>
    </row>
    <row r="302" spans="1:114">
      <c r="B302" t="str">
        <f t="shared" si="92"/>
        <v>Создание / реконструкция объект №5</v>
      </c>
      <c r="G302" s="7" t="s">
        <v>0</v>
      </c>
      <c r="I302" s="5">
        <f t="shared" si="93"/>
        <v>0</v>
      </c>
      <c r="J302" s="4">
        <f t="shared" ref="J302:BU302" si="102">COUNTIF(J252,"&lt;&gt;0")*J208</f>
        <v>0</v>
      </c>
      <c r="K302" s="4">
        <f t="shared" si="102"/>
        <v>0</v>
      </c>
      <c r="L302" s="4">
        <f t="shared" si="102"/>
        <v>0</v>
      </c>
      <c r="M302" s="4">
        <f t="shared" si="102"/>
        <v>0</v>
      </c>
      <c r="N302" s="4">
        <f t="shared" si="102"/>
        <v>0</v>
      </c>
      <c r="O302" s="4">
        <f t="shared" si="102"/>
        <v>0</v>
      </c>
      <c r="P302" s="4">
        <f t="shared" si="102"/>
        <v>0</v>
      </c>
      <c r="Q302" s="4">
        <f t="shared" si="102"/>
        <v>0</v>
      </c>
      <c r="R302" s="4">
        <f t="shared" si="102"/>
        <v>0</v>
      </c>
      <c r="S302" s="4">
        <f t="shared" si="102"/>
        <v>0</v>
      </c>
      <c r="T302" s="4">
        <f t="shared" si="102"/>
        <v>0</v>
      </c>
      <c r="U302" s="4">
        <f t="shared" si="102"/>
        <v>0</v>
      </c>
      <c r="V302" s="4">
        <f t="shared" si="102"/>
        <v>0</v>
      </c>
      <c r="W302" s="4">
        <f t="shared" si="102"/>
        <v>0</v>
      </c>
      <c r="X302" s="4">
        <f t="shared" si="102"/>
        <v>0</v>
      </c>
      <c r="Y302" s="4">
        <f t="shared" si="102"/>
        <v>0</v>
      </c>
      <c r="Z302" s="4">
        <f t="shared" si="102"/>
        <v>0</v>
      </c>
      <c r="AA302" s="4">
        <f t="shared" si="102"/>
        <v>0</v>
      </c>
      <c r="AB302" s="4">
        <f t="shared" si="102"/>
        <v>0</v>
      </c>
      <c r="AC302" s="4">
        <f t="shared" si="102"/>
        <v>0</v>
      </c>
      <c r="AD302" s="4">
        <f t="shared" si="102"/>
        <v>0</v>
      </c>
      <c r="AE302" s="4">
        <f t="shared" si="102"/>
        <v>0</v>
      </c>
      <c r="AF302" s="4">
        <f t="shared" si="102"/>
        <v>0</v>
      </c>
      <c r="AG302" s="4">
        <f t="shared" si="102"/>
        <v>0</v>
      </c>
      <c r="AH302" s="4">
        <f t="shared" si="102"/>
        <v>0</v>
      </c>
      <c r="AI302" s="4">
        <f t="shared" si="102"/>
        <v>0</v>
      </c>
      <c r="AJ302" s="4">
        <f t="shared" si="102"/>
        <v>0</v>
      </c>
      <c r="AK302" s="4">
        <f t="shared" si="102"/>
        <v>0</v>
      </c>
      <c r="AL302" s="4">
        <f t="shared" si="102"/>
        <v>0</v>
      </c>
      <c r="AM302" s="4">
        <f t="shared" si="102"/>
        <v>0</v>
      </c>
      <c r="AN302" s="4">
        <f t="shared" si="102"/>
        <v>0</v>
      </c>
      <c r="AO302" s="4">
        <f t="shared" si="102"/>
        <v>0</v>
      </c>
      <c r="AP302" s="4">
        <f t="shared" si="102"/>
        <v>0</v>
      </c>
      <c r="AQ302" s="4">
        <f t="shared" si="102"/>
        <v>0</v>
      </c>
      <c r="AR302" s="4">
        <f t="shared" si="102"/>
        <v>0</v>
      </c>
      <c r="AS302" s="4">
        <f t="shared" si="102"/>
        <v>0</v>
      </c>
      <c r="AT302" s="4">
        <f t="shared" si="102"/>
        <v>0</v>
      </c>
      <c r="AU302" s="4">
        <f t="shared" si="102"/>
        <v>0</v>
      </c>
      <c r="AV302" s="4">
        <f t="shared" si="102"/>
        <v>0</v>
      </c>
      <c r="AW302" s="4">
        <f t="shared" si="102"/>
        <v>0</v>
      </c>
      <c r="AX302" s="4">
        <f t="shared" si="102"/>
        <v>0</v>
      </c>
      <c r="AY302" s="4">
        <f t="shared" si="102"/>
        <v>0</v>
      </c>
      <c r="AZ302" s="4">
        <f t="shared" si="102"/>
        <v>0</v>
      </c>
      <c r="BA302" s="4">
        <f t="shared" si="102"/>
        <v>0</v>
      </c>
      <c r="BB302" s="4">
        <f t="shared" si="102"/>
        <v>0</v>
      </c>
      <c r="BC302" s="4">
        <f t="shared" si="102"/>
        <v>0</v>
      </c>
      <c r="BD302" s="4">
        <f t="shared" si="102"/>
        <v>0</v>
      </c>
      <c r="BE302" s="4">
        <f t="shared" si="102"/>
        <v>0</v>
      </c>
      <c r="BF302" s="4">
        <f t="shared" si="102"/>
        <v>0</v>
      </c>
      <c r="BG302" s="4">
        <f t="shared" si="102"/>
        <v>0</v>
      </c>
      <c r="BH302" s="4">
        <f t="shared" si="102"/>
        <v>0</v>
      </c>
      <c r="BI302" s="4">
        <f t="shared" si="102"/>
        <v>0</v>
      </c>
      <c r="BJ302" s="4">
        <f t="shared" si="102"/>
        <v>0</v>
      </c>
      <c r="BK302" s="4">
        <f t="shared" si="102"/>
        <v>0</v>
      </c>
      <c r="BL302" s="4">
        <f t="shared" si="102"/>
        <v>0</v>
      </c>
      <c r="BM302" s="4">
        <f t="shared" si="102"/>
        <v>0</v>
      </c>
      <c r="BN302" s="4">
        <f t="shared" si="102"/>
        <v>0</v>
      </c>
      <c r="BO302" s="4">
        <f t="shared" si="102"/>
        <v>0</v>
      </c>
      <c r="BP302" s="4">
        <f t="shared" si="102"/>
        <v>0</v>
      </c>
      <c r="BQ302" s="4">
        <f t="shared" si="102"/>
        <v>0</v>
      </c>
      <c r="BR302" s="4">
        <f t="shared" si="102"/>
        <v>0</v>
      </c>
      <c r="BS302" s="4">
        <f t="shared" si="102"/>
        <v>0</v>
      </c>
      <c r="BT302" s="4">
        <f t="shared" si="102"/>
        <v>0</v>
      </c>
      <c r="BU302" s="4">
        <f t="shared" si="102"/>
        <v>0</v>
      </c>
      <c r="BV302" s="4">
        <f t="shared" ref="BV302:DJ302" si="103">COUNTIF(BV252,"&lt;&gt;0")*BV208</f>
        <v>0</v>
      </c>
      <c r="BW302" s="4">
        <f t="shared" si="103"/>
        <v>0</v>
      </c>
      <c r="BX302" s="4">
        <f t="shared" si="103"/>
        <v>0</v>
      </c>
      <c r="BY302" s="4">
        <f t="shared" si="103"/>
        <v>0</v>
      </c>
      <c r="BZ302" s="4">
        <f t="shared" si="103"/>
        <v>0</v>
      </c>
      <c r="CA302" s="4">
        <f t="shared" si="103"/>
        <v>0</v>
      </c>
      <c r="CB302" s="4">
        <f t="shared" si="103"/>
        <v>0</v>
      </c>
      <c r="CC302" s="4">
        <f t="shared" si="103"/>
        <v>0</v>
      </c>
      <c r="CD302" s="4">
        <f t="shared" si="103"/>
        <v>0</v>
      </c>
      <c r="CE302" s="4">
        <f t="shared" si="103"/>
        <v>0</v>
      </c>
      <c r="CF302" s="4">
        <f t="shared" si="103"/>
        <v>0</v>
      </c>
      <c r="CG302" s="4">
        <f t="shared" si="103"/>
        <v>0</v>
      </c>
      <c r="CH302" s="4">
        <f t="shared" si="103"/>
        <v>0</v>
      </c>
      <c r="CI302" s="4">
        <f t="shared" si="103"/>
        <v>0</v>
      </c>
      <c r="CJ302" s="4">
        <f t="shared" si="103"/>
        <v>0</v>
      </c>
      <c r="CK302" s="4">
        <f t="shared" si="103"/>
        <v>0</v>
      </c>
      <c r="CL302" s="4">
        <f t="shared" si="103"/>
        <v>0</v>
      </c>
      <c r="CM302" s="4">
        <f t="shared" si="103"/>
        <v>0</v>
      </c>
      <c r="CN302" s="4">
        <f t="shared" si="103"/>
        <v>0</v>
      </c>
      <c r="CO302" s="4">
        <f t="shared" si="103"/>
        <v>0</v>
      </c>
      <c r="CP302" s="4">
        <f t="shared" si="103"/>
        <v>0</v>
      </c>
      <c r="CQ302" s="4">
        <f t="shared" si="103"/>
        <v>0</v>
      </c>
      <c r="CR302" s="4">
        <f t="shared" si="103"/>
        <v>0</v>
      </c>
      <c r="CS302" s="4">
        <f t="shared" si="103"/>
        <v>0</v>
      </c>
      <c r="CT302" s="4">
        <f t="shared" si="103"/>
        <v>0</v>
      </c>
      <c r="CU302" s="4">
        <f t="shared" si="103"/>
        <v>0</v>
      </c>
      <c r="CV302" s="4">
        <f t="shared" si="103"/>
        <v>0</v>
      </c>
      <c r="CW302" s="4">
        <f t="shared" si="103"/>
        <v>0</v>
      </c>
      <c r="CX302" s="4">
        <f t="shared" si="103"/>
        <v>0</v>
      </c>
      <c r="CY302" s="4">
        <f t="shared" si="103"/>
        <v>0</v>
      </c>
      <c r="CZ302" s="4">
        <f t="shared" si="103"/>
        <v>0</v>
      </c>
      <c r="DA302" s="4">
        <f t="shared" si="103"/>
        <v>0</v>
      </c>
      <c r="DB302" s="4">
        <f t="shared" si="103"/>
        <v>0</v>
      </c>
      <c r="DC302" s="4">
        <f t="shared" si="103"/>
        <v>0</v>
      </c>
      <c r="DD302" s="4">
        <f t="shared" si="103"/>
        <v>0</v>
      </c>
      <c r="DE302" s="4">
        <f t="shared" si="103"/>
        <v>0</v>
      </c>
      <c r="DF302" s="4">
        <f t="shared" si="103"/>
        <v>0</v>
      </c>
      <c r="DG302" s="4">
        <f t="shared" si="103"/>
        <v>0</v>
      </c>
      <c r="DH302" s="4">
        <f t="shared" si="103"/>
        <v>0</v>
      </c>
      <c r="DI302" s="4">
        <f t="shared" si="103"/>
        <v>0</v>
      </c>
      <c r="DJ302" s="4">
        <f t="shared" si="103"/>
        <v>0</v>
      </c>
    </row>
    <row r="303" spans="1:114">
      <c r="B303" t="str">
        <f t="shared" si="92"/>
        <v>Создание / реконструкция объект №6</v>
      </c>
      <c r="G303" s="7" t="s">
        <v>0</v>
      </c>
      <c r="I303" s="5">
        <f t="shared" si="93"/>
        <v>0</v>
      </c>
      <c r="J303" s="4">
        <f t="shared" ref="J303:BU303" si="104">COUNTIF(J253,"&lt;&gt;0")*J209</f>
        <v>0</v>
      </c>
      <c r="K303" s="4">
        <f t="shared" si="104"/>
        <v>0</v>
      </c>
      <c r="L303" s="4">
        <f t="shared" si="104"/>
        <v>0</v>
      </c>
      <c r="M303" s="4">
        <f t="shared" si="104"/>
        <v>0</v>
      </c>
      <c r="N303" s="4">
        <f t="shared" si="104"/>
        <v>0</v>
      </c>
      <c r="O303" s="4">
        <f t="shared" si="104"/>
        <v>0</v>
      </c>
      <c r="P303" s="4">
        <f t="shared" si="104"/>
        <v>0</v>
      </c>
      <c r="Q303" s="4">
        <f t="shared" si="104"/>
        <v>0</v>
      </c>
      <c r="R303" s="4">
        <f t="shared" si="104"/>
        <v>0</v>
      </c>
      <c r="S303" s="4">
        <f t="shared" si="104"/>
        <v>0</v>
      </c>
      <c r="T303" s="4">
        <f t="shared" si="104"/>
        <v>0</v>
      </c>
      <c r="U303" s="4">
        <f t="shared" si="104"/>
        <v>0</v>
      </c>
      <c r="V303" s="4">
        <f t="shared" si="104"/>
        <v>0</v>
      </c>
      <c r="W303" s="4">
        <f t="shared" si="104"/>
        <v>0</v>
      </c>
      <c r="X303" s="4">
        <f t="shared" si="104"/>
        <v>0</v>
      </c>
      <c r="Y303" s="4">
        <f t="shared" si="104"/>
        <v>0</v>
      </c>
      <c r="Z303" s="4">
        <f t="shared" si="104"/>
        <v>0</v>
      </c>
      <c r="AA303" s="4">
        <f t="shared" si="104"/>
        <v>0</v>
      </c>
      <c r="AB303" s="4">
        <f t="shared" si="104"/>
        <v>0</v>
      </c>
      <c r="AC303" s="4">
        <f t="shared" si="104"/>
        <v>0</v>
      </c>
      <c r="AD303" s="4">
        <f t="shared" si="104"/>
        <v>0</v>
      </c>
      <c r="AE303" s="4">
        <f t="shared" si="104"/>
        <v>0</v>
      </c>
      <c r="AF303" s="4">
        <f t="shared" si="104"/>
        <v>0</v>
      </c>
      <c r="AG303" s="4">
        <f t="shared" si="104"/>
        <v>0</v>
      </c>
      <c r="AH303" s="4">
        <f t="shared" si="104"/>
        <v>0</v>
      </c>
      <c r="AI303" s="4">
        <f t="shared" si="104"/>
        <v>0</v>
      </c>
      <c r="AJ303" s="4">
        <f t="shared" si="104"/>
        <v>0</v>
      </c>
      <c r="AK303" s="4">
        <f t="shared" si="104"/>
        <v>0</v>
      </c>
      <c r="AL303" s="4">
        <f t="shared" si="104"/>
        <v>0</v>
      </c>
      <c r="AM303" s="4">
        <f t="shared" si="104"/>
        <v>0</v>
      </c>
      <c r="AN303" s="4">
        <f t="shared" si="104"/>
        <v>0</v>
      </c>
      <c r="AO303" s="4">
        <f t="shared" si="104"/>
        <v>0</v>
      </c>
      <c r="AP303" s="4">
        <f t="shared" si="104"/>
        <v>0</v>
      </c>
      <c r="AQ303" s="4">
        <f t="shared" si="104"/>
        <v>0</v>
      </c>
      <c r="AR303" s="4">
        <f t="shared" si="104"/>
        <v>0</v>
      </c>
      <c r="AS303" s="4">
        <f t="shared" si="104"/>
        <v>0</v>
      </c>
      <c r="AT303" s="4">
        <f t="shared" si="104"/>
        <v>0</v>
      </c>
      <c r="AU303" s="4">
        <f t="shared" si="104"/>
        <v>0</v>
      </c>
      <c r="AV303" s="4">
        <f t="shared" si="104"/>
        <v>0</v>
      </c>
      <c r="AW303" s="4">
        <f t="shared" si="104"/>
        <v>0</v>
      </c>
      <c r="AX303" s="4">
        <f t="shared" si="104"/>
        <v>0</v>
      </c>
      <c r="AY303" s="4">
        <f t="shared" si="104"/>
        <v>0</v>
      </c>
      <c r="AZ303" s="4">
        <f t="shared" si="104"/>
        <v>0</v>
      </c>
      <c r="BA303" s="4">
        <f t="shared" si="104"/>
        <v>0</v>
      </c>
      <c r="BB303" s="4">
        <f t="shared" si="104"/>
        <v>0</v>
      </c>
      <c r="BC303" s="4">
        <f t="shared" si="104"/>
        <v>0</v>
      </c>
      <c r="BD303" s="4">
        <f t="shared" si="104"/>
        <v>0</v>
      </c>
      <c r="BE303" s="4">
        <f t="shared" si="104"/>
        <v>0</v>
      </c>
      <c r="BF303" s="4">
        <f t="shared" si="104"/>
        <v>0</v>
      </c>
      <c r="BG303" s="4">
        <f t="shared" si="104"/>
        <v>0</v>
      </c>
      <c r="BH303" s="4">
        <f t="shared" si="104"/>
        <v>0</v>
      </c>
      <c r="BI303" s="4">
        <f t="shared" si="104"/>
        <v>0</v>
      </c>
      <c r="BJ303" s="4">
        <f t="shared" si="104"/>
        <v>0</v>
      </c>
      <c r="BK303" s="4">
        <f t="shared" si="104"/>
        <v>0</v>
      </c>
      <c r="BL303" s="4">
        <f t="shared" si="104"/>
        <v>0</v>
      </c>
      <c r="BM303" s="4">
        <f t="shared" si="104"/>
        <v>0</v>
      </c>
      <c r="BN303" s="4">
        <f t="shared" si="104"/>
        <v>0</v>
      </c>
      <c r="BO303" s="4">
        <f t="shared" si="104"/>
        <v>0</v>
      </c>
      <c r="BP303" s="4">
        <f t="shared" si="104"/>
        <v>0</v>
      </c>
      <c r="BQ303" s="4">
        <f t="shared" si="104"/>
        <v>0</v>
      </c>
      <c r="BR303" s="4">
        <f t="shared" si="104"/>
        <v>0</v>
      </c>
      <c r="BS303" s="4">
        <f t="shared" si="104"/>
        <v>0</v>
      </c>
      <c r="BT303" s="4">
        <f t="shared" si="104"/>
        <v>0</v>
      </c>
      <c r="BU303" s="4">
        <f t="shared" si="104"/>
        <v>0</v>
      </c>
      <c r="BV303" s="4">
        <f t="shared" ref="BV303:DJ303" si="105">COUNTIF(BV253,"&lt;&gt;0")*BV209</f>
        <v>0</v>
      </c>
      <c r="BW303" s="4">
        <f t="shared" si="105"/>
        <v>0</v>
      </c>
      <c r="BX303" s="4">
        <f t="shared" si="105"/>
        <v>0</v>
      </c>
      <c r="BY303" s="4">
        <f t="shared" si="105"/>
        <v>0</v>
      </c>
      <c r="BZ303" s="4">
        <f t="shared" si="105"/>
        <v>0</v>
      </c>
      <c r="CA303" s="4">
        <f t="shared" si="105"/>
        <v>0</v>
      </c>
      <c r="CB303" s="4">
        <f t="shared" si="105"/>
        <v>0</v>
      </c>
      <c r="CC303" s="4">
        <f t="shared" si="105"/>
        <v>0</v>
      </c>
      <c r="CD303" s="4">
        <f t="shared" si="105"/>
        <v>0</v>
      </c>
      <c r="CE303" s="4">
        <f t="shared" si="105"/>
        <v>0</v>
      </c>
      <c r="CF303" s="4">
        <f t="shared" si="105"/>
        <v>0</v>
      </c>
      <c r="CG303" s="4">
        <f t="shared" si="105"/>
        <v>0</v>
      </c>
      <c r="CH303" s="4">
        <f t="shared" si="105"/>
        <v>0</v>
      </c>
      <c r="CI303" s="4">
        <f t="shared" si="105"/>
        <v>0</v>
      </c>
      <c r="CJ303" s="4">
        <f t="shared" si="105"/>
        <v>0</v>
      </c>
      <c r="CK303" s="4">
        <f t="shared" si="105"/>
        <v>0</v>
      </c>
      <c r="CL303" s="4">
        <f t="shared" si="105"/>
        <v>0</v>
      </c>
      <c r="CM303" s="4">
        <f t="shared" si="105"/>
        <v>0</v>
      </c>
      <c r="CN303" s="4">
        <f t="shared" si="105"/>
        <v>0</v>
      </c>
      <c r="CO303" s="4">
        <f t="shared" si="105"/>
        <v>0</v>
      </c>
      <c r="CP303" s="4">
        <f t="shared" si="105"/>
        <v>0</v>
      </c>
      <c r="CQ303" s="4">
        <f t="shared" si="105"/>
        <v>0</v>
      </c>
      <c r="CR303" s="4">
        <f t="shared" si="105"/>
        <v>0</v>
      </c>
      <c r="CS303" s="4">
        <f t="shared" si="105"/>
        <v>0</v>
      </c>
      <c r="CT303" s="4">
        <f t="shared" si="105"/>
        <v>0</v>
      </c>
      <c r="CU303" s="4">
        <f t="shared" si="105"/>
        <v>0</v>
      </c>
      <c r="CV303" s="4">
        <f t="shared" si="105"/>
        <v>0</v>
      </c>
      <c r="CW303" s="4">
        <f t="shared" si="105"/>
        <v>0</v>
      </c>
      <c r="CX303" s="4">
        <f t="shared" si="105"/>
        <v>0</v>
      </c>
      <c r="CY303" s="4">
        <f t="shared" si="105"/>
        <v>0</v>
      </c>
      <c r="CZ303" s="4">
        <f t="shared" si="105"/>
        <v>0</v>
      </c>
      <c r="DA303" s="4">
        <f t="shared" si="105"/>
        <v>0</v>
      </c>
      <c r="DB303" s="4">
        <f t="shared" si="105"/>
        <v>0</v>
      </c>
      <c r="DC303" s="4">
        <f t="shared" si="105"/>
        <v>0</v>
      </c>
      <c r="DD303" s="4">
        <f t="shared" si="105"/>
        <v>0</v>
      </c>
      <c r="DE303" s="4">
        <f t="shared" si="105"/>
        <v>0</v>
      </c>
      <c r="DF303" s="4">
        <f t="shared" si="105"/>
        <v>0</v>
      </c>
      <c r="DG303" s="4">
        <f t="shared" si="105"/>
        <v>0</v>
      </c>
      <c r="DH303" s="4">
        <f t="shared" si="105"/>
        <v>0</v>
      </c>
      <c r="DI303" s="4">
        <f t="shared" si="105"/>
        <v>0</v>
      </c>
      <c r="DJ303" s="4">
        <f t="shared" si="105"/>
        <v>0</v>
      </c>
    </row>
    <row r="304" spans="1:114">
      <c r="B304" t="str">
        <f t="shared" si="92"/>
        <v>Создание / реконструкция объект №7</v>
      </c>
      <c r="G304" s="7" t="s">
        <v>0</v>
      </c>
      <c r="I304" s="5">
        <f t="shared" si="93"/>
        <v>0</v>
      </c>
      <c r="J304" s="4">
        <f t="shared" ref="J304:BU304" si="106">COUNTIF(J254,"&lt;&gt;0")*J210</f>
        <v>0</v>
      </c>
      <c r="K304" s="4">
        <f t="shared" si="106"/>
        <v>0</v>
      </c>
      <c r="L304" s="4">
        <f t="shared" si="106"/>
        <v>0</v>
      </c>
      <c r="M304" s="4">
        <f t="shared" si="106"/>
        <v>0</v>
      </c>
      <c r="N304" s="4">
        <f t="shared" si="106"/>
        <v>0</v>
      </c>
      <c r="O304" s="4">
        <f t="shared" si="106"/>
        <v>0</v>
      </c>
      <c r="P304" s="4">
        <f t="shared" si="106"/>
        <v>0</v>
      </c>
      <c r="Q304" s="4">
        <f t="shared" si="106"/>
        <v>0</v>
      </c>
      <c r="R304" s="4">
        <f t="shared" si="106"/>
        <v>0</v>
      </c>
      <c r="S304" s="4">
        <f t="shared" si="106"/>
        <v>0</v>
      </c>
      <c r="T304" s="4">
        <f t="shared" si="106"/>
        <v>0</v>
      </c>
      <c r="U304" s="4">
        <f t="shared" si="106"/>
        <v>0</v>
      </c>
      <c r="V304" s="4">
        <f t="shared" si="106"/>
        <v>0</v>
      </c>
      <c r="W304" s="4">
        <f t="shared" si="106"/>
        <v>0</v>
      </c>
      <c r="X304" s="4">
        <f t="shared" si="106"/>
        <v>0</v>
      </c>
      <c r="Y304" s="4">
        <f t="shared" si="106"/>
        <v>0</v>
      </c>
      <c r="Z304" s="4">
        <f t="shared" si="106"/>
        <v>0</v>
      </c>
      <c r="AA304" s="4">
        <f t="shared" si="106"/>
        <v>0</v>
      </c>
      <c r="AB304" s="4">
        <f t="shared" si="106"/>
        <v>0</v>
      </c>
      <c r="AC304" s="4">
        <f t="shared" si="106"/>
        <v>0</v>
      </c>
      <c r="AD304" s="4">
        <f t="shared" si="106"/>
        <v>0</v>
      </c>
      <c r="AE304" s="4">
        <f t="shared" si="106"/>
        <v>0</v>
      </c>
      <c r="AF304" s="4">
        <f t="shared" si="106"/>
        <v>0</v>
      </c>
      <c r="AG304" s="4">
        <f t="shared" si="106"/>
        <v>0</v>
      </c>
      <c r="AH304" s="4">
        <f t="shared" si="106"/>
        <v>0</v>
      </c>
      <c r="AI304" s="4">
        <f t="shared" si="106"/>
        <v>0</v>
      </c>
      <c r="AJ304" s="4">
        <f t="shared" si="106"/>
        <v>0</v>
      </c>
      <c r="AK304" s="4">
        <f t="shared" si="106"/>
        <v>0</v>
      </c>
      <c r="AL304" s="4">
        <f t="shared" si="106"/>
        <v>0</v>
      </c>
      <c r="AM304" s="4">
        <f t="shared" si="106"/>
        <v>0</v>
      </c>
      <c r="AN304" s="4">
        <f t="shared" si="106"/>
        <v>0</v>
      </c>
      <c r="AO304" s="4">
        <f t="shared" si="106"/>
        <v>0</v>
      </c>
      <c r="AP304" s="4">
        <f t="shared" si="106"/>
        <v>0</v>
      </c>
      <c r="AQ304" s="4">
        <f t="shared" si="106"/>
        <v>0</v>
      </c>
      <c r="AR304" s="4">
        <f t="shared" si="106"/>
        <v>0</v>
      </c>
      <c r="AS304" s="4">
        <f t="shared" si="106"/>
        <v>0</v>
      </c>
      <c r="AT304" s="4">
        <f t="shared" si="106"/>
        <v>0</v>
      </c>
      <c r="AU304" s="4">
        <f t="shared" si="106"/>
        <v>0</v>
      </c>
      <c r="AV304" s="4">
        <f t="shared" si="106"/>
        <v>0</v>
      </c>
      <c r="AW304" s="4">
        <f t="shared" si="106"/>
        <v>0</v>
      </c>
      <c r="AX304" s="4">
        <f t="shared" si="106"/>
        <v>0</v>
      </c>
      <c r="AY304" s="4">
        <f t="shared" si="106"/>
        <v>0</v>
      </c>
      <c r="AZ304" s="4">
        <f t="shared" si="106"/>
        <v>0</v>
      </c>
      <c r="BA304" s="4">
        <f t="shared" si="106"/>
        <v>0</v>
      </c>
      <c r="BB304" s="4">
        <f t="shared" si="106"/>
        <v>0</v>
      </c>
      <c r="BC304" s="4">
        <f t="shared" si="106"/>
        <v>0</v>
      </c>
      <c r="BD304" s="4">
        <f t="shared" si="106"/>
        <v>0</v>
      </c>
      <c r="BE304" s="4">
        <f t="shared" si="106"/>
        <v>0</v>
      </c>
      <c r="BF304" s="4">
        <f t="shared" si="106"/>
        <v>0</v>
      </c>
      <c r="BG304" s="4">
        <f t="shared" si="106"/>
        <v>0</v>
      </c>
      <c r="BH304" s="4">
        <f t="shared" si="106"/>
        <v>0</v>
      </c>
      <c r="BI304" s="4">
        <f t="shared" si="106"/>
        <v>0</v>
      </c>
      <c r="BJ304" s="4">
        <f t="shared" si="106"/>
        <v>0</v>
      </c>
      <c r="BK304" s="4">
        <f t="shared" si="106"/>
        <v>0</v>
      </c>
      <c r="BL304" s="4">
        <f t="shared" si="106"/>
        <v>0</v>
      </c>
      <c r="BM304" s="4">
        <f t="shared" si="106"/>
        <v>0</v>
      </c>
      <c r="BN304" s="4">
        <f t="shared" si="106"/>
        <v>0</v>
      </c>
      <c r="BO304" s="4">
        <f t="shared" si="106"/>
        <v>0</v>
      </c>
      <c r="BP304" s="4">
        <f t="shared" si="106"/>
        <v>0</v>
      </c>
      <c r="BQ304" s="4">
        <f t="shared" si="106"/>
        <v>0</v>
      </c>
      <c r="BR304" s="4">
        <f t="shared" si="106"/>
        <v>0</v>
      </c>
      <c r="BS304" s="4">
        <f t="shared" si="106"/>
        <v>0</v>
      </c>
      <c r="BT304" s="4">
        <f t="shared" si="106"/>
        <v>0</v>
      </c>
      <c r="BU304" s="4">
        <f t="shared" si="106"/>
        <v>0</v>
      </c>
      <c r="BV304" s="4">
        <f t="shared" ref="BV304:DJ304" si="107">COUNTIF(BV254,"&lt;&gt;0")*BV210</f>
        <v>0</v>
      </c>
      <c r="BW304" s="4">
        <f t="shared" si="107"/>
        <v>0</v>
      </c>
      <c r="BX304" s="4">
        <f t="shared" si="107"/>
        <v>0</v>
      </c>
      <c r="BY304" s="4">
        <f t="shared" si="107"/>
        <v>0</v>
      </c>
      <c r="BZ304" s="4">
        <f t="shared" si="107"/>
        <v>0</v>
      </c>
      <c r="CA304" s="4">
        <f t="shared" si="107"/>
        <v>0</v>
      </c>
      <c r="CB304" s="4">
        <f t="shared" si="107"/>
        <v>0</v>
      </c>
      <c r="CC304" s="4">
        <f t="shared" si="107"/>
        <v>0</v>
      </c>
      <c r="CD304" s="4">
        <f t="shared" si="107"/>
        <v>0</v>
      </c>
      <c r="CE304" s="4">
        <f t="shared" si="107"/>
        <v>0</v>
      </c>
      <c r="CF304" s="4">
        <f t="shared" si="107"/>
        <v>0</v>
      </c>
      <c r="CG304" s="4">
        <f t="shared" si="107"/>
        <v>0</v>
      </c>
      <c r="CH304" s="4">
        <f t="shared" si="107"/>
        <v>0</v>
      </c>
      <c r="CI304" s="4">
        <f t="shared" si="107"/>
        <v>0</v>
      </c>
      <c r="CJ304" s="4">
        <f t="shared" si="107"/>
        <v>0</v>
      </c>
      <c r="CK304" s="4">
        <f t="shared" si="107"/>
        <v>0</v>
      </c>
      <c r="CL304" s="4">
        <f t="shared" si="107"/>
        <v>0</v>
      </c>
      <c r="CM304" s="4">
        <f t="shared" si="107"/>
        <v>0</v>
      </c>
      <c r="CN304" s="4">
        <f t="shared" si="107"/>
        <v>0</v>
      </c>
      <c r="CO304" s="4">
        <f t="shared" si="107"/>
        <v>0</v>
      </c>
      <c r="CP304" s="4">
        <f t="shared" si="107"/>
        <v>0</v>
      </c>
      <c r="CQ304" s="4">
        <f t="shared" si="107"/>
        <v>0</v>
      </c>
      <c r="CR304" s="4">
        <f t="shared" si="107"/>
        <v>0</v>
      </c>
      <c r="CS304" s="4">
        <f t="shared" si="107"/>
        <v>0</v>
      </c>
      <c r="CT304" s="4">
        <f t="shared" si="107"/>
        <v>0</v>
      </c>
      <c r="CU304" s="4">
        <f t="shared" si="107"/>
        <v>0</v>
      </c>
      <c r="CV304" s="4">
        <f t="shared" si="107"/>
        <v>0</v>
      </c>
      <c r="CW304" s="4">
        <f t="shared" si="107"/>
        <v>0</v>
      </c>
      <c r="CX304" s="4">
        <f t="shared" si="107"/>
        <v>0</v>
      </c>
      <c r="CY304" s="4">
        <f t="shared" si="107"/>
        <v>0</v>
      </c>
      <c r="CZ304" s="4">
        <f t="shared" si="107"/>
        <v>0</v>
      </c>
      <c r="DA304" s="4">
        <f t="shared" si="107"/>
        <v>0</v>
      </c>
      <c r="DB304" s="4">
        <f t="shared" si="107"/>
        <v>0</v>
      </c>
      <c r="DC304" s="4">
        <f t="shared" si="107"/>
        <v>0</v>
      </c>
      <c r="DD304" s="4">
        <f t="shared" si="107"/>
        <v>0</v>
      </c>
      <c r="DE304" s="4">
        <f t="shared" si="107"/>
        <v>0</v>
      </c>
      <c r="DF304" s="4">
        <f t="shared" si="107"/>
        <v>0</v>
      </c>
      <c r="DG304" s="4">
        <f t="shared" si="107"/>
        <v>0</v>
      </c>
      <c r="DH304" s="4">
        <f t="shared" si="107"/>
        <v>0</v>
      </c>
      <c r="DI304" s="4">
        <f t="shared" si="107"/>
        <v>0</v>
      </c>
      <c r="DJ304" s="4">
        <f t="shared" si="107"/>
        <v>0</v>
      </c>
    </row>
    <row r="305" spans="1:114">
      <c r="B305" t="str">
        <f t="shared" si="92"/>
        <v>Создание / реконструкция объект №8</v>
      </c>
      <c r="G305" s="7" t="s">
        <v>0</v>
      </c>
      <c r="I305" s="5">
        <f t="shared" si="93"/>
        <v>0</v>
      </c>
      <c r="J305" s="4">
        <f t="shared" ref="J305:BU305" si="108">COUNTIF(J255,"&lt;&gt;0")*J211</f>
        <v>0</v>
      </c>
      <c r="K305" s="4">
        <f t="shared" si="108"/>
        <v>0</v>
      </c>
      <c r="L305" s="4">
        <f t="shared" si="108"/>
        <v>0</v>
      </c>
      <c r="M305" s="4">
        <f t="shared" si="108"/>
        <v>0</v>
      </c>
      <c r="N305" s="4">
        <f t="shared" si="108"/>
        <v>0</v>
      </c>
      <c r="O305" s="4">
        <f t="shared" si="108"/>
        <v>0</v>
      </c>
      <c r="P305" s="4">
        <f t="shared" si="108"/>
        <v>0</v>
      </c>
      <c r="Q305" s="4">
        <f t="shared" si="108"/>
        <v>0</v>
      </c>
      <c r="R305" s="4">
        <f t="shared" si="108"/>
        <v>0</v>
      </c>
      <c r="S305" s="4">
        <f t="shared" si="108"/>
        <v>0</v>
      </c>
      <c r="T305" s="4">
        <f t="shared" si="108"/>
        <v>0</v>
      </c>
      <c r="U305" s="4">
        <f t="shared" si="108"/>
        <v>0</v>
      </c>
      <c r="V305" s="4">
        <f t="shared" si="108"/>
        <v>0</v>
      </c>
      <c r="W305" s="4">
        <f t="shared" si="108"/>
        <v>0</v>
      </c>
      <c r="X305" s="4">
        <f t="shared" si="108"/>
        <v>0</v>
      </c>
      <c r="Y305" s="4">
        <f t="shared" si="108"/>
        <v>0</v>
      </c>
      <c r="Z305" s="4">
        <f t="shared" si="108"/>
        <v>0</v>
      </c>
      <c r="AA305" s="4">
        <f t="shared" si="108"/>
        <v>0</v>
      </c>
      <c r="AB305" s="4">
        <f t="shared" si="108"/>
        <v>0</v>
      </c>
      <c r="AC305" s="4">
        <f t="shared" si="108"/>
        <v>0</v>
      </c>
      <c r="AD305" s="4">
        <f t="shared" si="108"/>
        <v>0</v>
      </c>
      <c r="AE305" s="4">
        <f t="shared" si="108"/>
        <v>0</v>
      </c>
      <c r="AF305" s="4">
        <f t="shared" si="108"/>
        <v>0</v>
      </c>
      <c r="AG305" s="4">
        <f t="shared" si="108"/>
        <v>0</v>
      </c>
      <c r="AH305" s="4">
        <f t="shared" si="108"/>
        <v>0</v>
      </c>
      <c r="AI305" s="4">
        <f t="shared" si="108"/>
        <v>0</v>
      </c>
      <c r="AJ305" s="4">
        <f t="shared" si="108"/>
        <v>0</v>
      </c>
      <c r="AK305" s="4">
        <f t="shared" si="108"/>
        <v>0</v>
      </c>
      <c r="AL305" s="4">
        <f t="shared" si="108"/>
        <v>0</v>
      </c>
      <c r="AM305" s="4">
        <f t="shared" si="108"/>
        <v>0</v>
      </c>
      <c r="AN305" s="4">
        <f t="shared" si="108"/>
        <v>0</v>
      </c>
      <c r="AO305" s="4">
        <f t="shared" si="108"/>
        <v>0</v>
      </c>
      <c r="AP305" s="4">
        <f t="shared" si="108"/>
        <v>0</v>
      </c>
      <c r="AQ305" s="4">
        <f t="shared" si="108"/>
        <v>0</v>
      </c>
      <c r="AR305" s="4">
        <f t="shared" si="108"/>
        <v>0</v>
      </c>
      <c r="AS305" s="4">
        <f t="shared" si="108"/>
        <v>0</v>
      </c>
      <c r="AT305" s="4">
        <f t="shared" si="108"/>
        <v>0</v>
      </c>
      <c r="AU305" s="4">
        <f t="shared" si="108"/>
        <v>0</v>
      </c>
      <c r="AV305" s="4">
        <f t="shared" si="108"/>
        <v>0</v>
      </c>
      <c r="AW305" s="4">
        <f t="shared" si="108"/>
        <v>0</v>
      </c>
      <c r="AX305" s="4">
        <f t="shared" si="108"/>
        <v>0</v>
      </c>
      <c r="AY305" s="4">
        <f t="shared" si="108"/>
        <v>0</v>
      </c>
      <c r="AZ305" s="4">
        <f t="shared" si="108"/>
        <v>0</v>
      </c>
      <c r="BA305" s="4">
        <f t="shared" si="108"/>
        <v>0</v>
      </c>
      <c r="BB305" s="4">
        <f t="shared" si="108"/>
        <v>0</v>
      </c>
      <c r="BC305" s="4">
        <f t="shared" si="108"/>
        <v>0</v>
      </c>
      <c r="BD305" s="4">
        <f t="shared" si="108"/>
        <v>0</v>
      </c>
      <c r="BE305" s="4">
        <f t="shared" si="108"/>
        <v>0</v>
      </c>
      <c r="BF305" s="4">
        <f t="shared" si="108"/>
        <v>0</v>
      </c>
      <c r="BG305" s="4">
        <f t="shared" si="108"/>
        <v>0</v>
      </c>
      <c r="BH305" s="4">
        <f t="shared" si="108"/>
        <v>0</v>
      </c>
      <c r="BI305" s="4">
        <f t="shared" si="108"/>
        <v>0</v>
      </c>
      <c r="BJ305" s="4">
        <f t="shared" si="108"/>
        <v>0</v>
      </c>
      <c r="BK305" s="4">
        <f t="shared" si="108"/>
        <v>0</v>
      </c>
      <c r="BL305" s="4">
        <f t="shared" si="108"/>
        <v>0</v>
      </c>
      <c r="BM305" s="4">
        <f t="shared" si="108"/>
        <v>0</v>
      </c>
      <c r="BN305" s="4">
        <f t="shared" si="108"/>
        <v>0</v>
      </c>
      <c r="BO305" s="4">
        <f t="shared" si="108"/>
        <v>0</v>
      </c>
      <c r="BP305" s="4">
        <f t="shared" si="108"/>
        <v>0</v>
      </c>
      <c r="BQ305" s="4">
        <f t="shared" si="108"/>
        <v>0</v>
      </c>
      <c r="BR305" s="4">
        <f t="shared" si="108"/>
        <v>0</v>
      </c>
      <c r="BS305" s="4">
        <f t="shared" si="108"/>
        <v>0</v>
      </c>
      <c r="BT305" s="4">
        <f t="shared" si="108"/>
        <v>0</v>
      </c>
      <c r="BU305" s="4">
        <f t="shared" si="108"/>
        <v>0</v>
      </c>
      <c r="BV305" s="4">
        <f t="shared" ref="BV305:DJ305" si="109">COUNTIF(BV255,"&lt;&gt;0")*BV211</f>
        <v>0</v>
      </c>
      <c r="BW305" s="4">
        <f t="shared" si="109"/>
        <v>0</v>
      </c>
      <c r="BX305" s="4">
        <f t="shared" si="109"/>
        <v>0</v>
      </c>
      <c r="BY305" s="4">
        <f t="shared" si="109"/>
        <v>0</v>
      </c>
      <c r="BZ305" s="4">
        <f t="shared" si="109"/>
        <v>0</v>
      </c>
      <c r="CA305" s="4">
        <f t="shared" si="109"/>
        <v>0</v>
      </c>
      <c r="CB305" s="4">
        <f t="shared" si="109"/>
        <v>0</v>
      </c>
      <c r="CC305" s="4">
        <f t="shared" si="109"/>
        <v>0</v>
      </c>
      <c r="CD305" s="4">
        <f t="shared" si="109"/>
        <v>0</v>
      </c>
      <c r="CE305" s="4">
        <f t="shared" si="109"/>
        <v>0</v>
      </c>
      <c r="CF305" s="4">
        <f t="shared" si="109"/>
        <v>0</v>
      </c>
      <c r="CG305" s="4">
        <f t="shared" si="109"/>
        <v>0</v>
      </c>
      <c r="CH305" s="4">
        <f t="shared" si="109"/>
        <v>0</v>
      </c>
      <c r="CI305" s="4">
        <f t="shared" si="109"/>
        <v>0</v>
      </c>
      <c r="CJ305" s="4">
        <f t="shared" si="109"/>
        <v>0</v>
      </c>
      <c r="CK305" s="4">
        <f t="shared" si="109"/>
        <v>0</v>
      </c>
      <c r="CL305" s="4">
        <f t="shared" si="109"/>
        <v>0</v>
      </c>
      <c r="CM305" s="4">
        <f t="shared" si="109"/>
        <v>0</v>
      </c>
      <c r="CN305" s="4">
        <f t="shared" si="109"/>
        <v>0</v>
      </c>
      <c r="CO305" s="4">
        <f t="shared" si="109"/>
        <v>0</v>
      </c>
      <c r="CP305" s="4">
        <f t="shared" si="109"/>
        <v>0</v>
      </c>
      <c r="CQ305" s="4">
        <f t="shared" si="109"/>
        <v>0</v>
      </c>
      <c r="CR305" s="4">
        <f t="shared" si="109"/>
        <v>0</v>
      </c>
      <c r="CS305" s="4">
        <f t="shared" si="109"/>
        <v>0</v>
      </c>
      <c r="CT305" s="4">
        <f t="shared" si="109"/>
        <v>0</v>
      </c>
      <c r="CU305" s="4">
        <f t="shared" si="109"/>
        <v>0</v>
      </c>
      <c r="CV305" s="4">
        <f t="shared" si="109"/>
        <v>0</v>
      </c>
      <c r="CW305" s="4">
        <f t="shared" si="109"/>
        <v>0</v>
      </c>
      <c r="CX305" s="4">
        <f t="shared" si="109"/>
        <v>0</v>
      </c>
      <c r="CY305" s="4">
        <f t="shared" si="109"/>
        <v>0</v>
      </c>
      <c r="CZ305" s="4">
        <f t="shared" si="109"/>
        <v>0</v>
      </c>
      <c r="DA305" s="4">
        <f t="shared" si="109"/>
        <v>0</v>
      </c>
      <c r="DB305" s="4">
        <f t="shared" si="109"/>
        <v>0</v>
      </c>
      <c r="DC305" s="4">
        <f t="shared" si="109"/>
        <v>0</v>
      </c>
      <c r="DD305" s="4">
        <f t="shared" si="109"/>
        <v>0</v>
      </c>
      <c r="DE305" s="4">
        <f t="shared" si="109"/>
        <v>0</v>
      </c>
      <c r="DF305" s="4">
        <f t="shared" si="109"/>
        <v>0</v>
      </c>
      <c r="DG305" s="4">
        <f t="shared" si="109"/>
        <v>0</v>
      </c>
      <c r="DH305" s="4">
        <f t="shared" si="109"/>
        <v>0</v>
      </c>
      <c r="DI305" s="4">
        <f t="shared" si="109"/>
        <v>0</v>
      </c>
      <c r="DJ305" s="4">
        <f t="shared" si="109"/>
        <v>0</v>
      </c>
    </row>
    <row r="306" spans="1:114">
      <c r="B306" t="str">
        <f t="shared" si="92"/>
        <v>Создание / реконструкция объект №9</v>
      </c>
      <c r="G306" s="7" t="s">
        <v>0</v>
      </c>
      <c r="I306" s="5">
        <f t="shared" si="93"/>
        <v>0</v>
      </c>
      <c r="J306" s="4">
        <f t="shared" ref="J306:BU306" si="110">COUNTIF(J256,"&lt;&gt;0")*J212</f>
        <v>0</v>
      </c>
      <c r="K306" s="4">
        <f t="shared" si="110"/>
        <v>0</v>
      </c>
      <c r="L306" s="4">
        <f t="shared" si="110"/>
        <v>0</v>
      </c>
      <c r="M306" s="4">
        <f t="shared" si="110"/>
        <v>0</v>
      </c>
      <c r="N306" s="4">
        <f t="shared" si="110"/>
        <v>0</v>
      </c>
      <c r="O306" s="4">
        <f t="shared" si="110"/>
        <v>0</v>
      </c>
      <c r="P306" s="4">
        <f t="shared" si="110"/>
        <v>0</v>
      </c>
      <c r="Q306" s="4">
        <f t="shared" si="110"/>
        <v>0</v>
      </c>
      <c r="R306" s="4">
        <f t="shared" si="110"/>
        <v>0</v>
      </c>
      <c r="S306" s="4">
        <f t="shared" si="110"/>
        <v>0</v>
      </c>
      <c r="T306" s="4">
        <f t="shared" si="110"/>
        <v>0</v>
      </c>
      <c r="U306" s="4">
        <f t="shared" si="110"/>
        <v>0</v>
      </c>
      <c r="V306" s="4">
        <f t="shared" si="110"/>
        <v>0</v>
      </c>
      <c r="W306" s="4">
        <f t="shared" si="110"/>
        <v>0</v>
      </c>
      <c r="X306" s="4">
        <f t="shared" si="110"/>
        <v>0</v>
      </c>
      <c r="Y306" s="4">
        <f t="shared" si="110"/>
        <v>0</v>
      </c>
      <c r="Z306" s="4">
        <f t="shared" si="110"/>
        <v>0</v>
      </c>
      <c r="AA306" s="4">
        <f t="shared" si="110"/>
        <v>0</v>
      </c>
      <c r="AB306" s="4">
        <f t="shared" si="110"/>
        <v>0</v>
      </c>
      <c r="AC306" s="4">
        <f t="shared" si="110"/>
        <v>0</v>
      </c>
      <c r="AD306" s="4">
        <f t="shared" si="110"/>
        <v>0</v>
      </c>
      <c r="AE306" s="4">
        <f t="shared" si="110"/>
        <v>0</v>
      </c>
      <c r="AF306" s="4">
        <f t="shared" si="110"/>
        <v>0</v>
      </c>
      <c r="AG306" s="4">
        <f t="shared" si="110"/>
        <v>0</v>
      </c>
      <c r="AH306" s="4">
        <f t="shared" si="110"/>
        <v>0</v>
      </c>
      <c r="AI306" s="4">
        <f t="shared" si="110"/>
        <v>0</v>
      </c>
      <c r="AJ306" s="4">
        <f t="shared" si="110"/>
        <v>0</v>
      </c>
      <c r="AK306" s="4">
        <f t="shared" si="110"/>
        <v>0</v>
      </c>
      <c r="AL306" s="4">
        <f t="shared" si="110"/>
        <v>0</v>
      </c>
      <c r="AM306" s="4">
        <f t="shared" si="110"/>
        <v>0</v>
      </c>
      <c r="AN306" s="4">
        <f t="shared" si="110"/>
        <v>0</v>
      </c>
      <c r="AO306" s="4">
        <f t="shared" si="110"/>
        <v>0</v>
      </c>
      <c r="AP306" s="4">
        <f t="shared" si="110"/>
        <v>0</v>
      </c>
      <c r="AQ306" s="4">
        <f t="shared" si="110"/>
        <v>0</v>
      </c>
      <c r="AR306" s="4">
        <f t="shared" si="110"/>
        <v>0</v>
      </c>
      <c r="AS306" s="4">
        <f t="shared" si="110"/>
        <v>0</v>
      </c>
      <c r="AT306" s="4">
        <f t="shared" si="110"/>
        <v>0</v>
      </c>
      <c r="AU306" s="4">
        <f t="shared" si="110"/>
        <v>0</v>
      </c>
      <c r="AV306" s="4">
        <f t="shared" si="110"/>
        <v>0</v>
      </c>
      <c r="AW306" s="4">
        <f t="shared" si="110"/>
        <v>0</v>
      </c>
      <c r="AX306" s="4">
        <f t="shared" si="110"/>
        <v>0</v>
      </c>
      <c r="AY306" s="4">
        <f t="shared" si="110"/>
        <v>0</v>
      </c>
      <c r="AZ306" s="4">
        <f t="shared" si="110"/>
        <v>0</v>
      </c>
      <c r="BA306" s="4">
        <f t="shared" si="110"/>
        <v>0</v>
      </c>
      <c r="BB306" s="4">
        <f t="shared" si="110"/>
        <v>0</v>
      </c>
      <c r="BC306" s="4">
        <f t="shared" si="110"/>
        <v>0</v>
      </c>
      <c r="BD306" s="4">
        <f t="shared" si="110"/>
        <v>0</v>
      </c>
      <c r="BE306" s="4">
        <f t="shared" si="110"/>
        <v>0</v>
      </c>
      <c r="BF306" s="4">
        <f t="shared" si="110"/>
        <v>0</v>
      </c>
      <c r="BG306" s="4">
        <f t="shared" si="110"/>
        <v>0</v>
      </c>
      <c r="BH306" s="4">
        <f t="shared" si="110"/>
        <v>0</v>
      </c>
      <c r="BI306" s="4">
        <f t="shared" si="110"/>
        <v>0</v>
      </c>
      <c r="BJ306" s="4">
        <f t="shared" si="110"/>
        <v>0</v>
      </c>
      <c r="BK306" s="4">
        <f t="shared" si="110"/>
        <v>0</v>
      </c>
      <c r="BL306" s="4">
        <f t="shared" si="110"/>
        <v>0</v>
      </c>
      <c r="BM306" s="4">
        <f t="shared" si="110"/>
        <v>0</v>
      </c>
      <c r="BN306" s="4">
        <f t="shared" si="110"/>
        <v>0</v>
      </c>
      <c r="BO306" s="4">
        <f t="shared" si="110"/>
        <v>0</v>
      </c>
      <c r="BP306" s="4">
        <f t="shared" si="110"/>
        <v>0</v>
      </c>
      <c r="BQ306" s="4">
        <f t="shared" si="110"/>
        <v>0</v>
      </c>
      <c r="BR306" s="4">
        <f t="shared" si="110"/>
        <v>0</v>
      </c>
      <c r="BS306" s="4">
        <f t="shared" si="110"/>
        <v>0</v>
      </c>
      <c r="BT306" s="4">
        <f t="shared" si="110"/>
        <v>0</v>
      </c>
      <c r="BU306" s="4">
        <f t="shared" si="110"/>
        <v>0</v>
      </c>
      <c r="BV306" s="4">
        <f t="shared" ref="BV306:DJ306" si="111">COUNTIF(BV256,"&lt;&gt;0")*BV212</f>
        <v>0</v>
      </c>
      <c r="BW306" s="4">
        <f t="shared" si="111"/>
        <v>0</v>
      </c>
      <c r="BX306" s="4">
        <f t="shared" si="111"/>
        <v>0</v>
      </c>
      <c r="BY306" s="4">
        <f t="shared" si="111"/>
        <v>0</v>
      </c>
      <c r="BZ306" s="4">
        <f t="shared" si="111"/>
        <v>0</v>
      </c>
      <c r="CA306" s="4">
        <f t="shared" si="111"/>
        <v>0</v>
      </c>
      <c r="CB306" s="4">
        <f t="shared" si="111"/>
        <v>0</v>
      </c>
      <c r="CC306" s="4">
        <f t="shared" si="111"/>
        <v>0</v>
      </c>
      <c r="CD306" s="4">
        <f t="shared" si="111"/>
        <v>0</v>
      </c>
      <c r="CE306" s="4">
        <f t="shared" si="111"/>
        <v>0</v>
      </c>
      <c r="CF306" s="4">
        <f t="shared" si="111"/>
        <v>0</v>
      </c>
      <c r="CG306" s="4">
        <f t="shared" si="111"/>
        <v>0</v>
      </c>
      <c r="CH306" s="4">
        <f t="shared" si="111"/>
        <v>0</v>
      </c>
      <c r="CI306" s="4">
        <f t="shared" si="111"/>
        <v>0</v>
      </c>
      <c r="CJ306" s="4">
        <f t="shared" si="111"/>
        <v>0</v>
      </c>
      <c r="CK306" s="4">
        <f t="shared" si="111"/>
        <v>0</v>
      </c>
      <c r="CL306" s="4">
        <f t="shared" si="111"/>
        <v>0</v>
      </c>
      <c r="CM306" s="4">
        <f t="shared" si="111"/>
        <v>0</v>
      </c>
      <c r="CN306" s="4">
        <f t="shared" si="111"/>
        <v>0</v>
      </c>
      <c r="CO306" s="4">
        <f t="shared" si="111"/>
        <v>0</v>
      </c>
      <c r="CP306" s="4">
        <f t="shared" si="111"/>
        <v>0</v>
      </c>
      <c r="CQ306" s="4">
        <f t="shared" si="111"/>
        <v>0</v>
      </c>
      <c r="CR306" s="4">
        <f t="shared" si="111"/>
        <v>0</v>
      </c>
      <c r="CS306" s="4">
        <f t="shared" si="111"/>
        <v>0</v>
      </c>
      <c r="CT306" s="4">
        <f t="shared" si="111"/>
        <v>0</v>
      </c>
      <c r="CU306" s="4">
        <f t="shared" si="111"/>
        <v>0</v>
      </c>
      <c r="CV306" s="4">
        <f t="shared" si="111"/>
        <v>0</v>
      </c>
      <c r="CW306" s="4">
        <f t="shared" si="111"/>
        <v>0</v>
      </c>
      <c r="CX306" s="4">
        <f t="shared" si="111"/>
        <v>0</v>
      </c>
      <c r="CY306" s="4">
        <f t="shared" si="111"/>
        <v>0</v>
      </c>
      <c r="CZ306" s="4">
        <f t="shared" si="111"/>
        <v>0</v>
      </c>
      <c r="DA306" s="4">
        <f t="shared" si="111"/>
        <v>0</v>
      </c>
      <c r="DB306" s="4">
        <f t="shared" si="111"/>
        <v>0</v>
      </c>
      <c r="DC306" s="4">
        <f t="shared" si="111"/>
        <v>0</v>
      </c>
      <c r="DD306" s="4">
        <f t="shared" si="111"/>
        <v>0</v>
      </c>
      <c r="DE306" s="4">
        <f t="shared" si="111"/>
        <v>0</v>
      </c>
      <c r="DF306" s="4">
        <f t="shared" si="111"/>
        <v>0</v>
      </c>
      <c r="DG306" s="4">
        <f t="shared" si="111"/>
        <v>0</v>
      </c>
      <c r="DH306" s="4">
        <f t="shared" si="111"/>
        <v>0</v>
      </c>
      <c r="DI306" s="4">
        <f t="shared" si="111"/>
        <v>0</v>
      </c>
      <c r="DJ306" s="4">
        <f t="shared" si="111"/>
        <v>0</v>
      </c>
    </row>
    <row r="307" spans="1:114">
      <c r="B307" t="str">
        <f t="shared" si="92"/>
        <v>Создание / реконструкция объект №10</v>
      </c>
      <c r="G307" s="7" t="s">
        <v>0</v>
      </c>
      <c r="I307" s="5">
        <f t="shared" si="93"/>
        <v>0</v>
      </c>
      <c r="J307" s="4">
        <f t="shared" ref="J307:BU307" si="112">COUNTIF(J257,"&lt;&gt;0")*J213</f>
        <v>0</v>
      </c>
      <c r="K307" s="4">
        <f t="shared" si="112"/>
        <v>0</v>
      </c>
      <c r="L307" s="4">
        <f t="shared" si="112"/>
        <v>0</v>
      </c>
      <c r="M307" s="4">
        <f t="shared" si="112"/>
        <v>0</v>
      </c>
      <c r="N307" s="4">
        <f t="shared" si="112"/>
        <v>0</v>
      </c>
      <c r="O307" s="4">
        <f t="shared" si="112"/>
        <v>0</v>
      </c>
      <c r="P307" s="4">
        <f t="shared" si="112"/>
        <v>0</v>
      </c>
      <c r="Q307" s="4">
        <f t="shared" si="112"/>
        <v>0</v>
      </c>
      <c r="R307" s="4">
        <f t="shared" si="112"/>
        <v>0</v>
      </c>
      <c r="S307" s="4">
        <f t="shared" si="112"/>
        <v>0</v>
      </c>
      <c r="T307" s="4">
        <f t="shared" si="112"/>
        <v>0</v>
      </c>
      <c r="U307" s="4">
        <f t="shared" si="112"/>
        <v>0</v>
      </c>
      <c r="V307" s="4">
        <f t="shared" si="112"/>
        <v>0</v>
      </c>
      <c r="W307" s="4">
        <f t="shared" si="112"/>
        <v>0</v>
      </c>
      <c r="X307" s="4">
        <f t="shared" si="112"/>
        <v>0</v>
      </c>
      <c r="Y307" s="4">
        <f t="shared" si="112"/>
        <v>0</v>
      </c>
      <c r="Z307" s="4">
        <f t="shared" si="112"/>
        <v>0</v>
      </c>
      <c r="AA307" s="4">
        <f t="shared" si="112"/>
        <v>0</v>
      </c>
      <c r="AB307" s="4">
        <f t="shared" si="112"/>
        <v>0</v>
      </c>
      <c r="AC307" s="4">
        <f t="shared" si="112"/>
        <v>0</v>
      </c>
      <c r="AD307" s="4">
        <f t="shared" si="112"/>
        <v>0</v>
      </c>
      <c r="AE307" s="4">
        <f t="shared" si="112"/>
        <v>0</v>
      </c>
      <c r="AF307" s="4">
        <f t="shared" si="112"/>
        <v>0</v>
      </c>
      <c r="AG307" s="4">
        <f t="shared" si="112"/>
        <v>0</v>
      </c>
      <c r="AH307" s="4">
        <f t="shared" si="112"/>
        <v>0</v>
      </c>
      <c r="AI307" s="4">
        <f t="shared" si="112"/>
        <v>0</v>
      </c>
      <c r="AJ307" s="4">
        <f t="shared" si="112"/>
        <v>0</v>
      </c>
      <c r="AK307" s="4">
        <f t="shared" si="112"/>
        <v>0</v>
      </c>
      <c r="AL307" s="4">
        <f t="shared" si="112"/>
        <v>0</v>
      </c>
      <c r="AM307" s="4">
        <f t="shared" si="112"/>
        <v>0</v>
      </c>
      <c r="AN307" s="4">
        <f t="shared" si="112"/>
        <v>0</v>
      </c>
      <c r="AO307" s="4">
        <f t="shared" si="112"/>
        <v>0</v>
      </c>
      <c r="AP307" s="4">
        <f t="shared" si="112"/>
        <v>0</v>
      </c>
      <c r="AQ307" s="4">
        <f t="shared" si="112"/>
        <v>0</v>
      </c>
      <c r="AR307" s="4">
        <f t="shared" si="112"/>
        <v>0</v>
      </c>
      <c r="AS307" s="4">
        <f t="shared" si="112"/>
        <v>0</v>
      </c>
      <c r="AT307" s="4">
        <f t="shared" si="112"/>
        <v>0</v>
      </c>
      <c r="AU307" s="4">
        <f t="shared" si="112"/>
        <v>0</v>
      </c>
      <c r="AV307" s="4">
        <f t="shared" si="112"/>
        <v>0</v>
      </c>
      <c r="AW307" s="4">
        <f t="shared" si="112"/>
        <v>0</v>
      </c>
      <c r="AX307" s="4">
        <f t="shared" si="112"/>
        <v>0</v>
      </c>
      <c r="AY307" s="4">
        <f t="shared" si="112"/>
        <v>0</v>
      </c>
      <c r="AZ307" s="4">
        <f t="shared" si="112"/>
        <v>0</v>
      </c>
      <c r="BA307" s="4">
        <f t="shared" si="112"/>
        <v>0</v>
      </c>
      <c r="BB307" s="4">
        <f t="shared" si="112"/>
        <v>0</v>
      </c>
      <c r="BC307" s="4">
        <f t="shared" si="112"/>
        <v>0</v>
      </c>
      <c r="BD307" s="4">
        <f t="shared" si="112"/>
        <v>0</v>
      </c>
      <c r="BE307" s="4">
        <f t="shared" si="112"/>
        <v>0</v>
      </c>
      <c r="BF307" s="4">
        <f t="shared" si="112"/>
        <v>0</v>
      </c>
      <c r="BG307" s="4">
        <f t="shared" si="112"/>
        <v>0</v>
      </c>
      <c r="BH307" s="4">
        <f t="shared" si="112"/>
        <v>0</v>
      </c>
      <c r="BI307" s="4">
        <f t="shared" si="112"/>
        <v>0</v>
      </c>
      <c r="BJ307" s="4">
        <f t="shared" si="112"/>
        <v>0</v>
      </c>
      <c r="BK307" s="4">
        <f t="shared" si="112"/>
        <v>0</v>
      </c>
      <c r="BL307" s="4">
        <f t="shared" si="112"/>
        <v>0</v>
      </c>
      <c r="BM307" s="4">
        <f t="shared" si="112"/>
        <v>0</v>
      </c>
      <c r="BN307" s="4">
        <f t="shared" si="112"/>
        <v>0</v>
      </c>
      <c r="BO307" s="4">
        <f t="shared" si="112"/>
        <v>0</v>
      </c>
      <c r="BP307" s="4">
        <f t="shared" si="112"/>
        <v>0</v>
      </c>
      <c r="BQ307" s="4">
        <f t="shared" si="112"/>
        <v>0</v>
      </c>
      <c r="BR307" s="4">
        <f t="shared" si="112"/>
        <v>0</v>
      </c>
      <c r="BS307" s="4">
        <f t="shared" si="112"/>
        <v>0</v>
      </c>
      <c r="BT307" s="4">
        <f t="shared" si="112"/>
        <v>0</v>
      </c>
      <c r="BU307" s="4">
        <f t="shared" si="112"/>
        <v>0</v>
      </c>
      <c r="BV307" s="4">
        <f t="shared" ref="BV307:DJ307" si="113">COUNTIF(BV257,"&lt;&gt;0")*BV213</f>
        <v>0</v>
      </c>
      <c r="BW307" s="4">
        <f t="shared" si="113"/>
        <v>0</v>
      </c>
      <c r="BX307" s="4">
        <f t="shared" si="113"/>
        <v>0</v>
      </c>
      <c r="BY307" s="4">
        <f t="shared" si="113"/>
        <v>0</v>
      </c>
      <c r="BZ307" s="4">
        <f t="shared" si="113"/>
        <v>0</v>
      </c>
      <c r="CA307" s="4">
        <f t="shared" si="113"/>
        <v>0</v>
      </c>
      <c r="CB307" s="4">
        <f t="shared" si="113"/>
        <v>0</v>
      </c>
      <c r="CC307" s="4">
        <f t="shared" si="113"/>
        <v>0</v>
      </c>
      <c r="CD307" s="4">
        <f t="shared" si="113"/>
        <v>0</v>
      </c>
      <c r="CE307" s="4">
        <f t="shared" si="113"/>
        <v>0</v>
      </c>
      <c r="CF307" s="4">
        <f t="shared" si="113"/>
        <v>0</v>
      </c>
      <c r="CG307" s="4">
        <f t="shared" si="113"/>
        <v>0</v>
      </c>
      <c r="CH307" s="4">
        <f t="shared" si="113"/>
        <v>0</v>
      </c>
      <c r="CI307" s="4">
        <f t="shared" si="113"/>
        <v>0</v>
      </c>
      <c r="CJ307" s="4">
        <f t="shared" si="113"/>
        <v>0</v>
      </c>
      <c r="CK307" s="4">
        <f t="shared" si="113"/>
        <v>0</v>
      </c>
      <c r="CL307" s="4">
        <f t="shared" si="113"/>
        <v>0</v>
      </c>
      <c r="CM307" s="4">
        <f t="shared" si="113"/>
        <v>0</v>
      </c>
      <c r="CN307" s="4">
        <f t="shared" si="113"/>
        <v>0</v>
      </c>
      <c r="CO307" s="4">
        <f t="shared" si="113"/>
        <v>0</v>
      </c>
      <c r="CP307" s="4">
        <f t="shared" si="113"/>
        <v>0</v>
      </c>
      <c r="CQ307" s="4">
        <f t="shared" si="113"/>
        <v>0</v>
      </c>
      <c r="CR307" s="4">
        <f t="shared" si="113"/>
        <v>0</v>
      </c>
      <c r="CS307" s="4">
        <f t="shared" si="113"/>
        <v>0</v>
      </c>
      <c r="CT307" s="4">
        <f t="shared" si="113"/>
        <v>0</v>
      </c>
      <c r="CU307" s="4">
        <f t="shared" si="113"/>
        <v>0</v>
      </c>
      <c r="CV307" s="4">
        <f t="shared" si="113"/>
        <v>0</v>
      </c>
      <c r="CW307" s="4">
        <f t="shared" si="113"/>
        <v>0</v>
      </c>
      <c r="CX307" s="4">
        <f t="shared" si="113"/>
        <v>0</v>
      </c>
      <c r="CY307" s="4">
        <f t="shared" si="113"/>
        <v>0</v>
      </c>
      <c r="CZ307" s="4">
        <f t="shared" si="113"/>
        <v>0</v>
      </c>
      <c r="DA307" s="4">
        <f t="shared" si="113"/>
        <v>0</v>
      </c>
      <c r="DB307" s="4">
        <f t="shared" si="113"/>
        <v>0</v>
      </c>
      <c r="DC307" s="4">
        <f t="shared" si="113"/>
        <v>0</v>
      </c>
      <c r="DD307" s="4">
        <f t="shared" si="113"/>
        <v>0</v>
      </c>
      <c r="DE307" s="4">
        <f t="shared" si="113"/>
        <v>0</v>
      </c>
      <c r="DF307" s="4">
        <f t="shared" si="113"/>
        <v>0</v>
      </c>
      <c r="DG307" s="4">
        <f t="shared" si="113"/>
        <v>0</v>
      </c>
      <c r="DH307" s="4">
        <f t="shared" si="113"/>
        <v>0</v>
      </c>
      <c r="DI307" s="4">
        <f t="shared" si="113"/>
        <v>0</v>
      </c>
      <c r="DJ307" s="4">
        <f t="shared" si="113"/>
        <v>0</v>
      </c>
    </row>
    <row r="308" spans="1:114">
      <c r="B308" t="str">
        <f t="shared" si="92"/>
        <v>Создание / реконструкция объект №11</v>
      </c>
      <c r="G308" s="7" t="s">
        <v>0</v>
      </c>
      <c r="I308" s="5">
        <f t="shared" si="93"/>
        <v>0</v>
      </c>
      <c r="J308" s="4">
        <f t="shared" ref="J308:BU308" si="114">COUNTIF(J258,"&lt;&gt;0")*J214</f>
        <v>0</v>
      </c>
      <c r="K308" s="4">
        <f t="shared" si="114"/>
        <v>0</v>
      </c>
      <c r="L308" s="4">
        <f t="shared" si="114"/>
        <v>0</v>
      </c>
      <c r="M308" s="4">
        <f t="shared" si="114"/>
        <v>0</v>
      </c>
      <c r="N308" s="4">
        <f t="shared" si="114"/>
        <v>0</v>
      </c>
      <c r="O308" s="4">
        <f t="shared" si="114"/>
        <v>0</v>
      </c>
      <c r="P308" s="4">
        <f t="shared" si="114"/>
        <v>0</v>
      </c>
      <c r="Q308" s="4">
        <f t="shared" si="114"/>
        <v>0</v>
      </c>
      <c r="R308" s="4">
        <f t="shared" si="114"/>
        <v>0</v>
      </c>
      <c r="S308" s="4">
        <f t="shared" si="114"/>
        <v>0</v>
      </c>
      <c r="T308" s="4">
        <f t="shared" si="114"/>
        <v>0</v>
      </c>
      <c r="U308" s="4">
        <f t="shared" si="114"/>
        <v>0</v>
      </c>
      <c r="V308" s="4">
        <f t="shared" si="114"/>
        <v>0</v>
      </c>
      <c r="W308" s="4">
        <f t="shared" si="114"/>
        <v>0</v>
      </c>
      <c r="X308" s="4">
        <f t="shared" si="114"/>
        <v>0</v>
      </c>
      <c r="Y308" s="4">
        <f t="shared" si="114"/>
        <v>0</v>
      </c>
      <c r="Z308" s="4">
        <f t="shared" si="114"/>
        <v>0</v>
      </c>
      <c r="AA308" s="4">
        <f t="shared" si="114"/>
        <v>0</v>
      </c>
      <c r="AB308" s="4">
        <f t="shared" si="114"/>
        <v>0</v>
      </c>
      <c r="AC308" s="4">
        <f t="shared" si="114"/>
        <v>0</v>
      </c>
      <c r="AD308" s="4">
        <f t="shared" si="114"/>
        <v>0</v>
      </c>
      <c r="AE308" s="4">
        <f t="shared" si="114"/>
        <v>0</v>
      </c>
      <c r="AF308" s="4">
        <f t="shared" si="114"/>
        <v>0</v>
      </c>
      <c r="AG308" s="4">
        <f t="shared" si="114"/>
        <v>0</v>
      </c>
      <c r="AH308" s="4">
        <f t="shared" si="114"/>
        <v>0</v>
      </c>
      <c r="AI308" s="4">
        <f t="shared" si="114"/>
        <v>0</v>
      </c>
      <c r="AJ308" s="4">
        <f t="shared" si="114"/>
        <v>0</v>
      </c>
      <c r="AK308" s="4">
        <f t="shared" si="114"/>
        <v>0</v>
      </c>
      <c r="AL308" s="4">
        <f t="shared" si="114"/>
        <v>0</v>
      </c>
      <c r="AM308" s="4">
        <f t="shared" si="114"/>
        <v>0</v>
      </c>
      <c r="AN308" s="4">
        <f t="shared" si="114"/>
        <v>0</v>
      </c>
      <c r="AO308" s="4">
        <f t="shared" si="114"/>
        <v>0</v>
      </c>
      <c r="AP308" s="4">
        <f t="shared" si="114"/>
        <v>0</v>
      </c>
      <c r="AQ308" s="4">
        <f t="shared" si="114"/>
        <v>0</v>
      </c>
      <c r="AR308" s="4">
        <f t="shared" si="114"/>
        <v>0</v>
      </c>
      <c r="AS308" s="4">
        <f t="shared" si="114"/>
        <v>0</v>
      </c>
      <c r="AT308" s="4">
        <f t="shared" si="114"/>
        <v>0</v>
      </c>
      <c r="AU308" s="4">
        <f t="shared" si="114"/>
        <v>0</v>
      </c>
      <c r="AV308" s="4">
        <f t="shared" si="114"/>
        <v>0</v>
      </c>
      <c r="AW308" s="4">
        <f t="shared" si="114"/>
        <v>0</v>
      </c>
      <c r="AX308" s="4">
        <f t="shared" si="114"/>
        <v>0</v>
      </c>
      <c r="AY308" s="4">
        <f t="shared" si="114"/>
        <v>0</v>
      </c>
      <c r="AZ308" s="4">
        <f t="shared" si="114"/>
        <v>0</v>
      </c>
      <c r="BA308" s="4">
        <f t="shared" si="114"/>
        <v>0</v>
      </c>
      <c r="BB308" s="4">
        <f t="shared" si="114"/>
        <v>0</v>
      </c>
      <c r="BC308" s="4">
        <f t="shared" si="114"/>
        <v>0</v>
      </c>
      <c r="BD308" s="4">
        <f t="shared" si="114"/>
        <v>0</v>
      </c>
      <c r="BE308" s="4">
        <f t="shared" si="114"/>
        <v>0</v>
      </c>
      <c r="BF308" s="4">
        <f t="shared" si="114"/>
        <v>0</v>
      </c>
      <c r="BG308" s="4">
        <f t="shared" si="114"/>
        <v>0</v>
      </c>
      <c r="BH308" s="4">
        <f t="shared" si="114"/>
        <v>0</v>
      </c>
      <c r="BI308" s="4">
        <f t="shared" si="114"/>
        <v>0</v>
      </c>
      <c r="BJ308" s="4">
        <f t="shared" si="114"/>
        <v>0</v>
      </c>
      <c r="BK308" s="4">
        <f t="shared" si="114"/>
        <v>0</v>
      </c>
      <c r="BL308" s="4">
        <f t="shared" si="114"/>
        <v>0</v>
      </c>
      <c r="BM308" s="4">
        <f t="shared" si="114"/>
        <v>0</v>
      </c>
      <c r="BN308" s="4">
        <f t="shared" si="114"/>
        <v>0</v>
      </c>
      <c r="BO308" s="4">
        <f t="shared" si="114"/>
        <v>0</v>
      </c>
      <c r="BP308" s="4">
        <f t="shared" si="114"/>
        <v>0</v>
      </c>
      <c r="BQ308" s="4">
        <f t="shared" si="114"/>
        <v>0</v>
      </c>
      <c r="BR308" s="4">
        <f t="shared" si="114"/>
        <v>0</v>
      </c>
      <c r="BS308" s="4">
        <f t="shared" si="114"/>
        <v>0</v>
      </c>
      <c r="BT308" s="4">
        <f t="shared" si="114"/>
        <v>0</v>
      </c>
      <c r="BU308" s="4">
        <f t="shared" si="114"/>
        <v>0</v>
      </c>
      <c r="BV308" s="4">
        <f t="shared" ref="BV308:DJ308" si="115">COUNTIF(BV258,"&lt;&gt;0")*BV214</f>
        <v>0</v>
      </c>
      <c r="BW308" s="4">
        <f t="shared" si="115"/>
        <v>0</v>
      </c>
      <c r="BX308" s="4">
        <f t="shared" si="115"/>
        <v>0</v>
      </c>
      <c r="BY308" s="4">
        <f t="shared" si="115"/>
        <v>0</v>
      </c>
      <c r="BZ308" s="4">
        <f t="shared" si="115"/>
        <v>0</v>
      </c>
      <c r="CA308" s="4">
        <f t="shared" si="115"/>
        <v>0</v>
      </c>
      <c r="CB308" s="4">
        <f t="shared" si="115"/>
        <v>0</v>
      </c>
      <c r="CC308" s="4">
        <f t="shared" si="115"/>
        <v>0</v>
      </c>
      <c r="CD308" s="4">
        <f t="shared" si="115"/>
        <v>0</v>
      </c>
      <c r="CE308" s="4">
        <f t="shared" si="115"/>
        <v>0</v>
      </c>
      <c r="CF308" s="4">
        <f t="shared" si="115"/>
        <v>0</v>
      </c>
      <c r="CG308" s="4">
        <f t="shared" si="115"/>
        <v>0</v>
      </c>
      <c r="CH308" s="4">
        <f t="shared" si="115"/>
        <v>0</v>
      </c>
      <c r="CI308" s="4">
        <f t="shared" si="115"/>
        <v>0</v>
      </c>
      <c r="CJ308" s="4">
        <f t="shared" si="115"/>
        <v>0</v>
      </c>
      <c r="CK308" s="4">
        <f t="shared" si="115"/>
        <v>0</v>
      </c>
      <c r="CL308" s="4">
        <f t="shared" si="115"/>
        <v>0</v>
      </c>
      <c r="CM308" s="4">
        <f t="shared" si="115"/>
        <v>0</v>
      </c>
      <c r="CN308" s="4">
        <f t="shared" si="115"/>
        <v>0</v>
      </c>
      <c r="CO308" s="4">
        <f t="shared" si="115"/>
        <v>0</v>
      </c>
      <c r="CP308" s="4">
        <f t="shared" si="115"/>
        <v>0</v>
      </c>
      <c r="CQ308" s="4">
        <f t="shared" si="115"/>
        <v>0</v>
      </c>
      <c r="CR308" s="4">
        <f t="shared" si="115"/>
        <v>0</v>
      </c>
      <c r="CS308" s="4">
        <f t="shared" si="115"/>
        <v>0</v>
      </c>
      <c r="CT308" s="4">
        <f t="shared" si="115"/>
        <v>0</v>
      </c>
      <c r="CU308" s="4">
        <f t="shared" si="115"/>
        <v>0</v>
      </c>
      <c r="CV308" s="4">
        <f t="shared" si="115"/>
        <v>0</v>
      </c>
      <c r="CW308" s="4">
        <f t="shared" si="115"/>
        <v>0</v>
      </c>
      <c r="CX308" s="4">
        <f t="shared" si="115"/>
        <v>0</v>
      </c>
      <c r="CY308" s="4">
        <f t="shared" si="115"/>
        <v>0</v>
      </c>
      <c r="CZ308" s="4">
        <f t="shared" si="115"/>
        <v>0</v>
      </c>
      <c r="DA308" s="4">
        <f t="shared" si="115"/>
        <v>0</v>
      </c>
      <c r="DB308" s="4">
        <f t="shared" si="115"/>
        <v>0</v>
      </c>
      <c r="DC308" s="4">
        <f t="shared" si="115"/>
        <v>0</v>
      </c>
      <c r="DD308" s="4">
        <f t="shared" si="115"/>
        <v>0</v>
      </c>
      <c r="DE308" s="4">
        <f t="shared" si="115"/>
        <v>0</v>
      </c>
      <c r="DF308" s="4">
        <f t="shared" si="115"/>
        <v>0</v>
      </c>
      <c r="DG308" s="4">
        <f t="shared" si="115"/>
        <v>0</v>
      </c>
      <c r="DH308" s="4">
        <f t="shared" si="115"/>
        <v>0</v>
      </c>
      <c r="DI308" s="4">
        <f t="shared" si="115"/>
        <v>0</v>
      </c>
      <c r="DJ308" s="4">
        <f t="shared" si="115"/>
        <v>0</v>
      </c>
    </row>
    <row r="309" spans="1:114">
      <c r="B309" t="str">
        <f t="shared" si="92"/>
        <v>Создание / реконструкция объект №12</v>
      </c>
      <c r="G309" s="7" t="s">
        <v>0</v>
      </c>
      <c r="I309" s="5">
        <f t="shared" si="93"/>
        <v>0</v>
      </c>
      <c r="J309" s="4">
        <f t="shared" ref="J309:BU309" si="116">COUNTIF(J259,"&lt;&gt;0")*J215</f>
        <v>0</v>
      </c>
      <c r="K309" s="4">
        <f t="shared" si="116"/>
        <v>0</v>
      </c>
      <c r="L309" s="4">
        <f t="shared" si="116"/>
        <v>0</v>
      </c>
      <c r="M309" s="4">
        <f t="shared" si="116"/>
        <v>0</v>
      </c>
      <c r="N309" s="4">
        <f t="shared" si="116"/>
        <v>0</v>
      </c>
      <c r="O309" s="4">
        <f t="shared" si="116"/>
        <v>0</v>
      </c>
      <c r="P309" s="4">
        <f t="shared" si="116"/>
        <v>0</v>
      </c>
      <c r="Q309" s="4">
        <f t="shared" si="116"/>
        <v>0</v>
      </c>
      <c r="R309" s="4">
        <f t="shared" si="116"/>
        <v>0</v>
      </c>
      <c r="S309" s="4">
        <f t="shared" si="116"/>
        <v>0</v>
      </c>
      <c r="T309" s="4">
        <f t="shared" si="116"/>
        <v>0</v>
      </c>
      <c r="U309" s="4">
        <f t="shared" si="116"/>
        <v>0</v>
      </c>
      <c r="V309" s="4">
        <f t="shared" si="116"/>
        <v>0</v>
      </c>
      <c r="W309" s="4">
        <f t="shared" si="116"/>
        <v>0</v>
      </c>
      <c r="X309" s="4">
        <f t="shared" si="116"/>
        <v>0</v>
      </c>
      <c r="Y309" s="4">
        <f t="shared" si="116"/>
        <v>0</v>
      </c>
      <c r="Z309" s="4">
        <f t="shared" si="116"/>
        <v>0</v>
      </c>
      <c r="AA309" s="4">
        <f t="shared" si="116"/>
        <v>0</v>
      </c>
      <c r="AB309" s="4">
        <f t="shared" si="116"/>
        <v>0</v>
      </c>
      <c r="AC309" s="4">
        <f t="shared" si="116"/>
        <v>0</v>
      </c>
      <c r="AD309" s="4">
        <f t="shared" si="116"/>
        <v>0</v>
      </c>
      <c r="AE309" s="4">
        <f t="shared" si="116"/>
        <v>0</v>
      </c>
      <c r="AF309" s="4">
        <f t="shared" si="116"/>
        <v>0</v>
      </c>
      <c r="AG309" s="4">
        <f t="shared" si="116"/>
        <v>0</v>
      </c>
      <c r="AH309" s="4">
        <f t="shared" si="116"/>
        <v>0</v>
      </c>
      <c r="AI309" s="4">
        <f t="shared" si="116"/>
        <v>0</v>
      </c>
      <c r="AJ309" s="4">
        <f t="shared" si="116"/>
        <v>0</v>
      </c>
      <c r="AK309" s="4">
        <f t="shared" si="116"/>
        <v>0</v>
      </c>
      <c r="AL309" s="4">
        <f t="shared" si="116"/>
        <v>0</v>
      </c>
      <c r="AM309" s="4">
        <f t="shared" si="116"/>
        <v>0</v>
      </c>
      <c r="AN309" s="4">
        <f t="shared" si="116"/>
        <v>0</v>
      </c>
      <c r="AO309" s="4">
        <f t="shared" si="116"/>
        <v>0</v>
      </c>
      <c r="AP309" s="4">
        <f t="shared" si="116"/>
        <v>0</v>
      </c>
      <c r="AQ309" s="4">
        <f t="shared" si="116"/>
        <v>0</v>
      </c>
      <c r="AR309" s="4">
        <f t="shared" si="116"/>
        <v>0</v>
      </c>
      <c r="AS309" s="4">
        <f t="shared" si="116"/>
        <v>0</v>
      </c>
      <c r="AT309" s="4">
        <f t="shared" si="116"/>
        <v>0</v>
      </c>
      <c r="AU309" s="4">
        <f t="shared" si="116"/>
        <v>0</v>
      </c>
      <c r="AV309" s="4">
        <f t="shared" si="116"/>
        <v>0</v>
      </c>
      <c r="AW309" s="4">
        <f t="shared" si="116"/>
        <v>0</v>
      </c>
      <c r="AX309" s="4">
        <f t="shared" si="116"/>
        <v>0</v>
      </c>
      <c r="AY309" s="4">
        <f t="shared" si="116"/>
        <v>0</v>
      </c>
      <c r="AZ309" s="4">
        <f t="shared" si="116"/>
        <v>0</v>
      </c>
      <c r="BA309" s="4">
        <f t="shared" si="116"/>
        <v>0</v>
      </c>
      <c r="BB309" s="4">
        <f t="shared" si="116"/>
        <v>0</v>
      </c>
      <c r="BC309" s="4">
        <f t="shared" si="116"/>
        <v>0</v>
      </c>
      <c r="BD309" s="4">
        <f t="shared" si="116"/>
        <v>0</v>
      </c>
      <c r="BE309" s="4">
        <f t="shared" si="116"/>
        <v>0</v>
      </c>
      <c r="BF309" s="4">
        <f t="shared" si="116"/>
        <v>0</v>
      </c>
      <c r="BG309" s="4">
        <f t="shared" si="116"/>
        <v>0</v>
      </c>
      <c r="BH309" s="4">
        <f t="shared" si="116"/>
        <v>0</v>
      </c>
      <c r="BI309" s="4">
        <f t="shared" si="116"/>
        <v>0</v>
      </c>
      <c r="BJ309" s="4">
        <f t="shared" si="116"/>
        <v>0</v>
      </c>
      <c r="BK309" s="4">
        <f t="shared" si="116"/>
        <v>0</v>
      </c>
      <c r="BL309" s="4">
        <f t="shared" si="116"/>
        <v>0</v>
      </c>
      <c r="BM309" s="4">
        <f t="shared" si="116"/>
        <v>0</v>
      </c>
      <c r="BN309" s="4">
        <f t="shared" si="116"/>
        <v>0</v>
      </c>
      <c r="BO309" s="4">
        <f t="shared" si="116"/>
        <v>0</v>
      </c>
      <c r="BP309" s="4">
        <f t="shared" si="116"/>
        <v>0</v>
      </c>
      <c r="BQ309" s="4">
        <f t="shared" si="116"/>
        <v>0</v>
      </c>
      <c r="BR309" s="4">
        <f t="shared" si="116"/>
        <v>0</v>
      </c>
      <c r="BS309" s="4">
        <f t="shared" si="116"/>
        <v>0</v>
      </c>
      <c r="BT309" s="4">
        <f t="shared" si="116"/>
        <v>0</v>
      </c>
      <c r="BU309" s="4">
        <f t="shared" si="116"/>
        <v>0</v>
      </c>
      <c r="BV309" s="4">
        <f t="shared" ref="BV309:DJ309" si="117">COUNTIF(BV259,"&lt;&gt;0")*BV215</f>
        <v>0</v>
      </c>
      <c r="BW309" s="4">
        <f t="shared" si="117"/>
        <v>0</v>
      </c>
      <c r="BX309" s="4">
        <f t="shared" si="117"/>
        <v>0</v>
      </c>
      <c r="BY309" s="4">
        <f t="shared" si="117"/>
        <v>0</v>
      </c>
      <c r="BZ309" s="4">
        <f t="shared" si="117"/>
        <v>0</v>
      </c>
      <c r="CA309" s="4">
        <f t="shared" si="117"/>
        <v>0</v>
      </c>
      <c r="CB309" s="4">
        <f t="shared" si="117"/>
        <v>0</v>
      </c>
      <c r="CC309" s="4">
        <f t="shared" si="117"/>
        <v>0</v>
      </c>
      <c r="CD309" s="4">
        <f t="shared" si="117"/>
        <v>0</v>
      </c>
      <c r="CE309" s="4">
        <f t="shared" si="117"/>
        <v>0</v>
      </c>
      <c r="CF309" s="4">
        <f t="shared" si="117"/>
        <v>0</v>
      </c>
      <c r="CG309" s="4">
        <f t="shared" si="117"/>
        <v>0</v>
      </c>
      <c r="CH309" s="4">
        <f t="shared" si="117"/>
        <v>0</v>
      </c>
      <c r="CI309" s="4">
        <f t="shared" si="117"/>
        <v>0</v>
      </c>
      <c r="CJ309" s="4">
        <f t="shared" si="117"/>
        <v>0</v>
      </c>
      <c r="CK309" s="4">
        <f t="shared" si="117"/>
        <v>0</v>
      </c>
      <c r="CL309" s="4">
        <f t="shared" si="117"/>
        <v>0</v>
      </c>
      <c r="CM309" s="4">
        <f t="shared" si="117"/>
        <v>0</v>
      </c>
      <c r="CN309" s="4">
        <f t="shared" si="117"/>
        <v>0</v>
      </c>
      <c r="CO309" s="4">
        <f t="shared" si="117"/>
        <v>0</v>
      </c>
      <c r="CP309" s="4">
        <f t="shared" si="117"/>
        <v>0</v>
      </c>
      <c r="CQ309" s="4">
        <f t="shared" si="117"/>
        <v>0</v>
      </c>
      <c r="CR309" s="4">
        <f t="shared" si="117"/>
        <v>0</v>
      </c>
      <c r="CS309" s="4">
        <f t="shared" si="117"/>
        <v>0</v>
      </c>
      <c r="CT309" s="4">
        <f t="shared" si="117"/>
        <v>0</v>
      </c>
      <c r="CU309" s="4">
        <f t="shared" si="117"/>
        <v>0</v>
      </c>
      <c r="CV309" s="4">
        <f t="shared" si="117"/>
        <v>0</v>
      </c>
      <c r="CW309" s="4">
        <f t="shared" si="117"/>
        <v>0</v>
      </c>
      <c r="CX309" s="4">
        <f t="shared" si="117"/>
        <v>0</v>
      </c>
      <c r="CY309" s="4">
        <f t="shared" si="117"/>
        <v>0</v>
      </c>
      <c r="CZ309" s="4">
        <f t="shared" si="117"/>
        <v>0</v>
      </c>
      <c r="DA309" s="4">
        <f t="shared" si="117"/>
        <v>0</v>
      </c>
      <c r="DB309" s="4">
        <f t="shared" si="117"/>
        <v>0</v>
      </c>
      <c r="DC309" s="4">
        <f t="shared" si="117"/>
        <v>0</v>
      </c>
      <c r="DD309" s="4">
        <f t="shared" si="117"/>
        <v>0</v>
      </c>
      <c r="DE309" s="4">
        <f t="shared" si="117"/>
        <v>0</v>
      </c>
      <c r="DF309" s="4">
        <f t="shared" si="117"/>
        <v>0</v>
      </c>
      <c r="DG309" s="4">
        <f t="shared" si="117"/>
        <v>0</v>
      </c>
      <c r="DH309" s="4">
        <f t="shared" si="117"/>
        <v>0</v>
      </c>
      <c r="DI309" s="4">
        <f t="shared" si="117"/>
        <v>0</v>
      </c>
      <c r="DJ309" s="4">
        <f t="shared" si="117"/>
        <v>0</v>
      </c>
    </row>
    <row r="310" spans="1:114">
      <c r="B310" t="str">
        <f t="shared" si="92"/>
        <v>Создание / реконструкция объект №13</v>
      </c>
      <c r="G310" s="7" t="s">
        <v>0</v>
      </c>
      <c r="I310" s="5">
        <f t="shared" si="93"/>
        <v>0</v>
      </c>
      <c r="J310" s="4">
        <f t="shared" ref="J310:BU310" si="118">COUNTIF(J260,"&lt;&gt;0")*J216</f>
        <v>0</v>
      </c>
      <c r="K310" s="4">
        <f t="shared" si="118"/>
        <v>0</v>
      </c>
      <c r="L310" s="4">
        <f t="shared" si="118"/>
        <v>0</v>
      </c>
      <c r="M310" s="4">
        <f t="shared" si="118"/>
        <v>0</v>
      </c>
      <c r="N310" s="4">
        <f t="shared" si="118"/>
        <v>0</v>
      </c>
      <c r="O310" s="4">
        <f t="shared" si="118"/>
        <v>0</v>
      </c>
      <c r="P310" s="4">
        <f t="shared" si="118"/>
        <v>0</v>
      </c>
      <c r="Q310" s="4">
        <f t="shared" si="118"/>
        <v>0</v>
      </c>
      <c r="R310" s="4">
        <f t="shared" si="118"/>
        <v>0</v>
      </c>
      <c r="S310" s="4">
        <f t="shared" si="118"/>
        <v>0</v>
      </c>
      <c r="T310" s="4">
        <f t="shared" si="118"/>
        <v>0</v>
      </c>
      <c r="U310" s="4">
        <f t="shared" si="118"/>
        <v>0</v>
      </c>
      <c r="V310" s="4">
        <f t="shared" si="118"/>
        <v>0</v>
      </c>
      <c r="W310" s="4">
        <f t="shared" si="118"/>
        <v>0</v>
      </c>
      <c r="X310" s="4">
        <f t="shared" si="118"/>
        <v>0</v>
      </c>
      <c r="Y310" s="4">
        <f t="shared" si="118"/>
        <v>0</v>
      </c>
      <c r="Z310" s="4">
        <f t="shared" si="118"/>
        <v>0</v>
      </c>
      <c r="AA310" s="4">
        <f t="shared" si="118"/>
        <v>0</v>
      </c>
      <c r="AB310" s="4">
        <f t="shared" si="118"/>
        <v>0</v>
      </c>
      <c r="AC310" s="4">
        <f t="shared" si="118"/>
        <v>0</v>
      </c>
      <c r="AD310" s="4">
        <f t="shared" si="118"/>
        <v>0</v>
      </c>
      <c r="AE310" s="4">
        <f t="shared" si="118"/>
        <v>0</v>
      </c>
      <c r="AF310" s="4">
        <f t="shared" si="118"/>
        <v>0</v>
      </c>
      <c r="AG310" s="4">
        <f t="shared" si="118"/>
        <v>0</v>
      </c>
      <c r="AH310" s="4">
        <f t="shared" si="118"/>
        <v>0</v>
      </c>
      <c r="AI310" s="4">
        <f t="shared" si="118"/>
        <v>0</v>
      </c>
      <c r="AJ310" s="4">
        <f t="shared" si="118"/>
        <v>0</v>
      </c>
      <c r="AK310" s="4">
        <f t="shared" si="118"/>
        <v>0</v>
      </c>
      <c r="AL310" s="4">
        <f t="shared" si="118"/>
        <v>0</v>
      </c>
      <c r="AM310" s="4">
        <f t="shared" si="118"/>
        <v>0</v>
      </c>
      <c r="AN310" s="4">
        <f t="shared" si="118"/>
        <v>0</v>
      </c>
      <c r="AO310" s="4">
        <f t="shared" si="118"/>
        <v>0</v>
      </c>
      <c r="AP310" s="4">
        <f t="shared" si="118"/>
        <v>0</v>
      </c>
      <c r="AQ310" s="4">
        <f t="shared" si="118"/>
        <v>0</v>
      </c>
      <c r="AR310" s="4">
        <f t="shared" si="118"/>
        <v>0</v>
      </c>
      <c r="AS310" s="4">
        <f t="shared" si="118"/>
        <v>0</v>
      </c>
      <c r="AT310" s="4">
        <f t="shared" si="118"/>
        <v>0</v>
      </c>
      <c r="AU310" s="4">
        <f t="shared" si="118"/>
        <v>0</v>
      </c>
      <c r="AV310" s="4">
        <f t="shared" si="118"/>
        <v>0</v>
      </c>
      <c r="AW310" s="4">
        <f t="shared" si="118"/>
        <v>0</v>
      </c>
      <c r="AX310" s="4">
        <f t="shared" si="118"/>
        <v>0</v>
      </c>
      <c r="AY310" s="4">
        <f t="shared" si="118"/>
        <v>0</v>
      </c>
      <c r="AZ310" s="4">
        <f t="shared" si="118"/>
        <v>0</v>
      </c>
      <c r="BA310" s="4">
        <f t="shared" si="118"/>
        <v>0</v>
      </c>
      <c r="BB310" s="4">
        <f t="shared" si="118"/>
        <v>0</v>
      </c>
      <c r="BC310" s="4">
        <f t="shared" si="118"/>
        <v>0</v>
      </c>
      <c r="BD310" s="4">
        <f t="shared" si="118"/>
        <v>0</v>
      </c>
      <c r="BE310" s="4">
        <f t="shared" si="118"/>
        <v>0</v>
      </c>
      <c r="BF310" s="4">
        <f t="shared" si="118"/>
        <v>0</v>
      </c>
      <c r="BG310" s="4">
        <f t="shared" si="118"/>
        <v>0</v>
      </c>
      <c r="BH310" s="4">
        <f t="shared" si="118"/>
        <v>0</v>
      </c>
      <c r="BI310" s="4">
        <f t="shared" si="118"/>
        <v>0</v>
      </c>
      <c r="BJ310" s="4">
        <f t="shared" si="118"/>
        <v>0</v>
      </c>
      <c r="BK310" s="4">
        <f t="shared" si="118"/>
        <v>0</v>
      </c>
      <c r="BL310" s="4">
        <f t="shared" si="118"/>
        <v>0</v>
      </c>
      <c r="BM310" s="4">
        <f t="shared" si="118"/>
        <v>0</v>
      </c>
      <c r="BN310" s="4">
        <f t="shared" si="118"/>
        <v>0</v>
      </c>
      <c r="BO310" s="4">
        <f t="shared" si="118"/>
        <v>0</v>
      </c>
      <c r="BP310" s="4">
        <f t="shared" si="118"/>
        <v>0</v>
      </c>
      <c r="BQ310" s="4">
        <f t="shared" si="118"/>
        <v>0</v>
      </c>
      <c r="BR310" s="4">
        <f t="shared" si="118"/>
        <v>0</v>
      </c>
      <c r="BS310" s="4">
        <f t="shared" si="118"/>
        <v>0</v>
      </c>
      <c r="BT310" s="4">
        <f t="shared" si="118"/>
        <v>0</v>
      </c>
      <c r="BU310" s="4">
        <f t="shared" si="118"/>
        <v>0</v>
      </c>
      <c r="BV310" s="4">
        <f t="shared" ref="BV310:DJ310" si="119">COUNTIF(BV260,"&lt;&gt;0")*BV216</f>
        <v>0</v>
      </c>
      <c r="BW310" s="4">
        <f t="shared" si="119"/>
        <v>0</v>
      </c>
      <c r="BX310" s="4">
        <f t="shared" si="119"/>
        <v>0</v>
      </c>
      <c r="BY310" s="4">
        <f t="shared" si="119"/>
        <v>0</v>
      </c>
      <c r="BZ310" s="4">
        <f t="shared" si="119"/>
        <v>0</v>
      </c>
      <c r="CA310" s="4">
        <f t="shared" si="119"/>
        <v>0</v>
      </c>
      <c r="CB310" s="4">
        <f t="shared" si="119"/>
        <v>0</v>
      </c>
      <c r="CC310" s="4">
        <f t="shared" si="119"/>
        <v>0</v>
      </c>
      <c r="CD310" s="4">
        <f t="shared" si="119"/>
        <v>0</v>
      </c>
      <c r="CE310" s="4">
        <f t="shared" si="119"/>
        <v>0</v>
      </c>
      <c r="CF310" s="4">
        <f t="shared" si="119"/>
        <v>0</v>
      </c>
      <c r="CG310" s="4">
        <f t="shared" si="119"/>
        <v>0</v>
      </c>
      <c r="CH310" s="4">
        <f t="shared" si="119"/>
        <v>0</v>
      </c>
      <c r="CI310" s="4">
        <f t="shared" si="119"/>
        <v>0</v>
      </c>
      <c r="CJ310" s="4">
        <f t="shared" si="119"/>
        <v>0</v>
      </c>
      <c r="CK310" s="4">
        <f t="shared" si="119"/>
        <v>0</v>
      </c>
      <c r="CL310" s="4">
        <f t="shared" si="119"/>
        <v>0</v>
      </c>
      <c r="CM310" s="4">
        <f t="shared" si="119"/>
        <v>0</v>
      </c>
      <c r="CN310" s="4">
        <f t="shared" si="119"/>
        <v>0</v>
      </c>
      <c r="CO310" s="4">
        <f t="shared" si="119"/>
        <v>0</v>
      </c>
      <c r="CP310" s="4">
        <f t="shared" si="119"/>
        <v>0</v>
      </c>
      <c r="CQ310" s="4">
        <f t="shared" si="119"/>
        <v>0</v>
      </c>
      <c r="CR310" s="4">
        <f t="shared" si="119"/>
        <v>0</v>
      </c>
      <c r="CS310" s="4">
        <f t="shared" si="119"/>
        <v>0</v>
      </c>
      <c r="CT310" s="4">
        <f t="shared" si="119"/>
        <v>0</v>
      </c>
      <c r="CU310" s="4">
        <f t="shared" si="119"/>
        <v>0</v>
      </c>
      <c r="CV310" s="4">
        <f t="shared" si="119"/>
        <v>0</v>
      </c>
      <c r="CW310" s="4">
        <f t="shared" si="119"/>
        <v>0</v>
      </c>
      <c r="CX310" s="4">
        <f t="shared" si="119"/>
        <v>0</v>
      </c>
      <c r="CY310" s="4">
        <f t="shared" si="119"/>
        <v>0</v>
      </c>
      <c r="CZ310" s="4">
        <f t="shared" si="119"/>
        <v>0</v>
      </c>
      <c r="DA310" s="4">
        <f t="shared" si="119"/>
        <v>0</v>
      </c>
      <c r="DB310" s="4">
        <f t="shared" si="119"/>
        <v>0</v>
      </c>
      <c r="DC310" s="4">
        <f t="shared" si="119"/>
        <v>0</v>
      </c>
      <c r="DD310" s="4">
        <f t="shared" si="119"/>
        <v>0</v>
      </c>
      <c r="DE310" s="4">
        <f t="shared" si="119"/>
        <v>0</v>
      </c>
      <c r="DF310" s="4">
        <f t="shared" si="119"/>
        <v>0</v>
      </c>
      <c r="DG310" s="4">
        <f t="shared" si="119"/>
        <v>0</v>
      </c>
      <c r="DH310" s="4">
        <f t="shared" si="119"/>
        <v>0</v>
      </c>
      <c r="DI310" s="4">
        <f t="shared" si="119"/>
        <v>0</v>
      </c>
      <c r="DJ310" s="4">
        <f t="shared" si="119"/>
        <v>0</v>
      </c>
    </row>
    <row r="311" spans="1:114">
      <c r="B311" t="str">
        <f t="shared" si="92"/>
        <v>Создание / реконструкция объект №14</v>
      </c>
      <c r="G311" s="7" t="s">
        <v>0</v>
      </c>
      <c r="I311" s="5">
        <f t="shared" si="93"/>
        <v>0</v>
      </c>
      <c r="J311" s="4">
        <f t="shared" ref="J311:BU311" si="120">COUNTIF(J261,"&lt;&gt;0")*J217</f>
        <v>0</v>
      </c>
      <c r="K311" s="4">
        <f t="shared" si="120"/>
        <v>0</v>
      </c>
      <c r="L311" s="4">
        <f t="shared" si="120"/>
        <v>0</v>
      </c>
      <c r="M311" s="4">
        <f t="shared" si="120"/>
        <v>0</v>
      </c>
      <c r="N311" s="4">
        <f t="shared" si="120"/>
        <v>0</v>
      </c>
      <c r="O311" s="4">
        <f t="shared" si="120"/>
        <v>0</v>
      </c>
      <c r="P311" s="4">
        <f t="shared" si="120"/>
        <v>0</v>
      </c>
      <c r="Q311" s="4">
        <f t="shared" si="120"/>
        <v>0</v>
      </c>
      <c r="R311" s="4">
        <f t="shared" si="120"/>
        <v>0</v>
      </c>
      <c r="S311" s="4">
        <f t="shared" si="120"/>
        <v>0</v>
      </c>
      <c r="T311" s="4">
        <f t="shared" si="120"/>
        <v>0</v>
      </c>
      <c r="U311" s="4">
        <f t="shared" si="120"/>
        <v>0</v>
      </c>
      <c r="V311" s="4">
        <f t="shared" si="120"/>
        <v>0</v>
      </c>
      <c r="W311" s="4">
        <f t="shared" si="120"/>
        <v>0</v>
      </c>
      <c r="X311" s="4">
        <f t="shared" si="120"/>
        <v>0</v>
      </c>
      <c r="Y311" s="4">
        <f t="shared" si="120"/>
        <v>0</v>
      </c>
      <c r="Z311" s="4">
        <f t="shared" si="120"/>
        <v>0</v>
      </c>
      <c r="AA311" s="4">
        <f t="shared" si="120"/>
        <v>0</v>
      </c>
      <c r="AB311" s="4">
        <f t="shared" si="120"/>
        <v>0</v>
      </c>
      <c r="AC311" s="4">
        <f t="shared" si="120"/>
        <v>0</v>
      </c>
      <c r="AD311" s="4">
        <f t="shared" si="120"/>
        <v>0</v>
      </c>
      <c r="AE311" s="4">
        <f t="shared" si="120"/>
        <v>0</v>
      </c>
      <c r="AF311" s="4">
        <f t="shared" si="120"/>
        <v>0</v>
      </c>
      <c r="AG311" s="4">
        <f t="shared" si="120"/>
        <v>0</v>
      </c>
      <c r="AH311" s="4">
        <f t="shared" si="120"/>
        <v>0</v>
      </c>
      <c r="AI311" s="4">
        <f t="shared" si="120"/>
        <v>0</v>
      </c>
      <c r="AJ311" s="4">
        <f t="shared" si="120"/>
        <v>0</v>
      </c>
      <c r="AK311" s="4">
        <f t="shared" si="120"/>
        <v>0</v>
      </c>
      <c r="AL311" s="4">
        <f t="shared" si="120"/>
        <v>0</v>
      </c>
      <c r="AM311" s="4">
        <f t="shared" si="120"/>
        <v>0</v>
      </c>
      <c r="AN311" s="4">
        <f t="shared" si="120"/>
        <v>0</v>
      </c>
      <c r="AO311" s="4">
        <f t="shared" si="120"/>
        <v>0</v>
      </c>
      <c r="AP311" s="4">
        <f t="shared" si="120"/>
        <v>0</v>
      </c>
      <c r="AQ311" s="4">
        <f t="shared" si="120"/>
        <v>0</v>
      </c>
      <c r="AR311" s="4">
        <f t="shared" si="120"/>
        <v>0</v>
      </c>
      <c r="AS311" s="4">
        <f t="shared" si="120"/>
        <v>0</v>
      </c>
      <c r="AT311" s="4">
        <f t="shared" si="120"/>
        <v>0</v>
      </c>
      <c r="AU311" s="4">
        <f t="shared" si="120"/>
        <v>0</v>
      </c>
      <c r="AV311" s="4">
        <f t="shared" si="120"/>
        <v>0</v>
      </c>
      <c r="AW311" s="4">
        <f t="shared" si="120"/>
        <v>0</v>
      </c>
      <c r="AX311" s="4">
        <f t="shared" si="120"/>
        <v>0</v>
      </c>
      <c r="AY311" s="4">
        <f t="shared" si="120"/>
        <v>0</v>
      </c>
      <c r="AZ311" s="4">
        <f t="shared" si="120"/>
        <v>0</v>
      </c>
      <c r="BA311" s="4">
        <f t="shared" si="120"/>
        <v>0</v>
      </c>
      <c r="BB311" s="4">
        <f t="shared" si="120"/>
        <v>0</v>
      </c>
      <c r="BC311" s="4">
        <f t="shared" si="120"/>
        <v>0</v>
      </c>
      <c r="BD311" s="4">
        <f t="shared" si="120"/>
        <v>0</v>
      </c>
      <c r="BE311" s="4">
        <f t="shared" si="120"/>
        <v>0</v>
      </c>
      <c r="BF311" s="4">
        <f t="shared" si="120"/>
        <v>0</v>
      </c>
      <c r="BG311" s="4">
        <f t="shared" si="120"/>
        <v>0</v>
      </c>
      <c r="BH311" s="4">
        <f t="shared" si="120"/>
        <v>0</v>
      </c>
      <c r="BI311" s="4">
        <f t="shared" si="120"/>
        <v>0</v>
      </c>
      <c r="BJ311" s="4">
        <f t="shared" si="120"/>
        <v>0</v>
      </c>
      <c r="BK311" s="4">
        <f t="shared" si="120"/>
        <v>0</v>
      </c>
      <c r="BL311" s="4">
        <f t="shared" si="120"/>
        <v>0</v>
      </c>
      <c r="BM311" s="4">
        <f t="shared" si="120"/>
        <v>0</v>
      </c>
      <c r="BN311" s="4">
        <f t="shared" si="120"/>
        <v>0</v>
      </c>
      <c r="BO311" s="4">
        <f t="shared" si="120"/>
        <v>0</v>
      </c>
      <c r="BP311" s="4">
        <f t="shared" si="120"/>
        <v>0</v>
      </c>
      <c r="BQ311" s="4">
        <f t="shared" si="120"/>
        <v>0</v>
      </c>
      <c r="BR311" s="4">
        <f t="shared" si="120"/>
        <v>0</v>
      </c>
      <c r="BS311" s="4">
        <f t="shared" si="120"/>
        <v>0</v>
      </c>
      <c r="BT311" s="4">
        <f t="shared" si="120"/>
        <v>0</v>
      </c>
      <c r="BU311" s="4">
        <f t="shared" si="120"/>
        <v>0</v>
      </c>
      <c r="BV311" s="4">
        <f t="shared" ref="BV311:DJ311" si="121">COUNTIF(BV261,"&lt;&gt;0")*BV217</f>
        <v>0</v>
      </c>
      <c r="BW311" s="4">
        <f t="shared" si="121"/>
        <v>0</v>
      </c>
      <c r="BX311" s="4">
        <f t="shared" si="121"/>
        <v>0</v>
      </c>
      <c r="BY311" s="4">
        <f t="shared" si="121"/>
        <v>0</v>
      </c>
      <c r="BZ311" s="4">
        <f t="shared" si="121"/>
        <v>0</v>
      </c>
      <c r="CA311" s="4">
        <f t="shared" si="121"/>
        <v>0</v>
      </c>
      <c r="CB311" s="4">
        <f t="shared" si="121"/>
        <v>0</v>
      </c>
      <c r="CC311" s="4">
        <f t="shared" si="121"/>
        <v>0</v>
      </c>
      <c r="CD311" s="4">
        <f t="shared" si="121"/>
        <v>0</v>
      </c>
      <c r="CE311" s="4">
        <f t="shared" si="121"/>
        <v>0</v>
      </c>
      <c r="CF311" s="4">
        <f t="shared" si="121"/>
        <v>0</v>
      </c>
      <c r="CG311" s="4">
        <f t="shared" si="121"/>
        <v>0</v>
      </c>
      <c r="CH311" s="4">
        <f t="shared" si="121"/>
        <v>0</v>
      </c>
      <c r="CI311" s="4">
        <f t="shared" si="121"/>
        <v>0</v>
      </c>
      <c r="CJ311" s="4">
        <f t="shared" si="121"/>
        <v>0</v>
      </c>
      <c r="CK311" s="4">
        <f t="shared" si="121"/>
        <v>0</v>
      </c>
      <c r="CL311" s="4">
        <f t="shared" si="121"/>
        <v>0</v>
      </c>
      <c r="CM311" s="4">
        <f t="shared" si="121"/>
        <v>0</v>
      </c>
      <c r="CN311" s="4">
        <f t="shared" si="121"/>
        <v>0</v>
      </c>
      <c r="CO311" s="4">
        <f t="shared" si="121"/>
        <v>0</v>
      </c>
      <c r="CP311" s="4">
        <f t="shared" si="121"/>
        <v>0</v>
      </c>
      <c r="CQ311" s="4">
        <f t="shared" si="121"/>
        <v>0</v>
      </c>
      <c r="CR311" s="4">
        <f t="shared" si="121"/>
        <v>0</v>
      </c>
      <c r="CS311" s="4">
        <f t="shared" si="121"/>
        <v>0</v>
      </c>
      <c r="CT311" s="4">
        <f t="shared" si="121"/>
        <v>0</v>
      </c>
      <c r="CU311" s="4">
        <f t="shared" si="121"/>
        <v>0</v>
      </c>
      <c r="CV311" s="4">
        <f t="shared" si="121"/>
        <v>0</v>
      </c>
      <c r="CW311" s="4">
        <f t="shared" si="121"/>
        <v>0</v>
      </c>
      <c r="CX311" s="4">
        <f t="shared" si="121"/>
        <v>0</v>
      </c>
      <c r="CY311" s="4">
        <f t="shared" si="121"/>
        <v>0</v>
      </c>
      <c r="CZ311" s="4">
        <f t="shared" si="121"/>
        <v>0</v>
      </c>
      <c r="DA311" s="4">
        <f t="shared" si="121"/>
        <v>0</v>
      </c>
      <c r="DB311" s="4">
        <f t="shared" si="121"/>
        <v>0</v>
      </c>
      <c r="DC311" s="4">
        <f t="shared" si="121"/>
        <v>0</v>
      </c>
      <c r="DD311" s="4">
        <f t="shared" si="121"/>
        <v>0</v>
      </c>
      <c r="DE311" s="4">
        <f t="shared" si="121"/>
        <v>0</v>
      </c>
      <c r="DF311" s="4">
        <f t="shared" si="121"/>
        <v>0</v>
      </c>
      <c r="DG311" s="4">
        <f t="shared" si="121"/>
        <v>0</v>
      </c>
      <c r="DH311" s="4">
        <f t="shared" si="121"/>
        <v>0</v>
      </c>
      <c r="DI311" s="4">
        <f t="shared" si="121"/>
        <v>0</v>
      </c>
      <c r="DJ311" s="4">
        <f t="shared" si="121"/>
        <v>0</v>
      </c>
    </row>
    <row r="312" spans="1:114">
      <c r="B312" t="str">
        <f t="shared" si="92"/>
        <v>Создание / реконструкция объект №15</v>
      </c>
      <c r="G312" s="7" t="s">
        <v>0</v>
      </c>
      <c r="I312" s="5">
        <f t="shared" si="93"/>
        <v>0</v>
      </c>
      <c r="J312" s="4">
        <f t="shared" ref="J312:BU312" si="122">COUNTIF(J262,"&lt;&gt;0")*J218</f>
        <v>0</v>
      </c>
      <c r="K312" s="4">
        <f t="shared" si="122"/>
        <v>0</v>
      </c>
      <c r="L312" s="4">
        <f t="shared" si="122"/>
        <v>0</v>
      </c>
      <c r="M312" s="4">
        <f t="shared" si="122"/>
        <v>0</v>
      </c>
      <c r="N312" s="4">
        <f t="shared" si="122"/>
        <v>0</v>
      </c>
      <c r="O312" s="4">
        <f t="shared" si="122"/>
        <v>0</v>
      </c>
      <c r="P312" s="4">
        <f t="shared" si="122"/>
        <v>0</v>
      </c>
      <c r="Q312" s="4">
        <f t="shared" si="122"/>
        <v>0</v>
      </c>
      <c r="R312" s="4">
        <f t="shared" si="122"/>
        <v>0</v>
      </c>
      <c r="S312" s="4">
        <f t="shared" si="122"/>
        <v>0</v>
      </c>
      <c r="T312" s="4">
        <f t="shared" si="122"/>
        <v>0</v>
      </c>
      <c r="U312" s="4">
        <f t="shared" si="122"/>
        <v>0</v>
      </c>
      <c r="V312" s="4">
        <f t="shared" si="122"/>
        <v>0</v>
      </c>
      <c r="W312" s="4">
        <f t="shared" si="122"/>
        <v>0</v>
      </c>
      <c r="X312" s="4">
        <f t="shared" si="122"/>
        <v>0</v>
      </c>
      <c r="Y312" s="4">
        <f t="shared" si="122"/>
        <v>0</v>
      </c>
      <c r="Z312" s="4">
        <f t="shared" si="122"/>
        <v>0</v>
      </c>
      <c r="AA312" s="4">
        <f t="shared" si="122"/>
        <v>0</v>
      </c>
      <c r="AB312" s="4">
        <f t="shared" si="122"/>
        <v>0</v>
      </c>
      <c r="AC312" s="4">
        <f t="shared" si="122"/>
        <v>0</v>
      </c>
      <c r="AD312" s="4">
        <f t="shared" si="122"/>
        <v>0</v>
      </c>
      <c r="AE312" s="4">
        <f t="shared" si="122"/>
        <v>0</v>
      </c>
      <c r="AF312" s="4">
        <f t="shared" si="122"/>
        <v>0</v>
      </c>
      <c r="AG312" s="4">
        <f t="shared" si="122"/>
        <v>0</v>
      </c>
      <c r="AH312" s="4">
        <f t="shared" si="122"/>
        <v>0</v>
      </c>
      <c r="AI312" s="4">
        <f t="shared" si="122"/>
        <v>0</v>
      </c>
      <c r="AJ312" s="4">
        <f t="shared" si="122"/>
        <v>0</v>
      </c>
      <c r="AK312" s="4">
        <f t="shared" si="122"/>
        <v>0</v>
      </c>
      <c r="AL312" s="4">
        <f t="shared" si="122"/>
        <v>0</v>
      </c>
      <c r="AM312" s="4">
        <f t="shared" si="122"/>
        <v>0</v>
      </c>
      <c r="AN312" s="4">
        <f t="shared" si="122"/>
        <v>0</v>
      </c>
      <c r="AO312" s="4">
        <f t="shared" si="122"/>
        <v>0</v>
      </c>
      <c r="AP312" s="4">
        <f t="shared" si="122"/>
        <v>0</v>
      </c>
      <c r="AQ312" s="4">
        <f t="shared" si="122"/>
        <v>0</v>
      </c>
      <c r="AR312" s="4">
        <f t="shared" si="122"/>
        <v>0</v>
      </c>
      <c r="AS312" s="4">
        <f t="shared" si="122"/>
        <v>0</v>
      </c>
      <c r="AT312" s="4">
        <f t="shared" si="122"/>
        <v>0</v>
      </c>
      <c r="AU312" s="4">
        <f t="shared" si="122"/>
        <v>0</v>
      </c>
      <c r="AV312" s="4">
        <f t="shared" si="122"/>
        <v>0</v>
      </c>
      <c r="AW312" s="4">
        <f t="shared" si="122"/>
        <v>0</v>
      </c>
      <c r="AX312" s="4">
        <f t="shared" si="122"/>
        <v>0</v>
      </c>
      <c r="AY312" s="4">
        <f t="shared" si="122"/>
        <v>0</v>
      </c>
      <c r="AZ312" s="4">
        <f t="shared" si="122"/>
        <v>0</v>
      </c>
      <c r="BA312" s="4">
        <f t="shared" si="122"/>
        <v>0</v>
      </c>
      <c r="BB312" s="4">
        <f t="shared" si="122"/>
        <v>0</v>
      </c>
      <c r="BC312" s="4">
        <f t="shared" si="122"/>
        <v>0</v>
      </c>
      <c r="BD312" s="4">
        <f t="shared" si="122"/>
        <v>0</v>
      </c>
      <c r="BE312" s="4">
        <f t="shared" si="122"/>
        <v>0</v>
      </c>
      <c r="BF312" s="4">
        <f t="shared" si="122"/>
        <v>0</v>
      </c>
      <c r="BG312" s="4">
        <f t="shared" si="122"/>
        <v>0</v>
      </c>
      <c r="BH312" s="4">
        <f t="shared" si="122"/>
        <v>0</v>
      </c>
      <c r="BI312" s="4">
        <f t="shared" si="122"/>
        <v>0</v>
      </c>
      <c r="BJ312" s="4">
        <f t="shared" si="122"/>
        <v>0</v>
      </c>
      <c r="BK312" s="4">
        <f t="shared" si="122"/>
        <v>0</v>
      </c>
      <c r="BL312" s="4">
        <f t="shared" si="122"/>
        <v>0</v>
      </c>
      <c r="BM312" s="4">
        <f t="shared" si="122"/>
        <v>0</v>
      </c>
      <c r="BN312" s="4">
        <f t="shared" si="122"/>
        <v>0</v>
      </c>
      <c r="BO312" s="4">
        <f t="shared" si="122"/>
        <v>0</v>
      </c>
      <c r="BP312" s="4">
        <f t="shared" si="122"/>
        <v>0</v>
      </c>
      <c r="BQ312" s="4">
        <f t="shared" si="122"/>
        <v>0</v>
      </c>
      <c r="BR312" s="4">
        <f t="shared" si="122"/>
        <v>0</v>
      </c>
      <c r="BS312" s="4">
        <f t="shared" si="122"/>
        <v>0</v>
      </c>
      <c r="BT312" s="4">
        <f t="shared" si="122"/>
        <v>0</v>
      </c>
      <c r="BU312" s="4">
        <f t="shared" si="122"/>
        <v>0</v>
      </c>
      <c r="BV312" s="4">
        <f t="shared" ref="BV312:DJ312" si="123">COUNTIF(BV262,"&lt;&gt;0")*BV218</f>
        <v>0</v>
      </c>
      <c r="BW312" s="4">
        <f t="shared" si="123"/>
        <v>0</v>
      </c>
      <c r="BX312" s="4">
        <f t="shared" si="123"/>
        <v>0</v>
      </c>
      <c r="BY312" s="4">
        <f t="shared" si="123"/>
        <v>0</v>
      </c>
      <c r="BZ312" s="4">
        <f t="shared" si="123"/>
        <v>0</v>
      </c>
      <c r="CA312" s="4">
        <f t="shared" si="123"/>
        <v>0</v>
      </c>
      <c r="CB312" s="4">
        <f t="shared" si="123"/>
        <v>0</v>
      </c>
      <c r="CC312" s="4">
        <f t="shared" si="123"/>
        <v>0</v>
      </c>
      <c r="CD312" s="4">
        <f t="shared" si="123"/>
        <v>0</v>
      </c>
      <c r="CE312" s="4">
        <f t="shared" si="123"/>
        <v>0</v>
      </c>
      <c r="CF312" s="4">
        <f t="shared" si="123"/>
        <v>0</v>
      </c>
      <c r="CG312" s="4">
        <f t="shared" si="123"/>
        <v>0</v>
      </c>
      <c r="CH312" s="4">
        <f t="shared" si="123"/>
        <v>0</v>
      </c>
      <c r="CI312" s="4">
        <f t="shared" si="123"/>
        <v>0</v>
      </c>
      <c r="CJ312" s="4">
        <f t="shared" si="123"/>
        <v>0</v>
      </c>
      <c r="CK312" s="4">
        <f t="shared" si="123"/>
        <v>0</v>
      </c>
      <c r="CL312" s="4">
        <f t="shared" si="123"/>
        <v>0</v>
      </c>
      <c r="CM312" s="4">
        <f t="shared" si="123"/>
        <v>0</v>
      </c>
      <c r="CN312" s="4">
        <f t="shared" si="123"/>
        <v>0</v>
      </c>
      <c r="CO312" s="4">
        <f t="shared" si="123"/>
        <v>0</v>
      </c>
      <c r="CP312" s="4">
        <f t="shared" si="123"/>
        <v>0</v>
      </c>
      <c r="CQ312" s="4">
        <f t="shared" si="123"/>
        <v>0</v>
      </c>
      <c r="CR312" s="4">
        <f t="shared" si="123"/>
        <v>0</v>
      </c>
      <c r="CS312" s="4">
        <f t="shared" si="123"/>
        <v>0</v>
      </c>
      <c r="CT312" s="4">
        <f t="shared" si="123"/>
        <v>0</v>
      </c>
      <c r="CU312" s="4">
        <f t="shared" si="123"/>
        <v>0</v>
      </c>
      <c r="CV312" s="4">
        <f t="shared" si="123"/>
        <v>0</v>
      </c>
      <c r="CW312" s="4">
        <f t="shared" si="123"/>
        <v>0</v>
      </c>
      <c r="CX312" s="4">
        <f t="shared" si="123"/>
        <v>0</v>
      </c>
      <c r="CY312" s="4">
        <f t="shared" si="123"/>
        <v>0</v>
      </c>
      <c r="CZ312" s="4">
        <f t="shared" si="123"/>
        <v>0</v>
      </c>
      <c r="DA312" s="4">
        <f t="shared" si="123"/>
        <v>0</v>
      </c>
      <c r="DB312" s="4">
        <f t="shared" si="123"/>
        <v>0</v>
      </c>
      <c r="DC312" s="4">
        <f t="shared" si="123"/>
        <v>0</v>
      </c>
      <c r="DD312" s="4">
        <f t="shared" si="123"/>
        <v>0</v>
      </c>
      <c r="DE312" s="4">
        <f t="shared" si="123"/>
        <v>0</v>
      </c>
      <c r="DF312" s="4">
        <f t="shared" si="123"/>
        <v>0</v>
      </c>
      <c r="DG312" s="4">
        <f t="shared" si="123"/>
        <v>0</v>
      </c>
      <c r="DH312" s="4">
        <f t="shared" si="123"/>
        <v>0</v>
      </c>
      <c r="DI312" s="4">
        <f t="shared" si="123"/>
        <v>0</v>
      </c>
      <c r="DJ312" s="4">
        <f t="shared" si="123"/>
        <v>0</v>
      </c>
    </row>
    <row r="313" spans="1:114">
      <c r="B313" t="str">
        <f t="shared" si="92"/>
        <v>Создание / реконструкция объект №16</v>
      </c>
      <c r="G313" s="7" t="s">
        <v>0</v>
      </c>
      <c r="I313" s="5">
        <f t="shared" si="93"/>
        <v>0</v>
      </c>
      <c r="J313" s="4">
        <f t="shared" ref="J313:BU313" si="124">COUNTIF(J263,"&lt;&gt;0")*J219</f>
        <v>0</v>
      </c>
      <c r="K313" s="4">
        <f t="shared" si="124"/>
        <v>0</v>
      </c>
      <c r="L313" s="4">
        <f t="shared" si="124"/>
        <v>0</v>
      </c>
      <c r="M313" s="4">
        <f t="shared" si="124"/>
        <v>0</v>
      </c>
      <c r="N313" s="4">
        <f t="shared" si="124"/>
        <v>0</v>
      </c>
      <c r="O313" s="4">
        <f t="shared" si="124"/>
        <v>0</v>
      </c>
      <c r="P313" s="4">
        <f t="shared" si="124"/>
        <v>0</v>
      </c>
      <c r="Q313" s="4">
        <f t="shared" si="124"/>
        <v>0</v>
      </c>
      <c r="R313" s="4">
        <f t="shared" si="124"/>
        <v>0</v>
      </c>
      <c r="S313" s="4">
        <f t="shared" si="124"/>
        <v>0</v>
      </c>
      <c r="T313" s="4">
        <f t="shared" si="124"/>
        <v>0</v>
      </c>
      <c r="U313" s="4">
        <f t="shared" si="124"/>
        <v>0</v>
      </c>
      <c r="V313" s="4">
        <f t="shared" si="124"/>
        <v>0</v>
      </c>
      <c r="W313" s="4">
        <f t="shared" si="124"/>
        <v>0</v>
      </c>
      <c r="X313" s="4">
        <f t="shared" si="124"/>
        <v>0</v>
      </c>
      <c r="Y313" s="4">
        <f t="shared" si="124"/>
        <v>0</v>
      </c>
      <c r="Z313" s="4">
        <f t="shared" si="124"/>
        <v>0</v>
      </c>
      <c r="AA313" s="4">
        <f t="shared" si="124"/>
        <v>0</v>
      </c>
      <c r="AB313" s="4">
        <f t="shared" si="124"/>
        <v>0</v>
      </c>
      <c r="AC313" s="4">
        <f t="shared" si="124"/>
        <v>0</v>
      </c>
      <c r="AD313" s="4">
        <f t="shared" si="124"/>
        <v>0</v>
      </c>
      <c r="AE313" s="4">
        <f t="shared" si="124"/>
        <v>0</v>
      </c>
      <c r="AF313" s="4">
        <f t="shared" si="124"/>
        <v>0</v>
      </c>
      <c r="AG313" s="4">
        <f t="shared" si="124"/>
        <v>0</v>
      </c>
      <c r="AH313" s="4">
        <f t="shared" si="124"/>
        <v>0</v>
      </c>
      <c r="AI313" s="4">
        <f t="shared" si="124"/>
        <v>0</v>
      </c>
      <c r="AJ313" s="4">
        <f t="shared" si="124"/>
        <v>0</v>
      </c>
      <c r="AK313" s="4">
        <f t="shared" si="124"/>
        <v>0</v>
      </c>
      <c r="AL313" s="4">
        <f t="shared" si="124"/>
        <v>0</v>
      </c>
      <c r="AM313" s="4">
        <f t="shared" si="124"/>
        <v>0</v>
      </c>
      <c r="AN313" s="4">
        <f t="shared" si="124"/>
        <v>0</v>
      </c>
      <c r="AO313" s="4">
        <f t="shared" si="124"/>
        <v>0</v>
      </c>
      <c r="AP313" s="4">
        <f t="shared" si="124"/>
        <v>0</v>
      </c>
      <c r="AQ313" s="4">
        <f t="shared" si="124"/>
        <v>0</v>
      </c>
      <c r="AR313" s="4">
        <f t="shared" si="124"/>
        <v>0</v>
      </c>
      <c r="AS313" s="4">
        <f t="shared" si="124"/>
        <v>0</v>
      </c>
      <c r="AT313" s="4">
        <f t="shared" si="124"/>
        <v>0</v>
      </c>
      <c r="AU313" s="4">
        <f t="shared" si="124"/>
        <v>0</v>
      </c>
      <c r="AV313" s="4">
        <f t="shared" si="124"/>
        <v>0</v>
      </c>
      <c r="AW313" s="4">
        <f t="shared" si="124"/>
        <v>0</v>
      </c>
      <c r="AX313" s="4">
        <f t="shared" si="124"/>
        <v>0</v>
      </c>
      <c r="AY313" s="4">
        <f t="shared" si="124"/>
        <v>0</v>
      </c>
      <c r="AZ313" s="4">
        <f t="shared" si="124"/>
        <v>0</v>
      </c>
      <c r="BA313" s="4">
        <f t="shared" si="124"/>
        <v>0</v>
      </c>
      <c r="BB313" s="4">
        <f t="shared" si="124"/>
        <v>0</v>
      </c>
      <c r="BC313" s="4">
        <f t="shared" si="124"/>
        <v>0</v>
      </c>
      <c r="BD313" s="4">
        <f t="shared" si="124"/>
        <v>0</v>
      </c>
      <c r="BE313" s="4">
        <f t="shared" si="124"/>
        <v>0</v>
      </c>
      <c r="BF313" s="4">
        <f t="shared" si="124"/>
        <v>0</v>
      </c>
      <c r="BG313" s="4">
        <f t="shared" si="124"/>
        <v>0</v>
      </c>
      <c r="BH313" s="4">
        <f t="shared" si="124"/>
        <v>0</v>
      </c>
      <c r="BI313" s="4">
        <f t="shared" si="124"/>
        <v>0</v>
      </c>
      <c r="BJ313" s="4">
        <f t="shared" si="124"/>
        <v>0</v>
      </c>
      <c r="BK313" s="4">
        <f t="shared" si="124"/>
        <v>0</v>
      </c>
      <c r="BL313" s="4">
        <f t="shared" si="124"/>
        <v>0</v>
      </c>
      <c r="BM313" s="4">
        <f t="shared" si="124"/>
        <v>0</v>
      </c>
      <c r="BN313" s="4">
        <f t="shared" si="124"/>
        <v>0</v>
      </c>
      <c r="BO313" s="4">
        <f t="shared" si="124"/>
        <v>0</v>
      </c>
      <c r="BP313" s="4">
        <f t="shared" si="124"/>
        <v>0</v>
      </c>
      <c r="BQ313" s="4">
        <f t="shared" si="124"/>
        <v>0</v>
      </c>
      <c r="BR313" s="4">
        <f t="shared" si="124"/>
        <v>0</v>
      </c>
      <c r="BS313" s="4">
        <f t="shared" si="124"/>
        <v>0</v>
      </c>
      <c r="BT313" s="4">
        <f t="shared" si="124"/>
        <v>0</v>
      </c>
      <c r="BU313" s="4">
        <f t="shared" si="124"/>
        <v>0</v>
      </c>
      <c r="BV313" s="4">
        <f t="shared" ref="BV313:DJ313" si="125">COUNTIF(BV263,"&lt;&gt;0")*BV219</f>
        <v>0</v>
      </c>
      <c r="BW313" s="4">
        <f t="shared" si="125"/>
        <v>0</v>
      </c>
      <c r="BX313" s="4">
        <f t="shared" si="125"/>
        <v>0</v>
      </c>
      <c r="BY313" s="4">
        <f t="shared" si="125"/>
        <v>0</v>
      </c>
      <c r="BZ313" s="4">
        <f t="shared" si="125"/>
        <v>0</v>
      </c>
      <c r="CA313" s="4">
        <f t="shared" si="125"/>
        <v>0</v>
      </c>
      <c r="CB313" s="4">
        <f t="shared" si="125"/>
        <v>0</v>
      </c>
      <c r="CC313" s="4">
        <f t="shared" si="125"/>
        <v>0</v>
      </c>
      <c r="CD313" s="4">
        <f t="shared" si="125"/>
        <v>0</v>
      </c>
      <c r="CE313" s="4">
        <f t="shared" si="125"/>
        <v>0</v>
      </c>
      <c r="CF313" s="4">
        <f t="shared" si="125"/>
        <v>0</v>
      </c>
      <c r="CG313" s="4">
        <f t="shared" si="125"/>
        <v>0</v>
      </c>
      <c r="CH313" s="4">
        <f t="shared" si="125"/>
        <v>0</v>
      </c>
      <c r="CI313" s="4">
        <f t="shared" si="125"/>
        <v>0</v>
      </c>
      <c r="CJ313" s="4">
        <f t="shared" si="125"/>
        <v>0</v>
      </c>
      <c r="CK313" s="4">
        <f t="shared" si="125"/>
        <v>0</v>
      </c>
      <c r="CL313" s="4">
        <f t="shared" si="125"/>
        <v>0</v>
      </c>
      <c r="CM313" s="4">
        <f t="shared" si="125"/>
        <v>0</v>
      </c>
      <c r="CN313" s="4">
        <f t="shared" si="125"/>
        <v>0</v>
      </c>
      <c r="CO313" s="4">
        <f t="shared" si="125"/>
        <v>0</v>
      </c>
      <c r="CP313" s="4">
        <f t="shared" si="125"/>
        <v>0</v>
      </c>
      <c r="CQ313" s="4">
        <f t="shared" si="125"/>
        <v>0</v>
      </c>
      <c r="CR313" s="4">
        <f t="shared" si="125"/>
        <v>0</v>
      </c>
      <c r="CS313" s="4">
        <f t="shared" si="125"/>
        <v>0</v>
      </c>
      <c r="CT313" s="4">
        <f t="shared" si="125"/>
        <v>0</v>
      </c>
      <c r="CU313" s="4">
        <f t="shared" si="125"/>
        <v>0</v>
      </c>
      <c r="CV313" s="4">
        <f t="shared" si="125"/>
        <v>0</v>
      </c>
      <c r="CW313" s="4">
        <f t="shared" si="125"/>
        <v>0</v>
      </c>
      <c r="CX313" s="4">
        <f t="shared" si="125"/>
        <v>0</v>
      </c>
      <c r="CY313" s="4">
        <f t="shared" si="125"/>
        <v>0</v>
      </c>
      <c r="CZ313" s="4">
        <f t="shared" si="125"/>
        <v>0</v>
      </c>
      <c r="DA313" s="4">
        <f t="shared" si="125"/>
        <v>0</v>
      </c>
      <c r="DB313" s="4">
        <f t="shared" si="125"/>
        <v>0</v>
      </c>
      <c r="DC313" s="4">
        <f t="shared" si="125"/>
        <v>0</v>
      </c>
      <c r="DD313" s="4">
        <f t="shared" si="125"/>
        <v>0</v>
      </c>
      <c r="DE313" s="4">
        <f t="shared" si="125"/>
        <v>0</v>
      </c>
      <c r="DF313" s="4">
        <f t="shared" si="125"/>
        <v>0</v>
      </c>
      <c r="DG313" s="4">
        <f t="shared" si="125"/>
        <v>0</v>
      </c>
      <c r="DH313" s="4">
        <f t="shared" si="125"/>
        <v>0</v>
      </c>
      <c r="DI313" s="4">
        <f t="shared" si="125"/>
        <v>0</v>
      </c>
      <c r="DJ313" s="4">
        <f t="shared" si="125"/>
        <v>0</v>
      </c>
    </row>
    <row r="314" spans="1:114">
      <c r="B314" t="str">
        <f t="shared" si="92"/>
        <v>Создание / реконструкция объект №17</v>
      </c>
      <c r="G314" s="7" t="s">
        <v>0</v>
      </c>
      <c r="I314" s="5">
        <f t="shared" si="93"/>
        <v>0</v>
      </c>
      <c r="J314" s="4">
        <f t="shared" ref="J314:BU314" si="126">COUNTIF(J264,"&lt;&gt;0")*J220</f>
        <v>0</v>
      </c>
      <c r="K314" s="4">
        <f t="shared" si="126"/>
        <v>0</v>
      </c>
      <c r="L314" s="4">
        <f t="shared" si="126"/>
        <v>0</v>
      </c>
      <c r="M314" s="4">
        <f t="shared" si="126"/>
        <v>0</v>
      </c>
      <c r="N314" s="4">
        <f t="shared" si="126"/>
        <v>0</v>
      </c>
      <c r="O314" s="4">
        <f t="shared" si="126"/>
        <v>0</v>
      </c>
      <c r="P314" s="4">
        <f t="shared" si="126"/>
        <v>0</v>
      </c>
      <c r="Q314" s="4">
        <f t="shared" si="126"/>
        <v>0</v>
      </c>
      <c r="R314" s="4">
        <f t="shared" si="126"/>
        <v>0</v>
      </c>
      <c r="S314" s="4">
        <f t="shared" si="126"/>
        <v>0</v>
      </c>
      <c r="T314" s="4">
        <f t="shared" si="126"/>
        <v>0</v>
      </c>
      <c r="U314" s="4">
        <f t="shared" si="126"/>
        <v>0</v>
      </c>
      <c r="V314" s="4">
        <f t="shared" si="126"/>
        <v>0</v>
      </c>
      <c r="W314" s="4">
        <f t="shared" si="126"/>
        <v>0</v>
      </c>
      <c r="X314" s="4">
        <f t="shared" si="126"/>
        <v>0</v>
      </c>
      <c r="Y314" s="4">
        <f t="shared" si="126"/>
        <v>0</v>
      </c>
      <c r="Z314" s="4">
        <f t="shared" si="126"/>
        <v>0</v>
      </c>
      <c r="AA314" s="4">
        <f t="shared" si="126"/>
        <v>0</v>
      </c>
      <c r="AB314" s="4">
        <f t="shared" si="126"/>
        <v>0</v>
      </c>
      <c r="AC314" s="4">
        <f t="shared" si="126"/>
        <v>0</v>
      </c>
      <c r="AD314" s="4">
        <f t="shared" si="126"/>
        <v>0</v>
      </c>
      <c r="AE314" s="4">
        <f t="shared" si="126"/>
        <v>0</v>
      </c>
      <c r="AF314" s="4">
        <f t="shared" si="126"/>
        <v>0</v>
      </c>
      <c r="AG314" s="4">
        <f t="shared" si="126"/>
        <v>0</v>
      </c>
      <c r="AH314" s="4">
        <f t="shared" si="126"/>
        <v>0</v>
      </c>
      <c r="AI314" s="4">
        <f t="shared" si="126"/>
        <v>0</v>
      </c>
      <c r="AJ314" s="4">
        <f t="shared" si="126"/>
        <v>0</v>
      </c>
      <c r="AK314" s="4">
        <f t="shared" si="126"/>
        <v>0</v>
      </c>
      <c r="AL314" s="4">
        <f t="shared" si="126"/>
        <v>0</v>
      </c>
      <c r="AM314" s="4">
        <f t="shared" si="126"/>
        <v>0</v>
      </c>
      <c r="AN314" s="4">
        <f t="shared" si="126"/>
        <v>0</v>
      </c>
      <c r="AO314" s="4">
        <f t="shared" si="126"/>
        <v>0</v>
      </c>
      <c r="AP314" s="4">
        <f t="shared" si="126"/>
        <v>0</v>
      </c>
      <c r="AQ314" s="4">
        <f t="shared" si="126"/>
        <v>0</v>
      </c>
      <c r="AR314" s="4">
        <f t="shared" si="126"/>
        <v>0</v>
      </c>
      <c r="AS314" s="4">
        <f t="shared" si="126"/>
        <v>0</v>
      </c>
      <c r="AT314" s="4">
        <f t="shared" si="126"/>
        <v>0</v>
      </c>
      <c r="AU314" s="4">
        <f t="shared" si="126"/>
        <v>0</v>
      </c>
      <c r="AV314" s="4">
        <f t="shared" si="126"/>
        <v>0</v>
      </c>
      <c r="AW314" s="4">
        <f t="shared" si="126"/>
        <v>0</v>
      </c>
      <c r="AX314" s="4">
        <f t="shared" si="126"/>
        <v>0</v>
      </c>
      <c r="AY314" s="4">
        <f t="shared" si="126"/>
        <v>0</v>
      </c>
      <c r="AZ314" s="4">
        <f t="shared" si="126"/>
        <v>0</v>
      </c>
      <c r="BA314" s="4">
        <f t="shared" si="126"/>
        <v>0</v>
      </c>
      <c r="BB314" s="4">
        <f t="shared" si="126"/>
        <v>0</v>
      </c>
      <c r="BC314" s="4">
        <f t="shared" si="126"/>
        <v>0</v>
      </c>
      <c r="BD314" s="4">
        <f t="shared" si="126"/>
        <v>0</v>
      </c>
      <c r="BE314" s="4">
        <f t="shared" si="126"/>
        <v>0</v>
      </c>
      <c r="BF314" s="4">
        <f t="shared" si="126"/>
        <v>0</v>
      </c>
      <c r="BG314" s="4">
        <f t="shared" si="126"/>
        <v>0</v>
      </c>
      <c r="BH314" s="4">
        <f t="shared" si="126"/>
        <v>0</v>
      </c>
      <c r="BI314" s="4">
        <f t="shared" si="126"/>
        <v>0</v>
      </c>
      <c r="BJ314" s="4">
        <f t="shared" si="126"/>
        <v>0</v>
      </c>
      <c r="BK314" s="4">
        <f t="shared" si="126"/>
        <v>0</v>
      </c>
      <c r="BL314" s="4">
        <f t="shared" si="126"/>
        <v>0</v>
      </c>
      <c r="BM314" s="4">
        <f t="shared" si="126"/>
        <v>0</v>
      </c>
      <c r="BN314" s="4">
        <f t="shared" si="126"/>
        <v>0</v>
      </c>
      <c r="BO314" s="4">
        <f t="shared" si="126"/>
        <v>0</v>
      </c>
      <c r="BP314" s="4">
        <f t="shared" si="126"/>
        <v>0</v>
      </c>
      <c r="BQ314" s="4">
        <f t="shared" si="126"/>
        <v>0</v>
      </c>
      <c r="BR314" s="4">
        <f t="shared" si="126"/>
        <v>0</v>
      </c>
      <c r="BS314" s="4">
        <f t="shared" si="126"/>
        <v>0</v>
      </c>
      <c r="BT314" s="4">
        <f t="shared" si="126"/>
        <v>0</v>
      </c>
      <c r="BU314" s="4">
        <f t="shared" si="126"/>
        <v>0</v>
      </c>
      <c r="BV314" s="4">
        <f t="shared" ref="BV314:DJ314" si="127">COUNTIF(BV264,"&lt;&gt;0")*BV220</f>
        <v>0</v>
      </c>
      <c r="BW314" s="4">
        <f t="shared" si="127"/>
        <v>0</v>
      </c>
      <c r="BX314" s="4">
        <f t="shared" si="127"/>
        <v>0</v>
      </c>
      <c r="BY314" s="4">
        <f t="shared" si="127"/>
        <v>0</v>
      </c>
      <c r="BZ314" s="4">
        <f t="shared" si="127"/>
        <v>0</v>
      </c>
      <c r="CA314" s="4">
        <f t="shared" si="127"/>
        <v>0</v>
      </c>
      <c r="CB314" s="4">
        <f t="shared" si="127"/>
        <v>0</v>
      </c>
      <c r="CC314" s="4">
        <f t="shared" si="127"/>
        <v>0</v>
      </c>
      <c r="CD314" s="4">
        <f t="shared" si="127"/>
        <v>0</v>
      </c>
      <c r="CE314" s="4">
        <f t="shared" si="127"/>
        <v>0</v>
      </c>
      <c r="CF314" s="4">
        <f t="shared" si="127"/>
        <v>0</v>
      </c>
      <c r="CG314" s="4">
        <f t="shared" si="127"/>
        <v>0</v>
      </c>
      <c r="CH314" s="4">
        <f t="shared" si="127"/>
        <v>0</v>
      </c>
      <c r="CI314" s="4">
        <f t="shared" si="127"/>
        <v>0</v>
      </c>
      <c r="CJ314" s="4">
        <f t="shared" si="127"/>
        <v>0</v>
      </c>
      <c r="CK314" s="4">
        <f t="shared" si="127"/>
        <v>0</v>
      </c>
      <c r="CL314" s="4">
        <f t="shared" si="127"/>
        <v>0</v>
      </c>
      <c r="CM314" s="4">
        <f t="shared" si="127"/>
        <v>0</v>
      </c>
      <c r="CN314" s="4">
        <f t="shared" si="127"/>
        <v>0</v>
      </c>
      <c r="CO314" s="4">
        <f t="shared" si="127"/>
        <v>0</v>
      </c>
      <c r="CP314" s="4">
        <f t="shared" si="127"/>
        <v>0</v>
      </c>
      <c r="CQ314" s="4">
        <f t="shared" si="127"/>
        <v>0</v>
      </c>
      <c r="CR314" s="4">
        <f t="shared" si="127"/>
        <v>0</v>
      </c>
      <c r="CS314" s="4">
        <f t="shared" si="127"/>
        <v>0</v>
      </c>
      <c r="CT314" s="4">
        <f t="shared" si="127"/>
        <v>0</v>
      </c>
      <c r="CU314" s="4">
        <f t="shared" si="127"/>
        <v>0</v>
      </c>
      <c r="CV314" s="4">
        <f t="shared" si="127"/>
        <v>0</v>
      </c>
      <c r="CW314" s="4">
        <f t="shared" si="127"/>
        <v>0</v>
      </c>
      <c r="CX314" s="4">
        <f t="shared" si="127"/>
        <v>0</v>
      </c>
      <c r="CY314" s="4">
        <f t="shared" si="127"/>
        <v>0</v>
      </c>
      <c r="CZ314" s="4">
        <f t="shared" si="127"/>
        <v>0</v>
      </c>
      <c r="DA314" s="4">
        <f t="shared" si="127"/>
        <v>0</v>
      </c>
      <c r="DB314" s="4">
        <f t="shared" si="127"/>
        <v>0</v>
      </c>
      <c r="DC314" s="4">
        <f t="shared" si="127"/>
        <v>0</v>
      </c>
      <c r="DD314" s="4">
        <f t="shared" si="127"/>
        <v>0</v>
      </c>
      <c r="DE314" s="4">
        <f t="shared" si="127"/>
        <v>0</v>
      </c>
      <c r="DF314" s="4">
        <f t="shared" si="127"/>
        <v>0</v>
      </c>
      <c r="DG314" s="4">
        <f t="shared" si="127"/>
        <v>0</v>
      </c>
      <c r="DH314" s="4">
        <f t="shared" si="127"/>
        <v>0</v>
      </c>
      <c r="DI314" s="4">
        <f t="shared" si="127"/>
        <v>0</v>
      </c>
      <c r="DJ314" s="4">
        <f t="shared" si="127"/>
        <v>0</v>
      </c>
    </row>
    <row r="315" spans="1:114">
      <c r="B315" t="str">
        <f t="shared" si="92"/>
        <v>Создание / реконструкция объект №18</v>
      </c>
      <c r="G315" s="7" t="s">
        <v>0</v>
      </c>
      <c r="I315" s="5">
        <f t="shared" si="93"/>
        <v>0</v>
      </c>
      <c r="J315" s="4">
        <f t="shared" ref="J315:BU315" si="128">COUNTIF(J265,"&lt;&gt;0")*J221</f>
        <v>0</v>
      </c>
      <c r="K315" s="4">
        <f t="shared" si="128"/>
        <v>0</v>
      </c>
      <c r="L315" s="4">
        <f t="shared" si="128"/>
        <v>0</v>
      </c>
      <c r="M315" s="4">
        <f t="shared" si="128"/>
        <v>0</v>
      </c>
      <c r="N315" s="4">
        <f t="shared" si="128"/>
        <v>0</v>
      </c>
      <c r="O315" s="4">
        <f t="shared" si="128"/>
        <v>0</v>
      </c>
      <c r="P315" s="4">
        <f t="shared" si="128"/>
        <v>0</v>
      </c>
      <c r="Q315" s="4">
        <f t="shared" si="128"/>
        <v>0</v>
      </c>
      <c r="R315" s="4">
        <f t="shared" si="128"/>
        <v>0</v>
      </c>
      <c r="S315" s="4">
        <f t="shared" si="128"/>
        <v>0</v>
      </c>
      <c r="T315" s="4">
        <f t="shared" si="128"/>
        <v>0</v>
      </c>
      <c r="U315" s="4">
        <f t="shared" si="128"/>
        <v>0</v>
      </c>
      <c r="V315" s="4">
        <f t="shared" si="128"/>
        <v>0</v>
      </c>
      <c r="W315" s="4">
        <f t="shared" si="128"/>
        <v>0</v>
      </c>
      <c r="X315" s="4">
        <f t="shared" si="128"/>
        <v>0</v>
      </c>
      <c r="Y315" s="4">
        <f t="shared" si="128"/>
        <v>0</v>
      </c>
      <c r="Z315" s="4">
        <f t="shared" si="128"/>
        <v>0</v>
      </c>
      <c r="AA315" s="4">
        <f t="shared" si="128"/>
        <v>0</v>
      </c>
      <c r="AB315" s="4">
        <f t="shared" si="128"/>
        <v>0</v>
      </c>
      <c r="AC315" s="4">
        <f t="shared" si="128"/>
        <v>0</v>
      </c>
      <c r="AD315" s="4">
        <f t="shared" si="128"/>
        <v>0</v>
      </c>
      <c r="AE315" s="4">
        <f t="shared" si="128"/>
        <v>0</v>
      </c>
      <c r="AF315" s="4">
        <f t="shared" si="128"/>
        <v>0</v>
      </c>
      <c r="AG315" s="4">
        <f t="shared" si="128"/>
        <v>0</v>
      </c>
      <c r="AH315" s="4">
        <f t="shared" si="128"/>
        <v>0</v>
      </c>
      <c r="AI315" s="4">
        <f t="shared" si="128"/>
        <v>0</v>
      </c>
      <c r="AJ315" s="4">
        <f t="shared" si="128"/>
        <v>0</v>
      </c>
      <c r="AK315" s="4">
        <f t="shared" si="128"/>
        <v>0</v>
      </c>
      <c r="AL315" s="4">
        <f t="shared" si="128"/>
        <v>0</v>
      </c>
      <c r="AM315" s="4">
        <f t="shared" si="128"/>
        <v>0</v>
      </c>
      <c r="AN315" s="4">
        <f t="shared" si="128"/>
        <v>0</v>
      </c>
      <c r="AO315" s="4">
        <f t="shared" si="128"/>
        <v>0</v>
      </c>
      <c r="AP315" s="4">
        <f t="shared" si="128"/>
        <v>0</v>
      </c>
      <c r="AQ315" s="4">
        <f t="shared" si="128"/>
        <v>0</v>
      </c>
      <c r="AR315" s="4">
        <f t="shared" si="128"/>
        <v>0</v>
      </c>
      <c r="AS315" s="4">
        <f t="shared" si="128"/>
        <v>0</v>
      </c>
      <c r="AT315" s="4">
        <f t="shared" si="128"/>
        <v>0</v>
      </c>
      <c r="AU315" s="4">
        <f t="shared" si="128"/>
        <v>0</v>
      </c>
      <c r="AV315" s="4">
        <f t="shared" si="128"/>
        <v>0</v>
      </c>
      <c r="AW315" s="4">
        <f t="shared" si="128"/>
        <v>0</v>
      </c>
      <c r="AX315" s="4">
        <f t="shared" si="128"/>
        <v>0</v>
      </c>
      <c r="AY315" s="4">
        <f t="shared" si="128"/>
        <v>0</v>
      </c>
      <c r="AZ315" s="4">
        <f t="shared" si="128"/>
        <v>0</v>
      </c>
      <c r="BA315" s="4">
        <f t="shared" si="128"/>
        <v>0</v>
      </c>
      <c r="BB315" s="4">
        <f t="shared" si="128"/>
        <v>0</v>
      </c>
      <c r="BC315" s="4">
        <f t="shared" si="128"/>
        <v>0</v>
      </c>
      <c r="BD315" s="4">
        <f t="shared" si="128"/>
        <v>0</v>
      </c>
      <c r="BE315" s="4">
        <f t="shared" si="128"/>
        <v>0</v>
      </c>
      <c r="BF315" s="4">
        <f t="shared" si="128"/>
        <v>0</v>
      </c>
      <c r="BG315" s="4">
        <f t="shared" si="128"/>
        <v>0</v>
      </c>
      <c r="BH315" s="4">
        <f t="shared" si="128"/>
        <v>0</v>
      </c>
      <c r="BI315" s="4">
        <f t="shared" si="128"/>
        <v>0</v>
      </c>
      <c r="BJ315" s="4">
        <f t="shared" si="128"/>
        <v>0</v>
      </c>
      <c r="BK315" s="4">
        <f t="shared" si="128"/>
        <v>0</v>
      </c>
      <c r="BL315" s="4">
        <f t="shared" si="128"/>
        <v>0</v>
      </c>
      <c r="BM315" s="4">
        <f t="shared" si="128"/>
        <v>0</v>
      </c>
      <c r="BN315" s="4">
        <f t="shared" si="128"/>
        <v>0</v>
      </c>
      <c r="BO315" s="4">
        <f t="shared" si="128"/>
        <v>0</v>
      </c>
      <c r="BP315" s="4">
        <f t="shared" si="128"/>
        <v>0</v>
      </c>
      <c r="BQ315" s="4">
        <f t="shared" si="128"/>
        <v>0</v>
      </c>
      <c r="BR315" s="4">
        <f t="shared" si="128"/>
        <v>0</v>
      </c>
      <c r="BS315" s="4">
        <f t="shared" si="128"/>
        <v>0</v>
      </c>
      <c r="BT315" s="4">
        <f t="shared" si="128"/>
        <v>0</v>
      </c>
      <c r="BU315" s="4">
        <f t="shared" si="128"/>
        <v>0</v>
      </c>
      <c r="BV315" s="4">
        <f t="shared" ref="BV315:DJ315" si="129">COUNTIF(BV265,"&lt;&gt;0")*BV221</f>
        <v>0</v>
      </c>
      <c r="BW315" s="4">
        <f t="shared" si="129"/>
        <v>0</v>
      </c>
      <c r="BX315" s="4">
        <f t="shared" si="129"/>
        <v>0</v>
      </c>
      <c r="BY315" s="4">
        <f t="shared" si="129"/>
        <v>0</v>
      </c>
      <c r="BZ315" s="4">
        <f t="shared" si="129"/>
        <v>0</v>
      </c>
      <c r="CA315" s="4">
        <f t="shared" si="129"/>
        <v>0</v>
      </c>
      <c r="CB315" s="4">
        <f t="shared" si="129"/>
        <v>0</v>
      </c>
      <c r="CC315" s="4">
        <f t="shared" si="129"/>
        <v>0</v>
      </c>
      <c r="CD315" s="4">
        <f t="shared" si="129"/>
        <v>0</v>
      </c>
      <c r="CE315" s="4">
        <f t="shared" si="129"/>
        <v>0</v>
      </c>
      <c r="CF315" s="4">
        <f t="shared" si="129"/>
        <v>0</v>
      </c>
      <c r="CG315" s="4">
        <f t="shared" si="129"/>
        <v>0</v>
      </c>
      <c r="CH315" s="4">
        <f t="shared" si="129"/>
        <v>0</v>
      </c>
      <c r="CI315" s="4">
        <f t="shared" si="129"/>
        <v>0</v>
      </c>
      <c r="CJ315" s="4">
        <f t="shared" si="129"/>
        <v>0</v>
      </c>
      <c r="CK315" s="4">
        <f t="shared" si="129"/>
        <v>0</v>
      </c>
      <c r="CL315" s="4">
        <f t="shared" si="129"/>
        <v>0</v>
      </c>
      <c r="CM315" s="4">
        <f t="shared" si="129"/>
        <v>0</v>
      </c>
      <c r="CN315" s="4">
        <f t="shared" si="129"/>
        <v>0</v>
      </c>
      <c r="CO315" s="4">
        <f t="shared" si="129"/>
        <v>0</v>
      </c>
      <c r="CP315" s="4">
        <f t="shared" si="129"/>
        <v>0</v>
      </c>
      <c r="CQ315" s="4">
        <f t="shared" si="129"/>
        <v>0</v>
      </c>
      <c r="CR315" s="4">
        <f t="shared" si="129"/>
        <v>0</v>
      </c>
      <c r="CS315" s="4">
        <f t="shared" si="129"/>
        <v>0</v>
      </c>
      <c r="CT315" s="4">
        <f t="shared" si="129"/>
        <v>0</v>
      </c>
      <c r="CU315" s="4">
        <f t="shared" si="129"/>
        <v>0</v>
      </c>
      <c r="CV315" s="4">
        <f t="shared" si="129"/>
        <v>0</v>
      </c>
      <c r="CW315" s="4">
        <f t="shared" si="129"/>
        <v>0</v>
      </c>
      <c r="CX315" s="4">
        <f t="shared" si="129"/>
        <v>0</v>
      </c>
      <c r="CY315" s="4">
        <f t="shared" si="129"/>
        <v>0</v>
      </c>
      <c r="CZ315" s="4">
        <f t="shared" si="129"/>
        <v>0</v>
      </c>
      <c r="DA315" s="4">
        <f t="shared" si="129"/>
        <v>0</v>
      </c>
      <c r="DB315" s="4">
        <f t="shared" si="129"/>
        <v>0</v>
      </c>
      <c r="DC315" s="4">
        <f t="shared" si="129"/>
        <v>0</v>
      </c>
      <c r="DD315" s="4">
        <f t="shared" si="129"/>
        <v>0</v>
      </c>
      <c r="DE315" s="4">
        <f t="shared" si="129"/>
        <v>0</v>
      </c>
      <c r="DF315" s="4">
        <f t="shared" si="129"/>
        <v>0</v>
      </c>
      <c r="DG315" s="4">
        <f t="shared" si="129"/>
        <v>0</v>
      </c>
      <c r="DH315" s="4">
        <f t="shared" si="129"/>
        <v>0</v>
      </c>
      <c r="DI315" s="4">
        <f t="shared" si="129"/>
        <v>0</v>
      </c>
      <c r="DJ315" s="4">
        <f t="shared" si="129"/>
        <v>0</v>
      </c>
    </row>
    <row r="316" spans="1:114">
      <c r="B316" t="str">
        <f t="shared" si="92"/>
        <v>Создание / реконструкция объект №19</v>
      </c>
      <c r="G316" s="7" t="s">
        <v>0</v>
      </c>
      <c r="I316" s="5">
        <f t="shared" si="93"/>
        <v>0</v>
      </c>
      <c r="J316" s="4">
        <f t="shared" ref="J316:BU316" si="130">COUNTIF(J266,"&lt;&gt;0")*J222</f>
        <v>0</v>
      </c>
      <c r="K316" s="4">
        <f t="shared" si="130"/>
        <v>0</v>
      </c>
      <c r="L316" s="4">
        <f t="shared" si="130"/>
        <v>0</v>
      </c>
      <c r="M316" s="4">
        <f t="shared" si="130"/>
        <v>0</v>
      </c>
      <c r="N316" s="4">
        <f t="shared" si="130"/>
        <v>0</v>
      </c>
      <c r="O316" s="4">
        <f t="shared" si="130"/>
        <v>0</v>
      </c>
      <c r="P316" s="4">
        <f t="shared" si="130"/>
        <v>0</v>
      </c>
      <c r="Q316" s="4">
        <f t="shared" si="130"/>
        <v>0</v>
      </c>
      <c r="R316" s="4">
        <f t="shared" si="130"/>
        <v>0</v>
      </c>
      <c r="S316" s="4">
        <f t="shared" si="130"/>
        <v>0</v>
      </c>
      <c r="T316" s="4">
        <f t="shared" si="130"/>
        <v>0</v>
      </c>
      <c r="U316" s="4">
        <f t="shared" si="130"/>
        <v>0</v>
      </c>
      <c r="V316" s="4">
        <f t="shared" si="130"/>
        <v>0</v>
      </c>
      <c r="W316" s="4">
        <f t="shared" si="130"/>
        <v>0</v>
      </c>
      <c r="X316" s="4">
        <f t="shared" si="130"/>
        <v>0</v>
      </c>
      <c r="Y316" s="4">
        <f t="shared" si="130"/>
        <v>0</v>
      </c>
      <c r="Z316" s="4">
        <f t="shared" si="130"/>
        <v>0</v>
      </c>
      <c r="AA316" s="4">
        <f t="shared" si="130"/>
        <v>0</v>
      </c>
      <c r="AB316" s="4">
        <f t="shared" si="130"/>
        <v>0</v>
      </c>
      <c r="AC316" s="4">
        <f t="shared" si="130"/>
        <v>0</v>
      </c>
      <c r="AD316" s="4">
        <f t="shared" si="130"/>
        <v>0</v>
      </c>
      <c r="AE316" s="4">
        <f t="shared" si="130"/>
        <v>0</v>
      </c>
      <c r="AF316" s="4">
        <f t="shared" si="130"/>
        <v>0</v>
      </c>
      <c r="AG316" s="4">
        <f t="shared" si="130"/>
        <v>0</v>
      </c>
      <c r="AH316" s="4">
        <f t="shared" si="130"/>
        <v>0</v>
      </c>
      <c r="AI316" s="4">
        <f t="shared" si="130"/>
        <v>0</v>
      </c>
      <c r="AJ316" s="4">
        <f t="shared" si="130"/>
        <v>0</v>
      </c>
      <c r="AK316" s="4">
        <f t="shared" si="130"/>
        <v>0</v>
      </c>
      <c r="AL316" s="4">
        <f t="shared" si="130"/>
        <v>0</v>
      </c>
      <c r="AM316" s="4">
        <f t="shared" si="130"/>
        <v>0</v>
      </c>
      <c r="AN316" s="4">
        <f t="shared" si="130"/>
        <v>0</v>
      </c>
      <c r="AO316" s="4">
        <f t="shared" si="130"/>
        <v>0</v>
      </c>
      <c r="AP316" s="4">
        <f t="shared" si="130"/>
        <v>0</v>
      </c>
      <c r="AQ316" s="4">
        <f t="shared" si="130"/>
        <v>0</v>
      </c>
      <c r="AR316" s="4">
        <f t="shared" si="130"/>
        <v>0</v>
      </c>
      <c r="AS316" s="4">
        <f t="shared" si="130"/>
        <v>0</v>
      </c>
      <c r="AT316" s="4">
        <f t="shared" si="130"/>
        <v>0</v>
      </c>
      <c r="AU316" s="4">
        <f t="shared" si="130"/>
        <v>0</v>
      </c>
      <c r="AV316" s="4">
        <f t="shared" si="130"/>
        <v>0</v>
      </c>
      <c r="AW316" s="4">
        <f t="shared" si="130"/>
        <v>0</v>
      </c>
      <c r="AX316" s="4">
        <f t="shared" si="130"/>
        <v>0</v>
      </c>
      <c r="AY316" s="4">
        <f t="shared" si="130"/>
        <v>0</v>
      </c>
      <c r="AZ316" s="4">
        <f t="shared" si="130"/>
        <v>0</v>
      </c>
      <c r="BA316" s="4">
        <f t="shared" si="130"/>
        <v>0</v>
      </c>
      <c r="BB316" s="4">
        <f t="shared" si="130"/>
        <v>0</v>
      </c>
      <c r="BC316" s="4">
        <f t="shared" si="130"/>
        <v>0</v>
      </c>
      <c r="BD316" s="4">
        <f t="shared" si="130"/>
        <v>0</v>
      </c>
      <c r="BE316" s="4">
        <f t="shared" si="130"/>
        <v>0</v>
      </c>
      <c r="BF316" s="4">
        <f t="shared" si="130"/>
        <v>0</v>
      </c>
      <c r="BG316" s="4">
        <f t="shared" si="130"/>
        <v>0</v>
      </c>
      <c r="BH316" s="4">
        <f t="shared" si="130"/>
        <v>0</v>
      </c>
      <c r="BI316" s="4">
        <f t="shared" si="130"/>
        <v>0</v>
      </c>
      <c r="BJ316" s="4">
        <f t="shared" si="130"/>
        <v>0</v>
      </c>
      <c r="BK316" s="4">
        <f t="shared" si="130"/>
        <v>0</v>
      </c>
      <c r="BL316" s="4">
        <f t="shared" si="130"/>
        <v>0</v>
      </c>
      <c r="BM316" s="4">
        <f t="shared" si="130"/>
        <v>0</v>
      </c>
      <c r="BN316" s="4">
        <f t="shared" si="130"/>
        <v>0</v>
      </c>
      <c r="BO316" s="4">
        <f t="shared" si="130"/>
        <v>0</v>
      </c>
      <c r="BP316" s="4">
        <f t="shared" si="130"/>
        <v>0</v>
      </c>
      <c r="BQ316" s="4">
        <f t="shared" si="130"/>
        <v>0</v>
      </c>
      <c r="BR316" s="4">
        <f t="shared" si="130"/>
        <v>0</v>
      </c>
      <c r="BS316" s="4">
        <f t="shared" si="130"/>
        <v>0</v>
      </c>
      <c r="BT316" s="4">
        <f t="shared" si="130"/>
        <v>0</v>
      </c>
      <c r="BU316" s="4">
        <f t="shared" si="130"/>
        <v>0</v>
      </c>
      <c r="BV316" s="4">
        <f t="shared" ref="BV316:DJ316" si="131">COUNTIF(BV266,"&lt;&gt;0")*BV222</f>
        <v>0</v>
      </c>
      <c r="BW316" s="4">
        <f t="shared" si="131"/>
        <v>0</v>
      </c>
      <c r="BX316" s="4">
        <f t="shared" si="131"/>
        <v>0</v>
      </c>
      <c r="BY316" s="4">
        <f t="shared" si="131"/>
        <v>0</v>
      </c>
      <c r="BZ316" s="4">
        <f t="shared" si="131"/>
        <v>0</v>
      </c>
      <c r="CA316" s="4">
        <f t="shared" si="131"/>
        <v>0</v>
      </c>
      <c r="CB316" s="4">
        <f t="shared" si="131"/>
        <v>0</v>
      </c>
      <c r="CC316" s="4">
        <f t="shared" si="131"/>
        <v>0</v>
      </c>
      <c r="CD316" s="4">
        <f t="shared" si="131"/>
        <v>0</v>
      </c>
      <c r="CE316" s="4">
        <f t="shared" si="131"/>
        <v>0</v>
      </c>
      <c r="CF316" s="4">
        <f t="shared" si="131"/>
        <v>0</v>
      </c>
      <c r="CG316" s="4">
        <f t="shared" si="131"/>
        <v>0</v>
      </c>
      <c r="CH316" s="4">
        <f t="shared" si="131"/>
        <v>0</v>
      </c>
      <c r="CI316" s="4">
        <f t="shared" si="131"/>
        <v>0</v>
      </c>
      <c r="CJ316" s="4">
        <f t="shared" si="131"/>
        <v>0</v>
      </c>
      <c r="CK316" s="4">
        <f t="shared" si="131"/>
        <v>0</v>
      </c>
      <c r="CL316" s="4">
        <f t="shared" si="131"/>
        <v>0</v>
      </c>
      <c r="CM316" s="4">
        <f t="shared" si="131"/>
        <v>0</v>
      </c>
      <c r="CN316" s="4">
        <f t="shared" si="131"/>
        <v>0</v>
      </c>
      <c r="CO316" s="4">
        <f t="shared" si="131"/>
        <v>0</v>
      </c>
      <c r="CP316" s="4">
        <f t="shared" si="131"/>
        <v>0</v>
      </c>
      <c r="CQ316" s="4">
        <f t="shared" si="131"/>
        <v>0</v>
      </c>
      <c r="CR316" s="4">
        <f t="shared" si="131"/>
        <v>0</v>
      </c>
      <c r="CS316" s="4">
        <f t="shared" si="131"/>
        <v>0</v>
      </c>
      <c r="CT316" s="4">
        <f t="shared" si="131"/>
        <v>0</v>
      </c>
      <c r="CU316" s="4">
        <f t="shared" si="131"/>
        <v>0</v>
      </c>
      <c r="CV316" s="4">
        <f t="shared" si="131"/>
        <v>0</v>
      </c>
      <c r="CW316" s="4">
        <f t="shared" si="131"/>
        <v>0</v>
      </c>
      <c r="CX316" s="4">
        <f t="shared" si="131"/>
        <v>0</v>
      </c>
      <c r="CY316" s="4">
        <f t="shared" si="131"/>
        <v>0</v>
      </c>
      <c r="CZ316" s="4">
        <f t="shared" si="131"/>
        <v>0</v>
      </c>
      <c r="DA316" s="4">
        <f t="shared" si="131"/>
        <v>0</v>
      </c>
      <c r="DB316" s="4">
        <f t="shared" si="131"/>
        <v>0</v>
      </c>
      <c r="DC316" s="4">
        <f t="shared" si="131"/>
        <v>0</v>
      </c>
      <c r="DD316" s="4">
        <f t="shared" si="131"/>
        <v>0</v>
      </c>
      <c r="DE316" s="4">
        <f t="shared" si="131"/>
        <v>0</v>
      </c>
      <c r="DF316" s="4">
        <f t="shared" si="131"/>
        <v>0</v>
      </c>
      <c r="DG316" s="4">
        <f t="shared" si="131"/>
        <v>0</v>
      </c>
      <c r="DH316" s="4">
        <f t="shared" si="131"/>
        <v>0</v>
      </c>
      <c r="DI316" s="4">
        <f t="shared" si="131"/>
        <v>0</v>
      </c>
      <c r="DJ316" s="4">
        <f t="shared" si="131"/>
        <v>0</v>
      </c>
    </row>
    <row r="317" spans="1:114">
      <c r="B317" t="str">
        <f t="shared" si="92"/>
        <v>Создание / реконструкция объект №20</v>
      </c>
      <c r="G317" s="7" t="s">
        <v>0</v>
      </c>
      <c r="I317" s="5">
        <f t="shared" si="93"/>
        <v>0</v>
      </c>
      <c r="J317" s="4">
        <f t="shared" ref="J317:BU317" si="132">COUNTIF(J267,"&lt;&gt;0")*J223</f>
        <v>0</v>
      </c>
      <c r="K317" s="4">
        <f t="shared" si="132"/>
        <v>0</v>
      </c>
      <c r="L317" s="4">
        <f t="shared" si="132"/>
        <v>0</v>
      </c>
      <c r="M317" s="4">
        <f t="shared" si="132"/>
        <v>0</v>
      </c>
      <c r="N317" s="4">
        <f t="shared" si="132"/>
        <v>0</v>
      </c>
      <c r="O317" s="4">
        <f t="shared" si="132"/>
        <v>0</v>
      </c>
      <c r="P317" s="4">
        <f t="shared" si="132"/>
        <v>0</v>
      </c>
      <c r="Q317" s="4">
        <f t="shared" si="132"/>
        <v>0</v>
      </c>
      <c r="R317" s="4">
        <f t="shared" si="132"/>
        <v>0</v>
      </c>
      <c r="S317" s="4">
        <f t="shared" si="132"/>
        <v>0</v>
      </c>
      <c r="T317" s="4">
        <f t="shared" si="132"/>
        <v>0</v>
      </c>
      <c r="U317" s="4">
        <f t="shared" si="132"/>
        <v>0</v>
      </c>
      <c r="V317" s="4">
        <f t="shared" si="132"/>
        <v>0</v>
      </c>
      <c r="W317" s="4">
        <f t="shared" si="132"/>
        <v>0</v>
      </c>
      <c r="X317" s="4">
        <f t="shared" si="132"/>
        <v>0</v>
      </c>
      <c r="Y317" s="4">
        <f t="shared" si="132"/>
        <v>0</v>
      </c>
      <c r="Z317" s="4">
        <f t="shared" si="132"/>
        <v>0</v>
      </c>
      <c r="AA317" s="4">
        <f t="shared" si="132"/>
        <v>0</v>
      </c>
      <c r="AB317" s="4">
        <f t="shared" si="132"/>
        <v>0</v>
      </c>
      <c r="AC317" s="4">
        <f t="shared" si="132"/>
        <v>0</v>
      </c>
      <c r="AD317" s="4">
        <f t="shared" si="132"/>
        <v>0</v>
      </c>
      <c r="AE317" s="4">
        <f t="shared" si="132"/>
        <v>0</v>
      </c>
      <c r="AF317" s="4">
        <f t="shared" si="132"/>
        <v>0</v>
      </c>
      <c r="AG317" s="4">
        <f t="shared" si="132"/>
        <v>0</v>
      </c>
      <c r="AH317" s="4">
        <f t="shared" si="132"/>
        <v>0</v>
      </c>
      <c r="AI317" s="4">
        <f t="shared" si="132"/>
        <v>0</v>
      </c>
      <c r="AJ317" s="4">
        <f t="shared" si="132"/>
        <v>0</v>
      </c>
      <c r="AK317" s="4">
        <f t="shared" si="132"/>
        <v>0</v>
      </c>
      <c r="AL317" s="4">
        <f t="shared" si="132"/>
        <v>0</v>
      </c>
      <c r="AM317" s="4">
        <f t="shared" si="132"/>
        <v>0</v>
      </c>
      <c r="AN317" s="4">
        <f t="shared" si="132"/>
        <v>0</v>
      </c>
      <c r="AO317" s="4">
        <f t="shared" si="132"/>
        <v>0</v>
      </c>
      <c r="AP317" s="4">
        <f t="shared" si="132"/>
        <v>0</v>
      </c>
      <c r="AQ317" s="4">
        <f t="shared" si="132"/>
        <v>0</v>
      </c>
      <c r="AR317" s="4">
        <f t="shared" si="132"/>
        <v>0</v>
      </c>
      <c r="AS317" s="4">
        <f t="shared" si="132"/>
        <v>0</v>
      </c>
      <c r="AT317" s="4">
        <f t="shared" si="132"/>
        <v>0</v>
      </c>
      <c r="AU317" s="4">
        <f t="shared" si="132"/>
        <v>0</v>
      </c>
      <c r="AV317" s="4">
        <f t="shared" si="132"/>
        <v>0</v>
      </c>
      <c r="AW317" s="4">
        <f t="shared" si="132"/>
        <v>0</v>
      </c>
      <c r="AX317" s="4">
        <f t="shared" si="132"/>
        <v>0</v>
      </c>
      <c r="AY317" s="4">
        <f t="shared" si="132"/>
        <v>0</v>
      </c>
      <c r="AZ317" s="4">
        <f t="shared" si="132"/>
        <v>0</v>
      </c>
      <c r="BA317" s="4">
        <f t="shared" si="132"/>
        <v>0</v>
      </c>
      <c r="BB317" s="4">
        <f t="shared" si="132"/>
        <v>0</v>
      </c>
      <c r="BC317" s="4">
        <f t="shared" si="132"/>
        <v>0</v>
      </c>
      <c r="BD317" s="4">
        <f t="shared" si="132"/>
        <v>0</v>
      </c>
      <c r="BE317" s="4">
        <f t="shared" si="132"/>
        <v>0</v>
      </c>
      <c r="BF317" s="4">
        <f t="shared" si="132"/>
        <v>0</v>
      </c>
      <c r="BG317" s="4">
        <f t="shared" si="132"/>
        <v>0</v>
      </c>
      <c r="BH317" s="4">
        <f t="shared" si="132"/>
        <v>0</v>
      </c>
      <c r="BI317" s="4">
        <f t="shared" si="132"/>
        <v>0</v>
      </c>
      <c r="BJ317" s="4">
        <f t="shared" si="132"/>
        <v>0</v>
      </c>
      <c r="BK317" s="4">
        <f t="shared" si="132"/>
        <v>0</v>
      </c>
      <c r="BL317" s="4">
        <f t="shared" si="132"/>
        <v>0</v>
      </c>
      <c r="BM317" s="4">
        <f t="shared" si="132"/>
        <v>0</v>
      </c>
      <c r="BN317" s="4">
        <f t="shared" si="132"/>
        <v>0</v>
      </c>
      <c r="BO317" s="4">
        <f t="shared" si="132"/>
        <v>0</v>
      </c>
      <c r="BP317" s="4">
        <f t="shared" si="132"/>
        <v>0</v>
      </c>
      <c r="BQ317" s="4">
        <f t="shared" si="132"/>
        <v>0</v>
      </c>
      <c r="BR317" s="4">
        <f t="shared" si="132"/>
        <v>0</v>
      </c>
      <c r="BS317" s="4">
        <f t="shared" si="132"/>
        <v>0</v>
      </c>
      <c r="BT317" s="4">
        <f t="shared" si="132"/>
        <v>0</v>
      </c>
      <c r="BU317" s="4">
        <f t="shared" si="132"/>
        <v>0</v>
      </c>
      <c r="BV317" s="4">
        <f t="shared" ref="BV317:DJ317" si="133">COUNTIF(BV267,"&lt;&gt;0")*BV223</f>
        <v>0</v>
      </c>
      <c r="BW317" s="4">
        <f t="shared" si="133"/>
        <v>0</v>
      </c>
      <c r="BX317" s="4">
        <f t="shared" si="133"/>
        <v>0</v>
      </c>
      <c r="BY317" s="4">
        <f t="shared" si="133"/>
        <v>0</v>
      </c>
      <c r="BZ317" s="4">
        <f t="shared" si="133"/>
        <v>0</v>
      </c>
      <c r="CA317" s="4">
        <f t="shared" si="133"/>
        <v>0</v>
      </c>
      <c r="CB317" s="4">
        <f t="shared" si="133"/>
        <v>0</v>
      </c>
      <c r="CC317" s="4">
        <f t="shared" si="133"/>
        <v>0</v>
      </c>
      <c r="CD317" s="4">
        <f t="shared" si="133"/>
        <v>0</v>
      </c>
      <c r="CE317" s="4">
        <f t="shared" si="133"/>
        <v>0</v>
      </c>
      <c r="CF317" s="4">
        <f t="shared" si="133"/>
        <v>0</v>
      </c>
      <c r="CG317" s="4">
        <f t="shared" si="133"/>
        <v>0</v>
      </c>
      <c r="CH317" s="4">
        <f t="shared" si="133"/>
        <v>0</v>
      </c>
      <c r="CI317" s="4">
        <f t="shared" si="133"/>
        <v>0</v>
      </c>
      <c r="CJ317" s="4">
        <f t="shared" si="133"/>
        <v>0</v>
      </c>
      <c r="CK317" s="4">
        <f t="shared" si="133"/>
        <v>0</v>
      </c>
      <c r="CL317" s="4">
        <f t="shared" si="133"/>
        <v>0</v>
      </c>
      <c r="CM317" s="4">
        <f t="shared" si="133"/>
        <v>0</v>
      </c>
      <c r="CN317" s="4">
        <f t="shared" si="133"/>
        <v>0</v>
      </c>
      <c r="CO317" s="4">
        <f t="shared" si="133"/>
        <v>0</v>
      </c>
      <c r="CP317" s="4">
        <f t="shared" si="133"/>
        <v>0</v>
      </c>
      <c r="CQ317" s="4">
        <f t="shared" si="133"/>
        <v>0</v>
      </c>
      <c r="CR317" s="4">
        <f t="shared" si="133"/>
        <v>0</v>
      </c>
      <c r="CS317" s="4">
        <f t="shared" si="133"/>
        <v>0</v>
      </c>
      <c r="CT317" s="4">
        <f t="shared" si="133"/>
        <v>0</v>
      </c>
      <c r="CU317" s="4">
        <f t="shared" si="133"/>
        <v>0</v>
      </c>
      <c r="CV317" s="4">
        <f t="shared" si="133"/>
        <v>0</v>
      </c>
      <c r="CW317" s="4">
        <f t="shared" si="133"/>
        <v>0</v>
      </c>
      <c r="CX317" s="4">
        <f t="shared" si="133"/>
        <v>0</v>
      </c>
      <c r="CY317" s="4">
        <f t="shared" si="133"/>
        <v>0</v>
      </c>
      <c r="CZ317" s="4">
        <f t="shared" si="133"/>
        <v>0</v>
      </c>
      <c r="DA317" s="4">
        <f t="shared" si="133"/>
        <v>0</v>
      </c>
      <c r="DB317" s="4">
        <f t="shared" si="133"/>
        <v>0</v>
      </c>
      <c r="DC317" s="4">
        <f t="shared" si="133"/>
        <v>0</v>
      </c>
      <c r="DD317" s="4">
        <f t="shared" si="133"/>
        <v>0</v>
      </c>
      <c r="DE317" s="4">
        <f t="shared" si="133"/>
        <v>0</v>
      </c>
      <c r="DF317" s="4">
        <f t="shared" si="133"/>
        <v>0</v>
      </c>
      <c r="DG317" s="4">
        <f t="shared" si="133"/>
        <v>0</v>
      </c>
      <c r="DH317" s="4">
        <f t="shared" si="133"/>
        <v>0</v>
      </c>
      <c r="DI317" s="4">
        <f t="shared" si="133"/>
        <v>0</v>
      </c>
      <c r="DJ317" s="4">
        <f t="shared" si="133"/>
        <v>0</v>
      </c>
    </row>
    <row r="318" spans="1:114" s="100" customFormat="1">
      <c r="A318" s="18"/>
      <c r="B318" s="100" t="s">
        <v>192</v>
      </c>
      <c r="G318" s="106" t="s">
        <v>0</v>
      </c>
      <c r="I318" s="101"/>
      <c r="J318" s="107">
        <f>SUM(J298:J317)</f>
        <v>0</v>
      </c>
      <c r="K318" s="107">
        <f t="shared" ref="K318:BV318" si="134">SUM(K298:K317)</f>
        <v>0</v>
      </c>
      <c r="L318" s="107">
        <f t="shared" si="134"/>
        <v>0</v>
      </c>
      <c r="M318" s="107">
        <f t="shared" si="134"/>
        <v>0</v>
      </c>
      <c r="N318" s="107">
        <f t="shared" si="134"/>
        <v>0</v>
      </c>
      <c r="O318" s="107">
        <f t="shared" si="134"/>
        <v>0</v>
      </c>
      <c r="P318" s="107">
        <f t="shared" si="134"/>
        <v>16666.666666666668</v>
      </c>
      <c r="Q318" s="107">
        <f t="shared" si="134"/>
        <v>25000</v>
      </c>
      <c r="R318" s="107">
        <f t="shared" si="134"/>
        <v>25000</v>
      </c>
      <c r="S318" s="107">
        <f t="shared" si="134"/>
        <v>25000</v>
      </c>
      <c r="T318" s="107">
        <f t="shared" si="134"/>
        <v>25000</v>
      </c>
      <c r="U318" s="107">
        <f t="shared" si="134"/>
        <v>25000</v>
      </c>
      <c r="V318" s="107">
        <f t="shared" si="134"/>
        <v>25000</v>
      </c>
      <c r="W318" s="107">
        <f t="shared" si="134"/>
        <v>25000</v>
      </c>
      <c r="X318" s="107">
        <f t="shared" si="134"/>
        <v>25000</v>
      </c>
      <c r="Y318" s="107">
        <f t="shared" si="134"/>
        <v>25000</v>
      </c>
      <c r="Z318" s="107">
        <f t="shared" si="134"/>
        <v>25000</v>
      </c>
      <c r="AA318" s="107">
        <f t="shared" si="134"/>
        <v>25000</v>
      </c>
      <c r="AB318" s="107">
        <f t="shared" si="134"/>
        <v>25000</v>
      </c>
      <c r="AC318" s="107">
        <f t="shared" si="134"/>
        <v>25000</v>
      </c>
      <c r="AD318" s="107">
        <f t="shared" si="134"/>
        <v>25000</v>
      </c>
      <c r="AE318" s="107">
        <f t="shared" si="134"/>
        <v>25000</v>
      </c>
      <c r="AF318" s="107">
        <f t="shared" si="134"/>
        <v>25000</v>
      </c>
      <c r="AG318" s="107">
        <f t="shared" si="134"/>
        <v>25000</v>
      </c>
      <c r="AH318" s="107">
        <f t="shared" si="134"/>
        <v>25000</v>
      </c>
      <c r="AI318" s="107">
        <f t="shared" si="134"/>
        <v>25000</v>
      </c>
      <c r="AJ318" s="107">
        <f t="shared" si="134"/>
        <v>25000</v>
      </c>
      <c r="AK318" s="107">
        <f t="shared" si="134"/>
        <v>25000</v>
      </c>
      <c r="AL318" s="107">
        <f t="shared" si="134"/>
        <v>25000</v>
      </c>
      <c r="AM318" s="107">
        <f t="shared" si="134"/>
        <v>25000</v>
      </c>
      <c r="AN318" s="107">
        <f t="shared" si="134"/>
        <v>25000</v>
      </c>
      <c r="AO318" s="107">
        <f t="shared" si="134"/>
        <v>25000</v>
      </c>
      <c r="AP318" s="107">
        <f t="shared" si="134"/>
        <v>25000</v>
      </c>
      <c r="AQ318" s="107">
        <f t="shared" si="134"/>
        <v>25000</v>
      </c>
      <c r="AR318" s="107">
        <f t="shared" si="134"/>
        <v>25000</v>
      </c>
      <c r="AS318" s="107">
        <f t="shared" si="134"/>
        <v>25000</v>
      </c>
      <c r="AT318" s="107">
        <f t="shared" si="134"/>
        <v>25000</v>
      </c>
      <c r="AU318" s="107">
        <f t="shared" si="134"/>
        <v>25000</v>
      </c>
      <c r="AV318" s="107">
        <f t="shared" si="134"/>
        <v>25000</v>
      </c>
      <c r="AW318" s="107">
        <f t="shared" si="134"/>
        <v>25000</v>
      </c>
      <c r="AX318" s="107">
        <f t="shared" si="134"/>
        <v>25000</v>
      </c>
      <c r="AY318" s="107">
        <f t="shared" si="134"/>
        <v>25000</v>
      </c>
      <c r="AZ318" s="107">
        <f t="shared" si="134"/>
        <v>25000</v>
      </c>
      <c r="BA318" s="107">
        <f t="shared" si="134"/>
        <v>25000</v>
      </c>
      <c r="BB318" s="107">
        <f t="shared" si="134"/>
        <v>25000</v>
      </c>
      <c r="BC318" s="107">
        <f t="shared" si="134"/>
        <v>25000</v>
      </c>
      <c r="BD318" s="107">
        <f t="shared" si="134"/>
        <v>25000</v>
      </c>
      <c r="BE318" s="107">
        <f t="shared" si="134"/>
        <v>25000</v>
      </c>
      <c r="BF318" s="107">
        <f t="shared" si="134"/>
        <v>25000</v>
      </c>
      <c r="BG318" s="107">
        <f t="shared" si="134"/>
        <v>25000</v>
      </c>
      <c r="BH318" s="107">
        <f t="shared" si="134"/>
        <v>25000</v>
      </c>
      <c r="BI318" s="107">
        <f t="shared" si="134"/>
        <v>25000</v>
      </c>
      <c r="BJ318" s="107">
        <f t="shared" si="134"/>
        <v>25000</v>
      </c>
      <c r="BK318" s="107">
        <f t="shared" si="134"/>
        <v>25000</v>
      </c>
      <c r="BL318" s="107">
        <f t="shared" si="134"/>
        <v>25000</v>
      </c>
      <c r="BM318" s="107">
        <f t="shared" si="134"/>
        <v>25000</v>
      </c>
      <c r="BN318" s="107">
        <f t="shared" si="134"/>
        <v>25000</v>
      </c>
      <c r="BO318" s="107">
        <f t="shared" si="134"/>
        <v>25000</v>
      </c>
      <c r="BP318" s="107">
        <f t="shared" si="134"/>
        <v>25000</v>
      </c>
      <c r="BQ318" s="107">
        <f t="shared" si="134"/>
        <v>25000</v>
      </c>
      <c r="BR318" s="107">
        <f t="shared" si="134"/>
        <v>25000</v>
      </c>
      <c r="BS318" s="107">
        <f t="shared" si="134"/>
        <v>25000</v>
      </c>
      <c r="BT318" s="107">
        <f t="shared" si="134"/>
        <v>25000</v>
      </c>
      <c r="BU318" s="107">
        <f t="shared" si="134"/>
        <v>25000</v>
      </c>
      <c r="BV318" s="107">
        <f t="shared" si="134"/>
        <v>25000</v>
      </c>
      <c r="BW318" s="107">
        <f t="shared" ref="BW318:DJ318" si="135">SUM(BW298:BW317)</f>
        <v>25000</v>
      </c>
      <c r="BX318" s="107">
        <f t="shared" si="135"/>
        <v>8333.3333333333339</v>
      </c>
      <c r="BY318" s="107">
        <f t="shared" si="135"/>
        <v>0</v>
      </c>
      <c r="BZ318" s="107">
        <f t="shared" si="135"/>
        <v>0</v>
      </c>
      <c r="CA318" s="107">
        <f t="shared" si="135"/>
        <v>0</v>
      </c>
      <c r="CB318" s="107">
        <f t="shared" si="135"/>
        <v>0</v>
      </c>
      <c r="CC318" s="107">
        <f t="shared" si="135"/>
        <v>0</v>
      </c>
      <c r="CD318" s="107">
        <f t="shared" si="135"/>
        <v>0</v>
      </c>
      <c r="CE318" s="107">
        <f t="shared" si="135"/>
        <v>0</v>
      </c>
      <c r="CF318" s="107">
        <f t="shared" si="135"/>
        <v>0</v>
      </c>
      <c r="CG318" s="107">
        <f t="shared" si="135"/>
        <v>0</v>
      </c>
      <c r="CH318" s="107">
        <f t="shared" si="135"/>
        <v>0</v>
      </c>
      <c r="CI318" s="107">
        <f t="shared" si="135"/>
        <v>0</v>
      </c>
      <c r="CJ318" s="107">
        <f t="shared" si="135"/>
        <v>0</v>
      </c>
      <c r="CK318" s="107">
        <f t="shared" si="135"/>
        <v>0</v>
      </c>
      <c r="CL318" s="107">
        <f t="shared" si="135"/>
        <v>0</v>
      </c>
      <c r="CM318" s="107">
        <f t="shared" si="135"/>
        <v>0</v>
      </c>
      <c r="CN318" s="107">
        <f t="shared" si="135"/>
        <v>0</v>
      </c>
      <c r="CO318" s="107">
        <f t="shared" si="135"/>
        <v>0</v>
      </c>
      <c r="CP318" s="107">
        <f t="shared" si="135"/>
        <v>0</v>
      </c>
      <c r="CQ318" s="107">
        <f t="shared" si="135"/>
        <v>0</v>
      </c>
      <c r="CR318" s="107">
        <f t="shared" si="135"/>
        <v>0</v>
      </c>
      <c r="CS318" s="107">
        <f t="shared" si="135"/>
        <v>0</v>
      </c>
      <c r="CT318" s="107">
        <f t="shared" si="135"/>
        <v>0</v>
      </c>
      <c r="CU318" s="107">
        <f t="shared" si="135"/>
        <v>0</v>
      </c>
      <c r="CV318" s="107">
        <f t="shared" si="135"/>
        <v>0</v>
      </c>
      <c r="CW318" s="107">
        <f t="shared" si="135"/>
        <v>0</v>
      </c>
      <c r="CX318" s="107">
        <f t="shared" si="135"/>
        <v>0</v>
      </c>
      <c r="CY318" s="107">
        <f t="shared" si="135"/>
        <v>0</v>
      </c>
      <c r="CZ318" s="107">
        <f t="shared" si="135"/>
        <v>0</v>
      </c>
      <c r="DA318" s="107">
        <f t="shared" si="135"/>
        <v>0</v>
      </c>
      <c r="DB318" s="107">
        <f t="shared" si="135"/>
        <v>0</v>
      </c>
      <c r="DC318" s="107">
        <f t="shared" si="135"/>
        <v>0</v>
      </c>
      <c r="DD318" s="107">
        <f t="shared" si="135"/>
        <v>0</v>
      </c>
      <c r="DE318" s="107">
        <f t="shared" si="135"/>
        <v>0</v>
      </c>
      <c r="DF318" s="107">
        <f t="shared" si="135"/>
        <v>0</v>
      </c>
      <c r="DG318" s="107">
        <f t="shared" si="135"/>
        <v>0</v>
      </c>
      <c r="DH318" s="107">
        <f t="shared" si="135"/>
        <v>0</v>
      </c>
      <c r="DI318" s="107">
        <f t="shared" si="135"/>
        <v>0</v>
      </c>
      <c r="DJ318" s="107">
        <f t="shared" si="135"/>
        <v>0</v>
      </c>
    </row>
    <row r="319" spans="1:114" s="272" customFormat="1">
      <c r="A319" s="351"/>
      <c r="G319" s="655"/>
      <c r="I319" s="282"/>
      <c r="CQ319" s="282"/>
      <c r="CR319" s="282"/>
      <c r="CS319" s="282"/>
      <c r="CT319" s="282"/>
      <c r="CU319" s="282"/>
      <c r="CV319" s="282"/>
      <c r="CW319" s="282"/>
      <c r="CX319" s="282"/>
      <c r="CY319" s="282"/>
      <c r="CZ319" s="282"/>
      <c r="DA319" s="282"/>
      <c r="DB319" s="282"/>
      <c r="DC319" s="282"/>
      <c r="DD319" s="282"/>
      <c r="DE319" s="282"/>
      <c r="DF319" s="282"/>
      <c r="DG319" s="282"/>
      <c r="DH319" s="282"/>
      <c r="DI319" s="282"/>
      <c r="DJ319" s="282"/>
    </row>
    <row r="320" spans="1:114" s="668" customFormat="1">
      <c r="A320" s="351"/>
      <c r="B320" s="668" t="s">
        <v>603</v>
      </c>
      <c r="G320" s="669" t="s">
        <v>0</v>
      </c>
      <c r="I320" s="671">
        <f t="shared" ref="I320:I322" si="136">SUM(J320:DJ320)</f>
        <v>52500</v>
      </c>
      <c r="J320" s="670">
        <f>Ввод!I216</f>
        <v>500</v>
      </c>
      <c r="K320" s="670">
        <f>Ввод!J216</f>
        <v>500</v>
      </c>
      <c r="L320" s="670">
        <f>Ввод!K216</f>
        <v>500</v>
      </c>
      <c r="M320" s="670">
        <f>Ввод!L216</f>
        <v>500</v>
      </c>
      <c r="N320" s="670">
        <f>Ввод!M216</f>
        <v>500</v>
      </c>
      <c r="O320" s="670">
        <f>Ввод!N216</f>
        <v>500</v>
      </c>
      <c r="P320" s="670">
        <f>Ввод!O216</f>
        <v>500</v>
      </c>
      <c r="Q320" s="670">
        <f>Ввод!P216</f>
        <v>500</v>
      </c>
      <c r="R320" s="670">
        <f>Ввод!Q216</f>
        <v>500</v>
      </c>
      <c r="S320" s="670">
        <f>Ввод!R216</f>
        <v>500</v>
      </c>
      <c r="T320" s="670">
        <f>Ввод!S216</f>
        <v>500</v>
      </c>
      <c r="U320" s="670">
        <f>Ввод!T216</f>
        <v>500</v>
      </c>
      <c r="V320" s="670">
        <f>Ввод!U216</f>
        <v>500</v>
      </c>
      <c r="W320" s="670">
        <f>Ввод!V216</f>
        <v>500</v>
      </c>
      <c r="X320" s="670">
        <f>Ввод!W216</f>
        <v>500</v>
      </c>
      <c r="Y320" s="670">
        <f>Ввод!X216</f>
        <v>500</v>
      </c>
      <c r="Z320" s="670">
        <f>Ввод!Y216</f>
        <v>500</v>
      </c>
      <c r="AA320" s="670">
        <f>Ввод!Z216</f>
        <v>500</v>
      </c>
      <c r="AB320" s="670">
        <f>Ввод!AA216</f>
        <v>500</v>
      </c>
      <c r="AC320" s="670">
        <f>Ввод!AB216</f>
        <v>500</v>
      </c>
      <c r="AD320" s="670">
        <f>Ввод!AC216</f>
        <v>500</v>
      </c>
      <c r="AE320" s="670">
        <f>Ввод!AD216</f>
        <v>500</v>
      </c>
      <c r="AF320" s="670">
        <f>Ввод!AE216</f>
        <v>500</v>
      </c>
      <c r="AG320" s="670">
        <f>Ввод!AF216</f>
        <v>500</v>
      </c>
      <c r="AH320" s="670">
        <f>Ввод!AG216</f>
        <v>500</v>
      </c>
      <c r="AI320" s="670">
        <f>Ввод!AH216</f>
        <v>500</v>
      </c>
      <c r="AJ320" s="670">
        <f>Ввод!AI216</f>
        <v>500</v>
      </c>
      <c r="AK320" s="670">
        <f>Ввод!AJ216</f>
        <v>500</v>
      </c>
      <c r="AL320" s="670">
        <f>Ввод!AK216</f>
        <v>500</v>
      </c>
      <c r="AM320" s="670">
        <f>Ввод!AL216</f>
        <v>500</v>
      </c>
      <c r="AN320" s="670">
        <f>Ввод!AM216</f>
        <v>500</v>
      </c>
      <c r="AO320" s="670">
        <f>Ввод!AN216</f>
        <v>500</v>
      </c>
      <c r="AP320" s="670">
        <f>Ввод!AO216</f>
        <v>500</v>
      </c>
      <c r="AQ320" s="670">
        <f>Ввод!AP216</f>
        <v>500</v>
      </c>
      <c r="AR320" s="670">
        <f>Ввод!AQ216</f>
        <v>500</v>
      </c>
      <c r="AS320" s="670">
        <f>Ввод!AR216</f>
        <v>500</v>
      </c>
      <c r="AT320" s="670">
        <f>Ввод!AS216</f>
        <v>500</v>
      </c>
      <c r="AU320" s="670">
        <f>Ввод!AT216</f>
        <v>500</v>
      </c>
      <c r="AV320" s="670">
        <f>Ввод!AU216</f>
        <v>500</v>
      </c>
      <c r="AW320" s="670">
        <f>Ввод!AV216</f>
        <v>500</v>
      </c>
      <c r="AX320" s="670">
        <f>Ввод!AW216</f>
        <v>500</v>
      </c>
      <c r="AY320" s="670">
        <f>Ввод!AX216</f>
        <v>500</v>
      </c>
      <c r="AZ320" s="670">
        <f>Ввод!AY216</f>
        <v>500</v>
      </c>
      <c r="BA320" s="670">
        <f>Ввод!AZ216</f>
        <v>500</v>
      </c>
      <c r="BB320" s="670">
        <f>Ввод!BA216</f>
        <v>500</v>
      </c>
      <c r="BC320" s="670">
        <f>Ввод!BB216</f>
        <v>500</v>
      </c>
      <c r="BD320" s="670">
        <f>Ввод!BC216</f>
        <v>500</v>
      </c>
      <c r="BE320" s="670">
        <f>Ввод!BD216</f>
        <v>500</v>
      </c>
      <c r="BF320" s="670">
        <f>Ввод!BE216</f>
        <v>500</v>
      </c>
      <c r="BG320" s="670">
        <f>Ввод!BF216</f>
        <v>500</v>
      </c>
      <c r="BH320" s="670">
        <f>Ввод!BG216</f>
        <v>500</v>
      </c>
      <c r="BI320" s="670">
        <f>Ввод!BH216</f>
        <v>500</v>
      </c>
      <c r="BJ320" s="670">
        <f>Ввод!BI216</f>
        <v>500</v>
      </c>
      <c r="BK320" s="670">
        <f>Ввод!BJ216</f>
        <v>500</v>
      </c>
      <c r="BL320" s="670">
        <f>Ввод!BK216</f>
        <v>500</v>
      </c>
      <c r="BM320" s="670">
        <f>Ввод!BL216</f>
        <v>500</v>
      </c>
      <c r="BN320" s="670">
        <f>Ввод!BM216</f>
        <v>500</v>
      </c>
      <c r="BO320" s="670">
        <f>Ввод!BN216</f>
        <v>500</v>
      </c>
      <c r="BP320" s="670">
        <f>Ввод!BO216</f>
        <v>500</v>
      </c>
      <c r="BQ320" s="670">
        <f>Ввод!BP216</f>
        <v>500</v>
      </c>
      <c r="BR320" s="670">
        <f>Ввод!BQ216</f>
        <v>500</v>
      </c>
      <c r="BS320" s="670">
        <f>Ввод!BR216</f>
        <v>500</v>
      </c>
      <c r="BT320" s="670">
        <f>Ввод!BS216</f>
        <v>500</v>
      </c>
      <c r="BU320" s="670">
        <f>Ввод!BT216</f>
        <v>500</v>
      </c>
      <c r="BV320" s="670">
        <f>Ввод!BU216</f>
        <v>500</v>
      </c>
      <c r="BW320" s="670">
        <f>Ввод!BV216</f>
        <v>500</v>
      </c>
      <c r="BX320" s="670">
        <f>Ввод!BW216</f>
        <v>500</v>
      </c>
      <c r="BY320" s="670">
        <f>Ввод!BX216</f>
        <v>500</v>
      </c>
      <c r="BZ320" s="670">
        <f>Ввод!BY216</f>
        <v>500</v>
      </c>
      <c r="CA320" s="670">
        <f>Ввод!BZ216</f>
        <v>500</v>
      </c>
      <c r="CB320" s="670">
        <f>Ввод!CA216</f>
        <v>500</v>
      </c>
      <c r="CC320" s="670">
        <f>Ввод!CB216</f>
        <v>500</v>
      </c>
      <c r="CD320" s="670">
        <f>Ввод!CC216</f>
        <v>500</v>
      </c>
      <c r="CE320" s="670">
        <f>Ввод!CD216</f>
        <v>500</v>
      </c>
      <c r="CF320" s="670">
        <f>Ввод!CE216</f>
        <v>500</v>
      </c>
      <c r="CG320" s="670">
        <f>Ввод!CF216</f>
        <v>500</v>
      </c>
      <c r="CH320" s="670">
        <f>Ввод!CG216</f>
        <v>500</v>
      </c>
      <c r="CI320" s="670">
        <f>Ввод!CH216</f>
        <v>500</v>
      </c>
      <c r="CJ320" s="670">
        <f>Ввод!CI216</f>
        <v>500</v>
      </c>
      <c r="CK320" s="670">
        <f>Ввод!CJ216</f>
        <v>500</v>
      </c>
      <c r="CL320" s="670">
        <f>Ввод!CK216</f>
        <v>500</v>
      </c>
      <c r="CM320" s="670">
        <f>Ввод!CL216</f>
        <v>500</v>
      </c>
      <c r="CN320" s="670">
        <f>Ввод!CM216</f>
        <v>500</v>
      </c>
      <c r="CO320" s="670">
        <f>Ввод!CN216</f>
        <v>500</v>
      </c>
      <c r="CP320" s="670">
        <f>Ввод!CO216</f>
        <v>500</v>
      </c>
      <c r="CQ320" s="670">
        <f>Ввод!CP216</f>
        <v>500</v>
      </c>
      <c r="CR320" s="670">
        <f>Ввод!CQ216</f>
        <v>500</v>
      </c>
      <c r="CS320" s="670">
        <f>Ввод!CR216</f>
        <v>500</v>
      </c>
      <c r="CT320" s="670">
        <f>Ввод!CS216</f>
        <v>500</v>
      </c>
      <c r="CU320" s="670">
        <f>Ввод!CT216</f>
        <v>500</v>
      </c>
      <c r="CV320" s="670">
        <f>Ввод!CU216</f>
        <v>500</v>
      </c>
      <c r="CW320" s="670">
        <f>Ввод!CV216</f>
        <v>500</v>
      </c>
      <c r="CX320" s="670">
        <f>Ввод!CW216</f>
        <v>500</v>
      </c>
      <c r="CY320" s="670">
        <f>Ввод!CX216</f>
        <v>500</v>
      </c>
      <c r="CZ320" s="670">
        <f>Ввод!CY216</f>
        <v>500</v>
      </c>
      <c r="DA320" s="670">
        <f>Ввод!CZ216</f>
        <v>500</v>
      </c>
      <c r="DB320" s="670">
        <f>Ввод!DA216</f>
        <v>500</v>
      </c>
      <c r="DC320" s="670">
        <f>Ввод!DB216</f>
        <v>500</v>
      </c>
      <c r="DD320" s="670">
        <f>Ввод!DC216</f>
        <v>500</v>
      </c>
      <c r="DE320" s="670">
        <f>Ввод!DD216</f>
        <v>500</v>
      </c>
      <c r="DF320" s="670">
        <f>Ввод!DE216</f>
        <v>500</v>
      </c>
      <c r="DG320" s="670">
        <f>Ввод!DF216</f>
        <v>500</v>
      </c>
      <c r="DH320" s="670">
        <f>Ввод!DG216</f>
        <v>500</v>
      </c>
      <c r="DI320" s="670">
        <f>Ввод!DH216</f>
        <v>500</v>
      </c>
      <c r="DJ320" s="670">
        <f>Ввод!DI216</f>
        <v>500</v>
      </c>
    </row>
    <row r="321" spans="1:114" s="272" customFormat="1">
      <c r="A321" s="351"/>
      <c r="G321" s="655"/>
      <c r="I321" s="282"/>
    </row>
    <row r="322" spans="1:114" s="668" customFormat="1">
      <c r="A322" s="351"/>
      <c r="B322" s="668" t="s">
        <v>604</v>
      </c>
      <c r="G322" s="669" t="s">
        <v>0</v>
      </c>
      <c r="I322" s="671">
        <f t="shared" si="136"/>
        <v>1552500</v>
      </c>
      <c r="J322" s="670">
        <f>J318+J320</f>
        <v>500</v>
      </c>
      <c r="K322" s="670">
        <f t="shared" ref="K322:BV322" si="137">K318+K320</f>
        <v>500</v>
      </c>
      <c r="L322" s="670">
        <f t="shared" si="137"/>
        <v>500</v>
      </c>
      <c r="M322" s="670">
        <f t="shared" si="137"/>
        <v>500</v>
      </c>
      <c r="N322" s="670">
        <f t="shared" si="137"/>
        <v>500</v>
      </c>
      <c r="O322" s="670">
        <f t="shared" si="137"/>
        <v>500</v>
      </c>
      <c r="P322" s="670">
        <f t="shared" si="137"/>
        <v>17166.666666666668</v>
      </c>
      <c r="Q322" s="670">
        <f t="shared" si="137"/>
        <v>25500</v>
      </c>
      <c r="R322" s="670">
        <f t="shared" si="137"/>
        <v>25500</v>
      </c>
      <c r="S322" s="670">
        <f t="shared" si="137"/>
        <v>25500</v>
      </c>
      <c r="T322" s="670">
        <f t="shared" si="137"/>
        <v>25500</v>
      </c>
      <c r="U322" s="670">
        <f t="shared" si="137"/>
        <v>25500</v>
      </c>
      <c r="V322" s="670">
        <f t="shared" si="137"/>
        <v>25500</v>
      </c>
      <c r="W322" s="670">
        <f t="shared" si="137"/>
        <v>25500</v>
      </c>
      <c r="X322" s="670">
        <f t="shared" si="137"/>
        <v>25500</v>
      </c>
      <c r="Y322" s="670">
        <f t="shared" si="137"/>
        <v>25500</v>
      </c>
      <c r="Z322" s="670">
        <f t="shared" si="137"/>
        <v>25500</v>
      </c>
      <c r="AA322" s="670">
        <f t="shared" si="137"/>
        <v>25500</v>
      </c>
      <c r="AB322" s="670">
        <f t="shared" si="137"/>
        <v>25500</v>
      </c>
      <c r="AC322" s="670">
        <f t="shared" si="137"/>
        <v>25500</v>
      </c>
      <c r="AD322" s="670">
        <f t="shared" si="137"/>
        <v>25500</v>
      </c>
      <c r="AE322" s="670">
        <f t="shared" si="137"/>
        <v>25500</v>
      </c>
      <c r="AF322" s="670">
        <f t="shared" si="137"/>
        <v>25500</v>
      </c>
      <c r="AG322" s="670">
        <f t="shared" si="137"/>
        <v>25500</v>
      </c>
      <c r="AH322" s="670">
        <f t="shared" si="137"/>
        <v>25500</v>
      </c>
      <c r="AI322" s="670">
        <f t="shared" si="137"/>
        <v>25500</v>
      </c>
      <c r="AJ322" s="670">
        <f t="shared" si="137"/>
        <v>25500</v>
      </c>
      <c r="AK322" s="670">
        <f t="shared" si="137"/>
        <v>25500</v>
      </c>
      <c r="AL322" s="670">
        <f t="shared" si="137"/>
        <v>25500</v>
      </c>
      <c r="AM322" s="670">
        <f t="shared" si="137"/>
        <v>25500</v>
      </c>
      <c r="AN322" s="670">
        <f t="shared" si="137"/>
        <v>25500</v>
      </c>
      <c r="AO322" s="670">
        <f t="shared" si="137"/>
        <v>25500</v>
      </c>
      <c r="AP322" s="670">
        <f t="shared" si="137"/>
        <v>25500</v>
      </c>
      <c r="AQ322" s="670">
        <f t="shared" si="137"/>
        <v>25500</v>
      </c>
      <c r="AR322" s="670">
        <f t="shared" si="137"/>
        <v>25500</v>
      </c>
      <c r="AS322" s="670">
        <f t="shared" si="137"/>
        <v>25500</v>
      </c>
      <c r="AT322" s="670">
        <f t="shared" si="137"/>
        <v>25500</v>
      </c>
      <c r="AU322" s="670">
        <f t="shared" si="137"/>
        <v>25500</v>
      </c>
      <c r="AV322" s="670">
        <f t="shared" si="137"/>
        <v>25500</v>
      </c>
      <c r="AW322" s="670">
        <f t="shared" si="137"/>
        <v>25500</v>
      </c>
      <c r="AX322" s="670">
        <f t="shared" si="137"/>
        <v>25500</v>
      </c>
      <c r="AY322" s="670">
        <f t="shared" si="137"/>
        <v>25500</v>
      </c>
      <c r="AZ322" s="670">
        <f t="shared" si="137"/>
        <v>25500</v>
      </c>
      <c r="BA322" s="670">
        <f t="shared" si="137"/>
        <v>25500</v>
      </c>
      <c r="BB322" s="670">
        <f t="shared" si="137"/>
        <v>25500</v>
      </c>
      <c r="BC322" s="670">
        <f t="shared" si="137"/>
        <v>25500</v>
      </c>
      <c r="BD322" s="670">
        <f t="shared" si="137"/>
        <v>25500</v>
      </c>
      <c r="BE322" s="670">
        <f t="shared" si="137"/>
        <v>25500</v>
      </c>
      <c r="BF322" s="670">
        <f t="shared" si="137"/>
        <v>25500</v>
      </c>
      <c r="BG322" s="670">
        <f t="shared" si="137"/>
        <v>25500</v>
      </c>
      <c r="BH322" s="670">
        <f t="shared" si="137"/>
        <v>25500</v>
      </c>
      <c r="BI322" s="670">
        <f t="shared" si="137"/>
        <v>25500</v>
      </c>
      <c r="BJ322" s="670">
        <f t="shared" si="137"/>
        <v>25500</v>
      </c>
      <c r="BK322" s="670">
        <f t="shared" si="137"/>
        <v>25500</v>
      </c>
      <c r="BL322" s="670">
        <f t="shared" si="137"/>
        <v>25500</v>
      </c>
      <c r="BM322" s="670">
        <f t="shared" si="137"/>
        <v>25500</v>
      </c>
      <c r="BN322" s="670">
        <f t="shared" si="137"/>
        <v>25500</v>
      </c>
      <c r="BO322" s="670">
        <f t="shared" si="137"/>
        <v>25500</v>
      </c>
      <c r="BP322" s="670">
        <f t="shared" si="137"/>
        <v>25500</v>
      </c>
      <c r="BQ322" s="670">
        <f t="shared" si="137"/>
        <v>25500</v>
      </c>
      <c r="BR322" s="670">
        <f t="shared" si="137"/>
        <v>25500</v>
      </c>
      <c r="BS322" s="670">
        <f t="shared" si="137"/>
        <v>25500</v>
      </c>
      <c r="BT322" s="670">
        <f t="shared" si="137"/>
        <v>25500</v>
      </c>
      <c r="BU322" s="670">
        <f t="shared" si="137"/>
        <v>25500</v>
      </c>
      <c r="BV322" s="670">
        <f t="shared" si="137"/>
        <v>25500</v>
      </c>
      <c r="BW322" s="670">
        <f t="shared" ref="BW322:DJ322" si="138">BW318+BW320</f>
        <v>25500</v>
      </c>
      <c r="BX322" s="670">
        <f t="shared" si="138"/>
        <v>8833.3333333333339</v>
      </c>
      <c r="BY322" s="670">
        <f t="shared" si="138"/>
        <v>500</v>
      </c>
      <c r="BZ322" s="670">
        <f t="shared" si="138"/>
        <v>500</v>
      </c>
      <c r="CA322" s="670">
        <f t="shared" si="138"/>
        <v>500</v>
      </c>
      <c r="CB322" s="670">
        <f t="shared" si="138"/>
        <v>500</v>
      </c>
      <c r="CC322" s="670">
        <f t="shared" si="138"/>
        <v>500</v>
      </c>
      <c r="CD322" s="670">
        <f t="shared" si="138"/>
        <v>500</v>
      </c>
      <c r="CE322" s="670">
        <f t="shared" si="138"/>
        <v>500</v>
      </c>
      <c r="CF322" s="670">
        <f t="shared" si="138"/>
        <v>500</v>
      </c>
      <c r="CG322" s="670">
        <f t="shared" si="138"/>
        <v>500</v>
      </c>
      <c r="CH322" s="670">
        <f t="shared" si="138"/>
        <v>500</v>
      </c>
      <c r="CI322" s="670">
        <f t="shared" si="138"/>
        <v>500</v>
      </c>
      <c r="CJ322" s="670">
        <f t="shared" si="138"/>
        <v>500</v>
      </c>
      <c r="CK322" s="670">
        <f t="shared" si="138"/>
        <v>500</v>
      </c>
      <c r="CL322" s="670">
        <f t="shared" si="138"/>
        <v>500</v>
      </c>
      <c r="CM322" s="670">
        <f t="shared" si="138"/>
        <v>500</v>
      </c>
      <c r="CN322" s="670">
        <f t="shared" si="138"/>
        <v>500</v>
      </c>
      <c r="CO322" s="670">
        <f t="shared" si="138"/>
        <v>500</v>
      </c>
      <c r="CP322" s="670">
        <f t="shared" si="138"/>
        <v>500</v>
      </c>
      <c r="CQ322" s="670">
        <f t="shared" si="138"/>
        <v>500</v>
      </c>
      <c r="CR322" s="670">
        <f t="shared" si="138"/>
        <v>500</v>
      </c>
      <c r="CS322" s="670">
        <f t="shared" si="138"/>
        <v>500</v>
      </c>
      <c r="CT322" s="670">
        <f t="shared" si="138"/>
        <v>500</v>
      </c>
      <c r="CU322" s="670">
        <f t="shared" si="138"/>
        <v>500</v>
      </c>
      <c r="CV322" s="670">
        <f t="shared" si="138"/>
        <v>500</v>
      </c>
      <c r="CW322" s="670">
        <f t="shared" si="138"/>
        <v>500</v>
      </c>
      <c r="CX322" s="670">
        <f t="shared" si="138"/>
        <v>500</v>
      </c>
      <c r="CY322" s="670">
        <f t="shared" si="138"/>
        <v>500</v>
      </c>
      <c r="CZ322" s="670">
        <f t="shared" si="138"/>
        <v>500</v>
      </c>
      <c r="DA322" s="670">
        <f t="shared" si="138"/>
        <v>500</v>
      </c>
      <c r="DB322" s="670">
        <f t="shared" si="138"/>
        <v>500</v>
      </c>
      <c r="DC322" s="670">
        <f t="shared" si="138"/>
        <v>500</v>
      </c>
      <c r="DD322" s="670">
        <f t="shared" si="138"/>
        <v>500</v>
      </c>
      <c r="DE322" s="670">
        <f t="shared" si="138"/>
        <v>500</v>
      </c>
      <c r="DF322" s="670">
        <f t="shared" si="138"/>
        <v>500</v>
      </c>
      <c r="DG322" s="670">
        <f t="shared" si="138"/>
        <v>500</v>
      </c>
      <c r="DH322" s="670">
        <f t="shared" si="138"/>
        <v>500</v>
      </c>
      <c r="DI322" s="670">
        <f t="shared" si="138"/>
        <v>500</v>
      </c>
      <c r="DJ322" s="670">
        <f t="shared" si="138"/>
        <v>500</v>
      </c>
    </row>
    <row r="323" spans="1:114">
      <c r="CQ323" s="5"/>
      <c r="CR323" s="5"/>
      <c r="CS323" s="5"/>
      <c r="CT323" s="5"/>
      <c r="CU323" s="5"/>
      <c r="CV323" s="5"/>
      <c r="CW323" s="5"/>
      <c r="CX323" s="5"/>
      <c r="CY323" s="5"/>
      <c r="CZ323" s="5"/>
      <c r="DA323" s="5"/>
      <c r="DB323" s="5"/>
      <c r="DC323" s="5"/>
      <c r="DD323" s="5"/>
      <c r="DE323" s="5"/>
      <c r="DF323" s="5"/>
      <c r="DG323" s="5"/>
      <c r="DH323" s="5"/>
      <c r="DI323" s="5"/>
      <c r="DJ323" s="5"/>
    </row>
    <row r="324" spans="1:114" s="81" customFormat="1">
      <c r="A324" s="256"/>
      <c r="B324" s="81" t="s">
        <v>233</v>
      </c>
      <c r="G324" s="82"/>
      <c r="I324" s="83"/>
      <c r="CQ324" s="83"/>
      <c r="CR324" s="83"/>
      <c r="CS324" s="83"/>
      <c r="CT324" s="83"/>
      <c r="CU324" s="83"/>
      <c r="CV324" s="83"/>
      <c r="CW324" s="83"/>
      <c r="CX324" s="83"/>
      <c r="CY324" s="83"/>
      <c r="CZ324" s="83"/>
      <c r="DA324" s="83"/>
      <c r="DB324" s="83"/>
      <c r="DC324" s="83"/>
      <c r="DD324" s="83"/>
      <c r="DE324" s="83"/>
      <c r="DF324" s="83"/>
      <c r="DG324" s="83"/>
      <c r="DH324" s="83"/>
      <c r="DI324" s="83"/>
      <c r="DJ324" s="83"/>
    </row>
    <row r="325" spans="1:114">
      <c r="B325" t="str">
        <f t="shared" ref="B325:B344" si="139">B273</f>
        <v>Создание / реконструкция объект №1</v>
      </c>
      <c r="G325" s="7" t="s">
        <v>0</v>
      </c>
      <c r="I325" s="5">
        <f t="shared" ref="I325:I344" si="140">SUM(J325:DJ325)</f>
        <v>249999.9999999998</v>
      </c>
      <c r="J325" s="4">
        <f t="shared" ref="J325:AO325" si="141">COUNTIF(J273,"&lt;&gt;0")*J226</f>
        <v>0</v>
      </c>
      <c r="K325" s="4">
        <f t="shared" si="141"/>
        <v>0</v>
      </c>
      <c r="L325" s="4">
        <f t="shared" si="141"/>
        <v>0</v>
      </c>
      <c r="M325" s="4">
        <f t="shared" si="141"/>
        <v>0</v>
      </c>
      <c r="N325" s="4">
        <f t="shared" si="141"/>
        <v>0</v>
      </c>
      <c r="O325" s="4">
        <f t="shared" si="141"/>
        <v>0</v>
      </c>
      <c r="P325" s="4">
        <f t="shared" si="141"/>
        <v>4166.666666666667</v>
      </c>
      <c r="Q325" s="4">
        <f t="shared" si="141"/>
        <v>4166.666666666667</v>
      </c>
      <c r="R325" s="4">
        <f t="shared" si="141"/>
        <v>4166.666666666667</v>
      </c>
      <c r="S325" s="4">
        <f t="shared" si="141"/>
        <v>4166.666666666667</v>
      </c>
      <c r="T325" s="4">
        <f t="shared" si="141"/>
        <v>4166.666666666667</v>
      </c>
      <c r="U325" s="4">
        <f t="shared" si="141"/>
        <v>4166.666666666667</v>
      </c>
      <c r="V325" s="4">
        <f t="shared" si="141"/>
        <v>4166.666666666667</v>
      </c>
      <c r="W325" s="4">
        <f t="shared" si="141"/>
        <v>4166.666666666667</v>
      </c>
      <c r="X325" s="4">
        <f t="shared" si="141"/>
        <v>4166.666666666667</v>
      </c>
      <c r="Y325" s="4">
        <f t="shared" si="141"/>
        <v>4166.666666666667</v>
      </c>
      <c r="Z325" s="4">
        <f t="shared" si="141"/>
        <v>4166.666666666667</v>
      </c>
      <c r="AA325" s="4">
        <f t="shared" si="141"/>
        <v>4166.666666666667</v>
      </c>
      <c r="AB325" s="4">
        <f t="shared" si="141"/>
        <v>4166.666666666667</v>
      </c>
      <c r="AC325" s="4">
        <f t="shared" si="141"/>
        <v>4166.666666666667</v>
      </c>
      <c r="AD325" s="4">
        <f t="shared" si="141"/>
        <v>4166.666666666667</v>
      </c>
      <c r="AE325" s="4">
        <f t="shared" si="141"/>
        <v>4166.666666666667</v>
      </c>
      <c r="AF325" s="4">
        <f t="shared" si="141"/>
        <v>4166.666666666667</v>
      </c>
      <c r="AG325" s="4">
        <f t="shared" si="141"/>
        <v>4166.666666666667</v>
      </c>
      <c r="AH325" s="4">
        <f t="shared" si="141"/>
        <v>4166.666666666667</v>
      </c>
      <c r="AI325" s="4">
        <f t="shared" si="141"/>
        <v>4166.666666666667</v>
      </c>
      <c r="AJ325" s="4">
        <f t="shared" si="141"/>
        <v>4166.666666666667</v>
      </c>
      <c r="AK325" s="4">
        <f t="shared" si="141"/>
        <v>4166.666666666667</v>
      </c>
      <c r="AL325" s="4">
        <f t="shared" si="141"/>
        <v>4166.666666666667</v>
      </c>
      <c r="AM325" s="4">
        <f t="shared" si="141"/>
        <v>4166.666666666667</v>
      </c>
      <c r="AN325" s="4">
        <f t="shared" si="141"/>
        <v>4166.666666666667</v>
      </c>
      <c r="AO325" s="4">
        <f t="shared" si="141"/>
        <v>4166.666666666667</v>
      </c>
      <c r="AP325" s="4">
        <f t="shared" ref="AP325:BU325" si="142">COUNTIF(AP273,"&lt;&gt;0")*AP226</f>
        <v>4166.666666666667</v>
      </c>
      <c r="AQ325" s="4">
        <f t="shared" si="142"/>
        <v>4166.666666666667</v>
      </c>
      <c r="AR325" s="4">
        <f t="shared" si="142"/>
        <v>4166.666666666667</v>
      </c>
      <c r="AS325" s="4">
        <f t="shared" si="142"/>
        <v>4166.666666666667</v>
      </c>
      <c r="AT325" s="4">
        <f t="shared" si="142"/>
        <v>4166.666666666667</v>
      </c>
      <c r="AU325" s="4">
        <f t="shared" si="142"/>
        <v>4166.666666666667</v>
      </c>
      <c r="AV325" s="4">
        <f t="shared" si="142"/>
        <v>4166.666666666667</v>
      </c>
      <c r="AW325" s="4">
        <f t="shared" si="142"/>
        <v>4166.666666666667</v>
      </c>
      <c r="AX325" s="4">
        <f t="shared" si="142"/>
        <v>4166.666666666667</v>
      </c>
      <c r="AY325" s="4">
        <f t="shared" si="142"/>
        <v>4166.666666666667</v>
      </c>
      <c r="AZ325" s="4">
        <f t="shared" si="142"/>
        <v>4166.666666666667</v>
      </c>
      <c r="BA325" s="4">
        <f t="shared" si="142"/>
        <v>4166.666666666667</v>
      </c>
      <c r="BB325" s="4">
        <f t="shared" si="142"/>
        <v>4166.666666666667</v>
      </c>
      <c r="BC325" s="4">
        <f t="shared" si="142"/>
        <v>4166.666666666667</v>
      </c>
      <c r="BD325" s="4">
        <f t="shared" si="142"/>
        <v>4166.666666666667</v>
      </c>
      <c r="BE325" s="4">
        <f t="shared" si="142"/>
        <v>4166.666666666667</v>
      </c>
      <c r="BF325" s="4">
        <f t="shared" si="142"/>
        <v>4166.666666666667</v>
      </c>
      <c r="BG325" s="4">
        <f t="shared" si="142"/>
        <v>4166.666666666667</v>
      </c>
      <c r="BH325" s="4">
        <f t="shared" si="142"/>
        <v>4166.666666666667</v>
      </c>
      <c r="BI325" s="4">
        <f t="shared" si="142"/>
        <v>4166.666666666667</v>
      </c>
      <c r="BJ325" s="4">
        <f t="shared" si="142"/>
        <v>4166.666666666667</v>
      </c>
      <c r="BK325" s="4">
        <f t="shared" si="142"/>
        <v>4166.666666666667</v>
      </c>
      <c r="BL325" s="4">
        <f t="shared" si="142"/>
        <v>4166.666666666667</v>
      </c>
      <c r="BM325" s="4">
        <f t="shared" si="142"/>
        <v>4166.666666666667</v>
      </c>
      <c r="BN325" s="4">
        <f t="shared" si="142"/>
        <v>4166.666666666667</v>
      </c>
      <c r="BO325" s="4">
        <f t="shared" si="142"/>
        <v>4166.666666666667</v>
      </c>
      <c r="BP325" s="4">
        <f t="shared" si="142"/>
        <v>4166.666666666667</v>
      </c>
      <c r="BQ325" s="4">
        <f t="shared" si="142"/>
        <v>4166.666666666667</v>
      </c>
      <c r="BR325" s="4">
        <f t="shared" si="142"/>
        <v>4166.666666666667</v>
      </c>
      <c r="BS325" s="4">
        <f t="shared" si="142"/>
        <v>4166.666666666667</v>
      </c>
      <c r="BT325" s="4">
        <f t="shared" si="142"/>
        <v>4166.666666666667</v>
      </c>
      <c r="BU325" s="4">
        <f t="shared" si="142"/>
        <v>4166.666666666667</v>
      </c>
      <c r="BV325" s="4">
        <f t="shared" ref="BV325:DA325" si="143">COUNTIF(BV273,"&lt;&gt;0")*BV226</f>
        <v>4166.666666666667</v>
      </c>
      <c r="BW325" s="4">
        <f t="shared" si="143"/>
        <v>4166.666666666667</v>
      </c>
      <c r="BX325" s="4">
        <f t="shared" si="143"/>
        <v>0</v>
      </c>
      <c r="BY325" s="4">
        <f t="shared" si="143"/>
        <v>0</v>
      </c>
      <c r="BZ325" s="4">
        <f t="shared" si="143"/>
        <v>0</v>
      </c>
      <c r="CA325" s="4">
        <f t="shared" si="143"/>
        <v>0</v>
      </c>
      <c r="CB325" s="4">
        <f t="shared" si="143"/>
        <v>0</v>
      </c>
      <c r="CC325" s="4">
        <f t="shared" si="143"/>
        <v>0</v>
      </c>
      <c r="CD325" s="4">
        <f t="shared" si="143"/>
        <v>0</v>
      </c>
      <c r="CE325" s="4">
        <f t="shared" si="143"/>
        <v>0</v>
      </c>
      <c r="CF325" s="4">
        <f t="shared" si="143"/>
        <v>0</v>
      </c>
      <c r="CG325" s="4">
        <f t="shared" si="143"/>
        <v>0</v>
      </c>
      <c r="CH325" s="4">
        <f t="shared" si="143"/>
        <v>0</v>
      </c>
      <c r="CI325" s="4">
        <f t="shared" si="143"/>
        <v>0</v>
      </c>
      <c r="CJ325" s="4">
        <f t="shared" si="143"/>
        <v>0</v>
      </c>
      <c r="CK325" s="4">
        <f t="shared" si="143"/>
        <v>0</v>
      </c>
      <c r="CL325" s="4">
        <f t="shared" si="143"/>
        <v>0</v>
      </c>
      <c r="CM325" s="4">
        <f t="shared" si="143"/>
        <v>0</v>
      </c>
      <c r="CN325" s="4">
        <f t="shared" si="143"/>
        <v>0</v>
      </c>
      <c r="CO325" s="4">
        <f t="shared" si="143"/>
        <v>0</v>
      </c>
      <c r="CP325" s="4">
        <f t="shared" si="143"/>
        <v>0</v>
      </c>
      <c r="CQ325" s="4">
        <f t="shared" si="143"/>
        <v>0</v>
      </c>
      <c r="CR325" s="4">
        <f t="shared" si="143"/>
        <v>0</v>
      </c>
      <c r="CS325" s="4">
        <f t="shared" si="143"/>
        <v>0</v>
      </c>
      <c r="CT325" s="4">
        <f t="shared" si="143"/>
        <v>0</v>
      </c>
      <c r="CU325" s="4">
        <f t="shared" si="143"/>
        <v>0</v>
      </c>
      <c r="CV325" s="4">
        <f t="shared" si="143"/>
        <v>0</v>
      </c>
      <c r="CW325" s="4">
        <f t="shared" si="143"/>
        <v>0</v>
      </c>
      <c r="CX325" s="4">
        <f t="shared" si="143"/>
        <v>0</v>
      </c>
      <c r="CY325" s="4">
        <f t="shared" si="143"/>
        <v>0</v>
      </c>
      <c r="CZ325" s="4">
        <f t="shared" si="143"/>
        <v>0</v>
      </c>
      <c r="DA325" s="4">
        <f t="shared" si="143"/>
        <v>0</v>
      </c>
      <c r="DB325" s="4">
        <f t="shared" ref="DB325:DJ325" si="144">COUNTIF(DB273,"&lt;&gt;0")*DB226</f>
        <v>0</v>
      </c>
      <c r="DC325" s="4">
        <f t="shared" si="144"/>
        <v>0</v>
      </c>
      <c r="DD325" s="4">
        <f t="shared" si="144"/>
        <v>0</v>
      </c>
      <c r="DE325" s="4">
        <f t="shared" si="144"/>
        <v>0</v>
      </c>
      <c r="DF325" s="4">
        <f t="shared" si="144"/>
        <v>0</v>
      </c>
      <c r="DG325" s="4">
        <f t="shared" si="144"/>
        <v>0</v>
      </c>
      <c r="DH325" s="4">
        <f t="shared" si="144"/>
        <v>0</v>
      </c>
      <c r="DI325" s="4">
        <f t="shared" si="144"/>
        <v>0</v>
      </c>
      <c r="DJ325" s="4">
        <f t="shared" si="144"/>
        <v>0</v>
      </c>
    </row>
    <row r="326" spans="1:114">
      <c r="B326" t="str">
        <f t="shared" si="139"/>
        <v>Создание / реконструкция объект №2</v>
      </c>
      <c r="G326" s="7" t="s">
        <v>0</v>
      </c>
      <c r="I326" s="5">
        <f t="shared" si="140"/>
        <v>100000.00000000006</v>
      </c>
      <c r="J326" s="4">
        <f t="shared" ref="J326:AO326" si="145">COUNTIF(J274,"&lt;&gt;0")*J227</f>
        <v>0</v>
      </c>
      <c r="K326" s="4">
        <f t="shared" si="145"/>
        <v>0</v>
      </c>
      <c r="L326" s="4">
        <f t="shared" si="145"/>
        <v>0</v>
      </c>
      <c r="M326" s="4">
        <f t="shared" si="145"/>
        <v>0</v>
      </c>
      <c r="N326" s="4">
        <f t="shared" si="145"/>
        <v>0</v>
      </c>
      <c r="O326" s="4">
        <f t="shared" si="145"/>
        <v>0</v>
      </c>
      <c r="P326" s="4">
        <f t="shared" si="145"/>
        <v>1666.6666666666667</v>
      </c>
      <c r="Q326" s="4">
        <f t="shared" si="145"/>
        <v>1666.6666666666667</v>
      </c>
      <c r="R326" s="4">
        <f t="shared" si="145"/>
        <v>1666.6666666666667</v>
      </c>
      <c r="S326" s="4">
        <f t="shared" si="145"/>
        <v>1666.6666666666667</v>
      </c>
      <c r="T326" s="4">
        <f t="shared" si="145"/>
        <v>1666.6666666666667</v>
      </c>
      <c r="U326" s="4">
        <f t="shared" si="145"/>
        <v>1666.6666666666667</v>
      </c>
      <c r="V326" s="4">
        <f t="shared" si="145"/>
        <v>1666.6666666666667</v>
      </c>
      <c r="W326" s="4">
        <f t="shared" si="145"/>
        <v>1666.6666666666667</v>
      </c>
      <c r="X326" s="4">
        <f t="shared" si="145"/>
        <v>1666.6666666666667</v>
      </c>
      <c r="Y326" s="4">
        <f t="shared" si="145"/>
        <v>1666.6666666666667</v>
      </c>
      <c r="Z326" s="4">
        <f t="shared" si="145"/>
        <v>1666.6666666666667</v>
      </c>
      <c r="AA326" s="4">
        <f t="shared" si="145"/>
        <v>1666.6666666666667</v>
      </c>
      <c r="AB326" s="4">
        <f t="shared" si="145"/>
        <v>1666.6666666666667</v>
      </c>
      <c r="AC326" s="4">
        <f t="shared" si="145"/>
        <v>1666.6666666666667</v>
      </c>
      <c r="AD326" s="4">
        <f t="shared" si="145"/>
        <v>1666.6666666666667</v>
      </c>
      <c r="AE326" s="4">
        <f t="shared" si="145"/>
        <v>1666.6666666666667</v>
      </c>
      <c r="AF326" s="4">
        <f t="shared" si="145"/>
        <v>1666.6666666666667</v>
      </c>
      <c r="AG326" s="4">
        <f t="shared" si="145"/>
        <v>1666.6666666666667</v>
      </c>
      <c r="AH326" s="4">
        <f t="shared" si="145"/>
        <v>1666.6666666666667</v>
      </c>
      <c r="AI326" s="4">
        <f t="shared" si="145"/>
        <v>1666.6666666666667</v>
      </c>
      <c r="AJ326" s="4">
        <f t="shared" si="145"/>
        <v>1666.6666666666667</v>
      </c>
      <c r="AK326" s="4">
        <f t="shared" si="145"/>
        <v>1666.6666666666667</v>
      </c>
      <c r="AL326" s="4">
        <f t="shared" si="145"/>
        <v>1666.6666666666667</v>
      </c>
      <c r="AM326" s="4">
        <f t="shared" si="145"/>
        <v>1666.6666666666667</v>
      </c>
      <c r="AN326" s="4">
        <f t="shared" si="145"/>
        <v>1666.6666666666667</v>
      </c>
      <c r="AO326" s="4">
        <f t="shared" si="145"/>
        <v>1666.6666666666667</v>
      </c>
      <c r="AP326" s="4">
        <f t="shared" ref="AP326:BU326" si="146">COUNTIF(AP274,"&lt;&gt;0")*AP227</f>
        <v>1666.6666666666667</v>
      </c>
      <c r="AQ326" s="4">
        <f t="shared" si="146"/>
        <v>1666.6666666666667</v>
      </c>
      <c r="AR326" s="4">
        <f t="shared" si="146"/>
        <v>1666.6666666666667</v>
      </c>
      <c r="AS326" s="4">
        <f t="shared" si="146"/>
        <v>1666.6666666666667</v>
      </c>
      <c r="AT326" s="4">
        <f t="shared" si="146"/>
        <v>1666.6666666666667</v>
      </c>
      <c r="AU326" s="4">
        <f t="shared" si="146"/>
        <v>1666.6666666666667</v>
      </c>
      <c r="AV326" s="4">
        <f t="shared" si="146"/>
        <v>1666.6666666666667</v>
      </c>
      <c r="AW326" s="4">
        <f t="shared" si="146"/>
        <v>1666.6666666666667</v>
      </c>
      <c r="AX326" s="4">
        <f t="shared" si="146"/>
        <v>1666.6666666666667</v>
      </c>
      <c r="AY326" s="4">
        <f t="shared" si="146"/>
        <v>1666.6666666666667</v>
      </c>
      <c r="AZ326" s="4">
        <f t="shared" si="146"/>
        <v>1666.6666666666667</v>
      </c>
      <c r="BA326" s="4">
        <f t="shared" si="146"/>
        <v>1666.6666666666667</v>
      </c>
      <c r="BB326" s="4">
        <f t="shared" si="146"/>
        <v>1666.6666666666667</v>
      </c>
      <c r="BC326" s="4">
        <f t="shared" si="146"/>
        <v>1666.6666666666667</v>
      </c>
      <c r="BD326" s="4">
        <f t="shared" si="146"/>
        <v>1666.6666666666667</v>
      </c>
      <c r="BE326" s="4">
        <f t="shared" si="146"/>
        <v>1666.6666666666667</v>
      </c>
      <c r="BF326" s="4">
        <f t="shared" si="146"/>
        <v>1666.6666666666667</v>
      </c>
      <c r="BG326" s="4">
        <f t="shared" si="146"/>
        <v>1666.6666666666667</v>
      </c>
      <c r="BH326" s="4">
        <f t="shared" si="146"/>
        <v>1666.6666666666667</v>
      </c>
      <c r="BI326" s="4">
        <f t="shared" si="146"/>
        <v>1666.6666666666667</v>
      </c>
      <c r="BJ326" s="4">
        <f t="shared" si="146"/>
        <v>1666.6666666666667</v>
      </c>
      <c r="BK326" s="4">
        <f t="shared" si="146"/>
        <v>1666.6666666666667</v>
      </c>
      <c r="BL326" s="4">
        <f t="shared" si="146"/>
        <v>1666.6666666666667</v>
      </c>
      <c r="BM326" s="4">
        <f t="shared" si="146"/>
        <v>1666.6666666666667</v>
      </c>
      <c r="BN326" s="4">
        <f t="shared" si="146"/>
        <v>1666.6666666666667</v>
      </c>
      <c r="BO326" s="4">
        <f t="shared" si="146"/>
        <v>1666.6666666666667</v>
      </c>
      <c r="BP326" s="4">
        <f t="shared" si="146"/>
        <v>1666.6666666666667</v>
      </c>
      <c r="BQ326" s="4">
        <f t="shared" si="146"/>
        <v>1666.6666666666667</v>
      </c>
      <c r="BR326" s="4">
        <f t="shared" si="146"/>
        <v>1666.6666666666667</v>
      </c>
      <c r="BS326" s="4">
        <f t="shared" si="146"/>
        <v>1666.6666666666667</v>
      </c>
      <c r="BT326" s="4">
        <f t="shared" si="146"/>
        <v>1666.6666666666667</v>
      </c>
      <c r="BU326" s="4">
        <f t="shared" si="146"/>
        <v>1666.6666666666667</v>
      </c>
      <c r="BV326" s="4">
        <f t="shared" ref="BV326:DA326" si="147">COUNTIF(BV274,"&lt;&gt;0")*BV227</f>
        <v>1666.6666666666667</v>
      </c>
      <c r="BW326" s="4">
        <f t="shared" si="147"/>
        <v>1666.6666666666667</v>
      </c>
      <c r="BX326" s="4">
        <f t="shared" si="147"/>
        <v>0</v>
      </c>
      <c r="BY326" s="4">
        <f t="shared" si="147"/>
        <v>0</v>
      </c>
      <c r="BZ326" s="4">
        <f t="shared" si="147"/>
        <v>0</v>
      </c>
      <c r="CA326" s="4">
        <f t="shared" si="147"/>
        <v>0</v>
      </c>
      <c r="CB326" s="4">
        <f t="shared" si="147"/>
        <v>0</v>
      </c>
      <c r="CC326" s="4">
        <f t="shared" si="147"/>
        <v>0</v>
      </c>
      <c r="CD326" s="4">
        <f t="shared" si="147"/>
        <v>0</v>
      </c>
      <c r="CE326" s="4">
        <f t="shared" si="147"/>
        <v>0</v>
      </c>
      <c r="CF326" s="4">
        <f t="shared" si="147"/>
        <v>0</v>
      </c>
      <c r="CG326" s="4">
        <f t="shared" si="147"/>
        <v>0</v>
      </c>
      <c r="CH326" s="4">
        <f t="shared" si="147"/>
        <v>0</v>
      </c>
      <c r="CI326" s="4">
        <f t="shared" si="147"/>
        <v>0</v>
      </c>
      <c r="CJ326" s="4">
        <f t="shared" si="147"/>
        <v>0</v>
      </c>
      <c r="CK326" s="4">
        <f t="shared" si="147"/>
        <v>0</v>
      </c>
      <c r="CL326" s="4">
        <f t="shared" si="147"/>
        <v>0</v>
      </c>
      <c r="CM326" s="4">
        <f t="shared" si="147"/>
        <v>0</v>
      </c>
      <c r="CN326" s="4">
        <f t="shared" si="147"/>
        <v>0</v>
      </c>
      <c r="CO326" s="4">
        <f t="shared" si="147"/>
        <v>0</v>
      </c>
      <c r="CP326" s="4">
        <f t="shared" si="147"/>
        <v>0</v>
      </c>
      <c r="CQ326" s="4">
        <f t="shared" si="147"/>
        <v>0</v>
      </c>
      <c r="CR326" s="4">
        <f t="shared" si="147"/>
        <v>0</v>
      </c>
      <c r="CS326" s="4">
        <f t="shared" si="147"/>
        <v>0</v>
      </c>
      <c r="CT326" s="4">
        <f t="shared" si="147"/>
        <v>0</v>
      </c>
      <c r="CU326" s="4">
        <f t="shared" si="147"/>
        <v>0</v>
      </c>
      <c r="CV326" s="4">
        <f t="shared" si="147"/>
        <v>0</v>
      </c>
      <c r="CW326" s="4">
        <f t="shared" si="147"/>
        <v>0</v>
      </c>
      <c r="CX326" s="4">
        <f t="shared" si="147"/>
        <v>0</v>
      </c>
      <c r="CY326" s="4">
        <f t="shared" si="147"/>
        <v>0</v>
      </c>
      <c r="CZ326" s="4">
        <f t="shared" si="147"/>
        <v>0</v>
      </c>
      <c r="DA326" s="4">
        <f t="shared" si="147"/>
        <v>0</v>
      </c>
      <c r="DB326" s="4">
        <f t="shared" ref="DB326:DJ326" si="148">COUNTIF(DB274,"&lt;&gt;0")*DB227</f>
        <v>0</v>
      </c>
      <c r="DC326" s="4">
        <f t="shared" si="148"/>
        <v>0</v>
      </c>
      <c r="DD326" s="4">
        <f t="shared" si="148"/>
        <v>0</v>
      </c>
      <c r="DE326" s="4">
        <f t="shared" si="148"/>
        <v>0</v>
      </c>
      <c r="DF326" s="4">
        <f t="shared" si="148"/>
        <v>0</v>
      </c>
      <c r="DG326" s="4">
        <f t="shared" si="148"/>
        <v>0</v>
      </c>
      <c r="DH326" s="4">
        <f t="shared" si="148"/>
        <v>0</v>
      </c>
      <c r="DI326" s="4">
        <f t="shared" si="148"/>
        <v>0</v>
      </c>
      <c r="DJ326" s="4">
        <f t="shared" si="148"/>
        <v>0</v>
      </c>
    </row>
    <row r="327" spans="1:114">
      <c r="B327" t="str">
        <f t="shared" si="139"/>
        <v>Создание / реконструкция объект №3</v>
      </c>
      <c r="G327" s="7" t="s">
        <v>0</v>
      </c>
      <c r="I327" s="5">
        <f t="shared" si="140"/>
        <v>300000</v>
      </c>
      <c r="J327" s="4">
        <f t="shared" ref="J327:AO327" si="149">COUNTIF(J275,"&lt;&gt;0")*J228</f>
        <v>0</v>
      </c>
      <c r="K327" s="4">
        <f t="shared" si="149"/>
        <v>0</v>
      </c>
      <c r="L327" s="4">
        <f t="shared" si="149"/>
        <v>0</v>
      </c>
      <c r="M327" s="4">
        <f t="shared" si="149"/>
        <v>0</v>
      </c>
      <c r="N327" s="4">
        <f t="shared" si="149"/>
        <v>0</v>
      </c>
      <c r="O327" s="4">
        <f t="shared" si="149"/>
        <v>0</v>
      </c>
      <c r="P327" s="4">
        <f t="shared" si="149"/>
        <v>0</v>
      </c>
      <c r="Q327" s="4">
        <f t="shared" si="149"/>
        <v>0</v>
      </c>
      <c r="R327" s="4">
        <f t="shared" si="149"/>
        <v>0</v>
      </c>
      <c r="S327" s="4">
        <f t="shared" si="149"/>
        <v>0</v>
      </c>
      <c r="T327" s="4">
        <f t="shared" si="149"/>
        <v>0</v>
      </c>
      <c r="U327" s="4">
        <f t="shared" si="149"/>
        <v>5000</v>
      </c>
      <c r="V327" s="4">
        <f t="shared" si="149"/>
        <v>5000</v>
      </c>
      <c r="W327" s="4">
        <f t="shared" si="149"/>
        <v>5000</v>
      </c>
      <c r="X327" s="4">
        <f t="shared" si="149"/>
        <v>5000</v>
      </c>
      <c r="Y327" s="4">
        <f t="shared" si="149"/>
        <v>5000</v>
      </c>
      <c r="Z327" s="4">
        <f t="shared" si="149"/>
        <v>5000</v>
      </c>
      <c r="AA327" s="4">
        <f t="shared" si="149"/>
        <v>5000</v>
      </c>
      <c r="AB327" s="4">
        <f t="shared" si="149"/>
        <v>5000</v>
      </c>
      <c r="AC327" s="4">
        <f t="shared" si="149"/>
        <v>5000</v>
      </c>
      <c r="AD327" s="4">
        <f t="shared" si="149"/>
        <v>5000</v>
      </c>
      <c r="AE327" s="4">
        <f t="shared" si="149"/>
        <v>5000</v>
      </c>
      <c r="AF327" s="4">
        <f t="shared" si="149"/>
        <v>5000</v>
      </c>
      <c r="AG327" s="4">
        <f t="shared" si="149"/>
        <v>5000</v>
      </c>
      <c r="AH327" s="4">
        <f t="shared" si="149"/>
        <v>5000</v>
      </c>
      <c r="AI327" s="4">
        <f t="shared" si="149"/>
        <v>5000</v>
      </c>
      <c r="AJ327" s="4">
        <f t="shared" si="149"/>
        <v>5000</v>
      </c>
      <c r="AK327" s="4">
        <f t="shared" si="149"/>
        <v>5000</v>
      </c>
      <c r="AL327" s="4">
        <f t="shared" si="149"/>
        <v>5000</v>
      </c>
      <c r="AM327" s="4">
        <f t="shared" si="149"/>
        <v>5000</v>
      </c>
      <c r="AN327" s="4">
        <f t="shared" si="149"/>
        <v>5000</v>
      </c>
      <c r="AO327" s="4">
        <f t="shared" si="149"/>
        <v>5000</v>
      </c>
      <c r="AP327" s="4">
        <f t="shared" ref="AP327:BU327" si="150">COUNTIF(AP275,"&lt;&gt;0")*AP228</f>
        <v>5000</v>
      </c>
      <c r="AQ327" s="4">
        <f t="shared" si="150"/>
        <v>5000</v>
      </c>
      <c r="AR327" s="4">
        <f t="shared" si="150"/>
        <v>5000</v>
      </c>
      <c r="AS327" s="4">
        <f t="shared" si="150"/>
        <v>5000</v>
      </c>
      <c r="AT327" s="4">
        <f t="shared" si="150"/>
        <v>5000</v>
      </c>
      <c r="AU327" s="4">
        <f t="shared" si="150"/>
        <v>5000</v>
      </c>
      <c r="AV327" s="4">
        <f t="shared" si="150"/>
        <v>5000</v>
      </c>
      <c r="AW327" s="4">
        <f t="shared" si="150"/>
        <v>5000</v>
      </c>
      <c r="AX327" s="4">
        <f t="shared" si="150"/>
        <v>5000</v>
      </c>
      <c r="AY327" s="4">
        <f t="shared" si="150"/>
        <v>5000</v>
      </c>
      <c r="AZ327" s="4">
        <f t="shared" si="150"/>
        <v>5000</v>
      </c>
      <c r="BA327" s="4">
        <f t="shared" si="150"/>
        <v>5000</v>
      </c>
      <c r="BB327" s="4">
        <f t="shared" si="150"/>
        <v>5000</v>
      </c>
      <c r="BC327" s="4">
        <f t="shared" si="150"/>
        <v>5000</v>
      </c>
      <c r="BD327" s="4">
        <f t="shared" si="150"/>
        <v>5000</v>
      </c>
      <c r="BE327" s="4">
        <f t="shared" si="150"/>
        <v>5000</v>
      </c>
      <c r="BF327" s="4">
        <f t="shared" si="150"/>
        <v>5000</v>
      </c>
      <c r="BG327" s="4">
        <f t="shared" si="150"/>
        <v>5000</v>
      </c>
      <c r="BH327" s="4">
        <f t="shared" si="150"/>
        <v>5000</v>
      </c>
      <c r="BI327" s="4">
        <f t="shared" si="150"/>
        <v>5000</v>
      </c>
      <c r="BJ327" s="4">
        <f t="shared" si="150"/>
        <v>5000</v>
      </c>
      <c r="BK327" s="4">
        <f t="shared" si="150"/>
        <v>5000</v>
      </c>
      <c r="BL327" s="4">
        <f t="shared" si="150"/>
        <v>5000</v>
      </c>
      <c r="BM327" s="4">
        <f t="shared" si="150"/>
        <v>5000</v>
      </c>
      <c r="BN327" s="4">
        <f t="shared" si="150"/>
        <v>5000</v>
      </c>
      <c r="BO327" s="4">
        <f t="shared" si="150"/>
        <v>5000</v>
      </c>
      <c r="BP327" s="4">
        <f t="shared" si="150"/>
        <v>5000</v>
      </c>
      <c r="BQ327" s="4">
        <f t="shared" si="150"/>
        <v>5000</v>
      </c>
      <c r="BR327" s="4">
        <f t="shared" si="150"/>
        <v>5000</v>
      </c>
      <c r="BS327" s="4">
        <f t="shared" si="150"/>
        <v>5000</v>
      </c>
      <c r="BT327" s="4">
        <f t="shared" si="150"/>
        <v>5000</v>
      </c>
      <c r="BU327" s="4">
        <f t="shared" si="150"/>
        <v>5000</v>
      </c>
      <c r="BV327" s="4">
        <f t="shared" ref="BV327:DA327" si="151">COUNTIF(BV275,"&lt;&gt;0")*BV228</f>
        <v>5000</v>
      </c>
      <c r="BW327" s="4">
        <f t="shared" si="151"/>
        <v>5000</v>
      </c>
      <c r="BX327" s="4">
        <f t="shared" si="151"/>
        <v>5000</v>
      </c>
      <c r="BY327" s="4">
        <f t="shared" si="151"/>
        <v>5000</v>
      </c>
      <c r="BZ327" s="4">
        <f t="shared" si="151"/>
        <v>5000</v>
      </c>
      <c r="CA327" s="4">
        <f t="shared" si="151"/>
        <v>5000</v>
      </c>
      <c r="CB327" s="4">
        <f t="shared" si="151"/>
        <v>5000</v>
      </c>
      <c r="CC327" s="4">
        <f t="shared" si="151"/>
        <v>0</v>
      </c>
      <c r="CD327" s="4">
        <f t="shared" si="151"/>
        <v>0</v>
      </c>
      <c r="CE327" s="4">
        <f t="shared" si="151"/>
        <v>0</v>
      </c>
      <c r="CF327" s="4">
        <f t="shared" si="151"/>
        <v>0</v>
      </c>
      <c r="CG327" s="4">
        <f t="shared" si="151"/>
        <v>0</v>
      </c>
      <c r="CH327" s="4">
        <f t="shared" si="151"/>
        <v>0</v>
      </c>
      <c r="CI327" s="4">
        <f t="shared" si="151"/>
        <v>0</v>
      </c>
      <c r="CJ327" s="4">
        <f t="shared" si="151"/>
        <v>0</v>
      </c>
      <c r="CK327" s="4">
        <f t="shared" si="151"/>
        <v>0</v>
      </c>
      <c r="CL327" s="4">
        <f t="shared" si="151"/>
        <v>0</v>
      </c>
      <c r="CM327" s="4">
        <f t="shared" si="151"/>
        <v>0</v>
      </c>
      <c r="CN327" s="4">
        <f t="shared" si="151"/>
        <v>0</v>
      </c>
      <c r="CO327" s="4">
        <f t="shared" si="151"/>
        <v>0</v>
      </c>
      <c r="CP327" s="4">
        <f t="shared" si="151"/>
        <v>0</v>
      </c>
      <c r="CQ327" s="4">
        <f t="shared" si="151"/>
        <v>0</v>
      </c>
      <c r="CR327" s="4">
        <f t="shared" si="151"/>
        <v>0</v>
      </c>
      <c r="CS327" s="4">
        <f t="shared" si="151"/>
        <v>0</v>
      </c>
      <c r="CT327" s="4">
        <f t="shared" si="151"/>
        <v>0</v>
      </c>
      <c r="CU327" s="4">
        <f t="shared" si="151"/>
        <v>0</v>
      </c>
      <c r="CV327" s="4">
        <f t="shared" si="151"/>
        <v>0</v>
      </c>
      <c r="CW327" s="4">
        <f t="shared" si="151"/>
        <v>0</v>
      </c>
      <c r="CX327" s="4">
        <f t="shared" si="151"/>
        <v>0</v>
      </c>
      <c r="CY327" s="4">
        <f t="shared" si="151"/>
        <v>0</v>
      </c>
      <c r="CZ327" s="4">
        <f t="shared" si="151"/>
        <v>0</v>
      </c>
      <c r="DA327" s="4">
        <f t="shared" si="151"/>
        <v>0</v>
      </c>
      <c r="DB327" s="4">
        <f t="shared" ref="DB327:DJ327" si="152">COUNTIF(DB275,"&lt;&gt;0")*DB228</f>
        <v>0</v>
      </c>
      <c r="DC327" s="4">
        <f t="shared" si="152"/>
        <v>0</v>
      </c>
      <c r="DD327" s="4">
        <f t="shared" si="152"/>
        <v>0</v>
      </c>
      <c r="DE327" s="4">
        <f t="shared" si="152"/>
        <v>0</v>
      </c>
      <c r="DF327" s="4">
        <f t="shared" si="152"/>
        <v>0</v>
      </c>
      <c r="DG327" s="4">
        <f t="shared" si="152"/>
        <v>0</v>
      </c>
      <c r="DH327" s="4">
        <f t="shared" si="152"/>
        <v>0</v>
      </c>
      <c r="DI327" s="4">
        <f t="shared" si="152"/>
        <v>0</v>
      </c>
      <c r="DJ327" s="4">
        <f t="shared" si="152"/>
        <v>0</v>
      </c>
    </row>
    <row r="328" spans="1:114">
      <c r="B328" t="str">
        <f t="shared" si="139"/>
        <v>Создание / реконструкция объект №4</v>
      </c>
      <c r="G328" s="7" t="s">
        <v>0</v>
      </c>
      <c r="I328" s="5">
        <f t="shared" si="140"/>
        <v>0</v>
      </c>
      <c r="J328" s="4">
        <f t="shared" ref="J328:AO328" si="153">COUNTIF(J276,"&lt;&gt;0")*J229</f>
        <v>0</v>
      </c>
      <c r="K328" s="4">
        <f t="shared" si="153"/>
        <v>0</v>
      </c>
      <c r="L328" s="4">
        <f t="shared" si="153"/>
        <v>0</v>
      </c>
      <c r="M328" s="4">
        <f t="shared" si="153"/>
        <v>0</v>
      </c>
      <c r="N328" s="4">
        <f t="shared" si="153"/>
        <v>0</v>
      </c>
      <c r="O328" s="4">
        <f t="shared" si="153"/>
        <v>0</v>
      </c>
      <c r="P328" s="4">
        <f t="shared" si="153"/>
        <v>0</v>
      </c>
      <c r="Q328" s="4">
        <f t="shared" si="153"/>
        <v>0</v>
      </c>
      <c r="R328" s="4">
        <f t="shared" si="153"/>
        <v>0</v>
      </c>
      <c r="S328" s="4">
        <f t="shared" si="153"/>
        <v>0</v>
      </c>
      <c r="T328" s="4">
        <f t="shared" si="153"/>
        <v>0</v>
      </c>
      <c r="U328" s="4">
        <f t="shared" si="153"/>
        <v>0</v>
      </c>
      <c r="V328" s="4">
        <f t="shared" si="153"/>
        <v>0</v>
      </c>
      <c r="W328" s="4">
        <f t="shared" si="153"/>
        <v>0</v>
      </c>
      <c r="X328" s="4">
        <f t="shared" si="153"/>
        <v>0</v>
      </c>
      <c r="Y328" s="4">
        <f t="shared" si="153"/>
        <v>0</v>
      </c>
      <c r="Z328" s="4">
        <f t="shared" si="153"/>
        <v>0</v>
      </c>
      <c r="AA328" s="4">
        <f t="shared" si="153"/>
        <v>0</v>
      </c>
      <c r="AB328" s="4">
        <f t="shared" si="153"/>
        <v>0</v>
      </c>
      <c r="AC328" s="4">
        <f t="shared" si="153"/>
        <v>0</v>
      </c>
      <c r="AD328" s="4">
        <f t="shared" si="153"/>
        <v>0</v>
      </c>
      <c r="AE328" s="4">
        <f t="shared" si="153"/>
        <v>0</v>
      </c>
      <c r="AF328" s="4">
        <f t="shared" si="153"/>
        <v>0</v>
      </c>
      <c r="AG328" s="4">
        <f t="shared" si="153"/>
        <v>0</v>
      </c>
      <c r="AH328" s="4">
        <f t="shared" si="153"/>
        <v>0</v>
      </c>
      <c r="AI328" s="4">
        <f t="shared" si="153"/>
        <v>0</v>
      </c>
      <c r="AJ328" s="4">
        <f t="shared" si="153"/>
        <v>0</v>
      </c>
      <c r="AK328" s="4">
        <f t="shared" si="153"/>
        <v>0</v>
      </c>
      <c r="AL328" s="4">
        <f t="shared" si="153"/>
        <v>0</v>
      </c>
      <c r="AM328" s="4">
        <f t="shared" si="153"/>
        <v>0</v>
      </c>
      <c r="AN328" s="4">
        <f t="shared" si="153"/>
        <v>0</v>
      </c>
      <c r="AO328" s="4">
        <f t="shared" si="153"/>
        <v>0</v>
      </c>
      <c r="AP328" s="4">
        <f t="shared" ref="AP328:BU328" si="154">COUNTIF(AP276,"&lt;&gt;0")*AP229</f>
        <v>0</v>
      </c>
      <c r="AQ328" s="4">
        <f t="shared" si="154"/>
        <v>0</v>
      </c>
      <c r="AR328" s="4">
        <f t="shared" si="154"/>
        <v>0</v>
      </c>
      <c r="AS328" s="4">
        <f t="shared" si="154"/>
        <v>0</v>
      </c>
      <c r="AT328" s="4">
        <f t="shared" si="154"/>
        <v>0</v>
      </c>
      <c r="AU328" s="4">
        <f t="shared" si="154"/>
        <v>0</v>
      </c>
      <c r="AV328" s="4">
        <f t="shared" si="154"/>
        <v>0</v>
      </c>
      <c r="AW328" s="4">
        <f t="shared" si="154"/>
        <v>0</v>
      </c>
      <c r="AX328" s="4">
        <f t="shared" si="154"/>
        <v>0</v>
      </c>
      <c r="AY328" s="4">
        <f t="shared" si="154"/>
        <v>0</v>
      </c>
      <c r="AZ328" s="4">
        <f t="shared" si="154"/>
        <v>0</v>
      </c>
      <c r="BA328" s="4">
        <f t="shared" si="154"/>
        <v>0</v>
      </c>
      <c r="BB328" s="4">
        <f t="shared" si="154"/>
        <v>0</v>
      </c>
      <c r="BC328" s="4">
        <f t="shared" si="154"/>
        <v>0</v>
      </c>
      <c r="BD328" s="4">
        <f t="shared" si="154"/>
        <v>0</v>
      </c>
      <c r="BE328" s="4">
        <f t="shared" si="154"/>
        <v>0</v>
      </c>
      <c r="BF328" s="4">
        <f t="shared" si="154"/>
        <v>0</v>
      </c>
      <c r="BG328" s="4">
        <f t="shared" si="154"/>
        <v>0</v>
      </c>
      <c r="BH328" s="4">
        <f t="shared" si="154"/>
        <v>0</v>
      </c>
      <c r="BI328" s="4">
        <f t="shared" si="154"/>
        <v>0</v>
      </c>
      <c r="BJ328" s="4">
        <f t="shared" si="154"/>
        <v>0</v>
      </c>
      <c r="BK328" s="4">
        <f t="shared" si="154"/>
        <v>0</v>
      </c>
      <c r="BL328" s="4">
        <f t="shared" si="154"/>
        <v>0</v>
      </c>
      <c r="BM328" s="4">
        <f t="shared" si="154"/>
        <v>0</v>
      </c>
      <c r="BN328" s="4">
        <f t="shared" si="154"/>
        <v>0</v>
      </c>
      <c r="BO328" s="4">
        <f t="shared" si="154"/>
        <v>0</v>
      </c>
      <c r="BP328" s="4">
        <f t="shared" si="154"/>
        <v>0</v>
      </c>
      <c r="BQ328" s="4">
        <f t="shared" si="154"/>
        <v>0</v>
      </c>
      <c r="BR328" s="4">
        <f t="shared" si="154"/>
        <v>0</v>
      </c>
      <c r="BS328" s="4">
        <f t="shared" si="154"/>
        <v>0</v>
      </c>
      <c r="BT328" s="4">
        <f t="shared" si="154"/>
        <v>0</v>
      </c>
      <c r="BU328" s="4">
        <f t="shared" si="154"/>
        <v>0</v>
      </c>
      <c r="BV328" s="4">
        <f t="shared" ref="BV328:DA328" si="155">COUNTIF(BV276,"&lt;&gt;0")*BV229</f>
        <v>0</v>
      </c>
      <c r="BW328" s="4">
        <f t="shared" si="155"/>
        <v>0</v>
      </c>
      <c r="BX328" s="4">
        <f t="shared" si="155"/>
        <v>0</v>
      </c>
      <c r="BY328" s="4">
        <f t="shared" si="155"/>
        <v>0</v>
      </c>
      <c r="BZ328" s="4">
        <f t="shared" si="155"/>
        <v>0</v>
      </c>
      <c r="CA328" s="4">
        <f t="shared" si="155"/>
        <v>0</v>
      </c>
      <c r="CB328" s="4">
        <f t="shared" si="155"/>
        <v>0</v>
      </c>
      <c r="CC328" s="4">
        <f t="shared" si="155"/>
        <v>0</v>
      </c>
      <c r="CD328" s="4">
        <f t="shared" si="155"/>
        <v>0</v>
      </c>
      <c r="CE328" s="4">
        <f t="shared" si="155"/>
        <v>0</v>
      </c>
      <c r="CF328" s="4">
        <f t="shared" si="155"/>
        <v>0</v>
      </c>
      <c r="CG328" s="4">
        <f t="shared" si="155"/>
        <v>0</v>
      </c>
      <c r="CH328" s="4">
        <f t="shared" si="155"/>
        <v>0</v>
      </c>
      <c r="CI328" s="4">
        <f t="shared" si="155"/>
        <v>0</v>
      </c>
      <c r="CJ328" s="4">
        <f t="shared" si="155"/>
        <v>0</v>
      </c>
      <c r="CK328" s="4">
        <f t="shared" si="155"/>
        <v>0</v>
      </c>
      <c r="CL328" s="4">
        <f t="shared" si="155"/>
        <v>0</v>
      </c>
      <c r="CM328" s="4">
        <f t="shared" si="155"/>
        <v>0</v>
      </c>
      <c r="CN328" s="4">
        <f t="shared" si="155"/>
        <v>0</v>
      </c>
      <c r="CO328" s="4">
        <f t="shared" si="155"/>
        <v>0</v>
      </c>
      <c r="CP328" s="4">
        <f t="shared" si="155"/>
        <v>0</v>
      </c>
      <c r="CQ328" s="4">
        <f t="shared" si="155"/>
        <v>0</v>
      </c>
      <c r="CR328" s="4">
        <f t="shared" si="155"/>
        <v>0</v>
      </c>
      <c r="CS328" s="4">
        <f t="shared" si="155"/>
        <v>0</v>
      </c>
      <c r="CT328" s="4">
        <f t="shared" si="155"/>
        <v>0</v>
      </c>
      <c r="CU328" s="4">
        <f t="shared" si="155"/>
        <v>0</v>
      </c>
      <c r="CV328" s="4">
        <f t="shared" si="155"/>
        <v>0</v>
      </c>
      <c r="CW328" s="4">
        <f t="shared" si="155"/>
        <v>0</v>
      </c>
      <c r="CX328" s="4">
        <f t="shared" si="155"/>
        <v>0</v>
      </c>
      <c r="CY328" s="4">
        <f t="shared" si="155"/>
        <v>0</v>
      </c>
      <c r="CZ328" s="4">
        <f t="shared" si="155"/>
        <v>0</v>
      </c>
      <c r="DA328" s="4">
        <f t="shared" si="155"/>
        <v>0</v>
      </c>
      <c r="DB328" s="4">
        <f t="shared" ref="DB328:DJ328" si="156">COUNTIF(DB276,"&lt;&gt;0")*DB229</f>
        <v>0</v>
      </c>
      <c r="DC328" s="4">
        <f t="shared" si="156"/>
        <v>0</v>
      </c>
      <c r="DD328" s="4">
        <f t="shared" si="156"/>
        <v>0</v>
      </c>
      <c r="DE328" s="4">
        <f t="shared" si="156"/>
        <v>0</v>
      </c>
      <c r="DF328" s="4">
        <f t="shared" si="156"/>
        <v>0</v>
      </c>
      <c r="DG328" s="4">
        <f t="shared" si="156"/>
        <v>0</v>
      </c>
      <c r="DH328" s="4">
        <f t="shared" si="156"/>
        <v>0</v>
      </c>
      <c r="DI328" s="4">
        <f t="shared" si="156"/>
        <v>0</v>
      </c>
      <c r="DJ328" s="4">
        <f t="shared" si="156"/>
        <v>0</v>
      </c>
    </row>
    <row r="329" spans="1:114">
      <c r="B329" t="str">
        <f t="shared" si="139"/>
        <v>Создание / реконструкция объект №5</v>
      </c>
      <c r="G329" s="7" t="s">
        <v>0</v>
      </c>
      <c r="I329" s="5">
        <f t="shared" si="140"/>
        <v>0</v>
      </c>
      <c r="J329" s="4">
        <f t="shared" ref="J329:AO329" si="157">COUNTIF(J277,"&lt;&gt;0")*J230</f>
        <v>0</v>
      </c>
      <c r="K329" s="4">
        <f t="shared" si="157"/>
        <v>0</v>
      </c>
      <c r="L329" s="4">
        <f t="shared" si="157"/>
        <v>0</v>
      </c>
      <c r="M329" s="4">
        <f t="shared" si="157"/>
        <v>0</v>
      </c>
      <c r="N329" s="4">
        <f t="shared" si="157"/>
        <v>0</v>
      </c>
      <c r="O329" s="4">
        <f t="shared" si="157"/>
        <v>0</v>
      </c>
      <c r="P329" s="4">
        <f t="shared" si="157"/>
        <v>0</v>
      </c>
      <c r="Q329" s="4">
        <f t="shared" si="157"/>
        <v>0</v>
      </c>
      <c r="R329" s="4">
        <f t="shared" si="157"/>
        <v>0</v>
      </c>
      <c r="S329" s="4">
        <f t="shared" si="157"/>
        <v>0</v>
      </c>
      <c r="T329" s="4">
        <f t="shared" si="157"/>
        <v>0</v>
      </c>
      <c r="U329" s="4">
        <f t="shared" si="157"/>
        <v>0</v>
      </c>
      <c r="V329" s="4">
        <f t="shared" si="157"/>
        <v>0</v>
      </c>
      <c r="W329" s="4">
        <f t="shared" si="157"/>
        <v>0</v>
      </c>
      <c r="X329" s="4">
        <f t="shared" si="157"/>
        <v>0</v>
      </c>
      <c r="Y329" s="4">
        <f t="shared" si="157"/>
        <v>0</v>
      </c>
      <c r="Z329" s="4">
        <f t="shared" si="157"/>
        <v>0</v>
      </c>
      <c r="AA329" s="4">
        <f t="shared" si="157"/>
        <v>0</v>
      </c>
      <c r="AB329" s="4">
        <f t="shared" si="157"/>
        <v>0</v>
      </c>
      <c r="AC329" s="4">
        <f t="shared" si="157"/>
        <v>0</v>
      </c>
      <c r="AD329" s="4">
        <f t="shared" si="157"/>
        <v>0</v>
      </c>
      <c r="AE329" s="4">
        <f t="shared" si="157"/>
        <v>0</v>
      </c>
      <c r="AF329" s="4">
        <f t="shared" si="157"/>
        <v>0</v>
      </c>
      <c r="AG329" s="4">
        <f t="shared" si="157"/>
        <v>0</v>
      </c>
      <c r="AH329" s="4">
        <f t="shared" si="157"/>
        <v>0</v>
      </c>
      <c r="AI329" s="4">
        <f t="shared" si="157"/>
        <v>0</v>
      </c>
      <c r="AJ329" s="4">
        <f t="shared" si="157"/>
        <v>0</v>
      </c>
      <c r="AK329" s="4">
        <f t="shared" si="157"/>
        <v>0</v>
      </c>
      <c r="AL329" s="4">
        <f t="shared" si="157"/>
        <v>0</v>
      </c>
      <c r="AM329" s="4">
        <f t="shared" si="157"/>
        <v>0</v>
      </c>
      <c r="AN329" s="4">
        <f t="shared" si="157"/>
        <v>0</v>
      </c>
      <c r="AO329" s="4">
        <f t="shared" si="157"/>
        <v>0</v>
      </c>
      <c r="AP329" s="4">
        <f t="shared" ref="AP329:BU329" si="158">COUNTIF(AP277,"&lt;&gt;0")*AP230</f>
        <v>0</v>
      </c>
      <c r="AQ329" s="4">
        <f t="shared" si="158"/>
        <v>0</v>
      </c>
      <c r="AR329" s="4">
        <f t="shared" si="158"/>
        <v>0</v>
      </c>
      <c r="AS329" s="4">
        <f t="shared" si="158"/>
        <v>0</v>
      </c>
      <c r="AT329" s="4">
        <f t="shared" si="158"/>
        <v>0</v>
      </c>
      <c r="AU329" s="4">
        <f t="shared" si="158"/>
        <v>0</v>
      </c>
      <c r="AV329" s="4">
        <f t="shared" si="158"/>
        <v>0</v>
      </c>
      <c r="AW329" s="4">
        <f t="shared" si="158"/>
        <v>0</v>
      </c>
      <c r="AX329" s="4">
        <f t="shared" si="158"/>
        <v>0</v>
      </c>
      <c r="AY329" s="4">
        <f t="shared" si="158"/>
        <v>0</v>
      </c>
      <c r="AZ329" s="4">
        <f t="shared" si="158"/>
        <v>0</v>
      </c>
      <c r="BA329" s="4">
        <f t="shared" si="158"/>
        <v>0</v>
      </c>
      <c r="BB329" s="4">
        <f t="shared" si="158"/>
        <v>0</v>
      </c>
      <c r="BC329" s="4">
        <f t="shared" si="158"/>
        <v>0</v>
      </c>
      <c r="BD329" s="4">
        <f t="shared" si="158"/>
        <v>0</v>
      </c>
      <c r="BE329" s="4">
        <f t="shared" si="158"/>
        <v>0</v>
      </c>
      <c r="BF329" s="4">
        <f t="shared" si="158"/>
        <v>0</v>
      </c>
      <c r="BG329" s="4">
        <f t="shared" si="158"/>
        <v>0</v>
      </c>
      <c r="BH329" s="4">
        <f t="shared" si="158"/>
        <v>0</v>
      </c>
      <c r="BI329" s="4">
        <f t="shared" si="158"/>
        <v>0</v>
      </c>
      <c r="BJ329" s="4">
        <f t="shared" si="158"/>
        <v>0</v>
      </c>
      <c r="BK329" s="4">
        <f t="shared" si="158"/>
        <v>0</v>
      </c>
      <c r="BL329" s="4">
        <f t="shared" si="158"/>
        <v>0</v>
      </c>
      <c r="BM329" s="4">
        <f t="shared" si="158"/>
        <v>0</v>
      </c>
      <c r="BN329" s="4">
        <f t="shared" si="158"/>
        <v>0</v>
      </c>
      <c r="BO329" s="4">
        <f t="shared" si="158"/>
        <v>0</v>
      </c>
      <c r="BP329" s="4">
        <f t="shared" si="158"/>
        <v>0</v>
      </c>
      <c r="BQ329" s="4">
        <f t="shared" si="158"/>
        <v>0</v>
      </c>
      <c r="BR329" s="4">
        <f t="shared" si="158"/>
        <v>0</v>
      </c>
      <c r="BS329" s="4">
        <f t="shared" si="158"/>
        <v>0</v>
      </c>
      <c r="BT329" s="4">
        <f t="shared" si="158"/>
        <v>0</v>
      </c>
      <c r="BU329" s="4">
        <f t="shared" si="158"/>
        <v>0</v>
      </c>
      <c r="BV329" s="4">
        <f t="shared" ref="BV329:DA329" si="159">COUNTIF(BV277,"&lt;&gt;0")*BV230</f>
        <v>0</v>
      </c>
      <c r="BW329" s="4">
        <f t="shared" si="159"/>
        <v>0</v>
      </c>
      <c r="BX329" s="4">
        <f t="shared" si="159"/>
        <v>0</v>
      </c>
      <c r="BY329" s="4">
        <f t="shared" si="159"/>
        <v>0</v>
      </c>
      <c r="BZ329" s="4">
        <f t="shared" si="159"/>
        <v>0</v>
      </c>
      <c r="CA329" s="4">
        <f t="shared" si="159"/>
        <v>0</v>
      </c>
      <c r="CB329" s="4">
        <f t="shared" si="159"/>
        <v>0</v>
      </c>
      <c r="CC329" s="4">
        <f t="shared" si="159"/>
        <v>0</v>
      </c>
      <c r="CD329" s="4">
        <f t="shared" si="159"/>
        <v>0</v>
      </c>
      <c r="CE329" s="4">
        <f t="shared" si="159"/>
        <v>0</v>
      </c>
      <c r="CF329" s="4">
        <f t="shared" si="159"/>
        <v>0</v>
      </c>
      <c r="CG329" s="4">
        <f t="shared" si="159"/>
        <v>0</v>
      </c>
      <c r="CH329" s="4">
        <f t="shared" si="159"/>
        <v>0</v>
      </c>
      <c r="CI329" s="4">
        <f t="shared" si="159"/>
        <v>0</v>
      </c>
      <c r="CJ329" s="4">
        <f t="shared" si="159"/>
        <v>0</v>
      </c>
      <c r="CK329" s="4">
        <f t="shared" si="159"/>
        <v>0</v>
      </c>
      <c r="CL329" s="4">
        <f t="shared" si="159"/>
        <v>0</v>
      </c>
      <c r="CM329" s="4">
        <f t="shared" si="159"/>
        <v>0</v>
      </c>
      <c r="CN329" s="4">
        <f t="shared" si="159"/>
        <v>0</v>
      </c>
      <c r="CO329" s="4">
        <f t="shared" si="159"/>
        <v>0</v>
      </c>
      <c r="CP329" s="4">
        <f t="shared" si="159"/>
        <v>0</v>
      </c>
      <c r="CQ329" s="4">
        <f t="shared" si="159"/>
        <v>0</v>
      </c>
      <c r="CR329" s="4">
        <f t="shared" si="159"/>
        <v>0</v>
      </c>
      <c r="CS329" s="4">
        <f t="shared" si="159"/>
        <v>0</v>
      </c>
      <c r="CT329" s="4">
        <f t="shared" si="159"/>
        <v>0</v>
      </c>
      <c r="CU329" s="4">
        <f t="shared" si="159"/>
        <v>0</v>
      </c>
      <c r="CV329" s="4">
        <f t="shared" si="159"/>
        <v>0</v>
      </c>
      <c r="CW329" s="4">
        <f t="shared" si="159"/>
        <v>0</v>
      </c>
      <c r="CX329" s="4">
        <f t="shared" si="159"/>
        <v>0</v>
      </c>
      <c r="CY329" s="4">
        <f t="shared" si="159"/>
        <v>0</v>
      </c>
      <c r="CZ329" s="4">
        <f t="shared" si="159"/>
        <v>0</v>
      </c>
      <c r="DA329" s="4">
        <f t="shared" si="159"/>
        <v>0</v>
      </c>
      <c r="DB329" s="4">
        <f t="shared" ref="DB329:DJ329" si="160">COUNTIF(DB277,"&lt;&gt;0")*DB230</f>
        <v>0</v>
      </c>
      <c r="DC329" s="4">
        <f t="shared" si="160"/>
        <v>0</v>
      </c>
      <c r="DD329" s="4">
        <f t="shared" si="160"/>
        <v>0</v>
      </c>
      <c r="DE329" s="4">
        <f t="shared" si="160"/>
        <v>0</v>
      </c>
      <c r="DF329" s="4">
        <f t="shared" si="160"/>
        <v>0</v>
      </c>
      <c r="DG329" s="4">
        <f t="shared" si="160"/>
        <v>0</v>
      </c>
      <c r="DH329" s="4">
        <f t="shared" si="160"/>
        <v>0</v>
      </c>
      <c r="DI329" s="4">
        <f t="shared" si="160"/>
        <v>0</v>
      </c>
      <c r="DJ329" s="4">
        <f t="shared" si="160"/>
        <v>0</v>
      </c>
    </row>
    <row r="330" spans="1:114">
      <c r="B330" t="str">
        <f t="shared" si="139"/>
        <v>Создание / реконструкция объект №6</v>
      </c>
      <c r="G330" s="7" t="s">
        <v>0</v>
      </c>
      <c r="I330" s="5">
        <f t="shared" si="140"/>
        <v>0</v>
      </c>
      <c r="J330" s="4">
        <f t="shared" ref="J330:AO330" si="161">COUNTIF(J278,"&lt;&gt;0")*J231</f>
        <v>0</v>
      </c>
      <c r="K330" s="4">
        <f t="shared" si="161"/>
        <v>0</v>
      </c>
      <c r="L330" s="4">
        <f t="shared" si="161"/>
        <v>0</v>
      </c>
      <c r="M330" s="4">
        <f t="shared" si="161"/>
        <v>0</v>
      </c>
      <c r="N330" s="4">
        <f t="shared" si="161"/>
        <v>0</v>
      </c>
      <c r="O330" s="4">
        <f t="shared" si="161"/>
        <v>0</v>
      </c>
      <c r="P330" s="4">
        <f t="shared" si="161"/>
        <v>0</v>
      </c>
      <c r="Q330" s="4">
        <f t="shared" si="161"/>
        <v>0</v>
      </c>
      <c r="R330" s="4">
        <f t="shared" si="161"/>
        <v>0</v>
      </c>
      <c r="S330" s="4">
        <f t="shared" si="161"/>
        <v>0</v>
      </c>
      <c r="T330" s="4">
        <f t="shared" si="161"/>
        <v>0</v>
      </c>
      <c r="U330" s="4">
        <f t="shared" si="161"/>
        <v>0</v>
      </c>
      <c r="V330" s="4">
        <f t="shared" si="161"/>
        <v>0</v>
      </c>
      <c r="W330" s="4">
        <f t="shared" si="161"/>
        <v>0</v>
      </c>
      <c r="X330" s="4">
        <f t="shared" si="161"/>
        <v>0</v>
      </c>
      <c r="Y330" s="4">
        <f t="shared" si="161"/>
        <v>0</v>
      </c>
      <c r="Z330" s="4">
        <f t="shared" si="161"/>
        <v>0</v>
      </c>
      <c r="AA330" s="4">
        <f t="shared" si="161"/>
        <v>0</v>
      </c>
      <c r="AB330" s="4">
        <f t="shared" si="161"/>
        <v>0</v>
      </c>
      <c r="AC330" s="4">
        <f t="shared" si="161"/>
        <v>0</v>
      </c>
      <c r="AD330" s="4">
        <f t="shared" si="161"/>
        <v>0</v>
      </c>
      <c r="AE330" s="4">
        <f t="shared" si="161"/>
        <v>0</v>
      </c>
      <c r="AF330" s="4">
        <f t="shared" si="161"/>
        <v>0</v>
      </c>
      <c r="AG330" s="4">
        <f t="shared" si="161"/>
        <v>0</v>
      </c>
      <c r="AH330" s="4">
        <f t="shared" si="161"/>
        <v>0</v>
      </c>
      <c r="AI330" s="4">
        <f t="shared" si="161"/>
        <v>0</v>
      </c>
      <c r="AJ330" s="4">
        <f t="shared" si="161"/>
        <v>0</v>
      </c>
      <c r="AK330" s="4">
        <f t="shared" si="161"/>
        <v>0</v>
      </c>
      <c r="AL330" s="4">
        <f t="shared" si="161"/>
        <v>0</v>
      </c>
      <c r="AM330" s="4">
        <f t="shared" si="161"/>
        <v>0</v>
      </c>
      <c r="AN330" s="4">
        <f t="shared" si="161"/>
        <v>0</v>
      </c>
      <c r="AO330" s="4">
        <f t="shared" si="161"/>
        <v>0</v>
      </c>
      <c r="AP330" s="4">
        <f t="shared" ref="AP330:BU330" si="162">COUNTIF(AP278,"&lt;&gt;0")*AP231</f>
        <v>0</v>
      </c>
      <c r="AQ330" s="4">
        <f t="shared" si="162"/>
        <v>0</v>
      </c>
      <c r="AR330" s="4">
        <f t="shared" si="162"/>
        <v>0</v>
      </c>
      <c r="AS330" s="4">
        <f t="shared" si="162"/>
        <v>0</v>
      </c>
      <c r="AT330" s="4">
        <f t="shared" si="162"/>
        <v>0</v>
      </c>
      <c r="AU330" s="4">
        <f t="shared" si="162"/>
        <v>0</v>
      </c>
      <c r="AV330" s="4">
        <f t="shared" si="162"/>
        <v>0</v>
      </c>
      <c r="AW330" s="4">
        <f t="shared" si="162"/>
        <v>0</v>
      </c>
      <c r="AX330" s="4">
        <f t="shared" si="162"/>
        <v>0</v>
      </c>
      <c r="AY330" s="4">
        <f t="shared" si="162"/>
        <v>0</v>
      </c>
      <c r="AZ330" s="4">
        <f t="shared" si="162"/>
        <v>0</v>
      </c>
      <c r="BA330" s="4">
        <f t="shared" si="162"/>
        <v>0</v>
      </c>
      <c r="BB330" s="4">
        <f t="shared" si="162"/>
        <v>0</v>
      </c>
      <c r="BC330" s="4">
        <f t="shared" si="162"/>
        <v>0</v>
      </c>
      <c r="BD330" s="4">
        <f t="shared" si="162"/>
        <v>0</v>
      </c>
      <c r="BE330" s="4">
        <f t="shared" si="162"/>
        <v>0</v>
      </c>
      <c r="BF330" s="4">
        <f t="shared" si="162"/>
        <v>0</v>
      </c>
      <c r="BG330" s="4">
        <f t="shared" si="162"/>
        <v>0</v>
      </c>
      <c r="BH330" s="4">
        <f t="shared" si="162"/>
        <v>0</v>
      </c>
      <c r="BI330" s="4">
        <f t="shared" si="162"/>
        <v>0</v>
      </c>
      <c r="BJ330" s="4">
        <f t="shared" si="162"/>
        <v>0</v>
      </c>
      <c r="BK330" s="4">
        <f t="shared" si="162"/>
        <v>0</v>
      </c>
      <c r="BL330" s="4">
        <f t="shared" si="162"/>
        <v>0</v>
      </c>
      <c r="BM330" s="4">
        <f t="shared" si="162"/>
        <v>0</v>
      </c>
      <c r="BN330" s="4">
        <f t="shared" si="162"/>
        <v>0</v>
      </c>
      <c r="BO330" s="4">
        <f t="shared" si="162"/>
        <v>0</v>
      </c>
      <c r="BP330" s="4">
        <f t="shared" si="162"/>
        <v>0</v>
      </c>
      <c r="BQ330" s="4">
        <f t="shared" si="162"/>
        <v>0</v>
      </c>
      <c r="BR330" s="4">
        <f t="shared" si="162"/>
        <v>0</v>
      </c>
      <c r="BS330" s="4">
        <f t="shared" si="162"/>
        <v>0</v>
      </c>
      <c r="BT330" s="4">
        <f t="shared" si="162"/>
        <v>0</v>
      </c>
      <c r="BU330" s="4">
        <f t="shared" si="162"/>
        <v>0</v>
      </c>
      <c r="BV330" s="4">
        <f t="shared" ref="BV330:DA330" si="163">COUNTIF(BV278,"&lt;&gt;0")*BV231</f>
        <v>0</v>
      </c>
      <c r="BW330" s="4">
        <f t="shared" si="163"/>
        <v>0</v>
      </c>
      <c r="BX330" s="4">
        <f t="shared" si="163"/>
        <v>0</v>
      </c>
      <c r="BY330" s="4">
        <f t="shared" si="163"/>
        <v>0</v>
      </c>
      <c r="BZ330" s="4">
        <f t="shared" si="163"/>
        <v>0</v>
      </c>
      <c r="CA330" s="4">
        <f t="shared" si="163"/>
        <v>0</v>
      </c>
      <c r="CB330" s="4">
        <f t="shared" si="163"/>
        <v>0</v>
      </c>
      <c r="CC330" s="4">
        <f t="shared" si="163"/>
        <v>0</v>
      </c>
      <c r="CD330" s="4">
        <f t="shared" si="163"/>
        <v>0</v>
      </c>
      <c r="CE330" s="4">
        <f t="shared" si="163"/>
        <v>0</v>
      </c>
      <c r="CF330" s="4">
        <f t="shared" si="163"/>
        <v>0</v>
      </c>
      <c r="CG330" s="4">
        <f t="shared" si="163"/>
        <v>0</v>
      </c>
      <c r="CH330" s="4">
        <f t="shared" si="163"/>
        <v>0</v>
      </c>
      <c r="CI330" s="4">
        <f t="shared" si="163"/>
        <v>0</v>
      </c>
      <c r="CJ330" s="4">
        <f t="shared" si="163"/>
        <v>0</v>
      </c>
      <c r="CK330" s="4">
        <f t="shared" si="163"/>
        <v>0</v>
      </c>
      <c r="CL330" s="4">
        <f t="shared" si="163"/>
        <v>0</v>
      </c>
      <c r="CM330" s="4">
        <f t="shared" si="163"/>
        <v>0</v>
      </c>
      <c r="CN330" s="4">
        <f t="shared" si="163"/>
        <v>0</v>
      </c>
      <c r="CO330" s="4">
        <f t="shared" si="163"/>
        <v>0</v>
      </c>
      <c r="CP330" s="4">
        <f t="shared" si="163"/>
        <v>0</v>
      </c>
      <c r="CQ330" s="4">
        <f t="shared" si="163"/>
        <v>0</v>
      </c>
      <c r="CR330" s="4">
        <f t="shared" si="163"/>
        <v>0</v>
      </c>
      <c r="CS330" s="4">
        <f t="shared" si="163"/>
        <v>0</v>
      </c>
      <c r="CT330" s="4">
        <f t="shared" si="163"/>
        <v>0</v>
      </c>
      <c r="CU330" s="4">
        <f t="shared" si="163"/>
        <v>0</v>
      </c>
      <c r="CV330" s="4">
        <f t="shared" si="163"/>
        <v>0</v>
      </c>
      <c r="CW330" s="4">
        <f t="shared" si="163"/>
        <v>0</v>
      </c>
      <c r="CX330" s="4">
        <f t="shared" si="163"/>
        <v>0</v>
      </c>
      <c r="CY330" s="4">
        <f t="shared" si="163"/>
        <v>0</v>
      </c>
      <c r="CZ330" s="4">
        <f t="shared" si="163"/>
        <v>0</v>
      </c>
      <c r="DA330" s="4">
        <f t="shared" si="163"/>
        <v>0</v>
      </c>
      <c r="DB330" s="4">
        <f t="shared" ref="DB330:DJ330" si="164">COUNTIF(DB278,"&lt;&gt;0")*DB231</f>
        <v>0</v>
      </c>
      <c r="DC330" s="4">
        <f t="shared" si="164"/>
        <v>0</v>
      </c>
      <c r="DD330" s="4">
        <f t="shared" si="164"/>
        <v>0</v>
      </c>
      <c r="DE330" s="4">
        <f t="shared" si="164"/>
        <v>0</v>
      </c>
      <c r="DF330" s="4">
        <f t="shared" si="164"/>
        <v>0</v>
      </c>
      <c r="DG330" s="4">
        <f t="shared" si="164"/>
        <v>0</v>
      </c>
      <c r="DH330" s="4">
        <f t="shared" si="164"/>
        <v>0</v>
      </c>
      <c r="DI330" s="4">
        <f t="shared" si="164"/>
        <v>0</v>
      </c>
      <c r="DJ330" s="4">
        <f t="shared" si="164"/>
        <v>0</v>
      </c>
    </row>
    <row r="331" spans="1:114">
      <c r="B331" t="str">
        <f t="shared" si="139"/>
        <v>Создание / реконструкция объект №7</v>
      </c>
      <c r="G331" s="7" t="s">
        <v>0</v>
      </c>
      <c r="I331" s="5">
        <f t="shared" si="140"/>
        <v>0</v>
      </c>
      <c r="J331" s="4">
        <f t="shared" ref="J331:AO331" si="165">COUNTIF(J279,"&lt;&gt;0")*J232</f>
        <v>0</v>
      </c>
      <c r="K331" s="4">
        <f t="shared" si="165"/>
        <v>0</v>
      </c>
      <c r="L331" s="4">
        <f t="shared" si="165"/>
        <v>0</v>
      </c>
      <c r="M331" s="4">
        <f t="shared" si="165"/>
        <v>0</v>
      </c>
      <c r="N331" s="4">
        <f t="shared" si="165"/>
        <v>0</v>
      </c>
      <c r="O331" s="4">
        <f t="shared" si="165"/>
        <v>0</v>
      </c>
      <c r="P331" s="4">
        <f t="shared" si="165"/>
        <v>0</v>
      </c>
      <c r="Q331" s="4">
        <f t="shared" si="165"/>
        <v>0</v>
      </c>
      <c r="R331" s="4">
        <f t="shared" si="165"/>
        <v>0</v>
      </c>
      <c r="S331" s="4">
        <f t="shared" si="165"/>
        <v>0</v>
      </c>
      <c r="T331" s="4">
        <f t="shared" si="165"/>
        <v>0</v>
      </c>
      <c r="U331" s="4">
        <f t="shared" si="165"/>
        <v>0</v>
      </c>
      <c r="V331" s="4">
        <f t="shared" si="165"/>
        <v>0</v>
      </c>
      <c r="W331" s="4">
        <f t="shared" si="165"/>
        <v>0</v>
      </c>
      <c r="X331" s="4">
        <f t="shared" si="165"/>
        <v>0</v>
      </c>
      <c r="Y331" s="4">
        <f t="shared" si="165"/>
        <v>0</v>
      </c>
      <c r="Z331" s="4">
        <f t="shared" si="165"/>
        <v>0</v>
      </c>
      <c r="AA331" s="4">
        <f t="shared" si="165"/>
        <v>0</v>
      </c>
      <c r="AB331" s="4">
        <f t="shared" si="165"/>
        <v>0</v>
      </c>
      <c r="AC331" s="4">
        <f t="shared" si="165"/>
        <v>0</v>
      </c>
      <c r="AD331" s="4">
        <f t="shared" si="165"/>
        <v>0</v>
      </c>
      <c r="AE331" s="4">
        <f t="shared" si="165"/>
        <v>0</v>
      </c>
      <c r="AF331" s="4">
        <f t="shared" si="165"/>
        <v>0</v>
      </c>
      <c r="AG331" s="4">
        <f t="shared" si="165"/>
        <v>0</v>
      </c>
      <c r="AH331" s="4">
        <f t="shared" si="165"/>
        <v>0</v>
      </c>
      <c r="AI331" s="4">
        <f t="shared" si="165"/>
        <v>0</v>
      </c>
      <c r="AJ331" s="4">
        <f t="shared" si="165"/>
        <v>0</v>
      </c>
      <c r="AK331" s="4">
        <f t="shared" si="165"/>
        <v>0</v>
      </c>
      <c r="AL331" s="4">
        <f t="shared" si="165"/>
        <v>0</v>
      </c>
      <c r="AM331" s="4">
        <f t="shared" si="165"/>
        <v>0</v>
      </c>
      <c r="AN331" s="4">
        <f t="shared" si="165"/>
        <v>0</v>
      </c>
      <c r="AO331" s="4">
        <f t="shared" si="165"/>
        <v>0</v>
      </c>
      <c r="AP331" s="4">
        <f t="shared" ref="AP331:BU331" si="166">COUNTIF(AP279,"&lt;&gt;0")*AP232</f>
        <v>0</v>
      </c>
      <c r="AQ331" s="4">
        <f t="shared" si="166"/>
        <v>0</v>
      </c>
      <c r="AR331" s="4">
        <f t="shared" si="166"/>
        <v>0</v>
      </c>
      <c r="AS331" s="4">
        <f t="shared" si="166"/>
        <v>0</v>
      </c>
      <c r="AT331" s="4">
        <f t="shared" si="166"/>
        <v>0</v>
      </c>
      <c r="AU331" s="4">
        <f t="shared" si="166"/>
        <v>0</v>
      </c>
      <c r="AV331" s="4">
        <f t="shared" si="166"/>
        <v>0</v>
      </c>
      <c r="AW331" s="4">
        <f t="shared" si="166"/>
        <v>0</v>
      </c>
      <c r="AX331" s="4">
        <f t="shared" si="166"/>
        <v>0</v>
      </c>
      <c r="AY331" s="4">
        <f t="shared" si="166"/>
        <v>0</v>
      </c>
      <c r="AZ331" s="4">
        <f t="shared" si="166"/>
        <v>0</v>
      </c>
      <c r="BA331" s="4">
        <f t="shared" si="166"/>
        <v>0</v>
      </c>
      <c r="BB331" s="4">
        <f t="shared" si="166"/>
        <v>0</v>
      </c>
      <c r="BC331" s="4">
        <f t="shared" si="166"/>
        <v>0</v>
      </c>
      <c r="BD331" s="4">
        <f t="shared" si="166"/>
        <v>0</v>
      </c>
      <c r="BE331" s="4">
        <f t="shared" si="166"/>
        <v>0</v>
      </c>
      <c r="BF331" s="4">
        <f t="shared" si="166"/>
        <v>0</v>
      </c>
      <c r="BG331" s="4">
        <f t="shared" si="166"/>
        <v>0</v>
      </c>
      <c r="BH331" s="4">
        <f t="shared" si="166"/>
        <v>0</v>
      </c>
      <c r="BI331" s="4">
        <f t="shared" si="166"/>
        <v>0</v>
      </c>
      <c r="BJ331" s="4">
        <f t="shared" si="166"/>
        <v>0</v>
      </c>
      <c r="BK331" s="4">
        <f t="shared" si="166"/>
        <v>0</v>
      </c>
      <c r="BL331" s="4">
        <f t="shared" si="166"/>
        <v>0</v>
      </c>
      <c r="BM331" s="4">
        <f t="shared" si="166"/>
        <v>0</v>
      </c>
      <c r="BN331" s="4">
        <f t="shared" si="166"/>
        <v>0</v>
      </c>
      <c r="BO331" s="4">
        <f t="shared" si="166"/>
        <v>0</v>
      </c>
      <c r="BP331" s="4">
        <f t="shared" si="166"/>
        <v>0</v>
      </c>
      <c r="BQ331" s="4">
        <f t="shared" si="166"/>
        <v>0</v>
      </c>
      <c r="BR331" s="4">
        <f t="shared" si="166"/>
        <v>0</v>
      </c>
      <c r="BS331" s="4">
        <f t="shared" si="166"/>
        <v>0</v>
      </c>
      <c r="BT331" s="4">
        <f t="shared" si="166"/>
        <v>0</v>
      </c>
      <c r="BU331" s="4">
        <f t="shared" si="166"/>
        <v>0</v>
      </c>
      <c r="BV331" s="4">
        <f t="shared" ref="BV331:DA331" si="167">COUNTIF(BV279,"&lt;&gt;0")*BV232</f>
        <v>0</v>
      </c>
      <c r="BW331" s="4">
        <f t="shared" si="167"/>
        <v>0</v>
      </c>
      <c r="BX331" s="4">
        <f t="shared" si="167"/>
        <v>0</v>
      </c>
      <c r="BY331" s="4">
        <f t="shared" si="167"/>
        <v>0</v>
      </c>
      <c r="BZ331" s="4">
        <f t="shared" si="167"/>
        <v>0</v>
      </c>
      <c r="CA331" s="4">
        <f t="shared" si="167"/>
        <v>0</v>
      </c>
      <c r="CB331" s="4">
        <f t="shared" si="167"/>
        <v>0</v>
      </c>
      <c r="CC331" s="4">
        <f t="shared" si="167"/>
        <v>0</v>
      </c>
      <c r="CD331" s="4">
        <f t="shared" si="167"/>
        <v>0</v>
      </c>
      <c r="CE331" s="4">
        <f t="shared" si="167"/>
        <v>0</v>
      </c>
      <c r="CF331" s="4">
        <f t="shared" si="167"/>
        <v>0</v>
      </c>
      <c r="CG331" s="4">
        <f t="shared" si="167"/>
        <v>0</v>
      </c>
      <c r="CH331" s="4">
        <f t="shared" si="167"/>
        <v>0</v>
      </c>
      <c r="CI331" s="4">
        <f t="shared" si="167"/>
        <v>0</v>
      </c>
      <c r="CJ331" s="4">
        <f t="shared" si="167"/>
        <v>0</v>
      </c>
      <c r="CK331" s="4">
        <f t="shared" si="167"/>
        <v>0</v>
      </c>
      <c r="CL331" s="4">
        <f t="shared" si="167"/>
        <v>0</v>
      </c>
      <c r="CM331" s="4">
        <f t="shared" si="167"/>
        <v>0</v>
      </c>
      <c r="CN331" s="4">
        <f t="shared" si="167"/>
        <v>0</v>
      </c>
      <c r="CO331" s="4">
        <f t="shared" si="167"/>
        <v>0</v>
      </c>
      <c r="CP331" s="4">
        <f t="shared" si="167"/>
        <v>0</v>
      </c>
      <c r="CQ331" s="4">
        <f t="shared" si="167"/>
        <v>0</v>
      </c>
      <c r="CR331" s="4">
        <f t="shared" si="167"/>
        <v>0</v>
      </c>
      <c r="CS331" s="4">
        <f t="shared" si="167"/>
        <v>0</v>
      </c>
      <c r="CT331" s="4">
        <f t="shared" si="167"/>
        <v>0</v>
      </c>
      <c r="CU331" s="4">
        <f t="shared" si="167"/>
        <v>0</v>
      </c>
      <c r="CV331" s="4">
        <f t="shared" si="167"/>
        <v>0</v>
      </c>
      <c r="CW331" s="4">
        <f t="shared" si="167"/>
        <v>0</v>
      </c>
      <c r="CX331" s="4">
        <f t="shared" si="167"/>
        <v>0</v>
      </c>
      <c r="CY331" s="4">
        <f t="shared" si="167"/>
        <v>0</v>
      </c>
      <c r="CZ331" s="4">
        <f t="shared" si="167"/>
        <v>0</v>
      </c>
      <c r="DA331" s="4">
        <f t="shared" si="167"/>
        <v>0</v>
      </c>
      <c r="DB331" s="4">
        <f t="shared" ref="DB331:DJ331" si="168">COUNTIF(DB279,"&lt;&gt;0")*DB232</f>
        <v>0</v>
      </c>
      <c r="DC331" s="4">
        <f t="shared" si="168"/>
        <v>0</v>
      </c>
      <c r="DD331" s="4">
        <f t="shared" si="168"/>
        <v>0</v>
      </c>
      <c r="DE331" s="4">
        <f t="shared" si="168"/>
        <v>0</v>
      </c>
      <c r="DF331" s="4">
        <f t="shared" si="168"/>
        <v>0</v>
      </c>
      <c r="DG331" s="4">
        <f t="shared" si="168"/>
        <v>0</v>
      </c>
      <c r="DH331" s="4">
        <f t="shared" si="168"/>
        <v>0</v>
      </c>
      <c r="DI331" s="4">
        <f t="shared" si="168"/>
        <v>0</v>
      </c>
      <c r="DJ331" s="4">
        <f t="shared" si="168"/>
        <v>0</v>
      </c>
    </row>
    <row r="332" spans="1:114">
      <c r="B332" t="str">
        <f t="shared" si="139"/>
        <v>Создание / реконструкция объект №8</v>
      </c>
      <c r="G332" s="7" t="s">
        <v>0</v>
      </c>
      <c r="I332" s="5">
        <f t="shared" si="140"/>
        <v>0</v>
      </c>
      <c r="J332" s="4">
        <f t="shared" ref="J332:AO332" si="169">COUNTIF(J280,"&lt;&gt;0")*J233</f>
        <v>0</v>
      </c>
      <c r="K332" s="4">
        <f t="shared" si="169"/>
        <v>0</v>
      </c>
      <c r="L332" s="4">
        <f t="shared" si="169"/>
        <v>0</v>
      </c>
      <c r="M332" s="4">
        <f t="shared" si="169"/>
        <v>0</v>
      </c>
      <c r="N332" s="4">
        <f t="shared" si="169"/>
        <v>0</v>
      </c>
      <c r="O332" s="4">
        <f t="shared" si="169"/>
        <v>0</v>
      </c>
      <c r="P332" s="4">
        <f t="shared" si="169"/>
        <v>0</v>
      </c>
      <c r="Q332" s="4">
        <f t="shared" si="169"/>
        <v>0</v>
      </c>
      <c r="R332" s="4">
        <f t="shared" si="169"/>
        <v>0</v>
      </c>
      <c r="S332" s="4">
        <f t="shared" si="169"/>
        <v>0</v>
      </c>
      <c r="T332" s="4">
        <f t="shared" si="169"/>
        <v>0</v>
      </c>
      <c r="U332" s="4">
        <f t="shared" si="169"/>
        <v>0</v>
      </c>
      <c r="V332" s="4">
        <f t="shared" si="169"/>
        <v>0</v>
      </c>
      <c r="W332" s="4">
        <f t="shared" si="169"/>
        <v>0</v>
      </c>
      <c r="X332" s="4">
        <f t="shared" si="169"/>
        <v>0</v>
      </c>
      <c r="Y332" s="4">
        <f t="shared" si="169"/>
        <v>0</v>
      </c>
      <c r="Z332" s="4">
        <f t="shared" si="169"/>
        <v>0</v>
      </c>
      <c r="AA332" s="4">
        <f t="shared" si="169"/>
        <v>0</v>
      </c>
      <c r="AB332" s="4">
        <f t="shared" si="169"/>
        <v>0</v>
      </c>
      <c r="AC332" s="4">
        <f t="shared" si="169"/>
        <v>0</v>
      </c>
      <c r="AD332" s="4">
        <f t="shared" si="169"/>
        <v>0</v>
      </c>
      <c r="AE332" s="4">
        <f t="shared" si="169"/>
        <v>0</v>
      </c>
      <c r="AF332" s="4">
        <f t="shared" si="169"/>
        <v>0</v>
      </c>
      <c r="AG332" s="4">
        <f t="shared" si="169"/>
        <v>0</v>
      </c>
      <c r="AH332" s="4">
        <f t="shared" si="169"/>
        <v>0</v>
      </c>
      <c r="AI332" s="4">
        <f t="shared" si="169"/>
        <v>0</v>
      </c>
      <c r="AJ332" s="4">
        <f t="shared" si="169"/>
        <v>0</v>
      </c>
      <c r="AK332" s="4">
        <f t="shared" si="169"/>
        <v>0</v>
      </c>
      <c r="AL332" s="4">
        <f t="shared" si="169"/>
        <v>0</v>
      </c>
      <c r="AM332" s="4">
        <f t="shared" si="169"/>
        <v>0</v>
      </c>
      <c r="AN332" s="4">
        <f t="shared" si="169"/>
        <v>0</v>
      </c>
      <c r="AO332" s="4">
        <f t="shared" si="169"/>
        <v>0</v>
      </c>
      <c r="AP332" s="4">
        <f t="shared" ref="AP332:BU332" si="170">COUNTIF(AP280,"&lt;&gt;0")*AP233</f>
        <v>0</v>
      </c>
      <c r="AQ332" s="4">
        <f t="shared" si="170"/>
        <v>0</v>
      </c>
      <c r="AR332" s="4">
        <f t="shared" si="170"/>
        <v>0</v>
      </c>
      <c r="AS332" s="4">
        <f t="shared" si="170"/>
        <v>0</v>
      </c>
      <c r="AT332" s="4">
        <f t="shared" si="170"/>
        <v>0</v>
      </c>
      <c r="AU332" s="4">
        <f t="shared" si="170"/>
        <v>0</v>
      </c>
      <c r="AV332" s="4">
        <f t="shared" si="170"/>
        <v>0</v>
      </c>
      <c r="AW332" s="4">
        <f t="shared" si="170"/>
        <v>0</v>
      </c>
      <c r="AX332" s="4">
        <f t="shared" si="170"/>
        <v>0</v>
      </c>
      <c r="AY332" s="4">
        <f t="shared" si="170"/>
        <v>0</v>
      </c>
      <c r="AZ332" s="4">
        <f t="shared" si="170"/>
        <v>0</v>
      </c>
      <c r="BA332" s="4">
        <f t="shared" si="170"/>
        <v>0</v>
      </c>
      <c r="BB332" s="4">
        <f t="shared" si="170"/>
        <v>0</v>
      </c>
      <c r="BC332" s="4">
        <f t="shared" si="170"/>
        <v>0</v>
      </c>
      <c r="BD332" s="4">
        <f t="shared" si="170"/>
        <v>0</v>
      </c>
      <c r="BE332" s="4">
        <f t="shared" si="170"/>
        <v>0</v>
      </c>
      <c r="BF332" s="4">
        <f t="shared" si="170"/>
        <v>0</v>
      </c>
      <c r="BG332" s="4">
        <f t="shared" si="170"/>
        <v>0</v>
      </c>
      <c r="BH332" s="4">
        <f t="shared" si="170"/>
        <v>0</v>
      </c>
      <c r="BI332" s="4">
        <f t="shared" si="170"/>
        <v>0</v>
      </c>
      <c r="BJ332" s="4">
        <f t="shared" si="170"/>
        <v>0</v>
      </c>
      <c r="BK332" s="4">
        <f t="shared" si="170"/>
        <v>0</v>
      </c>
      <c r="BL332" s="4">
        <f t="shared" si="170"/>
        <v>0</v>
      </c>
      <c r="BM332" s="4">
        <f t="shared" si="170"/>
        <v>0</v>
      </c>
      <c r="BN332" s="4">
        <f t="shared" si="170"/>
        <v>0</v>
      </c>
      <c r="BO332" s="4">
        <f t="shared" si="170"/>
        <v>0</v>
      </c>
      <c r="BP332" s="4">
        <f t="shared" si="170"/>
        <v>0</v>
      </c>
      <c r="BQ332" s="4">
        <f t="shared" si="170"/>
        <v>0</v>
      </c>
      <c r="BR332" s="4">
        <f t="shared" si="170"/>
        <v>0</v>
      </c>
      <c r="BS332" s="4">
        <f t="shared" si="170"/>
        <v>0</v>
      </c>
      <c r="BT332" s="4">
        <f t="shared" si="170"/>
        <v>0</v>
      </c>
      <c r="BU332" s="4">
        <f t="shared" si="170"/>
        <v>0</v>
      </c>
      <c r="BV332" s="4">
        <f t="shared" ref="BV332:DA332" si="171">COUNTIF(BV280,"&lt;&gt;0")*BV233</f>
        <v>0</v>
      </c>
      <c r="BW332" s="4">
        <f t="shared" si="171"/>
        <v>0</v>
      </c>
      <c r="BX332" s="4">
        <f t="shared" si="171"/>
        <v>0</v>
      </c>
      <c r="BY332" s="4">
        <f t="shared" si="171"/>
        <v>0</v>
      </c>
      <c r="BZ332" s="4">
        <f t="shared" si="171"/>
        <v>0</v>
      </c>
      <c r="CA332" s="4">
        <f t="shared" si="171"/>
        <v>0</v>
      </c>
      <c r="CB332" s="4">
        <f t="shared" si="171"/>
        <v>0</v>
      </c>
      <c r="CC332" s="4">
        <f t="shared" si="171"/>
        <v>0</v>
      </c>
      <c r="CD332" s="4">
        <f t="shared" si="171"/>
        <v>0</v>
      </c>
      <c r="CE332" s="4">
        <f t="shared" si="171"/>
        <v>0</v>
      </c>
      <c r="CF332" s="4">
        <f t="shared" si="171"/>
        <v>0</v>
      </c>
      <c r="CG332" s="4">
        <f t="shared" si="171"/>
        <v>0</v>
      </c>
      <c r="CH332" s="4">
        <f t="shared" si="171"/>
        <v>0</v>
      </c>
      <c r="CI332" s="4">
        <f t="shared" si="171"/>
        <v>0</v>
      </c>
      <c r="CJ332" s="4">
        <f t="shared" si="171"/>
        <v>0</v>
      </c>
      <c r="CK332" s="4">
        <f t="shared" si="171"/>
        <v>0</v>
      </c>
      <c r="CL332" s="4">
        <f t="shared" si="171"/>
        <v>0</v>
      </c>
      <c r="CM332" s="4">
        <f t="shared" si="171"/>
        <v>0</v>
      </c>
      <c r="CN332" s="4">
        <f t="shared" si="171"/>
        <v>0</v>
      </c>
      <c r="CO332" s="4">
        <f t="shared" si="171"/>
        <v>0</v>
      </c>
      <c r="CP332" s="4">
        <f t="shared" si="171"/>
        <v>0</v>
      </c>
      <c r="CQ332" s="4">
        <f t="shared" si="171"/>
        <v>0</v>
      </c>
      <c r="CR332" s="4">
        <f t="shared" si="171"/>
        <v>0</v>
      </c>
      <c r="CS332" s="4">
        <f t="shared" si="171"/>
        <v>0</v>
      </c>
      <c r="CT332" s="4">
        <f t="shared" si="171"/>
        <v>0</v>
      </c>
      <c r="CU332" s="4">
        <f t="shared" si="171"/>
        <v>0</v>
      </c>
      <c r="CV332" s="4">
        <f t="shared" si="171"/>
        <v>0</v>
      </c>
      <c r="CW332" s="4">
        <f t="shared" si="171"/>
        <v>0</v>
      </c>
      <c r="CX332" s="4">
        <f t="shared" si="171"/>
        <v>0</v>
      </c>
      <c r="CY332" s="4">
        <f t="shared" si="171"/>
        <v>0</v>
      </c>
      <c r="CZ332" s="4">
        <f t="shared" si="171"/>
        <v>0</v>
      </c>
      <c r="DA332" s="4">
        <f t="shared" si="171"/>
        <v>0</v>
      </c>
      <c r="DB332" s="4">
        <f t="shared" ref="DB332:DJ332" si="172">COUNTIF(DB280,"&lt;&gt;0")*DB233</f>
        <v>0</v>
      </c>
      <c r="DC332" s="4">
        <f t="shared" si="172"/>
        <v>0</v>
      </c>
      <c r="DD332" s="4">
        <f t="shared" si="172"/>
        <v>0</v>
      </c>
      <c r="DE332" s="4">
        <f t="shared" si="172"/>
        <v>0</v>
      </c>
      <c r="DF332" s="4">
        <f t="shared" si="172"/>
        <v>0</v>
      </c>
      <c r="DG332" s="4">
        <f t="shared" si="172"/>
        <v>0</v>
      </c>
      <c r="DH332" s="4">
        <f t="shared" si="172"/>
        <v>0</v>
      </c>
      <c r="DI332" s="4">
        <f t="shared" si="172"/>
        <v>0</v>
      </c>
      <c r="DJ332" s="4">
        <f t="shared" si="172"/>
        <v>0</v>
      </c>
    </row>
    <row r="333" spans="1:114">
      <c r="B333" t="str">
        <f t="shared" si="139"/>
        <v>Создание / реконструкция объект №9</v>
      </c>
      <c r="G333" s="7" t="s">
        <v>0</v>
      </c>
      <c r="I333" s="5">
        <f t="shared" si="140"/>
        <v>0</v>
      </c>
      <c r="J333" s="4">
        <f t="shared" ref="J333:AO333" si="173">COUNTIF(J281,"&lt;&gt;0")*J234</f>
        <v>0</v>
      </c>
      <c r="K333" s="4">
        <f t="shared" si="173"/>
        <v>0</v>
      </c>
      <c r="L333" s="4">
        <f t="shared" si="173"/>
        <v>0</v>
      </c>
      <c r="M333" s="4">
        <f t="shared" si="173"/>
        <v>0</v>
      </c>
      <c r="N333" s="4">
        <f t="shared" si="173"/>
        <v>0</v>
      </c>
      <c r="O333" s="4">
        <f t="shared" si="173"/>
        <v>0</v>
      </c>
      <c r="P333" s="4">
        <f t="shared" si="173"/>
        <v>0</v>
      </c>
      <c r="Q333" s="4">
        <f t="shared" si="173"/>
        <v>0</v>
      </c>
      <c r="R333" s="4">
        <f t="shared" si="173"/>
        <v>0</v>
      </c>
      <c r="S333" s="4">
        <f t="shared" si="173"/>
        <v>0</v>
      </c>
      <c r="T333" s="4">
        <f t="shared" si="173"/>
        <v>0</v>
      </c>
      <c r="U333" s="4">
        <f t="shared" si="173"/>
        <v>0</v>
      </c>
      <c r="V333" s="4">
        <f t="shared" si="173"/>
        <v>0</v>
      </c>
      <c r="W333" s="4">
        <f t="shared" si="173"/>
        <v>0</v>
      </c>
      <c r="X333" s="4">
        <f t="shared" si="173"/>
        <v>0</v>
      </c>
      <c r="Y333" s="4">
        <f t="shared" si="173"/>
        <v>0</v>
      </c>
      <c r="Z333" s="4">
        <f t="shared" si="173"/>
        <v>0</v>
      </c>
      <c r="AA333" s="4">
        <f t="shared" si="173"/>
        <v>0</v>
      </c>
      <c r="AB333" s="4">
        <f t="shared" si="173"/>
        <v>0</v>
      </c>
      <c r="AC333" s="4">
        <f t="shared" si="173"/>
        <v>0</v>
      </c>
      <c r="AD333" s="4">
        <f t="shared" si="173"/>
        <v>0</v>
      </c>
      <c r="AE333" s="4">
        <f t="shared" si="173"/>
        <v>0</v>
      </c>
      <c r="AF333" s="4">
        <f t="shared" si="173"/>
        <v>0</v>
      </c>
      <c r="AG333" s="4">
        <f t="shared" si="173"/>
        <v>0</v>
      </c>
      <c r="AH333" s="4">
        <f t="shared" si="173"/>
        <v>0</v>
      </c>
      <c r="AI333" s="4">
        <f t="shared" si="173"/>
        <v>0</v>
      </c>
      <c r="AJ333" s="4">
        <f t="shared" si="173"/>
        <v>0</v>
      </c>
      <c r="AK333" s="4">
        <f t="shared" si="173"/>
        <v>0</v>
      </c>
      <c r="AL333" s="4">
        <f t="shared" si="173"/>
        <v>0</v>
      </c>
      <c r="AM333" s="4">
        <f t="shared" si="173"/>
        <v>0</v>
      </c>
      <c r="AN333" s="4">
        <f t="shared" si="173"/>
        <v>0</v>
      </c>
      <c r="AO333" s="4">
        <f t="shared" si="173"/>
        <v>0</v>
      </c>
      <c r="AP333" s="4">
        <f t="shared" ref="AP333:BU333" si="174">COUNTIF(AP281,"&lt;&gt;0")*AP234</f>
        <v>0</v>
      </c>
      <c r="AQ333" s="4">
        <f t="shared" si="174"/>
        <v>0</v>
      </c>
      <c r="AR333" s="4">
        <f t="shared" si="174"/>
        <v>0</v>
      </c>
      <c r="AS333" s="4">
        <f t="shared" si="174"/>
        <v>0</v>
      </c>
      <c r="AT333" s="4">
        <f t="shared" si="174"/>
        <v>0</v>
      </c>
      <c r="AU333" s="4">
        <f t="shared" si="174"/>
        <v>0</v>
      </c>
      <c r="AV333" s="4">
        <f t="shared" si="174"/>
        <v>0</v>
      </c>
      <c r="AW333" s="4">
        <f t="shared" si="174"/>
        <v>0</v>
      </c>
      <c r="AX333" s="4">
        <f t="shared" si="174"/>
        <v>0</v>
      </c>
      <c r="AY333" s="4">
        <f t="shared" si="174"/>
        <v>0</v>
      </c>
      <c r="AZ333" s="4">
        <f t="shared" si="174"/>
        <v>0</v>
      </c>
      <c r="BA333" s="4">
        <f t="shared" si="174"/>
        <v>0</v>
      </c>
      <c r="BB333" s="4">
        <f t="shared" si="174"/>
        <v>0</v>
      </c>
      <c r="BC333" s="4">
        <f t="shared" si="174"/>
        <v>0</v>
      </c>
      <c r="BD333" s="4">
        <f t="shared" si="174"/>
        <v>0</v>
      </c>
      <c r="BE333" s="4">
        <f t="shared" si="174"/>
        <v>0</v>
      </c>
      <c r="BF333" s="4">
        <f t="shared" si="174"/>
        <v>0</v>
      </c>
      <c r="BG333" s="4">
        <f t="shared" si="174"/>
        <v>0</v>
      </c>
      <c r="BH333" s="4">
        <f t="shared" si="174"/>
        <v>0</v>
      </c>
      <c r="BI333" s="4">
        <f t="shared" si="174"/>
        <v>0</v>
      </c>
      <c r="BJ333" s="4">
        <f t="shared" si="174"/>
        <v>0</v>
      </c>
      <c r="BK333" s="4">
        <f t="shared" si="174"/>
        <v>0</v>
      </c>
      <c r="BL333" s="4">
        <f t="shared" si="174"/>
        <v>0</v>
      </c>
      <c r="BM333" s="4">
        <f t="shared" si="174"/>
        <v>0</v>
      </c>
      <c r="BN333" s="4">
        <f t="shared" si="174"/>
        <v>0</v>
      </c>
      <c r="BO333" s="4">
        <f t="shared" si="174"/>
        <v>0</v>
      </c>
      <c r="BP333" s="4">
        <f t="shared" si="174"/>
        <v>0</v>
      </c>
      <c r="BQ333" s="4">
        <f t="shared" si="174"/>
        <v>0</v>
      </c>
      <c r="BR333" s="4">
        <f t="shared" si="174"/>
        <v>0</v>
      </c>
      <c r="BS333" s="4">
        <f t="shared" si="174"/>
        <v>0</v>
      </c>
      <c r="BT333" s="4">
        <f t="shared" si="174"/>
        <v>0</v>
      </c>
      <c r="BU333" s="4">
        <f t="shared" si="174"/>
        <v>0</v>
      </c>
      <c r="BV333" s="4">
        <f t="shared" ref="BV333:DA333" si="175">COUNTIF(BV281,"&lt;&gt;0")*BV234</f>
        <v>0</v>
      </c>
      <c r="BW333" s="4">
        <f t="shared" si="175"/>
        <v>0</v>
      </c>
      <c r="BX333" s="4">
        <f t="shared" si="175"/>
        <v>0</v>
      </c>
      <c r="BY333" s="4">
        <f t="shared" si="175"/>
        <v>0</v>
      </c>
      <c r="BZ333" s="4">
        <f t="shared" si="175"/>
        <v>0</v>
      </c>
      <c r="CA333" s="4">
        <f t="shared" si="175"/>
        <v>0</v>
      </c>
      <c r="CB333" s="4">
        <f t="shared" si="175"/>
        <v>0</v>
      </c>
      <c r="CC333" s="4">
        <f t="shared" si="175"/>
        <v>0</v>
      </c>
      <c r="CD333" s="4">
        <f t="shared" si="175"/>
        <v>0</v>
      </c>
      <c r="CE333" s="4">
        <f t="shared" si="175"/>
        <v>0</v>
      </c>
      <c r="CF333" s="4">
        <f t="shared" si="175"/>
        <v>0</v>
      </c>
      <c r="CG333" s="4">
        <f t="shared" si="175"/>
        <v>0</v>
      </c>
      <c r="CH333" s="4">
        <f t="shared" si="175"/>
        <v>0</v>
      </c>
      <c r="CI333" s="4">
        <f t="shared" si="175"/>
        <v>0</v>
      </c>
      <c r="CJ333" s="4">
        <f t="shared" si="175"/>
        <v>0</v>
      </c>
      <c r="CK333" s="4">
        <f t="shared" si="175"/>
        <v>0</v>
      </c>
      <c r="CL333" s="4">
        <f t="shared" si="175"/>
        <v>0</v>
      </c>
      <c r="CM333" s="4">
        <f t="shared" si="175"/>
        <v>0</v>
      </c>
      <c r="CN333" s="4">
        <f t="shared" si="175"/>
        <v>0</v>
      </c>
      <c r="CO333" s="4">
        <f t="shared" si="175"/>
        <v>0</v>
      </c>
      <c r="CP333" s="4">
        <f t="shared" si="175"/>
        <v>0</v>
      </c>
      <c r="CQ333" s="4">
        <f t="shared" si="175"/>
        <v>0</v>
      </c>
      <c r="CR333" s="4">
        <f t="shared" si="175"/>
        <v>0</v>
      </c>
      <c r="CS333" s="4">
        <f t="shared" si="175"/>
        <v>0</v>
      </c>
      <c r="CT333" s="4">
        <f t="shared" si="175"/>
        <v>0</v>
      </c>
      <c r="CU333" s="4">
        <f t="shared" si="175"/>
        <v>0</v>
      </c>
      <c r="CV333" s="4">
        <f t="shared" si="175"/>
        <v>0</v>
      </c>
      <c r="CW333" s="4">
        <f t="shared" si="175"/>
        <v>0</v>
      </c>
      <c r="CX333" s="4">
        <f t="shared" si="175"/>
        <v>0</v>
      </c>
      <c r="CY333" s="4">
        <f t="shared" si="175"/>
        <v>0</v>
      </c>
      <c r="CZ333" s="4">
        <f t="shared" si="175"/>
        <v>0</v>
      </c>
      <c r="DA333" s="4">
        <f t="shared" si="175"/>
        <v>0</v>
      </c>
      <c r="DB333" s="4">
        <f t="shared" ref="DB333:DJ333" si="176">COUNTIF(DB281,"&lt;&gt;0")*DB234</f>
        <v>0</v>
      </c>
      <c r="DC333" s="4">
        <f t="shared" si="176"/>
        <v>0</v>
      </c>
      <c r="DD333" s="4">
        <f t="shared" si="176"/>
        <v>0</v>
      </c>
      <c r="DE333" s="4">
        <f t="shared" si="176"/>
        <v>0</v>
      </c>
      <c r="DF333" s="4">
        <f t="shared" si="176"/>
        <v>0</v>
      </c>
      <c r="DG333" s="4">
        <f t="shared" si="176"/>
        <v>0</v>
      </c>
      <c r="DH333" s="4">
        <f t="shared" si="176"/>
        <v>0</v>
      </c>
      <c r="DI333" s="4">
        <f t="shared" si="176"/>
        <v>0</v>
      </c>
      <c r="DJ333" s="4">
        <f t="shared" si="176"/>
        <v>0</v>
      </c>
    </row>
    <row r="334" spans="1:114">
      <c r="B334" t="str">
        <f t="shared" si="139"/>
        <v>Создание / реконструкция объект №10</v>
      </c>
      <c r="G334" s="7" t="s">
        <v>0</v>
      </c>
      <c r="I334" s="5">
        <f t="shared" si="140"/>
        <v>0</v>
      </c>
      <c r="J334" s="4">
        <f t="shared" ref="J334:AO334" si="177">COUNTIF(J282,"&lt;&gt;0")*J235</f>
        <v>0</v>
      </c>
      <c r="K334" s="4">
        <f t="shared" si="177"/>
        <v>0</v>
      </c>
      <c r="L334" s="4">
        <f t="shared" si="177"/>
        <v>0</v>
      </c>
      <c r="M334" s="4">
        <f t="shared" si="177"/>
        <v>0</v>
      </c>
      <c r="N334" s="4">
        <f t="shared" si="177"/>
        <v>0</v>
      </c>
      <c r="O334" s="4">
        <f t="shared" si="177"/>
        <v>0</v>
      </c>
      <c r="P334" s="4">
        <f t="shared" si="177"/>
        <v>0</v>
      </c>
      <c r="Q334" s="4">
        <f t="shared" si="177"/>
        <v>0</v>
      </c>
      <c r="R334" s="4">
        <f t="shared" si="177"/>
        <v>0</v>
      </c>
      <c r="S334" s="4">
        <f t="shared" si="177"/>
        <v>0</v>
      </c>
      <c r="T334" s="4">
        <f t="shared" si="177"/>
        <v>0</v>
      </c>
      <c r="U334" s="4">
        <f t="shared" si="177"/>
        <v>0</v>
      </c>
      <c r="V334" s="4">
        <f t="shared" si="177"/>
        <v>0</v>
      </c>
      <c r="W334" s="4">
        <f t="shared" si="177"/>
        <v>0</v>
      </c>
      <c r="X334" s="4">
        <f t="shared" si="177"/>
        <v>0</v>
      </c>
      <c r="Y334" s="4">
        <f t="shared" si="177"/>
        <v>0</v>
      </c>
      <c r="Z334" s="4">
        <f t="shared" si="177"/>
        <v>0</v>
      </c>
      <c r="AA334" s="4">
        <f t="shared" si="177"/>
        <v>0</v>
      </c>
      <c r="AB334" s="4">
        <f t="shared" si="177"/>
        <v>0</v>
      </c>
      <c r="AC334" s="4">
        <f t="shared" si="177"/>
        <v>0</v>
      </c>
      <c r="AD334" s="4">
        <f t="shared" si="177"/>
        <v>0</v>
      </c>
      <c r="AE334" s="4">
        <f t="shared" si="177"/>
        <v>0</v>
      </c>
      <c r="AF334" s="4">
        <f t="shared" si="177"/>
        <v>0</v>
      </c>
      <c r="AG334" s="4">
        <f t="shared" si="177"/>
        <v>0</v>
      </c>
      <c r="AH334" s="4">
        <f t="shared" si="177"/>
        <v>0</v>
      </c>
      <c r="AI334" s="4">
        <f t="shared" si="177"/>
        <v>0</v>
      </c>
      <c r="AJ334" s="4">
        <f t="shared" si="177"/>
        <v>0</v>
      </c>
      <c r="AK334" s="4">
        <f t="shared" si="177"/>
        <v>0</v>
      </c>
      <c r="AL334" s="4">
        <f t="shared" si="177"/>
        <v>0</v>
      </c>
      <c r="AM334" s="4">
        <f t="shared" si="177"/>
        <v>0</v>
      </c>
      <c r="AN334" s="4">
        <f t="shared" si="177"/>
        <v>0</v>
      </c>
      <c r="AO334" s="4">
        <f t="shared" si="177"/>
        <v>0</v>
      </c>
      <c r="AP334" s="4">
        <f t="shared" ref="AP334:BU334" si="178">COUNTIF(AP282,"&lt;&gt;0")*AP235</f>
        <v>0</v>
      </c>
      <c r="AQ334" s="4">
        <f t="shared" si="178"/>
        <v>0</v>
      </c>
      <c r="AR334" s="4">
        <f t="shared" si="178"/>
        <v>0</v>
      </c>
      <c r="AS334" s="4">
        <f t="shared" si="178"/>
        <v>0</v>
      </c>
      <c r="AT334" s="4">
        <f t="shared" si="178"/>
        <v>0</v>
      </c>
      <c r="AU334" s="4">
        <f t="shared" si="178"/>
        <v>0</v>
      </c>
      <c r="AV334" s="4">
        <f t="shared" si="178"/>
        <v>0</v>
      </c>
      <c r="AW334" s="4">
        <f t="shared" si="178"/>
        <v>0</v>
      </c>
      <c r="AX334" s="4">
        <f t="shared" si="178"/>
        <v>0</v>
      </c>
      <c r="AY334" s="4">
        <f t="shared" si="178"/>
        <v>0</v>
      </c>
      <c r="AZ334" s="4">
        <f t="shared" si="178"/>
        <v>0</v>
      </c>
      <c r="BA334" s="4">
        <f t="shared" si="178"/>
        <v>0</v>
      </c>
      <c r="BB334" s="4">
        <f t="shared" si="178"/>
        <v>0</v>
      </c>
      <c r="BC334" s="4">
        <f t="shared" si="178"/>
        <v>0</v>
      </c>
      <c r="BD334" s="4">
        <f t="shared" si="178"/>
        <v>0</v>
      </c>
      <c r="BE334" s="4">
        <f t="shared" si="178"/>
        <v>0</v>
      </c>
      <c r="BF334" s="4">
        <f t="shared" si="178"/>
        <v>0</v>
      </c>
      <c r="BG334" s="4">
        <f t="shared" si="178"/>
        <v>0</v>
      </c>
      <c r="BH334" s="4">
        <f t="shared" si="178"/>
        <v>0</v>
      </c>
      <c r="BI334" s="4">
        <f t="shared" si="178"/>
        <v>0</v>
      </c>
      <c r="BJ334" s="4">
        <f t="shared" si="178"/>
        <v>0</v>
      </c>
      <c r="BK334" s="4">
        <f t="shared" si="178"/>
        <v>0</v>
      </c>
      <c r="BL334" s="4">
        <f t="shared" si="178"/>
        <v>0</v>
      </c>
      <c r="BM334" s="4">
        <f t="shared" si="178"/>
        <v>0</v>
      </c>
      <c r="BN334" s="4">
        <f t="shared" si="178"/>
        <v>0</v>
      </c>
      <c r="BO334" s="4">
        <f t="shared" si="178"/>
        <v>0</v>
      </c>
      <c r="BP334" s="4">
        <f t="shared" si="178"/>
        <v>0</v>
      </c>
      <c r="BQ334" s="4">
        <f t="shared" si="178"/>
        <v>0</v>
      </c>
      <c r="BR334" s="4">
        <f t="shared" si="178"/>
        <v>0</v>
      </c>
      <c r="BS334" s="4">
        <f t="shared" si="178"/>
        <v>0</v>
      </c>
      <c r="BT334" s="4">
        <f t="shared" si="178"/>
        <v>0</v>
      </c>
      <c r="BU334" s="4">
        <f t="shared" si="178"/>
        <v>0</v>
      </c>
      <c r="BV334" s="4">
        <f t="shared" ref="BV334:DA334" si="179">COUNTIF(BV282,"&lt;&gt;0")*BV235</f>
        <v>0</v>
      </c>
      <c r="BW334" s="4">
        <f t="shared" si="179"/>
        <v>0</v>
      </c>
      <c r="BX334" s="4">
        <f t="shared" si="179"/>
        <v>0</v>
      </c>
      <c r="BY334" s="4">
        <f t="shared" si="179"/>
        <v>0</v>
      </c>
      <c r="BZ334" s="4">
        <f t="shared" si="179"/>
        <v>0</v>
      </c>
      <c r="CA334" s="4">
        <f t="shared" si="179"/>
        <v>0</v>
      </c>
      <c r="CB334" s="4">
        <f t="shared" si="179"/>
        <v>0</v>
      </c>
      <c r="CC334" s="4">
        <f t="shared" si="179"/>
        <v>0</v>
      </c>
      <c r="CD334" s="4">
        <f t="shared" si="179"/>
        <v>0</v>
      </c>
      <c r="CE334" s="4">
        <f t="shared" si="179"/>
        <v>0</v>
      </c>
      <c r="CF334" s="4">
        <f t="shared" si="179"/>
        <v>0</v>
      </c>
      <c r="CG334" s="4">
        <f t="shared" si="179"/>
        <v>0</v>
      </c>
      <c r="CH334" s="4">
        <f t="shared" si="179"/>
        <v>0</v>
      </c>
      <c r="CI334" s="4">
        <f t="shared" si="179"/>
        <v>0</v>
      </c>
      <c r="CJ334" s="4">
        <f t="shared" si="179"/>
        <v>0</v>
      </c>
      <c r="CK334" s="4">
        <f t="shared" si="179"/>
        <v>0</v>
      </c>
      <c r="CL334" s="4">
        <f t="shared" si="179"/>
        <v>0</v>
      </c>
      <c r="CM334" s="4">
        <f t="shared" si="179"/>
        <v>0</v>
      </c>
      <c r="CN334" s="4">
        <f t="shared" si="179"/>
        <v>0</v>
      </c>
      <c r="CO334" s="4">
        <f t="shared" si="179"/>
        <v>0</v>
      </c>
      <c r="CP334" s="4">
        <f t="shared" si="179"/>
        <v>0</v>
      </c>
      <c r="CQ334" s="4">
        <f t="shared" si="179"/>
        <v>0</v>
      </c>
      <c r="CR334" s="4">
        <f t="shared" si="179"/>
        <v>0</v>
      </c>
      <c r="CS334" s="4">
        <f t="shared" si="179"/>
        <v>0</v>
      </c>
      <c r="CT334" s="4">
        <f t="shared" si="179"/>
        <v>0</v>
      </c>
      <c r="CU334" s="4">
        <f t="shared" si="179"/>
        <v>0</v>
      </c>
      <c r="CV334" s="4">
        <f t="shared" si="179"/>
        <v>0</v>
      </c>
      <c r="CW334" s="4">
        <f t="shared" si="179"/>
        <v>0</v>
      </c>
      <c r="CX334" s="4">
        <f t="shared" si="179"/>
        <v>0</v>
      </c>
      <c r="CY334" s="4">
        <f t="shared" si="179"/>
        <v>0</v>
      </c>
      <c r="CZ334" s="4">
        <f t="shared" si="179"/>
        <v>0</v>
      </c>
      <c r="DA334" s="4">
        <f t="shared" si="179"/>
        <v>0</v>
      </c>
      <c r="DB334" s="4">
        <f t="shared" ref="DB334:DJ334" si="180">COUNTIF(DB282,"&lt;&gt;0")*DB235</f>
        <v>0</v>
      </c>
      <c r="DC334" s="4">
        <f t="shared" si="180"/>
        <v>0</v>
      </c>
      <c r="DD334" s="4">
        <f t="shared" si="180"/>
        <v>0</v>
      </c>
      <c r="DE334" s="4">
        <f t="shared" si="180"/>
        <v>0</v>
      </c>
      <c r="DF334" s="4">
        <f t="shared" si="180"/>
        <v>0</v>
      </c>
      <c r="DG334" s="4">
        <f t="shared" si="180"/>
        <v>0</v>
      </c>
      <c r="DH334" s="4">
        <f t="shared" si="180"/>
        <v>0</v>
      </c>
      <c r="DI334" s="4">
        <f t="shared" si="180"/>
        <v>0</v>
      </c>
      <c r="DJ334" s="4">
        <f t="shared" si="180"/>
        <v>0</v>
      </c>
    </row>
    <row r="335" spans="1:114">
      <c r="B335" t="str">
        <f t="shared" si="139"/>
        <v>Создание / реконструкция объект №11</v>
      </c>
      <c r="G335" s="7" t="s">
        <v>0</v>
      </c>
      <c r="I335" s="5">
        <f t="shared" si="140"/>
        <v>0</v>
      </c>
      <c r="J335" s="4">
        <f t="shared" ref="J335:AO335" si="181">COUNTIF(J283,"&lt;&gt;0")*J236</f>
        <v>0</v>
      </c>
      <c r="K335" s="4">
        <f t="shared" si="181"/>
        <v>0</v>
      </c>
      <c r="L335" s="4">
        <f t="shared" si="181"/>
        <v>0</v>
      </c>
      <c r="M335" s="4">
        <f t="shared" si="181"/>
        <v>0</v>
      </c>
      <c r="N335" s="4">
        <f t="shared" si="181"/>
        <v>0</v>
      </c>
      <c r="O335" s="4">
        <f t="shared" si="181"/>
        <v>0</v>
      </c>
      <c r="P335" s="4">
        <f t="shared" si="181"/>
        <v>0</v>
      </c>
      <c r="Q335" s="4">
        <f t="shared" si="181"/>
        <v>0</v>
      </c>
      <c r="R335" s="4">
        <f t="shared" si="181"/>
        <v>0</v>
      </c>
      <c r="S335" s="4">
        <f t="shared" si="181"/>
        <v>0</v>
      </c>
      <c r="T335" s="4">
        <f t="shared" si="181"/>
        <v>0</v>
      </c>
      <c r="U335" s="4">
        <f t="shared" si="181"/>
        <v>0</v>
      </c>
      <c r="V335" s="4">
        <f t="shared" si="181"/>
        <v>0</v>
      </c>
      <c r="W335" s="4">
        <f t="shared" si="181"/>
        <v>0</v>
      </c>
      <c r="X335" s="4">
        <f t="shared" si="181"/>
        <v>0</v>
      </c>
      <c r="Y335" s="4">
        <f t="shared" si="181"/>
        <v>0</v>
      </c>
      <c r="Z335" s="4">
        <f t="shared" si="181"/>
        <v>0</v>
      </c>
      <c r="AA335" s="4">
        <f t="shared" si="181"/>
        <v>0</v>
      </c>
      <c r="AB335" s="4">
        <f t="shared" si="181"/>
        <v>0</v>
      </c>
      <c r="AC335" s="4">
        <f t="shared" si="181"/>
        <v>0</v>
      </c>
      <c r="AD335" s="4">
        <f t="shared" si="181"/>
        <v>0</v>
      </c>
      <c r="AE335" s="4">
        <f t="shared" si="181"/>
        <v>0</v>
      </c>
      <c r="AF335" s="4">
        <f t="shared" si="181"/>
        <v>0</v>
      </c>
      <c r="AG335" s="4">
        <f t="shared" si="181"/>
        <v>0</v>
      </c>
      <c r="AH335" s="4">
        <f t="shared" si="181"/>
        <v>0</v>
      </c>
      <c r="AI335" s="4">
        <f t="shared" si="181"/>
        <v>0</v>
      </c>
      <c r="AJ335" s="4">
        <f t="shared" si="181"/>
        <v>0</v>
      </c>
      <c r="AK335" s="4">
        <f t="shared" si="181"/>
        <v>0</v>
      </c>
      <c r="AL335" s="4">
        <f t="shared" si="181"/>
        <v>0</v>
      </c>
      <c r="AM335" s="4">
        <f t="shared" si="181"/>
        <v>0</v>
      </c>
      <c r="AN335" s="4">
        <f t="shared" si="181"/>
        <v>0</v>
      </c>
      <c r="AO335" s="4">
        <f t="shared" si="181"/>
        <v>0</v>
      </c>
      <c r="AP335" s="4">
        <f t="shared" ref="AP335:BU335" si="182">COUNTIF(AP283,"&lt;&gt;0")*AP236</f>
        <v>0</v>
      </c>
      <c r="AQ335" s="4">
        <f t="shared" si="182"/>
        <v>0</v>
      </c>
      <c r="AR335" s="4">
        <f t="shared" si="182"/>
        <v>0</v>
      </c>
      <c r="AS335" s="4">
        <f t="shared" si="182"/>
        <v>0</v>
      </c>
      <c r="AT335" s="4">
        <f t="shared" si="182"/>
        <v>0</v>
      </c>
      <c r="AU335" s="4">
        <f t="shared" si="182"/>
        <v>0</v>
      </c>
      <c r="AV335" s="4">
        <f t="shared" si="182"/>
        <v>0</v>
      </c>
      <c r="AW335" s="4">
        <f t="shared" si="182"/>
        <v>0</v>
      </c>
      <c r="AX335" s="4">
        <f t="shared" si="182"/>
        <v>0</v>
      </c>
      <c r="AY335" s="4">
        <f t="shared" si="182"/>
        <v>0</v>
      </c>
      <c r="AZ335" s="4">
        <f t="shared" si="182"/>
        <v>0</v>
      </c>
      <c r="BA335" s="4">
        <f t="shared" si="182"/>
        <v>0</v>
      </c>
      <c r="BB335" s="4">
        <f t="shared" si="182"/>
        <v>0</v>
      </c>
      <c r="BC335" s="4">
        <f t="shared" si="182"/>
        <v>0</v>
      </c>
      <c r="BD335" s="4">
        <f t="shared" si="182"/>
        <v>0</v>
      </c>
      <c r="BE335" s="4">
        <f t="shared" si="182"/>
        <v>0</v>
      </c>
      <c r="BF335" s="4">
        <f t="shared" si="182"/>
        <v>0</v>
      </c>
      <c r="BG335" s="4">
        <f t="shared" si="182"/>
        <v>0</v>
      </c>
      <c r="BH335" s="4">
        <f t="shared" si="182"/>
        <v>0</v>
      </c>
      <c r="BI335" s="4">
        <f t="shared" si="182"/>
        <v>0</v>
      </c>
      <c r="BJ335" s="4">
        <f t="shared" si="182"/>
        <v>0</v>
      </c>
      <c r="BK335" s="4">
        <f t="shared" si="182"/>
        <v>0</v>
      </c>
      <c r="BL335" s="4">
        <f t="shared" si="182"/>
        <v>0</v>
      </c>
      <c r="BM335" s="4">
        <f t="shared" si="182"/>
        <v>0</v>
      </c>
      <c r="BN335" s="4">
        <f t="shared" si="182"/>
        <v>0</v>
      </c>
      <c r="BO335" s="4">
        <f t="shared" si="182"/>
        <v>0</v>
      </c>
      <c r="BP335" s="4">
        <f t="shared" si="182"/>
        <v>0</v>
      </c>
      <c r="BQ335" s="4">
        <f t="shared" si="182"/>
        <v>0</v>
      </c>
      <c r="BR335" s="4">
        <f t="shared" si="182"/>
        <v>0</v>
      </c>
      <c r="BS335" s="4">
        <f t="shared" si="182"/>
        <v>0</v>
      </c>
      <c r="BT335" s="4">
        <f t="shared" si="182"/>
        <v>0</v>
      </c>
      <c r="BU335" s="4">
        <f t="shared" si="182"/>
        <v>0</v>
      </c>
      <c r="BV335" s="4">
        <f t="shared" ref="BV335:DA335" si="183">COUNTIF(BV283,"&lt;&gt;0")*BV236</f>
        <v>0</v>
      </c>
      <c r="BW335" s="4">
        <f t="shared" si="183"/>
        <v>0</v>
      </c>
      <c r="BX335" s="4">
        <f t="shared" si="183"/>
        <v>0</v>
      </c>
      <c r="BY335" s="4">
        <f t="shared" si="183"/>
        <v>0</v>
      </c>
      <c r="BZ335" s="4">
        <f t="shared" si="183"/>
        <v>0</v>
      </c>
      <c r="CA335" s="4">
        <f t="shared" si="183"/>
        <v>0</v>
      </c>
      <c r="CB335" s="4">
        <f t="shared" si="183"/>
        <v>0</v>
      </c>
      <c r="CC335" s="4">
        <f t="shared" si="183"/>
        <v>0</v>
      </c>
      <c r="CD335" s="4">
        <f t="shared" si="183"/>
        <v>0</v>
      </c>
      <c r="CE335" s="4">
        <f t="shared" si="183"/>
        <v>0</v>
      </c>
      <c r="CF335" s="4">
        <f t="shared" si="183"/>
        <v>0</v>
      </c>
      <c r="CG335" s="4">
        <f t="shared" si="183"/>
        <v>0</v>
      </c>
      <c r="CH335" s="4">
        <f t="shared" si="183"/>
        <v>0</v>
      </c>
      <c r="CI335" s="4">
        <f t="shared" si="183"/>
        <v>0</v>
      </c>
      <c r="CJ335" s="4">
        <f t="shared" si="183"/>
        <v>0</v>
      </c>
      <c r="CK335" s="4">
        <f t="shared" si="183"/>
        <v>0</v>
      </c>
      <c r="CL335" s="4">
        <f t="shared" si="183"/>
        <v>0</v>
      </c>
      <c r="CM335" s="4">
        <f t="shared" si="183"/>
        <v>0</v>
      </c>
      <c r="CN335" s="4">
        <f t="shared" si="183"/>
        <v>0</v>
      </c>
      <c r="CO335" s="4">
        <f t="shared" si="183"/>
        <v>0</v>
      </c>
      <c r="CP335" s="4">
        <f t="shared" si="183"/>
        <v>0</v>
      </c>
      <c r="CQ335" s="4">
        <f t="shared" si="183"/>
        <v>0</v>
      </c>
      <c r="CR335" s="4">
        <f t="shared" si="183"/>
        <v>0</v>
      </c>
      <c r="CS335" s="4">
        <f t="shared" si="183"/>
        <v>0</v>
      </c>
      <c r="CT335" s="4">
        <f t="shared" si="183"/>
        <v>0</v>
      </c>
      <c r="CU335" s="4">
        <f t="shared" si="183"/>
        <v>0</v>
      </c>
      <c r="CV335" s="4">
        <f t="shared" si="183"/>
        <v>0</v>
      </c>
      <c r="CW335" s="4">
        <f t="shared" si="183"/>
        <v>0</v>
      </c>
      <c r="CX335" s="4">
        <f t="shared" si="183"/>
        <v>0</v>
      </c>
      <c r="CY335" s="4">
        <f t="shared" si="183"/>
        <v>0</v>
      </c>
      <c r="CZ335" s="4">
        <f t="shared" si="183"/>
        <v>0</v>
      </c>
      <c r="DA335" s="4">
        <f t="shared" si="183"/>
        <v>0</v>
      </c>
      <c r="DB335" s="4">
        <f t="shared" ref="DB335:DJ335" si="184">COUNTIF(DB283,"&lt;&gt;0")*DB236</f>
        <v>0</v>
      </c>
      <c r="DC335" s="4">
        <f t="shared" si="184"/>
        <v>0</v>
      </c>
      <c r="DD335" s="4">
        <f t="shared" si="184"/>
        <v>0</v>
      </c>
      <c r="DE335" s="4">
        <f t="shared" si="184"/>
        <v>0</v>
      </c>
      <c r="DF335" s="4">
        <f t="shared" si="184"/>
        <v>0</v>
      </c>
      <c r="DG335" s="4">
        <f t="shared" si="184"/>
        <v>0</v>
      </c>
      <c r="DH335" s="4">
        <f t="shared" si="184"/>
        <v>0</v>
      </c>
      <c r="DI335" s="4">
        <f t="shared" si="184"/>
        <v>0</v>
      </c>
      <c r="DJ335" s="4">
        <f t="shared" si="184"/>
        <v>0</v>
      </c>
    </row>
    <row r="336" spans="1:114">
      <c r="B336" t="str">
        <f t="shared" si="139"/>
        <v>Создание / реконструкция объект №12</v>
      </c>
      <c r="G336" s="7" t="s">
        <v>0</v>
      </c>
      <c r="I336" s="5">
        <f t="shared" si="140"/>
        <v>0</v>
      </c>
      <c r="J336" s="4">
        <f t="shared" ref="J336:AO336" si="185">COUNTIF(J284,"&lt;&gt;0")*J237</f>
        <v>0</v>
      </c>
      <c r="K336" s="4">
        <f t="shared" si="185"/>
        <v>0</v>
      </c>
      <c r="L336" s="4">
        <f t="shared" si="185"/>
        <v>0</v>
      </c>
      <c r="M336" s="4">
        <f t="shared" si="185"/>
        <v>0</v>
      </c>
      <c r="N336" s="4">
        <f t="shared" si="185"/>
        <v>0</v>
      </c>
      <c r="O336" s="4">
        <f t="shared" si="185"/>
        <v>0</v>
      </c>
      <c r="P336" s="4">
        <f t="shared" si="185"/>
        <v>0</v>
      </c>
      <c r="Q336" s="4">
        <f t="shared" si="185"/>
        <v>0</v>
      </c>
      <c r="R336" s="4">
        <f t="shared" si="185"/>
        <v>0</v>
      </c>
      <c r="S336" s="4">
        <f t="shared" si="185"/>
        <v>0</v>
      </c>
      <c r="T336" s="4">
        <f t="shared" si="185"/>
        <v>0</v>
      </c>
      <c r="U336" s="4">
        <f t="shared" si="185"/>
        <v>0</v>
      </c>
      <c r="V336" s="4">
        <f t="shared" si="185"/>
        <v>0</v>
      </c>
      <c r="W336" s="4">
        <f t="shared" si="185"/>
        <v>0</v>
      </c>
      <c r="X336" s="4">
        <f t="shared" si="185"/>
        <v>0</v>
      </c>
      <c r="Y336" s="4">
        <f t="shared" si="185"/>
        <v>0</v>
      </c>
      <c r="Z336" s="4">
        <f t="shared" si="185"/>
        <v>0</v>
      </c>
      <c r="AA336" s="4">
        <f t="shared" si="185"/>
        <v>0</v>
      </c>
      <c r="AB336" s="4">
        <f t="shared" si="185"/>
        <v>0</v>
      </c>
      <c r="AC336" s="4">
        <f t="shared" si="185"/>
        <v>0</v>
      </c>
      <c r="AD336" s="4">
        <f t="shared" si="185"/>
        <v>0</v>
      </c>
      <c r="AE336" s="4">
        <f t="shared" si="185"/>
        <v>0</v>
      </c>
      <c r="AF336" s="4">
        <f t="shared" si="185"/>
        <v>0</v>
      </c>
      <c r="AG336" s="4">
        <f t="shared" si="185"/>
        <v>0</v>
      </c>
      <c r="AH336" s="4">
        <f t="shared" si="185"/>
        <v>0</v>
      </c>
      <c r="AI336" s="4">
        <f t="shared" si="185"/>
        <v>0</v>
      </c>
      <c r="AJ336" s="4">
        <f t="shared" si="185"/>
        <v>0</v>
      </c>
      <c r="AK336" s="4">
        <f t="shared" si="185"/>
        <v>0</v>
      </c>
      <c r="AL336" s="4">
        <f t="shared" si="185"/>
        <v>0</v>
      </c>
      <c r="AM336" s="4">
        <f t="shared" si="185"/>
        <v>0</v>
      </c>
      <c r="AN336" s="4">
        <f t="shared" si="185"/>
        <v>0</v>
      </c>
      <c r="AO336" s="4">
        <f t="shared" si="185"/>
        <v>0</v>
      </c>
      <c r="AP336" s="4">
        <f t="shared" ref="AP336:BU336" si="186">COUNTIF(AP284,"&lt;&gt;0")*AP237</f>
        <v>0</v>
      </c>
      <c r="AQ336" s="4">
        <f t="shared" si="186"/>
        <v>0</v>
      </c>
      <c r="AR336" s="4">
        <f t="shared" si="186"/>
        <v>0</v>
      </c>
      <c r="AS336" s="4">
        <f t="shared" si="186"/>
        <v>0</v>
      </c>
      <c r="AT336" s="4">
        <f t="shared" si="186"/>
        <v>0</v>
      </c>
      <c r="AU336" s="4">
        <f t="shared" si="186"/>
        <v>0</v>
      </c>
      <c r="AV336" s="4">
        <f t="shared" si="186"/>
        <v>0</v>
      </c>
      <c r="AW336" s="4">
        <f t="shared" si="186"/>
        <v>0</v>
      </c>
      <c r="AX336" s="4">
        <f t="shared" si="186"/>
        <v>0</v>
      </c>
      <c r="AY336" s="4">
        <f t="shared" si="186"/>
        <v>0</v>
      </c>
      <c r="AZ336" s="4">
        <f t="shared" si="186"/>
        <v>0</v>
      </c>
      <c r="BA336" s="4">
        <f t="shared" si="186"/>
        <v>0</v>
      </c>
      <c r="BB336" s="4">
        <f t="shared" si="186"/>
        <v>0</v>
      </c>
      <c r="BC336" s="4">
        <f t="shared" si="186"/>
        <v>0</v>
      </c>
      <c r="BD336" s="4">
        <f t="shared" si="186"/>
        <v>0</v>
      </c>
      <c r="BE336" s="4">
        <f t="shared" si="186"/>
        <v>0</v>
      </c>
      <c r="BF336" s="4">
        <f t="shared" si="186"/>
        <v>0</v>
      </c>
      <c r="BG336" s="4">
        <f t="shared" si="186"/>
        <v>0</v>
      </c>
      <c r="BH336" s="4">
        <f t="shared" si="186"/>
        <v>0</v>
      </c>
      <c r="BI336" s="4">
        <f t="shared" si="186"/>
        <v>0</v>
      </c>
      <c r="BJ336" s="4">
        <f t="shared" si="186"/>
        <v>0</v>
      </c>
      <c r="BK336" s="4">
        <f t="shared" si="186"/>
        <v>0</v>
      </c>
      <c r="BL336" s="4">
        <f t="shared" si="186"/>
        <v>0</v>
      </c>
      <c r="BM336" s="4">
        <f t="shared" si="186"/>
        <v>0</v>
      </c>
      <c r="BN336" s="4">
        <f t="shared" si="186"/>
        <v>0</v>
      </c>
      <c r="BO336" s="4">
        <f t="shared" si="186"/>
        <v>0</v>
      </c>
      <c r="BP336" s="4">
        <f t="shared" si="186"/>
        <v>0</v>
      </c>
      <c r="BQ336" s="4">
        <f t="shared" si="186"/>
        <v>0</v>
      </c>
      <c r="BR336" s="4">
        <f t="shared" si="186"/>
        <v>0</v>
      </c>
      <c r="BS336" s="4">
        <f t="shared" si="186"/>
        <v>0</v>
      </c>
      <c r="BT336" s="4">
        <f t="shared" si="186"/>
        <v>0</v>
      </c>
      <c r="BU336" s="4">
        <f t="shared" si="186"/>
        <v>0</v>
      </c>
      <c r="BV336" s="4">
        <f t="shared" ref="BV336:DA336" si="187">COUNTIF(BV284,"&lt;&gt;0")*BV237</f>
        <v>0</v>
      </c>
      <c r="BW336" s="4">
        <f t="shared" si="187"/>
        <v>0</v>
      </c>
      <c r="BX336" s="4">
        <f t="shared" si="187"/>
        <v>0</v>
      </c>
      <c r="BY336" s="4">
        <f t="shared" si="187"/>
        <v>0</v>
      </c>
      <c r="BZ336" s="4">
        <f t="shared" si="187"/>
        <v>0</v>
      </c>
      <c r="CA336" s="4">
        <f t="shared" si="187"/>
        <v>0</v>
      </c>
      <c r="CB336" s="4">
        <f t="shared" si="187"/>
        <v>0</v>
      </c>
      <c r="CC336" s="4">
        <f t="shared" si="187"/>
        <v>0</v>
      </c>
      <c r="CD336" s="4">
        <f t="shared" si="187"/>
        <v>0</v>
      </c>
      <c r="CE336" s="4">
        <f t="shared" si="187"/>
        <v>0</v>
      </c>
      <c r="CF336" s="4">
        <f t="shared" si="187"/>
        <v>0</v>
      </c>
      <c r="CG336" s="4">
        <f t="shared" si="187"/>
        <v>0</v>
      </c>
      <c r="CH336" s="4">
        <f t="shared" si="187"/>
        <v>0</v>
      </c>
      <c r="CI336" s="4">
        <f t="shared" si="187"/>
        <v>0</v>
      </c>
      <c r="CJ336" s="4">
        <f t="shared" si="187"/>
        <v>0</v>
      </c>
      <c r="CK336" s="4">
        <f t="shared" si="187"/>
        <v>0</v>
      </c>
      <c r="CL336" s="4">
        <f t="shared" si="187"/>
        <v>0</v>
      </c>
      <c r="CM336" s="4">
        <f t="shared" si="187"/>
        <v>0</v>
      </c>
      <c r="CN336" s="4">
        <f t="shared" si="187"/>
        <v>0</v>
      </c>
      <c r="CO336" s="4">
        <f t="shared" si="187"/>
        <v>0</v>
      </c>
      <c r="CP336" s="4">
        <f t="shared" si="187"/>
        <v>0</v>
      </c>
      <c r="CQ336" s="4">
        <f t="shared" si="187"/>
        <v>0</v>
      </c>
      <c r="CR336" s="4">
        <f t="shared" si="187"/>
        <v>0</v>
      </c>
      <c r="CS336" s="4">
        <f t="shared" si="187"/>
        <v>0</v>
      </c>
      <c r="CT336" s="4">
        <f t="shared" si="187"/>
        <v>0</v>
      </c>
      <c r="CU336" s="4">
        <f t="shared" si="187"/>
        <v>0</v>
      </c>
      <c r="CV336" s="4">
        <f t="shared" si="187"/>
        <v>0</v>
      </c>
      <c r="CW336" s="4">
        <f t="shared" si="187"/>
        <v>0</v>
      </c>
      <c r="CX336" s="4">
        <f t="shared" si="187"/>
        <v>0</v>
      </c>
      <c r="CY336" s="4">
        <f t="shared" si="187"/>
        <v>0</v>
      </c>
      <c r="CZ336" s="4">
        <f t="shared" si="187"/>
        <v>0</v>
      </c>
      <c r="DA336" s="4">
        <f t="shared" si="187"/>
        <v>0</v>
      </c>
      <c r="DB336" s="4">
        <f t="shared" ref="DB336:DJ336" si="188">COUNTIF(DB284,"&lt;&gt;0")*DB237</f>
        <v>0</v>
      </c>
      <c r="DC336" s="4">
        <f t="shared" si="188"/>
        <v>0</v>
      </c>
      <c r="DD336" s="4">
        <f t="shared" si="188"/>
        <v>0</v>
      </c>
      <c r="DE336" s="4">
        <f t="shared" si="188"/>
        <v>0</v>
      </c>
      <c r="DF336" s="4">
        <f t="shared" si="188"/>
        <v>0</v>
      </c>
      <c r="DG336" s="4">
        <f t="shared" si="188"/>
        <v>0</v>
      </c>
      <c r="DH336" s="4">
        <f t="shared" si="188"/>
        <v>0</v>
      </c>
      <c r="DI336" s="4">
        <f t="shared" si="188"/>
        <v>0</v>
      </c>
      <c r="DJ336" s="4">
        <f t="shared" si="188"/>
        <v>0</v>
      </c>
    </row>
    <row r="337" spans="1:114">
      <c r="B337" t="str">
        <f t="shared" si="139"/>
        <v>Создание / реконструкция объект №13</v>
      </c>
      <c r="G337" s="7" t="s">
        <v>0</v>
      </c>
      <c r="I337" s="5">
        <f t="shared" si="140"/>
        <v>0</v>
      </c>
      <c r="J337" s="4">
        <f t="shared" ref="J337:AO337" si="189">COUNTIF(J285,"&lt;&gt;0")*J238</f>
        <v>0</v>
      </c>
      <c r="K337" s="4">
        <f t="shared" si="189"/>
        <v>0</v>
      </c>
      <c r="L337" s="4">
        <f t="shared" si="189"/>
        <v>0</v>
      </c>
      <c r="M337" s="4">
        <f t="shared" si="189"/>
        <v>0</v>
      </c>
      <c r="N337" s="4">
        <f t="shared" si="189"/>
        <v>0</v>
      </c>
      <c r="O337" s="4">
        <f t="shared" si="189"/>
        <v>0</v>
      </c>
      <c r="P337" s="4">
        <f t="shared" si="189"/>
        <v>0</v>
      </c>
      <c r="Q337" s="4">
        <f t="shared" si="189"/>
        <v>0</v>
      </c>
      <c r="R337" s="4">
        <f t="shared" si="189"/>
        <v>0</v>
      </c>
      <c r="S337" s="4">
        <f t="shared" si="189"/>
        <v>0</v>
      </c>
      <c r="T337" s="4">
        <f t="shared" si="189"/>
        <v>0</v>
      </c>
      <c r="U337" s="4">
        <f t="shared" si="189"/>
        <v>0</v>
      </c>
      <c r="V337" s="4">
        <f t="shared" si="189"/>
        <v>0</v>
      </c>
      <c r="W337" s="4">
        <f t="shared" si="189"/>
        <v>0</v>
      </c>
      <c r="X337" s="4">
        <f t="shared" si="189"/>
        <v>0</v>
      </c>
      <c r="Y337" s="4">
        <f t="shared" si="189"/>
        <v>0</v>
      </c>
      <c r="Z337" s="4">
        <f t="shared" si="189"/>
        <v>0</v>
      </c>
      <c r="AA337" s="4">
        <f t="shared" si="189"/>
        <v>0</v>
      </c>
      <c r="AB337" s="4">
        <f t="shared" si="189"/>
        <v>0</v>
      </c>
      <c r="AC337" s="4">
        <f t="shared" si="189"/>
        <v>0</v>
      </c>
      <c r="AD337" s="4">
        <f t="shared" si="189"/>
        <v>0</v>
      </c>
      <c r="AE337" s="4">
        <f t="shared" si="189"/>
        <v>0</v>
      </c>
      <c r="AF337" s="4">
        <f t="shared" si="189"/>
        <v>0</v>
      </c>
      <c r="AG337" s="4">
        <f t="shared" si="189"/>
        <v>0</v>
      </c>
      <c r="AH337" s="4">
        <f t="shared" si="189"/>
        <v>0</v>
      </c>
      <c r="AI337" s="4">
        <f t="shared" si="189"/>
        <v>0</v>
      </c>
      <c r="AJ337" s="4">
        <f t="shared" si="189"/>
        <v>0</v>
      </c>
      <c r="AK337" s="4">
        <f t="shared" si="189"/>
        <v>0</v>
      </c>
      <c r="AL337" s="4">
        <f t="shared" si="189"/>
        <v>0</v>
      </c>
      <c r="AM337" s="4">
        <f t="shared" si="189"/>
        <v>0</v>
      </c>
      <c r="AN337" s="4">
        <f t="shared" si="189"/>
        <v>0</v>
      </c>
      <c r="AO337" s="4">
        <f t="shared" si="189"/>
        <v>0</v>
      </c>
      <c r="AP337" s="4">
        <f t="shared" ref="AP337:BU337" si="190">COUNTIF(AP285,"&lt;&gt;0")*AP238</f>
        <v>0</v>
      </c>
      <c r="AQ337" s="4">
        <f t="shared" si="190"/>
        <v>0</v>
      </c>
      <c r="AR337" s="4">
        <f t="shared" si="190"/>
        <v>0</v>
      </c>
      <c r="AS337" s="4">
        <f t="shared" si="190"/>
        <v>0</v>
      </c>
      <c r="AT337" s="4">
        <f t="shared" si="190"/>
        <v>0</v>
      </c>
      <c r="AU337" s="4">
        <f t="shared" si="190"/>
        <v>0</v>
      </c>
      <c r="AV337" s="4">
        <f t="shared" si="190"/>
        <v>0</v>
      </c>
      <c r="AW337" s="4">
        <f t="shared" si="190"/>
        <v>0</v>
      </c>
      <c r="AX337" s="4">
        <f t="shared" si="190"/>
        <v>0</v>
      </c>
      <c r="AY337" s="4">
        <f t="shared" si="190"/>
        <v>0</v>
      </c>
      <c r="AZ337" s="4">
        <f t="shared" si="190"/>
        <v>0</v>
      </c>
      <c r="BA337" s="4">
        <f t="shared" si="190"/>
        <v>0</v>
      </c>
      <c r="BB337" s="4">
        <f t="shared" si="190"/>
        <v>0</v>
      </c>
      <c r="BC337" s="4">
        <f t="shared" si="190"/>
        <v>0</v>
      </c>
      <c r="BD337" s="4">
        <f t="shared" si="190"/>
        <v>0</v>
      </c>
      <c r="BE337" s="4">
        <f t="shared" si="190"/>
        <v>0</v>
      </c>
      <c r="BF337" s="4">
        <f t="shared" si="190"/>
        <v>0</v>
      </c>
      <c r="BG337" s="4">
        <f t="shared" si="190"/>
        <v>0</v>
      </c>
      <c r="BH337" s="4">
        <f t="shared" si="190"/>
        <v>0</v>
      </c>
      <c r="BI337" s="4">
        <f t="shared" si="190"/>
        <v>0</v>
      </c>
      <c r="BJ337" s="4">
        <f t="shared" si="190"/>
        <v>0</v>
      </c>
      <c r="BK337" s="4">
        <f t="shared" si="190"/>
        <v>0</v>
      </c>
      <c r="BL337" s="4">
        <f t="shared" si="190"/>
        <v>0</v>
      </c>
      <c r="BM337" s="4">
        <f t="shared" si="190"/>
        <v>0</v>
      </c>
      <c r="BN337" s="4">
        <f t="shared" si="190"/>
        <v>0</v>
      </c>
      <c r="BO337" s="4">
        <f t="shared" si="190"/>
        <v>0</v>
      </c>
      <c r="BP337" s="4">
        <f t="shared" si="190"/>
        <v>0</v>
      </c>
      <c r="BQ337" s="4">
        <f t="shared" si="190"/>
        <v>0</v>
      </c>
      <c r="BR337" s="4">
        <f t="shared" si="190"/>
        <v>0</v>
      </c>
      <c r="BS337" s="4">
        <f t="shared" si="190"/>
        <v>0</v>
      </c>
      <c r="BT337" s="4">
        <f t="shared" si="190"/>
        <v>0</v>
      </c>
      <c r="BU337" s="4">
        <f t="shared" si="190"/>
        <v>0</v>
      </c>
      <c r="BV337" s="4">
        <f t="shared" ref="BV337:DA337" si="191">COUNTIF(BV285,"&lt;&gt;0")*BV238</f>
        <v>0</v>
      </c>
      <c r="BW337" s="4">
        <f t="shared" si="191"/>
        <v>0</v>
      </c>
      <c r="BX337" s="4">
        <f t="shared" si="191"/>
        <v>0</v>
      </c>
      <c r="BY337" s="4">
        <f t="shared" si="191"/>
        <v>0</v>
      </c>
      <c r="BZ337" s="4">
        <f t="shared" si="191"/>
        <v>0</v>
      </c>
      <c r="CA337" s="4">
        <f t="shared" si="191"/>
        <v>0</v>
      </c>
      <c r="CB337" s="4">
        <f t="shared" si="191"/>
        <v>0</v>
      </c>
      <c r="CC337" s="4">
        <f t="shared" si="191"/>
        <v>0</v>
      </c>
      <c r="CD337" s="4">
        <f t="shared" si="191"/>
        <v>0</v>
      </c>
      <c r="CE337" s="4">
        <f t="shared" si="191"/>
        <v>0</v>
      </c>
      <c r="CF337" s="4">
        <f t="shared" si="191"/>
        <v>0</v>
      </c>
      <c r="CG337" s="4">
        <f t="shared" si="191"/>
        <v>0</v>
      </c>
      <c r="CH337" s="4">
        <f t="shared" si="191"/>
        <v>0</v>
      </c>
      <c r="CI337" s="4">
        <f t="shared" si="191"/>
        <v>0</v>
      </c>
      <c r="CJ337" s="4">
        <f t="shared" si="191"/>
        <v>0</v>
      </c>
      <c r="CK337" s="4">
        <f t="shared" si="191"/>
        <v>0</v>
      </c>
      <c r="CL337" s="4">
        <f t="shared" si="191"/>
        <v>0</v>
      </c>
      <c r="CM337" s="4">
        <f t="shared" si="191"/>
        <v>0</v>
      </c>
      <c r="CN337" s="4">
        <f t="shared" si="191"/>
        <v>0</v>
      </c>
      <c r="CO337" s="4">
        <f t="shared" si="191"/>
        <v>0</v>
      </c>
      <c r="CP337" s="4">
        <f t="shared" si="191"/>
        <v>0</v>
      </c>
      <c r="CQ337" s="4">
        <f t="shared" si="191"/>
        <v>0</v>
      </c>
      <c r="CR337" s="4">
        <f t="shared" si="191"/>
        <v>0</v>
      </c>
      <c r="CS337" s="4">
        <f t="shared" si="191"/>
        <v>0</v>
      </c>
      <c r="CT337" s="4">
        <f t="shared" si="191"/>
        <v>0</v>
      </c>
      <c r="CU337" s="4">
        <f t="shared" si="191"/>
        <v>0</v>
      </c>
      <c r="CV337" s="4">
        <f t="shared" si="191"/>
        <v>0</v>
      </c>
      <c r="CW337" s="4">
        <f t="shared" si="191"/>
        <v>0</v>
      </c>
      <c r="CX337" s="4">
        <f t="shared" si="191"/>
        <v>0</v>
      </c>
      <c r="CY337" s="4">
        <f t="shared" si="191"/>
        <v>0</v>
      </c>
      <c r="CZ337" s="4">
        <f t="shared" si="191"/>
        <v>0</v>
      </c>
      <c r="DA337" s="4">
        <f t="shared" si="191"/>
        <v>0</v>
      </c>
      <c r="DB337" s="4">
        <f t="shared" ref="DB337:DJ337" si="192">COUNTIF(DB285,"&lt;&gt;0")*DB238</f>
        <v>0</v>
      </c>
      <c r="DC337" s="4">
        <f t="shared" si="192"/>
        <v>0</v>
      </c>
      <c r="DD337" s="4">
        <f t="shared" si="192"/>
        <v>0</v>
      </c>
      <c r="DE337" s="4">
        <f t="shared" si="192"/>
        <v>0</v>
      </c>
      <c r="DF337" s="4">
        <f t="shared" si="192"/>
        <v>0</v>
      </c>
      <c r="DG337" s="4">
        <f t="shared" si="192"/>
        <v>0</v>
      </c>
      <c r="DH337" s="4">
        <f t="shared" si="192"/>
        <v>0</v>
      </c>
      <c r="DI337" s="4">
        <f t="shared" si="192"/>
        <v>0</v>
      </c>
      <c r="DJ337" s="4">
        <f t="shared" si="192"/>
        <v>0</v>
      </c>
    </row>
    <row r="338" spans="1:114">
      <c r="B338" t="str">
        <f t="shared" si="139"/>
        <v>Создание / реконструкция объект №14</v>
      </c>
      <c r="G338" s="7" t="s">
        <v>0</v>
      </c>
      <c r="I338" s="5">
        <f t="shared" si="140"/>
        <v>0</v>
      </c>
      <c r="J338" s="4">
        <f t="shared" ref="J338:AO338" si="193">COUNTIF(J286,"&lt;&gt;0")*J239</f>
        <v>0</v>
      </c>
      <c r="K338" s="4">
        <f t="shared" si="193"/>
        <v>0</v>
      </c>
      <c r="L338" s="4">
        <f t="shared" si="193"/>
        <v>0</v>
      </c>
      <c r="M338" s="4">
        <f t="shared" si="193"/>
        <v>0</v>
      </c>
      <c r="N338" s="4">
        <f t="shared" si="193"/>
        <v>0</v>
      </c>
      <c r="O338" s="4">
        <f t="shared" si="193"/>
        <v>0</v>
      </c>
      <c r="P338" s="4">
        <f t="shared" si="193"/>
        <v>0</v>
      </c>
      <c r="Q338" s="4">
        <f t="shared" si="193"/>
        <v>0</v>
      </c>
      <c r="R338" s="4">
        <f t="shared" si="193"/>
        <v>0</v>
      </c>
      <c r="S338" s="4">
        <f t="shared" si="193"/>
        <v>0</v>
      </c>
      <c r="T338" s="4">
        <f t="shared" si="193"/>
        <v>0</v>
      </c>
      <c r="U338" s="4">
        <f t="shared" si="193"/>
        <v>0</v>
      </c>
      <c r="V338" s="4">
        <f t="shared" si="193"/>
        <v>0</v>
      </c>
      <c r="W338" s="4">
        <f t="shared" si="193"/>
        <v>0</v>
      </c>
      <c r="X338" s="4">
        <f t="shared" si="193"/>
        <v>0</v>
      </c>
      <c r="Y338" s="4">
        <f t="shared" si="193"/>
        <v>0</v>
      </c>
      <c r="Z338" s="4">
        <f t="shared" si="193"/>
        <v>0</v>
      </c>
      <c r="AA338" s="4">
        <f t="shared" si="193"/>
        <v>0</v>
      </c>
      <c r="AB338" s="4">
        <f t="shared" si="193"/>
        <v>0</v>
      </c>
      <c r="AC338" s="4">
        <f t="shared" si="193"/>
        <v>0</v>
      </c>
      <c r="AD338" s="4">
        <f t="shared" si="193"/>
        <v>0</v>
      </c>
      <c r="AE338" s="4">
        <f t="shared" si="193"/>
        <v>0</v>
      </c>
      <c r="AF338" s="4">
        <f t="shared" si="193"/>
        <v>0</v>
      </c>
      <c r="AG338" s="4">
        <f t="shared" si="193"/>
        <v>0</v>
      </c>
      <c r="AH338" s="4">
        <f t="shared" si="193"/>
        <v>0</v>
      </c>
      <c r="AI338" s="4">
        <f t="shared" si="193"/>
        <v>0</v>
      </c>
      <c r="AJ338" s="4">
        <f t="shared" si="193"/>
        <v>0</v>
      </c>
      <c r="AK338" s="4">
        <f t="shared" si="193"/>
        <v>0</v>
      </c>
      <c r="AL338" s="4">
        <f t="shared" si="193"/>
        <v>0</v>
      </c>
      <c r="AM338" s="4">
        <f t="shared" si="193"/>
        <v>0</v>
      </c>
      <c r="AN338" s="4">
        <f t="shared" si="193"/>
        <v>0</v>
      </c>
      <c r="AO338" s="4">
        <f t="shared" si="193"/>
        <v>0</v>
      </c>
      <c r="AP338" s="4">
        <f t="shared" ref="AP338:BU338" si="194">COUNTIF(AP286,"&lt;&gt;0")*AP239</f>
        <v>0</v>
      </c>
      <c r="AQ338" s="4">
        <f t="shared" si="194"/>
        <v>0</v>
      </c>
      <c r="AR338" s="4">
        <f t="shared" si="194"/>
        <v>0</v>
      </c>
      <c r="AS338" s="4">
        <f t="shared" si="194"/>
        <v>0</v>
      </c>
      <c r="AT338" s="4">
        <f t="shared" si="194"/>
        <v>0</v>
      </c>
      <c r="AU338" s="4">
        <f t="shared" si="194"/>
        <v>0</v>
      </c>
      <c r="AV338" s="4">
        <f t="shared" si="194"/>
        <v>0</v>
      </c>
      <c r="AW338" s="4">
        <f t="shared" si="194"/>
        <v>0</v>
      </c>
      <c r="AX338" s="4">
        <f t="shared" si="194"/>
        <v>0</v>
      </c>
      <c r="AY338" s="4">
        <f t="shared" si="194"/>
        <v>0</v>
      </c>
      <c r="AZ338" s="4">
        <f t="shared" si="194"/>
        <v>0</v>
      </c>
      <c r="BA338" s="4">
        <f t="shared" si="194"/>
        <v>0</v>
      </c>
      <c r="BB338" s="4">
        <f t="shared" si="194"/>
        <v>0</v>
      </c>
      <c r="BC338" s="4">
        <f t="shared" si="194"/>
        <v>0</v>
      </c>
      <c r="BD338" s="4">
        <f t="shared" si="194"/>
        <v>0</v>
      </c>
      <c r="BE338" s="4">
        <f t="shared" si="194"/>
        <v>0</v>
      </c>
      <c r="BF338" s="4">
        <f t="shared" si="194"/>
        <v>0</v>
      </c>
      <c r="BG338" s="4">
        <f t="shared" si="194"/>
        <v>0</v>
      </c>
      <c r="BH338" s="4">
        <f t="shared" si="194"/>
        <v>0</v>
      </c>
      <c r="BI338" s="4">
        <f t="shared" si="194"/>
        <v>0</v>
      </c>
      <c r="BJ338" s="4">
        <f t="shared" si="194"/>
        <v>0</v>
      </c>
      <c r="BK338" s="4">
        <f t="shared" si="194"/>
        <v>0</v>
      </c>
      <c r="BL338" s="4">
        <f t="shared" si="194"/>
        <v>0</v>
      </c>
      <c r="BM338" s="4">
        <f t="shared" si="194"/>
        <v>0</v>
      </c>
      <c r="BN338" s="4">
        <f t="shared" si="194"/>
        <v>0</v>
      </c>
      <c r="BO338" s="4">
        <f t="shared" si="194"/>
        <v>0</v>
      </c>
      <c r="BP338" s="4">
        <f t="shared" si="194"/>
        <v>0</v>
      </c>
      <c r="BQ338" s="4">
        <f t="shared" si="194"/>
        <v>0</v>
      </c>
      <c r="BR338" s="4">
        <f t="shared" si="194"/>
        <v>0</v>
      </c>
      <c r="BS338" s="4">
        <f t="shared" si="194"/>
        <v>0</v>
      </c>
      <c r="BT338" s="4">
        <f t="shared" si="194"/>
        <v>0</v>
      </c>
      <c r="BU338" s="4">
        <f t="shared" si="194"/>
        <v>0</v>
      </c>
      <c r="BV338" s="4">
        <f t="shared" ref="BV338:DA338" si="195">COUNTIF(BV286,"&lt;&gt;0")*BV239</f>
        <v>0</v>
      </c>
      <c r="BW338" s="4">
        <f t="shared" si="195"/>
        <v>0</v>
      </c>
      <c r="BX338" s="4">
        <f t="shared" si="195"/>
        <v>0</v>
      </c>
      <c r="BY338" s="4">
        <f t="shared" si="195"/>
        <v>0</v>
      </c>
      <c r="BZ338" s="4">
        <f t="shared" si="195"/>
        <v>0</v>
      </c>
      <c r="CA338" s="4">
        <f t="shared" si="195"/>
        <v>0</v>
      </c>
      <c r="CB338" s="4">
        <f t="shared" si="195"/>
        <v>0</v>
      </c>
      <c r="CC338" s="4">
        <f t="shared" si="195"/>
        <v>0</v>
      </c>
      <c r="CD338" s="4">
        <f t="shared" si="195"/>
        <v>0</v>
      </c>
      <c r="CE338" s="4">
        <f t="shared" si="195"/>
        <v>0</v>
      </c>
      <c r="CF338" s="4">
        <f t="shared" si="195"/>
        <v>0</v>
      </c>
      <c r="CG338" s="4">
        <f t="shared" si="195"/>
        <v>0</v>
      </c>
      <c r="CH338" s="4">
        <f t="shared" si="195"/>
        <v>0</v>
      </c>
      <c r="CI338" s="4">
        <f t="shared" si="195"/>
        <v>0</v>
      </c>
      <c r="CJ338" s="4">
        <f t="shared" si="195"/>
        <v>0</v>
      </c>
      <c r="CK338" s="4">
        <f t="shared" si="195"/>
        <v>0</v>
      </c>
      <c r="CL338" s="4">
        <f t="shared" si="195"/>
        <v>0</v>
      </c>
      <c r="CM338" s="4">
        <f t="shared" si="195"/>
        <v>0</v>
      </c>
      <c r="CN338" s="4">
        <f t="shared" si="195"/>
        <v>0</v>
      </c>
      <c r="CO338" s="4">
        <f t="shared" si="195"/>
        <v>0</v>
      </c>
      <c r="CP338" s="4">
        <f t="shared" si="195"/>
        <v>0</v>
      </c>
      <c r="CQ338" s="4">
        <f t="shared" si="195"/>
        <v>0</v>
      </c>
      <c r="CR338" s="4">
        <f t="shared" si="195"/>
        <v>0</v>
      </c>
      <c r="CS338" s="4">
        <f t="shared" si="195"/>
        <v>0</v>
      </c>
      <c r="CT338" s="4">
        <f t="shared" si="195"/>
        <v>0</v>
      </c>
      <c r="CU338" s="4">
        <f t="shared" si="195"/>
        <v>0</v>
      </c>
      <c r="CV338" s="4">
        <f t="shared" si="195"/>
        <v>0</v>
      </c>
      <c r="CW338" s="4">
        <f t="shared" si="195"/>
        <v>0</v>
      </c>
      <c r="CX338" s="4">
        <f t="shared" si="195"/>
        <v>0</v>
      </c>
      <c r="CY338" s="4">
        <f t="shared" si="195"/>
        <v>0</v>
      </c>
      <c r="CZ338" s="4">
        <f t="shared" si="195"/>
        <v>0</v>
      </c>
      <c r="DA338" s="4">
        <f t="shared" si="195"/>
        <v>0</v>
      </c>
      <c r="DB338" s="4">
        <f t="shared" ref="DB338:DJ338" si="196">COUNTIF(DB286,"&lt;&gt;0")*DB239</f>
        <v>0</v>
      </c>
      <c r="DC338" s="4">
        <f t="shared" si="196"/>
        <v>0</v>
      </c>
      <c r="DD338" s="4">
        <f t="shared" si="196"/>
        <v>0</v>
      </c>
      <c r="DE338" s="4">
        <f t="shared" si="196"/>
        <v>0</v>
      </c>
      <c r="DF338" s="4">
        <f t="shared" si="196"/>
        <v>0</v>
      </c>
      <c r="DG338" s="4">
        <f t="shared" si="196"/>
        <v>0</v>
      </c>
      <c r="DH338" s="4">
        <f t="shared" si="196"/>
        <v>0</v>
      </c>
      <c r="DI338" s="4">
        <f t="shared" si="196"/>
        <v>0</v>
      </c>
      <c r="DJ338" s="4">
        <f t="shared" si="196"/>
        <v>0</v>
      </c>
    </row>
    <row r="339" spans="1:114">
      <c r="B339" t="str">
        <f t="shared" si="139"/>
        <v>Создание / реконструкция объект №15</v>
      </c>
      <c r="G339" s="7" t="s">
        <v>0</v>
      </c>
      <c r="I339" s="5">
        <f t="shared" si="140"/>
        <v>0</v>
      </c>
      <c r="J339" s="4">
        <f t="shared" ref="J339:AO339" si="197">COUNTIF(J287,"&lt;&gt;0")*J240</f>
        <v>0</v>
      </c>
      <c r="K339" s="4">
        <f t="shared" si="197"/>
        <v>0</v>
      </c>
      <c r="L339" s="4">
        <f t="shared" si="197"/>
        <v>0</v>
      </c>
      <c r="M339" s="4">
        <f t="shared" si="197"/>
        <v>0</v>
      </c>
      <c r="N339" s="4">
        <f t="shared" si="197"/>
        <v>0</v>
      </c>
      <c r="O339" s="4">
        <f t="shared" si="197"/>
        <v>0</v>
      </c>
      <c r="P339" s="4">
        <f t="shared" si="197"/>
        <v>0</v>
      </c>
      <c r="Q339" s="4">
        <f t="shared" si="197"/>
        <v>0</v>
      </c>
      <c r="R339" s="4">
        <f t="shared" si="197"/>
        <v>0</v>
      </c>
      <c r="S339" s="4">
        <f t="shared" si="197"/>
        <v>0</v>
      </c>
      <c r="T339" s="4">
        <f t="shared" si="197"/>
        <v>0</v>
      </c>
      <c r="U339" s="4">
        <f t="shared" si="197"/>
        <v>0</v>
      </c>
      <c r="V339" s="4">
        <f t="shared" si="197"/>
        <v>0</v>
      </c>
      <c r="W339" s="4">
        <f t="shared" si="197"/>
        <v>0</v>
      </c>
      <c r="X339" s="4">
        <f t="shared" si="197"/>
        <v>0</v>
      </c>
      <c r="Y339" s="4">
        <f t="shared" si="197"/>
        <v>0</v>
      </c>
      <c r="Z339" s="4">
        <f t="shared" si="197"/>
        <v>0</v>
      </c>
      <c r="AA339" s="4">
        <f t="shared" si="197"/>
        <v>0</v>
      </c>
      <c r="AB339" s="4">
        <f t="shared" si="197"/>
        <v>0</v>
      </c>
      <c r="AC339" s="4">
        <f t="shared" si="197"/>
        <v>0</v>
      </c>
      <c r="AD339" s="4">
        <f t="shared" si="197"/>
        <v>0</v>
      </c>
      <c r="AE339" s="4">
        <f t="shared" si="197"/>
        <v>0</v>
      </c>
      <c r="AF339" s="4">
        <f t="shared" si="197"/>
        <v>0</v>
      </c>
      <c r="AG339" s="4">
        <f t="shared" si="197"/>
        <v>0</v>
      </c>
      <c r="AH339" s="4">
        <f t="shared" si="197"/>
        <v>0</v>
      </c>
      <c r="AI339" s="4">
        <f t="shared" si="197"/>
        <v>0</v>
      </c>
      <c r="AJ339" s="4">
        <f t="shared" si="197"/>
        <v>0</v>
      </c>
      <c r="AK339" s="4">
        <f t="shared" si="197"/>
        <v>0</v>
      </c>
      <c r="AL339" s="4">
        <f t="shared" si="197"/>
        <v>0</v>
      </c>
      <c r="AM339" s="4">
        <f t="shared" si="197"/>
        <v>0</v>
      </c>
      <c r="AN339" s="4">
        <f t="shared" si="197"/>
        <v>0</v>
      </c>
      <c r="AO339" s="4">
        <f t="shared" si="197"/>
        <v>0</v>
      </c>
      <c r="AP339" s="4">
        <f t="shared" ref="AP339:BU339" si="198">COUNTIF(AP287,"&lt;&gt;0")*AP240</f>
        <v>0</v>
      </c>
      <c r="AQ339" s="4">
        <f t="shared" si="198"/>
        <v>0</v>
      </c>
      <c r="AR339" s="4">
        <f t="shared" si="198"/>
        <v>0</v>
      </c>
      <c r="AS339" s="4">
        <f t="shared" si="198"/>
        <v>0</v>
      </c>
      <c r="AT339" s="4">
        <f t="shared" si="198"/>
        <v>0</v>
      </c>
      <c r="AU339" s="4">
        <f t="shared" si="198"/>
        <v>0</v>
      </c>
      <c r="AV339" s="4">
        <f t="shared" si="198"/>
        <v>0</v>
      </c>
      <c r="AW339" s="4">
        <f t="shared" si="198"/>
        <v>0</v>
      </c>
      <c r="AX339" s="4">
        <f t="shared" si="198"/>
        <v>0</v>
      </c>
      <c r="AY339" s="4">
        <f t="shared" si="198"/>
        <v>0</v>
      </c>
      <c r="AZ339" s="4">
        <f t="shared" si="198"/>
        <v>0</v>
      </c>
      <c r="BA339" s="4">
        <f t="shared" si="198"/>
        <v>0</v>
      </c>
      <c r="BB339" s="4">
        <f t="shared" si="198"/>
        <v>0</v>
      </c>
      <c r="BC339" s="4">
        <f t="shared" si="198"/>
        <v>0</v>
      </c>
      <c r="BD339" s="4">
        <f t="shared" si="198"/>
        <v>0</v>
      </c>
      <c r="BE339" s="4">
        <f t="shared" si="198"/>
        <v>0</v>
      </c>
      <c r="BF339" s="4">
        <f t="shared" si="198"/>
        <v>0</v>
      </c>
      <c r="BG339" s="4">
        <f t="shared" si="198"/>
        <v>0</v>
      </c>
      <c r="BH339" s="4">
        <f t="shared" si="198"/>
        <v>0</v>
      </c>
      <c r="BI339" s="4">
        <f t="shared" si="198"/>
        <v>0</v>
      </c>
      <c r="BJ339" s="4">
        <f t="shared" si="198"/>
        <v>0</v>
      </c>
      <c r="BK339" s="4">
        <f t="shared" si="198"/>
        <v>0</v>
      </c>
      <c r="BL339" s="4">
        <f t="shared" si="198"/>
        <v>0</v>
      </c>
      <c r="BM339" s="4">
        <f t="shared" si="198"/>
        <v>0</v>
      </c>
      <c r="BN339" s="4">
        <f t="shared" si="198"/>
        <v>0</v>
      </c>
      <c r="BO339" s="4">
        <f t="shared" si="198"/>
        <v>0</v>
      </c>
      <c r="BP339" s="4">
        <f t="shared" si="198"/>
        <v>0</v>
      </c>
      <c r="BQ339" s="4">
        <f t="shared" si="198"/>
        <v>0</v>
      </c>
      <c r="BR339" s="4">
        <f t="shared" si="198"/>
        <v>0</v>
      </c>
      <c r="BS339" s="4">
        <f t="shared" si="198"/>
        <v>0</v>
      </c>
      <c r="BT339" s="4">
        <f t="shared" si="198"/>
        <v>0</v>
      </c>
      <c r="BU339" s="4">
        <f t="shared" si="198"/>
        <v>0</v>
      </c>
      <c r="BV339" s="4">
        <f t="shared" ref="BV339:DA339" si="199">COUNTIF(BV287,"&lt;&gt;0")*BV240</f>
        <v>0</v>
      </c>
      <c r="BW339" s="4">
        <f t="shared" si="199"/>
        <v>0</v>
      </c>
      <c r="BX339" s="4">
        <f t="shared" si="199"/>
        <v>0</v>
      </c>
      <c r="BY339" s="4">
        <f t="shared" si="199"/>
        <v>0</v>
      </c>
      <c r="BZ339" s="4">
        <f t="shared" si="199"/>
        <v>0</v>
      </c>
      <c r="CA339" s="4">
        <f t="shared" si="199"/>
        <v>0</v>
      </c>
      <c r="CB339" s="4">
        <f t="shared" si="199"/>
        <v>0</v>
      </c>
      <c r="CC339" s="4">
        <f t="shared" si="199"/>
        <v>0</v>
      </c>
      <c r="CD339" s="4">
        <f t="shared" si="199"/>
        <v>0</v>
      </c>
      <c r="CE339" s="4">
        <f t="shared" si="199"/>
        <v>0</v>
      </c>
      <c r="CF339" s="4">
        <f t="shared" si="199"/>
        <v>0</v>
      </c>
      <c r="CG339" s="4">
        <f t="shared" si="199"/>
        <v>0</v>
      </c>
      <c r="CH339" s="4">
        <f t="shared" si="199"/>
        <v>0</v>
      </c>
      <c r="CI339" s="4">
        <f t="shared" si="199"/>
        <v>0</v>
      </c>
      <c r="CJ339" s="4">
        <f t="shared" si="199"/>
        <v>0</v>
      </c>
      <c r="CK339" s="4">
        <f t="shared" si="199"/>
        <v>0</v>
      </c>
      <c r="CL339" s="4">
        <f t="shared" si="199"/>
        <v>0</v>
      </c>
      <c r="CM339" s="4">
        <f t="shared" si="199"/>
        <v>0</v>
      </c>
      <c r="CN339" s="4">
        <f t="shared" si="199"/>
        <v>0</v>
      </c>
      <c r="CO339" s="4">
        <f t="shared" si="199"/>
        <v>0</v>
      </c>
      <c r="CP339" s="4">
        <f t="shared" si="199"/>
        <v>0</v>
      </c>
      <c r="CQ339" s="4">
        <f t="shared" si="199"/>
        <v>0</v>
      </c>
      <c r="CR339" s="4">
        <f t="shared" si="199"/>
        <v>0</v>
      </c>
      <c r="CS339" s="4">
        <f t="shared" si="199"/>
        <v>0</v>
      </c>
      <c r="CT339" s="4">
        <f t="shared" si="199"/>
        <v>0</v>
      </c>
      <c r="CU339" s="4">
        <f t="shared" si="199"/>
        <v>0</v>
      </c>
      <c r="CV339" s="4">
        <f t="shared" si="199"/>
        <v>0</v>
      </c>
      <c r="CW339" s="4">
        <f t="shared" si="199"/>
        <v>0</v>
      </c>
      <c r="CX339" s="4">
        <f t="shared" si="199"/>
        <v>0</v>
      </c>
      <c r="CY339" s="4">
        <f t="shared" si="199"/>
        <v>0</v>
      </c>
      <c r="CZ339" s="4">
        <f t="shared" si="199"/>
        <v>0</v>
      </c>
      <c r="DA339" s="4">
        <f t="shared" si="199"/>
        <v>0</v>
      </c>
      <c r="DB339" s="4">
        <f t="shared" ref="DB339:DJ339" si="200">COUNTIF(DB287,"&lt;&gt;0")*DB240</f>
        <v>0</v>
      </c>
      <c r="DC339" s="4">
        <f t="shared" si="200"/>
        <v>0</v>
      </c>
      <c r="DD339" s="4">
        <f t="shared" si="200"/>
        <v>0</v>
      </c>
      <c r="DE339" s="4">
        <f t="shared" si="200"/>
        <v>0</v>
      </c>
      <c r="DF339" s="4">
        <f t="shared" si="200"/>
        <v>0</v>
      </c>
      <c r="DG339" s="4">
        <f t="shared" si="200"/>
        <v>0</v>
      </c>
      <c r="DH339" s="4">
        <f t="shared" si="200"/>
        <v>0</v>
      </c>
      <c r="DI339" s="4">
        <f t="shared" si="200"/>
        <v>0</v>
      </c>
      <c r="DJ339" s="4">
        <f t="shared" si="200"/>
        <v>0</v>
      </c>
    </row>
    <row r="340" spans="1:114">
      <c r="B340" t="str">
        <f t="shared" si="139"/>
        <v>Создание / реконструкция объект №16</v>
      </c>
      <c r="G340" s="7" t="s">
        <v>0</v>
      </c>
      <c r="I340" s="5">
        <f t="shared" si="140"/>
        <v>0</v>
      </c>
      <c r="J340" s="4">
        <f t="shared" ref="J340:AO340" si="201">COUNTIF(J288,"&lt;&gt;0")*J241</f>
        <v>0</v>
      </c>
      <c r="K340" s="4">
        <f t="shared" si="201"/>
        <v>0</v>
      </c>
      <c r="L340" s="4">
        <f t="shared" si="201"/>
        <v>0</v>
      </c>
      <c r="M340" s="4">
        <f t="shared" si="201"/>
        <v>0</v>
      </c>
      <c r="N340" s="4">
        <f t="shared" si="201"/>
        <v>0</v>
      </c>
      <c r="O340" s="4">
        <f t="shared" si="201"/>
        <v>0</v>
      </c>
      <c r="P340" s="4">
        <f t="shared" si="201"/>
        <v>0</v>
      </c>
      <c r="Q340" s="4">
        <f t="shared" si="201"/>
        <v>0</v>
      </c>
      <c r="R340" s="4">
        <f t="shared" si="201"/>
        <v>0</v>
      </c>
      <c r="S340" s="4">
        <f t="shared" si="201"/>
        <v>0</v>
      </c>
      <c r="T340" s="4">
        <f t="shared" si="201"/>
        <v>0</v>
      </c>
      <c r="U340" s="4">
        <f t="shared" si="201"/>
        <v>0</v>
      </c>
      <c r="V340" s="4">
        <f t="shared" si="201"/>
        <v>0</v>
      </c>
      <c r="W340" s="4">
        <f t="shared" si="201"/>
        <v>0</v>
      </c>
      <c r="X340" s="4">
        <f t="shared" si="201"/>
        <v>0</v>
      </c>
      <c r="Y340" s="4">
        <f t="shared" si="201"/>
        <v>0</v>
      </c>
      <c r="Z340" s="4">
        <f t="shared" si="201"/>
        <v>0</v>
      </c>
      <c r="AA340" s="4">
        <f t="shared" si="201"/>
        <v>0</v>
      </c>
      <c r="AB340" s="4">
        <f t="shared" si="201"/>
        <v>0</v>
      </c>
      <c r="AC340" s="4">
        <f t="shared" si="201"/>
        <v>0</v>
      </c>
      <c r="AD340" s="4">
        <f t="shared" si="201"/>
        <v>0</v>
      </c>
      <c r="AE340" s="4">
        <f t="shared" si="201"/>
        <v>0</v>
      </c>
      <c r="AF340" s="4">
        <f t="shared" si="201"/>
        <v>0</v>
      </c>
      <c r="AG340" s="4">
        <f t="shared" si="201"/>
        <v>0</v>
      </c>
      <c r="AH340" s="4">
        <f t="shared" si="201"/>
        <v>0</v>
      </c>
      <c r="AI340" s="4">
        <f t="shared" si="201"/>
        <v>0</v>
      </c>
      <c r="AJ340" s="4">
        <f t="shared" si="201"/>
        <v>0</v>
      </c>
      <c r="AK340" s="4">
        <f t="shared" si="201"/>
        <v>0</v>
      </c>
      <c r="AL340" s="4">
        <f t="shared" si="201"/>
        <v>0</v>
      </c>
      <c r="AM340" s="4">
        <f t="shared" si="201"/>
        <v>0</v>
      </c>
      <c r="AN340" s="4">
        <f t="shared" si="201"/>
        <v>0</v>
      </c>
      <c r="AO340" s="4">
        <f t="shared" si="201"/>
        <v>0</v>
      </c>
      <c r="AP340" s="4">
        <f t="shared" ref="AP340:BU340" si="202">COUNTIF(AP288,"&lt;&gt;0")*AP241</f>
        <v>0</v>
      </c>
      <c r="AQ340" s="4">
        <f t="shared" si="202"/>
        <v>0</v>
      </c>
      <c r="AR340" s="4">
        <f t="shared" si="202"/>
        <v>0</v>
      </c>
      <c r="AS340" s="4">
        <f t="shared" si="202"/>
        <v>0</v>
      </c>
      <c r="AT340" s="4">
        <f t="shared" si="202"/>
        <v>0</v>
      </c>
      <c r="AU340" s="4">
        <f t="shared" si="202"/>
        <v>0</v>
      </c>
      <c r="AV340" s="4">
        <f t="shared" si="202"/>
        <v>0</v>
      </c>
      <c r="AW340" s="4">
        <f t="shared" si="202"/>
        <v>0</v>
      </c>
      <c r="AX340" s="4">
        <f t="shared" si="202"/>
        <v>0</v>
      </c>
      <c r="AY340" s="4">
        <f t="shared" si="202"/>
        <v>0</v>
      </c>
      <c r="AZ340" s="4">
        <f t="shared" si="202"/>
        <v>0</v>
      </c>
      <c r="BA340" s="4">
        <f t="shared" si="202"/>
        <v>0</v>
      </c>
      <c r="BB340" s="4">
        <f t="shared" si="202"/>
        <v>0</v>
      </c>
      <c r="BC340" s="4">
        <f t="shared" si="202"/>
        <v>0</v>
      </c>
      <c r="BD340" s="4">
        <f t="shared" si="202"/>
        <v>0</v>
      </c>
      <c r="BE340" s="4">
        <f t="shared" si="202"/>
        <v>0</v>
      </c>
      <c r="BF340" s="4">
        <f t="shared" si="202"/>
        <v>0</v>
      </c>
      <c r="BG340" s="4">
        <f t="shared" si="202"/>
        <v>0</v>
      </c>
      <c r="BH340" s="4">
        <f t="shared" si="202"/>
        <v>0</v>
      </c>
      <c r="BI340" s="4">
        <f t="shared" si="202"/>
        <v>0</v>
      </c>
      <c r="BJ340" s="4">
        <f t="shared" si="202"/>
        <v>0</v>
      </c>
      <c r="BK340" s="4">
        <f t="shared" si="202"/>
        <v>0</v>
      </c>
      <c r="BL340" s="4">
        <f t="shared" si="202"/>
        <v>0</v>
      </c>
      <c r="BM340" s="4">
        <f t="shared" si="202"/>
        <v>0</v>
      </c>
      <c r="BN340" s="4">
        <f t="shared" si="202"/>
        <v>0</v>
      </c>
      <c r="BO340" s="4">
        <f t="shared" si="202"/>
        <v>0</v>
      </c>
      <c r="BP340" s="4">
        <f t="shared" si="202"/>
        <v>0</v>
      </c>
      <c r="BQ340" s="4">
        <f t="shared" si="202"/>
        <v>0</v>
      </c>
      <c r="BR340" s="4">
        <f t="shared" si="202"/>
        <v>0</v>
      </c>
      <c r="BS340" s="4">
        <f t="shared" si="202"/>
        <v>0</v>
      </c>
      <c r="BT340" s="4">
        <f t="shared" si="202"/>
        <v>0</v>
      </c>
      <c r="BU340" s="4">
        <f t="shared" si="202"/>
        <v>0</v>
      </c>
      <c r="BV340" s="4">
        <f t="shared" ref="BV340:DA340" si="203">COUNTIF(BV288,"&lt;&gt;0")*BV241</f>
        <v>0</v>
      </c>
      <c r="BW340" s="4">
        <f t="shared" si="203"/>
        <v>0</v>
      </c>
      <c r="BX340" s="4">
        <f t="shared" si="203"/>
        <v>0</v>
      </c>
      <c r="BY340" s="4">
        <f t="shared" si="203"/>
        <v>0</v>
      </c>
      <c r="BZ340" s="4">
        <f t="shared" si="203"/>
        <v>0</v>
      </c>
      <c r="CA340" s="4">
        <f t="shared" si="203"/>
        <v>0</v>
      </c>
      <c r="CB340" s="4">
        <f t="shared" si="203"/>
        <v>0</v>
      </c>
      <c r="CC340" s="4">
        <f t="shared" si="203"/>
        <v>0</v>
      </c>
      <c r="CD340" s="4">
        <f t="shared" si="203"/>
        <v>0</v>
      </c>
      <c r="CE340" s="4">
        <f t="shared" si="203"/>
        <v>0</v>
      </c>
      <c r="CF340" s="4">
        <f t="shared" si="203"/>
        <v>0</v>
      </c>
      <c r="CG340" s="4">
        <f t="shared" si="203"/>
        <v>0</v>
      </c>
      <c r="CH340" s="4">
        <f t="shared" si="203"/>
        <v>0</v>
      </c>
      <c r="CI340" s="4">
        <f t="shared" si="203"/>
        <v>0</v>
      </c>
      <c r="CJ340" s="4">
        <f t="shared" si="203"/>
        <v>0</v>
      </c>
      <c r="CK340" s="4">
        <f t="shared" si="203"/>
        <v>0</v>
      </c>
      <c r="CL340" s="4">
        <f t="shared" si="203"/>
        <v>0</v>
      </c>
      <c r="CM340" s="4">
        <f t="shared" si="203"/>
        <v>0</v>
      </c>
      <c r="CN340" s="4">
        <f t="shared" si="203"/>
        <v>0</v>
      </c>
      <c r="CO340" s="4">
        <f t="shared" si="203"/>
        <v>0</v>
      </c>
      <c r="CP340" s="4">
        <f t="shared" si="203"/>
        <v>0</v>
      </c>
      <c r="CQ340" s="4">
        <f t="shared" si="203"/>
        <v>0</v>
      </c>
      <c r="CR340" s="4">
        <f t="shared" si="203"/>
        <v>0</v>
      </c>
      <c r="CS340" s="4">
        <f t="shared" si="203"/>
        <v>0</v>
      </c>
      <c r="CT340" s="4">
        <f t="shared" si="203"/>
        <v>0</v>
      </c>
      <c r="CU340" s="4">
        <f t="shared" si="203"/>
        <v>0</v>
      </c>
      <c r="CV340" s="4">
        <f t="shared" si="203"/>
        <v>0</v>
      </c>
      <c r="CW340" s="4">
        <f t="shared" si="203"/>
        <v>0</v>
      </c>
      <c r="CX340" s="4">
        <f t="shared" si="203"/>
        <v>0</v>
      </c>
      <c r="CY340" s="4">
        <f t="shared" si="203"/>
        <v>0</v>
      </c>
      <c r="CZ340" s="4">
        <f t="shared" si="203"/>
        <v>0</v>
      </c>
      <c r="DA340" s="4">
        <f t="shared" si="203"/>
        <v>0</v>
      </c>
      <c r="DB340" s="4">
        <f t="shared" ref="DB340:DJ340" si="204">COUNTIF(DB288,"&lt;&gt;0")*DB241</f>
        <v>0</v>
      </c>
      <c r="DC340" s="4">
        <f t="shared" si="204"/>
        <v>0</v>
      </c>
      <c r="DD340" s="4">
        <f t="shared" si="204"/>
        <v>0</v>
      </c>
      <c r="DE340" s="4">
        <f t="shared" si="204"/>
        <v>0</v>
      </c>
      <c r="DF340" s="4">
        <f t="shared" si="204"/>
        <v>0</v>
      </c>
      <c r="DG340" s="4">
        <f t="shared" si="204"/>
        <v>0</v>
      </c>
      <c r="DH340" s="4">
        <f t="shared" si="204"/>
        <v>0</v>
      </c>
      <c r="DI340" s="4">
        <f t="shared" si="204"/>
        <v>0</v>
      </c>
      <c r="DJ340" s="4">
        <f t="shared" si="204"/>
        <v>0</v>
      </c>
    </row>
    <row r="341" spans="1:114">
      <c r="B341" t="str">
        <f t="shared" si="139"/>
        <v>Создание / реконструкция объект №17</v>
      </c>
      <c r="G341" s="7" t="s">
        <v>0</v>
      </c>
      <c r="I341" s="5">
        <f t="shared" si="140"/>
        <v>0</v>
      </c>
      <c r="J341" s="4">
        <f t="shared" ref="J341:AO341" si="205">COUNTIF(J289,"&lt;&gt;0")*J242</f>
        <v>0</v>
      </c>
      <c r="K341" s="4">
        <f t="shared" si="205"/>
        <v>0</v>
      </c>
      <c r="L341" s="4">
        <f t="shared" si="205"/>
        <v>0</v>
      </c>
      <c r="M341" s="4">
        <f t="shared" si="205"/>
        <v>0</v>
      </c>
      <c r="N341" s="4">
        <f t="shared" si="205"/>
        <v>0</v>
      </c>
      <c r="O341" s="4">
        <f t="shared" si="205"/>
        <v>0</v>
      </c>
      <c r="P341" s="4">
        <f t="shared" si="205"/>
        <v>0</v>
      </c>
      <c r="Q341" s="4">
        <f t="shared" si="205"/>
        <v>0</v>
      </c>
      <c r="R341" s="4">
        <f t="shared" si="205"/>
        <v>0</v>
      </c>
      <c r="S341" s="4">
        <f t="shared" si="205"/>
        <v>0</v>
      </c>
      <c r="T341" s="4">
        <f t="shared" si="205"/>
        <v>0</v>
      </c>
      <c r="U341" s="4">
        <f t="shared" si="205"/>
        <v>0</v>
      </c>
      <c r="V341" s="4">
        <f t="shared" si="205"/>
        <v>0</v>
      </c>
      <c r="W341" s="4">
        <f t="shared" si="205"/>
        <v>0</v>
      </c>
      <c r="X341" s="4">
        <f t="shared" si="205"/>
        <v>0</v>
      </c>
      <c r="Y341" s="4">
        <f t="shared" si="205"/>
        <v>0</v>
      </c>
      <c r="Z341" s="4">
        <f t="shared" si="205"/>
        <v>0</v>
      </c>
      <c r="AA341" s="4">
        <f t="shared" si="205"/>
        <v>0</v>
      </c>
      <c r="AB341" s="4">
        <f t="shared" si="205"/>
        <v>0</v>
      </c>
      <c r="AC341" s="4">
        <f t="shared" si="205"/>
        <v>0</v>
      </c>
      <c r="AD341" s="4">
        <f t="shared" si="205"/>
        <v>0</v>
      </c>
      <c r="AE341" s="4">
        <f t="shared" si="205"/>
        <v>0</v>
      </c>
      <c r="AF341" s="4">
        <f t="shared" si="205"/>
        <v>0</v>
      </c>
      <c r="AG341" s="4">
        <f t="shared" si="205"/>
        <v>0</v>
      </c>
      <c r="AH341" s="4">
        <f t="shared" si="205"/>
        <v>0</v>
      </c>
      <c r="AI341" s="4">
        <f t="shared" si="205"/>
        <v>0</v>
      </c>
      <c r="AJ341" s="4">
        <f t="shared" si="205"/>
        <v>0</v>
      </c>
      <c r="AK341" s="4">
        <f t="shared" si="205"/>
        <v>0</v>
      </c>
      <c r="AL341" s="4">
        <f t="shared" si="205"/>
        <v>0</v>
      </c>
      <c r="AM341" s="4">
        <f t="shared" si="205"/>
        <v>0</v>
      </c>
      <c r="AN341" s="4">
        <f t="shared" si="205"/>
        <v>0</v>
      </c>
      <c r="AO341" s="4">
        <f t="shared" si="205"/>
        <v>0</v>
      </c>
      <c r="AP341" s="4">
        <f t="shared" ref="AP341:BU341" si="206">COUNTIF(AP289,"&lt;&gt;0")*AP242</f>
        <v>0</v>
      </c>
      <c r="AQ341" s="4">
        <f t="shared" si="206"/>
        <v>0</v>
      </c>
      <c r="AR341" s="4">
        <f t="shared" si="206"/>
        <v>0</v>
      </c>
      <c r="AS341" s="4">
        <f t="shared" si="206"/>
        <v>0</v>
      </c>
      <c r="AT341" s="4">
        <f t="shared" si="206"/>
        <v>0</v>
      </c>
      <c r="AU341" s="4">
        <f t="shared" si="206"/>
        <v>0</v>
      </c>
      <c r="AV341" s="4">
        <f t="shared" si="206"/>
        <v>0</v>
      </c>
      <c r="AW341" s="4">
        <f t="shared" si="206"/>
        <v>0</v>
      </c>
      <c r="AX341" s="4">
        <f t="shared" si="206"/>
        <v>0</v>
      </c>
      <c r="AY341" s="4">
        <f t="shared" si="206"/>
        <v>0</v>
      </c>
      <c r="AZ341" s="4">
        <f t="shared" si="206"/>
        <v>0</v>
      </c>
      <c r="BA341" s="4">
        <f t="shared" si="206"/>
        <v>0</v>
      </c>
      <c r="BB341" s="4">
        <f t="shared" si="206"/>
        <v>0</v>
      </c>
      <c r="BC341" s="4">
        <f t="shared" si="206"/>
        <v>0</v>
      </c>
      <c r="BD341" s="4">
        <f t="shared" si="206"/>
        <v>0</v>
      </c>
      <c r="BE341" s="4">
        <f t="shared" si="206"/>
        <v>0</v>
      </c>
      <c r="BF341" s="4">
        <f t="shared" si="206"/>
        <v>0</v>
      </c>
      <c r="BG341" s="4">
        <f t="shared" si="206"/>
        <v>0</v>
      </c>
      <c r="BH341" s="4">
        <f t="shared" si="206"/>
        <v>0</v>
      </c>
      <c r="BI341" s="4">
        <f t="shared" si="206"/>
        <v>0</v>
      </c>
      <c r="BJ341" s="4">
        <f t="shared" si="206"/>
        <v>0</v>
      </c>
      <c r="BK341" s="4">
        <f t="shared" si="206"/>
        <v>0</v>
      </c>
      <c r="BL341" s="4">
        <f t="shared" si="206"/>
        <v>0</v>
      </c>
      <c r="BM341" s="4">
        <f t="shared" si="206"/>
        <v>0</v>
      </c>
      <c r="BN341" s="4">
        <f t="shared" si="206"/>
        <v>0</v>
      </c>
      <c r="BO341" s="4">
        <f t="shared" si="206"/>
        <v>0</v>
      </c>
      <c r="BP341" s="4">
        <f t="shared" si="206"/>
        <v>0</v>
      </c>
      <c r="BQ341" s="4">
        <f t="shared" si="206"/>
        <v>0</v>
      </c>
      <c r="BR341" s="4">
        <f t="shared" si="206"/>
        <v>0</v>
      </c>
      <c r="BS341" s="4">
        <f t="shared" si="206"/>
        <v>0</v>
      </c>
      <c r="BT341" s="4">
        <f t="shared" si="206"/>
        <v>0</v>
      </c>
      <c r="BU341" s="4">
        <f t="shared" si="206"/>
        <v>0</v>
      </c>
      <c r="BV341" s="4">
        <f t="shared" ref="BV341:DA341" si="207">COUNTIF(BV289,"&lt;&gt;0")*BV242</f>
        <v>0</v>
      </c>
      <c r="BW341" s="4">
        <f t="shared" si="207"/>
        <v>0</v>
      </c>
      <c r="BX341" s="4">
        <f t="shared" si="207"/>
        <v>0</v>
      </c>
      <c r="BY341" s="4">
        <f t="shared" si="207"/>
        <v>0</v>
      </c>
      <c r="BZ341" s="4">
        <f t="shared" si="207"/>
        <v>0</v>
      </c>
      <c r="CA341" s="4">
        <f t="shared" si="207"/>
        <v>0</v>
      </c>
      <c r="CB341" s="4">
        <f t="shared" si="207"/>
        <v>0</v>
      </c>
      <c r="CC341" s="4">
        <f t="shared" si="207"/>
        <v>0</v>
      </c>
      <c r="CD341" s="4">
        <f t="shared" si="207"/>
        <v>0</v>
      </c>
      <c r="CE341" s="4">
        <f t="shared" si="207"/>
        <v>0</v>
      </c>
      <c r="CF341" s="4">
        <f t="shared" si="207"/>
        <v>0</v>
      </c>
      <c r="CG341" s="4">
        <f t="shared" si="207"/>
        <v>0</v>
      </c>
      <c r="CH341" s="4">
        <f t="shared" si="207"/>
        <v>0</v>
      </c>
      <c r="CI341" s="4">
        <f t="shared" si="207"/>
        <v>0</v>
      </c>
      <c r="CJ341" s="4">
        <f t="shared" si="207"/>
        <v>0</v>
      </c>
      <c r="CK341" s="4">
        <f t="shared" si="207"/>
        <v>0</v>
      </c>
      <c r="CL341" s="4">
        <f t="shared" si="207"/>
        <v>0</v>
      </c>
      <c r="CM341" s="4">
        <f t="shared" si="207"/>
        <v>0</v>
      </c>
      <c r="CN341" s="4">
        <f t="shared" si="207"/>
        <v>0</v>
      </c>
      <c r="CO341" s="4">
        <f t="shared" si="207"/>
        <v>0</v>
      </c>
      <c r="CP341" s="4">
        <f t="shared" si="207"/>
        <v>0</v>
      </c>
      <c r="CQ341" s="4">
        <f t="shared" si="207"/>
        <v>0</v>
      </c>
      <c r="CR341" s="4">
        <f t="shared" si="207"/>
        <v>0</v>
      </c>
      <c r="CS341" s="4">
        <f t="shared" si="207"/>
        <v>0</v>
      </c>
      <c r="CT341" s="4">
        <f t="shared" si="207"/>
        <v>0</v>
      </c>
      <c r="CU341" s="4">
        <f t="shared" si="207"/>
        <v>0</v>
      </c>
      <c r="CV341" s="4">
        <f t="shared" si="207"/>
        <v>0</v>
      </c>
      <c r="CW341" s="4">
        <f t="shared" si="207"/>
        <v>0</v>
      </c>
      <c r="CX341" s="4">
        <f t="shared" si="207"/>
        <v>0</v>
      </c>
      <c r="CY341" s="4">
        <f t="shared" si="207"/>
        <v>0</v>
      </c>
      <c r="CZ341" s="4">
        <f t="shared" si="207"/>
        <v>0</v>
      </c>
      <c r="DA341" s="4">
        <f t="shared" si="207"/>
        <v>0</v>
      </c>
      <c r="DB341" s="4">
        <f t="shared" ref="DB341:DJ341" si="208">COUNTIF(DB289,"&lt;&gt;0")*DB242</f>
        <v>0</v>
      </c>
      <c r="DC341" s="4">
        <f t="shared" si="208"/>
        <v>0</v>
      </c>
      <c r="DD341" s="4">
        <f t="shared" si="208"/>
        <v>0</v>
      </c>
      <c r="DE341" s="4">
        <f t="shared" si="208"/>
        <v>0</v>
      </c>
      <c r="DF341" s="4">
        <f t="shared" si="208"/>
        <v>0</v>
      </c>
      <c r="DG341" s="4">
        <f t="shared" si="208"/>
        <v>0</v>
      </c>
      <c r="DH341" s="4">
        <f t="shared" si="208"/>
        <v>0</v>
      </c>
      <c r="DI341" s="4">
        <f t="shared" si="208"/>
        <v>0</v>
      </c>
      <c r="DJ341" s="4">
        <f t="shared" si="208"/>
        <v>0</v>
      </c>
    </row>
    <row r="342" spans="1:114">
      <c r="B342" t="str">
        <f t="shared" si="139"/>
        <v>Создание / реконструкция объект №18</v>
      </c>
      <c r="G342" s="7" t="s">
        <v>0</v>
      </c>
      <c r="I342" s="5">
        <f t="shared" si="140"/>
        <v>0</v>
      </c>
      <c r="J342" s="4">
        <f t="shared" ref="J342:AO342" si="209">COUNTIF(J290,"&lt;&gt;0")*J243</f>
        <v>0</v>
      </c>
      <c r="K342" s="4">
        <f t="shared" si="209"/>
        <v>0</v>
      </c>
      <c r="L342" s="4">
        <f t="shared" si="209"/>
        <v>0</v>
      </c>
      <c r="M342" s="4">
        <f t="shared" si="209"/>
        <v>0</v>
      </c>
      <c r="N342" s="4">
        <f t="shared" si="209"/>
        <v>0</v>
      </c>
      <c r="O342" s="4">
        <f t="shared" si="209"/>
        <v>0</v>
      </c>
      <c r="P342" s="4">
        <f t="shared" si="209"/>
        <v>0</v>
      </c>
      <c r="Q342" s="4">
        <f t="shared" si="209"/>
        <v>0</v>
      </c>
      <c r="R342" s="4">
        <f t="shared" si="209"/>
        <v>0</v>
      </c>
      <c r="S342" s="4">
        <f t="shared" si="209"/>
        <v>0</v>
      </c>
      <c r="T342" s="4">
        <f t="shared" si="209"/>
        <v>0</v>
      </c>
      <c r="U342" s="4">
        <f t="shared" si="209"/>
        <v>0</v>
      </c>
      <c r="V342" s="4">
        <f t="shared" si="209"/>
        <v>0</v>
      </c>
      <c r="W342" s="4">
        <f t="shared" si="209"/>
        <v>0</v>
      </c>
      <c r="X342" s="4">
        <f t="shared" si="209"/>
        <v>0</v>
      </c>
      <c r="Y342" s="4">
        <f t="shared" si="209"/>
        <v>0</v>
      </c>
      <c r="Z342" s="4">
        <f t="shared" si="209"/>
        <v>0</v>
      </c>
      <c r="AA342" s="4">
        <f t="shared" si="209"/>
        <v>0</v>
      </c>
      <c r="AB342" s="4">
        <f t="shared" si="209"/>
        <v>0</v>
      </c>
      <c r="AC342" s="4">
        <f t="shared" si="209"/>
        <v>0</v>
      </c>
      <c r="AD342" s="4">
        <f t="shared" si="209"/>
        <v>0</v>
      </c>
      <c r="AE342" s="4">
        <f t="shared" si="209"/>
        <v>0</v>
      </c>
      <c r="AF342" s="4">
        <f t="shared" si="209"/>
        <v>0</v>
      </c>
      <c r="AG342" s="4">
        <f t="shared" si="209"/>
        <v>0</v>
      </c>
      <c r="AH342" s="4">
        <f t="shared" si="209"/>
        <v>0</v>
      </c>
      <c r="AI342" s="4">
        <f t="shared" si="209"/>
        <v>0</v>
      </c>
      <c r="AJ342" s="4">
        <f t="shared" si="209"/>
        <v>0</v>
      </c>
      <c r="AK342" s="4">
        <f t="shared" si="209"/>
        <v>0</v>
      </c>
      <c r="AL342" s="4">
        <f t="shared" si="209"/>
        <v>0</v>
      </c>
      <c r="AM342" s="4">
        <f t="shared" si="209"/>
        <v>0</v>
      </c>
      <c r="AN342" s="4">
        <f t="shared" si="209"/>
        <v>0</v>
      </c>
      <c r="AO342" s="4">
        <f t="shared" si="209"/>
        <v>0</v>
      </c>
      <c r="AP342" s="4">
        <f t="shared" ref="AP342:BU342" si="210">COUNTIF(AP290,"&lt;&gt;0")*AP243</f>
        <v>0</v>
      </c>
      <c r="AQ342" s="4">
        <f t="shared" si="210"/>
        <v>0</v>
      </c>
      <c r="AR342" s="4">
        <f t="shared" si="210"/>
        <v>0</v>
      </c>
      <c r="AS342" s="4">
        <f t="shared" si="210"/>
        <v>0</v>
      </c>
      <c r="AT342" s="4">
        <f t="shared" si="210"/>
        <v>0</v>
      </c>
      <c r="AU342" s="4">
        <f t="shared" si="210"/>
        <v>0</v>
      </c>
      <c r="AV342" s="4">
        <f t="shared" si="210"/>
        <v>0</v>
      </c>
      <c r="AW342" s="4">
        <f t="shared" si="210"/>
        <v>0</v>
      </c>
      <c r="AX342" s="4">
        <f t="shared" si="210"/>
        <v>0</v>
      </c>
      <c r="AY342" s="4">
        <f t="shared" si="210"/>
        <v>0</v>
      </c>
      <c r="AZ342" s="4">
        <f t="shared" si="210"/>
        <v>0</v>
      </c>
      <c r="BA342" s="4">
        <f t="shared" si="210"/>
        <v>0</v>
      </c>
      <c r="BB342" s="4">
        <f t="shared" si="210"/>
        <v>0</v>
      </c>
      <c r="BC342" s="4">
        <f t="shared" si="210"/>
        <v>0</v>
      </c>
      <c r="BD342" s="4">
        <f t="shared" si="210"/>
        <v>0</v>
      </c>
      <c r="BE342" s="4">
        <f t="shared" si="210"/>
        <v>0</v>
      </c>
      <c r="BF342" s="4">
        <f t="shared" si="210"/>
        <v>0</v>
      </c>
      <c r="BG342" s="4">
        <f t="shared" si="210"/>
        <v>0</v>
      </c>
      <c r="BH342" s="4">
        <f t="shared" si="210"/>
        <v>0</v>
      </c>
      <c r="BI342" s="4">
        <f t="shared" si="210"/>
        <v>0</v>
      </c>
      <c r="BJ342" s="4">
        <f t="shared" si="210"/>
        <v>0</v>
      </c>
      <c r="BK342" s="4">
        <f t="shared" si="210"/>
        <v>0</v>
      </c>
      <c r="BL342" s="4">
        <f t="shared" si="210"/>
        <v>0</v>
      </c>
      <c r="BM342" s="4">
        <f t="shared" si="210"/>
        <v>0</v>
      </c>
      <c r="BN342" s="4">
        <f t="shared" si="210"/>
        <v>0</v>
      </c>
      <c r="BO342" s="4">
        <f t="shared" si="210"/>
        <v>0</v>
      </c>
      <c r="BP342" s="4">
        <f t="shared" si="210"/>
        <v>0</v>
      </c>
      <c r="BQ342" s="4">
        <f t="shared" si="210"/>
        <v>0</v>
      </c>
      <c r="BR342" s="4">
        <f t="shared" si="210"/>
        <v>0</v>
      </c>
      <c r="BS342" s="4">
        <f t="shared" si="210"/>
        <v>0</v>
      </c>
      <c r="BT342" s="4">
        <f t="shared" si="210"/>
        <v>0</v>
      </c>
      <c r="BU342" s="4">
        <f t="shared" si="210"/>
        <v>0</v>
      </c>
      <c r="BV342" s="4">
        <f t="shared" ref="BV342:DA342" si="211">COUNTIF(BV290,"&lt;&gt;0")*BV243</f>
        <v>0</v>
      </c>
      <c r="BW342" s="4">
        <f t="shared" si="211"/>
        <v>0</v>
      </c>
      <c r="BX342" s="4">
        <f t="shared" si="211"/>
        <v>0</v>
      </c>
      <c r="BY342" s="4">
        <f t="shared" si="211"/>
        <v>0</v>
      </c>
      <c r="BZ342" s="4">
        <f t="shared" si="211"/>
        <v>0</v>
      </c>
      <c r="CA342" s="4">
        <f t="shared" si="211"/>
        <v>0</v>
      </c>
      <c r="CB342" s="4">
        <f t="shared" si="211"/>
        <v>0</v>
      </c>
      <c r="CC342" s="4">
        <f t="shared" si="211"/>
        <v>0</v>
      </c>
      <c r="CD342" s="4">
        <f t="shared" si="211"/>
        <v>0</v>
      </c>
      <c r="CE342" s="4">
        <f t="shared" si="211"/>
        <v>0</v>
      </c>
      <c r="CF342" s="4">
        <f t="shared" si="211"/>
        <v>0</v>
      </c>
      <c r="CG342" s="4">
        <f t="shared" si="211"/>
        <v>0</v>
      </c>
      <c r="CH342" s="4">
        <f t="shared" si="211"/>
        <v>0</v>
      </c>
      <c r="CI342" s="4">
        <f t="shared" si="211"/>
        <v>0</v>
      </c>
      <c r="CJ342" s="4">
        <f t="shared" si="211"/>
        <v>0</v>
      </c>
      <c r="CK342" s="4">
        <f t="shared" si="211"/>
        <v>0</v>
      </c>
      <c r="CL342" s="4">
        <f t="shared" si="211"/>
        <v>0</v>
      </c>
      <c r="CM342" s="4">
        <f t="shared" si="211"/>
        <v>0</v>
      </c>
      <c r="CN342" s="4">
        <f t="shared" si="211"/>
        <v>0</v>
      </c>
      <c r="CO342" s="4">
        <f t="shared" si="211"/>
        <v>0</v>
      </c>
      <c r="CP342" s="4">
        <f t="shared" si="211"/>
        <v>0</v>
      </c>
      <c r="CQ342" s="4">
        <f t="shared" si="211"/>
        <v>0</v>
      </c>
      <c r="CR342" s="4">
        <f t="shared" si="211"/>
        <v>0</v>
      </c>
      <c r="CS342" s="4">
        <f t="shared" si="211"/>
        <v>0</v>
      </c>
      <c r="CT342" s="4">
        <f t="shared" si="211"/>
        <v>0</v>
      </c>
      <c r="CU342" s="4">
        <f t="shared" si="211"/>
        <v>0</v>
      </c>
      <c r="CV342" s="4">
        <f t="shared" si="211"/>
        <v>0</v>
      </c>
      <c r="CW342" s="4">
        <f t="shared" si="211"/>
        <v>0</v>
      </c>
      <c r="CX342" s="4">
        <f t="shared" si="211"/>
        <v>0</v>
      </c>
      <c r="CY342" s="4">
        <f t="shared" si="211"/>
        <v>0</v>
      </c>
      <c r="CZ342" s="4">
        <f t="shared" si="211"/>
        <v>0</v>
      </c>
      <c r="DA342" s="4">
        <f t="shared" si="211"/>
        <v>0</v>
      </c>
      <c r="DB342" s="4">
        <f t="shared" ref="DB342:DJ342" si="212">COUNTIF(DB290,"&lt;&gt;0")*DB243</f>
        <v>0</v>
      </c>
      <c r="DC342" s="4">
        <f t="shared" si="212"/>
        <v>0</v>
      </c>
      <c r="DD342" s="4">
        <f t="shared" si="212"/>
        <v>0</v>
      </c>
      <c r="DE342" s="4">
        <f t="shared" si="212"/>
        <v>0</v>
      </c>
      <c r="DF342" s="4">
        <f t="shared" si="212"/>
        <v>0</v>
      </c>
      <c r="DG342" s="4">
        <f t="shared" si="212"/>
        <v>0</v>
      </c>
      <c r="DH342" s="4">
        <f t="shared" si="212"/>
        <v>0</v>
      </c>
      <c r="DI342" s="4">
        <f t="shared" si="212"/>
        <v>0</v>
      </c>
      <c r="DJ342" s="4">
        <f t="shared" si="212"/>
        <v>0</v>
      </c>
    </row>
    <row r="343" spans="1:114">
      <c r="B343" t="str">
        <f t="shared" si="139"/>
        <v>Создание / реконструкция объект №19</v>
      </c>
      <c r="G343" s="7" t="s">
        <v>0</v>
      </c>
      <c r="I343" s="5">
        <f t="shared" si="140"/>
        <v>0</v>
      </c>
      <c r="J343" s="4">
        <f t="shared" ref="J343:AO343" si="213">COUNTIF(J291,"&lt;&gt;0")*J244</f>
        <v>0</v>
      </c>
      <c r="K343" s="4">
        <f t="shared" si="213"/>
        <v>0</v>
      </c>
      <c r="L343" s="4">
        <f t="shared" si="213"/>
        <v>0</v>
      </c>
      <c r="M343" s="4">
        <f t="shared" si="213"/>
        <v>0</v>
      </c>
      <c r="N343" s="4">
        <f t="shared" si="213"/>
        <v>0</v>
      </c>
      <c r="O343" s="4">
        <f t="shared" si="213"/>
        <v>0</v>
      </c>
      <c r="P343" s="4">
        <f t="shared" si="213"/>
        <v>0</v>
      </c>
      <c r="Q343" s="4">
        <f t="shared" si="213"/>
        <v>0</v>
      </c>
      <c r="R343" s="4">
        <f t="shared" si="213"/>
        <v>0</v>
      </c>
      <c r="S343" s="4">
        <f t="shared" si="213"/>
        <v>0</v>
      </c>
      <c r="T343" s="4">
        <f t="shared" si="213"/>
        <v>0</v>
      </c>
      <c r="U343" s="4">
        <f t="shared" si="213"/>
        <v>0</v>
      </c>
      <c r="V343" s="4">
        <f t="shared" si="213"/>
        <v>0</v>
      </c>
      <c r="W343" s="4">
        <f t="shared" si="213"/>
        <v>0</v>
      </c>
      <c r="X343" s="4">
        <f t="shared" si="213"/>
        <v>0</v>
      </c>
      <c r="Y343" s="4">
        <f t="shared" si="213"/>
        <v>0</v>
      </c>
      <c r="Z343" s="4">
        <f t="shared" si="213"/>
        <v>0</v>
      </c>
      <c r="AA343" s="4">
        <f t="shared" si="213"/>
        <v>0</v>
      </c>
      <c r="AB343" s="4">
        <f t="shared" si="213"/>
        <v>0</v>
      </c>
      <c r="AC343" s="4">
        <f t="shared" si="213"/>
        <v>0</v>
      </c>
      <c r="AD343" s="4">
        <f t="shared" si="213"/>
        <v>0</v>
      </c>
      <c r="AE343" s="4">
        <f t="shared" si="213"/>
        <v>0</v>
      </c>
      <c r="AF343" s="4">
        <f t="shared" si="213"/>
        <v>0</v>
      </c>
      <c r="AG343" s="4">
        <f t="shared" si="213"/>
        <v>0</v>
      </c>
      <c r="AH343" s="4">
        <f t="shared" si="213"/>
        <v>0</v>
      </c>
      <c r="AI343" s="4">
        <f t="shared" si="213"/>
        <v>0</v>
      </c>
      <c r="AJ343" s="4">
        <f t="shared" si="213"/>
        <v>0</v>
      </c>
      <c r="AK343" s="4">
        <f t="shared" si="213"/>
        <v>0</v>
      </c>
      <c r="AL343" s="4">
        <f t="shared" si="213"/>
        <v>0</v>
      </c>
      <c r="AM343" s="4">
        <f t="shared" si="213"/>
        <v>0</v>
      </c>
      <c r="AN343" s="4">
        <f t="shared" si="213"/>
        <v>0</v>
      </c>
      <c r="AO343" s="4">
        <f t="shared" si="213"/>
        <v>0</v>
      </c>
      <c r="AP343" s="4">
        <f t="shared" ref="AP343:BU343" si="214">COUNTIF(AP291,"&lt;&gt;0")*AP244</f>
        <v>0</v>
      </c>
      <c r="AQ343" s="4">
        <f t="shared" si="214"/>
        <v>0</v>
      </c>
      <c r="AR343" s="4">
        <f t="shared" si="214"/>
        <v>0</v>
      </c>
      <c r="AS343" s="4">
        <f t="shared" si="214"/>
        <v>0</v>
      </c>
      <c r="AT343" s="4">
        <f t="shared" si="214"/>
        <v>0</v>
      </c>
      <c r="AU343" s="4">
        <f t="shared" si="214"/>
        <v>0</v>
      </c>
      <c r="AV343" s="4">
        <f t="shared" si="214"/>
        <v>0</v>
      </c>
      <c r="AW343" s="4">
        <f t="shared" si="214"/>
        <v>0</v>
      </c>
      <c r="AX343" s="4">
        <f t="shared" si="214"/>
        <v>0</v>
      </c>
      <c r="AY343" s="4">
        <f t="shared" si="214"/>
        <v>0</v>
      </c>
      <c r="AZ343" s="4">
        <f t="shared" si="214"/>
        <v>0</v>
      </c>
      <c r="BA343" s="4">
        <f t="shared" si="214"/>
        <v>0</v>
      </c>
      <c r="BB343" s="4">
        <f t="shared" si="214"/>
        <v>0</v>
      </c>
      <c r="BC343" s="4">
        <f t="shared" si="214"/>
        <v>0</v>
      </c>
      <c r="BD343" s="4">
        <f t="shared" si="214"/>
        <v>0</v>
      </c>
      <c r="BE343" s="4">
        <f t="shared" si="214"/>
        <v>0</v>
      </c>
      <c r="BF343" s="4">
        <f t="shared" si="214"/>
        <v>0</v>
      </c>
      <c r="BG343" s="4">
        <f t="shared" si="214"/>
        <v>0</v>
      </c>
      <c r="BH343" s="4">
        <f t="shared" si="214"/>
        <v>0</v>
      </c>
      <c r="BI343" s="4">
        <f t="shared" si="214"/>
        <v>0</v>
      </c>
      <c r="BJ343" s="4">
        <f t="shared" si="214"/>
        <v>0</v>
      </c>
      <c r="BK343" s="4">
        <f t="shared" si="214"/>
        <v>0</v>
      </c>
      <c r="BL343" s="4">
        <f t="shared" si="214"/>
        <v>0</v>
      </c>
      <c r="BM343" s="4">
        <f t="shared" si="214"/>
        <v>0</v>
      </c>
      <c r="BN343" s="4">
        <f t="shared" si="214"/>
        <v>0</v>
      </c>
      <c r="BO343" s="4">
        <f t="shared" si="214"/>
        <v>0</v>
      </c>
      <c r="BP343" s="4">
        <f t="shared" si="214"/>
        <v>0</v>
      </c>
      <c r="BQ343" s="4">
        <f t="shared" si="214"/>
        <v>0</v>
      </c>
      <c r="BR343" s="4">
        <f t="shared" si="214"/>
        <v>0</v>
      </c>
      <c r="BS343" s="4">
        <f t="shared" si="214"/>
        <v>0</v>
      </c>
      <c r="BT343" s="4">
        <f t="shared" si="214"/>
        <v>0</v>
      </c>
      <c r="BU343" s="4">
        <f t="shared" si="214"/>
        <v>0</v>
      </c>
      <c r="BV343" s="4">
        <f t="shared" ref="BV343:DA343" si="215">COUNTIF(BV291,"&lt;&gt;0")*BV244</f>
        <v>0</v>
      </c>
      <c r="BW343" s="4">
        <f t="shared" si="215"/>
        <v>0</v>
      </c>
      <c r="BX343" s="4">
        <f t="shared" si="215"/>
        <v>0</v>
      </c>
      <c r="BY343" s="4">
        <f t="shared" si="215"/>
        <v>0</v>
      </c>
      <c r="BZ343" s="4">
        <f t="shared" si="215"/>
        <v>0</v>
      </c>
      <c r="CA343" s="4">
        <f t="shared" si="215"/>
        <v>0</v>
      </c>
      <c r="CB343" s="4">
        <f t="shared" si="215"/>
        <v>0</v>
      </c>
      <c r="CC343" s="4">
        <f t="shared" si="215"/>
        <v>0</v>
      </c>
      <c r="CD343" s="4">
        <f t="shared" si="215"/>
        <v>0</v>
      </c>
      <c r="CE343" s="4">
        <f t="shared" si="215"/>
        <v>0</v>
      </c>
      <c r="CF343" s="4">
        <f t="shared" si="215"/>
        <v>0</v>
      </c>
      <c r="CG343" s="4">
        <f t="shared" si="215"/>
        <v>0</v>
      </c>
      <c r="CH343" s="4">
        <f t="shared" si="215"/>
        <v>0</v>
      </c>
      <c r="CI343" s="4">
        <f t="shared" si="215"/>
        <v>0</v>
      </c>
      <c r="CJ343" s="4">
        <f t="shared" si="215"/>
        <v>0</v>
      </c>
      <c r="CK343" s="4">
        <f t="shared" si="215"/>
        <v>0</v>
      </c>
      <c r="CL343" s="4">
        <f t="shared" si="215"/>
        <v>0</v>
      </c>
      <c r="CM343" s="4">
        <f t="shared" si="215"/>
        <v>0</v>
      </c>
      <c r="CN343" s="4">
        <f t="shared" si="215"/>
        <v>0</v>
      </c>
      <c r="CO343" s="4">
        <f t="shared" si="215"/>
        <v>0</v>
      </c>
      <c r="CP343" s="4">
        <f t="shared" si="215"/>
        <v>0</v>
      </c>
      <c r="CQ343" s="4">
        <f t="shared" si="215"/>
        <v>0</v>
      </c>
      <c r="CR343" s="4">
        <f t="shared" si="215"/>
        <v>0</v>
      </c>
      <c r="CS343" s="4">
        <f t="shared" si="215"/>
        <v>0</v>
      </c>
      <c r="CT343" s="4">
        <f t="shared" si="215"/>
        <v>0</v>
      </c>
      <c r="CU343" s="4">
        <f t="shared" si="215"/>
        <v>0</v>
      </c>
      <c r="CV343" s="4">
        <f t="shared" si="215"/>
        <v>0</v>
      </c>
      <c r="CW343" s="4">
        <f t="shared" si="215"/>
        <v>0</v>
      </c>
      <c r="CX343" s="4">
        <f t="shared" si="215"/>
        <v>0</v>
      </c>
      <c r="CY343" s="4">
        <f t="shared" si="215"/>
        <v>0</v>
      </c>
      <c r="CZ343" s="4">
        <f t="shared" si="215"/>
        <v>0</v>
      </c>
      <c r="DA343" s="4">
        <f t="shared" si="215"/>
        <v>0</v>
      </c>
      <c r="DB343" s="4">
        <f t="shared" ref="DB343:DJ343" si="216">COUNTIF(DB291,"&lt;&gt;0")*DB244</f>
        <v>0</v>
      </c>
      <c r="DC343" s="4">
        <f t="shared" si="216"/>
        <v>0</v>
      </c>
      <c r="DD343" s="4">
        <f t="shared" si="216"/>
        <v>0</v>
      </c>
      <c r="DE343" s="4">
        <f t="shared" si="216"/>
        <v>0</v>
      </c>
      <c r="DF343" s="4">
        <f t="shared" si="216"/>
        <v>0</v>
      </c>
      <c r="DG343" s="4">
        <f t="shared" si="216"/>
        <v>0</v>
      </c>
      <c r="DH343" s="4">
        <f t="shared" si="216"/>
        <v>0</v>
      </c>
      <c r="DI343" s="4">
        <f t="shared" si="216"/>
        <v>0</v>
      </c>
      <c r="DJ343" s="4">
        <f t="shared" si="216"/>
        <v>0</v>
      </c>
    </row>
    <row r="344" spans="1:114">
      <c r="B344" t="str">
        <f t="shared" si="139"/>
        <v>Создание / реконструкция объект №20</v>
      </c>
      <c r="G344" s="7" t="s">
        <v>0</v>
      </c>
      <c r="I344" s="5">
        <f t="shared" si="140"/>
        <v>0</v>
      </c>
      <c r="J344" s="4">
        <f t="shared" ref="J344:AO344" si="217">COUNTIF(J292,"&lt;&gt;0")*J245</f>
        <v>0</v>
      </c>
      <c r="K344" s="4">
        <f t="shared" si="217"/>
        <v>0</v>
      </c>
      <c r="L344" s="4">
        <f t="shared" si="217"/>
        <v>0</v>
      </c>
      <c r="M344" s="4">
        <f t="shared" si="217"/>
        <v>0</v>
      </c>
      <c r="N344" s="4">
        <f t="shared" si="217"/>
        <v>0</v>
      </c>
      <c r="O344" s="4">
        <f t="shared" si="217"/>
        <v>0</v>
      </c>
      <c r="P344" s="4">
        <f t="shared" si="217"/>
        <v>0</v>
      </c>
      <c r="Q344" s="4">
        <f t="shared" si="217"/>
        <v>0</v>
      </c>
      <c r="R344" s="4">
        <f t="shared" si="217"/>
        <v>0</v>
      </c>
      <c r="S344" s="4">
        <f t="shared" si="217"/>
        <v>0</v>
      </c>
      <c r="T344" s="4">
        <f t="shared" si="217"/>
        <v>0</v>
      </c>
      <c r="U344" s="4">
        <f t="shared" si="217"/>
        <v>0</v>
      </c>
      <c r="V344" s="4">
        <f t="shared" si="217"/>
        <v>0</v>
      </c>
      <c r="W344" s="4">
        <f t="shared" si="217"/>
        <v>0</v>
      </c>
      <c r="X344" s="4">
        <f t="shared" si="217"/>
        <v>0</v>
      </c>
      <c r="Y344" s="4">
        <f t="shared" si="217"/>
        <v>0</v>
      </c>
      <c r="Z344" s="4">
        <f t="shared" si="217"/>
        <v>0</v>
      </c>
      <c r="AA344" s="4">
        <f t="shared" si="217"/>
        <v>0</v>
      </c>
      <c r="AB344" s="4">
        <f t="shared" si="217"/>
        <v>0</v>
      </c>
      <c r="AC344" s="4">
        <f t="shared" si="217"/>
        <v>0</v>
      </c>
      <c r="AD344" s="4">
        <f t="shared" si="217"/>
        <v>0</v>
      </c>
      <c r="AE344" s="4">
        <f t="shared" si="217"/>
        <v>0</v>
      </c>
      <c r="AF344" s="4">
        <f t="shared" si="217"/>
        <v>0</v>
      </c>
      <c r="AG344" s="4">
        <f t="shared" si="217"/>
        <v>0</v>
      </c>
      <c r="AH344" s="4">
        <f t="shared" si="217"/>
        <v>0</v>
      </c>
      <c r="AI344" s="4">
        <f t="shared" si="217"/>
        <v>0</v>
      </c>
      <c r="AJ344" s="4">
        <f t="shared" si="217"/>
        <v>0</v>
      </c>
      <c r="AK344" s="4">
        <f t="shared" si="217"/>
        <v>0</v>
      </c>
      <c r="AL344" s="4">
        <f t="shared" si="217"/>
        <v>0</v>
      </c>
      <c r="AM344" s="4">
        <f t="shared" si="217"/>
        <v>0</v>
      </c>
      <c r="AN344" s="4">
        <f t="shared" si="217"/>
        <v>0</v>
      </c>
      <c r="AO344" s="4">
        <f t="shared" si="217"/>
        <v>0</v>
      </c>
      <c r="AP344" s="4">
        <f t="shared" ref="AP344:BU344" si="218">COUNTIF(AP292,"&lt;&gt;0")*AP245</f>
        <v>0</v>
      </c>
      <c r="AQ344" s="4">
        <f t="shared" si="218"/>
        <v>0</v>
      </c>
      <c r="AR344" s="4">
        <f t="shared" si="218"/>
        <v>0</v>
      </c>
      <c r="AS344" s="4">
        <f t="shared" si="218"/>
        <v>0</v>
      </c>
      <c r="AT344" s="4">
        <f t="shared" si="218"/>
        <v>0</v>
      </c>
      <c r="AU344" s="4">
        <f t="shared" si="218"/>
        <v>0</v>
      </c>
      <c r="AV344" s="4">
        <f t="shared" si="218"/>
        <v>0</v>
      </c>
      <c r="AW344" s="4">
        <f t="shared" si="218"/>
        <v>0</v>
      </c>
      <c r="AX344" s="4">
        <f t="shared" si="218"/>
        <v>0</v>
      </c>
      <c r="AY344" s="4">
        <f t="shared" si="218"/>
        <v>0</v>
      </c>
      <c r="AZ344" s="4">
        <f t="shared" si="218"/>
        <v>0</v>
      </c>
      <c r="BA344" s="4">
        <f t="shared" si="218"/>
        <v>0</v>
      </c>
      <c r="BB344" s="4">
        <f t="shared" si="218"/>
        <v>0</v>
      </c>
      <c r="BC344" s="4">
        <f t="shared" si="218"/>
        <v>0</v>
      </c>
      <c r="BD344" s="4">
        <f t="shared" si="218"/>
        <v>0</v>
      </c>
      <c r="BE344" s="4">
        <f t="shared" si="218"/>
        <v>0</v>
      </c>
      <c r="BF344" s="4">
        <f t="shared" si="218"/>
        <v>0</v>
      </c>
      <c r="BG344" s="4">
        <f t="shared" si="218"/>
        <v>0</v>
      </c>
      <c r="BH344" s="4">
        <f t="shared" si="218"/>
        <v>0</v>
      </c>
      <c r="BI344" s="4">
        <f t="shared" si="218"/>
        <v>0</v>
      </c>
      <c r="BJ344" s="4">
        <f t="shared" si="218"/>
        <v>0</v>
      </c>
      <c r="BK344" s="4">
        <f t="shared" si="218"/>
        <v>0</v>
      </c>
      <c r="BL344" s="4">
        <f t="shared" si="218"/>
        <v>0</v>
      </c>
      <c r="BM344" s="4">
        <f t="shared" si="218"/>
        <v>0</v>
      </c>
      <c r="BN344" s="4">
        <f t="shared" si="218"/>
        <v>0</v>
      </c>
      <c r="BO344" s="4">
        <f t="shared" si="218"/>
        <v>0</v>
      </c>
      <c r="BP344" s="4">
        <f t="shared" si="218"/>
        <v>0</v>
      </c>
      <c r="BQ344" s="4">
        <f t="shared" si="218"/>
        <v>0</v>
      </c>
      <c r="BR344" s="4">
        <f t="shared" si="218"/>
        <v>0</v>
      </c>
      <c r="BS344" s="4">
        <f t="shared" si="218"/>
        <v>0</v>
      </c>
      <c r="BT344" s="4">
        <f t="shared" si="218"/>
        <v>0</v>
      </c>
      <c r="BU344" s="4">
        <f t="shared" si="218"/>
        <v>0</v>
      </c>
      <c r="BV344" s="4">
        <f t="shared" ref="BV344:DA344" si="219">COUNTIF(BV292,"&lt;&gt;0")*BV245</f>
        <v>0</v>
      </c>
      <c r="BW344" s="4">
        <f t="shared" si="219"/>
        <v>0</v>
      </c>
      <c r="BX344" s="4">
        <f t="shared" si="219"/>
        <v>0</v>
      </c>
      <c r="BY344" s="4">
        <f t="shared" si="219"/>
        <v>0</v>
      </c>
      <c r="BZ344" s="4">
        <f t="shared" si="219"/>
        <v>0</v>
      </c>
      <c r="CA344" s="4">
        <f t="shared" si="219"/>
        <v>0</v>
      </c>
      <c r="CB344" s="4">
        <f t="shared" si="219"/>
        <v>0</v>
      </c>
      <c r="CC344" s="4">
        <f t="shared" si="219"/>
        <v>0</v>
      </c>
      <c r="CD344" s="4">
        <f t="shared" si="219"/>
        <v>0</v>
      </c>
      <c r="CE344" s="4">
        <f t="shared" si="219"/>
        <v>0</v>
      </c>
      <c r="CF344" s="4">
        <f t="shared" si="219"/>
        <v>0</v>
      </c>
      <c r="CG344" s="4">
        <f t="shared" si="219"/>
        <v>0</v>
      </c>
      <c r="CH344" s="4">
        <f t="shared" si="219"/>
        <v>0</v>
      </c>
      <c r="CI344" s="4">
        <f t="shared" si="219"/>
        <v>0</v>
      </c>
      <c r="CJ344" s="4">
        <f t="shared" si="219"/>
        <v>0</v>
      </c>
      <c r="CK344" s="4">
        <f t="shared" si="219"/>
        <v>0</v>
      </c>
      <c r="CL344" s="4">
        <f t="shared" si="219"/>
        <v>0</v>
      </c>
      <c r="CM344" s="4">
        <f t="shared" si="219"/>
        <v>0</v>
      </c>
      <c r="CN344" s="4">
        <f t="shared" si="219"/>
        <v>0</v>
      </c>
      <c r="CO344" s="4">
        <f t="shared" si="219"/>
        <v>0</v>
      </c>
      <c r="CP344" s="4">
        <f t="shared" si="219"/>
        <v>0</v>
      </c>
      <c r="CQ344" s="4">
        <f t="shared" si="219"/>
        <v>0</v>
      </c>
      <c r="CR344" s="4">
        <f t="shared" si="219"/>
        <v>0</v>
      </c>
      <c r="CS344" s="4">
        <f t="shared" si="219"/>
        <v>0</v>
      </c>
      <c r="CT344" s="4">
        <f t="shared" si="219"/>
        <v>0</v>
      </c>
      <c r="CU344" s="4">
        <f t="shared" si="219"/>
        <v>0</v>
      </c>
      <c r="CV344" s="4">
        <f t="shared" si="219"/>
        <v>0</v>
      </c>
      <c r="CW344" s="4">
        <f t="shared" si="219"/>
        <v>0</v>
      </c>
      <c r="CX344" s="4">
        <f t="shared" si="219"/>
        <v>0</v>
      </c>
      <c r="CY344" s="4">
        <f t="shared" si="219"/>
        <v>0</v>
      </c>
      <c r="CZ344" s="4">
        <f t="shared" si="219"/>
        <v>0</v>
      </c>
      <c r="DA344" s="4">
        <f t="shared" si="219"/>
        <v>0</v>
      </c>
      <c r="DB344" s="4">
        <f t="shared" ref="DB344:DJ344" si="220">COUNTIF(DB292,"&lt;&gt;0")*DB245</f>
        <v>0</v>
      </c>
      <c r="DC344" s="4">
        <f t="shared" si="220"/>
        <v>0</v>
      </c>
      <c r="DD344" s="4">
        <f t="shared" si="220"/>
        <v>0</v>
      </c>
      <c r="DE344" s="4">
        <f t="shared" si="220"/>
        <v>0</v>
      </c>
      <c r="DF344" s="4">
        <f t="shared" si="220"/>
        <v>0</v>
      </c>
      <c r="DG344" s="4">
        <f t="shared" si="220"/>
        <v>0</v>
      </c>
      <c r="DH344" s="4">
        <f t="shared" si="220"/>
        <v>0</v>
      </c>
      <c r="DI344" s="4">
        <f t="shared" si="220"/>
        <v>0</v>
      </c>
      <c r="DJ344" s="4">
        <f t="shared" si="220"/>
        <v>0</v>
      </c>
    </row>
    <row r="345" spans="1:114" s="100" customFormat="1">
      <c r="A345" s="18"/>
      <c r="B345" s="100" t="s">
        <v>227</v>
      </c>
      <c r="G345" s="106" t="s">
        <v>0</v>
      </c>
      <c r="I345" s="101"/>
      <c r="J345" s="107">
        <f>SUM(J325:J344)</f>
        <v>0</v>
      </c>
      <c r="K345" s="107">
        <f t="shared" ref="K345:BV345" si="221">SUM(K325:K344)</f>
        <v>0</v>
      </c>
      <c r="L345" s="107">
        <f t="shared" si="221"/>
        <v>0</v>
      </c>
      <c r="M345" s="107">
        <f t="shared" si="221"/>
        <v>0</v>
      </c>
      <c r="N345" s="107">
        <f t="shared" si="221"/>
        <v>0</v>
      </c>
      <c r="O345" s="107">
        <f t="shared" si="221"/>
        <v>0</v>
      </c>
      <c r="P345" s="107">
        <f t="shared" si="221"/>
        <v>5833.3333333333339</v>
      </c>
      <c r="Q345" s="107">
        <f t="shared" si="221"/>
        <v>5833.3333333333339</v>
      </c>
      <c r="R345" s="107">
        <f t="shared" si="221"/>
        <v>5833.3333333333339</v>
      </c>
      <c r="S345" s="107">
        <f t="shared" si="221"/>
        <v>5833.3333333333339</v>
      </c>
      <c r="T345" s="107">
        <f t="shared" si="221"/>
        <v>5833.3333333333339</v>
      </c>
      <c r="U345" s="107">
        <f t="shared" si="221"/>
        <v>10833.333333333334</v>
      </c>
      <c r="V345" s="107">
        <f t="shared" si="221"/>
        <v>10833.333333333334</v>
      </c>
      <c r="W345" s="107">
        <f t="shared" si="221"/>
        <v>10833.333333333334</v>
      </c>
      <c r="X345" s="107">
        <f t="shared" si="221"/>
        <v>10833.333333333334</v>
      </c>
      <c r="Y345" s="107">
        <f t="shared" si="221"/>
        <v>10833.333333333334</v>
      </c>
      <c r="Z345" s="107">
        <f t="shared" si="221"/>
        <v>10833.333333333334</v>
      </c>
      <c r="AA345" s="107">
        <f t="shared" si="221"/>
        <v>10833.333333333334</v>
      </c>
      <c r="AB345" s="107">
        <f t="shared" si="221"/>
        <v>10833.333333333334</v>
      </c>
      <c r="AC345" s="107">
        <f t="shared" si="221"/>
        <v>10833.333333333334</v>
      </c>
      <c r="AD345" s="107">
        <f t="shared" si="221"/>
        <v>10833.333333333334</v>
      </c>
      <c r="AE345" s="107">
        <f t="shared" si="221"/>
        <v>10833.333333333334</v>
      </c>
      <c r="AF345" s="107">
        <f t="shared" si="221"/>
        <v>10833.333333333334</v>
      </c>
      <c r="AG345" s="107">
        <f t="shared" si="221"/>
        <v>10833.333333333334</v>
      </c>
      <c r="AH345" s="107">
        <f t="shared" si="221"/>
        <v>10833.333333333334</v>
      </c>
      <c r="AI345" s="107">
        <f t="shared" si="221"/>
        <v>10833.333333333334</v>
      </c>
      <c r="AJ345" s="107">
        <f t="shared" si="221"/>
        <v>10833.333333333334</v>
      </c>
      <c r="AK345" s="107">
        <f t="shared" si="221"/>
        <v>10833.333333333334</v>
      </c>
      <c r="AL345" s="107">
        <f t="shared" si="221"/>
        <v>10833.333333333334</v>
      </c>
      <c r="AM345" s="107">
        <f t="shared" si="221"/>
        <v>10833.333333333334</v>
      </c>
      <c r="AN345" s="107">
        <f t="shared" si="221"/>
        <v>10833.333333333334</v>
      </c>
      <c r="AO345" s="107">
        <f t="shared" si="221"/>
        <v>10833.333333333334</v>
      </c>
      <c r="AP345" s="107">
        <f t="shared" si="221"/>
        <v>10833.333333333334</v>
      </c>
      <c r="AQ345" s="107">
        <f t="shared" si="221"/>
        <v>10833.333333333334</v>
      </c>
      <c r="AR345" s="107">
        <f t="shared" si="221"/>
        <v>10833.333333333334</v>
      </c>
      <c r="AS345" s="107">
        <f t="shared" si="221"/>
        <v>10833.333333333334</v>
      </c>
      <c r="AT345" s="107">
        <f t="shared" si="221"/>
        <v>10833.333333333334</v>
      </c>
      <c r="AU345" s="107">
        <f t="shared" si="221"/>
        <v>10833.333333333334</v>
      </c>
      <c r="AV345" s="107">
        <f t="shared" si="221"/>
        <v>10833.333333333334</v>
      </c>
      <c r="AW345" s="107">
        <f t="shared" si="221"/>
        <v>10833.333333333334</v>
      </c>
      <c r="AX345" s="107">
        <f t="shared" si="221"/>
        <v>10833.333333333334</v>
      </c>
      <c r="AY345" s="107">
        <f t="shared" si="221"/>
        <v>10833.333333333334</v>
      </c>
      <c r="AZ345" s="107">
        <f t="shared" si="221"/>
        <v>10833.333333333334</v>
      </c>
      <c r="BA345" s="107">
        <f t="shared" si="221"/>
        <v>10833.333333333334</v>
      </c>
      <c r="BB345" s="107">
        <f t="shared" si="221"/>
        <v>10833.333333333334</v>
      </c>
      <c r="BC345" s="107">
        <f t="shared" si="221"/>
        <v>10833.333333333334</v>
      </c>
      <c r="BD345" s="107">
        <f t="shared" si="221"/>
        <v>10833.333333333334</v>
      </c>
      <c r="BE345" s="107">
        <f t="shared" si="221"/>
        <v>10833.333333333334</v>
      </c>
      <c r="BF345" s="107">
        <f t="shared" si="221"/>
        <v>10833.333333333334</v>
      </c>
      <c r="BG345" s="107">
        <f t="shared" si="221"/>
        <v>10833.333333333334</v>
      </c>
      <c r="BH345" s="107">
        <f t="shared" si="221"/>
        <v>10833.333333333334</v>
      </c>
      <c r="BI345" s="107">
        <f t="shared" si="221"/>
        <v>10833.333333333334</v>
      </c>
      <c r="BJ345" s="107">
        <f t="shared" si="221"/>
        <v>10833.333333333334</v>
      </c>
      <c r="BK345" s="107">
        <f t="shared" si="221"/>
        <v>10833.333333333334</v>
      </c>
      <c r="BL345" s="107">
        <f t="shared" si="221"/>
        <v>10833.333333333334</v>
      </c>
      <c r="BM345" s="107">
        <f t="shared" si="221"/>
        <v>10833.333333333334</v>
      </c>
      <c r="BN345" s="107">
        <f t="shared" si="221"/>
        <v>10833.333333333334</v>
      </c>
      <c r="BO345" s="107">
        <f t="shared" si="221"/>
        <v>10833.333333333334</v>
      </c>
      <c r="BP345" s="107">
        <f t="shared" si="221"/>
        <v>10833.333333333334</v>
      </c>
      <c r="BQ345" s="107">
        <f t="shared" si="221"/>
        <v>10833.333333333334</v>
      </c>
      <c r="BR345" s="107">
        <f t="shared" si="221"/>
        <v>10833.333333333334</v>
      </c>
      <c r="BS345" s="107">
        <f t="shared" si="221"/>
        <v>10833.333333333334</v>
      </c>
      <c r="BT345" s="107">
        <f t="shared" si="221"/>
        <v>10833.333333333334</v>
      </c>
      <c r="BU345" s="107">
        <f t="shared" si="221"/>
        <v>10833.333333333334</v>
      </c>
      <c r="BV345" s="107">
        <f t="shared" si="221"/>
        <v>10833.333333333334</v>
      </c>
      <c r="BW345" s="107">
        <f t="shared" ref="BW345:DJ345" si="222">SUM(BW325:BW344)</f>
        <v>10833.333333333334</v>
      </c>
      <c r="BX345" s="107">
        <f t="shared" si="222"/>
        <v>5000</v>
      </c>
      <c r="BY345" s="107">
        <f t="shared" si="222"/>
        <v>5000</v>
      </c>
      <c r="BZ345" s="107">
        <f t="shared" si="222"/>
        <v>5000</v>
      </c>
      <c r="CA345" s="107">
        <f t="shared" si="222"/>
        <v>5000</v>
      </c>
      <c r="CB345" s="107">
        <f t="shared" si="222"/>
        <v>5000</v>
      </c>
      <c r="CC345" s="107">
        <f t="shared" si="222"/>
        <v>0</v>
      </c>
      <c r="CD345" s="107">
        <f t="shared" si="222"/>
        <v>0</v>
      </c>
      <c r="CE345" s="107">
        <f t="shared" si="222"/>
        <v>0</v>
      </c>
      <c r="CF345" s="107">
        <f t="shared" si="222"/>
        <v>0</v>
      </c>
      <c r="CG345" s="107">
        <f t="shared" si="222"/>
        <v>0</v>
      </c>
      <c r="CH345" s="107">
        <f t="shared" si="222"/>
        <v>0</v>
      </c>
      <c r="CI345" s="107">
        <f t="shared" si="222"/>
        <v>0</v>
      </c>
      <c r="CJ345" s="107">
        <f t="shared" si="222"/>
        <v>0</v>
      </c>
      <c r="CK345" s="107">
        <f t="shared" si="222"/>
        <v>0</v>
      </c>
      <c r="CL345" s="107">
        <f t="shared" si="222"/>
        <v>0</v>
      </c>
      <c r="CM345" s="107">
        <f t="shared" si="222"/>
        <v>0</v>
      </c>
      <c r="CN345" s="107">
        <f t="shared" si="222"/>
        <v>0</v>
      </c>
      <c r="CO345" s="107">
        <f t="shared" si="222"/>
        <v>0</v>
      </c>
      <c r="CP345" s="107">
        <f t="shared" si="222"/>
        <v>0</v>
      </c>
      <c r="CQ345" s="107">
        <f t="shared" si="222"/>
        <v>0</v>
      </c>
      <c r="CR345" s="107">
        <f t="shared" si="222"/>
        <v>0</v>
      </c>
      <c r="CS345" s="107">
        <f t="shared" si="222"/>
        <v>0</v>
      </c>
      <c r="CT345" s="107">
        <f t="shared" si="222"/>
        <v>0</v>
      </c>
      <c r="CU345" s="107">
        <f t="shared" si="222"/>
        <v>0</v>
      </c>
      <c r="CV345" s="107">
        <f t="shared" si="222"/>
        <v>0</v>
      </c>
      <c r="CW345" s="107">
        <f t="shared" si="222"/>
        <v>0</v>
      </c>
      <c r="CX345" s="107">
        <f t="shared" si="222"/>
        <v>0</v>
      </c>
      <c r="CY345" s="107">
        <f t="shared" si="222"/>
        <v>0</v>
      </c>
      <c r="CZ345" s="107">
        <f t="shared" si="222"/>
        <v>0</v>
      </c>
      <c r="DA345" s="107">
        <f t="shared" si="222"/>
        <v>0</v>
      </c>
      <c r="DB345" s="107">
        <f t="shared" si="222"/>
        <v>0</v>
      </c>
      <c r="DC345" s="107">
        <f t="shared" si="222"/>
        <v>0</v>
      </c>
      <c r="DD345" s="107">
        <f t="shared" si="222"/>
        <v>0</v>
      </c>
      <c r="DE345" s="107">
        <f t="shared" si="222"/>
        <v>0</v>
      </c>
      <c r="DF345" s="107">
        <f t="shared" si="222"/>
        <v>0</v>
      </c>
      <c r="DG345" s="107">
        <f t="shared" si="222"/>
        <v>0</v>
      </c>
      <c r="DH345" s="107">
        <f t="shared" si="222"/>
        <v>0</v>
      </c>
      <c r="DI345" s="107">
        <f t="shared" si="222"/>
        <v>0</v>
      </c>
      <c r="DJ345" s="107">
        <f t="shared" si="222"/>
        <v>0</v>
      </c>
    </row>
    <row r="346" spans="1:114" s="272" customFormat="1">
      <c r="A346" s="351"/>
      <c r="G346" s="655"/>
      <c r="I346" s="282"/>
      <c r="CQ346" s="282"/>
      <c r="CR346" s="282"/>
      <c r="CS346" s="282"/>
      <c r="CT346" s="282"/>
      <c r="CU346" s="282"/>
      <c r="CV346" s="282"/>
      <c r="CW346" s="282"/>
      <c r="CX346" s="282"/>
      <c r="CY346" s="282"/>
      <c r="CZ346" s="282"/>
      <c r="DA346" s="282"/>
      <c r="DB346" s="282"/>
      <c r="DC346" s="282"/>
      <c r="DD346" s="282"/>
      <c r="DE346" s="282"/>
      <c r="DF346" s="282"/>
      <c r="DG346" s="282"/>
      <c r="DH346" s="282"/>
      <c r="DI346" s="282"/>
      <c r="DJ346" s="282"/>
    </row>
    <row r="347" spans="1:114" s="668" customFormat="1">
      <c r="A347" s="351"/>
      <c r="B347" s="668" t="s">
        <v>603</v>
      </c>
      <c r="G347" s="669" t="s">
        <v>0</v>
      </c>
      <c r="I347" s="671">
        <f t="shared" ref="I347" si="223">SUM(J347:DJ347)</f>
        <v>52500</v>
      </c>
      <c r="J347" s="670">
        <f>Ввод!I287</f>
        <v>500</v>
      </c>
      <c r="K347" s="670">
        <f>Ввод!J287</f>
        <v>500</v>
      </c>
      <c r="L347" s="670">
        <f>Ввод!K287</f>
        <v>500</v>
      </c>
      <c r="M347" s="670">
        <f>Ввод!L287</f>
        <v>500</v>
      </c>
      <c r="N347" s="670">
        <f>Ввод!M287</f>
        <v>500</v>
      </c>
      <c r="O347" s="670">
        <f>Ввод!N287</f>
        <v>500</v>
      </c>
      <c r="P347" s="670">
        <f>Ввод!O287</f>
        <v>500</v>
      </c>
      <c r="Q347" s="670">
        <f>Ввод!P287</f>
        <v>500</v>
      </c>
      <c r="R347" s="670">
        <f>Ввод!Q287</f>
        <v>500</v>
      </c>
      <c r="S347" s="670">
        <f>Ввод!R287</f>
        <v>500</v>
      </c>
      <c r="T347" s="670">
        <f>Ввод!S287</f>
        <v>500</v>
      </c>
      <c r="U347" s="670">
        <f>Ввод!T287</f>
        <v>500</v>
      </c>
      <c r="V347" s="670">
        <f>Ввод!U287</f>
        <v>500</v>
      </c>
      <c r="W347" s="670">
        <f>Ввод!V287</f>
        <v>500</v>
      </c>
      <c r="X347" s="670">
        <f>Ввод!W287</f>
        <v>500</v>
      </c>
      <c r="Y347" s="670">
        <f>Ввод!X287</f>
        <v>500</v>
      </c>
      <c r="Z347" s="670">
        <f>Ввод!Y287</f>
        <v>500</v>
      </c>
      <c r="AA347" s="670">
        <f>Ввод!Z287</f>
        <v>500</v>
      </c>
      <c r="AB347" s="670">
        <f>Ввод!AA287</f>
        <v>500</v>
      </c>
      <c r="AC347" s="670">
        <f>Ввод!AB287</f>
        <v>500</v>
      </c>
      <c r="AD347" s="670">
        <f>Ввод!AC287</f>
        <v>500</v>
      </c>
      <c r="AE347" s="670">
        <f>Ввод!AD287</f>
        <v>500</v>
      </c>
      <c r="AF347" s="670">
        <f>Ввод!AE287</f>
        <v>500</v>
      </c>
      <c r="AG347" s="670">
        <f>Ввод!AF287</f>
        <v>500</v>
      </c>
      <c r="AH347" s="670">
        <f>Ввод!AG287</f>
        <v>500</v>
      </c>
      <c r="AI347" s="670">
        <f>Ввод!AH287</f>
        <v>500</v>
      </c>
      <c r="AJ347" s="670">
        <f>Ввод!AI287</f>
        <v>500</v>
      </c>
      <c r="AK347" s="670">
        <f>Ввод!AJ287</f>
        <v>500</v>
      </c>
      <c r="AL347" s="670">
        <f>Ввод!AK287</f>
        <v>500</v>
      </c>
      <c r="AM347" s="670">
        <f>Ввод!AL287</f>
        <v>500</v>
      </c>
      <c r="AN347" s="670">
        <f>Ввод!AM287</f>
        <v>500</v>
      </c>
      <c r="AO347" s="670">
        <f>Ввод!AN287</f>
        <v>500</v>
      </c>
      <c r="AP347" s="670">
        <f>Ввод!AO287</f>
        <v>500</v>
      </c>
      <c r="AQ347" s="670">
        <f>Ввод!AP287</f>
        <v>500</v>
      </c>
      <c r="AR347" s="670">
        <f>Ввод!AQ287</f>
        <v>500</v>
      </c>
      <c r="AS347" s="670">
        <f>Ввод!AR287</f>
        <v>500</v>
      </c>
      <c r="AT347" s="670">
        <f>Ввод!AS287</f>
        <v>500</v>
      </c>
      <c r="AU347" s="670">
        <f>Ввод!AT287</f>
        <v>500</v>
      </c>
      <c r="AV347" s="670">
        <f>Ввод!AU287</f>
        <v>500</v>
      </c>
      <c r="AW347" s="670">
        <f>Ввод!AV287</f>
        <v>500</v>
      </c>
      <c r="AX347" s="670">
        <f>Ввод!AW287</f>
        <v>500</v>
      </c>
      <c r="AY347" s="670">
        <f>Ввод!AX287</f>
        <v>500</v>
      </c>
      <c r="AZ347" s="670">
        <f>Ввод!AY287</f>
        <v>500</v>
      </c>
      <c r="BA347" s="670">
        <f>Ввод!AZ287</f>
        <v>500</v>
      </c>
      <c r="BB347" s="670">
        <f>Ввод!BA287</f>
        <v>500</v>
      </c>
      <c r="BC347" s="670">
        <f>Ввод!BB287</f>
        <v>500</v>
      </c>
      <c r="BD347" s="670">
        <f>Ввод!BC287</f>
        <v>500</v>
      </c>
      <c r="BE347" s="670">
        <f>Ввод!BD287</f>
        <v>500</v>
      </c>
      <c r="BF347" s="670">
        <f>Ввод!BE287</f>
        <v>500</v>
      </c>
      <c r="BG347" s="670">
        <f>Ввод!BF287</f>
        <v>500</v>
      </c>
      <c r="BH347" s="670">
        <f>Ввод!BG287</f>
        <v>500</v>
      </c>
      <c r="BI347" s="670">
        <f>Ввод!BH287</f>
        <v>500</v>
      </c>
      <c r="BJ347" s="670">
        <f>Ввод!BI287</f>
        <v>500</v>
      </c>
      <c r="BK347" s="670">
        <f>Ввод!BJ287</f>
        <v>500</v>
      </c>
      <c r="BL347" s="670">
        <f>Ввод!BK287</f>
        <v>500</v>
      </c>
      <c r="BM347" s="670">
        <f>Ввод!BL287</f>
        <v>500</v>
      </c>
      <c r="BN347" s="670">
        <f>Ввод!BM287</f>
        <v>500</v>
      </c>
      <c r="BO347" s="670">
        <f>Ввод!BN287</f>
        <v>500</v>
      </c>
      <c r="BP347" s="670">
        <f>Ввод!BO287</f>
        <v>500</v>
      </c>
      <c r="BQ347" s="670">
        <f>Ввод!BP287</f>
        <v>500</v>
      </c>
      <c r="BR347" s="670">
        <f>Ввод!BQ287</f>
        <v>500</v>
      </c>
      <c r="BS347" s="670">
        <f>Ввод!BR287</f>
        <v>500</v>
      </c>
      <c r="BT347" s="670">
        <f>Ввод!BS287</f>
        <v>500</v>
      </c>
      <c r="BU347" s="670">
        <f>Ввод!BT287</f>
        <v>500</v>
      </c>
      <c r="BV347" s="670">
        <f>Ввод!BU287</f>
        <v>500</v>
      </c>
      <c r="BW347" s="670">
        <f>Ввод!BV287</f>
        <v>500</v>
      </c>
      <c r="BX347" s="670">
        <f>Ввод!BW287</f>
        <v>500</v>
      </c>
      <c r="BY347" s="670">
        <f>Ввод!BX287</f>
        <v>500</v>
      </c>
      <c r="BZ347" s="670">
        <f>Ввод!BY287</f>
        <v>500</v>
      </c>
      <c r="CA347" s="670">
        <f>Ввод!BZ287</f>
        <v>500</v>
      </c>
      <c r="CB347" s="670">
        <f>Ввод!CA287</f>
        <v>500</v>
      </c>
      <c r="CC347" s="670">
        <f>Ввод!CB287</f>
        <v>500</v>
      </c>
      <c r="CD347" s="670">
        <f>Ввод!CC287</f>
        <v>500</v>
      </c>
      <c r="CE347" s="670">
        <f>Ввод!CD287</f>
        <v>500</v>
      </c>
      <c r="CF347" s="670">
        <f>Ввод!CE287</f>
        <v>500</v>
      </c>
      <c r="CG347" s="670">
        <f>Ввод!CF287</f>
        <v>500</v>
      </c>
      <c r="CH347" s="670">
        <f>Ввод!CG287</f>
        <v>500</v>
      </c>
      <c r="CI347" s="670">
        <f>Ввод!CH287</f>
        <v>500</v>
      </c>
      <c r="CJ347" s="670">
        <f>Ввод!CI287</f>
        <v>500</v>
      </c>
      <c r="CK347" s="670">
        <f>Ввод!CJ287</f>
        <v>500</v>
      </c>
      <c r="CL347" s="670">
        <f>Ввод!CK287</f>
        <v>500</v>
      </c>
      <c r="CM347" s="670">
        <f>Ввод!CL287</f>
        <v>500</v>
      </c>
      <c r="CN347" s="670">
        <f>Ввод!CM287</f>
        <v>500</v>
      </c>
      <c r="CO347" s="670">
        <f>Ввод!CN287</f>
        <v>500</v>
      </c>
      <c r="CP347" s="670">
        <f>Ввод!CO287</f>
        <v>500</v>
      </c>
      <c r="CQ347" s="670">
        <f>Ввод!CP287</f>
        <v>500</v>
      </c>
      <c r="CR347" s="670">
        <f>Ввод!CQ287</f>
        <v>500</v>
      </c>
      <c r="CS347" s="670">
        <f>Ввод!CR287</f>
        <v>500</v>
      </c>
      <c r="CT347" s="670">
        <f>Ввод!CS287</f>
        <v>500</v>
      </c>
      <c r="CU347" s="670">
        <f>Ввод!CT287</f>
        <v>500</v>
      </c>
      <c r="CV347" s="670">
        <f>Ввод!CU287</f>
        <v>500</v>
      </c>
      <c r="CW347" s="670">
        <f>Ввод!CV287</f>
        <v>500</v>
      </c>
      <c r="CX347" s="670">
        <f>Ввод!CW287</f>
        <v>500</v>
      </c>
      <c r="CY347" s="670">
        <f>Ввод!CX287</f>
        <v>500</v>
      </c>
      <c r="CZ347" s="670">
        <f>Ввод!CY287</f>
        <v>500</v>
      </c>
      <c r="DA347" s="670">
        <f>Ввод!CZ287</f>
        <v>500</v>
      </c>
      <c r="DB347" s="670">
        <f>Ввод!DA287</f>
        <v>500</v>
      </c>
      <c r="DC347" s="670">
        <f>Ввод!DB287</f>
        <v>500</v>
      </c>
      <c r="DD347" s="670">
        <f>Ввод!DC287</f>
        <v>500</v>
      </c>
      <c r="DE347" s="670">
        <f>Ввод!DD287</f>
        <v>500</v>
      </c>
      <c r="DF347" s="670">
        <f>Ввод!DE287</f>
        <v>500</v>
      </c>
      <c r="DG347" s="670">
        <f>Ввод!DF287</f>
        <v>500</v>
      </c>
      <c r="DH347" s="670">
        <f>Ввод!DG287</f>
        <v>500</v>
      </c>
      <c r="DI347" s="670">
        <f>Ввод!DH287</f>
        <v>500</v>
      </c>
      <c r="DJ347" s="670">
        <f>Ввод!DI287</f>
        <v>500</v>
      </c>
    </row>
    <row r="348" spans="1:114" s="272" customFormat="1">
      <c r="A348" s="351"/>
      <c r="G348" s="655"/>
      <c r="I348" s="282"/>
    </row>
    <row r="349" spans="1:114" s="668" customFormat="1">
      <c r="A349" s="351"/>
      <c r="B349" s="668" t="s">
        <v>604</v>
      </c>
      <c r="G349" s="669" t="s">
        <v>0</v>
      </c>
      <c r="I349" s="671">
        <f t="shared" ref="I349" si="224">SUM(J349:DJ349)</f>
        <v>702500.00000000012</v>
      </c>
      <c r="J349" s="670">
        <f>J345+J347</f>
        <v>500</v>
      </c>
      <c r="K349" s="670">
        <f t="shared" ref="K349:BV349" si="225">K345+K347</f>
        <v>500</v>
      </c>
      <c r="L349" s="670">
        <f t="shared" si="225"/>
        <v>500</v>
      </c>
      <c r="M349" s="670">
        <f t="shared" si="225"/>
        <v>500</v>
      </c>
      <c r="N349" s="670">
        <f t="shared" si="225"/>
        <v>500</v>
      </c>
      <c r="O349" s="670">
        <f t="shared" si="225"/>
        <v>500</v>
      </c>
      <c r="P349" s="670">
        <f t="shared" si="225"/>
        <v>6333.3333333333339</v>
      </c>
      <c r="Q349" s="670">
        <f t="shared" si="225"/>
        <v>6333.3333333333339</v>
      </c>
      <c r="R349" s="670">
        <f t="shared" si="225"/>
        <v>6333.3333333333339</v>
      </c>
      <c r="S349" s="670">
        <f t="shared" si="225"/>
        <v>6333.3333333333339</v>
      </c>
      <c r="T349" s="670">
        <f t="shared" si="225"/>
        <v>6333.3333333333339</v>
      </c>
      <c r="U349" s="670">
        <f t="shared" si="225"/>
        <v>11333.333333333334</v>
      </c>
      <c r="V349" s="670">
        <f t="shared" si="225"/>
        <v>11333.333333333334</v>
      </c>
      <c r="W349" s="670">
        <f t="shared" si="225"/>
        <v>11333.333333333334</v>
      </c>
      <c r="X349" s="670">
        <f t="shared" si="225"/>
        <v>11333.333333333334</v>
      </c>
      <c r="Y349" s="670">
        <f t="shared" si="225"/>
        <v>11333.333333333334</v>
      </c>
      <c r="Z349" s="670">
        <f t="shared" si="225"/>
        <v>11333.333333333334</v>
      </c>
      <c r="AA349" s="670">
        <f t="shared" si="225"/>
        <v>11333.333333333334</v>
      </c>
      <c r="AB349" s="670">
        <f t="shared" si="225"/>
        <v>11333.333333333334</v>
      </c>
      <c r="AC349" s="670">
        <f t="shared" si="225"/>
        <v>11333.333333333334</v>
      </c>
      <c r="AD349" s="670">
        <f t="shared" si="225"/>
        <v>11333.333333333334</v>
      </c>
      <c r="AE349" s="670">
        <f t="shared" si="225"/>
        <v>11333.333333333334</v>
      </c>
      <c r="AF349" s="670">
        <f t="shared" si="225"/>
        <v>11333.333333333334</v>
      </c>
      <c r="AG349" s="670">
        <f t="shared" si="225"/>
        <v>11333.333333333334</v>
      </c>
      <c r="AH349" s="670">
        <f t="shared" si="225"/>
        <v>11333.333333333334</v>
      </c>
      <c r="AI349" s="670">
        <f t="shared" si="225"/>
        <v>11333.333333333334</v>
      </c>
      <c r="AJ349" s="670">
        <f t="shared" si="225"/>
        <v>11333.333333333334</v>
      </c>
      <c r="AK349" s="670">
        <f t="shared" si="225"/>
        <v>11333.333333333334</v>
      </c>
      <c r="AL349" s="670">
        <f t="shared" si="225"/>
        <v>11333.333333333334</v>
      </c>
      <c r="AM349" s="670">
        <f t="shared" si="225"/>
        <v>11333.333333333334</v>
      </c>
      <c r="AN349" s="670">
        <f t="shared" si="225"/>
        <v>11333.333333333334</v>
      </c>
      <c r="AO349" s="670">
        <f t="shared" si="225"/>
        <v>11333.333333333334</v>
      </c>
      <c r="AP349" s="670">
        <f t="shared" si="225"/>
        <v>11333.333333333334</v>
      </c>
      <c r="AQ349" s="670">
        <f t="shared" si="225"/>
        <v>11333.333333333334</v>
      </c>
      <c r="AR349" s="670">
        <f t="shared" si="225"/>
        <v>11333.333333333334</v>
      </c>
      <c r="AS349" s="670">
        <f t="shared" si="225"/>
        <v>11333.333333333334</v>
      </c>
      <c r="AT349" s="670">
        <f t="shared" si="225"/>
        <v>11333.333333333334</v>
      </c>
      <c r="AU349" s="670">
        <f t="shared" si="225"/>
        <v>11333.333333333334</v>
      </c>
      <c r="AV349" s="670">
        <f t="shared" si="225"/>
        <v>11333.333333333334</v>
      </c>
      <c r="AW349" s="670">
        <f t="shared" si="225"/>
        <v>11333.333333333334</v>
      </c>
      <c r="AX349" s="670">
        <f t="shared" si="225"/>
        <v>11333.333333333334</v>
      </c>
      <c r="AY349" s="670">
        <f t="shared" si="225"/>
        <v>11333.333333333334</v>
      </c>
      <c r="AZ349" s="670">
        <f t="shared" si="225"/>
        <v>11333.333333333334</v>
      </c>
      <c r="BA349" s="670">
        <f t="shared" si="225"/>
        <v>11333.333333333334</v>
      </c>
      <c r="BB349" s="670">
        <f t="shared" si="225"/>
        <v>11333.333333333334</v>
      </c>
      <c r="BC349" s="670">
        <f t="shared" si="225"/>
        <v>11333.333333333334</v>
      </c>
      <c r="BD349" s="670">
        <f t="shared" si="225"/>
        <v>11333.333333333334</v>
      </c>
      <c r="BE349" s="670">
        <f t="shared" si="225"/>
        <v>11333.333333333334</v>
      </c>
      <c r="BF349" s="670">
        <f t="shared" si="225"/>
        <v>11333.333333333334</v>
      </c>
      <c r="BG349" s="670">
        <f t="shared" si="225"/>
        <v>11333.333333333334</v>
      </c>
      <c r="BH349" s="670">
        <f t="shared" si="225"/>
        <v>11333.333333333334</v>
      </c>
      <c r="BI349" s="670">
        <f t="shared" si="225"/>
        <v>11333.333333333334</v>
      </c>
      <c r="BJ349" s="670">
        <f t="shared" si="225"/>
        <v>11333.333333333334</v>
      </c>
      <c r="BK349" s="670">
        <f t="shared" si="225"/>
        <v>11333.333333333334</v>
      </c>
      <c r="BL349" s="670">
        <f t="shared" si="225"/>
        <v>11333.333333333334</v>
      </c>
      <c r="BM349" s="670">
        <f t="shared" si="225"/>
        <v>11333.333333333334</v>
      </c>
      <c r="BN349" s="670">
        <f t="shared" si="225"/>
        <v>11333.333333333334</v>
      </c>
      <c r="BO349" s="670">
        <f t="shared" si="225"/>
        <v>11333.333333333334</v>
      </c>
      <c r="BP349" s="670">
        <f t="shared" si="225"/>
        <v>11333.333333333334</v>
      </c>
      <c r="BQ349" s="670">
        <f t="shared" si="225"/>
        <v>11333.333333333334</v>
      </c>
      <c r="BR349" s="670">
        <f t="shared" si="225"/>
        <v>11333.333333333334</v>
      </c>
      <c r="BS349" s="670">
        <f t="shared" si="225"/>
        <v>11333.333333333334</v>
      </c>
      <c r="BT349" s="670">
        <f t="shared" si="225"/>
        <v>11333.333333333334</v>
      </c>
      <c r="BU349" s="670">
        <f t="shared" si="225"/>
        <v>11333.333333333334</v>
      </c>
      <c r="BV349" s="670">
        <f t="shared" si="225"/>
        <v>11333.333333333334</v>
      </c>
      <c r="BW349" s="670">
        <f t="shared" ref="BW349:DJ349" si="226">BW345+BW347</f>
        <v>11333.333333333334</v>
      </c>
      <c r="BX349" s="670">
        <f t="shared" si="226"/>
        <v>5500</v>
      </c>
      <c r="BY349" s="670">
        <f t="shared" si="226"/>
        <v>5500</v>
      </c>
      <c r="BZ349" s="670">
        <f t="shared" si="226"/>
        <v>5500</v>
      </c>
      <c r="CA349" s="670">
        <f t="shared" si="226"/>
        <v>5500</v>
      </c>
      <c r="CB349" s="670">
        <f t="shared" si="226"/>
        <v>5500</v>
      </c>
      <c r="CC349" s="670">
        <f t="shared" si="226"/>
        <v>500</v>
      </c>
      <c r="CD349" s="670">
        <f t="shared" si="226"/>
        <v>500</v>
      </c>
      <c r="CE349" s="670">
        <f t="shared" si="226"/>
        <v>500</v>
      </c>
      <c r="CF349" s="670">
        <f t="shared" si="226"/>
        <v>500</v>
      </c>
      <c r="CG349" s="670">
        <f t="shared" si="226"/>
        <v>500</v>
      </c>
      <c r="CH349" s="670">
        <f t="shared" si="226"/>
        <v>500</v>
      </c>
      <c r="CI349" s="670">
        <f t="shared" si="226"/>
        <v>500</v>
      </c>
      <c r="CJ349" s="670">
        <f t="shared" si="226"/>
        <v>500</v>
      </c>
      <c r="CK349" s="670">
        <f t="shared" si="226"/>
        <v>500</v>
      </c>
      <c r="CL349" s="670">
        <f t="shared" si="226"/>
        <v>500</v>
      </c>
      <c r="CM349" s="670">
        <f t="shared" si="226"/>
        <v>500</v>
      </c>
      <c r="CN349" s="670">
        <f t="shared" si="226"/>
        <v>500</v>
      </c>
      <c r="CO349" s="670">
        <f t="shared" si="226"/>
        <v>500</v>
      </c>
      <c r="CP349" s="670">
        <f t="shared" si="226"/>
        <v>500</v>
      </c>
      <c r="CQ349" s="670">
        <f t="shared" si="226"/>
        <v>500</v>
      </c>
      <c r="CR349" s="670">
        <f t="shared" si="226"/>
        <v>500</v>
      </c>
      <c r="CS349" s="670">
        <f t="shared" si="226"/>
        <v>500</v>
      </c>
      <c r="CT349" s="670">
        <f t="shared" si="226"/>
        <v>500</v>
      </c>
      <c r="CU349" s="670">
        <f t="shared" si="226"/>
        <v>500</v>
      </c>
      <c r="CV349" s="670">
        <f t="shared" si="226"/>
        <v>500</v>
      </c>
      <c r="CW349" s="670">
        <f t="shared" si="226"/>
        <v>500</v>
      </c>
      <c r="CX349" s="670">
        <f t="shared" si="226"/>
        <v>500</v>
      </c>
      <c r="CY349" s="670">
        <f t="shared" si="226"/>
        <v>500</v>
      </c>
      <c r="CZ349" s="670">
        <f t="shared" si="226"/>
        <v>500</v>
      </c>
      <c r="DA349" s="670">
        <f t="shared" si="226"/>
        <v>500</v>
      </c>
      <c r="DB349" s="670">
        <f t="shared" si="226"/>
        <v>500</v>
      </c>
      <c r="DC349" s="670">
        <f t="shared" si="226"/>
        <v>500</v>
      </c>
      <c r="DD349" s="670">
        <f t="shared" si="226"/>
        <v>500</v>
      </c>
      <c r="DE349" s="670">
        <f t="shared" si="226"/>
        <v>500</v>
      </c>
      <c r="DF349" s="670">
        <f t="shared" si="226"/>
        <v>500</v>
      </c>
      <c r="DG349" s="670">
        <f t="shared" si="226"/>
        <v>500</v>
      </c>
      <c r="DH349" s="670">
        <f t="shared" si="226"/>
        <v>500</v>
      </c>
      <c r="DI349" s="670">
        <f t="shared" si="226"/>
        <v>500</v>
      </c>
      <c r="DJ349" s="670">
        <f t="shared" si="226"/>
        <v>500</v>
      </c>
    </row>
    <row r="350" spans="1:114" s="264" customFormat="1">
      <c r="A350" s="382"/>
      <c r="G350" s="383"/>
      <c r="I350" s="388"/>
    </row>
    <row r="351" spans="1:114" s="264" customFormat="1">
      <c r="A351" s="382"/>
      <c r="G351" s="383"/>
      <c r="I351" s="388"/>
    </row>
    <row r="352" spans="1:114" s="264" customFormat="1">
      <c r="A352" s="382"/>
      <c r="G352" s="383"/>
      <c r="I352" s="388"/>
    </row>
    <row r="353" spans="1:9" s="264" customFormat="1">
      <c r="A353" s="382"/>
      <c r="G353" s="383"/>
      <c r="I353" s="388"/>
    </row>
    <row r="354" spans="1:9" s="264" customFormat="1">
      <c r="A354" s="382"/>
      <c r="G354" s="383"/>
      <c r="I354" s="388"/>
    </row>
    <row r="355" spans="1:9" s="264" customFormat="1">
      <c r="A355" s="382"/>
      <c r="G355" s="383"/>
      <c r="I355" s="388"/>
    </row>
    <row r="356" spans="1:9" s="264" customFormat="1">
      <c r="A356" s="382"/>
      <c r="G356" s="383"/>
      <c r="I356" s="388"/>
    </row>
    <row r="357" spans="1:9" s="264" customFormat="1">
      <c r="A357" s="382"/>
      <c r="G357" s="383"/>
      <c r="I357" s="388"/>
    </row>
    <row r="358" spans="1:9" s="264" customFormat="1">
      <c r="A358" s="382"/>
      <c r="G358" s="383"/>
      <c r="I358" s="388"/>
    </row>
    <row r="359" spans="1:9" s="264" customFormat="1">
      <c r="A359" s="382"/>
      <c r="G359" s="383"/>
      <c r="I359" s="388"/>
    </row>
    <row r="360" spans="1:9" s="264" customFormat="1">
      <c r="A360" s="382"/>
      <c r="G360" s="383"/>
      <c r="I360" s="388"/>
    </row>
    <row r="361" spans="1:9" s="264" customFormat="1">
      <c r="A361" s="382"/>
      <c r="G361" s="383"/>
      <c r="I361" s="388"/>
    </row>
    <row r="362" spans="1:9" s="264" customFormat="1">
      <c r="A362" s="382"/>
      <c r="G362" s="383"/>
      <c r="I362" s="388"/>
    </row>
    <row r="363" spans="1:9" s="264" customFormat="1">
      <c r="A363" s="382"/>
      <c r="G363" s="383"/>
      <c r="I363" s="388"/>
    </row>
    <row r="364" spans="1:9" s="264" customFormat="1">
      <c r="A364" s="382"/>
      <c r="G364" s="383"/>
      <c r="I364" s="388"/>
    </row>
    <row r="365" spans="1:9" s="264" customFormat="1">
      <c r="A365" s="382"/>
      <c r="G365" s="383"/>
      <c r="I365" s="388"/>
    </row>
    <row r="366" spans="1:9" s="264" customFormat="1">
      <c r="A366" s="382"/>
      <c r="G366" s="383"/>
      <c r="I366" s="388"/>
    </row>
    <row r="367" spans="1:9" s="264" customFormat="1">
      <c r="A367" s="382"/>
      <c r="G367" s="383"/>
      <c r="I367" s="388"/>
    </row>
    <row r="368" spans="1:9" s="264" customFormat="1">
      <c r="A368" s="382"/>
      <c r="G368" s="383"/>
      <c r="I368" s="388"/>
    </row>
    <row r="369" spans="1:9" s="264" customFormat="1">
      <c r="A369" s="382"/>
      <c r="G369" s="383"/>
      <c r="I369" s="388"/>
    </row>
    <row r="370" spans="1:9" s="264" customFormat="1">
      <c r="A370" s="382"/>
      <c r="G370" s="383"/>
      <c r="I370" s="388"/>
    </row>
    <row r="371" spans="1:9" s="264" customFormat="1">
      <c r="A371" s="382"/>
      <c r="G371" s="383"/>
      <c r="I371" s="388"/>
    </row>
    <row r="372" spans="1:9" s="264" customFormat="1">
      <c r="A372" s="382"/>
      <c r="G372" s="383"/>
      <c r="I372" s="388"/>
    </row>
    <row r="373" spans="1:9" s="264" customFormat="1">
      <c r="A373" s="382"/>
      <c r="G373" s="383"/>
      <c r="I373" s="388"/>
    </row>
    <row r="374" spans="1:9" s="264" customFormat="1">
      <c r="A374" s="382"/>
      <c r="G374" s="383"/>
      <c r="I374" s="388"/>
    </row>
    <row r="375" spans="1:9" s="264" customFormat="1">
      <c r="A375" s="382"/>
      <c r="G375" s="383"/>
      <c r="I375" s="388"/>
    </row>
    <row r="376" spans="1:9" s="264" customFormat="1">
      <c r="A376" s="382"/>
      <c r="G376" s="383"/>
      <c r="I376" s="388"/>
    </row>
    <row r="377" spans="1:9" s="264" customFormat="1">
      <c r="A377" s="382"/>
      <c r="G377" s="383"/>
      <c r="I377" s="388"/>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0" fitToWidth="8" fitToHeight="2" orientation="landscape" r:id="rId1"/>
  <rowBreaks count="1" manualBreakCount="1">
    <brk id="180" min="1" max="113" man="1"/>
  </rowBreaks>
  <drawing r:id="rId2"/>
</worksheet>
</file>

<file path=xl/worksheets/sheet6.xml><?xml version="1.0" encoding="utf-8"?>
<worksheet xmlns="http://schemas.openxmlformats.org/spreadsheetml/2006/main" xmlns:r="http://schemas.openxmlformats.org/officeDocument/2006/relationships">
  <sheetPr codeName="Лист7">
    <pageSetUpPr fitToPage="1"/>
  </sheetPr>
  <dimension ref="A8:EG71"/>
  <sheetViews>
    <sheetView view="pageBreakPreview" zoomScale="70" zoomScaleNormal="85" zoomScaleSheetLayoutView="70" workbookViewId="0">
      <pane xSplit="9" ySplit="16" topLeftCell="J17"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8" customWidth="1"/>
    <col min="2" max="7" width="9.140625" customWidth="1"/>
    <col min="8" max="8" width="11.140625" style="7" bestFit="1" customWidth="1"/>
    <col min="9" max="9" width="10.42578125" customWidth="1"/>
    <col min="10" max="114" width="12.7109375" customWidth="1"/>
    <col min="115" max="137" width="0" hidden="1" customWidth="1"/>
    <col min="138" max="16384" width="9.140625" hidden="1"/>
  </cols>
  <sheetData>
    <row r="8" spans="2:117" ht="26.25">
      <c r="B8" s="271" t="str">
        <f>"Проект: "&amp;Ввод!E3</f>
        <v>Проект: Реконструкция системы водоснабжения и водоотведения г.[•]</v>
      </c>
    </row>
    <row r="9" spans="2:117" ht="23.25">
      <c r="B9" s="254" t="s">
        <v>484</v>
      </c>
    </row>
    <row r="10" spans="2:117">
      <c r="B10" t="s">
        <v>379</v>
      </c>
    </row>
    <row r="12" spans="2:117">
      <c r="B12" s="78"/>
      <c r="C12" s="78"/>
      <c r="D12" s="78"/>
      <c r="E12" s="78"/>
      <c r="F12" s="78"/>
      <c r="G12" s="78"/>
      <c r="H12" s="79"/>
      <c r="I12" s="78"/>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7">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f>Ввод!DJ21</f>
        <v>0</v>
      </c>
    </row>
    <row r="15" spans="2:117" ht="35.1" customHeight="1">
      <c r="I15" s="147"/>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s="204">
        <f>Ввод!DJ22</f>
        <v>91</v>
      </c>
      <c r="DL15" s="204"/>
      <c r="DM15" s="204"/>
    </row>
    <row r="16" spans="2:117">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4">
      <c r="B17" s="143" t="s">
        <v>225</v>
      </c>
    </row>
    <row r="18" spans="1:114" s="78" customFormat="1">
      <c r="A18" s="160"/>
      <c r="B18" s="91" t="s">
        <v>10</v>
      </c>
      <c r="F18" s="236" t="s">
        <v>441</v>
      </c>
      <c r="H18" s="79"/>
    </row>
    <row r="19" spans="1:114">
      <c r="B19" s="12" t="s">
        <v>1</v>
      </c>
      <c r="H19" s="7" t="s">
        <v>0</v>
      </c>
      <c r="I19" s="5"/>
      <c r="J19" s="5">
        <f>SUM(Indexing!J96:J98)</f>
        <v>0</v>
      </c>
      <c r="K19" s="5">
        <f>SUM(Indexing!K96:K98)</f>
        <v>0</v>
      </c>
      <c r="L19" s="5">
        <f>SUM(Indexing!L96:L98)</f>
        <v>0</v>
      </c>
      <c r="M19" s="5">
        <f>SUM(Indexing!M96:M98)</f>
        <v>0</v>
      </c>
      <c r="N19" s="5">
        <f>SUM(Indexing!N96:N98)</f>
        <v>0</v>
      </c>
      <c r="O19" s="5">
        <f>SUM(Indexing!O96:O98)</f>
        <v>0</v>
      </c>
      <c r="P19" s="5">
        <f>SUM(Indexing!P96:P98)</f>
        <v>0</v>
      </c>
      <c r="Q19" s="5">
        <f>SUM(Indexing!Q96:Q98)</f>
        <v>0</v>
      </c>
      <c r="R19" s="5">
        <f>SUM(Indexing!R96:R98)</f>
        <v>0</v>
      </c>
      <c r="S19" s="5">
        <f>SUM(Indexing!S96:S98)</f>
        <v>0</v>
      </c>
      <c r="T19" s="5">
        <f>SUM(Indexing!T96:T98)</f>
        <v>0</v>
      </c>
      <c r="U19" s="5">
        <f>SUM(Indexing!U96:U98)</f>
        <v>0</v>
      </c>
      <c r="V19" s="5">
        <f>SUM(Indexing!V96:V98)</f>
        <v>0</v>
      </c>
      <c r="W19" s="5">
        <f>SUM(Indexing!W96:W98)</f>
        <v>0</v>
      </c>
      <c r="X19" s="5">
        <f>SUM(Indexing!X96:X98)</f>
        <v>0</v>
      </c>
      <c r="Y19" s="5">
        <f>SUM(Indexing!Y96:Y98)</f>
        <v>0</v>
      </c>
      <c r="Z19" s="5">
        <f>SUM(Indexing!Z96:Z98)</f>
        <v>0</v>
      </c>
      <c r="AA19" s="5">
        <f>SUM(Indexing!AA96:AA98)</f>
        <v>0</v>
      </c>
      <c r="AB19" s="5">
        <f>SUM(Indexing!AB96:AB98)</f>
        <v>0</v>
      </c>
      <c r="AC19" s="5">
        <f>SUM(Indexing!AC96:AC98)</f>
        <v>0</v>
      </c>
      <c r="AD19" s="5">
        <f>SUM(Indexing!AD96:AD98)</f>
        <v>0</v>
      </c>
      <c r="AE19" s="5">
        <f>SUM(Indexing!AE96:AE98)</f>
        <v>0</v>
      </c>
      <c r="AF19" s="5">
        <f>SUM(Indexing!AF96:AF98)</f>
        <v>0</v>
      </c>
      <c r="AG19" s="5">
        <f>SUM(Indexing!AG96:AG98)</f>
        <v>0</v>
      </c>
      <c r="AH19" s="5">
        <f>SUM(Indexing!AH96:AH98)</f>
        <v>0</v>
      </c>
      <c r="AI19" s="5">
        <f>SUM(Indexing!AI96:AI98)</f>
        <v>0</v>
      </c>
      <c r="AJ19" s="5">
        <f>SUM(Indexing!AJ96:AJ98)</f>
        <v>0</v>
      </c>
      <c r="AK19" s="5">
        <f>SUM(Indexing!AK96:AK98)</f>
        <v>0</v>
      </c>
      <c r="AL19" s="5">
        <f>SUM(Indexing!AL96:AL98)</f>
        <v>0</v>
      </c>
      <c r="AM19" s="5">
        <f>SUM(Indexing!AM96:AM98)</f>
        <v>0</v>
      </c>
      <c r="AN19" s="5">
        <f>SUM(Indexing!AN96:AN98)</f>
        <v>0</v>
      </c>
      <c r="AO19" s="5">
        <f>SUM(Indexing!AO96:AO98)</f>
        <v>0</v>
      </c>
      <c r="AP19" s="5">
        <f>SUM(Indexing!AP96:AP98)</f>
        <v>0</v>
      </c>
      <c r="AQ19" s="5">
        <f>SUM(Indexing!AQ96:AQ98)</f>
        <v>0</v>
      </c>
      <c r="AR19" s="5">
        <f>SUM(Indexing!AR96:AR98)</f>
        <v>0</v>
      </c>
      <c r="AS19" s="5">
        <f>SUM(Indexing!AS96:AS98)</f>
        <v>0</v>
      </c>
      <c r="AT19" s="5">
        <f>SUM(Indexing!AT96:AT98)</f>
        <v>0</v>
      </c>
      <c r="AU19" s="5">
        <f>SUM(Indexing!AU96:AU98)</f>
        <v>0</v>
      </c>
      <c r="AV19" s="5">
        <f>SUM(Indexing!AV96:AV98)</f>
        <v>0</v>
      </c>
      <c r="AW19" s="5">
        <f>SUM(Indexing!AW96:AW98)</f>
        <v>0</v>
      </c>
      <c r="AX19" s="5">
        <f>SUM(Indexing!AX96:AX98)</f>
        <v>0</v>
      </c>
      <c r="AY19" s="5">
        <f>SUM(Indexing!AY96:AY98)</f>
        <v>0</v>
      </c>
      <c r="AZ19" s="5">
        <f>SUM(Indexing!AZ96:AZ98)</f>
        <v>0</v>
      </c>
      <c r="BA19" s="5">
        <f>SUM(Indexing!BA96:BA98)</f>
        <v>0</v>
      </c>
      <c r="BB19" s="5">
        <f>SUM(Indexing!BB96:BB98)</f>
        <v>0</v>
      </c>
      <c r="BC19" s="5">
        <f>SUM(Indexing!BC96:BC98)</f>
        <v>0</v>
      </c>
      <c r="BD19" s="5">
        <f>SUM(Indexing!BD96:BD98)</f>
        <v>0</v>
      </c>
      <c r="BE19" s="5">
        <f>SUM(Indexing!BE96:BE98)</f>
        <v>0</v>
      </c>
      <c r="BF19" s="5">
        <f>SUM(Indexing!BF96:BF98)</f>
        <v>0</v>
      </c>
      <c r="BG19" s="5">
        <f>SUM(Indexing!BG96:BG98)</f>
        <v>0</v>
      </c>
      <c r="BH19" s="5">
        <f>SUM(Indexing!BH96:BH98)</f>
        <v>0</v>
      </c>
      <c r="BI19" s="5">
        <f>SUM(Indexing!BI96:BI98)</f>
        <v>0</v>
      </c>
      <c r="BJ19" s="5">
        <f>SUM(Indexing!BJ96:BJ98)</f>
        <v>0</v>
      </c>
      <c r="BK19" s="5">
        <f>SUM(Indexing!BK96:BK98)</f>
        <v>0</v>
      </c>
      <c r="BL19" s="5">
        <f>SUM(Indexing!BL96:BL98)</f>
        <v>0</v>
      </c>
      <c r="BM19" s="5">
        <f>SUM(Indexing!BM96:BM98)</f>
        <v>0</v>
      </c>
      <c r="BN19" s="5">
        <f>SUM(Indexing!BN96:BN98)</f>
        <v>0</v>
      </c>
      <c r="BO19" s="5">
        <f>SUM(Indexing!BO96:BO98)</f>
        <v>0</v>
      </c>
      <c r="BP19" s="5">
        <f>SUM(Indexing!BP96:BP98)</f>
        <v>0</v>
      </c>
      <c r="BQ19" s="5">
        <f>SUM(Indexing!BQ96:BQ98)</f>
        <v>0</v>
      </c>
      <c r="BR19" s="5">
        <f>SUM(Indexing!BR96:BR98)</f>
        <v>0</v>
      </c>
      <c r="BS19" s="5">
        <f>SUM(Indexing!BS96:BS98)</f>
        <v>0</v>
      </c>
      <c r="BT19" s="5">
        <f>SUM(Indexing!BT96:BT98)</f>
        <v>0</v>
      </c>
      <c r="BU19" s="5">
        <f>SUM(Indexing!BU96:BU98)</f>
        <v>0</v>
      </c>
      <c r="BV19" s="5">
        <f>SUM(Indexing!BV96:BV98)</f>
        <v>0</v>
      </c>
      <c r="BW19" s="5">
        <f>SUM(Indexing!BW96:BW98)</f>
        <v>0</v>
      </c>
      <c r="BX19" s="5">
        <f>SUM(Indexing!BX96:BX98)</f>
        <v>0</v>
      </c>
      <c r="BY19" s="5">
        <f>SUM(Indexing!BY96:BY98)</f>
        <v>0</v>
      </c>
      <c r="BZ19" s="5">
        <f>SUM(Indexing!BZ96:BZ98)</f>
        <v>0</v>
      </c>
      <c r="CA19" s="5">
        <f>SUM(Indexing!CA96:CA98)</f>
        <v>0</v>
      </c>
      <c r="CB19" s="5">
        <f>SUM(Indexing!CB96:CB98)</f>
        <v>0</v>
      </c>
      <c r="CC19" s="5">
        <f>SUM(Indexing!CC96:CC98)</f>
        <v>0</v>
      </c>
      <c r="CD19" s="5">
        <f>SUM(Indexing!CD96:CD98)</f>
        <v>0</v>
      </c>
      <c r="CE19" s="5">
        <f>SUM(Indexing!CE96:CE98)</f>
        <v>0</v>
      </c>
      <c r="CF19" s="5">
        <f>SUM(Indexing!CF96:CF98)</f>
        <v>0</v>
      </c>
      <c r="CG19" s="5">
        <f>SUM(Indexing!CG96:CG98)</f>
        <v>0</v>
      </c>
      <c r="CH19" s="5">
        <f>SUM(Indexing!CH96:CH98)</f>
        <v>0</v>
      </c>
      <c r="CI19" s="5">
        <f>SUM(Indexing!CI96:CI98)</f>
        <v>0</v>
      </c>
      <c r="CJ19" s="5">
        <f>SUM(Indexing!CJ96:CJ98)</f>
        <v>0</v>
      </c>
      <c r="CK19" s="5">
        <f>SUM(Indexing!CK96:CK98)</f>
        <v>0</v>
      </c>
      <c r="CL19" s="5">
        <f>SUM(Indexing!CL96:CL98)</f>
        <v>0</v>
      </c>
      <c r="CM19" s="5">
        <f>SUM(Indexing!CM96:CM98)</f>
        <v>0</v>
      </c>
      <c r="CN19" s="5">
        <f>SUM(Indexing!CN96:CN98)</f>
        <v>0</v>
      </c>
      <c r="CO19" s="5">
        <f>SUM(Indexing!CO96:CO98)</f>
        <v>0</v>
      </c>
      <c r="CP19" s="5">
        <f>SUM(Indexing!CP96:CP98)</f>
        <v>0</v>
      </c>
      <c r="CQ19" s="5">
        <f>SUM(Indexing!CQ96:CQ98)</f>
        <v>0</v>
      </c>
      <c r="CR19" s="5">
        <f>SUM(Indexing!CR96:CR98)</f>
        <v>0</v>
      </c>
      <c r="CS19" s="5">
        <f>SUM(Indexing!CS96:CS98)</f>
        <v>0</v>
      </c>
      <c r="CT19" s="5">
        <f>SUM(Indexing!CT96:CT98)</f>
        <v>0</v>
      </c>
      <c r="CU19" s="5">
        <f>SUM(Indexing!CU96:CU98)</f>
        <v>0</v>
      </c>
      <c r="CV19" s="5">
        <f>SUM(Indexing!CV96:CV98)</f>
        <v>0</v>
      </c>
      <c r="CW19" s="5">
        <f>SUM(Indexing!CW96:CW98)</f>
        <v>0</v>
      </c>
      <c r="CX19" s="5">
        <f>SUM(Indexing!CX96:CX98)</f>
        <v>0</v>
      </c>
      <c r="CY19" s="5">
        <f>SUM(Indexing!CY96:CY98)</f>
        <v>0</v>
      </c>
      <c r="CZ19" s="5">
        <f>SUM(Indexing!CZ96:CZ98)</f>
        <v>0</v>
      </c>
      <c r="DA19" s="5">
        <f>SUM(Indexing!DA96:DA98)</f>
        <v>0</v>
      </c>
      <c r="DB19" s="5">
        <f>SUM(Indexing!DB96:DB98)</f>
        <v>0</v>
      </c>
      <c r="DC19" s="5">
        <f>SUM(Indexing!DC96:DC98)</f>
        <v>0</v>
      </c>
      <c r="DD19" s="5">
        <f>SUM(Indexing!DD96:DD98)</f>
        <v>0</v>
      </c>
      <c r="DE19" s="5">
        <f>SUM(Indexing!DE96:DE98)</f>
        <v>0</v>
      </c>
      <c r="DF19" s="5">
        <f>SUM(Indexing!DF96:DF98)</f>
        <v>0</v>
      </c>
      <c r="DG19" s="5">
        <f>SUM(Indexing!DG96:DG98)</f>
        <v>0</v>
      </c>
      <c r="DH19" s="5">
        <f>SUM(Indexing!DH96:DH98)</f>
        <v>0</v>
      </c>
      <c r="DI19" s="5">
        <f>SUM(Indexing!DI96:DI98)</f>
        <v>0</v>
      </c>
      <c r="DJ19" s="5">
        <f>SUM(Indexing!DJ96:DJ98)</f>
        <v>0</v>
      </c>
    </row>
    <row r="20" spans="1:114">
      <c r="B20" s="12" t="s">
        <v>13</v>
      </c>
      <c r="H20" s="7" t="s">
        <v>0</v>
      </c>
      <c r="I20" s="5"/>
      <c r="J20" s="5">
        <f>SUM(Indexing!J94:J95)</f>
        <v>9890.5500000000011</v>
      </c>
      <c r="K20" s="5">
        <f>SUM(Indexing!K94:K95)</f>
        <v>0</v>
      </c>
      <c r="L20" s="5">
        <f>SUM(Indexing!L94:L95)</f>
        <v>0</v>
      </c>
      <c r="M20" s="5">
        <f>SUM(Indexing!M94:M95)</f>
        <v>0</v>
      </c>
      <c r="N20" s="5">
        <f>SUM(Indexing!N94:N95)</f>
        <v>0</v>
      </c>
      <c r="O20" s="5">
        <f>SUM(Indexing!O94:O95)</f>
        <v>0</v>
      </c>
      <c r="P20" s="5">
        <f>SUM(Indexing!P94:P95)</f>
        <v>0</v>
      </c>
      <c r="Q20" s="5">
        <f>SUM(Indexing!Q94:Q95)</f>
        <v>0</v>
      </c>
      <c r="R20" s="5">
        <f>SUM(Indexing!R94:R95)</f>
        <v>0</v>
      </c>
      <c r="S20" s="5">
        <f>SUM(Indexing!S94:S95)</f>
        <v>0</v>
      </c>
      <c r="T20" s="5">
        <f>SUM(Indexing!T94:T95)</f>
        <v>0</v>
      </c>
      <c r="U20" s="5">
        <f>SUM(Indexing!U94:U95)</f>
        <v>0</v>
      </c>
      <c r="V20" s="5">
        <f>SUM(Indexing!V94:V95)</f>
        <v>0</v>
      </c>
      <c r="W20" s="5">
        <f>SUM(Indexing!W94:W95)</f>
        <v>0</v>
      </c>
      <c r="X20" s="5">
        <f>SUM(Indexing!X94:X95)</f>
        <v>0</v>
      </c>
      <c r="Y20" s="5">
        <f>SUM(Indexing!Y94:Y95)</f>
        <v>0</v>
      </c>
      <c r="Z20" s="5">
        <f>SUM(Indexing!Z94:Z95)</f>
        <v>0</v>
      </c>
      <c r="AA20" s="5">
        <f>SUM(Indexing!AA94:AA95)</f>
        <v>0</v>
      </c>
      <c r="AB20" s="5">
        <f>SUM(Indexing!AB94:AB95)</f>
        <v>0</v>
      </c>
      <c r="AC20" s="5">
        <f>SUM(Indexing!AC94:AC95)</f>
        <v>0</v>
      </c>
      <c r="AD20" s="5">
        <f>SUM(Indexing!AD94:AD95)</f>
        <v>0</v>
      </c>
      <c r="AE20" s="5">
        <f>SUM(Indexing!AE94:AE95)</f>
        <v>0</v>
      </c>
      <c r="AF20" s="5">
        <f>SUM(Indexing!AF94:AF95)</f>
        <v>0</v>
      </c>
      <c r="AG20" s="5">
        <f>SUM(Indexing!AG94:AG95)</f>
        <v>0</v>
      </c>
      <c r="AH20" s="5">
        <f>SUM(Indexing!AH94:AH95)</f>
        <v>0</v>
      </c>
      <c r="AI20" s="5">
        <f>SUM(Indexing!AI94:AI95)</f>
        <v>0</v>
      </c>
      <c r="AJ20" s="5">
        <f>SUM(Indexing!AJ94:AJ95)</f>
        <v>0</v>
      </c>
      <c r="AK20" s="5">
        <f>SUM(Indexing!AK94:AK95)</f>
        <v>0</v>
      </c>
      <c r="AL20" s="5">
        <f>SUM(Indexing!AL94:AL95)</f>
        <v>0</v>
      </c>
      <c r="AM20" s="5">
        <f>SUM(Indexing!AM94:AM95)</f>
        <v>0</v>
      </c>
      <c r="AN20" s="5">
        <f>SUM(Indexing!AN94:AN95)</f>
        <v>0</v>
      </c>
      <c r="AO20" s="5">
        <f>SUM(Indexing!AO94:AO95)</f>
        <v>0</v>
      </c>
      <c r="AP20" s="5">
        <f>SUM(Indexing!AP94:AP95)</f>
        <v>0</v>
      </c>
      <c r="AQ20" s="5">
        <f>SUM(Indexing!AQ94:AQ95)</f>
        <v>0</v>
      </c>
      <c r="AR20" s="5">
        <f>SUM(Indexing!AR94:AR95)</f>
        <v>0</v>
      </c>
      <c r="AS20" s="5">
        <f>SUM(Indexing!AS94:AS95)</f>
        <v>0</v>
      </c>
      <c r="AT20" s="5">
        <f>SUM(Indexing!AT94:AT95)</f>
        <v>0</v>
      </c>
      <c r="AU20" s="5">
        <f>SUM(Indexing!AU94:AU95)</f>
        <v>0</v>
      </c>
      <c r="AV20" s="5">
        <f>SUM(Indexing!AV94:AV95)</f>
        <v>0</v>
      </c>
      <c r="AW20" s="5">
        <f>SUM(Indexing!AW94:AW95)</f>
        <v>0</v>
      </c>
      <c r="AX20" s="5">
        <f>SUM(Indexing!AX94:AX95)</f>
        <v>0</v>
      </c>
      <c r="AY20" s="5">
        <f>SUM(Indexing!AY94:AY95)</f>
        <v>0</v>
      </c>
      <c r="AZ20" s="5">
        <f>SUM(Indexing!AZ94:AZ95)</f>
        <v>0</v>
      </c>
      <c r="BA20" s="5">
        <f>SUM(Indexing!BA94:BA95)</f>
        <v>0</v>
      </c>
      <c r="BB20" s="5">
        <f>SUM(Indexing!BB94:BB95)</f>
        <v>0</v>
      </c>
      <c r="BC20" s="5">
        <f>SUM(Indexing!BC94:BC95)</f>
        <v>0</v>
      </c>
      <c r="BD20" s="5">
        <f>SUM(Indexing!BD94:BD95)</f>
        <v>0</v>
      </c>
      <c r="BE20" s="5">
        <f>SUM(Indexing!BE94:BE95)</f>
        <v>0</v>
      </c>
      <c r="BF20" s="5">
        <f>SUM(Indexing!BF94:BF95)</f>
        <v>0</v>
      </c>
      <c r="BG20" s="5">
        <f>SUM(Indexing!BG94:BG95)</f>
        <v>0</v>
      </c>
      <c r="BH20" s="5">
        <f>SUM(Indexing!BH94:BH95)</f>
        <v>0</v>
      </c>
      <c r="BI20" s="5">
        <f>SUM(Indexing!BI94:BI95)</f>
        <v>0</v>
      </c>
      <c r="BJ20" s="5">
        <f>SUM(Indexing!BJ94:BJ95)</f>
        <v>0</v>
      </c>
      <c r="BK20" s="5">
        <f>SUM(Indexing!BK94:BK95)</f>
        <v>0</v>
      </c>
      <c r="BL20" s="5">
        <f>SUM(Indexing!BL94:BL95)</f>
        <v>0</v>
      </c>
      <c r="BM20" s="5">
        <f>SUM(Indexing!BM94:BM95)</f>
        <v>0</v>
      </c>
      <c r="BN20" s="5">
        <f>SUM(Indexing!BN94:BN95)</f>
        <v>0</v>
      </c>
      <c r="BO20" s="5">
        <f>SUM(Indexing!BO94:BO95)</f>
        <v>0</v>
      </c>
      <c r="BP20" s="5">
        <f>SUM(Indexing!BP94:BP95)</f>
        <v>0</v>
      </c>
      <c r="BQ20" s="5">
        <f>SUM(Indexing!BQ94:BQ95)</f>
        <v>0</v>
      </c>
      <c r="BR20" s="5">
        <f>SUM(Indexing!BR94:BR95)</f>
        <v>0</v>
      </c>
      <c r="BS20" s="5">
        <f>SUM(Indexing!BS94:BS95)</f>
        <v>0</v>
      </c>
      <c r="BT20" s="5">
        <f>SUM(Indexing!BT94:BT95)</f>
        <v>0</v>
      </c>
      <c r="BU20" s="5">
        <f>SUM(Indexing!BU94:BU95)</f>
        <v>0</v>
      </c>
      <c r="BV20" s="5">
        <f>SUM(Indexing!BV94:BV95)</f>
        <v>0</v>
      </c>
      <c r="BW20" s="5">
        <f>SUM(Indexing!BW94:BW95)</f>
        <v>0</v>
      </c>
      <c r="BX20" s="5">
        <f>SUM(Indexing!BX94:BX95)</f>
        <v>0</v>
      </c>
      <c r="BY20" s="5">
        <f>SUM(Indexing!BY94:BY95)</f>
        <v>0</v>
      </c>
      <c r="BZ20" s="5">
        <f>SUM(Indexing!BZ94:BZ95)</f>
        <v>0</v>
      </c>
      <c r="CA20" s="5">
        <f>SUM(Indexing!CA94:CA95)</f>
        <v>0</v>
      </c>
      <c r="CB20" s="5">
        <f>SUM(Indexing!CB94:CB95)</f>
        <v>0</v>
      </c>
      <c r="CC20" s="5">
        <f>SUM(Indexing!CC94:CC95)</f>
        <v>0</v>
      </c>
      <c r="CD20" s="5">
        <f>SUM(Indexing!CD94:CD95)</f>
        <v>0</v>
      </c>
      <c r="CE20" s="5">
        <f>SUM(Indexing!CE94:CE95)</f>
        <v>0</v>
      </c>
      <c r="CF20" s="5">
        <f>SUM(Indexing!CF94:CF95)</f>
        <v>0</v>
      </c>
      <c r="CG20" s="5">
        <f>SUM(Indexing!CG94:CG95)</f>
        <v>0</v>
      </c>
      <c r="CH20" s="5">
        <f>SUM(Indexing!CH94:CH95)</f>
        <v>0</v>
      </c>
      <c r="CI20" s="5">
        <f>SUM(Indexing!CI94:CI95)</f>
        <v>0</v>
      </c>
      <c r="CJ20" s="5">
        <f>SUM(Indexing!CJ94:CJ95)</f>
        <v>0</v>
      </c>
      <c r="CK20" s="5">
        <f>SUM(Indexing!CK94:CK95)</f>
        <v>0</v>
      </c>
      <c r="CL20" s="5">
        <f>SUM(Indexing!CL94:CL95)</f>
        <v>0</v>
      </c>
      <c r="CM20" s="5">
        <f>SUM(Indexing!CM94:CM95)</f>
        <v>0</v>
      </c>
      <c r="CN20" s="5">
        <f>SUM(Indexing!CN94:CN95)</f>
        <v>0</v>
      </c>
      <c r="CO20" s="5">
        <f>SUM(Indexing!CO94:CO95)</f>
        <v>0</v>
      </c>
      <c r="CP20" s="5">
        <f>SUM(Indexing!CP94:CP95)</f>
        <v>0</v>
      </c>
      <c r="CQ20" s="5">
        <f>SUM(Indexing!CQ94:CQ95)</f>
        <v>0</v>
      </c>
      <c r="CR20" s="5">
        <f>SUM(Indexing!CR94:CR95)</f>
        <v>0</v>
      </c>
      <c r="CS20" s="5">
        <f>SUM(Indexing!CS94:CS95)</f>
        <v>0</v>
      </c>
      <c r="CT20" s="5">
        <f>SUM(Indexing!CT94:CT95)</f>
        <v>0</v>
      </c>
      <c r="CU20" s="5">
        <f>SUM(Indexing!CU94:CU95)</f>
        <v>0</v>
      </c>
      <c r="CV20" s="5">
        <f>SUM(Indexing!CV94:CV95)</f>
        <v>0</v>
      </c>
      <c r="CW20" s="5">
        <f>SUM(Indexing!CW94:CW95)</f>
        <v>0</v>
      </c>
      <c r="CX20" s="5">
        <f>SUM(Indexing!CX94:CX95)</f>
        <v>0</v>
      </c>
      <c r="CY20" s="5">
        <f>SUM(Indexing!CY94:CY95)</f>
        <v>0</v>
      </c>
      <c r="CZ20" s="5">
        <f>SUM(Indexing!CZ94:CZ95)</f>
        <v>0</v>
      </c>
      <c r="DA20" s="5">
        <f>SUM(Indexing!DA94:DA95)</f>
        <v>0</v>
      </c>
      <c r="DB20" s="5">
        <f>SUM(Indexing!DB94:DB95)</f>
        <v>0</v>
      </c>
      <c r="DC20" s="5">
        <f>SUM(Indexing!DC94:DC95)</f>
        <v>0</v>
      </c>
      <c r="DD20" s="5">
        <f>SUM(Indexing!DD94:DD95)</f>
        <v>0</v>
      </c>
      <c r="DE20" s="5">
        <f>SUM(Indexing!DE94:DE95)</f>
        <v>0</v>
      </c>
      <c r="DF20" s="5">
        <f>SUM(Indexing!DF94:DF95)</f>
        <v>0</v>
      </c>
      <c r="DG20" s="5">
        <f>SUM(Indexing!DG94:DG95)</f>
        <v>0</v>
      </c>
      <c r="DH20" s="5">
        <f>SUM(Indexing!DH94:DH95)</f>
        <v>0</v>
      </c>
      <c r="DI20" s="5">
        <f>SUM(Indexing!DI94:DI95)</f>
        <v>0</v>
      </c>
      <c r="DJ20" s="5">
        <f>SUM(Indexing!DJ94:DJ95)</f>
        <v>0</v>
      </c>
    </row>
    <row r="21" spans="1:114">
      <c r="B21" s="12" t="s">
        <v>24</v>
      </c>
      <c r="H21" s="7" t="s">
        <v>0</v>
      </c>
      <c r="I21" s="5"/>
      <c r="J21" s="5">
        <f>(Indexing!J42+Indexing!J52)*(Indexing!J63+Indexing!J69)+(Indexing!J43+Indexing!J53)*(Indexing!J66+Indexing!J72)</f>
        <v>5000</v>
      </c>
      <c r="K21" s="5">
        <f>(Indexing!K42+Indexing!K52)*(Indexing!K63+Indexing!K69)+(Indexing!K43+Indexing!K53)*(Indexing!K66+Indexing!K72)</f>
        <v>5000</v>
      </c>
      <c r="L21" s="5">
        <f>(Indexing!L42+Indexing!L52)*(Indexing!L63+Indexing!L69)+(Indexing!L43+Indexing!L53)*(Indexing!L66+Indexing!L72)</f>
        <v>5197.5708505176044</v>
      </c>
      <c r="M21" s="5">
        <f>(Indexing!M42+Indexing!M52)*(Indexing!M63+Indexing!M69)+(Indexing!M43+Indexing!M53)*(Indexing!M66+Indexing!M72)</f>
        <v>5197.5708505176044</v>
      </c>
      <c r="N21" s="5">
        <f>(Indexing!N42+Indexing!N52)*(Indexing!N63+Indexing!N69)+(Indexing!N43+Indexing!N53)*(Indexing!N66+Indexing!N72)</f>
        <v>5197.5708505176044</v>
      </c>
      <c r="O21" s="5">
        <f>(Indexing!O42+Indexing!O52)*(Indexing!O63+Indexing!O69)+(Indexing!O43+Indexing!O53)*(Indexing!O66+Indexing!O72)</f>
        <v>5197.5708505176044</v>
      </c>
      <c r="P21" s="5">
        <f>(Indexing!P42+Indexing!P52)*(Indexing!P63+Indexing!P69)+(Indexing!P43+Indexing!P53)*(Indexing!P66+Indexing!P72)</f>
        <v>5405.6184322490517</v>
      </c>
      <c r="Q21" s="5">
        <f>(Indexing!Q42+Indexing!Q52)*(Indexing!Q63+Indexing!Q69)+(Indexing!Q43+Indexing!Q53)*(Indexing!Q66+Indexing!Q72)</f>
        <v>5405.6184322490517</v>
      </c>
      <c r="R21" s="5">
        <f>(Indexing!R42+Indexing!R52)*(Indexing!R63+Indexing!R69)+(Indexing!R43+Indexing!R53)*(Indexing!R66+Indexing!R72)</f>
        <v>5405.6184322490517</v>
      </c>
      <c r="S21" s="5">
        <f>(Indexing!S42+Indexing!S52)*(Indexing!S63+Indexing!S69)+(Indexing!S43+Indexing!S53)*(Indexing!S66+Indexing!S72)</f>
        <v>5405.6184322490517</v>
      </c>
      <c r="T21" s="5">
        <f>(Indexing!T42+Indexing!T52)*(Indexing!T63+Indexing!T69)+(Indexing!T43+Indexing!T53)*(Indexing!T66+Indexing!T72)</f>
        <v>5622.3794169339662</v>
      </c>
      <c r="U21" s="5">
        <f>(Indexing!U42+Indexing!U52)*(Indexing!U63+Indexing!U69)+(Indexing!U43+Indexing!U53)*(Indexing!U66+Indexing!U72)</f>
        <v>5622.3794169339662</v>
      </c>
      <c r="V21" s="5">
        <f>(Indexing!V42+Indexing!V52)*(Indexing!V63+Indexing!V69)+(Indexing!V43+Indexing!V53)*(Indexing!V66+Indexing!V72)</f>
        <v>5622.3794169339662</v>
      </c>
      <c r="W21" s="5">
        <f>(Indexing!W42+Indexing!W52)*(Indexing!W63+Indexing!W69)+(Indexing!W43+Indexing!W53)*(Indexing!W66+Indexing!W72)</f>
        <v>5622.3794169339662</v>
      </c>
      <c r="X21" s="5">
        <f>(Indexing!X42+Indexing!X52)*(Indexing!X63+Indexing!X69)+(Indexing!X43+Indexing!X53)*(Indexing!X66+Indexing!X72)</f>
        <v>5846.8466780429599</v>
      </c>
      <c r="Y21" s="5">
        <f>(Indexing!Y42+Indexing!Y52)*(Indexing!Y63+Indexing!Y69)+(Indexing!Y43+Indexing!Y53)*(Indexing!Y66+Indexing!Y72)</f>
        <v>5846.8466780429599</v>
      </c>
      <c r="Z21" s="5">
        <f>(Indexing!Z42+Indexing!Z52)*(Indexing!Z63+Indexing!Z69)+(Indexing!Z43+Indexing!Z53)*(Indexing!Z66+Indexing!Z72)</f>
        <v>5846.8466780429599</v>
      </c>
      <c r="AA21" s="5">
        <f>(Indexing!AA42+Indexing!AA52)*(Indexing!AA63+Indexing!AA69)+(Indexing!AA43+Indexing!AA53)*(Indexing!AA66+Indexing!AA72)</f>
        <v>5846.8466780429599</v>
      </c>
      <c r="AB21" s="5">
        <f>(Indexing!AB42+Indexing!AB52)*(Indexing!AB63+Indexing!AB69)+(Indexing!AB43+Indexing!AB53)*(Indexing!AB66+Indexing!AB72)</f>
        <v>6079.9706203020887</v>
      </c>
      <c r="AC21" s="5">
        <f>(Indexing!AC42+Indexing!AC52)*(Indexing!AC63+Indexing!AC69)+(Indexing!AC43+Indexing!AC53)*(Indexing!AC66+Indexing!AC72)</f>
        <v>6079.9706203020887</v>
      </c>
      <c r="AD21" s="5">
        <f>(Indexing!AD42+Indexing!AD52)*(Indexing!AD63+Indexing!AD69)+(Indexing!AD43+Indexing!AD53)*(Indexing!AD66+Indexing!AD72)</f>
        <v>6079.9706203020887</v>
      </c>
      <c r="AE21" s="5">
        <f>(Indexing!AE42+Indexing!AE52)*(Indexing!AE63+Indexing!AE69)+(Indexing!AE43+Indexing!AE53)*(Indexing!AE66+Indexing!AE72)</f>
        <v>6079.9706203020887</v>
      </c>
      <c r="AF21" s="5">
        <f>(Indexing!AF42+Indexing!AF52)*(Indexing!AF63+Indexing!AF69)+(Indexing!AF43+Indexing!AF53)*(Indexing!AF66+Indexing!AF72)</f>
        <v>6321.6608070045113</v>
      </c>
      <c r="AG21" s="5">
        <f>(Indexing!AG42+Indexing!AG52)*(Indexing!AG63+Indexing!AG69)+(Indexing!AG43+Indexing!AG53)*(Indexing!AG66+Indexing!AG72)</f>
        <v>6321.6608070045113</v>
      </c>
      <c r="AH21" s="5">
        <f>(Indexing!AH42+Indexing!AH52)*(Indexing!AH63+Indexing!AH69)+(Indexing!AH43+Indexing!AH53)*(Indexing!AH66+Indexing!AH72)</f>
        <v>6321.6608070045113</v>
      </c>
      <c r="AI21" s="5">
        <f>(Indexing!AI42+Indexing!AI52)*(Indexing!AI63+Indexing!AI69)+(Indexing!AI43+Indexing!AI53)*(Indexing!AI66+Indexing!AI72)</f>
        <v>6321.6608070045113</v>
      </c>
      <c r="AJ21" s="5">
        <f>(Indexing!AJ42+Indexing!AJ52)*(Indexing!AJ63+Indexing!AJ69)+(Indexing!AJ43+Indexing!AJ53)*(Indexing!AJ66+Indexing!AJ72)</f>
        <v>6572.2002472290906</v>
      </c>
      <c r="AK21" s="5">
        <f>(Indexing!AK42+Indexing!AK52)*(Indexing!AK63+Indexing!AK69)+(Indexing!AK43+Indexing!AK53)*(Indexing!AK66+Indexing!AK72)</f>
        <v>6572.2002472290906</v>
      </c>
      <c r="AL21" s="5">
        <f>(Indexing!AL42+Indexing!AL52)*(Indexing!AL63+Indexing!AL69)+(Indexing!AL43+Indexing!AL53)*(Indexing!AL66+Indexing!AL72)</f>
        <v>6572.2002472290906</v>
      </c>
      <c r="AM21" s="5">
        <f>(Indexing!AM42+Indexing!AM52)*(Indexing!AM63+Indexing!AM69)+(Indexing!AM43+Indexing!AM53)*(Indexing!AM66+Indexing!AM72)</f>
        <v>6572.2002472290906</v>
      </c>
      <c r="AN21" s="5">
        <f>(Indexing!AN42+Indexing!AN52)*(Indexing!AN63+Indexing!AN69)+(Indexing!AN43+Indexing!AN53)*(Indexing!AN66+Indexing!AN72)</f>
        <v>6832.0904274336017</v>
      </c>
      <c r="AO21" s="5">
        <f>(Indexing!AO42+Indexing!AO52)*(Indexing!AO63+Indexing!AO69)+(Indexing!AO43+Indexing!AO53)*(Indexing!AO66+Indexing!AO72)</f>
        <v>6832.0904274336017</v>
      </c>
      <c r="AP21" s="5">
        <f>(Indexing!AP42+Indexing!AP52)*(Indexing!AP63+Indexing!AP69)+(Indexing!AP43+Indexing!AP53)*(Indexing!AP66+Indexing!AP72)</f>
        <v>6832.0904274336017</v>
      </c>
      <c r="AQ21" s="5">
        <f>(Indexing!AQ42+Indexing!AQ52)*(Indexing!AQ63+Indexing!AQ69)+(Indexing!AQ43+Indexing!AQ53)*(Indexing!AQ66+Indexing!AQ72)</f>
        <v>6832.0904274336017</v>
      </c>
      <c r="AR21" s="5">
        <f>(Indexing!AR42+Indexing!AR52)*(Indexing!AR63+Indexing!AR69)+(Indexing!AR43+Indexing!AR53)*(Indexing!AR66+Indexing!AR72)</f>
        <v>7102.0143833922511</v>
      </c>
      <c r="AS21" s="5">
        <f>(Indexing!AS42+Indexing!AS52)*(Indexing!AS63+Indexing!AS69)+(Indexing!AS43+Indexing!AS53)*(Indexing!AS66+Indexing!AS72)</f>
        <v>7102.0143833922511</v>
      </c>
      <c r="AT21" s="5">
        <f>(Indexing!AT42+Indexing!AT52)*(Indexing!AT63+Indexing!AT69)+(Indexing!AT43+Indexing!AT53)*(Indexing!AT66+Indexing!AT72)</f>
        <v>7102.0143833922511</v>
      </c>
      <c r="AU21" s="5">
        <f>(Indexing!AU42+Indexing!AU52)*(Indexing!AU63+Indexing!AU69)+(Indexing!AU43+Indexing!AU53)*(Indexing!AU66+Indexing!AU72)</f>
        <v>7102.0143833922511</v>
      </c>
      <c r="AV21" s="5">
        <f>(Indexing!AV42+Indexing!AV52)*(Indexing!AV63+Indexing!AV69)+(Indexing!AV43+Indexing!AV53)*(Indexing!AV66+Indexing!AV72)</f>
        <v>7382.9282903692101</v>
      </c>
      <c r="AW21" s="5">
        <f>(Indexing!AW42+Indexing!AW52)*(Indexing!AW63+Indexing!AW69)+(Indexing!AW43+Indexing!AW53)*(Indexing!AW66+Indexing!AW72)</f>
        <v>7382.9282903692101</v>
      </c>
      <c r="AX21" s="5">
        <f>(Indexing!AX42+Indexing!AX52)*(Indexing!AX63+Indexing!AX69)+(Indexing!AX43+Indexing!AX53)*(Indexing!AX66+Indexing!AX72)</f>
        <v>7382.9282903692101</v>
      </c>
      <c r="AY21" s="5">
        <f>(Indexing!AY42+Indexing!AY52)*(Indexing!AY63+Indexing!AY69)+(Indexing!AY43+Indexing!AY53)*(Indexing!AY66+Indexing!AY72)</f>
        <v>7382.9282903692101</v>
      </c>
      <c r="AZ21" s="5">
        <f>(Indexing!AZ42+Indexing!AZ52)*(Indexing!AZ63+Indexing!AZ69)+(Indexing!AZ43+Indexing!AZ53)*(Indexing!AZ66+Indexing!AZ72)</f>
        <v>7675.5558712902193</v>
      </c>
      <c r="BA21" s="5">
        <f>(Indexing!BA42+Indexing!BA52)*(Indexing!BA63+Indexing!BA69)+(Indexing!BA43+Indexing!BA53)*(Indexing!BA66+Indexing!BA72)</f>
        <v>7675.5558712902193</v>
      </c>
      <c r="BB21" s="5">
        <f>(Indexing!BB42+Indexing!BB52)*(Indexing!BB63+Indexing!BB69)+(Indexing!BB43+Indexing!BB53)*(Indexing!BB66+Indexing!BB72)</f>
        <v>7675.5558712902193</v>
      </c>
      <c r="BC21" s="5">
        <f>(Indexing!BC42+Indexing!BC52)*(Indexing!BC63+Indexing!BC69)+(Indexing!BC43+Indexing!BC53)*(Indexing!BC66+Indexing!BC72)</f>
        <v>7675.5558712902193</v>
      </c>
      <c r="BD21" s="5">
        <f>(Indexing!BD42+Indexing!BD52)*(Indexing!BD63+Indexing!BD69)+(Indexing!BD43+Indexing!BD53)*(Indexing!BD66+Indexing!BD72)</f>
        <v>7980.294605887967</v>
      </c>
      <c r="BE21" s="5">
        <f>(Indexing!BE42+Indexing!BE52)*(Indexing!BE63+Indexing!BE69)+(Indexing!BE43+Indexing!BE53)*(Indexing!BE66+Indexing!BE72)</f>
        <v>7980.294605887967</v>
      </c>
      <c r="BF21" s="5">
        <f>(Indexing!BF42+Indexing!BF52)*(Indexing!BF63+Indexing!BF69)+(Indexing!BF43+Indexing!BF53)*(Indexing!BF66+Indexing!BF72)</f>
        <v>7980.294605887967</v>
      </c>
      <c r="BG21" s="5">
        <f>(Indexing!BG42+Indexing!BG52)*(Indexing!BG63+Indexing!BG69)+(Indexing!BG43+Indexing!BG53)*(Indexing!BG66+Indexing!BG72)</f>
        <v>7980.294605887967</v>
      </c>
      <c r="BH21" s="5">
        <f>(Indexing!BH42+Indexing!BH52)*(Indexing!BH63+Indexing!BH69)+(Indexing!BH43+Indexing!BH53)*(Indexing!BH66+Indexing!BH72)</f>
        <v>8298.0565163563242</v>
      </c>
      <c r="BI21" s="5">
        <f>(Indexing!BI42+Indexing!BI52)*(Indexing!BI63+Indexing!BI69)+(Indexing!BI43+Indexing!BI53)*(Indexing!BI66+Indexing!BI72)</f>
        <v>8298.0565163563242</v>
      </c>
      <c r="BJ21" s="5">
        <f>(Indexing!BJ42+Indexing!BJ52)*(Indexing!BJ63+Indexing!BJ69)+(Indexing!BJ43+Indexing!BJ53)*(Indexing!BJ66+Indexing!BJ72)</f>
        <v>8298.0565163563242</v>
      </c>
      <c r="BK21" s="5">
        <f>(Indexing!BK42+Indexing!BK52)*(Indexing!BK63+Indexing!BK69)+(Indexing!BK43+Indexing!BK53)*(Indexing!BK66+Indexing!BK72)</f>
        <v>8298.0565163563242</v>
      </c>
      <c r="BL21" s="5">
        <f>(Indexing!BL42+Indexing!BL52)*(Indexing!BL63+Indexing!BL69)+(Indexing!BL43+Indexing!BL53)*(Indexing!BL66+Indexing!BL72)</f>
        <v>8629.4309320611756</v>
      </c>
      <c r="BM21" s="5">
        <f>(Indexing!BM42+Indexing!BM52)*(Indexing!BM63+Indexing!BM69)+(Indexing!BM43+Indexing!BM53)*(Indexing!BM66+Indexing!BM72)</f>
        <v>8629.4309320611756</v>
      </c>
      <c r="BN21" s="5">
        <f>(Indexing!BN42+Indexing!BN52)*(Indexing!BN63+Indexing!BN69)+(Indexing!BN43+Indexing!BN53)*(Indexing!BN66+Indexing!BN72)</f>
        <v>8629.4309320611756</v>
      </c>
      <c r="BO21" s="5">
        <f>(Indexing!BO42+Indexing!BO52)*(Indexing!BO63+Indexing!BO69)+(Indexing!BO43+Indexing!BO53)*(Indexing!BO66+Indexing!BO72)</f>
        <v>8629.4309320611756</v>
      </c>
      <c r="BP21" s="5">
        <f>(Indexing!BP42+Indexing!BP52)*(Indexing!BP63+Indexing!BP69)+(Indexing!BP43+Indexing!BP53)*(Indexing!BP66+Indexing!BP72)</f>
        <v>8974.0384467654494</v>
      </c>
      <c r="BQ21" s="5">
        <f>(Indexing!BQ42+Indexing!BQ52)*(Indexing!BQ63+Indexing!BQ69)+(Indexing!BQ43+Indexing!BQ53)*(Indexing!BQ66+Indexing!BQ72)</f>
        <v>8974.0384467654494</v>
      </c>
      <c r="BR21" s="5">
        <f>(Indexing!BR42+Indexing!BR52)*(Indexing!BR63+Indexing!BR69)+(Indexing!BR43+Indexing!BR53)*(Indexing!BR66+Indexing!BR72)</f>
        <v>8974.0384467654494</v>
      </c>
      <c r="BS21" s="5">
        <f>(Indexing!BS42+Indexing!BS52)*(Indexing!BS63+Indexing!BS69)+(Indexing!BS43+Indexing!BS53)*(Indexing!BS66+Indexing!BS72)</f>
        <v>8974.0384467654494</v>
      </c>
      <c r="BT21" s="5">
        <f>(Indexing!BT42+Indexing!BT52)*(Indexing!BT63+Indexing!BT69)+(Indexing!BT43+Indexing!BT53)*(Indexing!BT66+Indexing!BT72)</f>
        <v>9332.4075107683493</v>
      </c>
      <c r="BU21" s="5">
        <f>(Indexing!BU42+Indexing!BU52)*(Indexing!BU63+Indexing!BU69)+(Indexing!BU43+Indexing!BU53)*(Indexing!BU66+Indexing!BU72)</f>
        <v>9332.4075107683493</v>
      </c>
      <c r="BV21" s="5">
        <f>(Indexing!BV42+Indexing!BV52)*(Indexing!BV63+Indexing!BV69)+(Indexing!BV43+Indexing!BV53)*(Indexing!BV66+Indexing!BV72)</f>
        <v>9332.4075107683493</v>
      </c>
      <c r="BW21" s="5">
        <f>(Indexing!BW42+Indexing!BW52)*(Indexing!BW63+Indexing!BW69)+(Indexing!BW43+Indexing!BW53)*(Indexing!BW66+Indexing!BW72)</f>
        <v>9332.4075107683493</v>
      </c>
      <c r="BX21" s="5">
        <f>(Indexing!BX42+Indexing!BX52)*(Indexing!BX63+Indexing!BX69)+(Indexing!BX43+Indexing!BX53)*(Indexing!BX66+Indexing!BX72)</f>
        <v>9705.0876774923017</v>
      </c>
      <c r="BY21" s="5">
        <f>(Indexing!BY42+Indexing!BY52)*(Indexing!BY63+Indexing!BY69)+(Indexing!BY43+Indexing!BY53)*(Indexing!BY66+Indexing!BY72)</f>
        <v>9705.0876774923017</v>
      </c>
      <c r="BZ21" s="5">
        <f>(Indexing!BZ42+Indexing!BZ52)*(Indexing!BZ63+Indexing!BZ69)+(Indexing!BZ43+Indexing!BZ53)*(Indexing!BZ66+Indexing!BZ72)</f>
        <v>9705.0876774923017</v>
      </c>
      <c r="CA21" s="5">
        <f>(Indexing!CA42+Indexing!CA52)*(Indexing!CA63+Indexing!CA69)+(Indexing!CA43+Indexing!CA53)*(Indexing!CA66+Indexing!CA72)</f>
        <v>9705.0876774923017</v>
      </c>
      <c r="CB21" s="5">
        <f>(Indexing!CB42+Indexing!CB52)*(Indexing!CB63+Indexing!CB69)+(Indexing!CB43+Indexing!CB53)*(Indexing!CB66+Indexing!CB72)</f>
        <v>10092.650446214626</v>
      </c>
      <c r="CC21" s="5">
        <f>(Indexing!CC42+Indexing!CC52)*(Indexing!CC63+Indexing!CC69)+(Indexing!CC43+Indexing!CC53)*(Indexing!CC66+Indexing!CC72)</f>
        <v>10092.650446214626</v>
      </c>
      <c r="CD21" s="5">
        <f>(Indexing!CD42+Indexing!CD52)*(Indexing!CD63+Indexing!CD69)+(Indexing!CD43+Indexing!CD53)*(Indexing!CD66+Indexing!CD72)</f>
        <v>10092.650446214626</v>
      </c>
      <c r="CE21" s="5">
        <f>(Indexing!CE42+Indexing!CE52)*(Indexing!CE63+Indexing!CE69)+(Indexing!CE43+Indexing!CE53)*(Indexing!CE66+Indexing!CE72)</f>
        <v>10092.650446214626</v>
      </c>
      <c r="CF21" s="5">
        <f>(Indexing!CF42+Indexing!CF52)*(Indexing!CF63+Indexing!CF69)+(Indexing!CF43+Indexing!CF53)*(Indexing!CF66+Indexing!CF72)</f>
        <v>10495.690138452854</v>
      </c>
      <c r="CG21" s="5">
        <f>(Indexing!CG42+Indexing!CG52)*(Indexing!CG63+Indexing!CG69)+(Indexing!CG43+Indexing!CG53)*(Indexing!CG66+Indexing!CG72)</f>
        <v>10495.690138452854</v>
      </c>
      <c r="CH21" s="5">
        <f>(Indexing!CH42+Indexing!CH52)*(Indexing!CH63+Indexing!CH69)+(Indexing!CH43+Indexing!CH53)*(Indexing!CH66+Indexing!CH72)</f>
        <v>10495.690138452854</v>
      </c>
      <c r="CI21" s="5">
        <f>(Indexing!CI42+Indexing!CI52)*(Indexing!CI63+Indexing!CI69)+(Indexing!CI43+Indexing!CI53)*(Indexing!CI66+Indexing!CI72)</f>
        <v>10495.690138452854</v>
      </c>
      <c r="CJ21" s="5">
        <f>(Indexing!CJ42+Indexing!CJ52)*(Indexing!CJ63+Indexing!CJ69)+(Indexing!CJ43+Indexing!CJ53)*(Indexing!CJ66+Indexing!CJ72)</f>
        <v>10914.824809347598</v>
      </c>
      <c r="CK21" s="5">
        <f>(Indexing!CK42+Indexing!CK52)*(Indexing!CK63+Indexing!CK69)+(Indexing!CK43+Indexing!CK53)*(Indexing!CK66+Indexing!CK72)</f>
        <v>10914.824809347598</v>
      </c>
      <c r="CL21" s="5">
        <f>(Indexing!CL42+Indexing!CL52)*(Indexing!CL63+Indexing!CL69)+(Indexing!CL43+Indexing!CL53)*(Indexing!CL66+Indexing!CL72)</f>
        <v>10914.824809347598</v>
      </c>
      <c r="CM21" s="5">
        <f>(Indexing!CM42+Indexing!CM52)*(Indexing!CM63+Indexing!CM69)+(Indexing!CM43+Indexing!CM53)*(Indexing!CM66+Indexing!CM72)</f>
        <v>10914.824809347598</v>
      </c>
      <c r="CN21" s="5">
        <f>(Indexing!CN42+Indexing!CN52)*(Indexing!CN63+Indexing!CN69)+(Indexing!CN43+Indexing!CN53)*(Indexing!CN66+Indexing!CN72)</f>
        <v>11350.697195440549</v>
      </c>
      <c r="CO21" s="5">
        <f>(Indexing!CO42+Indexing!CO52)*(Indexing!CO63+Indexing!CO69)+(Indexing!CO43+Indexing!CO53)*(Indexing!CO66+Indexing!CO72)</f>
        <v>11350.697195440549</v>
      </c>
      <c r="CP21" s="5">
        <f>(Indexing!CP42+Indexing!CP52)*(Indexing!CP63+Indexing!CP69)+(Indexing!CP43+Indexing!CP53)*(Indexing!CP66+Indexing!CP72)</f>
        <v>11350.697195440549</v>
      </c>
      <c r="CQ21" s="5">
        <f>(Indexing!CQ42+Indexing!CQ52)*(Indexing!CQ63+Indexing!CQ69)+(Indexing!CQ43+Indexing!CQ53)*(Indexing!CQ66+Indexing!CQ72)</f>
        <v>11350.697195440549</v>
      </c>
      <c r="CR21" s="5">
        <f>(Indexing!CR42+Indexing!CR52)*(Indexing!CR63+Indexing!CR69)+(Indexing!CR43+Indexing!CR53)*(Indexing!CR66+Indexing!CR72)</f>
        <v>11803.975700301036</v>
      </c>
      <c r="CS21" s="5">
        <f>(Indexing!CS42+Indexing!CS52)*(Indexing!CS63+Indexing!CS69)+(Indexing!CS43+Indexing!CS53)*(Indexing!CS66+Indexing!CS72)</f>
        <v>11803.975700301036</v>
      </c>
      <c r="CT21" s="5">
        <f>(Indexing!CT42+Indexing!CT52)*(Indexing!CT63+Indexing!CT69)+(Indexing!CT43+Indexing!CT53)*(Indexing!CT66+Indexing!CT72)</f>
        <v>11803.975700301036</v>
      </c>
      <c r="CU21" s="5">
        <f>(Indexing!CU42+Indexing!CU52)*(Indexing!CU63+Indexing!CU69)+(Indexing!CU43+Indexing!CU53)*(Indexing!CU66+Indexing!CU72)</f>
        <v>11803.975700301036</v>
      </c>
      <c r="CV21" s="5">
        <f>(Indexing!CV42+Indexing!CV52)*(Indexing!CV63+Indexing!CV69)+(Indexing!CV43+Indexing!CV53)*(Indexing!CV66+Indexing!CV72)</f>
        <v>12275.355419512574</v>
      </c>
      <c r="CW21" s="5">
        <f>(Indexing!CW42+Indexing!CW52)*(Indexing!CW63+Indexing!CW69)+(Indexing!CW43+Indexing!CW53)*(Indexing!CW66+Indexing!CW72)</f>
        <v>12275.355419512574</v>
      </c>
      <c r="CX21" s="5">
        <f>(Indexing!CX42+Indexing!CX52)*(Indexing!CX63+Indexing!CX69)+(Indexing!CX43+Indexing!CX53)*(Indexing!CX66+Indexing!CX72)</f>
        <v>12275.355419512574</v>
      </c>
      <c r="CY21" s="5">
        <f>(Indexing!CY42+Indexing!CY52)*(Indexing!CY63+Indexing!CY69)+(Indexing!CY43+Indexing!CY53)*(Indexing!CY66+Indexing!CY72)</f>
        <v>12275.355419512574</v>
      </c>
      <c r="CZ21" s="5">
        <f>(Indexing!CZ42+Indexing!CZ52)*(Indexing!CZ63+Indexing!CZ69)+(Indexing!CZ43+Indexing!CZ53)*(Indexing!CZ66+Indexing!CZ72)</f>
        <v>12765.559206591204</v>
      </c>
      <c r="DA21" s="5">
        <f>(Indexing!DA42+Indexing!DA52)*(Indexing!DA63+Indexing!DA69)+(Indexing!DA43+Indexing!DA53)*(Indexing!DA66+Indexing!DA72)</f>
        <v>12765.559206591204</v>
      </c>
      <c r="DB21" s="5">
        <f>(Indexing!DB42+Indexing!DB52)*(Indexing!DB63+Indexing!DB69)+(Indexing!DB43+Indexing!DB53)*(Indexing!DB66+Indexing!DB72)</f>
        <v>12765.559206591204</v>
      </c>
      <c r="DC21" s="5">
        <f>(Indexing!DC42+Indexing!DC52)*(Indexing!DC63+Indexing!DC69)+(Indexing!DC43+Indexing!DC53)*(Indexing!DC66+Indexing!DC72)</f>
        <v>12765.559206591204</v>
      </c>
      <c r="DD21" s="5">
        <f>(Indexing!DD42+Indexing!DD52)*(Indexing!DD63+Indexing!DD69)+(Indexing!DD43+Indexing!DD53)*(Indexing!DD66+Indexing!DD72)</f>
        <v>13275.338781470182</v>
      </c>
      <c r="DE21" s="5">
        <f>(Indexing!DE42+Indexing!DE52)*(Indexing!DE63+Indexing!DE69)+(Indexing!DE43+Indexing!DE53)*(Indexing!DE66+Indexing!DE72)</f>
        <v>13275.338781470182</v>
      </c>
      <c r="DF21" s="5">
        <f>(Indexing!DF42+Indexing!DF52)*(Indexing!DF63+Indexing!DF69)+(Indexing!DF43+Indexing!DF53)*(Indexing!DF66+Indexing!DF72)</f>
        <v>13275.338781470182</v>
      </c>
      <c r="DG21" s="5">
        <f>(Indexing!DG42+Indexing!DG52)*(Indexing!DG63+Indexing!DG69)+(Indexing!DG43+Indexing!DG53)*(Indexing!DG66+Indexing!DG72)</f>
        <v>13275.338781470182</v>
      </c>
      <c r="DH21" s="5">
        <f>(Indexing!DH42+Indexing!DH52)*(Indexing!DH63+Indexing!DH69)+(Indexing!DH43+Indexing!DH53)*(Indexing!DH66+Indexing!DH72)</f>
        <v>13805.475883250889</v>
      </c>
      <c r="DI21" s="5">
        <f>(Indexing!DI42+Indexing!DI52)*(Indexing!DI63+Indexing!DI69)+(Indexing!DI43+Indexing!DI53)*(Indexing!DI66+Indexing!DI72)</f>
        <v>13805.475883250889</v>
      </c>
      <c r="DJ21" s="5">
        <f>(Indexing!DJ42+Indexing!DJ52)*(Indexing!DJ63+Indexing!DJ69)+(Indexing!DJ43+Indexing!DJ53)*(Indexing!DJ66+Indexing!DJ72)</f>
        <v>13805.475883250889</v>
      </c>
    </row>
    <row r="22" spans="1:114">
      <c r="B22" s="12" t="s">
        <v>381</v>
      </c>
      <c r="H22" s="7" t="s">
        <v>0</v>
      </c>
      <c r="I22" s="5"/>
      <c r="J22" s="5">
        <f>SUM(Indexing!J99:J101)</f>
        <v>0</v>
      </c>
      <c r="K22" s="5">
        <f>SUM(Indexing!K99:K101)</f>
        <v>0</v>
      </c>
      <c r="L22" s="5">
        <f>SUM(Indexing!L99:L101)</f>
        <v>0</v>
      </c>
      <c r="M22" s="5">
        <f>SUM(Indexing!M99:M101)</f>
        <v>0</v>
      </c>
      <c r="N22" s="5">
        <f>SUM(Indexing!N99:N101)</f>
        <v>0</v>
      </c>
      <c r="O22" s="5">
        <f>SUM(Indexing!O99:O101)</f>
        <v>0</v>
      </c>
      <c r="P22" s="5">
        <f>SUM(Indexing!P99:P101)</f>
        <v>0</v>
      </c>
      <c r="Q22" s="5">
        <f>SUM(Indexing!Q99:Q101)</f>
        <v>0</v>
      </c>
      <c r="R22" s="5">
        <f>SUM(Indexing!R99:R101)</f>
        <v>0</v>
      </c>
      <c r="S22" s="5">
        <f>SUM(Indexing!S99:S101)</f>
        <v>0</v>
      </c>
      <c r="T22" s="5">
        <f>SUM(Indexing!T99:T101)</f>
        <v>0</v>
      </c>
      <c r="U22" s="5">
        <f>SUM(Indexing!U99:U101)</f>
        <v>0</v>
      </c>
      <c r="V22" s="5">
        <f>SUM(Indexing!V99:V101)</f>
        <v>0</v>
      </c>
      <c r="W22" s="5">
        <f>SUM(Indexing!W99:W101)</f>
        <v>0</v>
      </c>
      <c r="X22" s="5">
        <f>SUM(Indexing!X99:X101)</f>
        <v>0</v>
      </c>
      <c r="Y22" s="5">
        <f>SUM(Indexing!Y99:Y101)</f>
        <v>0</v>
      </c>
      <c r="Z22" s="5">
        <f>SUM(Indexing!Z99:Z101)</f>
        <v>0</v>
      </c>
      <c r="AA22" s="5">
        <f>SUM(Indexing!AA99:AA101)</f>
        <v>0</v>
      </c>
      <c r="AB22" s="5">
        <f>SUM(Indexing!AB99:AB101)</f>
        <v>0</v>
      </c>
      <c r="AC22" s="5">
        <f>SUM(Indexing!AC99:AC101)</f>
        <v>0</v>
      </c>
      <c r="AD22" s="5">
        <f>SUM(Indexing!AD99:AD101)</f>
        <v>0</v>
      </c>
      <c r="AE22" s="5">
        <f>SUM(Indexing!AE99:AE101)</f>
        <v>0</v>
      </c>
      <c r="AF22" s="5">
        <f>SUM(Indexing!AF99:AF101)</f>
        <v>0</v>
      </c>
      <c r="AG22" s="5">
        <f>SUM(Indexing!AG99:AG101)</f>
        <v>0</v>
      </c>
      <c r="AH22" s="5">
        <f>SUM(Indexing!AH99:AH101)</f>
        <v>0</v>
      </c>
      <c r="AI22" s="5">
        <f>SUM(Indexing!AI99:AI101)</f>
        <v>0</v>
      </c>
      <c r="AJ22" s="5">
        <f>SUM(Indexing!AJ99:AJ101)</f>
        <v>0</v>
      </c>
      <c r="AK22" s="5">
        <f>SUM(Indexing!AK99:AK101)</f>
        <v>0</v>
      </c>
      <c r="AL22" s="5">
        <f>SUM(Indexing!AL99:AL101)</f>
        <v>0</v>
      </c>
      <c r="AM22" s="5">
        <f>SUM(Indexing!AM99:AM101)</f>
        <v>0</v>
      </c>
      <c r="AN22" s="5">
        <f>SUM(Indexing!AN99:AN101)</f>
        <v>0</v>
      </c>
      <c r="AO22" s="5">
        <f>SUM(Indexing!AO99:AO101)</f>
        <v>0</v>
      </c>
      <c r="AP22" s="5">
        <f>SUM(Indexing!AP99:AP101)</f>
        <v>0</v>
      </c>
      <c r="AQ22" s="5">
        <f>SUM(Indexing!AQ99:AQ101)</f>
        <v>0</v>
      </c>
      <c r="AR22" s="5">
        <f>SUM(Indexing!AR99:AR101)</f>
        <v>0</v>
      </c>
      <c r="AS22" s="5">
        <f>SUM(Indexing!AS99:AS101)</f>
        <v>0</v>
      </c>
      <c r="AT22" s="5">
        <f>SUM(Indexing!AT99:AT101)</f>
        <v>0</v>
      </c>
      <c r="AU22" s="5">
        <f>SUM(Indexing!AU99:AU101)</f>
        <v>0</v>
      </c>
      <c r="AV22" s="5">
        <f>SUM(Indexing!AV99:AV101)</f>
        <v>0</v>
      </c>
      <c r="AW22" s="5">
        <f>SUM(Indexing!AW99:AW101)</f>
        <v>0</v>
      </c>
      <c r="AX22" s="5">
        <f>SUM(Indexing!AX99:AX101)</f>
        <v>0</v>
      </c>
      <c r="AY22" s="5">
        <f>SUM(Indexing!AY99:AY101)</f>
        <v>0</v>
      </c>
      <c r="AZ22" s="5">
        <f>SUM(Indexing!AZ99:AZ101)</f>
        <v>0</v>
      </c>
      <c r="BA22" s="5">
        <f>SUM(Indexing!BA99:BA101)</f>
        <v>0</v>
      </c>
      <c r="BB22" s="5">
        <f>SUM(Indexing!BB99:BB101)</f>
        <v>0</v>
      </c>
      <c r="BC22" s="5">
        <f>SUM(Indexing!BC99:BC101)</f>
        <v>0</v>
      </c>
      <c r="BD22" s="5">
        <f>SUM(Indexing!BD99:BD101)</f>
        <v>0</v>
      </c>
      <c r="BE22" s="5">
        <f>SUM(Indexing!BE99:BE101)</f>
        <v>0</v>
      </c>
      <c r="BF22" s="5">
        <f>SUM(Indexing!BF99:BF101)</f>
        <v>0</v>
      </c>
      <c r="BG22" s="5">
        <f>SUM(Indexing!BG99:BG101)</f>
        <v>0</v>
      </c>
      <c r="BH22" s="5">
        <f>SUM(Indexing!BH99:BH101)</f>
        <v>0</v>
      </c>
      <c r="BI22" s="5">
        <f>SUM(Indexing!BI99:BI101)</f>
        <v>0</v>
      </c>
      <c r="BJ22" s="5">
        <f>SUM(Indexing!BJ99:BJ101)</f>
        <v>0</v>
      </c>
      <c r="BK22" s="5">
        <f>SUM(Indexing!BK99:BK101)</f>
        <v>0</v>
      </c>
      <c r="BL22" s="5">
        <f>SUM(Indexing!BL99:BL101)</f>
        <v>0</v>
      </c>
      <c r="BM22" s="5">
        <f>SUM(Indexing!BM99:BM101)</f>
        <v>0</v>
      </c>
      <c r="BN22" s="5">
        <f>SUM(Indexing!BN99:BN101)</f>
        <v>0</v>
      </c>
      <c r="BO22" s="5">
        <f>SUM(Indexing!BO99:BO101)</f>
        <v>0</v>
      </c>
      <c r="BP22" s="5">
        <f>SUM(Indexing!BP99:BP101)</f>
        <v>0</v>
      </c>
      <c r="BQ22" s="5">
        <f>SUM(Indexing!BQ99:BQ101)</f>
        <v>0</v>
      </c>
      <c r="BR22" s="5">
        <f>SUM(Indexing!BR99:BR101)</f>
        <v>0</v>
      </c>
      <c r="BS22" s="5">
        <f>SUM(Indexing!BS99:BS101)</f>
        <v>0</v>
      </c>
      <c r="BT22" s="5">
        <f>SUM(Indexing!BT99:BT101)</f>
        <v>0</v>
      </c>
      <c r="BU22" s="5">
        <f>SUM(Indexing!BU99:BU101)</f>
        <v>0</v>
      </c>
      <c r="BV22" s="5">
        <f>SUM(Indexing!BV99:BV101)</f>
        <v>0</v>
      </c>
      <c r="BW22" s="5">
        <f>SUM(Indexing!BW99:BW101)</f>
        <v>0</v>
      </c>
      <c r="BX22" s="5">
        <f>SUM(Indexing!BX99:BX101)</f>
        <v>0</v>
      </c>
      <c r="BY22" s="5">
        <f>SUM(Indexing!BY99:BY101)</f>
        <v>0</v>
      </c>
      <c r="BZ22" s="5">
        <f>SUM(Indexing!BZ99:BZ101)</f>
        <v>0</v>
      </c>
      <c r="CA22" s="5">
        <f>SUM(Indexing!CA99:CA101)</f>
        <v>0</v>
      </c>
      <c r="CB22" s="5">
        <f>SUM(Indexing!CB99:CB101)</f>
        <v>0</v>
      </c>
      <c r="CC22" s="5">
        <f>SUM(Indexing!CC99:CC101)</f>
        <v>0</v>
      </c>
      <c r="CD22" s="5">
        <f>SUM(Indexing!CD99:CD101)</f>
        <v>0</v>
      </c>
      <c r="CE22" s="5">
        <f>SUM(Indexing!CE99:CE101)</f>
        <v>0</v>
      </c>
      <c r="CF22" s="5">
        <f>SUM(Indexing!CF99:CF101)</f>
        <v>0</v>
      </c>
      <c r="CG22" s="5">
        <f>SUM(Indexing!CG99:CG101)</f>
        <v>0</v>
      </c>
      <c r="CH22" s="5">
        <f>SUM(Indexing!CH99:CH101)</f>
        <v>0</v>
      </c>
      <c r="CI22" s="5">
        <f>SUM(Indexing!CI99:CI101)</f>
        <v>0</v>
      </c>
      <c r="CJ22" s="5">
        <f>SUM(Indexing!CJ99:CJ101)</f>
        <v>0</v>
      </c>
      <c r="CK22" s="5">
        <f>SUM(Indexing!CK99:CK101)</f>
        <v>0</v>
      </c>
      <c r="CL22" s="5">
        <f>SUM(Indexing!CL99:CL101)</f>
        <v>0</v>
      </c>
      <c r="CM22" s="5">
        <f>SUM(Indexing!CM99:CM101)</f>
        <v>0</v>
      </c>
      <c r="CN22" s="5">
        <f>SUM(Indexing!CN99:CN101)</f>
        <v>0</v>
      </c>
      <c r="CO22" s="5">
        <f>SUM(Indexing!CO99:CO101)</f>
        <v>0</v>
      </c>
      <c r="CP22" s="5">
        <f>SUM(Indexing!CP99:CP101)</f>
        <v>0</v>
      </c>
      <c r="CQ22" s="5">
        <f>SUM(Indexing!CQ99:CQ101)</f>
        <v>0</v>
      </c>
      <c r="CR22" s="5">
        <f>SUM(Indexing!CR99:CR101)</f>
        <v>0</v>
      </c>
      <c r="CS22" s="5">
        <f>SUM(Indexing!CS99:CS101)</f>
        <v>0</v>
      </c>
      <c r="CT22" s="5">
        <f>SUM(Indexing!CT99:CT101)</f>
        <v>0</v>
      </c>
      <c r="CU22" s="5">
        <f>SUM(Indexing!CU99:CU101)</f>
        <v>0</v>
      </c>
      <c r="CV22" s="5">
        <f>SUM(Indexing!CV99:CV101)</f>
        <v>0</v>
      </c>
      <c r="CW22" s="5">
        <f>SUM(Indexing!CW99:CW101)</f>
        <v>0</v>
      </c>
      <c r="CX22" s="5">
        <f>SUM(Indexing!CX99:CX101)</f>
        <v>0</v>
      </c>
      <c r="CY22" s="5">
        <f>SUM(Indexing!CY99:CY101)</f>
        <v>0</v>
      </c>
      <c r="CZ22" s="5">
        <f>SUM(Indexing!CZ99:CZ101)</f>
        <v>0</v>
      </c>
      <c r="DA22" s="5">
        <f>SUM(Indexing!DA99:DA101)</f>
        <v>0</v>
      </c>
      <c r="DB22" s="5">
        <f>SUM(Indexing!DB99:DB101)</f>
        <v>0</v>
      </c>
      <c r="DC22" s="5">
        <f>SUM(Indexing!DC99:DC101)</f>
        <v>0</v>
      </c>
      <c r="DD22" s="5">
        <f>SUM(Indexing!DD99:DD101)</f>
        <v>0</v>
      </c>
      <c r="DE22" s="5">
        <f>SUM(Indexing!DE99:DE101)</f>
        <v>0</v>
      </c>
      <c r="DF22" s="5">
        <f>SUM(Indexing!DF99:DF101)</f>
        <v>0</v>
      </c>
      <c r="DG22" s="5">
        <f>SUM(Indexing!DG99:DG101)</f>
        <v>0</v>
      </c>
      <c r="DH22" s="5">
        <f>SUM(Indexing!DH99:DH101)</f>
        <v>0</v>
      </c>
      <c r="DI22" s="5">
        <f>SUM(Indexing!DI99:DI101)</f>
        <v>0</v>
      </c>
      <c r="DJ22" s="5">
        <f>SUM(Indexing!DJ99:DJ101)</f>
        <v>0</v>
      </c>
    </row>
    <row r="23" spans="1:114">
      <c r="B23" s="12" t="s">
        <v>254</v>
      </c>
      <c r="H23" s="7" t="s">
        <v>0</v>
      </c>
      <c r="I23" s="5"/>
      <c r="J23" s="5">
        <f>SUM(Indexing!J124:J150)</f>
        <v>79753.314158758294</v>
      </c>
      <c r="K23" s="5">
        <f>SUM(Indexing!K124:K150)</f>
        <v>80601.810448820339</v>
      </c>
      <c r="L23" s="5">
        <f>SUM(Indexing!L124:L150)</f>
        <v>81459.333899218516</v>
      </c>
      <c r="M23" s="5">
        <f>SUM(Indexing!M124:M150)</f>
        <v>82325.980550000007</v>
      </c>
      <c r="N23" s="5">
        <f>SUM(Indexing!N124:N150)</f>
        <v>83129.176793830993</v>
      </c>
      <c r="O23" s="5">
        <f>SUM(Indexing!O124:O150)</f>
        <v>83940.209254149071</v>
      </c>
      <c r="P23" s="5">
        <f>SUM(Indexing!P124:P150)</f>
        <v>84759.154383364628</v>
      </c>
      <c r="Q23" s="5">
        <f>SUM(Indexing!Q124:Q150)</f>
        <v>85586.089379780038</v>
      </c>
      <c r="R23" s="5">
        <f>SUM(Indexing!R124:R150)</f>
        <v>86425.248353880103</v>
      </c>
      <c r="S23" s="5">
        <f>SUM(Indexing!S124:S150)</f>
        <v>87272.635157863682</v>
      </c>
      <c r="T23" s="5">
        <f>SUM(Indexing!T124:T150)</f>
        <v>88128.330464388389</v>
      </c>
      <c r="U23" s="5">
        <f>SUM(Indexing!U124:U150)</f>
        <v>88992.415737095318</v>
      </c>
      <c r="V23" s="5">
        <f>SUM(Indexing!V124:V150)</f>
        <v>89867.56588361453</v>
      </c>
      <c r="W23" s="5">
        <f>SUM(Indexing!W124:W150)</f>
        <v>90751.322244187002</v>
      </c>
      <c r="X23" s="5">
        <f>SUM(Indexing!X124:X150)</f>
        <v>91643.769452198991</v>
      </c>
      <c r="Y23" s="5">
        <f>SUM(Indexing!Y124:Y150)</f>
        <v>92544.992973320157</v>
      </c>
      <c r="Z23" s="5">
        <f>SUM(Indexing!Z124:Z150)</f>
        <v>93453.955748860142</v>
      </c>
      <c r="AA23" s="5">
        <f>SUM(Indexing!AA124:AA150)</f>
        <v>94371.84621784708</v>
      </c>
      <c r="AB23" s="5">
        <f>SUM(Indexing!AB124:AB150)</f>
        <v>95298.752066721412</v>
      </c>
      <c r="AC23" s="5">
        <f>SUM(Indexing!AC124:AC150)</f>
        <v>96234.761843166401</v>
      </c>
      <c r="AD23" s="5">
        <f>SUM(Indexing!AD124:AD150)</f>
        <v>97177.161224560943</v>
      </c>
      <c r="AE23" s="5">
        <f>SUM(Indexing!AE124:AE150)</f>
        <v>98128.789252413801</v>
      </c>
      <c r="AF23" s="5">
        <f>SUM(Indexing!AF124:AF150)</f>
        <v>99089.736300209042</v>
      </c>
      <c r="AG23" s="5">
        <f>SUM(Indexing!AG124:AG150)</f>
        <v>100060.09362643227</v>
      </c>
      <c r="AH23" s="5">
        <f>SUM(Indexing!AH124:AH150)</f>
        <v>101037.03794221822</v>
      </c>
      <c r="AI23" s="5">
        <f>SUM(Indexing!AI124:AI150)</f>
        <v>102023.52072795315</v>
      </c>
      <c r="AJ23" s="5">
        <f>SUM(Indexing!AJ124:AJ150)</f>
        <v>103019.63511321208</v>
      </c>
      <c r="AK23" s="5">
        <f>SUM(Indexing!AK124:AK150)</f>
        <v>104025.47513684773</v>
      </c>
      <c r="AL23" s="5">
        <f>SUM(Indexing!AL124:AL150)</f>
        <v>105039.1149567955</v>
      </c>
      <c r="AM23" s="5">
        <f>SUM(Indexing!AM124:AM150)</f>
        <v>106062.6318350622</v>
      </c>
      <c r="AN23" s="5">
        <f>SUM(Indexing!AN124:AN150)</f>
        <v>107096.1220151844</v>
      </c>
      <c r="AO23" s="5">
        <f>SUM(Indexing!AO124:AO150)</f>
        <v>108139.68267851006</v>
      </c>
      <c r="AP23" s="5">
        <f>SUM(Indexing!AP124:AP150)</f>
        <v>109192.36154703039</v>
      </c>
      <c r="AQ23" s="5">
        <f>SUM(Indexing!AQ124:AQ150)</f>
        <v>110255.28765109631</v>
      </c>
      <c r="AR23" s="5">
        <f>SUM(Indexing!AR124:AR150)</f>
        <v>111328.56074177095</v>
      </c>
      <c r="AS23" s="5">
        <f>SUM(Indexing!AS124:AS150)</f>
        <v>112412.28154113793</v>
      </c>
      <c r="AT23" s="5">
        <f>SUM(Indexing!AT124:AT150)</f>
        <v>113507.64365961302</v>
      </c>
      <c r="AU23" s="5">
        <f>SUM(Indexing!AU124:AU150)</f>
        <v>114613.67915073159</v>
      </c>
      <c r="AV23" s="5">
        <f>SUM(Indexing!AV124:AV150)</f>
        <v>115730.49201743623</v>
      </c>
      <c r="AW23" s="5">
        <f>SUM(Indexing!AW124:AW150)</f>
        <v>116858.18727608991</v>
      </c>
      <c r="AX23" s="5">
        <f>SUM(Indexing!AX124:AX150)</f>
        <v>117999.42480542169</v>
      </c>
      <c r="AY23" s="5">
        <f>SUM(Indexing!AY124:AY150)</f>
        <v>119151.80766507829</v>
      </c>
      <c r="AZ23" s="5">
        <f>SUM(Indexing!AZ124:AZ150)</f>
        <v>120315.44470040077</v>
      </c>
      <c r="BA23" s="5">
        <f>SUM(Indexing!BA124:BA150)</f>
        <v>121490.44581971414</v>
      </c>
      <c r="BB23" s="5">
        <f>SUM(Indexing!BB124:BB150)</f>
        <v>122678.69195777563</v>
      </c>
      <c r="BC23" s="5">
        <f>SUM(Indexing!BC124:BC150)</f>
        <v>123878.5598235795</v>
      </c>
      <c r="BD23" s="5">
        <f>SUM(Indexing!BD124:BD150)</f>
        <v>125090.1630842789</v>
      </c>
      <c r="BE23" s="5">
        <f>SUM(Indexing!BE124:BE150)</f>
        <v>126313.61651875675</v>
      </c>
      <c r="BF23" s="5">
        <f>SUM(Indexing!BF124:BF150)</f>
        <v>127552.71622997646</v>
      </c>
      <c r="BG23" s="5">
        <f>SUM(Indexing!BG124:BG150)</f>
        <v>128803.97114771037</v>
      </c>
      <c r="BH23" s="5">
        <f>SUM(Indexing!BH124:BH150)</f>
        <v>130067.50051098671</v>
      </c>
      <c r="BI23" s="5">
        <f>SUM(Indexing!BI124:BI150)</f>
        <v>131343.42472853372</v>
      </c>
      <c r="BJ23" s="5">
        <f>SUM(Indexing!BJ124:BJ150)</f>
        <v>132635.37295080745</v>
      </c>
      <c r="BK23" s="5">
        <f>SUM(Indexing!BK124:BK150)</f>
        <v>133940.02930987976</v>
      </c>
      <c r="BL23" s="5">
        <f>SUM(Indexing!BL124:BL150)</f>
        <v>135257.51880823757</v>
      </c>
      <c r="BM23" s="5">
        <f>SUM(Indexing!BM124:BM150)</f>
        <v>136587.96767794408</v>
      </c>
      <c r="BN23" s="5">
        <f>SUM(Indexing!BN124:BN150)</f>
        <v>137934.1560236701</v>
      </c>
      <c r="BO23" s="5">
        <f>SUM(Indexing!BO124:BO150)</f>
        <v>139293.61217836189</v>
      </c>
      <c r="BP23" s="5">
        <f>SUM(Indexing!BP124:BP150)</f>
        <v>140666.46690734304</v>
      </c>
      <c r="BQ23" s="5">
        <f>SUM(Indexing!BQ124:BQ150)</f>
        <v>142052.85226473861</v>
      </c>
      <c r="BR23" s="5">
        <f>SUM(Indexing!BR124:BR150)</f>
        <v>143452.90160617715</v>
      </c>
      <c r="BS23" s="5">
        <f>SUM(Indexing!BS124:BS150)</f>
        <v>144866.74960161815</v>
      </c>
      <c r="BT23" s="5">
        <f>SUM(Indexing!BT124:BT150)</f>
        <v>146294.53224830586</v>
      </c>
      <c r="BU23" s="5">
        <f>SUM(Indexing!BU124:BU150)</f>
        <v>147736.38688385082</v>
      </c>
      <c r="BV23" s="5">
        <f>SUM(Indexing!BV124:BV150)</f>
        <v>149192.4521994403</v>
      </c>
      <c r="BW23" s="5">
        <f>SUM(Indexing!BW124:BW150)</f>
        <v>150662.86825317889</v>
      </c>
      <c r="BX23" s="5">
        <f>SUM(Indexing!BX124:BX150)</f>
        <v>152147.77648356056</v>
      </c>
      <c r="BY23" s="5">
        <f>SUM(Indexing!BY124:BY150)</f>
        <v>153647.31972307368</v>
      </c>
      <c r="BZ23" s="5">
        <f>SUM(Indexing!BZ124:BZ150)</f>
        <v>155161.64221193994</v>
      </c>
      <c r="CA23" s="5">
        <f>SUM(Indexing!CA124:CA150)</f>
        <v>156690.88961198859</v>
      </c>
      <c r="CB23" s="5">
        <f>SUM(Indexing!CB124:CB150)</f>
        <v>158235.20902066783</v>
      </c>
      <c r="CC23" s="5">
        <f>SUM(Indexing!CC124:CC150)</f>
        <v>159794.74898519387</v>
      </c>
      <c r="CD23" s="5">
        <f>SUM(Indexing!CD124:CD150)</f>
        <v>161369.6595168396</v>
      </c>
      <c r="CE23" s="5">
        <f>SUM(Indexing!CE124:CE150)</f>
        <v>162960.09210536422</v>
      </c>
      <c r="CF23" s="5">
        <f>SUM(Indexing!CF124:CF150)</f>
        <v>164566.19973358471</v>
      </c>
      <c r="CG23" s="5">
        <f>SUM(Indexing!CG124:CG150)</f>
        <v>166188.13689209145</v>
      </c>
      <c r="CH23" s="5">
        <f>SUM(Indexing!CH124:CH150)</f>
        <v>167826.05959410837</v>
      </c>
      <c r="CI23" s="5">
        <f>SUM(Indexing!CI124:CI150)</f>
        <v>169480.12539049983</v>
      </c>
      <c r="CJ23" s="5">
        <f>SUM(Indexing!CJ124:CJ150)</f>
        <v>171150.49338492544</v>
      </c>
      <c r="CK23" s="5">
        <f>SUM(Indexing!CK124:CK150)</f>
        <v>172837.324249144</v>
      </c>
      <c r="CL23" s="5">
        <f>SUM(Indexing!CL124:CL150)</f>
        <v>174540.78023846864</v>
      </c>
      <c r="CM23" s="5">
        <f>SUM(Indexing!CM124:CM150)</f>
        <v>176261.02520737372</v>
      </c>
      <c r="CN23" s="5">
        <f>SUM(Indexing!CN124:CN150)</f>
        <v>177998.22462525629</v>
      </c>
      <c r="CO23" s="5">
        <f>SUM(Indexing!CO124:CO150)</f>
        <v>179752.54559235228</v>
      </c>
      <c r="CP23" s="5">
        <f>SUM(Indexing!CP124:CP150)</f>
        <v>181524.15685580974</v>
      </c>
      <c r="CQ23" s="5">
        <f>SUM(Indexing!CQ124:CQ150)</f>
        <v>183313.22882592076</v>
      </c>
      <c r="CR23" s="5">
        <f>SUM(Indexing!CR124:CR150)</f>
        <v>185119.9335925128</v>
      </c>
      <c r="CS23" s="5">
        <f>SUM(Indexing!CS124:CS150)</f>
        <v>186944.4449415023</v>
      </c>
      <c r="CT23" s="5">
        <f>SUM(Indexing!CT124:CT150)</f>
        <v>188786.93837161068</v>
      </c>
      <c r="CU23" s="5">
        <f>SUM(Indexing!CU124:CU150)</f>
        <v>190647.59111124586</v>
      </c>
      <c r="CV23" s="5">
        <f>SUM(Indexing!CV124:CV150)</f>
        <v>192526.58213554922</v>
      </c>
      <c r="CW23" s="5">
        <f>SUM(Indexing!CW124:CW150)</f>
        <v>194424.09218361182</v>
      </c>
      <c r="CX23" s="5">
        <f>SUM(Indexing!CX124:CX150)</f>
        <v>196340.30377585886</v>
      </c>
      <c r="CY23" s="5">
        <f>SUM(Indexing!CY124:CY150)</f>
        <v>198275.40123160678</v>
      </c>
      <c r="CZ23" s="5">
        <f>SUM(Indexing!CZ124:CZ150)</f>
        <v>200229.57068679261</v>
      </c>
      <c r="DA23" s="5">
        <f>SUM(Indexing!DA124:DA150)</f>
        <v>202203.00011187812</v>
      </c>
      <c r="DB23" s="5">
        <f>SUM(Indexing!DB124:DB150)</f>
        <v>204195.87932993099</v>
      </c>
      <c r="DC23" s="5">
        <f>SUM(Indexing!DC124:DC150)</f>
        <v>206208.40003488341</v>
      </c>
      <c r="DD23" s="5">
        <f>SUM(Indexing!DD124:DD150)</f>
        <v>208240.75580997119</v>
      </c>
      <c r="DE23" s="5">
        <f>SUM(Indexing!DE124:DE150)</f>
        <v>210293.14214635442</v>
      </c>
      <c r="DF23" s="5">
        <f>SUM(Indexing!DF124:DF150)</f>
        <v>212365.75646192158</v>
      </c>
      <c r="DG23" s="5">
        <f>SUM(Indexing!DG124:DG150)</f>
        <v>214458.7981202791</v>
      </c>
      <c r="DH23" s="5">
        <f>SUM(Indexing!DH124:DH150)</f>
        <v>216572.46844992816</v>
      </c>
      <c r="DI23" s="5">
        <f>SUM(Indexing!DI124:DI150)</f>
        <v>0</v>
      </c>
      <c r="DJ23" s="5">
        <f>SUM(Indexing!DJ124:DJ150)</f>
        <v>0</v>
      </c>
    </row>
    <row r="24" spans="1:114">
      <c r="B24" s="17" t="s">
        <v>129</v>
      </c>
      <c r="H24" s="7" t="s">
        <v>0</v>
      </c>
      <c r="I24" s="5"/>
      <c r="J24" s="5">
        <f>J23-(SUMPRODUCT(Indexing!$G124:$G136,Indexing!J124:J136)+SUMPRODUCT(Indexing!$G138:$G150,Indexing!J138:J150))</f>
        <v>16588.376046928686</v>
      </c>
      <c r="K24" s="5">
        <f>K23-(SUMPRODUCT(Indexing!$G124:$G136,Indexing!K124:K136)+SUMPRODUCT(Indexing!$G138:$G150,Indexing!K138:K150))</f>
        <v>16764.859942080118</v>
      </c>
      <c r="L24" s="5">
        <f>L23-(SUMPRODUCT(Indexing!$G124:$G136,Indexing!L124:L136)+SUMPRODUCT(Indexing!$G138:$G150,Indexing!L138:L150))</f>
        <v>16943.221451119709</v>
      </c>
      <c r="M24" s="5">
        <f>M23-(SUMPRODUCT(Indexing!$G124:$G136,Indexing!M124:M136)+SUMPRODUCT(Indexing!$G138:$G150,Indexing!M138:M150))</f>
        <v>17123.48055</v>
      </c>
      <c r="N24" s="5">
        <f>N23-(SUMPRODUCT(Indexing!$G124:$G136,Indexing!N124:N136)+SUMPRODUCT(Indexing!$G138:$G150,Indexing!N138:N150))</f>
        <v>17290.542213489331</v>
      </c>
      <c r="O24" s="5">
        <f>O23-(SUMPRODUCT(Indexing!$G124:$G136,Indexing!O124:O136)+SUMPRODUCT(Indexing!$G138:$G150,Indexing!O138:O150))</f>
        <v>17459.233779224654</v>
      </c>
      <c r="P24" s="5">
        <f>P23-(SUMPRODUCT(Indexing!$G124:$G136,Indexing!P124:P136)+SUMPRODUCT(Indexing!$G138:$G150,Indexing!P138:P150))</f>
        <v>17629.571149006995</v>
      </c>
      <c r="Q24" s="5">
        <f>Q23-(SUMPRODUCT(Indexing!$G124:$G136,Indexing!Q124:Q136)+SUMPRODUCT(Indexing!$G138:$G150,Indexing!Q138:Q150))</f>
        <v>17801.570379780009</v>
      </c>
      <c r="R24" s="5">
        <f>R23-(SUMPRODUCT(Indexing!$G124:$G136,Indexing!R124:R136)+SUMPRODUCT(Indexing!$G138:$G150,Indexing!R138:R150))</f>
        <v>17976.112149891487</v>
      </c>
      <c r="S24" s="5">
        <f>S23-(SUMPRODUCT(Indexing!$G124:$G136,Indexing!S124:S136)+SUMPRODUCT(Indexing!$G138:$G150,Indexing!S138:S150))</f>
        <v>18152.365276297031</v>
      </c>
      <c r="T24" s="5">
        <f>T23-(SUMPRODUCT(Indexing!$G124:$G136,Indexing!T124:T136)+SUMPRODUCT(Indexing!$G138:$G150,Indexing!T138:T150))</f>
        <v>18330.346538592508</v>
      </c>
      <c r="U24" s="5">
        <f>U23-(SUMPRODUCT(Indexing!$G124:$G136,Indexing!U124:U136)+SUMPRODUCT(Indexing!$G138:$G150,Indexing!U138:U150))</f>
        <v>18510.072880895255</v>
      </c>
      <c r="V24" s="5">
        <f>V23-(SUMPRODUCT(Indexing!$G124:$G136,Indexing!V124:V136)+SUMPRODUCT(Indexing!$G138:$G150,Indexing!V138:V150))</f>
        <v>18692.100673484383</v>
      </c>
      <c r="W24" s="5">
        <f>W23-(SUMPRODUCT(Indexing!$G124:$G136,Indexing!W124:W136)+SUMPRODUCT(Indexing!$G138:$G150,Indexing!W138:W150))</f>
        <v>18875.918524788445</v>
      </c>
      <c r="X24" s="5">
        <f>X23-(SUMPRODUCT(Indexing!$G124:$G136,Indexing!X124:X136)+SUMPRODUCT(Indexing!$G138:$G150,Indexing!X138:X150))</f>
        <v>19061.544038219334</v>
      </c>
      <c r="Y24" s="5">
        <f>Y23-(SUMPRODUCT(Indexing!$G124:$G136,Indexing!Y124:Y136)+SUMPRODUCT(Indexing!$G138:$G150,Indexing!Y138:Y150))</f>
        <v>19248.994990300591</v>
      </c>
      <c r="Z24" s="5">
        <f>Z23-(SUMPRODUCT(Indexing!$G124:$G136,Indexing!Z124:Z136)+SUMPRODUCT(Indexing!$G138:$G150,Indexing!Z138:Z150))</f>
        <v>19438.055676898555</v>
      </c>
      <c r="AA24" s="5">
        <f>AA23-(SUMPRODUCT(Indexing!$G124:$G136,Indexing!AA124:AA136)+SUMPRODUCT(Indexing!$G138:$G150,Indexing!AA138:AA150))</f>
        <v>19628.97328866247</v>
      </c>
      <c r="AB24" s="5">
        <f>AB23-(SUMPRODUCT(Indexing!$G124:$G136,Indexing!AB124:AB136)+SUMPRODUCT(Indexing!$G138:$G150,Indexing!AB138:AB150))</f>
        <v>19821.766064027484</v>
      </c>
      <c r="AC24" s="5">
        <f>AC23-(SUMPRODUCT(Indexing!$G124:$G136,Indexing!AC124:AC136)+SUMPRODUCT(Indexing!$G138:$G150,Indexing!AC138:AC150))</f>
        <v>20016.452420563874</v>
      </c>
      <c r="AD24" s="5">
        <f>AD23-(SUMPRODUCT(Indexing!$G124:$G136,Indexing!AD124:AD136)+SUMPRODUCT(Indexing!$G138:$G150,Indexing!AD138:AD150))</f>
        <v>20212.467789829243</v>
      </c>
      <c r="AE24" s="5">
        <f>AE23-(SUMPRODUCT(Indexing!$G124:$G136,Indexing!AE124:AE136)+SUMPRODUCT(Indexing!$G138:$G150,Indexing!AE138:AE150))</f>
        <v>20410.40268130468</v>
      </c>
      <c r="AF24" s="5">
        <f>AF23-(SUMPRODUCT(Indexing!$G124:$G136,Indexing!AF124:AF136)+SUMPRODUCT(Indexing!$G138:$G150,Indexing!AF138:AF150))</f>
        <v>20610.275892319856</v>
      </c>
      <c r="AG24" s="5">
        <f>AG23-(SUMPRODUCT(Indexing!$G124:$G136,Indexing!AG124:AG136)+SUMPRODUCT(Indexing!$G138:$G150,Indexing!AG138:AG150))</f>
        <v>20812.106404281294</v>
      </c>
      <c r="AH24" s="5">
        <f>AH23-(SUMPRODUCT(Indexing!$G124:$G136,Indexing!AH124:AH136)+SUMPRODUCT(Indexing!$G138:$G150,Indexing!AH138:AH150))</f>
        <v>21015.306984195835</v>
      </c>
      <c r="AI24" s="5">
        <f>AI23-(SUMPRODUCT(Indexing!$G124:$G136,Indexing!AI124:AI136)+SUMPRODUCT(Indexing!$G138:$G150,Indexing!AI138:AI150))</f>
        <v>21220.491528389422</v>
      </c>
      <c r="AJ24" s="5">
        <f>AJ23-(SUMPRODUCT(Indexing!$G124:$G136,Indexing!AJ124:AJ136)+SUMPRODUCT(Indexing!$G138:$G150,Indexing!AJ138:AJ150))</f>
        <v>21427.679407447809</v>
      </c>
      <c r="AK24" s="5">
        <f>AK23-(SUMPRODUCT(Indexing!$G124:$G136,Indexing!AK124:AK136)+SUMPRODUCT(Indexing!$G138:$G150,Indexing!AK138:AK150))</f>
        <v>21636.890181082941</v>
      </c>
      <c r="AL24" s="5">
        <f>AL23-(SUMPRODUCT(Indexing!$G124:$G136,Indexing!AL124:AL136)+SUMPRODUCT(Indexing!$G138:$G150,Indexing!AL138:AL150))</f>
        <v>21847.723281710758</v>
      </c>
      <c r="AM24" s="5">
        <f>AM23-(SUMPRODUCT(Indexing!$G124:$G136,Indexing!AM124:AM136)+SUMPRODUCT(Indexing!$G138:$G150,Indexing!AM138:AM150))</f>
        <v>22060.610771668464</v>
      </c>
      <c r="AN24" s="5">
        <f>AN23-(SUMPRODUCT(Indexing!$G124:$G136,Indexing!AN124:AN136)+SUMPRODUCT(Indexing!$G138:$G150,Indexing!AN138:AN150))</f>
        <v>22275.572669233603</v>
      </c>
      <c r="AO24" s="5">
        <f>AO23-(SUMPRODUCT(Indexing!$G124:$G136,Indexing!AO124:AO136)+SUMPRODUCT(Indexing!$G138:$G150,Indexing!AO138:AO150))</f>
        <v>22492.62918774478</v>
      </c>
      <c r="AP24" s="5">
        <f>AP23-(SUMPRODUCT(Indexing!$G124:$G136,Indexing!AP124:AP136)+SUMPRODUCT(Indexing!$G138:$G150,Indexing!AP138:AP150))</f>
        <v>22711.582257117043</v>
      </c>
      <c r="AQ24" s="5">
        <f>AQ23-(SUMPRODUCT(Indexing!$G124:$G136,Indexing!AQ124:AQ136)+SUMPRODUCT(Indexing!$G138:$G150,Indexing!AQ138:AQ150))</f>
        <v>22932.666711228172</v>
      </c>
      <c r="AR24" s="5">
        <f>AR23-(SUMPRODUCT(Indexing!$G124:$G136,Indexing!AR124:AR136)+SUMPRODUCT(Indexing!$G138:$G150,Indexing!AR138:AR150))</f>
        <v>23155.90329790744</v>
      </c>
      <c r="AS24" s="5">
        <f>AS23-(SUMPRODUCT(Indexing!$G124:$G136,Indexing!AS124:AS136)+SUMPRODUCT(Indexing!$G138:$G150,Indexing!AS138:AS150))</f>
        <v>23381.312966952566</v>
      </c>
      <c r="AT24" s="5">
        <f>AT23-(SUMPRODUCT(Indexing!$G124:$G136,Indexing!AT124:AT136)+SUMPRODUCT(Indexing!$G138:$G150,Indexing!AT138:AT150))</f>
        <v>23609.143984641123</v>
      </c>
      <c r="AU24" s="5">
        <f>AU23-(SUMPRODUCT(Indexing!$G124:$G136,Indexing!AU124:AU136)+SUMPRODUCT(Indexing!$G138:$G150,Indexing!AU138:AU150))</f>
        <v>23839.195021910899</v>
      </c>
      <c r="AV24" s="5">
        <f>AV23-(SUMPRODUCT(Indexing!$G124:$G136,Indexing!AV124:AV136)+SUMPRODUCT(Indexing!$G138:$G150,Indexing!AV138:AV150))</f>
        <v>24071.487710965375</v>
      </c>
      <c r="AW24" s="5">
        <f>AW23-(SUMPRODUCT(Indexing!$G124:$G136,Indexing!AW124:AW136)+SUMPRODUCT(Indexing!$G138:$G150,Indexing!AW138:AW150))</f>
        <v>24306.043894795526</v>
      </c>
      <c r="AX24" s="5">
        <f>AX23-(SUMPRODUCT(Indexing!$G124:$G136,Indexing!AX124:AX136)+SUMPRODUCT(Indexing!$G138:$G150,Indexing!AX138:AX150))</f>
        <v>24543.416817728095</v>
      </c>
      <c r="AY24" s="5">
        <f>AY23-(SUMPRODUCT(Indexing!$G124:$G136,Indexing!AY124:AY136)+SUMPRODUCT(Indexing!$G138:$G150,Indexing!AY138:AY150))</f>
        <v>24783.107925585573</v>
      </c>
      <c r="AZ24" s="5">
        <f>AZ23-(SUMPRODUCT(Indexing!$G124:$G136,Indexing!AZ124:AZ136)+SUMPRODUCT(Indexing!$G138:$G150,Indexing!AZ138:AZ150))</f>
        <v>25025.139857771341</v>
      </c>
      <c r="BA24" s="5">
        <f>BA23-(SUMPRODUCT(Indexing!$G124:$G136,Indexing!BA124:BA136)+SUMPRODUCT(Indexing!$G138:$G150,Indexing!BA138:BA150))</f>
        <v>25269.535474785225</v>
      </c>
      <c r="BB24" s="5">
        <f>BB23-(SUMPRODUCT(Indexing!$G124:$G136,Indexing!BB124:BB136)+SUMPRODUCT(Indexing!$G138:$G150,Indexing!BB138:BB150))</f>
        <v>25516.686003667797</v>
      </c>
      <c r="BC24" s="5">
        <f>BC23-(SUMPRODUCT(Indexing!$G124:$G136,Indexing!BC124:BC136)+SUMPRODUCT(Indexing!$G138:$G150,Indexing!BC138:BC150))</f>
        <v>25766.253806266686</v>
      </c>
      <c r="BD24" s="5">
        <f>BD23-(SUMPRODUCT(Indexing!$G124:$G136,Indexing!BD124:BD136)+SUMPRODUCT(Indexing!$G138:$G150,Indexing!BD138:BD150))</f>
        <v>26018.262524903243</v>
      </c>
      <c r="BE24" s="5">
        <f>BE23-(SUMPRODUCT(Indexing!$G124:$G136,Indexing!BE124:BE136)+SUMPRODUCT(Indexing!$G138:$G150,Indexing!BE138:BE150))</f>
        <v>26272.736033134192</v>
      </c>
      <c r="BF24" s="5">
        <f>BF23-(SUMPRODUCT(Indexing!$G124:$G136,Indexing!BF124:BF136)+SUMPRODUCT(Indexing!$G138:$G150,Indexing!BF138:BF150))</f>
        <v>26530.463905463577</v>
      </c>
      <c r="BG24" s="5">
        <f>BG23-(SUMPRODUCT(Indexing!$G124:$G136,Indexing!BG124:BG136)+SUMPRODUCT(Indexing!$G138:$G150,Indexing!BG138:BG150))</f>
        <v>26790.720012998136</v>
      </c>
      <c r="BH24" s="5">
        <f>BH23-(SUMPRODUCT(Indexing!$G124:$G136,Indexing!BH124:BH136)+SUMPRODUCT(Indexing!$G138:$G150,Indexing!BH138:BH150))</f>
        <v>27053.529156987322</v>
      </c>
      <c r="BI24" s="5">
        <f>BI23-(SUMPRODUCT(Indexing!$G124:$G136,Indexing!BI124:BI136)+SUMPRODUCT(Indexing!$G138:$G150,Indexing!BI138:BI150))</f>
        <v>27318.916381973613</v>
      </c>
      <c r="BJ24" s="5">
        <f>BJ23-(SUMPRODUCT(Indexing!$G124:$G136,Indexing!BJ124:BJ136)+SUMPRODUCT(Indexing!$G138:$G150,Indexing!BJ138:BJ150))</f>
        <v>27587.636536995327</v>
      </c>
      <c r="BK24" s="5">
        <f>BK23-(SUMPRODUCT(Indexing!$G124:$G136,Indexing!BK124:BK136)+SUMPRODUCT(Indexing!$G138:$G150,Indexing!BK138:BK150))</f>
        <v>27858.999934549298</v>
      </c>
      <c r="BL24" s="5">
        <f>BL23-(SUMPRODUCT(Indexing!$G124:$G136,Indexing!BL124:BL136)+SUMPRODUCT(Indexing!$G138:$G150,Indexing!BL138:BL150))</f>
        <v>28133.032574661702</v>
      </c>
      <c r="BM24" s="5">
        <f>BM23-(SUMPRODUCT(Indexing!$G124:$G136,Indexing!BM124:BM136)+SUMPRODUCT(Indexing!$G138:$G150,Indexing!BM138:BM150))</f>
        <v>28409.760713105818</v>
      </c>
      <c r="BN24" s="5">
        <f>BN23-(SUMPRODUCT(Indexing!$G124:$G136,Indexing!BN124:BN136)+SUMPRODUCT(Indexing!$G138:$G150,Indexing!BN138:BN150))</f>
        <v>28689.762600731992</v>
      </c>
      <c r="BO24" s="5">
        <f>BO23-(SUMPRODUCT(Indexing!$G124:$G136,Indexing!BO124:BO136)+SUMPRODUCT(Indexing!$G138:$G150,Indexing!BO138:BO150))</f>
        <v>28972.524140502603</v>
      </c>
      <c r="BP24" s="5">
        <f>BP23-(SUMPRODUCT(Indexing!$G124:$G136,Indexing!BP124:BP136)+SUMPRODUCT(Indexing!$G138:$G150,Indexing!BP138:BP150))</f>
        <v>29258.072531091238</v>
      </c>
      <c r="BQ24" s="5">
        <f>BQ23-(SUMPRODUCT(Indexing!$G124:$G136,Indexing!BQ124:BQ136)+SUMPRODUCT(Indexing!$G138:$G150,Indexing!BQ138:BQ150))</f>
        <v>29546.43523923718</v>
      </c>
      <c r="BR24" s="5">
        <f>BR23-(SUMPRODUCT(Indexing!$G124:$G136,Indexing!BR124:BR136)+SUMPRODUCT(Indexing!$G138:$G150,Indexing!BR138:BR150))</f>
        <v>29837.640002387299</v>
      </c>
      <c r="BS24" s="5">
        <f>BS23-(SUMPRODUCT(Indexing!$G124:$G136,Indexing!BS124:BS136)+SUMPRODUCT(Indexing!$G138:$G150,Indexing!BS138:BS150))</f>
        <v>30131.714831364123</v>
      </c>
      <c r="BT24" s="5">
        <f>BT23-(SUMPRODUCT(Indexing!$G124:$G136,Indexing!BT124:BT136)+SUMPRODUCT(Indexing!$G138:$G150,Indexing!BT138:BT150))</f>
        <v>30428.688013060222</v>
      </c>
      <c r="BU24" s="5">
        <f>BU23-(SUMPRODUCT(Indexing!$G124:$G136,Indexing!BU124:BU136)+SUMPRODUCT(Indexing!$G138:$G150,Indexing!BU138:BU150))</f>
        <v>30728.588113159058</v>
      </c>
      <c r="BV24" s="5">
        <f>BV23-(SUMPRODUCT(Indexing!$G124:$G136,Indexing!BV124:BV136)+SUMPRODUCT(Indexing!$G138:$G150,Indexing!BV138:BV150))</f>
        <v>31031.443978882802</v>
      </c>
      <c r="BW24" s="5">
        <f>BW23-(SUMPRODUCT(Indexing!$G124:$G136,Indexing!BW124:BW136)+SUMPRODUCT(Indexing!$G138:$G150,Indexing!BW138:BW150))</f>
        <v>31337.284741766998</v>
      </c>
      <c r="BX24" s="5">
        <f>BX23-(SUMPRODUCT(Indexing!$G124:$G136,Indexing!BX124:BX136)+SUMPRODUCT(Indexing!$G138:$G150,Indexing!BX138:BX150))</f>
        <v>31646.139820462748</v>
      </c>
      <c r="BY24" s="5">
        <f>BY23-(SUMPRODUCT(Indexing!$G124:$G136,Indexing!BY124:BY136)+SUMPRODUCT(Indexing!$G138:$G150,Indexing!BY138:BY150))</f>
        <v>31958.03892356655</v>
      </c>
      <c r="BZ24" s="5">
        <f>BZ23-(SUMPRODUCT(Indexing!$G124:$G136,Indexing!BZ124:BZ136)+SUMPRODUCT(Indexing!$G138:$G150,Indexing!BZ138:BZ150))</f>
        <v>32273.012052477919</v>
      </c>
      <c r="CA24" s="5">
        <f>CA23-(SUMPRODUCT(Indexing!$G124:$G136,Indexing!CA124:CA136)+SUMPRODUCT(Indexing!$G138:$G150,Indexing!CA138:CA150))</f>
        <v>32591.08950428509</v>
      </c>
      <c r="CB24" s="5">
        <f>CB23-(SUMPRODUCT(Indexing!$G124:$G136,Indexing!CB124:CB136)+SUMPRODUCT(Indexing!$G138:$G150,Indexing!CB138:CB150))</f>
        <v>32912.301874679455</v>
      </c>
      <c r="CC24" s="5">
        <f>CC23-(SUMPRODUCT(Indexing!$G124:$G136,Indexing!CC124:CC136)+SUMPRODUCT(Indexing!$G138:$G150,Indexing!CC138:CC150))</f>
        <v>33236.680060898463</v>
      </c>
      <c r="CD24" s="5">
        <f>CD23-(SUMPRODUCT(Indexing!$G124:$G136,Indexing!CD124:CD136)+SUMPRODUCT(Indexing!$G138:$G150,Indexing!CD138:CD150))</f>
        <v>33564.255264697538</v>
      </c>
      <c r="CE24" s="5">
        <f>CE23-(SUMPRODUCT(Indexing!$G124:$G136,Indexing!CE124:CE136)+SUMPRODUCT(Indexing!$G138:$G150,Indexing!CE138:CE150))</f>
        <v>33895.05899535153</v>
      </c>
      <c r="CF24" s="5">
        <f>CF23-(SUMPRODUCT(Indexing!$G124:$G136,Indexing!CF124:CF136)+SUMPRODUCT(Indexing!$G138:$G150,Indexing!CF138:CF150))</f>
        <v>34229.123072685383</v>
      </c>
      <c r="CG24" s="5">
        <f>CG23-(SUMPRODUCT(Indexing!$G124:$G136,Indexing!CG124:CG136)+SUMPRODUCT(Indexing!$G138:$G150,Indexing!CG138:CG150))</f>
        <v>34566.479630135</v>
      </c>
      <c r="CH24" s="5">
        <f>CH23-(SUMPRODUCT(Indexing!$G124:$G136,Indexing!CH124:CH136)+SUMPRODUCT(Indexing!$G138:$G150,Indexing!CH138:CH150))</f>
        <v>34907.161117838084</v>
      </c>
      <c r="CI24" s="5">
        <f>CI23-(SUMPRODUCT(Indexing!$G124:$G136,Indexing!CI124:CI136)+SUMPRODUCT(Indexing!$G138:$G150,Indexing!CI138:CI150))</f>
        <v>35251.200305755541</v>
      </c>
      <c r="CJ24" s="5">
        <f>CJ23-(SUMPRODUCT(Indexing!$G124:$G136,Indexing!CJ124:CJ136)+SUMPRODUCT(Indexing!$G138:$G150,Indexing!CJ138:CJ150))</f>
        <v>35598.630286823522</v>
      </c>
      <c r="CK24" s="5">
        <f>CK23-(SUMPRODUCT(Indexing!$G124:$G136,Indexing!CK124:CK136)+SUMPRODUCT(Indexing!$G138:$G150,Indexing!CK138:CK150))</f>
        <v>35949.484480136685</v>
      </c>
      <c r="CL24" s="5">
        <f>CL23-(SUMPRODUCT(Indexing!$G124:$G136,Indexing!CL124:CL136)+SUMPRODUCT(Indexing!$G138:$G150,Indexing!CL138:CL150))</f>
        <v>36303.796634162805</v>
      </c>
      <c r="CM24" s="5">
        <f>CM23-(SUMPRODUCT(Indexing!$G124:$G136,Indexing!CM124:CM136)+SUMPRODUCT(Indexing!$G138:$G150,Indexing!CM138:CM150))</f>
        <v>36661.600829988834</v>
      </c>
      <c r="CN24" s="5">
        <f>CN23-(SUMPRODUCT(Indexing!$G124:$G136,Indexing!CN124:CN136)+SUMPRODUCT(Indexing!$G138:$G150,Indexing!CN138:CN150))</f>
        <v>37022.931484599336</v>
      </c>
      <c r="CO24" s="5">
        <f>CO23-(SUMPRODUCT(Indexing!$G124:$G136,Indexing!CO124:CO136)+SUMPRODUCT(Indexing!$G138:$G150,Indexing!CO138:CO150))</f>
        <v>37387.823354186985</v>
      </c>
      <c r="CP24" s="5">
        <f>CP23-(SUMPRODUCT(Indexing!$G124:$G136,Indexing!CP124:CP136)+SUMPRODUCT(Indexing!$G138:$G150,Indexing!CP138:CP150))</f>
        <v>37756.31153749564</v>
      </c>
      <c r="CQ24" s="5">
        <f>CQ23-(SUMPRODUCT(Indexing!$G124:$G136,Indexing!CQ124:CQ136)+SUMPRODUCT(Indexing!$G138:$G150,Indexing!CQ138:CQ150))</f>
        <v>38128.431479196675</v>
      </c>
      <c r="CR24" s="5">
        <f>CR23-(SUMPRODUCT(Indexing!$G124:$G136,Indexing!CR124:CR136)+SUMPRODUCT(Indexing!$G138:$G150,Indexing!CR138:CR150))</f>
        <v>38504.21897329815</v>
      </c>
      <c r="CS24" s="5">
        <f>CS23-(SUMPRODUCT(Indexing!$G124:$G136,Indexing!CS124:CS136)+SUMPRODUCT(Indexing!$G138:$G150,Indexing!CS138:CS150))</f>
        <v>38883.710166587989</v>
      </c>
      <c r="CT24" s="5">
        <f>CT23-(SUMPRODUCT(Indexing!$G124:$G136,Indexing!CT124:CT136)+SUMPRODUCT(Indexing!$G138:$G150,Indexing!CT138:CT150))</f>
        <v>39266.941562110849</v>
      </c>
      <c r="CU24" s="5">
        <f>CU23-(SUMPRODUCT(Indexing!$G124:$G136,Indexing!CU124:CU136)+SUMPRODUCT(Indexing!$G138:$G150,Indexing!CU138:CU150))</f>
        <v>39653.950022679346</v>
      </c>
      <c r="CV24" s="5">
        <f>CV23-(SUMPRODUCT(Indexing!$G124:$G136,Indexing!CV124:CV136)+SUMPRODUCT(Indexing!$G138:$G150,Indexing!CV138:CV150))</f>
        <v>40044.772774419806</v>
      </c>
      <c r="CW24" s="5">
        <f>CW23-(SUMPRODUCT(Indexing!$G124:$G136,Indexing!CW124:CW136)+SUMPRODUCT(Indexing!$G138:$G150,Indexing!CW138:CW150))</f>
        <v>40439.447410353197</v>
      </c>
      <c r="CX24" s="5">
        <f>CX23-(SUMPRODUCT(Indexing!$G124:$G136,Indexing!CX124:CX136)+SUMPRODUCT(Indexing!$G138:$G150,Indexing!CX138:CX150))</f>
        <v>40838.01189401091</v>
      </c>
      <c r="CY24" s="5">
        <f>CY23-(SUMPRODUCT(Indexing!$G124:$G136,Indexing!CY124:CY136)+SUMPRODUCT(Indexing!$G138:$G150,Indexing!CY138:CY150))</f>
        <v>41240.504563086724</v>
      </c>
      <c r="CZ24" s="5">
        <f>CZ23-(SUMPRODUCT(Indexing!$G124:$G136,Indexing!CZ124:CZ136)+SUMPRODUCT(Indexing!$G138:$G150,Indexing!CZ138:CZ150))</f>
        <v>41646.964133124362</v>
      </c>
      <c r="DA24" s="5">
        <f>DA23-(SUMPRODUCT(Indexing!$G124:$G136,Indexing!DA124:DA136)+SUMPRODUCT(Indexing!$G138:$G150,Indexing!DA138:DA150))</f>
        <v>42057.429701241403</v>
      </c>
      <c r="DB24" s="5">
        <f>DB23-(SUMPRODUCT(Indexing!$G124:$G136,Indexing!DB124:DB136)+SUMPRODUCT(Indexing!$G138:$G150,Indexing!DB138:DB150))</f>
        <v>42471.940749890287</v>
      </c>
      <c r="DC24" s="5">
        <f>DC23-(SUMPRODUCT(Indexing!$G124:$G136,Indexing!DC124:DC136)+SUMPRODUCT(Indexing!$G138:$G150,Indexing!DC138:DC150))</f>
        <v>42890.537150655844</v>
      </c>
      <c r="DD24" s="5">
        <f>DD23-(SUMPRODUCT(Indexing!$G124:$G136,Indexing!DD124:DD136)+SUMPRODUCT(Indexing!$G138:$G150,Indexing!DD138:DD150))</f>
        <v>43313.259168090648</v>
      </c>
      <c r="DE24" s="5">
        <f>DE23-(SUMPRODUCT(Indexing!$G124:$G136,Indexing!DE124:DE136)+SUMPRODUCT(Indexing!$G138:$G150,Indexing!DE138:DE150))</f>
        <v>43740.147463588102</v>
      </c>
      <c r="DF24" s="5">
        <f>DF23-(SUMPRODUCT(Indexing!$G124:$G136,Indexing!DF124:DF136)+SUMPRODUCT(Indexing!$G138:$G150,Indexing!DF138:DF150))</f>
        <v>44171.24309929341</v>
      </c>
      <c r="DG24" s="5">
        <f>DG23-(SUMPRODUCT(Indexing!$G124:$G136,Indexing!DG124:DG136)+SUMPRODUCT(Indexing!$G138:$G150,Indexing!DG138:DG150))</f>
        <v>44606.587542053574</v>
      </c>
      <c r="DH24" s="5">
        <f>DH23-(SUMPRODUCT(Indexing!$G124:$G136,Indexing!DH124:DH136)+SUMPRODUCT(Indexing!$G138:$G150,Indexing!DH138:DH150))</f>
        <v>45046.222667405964</v>
      </c>
      <c r="DI24" s="5">
        <f>DI23-(SUMPRODUCT(Indexing!$G124:$G136,Indexing!DI124:DI136)+SUMPRODUCT(Indexing!$G138:$G150,Indexing!DI138:DI150))</f>
        <v>0</v>
      </c>
      <c r="DJ24" s="5">
        <f>DJ23-(SUMPRODUCT(Indexing!$G124:$G136,Indexing!DJ124:DJ136)+SUMPRODUCT(Indexing!$G138:$G150,Indexing!DJ138:DJ150))</f>
        <v>0</v>
      </c>
    </row>
    <row r="25" spans="1:114">
      <c r="B25" s="12" t="s">
        <v>124</v>
      </c>
      <c r="H25" s="7" t="s">
        <v>0</v>
      </c>
      <c r="I25" s="152"/>
      <c r="J25" s="5">
        <f>SUM(Indexing!J154:J172)</f>
        <v>31582.469055914804</v>
      </c>
      <c r="K25" s="5">
        <f>SUM(Indexing!K154:K172)</f>
        <v>31918.47525337011</v>
      </c>
      <c r="L25" s="5">
        <f>SUM(Indexing!L154:L172)</f>
        <v>32258.056224049404</v>
      </c>
      <c r="M25" s="5">
        <f>SUM(Indexing!M154:M172)</f>
        <v>32601.250000000004</v>
      </c>
      <c r="N25" s="5">
        <f>SUM(Indexing!N154:N172)</f>
        <v>32919.317290170831</v>
      </c>
      <c r="O25" s="5">
        <f>SUM(Indexing!O154:O172)</f>
        <v>33240.487737462208</v>
      </c>
      <c r="P25" s="5">
        <f>SUM(Indexing!P154:P172)</f>
        <v>33564.791617178817</v>
      </c>
      <c r="Q25" s="5">
        <f>SUM(Indexing!Q154:Q172)</f>
        <v>33892.259500000015</v>
      </c>
      <c r="R25" s="5">
        <f>SUM(Indexing!R154:R172)</f>
        <v>34224.568101994308</v>
      </c>
      <c r="S25" s="5">
        <f>SUM(Indexing!S154:S172)</f>
        <v>34560.134940783326</v>
      </c>
      <c r="T25" s="5">
        <f>SUM(Indexing!T154:T172)</f>
        <v>34898.991962897941</v>
      </c>
      <c r="U25" s="5">
        <f>SUM(Indexing!U154:U172)</f>
        <v>35241.171428100031</v>
      </c>
      <c r="V25" s="5">
        <f>SUM(Indexing!V154:V172)</f>
        <v>35587.732605065074</v>
      </c>
      <c r="W25" s="5">
        <f>SUM(Indexing!W154:W172)</f>
        <v>35937.701859699278</v>
      </c>
      <c r="X25" s="5">
        <f>SUM(Indexing!X154:X172)</f>
        <v>36291.112706989828</v>
      </c>
      <c r="Y25" s="5">
        <f>SUM(Indexing!Y154:Y172)</f>
        <v>36647.998991509783</v>
      </c>
      <c r="Z25" s="5">
        <f>SUM(Indexing!Z154:Z172)</f>
        <v>37007.950035980793</v>
      </c>
      <c r="AA25" s="5">
        <f>SUM(Indexing!AA154:AA172)</f>
        <v>37371.436464592305</v>
      </c>
      <c r="AB25" s="5">
        <f>SUM(Indexing!AB154:AB172)</f>
        <v>37738.493001346957</v>
      </c>
      <c r="AC25" s="5">
        <f>SUM(Indexing!AC154:AC172)</f>
        <v>38109.154711301264</v>
      </c>
      <c r="AD25" s="5">
        <f>SUM(Indexing!AD154:AD172)</f>
        <v>38482.34671736585</v>
      </c>
      <c r="AE25" s="5">
        <f>SUM(Indexing!AE154:AE172)</f>
        <v>38859.19328555456</v>
      </c>
      <c r="AF25" s="5">
        <f>SUM(Indexing!AF154:AF172)</f>
        <v>39239.730203944593</v>
      </c>
      <c r="AG25" s="5">
        <f>SUM(Indexing!AG154:AG172)</f>
        <v>39623.993611075486</v>
      </c>
      <c r="AH25" s="5">
        <f>SUM(Indexing!AH154:AH172)</f>
        <v>40010.86547901119</v>
      </c>
      <c r="AI25" s="5">
        <f>SUM(Indexing!AI154:AI172)</f>
        <v>40401.514599781862</v>
      </c>
      <c r="AJ25" s="5">
        <f>SUM(Indexing!AJ154:AJ172)</f>
        <v>40795.977852882141</v>
      </c>
      <c r="AK25" s="5">
        <f>SUM(Indexing!AK154:AK172)</f>
        <v>41194.292477882394</v>
      </c>
      <c r="AL25" s="5">
        <f>SUM(Indexing!AL154:AL172)</f>
        <v>41595.695837542371</v>
      </c>
      <c r="AM25" s="5">
        <f>SUM(Indexing!AM154:AM172)</f>
        <v>42001.010531696877</v>
      </c>
      <c r="AN25" s="5">
        <f>SUM(Indexing!AN154:AN172)</f>
        <v>42410.2746729754</v>
      </c>
      <c r="AO25" s="5">
        <f>SUM(Indexing!AO154:AO172)</f>
        <v>42823.526745382638</v>
      </c>
      <c r="AP25" s="5">
        <f>SUM(Indexing!AP154:AP172)</f>
        <v>43240.389644956675</v>
      </c>
      <c r="AQ25" s="5">
        <f>SUM(Indexing!AQ154:AQ172)</f>
        <v>43661.310469934069</v>
      </c>
      <c r="AR25" s="5">
        <f>SUM(Indexing!AR154:AR172)</f>
        <v>44086.328721931757</v>
      </c>
      <c r="AS25" s="5">
        <f>SUM(Indexing!AS154:AS172)</f>
        <v>44515.484287092688</v>
      </c>
      <c r="AT25" s="5">
        <f>SUM(Indexing!AT154:AT172)</f>
        <v>44949.24983748595</v>
      </c>
      <c r="AU25" s="5">
        <f>SUM(Indexing!AU154:AU172)</f>
        <v>45387.242064410348</v>
      </c>
      <c r="AV25" s="5">
        <f>SUM(Indexing!AV154:AV172)</f>
        <v>45829.502153235437</v>
      </c>
      <c r="AW25" s="5">
        <f>SUM(Indexing!AW154:AW172)</f>
        <v>46276.071690647193</v>
      </c>
      <c r="AX25" s="5">
        <f>SUM(Indexing!AX154:AX172)</f>
        <v>46728.003993846796</v>
      </c>
      <c r="AY25" s="5">
        <f>SUM(Indexing!AY154:AY172)</f>
        <v>47184.349869746358</v>
      </c>
      <c r="AZ25" s="5">
        <f>SUM(Indexing!AZ154:AZ172)</f>
        <v>47645.152421314713</v>
      </c>
      <c r="BA25" s="5">
        <f>SUM(Indexing!BA154:BA172)</f>
        <v>48110.455172464455</v>
      </c>
      <c r="BB25" s="5">
        <f>SUM(Indexing!BB154:BB172)</f>
        <v>48581.002977053911</v>
      </c>
      <c r="BC25" s="5">
        <f>SUM(Indexing!BC154:BC172)</f>
        <v>49056.153008656409</v>
      </c>
      <c r="BD25" s="5">
        <f>SUM(Indexing!BD154:BD172)</f>
        <v>49535.95027968783</v>
      </c>
      <c r="BE25" s="5">
        <f>SUM(Indexing!BE154:BE172)</f>
        <v>50020.440242811281</v>
      </c>
      <c r="BF25" s="5">
        <f>SUM(Indexing!BF154:BF172)</f>
        <v>50511.126162256442</v>
      </c>
      <c r="BG25" s="5">
        <f>SUM(Indexing!BG154:BG172)</f>
        <v>51006.625567356125</v>
      </c>
      <c r="BH25" s="5">
        <f>SUM(Indexing!BH154:BH172)</f>
        <v>51506.985676999691</v>
      </c>
      <c r="BI25" s="5">
        <f>SUM(Indexing!BI154:BI172)</f>
        <v>52012.254173280053</v>
      </c>
      <c r="BJ25" s="5">
        <f>SUM(Indexing!BJ154:BJ172)</f>
        <v>52523.86820690606</v>
      </c>
      <c r="BK25" s="5">
        <f>SUM(Indexing!BK154:BK172)</f>
        <v>53040.514687665229</v>
      </c>
      <c r="BL25" s="5">
        <f>SUM(Indexing!BL154:BL172)</f>
        <v>53562.24311678794</v>
      </c>
      <c r="BM25" s="5">
        <f>SUM(Indexing!BM154:BM172)</f>
        <v>54089.10348241913</v>
      </c>
      <c r="BN25" s="5">
        <f>SUM(Indexing!BN154:BN172)</f>
        <v>54622.196711469063</v>
      </c>
      <c r="BO25" s="5">
        <f>SUM(Indexing!BO154:BO172)</f>
        <v>55160.544018929642</v>
      </c>
      <c r="BP25" s="5">
        <f>SUM(Indexing!BP154:BP172)</f>
        <v>55704.197188125901</v>
      </c>
      <c r="BQ25" s="5">
        <f>SUM(Indexing!BQ154:BQ172)</f>
        <v>56253.208512750716</v>
      </c>
      <c r="BR25" s="5">
        <f>SUM(Indexing!BR154:BR172)</f>
        <v>56807.630801894928</v>
      </c>
      <c r="BS25" s="5">
        <f>SUM(Indexing!BS154:BS172)</f>
        <v>57367.517385127008</v>
      </c>
      <c r="BT25" s="5">
        <f>SUM(Indexing!BT154:BT172)</f>
        <v>57932.922117622817</v>
      </c>
      <c r="BU25" s="5">
        <f>SUM(Indexing!BU154:BU172)</f>
        <v>58503.899385345874</v>
      </c>
      <c r="BV25" s="5">
        <f>SUM(Indexing!BV154:BV172)</f>
        <v>59080.504110278751</v>
      </c>
      <c r="BW25" s="5">
        <f>SUM(Indexing!BW154:BW172)</f>
        <v>59662.791755705948</v>
      </c>
      <c r="BX25" s="5">
        <f>SUM(Indexing!BX154:BX172)</f>
        <v>60250.818331548908</v>
      </c>
      <c r="BY25" s="5">
        <f>SUM(Indexing!BY154:BY172)</f>
        <v>60844.640399753567</v>
      </c>
      <c r="BZ25" s="5">
        <f>SUM(Indexing!BZ154:BZ172)</f>
        <v>61444.315079731008</v>
      </c>
      <c r="CA25" s="5">
        <f>SUM(Indexing!CA154:CA172)</f>
        <v>62049.90005385175</v>
      </c>
      <c r="CB25" s="5">
        <f>SUM(Indexing!CB154:CB172)</f>
        <v>62661.453572994185</v>
      </c>
      <c r="CC25" s="5">
        <f>SUM(Indexing!CC154:CC172)</f>
        <v>63279.034462147712</v>
      </c>
      <c r="CD25" s="5">
        <f>SUM(Indexing!CD154:CD172)</f>
        <v>63902.702126071032</v>
      </c>
      <c r="CE25" s="5">
        <f>SUM(Indexing!CE154:CE172)</f>
        <v>64532.516555006339</v>
      </c>
      <c r="CF25" s="5">
        <f>SUM(Indexing!CF154:CF172)</f>
        <v>65168.538330449664</v>
      </c>
      <c r="CG25" s="5">
        <f>SUM(Indexing!CG154:CG172)</f>
        <v>65810.828630978227</v>
      </c>
      <c r="CH25" s="5">
        <f>SUM(Indexing!CH154:CH172)</f>
        <v>66459.449238135145</v>
      </c>
      <c r="CI25" s="5">
        <f>SUM(Indexing!CI154:CI172)</f>
        <v>67114.462542372145</v>
      </c>
      <c r="CJ25" s="5">
        <f>SUM(Indexing!CJ154:CJ172)</f>
        <v>67775.931549050962</v>
      </c>
      <c r="CK25" s="5">
        <f>SUM(Indexing!CK154:CK172)</f>
        <v>68443.919884503659</v>
      </c>
      <c r="CL25" s="5">
        <f>SUM(Indexing!CL154:CL172)</f>
        <v>69118.491802152916</v>
      </c>
      <c r="CM25" s="5">
        <f>SUM(Indexing!CM154:CM172)</f>
        <v>69799.712188692443</v>
      </c>
      <c r="CN25" s="5">
        <f>SUM(Indexing!CN154:CN172)</f>
        <v>70487.646570328478</v>
      </c>
      <c r="CO25" s="5">
        <f>SUM(Indexing!CO154:CO172)</f>
        <v>71182.361119082649</v>
      </c>
      <c r="CP25" s="5">
        <f>SUM(Indexing!CP154:CP172)</f>
        <v>71883.922659157048</v>
      </c>
      <c r="CQ25" s="5">
        <f>SUM(Indexing!CQ154:CQ172)</f>
        <v>72592.398673362026</v>
      </c>
      <c r="CR25" s="5">
        <f>SUM(Indexing!CR154:CR172)</f>
        <v>73307.857309607338</v>
      </c>
      <c r="CS25" s="5">
        <f>SUM(Indexing!CS154:CS172)</f>
        <v>74030.36738745714</v>
      </c>
      <c r="CT25" s="5">
        <f>SUM(Indexing!CT154:CT172)</f>
        <v>74759.998404749917</v>
      </c>
      <c r="CU25" s="5">
        <f>SUM(Indexing!CU154:CU172)</f>
        <v>75496.82054428324</v>
      </c>
      <c r="CV25" s="5">
        <f>SUM(Indexing!CV154:CV172)</f>
        <v>76240.904680564723</v>
      </c>
      <c r="CW25" s="5">
        <f>SUM(Indexing!CW154:CW172)</f>
        <v>76992.322386629312</v>
      </c>
      <c r="CX25" s="5">
        <f>SUM(Indexing!CX154:CX172)</f>
        <v>77751.145940923976</v>
      </c>
      <c r="CY25" s="5">
        <f>SUM(Indexing!CY154:CY172)</f>
        <v>78517.448334260029</v>
      </c>
      <c r="CZ25" s="5">
        <f>SUM(Indexing!CZ154:CZ172)</f>
        <v>79291.303276834107</v>
      </c>
      <c r="DA25" s="5">
        <f>SUM(Indexing!DA154:DA172)</f>
        <v>80072.785205318345</v>
      </c>
      <c r="DB25" s="5">
        <f>SUM(Indexing!DB154:DB172)</f>
        <v>80861.969290020337</v>
      </c>
      <c r="DC25" s="5">
        <f>SUM(Indexing!DC154:DC172)</f>
        <v>81658.931442113782</v>
      </c>
      <c r="DD25" s="5">
        <f>SUM(Indexing!DD154:DD172)</f>
        <v>82463.748320940271</v>
      </c>
      <c r="DE25" s="5">
        <f>SUM(Indexing!DE154:DE172)</f>
        <v>83276.497341383161</v>
      </c>
      <c r="DF25" s="5">
        <f>SUM(Indexing!DF154:DF172)</f>
        <v>84097.256681314087</v>
      </c>
      <c r="DG25" s="5">
        <f>SUM(Indexing!DG154:DG172)</f>
        <v>84926.105289112762</v>
      </c>
      <c r="DH25" s="5">
        <f>SUM(Indexing!DH154:DH172)</f>
        <v>85763.122891261082</v>
      </c>
      <c r="DI25" s="5">
        <f>SUM(Indexing!DI154:DI172)</f>
        <v>0</v>
      </c>
      <c r="DJ25" s="5">
        <f>SUM(Indexing!DJ154:DJ172)</f>
        <v>0</v>
      </c>
    </row>
    <row r="26" spans="1:114">
      <c r="B26" s="17" t="s">
        <v>129</v>
      </c>
      <c r="H26" s="7" t="s">
        <v>0</v>
      </c>
      <c r="I26" s="152"/>
      <c r="J26" s="5">
        <f>J25-(SUMPRODUCT(Indexing!$G154:$G162,Indexing!J154:J162)+SUMPRODUCT(Indexing!$G164:$G172,Indexing!J164:J172))</f>
        <v>25265.975244731842</v>
      </c>
      <c r="K26" s="5">
        <f>K25-(SUMPRODUCT(Indexing!$G154:$G162,Indexing!K154:K162)+SUMPRODUCT(Indexing!$G164:$G172,Indexing!K164:K172))</f>
        <v>25534.780202696089</v>
      </c>
      <c r="L26" s="5">
        <f>L25-(SUMPRODUCT(Indexing!$G154:$G162,Indexing!L154:L162)+SUMPRODUCT(Indexing!$G164:$G172,Indexing!L164:L172))</f>
        <v>25806.444979239524</v>
      </c>
      <c r="M26" s="5">
        <f>M25-(SUMPRODUCT(Indexing!$G154:$G162,Indexing!M154:M162)+SUMPRODUCT(Indexing!$G164:$G172,Indexing!M164:M172))</f>
        <v>26081.000000000004</v>
      </c>
      <c r="N26" s="5">
        <f>N25-(SUMPRODUCT(Indexing!$G154:$G162,Indexing!N154:N162)+SUMPRODUCT(Indexing!$G164:$G172,Indexing!N164:N172))</f>
        <v>26335.453832136664</v>
      </c>
      <c r="O26" s="5">
        <f>O25-(SUMPRODUCT(Indexing!$G154:$G162,Indexing!O154:O162)+SUMPRODUCT(Indexing!$G164:$G172,Indexing!O164:O172))</f>
        <v>26592.390189969767</v>
      </c>
      <c r="P26" s="5">
        <f>P25-(SUMPRODUCT(Indexing!$G154:$G162,Indexing!P154:P162)+SUMPRODUCT(Indexing!$G164:$G172,Indexing!P164:P172))</f>
        <v>26851.833293743053</v>
      </c>
      <c r="Q26" s="5">
        <f>Q25-(SUMPRODUCT(Indexing!$G154:$G162,Indexing!Q154:Q162)+SUMPRODUCT(Indexing!$G164:$G172,Indexing!Q164:Q172))</f>
        <v>27113.807600000011</v>
      </c>
      <c r="R26" s="5">
        <f>R25-(SUMPRODUCT(Indexing!$G154:$G162,Indexing!R154:R162)+SUMPRODUCT(Indexing!$G164:$G172,Indexing!R164:R172))</f>
        <v>27379.654481595448</v>
      </c>
      <c r="S26" s="5">
        <f>S25-(SUMPRODUCT(Indexing!$G154:$G162,Indexing!S154:S162)+SUMPRODUCT(Indexing!$G164:$G172,Indexing!S164:S172))</f>
        <v>27648.107952626662</v>
      </c>
      <c r="T26" s="5">
        <f>T25-(SUMPRODUCT(Indexing!$G154:$G162,Indexing!T154:T162)+SUMPRODUCT(Indexing!$G164:$G172,Indexing!T164:T172))</f>
        <v>27919.193570318352</v>
      </c>
      <c r="U26" s="5">
        <f>U25-(SUMPRODUCT(Indexing!$G154:$G162,Indexing!U154:U162)+SUMPRODUCT(Indexing!$G164:$G172,Indexing!U164:U172))</f>
        <v>28192.937142480027</v>
      </c>
      <c r="V26" s="5">
        <f>V25-(SUMPRODUCT(Indexing!$G154:$G162,Indexing!V154:V162)+SUMPRODUCT(Indexing!$G164:$G172,Indexing!V164:V172))</f>
        <v>28470.18608405206</v>
      </c>
      <c r="W26" s="5">
        <f>W25-(SUMPRODUCT(Indexing!$G154:$G162,Indexing!W154:W162)+SUMPRODUCT(Indexing!$G164:$G172,Indexing!W164:W172))</f>
        <v>28750.161487759422</v>
      </c>
      <c r="X26" s="5">
        <f>X25-(SUMPRODUCT(Indexing!$G154:$G162,Indexing!X154:X162)+SUMPRODUCT(Indexing!$G164:$G172,Indexing!X164:X172))</f>
        <v>29032.890165591863</v>
      </c>
      <c r="Y26" s="5">
        <f>Y25-(SUMPRODUCT(Indexing!$G154:$G162,Indexing!Y154:Y162)+SUMPRODUCT(Indexing!$G164:$G172,Indexing!Y164:Y172))</f>
        <v>29318.399193207828</v>
      </c>
      <c r="Z26" s="5">
        <f>Z25-(SUMPRODUCT(Indexing!$G154:$G162,Indexing!Z154:Z162)+SUMPRODUCT(Indexing!$G164:$G172,Indexing!Z164:Z172))</f>
        <v>29606.360028784635</v>
      </c>
      <c r="AA26" s="5">
        <f>AA25-(SUMPRODUCT(Indexing!$G154:$G162,Indexing!AA154:AA162)+SUMPRODUCT(Indexing!$G164:$G172,Indexing!AA164:AA172))</f>
        <v>29897.149171673846</v>
      </c>
      <c r="AB26" s="5">
        <f>AB25-(SUMPRODUCT(Indexing!$G154:$G162,Indexing!AB154:AB162)+SUMPRODUCT(Indexing!$G164:$G172,Indexing!AB164:AB172))</f>
        <v>30190.794401077565</v>
      </c>
      <c r="AC26" s="5">
        <f>AC25-(SUMPRODUCT(Indexing!$G154:$G162,Indexing!AC154:AC162)+SUMPRODUCT(Indexing!$G164:$G172,Indexing!AC164:AC172))</f>
        <v>30487.32376904101</v>
      </c>
      <c r="AD26" s="5">
        <f>AD25-(SUMPRODUCT(Indexing!$G154:$G162,Indexing!AD154:AD162)+SUMPRODUCT(Indexing!$G164:$G172,Indexing!AD164:AD172))</f>
        <v>30785.877373892679</v>
      </c>
      <c r="AE26" s="5">
        <f>AE25-(SUMPRODUCT(Indexing!$G154:$G162,Indexing!AE154:AE162)+SUMPRODUCT(Indexing!$G164:$G172,Indexing!AE164:AE172))</f>
        <v>31087.354628443649</v>
      </c>
      <c r="AF26" s="5">
        <f>AF25-(SUMPRODUCT(Indexing!$G154:$G162,Indexing!AF154:AF162)+SUMPRODUCT(Indexing!$G164:$G172,Indexing!AF164:AF172))</f>
        <v>31391.784163155673</v>
      </c>
      <c r="AG26" s="5">
        <f>AG25-(SUMPRODUCT(Indexing!$G154:$G162,Indexing!AG154:AG162)+SUMPRODUCT(Indexing!$G164:$G172,Indexing!AG164:AG172))</f>
        <v>31699.194888860387</v>
      </c>
      <c r="AH26" s="5">
        <f>AH25-(SUMPRODUCT(Indexing!$G154:$G162,Indexing!AH154:AH162)+SUMPRODUCT(Indexing!$G164:$G172,Indexing!AH164:AH172))</f>
        <v>32008.692383208952</v>
      </c>
      <c r="AI26" s="5">
        <f>AI25-(SUMPRODUCT(Indexing!$G154:$G162,Indexing!AI154:AI162)+SUMPRODUCT(Indexing!$G164:$G172,Indexing!AI164:AI172))</f>
        <v>32321.21167982549</v>
      </c>
      <c r="AJ26" s="5">
        <f>AJ25-(SUMPRODUCT(Indexing!$G154:$G162,Indexing!AJ154:AJ162)+SUMPRODUCT(Indexing!$G164:$G172,Indexing!AJ164:AJ172))</f>
        <v>32636.782282305714</v>
      </c>
      <c r="AK26" s="5">
        <f>AK25-(SUMPRODUCT(Indexing!$G154:$G162,Indexing!AK154:AK162)+SUMPRODUCT(Indexing!$G164:$G172,Indexing!AK164:AK172))</f>
        <v>32955.433982305913</v>
      </c>
      <c r="AL26" s="5">
        <f>AL25-(SUMPRODUCT(Indexing!$G154:$G162,Indexing!AL154:AL162)+SUMPRODUCT(Indexing!$G164:$G172,Indexing!AL164:AL172))</f>
        <v>33276.556670033897</v>
      </c>
      <c r="AM26" s="5">
        <f>AM25-(SUMPRODUCT(Indexing!$G154:$G162,Indexing!AM154:AM162)+SUMPRODUCT(Indexing!$G164:$G172,Indexing!AM164:AM172))</f>
        <v>33600.8084253575</v>
      </c>
      <c r="AN26" s="5">
        <f>AN25-(SUMPRODUCT(Indexing!$G154:$G162,Indexing!AN154:AN162)+SUMPRODUCT(Indexing!$G164:$G172,Indexing!AN164:AN172))</f>
        <v>33928.219738380321</v>
      </c>
      <c r="AO26" s="5">
        <f>AO25-(SUMPRODUCT(Indexing!$G154:$G162,Indexing!AO154:AO162)+SUMPRODUCT(Indexing!$G164:$G172,Indexing!AO164:AO172))</f>
        <v>34258.821396306113</v>
      </c>
      <c r="AP26" s="5">
        <f>AP25-(SUMPRODUCT(Indexing!$G154:$G162,Indexing!AP154:AP162)+SUMPRODUCT(Indexing!$G164:$G172,Indexing!AP164:AP172))</f>
        <v>34592.311715965341</v>
      </c>
      <c r="AQ26" s="5">
        <f>AQ25-(SUMPRODUCT(Indexing!$G154:$G162,Indexing!AQ154:AQ162)+SUMPRODUCT(Indexing!$G164:$G172,Indexing!AQ164:AQ172))</f>
        <v>34929.048375947255</v>
      </c>
      <c r="AR26" s="5">
        <f>AR25-(SUMPRODUCT(Indexing!$G154:$G162,Indexing!AR154:AR162)+SUMPRODUCT(Indexing!$G164:$G172,Indexing!AR164:AR172))</f>
        <v>35269.062977545407</v>
      </c>
      <c r="AS26" s="5">
        <f>AS25-(SUMPRODUCT(Indexing!$G154:$G162,Indexing!AS154:AS162)+SUMPRODUCT(Indexing!$G164:$G172,Indexing!AS164:AS172))</f>
        <v>35612.387429674149</v>
      </c>
      <c r="AT26" s="5">
        <f>AT25-(SUMPRODUCT(Indexing!$G154:$G162,Indexing!AT154:AT162)+SUMPRODUCT(Indexing!$G164:$G172,Indexing!AT164:AT172))</f>
        <v>35959.39986998876</v>
      </c>
      <c r="AU26" s="5">
        <f>AU25-(SUMPRODUCT(Indexing!$G154:$G162,Indexing!AU154:AU162)+SUMPRODUCT(Indexing!$G164:$G172,Indexing!AU164:AU172))</f>
        <v>36309.793651528278</v>
      </c>
      <c r="AV26" s="5">
        <f>AV25-(SUMPRODUCT(Indexing!$G154:$G162,Indexing!AV154:AV162)+SUMPRODUCT(Indexing!$G164:$G172,Indexing!AV164:AV172))</f>
        <v>36663.601722588348</v>
      </c>
      <c r="AW26" s="5">
        <f>AW25-(SUMPRODUCT(Indexing!$G154:$G162,Indexing!AW154:AW162)+SUMPRODUCT(Indexing!$G164:$G172,Indexing!AW164:AW172))</f>
        <v>37020.857352517756</v>
      </c>
      <c r="AX26" s="5">
        <f>AX25-(SUMPRODUCT(Indexing!$G154:$G162,Indexing!AX154:AX162)+SUMPRODUCT(Indexing!$G164:$G172,Indexing!AX164:AX172))</f>
        <v>37382.403195077437</v>
      </c>
      <c r="AY26" s="5">
        <f>AY25-(SUMPRODUCT(Indexing!$G154:$G162,Indexing!AY154:AY162)+SUMPRODUCT(Indexing!$G164:$G172,Indexing!AY164:AY172))</f>
        <v>37747.479895797085</v>
      </c>
      <c r="AZ26" s="5">
        <f>AZ25-(SUMPRODUCT(Indexing!$G154:$G162,Indexing!AZ154:AZ162)+SUMPRODUCT(Indexing!$G164:$G172,Indexing!AZ164:AZ172))</f>
        <v>38116.121937051772</v>
      </c>
      <c r="BA26" s="5">
        <f>BA25-(SUMPRODUCT(Indexing!$G154:$G162,Indexing!BA154:BA162)+SUMPRODUCT(Indexing!$G164:$G172,Indexing!BA164:BA172))</f>
        <v>38488.364137971563</v>
      </c>
      <c r="BB26" s="5">
        <f>BB25-(SUMPRODUCT(Indexing!$G154:$G162,Indexing!BB154:BB162)+SUMPRODUCT(Indexing!$G164:$G172,Indexing!BB164:BB172))</f>
        <v>38864.802381643131</v>
      </c>
      <c r="BC26" s="5">
        <f>BC25-(SUMPRODUCT(Indexing!$G154:$G162,Indexing!BC154:BC162)+SUMPRODUCT(Indexing!$G164:$G172,Indexing!BC164:BC172))</f>
        <v>39244.922406925129</v>
      </c>
      <c r="BD26" s="5">
        <f>BD25-(SUMPRODUCT(Indexing!$G154:$G162,Indexing!BD154:BD162)+SUMPRODUCT(Indexing!$G164:$G172,Indexing!BD164:BD172))</f>
        <v>39628.760223750265</v>
      </c>
      <c r="BE26" s="5">
        <f>BE25-(SUMPRODUCT(Indexing!$G154:$G162,Indexing!BE154:BE162)+SUMPRODUCT(Indexing!$G164:$G172,Indexing!BE164:BE172))</f>
        <v>40016.352194249026</v>
      </c>
      <c r="BF26" s="5">
        <f>BF25-(SUMPRODUCT(Indexing!$G154:$G162,Indexing!BF154:BF162)+SUMPRODUCT(Indexing!$G164:$G172,Indexing!BF164:BF172))</f>
        <v>40408.900929805153</v>
      </c>
      <c r="BG26" s="5">
        <f>BG25-(SUMPRODUCT(Indexing!$G154:$G162,Indexing!BG154:BG162)+SUMPRODUCT(Indexing!$G164:$G172,Indexing!BG164:BG172))</f>
        <v>40805.300453884898</v>
      </c>
      <c r="BH26" s="5">
        <f>BH25-(SUMPRODUCT(Indexing!$G154:$G162,Indexing!BH154:BH162)+SUMPRODUCT(Indexing!$G164:$G172,Indexing!BH164:BH172))</f>
        <v>41205.588541599755</v>
      </c>
      <c r="BI26" s="5">
        <f>BI25-(SUMPRODUCT(Indexing!$G154:$G162,Indexing!BI154:BI162)+SUMPRODUCT(Indexing!$G164:$G172,Indexing!BI164:BI172))</f>
        <v>41609.803338624042</v>
      </c>
      <c r="BJ26" s="5">
        <f>BJ25-(SUMPRODUCT(Indexing!$G154:$G162,Indexing!BJ154:BJ162)+SUMPRODUCT(Indexing!$G164:$G172,Indexing!BJ164:BJ172))</f>
        <v>42019.094565524851</v>
      </c>
      <c r="BK26" s="5">
        <f>BK25-(SUMPRODUCT(Indexing!$G154:$G162,Indexing!BK154:BK162)+SUMPRODUCT(Indexing!$G164:$G172,Indexing!BK164:BK172))</f>
        <v>42432.411750132182</v>
      </c>
      <c r="BL26" s="5">
        <f>BL25-(SUMPRODUCT(Indexing!$G154:$G162,Indexing!BL154:BL162)+SUMPRODUCT(Indexing!$G164:$G172,Indexing!BL164:BL172))</f>
        <v>42849.794493430352</v>
      </c>
      <c r="BM26" s="5">
        <f>BM25-(SUMPRODUCT(Indexing!$G154:$G162,Indexing!BM154:BM162)+SUMPRODUCT(Indexing!$G164:$G172,Indexing!BM164:BM172))</f>
        <v>43271.282785935306</v>
      </c>
      <c r="BN26" s="5">
        <f>BN25-(SUMPRODUCT(Indexing!$G154:$G162,Indexing!BN154:BN162)+SUMPRODUCT(Indexing!$G164:$G172,Indexing!BN164:BN172))</f>
        <v>43697.757369175248</v>
      </c>
      <c r="BO26" s="5">
        <f>BO25-(SUMPRODUCT(Indexing!$G154:$G162,Indexing!BO154:BO162)+SUMPRODUCT(Indexing!$G164:$G172,Indexing!BO164:BO172))</f>
        <v>44128.435215143712</v>
      </c>
      <c r="BP26" s="5">
        <f>BP25-(SUMPRODUCT(Indexing!$G154:$G162,Indexing!BP154:BP162)+SUMPRODUCT(Indexing!$G164:$G172,Indexing!BP164:BP172))</f>
        <v>44563.35775050072</v>
      </c>
      <c r="BQ26" s="5">
        <f>BQ25-(SUMPRODUCT(Indexing!$G154:$G162,Indexing!BQ154:BQ162)+SUMPRODUCT(Indexing!$G164:$G172,Indexing!BQ164:BQ172))</f>
        <v>45002.566810200573</v>
      </c>
      <c r="BR26" s="5">
        <f>BR25-(SUMPRODUCT(Indexing!$G154:$G162,Indexing!BR154:BR162)+SUMPRODUCT(Indexing!$G164:$G172,Indexing!BR164:BR172))</f>
        <v>45446.104641515944</v>
      </c>
      <c r="BS26" s="5">
        <f>BS25-(SUMPRODUCT(Indexing!$G154:$G162,Indexing!BS154:BS162)+SUMPRODUCT(Indexing!$G164:$G172,Indexing!BS164:BS172))</f>
        <v>45894.01390810161</v>
      </c>
      <c r="BT26" s="5">
        <f>BT25-(SUMPRODUCT(Indexing!$G154:$G162,Indexing!BT154:BT162)+SUMPRODUCT(Indexing!$G164:$G172,Indexing!BT164:BT172))</f>
        <v>46346.337694098256</v>
      </c>
      <c r="BU26" s="5">
        <f>BU25-(SUMPRODUCT(Indexing!$G154:$G162,Indexing!BU154:BU162)+SUMPRODUCT(Indexing!$G164:$G172,Indexing!BU164:BU172))</f>
        <v>46803.119508276701</v>
      </c>
      <c r="BV26" s="5">
        <f>BV25-(SUMPRODUCT(Indexing!$G154:$G162,Indexing!BV154:BV162)+SUMPRODUCT(Indexing!$G164:$G172,Indexing!BV164:BV172))</f>
        <v>47264.403288223002</v>
      </c>
      <c r="BW26" s="5">
        <f>BW25-(SUMPRODUCT(Indexing!$G154:$G162,Indexing!BW154:BW162)+SUMPRODUCT(Indexing!$G164:$G172,Indexing!BW164:BW172))</f>
        <v>47730.233404564759</v>
      </c>
      <c r="BX26" s="5">
        <f>BX25-(SUMPRODUCT(Indexing!$G154:$G162,Indexing!BX154:BX162)+SUMPRODUCT(Indexing!$G164:$G172,Indexing!BX164:BX172))</f>
        <v>48200.654665239126</v>
      </c>
      <c r="BY26" s="5">
        <f>BY25-(SUMPRODUCT(Indexing!$G154:$G162,Indexing!BY154:BY162)+SUMPRODUCT(Indexing!$G164:$G172,Indexing!BY164:BY172))</f>
        <v>48675.712319802857</v>
      </c>
      <c r="BZ26" s="5">
        <f>BZ25-(SUMPRODUCT(Indexing!$G154:$G162,Indexing!BZ154:BZ162)+SUMPRODUCT(Indexing!$G164:$G172,Indexing!BZ164:BZ172))</f>
        <v>49155.452063784804</v>
      </c>
      <c r="CA26" s="5">
        <f>CA25-(SUMPRODUCT(Indexing!$G154:$G162,Indexing!CA154:CA162)+SUMPRODUCT(Indexing!$G164:$G172,Indexing!CA164:CA172))</f>
        <v>49639.920043081402</v>
      </c>
      <c r="CB26" s="5">
        <f>CB25-(SUMPRODUCT(Indexing!$G154:$G162,Indexing!CB154:CB162)+SUMPRODUCT(Indexing!$G164:$G172,Indexing!CB164:CB172))</f>
        <v>50129.16285839535</v>
      </c>
      <c r="CC26" s="5">
        <f>CC25-(SUMPRODUCT(Indexing!$G154:$G162,Indexing!CC154:CC162)+SUMPRODUCT(Indexing!$G164:$G172,Indexing!CC164:CC172))</f>
        <v>50623.227569718169</v>
      </c>
      <c r="CD26" s="5">
        <f>CD25-(SUMPRODUCT(Indexing!$G154:$G162,Indexing!CD154:CD162)+SUMPRODUCT(Indexing!$G164:$G172,Indexing!CD164:CD172))</f>
        <v>51122.161700856828</v>
      </c>
      <c r="CE26" s="5">
        <f>CE25-(SUMPRODUCT(Indexing!$G154:$G162,Indexing!CE154:CE162)+SUMPRODUCT(Indexing!$G164:$G172,Indexing!CE164:CE172))</f>
        <v>51626.013244005073</v>
      </c>
      <c r="CF26" s="5">
        <f>CF25-(SUMPRODUCT(Indexing!$G154:$G162,Indexing!CF154:CF162)+SUMPRODUCT(Indexing!$G164:$G172,Indexing!CF164:CF172))</f>
        <v>52134.830664359732</v>
      </c>
      <c r="CG26" s="5">
        <f>CG25-(SUMPRODUCT(Indexing!$G154:$G162,Indexing!CG154:CG162)+SUMPRODUCT(Indexing!$G164:$G172,Indexing!CG164:CG172))</f>
        <v>52648.662904782585</v>
      </c>
      <c r="CH26" s="5">
        <f>CH25-(SUMPRODUCT(Indexing!$G154:$G162,Indexing!CH154:CH162)+SUMPRODUCT(Indexing!$G164:$G172,Indexing!CH164:CH172))</f>
        <v>53167.559390508119</v>
      </c>
      <c r="CI26" s="5">
        <f>CI25-(SUMPRODUCT(Indexing!$G154:$G162,Indexing!CI154:CI162)+SUMPRODUCT(Indexing!$G164:$G172,Indexing!CI164:CI172))</f>
        <v>53691.570033897719</v>
      </c>
      <c r="CJ26" s="5">
        <f>CJ25-(SUMPRODUCT(Indexing!$G154:$G162,Indexing!CJ154:CJ162)+SUMPRODUCT(Indexing!$G164:$G172,Indexing!CJ164:CJ172))</f>
        <v>54220.745239240772</v>
      </c>
      <c r="CK26" s="5">
        <f>CK25-(SUMPRODUCT(Indexing!$G154:$G162,Indexing!CK154:CK162)+SUMPRODUCT(Indexing!$G164:$G172,Indexing!CK164:CK172))</f>
        <v>54755.135907602926</v>
      </c>
      <c r="CL26" s="5">
        <f>CL25-(SUMPRODUCT(Indexing!$G154:$G162,Indexing!CL154:CL162)+SUMPRODUCT(Indexing!$G164:$G172,Indexing!CL164:CL172))</f>
        <v>55294.79344172233</v>
      </c>
      <c r="CM26" s="5">
        <f>CM25-(SUMPRODUCT(Indexing!$G154:$G162,Indexing!CM154:CM162)+SUMPRODUCT(Indexing!$G164:$G172,Indexing!CM164:CM172))</f>
        <v>55839.769750953958</v>
      </c>
      <c r="CN26" s="5">
        <f>CN25-(SUMPRODUCT(Indexing!$G154:$G162,Indexing!CN154:CN162)+SUMPRODUCT(Indexing!$G164:$G172,Indexing!CN164:CN172))</f>
        <v>56390.117256262783</v>
      </c>
      <c r="CO26" s="5">
        <f>CO25-(SUMPRODUCT(Indexing!$G154:$G162,Indexing!CO154:CO162)+SUMPRODUCT(Indexing!$G164:$G172,Indexing!CO164:CO172))</f>
        <v>56945.888895266122</v>
      </c>
      <c r="CP26" s="5">
        <f>CP25-(SUMPRODUCT(Indexing!$G154:$G162,Indexing!CP154:CP162)+SUMPRODUCT(Indexing!$G164:$G172,Indexing!CP164:CP172))</f>
        <v>57507.138127325641</v>
      </c>
      <c r="CQ26" s="5">
        <f>CQ25-(SUMPRODUCT(Indexing!$G154:$G162,Indexing!CQ154:CQ162)+SUMPRODUCT(Indexing!$G164:$G172,Indexing!CQ164:CQ172))</f>
        <v>58073.918938689618</v>
      </c>
      <c r="CR26" s="5">
        <f>CR25-(SUMPRODUCT(Indexing!$G154:$G162,Indexing!CR154:CR162)+SUMPRODUCT(Indexing!$G164:$G172,Indexing!CR164:CR172))</f>
        <v>58646.285847685867</v>
      </c>
      <c r="CS26" s="5">
        <f>CS25-(SUMPRODUCT(Indexing!$G154:$G162,Indexing!CS154:CS162)+SUMPRODUCT(Indexing!$G164:$G172,Indexing!CS164:CS172))</f>
        <v>59224.293909965709</v>
      </c>
      <c r="CT26" s="5">
        <f>CT25-(SUMPRODUCT(Indexing!$G154:$G162,Indexing!CT154:CT162)+SUMPRODUCT(Indexing!$G164:$G172,Indexing!CT164:CT172))</f>
        <v>59807.99872379993</v>
      </c>
      <c r="CU26" s="5">
        <f>CU25-(SUMPRODUCT(Indexing!$G154:$G162,Indexing!CU154:CU162)+SUMPRODUCT(Indexing!$G164:$G172,Indexing!CU164:CU172))</f>
        <v>60397.456435426589</v>
      </c>
      <c r="CV26" s="5">
        <f>CV25-(SUMPRODUCT(Indexing!$G154:$G162,Indexing!CV154:CV162)+SUMPRODUCT(Indexing!$G164:$G172,Indexing!CV164:CV172))</f>
        <v>60992.723744451781</v>
      </c>
      <c r="CW26" s="5">
        <f>CW25-(SUMPRODUCT(Indexing!$G154:$G162,Indexing!CW154:CW162)+SUMPRODUCT(Indexing!$G164:$G172,Indexing!CW164:CW172))</f>
        <v>61593.85790930345</v>
      </c>
      <c r="CX26" s="5">
        <f>CX25-(SUMPRODUCT(Indexing!$G154:$G162,Indexing!CX154:CX162)+SUMPRODUCT(Indexing!$G164:$G172,Indexing!CX164:CX172))</f>
        <v>62200.916752739184</v>
      </c>
      <c r="CY26" s="5">
        <f>CY25-(SUMPRODUCT(Indexing!$G154:$G162,Indexing!CY154:CY162)+SUMPRODUCT(Indexing!$G164:$G172,Indexing!CY164:CY172))</f>
        <v>62813.95866740802</v>
      </c>
      <c r="CZ26" s="5">
        <f>CZ25-(SUMPRODUCT(Indexing!$G154:$G162,Indexing!CZ154:CZ162)+SUMPRODUCT(Indexing!$G164:$G172,Indexing!CZ164:CZ172))</f>
        <v>63433.042621467284</v>
      </c>
      <c r="DA26" s="5">
        <f>DA25-(SUMPRODUCT(Indexing!$G154:$G162,Indexing!DA154:DA162)+SUMPRODUCT(Indexing!$G164:$G172,Indexing!DA164:DA172))</f>
        <v>64058.228164254673</v>
      </c>
      <c r="DB26" s="5">
        <f>DB25-(SUMPRODUCT(Indexing!$G154:$G162,Indexing!DB154:DB162)+SUMPRODUCT(Indexing!$G164:$G172,Indexing!DB164:DB172))</f>
        <v>64689.575432016267</v>
      </c>
      <c r="DC26" s="5">
        <f>DC25-(SUMPRODUCT(Indexing!$G154:$G162,Indexing!DC154:DC162)+SUMPRODUCT(Indexing!$G164:$G172,Indexing!DC164:DC172))</f>
        <v>65327.145153691024</v>
      </c>
      <c r="DD26" s="5">
        <f>DD25-(SUMPRODUCT(Indexing!$G154:$G162,Indexing!DD154:DD162)+SUMPRODUCT(Indexing!$G164:$G172,Indexing!DD164:DD172))</f>
        <v>65970.998656752214</v>
      </c>
      <c r="DE26" s="5">
        <f>DE25-(SUMPRODUCT(Indexing!$G154:$G162,Indexing!DE154:DE162)+SUMPRODUCT(Indexing!$G164:$G172,Indexing!DE164:DE172))</f>
        <v>66621.197873106532</v>
      </c>
      <c r="DF26" s="5">
        <f>DF25-(SUMPRODUCT(Indexing!$G154:$G162,Indexing!DF154:DF162)+SUMPRODUCT(Indexing!$G164:$G172,Indexing!DF164:DF172))</f>
        <v>67277.805345051267</v>
      </c>
      <c r="DG26" s="5">
        <f>DG25-(SUMPRODUCT(Indexing!$G154:$G162,Indexing!DG154:DG162)+SUMPRODUCT(Indexing!$G164:$G172,Indexing!DG164:DG172))</f>
        <v>67940.884231290212</v>
      </c>
      <c r="DH26" s="5">
        <f>DH25-(SUMPRODUCT(Indexing!$G154:$G162,Indexing!DH154:DH162)+SUMPRODUCT(Indexing!$G164:$G172,Indexing!DH164:DH172))</f>
        <v>68610.498313008866</v>
      </c>
      <c r="DI26" s="5">
        <f>DI25-(SUMPRODUCT(Indexing!$G154:$G162,Indexing!DI154:DI162)+SUMPRODUCT(Indexing!$G164:$G172,Indexing!DI164:DI172))</f>
        <v>0</v>
      </c>
      <c r="DJ26" s="5">
        <f>DJ25-(SUMPRODUCT(Indexing!$G154:$G162,Indexing!DJ154:DJ162)+SUMPRODUCT(Indexing!$G164:$G172,Indexing!DJ164:DJ172))</f>
        <v>0</v>
      </c>
    </row>
    <row r="27" spans="1:114" s="100" customFormat="1">
      <c r="A27" s="18"/>
      <c r="B27" s="142" t="s">
        <v>412</v>
      </c>
      <c r="F27" s="242">
        <f>Чувствительность!$D$19</f>
        <v>0</v>
      </c>
      <c r="H27" s="106" t="s">
        <v>0</v>
      </c>
      <c r="I27" s="101"/>
      <c r="J27" s="101">
        <f>SUM(J19,J20,J21,J22,J23,J25)*(1+$F27)</f>
        <v>126226.3332146731</v>
      </c>
      <c r="K27" s="101">
        <f t="shared" ref="K27:BV27" si="0">SUM(K19,K20,K21,K22,K23,K25)*(1+$F27)</f>
        <v>117520.28570219045</v>
      </c>
      <c r="L27" s="101">
        <f t="shared" si="0"/>
        <v>118914.96097378552</v>
      </c>
      <c r="M27" s="101">
        <f t="shared" si="0"/>
        <v>120124.80140051761</v>
      </c>
      <c r="N27" s="101">
        <f t="shared" si="0"/>
        <v>121246.06493451943</v>
      </c>
      <c r="O27" s="101">
        <f t="shared" si="0"/>
        <v>122378.26784212887</v>
      </c>
      <c r="P27" s="101">
        <f t="shared" si="0"/>
        <v>123729.56443279251</v>
      </c>
      <c r="Q27" s="101">
        <f t="shared" si="0"/>
        <v>124883.9673120291</v>
      </c>
      <c r="R27" s="101">
        <f t="shared" si="0"/>
        <v>126055.43488812348</v>
      </c>
      <c r="S27" s="101">
        <f t="shared" si="0"/>
        <v>127238.38853089605</v>
      </c>
      <c r="T27" s="101">
        <f t="shared" si="0"/>
        <v>128649.7018442203</v>
      </c>
      <c r="U27" s="101">
        <f t="shared" si="0"/>
        <v>129855.96658212932</v>
      </c>
      <c r="V27" s="101">
        <f t="shared" si="0"/>
        <v>131077.67790561356</v>
      </c>
      <c r="W27" s="101">
        <f t="shared" si="0"/>
        <v>132311.40352082025</v>
      </c>
      <c r="X27" s="101">
        <f t="shared" si="0"/>
        <v>133781.72883723179</v>
      </c>
      <c r="Y27" s="101">
        <f t="shared" si="0"/>
        <v>135039.8386428729</v>
      </c>
      <c r="Z27" s="101">
        <f t="shared" si="0"/>
        <v>136308.75246288389</v>
      </c>
      <c r="AA27" s="101">
        <f t="shared" si="0"/>
        <v>137590.12936048233</v>
      </c>
      <c r="AB27" s="101">
        <f t="shared" si="0"/>
        <v>139117.21568837046</v>
      </c>
      <c r="AC27" s="101">
        <f t="shared" si="0"/>
        <v>140423.88717476977</v>
      </c>
      <c r="AD27" s="101">
        <f t="shared" si="0"/>
        <v>141739.47856222888</v>
      </c>
      <c r="AE27" s="101">
        <f t="shared" si="0"/>
        <v>143067.95315827045</v>
      </c>
      <c r="AF27" s="101">
        <f t="shared" si="0"/>
        <v>144651.12731115817</v>
      </c>
      <c r="AG27" s="101">
        <f t="shared" si="0"/>
        <v>146005.74804451226</v>
      </c>
      <c r="AH27" s="101">
        <f t="shared" si="0"/>
        <v>147369.56422823394</v>
      </c>
      <c r="AI27" s="101">
        <f t="shared" si="0"/>
        <v>148746.69613473953</v>
      </c>
      <c r="AJ27" s="101">
        <f t="shared" si="0"/>
        <v>150387.8132133233</v>
      </c>
      <c r="AK27" s="101">
        <f t="shared" si="0"/>
        <v>151791.96786195922</v>
      </c>
      <c r="AL27" s="101">
        <f t="shared" si="0"/>
        <v>153207.01104156696</v>
      </c>
      <c r="AM27" s="101">
        <f t="shared" si="0"/>
        <v>154635.84261398818</v>
      </c>
      <c r="AN27" s="101">
        <f t="shared" si="0"/>
        <v>156338.48711559339</v>
      </c>
      <c r="AO27" s="101">
        <f t="shared" si="0"/>
        <v>157795.2998513263</v>
      </c>
      <c r="AP27" s="101">
        <f t="shared" si="0"/>
        <v>159264.84161942068</v>
      </c>
      <c r="AQ27" s="101">
        <f t="shared" si="0"/>
        <v>160748.68854846398</v>
      </c>
      <c r="AR27" s="101">
        <f t="shared" si="0"/>
        <v>162516.90384709497</v>
      </c>
      <c r="AS27" s="101">
        <f t="shared" si="0"/>
        <v>164029.78021162286</v>
      </c>
      <c r="AT27" s="101">
        <f t="shared" si="0"/>
        <v>165558.90788049123</v>
      </c>
      <c r="AU27" s="101">
        <f t="shared" si="0"/>
        <v>167102.93559853418</v>
      </c>
      <c r="AV27" s="101">
        <f t="shared" si="0"/>
        <v>168942.92246104087</v>
      </c>
      <c r="AW27" s="101">
        <f t="shared" si="0"/>
        <v>170517.1872571063</v>
      </c>
      <c r="AX27" s="101">
        <f t="shared" si="0"/>
        <v>172110.35708963769</v>
      </c>
      <c r="AY27" s="101">
        <f t="shared" si="0"/>
        <v>173719.08582519385</v>
      </c>
      <c r="AZ27" s="101">
        <f t="shared" si="0"/>
        <v>175636.1529930057</v>
      </c>
      <c r="BA27" s="101">
        <f t="shared" si="0"/>
        <v>177276.4568634688</v>
      </c>
      <c r="BB27" s="101">
        <f t="shared" si="0"/>
        <v>178935.25080611976</v>
      </c>
      <c r="BC27" s="101">
        <f t="shared" si="0"/>
        <v>180610.26870352612</v>
      </c>
      <c r="BD27" s="101">
        <f t="shared" si="0"/>
        <v>182606.40796985468</v>
      </c>
      <c r="BE27" s="101">
        <f t="shared" si="0"/>
        <v>184314.35136745599</v>
      </c>
      <c r="BF27" s="101">
        <f t="shared" si="0"/>
        <v>186044.13699812087</v>
      </c>
      <c r="BG27" s="101">
        <f t="shared" si="0"/>
        <v>187790.89132095446</v>
      </c>
      <c r="BH27" s="101">
        <f t="shared" si="0"/>
        <v>189872.54270434272</v>
      </c>
      <c r="BI27" s="101">
        <f t="shared" si="0"/>
        <v>191653.73541817011</v>
      </c>
      <c r="BJ27" s="101">
        <f t="shared" si="0"/>
        <v>193457.29767406982</v>
      </c>
      <c r="BK27" s="101">
        <f t="shared" si="0"/>
        <v>195278.60051390133</v>
      </c>
      <c r="BL27" s="101">
        <f t="shared" si="0"/>
        <v>197449.19285708666</v>
      </c>
      <c r="BM27" s="101">
        <f t="shared" si="0"/>
        <v>199306.50209242437</v>
      </c>
      <c r="BN27" s="101">
        <f t="shared" si="0"/>
        <v>201185.78366720033</v>
      </c>
      <c r="BO27" s="101">
        <f t="shared" si="0"/>
        <v>203083.5871293527</v>
      </c>
      <c r="BP27" s="101">
        <f t="shared" si="0"/>
        <v>205344.70254223439</v>
      </c>
      <c r="BQ27" s="101">
        <f t="shared" si="0"/>
        <v>207280.09922425478</v>
      </c>
      <c r="BR27" s="101">
        <f t="shared" si="0"/>
        <v>209234.57085483754</v>
      </c>
      <c r="BS27" s="101">
        <f t="shared" si="0"/>
        <v>211208.30543351063</v>
      </c>
      <c r="BT27" s="101">
        <f t="shared" si="0"/>
        <v>213559.86187669705</v>
      </c>
      <c r="BU27" s="101">
        <f t="shared" si="0"/>
        <v>215572.69377996505</v>
      </c>
      <c r="BV27" s="101">
        <f t="shared" si="0"/>
        <v>217605.3638204874</v>
      </c>
      <c r="BW27" s="101">
        <f t="shared" ref="BW27:DJ27" si="1">SUM(BW19,BW20,BW21,BW22,BW23,BW25)*(1+$F27)</f>
        <v>219658.06751965321</v>
      </c>
      <c r="BX27" s="101">
        <f t="shared" si="1"/>
        <v>222103.68249260177</v>
      </c>
      <c r="BY27" s="101">
        <f t="shared" si="1"/>
        <v>224197.04780031956</v>
      </c>
      <c r="BZ27" s="101">
        <f t="shared" si="1"/>
        <v>226311.04496916325</v>
      </c>
      <c r="CA27" s="101">
        <f t="shared" si="1"/>
        <v>228445.87734333263</v>
      </c>
      <c r="CB27" s="101">
        <f t="shared" si="1"/>
        <v>230989.31303987664</v>
      </c>
      <c r="CC27" s="101">
        <f t="shared" si="1"/>
        <v>233166.43389355621</v>
      </c>
      <c r="CD27" s="101">
        <f t="shared" si="1"/>
        <v>235365.01208912526</v>
      </c>
      <c r="CE27" s="101">
        <f t="shared" si="1"/>
        <v>237585.25910658517</v>
      </c>
      <c r="CF27" s="101">
        <f t="shared" si="1"/>
        <v>240230.42820248724</v>
      </c>
      <c r="CG27" s="101">
        <f t="shared" si="1"/>
        <v>242494.65566152253</v>
      </c>
      <c r="CH27" s="101">
        <f t="shared" si="1"/>
        <v>244781.19897069636</v>
      </c>
      <c r="CI27" s="101">
        <f t="shared" si="1"/>
        <v>247090.27807132484</v>
      </c>
      <c r="CJ27" s="101">
        <f t="shared" si="1"/>
        <v>249841.24974332401</v>
      </c>
      <c r="CK27" s="101">
        <f t="shared" si="1"/>
        <v>252196.06894299528</v>
      </c>
      <c r="CL27" s="101">
        <f t="shared" si="1"/>
        <v>254574.09684996915</v>
      </c>
      <c r="CM27" s="101">
        <f t="shared" si="1"/>
        <v>256975.56220541376</v>
      </c>
      <c r="CN27" s="101">
        <f t="shared" si="1"/>
        <v>259836.56839102533</v>
      </c>
      <c r="CO27" s="101">
        <f t="shared" si="1"/>
        <v>262285.60390687548</v>
      </c>
      <c r="CP27" s="101">
        <f t="shared" si="1"/>
        <v>264758.77671040734</v>
      </c>
      <c r="CQ27" s="101">
        <f t="shared" si="1"/>
        <v>267256.32469472336</v>
      </c>
      <c r="CR27" s="101">
        <f t="shared" si="1"/>
        <v>270231.76660242118</v>
      </c>
      <c r="CS27" s="101">
        <f t="shared" si="1"/>
        <v>272778.78802926047</v>
      </c>
      <c r="CT27" s="101">
        <f t="shared" si="1"/>
        <v>275350.91247666162</v>
      </c>
      <c r="CU27" s="101">
        <f t="shared" si="1"/>
        <v>277948.38735583011</v>
      </c>
      <c r="CV27" s="101">
        <f t="shared" si="1"/>
        <v>281042.84223562654</v>
      </c>
      <c r="CW27" s="101">
        <f t="shared" si="1"/>
        <v>283691.76998975372</v>
      </c>
      <c r="CX27" s="101">
        <f t="shared" si="1"/>
        <v>286366.80513629538</v>
      </c>
      <c r="CY27" s="101">
        <f t="shared" si="1"/>
        <v>289068.20498537936</v>
      </c>
      <c r="CZ27" s="101">
        <f t="shared" si="1"/>
        <v>292286.4331702179</v>
      </c>
      <c r="DA27" s="101">
        <f t="shared" si="1"/>
        <v>295041.34452378767</v>
      </c>
      <c r="DB27" s="101">
        <f t="shared" si="1"/>
        <v>297823.40782654251</v>
      </c>
      <c r="DC27" s="101">
        <f t="shared" si="1"/>
        <v>300632.8906835884</v>
      </c>
      <c r="DD27" s="101">
        <f t="shared" si="1"/>
        <v>303979.84291238163</v>
      </c>
      <c r="DE27" s="101">
        <f t="shared" si="1"/>
        <v>306844.97826920776</v>
      </c>
      <c r="DF27" s="101">
        <f t="shared" si="1"/>
        <v>309738.35192470584</v>
      </c>
      <c r="DG27" s="101">
        <f t="shared" si="1"/>
        <v>312660.24219086202</v>
      </c>
      <c r="DH27" s="101">
        <f t="shared" si="1"/>
        <v>316141.06722444011</v>
      </c>
      <c r="DI27" s="101">
        <f t="shared" si="1"/>
        <v>13805.475883250889</v>
      </c>
      <c r="DJ27" s="101">
        <f t="shared" si="1"/>
        <v>13805.475883250889</v>
      </c>
    </row>
    <row r="28" spans="1:114">
      <c r="B28" s="12" t="s">
        <v>128</v>
      </c>
      <c r="H28" s="7" t="s">
        <v>0</v>
      </c>
      <c r="I28" s="5"/>
      <c r="J28" s="5">
        <f>SUM(J19,J20,J21,J22,J23-J24,J25-J26)</f>
        <v>84371.981923012558</v>
      </c>
      <c r="K28" s="5">
        <f t="shared" ref="K28:BV28" si="2">SUM(K19,K20,K21,K22,K23-K24,K25-K26)</f>
        <v>75220.645557414246</v>
      </c>
      <c r="L28" s="5">
        <f t="shared" si="2"/>
        <v>76165.29454342628</v>
      </c>
      <c r="M28" s="5">
        <f t="shared" si="2"/>
        <v>76920.320850517615</v>
      </c>
      <c r="N28" s="5">
        <f t="shared" si="2"/>
        <v>77620.068888893438</v>
      </c>
      <c r="O28" s="5">
        <f t="shared" si="2"/>
        <v>78326.643872934452</v>
      </c>
      <c r="P28" s="5">
        <f t="shared" si="2"/>
        <v>79248.159990042448</v>
      </c>
      <c r="Q28" s="5">
        <f t="shared" si="2"/>
        <v>79968.589332249088</v>
      </c>
      <c r="R28" s="5">
        <f t="shared" si="2"/>
        <v>80699.66825663652</v>
      </c>
      <c r="S28" s="5">
        <f t="shared" si="2"/>
        <v>81437.91530197236</v>
      </c>
      <c r="T28" s="5">
        <f t="shared" si="2"/>
        <v>82400.161735309433</v>
      </c>
      <c r="U28" s="5">
        <f t="shared" si="2"/>
        <v>83152.956558754027</v>
      </c>
      <c r="V28" s="5">
        <f t="shared" si="2"/>
        <v>83915.39114807712</v>
      </c>
      <c r="W28" s="5">
        <f t="shared" si="2"/>
        <v>84685.323508272384</v>
      </c>
      <c r="X28" s="5">
        <f t="shared" si="2"/>
        <v>85687.294633420577</v>
      </c>
      <c r="Y28" s="5">
        <f t="shared" si="2"/>
        <v>86472.444459364488</v>
      </c>
      <c r="Z28" s="5">
        <f t="shared" si="2"/>
        <v>87264.336757200712</v>
      </c>
      <c r="AA28" s="5">
        <f t="shared" si="2"/>
        <v>88064.006900146022</v>
      </c>
      <c r="AB28" s="5">
        <f t="shared" si="2"/>
        <v>89104.655223265407</v>
      </c>
      <c r="AC28" s="5">
        <f t="shared" si="2"/>
        <v>89920.11098516488</v>
      </c>
      <c r="AD28" s="5">
        <f t="shared" si="2"/>
        <v>90741.133398506965</v>
      </c>
      <c r="AE28" s="5">
        <f t="shared" si="2"/>
        <v>91570.195848522126</v>
      </c>
      <c r="AF28" s="5">
        <f t="shared" si="2"/>
        <v>92649.067255682632</v>
      </c>
      <c r="AG28" s="5">
        <f t="shared" si="2"/>
        <v>93494.446751370575</v>
      </c>
      <c r="AH28" s="5">
        <f t="shared" si="2"/>
        <v>94345.564860829138</v>
      </c>
      <c r="AI28" s="5">
        <f t="shared" si="2"/>
        <v>95204.992926524617</v>
      </c>
      <c r="AJ28" s="5">
        <f t="shared" si="2"/>
        <v>96323.351523569785</v>
      </c>
      <c r="AK28" s="5">
        <f t="shared" si="2"/>
        <v>97199.643698570362</v>
      </c>
      <c r="AL28" s="5">
        <f t="shared" si="2"/>
        <v>98082.731089822308</v>
      </c>
      <c r="AM28" s="5">
        <f t="shared" si="2"/>
        <v>98974.423416962207</v>
      </c>
      <c r="AN28" s="5">
        <f t="shared" si="2"/>
        <v>100134.69470797948</v>
      </c>
      <c r="AO28" s="5">
        <f t="shared" si="2"/>
        <v>101043.84926727541</v>
      </c>
      <c r="AP28" s="5">
        <f t="shared" si="2"/>
        <v>101960.94764633829</v>
      </c>
      <c r="AQ28" s="5">
        <f t="shared" si="2"/>
        <v>102886.97346128855</v>
      </c>
      <c r="AR28" s="5">
        <f t="shared" si="2"/>
        <v>104091.93757164211</v>
      </c>
      <c r="AS28" s="5">
        <f t="shared" si="2"/>
        <v>105036.07981499615</v>
      </c>
      <c r="AT28" s="5">
        <f t="shared" si="2"/>
        <v>105990.36402586134</v>
      </c>
      <c r="AU28" s="5">
        <f t="shared" si="2"/>
        <v>106953.94692509502</v>
      </c>
      <c r="AV28" s="5">
        <f t="shared" si="2"/>
        <v>108207.83302748716</v>
      </c>
      <c r="AW28" s="5">
        <f t="shared" si="2"/>
        <v>109190.28600979302</v>
      </c>
      <c r="AX28" s="5">
        <f t="shared" si="2"/>
        <v>110184.53707683216</v>
      </c>
      <c r="AY28" s="5">
        <f t="shared" si="2"/>
        <v>111188.4980038112</v>
      </c>
      <c r="AZ28" s="5">
        <f t="shared" si="2"/>
        <v>112494.89119818258</v>
      </c>
      <c r="BA28" s="5">
        <f t="shared" si="2"/>
        <v>113518.55725071201</v>
      </c>
      <c r="BB28" s="5">
        <f t="shared" si="2"/>
        <v>114553.76242080884</v>
      </c>
      <c r="BC28" s="5">
        <f t="shared" si="2"/>
        <v>115599.09249033431</v>
      </c>
      <c r="BD28" s="5">
        <f t="shared" si="2"/>
        <v>116959.38522120118</v>
      </c>
      <c r="BE28" s="5">
        <f t="shared" si="2"/>
        <v>118025.26314007278</v>
      </c>
      <c r="BF28" s="5">
        <f t="shared" si="2"/>
        <v>119104.77216285214</v>
      </c>
      <c r="BG28" s="5">
        <f t="shared" si="2"/>
        <v>120194.87085407143</v>
      </c>
      <c r="BH28" s="5">
        <f t="shared" si="2"/>
        <v>121613.42500575565</v>
      </c>
      <c r="BI28" s="5">
        <f t="shared" si="2"/>
        <v>122725.01569757244</v>
      </c>
      <c r="BJ28" s="5">
        <f t="shared" si="2"/>
        <v>123850.56657154966</v>
      </c>
      <c r="BK28" s="5">
        <f t="shared" si="2"/>
        <v>124987.18882921984</v>
      </c>
      <c r="BL28" s="5">
        <f t="shared" si="2"/>
        <v>126466.36578899463</v>
      </c>
      <c r="BM28" s="5">
        <f t="shared" si="2"/>
        <v>127625.45859338326</v>
      </c>
      <c r="BN28" s="5">
        <f t="shared" si="2"/>
        <v>128798.26369729311</v>
      </c>
      <c r="BO28" s="5">
        <f t="shared" si="2"/>
        <v>129982.62777370639</v>
      </c>
      <c r="BP28" s="5">
        <f t="shared" si="2"/>
        <v>131523.27226064244</v>
      </c>
      <c r="BQ28" s="5">
        <f t="shared" si="2"/>
        <v>132731.09717481703</v>
      </c>
      <c r="BR28" s="5">
        <f t="shared" si="2"/>
        <v>133950.82621093429</v>
      </c>
      <c r="BS28" s="5">
        <f t="shared" si="2"/>
        <v>135182.57669404487</v>
      </c>
      <c r="BT28" s="5">
        <f t="shared" si="2"/>
        <v>136784.83616953855</v>
      </c>
      <c r="BU28" s="5">
        <f t="shared" si="2"/>
        <v>138040.9861585293</v>
      </c>
      <c r="BV28" s="5">
        <f t="shared" si="2"/>
        <v>139309.5165533816</v>
      </c>
      <c r="BW28" s="5">
        <f t="shared" ref="BW28:DJ28" si="3">SUM(BW19,BW20,BW21,BW22,BW23-BW24,BW25-BW26)</f>
        <v>140590.54937332144</v>
      </c>
      <c r="BX28" s="5">
        <f t="shared" si="3"/>
        <v>142256.88800689991</v>
      </c>
      <c r="BY28" s="5">
        <f t="shared" si="3"/>
        <v>143563.29655695014</v>
      </c>
      <c r="BZ28" s="5">
        <f t="shared" si="3"/>
        <v>144882.58085290052</v>
      </c>
      <c r="CA28" s="5">
        <f t="shared" si="3"/>
        <v>146214.86779596616</v>
      </c>
      <c r="CB28" s="5">
        <f t="shared" si="3"/>
        <v>147947.84830680184</v>
      </c>
      <c r="CC28" s="5">
        <f t="shared" si="3"/>
        <v>149306.52626293956</v>
      </c>
      <c r="CD28" s="5">
        <f t="shared" si="3"/>
        <v>150678.59512357088</v>
      </c>
      <c r="CE28" s="5">
        <f t="shared" si="3"/>
        <v>152064.18686722856</v>
      </c>
      <c r="CF28" s="5">
        <f t="shared" si="3"/>
        <v>153866.47446544212</v>
      </c>
      <c r="CG28" s="5">
        <f t="shared" si="3"/>
        <v>155279.51312660496</v>
      </c>
      <c r="CH28" s="5">
        <f t="shared" si="3"/>
        <v>156706.47846235018</v>
      </c>
      <c r="CI28" s="5">
        <f t="shared" si="3"/>
        <v>158147.50773167156</v>
      </c>
      <c r="CJ28" s="5">
        <f t="shared" si="3"/>
        <v>160021.8742172597</v>
      </c>
      <c r="CK28" s="5">
        <f t="shared" si="3"/>
        <v>161491.44855525566</v>
      </c>
      <c r="CL28" s="5">
        <f t="shared" si="3"/>
        <v>162975.506774084</v>
      </c>
      <c r="CM28" s="5">
        <f t="shared" si="3"/>
        <v>164474.19162447099</v>
      </c>
      <c r="CN28" s="5">
        <f t="shared" si="3"/>
        <v>166423.51965016322</v>
      </c>
      <c r="CO28" s="5">
        <f t="shared" si="3"/>
        <v>167951.89165742238</v>
      </c>
      <c r="CP28" s="5">
        <f t="shared" si="3"/>
        <v>169495.32704558608</v>
      </c>
      <c r="CQ28" s="5">
        <f t="shared" si="3"/>
        <v>171053.97427683705</v>
      </c>
      <c r="CR28" s="5">
        <f t="shared" si="3"/>
        <v>173081.26178143715</v>
      </c>
      <c r="CS28" s="5">
        <f t="shared" si="3"/>
        <v>174670.78395270678</v>
      </c>
      <c r="CT28" s="5">
        <f t="shared" si="3"/>
        <v>176275.97219075085</v>
      </c>
      <c r="CU28" s="5">
        <f t="shared" si="3"/>
        <v>177896.98089772419</v>
      </c>
      <c r="CV28" s="5">
        <f t="shared" si="3"/>
        <v>180005.34571675493</v>
      </c>
      <c r="CW28" s="5">
        <f t="shared" si="3"/>
        <v>181658.46467009705</v>
      </c>
      <c r="CX28" s="5">
        <f t="shared" si="3"/>
        <v>183327.87648954534</v>
      </c>
      <c r="CY28" s="5">
        <f t="shared" si="3"/>
        <v>185013.74175488466</v>
      </c>
      <c r="CZ28" s="5">
        <f t="shared" si="3"/>
        <v>187206.42641562625</v>
      </c>
      <c r="DA28" s="5">
        <f t="shared" si="3"/>
        <v>188925.68665829158</v>
      </c>
      <c r="DB28" s="5">
        <f t="shared" si="3"/>
        <v>190661.89164463597</v>
      </c>
      <c r="DC28" s="5">
        <f t="shared" si="3"/>
        <v>192415.20837924152</v>
      </c>
      <c r="DD28" s="5">
        <f t="shared" si="3"/>
        <v>194695.58508753876</v>
      </c>
      <c r="DE28" s="5">
        <f t="shared" si="3"/>
        <v>196483.63293251314</v>
      </c>
      <c r="DF28" s="5">
        <f t="shared" si="3"/>
        <v>198289.30348036118</v>
      </c>
      <c r="DG28" s="5">
        <f t="shared" si="3"/>
        <v>200112.77041751824</v>
      </c>
      <c r="DH28" s="5">
        <f t="shared" si="3"/>
        <v>202484.34624402528</v>
      </c>
      <c r="DI28" s="5">
        <f t="shared" si="3"/>
        <v>13805.475883250889</v>
      </c>
      <c r="DJ28" s="5">
        <f t="shared" si="3"/>
        <v>13805.475883250889</v>
      </c>
    </row>
    <row r="29" spans="1:114" s="100" customFormat="1">
      <c r="A29" s="18"/>
      <c r="B29" s="142" t="s">
        <v>127</v>
      </c>
      <c r="F29" s="242">
        <f>Чувствительность!$D$19</f>
        <v>0</v>
      </c>
      <c r="H29" s="106" t="s">
        <v>0</v>
      </c>
      <c r="I29" s="101"/>
      <c r="J29" s="101">
        <f>J28*SUMIF(Макро!$15:$15,J$12,Макро!$17:$17)*(1+$F29)</f>
        <v>16874.396384602511</v>
      </c>
      <c r="K29" s="101">
        <f>K28*SUMIF(Макро!$15:$15,K$12,Макро!$17:$17)*(1+$F29)</f>
        <v>15044.129111482849</v>
      </c>
      <c r="L29" s="101">
        <f>L28*SUMIF(Макро!$15:$15,L$12,Макро!$17:$17)*(1+$F29)</f>
        <v>15233.058908685256</v>
      </c>
      <c r="M29" s="101">
        <f>M28*SUMIF(Макро!$15:$15,M$12,Макро!$17:$17)*(1+$F29)</f>
        <v>15384.064170103524</v>
      </c>
      <c r="N29" s="101">
        <f>N28*SUMIF(Макро!$15:$15,N$12,Макро!$17:$17)*(1+$F29)</f>
        <v>15524.013777778688</v>
      </c>
      <c r="O29" s="101">
        <f>O28*SUMIF(Макро!$15:$15,O$12,Макро!$17:$17)*(1+$F29)</f>
        <v>15665.328774586891</v>
      </c>
      <c r="P29" s="101">
        <f>P28*SUMIF(Макро!$15:$15,P$12,Макро!$17:$17)*(1+$F29)</f>
        <v>15849.63199800849</v>
      </c>
      <c r="Q29" s="101">
        <f>Q28*SUMIF(Макро!$15:$15,Q$12,Макро!$17:$17)*(1+$F29)</f>
        <v>15993.717866449819</v>
      </c>
      <c r="R29" s="101">
        <f>R28*SUMIF(Макро!$15:$15,R$12,Макро!$17:$17)*(1+$F29)</f>
        <v>16139.933651327305</v>
      </c>
      <c r="S29" s="101">
        <f>S28*SUMIF(Макро!$15:$15,S$12,Макро!$17:$17)*(1+$F29)</f>
        <v>16287.583060394472</v>
      </c>
      <c r="T29" s="101">
        <f>T28*SUMIF(Макро!$15:$15,T$12,Макро!$17:$17)*(1+$F29)</f>
        <v>16480.032347061886</v>
      </c>
      <c r="U29" s="101">
        <f>U28*SUMIF(Макро!$15:$15,U$12,Макро!$17:$17)*(1+$F29)</f>
        <v>16630.591311750806</v>
      </c>
      <c r="V29" s="101">
        <f>V28*SUMIF(Макро!$15:$15,V$12,Макро!$17:$17)*(1+$F29)</f>
        <v>16783.078229615425</v>
      </c>
      <c r="W29" s="101">
        <f>W28*SUMIF(Макро!$15:$15,W$12,Макро!$17:$17)*(1+$F29)</f>
        <v>16937.064701654479</v>
      </c>
      <c r="X29" s="101">
        <f>X28*SUMIF(Макро!$15:$15,X$12,Макро!$17:$17)*(1+$F29)</f>
        <v>17137.458926684118</v>
      </c>
      <c r="Y29" s="101">
        <f>Y28*SUMIF(Макро!$15:$15,Y$12,Макро!$17:$17)*(1+$F29)</f>
        <v>17294.488891872898</v>
      </c>
      <c r="Z29" s="101">
        <f>Z28*SUMIF(Макро!$15:$15,Z$12,Макро!$17:$17)*(1+$F29)</f>
        <v>17452.867351440142</v>
      </c>
      <c r="AA29" s="101">
        <f>AA28*SUMIF(Макро!$15:$15,AA$12,Макро!$17:$17)*(1+$F29)</f>
        <v>17612.801380029206</v>
      </c>
      <c r="AB29" s="101">
        <f>AB28*SUMIF(Макро!$15:$15,AB$12,Макро!$17:$17)*(1+$F29)</f>
        <v>17820.931044653084</v>
      </c>
      <c r="AC29" s="101">
        <f>AC28*SUMIF(Макро!$15:$15,AC$12,Макро!$17:$17)*(1+$F29)</f>
        <v>17984.022197032977</v>
      </c>
      <c r="AD29" s="101">
        <f>AD28*SUMIF(Макро!$15:$15,AD$12,Макро!$17:$17)*(1+$F29)</f>
        <v>18148.226679701394</v>
      </c>
      <c r="AE29" s="101">
        <f>AE28*SUMIF(Макро!$15:$15,AE$12,Макро!$17:$17)*(1+$F29)</f>
        <v>18314.039169704425</v>
      </c>
      <c r="AF29" s="101">
        <f>AF28*SUMIF(Макро!$15:$15,AF$12,Макро!$17:$17)*(1+$F29)</f>
        <v>18529.813451136528</v>
      </c>
      <c r="AG29" s="101">
        <f>AG28*SUMIF(Макро!$15:$15,AG$12,Макро!$17:$17)*(1+$F29)</f>
        <v>18698.889350274116</v>
      </c>
      <c r="AH29" s="101">
        <f>AH28*SUMIF(Макро!$15:$15,AH$12,Макро!$17:$17)*(1+$F29)</f>
        <v>18869.112972165829</v>
      </c>
      <c r="AI29" s="101">
        <f>AI28*SUMIF(Макро!$15:$15,AI$12,Макро!$17:$17)*(1+$F29)</f>
        <v>19040.998585304926</v>
      </c>
      <c r="AJ29" s="101">
        <f>AJ28*SUMIF(Макро!$15:$15,AJ$12,Макро!$17:$17)*(1+$F29)</f>
        <v>19264.670304713956</v>
      </c>
      <c r="AK29" s="101">
        <f>AK28*SUMIF(Макро!$15:$15,AK$12,Макро!$17:$17)*(1+$F29)</f>
        <v>19439.928739714072</v>
      </c>
      <c r="AL29" s="101">
        <f>AL28*SUMIF(Макро!$15:$15,AL$12,Макро!$17:$17)*(1+$F29)</f>
        <v>19616.546217964464</v>
      </c>
      <c r="AM29" s="101">
        <f>AM28*SUMIF(Макро!$15:$15,AM$12,Макро!$17:$17)*(1+$F29)</f>
        <v>19794.884683392444</v>
      </c>
      <c r="AN29" s="101">
        <f>AN28*SUMIF(Макро!$15:$15,AN$12,Макро!$17:$17)*(1+$F29)</f>
        <v>20026.938941595898</v>
      </c>
      <c r="AO29" s="101">
        <f>AO28*SUMIF(Макро!$15:$15,AO$12,Макро!$17:$17)*(1+$F29)</f>
        <v>20208.769853455084</v>
      </c>
      <c r="AP29" s="101">
        <f>AP28*SUMIF(Макро!$15:$15,AP$12,Макро!$17:$17)*(1+$F29)</f>
        <v>20392.18952926766</v>
      </c>
      <c r="AQ29" s="101">
        <f>AQ28*SUMIF(Макро!$15:$15,AQ$12,Макро!$17:$17)*(1+$F29)</f>
        <v>20577.394692257712</v>
      </c>
      <c r="AR29" s="101">
        <f>AR28*SUMIF(Макро!$15:$15,AR$12,Макро!$17:$17)*(1+$F29)</f>
        <v>20818.387514328424</v>
      </c>
      <c r="AS29" s="101">
        <f>AS28*SUMIF(Макро!$15:$15,AS$12,Макро!$17:$17)*(1+$F29)</f>
        <v>21007.215962999231</v>
      </c>
      <c r="AT29" s="101">
        <f>AT28*SUMIF(Макро!$15:$15,AT$12,Макро!$17:$17)*(1+$F29)</f>
        <v>21198.072805172269</v>
      </c>
      <c r="AU29" s="101">
        <f>AU28*SUMIF(Макро!$15:$15,AU$12,Макро!$17:$17)*(1+$F29)</f>
        <v>21390.789385019005</v>
      </c>
      <c r="AV29" s="101">
        <f>AV28*SUMIF(Макро!$15:$15,AV$12,Макро!$17:$17)*(1+$F29)</f>
        <v>21641.566605497432</v>
      </c>
      <c r="AW29" s="101">
        <f>AW28*SUMIF(Макро!$15:$15,AW$12,Макро!$17:$17)*(1+$F29)</f>
        <v>21838.057201958607</v>
      </c>
      <c r="AX29" s="101">
        <f>AX28*SUMIF(Макро!$15:$15,AX$12,Макро!$17:$17)*(1+$F29)</f>
        <v>22036.907415366433</v>
      </c>
      <c r="AY29" s="101">
        <f>AY28*SUMIF(Макро!$15:$15,AY$12,Макро!$17:$17)*(1+$F29)</f>
        <v>22237.69960076224</v>
      </c>
      <c r="AZ29" s="101">
        <f>AZ28*SUMIF(Макро!$15:$15,AZ$12,Макро!$17:$17)*(1+$F29)</f>
        <v>22498.978239636519</v>
      </c>
      <c r="BA29" s="101">
        <f>BA28*SUMIF(Макро!$15:$15,BA$12,Макро!$17:$17)*(1+$F29)</f>
        <v>22703.711450142404</v>
      </c>
      <c r="BB29" s="101">
        <f>BB28*SUMIF(Макро!$15:$15,BB$12,Макро!$17:$17)*(1+$F29)</f>
        <v>22910.752484161771</v>
      </c>
      <c r="BC29" s="101">
        <f>BC28*SUMIF(Макро!$15:$15,BC$12,Макро!$17:$17)*(1+$F29)</f>
        <v>23119.818498066863</v>
      </c>
      <c r="BD29" s="101">
        <f>BD28*SUMIF(Макро!$15:$15,BD$12,Макро!$17:$17)*(1+$F29)</f>
        <v>23391.877044240238</v>
      </c>
      <c r="BE29" s="101">
        <f>BE28*SUMIF(Макро!$15:$15,BE$12,Макро!$17:$17)*(1+$F29)</f>
        <v>23605.052628014557</v>
      </c>
      <c r="BF29" s="101">
        <f>BF28*SUMIF(Макро!$15:$15,BF$12,Макро!$17:$17)*(1+$F29)</f>
        <v>23820.95443257043</v>
      </c>
      <c r="BG29" s="101">
        <f>BG28*SUMIF(Макро!$15:$15,BG$12,Макро!$17:$17)*(1+$F29)</f>
        <v>24038.974170814286</v>
      </c>
      <c r="BH29" s="101">
        <f>BH28*SUMIF(Макро!$15:$15,BH$12,Макро!$17:$17)*(1+$F29)</f>
        <v>24322.685001151131</v>
      </c>
      <c r="BI29" s="101">
        <f>BI28*SUMIF(Макро!$15:$15,BI$12,Макро!$17:$17)*(1+$F29)</f>
        <v>24545.003139514491</v>
      </c>
      <c r="BJ29" s="101">
        <f>BJ28*SUMIF(Макро!$15:$15,BJ$12,Макро!$17:$17)*(1+$F29)</f>
        <v>24770.113314309932</v>
      </c>
      <c r="BK29" s="101">
        <f>BK28*SUMIF(Макро!$15:$15,BK$12,Макро!$17:$17)*(1+$F29)</f>
        <v>24997.43776584397</v>
      </c>
      <c r="BL29" s="101">
        <f>BL28*SUMIF(Макро!$15:$15,BL$12,Макро!$17:$17)*(1+$F29)</f>
        <v>25293.273157798929</v>
      </c>
      <c r="BM29" s="101">
        <f>BM28*SUMIF(Макро!$15:$15,BM$12,Макро!$17:$17)*(1+$F29)</f>
        <v>25525.091718676653</v>
      </c>
      <c r="BN29" s="101">
        <f>BN28*SUMIF(Макро!$15:$15,BN$12,Макро!$17:$17)*(1+$F29)</f>
        <v>25759.652739458623</v>
      </c>
      <c r="BO29" s="101">
        <f>BO28*SUMIF(Макро!$15:$15,BO$12,Макро!$17:$17)*(1+$F29)</f>
        <v>25996.525554741282</v>
      </c>
      <c r="BP29" s="101">
        <f>BP28*SUMIF(Макро!$15:$15,BP$12,Макро!$17:$17)*(1+$F29)</f>
        <v>26304.654452128489</v>
      </c>
      <c r="BQ29" s="101">
        <f>BQ28*SUMIF(Макро!$15:$15,BQ$12,Макро!$17:$17)*(1+$F29)</f>
        <v>26546.219434963408</v>
      </c>
      <c r="BR29" s="101">
        <f>BR28*SUMIF(Макро!$15:$15,BR$12,Макро!$17:$17)*(1+$F29)</f>
        <v>26790.16524218686</v>
      </c>
      <c r="BS29" s="101">
        <f>BS28*SUMIF(Макро!$15:$15,BS$12,Макро!$17:$17)*(1+$F29)</f>
        <v>27036.515338808975</v>
      </c>
      <c r="BT29" s="101">
        <f>BT28*SUMIF(Макро!$15:$15,BT$12,Макро!$17:$17)*(1+$F29)</f>
        <v>27356.967233907711</v>
      </c>
      <c r="BU29" s="101">
        <f>BU28*SUMIF(Макро!$15:$15,BU$12,Макро!$17:$17)*(1+$F29)</f>
        <v>27608.197231705861</v>
      </c>
      <c r="BV29" s="101">
        <f>BV28*SUMIF(Макро!$15:$15,BV$12,Макро!$17:$17)*(1+$F29)</f>
        <v>27861.903310676324</v>
      </c>
      <c r="BW29" s="101">
        <f>BW28*SUMIF(Макро!$15:$15,BW$12,Макро!$17:$17)*(1+$F29)</f>
        <v>28118.109874664289</v>
      </c>
      <c r="BX29" s="101">
        <f>BX28*SUMIF(Макро!$15:$15,BX$12,Макро!$17:$17)*(1+$F29)</f>
        <v>28451.377601379983</v>
      </c>
      <c r="BY29" s="101">
        <f>BY28*SUMIF(Макро!$15:$15,BY$12,Макро!$17:$17)*(1+$F29)</f>
        <v>28712.659311390031</v>
      </c>
      <c r="BZ29" s="101">
        <f>BZ28*SUMIF(Макро!$15:$15,BZ$12,Макро!$17:$17)*(1+$F29)</f>
        <v>28976.516170580104</v>
      </c>
      <c r="CA29" s="101">
        <f>CA28*SUMIF(Макро!$15:$15,CA$12,Макро!$17:$17)*(1+$F29)</f>
        <v>29242.973559193233</v>
      </c>
      <c r="CB29" s="101">
        <f>CB28*SUMIF(Макро!$15:$15,CB$12,Макро!$17:$17)*(1+$F29)</f>
        <v>29589.569661360369</v>
      </c>
      <c r="CC29" s="101">
        <f>CC28*SUMIF(Макро!$15:$15,CC$12,Макро!$17:$17)*(1+$F29)</f>
        <v>29861.305252587914</v>
      </c>
      <c r="CD29" s="101">
        <f>CD28*SUMIF(Макро!$15:$15,CD$12,Макро!$17:$17)*(1+$F29)</f>
        <v>30135.719024714177</v>
      </c>
      <c r="CE29" s="101">
        <f>CE28*SUMIF(Макро!$15:$15,CE$12,Макро!$17:$17)*(1+$F29)</f>
        <v>30412.837373445713</v>
      </c>
      <c r="CF29" s="101">
        <f>CF28*SUMIF(Макро!$15:$15,CF$12,Макро!$17:$17)*(1+$F29)</f>
        <v>30773.294893088427</v>
      </c>
      <c r="CG29" s="101">
        <f>CG28*SUMIF(Макро!$15:$15,CG$12,Макро!$17:$17)*(1+$F29)</f>
        <v>31055.902625320992</v>
      </c>
      <c r="CH29" s="101">
        <f>CH28*SUMIF(Макро!$15:$15,CH$12,Макро!$17:$17)*(1+$F29)</f>
        <v>31341.295692470037</v>
      </c>
      <c r="CI29" s="101">
        <f>CI28*SUMIF(Макро!$15:$15,CI$12,Макро!$17:$17)*(1+$F29)</f>
        <v>31629.501546334315</v>
      </c>
      <c r="CJ29" s="101">
        <f>CJ28*SUMIF(Макро!$15:$15,CJ$12,Макро!$17:$17)*(1+$F29)</f>
        <v>32004.37484345194</v>
      </c>
      <c r="CK29" s="101">
        <f>CK28*SUMIF(Макро!$15:$15,CK$12,Макро!$17:$17)*(1+$F29)</f>
        <v>32298.289711051133</v>
      </c>
      <c r="CL29" s="101">
        <f>CL28*SUMIF(Макро!$15:$15,CL$12,Макро!$17:$17)*(1+$F29)</f>
        <v>32595.101354816801</v>
      </c>
      <c r="CM29" s="101">
        <f>CM28*SUMIF(Макро!$15:$15,CM$12,Макро!$17:$17)*(1+$F29)</f>
        <v>32894.838324894197</v>
      </c>
      <c r="CN29" s="101">
        <f>CN28*SUMIF(Макро!$15:$15,CN$12,Макро!$17:$17)*(1+$F29)</f>
        <v>33284.703930032643</v>
      </c>
      <c r="CO29" s="101">
        <f>CO28*SUMIF(Макро!$15:$15,CO$12,Макро!$17:$17)*(1+$F29)</f>
        <v>33590.378331484477</v>
      </c>
      <c r="CP29" s="101">
        <f>CP28*SUMIF(Макро!$15:$15,CP$12,Макро!$17:$17)*(1+$F29)</f>
        <v>33899.065409117218</v>
      </c>
      <c r="CQ29" s="101">
        <f>CQ28*SUMIF(Макро!$15:$15,CQ$12,Макро!$17:$17)*(1+$F29)</f>
        <v>34210.794855367414</v>
      </c>
      <c r="CR29" s="101">
        <f>CR28*SUMIF(Макро!$15:$15,CR$12,Макро!$17:$17)*(1+$F29)</f>
        <v>34616.252356287434</v>
      </c>
      <c r="CS29" s="101">
        <f>CS28*SUMIF(Макро!$15:$15,CS$12,Макро!$17:$17)*(1+$F29)</f>
        <v>34934.156790541361</v>
      </c>
      <c r="CT29" s="101">
        <f>CT28*SUMIF(Макро!$15:$15,CT$12,Макро!$17:$17)*(1+$F29)</f>
        <v>35255.194438150174</v>
      </c>
      <c r="CU29" s="101">
        <f>CU28*SUMIF(Макро!$15:$15,CU$12,Макро!$17:$17)*(1+$F29)</f>
        <v>35579.396179544841</v>
      </c>
      <c r="CV29" s="101">
        <f>CV28*SUMIF(Макро!$15:$15,CV$12,Макро!$17:$17)*(1+$F29)</f>
        <v>36001.069143350986</v>
      </c>
      <c r="CW29" s="101">
        <f>CW28*SUMIF(Макро!$15:$15,CW$12,Макро!$17:$17)*(1+$F29)</f>
        <v>36331.692934019411</v>
      </c>
      <c r="CX29" s="101">
        <f>CX28*SUMIF(Макро!$15:$15,CX$12,Макро!$17:$17)*(1+$F29)</f>
        <v>36665.575297909068</v>
      </c>
      <c r="CY29" s="101">
        <f>CY28*SUMIF(Макро!$15:$15,CY$12,Макро!$17:$17)*(1+$F29)</f>
        <v>37002.74835097693</v>
      </c>
      <c r="CZ29" s="101">
        <f>CZ28*SUMIF(Макро!$15:$15,CZ$12,Макро!$17:$17)*(1+$F29)</f>
        <v>37441.285283125253</v>
      </c>
      <c r="DA29" s="101">
        <f>DA28*SUMIF(Макро!$15:$15,DA$12,Макро!$17:$17)*(1+$F29)</f>
        <v>37785.137331658319</v>
      </c>
      <c r="DB29" s="101">
        <f>DB28*SUMIF(Макро!$15:$15,DB$12,Макро!$17:$17)*(1+$F29)</f>
        <v>38132.378328927196</v>
      </c>
      <c r="DC29" s="101">
        <f>DC28*SUMIF(Макро!$15:$15,DC$12,Макро!$17:$17)*(1+$F29)</f>
        <v>38483.041675848304</v>
      </c>
      <c r="DD29" s="101">
        <f>DD28*SUMIF(Макро!$15:$15,DD$12,Макро!$17:$17)*(1+$F29)</f>
        <v>38939.11701750775</v>
      </c>
      <c r="DE29" s="101">
        <f>DE28*SUMIF(Макро!$15:$15,DE$12,Макро!$17:$17)*(1+$F29)</f>
        <v>39296.726586502627</v>
      </c>
      <c r="DF29" s="101">
        <f>DF28*SUMIF(Макро!$15:$15,DF$12,Макро!$17:$17)*(1+$F29)</f>
        <v>39657.860696072239</v>
      </c>
      <c r="DG29" s="101">
        <f>DG28*SUMIF(Макро!$15:$15,DG$12,Макро!$17:$17)*(1+$F29)</f>
        <v>40022.554083503652</v>
      </c>
      <c r="DH29" s="101">
        <f>DH28*SUMIF(Макро!$15:$15,DH$12,Макро!$17:$17)*(1+$F29)</f>
        <v>40496.869248805058</v>
      </c>
      <c r="DI29" s="101">
        <f>DI28*SUMIF(Макро!$15:$15,DI$12,Макро!$17:$17)*(1+$F29)</f>
        <v>0</v>
      </c>
      <c r="DJ29" s="101">
        <f>DJ28*SUMIF(Макро!$15:$15,DJ$12,Макро!$17:$17)*(1+$F29)</f>
        <v>0</v>
      </c>
    </row>
    <row r="30" spans="1:114">
      <c r="B30" s="11"/>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row>
    <row r="31" spans="1:114" s="81" customFormat="1">
      <c r="A31" s="256"/>
      <c r="B31" s="90" t="s">
        <v>11</v>
      </c>
      <c r="F31" s="81" t="s">
        <v>442</v>
      </c>
      <c r="H31" s="82"/>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row>
    <row r="32" spans="1:114">
      <c r="B32" s="12" t="s">
        <v>1</v>
      </c>
      <c r="H32" s="7" t="s">
        <v>0</v>
      </c>
      <c r="I32" s="5"/>
      <c r="J32" s="5">
        <f>SUM(Indexing!J243:J245)</f>
        <v>232.2818572043476</v>
      </c>
      <c r="K32" s="5">
        <f>SUM(Indexing!K243:K245)</f>
        <v>234.58635298391715</v>
      </c>
      <c r="L32" s="5">
        <f>SUM(Indexing!L243:L245)</f>
        <v>236.91371193869099</v>
      </c>
      <c r="M32" s="5">
        <f>SUM(Indexing!M243:M245)</f>
        <v>239.26416089693461</v>
      </c>
      <c r="N32" s="5">
        <f>SUM(Indexing!N243:N245)</f>
        <v>241.49176951395219</v>
      </c>
      <c r="O32" s="5">
        <f>SUM(Indexing!O243:O245)</f>
        <v>243.74011771909693</v>
      </c>
      <c r="P32" s="5">
        <f>SUM(Indexing!P243:P245)</f>
        <v>246.00939860307275</v>
      </c>
      <c r="Q32" s="5">
        <f>SUM(Indexing!Q243:Q245)</f>
        <v>248.29980705430572</v>
      </c>
      <c r="R32" s="5">
        <f>SUM(Indexing!R243:R245)</f>
        <v>250.79859662436269</v>
      </c>
      <c r="S32" s="5">
        <f>SUM(Indexing!S243:S245)</f>
        <v>253.32253300943131</v>
      </c>
      <c r="T32" s="5">
        <f>SUM(Indexing!T243:T245)</f>
        <v>255.87186927696183</v>
      </c>
      <c r="U32" s="5">
        <f>SUM(Indexing!U243:U245)</f>
        <v>258.4468610411738</v>
      </c>
      <c r="V32" s="5">
        <f>SUM(Indexing!V243:V245)</f>
        <v>261.29591091615868</v>
      </c>
      <c r="W32" s="5">
        <f>SUM(Indexing!W243:W245)</f>
        <v>264.17636796381134</v>
      </c>
      <c r="X32" s="5">
        <f>SUM(Indexing!X243:X245)</f>
        <v>267.08857840850067</v>
      </c>
      <c r="Y32" s="5">
        <f>SUM(Indexing!Y243:Y245)</f>
        <v>270.03289229128137</v>
      </c>
      <c r="Z32" s="5">
        <f>SUM(Indexing!Z243:Z245)</f>
        <v>272.98102578155073</v>
      </c>
      <c r="AA32" s="5">
        <f>SUM(Indexing!AA243:AA245)</f>
        <v>275.96134605841007</v>
      </c>
      <c r="AB32" s="5">
        <f>SUM(Indexing!AB243:AB245)</f>
        <v>278.9742045269889</v>
      </c>
      <c r="AC32" s="5">
        <f>SUM(Indexing!AC243:AC245)</f>
        <v>282.01995642894644</v>
      </c>
      <c r="AD32" s="5">
        <f>SUM(Indexing!AD243:AD245)</f>
        <v>285.11277645085335</v>
      </c>
      <c r="AE32" s="5">
        <f>SUM(Indexing!AE243:AE245)</f>
        <v>288.23951441179213</v>
      </c>
      <c r="AF32" s="5">
        <f>SUM(Indexing!AF243:AF245)</f>
        <v>291.40054227863436</v>
      </c>
      <c r="AG32" s="5">
        <f>SUM(Indexing!AG243:AG245)</f>
        <v>294.59623609748985</v>
      </c>
      <c r="AH32" s="5">
        <f>SUM(Indexing!AH243:AH245)</f>
        <v>297.92118196903647</v>
      </c>
      <c r="AI32" s="5">
        <f>SUM(Indexing!AI243:AI245)</f>
        <v>301.28365467797641</v>
      </c>
      <c r="AJ32" s="5">
        <f>SUM(Indexing!AJ243:AJ245)</f>
        <v>304.68407776910681</v>
      </c>
      <c r="AK32" s="5">
        <f>SUM(Indexing!AK243:AK245)</f>
        <v>308.12287956754221</v>
      </c>
      <c r="AL32" s="5">
        <f>SUM(Indexing!AL243:AL245)</f>
        <v>311.60394779809144</v>
      </c>
      <c r="AM32" s="5">
        <f>SUM(Indexing!AM243:AM245)</f>
        <v>315.1243439618429</v>
      </c>
      <c r="AN32" s="5">
        <f>SUM(Indexing!AN243:AN245)</f>
        <v>318.68451237250372</v>
      </c>
      <c r="AO32" s="5">
        <f>SUM(Indexing!AO243:AO245)</f>
        <v>322.28490236348716</v>
      </c>
      <c r="AP32" s="5">
        <f>SUM(Indexing!AP243:AP245)</f>
        <v>325.93526509412743</v>
      </c>
      <c r="AQ32" s="5">
        <f>SUM(Indexing!AQ243:AQ245)</f>
        <v>329.62697368976961</v>
      </c>
      <c r="AR32" s="5">
        <f>SUM(Indexing!AR243:AR245)</f>
        <v>333.36049645471064</v>
      </c>
      <c r="AS32" s="5">
        <f>SUM(Indexing!AS243:AS245)</f>
        <v>337.13630699750036</v>
      </c>
      <c r="AT32" s="5">
        <f>SUM(Indexing!AT243:AT245)</f>
        <v>340.88352212865476</v>
      </c>
      <c r="AU32" s="5">
        <f>SUM(Indexing!AU243:AU245)</f>
        <v>344.6723869455526</v>
      </c>
      <c r="AV32" s="5">
        <f>SUM(Indexing!AV243:AV245)</f>
        <v>348.50336437766589</v>
      </c>
      <c r="AW32" s="5">
        <f>SUM(Indexing!AW243:AW245)</f>
        <v>352.37692249985264</v>
      </c>
      <c r="AX32" s="5">
        <f>SUM(Indexing!AX243:AX245)</f>
        <v>356.24713692091041</v>
      </c>
      <c r="AY32" s="5">
        <f>SUM(Indexing!AY243:AY245)</f>
        <v>360.1598585514605</v>
      </c>
      <c r="AZ32" s="5">
        <f>SUM(Indexing!AZ243:AZ245)</f>
        <v>364.11555425526353</v>
      </c>
      <c r="BA32" s="5">
        <f>SUM(Indexing!BA243:BA245)</f>
        <v>368.11469602372233</v>
      </c>
      <c r="BB32" s="5">
        <f>SUM(Indexing!BB243:BB245)</f>
        <v>372.11219686718141</v>
      </c>
      <c r="BC32" s="5">
        <f>SUM(Indexing!BC243:BC245)</f>
        <v>376.15310812909439</v>
      </c>
      <c r="BD32" s="5">
        <f>SUM(Indexing!BD243:BD245)</f>
        <v>380.23790122010121</v>
      </c>
      <c r="BE32" s="5">
        <f>SUM(Indexing!BE243:BE245)</f>
        <v>384.36705267007346</v>
      </c>
      <c r="BF32" s="5">
        <f>SUM(Indexing!BF243:BF245)</f>
        <v>388.50158979957723</v>
      </c>
      <c r="BG32" s="5">
        <f>SUM(Indexing!BG243:BG245)</f>
        <v>392.68060107731117</v>
      </c>
      <c r="BH32" s="5">
        <f>SUM(Indexing!BH243:BH245)</f>
        <v>396.90456490020313</v>
      </c>
      <c r="BI32" s="5">
        <f>SUM(Indexing!BI243:BI245)</f>
        <v>401.17396481117311</v>
      </c>
      <c r="BJ32" s="5">
        <f>SUM(Indexing!BJ243:BJ245)</f>
        <v>405.44705783099784</v>
      </c>
      <c r="BK32" s="5">
        <f>SUM(Indexing!BK243:BK245)</f>
        <v>409.76566557898957</v>
      </c>
      <c r="BL32" s="5">
        <f>SUM(Indexing!BL243:BL245)</f>
        <v>414.13027285397447</v>
      </c>
      <c r="BM32" s="5">
        <f>SUM(Indexing!BM243:BM245)</f>
        <v>418.54136961859973</v>
      </c>
      <c r="BN32" s="5">
        <f>SUM(Indexing!BN243:BN245)</f>
        <v>422.89867676933</v>
      </c>
      <c r="BO32" s="5">
        <f>SUM(Indexing!BO243:BO245)</f>
        <v>427.30134652214463</v>
      </c>
      <c r="BP32" s="5">
        <f>SUM(Indexing!BP243:BP245)</f>
        <v>431.74985113332389</v>
      </c>
      <c r="BQ32" s="5">
        <f>SUM(Indexing!BQ243:BQ245)</f>
        <v>436.24466777566511</v>
      </c>
      <c r="BR32" s="5">
        <f>SUM(Indexing!BR243:BR245)</f>
        <v>440.78627858966672</v>
      </c>
      <c r="BS32" s="5">
        <f>SUM(Indexing!BS243:BS245)</f>
        <v>445.37517073524543</v>
      </c>
      <c r="BT32" s="5">
        <f>SUM(Indexing!BT243:BT245)</f>
        <v>450.01183644399214</v>
      </c>
      <c r="BU32" s="5">
        <f>SUM(Indexing!BU243:BU245)</f>
        <v>454.69677307197117</v>
      </c>
      <c r="BV32" s="5">
        <f>SUM(Indexing!BV243:BV245)</f>
        <v>459.43048315306999</v>
      </c>
      <c r="BW32" s="5">
        <f>SUM(Indexing!BW243:BW245)</f>
        <v>464.21347445290399</v>
      </c>
      <c r="BX32" s="5">
        <f>SUM(Indexing!BX243:BX245)</f>
        <v>469.046260023282</v>
      </c>
      <c r="BY32" s="5">
        <f>SUM(Indexing!BY243:BY245)</f>
        <v>473.92935825723953</v>
      </c>
      <c r="BZ32" s="5">
        <f>SUM(Indexing!BZ243:BZ245)</f>
        <v>478.86329294464474</v>
      </c>
      <c r="CA32" s="5">
        <f>SUM(Indexing!CA243:CA245)</f>
        <v>483.848593328383</v>
      </c>
      <c r="CB32" s="5">
        <f>SUM(Indexing!CB243:CB245)</f>
        <v>488.8857941611268</v>
      </c>
      <c r="CC32" s="5">
        <f>SUM(Indexing!CC243:CC245)</f>
        <v>493.97543576269646</v>
      </c>
      <c r="CD32" s="5">
        <f>SUM(Indexing!CD243:CD245)</f>
        <v>499.11806407801765</v>
      </c>
      <c r="CE32" s="5">
        <f>SUM(Indexing!CE243:CE245)</f>
        <v>504.31423073568317</v>
      </c>
      <c r="CF32" s="5">
        <f>SUM(Indexing!CF243:CF245)</f>
        <v>509.56449310712355</v>
      </c>
      <c r="CG32" s="5">
        <f>SUM(Indexing!CG243:CG245)</f>
        <v>514.86941436639415</v>
      </c>
      <c r="CH32" s="5">
        <f>SUM(Indexing!CH243:CH245)</f>
        <v>520.22956355058443</v>
      </c>
      <c r="CI32" s="5">
        <f>SUM(Indexing!CI243:CI245)</f>
        <v>525.64551562085626</v>
      </c>
      <c r="CJ32" s="5">
        <f>SUM(Indexing!CJ243:CJ245)</f>
        <v>531.11785152411767</v>
      </c>
      <c r="CK32" s="5">
        <f>SUM(Indexing!CK243:CK245)</f>
        <v>536.64715825533858</v>
      </c>
      <c r="CL32" s="5">
        <f>SUM(Indexing!CL243:CL245)</f>
        <v>542.23402892051547</v>
      </c>
      <c r="CM32" s="5">
        <f>SUM(Indexing!CM243:CM245)</f>
        <v>547.87906280029108</v>
      </c>
      <c r="CN32" s="5">
        <f>SUM(Indexing!CN243:CN245)</f>
        <v>553.58286541423706</v>
      </c>
      <c r="CO32" s="5">
        <f>SUM(Indexing!CO243:CO245)</f>
        <v>559.34604858580587</v>
      </c>
      <c r="CP32" s="5">
        <f>SUM(Indexing!CP243:CP245)</f>
        <v>565.16923050795754</v>
      </c>
      <c r="CQ32" s="5">
        <f>SUM(Indexing!CQ243:CQ245)</f>
        <v>571.05303580947202</v>
      </c>
      <c r="CR32" s="5">
        <f>SUM(Indexing!CR243:CR245)</f>
        <v>576.99809562194969</v>
      </c>
      <c r="CS32" s="5">
        <f>SUM(Indexing!CS243:CS245)</f>
        <v>583.00504764751008</v>
      </c>
      <c r="CT32" s="5">
        <f>SUM(Indexing!CT243:CT245)</f>
        <v>589.07453622719652</v>
      </c>
      <c r="CU32" s="5">
        <f>SUM(Indexing!CU243:CU245)</f>
        <v>595.20721241009073</v>
      </c>
      <c r="CV32" s="5">
        <f>SUM(Indexing!CV243:CV245)</f>
        <v>601.40373402314913</v>
      </c>
      <c r="CW32" s="5">
        <f>SUM(Indexing!CW243:CW245)</f>
        <v>607.664765741765</v>
      </c>
      <c r="CX32" s="5">
        <f>SUM(Indexing!CX243:CX245)</f>
        <v>613.99097916106507</v>
      </c>
      <c r="CY32" s="5">
        <f>SUM(Indexing!CY243:CY245)</f>
        <v>620.38305286794946</v>
      </c>
      <c r="CZ32" s="5">
        <f>SUM(Indexing!CZ243:CZ245)</f>
        <v>626.8416725138801</v>
      </c>
      <c r="DA32" s="5">
        <f>SUM(Indexing!DA243:DA245)</f>
        <v>633.36753088842852</v>
      </c>
      <c r="DB32" s="5">
        <f>SUM(Indexing!DB243:DB245)</f>
        <v>639.96132799358793</v>
      </c>
      <c r="DC32" s="5">
        <f>SUM(Indexing!DC243:DC245)</f>
        <v>646.62377111885974</v>
      </c>
      <c r="DD32" s="5">
        <f>SUM(Indexing!DD243:DD245)</f>
        <v>653.35557491712211</v>
      </c>
      <c r="DE32" s="5">
        <f>SUM(Indexing!DE243:DE245)</f>
        <v>660.15746148128687</v>
      </c>
      <c r="DF32" s="5">
        <f>SUM(Indexing!DF243:DF245)</f>
        <v>667.03016042175636</v>
      </c>
      <c r="DG32" s="5">
        <f>SUM(Indexing!DG243:DG245)</f>
        <v>673.97440894468491</v>
      </c>
      <c r="DH32" s="5">
        <f>SUM(Indexing!DH243:DH245)</f>
        <v>680.990951931057</v>
      </c>
      <c r="DI32" s="5">
        <f>SUM(Indexing!DI243:DI245)</f>
        <v>0</v>
      </c>
      <c r="DJ32" s="5">
        <f>SUM(Indexing!DJ243:DJ245)</f>
        <v>0</v>
      </c>
    </row>
    <row r="33" spans="1:114">
      <c r="B33" s="12" t="s">
        <v>13</v>
      </c>
      <c r="H33" s="7" t="s">
        <v>0</v>
      </c>
      <c r="I33" s="5"/>
      <c r="J33" s="5">
        <f>SUM(Indexing!J241:J242)</f>
        <v>24900</v>
      </c>
      <c r="K33" s="5">
        <f>SUM(Indexing!K241:K242)</f>
        <v>24900</v>
      </c>
      <c r="L33" s="5">
        <f>SUM(Indexing!L241:L242)</f>
        <v>25812.785295207101</v>
      </c>
      <c r="M33" s="5">
        <f>SUM(Indexing!M241:M242)</f>
        <v>25812.785295207101</v>
      </c>
      <c r="N33" s="5">
        <f>SUM(Indexing!N241:N242)</f>
        <v>46027.617152899416</v>
      </c>
      <c r="O33" s="5">
        <f>SUM(Indexing!O241:O242)</f>
        <v>46027.617152899416</v>
      </c>
      <c r="P33" s="5">
        <f>SUM(Indexing!P241:P242)</f>
        <v>47869.610086039</v>
      </c>
      <c r="Q33" s="5">
        <f>SUM(Indexing!Q241:Q242)</f>
        <v>47869.610086039</v>
      </c>
      <c r="R33" s="5">
        <f>SUM(Indexing!R241:R242)</f>
        <v>26845.794845548895</v>
      </c>
      <c r="S33" s="5">
        <f>SUM(Indexing!S241:S242)</f>
        <v>26845.794845548895</v>
      </c>
      <c r="T33" s="5">
        <f>SUM(Indexing!T241:T242)</f>
        <v>27920.563232550434</v>
      </c>
      <c r="U33" s="5">
        <f>SUM(Indexing!U241:U242)</f>
        <v>27920.563232550434</v>
      </c>
      <c r="V33" s="5">
        <f>SUM(Indexing!V241:V242)</f>
        <v>27920.563232550434</v>
      </c>
      <c r="W33" s="5">
        <f>SUM(Indexing!W241:W242)</f>
        <v>27920.563232550434</v>
      </c>
      <c r="X33" s="5">
        <f>SUM(Indexing!X241:X242)</f>
        <v>29023.429701881589</v>
      </c>
      <c r="Y33" s="5">
        <f>SUM(Indexing!Y241:Y242)</f>
        <v>29023.429701881589</v>
      </c>
      <c r="Z33" s="5">
        <f>SUM(Indexing!Z241:Z242)</f>
        <v>29023.429701881589</v>
      </c>
      <c r="AA33" s="5">
        <f>SUM(Indexing!AA241:AA242)</f>
        <v>29023.429701881589</v>
      </c>
      <c r="AB33" s="5">
        <f>SUM(Indexing!AB241:AB242)</f>
        <v>30170.514461025861</v>
      </c>
      <c r="AC33" s="5">
        <f>SUM(Indexing!AC241:AC242)</f>
        <v>30170.514461025861</v>
      </c>
      <c r="AD33" s="5">
        <f>SUM(Indexing!AD241:AD242)</f>
        <v>30170.514461025861</v>
      </c>
      <c r="AE33" s="5">
        <f>SUM(Indexing!AE241:AE242)</f>
        <v>30170.514461025861</v>
      </c>
      <c r="AF33" s="5">
        <f>SUM(Indexing!AF241:AF242)</f>
        <v>31361.897889186159</v>
      </c>
      <c r="AG33" s="5">
        <f>SUM(Indexing!AG241:AG242)</f>
        <v>31361.897889186159</v>
      </c>
      <c r="AH33" s="5">
        <f>SUM(Indexing!AH241:AH242)</f>
        <v>31361.897889186159</v>
      </c>
      <c r="AI33" s="5">
        <f>SUM(Indexing!AI241:AI242)</f>
        <v>31361.897889186159</v>
      </c>
      <c r="AJ33" s="5">
        <f>SUM(Indexing!AJ241:AJ242)</f>
        <v>32597.848847868827</v>
      </c>
      <c r="AK33" s="5">
        <f>SUM(Indexing!AK241:AK242)</f>
        <v>32597.848847868827</v>
      </c>
      <c r="AL33" s="5">
        <f>SUM(Indexing!AL241:AL242)</f>
        <v>32597.848847868827</v>
      </c>
      <c r="AM33" s="5">
        <f>SUM(Indexing!AM241:AM242)</f>
        <v>32597.848847868827</v>
      </c>
      <c r="AN33" s="5">
        <f>SUM(Indexing!AN241:AN242)</f>
        <v>33879.929869850886</v>
      </c>
      <c r="AO33" s="5">
        <f>SUM(Indexing!AO241:AO242)</f>
        <v>33879.929869850886</v>
      </c>
      <c r="AP33" s="5">
        <f>SUM(Indexing!AP241:AP242)</f>
        <v>33879.929869850886</v>
      </c>
      <c r="AQ33" s="5">
        <f>SUM(Indexing!AQ241:AQ242)</f>
        <v>33879.929869850886</v>
      </c>
      <c r="AR33" s="5">
        <f>SUM(Indexing!AR241:AR242)</f>
        <v>35210.469164000235</v>
      </c>
      <c r="AS33" s="5">
        <f>SUM(Indexing!AS241:AS242)</f>
        <v>35210.469164000235</v>
      </c>
      <c r="AT33" s="5">
        <f>SUM(Indexing!AT241:AT242)</f>
        <v>35210.469164000235</v>
      </c>
      <c r="AU33" s="5">
        <f>SUM(Indexing!AU241:AU242)</f>
        <v>35210.469164000235</v>
      </c>
      <c r="AV33" s="5">
        <f>SUM(Indexing!AV241:AV242)</f>
        <v>36592.435131423197</v>
      </c>
      <c r="AW33" s="5">
        <f>SUM(Indexing!AW241:AW242)</f>
        <v>36592.435131423197</v>
      </c>
      <c r="AX33" s="5">
        <f>SUM(Indexing!AX241:AX242)</f>
        <v>36592.435131423197</v>
      </c>
      <c r="AY33" s="5">
        <f>SUM(Indexing!AY241:AY242)</f>
        <v>36592.435131423197</v>
      </c>
      <c r="AZ33" s="5">
        <f>SUM(Indexing!AZ241:AZ242)</f>
        <v>38029.747834256152</v>
      </c>
      <c r="BA33" s="5">
        <f>SUM(Indexing!BA241:BA242)</f>
        <v>38029.747834256152</v>
      </c>
      <c r="BB33" s="5">
        <f>SUM(Indexing!BB241:BB242)</f>
        <v>38029.747834256152</v>
      </c>
      <c r="BC33" s="5">
        <f>SUM(Indexing!BC241:BC242)</f>
        <v>38029.747834256152</v>
      </c>
      <c r="BD33" s="5">
        <f>SUM(Indexing!BD241:BD242)</f>
        <v>39525.562103840974</v>
      </c>
      <c r="BE33" s="5">
        <f>SUM(Indexing!BE241:BE242)</f>
        <v>39525.562103840974</v>
      </c>
      <c r="BF33" s="5">
        <f>SUM(Indexing!BF241:BF242)</f>
        <v>39525.562103840974</v>
      </c>
      <c r="BG33" s="5">
        <f>SUM(Indexing!BG241:BG242)</f>
        <v>39525.562103840974</v>
      </c>
      <c r="BH33" s="5">
        <f>SUM(Indexing!BH241:BH242)</f>
        <v>41081.951112164701</v>
      </c>
      <c r="BI33" s="5">
        <f>SUM(Indexing!BI241:BI242)</f>
        <v>41081.951112164701</v>
      </c>
      <c r="BJ33" s="5">
        <f>SUM(Indexing!BJ241:BJ242)</f>
        <v>41081.951112164701</v>
      </c>
      <c r="BK33" s="5">
        <f>SUM(Indexing!BK241:BK242)</f>
        <v>41081.951112164701</v>
      </c>
      <c r="BL33" s="5">
        <f>SUM(Indexing!BL241:BL242)</f>
        <v>42702.76231576701</v>
      </c>
      <c r="BM33" s="5">
        <f>SUM(Indexing!BM241:BM242)</f>
        <v>42702.76231576701</v>
      </c>
      <c r="BN33" s="5">
        <f>SUM(Indexing!BN241:BN242)</f>
        <v>42702.76231576701</v>
      </c>
      <c r="BO33" s="5">
        <f>SUM(Indexing!BO241:BO242)</f>
        <v>42702.76231576701</v>
      </c>
      <c r="BP33" s="5">
        <f>SUM(Indexing!BP241:BP242)</f>
        <v>44387.519580513057</v>
      </c>
      <c r="BQ33" s="5">
        <f>SUM(Indexing!BQ241:BQ242)</f>
        <v>44387.519580513057</v>
      </c>
      <c r="BR33" s="5">
        <f>SUM(Indexing!BR241:BR242)</f>
        <v>44387.519580513057</v>
      </c>
      <c r="BS33" s="5">
        <f>SUM(Indexing!BS241:BS242)</f>
        <v>44387.519580513057</v>
      </c>
      <c r="BT33" s="5">
        <f>SUM(Indexing!BT241:BT242)</f>
        <v>46138.74577811468</v>
      </c>
      <c r="BU33" s="5">
        <f>SUM(Indexing!BU241:BU242)</f>
        <v>46138.74577811468</v>
      </c>
      <c r="BV33" s="5">
        <f>SUM(Indexing!BV241:BV242)</f>
        <v>46138.74577811468</v>
      </c>
      <c r="BW33" s="5">
        <f>SUM(Indexing!BW241:BW242)</f>
        <v>46138.74577811468</v>
      </c>
      <c r="BX33" s="5">
        <f>SUM(Indexing!BX241:BX242)</f>
        <v>47959.063315447595</v>
      </c>
      <c r="BY33" s="5">
        <f>SUM(Indexing!BY241:BY242)</f>
        <v>47959.063315447595</v>
      </c>
      <c r="BZ33" s="5">
        <f>SUM(Indexing!BZ241:BZ242)</f>
        <v>47959.063315447595</v>
      </c>
      <c r="CA33" s="5">
        <f>SUM(Indexing!CA241:CA242)</f>
        <v>47959.063315447595</v>
      </c>
      <c r="CB33" s="5">
        <f>SUM(Indexing!CB241:CB242)</f>
        <v>49851.19806152425</v>
      </c>
      <c r="CC33" s="5">
        <f>SUM(Indexing!CC241:CC242)</f>
        <v>49851.19806152425</v>
      </c>
      <c r="CD33" s="5">
        <f>SUM(Indexing!CD241:CD242)</f>
        <v>49851.19806152425</v>
      </c>
      <c r="CE33" s="5">
        <f>SUM(Indexing!CE241:CE242)</f>
        <v>49851.19806152425</v>
      </c>
      <c r="CF33" s="5">
        <f>SUM(Indexing!CF241:CF242)</f>
        <v>51817.983429398133</v>
      </c>
      <c r="CG33" s="5">
        <f>SUM(Indexing!CG241:CG242)</f>
        <v>51817.983429398133</v>
      </c>
      <c r="CH33" s="5">
        <f>SUM(Indexing!CH241:CH242)</f>
        <v>51817.983429398133</v>
      </c>
      <c r="CI33" s="5">
        <f>SUM(Indexing!CI241:CI242)</f>
        <v>51817.983429398133</v>
      </c>
      <c r="CJ33" s="5">
        <f>SUM(Indexing!CJ241:CJ242)</f>
        <v>53862.364619111824</v>
      </c>
      <c r="CK33" s="5">
        <f>SUM(Indexing!CK241:CK242)</f>
        <v>53862.364619111824</v>
      </c>
      <c r="CL33" s="5">
        <f>SUM(Indexing!CL241:CL242)</f>
        <v>53862.364619111824</v>
      </c>
      <c r="CM33" s="5">
        <f>SUM(Indexing!CM241:CM242)</f>
        <v>53862.364619111824</v>
      </c>
      <c r="CN33" s="5">
        <f>SUM(Indexing!CN241:CN242)</f>
        <v>55987.403028042652</v>
      </c>
      <c r="CO33" s="5">
        <f>SUM(Indexing!CO241:CO242)</f>
        <v>55987.403028042652</v>
      </c>
      <c r="CP33" s="5">
        <f>SUM(Indexing!CP241:CP242)</f>
        <v>55987.403028042652</v>
      </c>
      <c r="CQ33" s="5">
        <f>SUM(Indexing!CQ241:CQ242)</f>
        <v>55987.403028042652</v>
      </c>
      <c r="CR33" s="5">
        <f>SUM(Indexing!CR241:CR242)</f>
        <v>58196.280835250276</v>
      </c>
      <c r="CS33" s="5">
        <f>SUM(Indexing!CS241:CS242)</f>
        <v>58196.280835250276</v>
      </c>
      <c r="CT33" s="5">
        <f>SUM(Indexing!CT241:CT242)</f>
        <v>58196.280835250276</v>
      </c>
      <c r="CU33" s="5">
        <f>SUM(Indexing!CU241:CU242)</f>
        <v>58196.280835250276</v>
      </c>
      <c r="CV33" s="5">
        <f>SUM(Indexing!CV241:CV242)</f>
        <v>60492.30576669101</v>
      </c>
      <c r="CW33" s="5">
        <f>SUM(Indexing!CW241:CW242)</f>
        <v>60492.30576669101</v>
      </c>
      <c r="CX33" s="5">
        <f>SUM(Indexing!CX241:CX242)</f>
        <v>60492.30576669101</v>
      </c>
      <c r="CY33" s="5">
        <f>SUM(Indexing!CY241:CY242)</f>
        <v>60492.30576669101</v>
      </c>
      <c r="CZ33" s="5">
        <f>SUM(Indexing!CZ241:CZ242)</f>
        <v>62878.91604843481</v>
      </c>
      <c r="DA33" s="5">
        <f>SUM(Indexing!DA241:DA242)</f>
        <v>62878.91604843481</v>
      </c>
      <c r="DB33" s="5">
        <f>SUM(Indexing!DB241:DB242)</f>
        <v>62878.91604843481</v>
      </c>
      <c r="DC33" s="5">
        <f>SUM(Indexing!DC241:DC242)</f>
        <v>62878.91604843481</v>
      </c>
      <c r="DD33" s="5">
        <f>SUM(Indexing!DD241:DD242)</f>
        <v>65359.685555302131</v>
      </c>
      <c r="DE33" s="5">
        <f>SUM(Indexing!DE241:DE242)</f>
        <v>65359.685555302131</v>
      </c>
      <c r="DF33" s="5">
        <f>SUM(Indexing!DF241:DF242)</f>
        <v>65359.685555302131</v>
      </c>
      <c r="DG33" s="5">
        <f>SUM(Indexing!DG241:DG242)</f>
        <v>65359.685555302131</v>
      </c>
      <c r="DH33" s="5">
        <f>SUM(Indexing!DH241:DH242)</f>
        <v>67938.329162630427</v>
      </c>
      <c r="DI33" s="5">
        <f>SUM(Indexing!DI241:DI242)</f>
        <v>67938.329162630427</v>
      </c>
      <c r="DJ33" s="5">
        <f>SUM(Indexing!DJ241:DJ242)</f>
        <v>67938.329162630427</v>
      </c>
    </row>
    <row r="34" spans="1:114">
      <c r="B34" s="12" t="s">
        <v>381</v>
      </c>
      <c r="H34" s="7" t="s">
        <v>0</v>
      </c>
      <c r="I34" s="5"/>
      <c r="J34" s="5">
        <f>SUM(Indexing!J246:J248)</f>
        <v>50496.055913988617</v>
      </c>
      <c r="K34" s="5">
        <f>SUM(Indexing!K246:K248)</f>
        <v>50997.033257373289</v>
      </c>
      <c r="L34" s="5">
        <f>SUM(Indexing!L246:L248)</f>
        <v>51502.980856237169</v>
      </c>
      <c r="M34" s="5">
        <f>SUM(Indexing!M246:M248)</f>
        <v>52013.948021072742</v>
      </c>
      <c r="N34" s="5">
        <f>SUM(Indexing!N246:N248)</f>
        <v>52498.210763902651</v>
      </c>
      <c r="O34" s="5">
        <f>SUM(Indexing!O246:O248)</f>
        <v>52986.982112847159</v>
      </c>
      <c r="P34" s="5">
        <f>SUM(Indexing!P246:P248)</f>
        <v>53480.304044146258</v>
      </c>
      <c r="Q34" s="5">
        <f>SUM(Indexing!Q246:Q248)</f>
        <v>53978.218924849083</v>
      </c>
      <c r="R34" s="5">
        <f>SUM(Indexing!R246:R248)</f>
        <v>54521.434048774507</v>
      </c>
      <c r="S34" s="5">
        <f>SUM(Indexing!S246:S248)</f>
        <v>55070.115871615504</v>
      </c>
      <c r="T34" s="5">
        <f>SUM(Indexing!T246:T248)</f>
        <v>55624.319408035182</v>
      </c>
      <c r="U34" s="5">
        <f>SUM(Indexing!U246:U248)</f>
        <v>56184.100226342132</v>
      </c>
      <c r="V34" s="5">
        <f>SUM(Indexing!V246:V248)</f>
        <v>56803.458894817115</v>
      </c>
      <c r="W34" s="5">
        <f>SUM(Indexing!W246:W248)</f>
        <v>57429.645209524206</v>
      </c>
      <c r="X34" s="5">
        <f>SUM(Indexing!X246:X248)</f>
        <v>58062.73443663057</v>
      </c>
      <c r="Y34" s="5">
        <f>SUM(Indexing!Y246:Y248)</f>
        <v>58702.802672017679</v>
      </c>
      <c r="Z34" s="5">
        <f>SUM(Indexing!Z246:Z248)</f>
        <v>59343.701256858847</v>
      </c>
      <c r="AA34" s="5">
        <f>SUM(Indexing!AA246:AA248)</f>
        <v>59991.596969219572</v>
      </c>
      <c r="AB34" s="5">
        <f>SUM(Indexing!AB246:AB248)</f>
        <v>60646.566201519308</v>
      </c>
      <c r="AC34" s="5">
        <f>SUM(Indexing!AC246:AC248)</f>
        <v>61308.686180205739</v>
      </c>
      <c r="AD34" s="5">
        <f>SUM(Indexing!AD246:AD248)</f>
        <v>61981.03835888116</v>
      </c>
      <c r="AE34" s="5">
        <f>SUM(Indexing!AE246:AE248)</f>
        <v>62660.76400256349</v>
      </c>
      <c r="AF34" s="5">
        <f>SUM(Indexing!AF246:AF248)</f>
        <v>63347.943973616158</v>
      </c>
      <c r="AG34" s="5">
        <f>SUM(Indexing!AG246:AG248)</f>
        <v>64042.660021193442</v>
      </c>
      <c r="AH34" s="5">
        <f>SUM(Indexing!AH246:AH248)</f>
        <v>64765.474341094872</v>
      </c>
      <c r="AI34" s="5">
        <f>SUM(Indexing!AI246:AI248)</f>
        <v>65496.446669125282</v>
      </c>
      <c r="AJ34" s="5">
        <f>SUM(Indexing!AJ246:AJ248)</f>
        <v>66235.669080240594</v>
      </c>
      <c r="AK34" s="5">
        <f>SUM(Indexing!AK246:AK248)</f>
        <v>66983.234688596131</v>
      </c>
      <c r="AL34" s="5">
        <f>SUM(Indexing!AL246:AL248)</f>
        <v>67739.988651758991</v>
      </c>
      <c r="AM34" s="5">
        <f>SUM(Indexing!AM246:AM248)</f>
        <v>68505.292165618011</v>
      </c>
      <c r="AN34" s="5">
        <f>SUM(Indexing!AN246:AN248)</f>
        <v>69279.241820109499</v>
      </c>
      <c r="AO34" s="5">
        <f>SUM(Indexing!AO246:AO248)</f>
        <v>70061.935296410244</v>
      </c>
      <c r="AP34" s="5">
        <f>SUM(Indexing!AP246:AP248)</f>
        <v>70855.492411766827</v>
      </c>
      <c r="AQ34" s="5">
        <f>SUM(Indexing!AQ246:AQ248)</f>
        <v>71658.037758645543</v>
      </c>
      <c r="AR34" s="5">
        <f>SUM(Indexing!AR246:AR248)</f>
        <v>72469.673142328393</v>
      </c>
      <c r="AS34" s="5">
        <f>SUM(Indexing!AS246:AS248)</f>
        <v>73290.501521195722</v>
      </c>
      <c r="AT34" s="5">
        <f>SUM(Indexing!AT246:AT248)</f>
        <v>74105.113506229274</v>
      </c>
      <c r="AU34" s="5">
        <f>SUM(Indexing!AU246:AU248)</f>
        <v>74928.779770772293</v>
      </c>
      <c r="AV34" s="5">
        <f>SUM(Indexing!AV246:AV248)</f>
        <v>75761.600951666478</v>
      </c>
      <c r="AW34" s="5">
        <f>SUM(Indexing!AW246:AW248)</f>
        <v>76603.678804315772</v>
      </c>
      <c r="AX34" s="5">
        <f>SUM(Indexing!AX246:AX248)</f>
        <v>77445.029765415296</v>
      </c>
      <c r="AY34" s="5">
        <f>SUM(Indexing!AY246:AY248)</f>
        <v>78295.621424230529</v>
      </c>
      <c r="AZ34" s="5">
        <f>SUM(Indexing!AZ246:AZ248)</f>
        <v>79155.555272883357</v>
      </c>
      <c r="BA34" s="5">
        <f>SUM(Indexing!BA246:BA248)</f>
        <v>80024.933918200491</v>
      </c>
      <c r="BB34" s="5">
        <f>SUM(Indexing!BB246:BB248)</f>
        <v>80893.955840691589</v>
      </c>
      <c r="BC34" s="5">
        <f>SUM(Indexing!BC246:BC248)</f>
        <v>81772.414810672679</v>
      </c>
      <c r="BD34" s="5">
        <f>SUM(Indexing!BD246:BD248)</f>
        <v>82660.413308717631</v>
      </c>
      <c r="BE34" s="5">
        <f>SUM(Indexing!BE246:BE248)</f>
        <v>83558.054928276819</v>
      </c>
      <c r="BF34" s="5">
        <f>SUM(Indexing!BF246:BF248)</f>
        <v>84456.867347734151</v>
      </c>
      <c r="BG34" s="5">
        <f>SUM(Indexing!BG246:BG248)</f>
        <v>85365.348060285003</v>
      </c>
      <c r="BH34" s="5">
        <f>SUM(Indexing!BH246:BH248)</f>
        <v>86283.601065261522</v>
      </c>
      <c r="BI34" s="5">
        <f>SUM(Indexing!BI246:BI248)</f>
        <v>87211.731480689778</v>
      </c>
      <c r="BJ34" s="5">
        <f>SUM(Indexing!BJ246:BJ248)</f>
        <v>88140.664745869071</v>
      </c>
      <c r="BK34" s="5">
        <f>SUM(Indexing!BK246:BK248)</f>
        <v>89079.492517171631</v>
      </c>
      <c r="BL34" s="5">
        <f>SUM(Indexing!BL246:BL248)</f>
        <v>90028.320185646618</v>
      </c>
      <c r="BM34" s="5">
        <f>SUM(Indexing!BM246:BM248)</f>
        <v>90987.254264912975</v>
      </c>
      <c r="BN34" s="5">
        <f>SUM(Indexing!BN246:BN248)</f>
        <v>91934.494949854328</v>
      </c>
      <c r="BO34" s="5">
        <f>SUM(Indexing!BO246:BO248)</f>
        <v>92891.597070031406</v>
      </c>
      <c r="BP34" s="5">
        <f>SUM(Indexing!BP246:BP248)</f>
        <v>93858.663289852979</v>
      </c>
      <c r="BQ34" s="5">
        <f>SUM(Indexing!BQ246:BQ248)</f>
        <v>94835.79734253588</v>
      </c>
      <c r="BR34" s="5">
        <f>SUM(Indexing!BR246:BR248)</f>
        <v>95823.104041231883</v>
      </c>
      <c r="BS34" s="5">
        <f>SUM(Indexing!BS246:BS248)</f>
        <v>96820.689290270733</v>
      </c>
      <c r="BT34" s="5">
        <f>SUM(Indexing!BT246:BT248)</f>
        <v>97828.660096519976</v>
      </c>
      <c r="BU34" s="5">
        <f>SUM(Indexing!BU246:BU248)</f>
        <v>98847.124580863252</v>
      </c>
      <c r="BV34" s="5">
        <f>SUM(Indexing!BV246:BV248)</f>
        <v>99876.191989797793</v>
      </c>
      <c r="BW34" s="5">
        <f>SUM(Indexing!BW246:BW248)</f>
        <v>100915.97270715301</v>
      </c>
      <c r="BX34" s="5">
        <f>SUM(Indexing!BX246:BX248)</f>
        <v>101966.57826593082</v>
      </c>
      <c r="BY34" s="5">
        <f>SUM(Indexing!BY246:BY248)</f>
        <v>103028.12136026942</v>
      </c>
      <c r="BZ34" s="5">
        <f>SUM(Indexing!BZ246:BZ248)</f>
        <v>104100.71585753141</v>
      </c>
      <c r="CA34" s="5">
        <f>SUM(Indexing!CA246:CA248)</f>
        <v>105184.47681051803</v>
      </c>
      <c r="CB34" s="5">
        <f>SUM(Indexing!CB246:CB248)</f>
        <v>106279.52046981016</v>
      </c>
      <c r="CC34" s="5">
        <f>SUM(Indexing!CC246:CC248)</f>
        <v>107385.96429623832</v>
      </c>
      <c r="CD34" s="5">
        <f>SUM(Indexing!CD246:CD248)</f>
        <v>108503.92697348207</v>
      </c>
      <c r="CE34" s="5">
        <f>SUM(Indexing!CE246:CE248)</f>
        <v>109633.52842080065</v>
      </c>
      <c r="CF34" s="5">
        <f>SUM(Indexing!CF246:CF248)</f>
        <v>110774.88980589638</v>
      </c>
      <c r="CG34" s="5">
        <f>SUM(Indexing!CG246:CG248)</f>
        <v>111928.13355791173</v>
      </c>
      <c r="CH34" s="5">
        <f>SUM(Indexing!CH246:CH248)</f>
        <v>113093.38338056179</v>
      </c>
      <c r="CI34" s="5">
        <f>SUM(Indexing!CI246:CI248)</f>
        <v>114270.7642654035</v>
      </c>
      <c r="CJ34" s="5">
        <f>SUM(Indexing!CJ246:CJ248)</f>
        <v>115460.40250524295</v>
      </c>
      <c r="CK34" s="5">
        <f>SUM(Indexing!CK246:CK248)</f>
        <v>116662.4257076823</v>
      </c>
      <c r="CL34" s="5">
        <f>SUM(Indexing!CL246:CL248)</f>
        <v>117876.96280880767</v>
      </c>
      <c r="CM34" s="5">
        <f>SUM(Indexing!CM246:CM248)</f>
        <v>119104.14408701975</v>
      </c>
      <c r="CN34" s="5">
        <f>SUM(Indexing!CN246:CN248)</f>
        <v>120344.10117700804</v>
      </c>
      <c r="CO34" s="5">
        <f>SUM(Indexing!CO246:CO248)</f>
        <v>121596.96708387081</v>
      </c>
      <c r="CP34" s="5">
        <f>SUM(Indexing!CP246:CP248)</f>
        <v>122862.87619738207</v>
      </c>
      <c r="CQ34" s="5">
        <f>SUM(Indexing!CQ246:CQ248)</f>
        <v>124141.96430640697</v>
      </c>
      <c r="CR34" s="5">
        <f>SUM(Indexing!CR246:CR248)</f>
        <v>125434.36861346732</v>
      </c>
      <c r="CS34" s="5">
        <f>SUM(Indexing!CS246:CS248)</f>
        <v>126740.2277494587</v>
      </c>
      <c r="CT34" s="5">
        <f>SUM(Indexing!CT246:CT248)</f>
        <v>128059.68178852095</v>
      </c>
      <c r="CU34" s="5">
        <f>SUM(Indexing!CU246:CU248)</f>
        <v>129392.87226306315</v>
      </c>
      <c r="CV34" s="5">
        <f>SUM(Indexing!CV246:CV248)</f>
        <v>130739.94217894542</v>
      </c>
      <c r="CW34" s="5">
        <f>SUM(Indexing!CW246:CW248)</f>
        <v>132101.03603081842</v>
      </c>
      <c r="CX34" s="5">
        <f>SUM(Indexing!CX246:CX248)</f>
        <v>133476.29981762281</v>
      </c>
      <c r="CY34" s="5">
        <f>SUM(Indexing!CY246:CY248)</f>
        <v>134865.88105824986</v>
      </c>
      <c r="CZ34" s="5">
        <f>SUM(Indexing!CZ246:CZ248)</f>
        <v>136269.92880736521</v>
      </c>
      <c r="DA34" s="5">
        <f>SUM(Indexing!DA246:DA248)</f>
        <v>137688.59367139745</v>
      </c>
      <c r="DB34" s="5">
        <f>SUM(Indexing!DB246:DB248)</f>
        <v>139122.02782469298</v>
      </c>
      <c r="DC34" s="5">
        <f>SUM(Indexing!DC246:DC248)</f>
        <v>140570.38502583903</v>
      </c>
      <c r="DD34" s="5">
        <f>SUM(Indexing!DD246:DD248)</f>
        <v>142033.82063415693</v>
      </c>
      <c r="DE34" s="5">
        <f>SUM(Indexing!DE246:DE248)</f>
        <v>143512.49162636668</v>
      </c>
      <c r="DF34" s="5">
        <f>SUM(Indexing!DF246:DF248)</f>
        <v>145006.55661342523</v>
      </c>
      <c r="DG34" s="5">
        <f>SUM(Indexing!DG246:DG248)</f>
        <v>146516.17585754016</v>
      </c>
      <c r="DH34" s="5">
        <f>SUM(Indexing!DH246:DH248)</f>
        <v>148041.51128936018</v>
      </c>
      <c r="DI34" s="5">
        <f>SUM(Indexing!DI246:DI248)</f>
        <v>0</v>
      </c>
      <c r="DJ34" s="5">
        <f>SUM(Indexing!DJ246:DJ248)</f>
        <v>0</v>
      </c>
    </row>
    <row r="35" spans="1:114">
      <c r="B35" s="12" t="s">
        <v>254</v>
      </c>
      <c r="H35" s="7" t="s">
        <v>0</v>
      </c>
      <c r="I35" s="5"/>
      <c r="J35" s="5">
        <f>SUM(Indexing!J264:J290)</f>
        <v>132646.37003484217</v>
      </c>
      <c r="K35" s="5">
        <f>SUM(Indexing!K264:K290)</f>
        <v>134057.59606415447</v>
      </c>
      <c r="L35" s="5">
        <f>SUM(Indexing!L264:L290)</f>
        <v>135483.83614100749</v>
      </c>
      <c r="M35" s="5">
        <f>SUM(Indexing!M264:M290)</f>
        <v>136925.25000000003</v>
      </c>
      <c r="N35" s="5">
        <f>SUM(Indexing!N264:N290)</f>
        <v>138261.1326187175</v>
      </c>
      <c r="O35" s="5">
        <f>SUM(Indexing!O264:O290)</f>
        <v>139610.04849734128</v>
      </c>
      <c r="P35" s="5">
        <f>SUM(Indexing!P264:P290)</f>
        <v>140972.12479215104</v>
      </c>
      <c r="Q35" s="5">
        <f>SUM(Indexing!Q264:Q290)</f>
        <v>142347.48990000004</v>
      </c>
      <c r="R35" s="5">
        <f>SUM(Indexing!R264:R290)</f>
        <v>143743.18602837611</v>
      </c>
      <c r="S35" s="5">
        <f>SUM(Indexing!S264:S290)</f>
        <v>145152.56675128997</v>
      </c>
      <c r="T35" s="5">
        <f>SUM(Indexing!T264:T290)</f>
        <v>146575.76624417136</v>
      </c>
      <c r="U35" s="5">
        <f>SUM(Indexing!U264:U290)</f>
        <v>148012.91999802011</v>
      </c>
      <c r="V35" s="5">
        <f>SUM(Indexing!V264:V290)</f>
        <v>149468.47694127331</v>
      </c>
      <c r="W35" s="5">
        <f>SUM(Indexing!W264:W290)</f>
        <v>150938.34781073697</v>
      </c>
      <c r="X35" s="5">
        <f>SUM(Indexing!X264:X290)</f>
        <v>152422.67336935728</v>
      </c>
      <c r="Y35" s="5">
        <f>SUM(Indexing!Y264:Y290)</f>
        <v>153921.59576434109</v>
      </c>
      <c r="Z35" s="5">
        <f>SUM(Indexing!Z264:Z290)</f>
        <v>155433.39015111933</v>
      </c>
      <c r="AA35" s="5">
        <f>SUM(Indexing!AA264:AA290)</f>
        <v>156960.03315128767</v>
      </c>
      <c r="AB35" s="5">
        <f>SUM(Indexing!AB264:AB290)</f>
        <v>158501.67060565724</v>
      </c>
      <c r="AC35" s="5">
        <f>SUM(Indexing!AC264:AC290)</f>
        <v>160058.44978746533</v>
      </c>
      <c r="AD35" s="5">
        <f>SUM(Indexing!AD264:AD290)</f>
        <v>161625.85621293657</v>
      </c>
      <c r="AE35" s="5">
        <f>SUM(Indexing!AE264:AE290)</f>
        <v>163208.61179932917</v>
      </c>
      <c r="AF35" s="5">
        <f>SUM(Indexing!AF264:AF290)</f>
        <v>164806.86685656727</v>
      </c>
      <c r="AG35" s="5">
        <f>SUM(Indexing!AG264:AG290)</f>
        <v>166420.77316651703</v>
      </c>
      <c r="AH35" s="5">
        <f>SUM(Indexing!AH264:AH290)</f>
        <v>168045.63501184701</v>
      </c>
      <c r="AI35" s="5">
        <f>SUM(Indexing!AI264:AI290)</f>
        <v>169686.36131908384</v>
      </c>
      <c r="AJ35" s="5">
        <f>SUM(Indexing!AJ264:AJ290)</f>
        <v>171343.10698210498</v>
      </c>
      <c r="AK35" s="5">
        <f>SUM(Indexing!AK264:AK290)</f>
        <v>173016.02840710606</v>
      </c>
      <c r="AL35" s="5">
        <f>SUM(Indexing!AL264:AL290)</f>
        <v>174701.92251767794</v>
      </c>
      <c r="AM35" s="5">
        <f>SUM(Indexing!AM264:AM290)</f>
        <v>176404.24423312687</v>
      </c>
      <c r="AN35" s="5">
        <f>SUM(Indexing!AN264:AN290)</f>
        <v>178123.15362649667</v>
      </c>
      <c r="AO35" s="5">
        <f>SUM(Indexing!AO264:AO290)</f>
        <v>179858.81233060709</v>
      </c>
      <c r="AP35" s="5">
        <f>SUM(Indexing!AP264:AP290)</f>
        <v>181609.63650881802</v>
      </c>
      <c r="AQ35" s="5">
        <f>SUM(Indexing!AQ264:AQ290)</f>
        <v>183377.5039737231</v>
      </c>
      <c r="AR35" s="5">
        <f>SUM(Indexing!AR264:AR290)</f>
        <v>185162.58063211339</v>
      </c>
      <c r="AS35" s="5">
        <f>SUM(Indexing!AS264:AS290)</f>
        <v>186965.03400578926</v>
      </c>
      <c r="AT35" s="5">
        <f>SUM(Indexing!AT264:AT290)</f>
        <v>188786.849317441</v>
      </c>
      <c r="AU35" s="5">
        <f>SUM(Indexing!AU264:AU290)</f>
        <v>190626.41667052347</v>
      </c>
      <c r="AV35" s="5">
        <f>SUM(Indexing!AV264:AV290)</f>
        <v>192483.90904358879</v>
      </c>
      <c r="AW35" s="5">
        <f>SUM(Indexing!AW264:AW290)</f>
        <v>194359.50110071822</v>
      </c>
      <c r="AX35" s="5">
        <f>SUM(Indexing!AX264:AX290)</f>
        <v>196257.61677415654</v>
      </c>
      <c r="AY35" s="5">
        <f>SUM(Indexing!AY264:AY290)</f>
        <v>198174.26945293471</v>
      </c>
      <c r="AZ35" s="5">
        <f>SUM(Indexing!AZ264:AZ290)</f>
        <v>200109.64016952179</v>
      </c>
      <c r="BA35" s="5">
        <f>SUM(Indexing!BA264:BA290)</f>
        <v>202063.91172435071</v>
      </c>
      <c r="BB35" s="5">
        <f>SUM(Indexing!BB264:BB290)</f>
        <v>204040.21250362645</v>
      </c>
      <c r="BC35" s="5">
        <f>SUM(Indexing!BC264:BC290)</f>
        <v>206035.84263635692</v>
      </c>
      <c r="BD35" s="5">
        <f>SUM(Indexing!BD264:BD290)</f>
        <v>208050.99117468888</v>
      </c>
      <c r="BE35" s="5">
        <f>SUM(Indexing!BE264:BE290)</f>
        <v>210085.84901980739</v>
      </c>
      <c r="BF35" s="5">
        <f>SUM(Indexing!BF264:BF290)</f>
        <v>212146.72988147705</v>
      </c>
      <c r="BG35" s="5">
        <f>SUM(Indexing!BG264:BG290)</f>
        <v>214227.82738289569</v>
      </c>
      <c r="BH35" s="5">
        <f>SUM(Indexing!BH264:BH290)</f>
        <v>216329.33984339872</v>
      </c>
      <c r="BI35" s="5">
        <f>SUM(Indexing!BI264:BI290)</f>
        <v>218451.4675277762</v>
      </c>
      <c r="BJ35" s="5">
        <f>SUM(Indexing!BJ264:BJ290)</f>
        <v>220600.24646900548</v>
      </c>
      <c r="BK35" s="5">
        <f>SUM(Indexing!BK264:BK290)</f>
        <v>222770.16168819397</v>
      </c>
      <c r="BL35" s="5">
        <f>SUM(Indexing!BL264:BL290)</f>
        <v>224961.42109050934</v>
      </c>
      <c r="BM35" s="5">
        <f>SUM(Indexing!BM264:BM290)</f>
        <v>227174.23462616035</v>
      </c>
      <c r="BN35" s="5">
        <f>SUM(Indexing!BN264:BN290)</f>
        <v>229413.22618817003</v>
      </c>
      <c r="BO35" s="5">
        <f>SUM(Indexing!BO264:BO290)</f>
        <v>231674.2848795045</v>
      </c>
      <c r="BP35" s="5">
        <f>SUM(Indexing!BP264:BP290)</f>
        <v>233957.62819012877</v>
      </c>
      <c r="BQ35" s="5">
        <f>SUM(Indexing!BQ264:BQ290)</f>
        <v>236263.47575355301</v>
      </c>
      <c r="BR35" s="5">
        <f>SUM(Indexing!BR264:BR290)</f>
        <v>238592.04936795871</v>
      </c>
      <c r="BS35" s="5">
        <f>SUM(Indexing!BS264:BS290)</f>
        <v>240943.57301753346</v>
      </c>
      <c r="BT35" s="5">
        <f>SUM(Indexing!BT264:BT290)</f>
        <v>243318.27289401583</v>
      </c>
      <c r="BU35" s="5">
        <f>SUM(Indexing!BU264:BU290)</f>
        <v>245716.3774184527</v>
      </c>
      <c r="BV35" s="5">
        <f>SUM(Indexing!BV264:BV290)</f>
        <v>248138.11726317077</v>
      </c>
      <c r="BW35" s="5">
        <f>SUM(Indexing!BW264:BW290)</f>
        <v>250583.72537396499</v>
      </c>
      <c r="BX35" s="5">
        <f>SUM(Indexing!BX264:BX290)</f>
        <v>253053.43699250539</v>
      </c>
      <c r="BY35" s="5">
        <f>SUM(Indexing!BY264:BY290)</f>
        <v>255547.48967896498</v>
      </c>
      <c r="BZ35" s="5">
        <f>SUM(Indexing!BZ264:BZ290)</f>
        <v>258066.12333487024</v>
      </c>
      <c r="CA35" s="5">
        <f>SUM(Indexing!CA264:CA290)</f>
        <v>260609.58022617735</v>
      </c>
      <c r="CB35" s="5">
        <f>SUM(Indexing!CB264:CB290)</f>
        <v>263178.10500657558</v>
      </c>
      <c r="CC35" s="5">
        <f>SUM(Indexing!CC264:CC290)</f>
        <v>265771.94474102039</v>
      </c>
      <c r="CD35" s="5">
        <f>SUM(Indexing!CD264:CD290)</f>
        <v>268391.34892949834</v>
      </c>
      <c r="CE35" s="5">
        <f>SUM(Indexing!CE264:CE290)</f>
        <v>271036.56953102665</v>
      </c>
      <c r="CF35" s="5">
        <f>SUM(Indexing!CF264:CF290)</f>
        <v>273707.86098788859</v>
      </c>
      <c r="CG35" s="5">
        <f>SUM(Indexing!CG264:CG290)</f>
        <v>276405.48025010852</v>
      </c>
      <c r="CH35" s="5">
        <f>SUM(Indexing!CH264:CH290)</f>
        <v>279129.6868001676</v>
      </c>
      <c r="CI35" s="5">
        <f>SUM(Indexing!CI264:CI290)</f>
        <v>281880.74267796299</v>
      </c>
      <c r="CJ35" s="5">
        <f>SUM(Indexing!CJ264:CJ290)</f>
        <v>284658.91250601399</v>
      </c>
      <c r="CK35" s="5">
        <f>SUM(Indexing!CK264:CK290)</f>
        <v>287464.46351491538</v>
      </c>
      <c r="CL35" s="5">
        <f>SUM(Indexing!CL264:CL290)</f>
        <v>290297.66556904226</v>
      </c>
      <c r="CM35" s="5">
        <f>SUM(Indexing!CM264:CM290)</f>
        <v>293158.7911925083</v>
      </c>
      <c r="CN35" s="5">
        <f>SUM(Indexing!CN264:CN290)</f>
        <v>296048.11559537961</v>
      </c>
      <c r="CO35" s="5">
        <f>SUM(Indexing!CO264:CO290)</f>
        <v>298965.91670014709</v>
      </c>
      <c r="CP35" s="5">
        <f>SUM(Indexing!CP264:CP290)</f>
        <v>301912.47516845958</v>
      </c>
      <c r="CQ35" s="5">
        <f>SUM(Indexing!CQ264:CQ290)</f>
        <v>304888.07442812057</v>
      </c>
      <c r="CR35" s="5">
        <f>SUM(Indexing!CR264:CR290)</f>
        <v>307893.00070035073</v>
      </c>
      <c r="CS35" s="5">
        <f>SUM(Indexing!CS264:CS290)</f>
        <v>310927.54302732006</v>
      </c>
      <c r="CT35" s="5">
        <f>SUM(Indexing!CT264:CT290)</f>
        <v>313991.99329994968</v>
      </c>
      <c r="CU35" s="5">
        <f>SUM(Indexing!CU264:CU290)</f>
        <v>317086.64628598967</v>
      </c>
      <c r="CV35" s="5">
        <f>SUM(Indexing!CV264:CV290)</f>
        <v>320211.79965837178</v>
      </c>
      <c r="CW35" s="5">
        <f>SUM(Indexing!CW264:CW290)</f>
        <v>323367.7540238431</v>
      </c>
      <c r="CX35" s="5">
        <f>SUM(Indexing!CX264:CX290)</f>
        <v>326554.81295188068</v>
      </c>
      <c r="CY35" s="5">
        <f>SUM(Indexing!CY264:CY290)</f>
        <v>329773.28300389211</v>
      </c>
      <c r="CZ35" s="5">
        <f>SUM(Indexing!CZ264:CZ290)</f>
        <v>333023.4737627033</v>
      </c>
      <c r="DA35" s="5">
        <f>SUM(Indexing!DA264:DA290)</f>
        <v>336305.69786233711</v>
      </c>
      <c r="DB35" s="5">
        <f>SUM(Indexing!DB264:DB290)</f>
        <v>339620.27101808548</v>
      </c>
      <c r="DC35" s="5">
        <f>SUM(Indexing!DC264:DC290)</f>
        <v>342967.51205687789</v>
      </c>
      <c r="DD35" s="5">
        <f>SUM(Indexing!DD264:DD290)</f>
        <v>346347.7429479491</v>
      </c>
      <c r="DE35" s="5">
        <f>SUM(Indexing!DE264:DE290)</f>
        <v>349761.28883380932</v>
      </c>
      <c r="DF35" s="5">
        <f>SUM(Indexing!DF264:DF290)</f>
        <v>353208.47806151916</v>
      </c>
      <c r="DG35" s="5">
        <f>SUM(Indexing!DG264:DG290)</f>
        <v>356689.64221427357</v>
      </c>
      <c r="DH35" s="5">
        <f>SUM(Indexing!DH264:DH290)</f>
        <v>360205.11614329659</v>
      </c>
      <c r="DI35" s="5">
        <f>SUM(Indexing!DI264:DI290)</f>
        <v>0</v>
      </c>
      <c r="DJ35" s="5">
        <f>SUM(Indexing!DJ264:DJ290)</f>
        <v>0</v>
      </c>
    </row>
    <row r="36" spans="1:114">
      <c r="B36" s="17" t="s">
        <v>129</v>
      </c>
      <c r="H36" s="7" t="s">
        <v>0</v>
      </c>
      <c r="I36" s="5"/>
      <c r="J36" s="5">
        <f>J35-(SUMPRODUCT(Indexing!$G264:$G276,Indexing!J264:J276)+SUMPRODUCT(Indexing!$G278:$G290,Indexing!J278:J290))</f>
        <v>63164.938111829601</v>
      </c>
      <c r="K36" s="5">
        <f>K35-(SUMPRODUCT(Indexing!$G264:$G276,Indexing!K264:K276)+SUMPRODUCT(Indexing!$G278:$G290,Indexing!K278:K290))</f>
        <v>63836.950506740221</v>
      </c>
      <c r="L36" s="5">
        <f>L35-(SUMPRODUCT(Indexing!$G264:$G276,Indexing!L264:L276)+SUMPRODUCT(Indexing!$G278:$G290,Indexing!L278:L290))</f>
        <v>64516.112448098793</v>
      </c>
      <c r="M36" s="5">
        <f>M35-(SUMPRODUCT(Indexing!$G264:$G276,Indexing!M264:M276)+SUMPRODUCT(Indexing!$G278:$G290,Indexing!M278:M290))</f>
        <v>65202.500000000015</v>
      </c>
      <c r="N36" s="5">
        <f>N35-(SUMPRODUCT(Indexing!$G264:$G276,Indexing!N264:N276)+SUMPRODUCT(Indexing!$G278:$G290,Indexing!N278:N290))</f>
        <v>65838.634580341677</v>
      </c>
      <c r="O36" s="5">
        <f>O35-(SUMPRODUCT(Indexing!$G264:$G276,Indexing!O264:O276)+SUMPRODUCT(Indexing!$G278:$G290,Indexing!O278:O290))</f>
        <v>66480.975474924417</v>
      </c>
      <c r="P36" s="5">
        <f>P35-(SUMPRODUCT(Indexing!$G264:$G276,Indexing!P264:P276)+SUMPRODUCT(Indexing!$G278:$G290,Indexing!P278:P290))</f>
        <v>67129.583234357633</v>
      </c>
      <c r="Q36" s="5">
        <f>Q35-(SUMPRODUCT(Indexing!$G264:$G276,Indexing!Q264:Q276)+SUMPRODUCT(Indexing!$G278:$G290,Indexing!Q278:Q290))</f>
        <v>67784.519000000015</v>
      </c>
      <c r="R36" s="5">
        <f>R35-(SUMPRODUCT(Indexing!$G264:$G276,Indexing!R264:R276)+SUMPRODUCT(Indexing!$G278:$G290,Indexing!R278:R290))</f>
        <v>68449.13620398863</v>
      </c>
      <c r="S36" s="5">
        <f>S35-(SUMPRODUCT(Indexing!$G264:$G276,Indexing!S264:S276)+SUMPRODUCT(Indexing!$G278:$G290,Indexing!S278:S290))</f>
        <v>69120.269881566652</v>
      </c>
      <c r="T36" s="5">
        <f>T35-(SUMPRODUCT(Indexing!$G264:$G276,Indexing!T264:T276)+SUMPRODUCT(Indexing!$G278:$G290,Indexing!T278:T290))</f>
        <v>69797.983925795896</v>
      </c>
      <c r="U36" s="5">
        <f>U35-(SUMPRODUCT(Indexing!$G264:$G276,Indexing!U264:U276)+SUMPRODUCT(Indexing!$G278:$G290,Indexing!U278:U290))</f>
        <v>70482.342856200048</v>
      </c>
      <c r="V36" s="5">
        <f>V35-(SUMPRODUCT(Indexing!$G264:$G276,Indexing!V264:V276)+SUMPRODUCT(Indexing!$G278:$G290,Indexing!V278:V290))</f>
        <v>71175.465210130162</v>
      </c>
      <c r="W36" s="5">
        <f>W35-(SUMPRODUCT(Indexing!$G264:$G276,Indexing!W264:W276)+SUMPRODUCT(Indexing!$G278:$G290,Indexing!W278:W290))</f>
        <v>71875.403719398557</v>
      </c>
      <c r="X36" s="5">
        <f>X35-(SUMPRODUCT(Indexing!$G264:$G276,Indexing!X264:X276)+SUMPRODUCT(Indexing!$G278:$G290,Indexing!X278:X290))</f>
        <v>72582.225413979657</v>
      </c>
      <c r="Y36" s="5">
        <f>Y35-(SUMPRODUCT(Indexing!$G264:$G276,Indexing!Y264:Y276)+SUMPRODUCT(Indexing!$G278:$G290,Indexing!Y278:Y290))</f>
        <v>73295.997983019566</v>
      </c>
      <c r="Z36" s="5">
        <f>Z35-(SUMPRODUCT(Indexing!$G264:$G276,Indexing!Z264:Z276)+SUMPRODUCT(Indexing!$G278:$G290,Indexing!Z278:Z290))</f>
        <v>74015.900071961587</v>
      </c>
      <c r="AA36" s="5">
        <f>AA35-(SUMPRODUCT(Indexing!$G264:$G276,Indexing!AA264:AA276)+SUMPRODUCT(Indexing!$G278:$G290,Indexing!AA278:AA290))</f>
        <v>74742.87292918461</v>
      </c>
      <c r="AB36" s="5">
        <f>AB35-(SUMPRODUCT(Indexing!$G264:$G276,Indexing!AB264:AB276)+SUMPRODUCT(Indexing!$G278:$G290,Indexing!AB278:AB290))</f>
        <v>75476.986002693928</v>
      </c>
      <c r="AC36" s="5">
        <f>AC35-(SUMPRODUCT(Indexing!$G264:$G276,Indexing!AC264:AC276)+SUMPRODUCT(Indexing!$G278:$G290,Indexing!AC278:AC290))</f>
        <v>76218.309422602542</v>
      </c>
      <c r="AD36" s="5">
        <f>AD35-(SUMPRODUCT(Indexing!$G264:$G276,Indexing!AD264:AD276)+SUMPRODUCT(Indexing!$G278:$G290,Indexing!AD278:AD290))</f>
        <v>76964.693434731715</v>
      </c>
      <c r="AE36" s="5">
        <f>AE35-(SUMPRODUCT(Indexing!$G264:$G276,Indexing!AE264:AE276)+SUMPRODUCT(Indexing!$G278:$G290,Indexing!AE278:AE290))</f>
        <v>77718.386571109135</v>
      </c>
      <c r="AF36" s="5">
        <f>AF35-(SUMPRODUCT(Indexing!$G264:$G276,Indexing!AF264:AF276)+SUMPRODUCT(Indexing!$G278:$G290,Indexing!AF278:AF290))</f>
        <v>78479.460407889172</v>
      </c>
      <c r="AG36" s="5">
        <f>AG35-(SUMPRODUCT(Indexing!$G264:$G276,Indexing!AG264:AG276)+SUMPRODUCT(Indexing!$G278:$G290,Indexing!AG278:AG290))</f>
        <v>79247.987222150958</v>
      </c>
      <c r="AH36" s="5">
        <f>AH35-(SUMPRODUCT(Indexing!$G264:$G276,Indexing!AH264:AH276)+SUMPRODUCT(Indexing!$G278:$G290,Indexing!AH278:AH290))</f>
        <v>80021.730958022395</v>
      </c>
      <c r="AI36" s="5">
        <f>AI35-(SUMPRODUCT(Indexing!$G264:$G276,Indexing!AI264:AI276)+SUMPRODUCT(Indexing!$G278:$G290,Indexing!AI278:AI290))</f>
        <v>80803.029199563738</v>
      </c>
      <c r="AJ36" s="5">
        <f>AJ35-(SUMPRODUCT(Indexing!$G264:$G276,Indexing!AJ264:AJ276)+SUMPRODUCT(Indexing!$G278:$G290,Indexing!AJ278:AJ290))</f>
        <v>81591.955705764267</v>
      </c>
      <c r="AK36" s="5">
        <f>AK35-(SUMPRODUCT(Indexing!$G264:$G276,Indexing!AK264:AK276)+SUMPRODUCT(Indexing!$G278:$G290,Indexing!AK278:AK290))</f>
        <v>82388.584955764789</v>
      </c>
      <c r="AL36" s="5">
        <f>AL35-(SUMPRODUCT(Indexing!$G264:$G276,Indexing!AL264:AL276)+SUMPRODUCT(Indexing!$G278:$G290,Indexing!AL278:AL290))</f>
        <v>83191.391675084727</v>
      </c>
      <c r="AM36" s="5">
        <f>AM35-(SUMPRODUCT(Indexing!$G264:$G276,Indexing!AM264:AM276)+SUMPRODUCT(Indexing!$G278:$G290,Indexing!AM278:AM290))</f>
        <v>84002.021063393753</v>
      </c>
      <c r="AN36" s="5">
        <f>AN35-(SUMPRODUCT(Indexing!$G264:$G276,Indexing!AN264:AN276)+SUMPRODUCT(Indexing!$G278:$G290,Indexing!AN278:AN290))</f>
        <v>84820.549345950785</v>
      </c>
      <c r="AO36" s="5">
        <f>AO35-(SUMPRODUCT(Indexing!$G264:$G276,Indexing!AO264:AO276)+SUMPRODUCT(Indexing!$G278:$G290,Indexing!AO278:AO290))</f>
        <v>85647.053490765291</v>
      </c>
      <c r="AP36" s="5">
        <f>AP35-(SUMPRODUCT(Indexing!$G264:$G276,Indexing!AP264:AP276)+SUMPRODUCT(Indexing!$G278:$G290,Indexing!AP278:AP290))</f>
        <v>86480.779289913335</v>
      </c>
      <c r="AQ36" s="5">
        <f>AQ35-(SUMPRODUCT(Indexing!$G264:$G276,Indexing!AQ264:AQ276)+SUMPRODUCT(Indexing!$G278:$G290,Indexing!AQ278:AQ290))</f>
        <v>87322.620939868153</v>
      </c>
      <c r="AR36" s="5">
        <f>AR35-(SUMPRODUCT(Indexing!$G264:$G276,Indexing!AR264:AR276)+SUMPRODUCT(Indexing!$G278:$G290,Indexing!AR278:AR290))</f>
        <v>88172.657443863514</v>
      </c>
      <c r="AS36" s="5">
        <f>AS35-(SUMPRODUCT(Indexing!$G264:$G276,Indexing!AS264:AS276)+SUMPRODUCT(Indexing!$G278:$G290,Indexing!AS278:AS290))</f>
        <v>89030.968574185361</v>
      </c>
      <c r="AT36" s="5">
        <f>AT35-(SUMPRODUCT(Indexing!$G264:$G276,Indexing!AT264:AT276)+SUMPRODUCT(Indexing!$G278:$G290,Indexing!AT278:AT290))</f>
        <v>89898.499674971899</v>
      </c>
      <c r="AU36" s="5">
        <f>AU35-(SUMPRODUCT(Indexing!$G264:$G276,Indexing!AU264:AU276)+SUMPRODUCT(Indexing!$G278:$G290,Indexing!AU278:AU290))</f>
        <v>90774.48412882071</v>
      </c>
      <c r="AV36" s="5">
        <f>AV35-(SUMPRODUCT(Indexing!$G264:$G276,Indexing!AV264:AV276)+SUMPRODUCT(Indexing!$G278:$G290,Indexing!AV278:AV290))</f>
        <v>91659.004306470844</v>
      </c>
      <c r="AW36" s="5">
        <f>AW35-(SUMPRODUCT(Indexing!$G264:$G276,Indexing!AW264:AW276)+SUMPRODUCT(Indexing!$G278:$G290,Indexing!AW278:AW290))</f>
        <v>92552.143381294387</v>
      </c>
      <c r="AX36" s="5">
        <f>AX35-(SUMPRODUCT(Indexing!$G264:$G276,Indexing!AX264:AX276)+SUMPRODUCT(Indexing!$G278:$G290,Indexing!AX278:AX290))</f>
        <v>93456.007987693592</v>
      </c>
      <c r="AY36" s="5">
        <f>AY35-(SUMPRODUCT(Indexing!$G264:$G276,Indexing!AY264:AY276)+SUMPRODUCT(Indexing!$G278:$G290,Indexing!AY278:AY290))</f>
        <v>94368.699739492717</v>
      </c>
      <c r="AZ36" s="5">
        <f>AZ35-(SUMPRODUCT(Indexing!$G264:$G276,Indexing!AZ264:AZ276)+SUMPRODUCT(Indexing!$G278:$G290,Indexing!AZ278:AZ290))</f>
        <v>95290.304842629426</v>
      </c>
      <c r="BA36" s="5">
        <f>BA35-(SUMPRODUCT(Indexing!$G264:$G276,Indexing!BA264:BA276)+SUMPRODUCT(Indexing!$G278:$G290,Indexing!BA278:BA290))</f>
        <v>96220.91034492891</v>
      </c>
      <c r="BB36" s="5">
        <f>BB35-(SUMPRODUCT(Indexing!$G264:$G276,Indexing!BB264:BB276)+SUMPRODUCT(Indexing!$G278:$G290,Indexing!BB278:BB290))</f>
        <v>97162.005954107837</v>
      </c>
      <c r="BC36" s="5">
        <f>BC35-(SUMPRODUCT(Indexing!$G264:$G276,Indexing!BC264:BC276)+SUMPRODUCT(Indexing!$G278:$G290,Indexing!BC278:BC290))</f>
        <v>98112.306017312818</v>
      </c>
      <c r="BD36" s="5">
        <f>BD35-(SUMPRODUCT(Indexing!$G264:$G276,Indexing!BD264:BD276)+SUMPRODUCT(Indexing!$G278:$G290,Indexing!BD278:BD290))</f>
        <v>99071.900559375659</v>
      </c>
      <c r="BE36" s="5">
        <f>BE35-(SUMPRODUCT(Indexing!$G264:$G276,Indexing!BE264:BE276)+SUMPRODUCT(Indexing!$G278:$G290,Indexing!BE278:BE290))</f>
        <v>100040.88048562256</v>
      </c>
      <c r="BF36" s="5">
        <f>BF35-(SUMPRODUCT(Indexing!$G264:$G276,Indexing!BF264:BF276)+SUMPRODUCT(Indexing!$G278:$G290,Indexing!BF278:BF290))</f>
        <v>101022.25232451288</v>
      </c>
      <c r="BG36" s="5">
        <f>BG35-(SUMPRODUCT(Indexing!$G264:$G276,Indexing!BG264:BG276)+SUMPRODUCT(Indexing!$G278:$G290,Indexing!BG278:BG290))</f>
        <v>102013.25113471222</v>
      </c>
      <c r="BH36" s="5">
        <f>BH35-(SUMPRODUCT(Indexing!$G264:$G276,Indexing!BH264:BH276)+SUMPRODUCT(Indexing!$G278:$G290,Indexing!BH278:BH290))</f>
        <v>103013.9713539994</v>
      </c>
      <c r="BI36" s="5">
        <f>BI35-(SUMPRODUCT(Indexing!$G264:$G276,Indexing!BI264:BI276)+SUMPRODUCT(Indexing!$G278:$G290,Indexing!BI278:BI290))</f>
        <v>104024.50834656009</v>
      </c>
      <c r="BJ36" s="5">
        <f>BJ35-(SUMPRODUCT(Indexing!$G264:$G276,Indexing!BJ264:BJ276)+SUMPRODUCT(Indexing!$G278:$G290,Indexing!BJ278:BJ290))</f>
        <v>105047.73641381213</v>
      </c>
      <c r="BK36" s="5">
        <f>BK35-(SUMPRODUCT(Indexing!$G264:$G276,Indexing!BK264:BK276)+SUMPRODUCT(Indexing!$G278:$G290,Indexing!BK278:BK290))</f>
        <v>106081.02937533047</v>
      </c>
      <c r="BL36" s="5">
        <f>BL35-(SUMPRODUCT(Indexing!$G264:$G276,Indexing!BL264:BL276)+SUMPRODUCT(Indexing!$G278:$G290,Indexing!BL278:BL290))</f>
        <v>107124.48623357588</v>
      </c>
      <c r="BM36" s="5">
        <f>BM35-(SUMPRODUCT(Indexing!$G264:$G276,Indexing!BM264:BM276)+SUMPRODUCT(Indexing!$G278:$G290,Indexing!BM278:BM290))</f>
        <v>108178.20696483826</v>
      </c>
      <c r="BN36" s="5">
        <f>BN35-(SUMPRODUCT(Indexing!$G264:$G276,Indexing!BN264:BN276)+SUMPRODUCT(Indexing!$G278:$G290,Indexing!BN278:BN290))</f>
        <v>109244.3934229381</v>
      </c>
      <c r="BO36" s="5">
        <f>BO35-(SUMPRODUCT(Indexing!$G264:$G276,Indexing!BO264:BO276)+SUMPRODUCT(Indexing!$G278:$G290,Indexing!BO278:BO290))</f>
        <v>110321.08803785928</v>
      </c>
      <c r="BP36" s="5">
        <f>BP35-(SUMPRODUCT(Indexing!$G264:$G276,Indexing!BP264:BP276)+SUMPRODUCT(Indexing!$G278:$G290,Indexing!BP278:BP290))</f>
        <v>111408.39437625179</v>
      </c>
      <c r="BQ36" s="5">
        <f>BQ35-(SUMPRODUCT(Indexing!$G264:$G276,Indexing!BQ264:BQ276)+SUMPRODUCT(Indexing!$G278:$G290,Indexing!BQ278:BQ290))</f>
        <v>112506.41702550143</v>
      </c>
      <c r="BR36" s="5">
        <f>BR35-(SUMPRODUCT(Indexing!$G264:$G276,Indexing!BR264:BR276)+SUMPRODUCT(Indexing!$G278:$G290,Indexing!BR278:BR290))</f>
        <v>113615.26160378986</v>
      </c>
      <c r="BS36" s="5">
        <f>BS35-(SUMPRODUCT(Indexing!$G264:$G276,Indexing!BS264:BS276)+SUMPRODUCT(Indexing!$G278:$G290,Indexing!BS278:BS290))</f>
        <v>114735.03477025403</v>
      </c>
      <c r="BT36" s="5">
        <f>BT35-(SUMPRODUCT(Indexing!$G264:$G276,Indexing!BT264:BT276)+SUMPRODUCT(Indexing!$G278:$G290,Indexing!BT278:BT290))</f>
        <v>115865.84423524562</v>
      </c>
      <c r="BU36" s="5">
        <f>BU35-(SUMPRODUCT(Indexing!$G264:$G276,Indexing!BU264:BU276)+SUMPRODUCT(Indexing!$G278:$G290,Indexing!BU278:BU290))</f>
        <v>117007.79877069176</v>
      </c>
      <c r="BV36" s="5">
        <f>BV35-(SUMPRODUCT(Indexing!$G264:$G276,Indexing!BV264:BV276)+SUMPRODUCT(Indexing!$G278:$G290,Indexing!BV278:BV290))</f>
        <v>118161.00822055752</v>
      </c>
      <c r="BW36" s="5">
        <f>BW35-(SUMPRODUCT(Indexing!$G264:$G276,Indexing!BW264:BW276)+SUMPRODUCT(Indexing!$G278:$G290,Indexing!BW278:BW290))</f>
        <v>119325.58351141191</v>
      </c>
      <c r="BX36" s="5">
        <f>BX35-(SUMPRODUCT(Indexing!$G264:$G276,Indexing!BX264:BX276)+SUMPRODUCT(Indexing!$G278:$G290,Indexing!BX278:BX290))</f>
        <v>120501.6366630978</v>
      </c>
      <c r="BY36" s="5">
        <f>BY35-(SUMPRODUCT(Indexing!$G264:$G276,Indexing!BY264:BY276)+SUMPRODUCT(Indexing!$G278:$G290,Indexing!BY278:BY290))</f>
        <v>121689.28079950713</v>
      </c>
      <c r="BZ36" s="5">
        <f>BZ35-(SUMPRODUCT(Indexing!$G264:$G276,Indexing!BZ264:BZ276)+SUMPRODUCT(Indexing!$G278:$G290,Indexing!BZ278:BZ290))</f>
        <v>122888.63015946202</v>
      </c>
      <c r="CA36" s="5">
        <f>CA35-(SUMPRODUCT(Indexing!$G264:$G276,Indexing!CA264:CA276)+SUMPRODUCT(Indexing!$G278:$G290,Indexing!CA278:CA290))</f>
        <v>124099.80010770352</v>
      </c>
      <c r="CB36" s="5">
        <f>CB35-(SUMPRODUCT(Indexing!$G264:$G276,Indexing!CB264:CB276)+SUMPRODUCT(Indexing!$G278:$G290,Indexing!CB278:CB290))</f>
        <v>125322.90714598837</v>
      </c>
      <c r="CC36" s="5">
        <f>CC35-(SUMPRODUCT(Indexing!$G264:$G276,Indexing!CC264:CC276)+SUMPRODUCT(Indexing!$G278:$G290,Indexing!CC278:CC290))</f>
        <v>126558.06892429542</v>
      </c>
      <c r="CD36" s="5">
        <f>CD35-(SUMPRODUCT(Indexing!$G264:$G276,Indexing!CD264:CD276)+SUMPRODUCT(Indexing!$G278:$G290,Indexing!CD278:CD290))</f>
        <v>127805.40425214206</v>
      </c>
      <c r="CE36" s="5">
        <f>CE35-(SUMPRODUCT(Indexing!$G264:$G276,Indexing!CE264:CE276)+SUMPRODUCT(Indexing!$G278:$G290,Indexing!CE278:CE290))</f>
        <v>129065.03311001268</v>
      </c>
      <c r="CF36" s="5">
        <f>CF35-(SUMPRODUCT(Indexing!$G264:$G276,Indexing!CF264:CF276)+SUMPRODUCT(Indexing!$G278:$G290,Indexing!CF278:CF290))</f>
        <v>130337.07666089933</v>
      </c>
      <c r="CG36" s="5">
        <f>CG35-(SUMPRODUCT(Indexing!$G264:$G276,Indexing!CG264:CG276)+SUMPRODUCT(Indexing!$G278:$G290,Indexing!CG278:CG290))</f>
        <v>131621.65726195642</v>
      </c>
      <c r="CH36" s="5">
        <f>CH35-(SUMPRODUCT(Indexing!$G264:$G276,Indexing!CH264:CH276)+SUMPRODUCT(Indexing!$G278:$G290,Indexing!CH278:CH290))</f>
        <v>132918.89847627029</v>
      </c>
      <c r="CI36" s="5">
        <f>CI35-(SUMPRODUCT(Indexing!$G264:$G276,Indexing!CI264:CI276)+SUMPRODUCT(Indexing!$G278:$G290,Indexing!CI278:CI290))</f>
        <v>134228.92508474426</v>
      </c>
      <c r="CJ36" s="5">
        <f>CJ35-(SUMPRODUCT(Indexing!$G264:$G276,Indexing!CJ264:CJ276)+SUMPRODUCT(Indexing!$G278:$G290,Indexing!CJ278:CJ290))</f>
        <v>135551.86309810189</v>
      </c>
      <c r="CK36" s="5">
        <f>CK35-(SUMPRODUCT(Indexing!$G264:$G276,Indexing!CK264:CK276)+SUMPRODUCT(Indexing!$G278:$G290,Indexing!CK278:CK290))</f>
        <v>136887.83976900732</v>
      </c>
      <c r="CL36" s="5">
        <f>CL35-(SUMPRODUCT(Indexing!$G264:$G276,Indexing!CL264:CL276)+SUMPRODUCT(Indexing!$G278:$G290,Indexing!CL278:CL290))</f>
        <v>138236.98360430583</v>
      </c>
      <c r="CM36" s="5">
        <f>CM35-(SUMPRODUCT(Indexing!$G264:$G276,Indexing!CM264:CM276)+SUMPRODUCT(Indexing!$G278:$G290,Indexing!CM278:CM290))</f>
        <v>139599.42437738492</v>
      </c>
      <c r="CN36" s="5">
        <f>CN35-(SUMPRODUCT(Indexing!$G264:$G276,Indexing!CN264:CN276)+SUMPRODUCT(Indexing!$G278:$G290,Indexing!CN278:CN290))</f>
        <v>140975.29314065696</v>
      </c>
      <c r="CO36" s="5">
        <f>CO35-(SUMPRODUCT(Indexing!$G264:$G276,Indexing!CO264:CO276)+SUMPRODUCT(Indexing!$G278:$G290,Indexing!CO278:CO290))</f>
        <v>142364.72223816527</v>
      </c>
      <c r="CP36" s="5">
        <f>CP35-(SUMPRODUCT(Indexing!$G264:$G276,Indexing!CP264:CP276)+SUMPRODUCT(Indexing!$G278:$G290,Indexing!CP278:CP290))</f>
        <v>143767.84531831407</v>
      </c>
      <c r="CQ36" s="5">
        <f>CQ35-(SUMPRODUCT(Indexing!$G264:$G276,Indexing!CQ264:CQ276)+SUMPRODUCT(Indexing!$G278:$G290,Indexing!CQ278:CQ290))</f>
        <v>145184.79734672408</v>
      </c>
      <c r="CR36" s="5">
        <f>CR35-(SUMPRODUCT(Indexing!$G264:$G276,Indexing!CR264:CR276)+SUMPRODUCT(Indexing!$G278:$G290,Indexing!CR278:CR290))</f>
        <v>146615.71461921462</v>
      </c>
      <c r="CS36" s="5">
        <f>CS35-(SUMPRODUCT(Indexing!$G264:$G276,Indexing!CS264:CS276)+SUMPRODUCT(Indexing!$G278:$G290,Indexing!CS278:CS290))</f>
        <v>148060.73477491434</v>
      </c>
      <c r="CT36" s="5">
        <f>CT35-(SUMPRODUCT(Indexing!$G264:$G276,Indexing!CT264:CT276)+SUMPRODUCT(Indexing!$G278:$G290,Indexing!CT278:CT290))</f>
        <v>149519.99680949986</v>
      </c>
      <c r="CU36" s="5">
        <f>CU35-(SUMPRODUCT(Indexing!$G264:$G276,Indexing!CU264:CU276)+SUMPRODUCT(Indexing!$G278:$G290,Indexing!CU278:CU290))</f>
        <v>150993.64108856651</v>
      </c>
      <c r="CV36" s="5">
        <f>CV35-(SUMPRODUCT(Indexing!$G264:$G276,Indexing!CV264:CV276)+SUMPRODUCT(Indexing!$G278:$G290,Indexing!CV278:CV290))</f>
        <v>152481.80936112942</v>
      </c>
      <c r="CW36" s="5">
        <f>CW35-(SUMPRODUCT(Indexing!$G264:$G276,Indexing!CW264:CW276)+SUMPRODUCT(Indexing!$G278:$G290,Indexing!CW278:CW290))</f>
        <v>153984.64477325859</v>
      </c>
      <c r="CX36" s="5">
        <f>CX35-(SUMPRODUCT(Indexing!$G264:$G276,Indexing!CX264:CX276)+SUMPRODUCT(Indexing!$G278:$G290,Indexing!CX278:CX290))</f>
        <v>155502.29188184795</v>
      </c>
      <c r="CY36" s="5">
        <f>CY35-(SUMPRODUCT(Indexing!$G264:$G276,Indexing!CY264:CY276)+SUMPRODUCT(Indexing!$G278:$G290,Indexing!CY278:CY290))</f>
        <v>157034.89666852006</v>
      </c>
      <c r="CZ36" s="5">
        <f>CZ35-(SUMPRODUCT(Indexing!$G264:$G276,Indexing!CZ264:CZ276)+SUMPRODUCT(Indexing!$G278:$G290,Indexing!CZ278:CZ290))</f>
        <v>158582.60655366824</v>
      </c>
      <c r="DA36" s="5">
        <f>DA35-(SUMPRODUCT(Indexing!$G264:$G276,Indexing!DA264:DA276)+SUMPRODUCT(Indexing!$G278:$G290,Indexing!DA278:DA290))</f>
        <v>160145.57041063672</v>
      </c>
      <c r="DB36" s="5">
        <f>DB35-(SUMPRODUCT(Indexing!$G264:$G276,Indexing!DB264:DB276)+SUMPRODUCT(Indexing!$G278:$G290,Indexing!DB278:DB290))</f>
        <v>161723.9385800407</v>
      </c>
      <c r="DC36" s="5">
        <f>DC35-(SUMPRODUCT(Indexing!$G264:$G276,Indexing!DC264:DC276)+SUMPRODUCT(Indexing!$G278:$G290,Indexing!DC278:DC290))</f>
        <v>163317.86288422756</v>
      </c>
      <c r="DD36" s="5">
        <f>DD35-(SUMPRODUCT(Indexing!$G264:$G276,Indexing!DD264:DD276)+SUMPRODUCT(Indexing!$G278:$G290,Indexing!DD278:DD290))</f>
        <v>164927.49664188051</v>
      </c>
      <c r="DE36" s="5">
        <f>DE35-(SUMPRODUCT(Indexing!$G264:$G276,Indexing!DE264:DE276)+SUMPRODUCT(Indexing!$G278:$G290,Indexing!DE278:DE290))</f>
        <v>166552.99468276635</v>
      </c>
      <c r="DF36" s="5">
        <f>DF35-(SUMPRODUCT(Indexing!$G264:$G276,Indexing!DF264:DF276)+SUMPRODUCT(Indexing!$G278:$G290,Indexing!DF278:DF290))</f>
        <v>168194.51336262817</v>
      </c>
      <c r="DG36" s="5">
        <f>DG35-(SUMPRODUCT(Indexing!$G264:$G276,Indexing!DG264:DG276)+SUMPRODUCT(Indexing!$G278:$G290,Indexing!DG278:DG290))</f>
        <v>169852.21057822549</v>
      </c>
      <c r="DH36" s="5">
        <f>DH35-(SUMPRODUCT(Indexing!$G264:$G276,Indexing!DH264:DH276)+SUMPRODUCT(Indexing!$G278:$G290,Indexing!DH278:DH290))</f>
        <v>171526.24578252219</v>
      </c>
      <c r="DI36" s="5">
        <f>DI35-(SUMPRODUCT(Indexing!$G264:$G276,Indexing!DI264:DI276)+SUMPRODUCT(Indexing!$G278:$G290,Indexing!DI278:DI290))</f>
        <v>0</v>
      </c>
      <c r="DJ36" s="5">
        <f>DJ35-(SUMPRODUCT(Indexing!$G264:$G276,Indexing!DJ264:DJ276)+SUMPRODUCT(Indexing!$G278:$G290,Indexing!DJ278:DJ290))</f>
        <v>0</v>
      </c>
    </row>
    <row r="37" spans="1:114">
      <c r="B37" s="12" t="s">
        <v>124</v>
      </c>
      <c r="H37" s="7" t="s">
        <v>0</v>
      </c>
      <c r="I37" s="5"/>
      <c r="J37" s="5">
        <f>SUM(Indexing!J293:J311)</f>
        <v>11.36968886012933</v>
      </c>
      <c r="K37" s="5">
        <f>SUM(Indexing!K293:K311)</f>
        <v>11.490651091213239</v>
      </c>
      <c r="L37" s="5">
        <f>SUM(Indexing!L293:L311)</f>
        <v>11.612900240657787</v>
      </c>
      <c r="M37" s="5">
        <f>SUM(Indexing!M293:M311)</f>
        <v>11.736450000000003</v>
      </c>
      <c r="N37" s="5">
        <f>SUM(Indexing!N293:N311)</f>
        <v>11.850954224461498</v>
      </c>
      <c r="O37" s="5">
        <f>SUM(Indexing!O293:O311)</f>
        <v>11.966575585486394</v>
      </c>
      <c r="P37" s="5">
        <f>SUM(Indexing!P293:P311)</f>
        <v>12.083324982184374</v>
      </c>
      <c r="Q37" s="5">
        <f>SUM(Indexing!Q293:Q311)</f>
        <v>12.201213420000004</v>
      </c>
      <c r="R37" s="5">
        <f>SUM(Indexing!R293:R311)</f>
        <v>12.320844516717951</v>
      </c>
      <c r="S37" s="5">
        <f>SUM(Indexing!S293:S311)</f>
        <v>12.441648578681999</v>
      </c>
      <c r="T37" s="5">
        <f>SUM(Indexing!T293:T311)</f>
        <v>12.563637106643258</v>
      </c>
      <c r="U37" s="5">
        <f>SUM(Indexing!U293:U311)</f>
        <v>12.686821714116011</v>
      </c>
      <c r="V37" s="5">
        <f>SUM(Indexing!V293:V311)</f>
        <v>12.811583737823426</v>
      </c>
      <c r="W37" s="5">
        <f>SUM(Indexing!W293:W311)</f>
        <v>12.93757266949174</v>
      </c>
      <c r="X37" s="5">
        <f>SUM(Indexing!X293:X311)</f>
        <v>13.064800574516337</v>
      </c>
      <c r="Y37" s="5">
        <f>SUM(Indexing!Y293:Y311)</f>
        <v>13.193279636943522</v>
      </c>
      <c r="Z37" s="5">
        <f>SUM(Indexing!Z293:Z311)</f>
        <v>13.322862012953085</v>
      </c>
      <c r="AA37" s="5">
        <f>SUM(Indexing!AA293:AA311)</f>
        <v>13.453717127253228</v>
      </c>
      <c r="AB37" s="5">
        <f>SUM(Indexing!AB293:AB311)</f>
        <v>13.585857480484906</v>
      </c>
      <c r="AC37" s="5">
        <f>SUM(Indexing!AC293:AC311)</f>
        <v>13.719295696068457</v>
      </c>
      <c r="AD37" s="5">
        <f>SUM(Indexing!AD293:AD311)</f>
        <v>13.853644818251706</v>
      </c>
      <c r="AE37" s="5">
        <f>SUM(Indexing!AE293:AE311)</f>
        <v>13.989309582799642</v>
      </c>
      <c r="AF37" s="5">
        <f>SUM(Indexing!AF293:AF311)</f>
        <v>14.126302873420052</v>
      </c>
      <c r="AG37" s="5">
        <f>SUM(Indexing!AG293:AG311)</f>
        <v>14.264637699987174</v>
      </c>
      <c r="AH37" s="5">
        <f>SUM(Indexing!AH293:AH311)</f>
        <v>14.403911572444031</v>
      </c>
      <c r="AI37" s="5">
        <f>SUM(Indexing!AI293:AI311)</f>
        <v>14.54454525592147</v>
      </c>
      <c r="AJ37" s="5">
        <f>SUM(Indexing!AJ293:AJ311)</f>
        <v>14.686552027037569</v>
      </c>
      <c r="AK37" s="5">
        <f>SUM(Indexing!AK293:AK311)</f>
        <v>14.82994529203766</v>
      </c>
      <c r="AL37" s="5">
        <f>SUM(Indexing!AL293:AL311)</f>
        <v>14.974450501515255</v>
      </c>
      <c r="AM37" s="5">
        <f>SUM(Indexing!AM293:AM311)</f>
        <v>15.120363791410876</v>
      </c>
      <c r="AN37" s="5">
        <f>SUM(Indexing!AN293:AN311)</f>
        <v>15.267698882271144</v>
      </c>
      <c r="AO37" s="5">
        <f>SUM(Indexing!AO293:AO311)</f>
        <v>15.416469628337751</v>
      </c>
      <c r="AP37" s="5">
        <f>SUM(Indexing!AP293:AP311)</f>
        <v>15.566540272184405</v>
      </c>
      <c r="AQ37" s="5">
        <f>SUM(Indexing!AQ293:AQ311)</f>
        <v>15.718071769176264</v>
      </c>
      <c r="AR37" s="5">
        <f>SUM(Indexing!AR293:AR311)</f>
        <v>15.871078339895433</v>
      </c>
      <c r="AS37" s="5">
        <f>SUM(Indexing!AS293:AS311)</f>
        <v>16.025574343353366</v>
      </c>
      <c r="AT37" s="5">
        <f>SUM(Indexing!AT293:AT311)</f>
        <v>16.181729941494943</v>
      </c>
      <c r="AU37" s="5">
        <f>SUM(Indexing!AU293:AU311)</f>
        <v>16.339407143187724</v>
      </c>
      <c r="AV37" s="5">
        <f>SUM(Indexing!AV293:AV311)</f>
        <v>16.498620775164756</v>
      </c>
      <c r="AW37" s="5">
        <f>SUM(Indexing!AW293:AW311)</f>
        <v>16.65938580863299</v>
      </c>
      <c r="AX37" s="5">
        <f>SUM(Indexing!AX293:AX311)</f>
        <v>16.822081437784846</v>
      </c>
      <c r="AY37" s="5">
        <f>SUM(Indexing!AY293:AY311)</f>
        <v>16.986365953108692</v>
      </c>
      <c r="AZ37" s="5">
        <f>SUM(Indexing!AZ293:AZ311)</f>
        <v>17.1522548716733</v>
      </c>
      <c r="BA37" s="5">
        <f>SUM(Indexing!BA293:BA311)</f>
        <v>17.319763862087203</v>
      </c>
      <c r="BB37" s="5">
        <f>SUM(Indexing!BB293:BB311)</f>
        <v>17.48916107173941</v>
      </c>
      <c r="BC37" s="5">
        <f>SUM(Indexing!BC293:BC311)</f>
        <v>17.660215083116306</v>
      </c>
      <c r="BD37" s="5">
        <f>SUM(Indexing!BD293:BD311)</f>
        <v>17.832942100687617</v>
      </c>
      <c r="BE37" s="5">
        <f>SUM(Indexing!BE293:BE311)</f>
        <v>18.007358487412063</v>
      </c>
      <c r="BF37" s="5">
        <f>SUM(Indexing!BF293:BF311)</f>
        <v>18.184005418412319</v>
      </c>
      <c r="BG37" s="5">
        <f>SUM(Indexing!BG293:BG311)</f>
        <v>18.362385204248206</v>
      </c>
      <c r="BH37" s="5">
        <f>SUM(Indexing!BH293:BH311)</f>
        <v>18.542514843719889</v>
      </c>
      <c r="BI37" s="5">
        <f>SUM(Indexing!BI293:BI311)</f>
        <v>18.724411502380821</v>
      </c>
      <c r="BJ37" s="5">
        <f>SUM(Indexing!BJ293:BJ311)</f>
        <v>18.90859255448618</v>
      </c>
      <c r="BK37" s="5">
        <f>SUM(Indexing!BK293:BK311)</f>
        <v>19.094585287559479</v>
      </c>
      <c r="BL37" s="5">
        <f>SUM(Indexing!BL293:BL311)</f>
        <v>19.282407522043655</v>
      </c>
      <c r="BM37" s="5">
        <f>SUM(Indexing!BM293:BM311)</f>
        <v>19.472077253670889</v>
      </c>
      <c r="BN37" s="5">
        <f>SUM(Indexing!BN293:BN311)</f>
        <v>19.663990816128859</v>
      </c>
      <c r="BO37" s="5">
        <f>SUM(Indexing!BO293:BO311)</f>
        <v>19.857795846814671</v>
      </c>
      <c r="BP37" s="5">
        <f>SUM(Indexing!BP293:BP311)</f>
        <v>20.053510987725321</v>
      </c>
      <c r="BQ37" s="5">
        <f>SUM(Indexing!BQ293:BQ311)</f>
        <v>20.251155064590257</v>
      </c>
      <c r="BR37" s="5">
        <f>SUM(Indexing!BR293:BR311)</f>
        <v>20.450747088682174</v>
      </c>
      <c r="BS37" s="5">
        <f>SUM(Indexing!BS293:BS311)</f>
        <v>20.652306258645723</v>
      </c>
      <c r="BT37" s="5">
        <f>SUM(Indexing!BT293:BT311)</f>
        <v>20.855851962344218</v>
      </c>
      <c r="BU37" s="5">
        <f>SUM(Indexing!BU293:BU311)</f>
        <v>21.061403778724515</v>
      </c>
      <c r="BV37" s="5">
        <f>SUM(Indexing!BV293:BV311)</f>
        <v>21.268981479700347</v>
      </c>
      <c r="BW37" s="5">
        <f>SUM(Indexing!BW293:BW311)</f>
        <v>21.478605032054144</v>
      </c>
      <c r="BX37" s="5">
        <f>SUM(Indexing!BX293:BX311)</f>
        <v>21.690294599357607</v>
      </c>
      <c r="BY37" s="5">
        <f>SUM(Indexing!BY293:BY311)</f>
        <v>21.904070543911285</v>
      </c>
      <c r="BZ37" s="5">
        <f>SUM(Indexing!BZ293:BZ311)</f>
        <v>22.119953428703163</v>
      </c>
      <c r="CA37" s="5">
        <f>SUM(Indexing!CA293:CA311)</f>
        <v>22.337964019386625</v>
      </c>
      <c r="CB37" s="5">
        <f>SUM(Indexing!CB293:CB311)</f>
        <v>22.558123286277908</v>
      </c>
      <c r="CC37" s="5">
        <f>SUM(Indexing!CC293:CC311)</f>
        <v>22.780452406373172</v>
      </c>
      <c r="CD37" s="5">
        <f>SUM(Indexing!CD293:CD311)</f>
        <v>23.004972765385574</v>
      </c>
      <c r="CE37" s="5">
        <f>SUM(Indexing!CE293:CE311)</f>
        <v>23.231705959802284</v>
      </c>
      <c r="CF37" s="5">
        <f>SUM(Indexing!CF293:CF311)</f>
        <v>23.460673798961878</v>
      </c>
      <c r="CG37" s="5">
        <f>SUM(Indexing!CG293:CG311)</f>
        <v>23.691898307152162</v>
      </c>
      <c r="CH37" s="5">
        <f>SUM(Indexing!CH293:CH311)</f>
        <v>23.925401725728651</v>
      </c>
      <c r="CI37" s="5">
        <f>SUM(Indexing!CI293:CI311)</f>
        <v>24.161206515253973</v>
      </c>
      <c r="CJ37" s="5">
        <f>SUM(Indexing!CJ293:CJ311)</f>
        <v>24.399335357658344</v>
      </c>
      <c r="CK37" s="5">
        <f>SUM(Indexing!CK293:CK311)</f>
        <v>24.639811158421317</v>
      </c>
      <c r="CL37" s="5">
        <f>SUM(Indexing!CL293:CL311)</f>
        <v>24.882657048775052</v>
      </c>
      <c r="CM37" s="5">
        <f>SUM(Indexing!CM293:CM311)</f>
        <v>25.12789638792928</v>
      </c>
      <c r="CN37" s="5">
        <f>SUM(Indexing!CN293:CN311)</f>
        <v>25.375552765318254</v>
      </c>
      <c r="CO37" s="5">
        <f>SUM(Indexing!CO293:CO311)</f>
        <v>25.625650002869751</v>
      </c>
      <c r="CP37" s="5">
        <f>SUM(Indexing!CP293:CP311)</f>
        <v>25.878212157296538</v>
      </c>
      <c r="CQ37" s="5">
        <f>SUM(Indexing!CQ293:CQ311)</f>
        <v>26.133263522410331</v>
      </c>
      <c r="CR37" s="5">
        <f>SUM(Indexing!CR293:CR311)</f>
        <v>26.390828631458639</v>
      </c>
      <c r="CS37" s="5">
        <f>SUM(Indexing!CS293:CS311)</f>
        <v>26.650932259484573</v>
      </c>
      <c r="CT37" s="5">
        <f>SUM(Indexing!CT293:CT311)</f>
        <v>26.913599425709975</v>
      </c>
      <c r="CU37" s="5">
        <f>SUM(Indexing!CU293:CU311)</f>
        <v>27.178855395941973</v>
      </c>
      <c r="CV37" s="5">
        <f>SUM(Indexing!CV293:CV311)</f>
        <v>27.446725685003294</v>
      </c>
      <c r="CW37" s="5">
        <f>SUM(Indexing!CW293:CW311)</f>
        <v>27.717236059186554</v>
      </c>
      <c r="CX37" s="5">
        <f>SUM(Indexing!CX293:CX311)</f>
        <v>27.990412538732631</v>
      </c>
      <c r="CY37" s="5">
        <f>SUM(Indexing!CY293:CY311)</f>
        <v>28.266281400333611</v>
      </c>
      <c r="CZ37" s="5">
        <f>SUM(Indexing!CZ293:CZ311)</f>
        <v>28.544869179660282</v>
      </c>
      <c r="DA37" s="5">
        <f>SUM(Indexing!DA293:DA311)</f>
        <v>28.826202673914608</v>
      </c>
      <c r="DB37" s="5">
        <f>SUM(Indexing!DB293:DB311)</f>
        <v>29.110308944407322</v>
      </c>
      <c r="DC37" s="5">
        <f>SUM(Indexing!DC293:DC311)</f>
        <v>29.39721531916096</v>
      </c>
      <c r="DD37" s="5">
        <f>SUM(Indexing!DD293:DD311)</f>
        <v>29.686949395538495</v>
      </c>
      <c r="DE37" s="5">
        <f>SUM(Indexing!DE293:DE311)</f>
        <v>29.979539042897937</v>
      </c>
      <c r="DF37" s="5">
        <f>SUM(Indexing!DF293:DF311)</f>
        <v>30.27501240527307</v>
      </c>
      <c r="DG37" s="5">
        <f>SUM(Indexing!DG293:DG311)</f>
        <v>30.573397904080593</v>
      </c>
      <c r="DH37" s="5">
        <f>SUM(Indexing!DH293:DH311)</f>
        <v>30.874724240853993</v>
      </c>
      <c r="DI37" s="5">
        <f>SUM(Indexing!DI293:DI311)</f>
        <v>0</v>
      </c>
      <c r="DJ37" s="5">
        <f>SUM(Indexing!DJ293:DJ311)</f>
        <v>0</v>
      </c>
    </row>
    <row r="38" spans="1:114">
      <c r="B38" s="17" t="s">
        <v>129</v>
      </c>
      <c r="H38" s="7" t="s">
        <v>0</v>
      </c>
      <c r="I38" s="5"/>
      <c r="J38" s="5">
        <f>J37-(SUMPRODUCT(Indexing!$G293:$G301,Indexing!J293:J301)+SUMPRODUCT(Indexing!$G303:$G310,Indexing!J303:J310))</f>
        <v>9.095751088103464</v>
      </c>
      <c r="K38" s="5">
        <f>K37-(SUMPRODUCT(Indexing!$G293:$G301,Indexing!K293:K301)+SUMPRODUCT(Indexing!$G303:$G310,Indexing!K303:K310))</f>
        <v>9.1925208729705918</v>
      </c>
      <c r="L38" s="5">
        <f>L37-(SUMPRODUCT(Indexing!$G293:$G301,Indexing!L293:L301)+SUMPRODUCT(Indexing!$G303:$G310,Indexing!L303:L310))</f>
        <v>9.2903201925262291</v>
      </c>
      <c r="M38" s="5">
        <f>M37-(SUMPRODUCT(Indexing!$G293:$G301,Indexing!M293:M301)+SUMPRODUCT(Indexing!$G303:$G310,Indexing!M303:M310))</f>
        <v>9.3891600000000022</v>
      </c>
      <c r="N38" s="5">
        <f>N37-(SUMPRODUCT(Indexing!$G293:$G301,Indexing!N293:N301)+SUMPRODUCT(Indexing!$G303:$G310,Indexing!N303:N310))</f>
        <v>9.4807633795691988</v>
      </c>
      <c r="O38" s="5">
        <f>O37-(SUMPRODUCT(Indexing!$G293:$G301,Indexing!O293:O301)+SUMPRODUCT(Indexing!$G303:$G310,Indexing!O303:O310))</f>
        <v>9.5732604683891154</v>
      </c>
      <c r="P38" s="5">
        <f>P37-(SUMPRODUCT(Indexing!$G293:$G301,Indexing!P293:P301)+SUMPRODUCT(Indexing!$G303:$G310,Indexing!P303:P310))</f>
        <v>9.6666599857474989</v>
      </c>
      <c r="Q38" s="5">
        <f>Q37-(SUMPRODUCT(Indexing!$G293:$G301,Indexing!Q293:Q301)+SUMPRODUCT(Indexing!$G303:$G310,Indexing!Q303:Q310))</f>
        <v>9.7609707360000026</v>
      </c>
      <c r="R38" s="5">
        <f>R37-(SUMPRODUCT(Indexing!$G293:$G301,Indexing!R293:R301)+SUMPRODUCT(Indexing!$G303:$G310,Indexing!R303:R310))</f>
        <v>9.8566756133743603</v>
      </c>
      <c r="S38" s="5">
        <f>S37-(SUMPRODUCT(Indexing!$G293:$G301,Indexing!S293:S301)+SUMPRODUCT(Indexing!$G303:$G310,Indexing!S303:S310))</f>
        <v>9.9533188629456006</v>
      </c>
      <c r="T38" s="5">
        <f>T37-(SUMPRODUCT(Indexing!$G293:$G301,Indexing!T293:T301)+SUMPRODUCT(Indexing!$G303:$G310,Indexing!T303:T310))</f>
        <v>10.050909685314606</v>
      </c>
      <c r="U38" s="5">
        <f>U37-(SUMPRODUCT(Indexing!$G293:$G301,Indexing!U293:U301)+SUMPRODUCT(Indexing!$G303:$G310,Indexing!U303:U310))</f>
        <v>10.149457371292808</v>
      </c>
      <c r="V38" s="5">
        <f>V37-(SUMPRODUCT(Indexing!$G293:$G301,Indexing!V293:V301)+SUMPRODUCT(Indexing!$G303:$G310,Indexing!V303:V310))</f>
        <v>10.249266990258741</v>
      </c>
      <c r="W38" s="5">
        <f>W37-(SUMPRODUCT(Indexing!$G293:$G301,Indexing!W293:W301)+SUMPRODUCT(Indexing!$G303:$G310,Indexing!W303:W310))</f>
        <v>10.350058135593391</v>
      </c>
      <c r="X38" s="5">
        <f>X37-(SUMPRODUCT(Indexing!$G293:$G301,Indexing!X293:X301)+SUMPRODUCT(Indexing!$G303:$G310,Indexing!X303:X310))</f>
        <v>10.45184045961307</v>
      </c>
      <c r="Y38" s="5">
        <f>Y37-(SUMPRODUCT(Indexing!$G293:$G301,Indexing!Y293:Y301)+SUMPRODUCT(Indexing!$G303:$G310,Indexing!Y303:Y310))</f>
        <v>10.554623709554818</v>
      </c>
      <c r="Z38" s="5">
        <f>Z37-(SUMPRODUCT(Indexing!$G293:$G301,Indexing!Z293:Z301)+SUMPRODUCT(Indexing!$G303:$G310,Indexing!Z303:Z310))</f>
        <v>10.658289610362468</v>
      </c>
      <c r="AA38" s="5">
        <f>AA37-(SUMPRODUCT(Indexing!$G293:$G301,Indexing!AA293:AA301)+SUMPRODUCT(Indexing!$G303:$G310,Indexing!AA303:AA310))</f>
        <v>10.762973701802583</v>
      </c>
      <c r="AB38" s="5">
        <f>AB37-(SUMPRODUCT(Indexing!$G293:$G301,Indexing!AB293:AB301)+SUMPRODUCT(Indexing!$G303:$G310,Indexing!AB303:AB310))</f>
        <v>10.868685984387925</v>
      </c>
      <c r="AC38" s="5">
        <f>AC37-(SUMPRODUCT(Indexing!$G293:$G301,Indexing!AC293:AC301)+SUMPRODUCT(Indexing!$G303:$G310,Indexing!AC303:AC310))</f>
        <v>10.975436556854765</v>
      </c>
      <c r="AD38" s="5">
        <f>AD37-(SUMPRODUCT(Indexing!$G293:$G301,Indexing!AD293:AD301)+SUMPRODUCT(Indexing!$G303:$G310,Indexing!AD303:AD310))</f>
        <v>11.082915854601364</v>
      </c>
      <c r="AE38" s="5">
        <f>AE37-(SUMPRODUCT(Indexing!$G293:$G301,Indexing!AE293:AE301)+SUMPRODUCT(Indexing!$G303:$G310,Indexing!AE303:AE310))</f>
        <v>11.191447666239714</v>
      </c>
      <c r="AF38" s="5">
        <f>AF37-(SUMPRODUCT(Indexing!$G293:$G301,Indexing!AF293:AF301)+SUMPRODUCT(Indexing!$G303:$G310,Indexing!AF303:AF310))</f>
        <v>11.301042298736041</v>
      </c>
      <c r="AG38" s="5">
        <f>AG37-(SUMPRODUCT(Indexing!$G293:$G301,Indexing!AG293:AG301)+SUMPRODUCT(Indexing!$G303:$G310,Indexing!AG303:AG310))</f>
        <v>11.41171015998974</v>
      </c>
      <c r="AH38" s="5">
        <f>AH37-(SUMPRODUCT(Indexing!$G293:$G301,Indexing!AH293:AH301)+SUMPRODUCT(Indexing!$G303:$G310,Indexing!AH303:AH310))</f>
        <v>11.523129257955226</v>
      </c>
      <c r="AI38" s="5">
        <f>AI37-(SUMPRODUCT(Indexing!$G293:$G301,Indexing!AI293:AI301)+SUMPRODUCT(Indexing!$G303:$G310,Indexing!AI303:AI310))</f>
        <v>11.635636204737176</v>
      </c>
      <c r="AJ38" s="5">
        <f>AJ37-(SUMPRODUCT(Indexing!$G293:$G301,Indexing!AJ293:AJ301)+SUMPRODUCT(Indexing!$G303:$G310,Indexing!AJ303:AJ310))</f>
        <v>11.749241621630055</v>
      </c>
      <c r="AK38" s="5">
        <f>AK37-(SUMPRODUCT(Indexing!$G293:$G301,Indexing!AK293:AK301)+SUMPRODUCT(Indexing!$G303:$G310,Indexing!AK303:AK310))</f>
        <v>11.863956233630127</v>
      </c>
      <c r="AL38" s="5">
        <f>AL37-(SUMPRODUCT(Indexing!$G293:$G301,Indexing!AL293:AL301)+SUMPRODUCT(Indexing!$G303:$G310,Indexing!AL303:AL310))</f>
        <v>11.979560401212204</v>
      </c>
      <c r="AM38" s="5">
        <f>AM37-(SUMPRODUCT(Indexing!$G293:$G301,Indexing!AM293:AM301)+SUMPRODUCT(Indexing!$G303:$G310,Indexing!AM303:AM310))</f>
        <v>12.096291033128701</v>
      </c>
      <c r="AN38" s="5">
        <f>AN37-(SUMPRODUCT(Indexing!$G293:$G301,Indexing!AN293:AN301)+SUMPRODUCT(Indexing!$G303:$G310,Indexing!AN303:AN310))</f>
        <v>12.214159105816915</v>
      </c>
      <c r="AO38" s="5">
        <f>AO37-(SUMPRODUCT(Indexing!$G293:$G301,Indexing!AO293:AO301)+SUMPRODUCT(Indexing!$G303:$G310,Indexing!AO303:AO310))</f>
        <v>12.3331757026702</v>
      </c>
      <c r="AP38" s="5">
        <f>AP37-(SUMPRODUCT(Indexing!$G293:$G301,Indexing!AP293:AP301)+SUMPRODUCT(Indexing!$G303:$G310,Indexing!AP303:AP310))</f>
        <v>12.453232217747523</v>
      </c>
      <c r="AQ38" s="5">
        <f>AQ37-(SUMPRODUCT(Indexing!$G293:$G301,Indexing!AQ293:AQ301)+SUMPRODUCT(Indexing!$G303:$G310,Indexing!AQ303:AQ310))</f>
        <v>12.574457415341012</v>
      </c>
      <c r="AR38" s="5">
        <f>AR37-(SUMPRODUCT(Indexing!$G293:$G301,Indexing!AR293:AR301)+SUMPRODUCT(Indexing!$G303:$G310,Indexing!AR303:AR310))</f>
        <v>12.696862671916346</v>
      </c>
      <c r="AS38" s="5">
        <f>AS37-(SUMPRODUCT(Indexing!$G293:$G301,Indexing!AS293:AS301)+SUMPRODUCT(Indexing!$G303:$G310,Indexing!AS303:AS310))</f>
        <v>12.820459474682693</v>
      </c>
      <c r="AT38" s="5">
        <f>AT37-(SUMPRODUCT(Indexing!$G293:$G301,Indexing!AT293:AT301)+SUMPRODUCT(Indexing!$G303:$G310,Indexing!AT303:AT310))</f>
        <v>12.945383953195954</v>
      </c>
      <c r="AU38" s="5">
        <f>AU37-(SUMPRODUCT(Indexing!$G293:$G301,Indexing!AU293:AU301)+SUMPRODUCT(Indexing!$G303:$G310,Indexing!AU303:AU310))</f>
        <v>13.07152571455018</v>
      </c>
      <c r="AV38" s="5">
        <f>AV37-(SUMPRODUCT(Indexing!$G293:$G301,Indexing!AV293:AV301)+SUMPRODUCT(Indexing!$G303:$G310,Indexing!AV303:AV310))</f>
        <v>13.198896620131805</v>
      </c>
      <c r="AW38" s="5">
        <f>AW37-(SUMPRODUCT(Indexing!$G293:$G301,Indexing!AW293:AW301)+SUMPRODUCT(Indexing!$G303:$G310,Indexing!AW303:AW310))</f>
        <v>13.327508646906391</v>
      </c>
      <c r="AX38" s="5">
        <f>AX37-(SUMPRODUCT(Indexing!$G293:$G301,Indexing!AX293:AX301)+SUMPRODUCT(Indexing!$G303:$G310,Indexing!AX303:AX310))</f>
        <v>13.457665150227877</v>
      </c>
      <c r="AY38" s="5">
        <f>AY37-(SUMPRODUCT(Indexing!$G293:$G301,Indexing!AY293:AY301)+SUMPRODUCT(Indexing!$G303:$G310,Indexing!AY303:AY310))</f>
        <v>13.589092762486954</v>
      </c>
      <c r="AZ38" s="5">
        <f>AZ37-(SUMPRODUCT(Indexing!$G293:$G301,Indexing!AZ293:AZ301)+SUMPRODUCT(Indexing!$G303:$G310,Indexing!AZ303:AZ310))</f>
        <v>13.72180389733864</v>
      </c>
      <c r="BA38" s="5">
        <f>BA37-(SUMPRODUCT(Indexing!$G293:$G301,Indexing!BA293:BA301)+SUMPRODUCT(Indexing!$G303:$G310,Indexing!BA303:BA310))</f>
        <v>13.855811089669762</v>
      </c>
      <c r="BB38" s="5">
        <f>BB37-(SUMPRODUCT(Indexing!$G293:$G301,Indexing!BB293:BB301)+SUMPRODUCT(Indexing!$G303:$G310,Indexing!BB303:BB310))</f>
        <v>13.991328857391528</v>
      </c>
      <c r="BC38" s="5">
        <f>BC37-(SUMPRODUCT(Indexing!$G293:$G301,Indexing!BC293:BC301)+SUMPRODUCT(Indexing!$G303:$G310,Indexing!BC303:BC310))</f>
        <v>14.128172066493045</v>
      </c>
      <c r="BD38" s="5">
        <f>BD37-(SUMPRODUCT(Indexing!$G293:$G301,Indexing!BD293:BD301)+SUMPRODUCT(Indexing!$G303:$G310,Indexing!BD303:BD310))</f>
        <v>14.266353680550093</v>
      </c>
      <c r="BE38" s="5">
        <f>BE37-(SUMPRODUCT(Indexing!$G293:$G301,Indexing!BE293:BE301)+SUMPRODUCT(Indexing!$G303:$G310,Indexing!BE303:BE310))</f>
        <v>14.405886789929649</v>
      </c>
      <c r="BF38" s="5">
        <f>BF37-(SUMPRODUCT(Indexing!$G293:$G301,Indexing!BF293:BF301)+SUMPRODUCT(Indexing!$G303:$G310,Indexing!BF303:BF310))</f>
        <v>14.547204334729855</v>
      </c>
      <c r="BG38" s="5">
        <f>BG37-(SUMPRODUCT(Indexing!$G293:$G301,Indexing!BG293:BG301)+SUMPRODUCT(Indexing!$G303:$G310,Indexing!BG303:BG310))</f>
        <v>14.689908163398565</v>
      </c>
      <c r="BH38" s="5">
        <f>BH37-(SUMPRODUCT(Indexing!$G293:$G301,Indexing!BH293:BH301)+SUMPRODUCT(Indexing!$G303:$G310,Indexing!BH303:BH310))</f>
        <v>14.834011874975911</v>
      </c>
      <c r="BI38" s="5">
        <f>BI37-(SUMPRODUCT(Indexing!$G293:$G301,Indexing!BI293:BI301)+SUMPRODUCT(Indexing!$G303:$G310,Indexing!BI303:BI310))</f>
        <v>14.979529201904658</v>
      </c>
      <c r="BJ38" s="5">
        <f>BJ37-(SUMPRODUCT(Indexing!$G293:$G301,Indexing!BJ293:BJ301)+SUMPRODUCT(Indexing!$G303:$G310,Indexing!BJ303:BJ310))</f>
        <v>15.126874043588943</v>
      </c>
      <c r="BK38" s="5">
        <f>BK37-(SUMPRODUCT(Indexing!$G293:$G301,Indexing!BK293:BK301)+SUMPRODUCT(Indexing!$G303:$G310,Indexing!BK303:BK310))</f>
        <v>15.275668230047582</v>
      </c>
      <c r="BL38" s="5">
        <f>BL37-(SUMPRODUCT(Indexing!$G293:$G301,Indexing!BL293:BL301)+SUMPRODUCT(Indexing!$G303:$G310,Indexing!BL303:BL310))</f>
        <v>15.425926017634925</v>
      </c>
      <c r="BM38" s="5">
        <f>BM37-(SUMPRODUCT(Indexing!$G293:$G301,Indexing!BM293:BM301)+SUMPRODUCT(Indexing!$G303:$G310,Indexing!BM303:BM310))</f>
        <v>15.577661802936712</v>
      </c>
      <c r="BN38" s="5">
        <f>BN37-(SUMPRODUCT(Indexing!$G293:$G301,Indexing!BN293:BN301)+SUMPRODUCT(Indexing!$G303:$G310,Indexing!BN303:BN310))</f>
        <v>15.731192652903086</v>
      </c>
      <c r="BO38" s="5">
        <f>BO37-(SUMPRODUCT(Indexing!$G293:$G301,Indexing!BO293:BO301)+SUMPRODUCT(Indexing!$G303:$G310,Indexing!BO303:BO310))</f>
        <v>15.886236677451738</v>
      </c>
      <c r="BP38" s="5">
        <f>BP37-(SUMPRODUCT(Indexing!$G293:$G301,Indexing!BP293:BP301)+SUMPRODUCT(Indexing!$G303:$G310,Indexing!BP303:BP310))</f>
        <v>16.042808790180256</v>
      </c>
      <c r="BQ38" s="5">
        <f>BQ37-(SUMPRODUCT(Indexing!$G293:$G301,Indexing!BQ293:BQ301)+SUMPRODUCT(Indexing!$G303:$G310,Indexing!BQ303:BQ310))</f>
        <v>16.200924051672207</v>
      </c>
      <c r="BR38" s="5">
        <f>BR37-(SUMPRODUCT(Indexing!$G293:$G301,Indexing!BR293:BR301)+SUMPRODUCT(Indexing!$G303:$G310,Indexing!BR303:BR310))</f>
        <v>16.36059767094574</v>
      </c>
      <c r="BS38" s="5">
        <f>BS37-(SUMPRODUCT(Indexing!$G293:$G301,Indexing!BS293:BS301)+SUMPRODUCT(Indexing!$G303:$G310,Indexing!BS303:BS310))</f>
        <v>16.521845006916578</v>
      </c>
      <c r="BT38" s="5">
        <f>BT37-(SUMPRODUCT(Indexing!$G293:$G301,Indexing!BT293:BT301)+SUMPRODUCT(Indexing!$G303:$G310,Indexing!BT303:BT310))</f>
        <v>16.684681569875373</v>
      </c>
      <c r="BU38" s="5">
        <f>BU37-(SUMPRODUCT(Indexing!$G293:$G301,Indexing!BU293:BU301)+SUMPRODUCT(Indexing!$G303:$G310,Indexing!BU303:BU310))</f>
        <v>16.849123022979612</v>
      </c>
      <c r="BV38" s="5">
        <f>BV37-(SUMPRODUCT(Indexing!$G293:$G301,Indexing!BV293:BV301)+SUMPRODUCT(Indexing!$G303:$G310,Indexing!BV303:BV310))</f>
        <v>17.015185183760277</v>
      </c>
      <c r="BW38" s="5">
        <f>BW37-(SUMPRODUCT(Indexing!$G293:$G301,Indexing!BW293:BW301)+SUMPRODUCT(Indexing!$G303:$G310,Indexing!BW303:BW310))</f>
        <v>17.182884025643315</v>
      </c>
      <c r="BX38" s="5">
        <f>BX37-(SUMPRODUCT(Indexing!$G293:$G301,Indexing!BX293:BX301)+SUMPRODUCT(Indexing!$G303:$G310,Indexing!BX303:BX310))</f>
        <v>17.352235679486085</v>
      </c>
      <c r="BY38" s="5">
        <f>BY37-(SUMPRODUCT(Indexing!$G293:$G301,Indexing!BY293:BY301)+SUMPRODUCT(Indexing!$G303:$G310,Indexing!BY303:BY310))</f>
        <v>17.523256435129028</v>
      </c>
      <c r="BZ38" s="5">
        <f>BZ37-(SUMPRODUCT(Indexing!$G293:$G301,Indexing!BZ293:BZ301)+SUMPRODUCT(Indexing!$G303:$G310,Indexing!BZ303:BZ310))</f>
        <v>17.695962742962529</v>
      </c>
      <c r="CA38" s="5">
        <f>CA37-(SUMPRODUCT(Indexing!$G293:$G301,Indexing!CA293:CA301)+SUMPRODUCT(Indexing!$G303:$G310,Indexing!CA303:CA310))</f>
        <v>17.870371215509302</v>
      </c>
      <c r="CB38" s="5">
        <f>CB37-(SUMPRODUCT(Indexing!$G293:$G301,Indexing!CB293:CB301)+SUMPRODUCT(Indexing!$G303:$G310,Indexing!CB303:CB310))</f>
        <v>18.046498629022327</v>
      </c>
      <c r="CC38" s="5">
        <f>CC37-(SUMPRODUCT(Indexing!$G293:$G301,Indexing!CC293:CC301)+SUMPRODUCT(Indexing!$G303:$G310,Indexing!CC303:CC310))</f>
        <v>18.224361925098538</v>
      </c>
      <c r="CD38" s="5">
        <f>CD37-(SUMPRODUCT(Indexing!$G293:$G301,Indexing!CD293:CD301)+SUMPRODUCT(Indexing!$G303:$G310,Indexing!CD303:CD310))</f>
        <v>18.403978212308459</v>
      </c>
      <c r="CE38" s="5">
        <f>CE37-(SUMPRODUCT(Indexing!$G293:$G301,Indexing!CE293:CE301)+SUMPRODUCT(Indexing!$G303:$G310,Indexing!CE303:CE310))</f>
        <v>18.585364767841828</v>
      </c>
      <c r="CF38" s="5">
        <f>CF37-(SUMPRODUCT(Indexing!$G293:$G301,Indexing!CF293:CF301)+SUMPRODUCT(Indexing!$G303:$G310,Indexing!CF303:CF310))</f>
        <v>18.768539039169504</v>
      </c>
      <c r="CG38" s="5">
        <f>CG37-(SUMPRODUCT(Indexing!$G293:$G301,Indexing!CG293:CG301)+SUMPRODUCT(Indexing!$G303:$G310,Indexing!CG303:CG310))</f>
        <v>18.953518645721729</v>
      </c>
      <c r="CH38" s="5">
        <f>CH37-(SUMPRODUCT(Indexing!$G293:$G301,Indexing!CH293:CH301)+SUMPRODUCT(Indexing!$G303:$G310,Indexing!CH303:CH310))</f>
        <v>19.140321380582922</v>
      </c>
      <c r="CI38" s="5">
        <f>CI37-(SUMPRODUCT(Indexing!$G293:$G301,Indexing!CI293:CI301)+SUMPRODUCT(Indexing!$G303:$G310,Indexing!CI303:CI310))</f>
        <v>19.32896521220318</v>
      </c>
      <c r="CJ38" s="5">
        <f>CJ37-(SUMPRODUCT(Indexing!$G293:$G301,Indexing!CJ293:CJ301)+SUMPRODUCT(Indexing!$G303:$G310,Indexing!CJ303:CJ310))</f>
        <v>19.519468286126674</v>
      </c>
      <c r="CK38" s="5">
        <f>CK37-(SUMPRODUCT(Indexing!$G293:$G301,Indexing!CK293:CK301)+SUMPRODUCT(Indexing!$G303:$G310,Indexing!CK303:CK310))</f>
        <v>19.711848926737055</v>
      </c>
      <c r="CL38" s="5">
        <f>CL37-(SUMPRODUCT(Indexing!$G293:$G301,Indexing!CL293:CL301)+SUMPRODUCT(Indexing!$G303:$G310,Indexing!CL303:CL310))</f>
        <v>19.90612563902004</v>
      </c>
      <c r="CM38" s="5">
        <f>CM37-(SUMPRODUCT(Indexing!$G293:$G301,Indexing!CM293:CM301)+SUMPRODUCT(Indexing!$G303:$G310,Indexing!CM303:CM310))</f>
        <v>20.102317110343424</v>
      </c>
      <c r="CN38" s="5">
        <f>CN37-(SUMPRODUCT(Indexing!$G293:$G301,Indexing!CN293:CN301)+SUMPRODUCT(Indexing!$G303:$G310,Indexing!CN303:CN310))</f>
        <v>20.300442212254602</v>
      </c>
      <c r="CO38" s="5">
        <f>CO37-(SUMPRODUCT(Indexing!$G293:$G301,Indexing!CO293:CO301)+SUMPRODUCT(Indexing!$G303:$G310,Indexing!CO303:CO310))</f>
        <v>20.500520002295801</v>
      </c>
      <c r="CP38" s="5">
        <f>CP37-(SUMPRODUCT(Indexing!$G293:$G301,Indexing!CP293:CP301)+SUMPRODUCT(Indexing!$G303:$G310,Indexing!CP303:CP310))</f>
        <v>20.702569725837229</v>
      </c>
      <c r="CQ38" s="5">
        <f>CQ37-(SUMPRODUCT(Indexing!$G293:$G301,Indexing!CQ293:CQ301)+SUMPRODUCT(Indexing!$G303:$G310,Indexing!CQ303:CQ310))</f>
        <v>20.906610817928264</v>
      </c>
      <c r="CR38" s="5">
        <f>CR37-(SUMPRODUCT(Indexing!$G293:$G301,Indexing!CR293:CR301)+SUMPRODUCT(Indexing!$G303:$G310,Indexing!CR303:CR310))</f>
        <v>21.112662905166911</v>
      </c>
      <c r="CS38" s="5">
        <f>CS37-(SUMPRODUCT(Indexing!$G293:$G301,Indexing!CS293:CS301)+SUMPRODUCT(Indexing!$G303:$G310,Indexing!CS303:CS310))</f>
        <v>21.320745807587659</v>
      </c>
      <c r="CT38" s="5">
        <f>CT37-(SUMPRODUCT(Indexing!$G293:$G301,Indexing!CT293:CT301)+SUMPRODUCT(Indexing!$G303:$G310,Indexing!CT303:CT310))</f>
        <v>21.53087954056798</v>
      </c>
      <c r="CU38" s="5">
        <f>CU37-(SUMPRODUCT(Indexing!$G293:$G301,Indexing!CU293:CU301)+SUMPRODUCT(Indexing!$G303:$G310,Indexing!CU303:CU310))</f>
        <v>21.743084316753581</v>
      </c>
      <c r="CV38" s="5">
        <f>CV37-(SUMPRODUCT(Indexing!$G293:$G301,Indexing!CV293:CV301)+SUMPRODUCT(Indexing!$G303:$G310,Indexing!CV303:CV310))</f>
        <v>21.957380548002632</v>
      </c>
      <c r="CW38" s="5">
        <f>CW37-(SUMPRODUCT(Indexing!$G293:$G301,Indexing!CW293:CW301)+SUMPRODUCT(Indexing!$G303:$G310,Indexing!CW303:CW310))</f>
        <v>22.173788847349243</v>
      </c>
      <c r="CX38" s="5">
        <f>CX37-(SUMPRODUCT(Indexing!$G293:$G301,Indexing!CX293:CX301)+SUMPRODUCT(Indexing!$G303:$G310,Indexing!CX303:CX310))</f>
        <v>22.392330030986106</v>
      </c>
      <c r="CY38" s="5">
        <f>CY37-(SUMPRODUCT(Indexing!$G293:$G301,Indexing!CY293:CY301)+SUMPRODUCT(Indexing!$G303:$G310,Indexing!CY303:CY310))</f>
        <v>22.61302512026689</v>
      </c>
      <c r="CZ38" s="5">
        <f>CZ37-(SUMPRODUCT(Indexing!$G293:$G301,Indexing!CZ293:CZ301)+SUMPRODUCT(Indexing!$G303:$G310,Indexing!CZ303:CZ310))</f>
        <v>22.835895343728225</v>
      </c>
      <c r="DA38" s="5">
        <f>DA37-(SUMPRODUCT(Indexing!$G293:$G301,Indexing!DA293:DA301)+SUMPRODUCT(Indexing!$G303:$G310,Indexing!DA303:DA310))</f>
        <v>23.060962139131686</v>
      </c>
      <c r="DB38" s="5">
        <f>DB37-(SUMPRODUCT(Indexing!$G293:$G301,Indexing!DB293:DB301)+SUMPRODUCT(Indexing!$G303:$G310,Indexing!DB303:DB310))</f>
        <v>23.288247155525859</v>
      </c>
      <c r="DC38" s="5">
        <f>DC37-(SUMPRODUCT(Indexing!$G293:$G301,Indexing!DC293:DC301)+SUMPRODUCT(Indexing!$G303:$G310,Indexing!DC303:DC310))</f>
        <v>23.517772255328769</v>
      </c>
      <c r="DD38" s="5">
        <f>DD37-(SUMPRODUCT(Indexing!$G293:$G301,Indexing!DD293:DD301)+SUMPRODUCT(Indexing!$G303:$G310,Indexing!DD303:DD310))</f>
        <v>23.749559516430796</v>
      </c>
      <c r="DE38" s="5">
        <f>DE37-(SUMPRODUCT(Indexing!$G293:$G301,Indexing!DE293:DE301)+SUMPRODUCT(Indexing!$G303:$G310,Indexing!DE303:DE310))</f>
        <v>23.983631234318349</v>
      </c>
      <c r="DF38" s="5">
        <f>DF37-(SUMPRODUCT(Indexing!$G293:$G301,Indexing!DF293:DF301)+SUMPRODUCT(Indexing!$G303:$G310,Indexing!DF303:DF310))</f>
        <v>24.220009924218456</v>
      </c>
      <c r="DG38" s="5">
        <f>DG37-(SUMPRODUCT(Indexing!$G293:$G301,Indexing!DG293:DG301)+SUMPRODUCT(Indexing!$G303:$G310,Indexing!DG303:DG310))</f>
        <v>24.458718323264474</v>
      </c>
      <c r="DH38" s="5">
        <f>DH37-(SUMPRODUCT(Indexing!$G293:$G301,Indexing!DH293:DH301)+SUMPRODUCT(Indexing!$G303:$G310,Indexing!DH303:DH310))</f>
        <v>24.699779392683194</v>
      </c>
      <c r="DI38" s="5">
        <f>DI37-(SUMPRODUCT(Indexing!$G293:$G301,Indexing!DI293:DI301)+SUMPRODUCT(Indexing!$G303:$G310,Indexing!DI303:DI310))</f>
        <v>0</v>
      </c>
      <c r="DJ38" s="5">
        <f>DJ37-(SUMPRODUCT(Indexing!$G293:$G301,Indexing!DJ293:DJ301)+SUMPRODUCT(Indexing!$G303:$G310,Indexing!DJ303:DJ310))</f>
        <v>0</v>
      </c>
    </row>
    <row r="39" spans="1:114" s="100" customFormat="1">
      <c r="A39" s="18"/>
      <c r="B39" s="142" t="s">
        <v>412</v>
      </c>
      <c r="F39" s="242">
        <f>Чувствительность!$D$33</f>
        <v>0</v>
      </c>
      <c r="H39" s="106" t="s">
        <v>0</v>
      </c>
      <c r="I39" s="101"/>
      <c r="J39" s="101">
        <f>SUM(J32,J33,J34,J35,J37)*(1+$F39)</f>
        <v>208286.07749489526</v>
      </c>
      <c r="K39" s="101">
        <f t="shared" ref="K39:BV39" si="4">SUM(K32,K33,K34,K35,K37)*(1+$F39)</f>
        <v>210200.70632560289</v>
      </c>
      <c r="L39" s="101">
        <f t="shared" si="4"/>
        <v>213048.1289046311</v>
      </c>
      <c r="M39" s="101">
        <f t="shared" si="4"/>
        <v>215002.9839271768</v>
      </c>
      <c r="N39" s="101">
        <f t="shared" si="4"/>
        <v>237040.30325925798</v>
      </c>
      <c r="O39" s="101">
        <f t="shared" si="4"/>
        <v>238880.35445639244</v>
      </c>
      <c r="P39" s="101">
        <f t="shared" si="4"/>
        <v>242580.13164592153</v>
      </c>
      <c r="Q39" s="101">
        <f t="shared" si="4"/>
        <v>244455.81993136244</v>
      </c>
      <c r="R39" s="101">
        <f t="shared" si="4"/>
        <v>225373.53436384056</v>
      </c>
      <c r="S39" s="101">
        <f t="shared" si="4"/>
        <v>227334.24165004247</v>
      </c>
      <c r="T39" s="101">
        <f t="shared" si="4"/>
        <v>230389.08439114058</v>
      </c>
      <c r="U39" s="101">
        <f t="shared" si="4"/>
        <v>232388.71713966795</v>
      </c>
      <c r="V39" s="101">
        <f t="shared" si="4"/>
        <v>234466.60656329483</v>
      </c>
      <c r="W39" s="101">
        <f t="shared" si="4"/>
        <v>236565.67019344491</v>
      </c>
      <c r="X39" s="101">
        <f t="shared" si="4"/>
        <v>239788.99088685244</v>
      </c>
      <c r="Y39" s="101">
        <f t="shared" si="4"/>
        <v>241931.05431016858</v>
      </c>
      <c r="Z39" s="101">
        <f t="shared" si="4"/>
        <v>244086.82499765427</v>
      </c>
      <c r="AA39" s="101">
        <f t="shared" si="4"/>
        <v>246264.47488557451</v>
      </c>
      <c r="AB39" s="101">
        <f t="shared" si="4"/>
        <v>249611.31133020989</v>
      </c>
      <c r="AC39" s="101">
        <f t="shared" si="4"/>
        <v>251833.38968082194</v>
      </c>
      <c r="AD39" s="101">
        <f t="shared" si="4"/>
        <v>254076.37545411268</v>
      </c>
      <c r="AE39" s="101">
        <f t="shared" si="4"/>
        <v>256342.11908691312</v>
      </c>
      <c r="AF39" s="101">
        <f t="shared" si="4"/>
        <v>259822.23556452163</v>
      </c>
      <c r="AG39" s="101">
        <f t="shared" si="4"/>
        <v>262134.1919506941</v>
      </c>
      <c r="AH39" s="101">
        <f t="shared" si="4"/>
        <v>264485.33233566949</v>
      </c>
      <c r="AI39" s="101">
        <f t="shared" si="4"/>
        <v>266860.53407732915</v>
      </c>
      <c r="AJ39" s="101">
        <f t="shared" si="4"/>
        <v>270495.99554001057</v>
      </c>
      <c r="AK39" s="101">
        <f t="shared" si="4"/>
        <v>272920.0647684306</v>
      </c>
      <c r="AL39" s="101">
        <f t="shared" si="4"/>
        <v>275366.33841560537</v>
      </c>
      <c r="AM39" s="101">
        <f t="shared" si="4"/>
        <v>277837.629954367</v>
      </c>
      <c r="AN39" s="101">
        <f t="shared" si="4"/>
        <v>281616.27752771182</v>
      </c>
      <c r="AO39" s="101">
        <f t="shared" si="4"/>
        <v>284138.37886886008</v>
      </c>
      <c r="AP39" s="101">
        <f t="shared" si="4"/>
        <v>286686.56059580203</v>
      </c>
      <c r="AQ39" s="101">
        <f t="shared" si="4"/>
        <v>289260.81664767844</v>
      </c>
      <c r="AR39" s="101">
        <f t="shared" si="4"/>
        <v>293191.95451323659</v>
      </c>
      <c r="AS39" s="101">
        <f t="shared" si="4"/>
        <v>295819.16657232604</v>
      </c>
      <c r="AT39" s="101">
        <f t="shared" si="4"/>
        <v>298459.49723974068</v>
      </c>
      <c r="AU39" s="101">
        <f t="shared" si="4"/>
        <v>301126.67739938473</v>
      </c>
      <c r="AV39" s="101">
        <f t="shared" si="4"/>
        <v>305202.94711183128</v>
      </c>
      <c r="AW39" s="101">
        <f t="shared" si="4"/>
        <v>307924.65134476568</v>
      </c>
      <c r="AX39" s="101">
        <f t="shared" si="4"/>
        <v>310668.15088935371</v>
      </c>
      <c r="AY39" s="101">
        <f t="shared" si="4"/>
        <v>313439.47223309299</v>
      </c>
      <c r="AZ39" s="101">
        <f t="shared" si="4"/>
        <v>317676.21108578821</v>
      </c>
      <c r="BA39" s="101">
        <f t="shared" si="4"/>
        <v>320504.02793669316</v>
      </c>
      <c r="BB39" s="101">
        <f t="shared" si="4"/>
        <v>323353.5175365131</v>
      </c>
      <c r="BC39" s="101">
        <f t="shared" si="4"/>
        <v>326231.81860449794</v>
      </c>
      <c r="BD39" s="101">
        <f t="shared" si="4"/>
        <v>330635.03743056831</v>
      </c>
      <c r="BE39" s="101">
        <f t="shared" si="4"/>
        <v>333571.84046308266</v>
      </c>
      <c r="BF39" s="101">
        <f t="shared" si="4"/>
        <v>336535.84492827015</v>
      </c>
      <c r="BG39" s="101">
        <f t="shared" si="4"/>
        <v>339529.78053330322</v>
      </c>
      <c r="BH39" s="101">
        <f t="shared" si="4"/>
        <v>344110.33910056885</v>
      </c>
      <c r="BI39" s="101">
        <f t="shared" si="4"/>
        <v>347165.04849694425</v>
      </c>
      <c r="BJ39" s="101">
        <f t="shared" si="4"/>
        <v>350247.21797742473</v>
      </c>
      <c r="BK39" s="101">
        <f t="shared" si="4"/>
        <v>353360.46556839684</v>
      </c>
      <c r="BL39" s="101">
        <f t="shared" si="4"/>
        <v>358125.91627229896</v>
      </c>
      <c r="BM39" s="101">
        <f t="shared" si="4"/>
        <v>361302.26465371263</v>
      </c>
      <c r="BN39" s="101">
        <f t="shared" si="4"/>
        <v>364493.0461213768</v>
      </c>
      <c r="BO39" s="101">
        <f t="shared" si="4"/>
        <v>367715.80340767192</v>
      </c>
      <c r="BP39" s="101">
        <f t="shared" si="4"/>
        <v>372655.61442261585</v>
      </c>
      <c r="BQ39" s="101">
        <f t="shared" si="4"/>
        <v>375943.28849944222</v>
      </c>
      <c r="BR39" s="101">
        <f t="shared" si="4"/>
        <v>379263.91001538205</v>
      </c>
      <c r="BS39" s="101">
        <f t="shared" si="4"/>
        <v>382617.80936531111</v>
      </c>
      <c r="BT39" s="101">
        <f t="shared" si="4"/>
        <v>387756.54645705683</v>
      </c>
      <c r="BU39" s="101">
        <f t="shared" si="4"/>
        <v>391178.00595428131</v>
      </c>
      <c r="BV39" s="101">
        <f t="shared" si="4"/>
        <v>394633.75449571601</v>
      </c>
      <c r="BW39" s="101">
        <f t="shared" ref="BW39:DJ39" si="5">SUM(BW32,BW33,BW34,BW35,BW37)*(1+$F39)</f>
        <v>398124.13593871758</v>
      </c>
      <c r="BX39" s="101">
        <f t="shared" si="5"/>
        <v>403469.81512850645</v>
      </c>
      <c r="BY39" s="101">
        <f t="shared" si="5"/>
        <v>407030.50778348313</v>
      </c>
      <c r="BZ39" s="101">
        <f t="shared" si="5"/>
        <v>410626.88575422257</v>
      </c>
      <c r="CA39" s="101">
        <f t="shared" si="5"/>
        <v>414259.30690949073</v>
      </c>
      <c r="CB39" s="101">
        <f t="shared" si="5"/>
        <v>419820.26745535742</v>
      </c>
      <c r="CC39" s="101">
        <f t="shared" si="5"/>
        <v>423525.86298695207</v>
      </c>
      <c r="CD39" s="101">
        <f t="shared" si="5"/>
        <v>427268.5970013481</v>
      </c>
      <c r="CE39" s="101">
        <f t="shared" si="5"/>
        <v>431048.84195004706</v>
      </c>
      <c r="CF39" s="101">
        <f t="shared" si="5"/>
        <v>436833.7593900892</v>
      </c>
      <c r="CG39" s="101">
        <f t="shared" si="5"/>
        <v>440690.15855009196</v>
      </c>
      <c r="CH39" s="101">
        <f t="shared" si="5"/>
        <v>444585.20857540384</v>
      </c>
      <c r="CI39" s="101">
        <f t="shared" si="5"/>
        <v>448519.29709490074</v>
      </c>
      <c r="CJ39" s="101">
        <f t="shared" si="5"/>
        <v>454537.19681725051</v>
      </c>
      <c r="CK39" s="101">
        <f t="shared" si="5"/>
        <v>458550.54081112327</v>
      </c>
      <c r="CL39" s="101">
        <f t="shared" si="5"/>
        <v>462604.10968293104</v>
      </c>
      <c r="CM39" s="101">
        <f t="shared" si="5"/>
        <v>466698.30685782811</v>
      </c>
      <c r="CN39" s="101">
        <f t="shared" si="5"/>
        <v>472958.57821860985</v>
      </c>
      <c r="CO39" s="101">
        <f t="shared" si="5"/>
        <v>477135.2585106492</v>
      </c>
      <c r="CP39" s="101">
        <f t="shared" si="5"/>
        <v>481353.80183654954</v>
      </c>
      <c r="CQ39" s="101">
        <f t="shared" si="5"/>
        <v>485614.62806190207</v>
      </c>
      <c r="CR39" s="101">
        <f t="shared" si="5"/>
        <v>492127.03907332174</v>
      </c>
      <c r="CS39" s="101">
        <f t="shared" si="5"/>
        <v>496473.70759193605</v>
      </c>
      <c r="CT39" s="101">
        <f t="shared" si="5"/>
        <v>500863.94405937381</v>
      </c>
      <c r="CU39" s="101">
        <f t="shared" si="5"/>
        <v>505298.18545210914</v>
      </c>
      <c r="CV39" s="101">
        <f t="shared" si="5"/>
        <v>512072.8980637163</v>
      </c>
      <c r="CW39" s="101">
        <f t="shared" si="5"/>
        <v>516596.47782315349</v>
      </c>
      <c r="CX39" s="101">
        <f t="shared" si="5"/>
        <v>521165.39992789435</v>
      </c>
      <c r="CY39" s="101">
        <f t="shared" si="5"/>
        <v>525780.11916310131</v>
      </c>
      <c r="CZ39" s="101">
        <f t="shared" si="5"/>
        <v>532827.70516019687</v>
      </c>
      <c r="DA39" s="101">
        <f t="shared" si="5"/>
        <v>537535.40131573181</v>
      </c>
      <c r="DB39" s="101">
        <f t="shared" si="5"/>
        <v>542290.28652815125</v>
      </c>
      <c r="DC39" s="101">
        <f t="shared" si="5"/>
        <v>547092.83411758987</v>
      </c>
      <c r="DD39" s="101">
        <f t="shared" si="5"/>
        <v>554424.29166172084</v>
      </c>
      <c r="DE39" s="101">
        <f t="shared" si="5"/>
        <v>559323.60301600234</v>
      </c>
      <c r="DF39" s="101">
        <f t="shared" si="5"/>
        <v>564272.02540307352</v>
      </c>
      <c r="DG39" s="101">
        <f t="shared" si="5"/>
        <v>569270.05143396463</v>
      </c>
      <c r="DH39" s="101">
        <f t="shared" si="5"/>
        <v>576896.82227145915</v>
      </c>
      <c r="DI39" s="101">
        <f t="shared" si="5"/>
        <v>67938.329162630427</v>
      </c>
      <c r="DJ39" s="101">
        <f t="shared" si="5"/>
        <v>67938.329162630427</v>
      </c>
    </row>
    <row r="40" spans="1:114">
      <c r="B40" s="12" t="s">
        <v>128</v>
      </c>
      <c r="H40" s="7" t="s">
        <v>0</v>
      </c>
      <c r="I40" s="5"/>
      <c r="J40" s="5">
        <f>SUM(J32,J33,J34,J35-J36,J37-J38)</f>
        <v>145112.04363197758</v>
      </c>
      <c r="K40" s="5">
        <f t="shared" ref="K40:BV40" si="6">SUM(K32,K33,K34,K35-K36,K37-K38)</f>
        <v>146354.56329798969</v>
      </c>
      <c r="L40" s="5">
        <f t="shared" si="6"/>
        <v>148522.7261363398</v>
      </c>
      <c r="M40" s="5">
        <f t="shared" si="6"/>
        <v>149791.09476717678</v>
      </c>
      <c r="N40" s="5">
        <f t="shared" si="6"/>
        <v>171192.18791553672</v>
      </c>
      <c r="O40" s="5">
        <f t="shared" si="6"/>
        <v>172389.80572099966</v>
      </c>
      <c r="P40" s="5">
        <f t="shared" si="6"/>
        <v>175440.88175157816</v>
      </c>
      <c r="Q40" s="5">
        <f t="shared" si="6"/>
        <v>176661.53996062643</v>
      </c>
      <c r="R40" s="5">
        <f t="shared" si="6"/>
        <v>156914.54148423855</v>
      </c>
      <c r="S40" s="5">
        <f t="shared" si="6"/>
        <v>158204.01844961289</v>
      </c>
      <c r="T40" s="5">
        <f t="shared" si="6"/>
        <v>160581.04955565938</v>
      </c>
      <c r="U40" s="5">
        <f t="shared" si="6"/>
        <v>161896.22482609662</v>
      </c>
      <c r="V40" s="5">
        <f t="shared" si="6"/>
        <v>163280.8920861744</v>
      </c>
      <c r="W40" s="5">
        <f t="shared" si="6"/>
        <v>164679.91641591076</v>
      </c>
      <c r="X40" s="5">
        <f t="shared" si="6"/>
        <v>167196.31363241316</v>
      </c>
      <c r="Y40" s="5">
        <f t="shared" si="6"/>
        <v>168624.50170343946</v>
      </c>
      <c r="Z40" s="5">
        <f t="shared" si="6"/>
        <v>170060.26663608232</v>
      </c>
      <c r="AA40" s="5">
        <f t="shared" si="6"/>
        <v>171510.83898268809</v>
      </c>
      <c r="AB40" s="5">
        <f t="shared" si="6"/>
        <v>174123.45664153158</v>
      </c>
      <c r="AC40" s="5">
        <f t="shared" si="6"/>
        <v>175604.10482166253</v>
      </c>
      <c r="AD40" s="5">
        <f t="shared" si="6"/>
        <v>177100.59910352639</v>
      </c>
      <c r="AE40" s="5">
        <f t="shared" si="6"/>
        <v>178612.54106813774</v>
      </c>
      <c r="AF40" s="5">
        <f t="shared" si="6"/>
        <v>181331.47411433375</v>
      </c>
      <c r="AG40" s="5">
        <f t="shared" si="6"/>
        <v>182874.79301838315</v>
      </c>
      <c r="AH40" s="5">
        <f t="shared" si="6"/>
        <v>184452.07824838915</v>
      </c>
      <c r="AI40" s="5">
        <f t="shared" si="6"/>
        <v>186045.86924156072</v>
      </c>
      <c r="AJ40" s="5">
        <f t="shared" si="6"/>
        <v>188892.29059262463</v>
      </c>
      <c r="AK40" s="5">
        <f t="shared" si="6"/>
        <v>190519.61585643218</v>
      </c>
      <c r="AL40" s="5">
        <f t="shared" si="6"/>
        <v>192162.96718011942</v>
      </c>
      <c r="AM40" s="5">
        <f t="shared" si="6"/>
        <v>193823.51259994006</v>
      </c>
      <c r="AN40" s="5">
        <f t="shared" si="6"/>
        <v>196783.51402265523</v>
      </c>
      <c r="AO40" s="5">
        <f t="shared" si="6"/>
        <v>198478.99220239208</v>
      </c>
      <c r="AP40" s="5">
        <f t="shared" si="6"/>
        <v>200193.32807367094</v>
      </c>
      <c r="AQ40" s="5">
        <f t="shared" si="6"/>
        <v>201925.62125039499</v>
      </c>
      <c r="AR40" s="5">
        <f t="shared" si="6"/>
        <v>205006.60020670117</v>
      </c>
      <c r="AS40" s="5">
        <f t="shared" si="6"/>
        <v>206775.37753866604</v>
      </c>
      <c r="AT40" s="5">
        <f t="shared" si="6"/>
        <v>208548.05218081555</v>
      </c>
      <c r="AU40" s="5">
        <f t="shared" si="6"/>
        <v>210339.12174484949</v>
      </c>
      <c r="AV40" s="5">
        <f t="shared" si="6"/>
        <v>213530.74390874035</v>
      </c>
      <c r="AW40" s="5">
        <f t="shared" si="6"/>
        <v>215359.18045482438</v>
      </c>
      <c r="AX40" s="5">
        <f t="shared" si="6"/>
        <v>217198.68523650989</v>
      </c>
      <c r="AY40" s="5">
        <f t="shared" si="6"/>
        <v>219057.18340083776</v>
      </c>
      <c r="AZ40" s="5">
        <f t="shared" si="6"/>
        <v>222372.18443926144</v>
      </c>
      <c r="BA40" s="5">
        <f t="shared" si="6"/>
        <v>224269.26178067457</v>
      </c>
      <c r="BB40" s="5">
        <f t="shared" si="6"/>
        <v>226177.52025354787</v>
      </c>
      <c r="BC40" s="5">
        <f t="shared" si="6"/>
        <v>228105.38441511866</v>
      </c>
      <c r="BD40" s="5">
        <f t="shared" si="6"/>
        <v>231548.87051751206</v>
      </c>
      <c r="BE40" s="5">
        <f t="shared" si="6"/>
        <v>233516.55409067016</v>
      </c>
      <c r="BF40" s="5">
        <f t="shared" si="6"/>
        <v>235499.04539942255</v>
      </c>
      <c r="BG40" s="5">
        <f t="shared" si="6"/>
        <v>237501.83949042761</v>
      </c>
      <c r="BH40" s="5">
        <f t="shared" si="6"/>
        <v>241081.5337346945</v>
      </c>
      <c r="BI40" s="5">
        <f t="shared" si="6"/>
        <v>243125.56062118223</v>
      </c>
      <c r="BJ40" s="5">
        <f t="shared" si="6"/>
        <v>245184.35468956904</v>
      </c>
      <c r="BK40" s="5">
        <f t="shared" si="6"/>
        <v>247264.1605248363</v>
      </c>
      <c r="BL40" s="5">
        <f t="shared" si="6"/>
        <v>250986.00411270547</v>
      </c>
      <c r="BM40" s="5">
        <f t="shared" si="6"/>
        <v>253108.48002707143</v>
      </c>
      <c r="BN40" s="5">
        <f t="shared" si="6"/>
        <v>255232.92150578584</v>
      </c>
      <c r="BO40" s="5">
        <f t="shared" si="6"/>
        <v>257378.82913313515</v>
      </c>
      <c r="BP40" s="5">
        <f t="shared" si="6"/>
        <v>261231.17723757389</v>
      </c>
      <c r="BQ40" s="5">
        <f t="shared" si="6"/>
        <v>263420.6705498891</v>
      </c>
      <c r="BR40" s="5">
        <f t="shared" si="6"/>
        <v>265632.28781392123</v>
      </c>
      <c r="BS40" s="5">
        <f t="shared" si="6"/>
        <v>267866.25275005016</v>
      </c>
      <c r="BT40" s="5">
        <f t="shared" si="6"/>
        <v>271874.01754024136</v>
      </c>
      <c r="BU40" s="5">
        <f t="shared" si="6"/>
        <v>274153.35806056659</v>
      </c>
      <c r="BV40" s="5">
        <f t="shared" si="6"/>
        <v>276455.73108997475</v>
      </c>
      <c r="BW40" s="5">
        <f t="shared" ref="BW40:DJ40" si="7">SUM(BW32,BW33,BW34,BW35-BW36,BW37-BW38)</f>
        <v>278781.36954328005</v>
      </c>
      <c r="BX40" s="5">
        <f t="shared" si="7"/>
        <v>282950.82622972917</v>
      </c>
      <c r="BY40" s="5">
        <f t="shared" si="7"/>
        <v>285323.70372754085</v>
      </c>
      <c r="BZ40" s="5">
        <f t="shared" si="7"/>
        <v>287720.55963201763</v>
      </c>
      <c r="CA40" s="5">
        <f t="shared" si="7"/>
        <v>290141.63643057167</v>
      </c>
      <c r="CB40" s="5">
        <f t="shared" si="7"/>
        <v>294479.31381074002</v>
      </c>
      <c r="CC40" s="5">
        <f t="shared" si="7"/>
        <v>296949.56970073149</v>
      </c>
      <c r="CD40" s="5">
        <f t="shared" si="7"/>
        <v>299444.78877099371</v>
      </c>
      <c r="CE40" s="5">
        <f t="shared" si="7"/>
        <v>301965.22347526648</v>
      </c>
      <c r="CF40" s="5">
        <f t="shared" si="7"/>
        <v>306477.91419015068</v>
      </c>
      <c r="CG40" s="5">
        <f t="shared" si="7"/>
        <v>309049.54776948981</v>
      </c>
      <c r="CH40" s="5">
        <f t="shared" si="7"/>
        <v>311647.16977775301</v>
      </c>
      <c r="CI40" s="5">
        <f t="shared" si="7"/>
        <v>314271.04304494429</v>
      </c>
      <c r="CJ40" s="5">
        <f t="shared" si="7"/>
        <v>318965.81425086252</v>
      </c>
      <c r="CK40" s="5">
        <f t="shared" si="7"/>
        <v>321642.98919318919</v>
      </c>
      <c r="CL40" s="5">
        <f t="shared" si="7"/>
        <v>324347.21995298623</v>
      </c>
      <c r="CM40" s="5">
        <f t="shared" si="7"/>
        <v>327078.78016333288</v>
      </c>
      <c r="CN40" s="5">
        <f t="shared" si="7"/>
        <v>331962.98463574063</v>
      </c>
      <c r="CO40" s="5">
        <f t="shared" si="7"/>
        <v>334750.03575248166</v>
      </c>
      <c r="CP40" s="5">
        <f t="shared" si="7"/>
        <v>337565.25394850969</v>
      </c>
      <c r="CQ40" s="5">
        <f t="shared" si="7"/>
        <v>340408.92410436005</v>
      </c>
      <c r="CR40" s="5">
        <f t="shared" si="7"/>
        <v>345490.2117912019</v>
      </c>
      <c r="CS40" s="5">
        <f t="shared" si="7"/>
        <v>348391.65207121411</v>
      </c>
      <c r="CT40" s="5">
        <f t="shared" si="7"/>
        <v>351322.41637033341</v>
      </c>
      <c r="CU40" s="5">
        <f t="shared" si="7"/>
        <v>354282.80127922591</v>
      </c>
      <c r="CV40" s="5">
        <f t="shared" si="7"/>
        <v>359569.13132203888</v>
      </c>
      <c r="CW40" s="5">
        <f t="shared" si="7"/>
        <v>362589.65926104755</v>
      </c>
      <c r="CX40" s="5">
        <f t="shared" si="7"/>
        <v>365640.71571601531</v>
      </c>
      <c r="CY40" s="5">
        <f t="shared" si="7"/>
        <v>368722.60946946091</v>
      </c>
      <c r="CZ40" s="5">
        <f t="shared" si="7"/>
        <v>374222.26271118491</v>
      </c>
      <c r="DA40" s="5">
        <f t="shared" si="7"/>
        <v>377366.76994295587</v>
      </c>
      <c r="DB40" s="5">
        <f t="shared" si="7"/>
        <v>380543.05970095505</v>
      </c>
      <c r="DC40" s="5">
        <f t="shared" si="7"/>
        <v>383751.45346110681</v>
      </c>
      <c r="DD40" s="5">
        <f t="shared" si="7"/>
        <v>389473.04546032386</v>
      </c>
      <c r="DE40" s="5">
        <f t="shared" si="7"/>
        <v>392746.62470200163</v>
      </c>
      <c r="DF40" s="5">
        <f t="shared" si="7"/>
        <v>396053.29203052114</v>
      </c>
      <c r="DG40" s="5">
        <f t="shared" si="7"/>
        <v>399393.38213741581</v>
      </c>
      <c r="DH40" s="5">
        <f t="shared" si="7"/>
        <v>405345.87670954422</v>
      </c>
      <c r="DI40" s="5">
        <f t="shared" si="7"/>
        <v>67938.329162630427</v>
      </c>
      <c r="DJ40" s="5">
        <f t="shared" si="7"/>
        <v>67938.329162630427</v>
      </c>
    </row>
    <row r="41" spans="1:114" s="100" customFormat="1">
      <c r="A41" s="18"/>
      <c r="B41" s="142" t="s">
        <v>127</v>
      </c>
      <c r="F41" s="242">
        <f>Чувствительность!$D$33</f>
        <v>0</v>
      </c>
      <c r="H41" s="106" t="s">
        <v>0</v>
      </c>
      <c r="I41" s="101"/>
      <c r="J41" s="101">
        <f>J40*SUMIF(Макро!$15:$15,J$12,Макро!$17:$17)*(1+$F41)</f>
        <v>29022.408726395515</v>
      </c>
      <c r="K41" s="101">
        <f>K40*SUMIF(Макро!$15:$15,K$12,Макро!$17:$17)*(1+$F41)</f>
        <v>29270.91265959794</v>
      </c>
      <c r="L41" s="101">
        <f>L40*SUMIF(Макро!$15:$15,L$12,Макро!$17:$17)*(1+$F41)</f>
        <v>29704.545227267961</v>
      </c>
      <c r="M41" s="101">
        <f>M40*SUMIF(Макро!$15:$15,M$12,Макро!$17:$17)*(1+$F41)</f>
        <v>29958.218953435357</v>
      </c>
      <c r="N41" s="101">
        <f>N40*SUMIF(Макро!$15:$15,N$12,Макро!$17:$17)*(1+$F41)</f>
        <v>34238.437583107348</v>
      </c>
      <c r="O41" s="101">
        <f>O40*SUMIF(Макро!$15:$15,O$12,Макро!$17:$17)*(1+$F41)</f>
        <v>34477.961144199937</v>
      </c>
      <c r="P41" s="101">
        <f>P40*SUMIF(Макро!$15:$15,P$12,Макро!$17:$17)*(1+$F41)</f>
        <v>35088.176350315633</v>
      </c>
      <c r="Q41" s="101">
        <f>Q40*SUMIF(Макро!$15:$15,Q$12,Макро!$17:$17)*(1+$F41)</f>
        <v>35332.307992125287</v>
      </c>
      <c r="R41" s="101">
        <f>R40*SUMIF(Макро!$15:$15,R$12,Макро!$17:$17)*(1+$F41)</f>
        <v>31382.908296847712</v>
      </c>
      <c r="S41" s="101">
        <f>S40*SUMIF(Макро!$15:$15,S$12,Макро!$17:$17)*(1+$F41)</f>
        <v>31640.803689922581</v>
      </c>
      <c r="T41" s="101">
        <f>T40*SUMIF(Макро!$15:$15,T$12,Макро!$17:$17)*(1+$F41)</f>
        <v>32116.209911131878</v>
      </c>
      <c r="U41" s="101">
        <f>U40*SUMIF(Макро!$15:$15,U$12,Макро!$17:$17)*(1+$F41)</f>
        <v>32379.244965219325</v>
      </c>
      <c r="V41" s="101">
        <f>V40*SUMIF(Макро!$15:$15,V$12,Макро!$17:$17)*(1+$F41)</f>
        <v>32656.178417234882</v>
      </c>
      <c r="W41" s="101">
        <f>W40*SUMIF(Макро!$15:$15,W$12,Макро!$17:$17)*(1+$F41)</f>
        <v>32935.983283182155</v>
      </c>
      <c r="X41" s="101">
        <f>X40*SUMIF(Макро!$15:$15,X$12,Макро!$17:$17)*(1+$F41)</f>
        <v>33439.262726482637</v>
      </c>
      <c r="Y41" s="101">
        <f>Y40*SUMIF(Макро!$15:$15,Y$12,Макро!$17:$17)*(1+$F41)</f>
        <v>33724.900340687891</v>
      </c>
      <c r="Z41" s="101">
        <f>Z40*SUMIF(Макро!$15:$15,Z$12,Макро!$17:$17)*(1+$F41)</f>
        <v>34012.053327216468</v>
      </c>
      <c r="AA41" s="101">
        <f>AA40*SUMIF(Макро!$15:$15,AA$12,Макро!$17:$17)*(1+$F41)</f>
        <v>34302.167796537622</v>
      </c>
      <c r="AB41" s="101">
        <f>AB40*SUMIF(Макро!$15:$15,AB$12,Макро!$17:$17)*(1+$F41)</f>
        <v>34824.691328306319</v>
      </c>
      <c r="AC41" s="101">
        <f>AC40*SUMIF(Макро!$15:$15,AC$12,Макро!$17:$17)*(1+$F41)</f>
        <v>35120.82096433251</v>
      </c>
      <c r="AD41" s="101">
        <f>AD40*SUMIF(Макро!$15:$15,AD$12,Макро!$17:$17)*(1+$F41)</f>
        <v>35420.11982070528</v>
      </c>
      <c r="AE41" s="101">
        <f>AE40*SUMIF(Макро!$15:$15,AE$12,Макро!$17:$17)*(1+$F41)</f>
        <v>35722.508213627552</v>
      </c>
      <c r="AF41" s="101">
        <f>AF40*SUMIF(Макро!$15:$15,AF$12,Макро!$17:$17)*(1+$F41)</f>
        <v>36266.294822866752</v>
      </c>
      <c r="AG41" s="101">
        <f>AG40*SUMIF(Макро!$15:$15,AG$12,Макро!$17:$17)*(1+$F41)</f>
        <v>36574.958603676634</v>
      </c>
      <c r="AH41" s="101">
        <f>AH40*SUMIF(Макро!$15:$15,AH$12,Макро!$17:$17)*(1+$F41)</f>
        <v>36890.415649677831</v>
      </c>
      <c r="AI41" s="101">
        <f>AI40*SUMIF(Макро!$15:$15,AI$12,Макро!$17:$17)*(1+$F41)</f>
        <v>37209.173848312144</v>
      </c>
      <c r="AJ41" s="101">
        <f>AJ40*SUMIF(Макро!$15:$15,AJ$12,Макро!$17:$17)*(1+$F41)</f>
        <v>37778.458118524926</v>
      </c>
      <c r="AK41" s="101">
        <f>AK40*SUMIF(Макро!$15:$15,AK$12,Макро!$17:$17)*(1+$F41)</f>
        <v>38103.923171286435</v>
      </c>
      <c r="AL41" s="101">
        <f>AL40*SUMIF(Макро!$15:$15,AL$12,Макро!$17:$17)*(1+$F41)</f>
        <v>38432.593436023883</v>
      </c>
      <c r="AM41" s="101">
        <f>AM40*SUMIF(Макро!$15:$15,AM$12,Макро!$17:$17)*(1+$F41)</f>
        <v>38764.702519988015</v>
      </c>
      <c r="AN41" s="101">
        <f>AN40*SUMIF(Макро!$15:$15,AN$12,Макро!$17:$17)*(1+$F41)</f>
        <v>39356.702804531051</v>
      </c>
      <c r="AO41" s="101">
        <f>AO40*SUMIF(Макро!$15:$15,AO$12,Макро!$17:$17)*(1+$F41)</f>
        <v>39695.798440478422</v>
      </c>
      <c r="AP41" s="101">
        <f>AP40*SUMIF(Макро!$15:$15,AP$12,Макро!$17:$17)*(1+$F41)</f>
        <v>40038.665614734193</v>
      </c>
      <c r="AQ41" s="101">
        <f>AQ40*SUMIF(Макро!$15:$15,AQ$12,Макро!$17:$17)*(1+$F41)</f>
        <v>40385.124250079003</v>
      </c>
      <c r="AR41" s="101">
        <f>AR40*SUMIF(Макро!$15:$15,AR$12,Макро!$17:$17)*(1+$F41)</f>
        <v>41001.320041340237</v>
      </c>
      <c r="AS41" s="101">
        <f>AS40*SUMIF(Макро!$15:$15,AS$12,Макро!$17:$17)*(1+$F41)</f>
        <v>41355.075507733214</v>
      </c>
      <c r="AT41" s="101">
        <f>AT40*SUMIF(Макро!$15:$15,AT$12,Макро!$17:$17)*(1+$F41)</f>
        <v>41709.610436163115</v>
      </c>
      <c r="AU41" s="101">
        <f>AU40*SUMIF(Макро!$15:$15,AU$12,Макро!$17:$17)*(1+$F41)</f>
        <v>42067.824348969902</v>
      </c>
      <c r="AV41" s="101">
        <f>AV40*SUMIF(Макро!$15:$15,AV$12,Макро!$17:$17)*(1+$F41)</f>
        <v>42706.148781748074</v>
      </c>
      <c r="AW41" s="101">
        <f>AW40*SUMIF(Макро!$15:$15,AW$12,Макро!$17:$17)*(1+$F41)</f>
        <v>43071.836090964876</v>
      </c>
      <c r="AX41" s="101">
        <f>AX40*SUMIF(Макро!$15:$15,AX$12,Макро!$17:$17)*(1+$F41)</f>
        <v>43439.737047301984</v>
      </c>
      <c r="AY41" s="101">
        <f>AY40*SUMIF(Макро!$15:$15,AY$12,Макро!$17:$17)*(1+$F41)</f>
        <v>43811.436680167557</v>
      </c>
      <c r="AZ41" s="101">
        <f>AZ40*SUMIF(Макро!$15:$15,AZ$12,Макро!$17:$17)*(1+$F41)</f>
        <v>44474.436887852295</v>
      </c>
      <c r="BA41" s="101">
        <f>BA40*SUMIF(Макро!$15:$15,BA$12,Макро!$17:$17)*(1+$F41)</f>
        <v>44853.852356134914</v>
      </c>
      <c r="BB41" s="101">
        <f>BB40*SUMIF(Макро!$15:$15,BB$12,Макро!$17:$17)*(1+$F41)</f>
        <v>45235.504050709576</v>
      </c>
      <c r="BC41" s="101">
        <f>BC40*SUMIF(Макро!$15:$15,BC$12,Макро!$17:$17)*(1+$F41)</f>
        <v>45621.076883023736</v>
      </c>
      <c r="BD41" s="101">
        <f>BD40*SUMIF(Макро!$15:$15,BD$12,Макро!$17:$17)*(1+$F41)</f>
        <v>46309.774103502416</v>
      </c>
      <c r="BE41" s="101">
        <f>BE40*SUMIF(Макро!$15:$15,BE$12,Макро!$17:$17)*(1+$F41)</f>
        <v>46703.310818134036</v>
      </c>
      <c r="BF41" s="101">
        <f>BF40*SUMIF(Макро!$15:$15,BF$12,Макро!$17:$17)*(1+$F41)</f>
        <v>47099.809079884515</v>
      </c>
      <c r="BG41" s="101">
        <f>BG40*SUMIF(Макро!$15:$15,BG$12,Макро!$17:$17)*(1+$F41)</f>
        <v>47500.367898085526</v>
      </c>
      <c r="BH41" s="101">
        <f>BH40*SUMIF(Макро!$15:$15,BH$12,Макро!$17:$17)*(1+$F41)</f>
        <v>48216.306746938906</v>
      </c>
      <c r="BI41" s="101">
        <f>BI40*SUMIF(Макро!$15:$15,BI$12,Макро!$17:$17)*(1+$F41)</f>
        <v>48625.112124236446</v>
      </c>
      <c r="BJ41" s="101">
        <f>BJ40*SUMIF(Макро!$15:$15,BJ$12,Макро!$17:$17)*(1+$F41)</f>
        <v>49036.870937913809</v>
      </c>
      <c r="BK41" s="101">
        <f>BK40*SUMIF(Макро!$15:$15,BK$12,Макро!$17:$17)*(1+$F41)</f>
        <v>49452.832104967267</v>
      </c>
      <c r="BL41" s="101">
        <f>BL40*SUMIF(Макро!$15:$15,BL$12,Макро!$17:$17)*(1+$F41)</f>
        <v>50197.200822541097</v>
      </c>
      <c r="BM41" s="101">
        <f>BM40*SUMIF(Макро!$15:$15,BM$12,Макро!$17:$17)*(1+$F41)</f>
        <v>50621.696005414291</v>
      </c>
      <c r="BN41" s="101">
        <f>BN40*SUMIF(Макро!$15:$15,BN$12,Макро!$17:$17)*(1+$F41)</f>
        <v>51046.584301157171</v>
      </c>
      <c r="BO41" s="101">
        <f>BO40*SUMIF(Макро!$15:$15,BO$12,Макро!$17:$17)*(1+$F41)</f>
        <v>51475.76582662703</v>
      </c>
      <c r="BP41" s="101">
        <f>BP40*SUMIF(Макро!$15:$15,BP$12,Макро!$17:$17)*(1+$F41)</f>
        <v>52246.23544751478</v>
      </c>
      <c r="BQ41" s="101">
        <f>BQ40*SUMIF(Макро!$15:$15,BQ$12,Макро!$17:$17)*(1+$F41)</f>
        <v>52684.134109977822</v>
      </c>
      <c r="BR41" s="101">
        <f>BR40*SUMIF(Макро!$15:$15,BR$12,Макро!$17:$17)*(1+$F41)</f>
        <v>53126.45756278425</v>
      </c>
      <c r="BS41" s="101">
        <f>BS40*SUMIF(Макро!$15:$15,BS$12,Макро!$17:$17)*(1+$F41)</f>
        <v>53573.250550010038</v>
      </c>
      <c r="BT41" s="101">
        <f>BT40*SUMIF(Макро!$15:$15,BT$12,Макро!$17:$17)*(1+$F41)</f>
        <v>54374.803508048273</v>
      </c>
      <c r="BU41" s="101">
        <f>BU40*SUMIF(Макро!$15:$15,BU$12,Макро!$17:$17)*(1+$F41)</f>
        <v>54830.671612113321</v>
      </c>
      <c r="BV41" s="101">
        <f>BV40*SUMIF(Макро!$15:$15,BV$12,Макро!$17:$17)*(1+$F41)</f>
        <v>55291.146217994952</v>
      </c>
      <c r="BW41" s="101">
        <f>BW40*SUMIF(Макро!$15:$15,BW$12,Макро!$17:$17)*(1+$F41)</f>
        <v>55756.27390865601</v>
      </c>
      <c r="BX41" s="101">
        <f>BX40*SUMIF(Макро!$15:$15,BX$12,Макро!$17:$17)*(1+$F41)</f>
        <v>56590.165245945835</v>
      </c>
      <c r="BY41" s="101">
        <f>BY40*SUMIF(Макро!$15:$15,BY$12,Макро!$17:$17)*(1+$F41)</f>
        <v>57064.74074550817</v>
      </c>
      <c r="BZ41" s="101">
        <f>BZ40*SUMIF(Макро!$15:$15,BZ$12,Макро!$17:$17)*(1+$F41)</f>
        <v>57544.11192640353</v>
      </c>
      <c r="CA41" s="101">
        <f>CA40*SUMIF(Макро!$15:$15,CA$12,Макро!$17:$17)*(1+$F41)</f>
        <v>58028.327286114334</v>
      </c>
      <c r="CB41" s="101">
        <f>CB40*SUMIF(Макро!$15:$15,CB$12,Макро!$17:$17)*(1+$F41)</f>
        <v>58895.862762148005</v>
      </c>
      <c r="CC41" s="101">
        <f>CC40*SUMIF(Макро!$15:$15,CC$12,Макро!$17:$17)*(1+$F41)</f>
        <v>59389.913940146304</v>
      </c>
      <c r="CD41" s="101">
        <f>CD40*SUMIF(Макро!$15:$15,CD$12,Макро!$17:$17)*(1+$F41)</f>
        <v>59888.957754198746</v>
      </c>
      <c r="CE41" s="101">
        <f>CE40*SUMIF(Макро!$15:$15,CE$12,Макро!$17:$17)*(1+$F41)</f>
        <v>60393.044695053301</v>
      </c>
      <c r="CF41" s="101">
        <f>CF40*SUMIF(Макро!$15:$15,CF$12,Макро!$17:$17)*(1+$F41)</f>
        <v>61295.582838030139</v>
      </c>
      <c r="CG41" s="101">
        <f>CG40*SUMIF(Макро!$15:$15,CG$12,Макро!$17:$17)*(1+$F41)</f>
        <v>61809.909553897967</v>
      </c>
      <c r="CH41" s="101">
        <f>CH40*SUMIF(Макро!$15:$15,CH$12,Макро!$17:$17)*(1+$F41)</f>
        <v>62329.433955550601</v>
      </c>
      <c r="CI41" s="101">
        <f>CI40*SUMIF(Макро!$15:$15,CI$12,Макро!$17:$17)*(1+$F41)</f>
        <v>62854.208608988862</v>
      </c>
      <c r="CJ41" s="101">
        <f>CJ40*SUMIF(Макро!$15:$15,CJ$12,Макро!$17:$17)*(1+$F41)</f>
        <v>63793.162850172506</v>
      </c>
      <c r="CK41" s="101">
        <f>CK40*SUMIF(Макро!$15:$15,CK$12,Макро!$17:$17)*(1+$F41)</f>
        <v>64328.597838637841</v>
      </c>
      <c r="CL41" s="101">
        <f>CL40*SUMIF(Макро!$15:$15,CL$12,Макро!$17:$17)*(1+$F41)</f>
        <v>64869.443990597247</v>
      </c>
      <c r="CM41" s="101">
        <f>CM40*SUMIF(Макро!$15:$15,CM$12,Макро!$17:$17)*(1+$F41)</f>
        <v>65415.756032666577</v>
      </c>
      <c r="CN41" s="101">
        <f>CN40*SUMIF(Макро!$15:$15,CN$12,Макро!$17:$17)*(1+$F41)</f>
        <v>66392.59692714813</v>
      </c>
      <c r="CO41" s="101">
        <f>CO40*SUMIF(Макро!$15:$15,CO$12,Макро!$17:$17)*(1+$F41)</f>
        <v>66950.007150496342</v>
      </c>
      <c r="CP41" s="101">
        <f>CP40*SUMIF(Макро!$15:$15,CP$12,Макро!$17:$17)*(1+$F41)</f>
        <v>67513.050789701942</v>
      </c>
      <c r="CQ41" s="101">
        <f>CQ40*SUMIF(Макро!$15:$15,CQ$12,Макро!$17:$17)*(1+$F41)</f>
        <v>68081.78482087201</v>
      </c>
      <c r="CR41" s="101">
        <f>CR40*SUMIF(Макро!$15:$15,CR$12,Макро!$17:$17)*(1+$F41)</f>
        <v>69098.042358240389</v>
      </c>
      <c r="CS41" s="101">
        <f>CS40*SUMIF(Макро!$15:$15,CS$12,Макро!$17:$17)*(1+$F41)</f>
        <v>69678.330414242824</v>
      </c>
      <c r="CT41" s="101">
        <f>CT40*SUMIF(Макро!$15:$15,CT$12,Макро!$17:$17)*(1+$F41)</f>
        <v>70264.48327406669</v>
      </c>
      <c r="CU41" s="101">
        <f>CU40*SUMIF(Макро!$15:$15,CU$12,Макро!$17:$17)*(1+$F41)</f>
        <v>70856.560255845179</v>
      </c>
      <c r="CV41" s="101">
        <f>CV40*SUMIF(Макро!$15:$15,CV$12,Макро!$17:$17)*(1+$F41)</f>
        <v>71913.826264407777</v>
      </c>
      <c r="CW41" s="101">
        <f>CW40*SUMIF(Макро!$15:$15,CW$12,Макро!$17:$17)*(1+$F41)</f>
        <v>72517.931852209513</v>
      </c>
      <c r="CX41" s="101">
        <f>CX40*SUMIF(Макро!$15:$15,CX$12,Макро!$17:$17)*(1+$F41)</f>
        <v>73128.143143203066</v>
      </c>
      <c r="CY41" s="101">
        <f>CY40*SUMIF(Макро!$15:$15,CY$12,Макро!$17:$17)*(1+$F41)</f>
        <v>73744.52189389219</v>
      </c>
      <c r="CZ41" s="101">
        <f>CZ40*SUMIF(Макро!$15:$15,CZ$12,Макро!$17:$17)*(1+$F41)</f>
        <v>74844.452542236992</v>
      </c>
      <c r="DA41" s="101">
        <f>DA40*SUMIF(Макро!$15:$15,DA$12,Макро!$17:$17)*(1+$F41)</f>
        <v>75473.353988591174</v>
      </c>
      <c r="DB41" s="101">
        <f>DB40*SUMIF(Макро!$15:$15,DB$12,Макро!$17:$17)*(1+$F41)</f>
        <v>76108.611940191011</v>
      </c>
      <c r="DC41" s="101">
        <f>DC40*SUMIF(Макро!$15:$15,DC$12,Макро!$17:$17)*(1+$F41)</f>
        <v>76750.290692221359</v>
      </c>
      <c r="DD41" s="101">
        <f>DD40*SUMIF(Макро!$15:$15,DD$12,Макро!$17:$17)*(1+$F41)</f>
        <v>77894.609092064769</v>
      </c>
      <c r="DE41" s="101">
        <f>DE40*SUMIF(Макро!$15:$15,DE$12,Макро!$17:$17)*(1+$F41)</f>
        <v>78549.324940400329</v>
      </c>
      <c r="DF41" s="101">
        <f>DF40*SUMIF(Макро!$15:$15,DF$12,Макро!$17:$17)*(1+$F41)</f>
        <v>79210.658406104238</v>
      </c>
      <c r="DG41" s="101">
        <f>DG40*SUMIF(Макро!$15:$15,DG$12,Макро!$17:$17)*(1+$F41)</f>
        <v>79878.676427483166</v>
      </c>
      <c r="DH41" s="101">
        <f>DH40*SUMIF(Макро!$15:$15,DH$12,Макро!$17:$17)*(1+$F41)</f>
        <v>81069.175341908849</v>
      </c>
      <c r="DI41" s="101">
        <f>DI40*SUMIF(Макро!$15:$15,DI$12,Макро!$17:$17)*(1+$F41)</f>
        <v>0</v>
      </c>
      <c r="DJ41" s="101">
        <f>DJ40*SUMIF(Макро!$15:$15,DJ$12,Макро!$17:$17)*(1+$F41)</f>
        <v>0</v>
      </c>
    </row>
    <row r="42" spans="1:114" s="264" customFormat="1">
      <c r="A42" s="382"/>
      <c r="H42" s="383"/>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8"/>
      <c r="CS42" s="388"/>
      <c r="CT42" s="388"/>
      <c r="CU42" s="388"/>
      <c r="CV42" s="388"/>
      <c r="CW42" s="388"/>
      <c r="CX42" s="388"/>
      <c r="CY42" s="388"/>
      <c r="CZ42" s="388"/>
      <c r="DA42" s="388"/>
      <c r="DB42" s="388"/>
      <c r="DC42" s="388"/>
      <c r="DD42" s="388"/>
      <c r="DE42" s="388"/>
      <c r="DF42" s="388"/>
      <c r="DG42" s="388"/>
      <c r="DH42" s="388"/>
      <c r="DI42" s="388"/>
      <c r="DJ42" s="388"/>
    </row>
    <row r="43" spans="1:114" s="264" customFormat="1">
      <c r="A43" s="382"/>
      <c r="H43" s="383"/>
    </row>
    <row r="44" spans="1:114" s="264" customFormat="1">
      <c r="A44" s="382"/>
      <c r="H44" s="383"/>
    </row>
    <row r="45" spans="1:114" s="264" customFormat="1">
      <c r="A45" s="382"/>
      <c r="H45" s="383"/>
    </row>
    <row r="46" spans="1:114" s="264" customFormat="1">
      <c r="A46" s="382"/>
      <c r="H46" s="383"/>
    </row>
    <row r="47" spans="1:114" s="264" customFormat="1">
      <c r="A47" s="382"/>
      <c r="H47" s="383"/>
    </row>
    <row r="48" spans="1:114" s="264" customFormat="1">
      <c r="A48" s="382"/>
      <c r="H48" s="383"/>
    </row>
    <row r="49" spans="1:8" s="264" customFormat="1">
      <c r="A49" s="382"/>
      <c r="H49" s="383"/>
    </row>
    <row r="50" spans="1:8" s="264" customFormat="1">
      <c r="A50" s="382"/>
      <c r="H50" s="383"/>
    </row>
    <row r="51" spans="1:8" s="264" customFormat="1">
      <c r="A51" s="382"/>
      <c r="H51" s="383"/>
    </row>
    <row r="52" spans="1:8" s="264" customFormat="1">
      <c r="A52" s="382"/>
      <c r="H52" s="383"/>
    </row>
    <row r="53" spans="1:8" s="264" customFormat="1">
      <c r="A53" s="382"/>
      <c r="H53" s="383"/>
    </row>
    <row r="54" spans="1:8" s="264" customFormat="1">
      <c r="A54" s="382"/>
      <c r="H54" s="383"/>
    </row>
    <row r="55" spans="1:8" s="264" customFormat="1">
      <c r="A55" s="382"/>
      <c r="H55" s="383"/>
    </row>
    <row r="56" spans="1:8" s="264" customFormat="1">
      <c r="A56" s="382"/>
      <c r="H56" s="383"/>
    </row>
    <row r="57" spans="1:8" s="264" customFormat="1">
      <c r="A57" s="382"/>
      <c r="H57" s="383"/>
    </row>
    <row r="58" spans="1:8" s="264" customFormat="1">
      <c r="A58" s="382"/>
      <c r="H58" s="383"/>
    </row>
    <row r="59" spans="1:8" s="264" customFormat="1">
      <c r="A59" s="382"/>
      <c r="H59" s="383"/>
    </row>
    <row r="60" spans="1:8" s="264" customFormat="1">
      <c r="A60" s="382"/>
      <c r="H60" s="383"/>
    </row>
    <row r="61" spans="1:8" s="264" customFormat="1">
      <c r="A61" s="382"/>
      <c r="H61" s="383"/>
    </row>
    <row r="62" spans="1:8" s="264" customFormat="1">
      <c r="A62" s="382"/>
      <c r="H62" s="383"/>
    </row>
    <row r="63" spans="1:8" s="264" customFormat="1">
      <c r="A63" s="382"/>
      <c r="H63" s="383"/>
    </row>
    <row r="64" spans="1:8" s="264" customFormat="1">
      <c r="A64" s="382"/>
      <c r="H64" s="383"/>
    </row>
    <row r="65" spans="1:8" s="264" customFormat="1">
      <c r="A65" s="382"/>
      <c r="H65" s="383"/>
    </row>
    <row r="66" spans="1:8" s="264" customFormat="1">
      <c r="A66" s="382"/>
      <c r="H66" s="383"/>
    </row>
    <row r="67" spans="1:8" s="264" customFormat="1">
      <c r="A67" s="382"/>
      <c r="H67" s="383"/>
    </row>
    <row r="68" spans="1:8" s="264" customFormat="1">
      <c r="A68" s="382"/>
      <c r="H68" s="383"/>
    </row>
    <row r="69" spans="1:8" s="264" customFormat="1">
      <c r="A69" s="382"/>
      <c r="H69" s="383"/>
    </row>
    <row r="70" spans="1:8" s="264" customFormat="1">
      <c r="A70" s="382"/>
      <c r="H70" s="383"/>
    </row>
    <row r="71" spans="1:8" s="264" customFormat="1">
      <c r="A71" s="382"/>
      <c r="H71" s="383"/>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64" fitToWidth="10" orientation="landscape" r:id="rId1"/>
  <drawing r:id="rId2"/>
</worksheet>
</file>

<file path=xl/worksheets/sheet7.xml><?xml version="1.0" encoding="utf-8"?>
<worksheet xmlns="http://schemas.openxmlformats.org/spreadsheetml/2006/main" xmlns:r="http://schemas.openxmlformats.org/officeDocument/2006/relationships">
  <sheetPr codeName="Лист3"/>
  <dimension ref="A7:DK361"/>
  <sheetViews>
    <sheetView view="pageBreakPreview" zoomScale="70" zoomScaleNormal="85" zoomScaleSheetLayoutView="70" workbookViewId="0">
      <pane xSplit="9" ySplit="15" topLeftCell="J283"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8" customWidth="1"/>
    <col min="2" max="2" width="44.28515625" bestFit="1" customWidth="1"/>
    <col min="3" max="3" width="9.140625" customWidth="1"/>
    <col min="4" max="4" width="14.85546875" style="7" bestFit="1" customWidth="1"/>
    <col min="5" max="5" width="9.140625" style="7" customWidth="1"/>
    <col min="6" max="6" width="16.7109375" bestFit="1" customWidth="1"/>
    <col min="7" max="8" width="10" bestFit="1" customWidth="1"/>
    <col min="9" max="9" width="12.7109375" style="122" customWidth="1"/>
    <col min="10" max="114" width="12.7109375" customWidth="1"/>
    <col min="115" max="16384" width="9.140625" hidden="1"/>
  </cols>
  <sheetData>
    <row r="7" spans="1:115" ht="26.25">
      <c r="B7" s="271" t="str">
        <f>"Проект: "&amp;Ввод!E3</f>
        <v>Проект: Реконструкция системы водоснабжения и водоотведения г.[•]</v>
      </c>
    </row>
    <row r="8" spans="1:115" ht="23.25">
      <c r="B8" s="254" t="s">
        <v>485</v>
      </c>
    </row>
    <row r="9" spans="1:115">
      <c r="B9" t="s">
        <v>379</v>
      </c>
    </row>
    <row r="11" spans="1:115">
      <c r="B11" s="78"/>
      <c r="C11" s="78"/>
      <c r="D11" s="79"/>
      <c r="E11" s="79"/>
      <c r="F11" s="78"/>
      <c r="G11" s="78"/>
      <c r="H11" s="78"/>
      <c r="I11" s="78"/>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1: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1:11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1:11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1:115">
      <c r="D15" s="7" t="s">
        <v>271</v>
      </c>
      <c r="F15" s="109" t="str">
        <f>Ввод!H18</f>
        <v>Базовый год↓</v>
      </c>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1:115" s="78" customFormat="1">
      <c r="A16" s="160"/>
      <c r="B16" s="78" t="s">
        <v>10</v>
      </c>
      <c r="D16" s="79"/>
      <c r="E16" s="79"/>
      <c r="I16" s="123"/>
    </row>
    <row r="17" spans="1:114">
      <c r="B17" s="11" t="s">
        <v>294</v>
      </c>
      <c r="J17" s="10"/>
      <c r="K17" s="10"/>
      <c r="L17" s="10"/>
      <c r="M17" s="10"/>
      <c r="N17" s="10"/>
      <c r="O17" s="10"/>
      <c r="P17" s="10"/>
      <c r="Q17" s="10"/>
    </row>
    <row r="18" spans="1:114">
      <c r="B18" s="12" t="s">
        <v>377</v>
      </c>
      <c r="J18" s="10"/>
      <c r="K18" s="10"/>
      <c r="L18" s="10"/>
      <c r="M18" s="10"/>
      <c r="N18" s="10"/>
      <c r="O18" s="10"/>
      <c r="P18" s="10"/>
      <c r="Q18" s="10"/>
    </row>
    <row r="19" spans="1:114" s="100" customFormat="1">
      <c r="A19" s="18"/>
      <c r="B19" s="216" t="s">
        <v>340</v>
      </c>
      <c r="D19" s="106"/>
      <c r="E19" s="106"/>
      <c r="I19" s="217"/>
      <c r="J19" s="218"/>
      <c r="K19" s="218"/>
      <c r="L19" s="218"/>
      <c r="M19" s="218"/>
      <c r="N19" s="218"/>
      <c r="O19" s="218"/>
      <c r="P19" s="218"/>
      <c r="Q19" s="218"/>
    </row>
    <row r="20" spans="1:114">
      <c r="B20" s="30" t="s">
        <v>405</v>
      </c>
      <c r="J20" s="10"/>
      <c r="K20" s="10"/>
      <c r="L20" s="10"/>
      <c r="M20" s="10"/>
      <c r="N20" s="10"/>
      <c r="O20" s="10"/>
      <c r="P20" s="10"/>
      <c r="Q20" s="10"/>
    </row>
    <row r="21" spans="1:114">
      <c r="B21" s="214" t="str">
        <f>Ввод!D181</f>
        <v>Техническая вода</v>
      </c>
      <c r="D21" s="7" t="str">
        <f>Ввод!F181</f>
        <v>руб. / м3</v>
      </c>
      <c r="E21" s="7">
        <f>1-E25</f>
        <v>1</v>
      </c>
      <c r="F21" s="3">
        <f>E21*Ввод!G181</f>
        <v>20</v>
      </c>
      <c r="G21" s="4"/>
      <c r="H21" s="4"/>
      <c r="I21" s="124">
        <f>F21</f>
        <v>20</v>
      </c>
      <c r="J21" s="3">
        <f>I21*MAX(1,N(MONTH(J$13)=7)*SUMIF(Макро!$15:$15,J$11,Макро!$29:$29))</f>
        <v>20</v>
      </c>
      <c r="K21" s="3">
        <f>J21*MAX(1,N(MONTH(K$13)=7)*SUMIF(Макро!$15:$15,K$11,Макро!$29:$29))</f>
        <v>20</v>
      </c>
      <c r="L21" s="3">
        <f>K21*MAX(1,N(MONTH(L$13)=7)*SUMIF(Макро!$15:$15,L$11,Макро!$29:$29))</f>
        <v>20.864799999999999</v>
      </c>
      <c r="M21" s="3">
        <f>L21*MAX(1,N(MONTH(M$13)=7)*SUMIF(Макро!$15:$15,M$11,Макро!$29:$29))</f>
        <v>20.864799999999999</v>
      </c>
      <c r="N21" s="3">
        <f>M21*MAX(1,N(MONTH(N$13)=7)*SUMIF(Макро!$15:$15,N$11,Макро!$29:$29))</f>
        <v>20.864799999999999</v>
      </c>
      <c r="O21" s="3">
        <f>N21*MAX(1,N(MONTH(O$13)=7)*SUMIF(Макро!$15:$15,O$11,Макро!$29:$29))</f>
        <v>20.864799999999999</v>
      </c>
      <c r="P21" s="3">
        <f>O21*MAX(1,N(MONTH(P$13)=7)*SUMIF(Макро!$15:$15,P$11,Макро!$29:$29))</f>
        <v>21.691046079999996</v>
      </c>
      <c r="Q21" s="3">
        <f>P21*MAX(1,N(MONTH(Q$13)=7)*SUMIF(Макро!$15:$15,Q$11,Макро!$29:$29))</f>
        <v>21.691046079999996</v>
      </c>
      <c r="R21" s="3">
        <f>Q21*MAX(1,N(MONTH(R$13)=7)*SUMIF(Макро!$15:$15,R$11,Макро!$29:$29))</f>
        <v>21.691046079999996</v>
      </c>
      <c r="S21" s="3">
        <f>R21*MAX(1,N(MONTH(S$13)=7)*SUMIF(Макро!$15:$15,S$11,Макро!$29:$29))</f>
        <v>21.691046079999996</v>
      </c>
      <c r="T21" s="3">
        <f>S21*MAX(1,N(MONTH(T$13)=7)*SUMIF(Макро!$15:$15,T$11,Макро!$29:$29))</f>
        <v>22.554349713983996</v>
      </c>
      <c r="U21" s="3">
        <f>T21*MAX(1,N(MONTH(U$13)=7)*SUMIF(Макро!$15:$15,U$11,Макро!$29:$29))</f>
        <v>22.554349713983996</v>
      </c>
      <c r="V21" s="3">
        <f>U21*MAX(1,N(MONTH(V$13)=7)*SUMIF(Макро!$15:$15,V$11,Макро!$29:$29))</f>
        <v>22.554349713983996</v>
      </c>
      <c r="W21" s="3">
        <f>V21*MAX(1,N(MONTH(W$13)=7)*SUMIF(Макро!$15:$15,W$11,Макро!$29:$29))</f>
        <v>22.554349713983996</v>
      </c>
      <c r="X21" s="3">
        <f>W21*MAX(1,N(MONTH(X$13)=7)*SUMIF(Макро!$15:$15,X$11,Макро!$29:$29))</f>
        <v>23.454719354566237</v>
      </c>
      <c r="Y21" s="3">
        <f>X21*MAX(1,N(MONTH(Y$13)=7)*SUMIF(Макро!$15:$15,Y$11,Макро!$29:$29))</f>
        <v>23.454719354566237</v>
      </c>
      <c r="Z21" s="3">
        <f>Y21*MAX(1,N(MONTH(Z$13)=7)*SUMIF(Макро!$15:$15,Z$11,Макро!$29:$29))</f>
        <v>23.454719354566237</v>
      </c>
      <c r="AA21" s="3">
        <f>Z21*MAX(1,N(MONTH(AA$13)=7)*SUMIF(Макро!$15:$15,AA$11,Макро!$29:$29))</f>
        <v>23.454719354566237</v>
      </c>
      <c r="AB21" s="3">
        <f>AA21*MAX(1,N(MONTH(AB$13)=7)*SUMIF(Макро!$15:$15,AB$11,Макро!$29:$29))</f>
        <v>24.389859015232791</v>
      </c>
      <c r="AC21" s="3">
        <f>AB21*MAX(1,N(MONTH(AC$13)=7)*SUMIF(Макро!$15:$15,AC$11,Макро!$29:$29))</f>
        <v>24.389859015232791</v>
      </c>
      <c r="AD21" s="3">
        <f>AC21*MAX(1,N(MONTH(AD$13)=7)*SUMIF(Макро!$15:$15,AD$11,Макро!$29:$29))</f>
        <v>24.389859015232791</v>
      </c>
      <c r="AE21" s="3">
        <f>AD21*MAX(1,N(MONTH(AE$13)=7)*SUMIF(Макро!$15:$15,AE$11,Макро!$29:$29))</f>
        <v>24.389859015232791</v>
      </c>
      <c r="AF21" s="3">
        <f>AE21*MAX(1,N(MONTH(AF$13)=7)*SUMIF(Макро!$15:$15,AF$11,Макро!$29:$29))</f>
        <v>25.359355911088294</v>
      </c>
      <c r="AG21" s="3">
        <f>AF21*MAX(1,N(MONTH(AG$13)=7)*SUMIF(Макро!$15:$15,AG$11,Макро!$29:$29))</f>
        <v>25.359355911088294</v>
      </c>
      <c r="AH21" s="3">
        <f>AG21*MAX(1,N(MONTH(AH$13)=7)*SUMIF(Макро!$15:$15,AH$11,Макро!$29:$29))</f>
        <v>25.359355911088294</v>
      </c>
      <c r="AI21" s="3">
        <f>AH21*MAX(1,N(MONTH(AI$13)=7)*SUMIF(Макро!$15:$15,AI$11,Макро!$29:$29))</f>
        <v>25.359355911088294</v>
      </c>
      <c r="AJ21" s="3">
        <f>AI21*MAX(1,N(MONTH(AJ$13)=7)*SUMIF(Макро!$15:$15,AJ$11,Макро!$29:$29))</f>
        <v>26.364347185844718</v>
      </c>
      <c r="AK21" s="3">
        <f>AJ21*MAX(1,N(MONTH(AK$13)=7)*SUMIF(Макро!$15:$15,AK$11,Макро!$29:$29))</f>
        <v>26.364347185844718</v>
      </c>
      <c r="AL21" s="3">
        <f>AK21*MAX(1,N(MONTH(AL$13)=7)*SUMIF(Макро!$15:$15,AL$11,Макро!$29:$29))</f>
        <v>26.364347185844718</v>
      </c>
      <c r="AM21" s="3">
        <f>AL21*MAX(1,N(MONTH(AM$13)=7)*SUMIF(Макро!$15:$15,AM$11,Макро!$29:$29))</f>
        <v>26.364347185844718</v>
      </c>
      <c r="AN21" s="3">
        <f>AM21*MAX(1,N(MONTH(AN$13)=7)*SUMIF(Макро!$15:$15,AN$11,Макро!$29:$29))</f>
        <v>27.407057117044875</v>
      </c>
      <c r="AO21" s="3">
        <f>AN21*MAX(1,N(MONTH(AO$13)=7)*SUMIF(Макро!$15:$15,AO$11,Макро!$29:$29))</f>
        <v>27.407057117044875</v>
      </c>
      <c r="AP21" s="3">
        <f>AO21*MAX(1,N(MONTH(AP$13)=7)*SUMIF(Макро!$15:$15,AP$11,Макро!$29:$29))</f>
        <v>27.407057117044875</v>
      </c>
      <c r="AQ21" s="3">
        <f>AP21*MAX(1,N(MONTH(AQ$13)=7)*SUMIF(Макро!$15:$15,AQ$11,Макро!$29:$29))</f>
        <v>27.407057117044875</v>
      </c>
      <c r="AR21" s="3">
        <f>AQ21*MAX(1,N(MONTH(AR$13)=7)*SUMIF(Макро!$15:$15,AR$11,Макро!$29:$29))</f>
        <v>28.489909943739317</v>
      </c>
      <c r="AS21" s="3">
        <f>AR21*MAX(1,N(MONTH(AS$13)=7)*SUMIF(Макро!$15:$15,AS$11,Макро!$29:$29))</f>
        <v>28.489909943739317</v>
      </c>
      <c r="AT21" s="3">
        <f>AS21*MAX(1,N(MONTH(AT$13)=7)*SUMIF(Макро!$15:$15,AT$11,Макро!$29:$29))</f>
        <v>28.489909943739317</v>
      </c>
      <c r="AU21" s="3">
        <f>AT21*MAX(1,N(MONTH(AU$13)=7)*SUMIF(Макро!$15:$15,AU$11,Макро!$29:$29))</f>
        <v>28.489909943739317</v>
      </c>
      <c r="AV21" s="3">
        <f>AU21*MAX(1,N(MONTH(AV$13)=7)*SUMIF(Макро!$15:$15,AV$11,Макро!$29:$29))</f>
        <v>29.616685882014206</v>
      </c>
      <c r="AW21" s="3">
        <f>AV21*MAX(1,N(MONTH(AW$13)=7)*SUMIF(Макро!$15:$15,AW$11,Макро!$29:$29))</f>
        <v>29.616685882014206</v>
      </c>
      <c r="AX21" s="3">
        <f>AW21*MAX(1,N(MONTH(AX$13)=7)*SUMIF(Макро!$15:$15,AX$11,Макро!$29:$29))</f>
        <v>29.616685882014206</v>
      </c>
      <c r="AY21" s="3">
        <f>AX21*MAX(1,N(MONTH(AY$13)=7)*SUMIF(Макро!$15:$15,AY$11,Макро!$29:$29))</f>
        <v>29.616685882014206</v>
      </c>
      <c r="AZ21" s="3">
        <f>AY21*MAX(1,N(MONTH(AZ$13)=7)*SUMIF(Макро!$15:$15,AZ$11,Макро!$29:$29))</f>
        <v>30.790691310377245</v>
      </c>
      <c r="BA21" s="3">
        <f>AZ21*MAX(1,N(MONTH(BA$13)=7)*SUMIF(Макро!$15:$15,BA$11,Макро!$29:$29))</f>
        <v>30.790691310377245</v>
      </c>
      <c r="BB21" s="3">
        <f>BA21*MAX(1,N(MONTH(BB$13)=7)*SUMIF(Макро!$15:$15,BB$11,Макро!$29:$29))</f>
        <v>30.790691310377245</v>
      </c>
      <c r="BC21" s="3">
        <f>BB21*MAX(1,N(MONTH(BC$13)=7)*SUMIF(Макро!$15:$15,BC$11,Макро!$29:$29))</f>
        <v>30.790691310377245</v>
      </c>
      <c r="BD21" s="3">
        <f>BC21*MAX(1,N(MONTH(BD$13)=7)*SUMIF(Макро!$15:$15,BD$11,Макро!$29:$29))</f>
        <v>32.01308175539922</v>
      </c>
      <c r="BE21" s="3">
        <f>BD21*MAX(1,N(MONTH(BE$13)=7)*SUMIF(Макро!$15:$15,BE$11,Макро!$29:$29))</f>
        <v>32.01308175539922</v>
      </c>
      <c r="BF21" s="3">
        <f>BE21*MAX(1,N(MONTH(BF$13)=7)*SUMIF(Макро!$15:$15,BF$11,Макро!$29:$29))</f>
        <v>32.01308175539922</v>
      </c>
      <c r="BG21" s="3">
        <f>BF21*MAX(1,N(MONTH(BG$13)=7)*SUMIF(Макро!$15:$15,BG$11,Макро!$29:$29))</f>
        <v>32.01308175539922</v>
      </c>
      <c r="BH21" s="3">
        <f>BG21*MAX(1,N(MONTH(BH$13)=7)*SUMIF(Макро!$15:$15,BH$11,Макро!$29:$29))</f>
        <v>33.287842670899217</v>
      </c>
      <c r="BI21" s="3">
        <f>BH21*MAX(1,N(MONTH(BI$13)=7)*SUMIF(Макро!$15:$15,BI$11,Макро!$29:$29))</f>
        <v>33.287842670899217</v>
      </c>
      <c r="BJ21" s="3">
        <f>BI21*MAX(1,N(MONTH(BJ$13)=7)*SUMIF(Макро!$15:$15,BJ$11,Макро!$29:$29))</f>
        <v>33.287842670899217</v>
      </c>
      <c r="BK21" s="3">
        <f>BJ21*MAX(1,N(MONTH(BK$13)=7)*SUMIF(Макро!$15:$15,BK$11,Макро!$29:$29))</f>
        <v>33.287842670899217</v>
      </c>
      <c r="BL21" s="3">
        <f>BK21*MAX(1,N(MONTH(BL$13)=7)*SUMIF(Макро!$15:$15,BL$11,Макро!$29:$29))</f>
        <v>34.617026228748223</v>
      </c>
      <c r="BM21" s="3">
        <f>BL21*MAX(1,N(MONTH(BM$13)=7)*SUMIF(Макро!$15:$15,BM$11,Макро!$29:$29))</f>
        <v>34.617026228748223</v>
      </c>
      <c r="BN21" s="3">
        <f>BM21*MAX(1,N(MONTH(BN$13)=7)*SUMIF(Макро!$15:$15,BN$11,Макро!$29:$29))</f>
        <v>34.617026228748223</v>
      </c>
      <c r="BO21" s="3">
        <f>BN21*MAX(1,N(MONTH(BO$13)=7)*SUMIF(Макро!$15:$15,BO$11,Макро!$29:$29))</f>
        <v>34.617026228748223</v>
      </c>
      <c r="BP21" s="3">
        <f>BO21*MAX(1,N(MONTH(BP$13)=7)*SUMIF(Макро!$15:$15,BP$11,Макро!$29:$29))</f>
        <v>36.002053448160446</v>
      </c>
      <c r="BQ21" s="3">
        <f>BP21*MAX(1,N(MONTH(BQ$13)=7)*SUMIF(Макро!$15:$15,BQ$11,Макро!$29:$29))</f>
        <v>36.002053448160446</v>
      </c>
      <c r="BR21" s="3">
        <f>BQ21*MAX(1,N(MONTH(BR$13)=7)*SUMIF(Макро!$15:$15,BR$11,Макро!$29:$29))</f>
        <v>36.002053448160446</v>
      </c>
      <c r="BS21" s="3">
        <f>BR21*MAX(1,N(MONTH(BS$13)=7)*SUMIF(Макро!$15:$15,BS$11,Макро!$29:$29))</f>
        <v>36.002053448160446</v>
      </c>
      <c r="BT21" s="3">
        <f>BS21*MAX(1,N(MONTH(BT$13)=7)*SUMIF(Макро!$15:$15,BT$11,Макро!$29:$29))</f>
        <v>37.44249560662135</v>
      </c>
      <c r="BU21" s="3">
        <f>BT21*MAX(1,N(MONTH(BU$13)=7)*SUMIF(Макро!$15:$15,BU$11,Макро!$29:$29))</f>
        <v>37.44249560662135</v>
      </c>
      <c r="BV21" s="3">
        <f>BU21*MAX(1,N(MONTH(BV$13)=7)*SUMIF(Макро!$15:$15,BV$11,Макро!$29:$29))</f>
        <v>37.44249560662135</v>
      </c>
      <c r="BW21" s="3">
        <f>BV21*MAX(1,N(MONTH(BW$13)=7)*SUMIF(Макро!$15:$15,BW$11,Макро!$29:$29))</f>
        <v>37.44249560662135</v>
      </c>
      <c r="BX21" s="3">
        <f>BW21*MAX(1,N(MONTH(BX$13)=7)*SUMIF(Макро!$15:$15,BX$11,Макро!$29:$29))</f>
        <v>38.940569855842277</v>
      </c>
      <c r="BY21" s="3">
        <f>BX21*MAX(1,N(MONTH(BY$13)=7)*SUMIF(Макро!$15:$15,BY$11,Макро!$29:$29))</f>
        <v>38.940569855842277</v>
      </c>
      <c r="BZ21" s="3">
        <f>BY21*MAX(1,N(MONTH(BZ$13)=7)*SUMIF(Макро!$15:$15,BZ$11,Макро!$29:$29))</f>
        <v>38.940569855842277</v>
      </c>
      <c r="CA21" s="3">
        <f>BZ21*MAX(1,N(MONTH(CA$13)=7)*SUMIF(Макро!$15:$15,CA$11,Макро!$29:$29))</f>
        <v>38.940569855842277</v>
      </c>
      <c r="CB21" s="3">
        <f>CA21*MAX(1,N(MONTH(CB$13)=7)*SUMIF(Макро!$15:$15,CB$11,Макро!$29:$29))</f>
        <v>40.498582055774527</v>
      </c>
      <c r="CC21" s="3">
        <f>CB21*MAX(1,N(MONTH(CC$13)=7)*SUMIF(Макро!$15:$15,CC$11,Макро!$29:$29))</f>
        <v>40.498582055774527</v>
      </c>
      <c r="CD21" s="3">
        <f>CC21*MAX(1,N(MONTH(CD$13)=7)*SUMIF(Макро!$15:$15,CD$11,Макро!$29:$29))</f>
        <v>40.498582055774527</v>
      </c>
      <c r="CE21" s="3">
        <f>CD21*MAX(1,N(MONTH(CE$13)=7)*SUMIF(Макро!$15:$15,CE$11,Макро!$29:$29))</f>
        <v>40.498582055774527</v>
      </c>
      <c r="CF21" s="3">
        <f>CE21*MAX(1,N(MONTH(CF$13)=7)*SUMIF(Макро!$15:$15,CF$11,Макро!$29:$29))</f>
        <v>42.118930323826071</v>
      </c>
      <c r="CG21" s="3">
        <f>CF21*MAX(1,N(MONTH(CG$13)=7)*SUMIF(Макро!$15:$15,CG$11,Макро!$29:$29))</f>
        <v>42.118930323826071</v>
      </c>
      <c r="CH21" s="3">
        <f>CG21*MAX(1,N(MONTH(CH$13)=7)*SUMIF(Макро!$15:$15,CH$11,Макро!$29:$29))</f>
        <v>42.118930323826071</v>
      </c>
      <c r="CI21" s="3">
        <f>CH21*MAX(1,N(MONTH(CI$13)=7)*SUMIF(Макро!$15:$15,CI$11,Макро!$29:$29))</f>
        <v>42.118930323826071</v>
      </c>
      <c r="CJ21" s="3">
        <f>CI21*MAX(1,N(MONTH(CJ$13)=7)*SUMIF(Макро!$15:$15,CJ$11,Макро!$29:$29))</f>
        <v>43.804108726082355</v>
      </c>
      <c r="CK21" s="3">
        <f>CJ21*MAX(1,N(MONTH(CK$13)=7)*SUMIF(Макро!$15:$15,CK$11,Макро!$29:$29))</f>
        <v>43.804108726082355</v>
      </c>
      <c r="CL21" s="3">
        <f>CK21*MAX(1,N(MONTH(CL$13)=7)*SUMIF(Макро!$15:$15,CL$11,Макро!$29:$29))</f>
        <v>43.804108726082355</v>
      </c>
      <c r="CM21" s="3">
        <f>CL21*MAX(1,N(MONTH(CM$13)=7)*SUMIF(Макро!$15:$15,CM$11,Макро!$29:$29))</f>
        <v>43.804108726082355</v>
      </c>
      <c r="CN21" s="3">
        <f>CM21*MAX(1,N(MONTH(CN$13)=7)*SUMIF(Макро!$15:$15,CN$11,Макро!$29:$29))</f>
        <v>45.556711116212917</v>
      </c>
      <c r="CO21" s="3">
        <f>CN21*MAX(1,N(MONTH(CO$13)=7)*SUMIF(Макро!$15:$15,CO$11,Макро!$29:$29))</f>
        <v>45.556711116212917</v>
      </c>
      <c r="CP21" s="3">
        <f>CO21*MAX(1,N(MONTH(CP$13)=7)*SUMIF(Макро!$15:$15,CP$11,Макро!$29:$29))</f>
        <v>45.556711116212917</v>
      </c>
      <c r="CQ21" s="3">
        <f>CP21*MAX(1,N(MONTH(CQ$13)=7)*SUMIF(Макро!$15:$15,CQ$11,Макро!$29:$29))</f>
        <v>45.556711116212917</v>
      </c>
      <c r="CR21" s="3">
        <f>CQ21*MAX(1,N(MONTH(CR$13)=7)*SUMIF(Макро!$15:$15,CR$11,Макро!$29:$29))</f>
        <v>47.379435127972599</v>
      </c>
      <c r="CS21" s="3">
        <f>CR21*MAX(1,N(MONTH(CS$13)=7)*SUMIF(Макро!$15:$15,CS$11,Макро!$29:$29))</f>
        <v>47.379435127972599</v>
      </c>
      <c r="CT21" s="3">
        <f>CS21*MAX(1,N(MONTH(CT$13)=7)*SUMIF(Макро!$15:$15,CT$11,Макро!$29:$29))</f>
        <v>47.379435127972599</v>
      </c>
      <c r="CU21" s="3">
        <f>CT21*MAX(1,N(MONTH(CU$13)=7)*SUMIF(Макро!$15:$15,CU$11,Макро!$29:$29))</f>
        <v>47.379435127972599</v>
      </c>
      <c r="CV21" s="3">
        <f>CU21*MAX(1,N(MONTH(CV$13)=7)*SUMIF(Макро!$15:$15,CV$11,Макро!$29:$29))</f>
        <v>49.275086327442786</v>
      </c>
      <c r="CW21" s="3">
        <f>CV21*MAX(1,N(MONTH(CW$13)=7)*SUMIF(Макро!$15:$15,CW$11,Макро!$29:$29))</f>
        <v>49.275086327442786</v>
      </c>
      <c r="CX21" s="3">
        <f>CW21*MAX(1,N(MONTH(CX$13)=7)*SUMIF(Макро!$15:$15,CX$11,Макро!$29:$29))</f>
        <v>49.275086327442786</v>
      </c>
      <c r="CY21" s="3">
        <f>CX21*MAX(1,N(MONTH(CY$13)=7)*SUMIF(Макро!$15:$15,CY$11,Макро!$29:$29))</f>
        <v>49.275086327442786</v>
      </c>
      <c r="CZ21" s="3">
        <f>CY21*MAX(1,N(MONTH(CZ$13)=7)*SUMIF(Макро!$15:$15,CZ$11,Макро!$29:$29))</f>
        <v>51.246582531403774</v>
      </c>
      <c r="DA21" s="3">
        <f>CZ21*MAX(1,N(MONTH(DA$13)=7)*SUMIF(Макро!$15:$15,DA$11,Макро!$29:$29))</f>
        <v>51.246582531403774</v>
      </c>
      <c r="DB21" s="3">
        <f>DA21*MAX(1,N(MONTH(DB$13)=7)*SUMIF(Макро!$15:$15,DB$11,Макро!$29:$29))</f>
        <v>51.246582531403774</v>
      </c>
      <c r="DC21" s="3">
        <f>DB21*MAX(1,N(MONTH(DC$13)=7)*SUMIF(Макро!$15:$15,DC$11,Макро!$29:$29))</f>
        <v>51.246582531403774</v>
      </c>
      <c r="DD21" s="3">
        <f>DC21*MAX(1,N(MONTH(DD$13)=7)*SUMIF(Макро!$15:$15,DD$11,Макро!$29:$29))</f>
        <v>53.296958298485244</v>
      </c>
      <c r="DE21" s="3">
        <f>DD21*MAX(1,N(MONTH(DE$13)=7)*SUMIF(Макро!$15:$15,DE$11,Макро!$29:$29))</f>
        <v>53.296958298485244</v>
      </c>
      <c r="DF21" s="3">
        <f>DE21*MAX(1,N(MONTH(DF$13)=7)*SUMIF(Макро!$15:$15,DF$11,Макро!$29:$29))</f>
        <v>53.296958298485244</v>
      </c>
      <c r="DG21" s="3">
        <f>DF21*MAX(1,N(MONTH(DG$13)=7)*SUMIF(Макро!$15:$15,DG$11,Макро!$29:$29))</f>
        <v>53.296958298485244</v>
      </c>
      <c r="DH21" s="3">
        <f>DG21*MAX(1,N(MONTH(DH$13)=7)*SUMIF(Макро!$15:$15,DH$11,Макро!$29:$29))</f>
        <v>55.429369600007647</v>
      </c>
      <c r="DI21" s="3">
        <f>DH21*MAX(1,N(MONTH(DI$13)=7)*SUMIF(Макро!$15:$15,DI$11,Макро!$29:$29))</f>
        <v>55.429369600007647</v>
      </c>
      <c r="DJ21" s="3">
        <f>DI21*MAX(1,N(MONTH(DJ$13)=7)*SUMIF(Макро!$15:$15,DJ$11,Макро!$29:$29))</f>
        <v>55.429369600007647</v>
      </c>
    </row>
    <row r="22" spans="1:114">
      <c r="B22" s="214" t="str">
        <f>Ввод!D182</f>
        <v>Питьевая вода - население</v>
      </c>
      <c r="D22" s="7" t="str">
        <f>Ввод!F182</f>
        <v>руб. / м3</v>
      </c>
      <c r="E22" s="7">
        <f>1-E26</f>
        <v>1</v>
      </c>
      <c r="F22" s="3">
        <f>E22*Ввод!G182</f>
        <v>50</v>
      </c>
      <c r="G22" s="4"/>
      <c r="H22" s="4"/>
      <c r="I22" s="124">
        <f>F22</f>
        <v>50</v>
      </c>
      <c r="J22" s="3">
        <f>I22*MAX(1,N(MONTH(J$13)=7)*SUMIF(Макро!$15:$15,J$11,Макро!$29:$29))</f>
        <v>50</v>
      </c>
      <c r="K22" s="3">
        <f>J22*MAX(1,N(MONTH(K$13)=7)*SUMIF(Макро!$15:$15,K$11,Макро!$29:$29))</f>
        <v>50</v>
      </c>
      <c r="L22" s="3">
        <f>K22*MAX(1,N(MONTH(L$13)=7)*SUMIF(Макро!$15:$15,L$11,Макро!$29:$29))</f>
        <v>52.161999999999999</v>
      </c>
      <c r="M22" s="3">
        <f>L22*MAX(1,N(MONTH(M$13)=7)*SUMIF(Макро!$15:$15,M$11,Макро!$29:$29))</f>
        <v>52.161999999999999</v>
      </c>
      <c r="N22" s="3">
        <f>M22*MAX(1,N(MONTH(N$13)=7)*SUMIF(Макро!$15:$15,N$11,Макро!$29:$29))</f>
        <v>52.161999999999999</v>
      </c>
      <c r="O22" s="3">
        <f>N22*MAX(1,N(MONTH(O$13)=7)*SUMIF(Макро!$15:$15,O$11,Макро!$29:$29))</f>
        <v>52.161999999999999</v>
      </c>
      <c r="P22" s="3">
        <f>O22*MAX(1,N(MONTH(P$13)=7)*SUMIF(Макро!$15:$15,P$11,Макро!$29:$29))</f>
        <v>54.227615199999988</v>
      </c>
      <c r="Q22" s="3">
        <f>P22*MAX(1,N(MONTH(Q$13)=7)*SUMIF(Макро!$15:$15,Q$11,Макро!$29:$29))</f>
        <v>54.227615199999988</v>
      </c>
      <c r="R22" s="3">
        <f>Q22*MAX(1,N(MONTH(R$13)=7)*SUMIF(Макро!$15:$15,R$11,Макро!$29:$29))</f>
        <v>54.227615199999988</v>
      </c>
      <c r="S22" s="3">
        <f>R22*MAX(1,N(MONTH(S$13)=7)*SUMIF(Макро!$15:$15,S$11,Макро!$29:$29))</f>
        <v>54.227615199999988</v>
      </c>
      <c r="T22" s="3">
        <f>S22*MAX(1,N(MONTH(T$13)=7)*SUMIF(Макро!$15:$15,T$11,Макро!$29:$29))</f>
        <v>56.385874284959989</v>
      </c>
      <c r="U22" s="3">
        <f>T22*MAX(1,N(MONTH(U$13)=7)*SUMIF(Макро!$15:$15,U$11,Макро!$29:$29))</f>
        <v>56.385874284959989</v>
      </c>
      <c r="V22" s="3">
        <f>U22*MAX(1,N(MONTH(V$13)=7)*SUMIF(Макро!$15:$15,V$11,Макро!$29:$29))</f>
        <v>56.385874284959989</v>
      </c>
      <c r="W22" s="3">
        <f>V22*MAX(1,N(MONTH(W$13)=7)*SUMIF(Макро!$15:$15,W$11,Макро!$29:$29))</f>
        <v>56.385874284959989</v>
      </c>
      <c r="X22" s="3">
        <f>W22*MAX(1,N(MONTH(X$13)=7)*SUMIF(Макро!$15:$15,X$11,Макро!$29:$29))</f>
        <v>58.636798386415592</v>
      </c>
      <c r="Y22" s="3">
        <f>X22*MAX(1,N(MONTH(Y$13)=7)*SUMIF(Макро!$15:$15,Y$11,Макро!$29:$29))</f>
        <v>58.636798386415592</v>
      </c>
      <c r="Z22" s="3">
        <f>Y22*MAX(1,N(MONTH(Z$13)=7)*SUMIF(Макро!$15:$15,Z$11,Макро!$29:$29))</f>
        <v>58.636798386415592</v>
      </c>
      <c r="AA22" s="3">
        <f>Z22*MAX(1,N(MONTH(AA$13)=7)*SUMIF(Макро!$15:$15,AA$11,Макро!$29:$29))</f>
        <v>58.636798386415592</v>
      </c>
      <c r="AB22" s="3">
        <f>AA22*MAX(1,N(MONTH(AB$13)=7)*SUMIF(Макро!$15:$15,AB$11,Макро!$29:$29))</f>
        <v>60.974647538081975</v>
      </c>
      <c r="AC22" s="3">
        <f>AB22*MAX(1,N(MONTH(AC$13)=7)*SUMIF(Макро!$15:$15,AC$11,Макро!$29:$29))</f>
        <v>60.974647538081975</v>
      </c>
      <c r="AD22" s="3">
        <f>AC22*MAX(1,N(MONTH(AD$13)=7)*SUMIF(Макро!$15:$15,AD$11,Макро!$29:$29))</f>
        <v>60.974647538081975</v>
      </c>
      <c r="AE22" s="3">
        <f>AD22*MAX(1,N(MONTH(AE$13)=7)*SUMIF(Макро!$15:$15,AE$11,Макро!$29:$29))</f>
        <v>60.974647538081975</v>
      </c>
      <c r="AF22" s="3">
        <f>AE22*MAX(1,N(MONTH(AF$13)=7)*SUMIF(Макро!$15:$15,AF$11,Макро!$29:$29))</f>
        <v>63.39838977772073</v>
      </c>
      <c r="AG22" s="3">
        <f>AF22*MAX(1,N(MONTH(AG$13)=7)*SUMIF(Макро!$15:$15,AG$11,Макро!$29:$29))</f>
        <v>63.39838977772073</v>
      </c>
      <c r="AH22" s="3">
        <f>AG22*MAX(1,N(MONTH(AH$13)=7)*SUMIF(Макро!$15:$15,AH$11,Макро!$29:$29))</f>
        <v>63.39838977772073</v>
      </c>
      <c r="AI22" s="3">
        <f>AH22*MAX(1,N(MONTH(AI$13)=7)*SUMIF(Макро!$15:$15,AI$11,Макро!$29:$29))</f>
        <v>63.39838977772073</v>
      </c>
      <c r="AJ22" s="3">
        <f>AI22*MAX(1,N(MONTH(AJ$13)=7)*SUMIF(Макро!$15:$15,AJ$11,Макро!$29:$29))</f>
        <v>65.910867964611796</v>
      </c>
      <c r="AK22" s="3">
        <f>AJ22*MAX(1,N(MONTH(AK$13)=7)*SUMIF(Макро!$15:$15,AK$11,Макро!$29:$29))</f>
        <v>65.910867964611796</v>
      </c>
      <c r="AL22" s="3">
        <f>AK22*MAX(1,N(MONTH(AL$13)=7)*SUMIF(Макро!$15:$15,AL$11,Макро!$29:$29))</f>
        <v>65.910867964611796</v>
      </c>
      <c r="AM22" s="3">
        <f>AL22*MAX(1,N(MONTH(AM$13)=7)*SUMIF(Макро!$15:$15,AM$11,Макро!$29:$29))</f>
        <v>65.910867964611796</v>
      </c>
      <c r="AN22" s="3">
        <f>AM22*MAX(1,N(MONTH(AN$13)=7)*SUMIF(Макро!$15:$15,AN$11,Макро!$29:$29))</f>
        <v>68.517642792612193</v>
      </c>
      <c r="AO22" s="3">
        <f>AN22*MAX(1,N(MONTH(AO$13)=7)*SUMIF(Макро!$15:$15,AO$11,Макро!$29:$29))</f>
        <v>68.517642792612193</v>
      </c>
      <c r="AP22" s="3">
        <f>AO22*MAX(1,N(MONTH(AP$13)=7)*SUMIF(Макро!$15:$15,AP$11,Макро!$29:$29))</f>
        <v>68.517642792612193</v>
      </c>
      <c r="AQ22" s="3">
        <f>AP22*MAX(1,N(MONTH(AQ$13)=7)*SUMIF(Макро!$15:$15,AQ$11,Макро!$29:$29))</f>
        <v>68.517642792612193</v>
      </c>
      <c r="AR22" s="3">
        <f>AQ22*MAX(1,N(MONTH(AR$13)=7)*SUMIF(Макро!$15:$15,AR$11,Макро!$29:$29))</f>
        <v>71.224774859348301</v>
      </c>
      <c r="AS22" s="3">
        <f>AR22*MAX(1,N(MONTH(AS$13)=7)*SUMIF(Макро!$15:$15,AS$11,Макро!$29:$29))</f>
        <v>71.224774859348301</v>
      </c>
      <c r="AT22" s="3">
        <f>AS22*MAX(1,N(MONTH(AT$13)=7)*SUMIF(Макро!$15:$15,AT$11,Макро!$29:$29))</f>
        <v>71.224774859348301</v>
      </c>
      <c r="AU22" s="3">
        <f>AT22*MAX(1,N(MONTH(AU$13)=7)*SUMIF(Макро!$15:$15,AU$11,Макро!$29:$29))</f>
        <v>71.224774859348301</v>
      </c>
      <c r="AV22" s="3">
        <f>AU22*MAX(1,N(MONTH(AV$13)=7)*SUMIF(Макро!$15:$15,AV$11,Макро!$29:$29))</f>
        <v>74.041714705035531</v>
      </c>
      <c r="AW22" s="3">
        <f>AV22*MAX(1,N(MONTH(AW$13)=7)*SUMIF(Макро!$15:$15,AW$11,Макро!$29:$29))</f>
        <v>74.041714705035531</v>
      </c>
      <c r="AX22" s="3">
        <f>AW22*MAX(1,N(MONTH(AX$13)=7)*SUMIF(Макро!$15:$15,AX$11,Макро!$29:$29))</f>
        <v>74.041714705035531</v>
      </c>
      <c r="AY22" s="3">
        <f>AX22*MAX(1,N(MONTH(AY$13)=7)*SUMIF(Макро!$15:$15,AY$11,Макро!$29:$29))</f>
        <v>74.041714705035531</v>
      </c>
      <c r="AZ22" s="3">
        <f>AY22*MAX(1,N(MONTH(AZ$13)=7)*SUMIF(Макро!$15:$15,AZ$11,Макро!$29:$29))</f>
        <v>76.976728275943131</v>
      </c>
      <c r="BA22" s="3">
        <f>AZ22*MAX(1,N(MONTH(BA$13)=7)*SUMIF(Макро!$15:$15,BA$11,Макро!$29:$29))</f>
        <v>76.976728275943131</v>
      </c>
      <c r="BB22" s="3">
        <f>BA22*MAX(1,N(MONTH(BB$13)=7)*SUMIF(Макро!$15:$15,BB$11,Макро!$29:$29))</f>
        <v>76.976728275943131</v>
      </c>
      <c r="BC22" s="3">
        <f>BB22*MAX(1,N(MONTH(BC$13)=7)*SUMIF(Макро!$15:$15,BC$11,Макро!$29:$29))</f>
        <v>76.976728275943131</v>
      </c>
      <c r="BD22" s="3">
        <f>BC22*MAX(1,N(MONTH(BD$13)=7)*SUMIF(Макро!$15:$15,BD$11,Макро!$29:$29))</f>
        <v>80.032704388498075</v>
      </c>
      <c r="BE22" s="3">
        <f>BD22*MAX(1,N(MONTH(BE$13)=7)*SUMIF(Макро!$15:$15,BE$11,Макро!$29:$29))</f>
        <v>80.032704388498075</v>
      </c>
      <c r="BF22" s="3">
        <f>BE22*MAX(1,N(MONTH(BF$13)=7)*SUMIF(Макро!$15:$15,BF$11,Макро!$29:$29))</f>
        <v>80.032704388498075</v>
      </c>
      <c r="BG22" s="3">
        <f>BF22*MAX(1,N(MONTH(BG$13)=7)*SUMIF(Макро!$15:$15,BG$11,Макро!$29:$29))</f>
        <v>80.032704388498075</v>
      </c>
      <c r="BH22" s="3">
        <f>BG22*MAX(1,N(MONTH(BH$13)=7)*SUMIF(Макро!$15:$15,BH$11,Макро!$29:$29))</f>
        <v>83.219606677248066</v>
      </c>
      <c r="BI22" s="3">
        <f>BH22*MAX(1,N(MONTH(BI$13)=7)*SUMIF(Макро!$15:$15,BI$11,Макро!$29:$29))</f>
        <v>83.219606677248066</v>
      </c>
      <c r="BJ22" s="3">
        <f>BI22*MAX(1,N(MONTH(BJ$13)=7)*SUMIF(Макро!$15:$15,BJ$11,Макро!$29:$29))</f>
        <v>83.219606677248066</v>
      </c>
      <c r="BK22" s="3">
        <f>BJ22*MAX(1,N(MONTH(BK$13)=7)*SUMIF(Макро!$15:$15,BK$11,Макро!$29:$29))</f>
        <v>83.219606677248066</v>
      </c>
      <c r="BL22" s="3">
        <f>BK22*MAX(1,N(MONTH(BL$13)=7)*SUMIF(Макро!$15:$15,BL$11,Макро!$29:$29))</f>
        <v>86.542565571870583</v>
      </c>
      <c r="BM22" s="3">
        <f>BL22*MAX(1,N(MONTH(BM$13)=7)*SUMIF(Макро!$15:$15,BM$11,Макро!$29:$29))</f>
        <v>86.542565571870583</v>
      </c>
      <c r="BN22" s="3">
        <f>BM22*MAX(1,N(MONTH(BN$13)=7)*SUMIF(Макро!$15:$15,BN$11,Макро!$29:$29))</f>
        <v>86.542565571870583</v>
      </c>
      <c r="BO22" s="3">
        <f>BN22*MAX(1,N(MONTH(BO$13)=7)*SUMIF(Макро!$15:$15,BO$11,Макро!$29:$29))</f>
        <v>86.542565571870583</v>
      </c>
      <c r="BP22" s="3">
        <f>BO22*MAX(1,N(MONTH(BP$13)=7)*SUMIF(Макро!$15:$15,BP$11,Макро!$29:$29))</f>
        <v>90.005133620401139</v>
      </c>
      <c r="BQ22" s="3">
        <f>BP22*MAX(1,N(MONTH(BQ$13)=7)*SUMIF(Макро!$15:$15,BQ$11,Макро!$29:$29))</f>
        <v>90.005133620401139</v>
      </c>
      <c r="BR22" s="3">
        <f>BQ22*MAX(1,N(MONTH(BR$13)=7)*SUMIF(Макро!$15:$15,BR$11,Макро!$29:$29))</f>
        <v>90.005133620401139</v>
      </c>
      <c r="BS22" s="3">
        <f>BR22*MAX(1,N(MONTH(BS$13)=7)*SUMIF(Макро!$15:$15,BS$11,Макро!$29:$29))</f>
        <v>90.005133620401139</v>
      </c>
      <c r="BT22" s="3">
        <f>BS22*MAX(1,N(MONTH(BT$13)=7)*SUMIF(Макро!$15:$15,BT$11,Макро!$29:$29))</f>
        <v>93.606239016553403</v>
      </c>
      <c r="BU22" s="3">
        <f>BT22*MAX(1,N(MONTH(BU$13)=7)*SUMIF(Макро!$15:$15,BU$11,Макро!$29:$29))</f>
        <v>93.606239016553403</v>
      </c>
      <c r="BV22" s="3">
        <f>BU22*MAX(1,N(MONTH(BV$13)=7)*SUMIF(Макро!$15:$15,BV$11,Макро!$29:$29))</f>
        <v>93.606239016553403</v>
      </c>
      <c r="BW22" s="3">
        <f>BV22*MAX(1,N(MONTH(BW$13)=7)*SUMIF(Макро!$15:$15,BW$11,Макро!$29:$29))</f>
        <v>93.606239016553403</v>
      </c>
      <c r="BX22" s="3">
        <f>BW22*MAX(1,N(MONTH(BX$13)=7)*SUMIF(Макро!$15:$15,BX$11,Макро!$29:$29))</f>
        <v>97.35142463960571</v>
      </c>
      <c r="BY22" s="3">
        <f>BX22*MAX(1,N(MONTH(BY$13)=7)*SUMIF(Макро!$15:$15,BY$11,Макро!$29:$29))</f>
        <v>97.35142463960571</v>
      </c>
      <c r="BZ22" s="3">
        <f>BY22*MAX(1,N(MONTH(BZ$13)=7)*SUMIF(Макро!$15:$15,BZ$11,Макро!$29:$29))</f>
        <v>97.35142463960571</v>
      </c>
      <c r="CA22" s="3">
        <f>BZ22*MAX(1,N(MONTH(CA$13)=7)*SUMIF(Макро!$15:$15,CA$11,Макро!$29:$29))</f>
        <v>97.35142463960571</v>
      </c>
      <c r="CB22" s="3">
        <f>CA22*MAX(1,N(MONTH(CB$13)=7)*SUMIF(Макро!$15:$15,CB$11,Макро!$29:$29))</f>
        <v>101.24645513943635</v>
      </c>
      <c r="CC22" s="3">
        <f>CB22*MAX(1,N(MONTH(CC$13)=7)*SUMIF(Макро!$15:$15,CC$11,Макро!$29:$29))</f>
        <v>101.24645513943635</v>
      </c>
      <c r="CD22" s="3">
        <f>CC22*MAX(1,N(MONTH(CD$13)=7)*SUMIF(Макро!$15:$15,CD$11,Макро!$29:$29))</f>
        <v>101.24645513943635</v>
      </c>
      <c r="CE22" s="3">
        <f>CD22*MAX(1,N(MONTH(CE$13)=7)*SUMIF(Макро!$15:$15,CE$11,Макро!$29:$29))</f>
        <v>101.24645513943635</v>
      </c>
      <c r="CF22" s="3">
        <f>CE22*MAX(1,N(MONTH(CF$13)=7)*SUMIF(Макро!$15:$15,CF$11,Макро!$29:$29))</f>
        <v>105.29732580956521</v>
      </c>
      <c r="CG22" s="3">
        <f>CF22*MAX(1,N(MONTH(CG$13)=7)*SUMIF(Макро!$15:$15,CG$11,Макро!$29:$29))</f>
        <v>105.29732580956521</v>
      </c>
      <c r="CH22" s="3">
        <f>CG22*MAX(1,N(MONTH(CH$13)=7)*SUMIF(Макро!$15:$15,CH$11,Макро!$29:$29))</f>
        <v>105.29732580956521</v>
      </c>
      <c r="CI22" s="3">
        <f>CH22*MAX(1,N(MONTH(CI$13)=7)*SUMIF(Макро!$15:$15,CI$11,Макро!$29:$29))</f>
        <v>105.29732580956521</v>
      </c>
      <c r="CJ22" s="3">
        <f>CI22*MAX(1,N(MONTH(CJ$13)=7)*SUMIF(Макро!$15:$15,CJ$11,Макро!$29:$29))</f>
        <v>109.51027181520593</v>
      </c>
      <c r="CK22" s="3">
        <f>CJ22*MAX(1,N(MONTH(CK$13)=7)*SUMIF(Макро!$15:$15,CK$11,Макро!$29:$29))</f>
        <v>109.51027181520593</v>
      </c>
      <c r="CL22" s="3">
        <f>CK22*MAX(1,N(MONTH(CL$13)=7)*SUMIF(Макро!$15:$15,CL$11,Макро!$29:$29))</f>
        <v>109.51027181520593</v>
      </c>
      <c r="CM22" s="3">
        <f>CL22*MAX(1,N(MONTH(CM$13)=7)*SUMIF(Макро!$15:$15,CM$11,Макро!$29:$29))</f>
        <v>109.51027181520593</v>
      </c>
      <c r="CN22" s="3">
        <f>CM22*MAX(1,N(MONTH(CN$13)=7)*SUMIF(Макро!$15:$15,CN$11,Макро!$29:$29))</f>
        <v>113.89177779053233</v>
      </c>
      <c r="CO22" s="3">
        <f>CN22*MAX(1,N(MONTH(CO$13)=7)*SUMIF(Макро!$15:$15,CO$11,Макро!$29:$29))</f>
        <v>113.89177779053233</v>
      </c>
      <c r="CP22" s="3">
        <f>CO22*MAX(1,N(MONTH(CP$13)=7)*SUMIF(Макро!$15:$15,CP$11,Макро!$29:$29))</f>
        <v>113.89177779053233</v>
      </c>
      <c r="CQ22" s="3">
        <f>CP22*MAX(1,N(MONTH(CQ$13)=7)*SUMIF(Макро!$15:$15,CQ$11,Макро!$29:$29))</f>
        <v>113.89177779053233</v>
      </c>
      <c r="CR22" s="3">
        <f>CQ22*MAX(1,N(MONTH(CR$13)=7)*SUMIF(Макро!$15:$15,CR$11,Макро!$29:$29))</f>
        <v>118.44858781993155</v>
      </c>
      <c r="CS22" s="3">
        <f>CR22*MAX(1,N(MONTH(CS$13)=7)*SUMIF(Макро!$15:$15,CS$11,Макро!$29:$29))</f>
        <v>118.44858781993155</v>
      </c>
      <c r="CT22" s="3">
        <f>CS22*MAX(1,N(MONTH(CT$13)=7)*SUMIF(Макро!$15:$15,CT$11,Макро!$29:$29))</f>
        <v>118.44858781993155</v>
      </c>
      <c r="CU22" s="3">
        <f>CT22*MAX(1,N(MONTH(CU$13)=7)*SUMIF(Макро!$15:$15,CU$11,Макро!$29:$29))</f>
        <v>118.44858781993155</v>
      </c>
      <c r="CV22" s="3">
        <f>CU22*MAX(1,N(MONTH(CV$13)=7)*SUMIF(Макро!$15:$15,CV$11,Макро!$29:$29))</f>
        <v>123.18771581860702</v>
      </c>
      <c r="CW22" s="3">
        <f>CV22*MAX(1,N(MONTH(CW$13)=7)*SUMIF(Макро!$15:$15,CW$11,Макро!$29:$29))</f>
        <v>123.18771581860702</v>
      </c>
      <c r="CX22" s="3">
        <f>CW22*MAX(1,N(MONTH(CX$13)=7)*SUMIF(Макро!$15:$15,CX$11,Макро!$29:$29))</f>
        <v>123.18771581860702</v>
      </c>
      <c r="CY22" s="3">
        <f>CX22*MAX(1,N(MONTH(CY$13)=7)*SUMIF(Макро!$15:$15,CY$11,Макро!$29:$29))</f>
        <v>123.18771581860702</v>
      </c>
      <c r="CZ22" s="3">
        <f>CY22*MAX(1,N(MONTH(CZ$13)=7)*SUMIF(Макро!$15:$15,CZ$11,Макро!$29:$29))</f>
        <v>128.11645632850949</v>
      </c>
      <c r="DA22" s="3">
        <f>CZ22*MAX(1,N(MONTH(DA$13)=7)*SUMIF(Макро!$15:$15,DA$11,Макро!$29:$29))</f>
        <v>128.11645632850949</v>
      </c>
      <c r="DB22" s="3">
        <f>DA22*MAX(1,N(MONTH(DB$13)=7)*SUMIF(Макро!$15:$15,DB$11,Макро!$29:$29))</f>
        <v>128.11645632850949</v>
      </c>
      <c r="DC22" s="3">
        <f>DB22*MAX(1,N(MONTH(DC$13)=7)*SUMIF(Макро!$15:$15,DC$11,Макро!$29:$29))</f>
        <v>128.11645632850949</v>
      </c>
      <c r="DD22" s="3">
        <f>DC22*MAX(1,N(MONTH(DD$13)=7)*SUMIF(Макро!$15:$15,DD$11,Макро!$29:$29))</f>
        <v>133.24239574621316</v>
      </c>
      <c r="DE22" s="3">
        <f>DD22*MAX(1,N(MONTH(DE$13)=7)*SUMIF(Макро!$15:$15,DE$11,Макро!$29:$29))</f>
        <v>133.24239574621316</v>
      </c>
      <c r="DF22" s="3">
        <f>DE22*MAX(1,N(MONTH(DF$13)=7)*SUMIF(Макро!$15:$15,DF$11,Макро!$29:$29))</f>
        <v>133.24239574621316</v>
      </c>
      <c r="DG22" s="3">
        <f>DF22*MAX(1,N(MONTH(DG$13)=7)*SUMIF(Макро!$15:$15,DG$11,Макро!$29:$29))</f>
        <v>133.24239574621316</v>
      </c>
      <c r="DH22" s="3">
        <f>DG22*MAX(1,N(MONTH(DH$13)=7)*SUMIF(Макро!$15:$15,DH$11,Макро!$29:$29))</f>
        <v>138.57342400001917</v>
      </c>
      <c r="DI22" s="3">
        <f>DH22*MAX(1,N(MONTH(DI$13)=7)*SUMIF(Макро!$15:$15,DI$11,Макро!$29:$29))</f>
        <v>138.57342400001917</v>
      </c>
      <c r="DJ22" s="3">
        <f>DI22*MAX(1,N(MONTH(DJ$13)=7)*SUMIF(Макро!$15:$15,DJ$11,Макро!$29:$29))</f>
        <v>138.57342400001917</v>
      </c>
    </row>
    <row r="23" spans="1:114">
      <c r="B23" s="214" t="str">
        <f>Ввод!D183</f>
        <v>Питьевая вода - прочие абоненты</v>
      </c>
      <c r="D23" s="7" t="str">
        <f>Ввод!F183</f>
        <v>руб. / м3</v>
      </c>
      <c r="E23" s="7">
        <f>1-E27</f>
        <v>1</v>
      </c>
      <c r="F23" s="3">
        <f>E23*Ввод!G183</f>
        <v>50</v>
      </c>
      <c r="G23" s="4"/>
      <c r="H23" s="4"/>
      <c r="I23" s="124">
        <f>F23</f>
        <v>50</v>
      </c>
      <c r="J23" s="3">
        <f>I23*MAX(1,N(MONTH(J$13)=7)*SUMIF(Макро!$15:$15,J$11,Макро!$29:$29))</f>
        <v>50</v>
      </c>
      <c r="K23" s="3">
        <f>J23*MAX(1,N(MONTH(K$13)=7)*SUMIF(Макро!$15:$15,K$11,Макро!$29:$29))</f>
        <v>50</v>
      </c>
      <c r="L23" s="3">
        <f>K23*MAX(1,N(MONTH(L$13)=7)*SUMIF(Макро!$15:$15,L$11,Макро!$29:$29))</f>
        <v>52.161999999999999</v>
      </c>
      <c r="M23" s="3">
        <f>L23*MAX(1,N(MONTH(M$13)=7)*SUMIF(Макро!$15:$15,M$11,Макро!$29:$29))</f>
        <v>52.161999999999999</v>
      </c>
      <c r="N23" s="3">
        <f>M23*MAX(1,N(MONTH(N$13)=7)*SUMIF(Макро!$15:$15,N$11,Макро!$29:$29))</f>
        <v>52.161999999999999</v>
      </c>
      <c r="O23" s="3">
        <f>N23*MAX(1,N(MONTH(O$13)=7)*SUMIF(Макро!$15:$15,O$11,Макро!$29:$29))</f>
        <v>52.161999999999999</v>
      </c>
      <c r="P23" s="3">
        <f>O23*MAX(1,N(MONTH(P$13)=7)*SUMIF(Макро!$15:$15,P$11,Макро!$29:$29))</f>
        <v>54.227615199999988</v>
      </c>
      <c r="Q23" s="3">
        <f>P23*MAX(1,N(MONTH(Q$13)=7)*SUMIF(Макро!$15:$15,Q$11,Макро!$29:$29))</f>
        <v>54.227615199999988</v>
      </c>
      <c r="R23" s="3">
        <f>Q23*MAX(1,N(MONTH(R$13)=7)*SUMIF(Макро!$15:$15,R$11,Макро!$29:$29))</f>
        <v>54.227615199999988</v>
      </c>
      <c r="S23" s="3">
        <f>R23*MAX(1,N(MONTH(S$13)=7)*SUMIF(Макро!$15:$15,S$11,Макро!$29:$29))</f>
        <v>54.227615199999988</v>
      </c>
      <c r="T23" s="3">
        <f>S23*MAX(1,N(MONTH(T$13)=7)*SUMIF(Макро!$15:$15,T$11,Макро!$29:$29))</f>
        <v>56.385874284959989</v>
      </c>
      <c r="U23" s="3">
        <f>T23*MAX(1,N(MONTH(U$13)=7)*SUMIF(Макро!$15:$15,U$11,Макро!$29:$29))</f>
        <v>56.385874284959989</v>
      </c>
      <c r="V23" s="3">
        <f>U23*MAX(1,N(MONTH(V$13)=7)*SUMIF(Макро!$15:$15,V$11,Макро!$29:$29))</f>
        <v>56.385874284959989</v>
      </c>
      <c r="W23" s="3">
        <f>V23*MAX(1,N(MONTH(W$13)=7)*SUMIF(Макро!$15:$15,W$11,Макро!$29:$29))</f>
        <v>56.385874284959989</v>
      </c>
      <c r="X23" s="3">
        <f>W23*MAX(1,N(MONTH(X$13)=7)*SUMIF(Макро!$15:$15,X$11,Макро!$29:$29))</f>
        <v>58.636798386415592</v>
      </c>
      <c r="Y23" s="3">
        <f>X23*MAX(1,N(MONTH(Y$13)=7)*SUMIF(Макро!$15:$15,Y$11,Макро!$29:$29))</f>
        <v>58.636798386415592</v>
      </c>
      <c r="Z23" s="3">
        <f>Y23*MAX(1,N(MONTH(Z$13)=7)*SUMIF(Макро!$15:$15,Z$11,Макро!$29:$29))</f>
        <v>58.636798386415592</v>
      </c>
      <c r="AA23" s="3">
        <f>Z23*MAX(1,N(MONTH(AA$13)=7)*SUMIF(Макро!$15:$15,AA$11,Макро!$29:$29))</f>
        <v>58.636798386415592</v>
      </c>
      <c r="AB23" s="3">
        <f>AA23*MAX(1,N(MONTH(AB$13)=7)*SUMIF(Макро!$15:$15,AB$11,Макро!$29:$29))</f>
        <v>60.974647538081975</v>
      </c>
      <c r="AC23" s="3">
        <f>AB23*MAX(1,N(MONTH(AC$13)=7)*SUMIF(Макро!$15:$15,AC$11,Макро!$29:$29))</f>
        <v>60.974647538081975</v>
      </c>
      <c r="AD23" s="3">
        <f>AC23*MAX(1,N(MONTH(AD$13)=7)*SUMIF(Макро!$15:$15,AD$11,Макро!$29:$29))</f>
        <v>60.974647538081975</v>
      </c>
      <c r="AE23" s="3">
        <f>AD23*MAX(1,N(MONTH(AE$13)=7)*SUMIF(Макро!$15:$15,AE$11,Макро!$29:$29))</f>
        <v>60.974647538081975</v>
      </c>
      <c r="AF23" s="3">
        <f>AE23*MAX(1,N(MONTH(AF$13)=7)*SUMIF(Макро!$15:$15,AF$11,Макро!$29:$29))</f>
        <v>63.39838977772073</v>
      </c>
      <c r="AG23" s="3">
        <f>AF23*MAX(1,N(MONTH(AG$13)=7)*SUMIF(Макро!$15:$15,AG$11,Макро!$29:$29))</f>
        <v>63.39838977772073</v>
      </c>
      <c r="AH23" s="3">
        <f>AG23*MAX(1,N(MONTH(AH$13)=7)*SUMIF(Макро!$15:$15,AH$11,Макро!$29:$29))</f>
        <v>63.39838977772073</v>
      </c>
      <c r="AI23" s="3">
        <f>AH23*MAX(1,N(MONTH(AI$13)=7)*SUMIF(Макро!$15:$15,AI$11,Макро!$29:$29))</f>
        <v>63.39838977772073</v>
      </c>
      <c r="AJ23" s="3">
        <f>AI23*MAX(1,N(MONTH(AJ$13)=7)*SUMIF(Макро!$15:$15,AJ$11,Макро!$29:$29))</f>
        <v>65.910867964611796</v>
      </c>
      <c r="AK23" s="3">
        <f>AJ23*MAX(1,N(MONTH(AK$13)=7)*SUMIF(Макро!$15:$15,AK$11,Макро!$29:$29))</f>
        <v>65.910867964611796</v>
      </c>
      <c r="AL23" s="3">
        <f>AK23*MAX(1,N(MONTH(AL$13)=7)*SUMIF(Макро!$15:$15,AL$11,Макро!$29:$29))</f>
        <v>65.910867964611796</v>
      </c>
      <c r="AM23" s="3">
        <f>AL23*MAX(1,N(MONTH(AM$13)=7)*SUMIF(Макро!$15:$15,AM$11,Макро!$29:$29))</f>
        <v>65.910867964611796</v>
      </c>
      <c r="AN23" s="3">
        <f>AM23*MAX(1,N(MONTH(AN$13)=7)*SUMIF(Макро!$15:$15,AN$11,Макро!$29:$29))</f>
        <v>68.517642792612193</v>
      </c>
      <c r="AO23" s="3">
        <f>AN23*MAX(1,N(MONTH(AO$13)=7)*SUMIF(Макро!$15:$15,AO$11,Макро!$29:$29))</f>
        <v>68.517642792612193</v>
      </c>
      <c r="AP23" s="3">
        <f>AO23*MAX(1,N(MONTH(AP$13)=7)*SUMIF(Макро!$15:$15,AP$11,Макро!$29:$29))</f>
        <v>68.517642792612193</v>
      </c>
      <c r="AQ23" s="3">
        <f>AP23*MAX(1,N(MONTH(AQ$13)=7)*SUMIF(Макро!$15:$15,AQ$11,Макро!$29:$29))</f>
        <v>68.517642792612193</v>
      </c>
      <c r="AR23" s="3">
        <f>AQ23*MAX(1,N(MONTH(AR$13)=7)*SUMIF(Макро!$15:$15,AR$11,Макро!$29:$29))</f>
        <v>71.224774859348301</v>
      </c>
      <c r="AS23" s="3">
        <f>AR23*MAX(1,N(MONTH(AS$13)=7)*SUMIF(Макро!$15:$15,AS$11,Макро!$29:$29))</f>
        <v>71.224774859348301</v>
      </c>
      <c r="AT23" s="3">
        <f>AS23*MAX(1,N(MONTH(AT$13)=7)*SUMIF(Макро!$15:$15,AT$11,Макро!$29:$29))</f>
        <v>71.224774859348301</v>
      </c>
      <c r="AU23" s="3">
        <f>AT23*MAX(1,N(MONTH(AU$13)=7)*SUMIF(Макро!$15:$15,AU$11,Макро!$29:$29))</f>
        <v>71.224774859348301</v>
      </c>
      <c r="AV23" s="3">
        <f>AU23*MAX(1,N(MONTH(AV$13)=7)*SUMIF(Макро!$15:$15,AV$11,Макро!$29:$29))</f>
        <v>74.041714705035531</v>
      </c>
      <c r="AW23" s="3">
        <f>AV23*MAX(1,N(MONTH(AW$13)=7)*SUMIF(Макро!$15:$15,AW$11,Макро!$29:$29))</f>
        <v>74.041714705035531</v>
      </c>
      <c r="AX23" s="3">
        <f>AW23*MAX(1,N(MONTH(AX$13)=7)*SUMIF(Макро!$15:$15,AX$11,Макро!$29:$29))</f>
        <v>74.041714705035531</v>
      </c>
      <c r="AY23" s="3">
        <f>AX23*MAX(1,N(MONTH(AY$13)=7)*SUMIF(Макро!$15:$15,AY$11,Макро!$29:$29))</f>
        <v>74.041714705035531</v>
      </c>
      <c r="AZ23" s="3">
        <f>AY23*MAX(1,N(MONTH(AZ$13)=7)*SUMIF(Макро!$15:$15,AZ$11,Макро!$29:$29))</f>
        <v>76.976728275943131</v>
      </c>
      <c r="BA23" s="3">
        <f>AZ23*MAX(1,N(MONTH(BA$13)=7)*SUMIF(Макро!$15:$15,BA$11,Макро!$29:$29))</f>
        <v>76.976728275943131</v>
      </c>
      <c r="BB23" s="3">
        <f>BA23*MAX(1,N(MONTH(BB$13)=7)*SUMIF(Макро!$15:$15,BB$11,Макро!$29:$29))</f>
        <v>76.976728275943131</v>
      </c>
      <c r="BC23" s="3">
        <f>BB23*MAX(1,N(MONTH(BC$13)=7)*SUMIF(Макро!$15:$15,BC$11,Макро!$29:$29))</f>
        <v>76.976728275943131</v>
      </c>
      <c r="BD23" s="3">
        <f>BC23*MAX(1,N(MONTH(BD$13)=7)*SUMIF(Макро!$15:$15,BD$11,Макро!$29:$29))</f>
        <v>80.032704388498075</v>
      </c>
      <c r="BE23" s="3">
        <f>BD23*MAX(1,N(MONTH(BE$13)=7)*SUMIF(Макро!$15:$15,BE$11,Макро!$29:$29))</f>
        <v>80.032704388498075</v>
      </c>
      <c r="BF23" s="3">
        <f>BE23*MAX(1,N(MONTH(BF$13)=7)*SUMIF(Макро!$15:$15,BF$11,Макро!$29:$29))</f>
        <v>80.032704388498075</v>
      </c>
      <c r="BG23" s="3">
        <f>BF23*MAX(1,N(MONTH(BG$13)=7)*SUMIF(Макро!$15:$15,BG$11,Макро!$29:$29))</f>
        <v>80.032704388498075</v>
      </c>
      <c r="BH23" s="3">
        <f>BG23*MAX(1,N(MONTH(BH$13)=7)*SUMIF(Макро!$15:$15,BH$11,Макро!$29:$29))</f>
        <v>83.219606677248066</v>
      </c>
      <c r="BI23" s="3">
        <f>BH23*MAX(1,N(MONTH(BI$13)=7)*SUMIF(Макро!$15:$15,BI$11,Макро!$29:$29))</f>
        <v>83.219606677248066</v>
      </c>
      <c r="BJ23" s="3">
        <f>BI23*MAX(1,N(MONTH(BJ$13)=7)*SUMIF(Макро!$15:$15,BJ$11,Макро!$29:$29))</f>
        <v>83.219606677248066</v>
      </c>
      <c r="BK23" s="3">
        <f>BJ23*MAX(1,N(MONTH(BK$13)=7)*SUMIF(Макро!$15:$15,BK$11,Макро!$29:$29))</f>
        <v>83.219606677248066</v>
      </c>
      <c r="BL23" s="3">
        <f>BK23*MAX(1,N(MONTH(BL$13)=7)*SUMIF(Макро!$15:$15,BL$11,Макро!$29:$29))</f>
        <v>86.542565571870583</v>
      </c>
      <c r="BM23" s="3">
        <f>BL23*MAX(1,N(MONTH(BM$13)=7)*SUMIF(Макро!$15:$15,BM$11,Макро!$29:$29))</f>
        <v>86.542565571870583</v>
      </c>
      <c r="BN23" s="3">
        <f>BM23*MAX(1,N(MONTH(BN$13)=7)*SUMIF(Макро!$15:$15,BN$11,Макро!$29:$29))</f>
        <v>86.542565571870583</v>
      </c>
      <c r="BO23" s="3">
        <f>BN23*MAX(1,N(MONTH(BO$13)=7)*SUMIF(Макро!$15:$15,BO$11,Макро!$29:$29))</f>
        <v>86.542565571870583</v>
      </c>
      <c r="BP23" s="3">
        <f>BO23*MAX(1,N(MONTH(BP$13)=7)*SUMIF(Макро!$15:$15,BP$11,Макро!$29:$29))</f>
        <v>90.005133620401139</v>
      </c>
      <c r="BQ23" s="3">
        <f>BP23*MAX(1,N(MONTH(BQ$13)=7)*SUMIF(Макро!$15:$15,BQ$11,Макро!$29:$29))</f>
        <v>90.005133620401139</v>
      </c>
      <c r="BR23" s="3">
        <f>BQ23*MAX(1,N(MONTH(BR$13)=7)*SUMIF(Макро!$15:$15,BR$11,Макро!$29:$29))</f>
        <v>90.005133620401139</v>
      </c>
      <c r="BS23" s="3">
        <f>BR23*MAX(1,N(MONTH(BS$13)=7)*SUMIF(Макро!$15:$15,BS$11,Макро!$29:$29))</f>
        <v>90.005133620401139</v>
      </c>
      <c r="BT23" s="3">
        <f>BS23*MAX(1,N(MONTH(BT$13)=7)*SUMIF(Макро!$15:$15,BT$11,Макро!$29:$29))</f>
        <v>93.606239016553403</v>
      </c>
      <c r="BU23" s="3">
        <f>BT23*MAX(1,N(MONTH(BU$13)=7)*SUMIF(Макро!$15:$15,BU$11,Макро!$29:$29))</f>
        <v>93.606239016553403</v>
      </c>
      <c r="BV23" s="3">
        <f>BU23*MAX(1,N(MONTH(BV$13)=7)*SUMIF(Макро!$15:$15,BV$11,Макро!$29:$29))</f>
        <v>93.606239016553403</v>
      </c>
      <c r="BW23" s="3">
        <f>BV23*MAX(1,N(MONTH(BW$13)=7)*SUMIF(Макро!$15:$15,BW$11,Макро!$29:$29))</f>
        <v>93.606239016553403</v>
      </c>
      <c r="BX23" s="3">
        <f>BW23*MAX(1,N(MONTH(BX$13)=7)*SUMIF(Макро!$15:$15,BX$11,Макро!$29:$29))</f>
        <v>97.35142463960571</v>
      </c>
      <c r="BY23" s="3">
        <f>BX23*MAX(1,N(MONTH(BY$13)=7)*SUMIF(Макро!$15:$15,BY$11,Макро!$29:$29))</f>
        <v>97.35142463960571</v>
      </c>
      <c r="BZ23" s="3">
        <f>BY23*MAX(1,N(MONTH(BZ$13)=7)*SUMIF(Макро!$15:$15,BZ$11,Макро!$29:$29))</f>
        <v>97.35142463960571</v>
      </c>
      <c r="CA23" s="3">
        <f>BZ23*MAX(1,N(MONTH(CA$13)=7)*SUMIF(Макро!$15:$15,CA$11,Макро!$29:$29))</f>
        <v>97.35142463960571</v>
      </c>
      <c r="CB23" s="3">
        <f>CA23*MAX(1,N(MONTH(CB$13)=7)*SUMIF(Макро!$15:$15,CB$11,Макро!$29:$29))</f>
        <v>101.24645513943635</v>
      </c>
      <c r="CC23" s="3">
        <f>CB23*MAX(1,N(MONTH(CC$13)=7)*SUMIF(Макро!$15:$15,CC$11,Макро!$29:$29))</f>
        <v>101.24645513943635</v>
      </c>
      <c r="CD23" s="3">
        <f>CC23*MAX(1,N(MONTH(CD$13)=7)*SUMIF(Макро!$15:$15,CD$11,Макро!$29:$29))</f>
        <v>101.24645513943635</v>
      </c>
      <c r="CE23" s="3">
        <f>CD23*MAX(1,N(MONTH(CE$13)=7)*SUMIF(Макро!$15:$15,CE$11,Макро!$29:$29))</f>
        <v>101.24645513943635</v>
      </c>
      <c r="CF23" s="3">
        <f>CE23*MAX(1,N(MONTH(CF$13)=7)*SUMIF(Макро!$15:$15,CF$11,Макро!$29:$29))</f>
        <v>105.29732580956521</v>
      </c>
      <c r="CG23" s="3">
        <f>CF23*MAX(1,N(MONTH(CG$13)=7)*SUMIF(Макро!$15:$15,CG$11,Макро!$29:$29))</f>
        <v>105.29732580956521</v>
      </c>
      <c r="CH23" s="3">
        <f>CG23*MAX(1,N(MONTH(CH$13)=7)*SUMIF(Макро!$15:$15,CH$11,Макро!$29:$29))</f>
        <v>105.29732580956521</v>
      </c>
      <c r="CI23" s="3">
        <f>CH23*MAX(1,N(MONTH(CI$13)=7)*SUMIF(Макро!$15:$15,CI$11,Макро!$29:$29))</f>
        <v>105.29732580956521</v>
      </c>
      <c r="CJ23" s="3">
        <f>CI23*MAX(1,N(MONTH(CJ$13)=7)*SUMIF(Макро!$15:$15,CJ$11,Макро!$29:$29))</f>
        <v>109.51027181520593</v>
      </c>
      <c r="CK23" s="3">
        <f>CJ23*MAX(1,N(MONTH(CK$13)=7)*SUMIF(Макро!$15:$15,CK$11,Макро!$29:$29))</f>
        <v>109.51027181520593</v>
      </c>
      <c r="CL23" s="3">
        <f>CK23*MAX(1,N(MONTH(CL$13)=7)*SUMIF(Макро!$15:$15,CL$11,Макро!$29:$29))</f>
        <v>109.51027181520593</v>
      </c>
      <c r="CM23" s="3">
        <f>CL23*MAX(1,N(MONTH(CM$13)=7)*SUMIF(Макро!$15:$15,CM$11,Макро!$29:$29))</f>
        <v>109.51027181520593</v>
      </c>
      <c r="CN23" s="3">
        <f>CM23*MAX(1,N(MONTH(CN$13)=7)*SUMIF(Макро!$15:$15,CN$11,Макро!$29:$29))</f>
        <v>113.89177779053233</v>
      </c>
      <c r="CO23" s="3">
        <f>CN23*MAX(1,N(MONTH(CO$13)=7)*SUMIF(Макро!$15:$15,CO$11,Макро!$29:$29))</f>
        <v>113.89177779053233</v>
      </c>
      <c r="CP23" s="3">
        <f>CO23*MAX(1,N(MONTH(CP$13)=7)*SUMIF(Макро!$15:$15,CP$11,Макро!$29:$29))</f>
        <v>113.89177779053233</v>
      </c>
      <c r="CQ23" s="3">
        <f>CP23*MAX(1,N(MONTH(CQ$13)=7)*SUMIF(Макро!$15:$15,CQ$11,Макро!$29:$29))</f>
        <v>113.89177779053233</v>
      </c>
      <c r="CR23" s="3">
        <f>CQ23*MAX(1,N(MONTH(CR$13)=7)*SUMIF(Макро!$15:$15,CR$11,Макро!$29:$29))</f>
        <v>118.44858781993155</v>
      </c>
      <c r="CS23" s="3">
        <f>CR23*MAX(1,N(MONTH(CS$13)=7)*SUMIF(Макро!$15:$15,CS$11,Макро!$29:$29))</f>
        <v>118.44858781993155</v>
      </c>
      <c r="CT23" s="3">
        <f>CS23*MAX(1,N(MONTH(CT$13)=7)*SUMIF(Макро!$15:$15,CT$11,Макро!$29:$29))</f>
        <v>118.44858781993155</v>
      </c>
      <c r="CU23" s="3">
        <f>CT23*MAX(1,N(MONTH(CU$13)=7)*SUMIF(Макро!$15:$15,CU$11,Макро!$29:$29))</f>
        <v>118.44858781993155</v>
      </c>
      <c r="CV23" s="3">
        <f>CU23*MAX(1,N(MONTH(CV$13)=7)*SUMIF(Макро!$15:$15,CV$11,Макро!$29:$29))</f>
        <v>123.18771581860702</v>
      </c>
      <c r="CW23" s="3">
        <f>CV23*MAX(1,N(MONTH(CW$13)=7)*SUMIF(Макро!$15:$15,CW$11,Макро!$29:$29))</f>
        <v>123.18771581860702</v>
      </c>
      <c r="CX23" s="3">
        <f>CW23*MAX(1,N(MONTH(CX$13)=7)*SUMIF(Макро!$15:$15,CX$11,Макро!$29:$29))</f>
        <v>123.18771581860702</v>
      </c>
      <c r="CY23" s="3">
        <f>CX23*MAX(1,N(MONTH(CY$13)=7)*SUMIF(Макро!$15:$15,CY$11,Макро!$29:$29))</f>
        <v>123.18771581860702</v>
      </c>
      <c r="CZ23" s="3">
        <f>CY23*MAX(1,N(MONTH(CZ$13)=7)*SUMIF(Макро!$15:$15,CZ$11,Макро!$29:$29))</f>
        <v>128.11645632850949</v>
      </c>
      <c r="DA23" s="3">
        <f>CZ23*MAX(1,N(MONTH(DA$13)=7)*SUMIF(Макро!$15:$15,DA$11,Макро!$29:$29))</f>
        <v>128.11645632850949</v>
      </c>
      <c r="DB23" s="3">
        <f>DA23*MAX(1,N(MONTH(DB$13)=7)*SUMIF(Макро!$15:$15,DB$11,Макро!$29:$29))</f>
        <v>128.11645632850949</v>
      </c>
      <c r="DC23" s="3">
        <f>DB23*MAX(1,N(MONTH(DC$13)=7)*SUMIF(Макро!$15:$15,DC$11,Макро!$29:$29))</f>
        <v>128.11645632850949</v>
      </c>
      <c r="DD23" s="3">
        <f>DC23*MAX(1,N(MONTH(DD$13)=7)*SUMIF(Макро!$15:$15,DD$11,Макро!$29:$29))</f>
        <v>133.24239574621316</v>
      </c>
      <c r="DE23" s="3">
        <f>DD23*MAX(1,N(MONTH(DE$13)=7)*SUMIF(Макро!$15:$15,DE$11,Макро!$29:$29))</f>
        <v>133.24239574621316</v>
      </c>
      <c r="DF23" s="3">
        <f>DE23*MAX(1,N(MONTH(DF$13)=7)*SUMIF(Макро!$15:$15,DF$11,Макро!$29:$29))</f>
        <v>133.24239574621316</v>
      </c>
      <c r="DG23" s="3">
        <f>DF23*MAX(1,N(MONTH(DG$13)=7)*SUMIF(Макро!$15:$15,DG$11,Макро!$29:$29))</f>
        <v>133.24239574621316</v>
      </c>
      <c r="DH23" s="3">
        <f>DG23*MAX(1,N(MONTH(DH$13)=7)*SUMIF(Макро!$15:$15,DH$11,Макро!$29:$29))</f>
        <v>138.57342400001917</v>
      </c>
      <c r="DI23" s="3">
        <f>DH23*MAX(1,N(MONTH(DI$13)=7)*SUMIF(Макро!$15:$15,DI$11,Макро!$29:$29))</f>
        <v>138.57342400001917</v>
      </c>
      <c r="DJ23" s="3">
        <f>DI23*MAX(1,N(MONTH(DJ$13)=7)*SUMIF(Макро!$15:$15,DJ$11,Макро!$29:$29))</f>
        <v>138.57342400001917</v>
      </c>
    </row>
    <row r="24" spans="1:114">
      <c r="B24" s="30" t="s">
        <v>406</v>
      </c>
      <c r="F24" s="3"/>
      <c r="G24" s="4"/>
      <c r="H24" s="4"/>
      <c r="I24" s="124"/>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row>
    <row r="25" spans="1:114">
      <c r="B25" s="214" t="str">
        <f>Ввод!D181</f>
        <v>Техническая вода</v>
      </c>
      <c r="D25" s="7" t="str">
        <f>Ввод!F181</f>
        <v>руб. / м3</v>
      </c>
      <c r="E25" s="7">
        <f>N(Ввод!H181)</f>
        <v>0</v>
      </c>
      <c r="F25" s="3"/>
      <c r="G25" s="4"/>
      <c r="H25" s="4"/>
      <c r="I25" s="124"/>
      <c r="J25" s="3">
        <f>$E25*Ввод!I181</f>
        <v>0</v>
      </c>
      <c r="K25" s="3">
        <f>$E25*Ввод!J181</f>
        <v>0</v>
      </c>
      <c r="L25" s="3">
        <f>$E25*Ввод!K181</f>
        <v>0</v>
      </c>
      <c r="M25" s="3">
        <f>$E25*Ввод!L181</f>
        <v>0</v>
      </c>
      <c r="N25" s="3">
        <f>$E25*Ввод!M181</f>
        <v>0</v>
      </c>
      <c r="O25" s="3">
        <f>$E25*Ввод!N181</f>
        <v>0</v>
      </c>
      <c r="P25" s="3">
        <f>$E25*Ввод!O181</f>
        <v>0</v>
      </c>
      <c r="Q25" s="3">
        <f>$E25*Ввод!P181</f>
        <v>0</v>
      </c>
      <c r="R25" s="3">
        <f>$E25*Ввод!Q181</f>
        <v>0</v>
      </c>
      <c r="S25" s="3">
        <f>$E25*Ввод!R181</f>
        <v>0</v>
      </c>
      <c r="T25" s="3">
        <f>$E25*Ввод!S181</f>
        <v>0</v>
      </c>
      <c r="U25" s="3">
        <f>$E25*Ввод!T181</f>
        <v>0</v>
      </c>
      <c r="V25" s="3">
        <f>$E25*Ввод!U181</f>
        <v>0</v>
      </c>
      <c r="W25" s="3">
        <f>$E25*Ввод!V181</f>
        <v>0</v>
      </c>
      <c r="X25" s="3">
        <f>$E25*Ввод!W181</f>
        <v>0</v>
      </c>
      <c r="Y25" s="3">
        <f>$E25*Ввод!X181</f>
        <v>0</v>
      </c>
      <c r="Z25" s="3">
        <f>$E25*Ввод!Y181</f>
        <v>0</v>
      </c>
      <c r="AA25" s="3">
        <f>$E25*Ввод!Z181</f>
        <v>0</v>
      </c>
      <c r="AB25" s="3">
        <f>$E25*Ввод!AA181</f>
        <v>0</v>
      </c>
      <c r="AC25" s="3">
        <f>$E25*Ввод!AB181</f>
        <v>0</v>
      </c>
      <c r="AD25" s="3">
        <f>$E25*Ввод!AC181</f>
        <v>0</v>
      </c>
      <c r="AE25" s="3">
        <f>$E25*Ввод!AD181</f>
        <v>0</v>
      </c>
      <c r="AF25" s="3">
        <f>$E25*Ввод!AE181</f>
        <v>0</v>
      </c>
      <c r="AG25" s="3">
        <f>$E25*Ввод!AF181</f>
        <v>0</v>
      </c>
      <c r="AH25" s="3">
        <f>$E25*Ввод!AG181</f>
        <v>0</v>
      </c>
      <c r="AI25" s="3">
        <f>$E25*Ввод!AH181</f>
        <v>0</v>
      </c>
      <c r="AJ25" s="3">
        <f>$E25*Ввод!AI181</f>
        <v>0</v>
      </c>
      <c r="AK25" s="3">
        <f>$E25*Ввод!AJ181</f>
        <v>0</v>
      </c>
      <c r="AL25" s="3">
        <f>$E25*Ввод!AK181</f>
        <v>0</v>
      </c>
      <c r="AM25" s="3">
        <f>$E25*Ввод!AL181</f>
        <v>0</v>
      </c>
      <c r="AN25" s="3">
        <f>$E25*Ввод!AM181</f>
        <v>0</v>
      </c>
      <c r="AO25" s="3">
        <f>$E25*Ввод!AN181</f>
        <v>0</v>
      </c>
      <c r="AP25" s="3">
        <f>$E25*Ввод!AO181</f>
        <v>0</v>
      </c>
      <c r="AQ25" s="3">
        <f>$E25*Ввод!AP181</f>
        <v>0</v>
      </c>
      <c r="AR25" s="3">
        <f>$E25*Ввод!AQ181</f>
        <v>0</v>
      </c>
      <c r="AS25" s="3">
        <f>$E25*Ввод!AR181</f>
        <v>0</v>
      </c>
      <c r="AT25" s="3">
        <f>$E25*Ввод!AS181</f>
        <v>0</v>
      </c>
      <c r="AU25" s="3">
        <f>$E25*Ввод!AT181</f>
        <v>0</v>
      </c>
      <c r="AV25" s="3">
        <f>$E25*Ввод!AU181</f>
        <v>0</v>
      </c>
      <c r="AW25" s="3">
        <f>$E25*Ввод!AV181</f>
        <v>0</v>
      </c>
      <c r="AX25" s="3">
        <f>$E25*Ввод!AW181</f>
        <v>0</v>
      </c>
      <c r="AY25" s="3">
        <f>$E25*Ввод!AX181</f>
        <v>0</v>
      </c>
      <c r="AZ25" s="3">
        <f>$E25*Ввод!AY181</f>
        <v>0</v>
      </c>
      <c r="BA25" s="3">
        <f>$E25*Ввод!AZ181</f>
        <v>0</v>
      </c>
      <c r="BB25" s="3">
        <f>$E25*Ввод!BA181</f>
        <v>0</v>
      </c>
      <c r="BC25" s="3">
        <f>$E25*Ввод!BB181</f>
        <v>0</v>
      </c>
      <c r="BD25" s="3">
        <f>$E25*Ввод!BC181</f>
        <v>0</v>
      </c>
      <c r="BE25" s="3">
        <f>$E25*Ввод!BD181</f>
        <v>0</v>
      </c>
      <c r="BF25" s="3">
        <f>$E25*Ввод!BE181</f>
        <v>0</v>
      </c>
      <c r="BG25" s="3">
        <f>$E25*Ввод!BF181</f>
        <v>0</v>
      </c>
      <c r="BH25" s="3">
        <f>$E25*Ввод!BG181</f>
        <v>0</v>
      </c>
      <c r="BI25" s="3">
        <f>$E25*Ввод!BH181</f>
        <v>0</v>
      </c>
      <c r="BJ25" s="3">
        <f>$E25*Ввод!BI181</f>
        <v>0</v>
      </c>
      <c r="BK25" s="3">
        <f>$E25*Ввод!BJ181</f>
        <v>0</v>
      </c>
      <c r="BL25" s="3">
        <f>$E25*Ввод!BK181</f>
        <v>0</v>
      </c>
      <c r="BM25" s="3">
        <f>$E25*Ввод!BL181</f>
        <v>0</v>
      </c>
      <c r="BN25" s="3">
        <f>$E25*Ввод!BM181</f>
        <v>0</v>
      </c>
      <c r="BO25" s="3">
        <f>$E25*Ввод!BN181</f>
        <v>0</v>
      </c>
      <c r="BP25" s="3">
        <f>$E25*Ввод!BO181</f>
        <v>0</v>
      </c>
      <c r="BQ25" s="3">
        <f>$E25*Ввод!BP181</f>
        <v>0</v>
      </c>
      <c r="BR25" s="3">
        <f>$E25*Ввод!BQ181</f>
        <v>0</v>
      </c>
      <c r="BS25" s="3">
        <f>$E25*Ввод!BR181</f>
        <v>0</v>
      </c>
      <c r="BT25" s="3">
        <f>$E25*Ввод!BS181</f>
        <v>0</v>
      </c>
      <c r="BU25" s="3">
        <f>$E25*Ввод!BT181</f>
        <v>0</v>
      </c>
      <c r="BV25" s="3">
        <f>$E25*Ввод!BU181</f>
        <v>0</v>
      </c>
      <c r="BW25" s="3">
        <f>$E25*Ввод!BV181</f>
        <v>0</v>
      </c>
      <c r="BX25" s="3">
        <f>$E25*Ввод!BW181</f>
        <v>0</v>
      </c>
      <c r="BY25" s="3">
        <f>$E25*Ввод!BX181</f>
        <v>0</v>
      </c>
      <c r="BZ25" s="3">
        <f>$E25*Ввод!BY181</f>
        <v>0</v>
      </c>
      <c r="CA25" s="3">
        <f>$E25*Ввод!BZ181</f>
        <v>0</v>
      </c>
      <c r="CB25" s="3">
        <f>$E25*Ввод!CA181</f>
        <v>0</v>
      </c>
      <c r="CC25" s="3">
        <f>$E25*Ввод!CB181</f>
        <v>0</v>
      </c>
      <c r="CD25" s="3">
        <f>$E25*Ввод!CC181</f>
        <v>0</v>
      </c>
      <c r="CE25" s="3">
        <f>$E25*Ввод!CD181</f>
        <v>0</v>
      </c>
      <c r="CF25" s="3">
        <f>$E25*Ввод!CE181</f>
        <v>0</v>
      </c>
      <c r="CG25" s="3">
        <f>$E25*Ввод!CF181</f>
        <v>0</v>
      </c>
      <c r="CH25" s="3">
        <f>$E25*Ввод!CG181</f>
        <v>0</v>
      </c>
      <c r="CI25" s="3">
        <f>$E25*Ввод!CH181</f>
        <v>0</v>
      </c>
      <c r="CJ25" s="3">
        <f>$E25*Ввод!CI181</f>
        <v>0</v>
      </c>
      <c r="CK25" s="3">
        <f>$E25*Ввод!CJ181</f>
        <v>0</v>
      </c>
      <c r="CL25" s="3">
        <f>$E25*Ввод!CK181</f>
        <v>0</v>
      </c>
      <c r="CM25" s="3">
        <f>$E25*Ввод!CL181</f>
        <v>0</v>
      </c>
      <c r="CN25" s="3">
        <f>$E25*Ввод!CM181</f>
        <v>0</v>
      </c>
      <c r="CO25" s="3">
        <f>$E25*Ввод!CN181</f>
        <v>0</v>
      </c>
      <c r="CP25" s="3">
        <f>$E25*Ввод!CO181</f>
        <v>0</v>
      </c>
      <c r="CQ25" s="3">
        <f>$E25*Ввод!CP181</f>
        <v>0</v>
      </c>
      <c r="CR25" s="3">
        <f>$E25*Ввод!CQ181</f>
        <v>0</v>
      </c>
      <c r="CS25" s="3">
        <f>$E25*Ввод!CR181</f>
        <v>0</v>
      </c>
      <c r="CT25" s="3">
        <f>$E25*Ввод!CS181</f>
        <v>0</v>
      </c>
      <c r="CU25" s="3">
        <f>$E25*Ввод!CT181</f>
        <v>0</v>
      </c>
      <c r="CV25" s="3">
        <f>$E25*Ввод!CU181</f>
        <v>0</v>
      </c>
      <c r="CW25" s="3">
        <f>$E25*Ввод!CV181</f>
        <v>0</v>
      </c>
      <c r="CX25" s="3">
        <f>$E25*Ввод!CW181</f>
        <v>0</v>
      </c>
      <c r="CY25" s="3">
        <f>$E25*Ввод!CX181</f>
        <v>0</v>
      </c>
      <c r="CZ25" s="3">
        <f>$E25*Ввод!CY181</f>
        <v>0</v>
      </c>
      <c r="DA25" s="3">
        <f>$E25*Ввод!CZ181</f>
        <v>0</v>
      </c>
      <c r="DB25" s="3">
        <f>$E25*Ввод!DA181</f>
        <v>0</v>
      </c>
      <c r="DC25" s="3">
        <f>$E25*Ввод!DB181</f>
        <v>0</v>
      </c>
      <c r="DD25" s="3">
        <f>$E25*Ввод!DC181</f>
        <v>0</v>
      </c>
      <c r="DE25" s="3">
        <f>$E25*Ввод!DD181</f>
        <v>0</v>
      </c>
      <c r="DF25" s="3">
        <f>$E25*Ввод!DE181</f>
        <v>0</v>
      </c>
      <c r="DG25" s="3">
        <f>$E25*Ввод!DF181</f>
        <v>0</v>
      </c>
      <c r="DH25" s="3">
        <f>$E25*Ввод!DG181</f>
        <v>0</v>
      </c>
      <c r="DI25" s="3">
        <f>$E25*Ввод!DH181</f>
        <v>0</v>
      </c>
      <c r="DJ25" s="3">
        <f>$E25*Ввод!DI181</f>
        <v>0</v>
      </c>
    </row>
    <row r="26" spans="1:114">
      <c r="B26" s="214" t="str">
        <f>Ввод!D182</f>
        <v>Питьевая вода - население</v>
      </c>
      <c r="D26" s="7" t="str">
        <f>Ввод!F182</f>
        <v>руб. / м3</v>
      </c>
      <c r="E26" s="7">
        <f>N(Ввод!H182)</f>
        <v>0</v>
      </c>
      <c r="F26" s="3"/>
      <c r="G26" s="4"/>
      <c r="H26" s="4"/>
      <c r="I26" s="124"/>
      <c r="J26" s="3">
        <f>$E26*Ввод!I182</f>
        <v>0</v>
      </c>
      <c r="K26" s="3">
        <f>$E26*Ввод!J182</f>
        <v>0</v>
      </c>
      <c r="L26" s="3">
        <f>$E26*Ввод!K182</f>
        <v>0</v>
      </c>
      <c r="M26" s="3">
        <f>$E26*Ввод!L182</f>
        <v>0</v>
      </c>
      <c r="N26" s="3">
        <f>$E26*Ввод!M182</f>
        <v>0</v>
      </c>
      <c r="O26" s="3">
        <f>$E26*Ввод!N182</f>
        <v>0</v>
      </c>
      <c r="P26" s="3">
        <f>$E26*Ввод!O182</f>
        <v>0</v>
      </c>
      <c r="Q26" s="3">
        <f>$E26*Ввод!P182</f>
        <v>0</v>
      </c>
      <c r="R26" s="3">
        <f>$E26*Ввод!Q182</f>
        <v>0</v>
      </c>
      <c r="S26" s="3">
        <f>$E26*Ввод!R182</f>
        <v>0</v>
      </c>
      <c r="T26" s="3">
        <f>$E26*Ввод!S182</f>
        <v>0</v>
      </c>
      <c r="U26" s="3">
        <f>$E26*Ввод!T182</f>
        <v>0</v>
      </c>
      <c r="V26" s="3">
        <f>$E26*Ввод!U182</f>
        <v>0</v>
      </c>
      <c r="W26" s="3">
        <f>$E26*Ввод!V182</f>
        <v>0</v>
      </c>
      <c r="X26" s="3">
        <f>$E26*Ввод!W182</f>
        <v>0</v>
      </c>
      <c r="Y26" s="3">
        <f>$E26*Ввод!X182</f>
        <v>0</v>
      </c>
      <c r="Z26" s="3">
        <f>$E26*Ввод!Y182</f>
        <v>0</v>
      </c>
      <c r="AA26" s="3">
        <f>$E26*Ввод!Z182</f>
        <v>0</v>
      </c>
      <c r="AB26" s="3">
        <f>$E26*Ввод!AA182</f>
        <v>0</v>
      </c>
      <c r="AC26" s="3">
        <f>$E26*Ввод!AB182</f>
        <v>0</v>
      </c>
      <c r="AD26" s="3">
        <f>$E26*Ввод!AC182</f>
        <v>0</v>
      </c>
      <c r="AE26" s="3">
        <f>$E26*Ввод!AD182</f>
        <v>0</v>
      </c>
      <c r="AF26" s="3">
        <f>$E26*Ввод!AE182</f>
        <v>0</v>
      </c>
      <c r="AG26" s="3">
        <f>$E26*Ввод!AF182</f>
        <v>0</v>
      </c>
      <c r="AH26" s="3">
        <f>$E26*Ввод!AG182</f>
        <v>0</v>
      </c>
      <c r="AI26" s="3">
        <f>$E26*Ввод!AH182</f>
        <v>0</v>
      </c>
      <c r="AJ26" s="3">
        <f>$E26*Ввод!AI182</f>
        <v>0</v>
      </c>
      <c r="AK26" s="3">
        <f>$E26*Ввод!AJ182</f>
        <v>0</v>
      </c>
      <c r="AL26" s="3">
        <f>$E26*Ввод!AK182</f>
        <v>0</v>
      </c>
      <c r="AM26" s="3">
        <f>$E26*Ввод!AL182</f>
        <v>0</v>
      </c>
      <c r="AN26" s="3">
        <f>$E26*Ввод!AM182</f>
        <v>0</v>
      </c>
      <c r="AO26" s="3">
        <f>$E26*Ввод!AN182</f>
        <v>0</v>
      </c>
      <c r="AP26" s="3">
        <f>$E26*Ввод!AO182</f>
        <v>0</v>
      </c>
      <c r="AQ26" s="3">
        <f>$E26*Ввод!AP182</f>
        <v>0</v>
      </c>
      <c r="AR26" s="3">
        <f>$E26*Ввод!AQ182</f>
        <v>0</v>
      </c>
      <c r="AS26" s="3">
        <f>$E26*Ввод!AR182</f>
        <v>0</v>
      </c>
      <c r="AT26" s="3">
        <f>$E26*Ввод!AS182</f>
        <v>0</v>
      </c>
      <c r="AU26" s="3">
        <f>$E26*Ввод!AT182</f>
        <v>0</v>
      </c>
      <c r="AV26" s="3">
        <f>$E26*Ввод!AU182</f>
        <v>0</v>
      </c>
      <c r="AW26" s="3">
        <f>$E26*Ввод!AV182</f>
        <v>0</v>
      </c>
      <c r="AX26" s="3">
        <f>$E26*Ввод!AW182</f>
        <v>0</v>
      </c>
      <c r="AY26" s="3">
        <f>$E26*Ввод!AX182</f>
        <v>0</v>
      </c>
      <c r="AZ26" s="3">
        <f>$E26*Ввод!AY182</f>
        <v>0</v>
      </c>
      <c r="BA26" s="3">
        <f>$E26*Ввод!AZ182</f>
        <v>0</v>
      </c>
      <c r="BB26" s="3">
        <f>$E26*Ввод!BA182</f>
        <v>0</v>
      </c>
      <c r="BC26" s="3">
        <f>$E26*Ввод!BB182</f>
        <v>0</v>
      </c>
      <c r="BD26" s="3">
        <f>$E26*Ввод!BC182</f>
        <v>0</v>
      </c>
      <c r="BE26" s="3">
        <f>$E26*Ввод!BD182</f>
        <v>0</v>
      </c>
      <c r="BF26" s="3">
        <f>$E26*Ввод!BE182</f>
        <v>0</v>
      </c>
      <c r="BG26" s="3">
        <f>$E26*Ввод!BF182</f>
        <v>0</v>
      </c>
      <c r="BH26" s="3">
        <f>$E26*Ввод!BG182</f>
        <v>0</v>
      </c>
      <c r="BI26" s="3">
        <f>$E26*Ввод!BH182</f>
        <v>0</v>
      </c>
      <c r="BJ26" s="3">
        <f>$E26*Ввод!BI182</f>
        <v>0</v>
      </c>
      <c r="BK26" s="3">
        <f>$E26*Ввод!BJ182</f>
        <v>0</v>
      </c>
      <c r="BL26" s="3">
        <f>$E26*Ввод!BK182</f>
        <v>0</v>
      </c>
      <c r="BM26" s="3">
        <f>$E26*Ввод!BL182</f>
        <v>0</v>
      </c>
      <c r="BN26" s="3">
        <f>$E26*Ввод!BM182</f>
        <v>0</v>
      </c>
      <c r="BO26" s="3">
        <f>$E26*Ввод!BN182</f>
        <v>0</v>
      </c>
      <c r="BP26" s="3">
        <f>$E26*Ввод!BO182</f>
        <v>0</v>
      </c>
      <c r="BQ26" s="3">
        <f>$E26*Ввод!BP182</f>
        <v>0</v>
      </c>
      <c r="BR26" s="3">
        <f>$E26*Ввод!BQ182</f>
        <v>0</v>
      </c>
      <c r="BS26" s="3">
        <f>$E26*Ввод!BR182</f>
        <v>0</v>
      </c>
      <c r="BT26" s="3">
        <f>$E26*Ввод!BS182</f>
        <v>0</v>
      </c>
      <c r="BU26" s="3">
        <f>$E26*Ввод!BT182</f>
        <v>0</v>
      </c>
      <c r="BV26" s="3">
        <f>$E26*Ввод!BU182</f>
        <v>0</v>
      </c>
      <c r="BW26" s="3">
        <f>$E26*Ввод!BV182</f>
        <v>0</v>
      </c>
      <c r="BX26" s="3">
        <f>$E26*Ввод!BW182</f>
        <v>0</v>
      </c>
      <c r="BY26" s="3">
        <f>$E26*Ввод!BX182</f>
        <v>0</v>
      </c>
      <c r="BZ26" s="3">
        <f>$E26*Ввод!BY182</f>
        <v>0</v>
      </c>
      <c r="CA26" s="3">
        <f>$E26*Ввод!BZ182</f>
        <v>0</v>
      </c>
      <c r="CB26" s="3">
        <f>$E26*Ввод!CA182</f>
        <v>0</v>
      </c>
      <c r="CC26" s="3">
        <f>$E26*Ввод!CB182</f>
        <v>0</v>
      </c>
      <c r="CD26" s="3">
        <f>$E26*Ввод!CC182</f>
        <v>0</v>
      </c>
      <c r="CE26" s="3">
        <f>$E26*Ввод!CD182</f>
        <v>0</v>
      </c>
      <c r="CF26" s="3">
        <f>$E26*Ввод!CE182</f>
        <v>0</v>
      </c>
      <c r="CG26" s="3">
        <f>$E26*Ввод!CF182</f>
        <v>0</v>
      </c>
      <c r="CH26" s="3">
        <f>$E26*Ввод!CG182</f>
        <v>0</v>
      </c>
      <c r="CI26" s="3">
        <f>$E26*Ввод!CH182</f>
        <v>0</v>
      </c>
      <c r="CJ26" s="3">
        <f>$E26*Ввод!CI182</f>
        <v>0</v>
      </c>
      <c r="CK26" s="3">
        <f>$E26*Ввод!CJ182</f>
        <v>0</v>
      </c>
      <c r="CL26" s="3">
        <f>$E26*Ввод!CK182</f>
        <v>0</v>
      </c>
      <c r="CM26" s="3">
        <f>$E26*Ввод!CL182</f>
        <v>0</v>
      </c>
      <c r="CN26" s="3">
        <f>$E26*Ввод!CM182</f>
        <v>0</v>
      </c>
      <c r="CO26" s="3">
        <f>$E26*Ввод!CN182</f>
        <v>0</v>
      </c>
      <c r="CP26" s="3">
        <f>$E26*Ввод!CO182</f>
        <v>0</v>
      </c>
      <c r="CQ26" s="3">
        <f>$E26*Ввод!CP182</f>
        <v>0</v>
      </c>
      <c r="CR26" s="3">
        <f>$E26*Ввод!CQ182</f>
        <v>0</v>
      </c>
      <c r="CS26" s="3">
        <f>$E26*Ввод!CR182</f>
        <v>0</v>
      </c>
      <c r="CT26" s="3">
        <f>$E26*Ввод!CS182</f>
        <v>0</v>
      </c>
      <c r="CU26" s="3">
        <f>$E26*Ввод!CT182</f>
        <v>0</v>
      </c>
      <c r="CV26" s="3">
        <f>$E26*Ввод!CU182</f>
        <v>0</v>
      </c>
      <c r="CW26" s="3">
        <f>$E26*Ввод!CV182</f>
        <v>0</v>
      </c>
      <c r="CX26" s="3">
        <f>$E26*Ввод!CW182</f>
        <v>0</v>
      </c>
      <c r="CY26" s="3">
        <f>$E26*Ввод!CX182</f>
        <v>0</v>
      </c>
      <c r="CZ26" s="3">
        <f>$E26*Ввод!CY182</f>
        <v>0</v>
      </c>
      <c r="DA26" s="3">
        <f>$E26*Ввод!CZ182</f>
        <v>0</v>
      </c>
      <c r="DB26" s="3">
        <f>$E26*Ввод!DA182</f>
        <v>0</v>
      </c>
      <c r="DC26" s="3">
        <f>$E26*Ввод!DB182</f>
        <v>0</v>
      </c>
      <c r="DD26" s="3">
        <f>$E26*Ввод!DC182</f>
        <v>0</v>
      </c>
      <c r="DE26" s="3">
        <f>$E26*Ввод!DD182</f>
        <v>0</v>
      </c>
      <c r="DF26" s="3">
        <f>$E26*Ввод!DE182</f>
        <v>0</v>
      </c>
      <c r="DG26" s="3">
        <f>$E26*Ввод!DF182</f>
        <v>0</v>
      </c>
      <c r="DH26" s="3">
        <f>$E26*Ввод!DG182</f>
        <v>0</v>
      </c>
      <c r="DI26" s="3">
        <f>$E26*Ввод!DH182</f>
        <v>0</v>
      </c>
      <c r="DJ26" s="3">
        <f>$E26*Ввод!DI182</f>
        <v>0</v>
      </c>
    </row>
    <row r="27" spans="1:114">
      <c r="B27" s="214" t="str">
        <f>Ввод!D183</f>
        <v>Питьевая вода - прочие абоненты</v>
      </c>
      <c r="D27" s="7" t="str">
        <f>Ввод!F183</f>
        <v>руб. / м3</v>
      </c>
      <c r="E27" s="7">
        <f>N(Ввод!H183)</f>
        <v>0</v>
      </c>
      <c r="F27" s="3"/>
      <c r="G27" s="4"/>
      <c r="H27" s="4"/>
      <c r="I27" s="124"/>
      <c r="J27" s="3">
        <f>$E27*Ввод!I183</f>
        <v>0</v>
      </c>
      <c r="K27" s="3">
        <f>$E27*Ввод!J183</f>
        <v>0</v>
      </c>
      <c r="L27" s="3">
        <f>$E27*Ввод!K183</f>
        <v>0</v>
      </c>
      <c r="M27" s="3">
        <f>$E27*Ввод!L183</f>
        <v>0</v>
      </c>
      <c r="N27" s="3">
        <f>$E27*Ввод!M183</f>
        <v>0</v>
      </c>
      <c r="O27" s="3">
        <f>$E27*Ввод!N183</f>
        <v>0</v>
      </c>
      <c r="P27" s="3">
        <f>$E27*Ввод!O183</f>
        <v>0</v>
      </c>
      <c r="Q27" s="3">
        <f>$E27*Ввод!P183</f>
        <v>0</v>
      </c>
      <c r="R27" s="3">
        <f>$E27*Ввод!Q183</f>
        <v>0</v>
      </c>
      <c r="S27" s="3">
        <f>$E27*Ввод!R183</f>
        <v>0</v>
      </c>
      <c r="T27" s="3">
        <f>$E27*Ввод!S183</f>
        <v>0</v>
      </c>
      <c r="U27" s="3">
        <f>$E27*Ввод!T183</f>
        <v>0</v>
      </c>
      <c r="V27" s="3">
        <f>$E27*Ввод!U183</f>
        <v>0</v>
      </c>
      <c r="W27" s="3">
        <f>$E27*Ввод!V183</f>
        <v>0</v>
      </c>
      <c r="X27" s="3">
        <f>$E27*Ввод!W183</f>
        <v>0</v>
      </c>
      <c r="Y27" s="3">
        <f>$E27*Ввод!X183</f>
        <v>0</v>
      </c>
      <c r="Z27" s="3">
        <f>$E27*Ввод!Y183</f>
        <v>0</v>
      </c>
      <c r="AA27" s="3">
        <f>$E27*Ввод!Z183</f>
        <v>0</v>
      </c>
      <c r="AB27" s="3">
        <f>$E27*Ввод!AA183</f>
        <v>0</v>
      </c>
      <c r="AC27" s="3">
        <f>$E27*Ввод!AB183</f>
        <v>0</v>
      </c>
      <c r="AD27" s="3">
        <f>$E27*Ввод!AC183</f>
        <v>0</v>
      </c>
      <c r="AE27" s="3">
        <f>$E27*Ввод!AD183</f>
        <v>0</v>
      </c>
      <c r="AF27" s="3">
        <f>$E27*Ввод!AE183</f>
        <v>0</v>
      </c>
      <c r="AG27" s="3">
        <f>$E27*Ввод!AF183</f>
        <v>0</v>
      </c>
      <c r="AH27" s="3">
        <f>$E27*Ввод!AG183</f>
        <v>0</v>
      </c>
      <c r="AI27" s="3">
        <f>$E27*Ввод!AH183</f>
        <v>0</v>
      </c>
      <c r="AJ27" s="3">
        <f>$E27*Ввод!AI183</f>
        <v>0</v>
      </c>
      <c r="AK27" s="3">
        <f>$E27*Ввод!AJ183</f>
        <v>0</v>
      </c>
      <c r="AL27" s="3">
        <f>$E27*Ввод!AK183</f>
        <v>0</v>
      </c>
      <c r="AM27" s="3">
        <f>$E27*Ввод!AL183</f>
        <v>0</v>
      </c>
      <c r="AN27" s="3">
        <f>$E27*Ввод!AM183</f>
        <v>0</v>
      </c>
      <c r="AO27" s="3">
        <f>$E27*Ввод!AN183</f>
        <v>0</v>
      </c>
      <c r="AP27" s="3">
        <f>$E27*Ввод!AO183</f>
        <v>0</v>
      </c>
      <c r="AQ27" s="3">
        <f>$E27*Ввод!AP183</f>
        <v>0</v>
      </c>
      <c r="AR27" s="3">
        <f>$E27*Ввод!AQ183</f>
        <v>0</v>
      </c>
      <c r="AS27" s="3">
        <f>$E27*Ввод!AR183</f>
        <v>0</v>
      </c>
      <c r="AT27" s="3">
        <f>$E27*Ввод!AS183</f>
        <v>0</v>
      </c>
      <c r="AU27" s="3">
        <f>$E27*Ввод!AT183</f>
        <v>0</v>
      </c>
      <c r="AV27" s="3">
        <f>$E27*Ввод!AU183</f>
        <v>0</v>
      </c>
      <c r="AW27" s="3">
        <f>$E27*Ввод!AV183</f>
        <v>0</v>
      </c>
      <c r="AX27" s="3">
        <f>$E27*Ввод!AW183</f>
        <v>0</v>
      </c>
      <c r="AY27" s="3">
        <f>$E27*Ввод!AX183</f>
        <v>0</v>
      </c>
      <c r="AZ27" s="3">
        <f>$E27*Ввод!AY183</f>
        <v>0</v>
      </c>
      <c r="BA27" s="3">
        <f>$E27*Ввод!AZ183</f>
        <v>0</v>
      </c>
      <c r="BB27" s="3">
        <f>$E27*Ввод!BA183</f>
        <v>0</v>
      </c>
      <c r="BC27" s="3">
        <f>$E27*Ввод!BB183</f>
        <v>0</v>
      </c>
      <c r="BD27" s="3">
        <f>$E27*Ввод!BC183</f>
        <v>0</v>
      </c>
      <c r="BE27" s="3">
        <f>$E27*Ввод!BD183</f>
        <v>0</v>
      </c>
      <c r="BF27" s="3">
        <f>$E27*Ввод!BE183</f>
        <v>0</v>
      </c>
      <c r="BG27" s="3">
        <f>$E27*Ввод!BF183</f>
        <v>0</v>
      </c>
      <c r="BH27" s="3">
        <f>$E27*Ввод!BG183</f>
        <v>0</v>
      </c>
      <c r="BI27" s="3">
        <f>$E27*Ввод!BH183</f>
        <v>0</v>
      </c>
      <c r="BJ27" s="3">
        <f>$E27*Ввод!BI183</f>
        <v>0</v>
      </c>
      <c r="BK27" s="3">
        <f>$E27*Ввод!BJ183</f>
        <v>0</v>
      </c>
      <c r="BL27" s="3">
        <f>$E27*Ввод!BK183</f>
        <v>0</v>
      </c>
      <c r="BM27" s="3">
        <f>$E27*Ввод!BL183</f>
        <v>0</v>
      </c>
      <c r="BN27" s="3">
        <f>$E27*Ввод!BM183</f>
        <v>0</v>
      </c>
      <c r="BO27" s="3">
        <f>$E27*Ввод!BN183</f>
        <v>0</v>
      </c>
      <c r="BP27" s="3">
        <f>$E27*Ввод!BO183</f>
        <v>0</v>
      </c>
      <c r="BQ27" s="3">
        <f>$E27*Ввод!BP183</f>
        <v>0</v>
      </c>
      <c r="BR27" s="3">
        <f>$E27*Ввод!BQ183</f>
        <v>0</v>
      </c>
      <c r="BS27" s="3">
        <f>$E27*Ввод!BR183</f>
        <v>0</v>
      </c>
      <c r="BT27" s="3">
        <f>$E27*Ввод!BS183</f>
        <v>0</v>
      </c>
      <c r="BU27" s="3">
        <f>$E27*Ввод!BT183</f>
        <v>0</v>
      </c>
      <c r="BV27" s="3">
        <f>$E27*Ввод!BU183</f>
        <v>0</v>
      </c>
      <c r="BW27" s="3">
        <f>$E27*Ввод!BV183</f>
        <v>0</v>
      </c>
      <c r="BX27" s="3">
        <f>$E27*Ввод!BW183</f>
        <v>0</v>
      </c>
      <c r="BY27" s="3">
        <f>$E27*Ввод!BX183</f>
        <v>0</v>
      </c>
      <c r="BZ27" s="3">
        <f>$E27*Ввод!BY183</f>
        <v>0</v>
      </c>
      <c r="CA27" s="3">
        <f>$E27*Ввод!BZ183</f>
        <v>0</v>
      </c>
      <c r="CB27" s="3">
        <f>$E27*Ввод!CA183</f>
        <v>0</v>
      </c>
      <c r="CC27" s="3">
        <f>$E27*Ввод!CB183</f>
        <v>0</v>
      </c>
      <c r="CD27" s="3">
        <f>$E27*Ввод!CC183</f>
        <v>0</v>
      </c>
      <c r="CE27" s="3">
        <f>$E27*Ввод!CD183</f>
        <v>0</v>
      </c>
      <c r="CF27" s="3">
        <f>$E27*Ввод!CE183</f>
        <v>0</v>
      </c>
      <c r="CG27" s="3">
        <f>$E27*Ввод!CF183</f>
        <v>0</v>
      </c>
      <c r="CH27" s="3">
        <f>$E27*Ввод!CG183</f>
        <v>0</v>
      </c>
      <c r="CI27" s="3">
        <f>$E27*Ввод!CH183</f>
        <v>0</v>
      </c>
      <c r="CJ27" s="3">
        <f>$E27*Ввод!CI183</f>
        <v>0</v>
      </c>
      <c r="CK27" s="3">
        <f>$E27*Ввод!CJ183</f>
        <v>0</v>
      </c>
      <c r="CL27" s="3">
        <f>$E27*Ввод!CK183</f>
        <v>0</v>
      </c>
      <c r="CM27" s="3">
        <f>$E27*Ввод!CL183</f>
        <v>0</v>
      </c>
      <c r="CN27" s="3">
        <f>$E27*Ввод!CM183</f>
        <v>0</v>
      </c>
      <c r="CO27" s="3">
        <f>$E27*Ввод!CN183</f>
        <v>0</v>
      </c>
      <c r="CP27" s="3">
        <f>$E27*Ввод!CO183</f>
        <v>0</v>
      </c>
      <c r="CQ27" s="3">
        <f>$E27*Ввод!CP183</f>
        <v>0</v>
      </c>
      <c r="CR27" s="3">
        <f>$E27*Ввод!CQ183</f>
        <v>0</v>
      </c>
      <c r="CS27" s="3">
        <f>$E27*Ввод!CR183</f>
        <v>0</v>
      </c>
      <c r="CT27" s="3">
        <f>$E27*Ввод!CS183</f>
        <v>0</v>
      </c>
      <c r="CU27" s="3">
        <f>$E27*Ввод!CT183</f>
        <v>0</v>
      </c>
      <c r="CV27" s="3">
        <f>$E27*Ввод!CU183</f>
        <v>0</v>
      </c>
      <c r="CW27" s="3">
        <f>$E27*Ввод!CV183</f>
        <v>0</v>
      </c>
      <c r="CX27" s="3">
        <f>$E27*Ввод!CW183</f>
        <v>0</v>
      </c>
      <c r="CY27" s="3">
        <f>$E27*Ввод!CX183</f>
        <v>0</v>
      </c>
      <c r="CZ27" s="3">
        <f>$E27*Ввод!CY183</f>
        <v>0</v>
      </c>
      <c r="DA27" s="3">
        <f>$E27*Ввод!CZ183</f>
        <v>0</v>
      </c>
      <c r="DB27" s="3">
        <f>$E27*Ввод!DA183</f>
        <v>0</v>
      </c>
      <c r="DC27" s="3">
        <f>$E27*Ввод!DB183</f>
        <v>0</v>
      </c>
      <c r="DD27" s="3">
        <f>$E27*Ввод!DC183</f>
        <v>0</v>
      </c>
      <c r="DE27" s="3">
        <f>$E27*Ввод!DD183</f>
        <v>0</v>
      </c>
      <c r="DF27" s="3">
        <f>$E27*Ввод!DE183</f>
        <v>0</v>
      </c>
      <c r="DG27" s="3">
        <f>$E27*Ввод!DF183</f>
        <v>0</v>
      </c>
      <c r="DH27" s="3">
        <f>$E27*Ввод!DG183</f>
        <v>0</v>
      </c>
      <c r="DI27" s="3">
        <f>$E27*Ввод!DH183</f>
        <v>0</v>
      </c>
      <c r="DJ27" s="3">
        <f>$E27*Ввод!DI183</f>
        <v>0</v>
      </c>
    </row>
    <row r="28" spans="1:114" s="100" customFormat="1">
      <c r="A28" s="18"/>
      <c r="B28" s="216" t="s">
        <v>146</v>
      </c>
      <c r="D28" s="106"/>
      <c r="E28" s="106"/>
      <c r="I28" s="217"/>
      <c r="J28" s="218"/>
      <c r="K28" s="218"/>
      <c r="L28" s="218"/>
      <c r="M28" s="218"/>
      <c r="N28" s="218"/>
      <c r="O28" s="218"/>
      <c r="P28" s="218"/>
      <c r="Q28" s="218"/>
    </row>
    <row r="29" spans="1:114">
      <c r="B29" s="30" t="s">
        <v>405</v>
      </c>
      <c r="F29" s="3"/>
      <c r="G29" s="4"/>
      <c r="H29" s="4"/>
      <c r="I29" s="124"/>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row>
    <row r="30" spans="1:114">
      <c r="B30" s="214" t="s">
        <v>14</v>
      </c>
      <c r="D30" s="7" t="str">
        <f>Ввод!F329</f>
        <v>тыс. м3</v>
      </c>
      <c r="E30" s="7">
        <f>1-E34</f>
        <v>1</v>
      </c>
      <c r="F30" s="229">
        <f>$E30*SUM(Ввод!G330:G331)</f>
        <v>0</v>
      </c>
      <c r="G30" s="229"/>
      <c r="H30" s="229"/>
      <c r="I30" s="231"/>
      <c r="J30" s="229">
        <f>$F30*SUMIF(Ввод!$151:$151,J$15,Ввод!$152:$152)</f>
        <v>0</v>
      </c>
      <c r="K30" s="229">
        <f>$F30*SUMIF(Ввод!$151:$151,K$15,Ввод!$152:$152)</f>
        <v>0</v>
      </c>
      <c r="L30" s="229">
        <f>$F30*SUMIF(Ввод!$151:$151,L$15,Ввод!$152:$152)</f>
        <v>0</v>
      </c>
      <c r="M30" s="229">
        <f>$F30*SUMIF(Ввод!$151:$151,M$15,Ввод!$152:$152)</f>
        <v>0</v>
      </c>
      <c r="N30" s="229">
        <f>$F30*SUMIF(Ввод!$151:$151,N$15,Ввод!$152:$152)</f>
        <v>0</v>
      </c>
      <c r="O30" s="229">
        <f>$F30*SUMIF(Ввод!$151:$151,O$15,Ввод!$152:$152)</f>
        <v>0</v>
      </c>
      <c r="P30" s="229">
        <f>$F30*SUMIF(Ввод!$151:$151,P$15,Ввод!$152:$152)</f>
        <v>0</v>
      </c>
      <c r="Q30" s="229">
        <f>$F30*SUMIF(Ввод!$151:$151,Q$15,Ввод!$152:$152)</f>
        <v>0</v>
      </c>
      <c r="R30" s="229">
        <f>$F30*SUMIF(Ввод!$151:$151,R$15,Ввод!$152:$152)</f>
        <v>0</v>
      </c>
      <c r="S30" s="229">
        <f>$F30*SUMIF(Ввод!$151:$151,S$15,Ввод!$152:$152)</f>
        <v>0</v>
      </c>
      <c r="T30" s="229">
        <f>$F30*SUMIF(Ввод!$151:$151,T$15,Ввод!$152:$152)</f>
        <v>0</v>
      </c>
      <c r="U30" s="229">
        <f>$F30*SUMIF(Ввод!$151:$151,U$15,Ввод!$152:$152)</f>
        <v>0</v>
      </c>
      <c r="V30" s="229">
        <f>$F30*SUMIF(Ввод!$151:$151,V$15,Ввод!$152:$152)</f>
        <v>0</v>
      </c>
      <c r="W30" s="229">
        <f>$F30*SUMIF(Ввод!$151:$151,W$15,Ввод!$152:$152)</f>
        <v>0</v>
      </c>
      <c r="X30" s="229">
        <f>$F30*SUMIF(Ввод!$151:$151,X$15,Ввод!$152:$152)</f>
        <v>0</v>
      </c>
      <c r="Y30" s="229">
        <f>$F30*SUMIF(Ввод!$151:$151,Y$15,Ввод!$152:$152)</f>
        <v>0</v>
      </c>
      <c r="Z30" s="229">
        <f>$F30*SUMIF(Ввод!$151:$151,Z$15,Ввод!$152:$152)</f>
        <v>0</v>
      </c>
      <c r="AA30" s="229">
        <f>$F30*SUMIF(Ввод!$151:$151,AA$15,Ввод!$152:$152)</f>
        <v>0</v>
      </c>
      <c r="AB30" s="229">
        <f>$F30*SUMIF(Ввод!$151:$151,AB$15,Ввод!$152:$152)</f>
        <v>0</v>
      </c>
      <c r="AC30" s="229">
        <f>$F30*SUMIF(Ввод!$151:$151,AC$15,Ввод!$152:$152)</f>
        <v>0</v>
      </c>
      <c r="AD30" s="229">
        <f>$F30*SUMIF(Ввод!$151:$151,AD$15,Ввод!$152:$152)</f>
        <v>0</v>
      </c>
      <c r="AE30" s="229">
        <f>$F30*SUMIF(Ввод!$151:$151,AE$15,Ввод!$152:$152)</f>
        <v>0</v>
      </c>
      <c r="AF30" s="229">
        <f>$F30*SUMIF(Ввод!$151:$151,AF$15,Ввод!$152:$152)</f>
        <v>0</v>
      </c>
      <c r="AG30" s="229">
        <f>$F30*SUMIF(Ввод!$151:$151,AG$15,Ввод!$152:$152)</f>
        <v>0</v>
      </c>
      <c r="AH30" s="229">
        <f>$F30*SUMIF(Ввод!$151:$151,AH$15,Ввод!$152:$152)</f>
        <v>0</v>
      </c>
      <c r="AI30" s="229">
        <f>$F30*SUMIF(Ввод!$151:$151,AI$15,Ввод!$152:$152)</f>
        <v>0</v>
      </c>
      <c r="AJ30" s="229">
        <f>$F30*SUMIF(Ввод!$151:$151,AJ$15,Ввод!$152:$152)</f>
        <v>0</v>
      </c>
      <c r="AK30" s="229">
        <f>$F30*SUMIF(Ввод!$151:$151,AK$15,Ввод!$152:$152)</f>
        <v>0</v>
      </c>
      <c r="AL30" s="229">
        <f>$F30*SUMIF(Ввод!$151:$151,AL$15,Ввод!$152:$152)</f>
        <v>0</v>
      </c>
      <c r="AM30" s="229">
        <f>$F30*SUMIF(Ввод!$151:$151,AM$15,Ввод!$152:$152)</f>
        <v>0</v>
      </c>
      <c r="AN30" s="229">
        <f>$F30*SUMIF(Ввод!$151:$151,AN$15,Ввод!$152:$152)</f>
        <v>0</v>
      </c>
      <c r="AO30" s="229">
        <f>$F30*SUMIF(Ввод!$151:$151,AO$15,Ввод!$152:$152)</f>
        <v>0</v>
      </c>
      <c r="AP30" s="229">
        <f>$F30*SUMIF(Ввод!$151:$151,AP$15,Ввод!$152:$152)</f>
        <v>0</v>
      </c>
      <c r="AQ30" s="229">
        <f>$F30*SUMIF(Ввод!$151:$151,AQ$15,Ввод!$152:$152)</f>
        <v>0</v>
      </c>
      <c r="AR30" s="229">
        <f>$F30*SUMIF(Ввод!$151:$151,AR$15,Ввод!$152:$152)</f>
        <v>0</v>
      </c>
      <c r="AS30" s="229">
        <f>$F30*SUMIF(Ввод!$151:$151,AS$15,Ввод!$152:$152)</f>
        <v>0</v>
      </c>
      <c r="AT30" s="229">
        <f>$F30*SUMIF(Ввод!$151:$151,AT$15,Ввод!$152:$152)</f>
        <v>0</v>
      </c>
      <c r="AU30" s="229">
        <f>$F30*SUMIF(Ввод!$151:$151,AU$15,Ввод!$152:$152)</f>
        <v>0</v>
      </c>
      <c r="AV30" s="229">
        <f>$F30*SUMIF(Ввод!$151:$151,AV$15,Ввод!$152:$152)</f>
        <v>0</v>
      </c>
      <c r="AW30" s="229">
        <f>$F30*SUMIF(Ввод!$151:$151,AW$15,Ввод!$152:$152)</f>
        <v>0</v>
      </c>
      <c r="AX30" s="229">
        <f>$F30*SUMIF(Ввод!$151:$151,AX$15,Ввод!$152:$152)</f>
        <v>0</v>
      </c>
      <c r="AY30" s="229">
        <f>$F30*SUMIF(Ввод!$151:$151,AY$15,Ввод!$152:$152)</f>
        <v>0</v>
      </c>
      <c r="AZ30" s="229">
        <f>$F30*SUMIF(Ввод!$151:$151,AZ$15,Ввод!$152:$152)</f>
        <v>0</v>
      </c>
      <c r="BA30" s="229">
        <f>$F30*SUMIF(Ввод!$151:$151,BA$15,Ввод!$152:$152)</f>
        <v>0</v>
      </c>
      <c r="BB30" s="229">
        <f>$F30*SUMIF(Ввод!$151:$151,BB$15,Ввод!$152:$152)</f>
        <v>0</v>
      </c>
      <c r="BC30" s="229">
        <f>$F30*SUMIF(Ввод!$151:$151,BC$15,Ввод!$152:$152)</f>
        <v>0</v>
      </c>
      <c r="BD30" s="229">
        <f>$F30*SUMIF(Ввод!$151:$151,BD$15,Ввод!$152:$152)</f>
        <v>0</v>
      </c>
      <c r="BE30" s="229">
        <f>$F30*SUMIF(Ввод!$151:$151,BE$15,Ввод!$152:$152)</f>
        <v>0</v>
      </c>
      <c r="BF30" s="229">
        <f>$F30*SUMIF(Ввод!$151:$151,BF$15,Ввод!$152:$152)</f>
        <v>0</v>
      </c>
      <c r="BG30" s="229">
        <f>$F30*SUMIF(Ввод!$151:$151,BG$15,Ввод!$152:$152)</f>
        <v>0</v>
      </c>
      <c r="BH30" s="229">
        <f>$F30*SUMIF(Ввод!$151:$151,BH$15,Ввод!$152:$152)</f>
        <v>0</v>
      </c>
      <c r="BI30" s="229">
        <f>$F30*SUMIF(Ввод!$151:$151,BI$15,Ввод!$152:$152)</f>
        <v>0</v>
      </c>
      <c r="BJ30" s="229">
        <f>$F30*SUMIF(Ввод!$151:$151,BJ$15,Ввод!$152:$152)</f>
        <v>0</v>
      </c>
      <c r="BK30" s="229">
        <f>$F30*SUMIF(Ввод!$151:$151,BK$15,Ввод!$152:$152)</f>
        <v>0</v>
      </c>
      <c r="BL30" s="229">
        <f>$F30*SUMIF(Ввод!$151:$151,BL$15,Ввод!$152:$152)</f>
        <v>0</v>
      </c>
      <c r="BM30" s="229">
        <f>$F30*SUMIF(Ввод!$151:$151,BM$15,Ввод!$152:$152)</f>
        <v>0</v>
      </c>
      <c r="BN30" s="229">
        <f>$F30*SUMIF(Ввод!$151:$151,BN$15,Ввод!$152:$152)</f>
        <v>0</v>
      </c>
      <c r="BO30" s="229">
        <f>$F30*SUMIF(Ввод!$151:$151,BO$15,Ввод!$152:$152)</f>
        <v>0</v>
      </c>
      <c r="BP30" s="229">
        <f>$F30*SUMIF(Ввод!$151:$151,BP$15,Ввод!$152:$152)</f>
        <v>0</v>
      </c>
      <c r="BQ30" s="229">
        <f>$F30*SUMIF(Ввод!$151:$151,BQ$15,Ввод!$152:$152)</f>
        <v>0</v>
      </c>
      <c r="BR30" s="229">
        <f>$F30*SUMIF(Ввод!$151:$151,BR$15,Ввод!$152:$152)</f>
        <v>0</v>
      </c>
      <c r="BS30" s="229">
        <f>$F30*SUMIF(Ввод!$151:$151,BS$15,Ввод!$152:$152)</f>
        <v>0</v>
      </c>
      <c r="BT30" s="229">
        <f>$F30*SUMIF(Ввод!$151:$151,BT$15,Ввод!$152:$152)</f>
        <v>0</v>
      </c>
      <c r="BU30" s="229">
        <f>$F30*SUMIF(Ввод!$151:$151,BU$15,Ввод!$152:$152)</f>
        <v>0</v>
      </c>
      <c r="BV30" s="229">
        <f>$F30*SUMIF(Ввод!$151:$151,BV$15,Ввод!$152:$152)</f>
        <v>0</v>
      </c>
      <c r="BW30" s="229">
        <f>$F30*SUMIF(Ввод!$151:$151,BW$15,Ввод!$152:$152)</f>
        <v>0</v>
      </c>
      <c r="BX30" s="229">
        <f>$F30*SUMIF(Ввод!$151:$151,BX$15,Ввод!$152:$152)</f>
        <v>0</v>
      </c>
      <c r="BY30" s="229">
        <f>$F30*SUMIF(Ввод!$151:$151,BY$15,Ввод!$152:$152)</f>
        <v>0</v>
      </c>
      <c r="BZ30" s="229">
        <f>$F30*SUMIF(Ввод!$151:$151,BZ$15,Ввод!$152:$152)</f>
        <v>0</v>
      </c>
      <c r="CA30" s="229">
        <f>$F30*SUMIF(Ввод!$151:$151,CA$15,Ввод!$152:$152)</f>
        <v>0</v>
      </c>
      <c r="CB30" s="229">
        <f>$F30*SUMIF(Ввод!$151:$151,CB$15,Ввод!$152:$152)</f>
        <v>0</v>
      </c>
      <c r="CC30" s="229">
        <f>$F30*SUMIF(Ввод!$151:$151,CC$15,Ввод!$152:$152)</f>
        <v>0</v>
      </c>
      <c r="CD30" s="229">
        <f>$F30*SUMIF(Ввод!$151:$151,CD$15,Ввод!$152:$152)</f>
        <v>0</v>
      </c>
      <c r="CE30" s="229">
        <f>$F30*SUMIF(Ввод!$151:$151,CE$15,Ввод!$152:$152)</f>
        <v>0</v>
      </c>
      <c r="CF30" s="229">
        <f>$F30*SUMIF(Ввод!$151:$151,CF$15,Ввод!$152:$152)</f>
        <v>0</v>
      </c>
      <c r="CG30" s="229">
        <f>$F30*SUMIF(Ввод!$151:$151,CG$15,Ввод!$152:$152)</f>
        <v>0</v>
      </c>
      <c r="CH30" s="229">
        <f>$F30*SUMIF(Ввод!$151:$151,CH$15,Ввод!$152:$152)</f>
        <v>0</v>
      </c>
      <c r="CI30" s="229">
        <f>$F30*SUMIF(Ввод!$151:$151,CI$15,Ввод!$152:$152)</f>
        <v>0</v>
      </c>
      <c r="CJ30" s="229">
        <f>$F30*SUMIF(Ввод!$151:$151,CJ$15,Ввод!$152:$152)</f>
        <v>0</v>
      </c>
      <c r="CK30" s="229">
        <f>$F30*SUMIF(Ввод!$151:$151,CK$15,Ввод!$152:$152)</f>
        <v>0</v>
      </c>
      <c r="CL30" s="229">
        <f>$F30*SUMIF(Ввод!$151:$151,CL$15,Ввод!$152:$152)</f>
        <v>0</v>
      </c>
      <c r="CM30" s="229">
        <f>$F30*SUMIF(Ввод!$151:$151,CM$15,Ввод!$152:$152)</f>
        <v>0</v>
      </c>
      <c r="CN30" s="229">
        <f>$F30*SUMIF(Ввод!$151:$151,CN$15,Ввод!$152:$152)</f>
        <v>0</v>
      </c>
      <c r="CO30" s="229">
        <f>$F30*SUMIF(Ввод!$151:$151,CO$15,Ввод!$152:$152)</f>
        <v>0</v>
      </c>
      <c r="CP30" s="229">
        <f>$F30*SUMIF(Ввод!$151:$151,CP$15,Ввод!$152:$152)</f>
        <v>0</v>
      </c>
      <c r="CQ30" s="229">
        <f>$F30*SUMIF(Ввод!$151:$151,CQ$15,Ввод!$152:$152)</f>
        <v>0</v>
      </c>
      <c r="CR30" s="229">
        <f>$F30*SUMIF(Ввод!$151:$151,CR$15,Ввод!$152:$152)</f>
        <v>0</v>
      </c>
      <c r="CS30" s="229">
        <f>$F30*SUMIF(Ввод!$151:$151,CS$15,Ввод!$152:$152)</f>
        <v>0</v>
      </c>
      <c r="CT30" s="229">
        <f>$F30*SUMIF(Ввод!$151:$151,CT$15,Ввод!$152:$152)</f>
        <v>0</v>
      </c>
      <c r="CU30" s="229">
        <f>$F30*SUMIF(Ввод!$151:$151,CU$15,Ввод!$152:$152)</f>
        <v>0</v>
      </c>
      <c r="CV30" s="229">
        <f>$F30*SUMIF(Ввод!$151:$151,CV$15,Ввод!$152:$152)</f>
        <v>0</v>
      </c>
      <c r="CW30" s="229">
        <f>$F30*SUMIF(Ввод!$151:$151,CW$15,Ввод!$152:$152)</f>
        <v>0</v>
      </c>
      <c r="CX30" s="229">
        <f>$F30*SUMIF(Ввод!$151:$151,CX$15,Ввод!$152:$152)</f>
        <v>0</v>
      </c>
      <c r="CY30" s="229">
        <f>$F30*SUMIF(Ввод!$151:$151,CY$15,Ввод!$152:$152)</f>
        <v>0</v>
      </c>
      <c r="CZ30" s="229">
        <f>$F30*SUMIF(Ввод!$151:$151,CZ$15,Ввод!$152:$152)</f>
        <v>0</v>
      </c>
      <c r="DA30" s="229">
        <f>$F30*SUMIF(Ввод!$151:$151,DA$15,Ввод!$152:$152)</f>
        <v>0</v>
      </c>
      <c r="DB30" s="229">
        <f>$F30*SUMIF(Ввод!$151:$151,DB$15,Ввод!$152:$152)</f>
        <v>0</v>
      </c>
      <c r="DC30" s="229">
        <f>$F30*SUMIF(Ввод!$151:$151,DC$15,Ввод!$152:$152)</f>
        <v>0</v>
      </c>
      <c r="DD30" s="229">
        <f>$F30*SUMIF(Ввод!$151:$151,DD$15,Ввод!$152:$152)</f>
        <v>0</v>
      </c>
      <c r="DE30" s="229">
        <f>$F30*SUMIF(Ввод!$151:$151,DE$15,Ввод!$152:$152)</f>
        <v>0</v>
      </c>
      <c r="DF30" s="229">
        <f>$F30*SUMIF(Ввод!$151:$151,DF$15,Ввод!$152:$152)</f>
        <v>0</v>
      </c>
      <c r="DG30" s="229">
        <f>$F30*SUMIF(Ввод!$151:$151,DG$15,Ввод!$152:$152)</f>
        <v>0</v>
      </c>
      <c r="DH30" s="229">
        <f>$F30*SUMIF(Ввод!$151:$151,DH$15,Ввод!$152:$152)</f>
        <v>0</v>
      </c>
      <c r="DI30" s="229">
        <f>$F30*SUMIF(Ввод!$151:$151,DI$15,Ввод!$152:$152)</f>
        <v>0</v>
      </c>
      <c r="DJ30" s="229">
        <f>$F30*SUMIF(Ввод!$151:$151,DJ$15,Ввод!$152:$152)</f>
        <v>0</v>
      </c>
    </row>
    <row r="31" spans="1:114">
      <c r="B31" s="214" t="s">
        <v>34</v>
      </c>
      <c r="D31" s="7" t="str">
        <f>Ввод!F330</f>
        <v>тыс. м3</v>
      </c>
      <c r="E31" s="7">
        <f>1-E35</f>
        <v>1</v>
      </c>
      <c r="F31" s="229">
        <f>$E31*Ввод!G339</f>
        <v>4000</v>
      </c>
      <c r="G31" s="229"/>
      <c r="H31" s="229"/>
      <c r="I31" s="231"/>
      <c r="J31" s="229">
        <f>$F31*SUMIF(Ввод!$151:$151,J$15,Ввод!$152:$152)</f>
        <v>1000</v>
      </c>
      <c r="K31" s="229">
        <f>$F31*SUMIF(Ввод!$151:$151,K$15,Ввод!$152:$152)</f>
        <v>1000</v>
      </c>
      <c r="L31" s="229">
        <f>$F31*SUMIF(Ввод!$151:$151,L$15,Ввод!$152:$152)</f>
        <v>1000</v>
      </c>
      <c r="M31" s="229">
        <f>$F31*SUMIF(Ввод!$151:$151,M$15,Ввод!$152:$152)</f>
        <v>1000</v>
      </c>
      <c r="N31" s="229">
        <f>$F31*SUMIF(Ввод!$151:$151,N$15,Ввод!$152:$152)</f>
        <v>1000</v>
      </c>
      <c r="O31" s="229">
        <f>$F31*SUMIF(Ввод!$151:$151,O$15,Ввод!$152:$152)</f>
        <v>1000</v>
      </c>
      <c r="P31" s="229">
        <f>$F31*SUMIF(Ввод!$151:$151,P$15,Ввод!$152:$152)</f>
        <v>1000</v>
      </c>
      <c r="Q31" s="229">
        <f>$F31*SUMIF(Ввод!$151:$151,Q$15,Ввод!$152:$152)</f>
        <v>1000</v>
      </c>
      <c r="R31" s="229">
        <f>$F31*SUMIF(Ввод!$151:$151,R$15,Ввод!$152:$152)</f>
        <v>1000</v>
      </c>
      <c r="S31" s="229">
        <f>$F31*SUMIF(Ввод!$151:$151,S$15,Ввод!$152:$152)</f>
        <v>1000</v>
      </c>
      <c r="T31" s="229">
        <f>$F31*SUMIF(Ввод!$151:$151,T$15,Ввод!$152:$152)</f>
        <v>1000</v>
      </c>
      <c r="U31" s="229">
        <f>$F31*SUMIF(Ввод!$151:$151,U$15,Ввод!$152:$152)</f>
        <v>1000</v>
      </c>
      <c r="V31" s="229">
        <f>$F31*SUMIF(Ввод!$151:$151,V$15,Ввод!$152:$152)</f>
        <v>1000</v>
      </c>
      <c r="W31" s="229">
        <f>$F31*SUMIF(Ввод!$151:$151,W$15,Ввод!$152:$152)</f>
        <v>1000</v>
      </c>
      <c r="X31" s="229">
        <f>$F31*SUMIF(Ввод!$151:$151,X$15,Ввод!$152:$152)</f>
        <v>1000</v>
      </c>
      <c r="Y31" s="229">
        <f>$F31*SUMIF(Ввод!$151:$151,Y$15,Ввод!$152:$152)</f>
        <v>1000</v>
      </c>
      <c r="Z31" s="229">
        <f>$F31*SUMIF(Ввод!$151:$151,Z$15,Ввод!$152:$152)</f>
        <v>1000</v>
      </c>
      <c r="AA31" s="229">
        <f>$F31*SUMIF(Ввод!$151:$151,AA$15,Ввод!$152:$152)</f>
        <v>1000</v>
      </c>
      <c r="AB31" s="229">
        <f>$F31*SUMIF(Ввод!$151:$151,AB$15,Ввод!$152:$152)</f>
        <v>1000</v>
      </c>
      <c r="AC31" s="229">
        <f>$F31*SUMIF(Ввод!$151:$151,AC$15,Ввод!$152:$152)</f>
        <v>1000</v>
      </c>
      <c r="AD31" s="229">
        <f>$F31*SUMIF(Ввод!$151:$151,AD$15,Ввод!$152:$152)</f>
        <v>1000</v>
      </c>
      <c r="AE31" s="229">
        <f>$F31*SUMIF(Ввод!$151:$151,AE$15,Ввод!$152:$152)</f>
        <v>1000</v>
      </c>
      <c r="AF31" s="229">
        <f>$F31*SUMIF(Ввод!$151:$151,AF$15,Ввод!$152:$152)</f>
        <v>1000</v>
      </c>
      <c r="AG31" s="229">
        <f>$F31*SUMIF(Ввод!$151:$151,AG$15,Ввод!$152:$152)</f>
        <v>1000</v>
      </c>
      <c r="AH31" s="229">
        <f>$F31*SUMIF(Ввод!$151:$151,AH$15,Ввод!$152:$152)</f>
        <v>1000</v>
      </c>
      <c r="AI31" s="229">
        <f>$F31*SUMIF(Ввод!$151:$151,AI$15,Ввод!$152:$152)</f>
        <v>1000</v>
      </c>
      <c r="AJ31" s="229">
        <f>$F31*SUMIF(Ввод!$151:$151,AJ$15,Ввод!$152:$152)</f>
        <v>1000</v>
      </c>
      <c r="AK31" s="229">
        <f>$F31*SUMIF(Ввод!$151:$151,AK$15,Ввод!$152:$152)</f>
        <v>1000</v>
      </c>
      <c r="AL31" s="229">
        <f>$F31*SUMIF(Ввод!$151:$151,AL$15,Ввод!$152:$152)</f>
        <v>1000</v>
      </c>
      <c r="AM31" s="229">
        <f>$F31*SUMIF(Ввод!$151:$151,AM$15,Ввод!$152:$152)</f>
        <v>1000</v>
      </c>
      <c r="AN31" s="229">
        <f>$F31*SUMIF(Ввод!$151:$151,AN$15,Ввод!$152:$152)</f>
        <v>1000</v>
      </c>
      <c r="AO31" s="229">
        <f>$F31*SUMIF(Ввод!$151:$151,AO$15,Ввод!$152:$152)</f>
        <v>1000</v>
      </c>
      <c r="AP31" s="229">
        <f>$F31*SUMIF(Ввод!$151:$151,AP$15,Ввод!$152:$152)</f>
        <v>1000</v>
      </c>
      <c r="AQ31" s="229">
        <f>$F31*SUMIF(Ввод!$151:$151,AQ$15,Ввод!$152:$152)</f>
        <v>1000</v>
      </c>
      <c r="AR31" s="229">
        <f>$F31*SUMIF(Ввод!$151:$151,AR$15,Ввод!$152:$152)</f>
        <v>1000</v>
      </c>
      <c r="AS31" s="229">
        <f>$F31*SUMIF(Ввод!$151:$151,AS$15,Ввод!$152:$152)</f>
        <v>1000</v>
      </c>
      <c r="AT31" s="229">
        <f>$F31*SUMIF(Ввод!$151:$151,AT$15,Ввод!$152:$152)</f>
        <v>1000</v>
      </c>
      <c r="AU31" s="229">
        <f>$F31*SUMIF(Ввод!$151:$151,AU$15,Ввод!$152:$152)</f>
        <v>1000</v>
      </c>
      <c r="AV31" s="229">
        <f>$F31*SUMIF(Ввод!$151:$151,AV$15,Ввод!$152:$152)</f>
        <v>1000</v>
      </c>
      <c r="AW31" s="229">
        <f>$F31*SUMIF(Ввод!$151:$151,AW$15,Ввод!$152:$152)</f>
        <v>1000</v>
      </c>
      <c r="AX31" s="229">
        <f>$F31*SUMIF(Ввод!$151:$151,AX$15,Ввод!$152:$152)</f>
        <v>1000</v>
      </c>
      <c r="AY31" s="229">
        <f>$F31*SUMIF(Ввод!$151:$151,AY$15,Ввод!$152:$152)</f>
        <v>1000</v>
      </c>
      <c r="AZ31" s="229">
        <f>$F31*SUMIF(Ввод!$151:$151,AZ$15,Ввод!$152:$152)</f>
        <v>1000</v>
      </c>
      <c r="BA31" s="229">
        <f>$F31*SUMIF(Ввод!$151:$151,BA$15,Ввод!$152:$152)</f>
        <v>1000</v>
      </c>
      <c r="BB31" s="229">
        <f>$F31*SUMIF(Ввод!$151:$151,BB$15,Ввод!$152:$152)</f>
        <v>1000</v>
      </c>
      <c r="BC31" s="229">
        <f>$F31*SUMIF(Ввод!$151:$151,BC$15,Ввод!$152:$152)</f>
        <v>1000</v>
      </c>
      <c r="BD31" s="229">
        <f>$F31*SUMIF(Ввод!$151:$151,BD$15,Ввод!$152:$152)</f>
        <v>1000</v>
      </c>
      <c r="BE31" s="229">
        <f>$F31*SUMIF(Ввод!$151:$151,BE$15,Ввод!$152:$152)</f>
        <v>1000</v>
      </c>
      <c r="BF31" s="229">
        <f>$F31*SUMIF(Ввод!$151:$151,BF$15,Ввод!$152:$152)</f>
        <v>1000</v>
      </c>
      <c r="BG31" s="229">
        <f>$F31*SUMIF(Ввод!$151:$151,BG$15,Ввод!$152:$152)</f>
        <v>1000</v>
      </c>
      <c r="BH31" s="229">
        <f>$F31*SUMIF(Ввод!$151:$151,BH$15,Ввод!$152:$152)</f>
        <v>1000</v>
      </c>
      <c r="BI31" s="229">
        <f>$F31*SUMIF(Ввод!$151:$151,BI$15,Ввод!$152:$152)</f>
        <v>1000</v>
      </c>
      <c r="BJ31" s="229">
        <f>$F31*SUMIF(Ввод!$151:$151,BJ$15,Ввод!$152:$152)</f>
        <v>1000</v>
      </c>
      <c r="BK31" s="229">
        <f>$F31*SUMIF(Ввод!$151:$151,BK$15,Ввод!$152:$152)</f>
        <v>1000</v>
      </c>
      <c r="BL31" s="229">
        <f>$F31*SUMIF(Ввод!$151:$151,BL$15,Ввод!$152:$152)</f>
        <v>1000</v>
      </c>
      <c r="BM31" s="229">
        <f>$F31*SUMIF(Ввод!$151:$151,BM$15,Ввод!$152:$152)</f>
        <v>1000</v>
      </c>
      <c r="BN31" s="229">
        <f>$F31*SUMIF(Ввод!$151:$151,BN$15,Ввод!$152:$152)</f>
        <v>1000</v>
      </c>
      <c r="BO31" s="229">
        <f>$F31*SUMIF(Ввод!$151:$151,BO$15,Ввод!$152:$152)</f>
        <v>1000</v>
      </c>
      <c r="BP31" s="229">
        <f>$F31*SUMIF(Ввод!$151:$151,BP$15,Ввод!$152:$152)</f>
        <v>1000</v>
      </c>
      <c r="BQ31" s="229">
        <f>$F31*SUMIF(Ввод!$151:$151,BQ$15,Ввод!$152:$152)</f>
        <v>1000</v>
      </c>
      <c r="BR31" s="229">
        <f>$F31*SUMIF(Ввод!$151:$151,BR$15,Ввод!$152:$152)</f>
        <v>1000</v>
      </c>
      <c r="BS31" s="229">
        <f>$F31*SUMIF(Ввод!$151:$151,BS$15,Ввод!$152:$152)</f>
        <v>1000</v>
      </c>
      <c r="BT31" s="229">
        <f>$F31*SUMIF(Ввод!$151:$151,BT$15,Ввод!$152:$152)</f>
        <v>1000</v>
      </c>
      <c r="BU31" s="229">
        <f>$F31*SUMIF(Ввод!$151:$151,BU$15,Ввод!$152:$152)</f>
        <v>1000</v>
      </c>
      <c r="BV31" s="229">
        <f>$F31*SUMIF(Ввод!$151:$151,BV$15,Ввод!$152:$152)</f>
        <v>1000</v>
      </c>
      <c r="BW31" s="229">
        <f>$F31*SUMIF(Ввод!$151:$151,BW$15,Ввод!$152:$152)</f>
        <v>1000</v>
      </c>
      <c r="BX31" s="229">
        <f>$F31*SUMIF(Ввод!$151:$151,BX$15,Ввод!$152:$152)</f>
        <v>1000</v>
      </c>
      <c r="BY31" s="229">
        <f>$F31*SUMIF(Ввод!$151:$151,BY$15,Ввод!$152:$152)</f>
        <v>1000</v>
      </c>
      <c r="BZ31" s="229">
        <f>$F31*SUMIF(Ввод!$151:$151,BZ$15,Ввод!$152:$152)</f>
        <v>1000</v>
      </c>
      <c r="CA31" s="229">
        <f>$F31*SUMIF(Ввод!$151:$151,CA$15,Ввод!$152:$152)</f>
        <v>1000</v>
      </c>
      <c r="CB31" s="229">
        <f>$F31*SUMIF(Ввод!$151:$151,CB$15,Ввод!$152:$152)</f>
        <v>1000</v>
      </c>
      <c r="CC31" s="229">
        <f>$F31*SUMIF(Ввод!$151:$151,CC$15,Ввод!$152:$152)</f>
        <v>1000</v>
      </c>
      <c r="CD31" s="229">
        <f>$F31*SUMIF(Ввод!$151:$151,CD$15,Ввод!$152:$152)</f>
        <v>1000</v>
      </c>
      <c r="CE31" s="229">
        <f>$F31*SUMIF(Ввод!$151:$151,CE$15,Ввод!$152:$152)</f>
        <v>1000</v>
      </c>
      <c r="CF31" s="229">
        <f>$F31*SUMIF(Ввод!$151:$151,CF$15,Ввод!$152:$152)</f>
        <v>1000</v>
      </c>
      <c r="CG31" s="229">
        <f>$F31*SUMIF(Ввод!$151:$151,CG$15,Ввод!$152:$152)</f>
        <v>1000</v>
      </c>
      <c r="CH31" s="229">
        <f>$F31*SUMIF(Ввод!$151:$151,CH$15,Ввод!$152:$152)</f>
        <v>1000</v>
      </c>
      <c r="CI31" s="229">
        <f>$F31*SUMIF(Ввод!$151:$151,CI$15,Ввод!$152:$152)</f>
        <v>1000</v>
      </c>
      <c r="CJ31" s="229">
        <f>$F31*SUMIF(Ввод!$151:$151,CJ$15,Ввод!$152:$152)</f>
        <v>1000</v>
      </c>
      <c r="CK31" s="229">
        <f>$F31*SUMIF(Ввод!$151:$151,CK$15,Ввод!$152:$152)</f>
        <v>1000</v>
      </c>
      <c r="CL31" s="229">
        <f>$F31*SUMIF(Ввод!$151:$151,CL$15,Ввод!$152:$152)</f>
        <v>1000</v>
      </c>
      <c r="CM31" s="229">
        <f>$F31*SUMIF(Ввод!$151:$151,CM$15,Ввод!$152:$152)</f>
        <v>1000</v>
      </c>
      <c r="CN31" s="229">
        <f>$F31*SUMIF(Ввод!$151:$151,CN$15,Ввод!$152:$152)</f>
        <v>1000</v>
      </c>
      <c r="CO31" s="229">
        <f>$F31*SUMIF(Ввод!$151:$151,CO$15,Ввод!$152:$152)</f>
        <v>1000</v>
      </c>
      <c r="CP31" s="229">
        <f>$F31*SUMIF(Ввод!$151:$151,CP$15,Ввод!$152:$152)</f>
        <v>1000</v>
      </c>
      <c r="CQ31" s="229">
        <f>$F31*SUMIF(Ввод!$151:$151,CQ$15,Ввод!$152:$152)</f>
        <v>1000</v>
      </c>
      <c r="CR31" s="229">
        <f>$F31*SUMIF(Ввод!$151:$151,CR$15,Ввод!$152:$152)</f>
        <v>1000</v>
      </c>
      <c r="CS31" s="229">
        <f>$F31*SUMIF(Ввод!$151:$151,CS$15,Ввод!$152:$152)</f>
        <v>1000</v>
      </c>
      <c r="CT31" s="229">
        <f>$F31*SUMIF(Ввод!$151:$151,CT$15,Ввод!$152:$152)</f>
        <v>1000</v>
      </c>
      <c r="CU31" s="229">
        <f>$F31*SUMIF(Ввод!$151:$151,CU$15,Ввод!$152:$152)</f>
        <v>1000</v>
      </c>
      <c r="CV31" s="229">
        <f>$F31*SUMIF(Ввод!$151:$151,CV$15,Ввод!$152:$152)</f>
        <v>1000</v>
      </c>
      <c r="CW31" s="229">
        <f>$F31*SUMIF(Ввод!$151:$151,CW$15,Ввод!$152:$152)</f>
        <v>1000</v>
      </c>
      <c r="CX31" s="229">
        <f>$F31*SUMIF(Ввод!$151:$151,CX$15,Ввод!$152:$152)</f>
        <v>1000</v>
      </c>
      <c r="CY31" s="229">
        <f>$F31*SUMIF(Ввод!$151:$151,CY$15,Ввод!$152:$152)</f>
        <v>1000</v>
      </c>
      <c r="CZ31" s="229">
        <f>$F31*SUMIF(Ввод!$151:$151,CZ$15,Ввод!$152:$152)</f>
        <v>1000</v>
      </c>
      <c r="DA31" s="229">
        <f>$F31*SUMIF(Ввод!$151:$151,DA$15,Ввод!$152:$152)</f>
        <v>1000</v>
      </c>
      <c r="DB31" s="229">
        <f>$F31*SUMIF(Ввод!$151:$151,DB$15,Ввод!$152:$152)</f>
        <v>1000</v>
      </c>
      <c r="DC31" s="229">
        <f>$F31*SUMIF(Ввод!$151:$151,DC$15,Ввод!$152:$152)</f>
        <v>1000</v>
      </c>
      <c r="DD31" s="229">
        <f>$F31*SUMIF(Ввод!$151:$151,DD$15,Ввод!$152:$152)</f>
        <v>1000</v>
      </c>
      <c r="DE31" s="229">
        <f>$F31*SUMIF(Ввод!$151:$151,DE$15,Ввод!$152:$152)</f>
        <v>1000</v>
      </c>
      <c r="DF31" s="229">
        <f>$F31*SUMIF(Ввод!$151:$151,DF$15,Ввод!$152:$152)</f>
        <v>1000</v>
      </c>
      <c r="DG31" s="229">
        <f>$F31*SUMIF(Ввод!$151:$151,DG$15,Ввод!$152:$152)</f>
        <v>1000</v>
      </c>
      <c r="DH31" s="229">
        <f>$F31*SUMIF(Ввод!$151:$151,DH$15,Ввод!$152:$152)</f>
        <v>1000</v>
      </c>
      <c r="DI31" s="229">
        <f>$F31*SUMIF(Ввод!$151:$151,DI$15,Ввод!$152:$152)</f>
        <v>1000</v>
      </c>
      <c r="DJ31" s="229">
        <f>$F31*SUMIF(Ввод!$151:$151,DJ$15,Ввод!$152:$152)</f>
        <v>1000</v>
      </c>
    </row>
    <row r="32" spans="1:114">
      <c r="B32" s="214" t="s">
        <v>35</v>
      </c>
      <c r="D32" s="7" t="str">
        <f>Ввод!F331</f>
        <v>тыс. м3</v>
      </c>
      <c r="E32" s="7">
        <f>1-E36</f>
        <v>1</v>
      </c>
      <c r="F32" s="229">
        <f>$E32*Ввод!G340</f>
        <v>3000</v>
      </c>
      <c r="G32" s="229"/>
      <c r="H32" s="229"/>
      <c r="I32" s="231"/>
      <c r="J32" s="229">
        <f>$F32*SUMIF(Ввод!$151:$151,J$15,Ввод!$152:$152)</f>
        <v>750</v>
      </c>
      <c r="K32" s="229">
        <f>$F32*SUMIF(Ввод!$151:$151,K$15,Ввод!$152:$152)</f>
        <v>750</v>
      </c>
      <c r="L32" s="229">
        <f>$F32*SUMIF(Ввод!$151:$151,L$15,Ввод!$152:$152)</f>
        <v>750</v>
      </c>
      <c r="M32" s="229">
        <f>$F32*SUMIF(Ввод!$151:$151,M$15,Ввод!$152:$152)</f>
        <v>750</v>
      </c>
      <c r="N32" s="229">
        <f>$F32*SUMIF(Ввод!$151:$151,N$15,Ввод!$152:$152)</f>
        <v>750</v>
      </c>
      <c r="O32" s="229">
        <f>$F32*SUMIF(Ввод!$151:$151,O$15,Ввод!$152:$152)</f>
        <v>750</v>
      </c>
      <c r="P32" s="229">
        <f>$F32*SUMIF(Ввод!$151:$151,P$15,Ввод!$152:$152)</f>
        <v>750</v>
      </c>
      <c r="Q32" s="229">
        <f>$F32*SUMIF(Ввод!$151:$151,Q$15,Ввод!$152:$152)</f>
        <v>750</v>
      </c>
      <c r="R32" s="229">
        <f>$F32*SUMIF(Ввод!$151:$151,R$15,Ввод!$152:$152)</f>
        <v>750</v>
      </c>
      <c r="S32" s="229">
        <f>$F32*SUMIF(Ввод!$151:$151,S$15,Ввод!$152:$152)</f>
        <v>750</v>
      </c>
      <c r="T32" s="229">
        <f>$F32*SUMIF(Ввод!$151:$151,T$15,Ввод!$152:$152)</f>
        <v>750</v>
      </c>
      <c r="U32" s="229">
        <f>$F32*SUMIF(Ввод!$151:$151,U$15,Ввод!$152:$152)</f>
        <v>750</v>
      </c>
      <c r="V32" s="229">
        <f>$F32*SUMIF(Ввод!$151:$151,V$15,Ввод!$152:$152)</f>
        <v>750</v>
      </c>
      <c r="W32" s="229">
        <f>$F32*SUMIF(Ввод!$151:$151,W$15,Ввод!$152:$152)</f>
        <v>750</v>
      </c>
      <c r="X32" s="229">
        <f>$F32*SUMIF(Ввод!$151:$151,X$15,Ввод!$152:$152)</f>
        <v>750</v>
      </c>
      <c r="Y32" s="229">
        <f>$F32*SUMIF(Ввод!$151:$151,Y$15,Ввод!$152:$152)</f>
        <v>750</v>
      </c>
      <c r="Z32" s="229">
        <f>$F32*SUMIF(Ввод!$151:$151,Z$15,Ввод!$152:$152)</f>
        <v>750</v>
      </c>
      <c r="AA32" s="229">
        <f>$F32*SUMIF(Ввод!$151:$151,AA$15,Ввод!$152:$152)</f>
        <v>750</v>
      </c>
      <c r="AB32" s="229">
        <f>$F32*SUMIF(Ввод!$151:$151,AB$15,Ввод!$152:$152)</f>
        <v>750</v>
      </c>
      <c r="AC32" s="229">
        <f>$F32*SUMIF(Ввод!$151:$151,AC$15,Ввод!$152:$152)</f>
        <v>750</v>
      </c>
      <c r="AD32" s="229">
        <f>$F32*SUMIF(Ввод!$151:$151,AD$15,Ввод!$152:$152)</f>
        <v>750</v>
      </c>
      <c r="AE32" s="229">
        <f>$F32*SUMIF(Ввод!$151:$151,AE$15,Ввод!$152:$152)</f>
        <v>750</v>
      </c>
      <c r="AF32" s="229">
        <f>$F32*SUMIF(Ввод!$151:$151,AF$15,Ввод!$152:$152)</f>
        <v>750</v>
      </c>
      <c r="AG32" s="229">
        <f>$F32*SUMIF(Ввод!$151:$151,AG$15,Ввод!$152:$152)</f>
        <v>750</v>
      </c>
      <c r="AH32" s="229">
        <f>$F32*SUMIF(Ввод!$151:$151,AH$15,Ввод!$152:$152)</f>
        <v>750</v>
      </c>
      <c r="AI32" s="229">
        <f>$F32*SUMIF(Ввод!$151:$151,AI$15,Ввод!$152:$152)</f>
        <v>750</v>
      </c>
      <c r="AJ32" s="229">
        <f>$F32*SUMIF(Ввод!$151:$151,AJ$15,Ввод!$152:$152)</f>
        <v>750</v>
      </c>
      <c r="AK32" s="229">
        <f>$F32*SUMIF(Ввод!$151:$151,AK$15,Ввод!$152:$152)</f>
        <v>750</v>
      </c>
      <c r="AL32" s="229">
        <f>$F32*SUMIF(Ввод!$151:$151,AL$15,Ввод!$152:$152)</f>
        <v>750</v>
      </c>
      <c r="AM32" s="229">
        <f>$F32*SUMIF(Ввод!$151:$151,AM$15,Ввод!$152:$152)</f>
        <v>750</v>
      </c>
      <c r="AN32" s="229">
        <f>$F32*SUMIF(Ввод!$151:$151,AN$15,Ввод!$152:$152)</f>
        <v>750</v>
      </c>
      <c r="AO32" s="229">
        <f>$F32*SUMIF(Ввод!$151:$151,AO$15,Ввод!$152:$152)</f>
        <v>750</v>
      </c>
      <c r="AP32" s="229">
        <f>$F32*SUMIF(Ввод!$151:$151,AP$15,Ввод!$152:$152)</f>
        <v>750</v>
      </c>
      <c r="AQ32" s="229">
        <f>$F32*SUMIF(Ввод!$151:$151,AQ$15,Ввод!$152:$152)</f>
        <v>750</v>
      </c>
      <c r="AR32" s="229">
        <f>$F32*SUMIF(Ввод!$151:$151,AR$15,Ввод!$152:$152)</f>
        <v>750</v>
      </c>
      <c r="AS32" s="229">
        <f>$F32*SUMIF(Ввод!$151:$151,AS$15,Ввод!$152:$152)</f>
        <v>750</v>
      </c>
      <c r="AT32" s="229">
        <f>$F32*SUMIF(Ввод!$151:$151,AT$15,Ввод!$152:$152)</f>
        <v>750</v>
      </c>
      <c r="AU32" s="229">
        <f>$F32*SUMIF(Ввод!$151:$151,AU$15,Ввод!$152:$152)</f>
        <v>750</v>
      </c>
      <c r="AV32" s="229">
        <f>$F32*SUMIF(Ввод!$151:$151,AV$15,Ввод!$152:$152)</f>
        <v>750</v>
      </c>
      <c r="AW32" s="229">
        <f>$F32*SUMIF(Ввод!$151:$151,AW$15,Ввод!$152:$152)</f>
        <v>750</v>
      </c>
      <c r="AX32" s="229">
        <f>$F32*SUMIF(Ввод!$151:$151,AX$15,Ввод!$152:$152)</f>
        <v>750</v>
      </c>
      <c r="AY32" s="229">
        <f>$F32*SUMIF(Ввод!$151:$151,AY$15,Ввод!$152:$152)</f>
        <v>750</v>
      </c>
      <c r="AZ32" s="229">
        <f>$F32*SUMIF(Ввод!$151:$151,AZ$15,Ввод!$152:$152)</f>
        <v>750</v>
      </c>
      <c r="BA32" s="229">
        <f>$F32*SUMIF(Ввод!$151:$151,BA$15,Ввод!$152:$152)</f>
        <v>750</v>
      </c>
      <c r="BB32" s="229">
        <f>$F32*SUMIF(Ввод!$151:$151,BB$15,Ввод!$152:$152)</f>
        <v>750</v>
      </c>
      <c r="BC32" s="229">
        <f>$F32*SUMIF(Ввод!$151:$151,BC$15,Ввод!$152:$152)</f>
        <v>750</v>
      </c>
      <c r="BD32" s="229">
        <f>$F32*SUMIF(Ввод!$151:$151,BD$15,Ввод!$152:$152)</f>
        <v>750</v>
      </c>
      <c r="BE32" s="229">
        <f>$F32*SUMIF(Ввод!$151:$151,BE$15,Ввод!$152:$152)</f>
        <v>750</v>
      </c>
      <c r="BF32" s="229">
        <f>$F32*SUMIF(Ввод!$151:$151,BF$15,Ввод!$152:$152)</f>
        <v>750</v>
      </c>
      <c r="BG32" s="229">
        <f>$F32*SUMIF(Ввод!$151:$151,BG$15,Ввод!$152:$152)</f>
        <v>750</v>
      </c>
      <c r="BH32" s="229">
        <f>$F32*SUMIF(Ввод!$151:$151,BH$15,Ввод!$152:$152)</f>
        <v>750</v>
      </c>
      <c r="BI32" s="229">
        <f>$F32*SUMIF(Ввод!$151:$151,BI$15,Ввод!$152:$152)</f>
        <v>750</v>
      </c>
      <c r="BJ32" s="229">
        <f>$F32*SUMIF(Ввод!$151:$151,BJ$15,Ввод!$152:$152)</f>
        <v>750</v>
      </c>
      <c r="BK32" s="229">
        <f>$F32*SUMIF(Ввод!$151:$151,BK$15,Ввод!$152:$152)</f>
        <v>750</v>
      </c>
      <c r="BL32" s="229">
        <f>$F32*SUMIF(Ввод!$151:$151,BL$15,Ввод!$152:$152)</f>
        <v>750</v>
      </c>
      <c r="BM32" s="229">
        <f>$F32*SUMIF(Ввод!$151:$151,BM$15,Ввод!$152:$152)</f>
        <v>750</v>
      </c>
      <c r="BN32" s="229">
        <f>$F32*SUMIF(Ввод!$151:$151,BN$15,Ввод!$152:$152)</f>
        <v>750</v>
      </c>
      <c r="BO32" s="229">
        <f>$F32*SUMIF(Ввод!$151:$151,BO$15,Ввод!$152:$152)</f>
        <v>750</v>
      </c>
      <c r="BP32" s="229">
        <f>$F32*SUMIF(Ввод!$151:$151,BP$15,Ввод!$152:$152)</f>
        <v>750</v>
      </c>
      <c r="BQ32" s="229">
        <f>$F32*SUMIF(Ввод!$151:$151,BQ$15,Ввод!$152:$152)</f>
        <v>750</v>
      </c>
      <c r="BR32" s="229">
        <f>$F32*SUMIF(Ввод!$151:$151,BR$15,Ввод!$152:$152)</f>
        <v>750</v>
      </c>
      <c r="BS32" s="229">
        <f>$F32*SUMIF(Ввод!$151:$151,BS$15,Ввод!$152:$152)</f>
        <v>750</v>
      </c>
      <c r="BT32" s="229">
        <f>$F32*SUMIF(Ввод!$151:$151,BT$15,Ввод!$152:$152)</f>
        <v>750</v>
      </c>
      <c r="BU32" s="229">
        <f>$F32*SUMIF(Ввод!$151:$151,BU$15,Ввод!$152:$152)</f>
        <v>750</v>
      </c>
      <c r="BV32" s="229">
        <f>$F32*SUMIF(Ввод!$151:$151,BV$15,Ввод!$152:$152)</f>
        <v>750</v>
      </c>
      <c r="BW32" s="229">
        <f>$F32*SUMIF(Ввод!$151:$151,BW$15,Ввод!$152:$152)</f>
        <v>750</v>
      </c>
      <c r="BX32" s="229">
        <f>$F32*SUMIF(Ввод!$151:$151,BX$15,Ввод!$152:$152)</f>
        <v>750</v>
      </c>
      <c r="BY32" s="229">
        <f>$F32*SUMIF(Ввод!$151:$151,BY$15,Ввод!$152:$152)</f>
        <v>750</v>
      </c>
      <c r="BZ32" s="229">
        <f>$F32*SUMIF(Ввод!$151:$151,BZ$15,Ввод!$152:$152)</f>
        <v>750</v>
      </c>
      <c r="CA32" s="229">
        <f>$F32*SUMIF(Ввод!$151:$151,CA$15,Ввод!$152:$152)</f>
        <v>750</v>
      </c>
      <c r="CB32" s="229">
        <f>$F32*SUMIF(Ввод!$151:$151,CB$15,Ввод!$152:$152)</f>
        <v>750</v>
      </c>
      <c r="CC32" s="229">
        <f>$F32*SUMIF(Ввод!$151:$151,CC$15,Ввод!$152:$152)</f>
        <v>750</v>
      </c>
      <c r="CD32" s="229">
        <f>$F32*SUMIF(Ввод!$151:$151,CD$15,Ввод!$152:$152)</f>
        <v>750</v>
      </c>
      <c r="CE32" s="229">
        <f>$F32*SUMIF(Ввод!$151:$151,CE$15,Ввод!$152:$152)</f>
        <v>750</v>
      </c>
      <c r="CF32" s="229">
        <f>$F32*SUMIF(Ввод!$151:$151,CF$15,Ввод!$152:$152)</f>
        <v>750</v>
      </c>
      <c r="CG32" s="229">
        <f>$F32*SUMIF(Ввод!$151:$151,CG$15,Ввод!$152:$152)</f>
        <v>750</v>
      </c>
      <c r="CH32" s="229">
        <f>$F32*SUMIF(Ввод!$151:$151,CH$15,Ввод!$152:$152)</f>
        <v>750</v>
      </c>
      <c r="CI32" s="229">
        <f>$F32*SUMIF(Ввод!$151:$151,CI$15,Ввод!$152:$152)</f>
        <v>750</v>
      </c>
      <c r="CJ32" s="229">
        <f>$F32*SUMIF(Ввод!$151:$151,CJ$15,Ввод!$152:$152)</f>
        <v>750</v>
      </c>
      <c r="CK32" s="229">
        <f>$F32*SUMIF(Ввод!$151:$151,CK$15,Ввод!$152:$152)</f>
        <v>750</v>
      </c>
      <c r="CL32" s="229">
        <f>$F32*SUMIF(Ввод!$151:$151,CL$15,Ввод!$152:$152)</f>
        <v>750</v>
      </c>
      <c r="CM32" s="229">
        <f>$F32*SUMIF(Ввод!$151:$151,CM$15,Ввод!$152:$152)</f>
        <v>750</v>
      </c>
      <c r="CN32" s="229">
        <f>$F32*SUMIF(Ввод!$151:$151,CN$15,Ввод!$152:$152)</f>
        <v>750</v>
      </c>
      <c r="CO32" s="229">
        <f>$F32*SUMIF(Ввод!$151:$151,CO$15,Ввод!$152:$152)</f>
        <v>750</v>
      </c>
      <c r="CP32" s="229">
        <f>$F32*SUMIF(Ввод!$151:$151,CP$15,Ввод!$152:$152)</f>
        <v>750</v>
      </c>
      <c r="CQ32" s="229">
        <f>$F32*SUMIF(Ввод!$151:$151,CQ$15,Ввод!$152:$152)</f>
        <v>750</v>
      </c>
      <c r="CR32" s="229">
        <f>$F32*SUMIF(Ввод!$151:$151,CR$15,Ввод!$152:$152)</f>
        <v>750</v>
      </c>
      <c r="CS32" s="229">
        <f>$F32*SUMIF(Ввод!$151:$151,CS$15,Ввод!$152:$152)</f>
        <v>750</v>
      </c>
      <c r="CT32" s="229">
        <f>$F32*SUMIF(Ввод!$151:$151,CT$15,Ввод!$152:$152)</f>
        <v>750</v>
      </c>
      <c r="CU32" s="229">
        <f>$F32*SUMIF(Ввод!$151:$151,CU$15,Ввод!$152:$152)</f>
        <v>750</v>
      </c>
      <c r="CV32" s="229">
        <f>$F32*SUMIF(Ввод!$151:$151,CV$15,Ввод!$152:$152)</f>
        <v>750</v>
      </c>
      <c r="CW32" s="229">
        <f>$F32*SUMIF(Ввод!$151:$151,CW$15,Ввод!$152:$152)</f>
        <v>750</v>
      </c>
      <c r="CX32" s="229">
        <f>$F32*SUMIF(Ввод!$151:$151,CX$15,Ввод!$152:$152)</f>
        <v>750</v>
      </c>
      <c r="CY32" s="229">
        <f>$F32*SUMIF(Ввод!$151:$151,CY$15,Ввод!$152:$152)</f>
        <v>750</v>
      </c>
      <c r="CZ32" s="229">
        <f>$F32*SUMIF(Ввод!$151:$151,CZ$15,Ввод!$152:$152)</f>
        <v>750</v>
      </c>
      <c r="DA32" s="229">
        <f>$F32*SUMIF(Ввод!$151:$151,DA$15,Ввод!$152:$152)</f>
        <v>750</v>
      </c>
      <c r="DB32" s="229">
        <f>$F32*SUMIF(Ввод!$151:$151,DB$15,Ввод!$152:$152)</f>
        <v>750</v>
      </c>
      <c r="DC32" s="229">
        <f>$F32*SUMIF(Ввод!$151:$151,DC$15,Ввод!$152:$152)</f>
        <v>750</v>
      </c>
      <c r="DD32" s="229">
        <f>$F32*SUMIF(Ввод!$151:$151,DD$15,Ввод!$152:$152)</f>
        <v>750</v>
      </c>
      <c r="DE32" s="229">
        <f>$F32*SUMIF(Ввод!$151:$151,DE$15,Ввод!$152:$152)</f>
        <v>750</v>
      </c>
      <c r="DF32" s="229">
        <f>$F32*SUMIF(Ввод!$151:$151,DF$15,Ввод!$152:$152)</f>
        <v>750</v>
      </c>
      <c r="DG32" s="229">
        <f>$F32*SUMIF(Ввод!$151:$151,DG$15,Ввод!$152:$152)</f>
        <v>750</v>
      </c>
      <c r="DH32" s="229">
        <f>$F32*SUMIF(Ввод!$151:$151,DH$15,Ввод!$152:$152)</f>
        <v>750</v>
      </c>
      <c r="DI32" s="229">
        <f>$F32*SUMIF(Ввод!$151:$151,DI$15,Ввод!$152:$152)</f>
        <v>750</v>
      </c>
      <c r="DJ32" s="229">
        <f>$F32*SUMIF(Ввод!$151:$151,DJ$15,Ввод!$152:$152)</f>
        <v>750</v>
      </c>
    </row>
    <row r="33" spans="1:115">
      <c r="B33" s="30" t="s">
        <v>406</v>
      </c>
      <c r="F33" s="229"/>
      <c r="G33" s="229"/>
      <c r="H33" s="229"/>
      <c r="I33" s="231"/>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row>
    <row r="34" spans="1:115">
      <c r="B34" s="214" t="s">
        <v>14</v>
      </c>
      <c r="D34" s="7" t="str">
        <f>Ввод!F338</f>
        <v>тыс. м3</v>
      </c>
      <c r="E34" s="7">
        <f>N(Ввод!H329)</f>
        <v>0</v>
      </c>
      <c r="F34" s="229"/>
      <c r="G34" s="229"/>
      <c r="H34" s="229"/>
      <c r="I34" s="231"/>
      <c r="J34" s="229">
        <f>$E34*SUM(Ввод!I330:I331)</f>
        <v>0</v>
      </c>
      <c r="K34" s="229">
        <f>$E34*SUM(Ввод!J330:J331)</f>
        <v>0</v>
      </c>
      <c r="L34" s="229">
        <f>$E34*SUM(Ввод!K330:K331)</f>
        <v>0</v>
      </c>
      <c r="M34" s="229">
        <f>$E34*SUM(Ввод!L330:L331)</f>
        <v>0</v>
      </c>
      <c r="N34" s="229">
        <f>$E34*SUM(Ввод!M330:M331)</f>
        <v>0</v>
      </c>
      <c r="O34" s="229">
        <f>$E34*SUM(Ввод!N330:N331)</f>
        <v>0</v>
      </c>
      <c r="P34" s="229">
        <f>$E34*SUM(Ввод!O330:O331)</f>
        <v>0</v>
      </c>
      <c r="Q34" s="229">
        <f>$E34*SUM(Ввод!P330:P331)</f>
        <v>0</v>
      </c>
      <c r="R34" s="229">
        <f>$E34*SUM(Ввод!Q330:Q331)</f>
        <v>0</v>
      </c>
      <c r="S34" s="229">
        <f>$E34*SUM(Ввод!R330:R331)</f>
        <v>0</v>
      </c>
      <c r="T34" s="229">
        <f>$E34*SUM(Ввод!S330:S331)</f>
        <v>0</v>
      </c>
      <c r="U34" s="229">
        <f>$E34*SUM(Ввод!T330:T331)</f>
        <v>0</v>
      </c>
      <c r="V34" s="229">
        <f>$E34*SUM(Ввод!U330:U331)</f>
        <v>0</v>
      </c>
      <c r="W34" s="229">
        <f>$E34*SUM(Ввод!V330:V331)</f>
        <v>0</v>
      </c>
      <c r="X34" s="229">
        <f>$E34*SUM(Ввод!W330:W331)</f>
        <v>0</v>
      </c>
      <c r="Y34" s="229">
        <f>$E34*SUM(Ввод!X330:X331)</f>
        <v>0</v>
      </c>
      <c r="Z34" s="229">
        <f>$E34*SUM(Ввод!Y330:Y331)</f>
        <v>0</v>
      </c>
      <c r="AA34" s="229">
        <f>$E34*SUM(Ввод!Z330:Z331)</f>
        <v>0</v>
      </c>
      <c r="AB34" s="229">
        <f>$E34*SUM(Ввод!AA330:AA331)</f>
        <v>0</v>
      </c>
      <c r="AC34" s="229">
        <f>$E34*SUM(Ввод!AB330:AB331)</f>
        <v>0</v>
      </c>
      <c r="AD34" s="229">
        <f>$E34*SUM(Ввод!AC330:AC331)</f>
        <v>0</v>
      </c>
      <c r="AE34" s="229">
        <f>$E34*SUM(Ввод!AD330:AD331)</f>
        <v>0</v>
      </c>
      <c r="AF34" s="229">
        <f>$E34*SUM(Ввод!AE330:AE331)</f>
        <v>0</v>
      </c>
      <c r="AG34" s="229">
        <f>$E34*SUM(Ввод!AF330:AF331)</f>
        <v>0</v>
      </c>
      <c r="AH34" s="229">
        <f>$E34*SUM(Ввод!AG330:AG331)</f>
        <v>0</v>
      </c>
      <c r="AI34" s="229">
        <f>$E34*SUM(Ввод!AH330:AH331)</f>
        <v>0</v>
      </c>
      <c r="AJ34" s="229">
        <f>$E34*SUM(Ввод!AI330:AI331)</f>
        <v>0</v>
      </c>
      <c r="AK34" s="229">
        <f>$E34*SUM(Ввод!AJ330:AJ331)</f>
        <v>0</v>
      </c>
      <c r="AL34" s="229">
        <f>$E34*SUM(Ввод!AK330:AK331)</f>
        <v>0</v>
      </c>
      <c r="AM34" s="229">
        <f>$E34*SUM(Ввод!AL330:AL331)</f>
        <v>0</v>
      </c>
      <c r="AN34" s="229">
        <f>$E34*SUM(Ввод!AM330:AM331)</f>
        <v>0</v>
      </c>
      <c r="AO34" s="229">
        <f>$E34*SUM(Ввод!AN330:AN331)</f>
        <v>0</v>
      </c>
      <c r="AP34" s="229">
        <f>$E34*SUM(Ввод!AO330:AO331)</f>
        <v>0</v>
      </c>
      <c r="AQ34" s="229">
        <f>$E34*SUM(Ввод!AP330:AP331)</f>
        <v>0</v>
      </c>
      <c r="AR34" s="229">
        <f>$E34*SUM(Ввод!AQ330:AQ331)</f>
        <v>0</v>
      </c>
      <c r="AS34" s="229">
        <f>$E34*SUM(Ввод!AR330:AR331)</f>
        <v>0</v>
      </c>
      <c r="AT34" s="229">
        <f>$E34*SUM(Ввод!AS330:AS331)</f>
        <v>0</v>
      </c>
      <c r="AU34" s="229">
        <f>$E34*SUM(Ввод!AT330:AT331)</f>
        <v>0</v>
      </c>
      <c r="AV34" s="229">
        <f>$E34*SUM(Ввод!AU330:AU331)</f>
        <v>0</v>
      </c>
      <c r="AW34" s="229">
        <f>$E34*SUM(Ввод!AV330:AV331)</f>
        <v>0</v>
      </c>
      <c r="AX34" s="229">
        <f>$E34*SUM(Ввод!AW330:AW331)</f>
        <v>0</v>
      </c>
      <c r="AY34" s="229">
        <f>$E34*SUM(Ввод!AX330:AX331)</f>
        <v>0</v>
      </c>
      <c r="AZ34" s="229">
        <f>$E34*SUM(Ввод!AY330:AY331)</f>
        <v>0</v>
      </c>
      <c r="BA34" s="229">
        <f>$E34*SUM(Ввод!AZ330:AZ331)</f>
        <v>0</v>
      </c>
      <c r="BB34" s="229">
        <f>$E34*SUM(Ввод!BA330:BA331)</f>
        <v>0</v>
      </c>
      <c r="BC34" s="229">
        <f>$E34*SUM(Ввод!BB330:BB331)</f>
        <v>0</v>
      </c>
      <c r="BD34" s="229">
        <f>$E34*SUM(Ввод!BC330:BC331)</f>
        <v>0</v>
      </c>
      <c r="BE34" s="229">
        <f>$E34*SUM(Ввод!BD330:BD331)</f>
        <v>0</v>
      </c>
      <c r="BF34" s="229">
        <f>$E34*SUM(Ввод!BE330:BE331)</f>
        <v>0</v>
      </c>
      <c r="BG34" s="229">
        <f>$E34*SUM(Ввод!BF330:BF331)</f>
        <v>0</v>
      </c>
      <c r="BH34" s="229">
        <f>$E34*SUM(Ввод!BG330:BG331)</f>
        <v>0</v>
      </c>
      <c r="BI34" s="229">
        <f>$E34*SUM(Ввод!BH330:BH331)</f>
        <v>0</v>
      </c>
      <c r="BJ34" s="229">
        <f>$E34*SUM(Ввод!BI330:BI331)</f>
        <v>0</v>
      </c>
      <c r="BK34" s="229">
        <f>$E34*SUM(Ввод!BJ330:BJ331)</f>
        <v>0</v>
      </c>
      <c r="BL34" s="229">
        <f>$E34*SUM(Ввод!BK330:BK331)</f>
        <v>0</v>
      </c>
      <c r="BM34" s="229">
        <f>$E34*SUM(Ввод!BL330:BL331)</f>
        <v>0</v>
      </c>
      <c r="BN34" s="229">
        <f>$E34*SUM(Ввод!BM330:BM331)</f>
        <v>0</v>
      </c>
      <c r="BO34" s="229">
        <f>$E34*SUM(Ввод!BN330:BN331)</f>
        <v>0</v>
      </c>
      <c r="BP34" s="229">
        <f>$E34*SUM(Ввод!BO330:BO331)</f>
        <v>0</v>
      </c>
      <c r="BQ34" s="229">
        <f>$E34*SUM(Ввод!BP330:BP331)</f>
        <v>0</v>
      </c>
      <c r="BR34" s="229">
        <f>$E34*SUM(Ввод!BQ330:BQ331)</f>
        <v>0</v>
      </c>
      <c r="BS34" s="229">
        <f>$E34*SUM(Ввод!BR330:BR331)</f>
        <v>0</v>
      </c>
      <c r="BT34" s="229">
        <f>$E34*SUM(Ввод!BS330:BS331)</f>
        <v>0</v>
      </c>
      <c r="BU34" s="229">
        <f>$E34*SUM(Ввод!BT330:BT331)</f>
        <v>0</v>
      </c>
      <c r="BV34" s="229">
        <f>$E34*SUM(Ввод!BU330:BU331)</f>
        <v>0</v>
      </c>
      <c r="BW34" s="229">
        <f>$E34*SUM(Ввод!BV330:BV331)</f>
        <v>0</v>
      </c>
      <c r="BX34" s="229">
        <f>$E34*SUM(Ввод!BW330:BW331)</f>
        <v>0</v>
      </c>
      <c r="BY34" s="229">
        <f>$E34*SUM(Ввод!BX330:BX331)</f>
        <v>0</v>
      </c>
      <c r="BZ34" s="229">
        <f>$E34*SUM(Ввод!BY330:BY331)</f>
        <v>0</v>
      </c>
      <c r="CA34" s="229">
        <f>$E34*SUM(Ввод!BZ330:BZ331)</f>
        <v>0</v>
      </c>
      <c r="CB34" s="229">
        <f>$E34*SUM(Ввод!CA330:CA331)</f>
        <v>0</v>
      </c>
      <c r="CC34" s="229">
        <f>$E34*SUM(Ввод!CB330:CB331)</f>
        <v>0</v>
      </c>
      <c r="CD34" s="229">
        <f>$E34*SUM(Ввод!CC330:CC331)</f>
        <v>0</v>
      </c>
      <c r="CE34" s="229">
        <f>$E34*SUM(Ввод!CD330:CD331)</f>
        <v>0</v>
      </c>
      <c r="CF34" s="229">
        <f>$E34*SUM(Ввод!CE330:CE331)</f>
        <v>0</v>
      </c>
      <c r="CG34" s="229">
        <f>$E34*SUM(Ввод!CF330:CF331)</f>
        <v>0</v>
      </c>
      <c r="CH34" s="229">
        <f>$E34*SUM(Ввод!CG330:CG331)</f>
        <v>0</v>
      </c>
      <c r="CI34" s="229">
        <f>$E34*SUM(Ввод!CH330:CH331)</f>
        <v>0</v>
      </c>
      <c r="CJ34" s="229">
        <f>$E34*SUM(Ввод!CI330:CI331)</f>
        <v>0</v>
      </c>
      <c r="CK34" s="229">
        <f>$E34*SUM(Ввод!CJ330:CJ331)</f>
        <v>0</v>
      </c>
      <c r="CL34" s="229">
        <f>$E34*SUM(Ввод!CK330:CK331)</f>
        <v>0</v>
      </c>
      <c r="CM34" s="229">
        <f>$E34*SUM(Ввод!CL330:CL331)</f>
        <v>0</v>
      </c>
      <c r="CN34" s="229">
        <f>$E34*SUM(Ввод!CM330:CM331)</f>
        <v>0</v>
      </c>
      <c r="CO34" s="229">
        <f>$E34*SUM(Ввод!CN330:CN331)</f>
        <v>0</v>
      </c>
      <c r="CP34" s="229">
        <f>$E34*SUM(Ввод!CO330:CO331)</f>
        <v>0</v>
      </c>
      <c r="CQ34" s="229">
        <f>$E34*SUM(Ввод!CP330:CP331)</f>
        <v>0</v>
      </c>
      <c r="CR34" s="229">
        <f>$E34*SUM(Ввод!CQ330:CQ331)</f>
        <v>0</v>
      </c>
      <c r="CS34" s="229">
        <f>$E34*SUM(Ввод!CR330:CR331)</f>
        <v>0</v>
      </c>
      <c r="CT34" s="229">
        <f>$E34*SUM(Ввод!CS330:CS331)</f>
        <v>0</v>
      </c>
      <c r="CU34" s="229">
        <f>$E34*SUM(Ввод!CT330:CT331)</f>
        <v>0</v>
      </c>
      <c r="CV34" s="229">
        <f>$E34*SUM(Ввод!CU330:CU331)</f>
        <v>0</v>
      </c>
      <c r="CW34" s="229">
        <f>$E34*SUM(Ввод!CV330:CV331)</f>
        <v>0</v>
      </c>
      <c r="CX34" s="229">
        <f>$E34*SUM(Ввод!CW330:CW331)</f>
        <v>0</v>
      </c>
      <c r="CY34" s="229">
        <f>$E34*SUM(Ввод!CX330:CX331)</f>
        <v>0</v>
      </c>
      <c r="CZ34" s="229">
        <f>$E34*SUM(Ввод!CY330:CY331)</f>
        <v>0</v>
      </c>
      <c r="DA34" s="229">
        <f>$E34*SUM(Ввод!CZ330:CZ331)</f>
        <v>0</v>
      </c>
      <c r="DB34" s="229">
        <f>$E34*SUM(Ввод!DA330:DA331)</f>
        <v>0</v>
      </c>
      <c r="DC34" s="229">
        <f>$E34*SUM(Ввод!DB330:DB331)</f>
        <v>0</v>
      </c>
      <c r="DD34" s="229">
        <f>$E34*SUM(Ввод!DC330:DC331)</f>
        <v>0</v>
      </c>
      <c r="DE34" s="229">
        <f>$E34*SUM(Ввод!DD330:DD331)</f>
        <v>0</v>
      </c>
      <c r="DF34" s="229">
        <f>$E34*SUM(Ввод!DE330:DE331)</f>
        <v>0</v>
      </c>
      <c r="DG34" s="229">
        <f>$E34*SUM(Ввод!DF330:DF331)</f>
        <v>0</v>
      </c>
      <c r="DH34" s="229">
        <f>$E34*SUM(Ввод!DG330:DG331)</f>
        <v>0</v>
      </c>
      <c r="DI34" s="229">
        <f>$E34*SUM(Ввод!DH330:DH331)</f>
        <v>0</v>
      </c>
      <c r="DJ34" s="229">
        <f>$E34*SUM(Ввод!DI330:DI331)</f>
        <v>0</v>
      </c>
      <c r="DK34">
        <f>Ввод!DJ339</f>
        <v>0</v>
      </c>
    </row>
    <row r="35" spans="1:115">
      <c r="B35" s="214" t="s">
        <v>34</v>
      </c>
      <c r="D35" s="7" t="str">
        <f>Ввод!F339</f>
        <v>тыс. м3</v>
      </c>
      <c r="E35" s="7">
        <f>N(Ввод!H339)</f>
        <v>0</v>
      </c>
      <c r="F35" s="229"/>
      <c r="G35" s="229"/>
      <c r="H35" s="229"/>
      <c r="I35" s="231"/>
      <c r="J35" s="229">
        <f>$E35*Ввод!I339</f>
        <v>0</v>
      </c>
      <c r="K35" s="229">
        <f>$E35*Ввод!J339</f>
        <v>0</v>
      </c>
      <c r="L35" s="229">
        <f>$E35*Ввод!K339</f>
        <v>0</v>
      </c>
      <c r="M35" s="229">
        <f>$E35*Ввод!L339</f>
        <v>0</v>
      </c>
      <c r="N35" s="229">
        <f>$E35*Ввод!M339</f>
        <v>0</v>
      </c>
      <c r="O35" s="229">
        <f>$E35*Ввод!N339</f>
        <v>0</v>
      </c>
      <c r="P35" s="229">
        <f>$E35*Ввод!O339</f>
        <v>0</v>
      </c>
      <c r="Q35" s="229">
        <f>$E35*Ввод!P339</f>
        <v>0</v>
      </c>
      <c r="R35" s="229">
        <f>$E35*Ввод!Q339</f>
        <v>0</v>
      </c>
      <c r="S35" s="229">
        <f>$E35*Ввод!R339</f>
        <v>0</v>
      </c>
      <c r="T35" s="229">
        <f>$E35*Ввод!S339</f>
        <v>0</v>
      </c>
      <c r="U35" s="229">
        <f>$E35*Ввод!T339</f>
        <v>0</v>
      </c>
      <c r="V35" s="229">
        <f>$E35*Ввод!U339</f>
        <v>0</v>
      </c>
      <c r="W35" s="229">
        <f>$E35*Ввод!V339</f>
        <v>0</v>
      </c>
      <c r="X35" s="229">
        <f>$E35*Ввод!W339</f>
        <v>0</v>
      </c>
      <c r="Y35" s="229">
        <f>$E35*Ввод!X339</f>
        <v>0</v>
      </c>
      <c r="Z35" s="229">
        <f>$E35*Ввод!Y339</f>
        <v>0</v>
      </c>
      <c r="AA35" s="229">
        <f>$E35*Ввод!Z339</f>
        <v>0</v>
      </c>
      <c r="AB35" s="229">
        <f>$E35*Ввод!AA339</f>
        <v>0</v>
      </c>
      <c r="AC35" s="229">
        <f>$E35*Ввод!AB339</f>
        <v>0</v>
      </c>
      <c r="AD35" s="229">
        <f>$E35*Ввод!AC339</f>
        <v>0</v>
      </c>
      <c r="AE35" s="229">
        <f>$E35*Ввод!AD339</f>
        <v>0</v>
      </c>
      <c r="AF35" s="229">
        <f>$E35*Ввод!AE339</f>
        <v>0</v>
      </c>
      <c r="AG35" s="229">
        <f>$E35*Ввод!AF339</f>
        <v>0</v>
      </c>
      <c r="AH35" s="229">
        <f>$E35*Ввод!AG339</f>
        <v>0</v>
      </c>
      <c r="AI35" s="229">
        <f>$E35*Ввод!AH339</f>
        <v>0</v>
      </c>
      <c r="AJ35" s="229">
        <f>$E35*Ввод!AI339</f>
        <v>0</v>
      </c>
      <c r="AK35" s="229">
        <f>$E35*Ввод!AJ339</f>
        <v>0</v>
      </c>
      <c r="AL35" s="229">
        <f>$E35*Ввод!AK339</f>
        <v>0</v>
      </c>
      <c r="AM35" s="229">
        <f>$E35*Ввод!AL339</f>
        <v>0</v>
      </c>
      <c r="AN35" s="229">
        <f>$E35*Ввод!AM339</f>
        <v>0</v>
      </c>
      <c r="AO35" s="229">
        <f>$E35*Ввод!AN339</f>
        <v>0</v>
      </c>
      <c r="AP35" s="229">
        <f>$E35*Ввод!AO339</f>
        <v>0</v>
      </c>
      <c r="AQ35" s="229">
        <f>$E35*Ввод!AP339</f>
        <v>0</v>
      </c>
      <c r="AR35" s="229">
        <f>$E35*Ввод!AQ339</f>
        <v>0</v>
      </c>
      <c r="AS35" s="229">
        <f>$E35*Ввод!AR339</f>
        <v>0</v>
      </c>
      <c r="AT35" s="229">
        <f>$E35*Ввод!AS339</f>
        <v>0</v>
      </c>
      <c r="AU35" s="229">
        <f>$E35*Ввод!AT339</f>
        <v>0</v>
      </c>
      <c r="AV35" s="229">
        <f>$E35*Ввод!AU339</f>
        <v>0</v>
      </c>
      <c r="AW35" s="229">
        <f>$E35*Ввод!AV339</f>
        <v>0</v>
      </c>
      <c r="AX35" s="229">
        <f>$E35*Ввод!AW339</f>
        <v>0</v>
      </c>
      <c r="AY35" s="229">
        <f>$E35*Ввод!AX339</f>
        <v>0</v>
      </c>
      <c r="AZ35" s="229">
        <f>$E35*Ввод!AY339</f>
        <v>0</v>
      </c>
      <c r="BA35" s="229">
        <f>$E35*Ввод!AZ339</f>
        <v>0</v>
      </c>
      <c r="BB35" s="229">
        <f>$E35*Ввод!BA339</f>
        <v>0</v>
      </c>
      <c r="BC35" s="229">
        <f>$E35*Ввод!BB339</f>
        <v>0</v>
      </c>
      <c r="BD35" s="229">
        <f>$E35*Ввод!BC339</f>
        <v>0</v>
      </c>
      <c r="BE35" s="229">
        <f>$E35*Ввод!BD339</f>
        <v>0</v>
      </c>
      <c r="BF35" s="229">
        <f>$E35*Ввод!BE339</f>
        <v>0</v>
      </c>
      <c r="BG35" s="229">
        <f>$E35*Ввод!BF339</f>
        <v>0</v>
      </c>
      <c r="BH35" s="229">
        <f>$E35*Ввод!BG339</f>
        <v>0</v>
      </c>
      <c r="BI35" s="229">
        <f>$E35*Ввод!BH339</f>
        <v>0</v>
      </c>
      <c r="BJ35" s="229">
        <f>$E35*Ввод!BI339</f>
        <v>0</v>
      </c>
      <c r="BK35" s="229">
        <f>$E35*Ввод!BJ339</f>
        <v>0</v>
      </c>
      <c r="BL35" s="229">
        <f>$E35*Ввод!BK339</f>
        <v>0</v>
      </c>
      <c r="BM35" s="229">
        <f>$E35*Ввод!BL339</f>
        <v>0</v>
      </c>
      <c r="BN35" s="229">
        <f>$E35*Ввод!BM339</f>
        <v>0</v>
      </c>
      <c r="BO35" s="229">
        <f>$E35*Ввод!BN339</f>
        <v>0</v>
      </c>
      <c r="BP35" s="229">
        <f>$E35*Ввод!BO339</f>
        <v>0</v>
      </c>
      <c r="BQ35" s="229">
        <f>$E35*Ввод!BP339</f>
        <v>0</v>
      </c>
      <c r="BR35" s="229">
        <f>$E35*Ввод!BQ339</f>
        <v>0</v>
      </c>
      <c r="BS35" s="229">
        <f>$E35*Ввод!BR339</f>
        <v>0</v>
      </c>
      <c r="BT35" s="229">
        <f>$E35*Ввод!BS339</f>
        <v>0</v>
      </c>
      <c r="BU35" s="229">
        <f>$E35*Ввод!BT339</f>
        <v>0</v>
      </c>
      <c r="BV35" s="229">
        <f>$E35*Ввод!BU339</f>
        <v>0</v>
      </c>
      <c r="BW35" s="229">
        <f>$E35*Ввод!BV339</f>
        <v>0</v>
      </c>
      <c r="BX35" s="229">
        <f>$E35*Ввод!BW339</f>
        <v>0</v>
      </c>
      <c r="BY35" s="229">
        <f>$E35*Ввод!BX339</f>
        <v>0</v>
      </c>
      <c r="BZ35" s="229">
        <f>$E35*Ввод!BY339</f>
        <v>0</v>
      </c>
      <c r="CA35" s="229">
        <f>$E35*Ввод!BZ339</f>
        <v>0</v>
      </c>
      <c r="CB35" s="229">
        <f>$E35*Ввод!CA339</f>
        <v>0</v>
      </c>
      <c r="CC35" s="229">
        <f>$E35*Ввод!CB339</f>
        <v>0</v>
      </c>
      <c r="CD35" s="229">
        <f>$E35*Ввод!CC339</f>
        <v>0</v>
      </c>
      <c r="CE35" s="229">
        <f>$E35*Ввод!CD339</f>
        <v>0</v>
      </c>
      <c r="CF35" s="229">
        <f>$E35*Ввод!CE339</f>
        <v>0</v>
      </c>
      <c r="CG35" s="229">
        <f>$E35*Ввод!CF339</f>
        <v>0</v>
      </c>
      <c r="CH35" s="229">
        <f>$E35*Ввод!CG339</f>
        <v>0</v>
      </c>
      <c r="CI35" s="229">
        <f>$E35*Ввод!CH339</f>
        <v>0</v>
      </c>
      <c r="CJ35" s="229">
        <f>$E35*Ввод!CI339</f>
        <v>0</v>
      </c>
      <c r="CK35" s="229">
        <f>$E35*Ввод!CJ339</f>
        <v>0</v>
      </c>
      <c r="CL35" s="229">
        <f>$E35*Ввод!CK339</f>
        <v>0</v>
      </c>
      <c r="CM35" s="229">
        <f>$E35*Ввод!CL339</f>
        <v>0</v>
      </c>
      <c r="CN35" s="229">
        <f>$E35*Ввод!CM339</f>
        <v>0</v>
      </c>
      <c r="CO35" s="229">
        <f>$E35*Ввод!CN339</f>
        <v>0</v>
      </c>
      <c r="CP35" s="229">
        <f>$E35*Ввод!CO339</f>
        <v>0</v>
      </c>
      <c r="CQ35" s="229">
        <f>$E35*Ввод!CP339</f>
        <v>0</v>
      </c>
      <c r="CR35" s="229">
        <f>$E35*Ввод!CQ339</f>
        <v>0</v>
      </c>
      <c r="CS35" s="229">
        <f>$E35*Ввод!CR339</f>
        <v>0</v>
      </c>
      <c r="CT35" s="229">
        <f>$E35*Ввод!CS339</f>
        <v>0</v>
      </c>
      <c r="CU35" s="229">
        <f>$E35*Ввод!CT339</f>
        <v>0</v>
      </c>
      <c r="CV35" s="229">
        <f>$E35*Ввод!CU339</f>
        <v>0</v>
      </c>
      <c r="CW35" s="229">
        <f>$E35*Ввод!CV339</f>
        <v>0</v>
      </c>
      <c r="CX35" s="229">
        <f>$E35*Ввод!CW339</f>
        <v>0</v>
      </c>
      <c r="CY35" s="229">
        <f>$E35*Ввод!CX339</f>
        <v>0</v>
      </c>
      <c r="CZ35" s="229">
        <f>$E35*Ввод!CY339</f>
        <v>0</v>
      </c>
      <c r="DA35" s="229">
        <f>$E35*Ввод!CZ339</f>
        <v>0</v>
      </c>
      <c r="DB35" s="229">
        <f>$E35*Ввод!DA339</f>
        <v>0</v>
      </c>
      <c r="DC35" s="229">
        <f>$E35*Ввод!DB339</f>
        <v>0</v>
      </c>
      <c r="DD35" s="229">
        <f>$E35*Ввод!DC339</f>
        <v>0</v>
      </c>
      <c r="DE35" s="229">
        <f>$E35*Ввод!DD339</f>
        <v>0</v>
      </c>
      <c r="DF35" s="229">
        <f>$E35*Ввод!DE339</f>
        <v>0</v>
      </c>
      <c r="DG35" s="229">
        <f>$E35*Ввод!DF339</f>
        <v>0</v>
      </c>
      <c r="DH35" s="229">
        <f>$E35*Ввод!DG339</f>
        <v>0</v>
      </c>
      <c r="DI35" s="229">
        <f>$E35*Ввод!DH339</f>
        <v>0</v>
      </c>
      <c r="DJ35" s="229">
        <f>$E35*Ввод!DI339</f>
        <v>0</v>
      </c>
      <c r="DK35">
        <f>Ввод!DJ340</f>
        <v>0</v>
      </c>
    </row>
    <row r="36" spans="1:115">
      <c r="B36" s="214" t="s">
        <v>35</v>
      </c>
      <c r="D36" s="7" t="str">
        <f>Ввод!F340</f>
        <v>тыс. м3</v>
      </c>
      <c r="E36" s="7">
        <f>N(Ввод!H340)</f>
        <v>0</v>
      </c>
      <c r="F36" s="229"/>
      <c r="G36" s="229"/>
      <c r="H36" s="229"/>
      <c r="I36" s="231"/>
      <c r="J36" s="229">
        <f>$E36*Ввод!I340</f>
        <v>0</v>
      </c>
      <c r="K36" s="229">
        <f>$E36*Ввод!J340</f>
        <v>0</v>
      </c>
      <c r="L36" s="229">
        <f>$E36*Ввод!K340</f>
        <v>0</v>
      </c>
      <c r="M36" s="229">
        <f>$E36*Ввод!L340</f>
        <v>0</v>
      </c>
      <c r="N36" s="229">
        <f>$E36*Ввод!M340</f>
        <v>0</v>
      </c>
      <c r="O36" s="229">
        <f>$E36*Ввод!N340</f>
        <v>0</v>
      </c>
      <c r="P36" s="229">
        <f>$E36*Ввод!O340</f>
        <v>0</v>
      </c>
      <c r="Q36" s="229">
        <f>$E36*Ввод!P340</f>
        <v>0</v>
      </c>
      <c r="R36" s="229">
        <f>$E36*Ввод!Q340</f>
        <v>0</v>
      </c>
      <c r="S36" s="229">
        <f>$E36*Ввод!R340</f>
        <v>0</v>
      </c>
      <c r="T36" s="229">
        <f>$E36*Ввод!S340</f>
        <v>0</v>
      </c>
      <c r="U36" s="229">
        <f>$E36*Ввод!T340</f>
        <v>0</v>
      </c>
      <c r="V36" s="229">
        <f>$E36*Ввод!U340</f>
        <v>0</v>
      </c>
      <c r="W36" s="229">
        <f>$E36*Ввод!V340</f>
        <v>0</v>
      </c>
      <c r="X36" s="229">
        <f>$E36*Ввод!W340</f>
        <v>0</v>
      </c>
      <c r="Y36" s="229">
        <f>$E36*Ввод!X340</f>
        <v>0</v>
      </c>
      <c r="Z36" s="229">
        <f>$E36*Ввод!Y340</f>
        <v>0</v>
      </c>
      <c r="AA36" s="229">
        <f>$E36*Ввод!Z340</f>
        <v>0</v>
      </c>
      <c r="AB36" s="229">
        <f>$E36*Ввод!AA340</f>
        <v>0</v>
      </c>
      <c r="AC36" s="229">
        <f>$E36*Ввод!AB340</f>
        <v>0</v>
      </c>
      <c r="AD36" s="229">
        <f>$E36*Ввод!AC340</f>
        <v>0</v>
      </c>
      <c r="AE36" s="229">
        <f>$E36*Ввод!AD340</f>
        <v>0</v>
      </c>
      <c r="AF36" s="229">
        <f>$E36*Ввод!AE340</f>
        <v>0</v>
      </c>
      <c r="AG36" s="229">
        <f>$E36*Ввод!AF340</f>
        <v>0</v>
      </c>
      <c r="AH36" s="229">
        <f>$E36*Ввод!AG340</f>
        <v>0</v>
      </c>
      <c r="AI36" s="229">
        <f>$E36*Ввод!AH340</f>
        <v>0</v>
      </c>
      <c r="AJ36" s="229">
        <f>$E36*Ввод!AI340</f>
        <v>0</v>
      </c>
      <c r="AK36" s="229">
        <f>$E36*Ввод!AJ340</f>
        <v>0</v>
      </c>
      <c r="AL36" s="229">
        <f>$E36*Ввод!AK340</f>
        <v>0</v>
      </c>
      <c r="AM36" s="229">
        <f>$E36*Ввод!AL340</f>
        <v>0</v>
      </c>
      <c r="AN36" s="229">
        <f>$E36*Ввод!AM340</f>
        <v>0</v>
      </c>
      <c r="AO36" s="229">
        <f>$E36*Ввод!AN340</f>
        <v>0</v>
      </c>
      <c r="AP36" s="229">
        <f>$E36*Ввод!AO340</f>
        <v>0</v>
      </c>
      <c r="AQ36" s="229">
        <f>$E36*Ввод!AP340</f>
        <v>0</v>
      </c>
      <c r="AR36" s="229">
        <f>$E36*Ввод!AQ340</f>
        <v>0</v>
      </c>
      <c r="AS36" s="229">
        <f>$E36*Ввод!AR340</f>
        <v>0</v>
      </c>
      <c r="AT36" s="229">
        <f>$E36*Ввод!AS340</f>
        <v>0</v>
      </c>
      <c r="AU36" s="229">
        <f>$E36*Ввод!AT340</f>
        <v>0</v>
      </c>
      <c r="AV36" s="229">
        <f>$E36*Ввод!AU340</f>
        <v>0</v>
      </c>
      <c r="AW36" s="229">
        <f>$E36*Ввод!AV340</f>
        <v>0</v>
      </c>
      <c r="AX36" s="229">
        <f>$E36*Ввод!AW340</f>
        <v>0</v>
      </c>
      <c r="AY36" s="229">
        <f>$E36*Ввод!AX340</f>
        <v>0</v>
      </c>
      <c r="AZ36" s="229">
        <f>$E36*Ввод!AY340</f>
        <v>0</v>
      </c>
      <c r="BA36" s="229">
        <f>$E36*Ввод!AZ340</f>
        <v>0</v>
      </c>
      <c r="BB36" s="229">
        <f>$E36*Ввод!BA340</f>
        <v>0</v>
      </c>
      <c r="BC36" s="229">
        <f>$E36*Ввод!BB340</f>
        <v>0</v>
      </c>
      <c r="BD36" s="229">
        <f>$E36*Ввод!BC340</f>
        <v>0</v>
      </c>
      <c r="BE36" s="229">
        <f>$E36*Ввод!BD340</f>
        <v>0</v>
      </c>
      <c r="BF36" s="229">
        <f>$E36*Ввод!BE340</f>
        <v>0</v>
      </c>
      <c r="BG36" s="229">
        <f>$E36*Ввод!BF340</f>
        <v>0</v>
      </c>
      <c r="BH36" s="229">
        <f>$E36*Ввод!BG340</f>
        <v>0</v>
      </c>
      <c r="BI36" s="229">
        <f>$E36*Ввод!BH340</f>
        <v>0</v>
      </c>
      <c r="BJ36" s="229">
        <f>$E36*Ввод!BI340</f>
        <v>0</v>
      </c>
      <c r="BK36" s="229">
        <f>$E36*Ввод!BJ340</f>
        <v>0</v>
      </c>
      <c r="BL36" s="229">
        <f>$E36*Ввод!BK340</f>
        <v>0</v>
      </c>
      <c r="BM36" s="229">
        <f>$E36*Ввод!BL340</f>
        <v>0</v>
      </c>
      <c r="BN36" s="229">
        <f>$E36*Ввод!BM340</f>
        <v>0</v>
      </c>
      <c r="BO36" s="229">
        <f>$E36*Ввод!BN340</f>
        <v>0</v>
      </c>
      <c r="BP36" s="229">
        <f>$E36*Ввод!BO340</f>
        <v>0</v>
      </c>
      <c r="BQ36" s="229">
        <f>$E36*Ввод!BP340</f>
        <v>0</v>
      </c>
      <c r="BR36" s="229">
        <f>$E36*Ввод!BQ340</f>
        <v>0</v>
      </c>
      <c r="BS36" s="229">
        <f>$E36*Ввод!BR340</f>
        <v>0</v>
      </c>
      <c r="BT36" s="229">
        <f>$E36*Ввод!BS340</f>
        <v>0</v>
      </c>
      <c r="BU36" s="229">
        <f>$E36*Ввод!BT340</f>
        <v>0</v>
      </c>
      <c r="BV36" s="229">
        <f>$E36*Ввод!BU340</f>
        <v>0</v>
      </c>
      <c r="BW36" s="229">
        <f>$E36*Ввод!BV340</f>
        <v>0</v>
      </c>
      <c r="BX36" s="229">
        <f>$E36*Ввод!BW340</f>
        <v>0</v>
      </c>
      <c r="BY36" s="229">
        <f>$E36*Ввод!BX340</f>
        <v>0</v>
      </c>
      <c r="BZ36" s="229">
        <f>$E36*Ввод!BY340</f>
        <v>0</v>
      </c>
      <c r="CA36" s="229">
        <f>$E36*Ввод!BZ340</f>
        <v>0</v>
      </c>
      <c r="CB36" s="229">
        <f>$E36*Ввод!CA340</f>
        <v>0</v>
      </c>
      <c r="CC36" s="229">
        <f>$E36*Ввод!CB340</f>
        <v>0</v>
      </c>
      <c r="CD36" s="229">
        <f>$E36*Ввод!CC340</f>
        <v>0</v>
      </c>
      <c r="CE36" s="229">
        <f>$E36*Ввод!CD340</f>
        <v>0</v>
      </c>
      <c r="CF36" s="229">
        <f>$E36*Ввод!CE340</f>
        <v>0</v>
      </c>
      <c r="CG36" s="229">
        <f>$E36*Ввод!CF340</f>
        <v>0</v>
      </c>
      <c r="CH36" s="229">
        <f>$E36*Ввод!CG340</f>
        <v>0</v>
      </c>
      <c r="CI36" s="229">
        <f>$E36*Ввод!CH340</f>
        <v>0</v>
      </c>
      <c r="CJ36" s="229">
        <f>$E36*Ввод!CI340</f>
        <v>0</v>
      </c>
      <c r="CK36" s="229">
        <f>$E36*Ввод!CJ340</f>
        <v>0</v>
      </c>
      <c r="CL36" s="229">
        <f>$E36*Ввод!CK340</f>
        <v>0</v>
      </c>
      <c r="CM36" s="229">
        <f>$E36*Ввод!CL340</f>
        <v>0</v>
      </c>
      <c r="CN36" s="229">
        <f>$E36*Ввод!CM340</f>
        <v>0</v>
      </c>
      <c r="CO36" s="229">
        <f>$E36*Ввод!CN340</f>
        <v>0</v>
      </c>
      <c r="CP36" s="229">
        <f>$E36*Ввод!CO340</f>
        <v>0</v>
      </c>
      <c r="CQ36" s="229">
        <f>$E36*Ввод!CP340</f>
        <v>0</v>
      </c>
      <c r="CR36" s="229">
        <f>$E36*Ввод!CQ340</f>
        <v>0</v>
      </c>
      <c r="CS36" s="229">
        <f>$E36*Ввод!CR340</f>
        <v>0</v>
      </c>
      <c r="CT36" s="229">
        <f>$E36*Ввод!CS340</f>
        <v>0</v>
      </c>
      <c r="CU36" s="229">
        <f>$E36*Ввод!CT340</f>
        <v>0</v>
      </c>
      <c r="CV36" s="229">
        <f>$E36*Ввод!CU340</f>
        <v>0</v>
      </c>
      <c r="CW36" s="229">
        <f>$E36*Ввод!CV340</f>
        <v>0</v>
      </c>
      <c r="CX36" s="229">
        <f>$E36*Ввод!CW340</f>
        <v>0</v>
      </c>
      <c r="CY36" s="229">
        <f>$E36*Ввод!CX340</f>
        <v>0</v>
      </c>
      <c r="CZ36" s="229">
        <f>$E36*Ввод!CY340</f>
        <v>0</v>
      </c>
      <c r="DA36" s="229">
        <f>$E36*Ввод!CZ340</f>
        <v>0</v>
      </c>
      <c r="DB36" s="229">
        <f>$E36*Ввод!DA340</f>
        <v>0</v>
      </c>
      <c r="DC36" s="229">
        <f>$E36*Ввод!DB340</f>
        <v>0</v>
      </c>
      <c r="DD36" s="229">
        <f>$E36*Ввод!DC340</f>
        <v>0</v>
      </c>
      <c r="DE36" s="229">
        <f>$E36*Ввод!DD340</f>
        <v>0</v>
      </c>
      <c r="DF36" s="229">
        <f>$E36*Ввод!DE340</f>
        <v>0</v>
      </c>
      <c r="DG36" s="229">
        <f>$E36*Ввод!DF340</f>
        <v>0</v>
      </c>
      <c r="DH36" s="229">
        <f>$E36*Ввод!DG340</f>
        <v>0</v>
      </c>
      <c r="DI36" s="229">
        <f>$E36*Ввод!DH340</f>
        <v>0</v>
      </c>
      <c r="DJ36" s="229">
        <f>$E36*Ввод!DI340</f>
        <v>0</v>
      </c>
    </row>
    <row r="37" spans="1:115">
      <c r="B37" s="214"/>
      <c r="F37" s="3"/>
      <c r="G37" s="4"/>
      <c r="H37" s="4"/>
      <c r="I37" s="124"/>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row>
    <row r="38" spans="1:115">
      <c r="B38" s="12" t="s">
        <v>378</v>
      </c>
      <c r="F38" s="3"/>
      <c r="G38" s="4"/>
      <c r="H38" s="4"/>
      <c r="I38" s="124"/>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row>
    <row r="39" spans="1:115" s="100" customFormat="1">
      <c r="A39" s="18"/>
      <c r="B39" s="216" t="s">
        <v>411</v>
      </c>
      <c r="D39" s="106"/>
      <c r="E39" s="106"/>
      <c r="I39" s="217"/>
      <c r="J39" s="218"/>
      <c r="K39" s="218"/>
      <c r="L39" s="218"/>
      <c r="M39" s="218"/>
      <c r="N39" s="218"/>
      <c r="O39" s="218"/>
      <c r="P39" s="218"/>
      <c r="Q39" s="218"/>
    </row>
    <row r="40" spans="1:115">
      <c r="B40" s="30" t="s">
        <v>405</v>
      </c>
      <c r="F40" s="3"/>
      <c r="G40" s="4"/>
      <c r="H40" s="4"/>
      <c r="I40" s="124"/>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row>
    <row r="41" spans="1:115">
      <c r="B41" s="214" t="str">
        <f>Ввод!D186</f>
        <v>Электроэнергия</v>
      </c>
      <c r="D41" s="7" t="str">
        <f>Ввод!F186</f>
        <v>руб. / кВт*ч</v>
      </c>
      <c r="E41" s="7">
        <f t="shared" ref="E41:E46" si="0">1-E51</f>
        <v>1</v>
      </c>
      <c r="F41" s="3">
        <f>$E41*Ввод!G186</f>
        <v>6</v>
      </c>
      <c r="I41" s="124">
        <f>F41</f>
        <v>6</v>
      </c>
      <c r="J41" s="3">
        <f>I41*MAX(1,N(MONTH(J$13)=7)*SUMIF(Макро!$15:$15,J$11,Макро!$32:$32))</f>
        <v>6</v>
      </c>
      <c r="K41" s="3">
        <f>J41*MAX(1,N(MONTH(K$13)=7)*SUMIF(Макро!$15:$15,K$11,Макро!$32:$32))</f>
        <v>6</v>
      </c>
      <c r="L41" s="3">
        <f>K41*MAX(1,N(MONTH(L$13)=7)*SUMIF(Макро!$15:$15,L$11,Макро!$32:$32))</f>
        <v>6.2199482639053265</v>
      </c>
      <c r="M41" s="3">
        <f>L41*MAX(1,N(MONTH(M$13)=7)*SUMIF(Макро!$15:$15,M$11,Макро!$32:$32))</f>
        <v>6.2199482639053265</v>
      </c>
      <c r="N41" s="3">
        <f>M41*MAX(1,N(MONTH(N$13)=7)*SUMIF(Макро!$15:$15,N$11,Макро!$32:$32))</f>
        <v>6.2199482639053265</v>
      </c>
      <c r="O41" s="3">
        <f>N41*MAX(1,N(MONTH(O$13)=7)*SUMIF(Макро!$15:$15,O$11,Макро!$32:$32))</f>
        <v>6.2199482639053265</v>
      </c>
      <c r="P41" s="3">
        <f>O41*MAX(1,N(MONTH(P$13)=7)*SUMIF(Макро!$15:$15,P$11,Макро!$32:$32))</f>
        <v>6.4688662278431073</v>
      </c>
      <c r="Q41" s="3">
        <f>P41*MAX(1,N(MONTH(Q$13)=7)*SUMIF(Макро!$15:$15,Q$11,Макро!$32:$32))</f>
        <v>6.4688662278431073</v>
      </c>
      <c r="R41" s="3">
        <f>Q41*MAX(1,N(MONTH(R$13)=7)*SUMIF(Макро!$15:$15,R$11,Макро!$32:$32))</f>
        <v>6.4688662278431073</v>
      </c>
      <c r="S41" s="3">
        <f>R41*MAX(1,N(MONTH(S$13)=7)*SUMIF(Макро!$15:$15,S$11,Макро!$32:$32))</f>
        <v>6.4688662278431073</v>
      </c>
      <c r="T41" s="3">
        <f>S41*MAX(1,N(MONTH(T$13)=7)*SUMIF(Макро!$15:$15,T$11,Макро!$32:$32))</f>
        <v>6.7278465620603463</v>
      </c>
      <c r="U41" s="3">
        <f>T41*MAX(1,N(MONTH(U$13)=7)*SUMIF(Макро!$15:$15,U$11,Макро!$32:$32))</f>
        <v>6.7278465620603463</v>
      </c>
      <c r="V41" s="3">
        <f>U41*MAX(1,N(MONTH(V$13)=7)*SUMIF(Макро!$15:$15,V$11,Макро!$32:$32))</f>
        <v>6.7278465620603463</v>
      </c>
      <c r="W41" s="3">
        <f>V41*MAX(1,N(MONTH(W$13)=7)*SUMIF(Макро!$15:$15,W$11,Макро!$32:$32))</f>
        <v>6.7278465620603463</v>
      </c>
      <c r="X41" s="3">
        <f>W41*MAX(1,N(MONTH(X$13)=7)*SUMIF(Макро!$15:$15,X$11,Макро!$32:$32))</f>
        <v>6.9935975185256849</v>
      </c>
      <c r="Y41" s="3">
        <f>X41*MAX(1,N(MONTH(Y$13)=7)*SUMIF(Макро!$15:$15,Y$11,Макро!$32:$32))</f>
        <v>6.9935975185256849</v>
      </c>
      <c r="Z41" s="3">
        <f>Y41*MAX(1,N(MONTH(Z$13)=7)*SUMIF(Макро!$15:$15,Z$11,Макро!$32:$32))</f>
        <v>6.9935975185256849</v>
      </c>
      <c r="AA41" s="3">
        <f>Z41*MAX(1,N(MONTH(AA$13)=7)*SUMIF(Макро!$15:$15,AA$11,Макро!$32:$32))</f>
        <v>6.9935975185256849</v>
      </c>
      <c r="AB41" s="3">
        <f>AA41*MAX(1,N(MONTH(AB$13)=7)*SUMIF(Макро!$15:$15,AB$11,Макро!$32:$32))</f>
        <v>7.2700034845845458</v>
      </c>
      <c r="AC41" s="3">
        <f>AB41*MAX(1,N(MONTH(AC$13)=7)*SUMIF(Макро!$15:$15,AC$11,Макро!$32:$32))</f>
        <v>7.2700034845845458</v>
      </c>
      <c r="AD41" s="3">
        <f>AC41*MAX(1,N(MONTH(AD$13)=7)*SUMIF(Макро!$15:$15,AD$11,Макро!$32:$32))</f>
        <v>7.2700034845845458</v>
      </c>
      <c r="AE41" s="3">
        <f>AD41*MAX(1,N(MONTH(AE$13)=7)*SUMIF(Макро!$15:$15,AE$11,Макро!$32:$32))</f>
        <v>7.2700034845845458</v>
      </c>
      <c r="AF41" s="3">
        <f>AE41*MAX(1,N(MONTH(AF$13)=7)*SUMIF(Макро!$15:$15,AF$11,Макро!$32:$32))</f>
        <v>7.5570838287195574</v>
      </c>
      <c r="AG41" s="3">
        <f>AF41*MAX(1,N(MONTH(AG$13)=7)*SUMIF(Макро!$15:$15,AG$11,Макро!$32:$32))</f>
        <v>7.5570838287195574</v>
      </c>
      <c r="AH41" s="3">
        <f>AG41*MAX(1,N(MONTH(AH$13)=7)*SUMIF(Макро!$15:$15,AH$11,Макро!$32:$32))</f>
        <v>7.5570838287195574</v>
      </c>
      <c r="AI41" s="3">
        <f>AH41*MAX(1,N(MONTH(AI$13)=7)*SUMIF(Макро!$15:$15,AI$11,Макро!$32:$32))</f>
        <v>7.5570838287195574</v>
      </c>
      <c r="AJ41" s="3">
        <f>AI41*MAX(1,N(MONTH(AJ$13)=7)*SUMIF(Макро!$15:$15,AJ$11,Макро!$32:$32))</f>
        <v>7.8549033368358616</v>
      </c>
      <c r="AK41" s="3">
        <f>AJ41*MAX(1,N(MONTH(AK$13)=7)*SUMIF(Макро!$15:$15,AK$11,Макро!$32:$32))</f>
        <v>7.8549033368358616</v>
      </c>
      <c r="AL41" s="3">
        <f>AK41*MAX(1,N(MONTH(AL$13)=7)*SUMIF(Макро!$15:$15,AL$11,Макро!$32:$32))</f>
        <v>7.8549033368358616</v>
      </c>
      <c r="AM41" s="3">
        <f>AL41*MAX(1,N(MONTH(AM$13)=7)*SUMIF(Макро!$15:$15,AM$11,Макро!$32:$32))</f>
        <v>7.8549033368358616</v>
      </c>
      <c r="AN41" s="3">
        <f>AM41*MAX(1,N(MONTH(AN$13)=7)*SUMIF(Макро!$15:$15,AN$11,Макро!$32:$32))</f>
        <v>8.1638385228556363</v>
      </c>
      <c r="AO41" s="3">
        <f>AN41*MAX(1,N(MONTH(AO$13)=7)*SUMIF(Макро!$15:$15,AO$11,Макро!$32:$32))</f>
        <v>8.1638385228556363</v>
      </c>
      <c r="AP41" s="3">
        <f>AO41*MAX(1,N(MONTH(AP$13)=7)*SUMIF(Макро!$15:$15,AP$11,Макро!$32:$32))</f>
        <v>8.1638385228556363</v>
      </c>
      <c r="AQ41" s="3">
        <f>AP41*MAX(1,N(MONTH(AQ$13)=7)*SUMIF(Макро!$15:$15,AQ$11,Макро!$32:$32))</f>
        <v>8.1638385228556363</v>
      </c>
      <c r="AR41" s="3">
        <f>AQ41*MAX(1,N(MONTH(AR$13)=7)*SUMIF(Макро!$15:$15,AR$11,Макро!$32:$32))</f>
        <v>8.4844504009639117</v>
      </c>
      <c r="AS41" s="3">
        <f>AR41*MAX(1,N(MONTH(AS$13)=7)*SUMIF(Макро!$15:$15,AS$11,Макро!$32:$32))</f>
        <v>8.4844504009639117</v>
      </c>
      <c r="AT41" s="3">
        <f>AS41*MAX(1,N(MONTH(AT$13)=7)*SUMIF(Макро!$15:$15,AT$11,Макро!$32:$32))</f>
        <v>8.4844504009639117</v>
      </c>
      <c r="AU41" s="3">
        <f>AT41*MAX(1,N(MONTH(AU$13)=7)*SUMIF(Макро!$15:$15,AU$11,Макро!$32:$32))</f>
        <v>8.4844504009639117</v>
      </c>
      <c r="AV41" s="3">
        <f>AU41*MAX(1,N(MONTH(AV$13)=7)*SUMIF(Макро!$15:$15,AV$11,Макро!$32:$32))</f>
        <v>8.8174542485357108</v>
      </c>
      <c r="AW41" s="3">
        <f>AV41*MAX(1,N(MONTH(AW$13)=7)*SUMIF(Макро!$15:$15,AW$11,Макро!$32:$32))</f>
        <v>8.8174542485357108</v>
      </c>
      <c r="AX41" s="3">
        <f>AW41*MAX(1,N(MONTH(AX$13)=7)*SUMIF(Макро!$15:$15,AX$11,Макро!$32:$32))</f>
        <v>8.8174542485357108</v>
      </c>
      <c r="AY41" s="3">
        <f>AX41*MAX(1,N(MONTH(AY$13)=7)*SUMIF(Макро!$15:$15,AY$11,Макро!$32:$32))</f>
        <v>8.8174542485357108</v>
      </c>
      <c r="AZ41" s="3">
        <f>AY41*MAX(1,N(MONTH(AZ$13)=7)*SUMIF(Макро!$15:$15,AZ$11,Макро!$32:$32))</f>
        <v>9.1637946588569044</v>
      </c>
      <c r="BA41" s="3">
        <f>AZ41*MAX(1,N(MONTH(BA$13)=7)*SUMIF(Макро!$15:$15,BA$11,Макро!$32:$32))</f>
        <v>9.1637946588569044</v>
      </c>
      <c r="BB41" s="3">
        <f>BA41*MAX(1,N(MONTH(BB$13)=7)*SUMIF(Макро!$15:$15,BB$11,Макро!$32:$32))</f>
        <v>9.1637946588569044</v>
      </c>
      <c r="BC41" s="3">
        <f>BB41*MAX(1,N(MONTH(BC$13)=7)*SUMIF(Макро!$15:$15,BC$11,Макро!$32:$32))</f>
        <v>9.1637946588569044</v>
      </c>
      <c r="BD41" s="3">
        <f>BC41*MAX(1,N(MONTH(BD$13)=7)*SUMIF(Макро!$15:$15,BD$11,Макро!$32:$32))</f>
        <v>9.5242318322508375</v>
      </c>
      <c r="BE41" s="3">
        <f>BD41*MAX(1,N(MONTH(BE$13)=7)*SUMIF(Макро!$15:$15,BE$11,Макро!$32:$32))</f>
        <v>9.5242318322508375</v>
      </c>
      <c r="BF41" s="3">
        <f>BE41*MAX(1,N(MONTH(BF$13)=7)*SUMIF(Макро!$15:$15,BF$11,Макро!$32:$32))</f>
        <v>9.5242318322508375</v>
      </c>
      <c r="BG41" s="3">
        <f>BF41*MAX(1,N(MONTH(BG$13)=7)*SUMIF(Макро!$15:$15,BG$11,Макро!$32:$32))</f>
        <v>9.5242318322508375</v>
      </c>
      <c r="BH41" s="3">
        <f>BG41*MAX(1,N(MONTH(BH$13)=7)*SUMIF(Макро!$15:$15,BH$11,Макро!$32:$32))</f>
        <v>9.8992653282324596</v>
      </c>
      <c r="BI41" s="3">
        <f>BH41*MAX(1,N(MONTH(BI$13)=7)*SUMIF(Макро!$15:$15,BI$11,Макро!$32:$32))</f>
        <v>9.8992653282324596</v>
      </c>
      <c r="BJ41" s="3">
        <f>BI41*MAX(1,N(MONTH(BJ$13)=7)*SUMIF(Макро!$15:$15,BJ$11,Макро!$32:$32))</f>
        <v>9.8992653282324596</v>
      </c>
      <c r="BK41" s="3">
        <f>BJ41*MAX(1,N(MONTH(BK$13)=7)*SUMIF(Макро!$15:$15,BK$11,Макро!$32:$32))</f>
        <v>9.8992653282324596</v>
      </c>
      <c r="BL41" s="3">
        <f>BK41*MAX(1,N(MONTH(BL$13)=7)*SUMIF(Макро!$15:$15,BL$11,Макро!$32:$32))</f>
        <v>10.289822244763135</v>
      </c>
      <c r="BM41" s="3">
        <f>BL41*MAX(1,N(MONTH(BM$13)=7)*SUMIF(Макро!$15:$15,BM$11,Макро!$32:$32))</f>
        <v>10.289822244763135</v>
      </c>
      <c r="BN41" s="3">
        <f>BM41*MAX(1,N(MONTH(BN$13)=7)*SUMIF(Макро!$15:$15,BN$11,Макро!$32:$32))</f>
        <v>10.289822244763135</v>
      </c>
      <c r="BO41" s="3">
        <f>BN41*MAX(1,N(MONTH(BO$13)=7)*SUMIF(Макро!$15:$15,BO$11,Макро!$32:$32))</f>
        <v>10.289822244763135</v>
      </c>
      <c r="BP41" s="3">
        <f>BO41*MAX(1,N(MONTH(BP$13)=7)*SUMIF(Макро!$15:$15,BP$11,Макро!$32:$32))</f>
        <v>10.695787850726038</v>
      </c>
      <c r="BQ41" s="3">
        <f>BP41*MAX(1,N(MONTH(BQ$13)=7)*SUMIF(Макро!$15:$15,BQ$11,Макро!$32:$32))</f>
        <v>10.695787850726038</v>
      </c>
      <c r="BR41" s="3">
        <f>BQ41*MAX(1,N(MONTH(BR$13)=7)*SUMIF(Макро!$15:$15,BR$11,Макро!$32:$32))</f>
        <v>10.695787850726038</v>
      </c>
      <c r="BS41" s="3">
        <f>BR41*MAX(1,N(MONTH(BS$13)=7)*SUMIF(Макро!$15:$15,BS$11,Макро!$32:$32))</f>
        <v>10.695787850726038</v>
      </c>
      <c r="BT41" s="3">
        <f>BS41*MAX(1,N(MONTH(BT$13)=7)*SUMIF(Макро!$15:$15,BT$11,Макро!$32:$32))</f>
        <v>11.117770067015586</v>
      </c>
      <c r="BU41" s="3">
        <f>BT41*MAX(1,N(MONTH(BU$13)=7)*SUMIF(Макро!$15:$15,BU$11,Макро!$32:$32))</f>
        <v>11.117770067015586</v>
      </c>
      <c r="BV41" s="3">
        <f>BU41*MAX(1,N(MONTH(BV$13)=7)*SUMIF(Макро!$15:$15,BV$11,Макро!$32:$32))</f>
        <v>11.117770067015586</v>
      </c>
      <c r="BW41" s="3">
        <f>BV41*MAX(1,N(MONTH(BW$13)=7)*SUMIF(Макро!$15:$15,BW$11,Макро!$32:$32))</f>
        <v>11.117770067015586</v>
      </c>
      <c r="BX41" s="3">
        <f>BW41*MAX(1,N(MONTH(BX$13)=7)*SUMIF(Макро!$15:$15,BX$11,Макро!$32:$32))</f>
        <v>11.556400798903034</v>
      </c>
      <c r="BY41" s="3">
        <f>BX41*MAX(1,N(MONTH(BY$13)=7)*SUMIF(Макро!$15:$15,BY$11,Макро!$32:$32))</f>
        <v>11.556400798903034</v>
      </c>
      <c r="BZ41" s="3">
        <f>BY41*MAX(1,N(MONTH(BZ$13)=7)*SUMIF(Макро!$15:$15,BZ$11,Макро!$32:$32))</f>
        <v>11.556400798903034</v>
      </c>
      <c r="CA41" s="3">
        <f>BZ41*MAX(1,N(MONTH(CA$13)=7)*SUMIF(Макро!$15:$15,CA$11,Макро!$32:$32))</f>
        <v>11.556400798903034</v>
      </c>
      <c r="CB41" s="3">
        <f>CA41*MAX(1,N(MONTH(CB$13)=7)*SUMIF(Макро!$15:$15,CB$11,Макро!$32:$32))</f>
        <v>12.012336882295001</v>
      </c>
      <c r="CC41" s="3">
        <f>CB41*MAX(1,N(MONTH(CC$13)=7)*SUMIF(Макро!$15:$15,CC$11,Макро!$32:$32))</f>
        <v>12.012336882295001</v>
      </c>
      <c r="CD41" s="3">
        <f>CC41*MAX(1,N(MONTH(CD$13)=7)*SUMIF(Макро!$15:$15,CD$11,Макро!$32:$32))</f>
        <v>12.012336882295001</v>
      </c>
      <c r="CE41" s="3">
        <f>CD41*MAX(1,N(MONTH(CE$13)=7)*SUMIF(Макро!$15:$15,CE$11,Макро!$32:$32))</f>
        <v>12.012336882295001</v>
      </c>
      <c r="CF41" s="3">
        <f>CE41*MAX(1,N(MONTH(CF$13)=7)*SUMIF(Макро!$15:$15,CF$11,Макро!$32:$32))</f>
        <v>12.486261067324852</v>
      </c>
      <c r="CG41" s="3">
        <f>CF41*MAX(1,N(MONTH(CG$13)=7)*SUMIF(Макро!$15:$15,CG$11,Макро!$32:$32))</f>
        <v>12.486261067324852</v>
      </c>
      <c r="CH41" s="3">
        <f>CG41*MAX(1,N(MONTH(CH$13)=7)*SUMIF(Макро!$15:$15,CH$11,Макро!$32:$32))</f>
        <v>12.486261067324852</v>
      </c>
      <c r="CI41" s="3">
        <f>CH41*MAX(1,N(MONTH(CI$13)=7)*SUMIF(Макро!$15:$15,CI$11,Макро!$32:$32))</f>
        <v>12.486261067324852</v>
      </c>
      <c r="CJ41" s="3">
        <f>CI41*MAX(1,N(MONTH(CJ$13)=7)*SUMIF(Макро!$15:$15,CJ$11,Макро!$32:$32))</f>
        <v>12.978883040749837</v>
      </c>
      <c r="CK41" s="3">
        <f>CJ41*MAX(1,N(MONTH(CK$13)=7)*SUMIF(Макро!$15:$15,CK$11,Макро!$32:$32))</f>
        <v>12.978883040749837</v>
      </c>
      <c r="CL41" s="3">
        <f>CK41*MAX(1,N(MONTH(CL$13)=7)*SUMIF(Макро!$15:$15,CL$11,Макро!$32:$32))</f>
        <v>12.978883040749837</v>
      </c>
      <c r="CM41" s="3">
        <f>CL41*MAX(1,N(MONTH(CM$13)=7)*SUMIF(Макро!$15:$15,CM$11,Макро!$32:$32))</f>
        <v>12.978883040749837</v>
      </c>
      <c r="CN41" s="3">
        <f>CM41*MAX(1,N(MONTH(CN$13)=7)*SUMIF(Макро!$15:$15,CN$11,Макро!$32:$32))</f>
        <v>13.490940488684977</v>
      </c>
      <c r="CO41" s="3">
        <f>CN41*MAX(1,N(MONTH(CO$13)=7)*SUMIF(Макро!$15:$15,CO$11,Макро!$32:$32))</f>
        <v>13.490940488684977</v>
      </c>
      <c r="CP41" s="3">
        <f>CO41*MAX(1,N(MONTH(CP$13)=7)*SUMIF(Макро!$15:$15,CP$11,Макро!$32:$32))</f>
        <v>13.490940488684977</v>
      </c>
      <c r="CQ41" s="3">
        <f>CP41*MAX(1,N(MONTH(CQ$13)=7)*SUMIF(Макро!$15:$15,CQ$11,Макро!$32:$32))</f>
        <v>13.490940488684977</v>
      </c>
      <c r="CR41" s="3">
        <f>CQ41*MAX(1,N(MONTH(CR$13)=7)*SUMIF(Макро!$15:$15,CR$11,Макро!$32:$32))</f>
        <v>14.023200201265126</v>
      </c>
      <c r="CS41" s="3">
        <f>CR41*MAX(1,N(MONTH(CS$13)=7)*SUMIF(Макро!$15:$15,CS$11,Макро!$32:$32))</f>
        <v>14.023200201265126</v>
      </c>
      <c r="CT41" s="3">
        <f>CS41*MAX(1,N(MONTH(CT$13)=7)*SUMIF(Макро!$15:$15,CT$11,Макро!$32:$32))</f>
        <v>14.023200201265126</v>
      </c>
      <c r="CU41" s="3">
        <f>CT41*MAX(1,N(MONTH(CU$13)=7)*SUMIF(Макро!$15:$15,CU$11,Макро!$32:$32))</f>
        <v>14.023200201265126</v>
      </c>
      <c r="CV41" s="3">
        <f>CU41*MAX(1,N(MONTH(CV$13)=7)*SUMIF(Макро!$15:$15,CV$11,Макро!$32:$32))</f>
        <v>14.576459220889399</v>
      </c>
      <c r="CW41" s="3">
        <f>CV41*MAX(1,N(MONTH(CW$13)=7)*SUMIF(Макро!$15:$15,CW$11,Макро!$32:$32))</f>
        <v>14.576459220889399</v>
      </c>
      <c r="CX41" s="3">
        <f>CW41*MAX(1,N(MONTH(CX$13)=7)*SUMIF(Макро!$15:$15,CX$11,Макро!$32:$32))</f>
        <v>14.576459220889399</v>
      </c>
      <c r="CY41" s="3">
        <f>CX41*MAX(1,N(MONTH(CY$13)=7)*SUMIF(Макро!$15:$15,CY$11,Макро!$32:$32))</f>
        <v>14.576459220889399</v>
      </c>
      <c r="CZ41" s="3">
        <f>CY41*MAX(1,N(MONTH(CZ$13)=7)*SUMIF(Макро!$15:$15,CZ$11,Макро!$32:$32))</f>
        <v>15.151546035767426</v>
      </c>
      <c r="DA41" s="3">
        <f>CZ41*MAX(1,N(MONTH(DA$13)=7)*SUMIF(Макро!$15:$15,DA$11,Макро!$32:$32))</f>
        <v>15.151546035767426</v>
      </c>
      <c r="DB41" s="3">
        <f>DA41*MAX(1,N(MONTH(DB$13)=7)*SUMIF(Макро!$15:$15,DB$11,Макро!$32:$32))</f>
        <v>15.151546035767426</v>
      </c>
      <c r="DC41" s="3">
        <f>DB41*MAX(1,N(MONTH(DC$13)=7)*SUMIF(Макро!$15:$15,DC$11,Макро!$32:$32))</f>
        <v>15.151546035767426</v>
      </c>
      <c r="DD41" s="3">
        <f>DC41*MAX(1,N(MONTH(DD$13)=7)*SUMIF(Макро!$15:$15,DD$11,Макро!$32:$32))</f>
        <v>15.74932182055473</v>
      </c>
      <c r="DE41" s="3">
        <f>DD41*MAX(1,N(MONTH(DE$13)=7)*SUMIF(Макро!$15:$15,DE$11,Макро!$32:$32))</f>
        <v>15.74932182055473</v>
      </c>
      <c r="DF41" s="3">
        <f>DE41*MAX(1,N(MONTH(DF$13)=7)*SUMIF(Макро!$15:$15,DF$11,Макро!$32:$32))</f>
        <v>15.74932182055473</v>
      </c>
      <c r="DG41" s="3">
        <f>DF41*MAX(1,N(MONTH(DG$13)=7)*SUMIF(Макро!$15:$15,DG$11,Макро!$32:$32))</f>
        <v>15.74932182055473</v>
      </c>
      <c r="DH41" s="3">
        <f>DG41*MAX(1,N(MONTH(DH$13)=7)*SUMIF(Макро!$15:$15,DH$11,Макро!$32:$32))</f>
        <v>16.370681725935043</v>
      </c>
      <c r="DI41" s="3">
        <f>DH41*MAX(1,N(MONTH(DI$13)=7)*SUMIF(Макро!$15:$15,DI$11,Макро!$32:$32))</f>
        <v>16.370681725935043</v>
      </c>
      <c r="DJ41" s="3">
        <f>DI41*MAX(1,N(MONTH(DJ$13)=7)*SUMIF(Макро!$15:$15,DJ$11,Макро!$32:$32))</f>
        <v>16.370681725935043</v>
      </c>
    </row>
    <row r="42" spans="1:115">
      <c r="B42" s="214" t="str">
        <f>Ввод!D187</f>
        <v>Техническая вода</v>
      </c>
      <c r="D42" s="7" t="str">
        <f>Ввод!F187</f>
        <v>руб. / м3</v>
      </c>
      <c r="E42" s="7">
        <f t="shared" si="0"/>
        <v>1</v>
      </c>
      <c r="F42" s="3">
        <f>$E42*Ввод!G187</f>
        <v>15</v>
      </c>
      <c r="I42" s="124">
        <f>F42</f>
        <v>15</v>
      </c>
      <c r="J42" s="3">
        <f>I42*MAX(1,N(MONTH(J$13)=7)*SUMIF(Макро!$15:$15,J$11,Макро!$34:$34))</f>
        <v>15</v>
      </c>
      <c r="K42" s="3">
        <f>J42*MAX(1,N(MONTH(K$13)=7)*SUMIF(Макро!$15:$15,K$11,Макро!$34:$34))</f>
        <v>15</v>
      </c>
      <c r="L42" s="3">
        <f>K42*MAX(1,N(MONTH(L$13)=7)*SUMIF(Макро!$15:$15,L$11,Макро!$34:$34))</f>
        <v>15.592712551552813</v>
      </c>
      <c r="M42" s="3">
        <f>L42*MAX(1,N(MONTH(M$13)=7)*SUMIF(Макро!$15:$15,M$11,Макро!$34:$34))</f>
        <v>15.592712551552813</v>
      </c>
      <c r="N42" s="3">
        <f>M42*MAX(1,N(MONTH(N$13)=7)*SUMIF(Макро!$15:$15,N$11,Макро!$34:$34))</f>
        <v>15.592712551552813</v>
      </c>
      <c r="O42" s="3">
        <f>N42*MAX(1,N(MONTH(O$13)=7)*SUMIF(Макро!$15:$15,O$11,Макро!$34:$34))</f>
        <v>15.592712551552813</v>
      </c>
      <c r="P42" s="3">
        <f>O42*MAX(1,N(MONTH(P$13)=7)*SUMIF(Макро!$15:$15,P$11,Макро!$34:$34))</f>
        <v>16.216855296747156</v>
      </c>
      <c r="Q42" s="3">
        <f>P42*MAX(1,N(MONTH(Q$13)=7)*SUMIF(Макро!$15:$15,Q$11,Макро!$34:$34))</f>
        <v>16.216855296747156</v>
      </c>
      <c r="R42" s="3">
        <f>Q42*MAX(1,N(MONTH(R$13)=7)*SUMIF(Макро!$15:$15,R$11,Макро!$34:$34))</f>
        <v>16.216855296747156</v>
      </c>
      <c r="S42" s="3">
        <f>R42*MAX(1,N(MONTH(S$13)=7)*SUMIF(Макро!$15:$15,S$11,Макро!$34:$34))</f>
        <v>16.216855296747156</v>
      </c>
      <c r="T42" s="3">
        <f>S42*MAX(1,N(MONTH(T$13)=7)*SUMIF(Макро!$15:$15,T$11,Макро!$34:$34))</f>
        <v>16.867138250801901</v>
      </c>
      <c r="U42" s="3">
        <f>T42*MAX(1,N(MONTH(U$13)=7)*SUMIF(Макро!$15:$15,U$11,Макро!$34:$34))</f>
        <v>16.867138250801901</v>
      </c>
      <c r="V42" s="3">
        <f>U42*MAX(1,N(MONTH(V$13)=7)*SUMIF(Макро!$15:$15,V$11,Макро!$34:$34))</f>
        <v>16.867138250801901</v>
      </c>
      <c r="W42" s="3">
        <f>V42*MAX(1,N(MONTH(W$13)=7)*SUMIF(Макро!$15:$15,W$11,Макро!$34:$34))</f>
        <v>16.867138250801901</v>
      </c>
      <c r="X42" s="3">
        <f>W42*MAX(1,N(MONTH(X$13)=7)*SUMIF(Макро!$15:$15,X$11,Макро!$34:$34))</f>
        <v>17.540540034128881</v>
      </c>
      <c r="Y42" s="3">
        <f>X42*MAX(1,N(MONTH(Y$13)=7)*SUMIF(Макро!$15:$15,Y$11,Макро!$34:$34))</f>
        <v>17.540540034128881</v>
      </c>
      <c r="Z42" s="3">
        <f>Y42*MAX(1,N(MONTH(Z$13)=7)*SUMIF(Макро!$15:$15,Z$11,Макро!$34:$34))</f>
        <v>17.540540034128881</v>
      </c>
      <c r="AA42" s="3">
        <f>Z42*MAX(1,N(MONTH(AA$13)=7)*SUMIF(Макро!$15:$15,AA$11,Макро!$34:$34))</f>
        <v>17.540540034128881</v>
      </c>
      <c r="AB42" s="3">
        <f>AA42*MAX(1,N(MONTH(AB$13)=7)*SUMIF(Макро!$15:$15,AB$11,Макро!$34:$34))</f>
        <v>18.239911860906268</v>
      </c>
      <c r="AC42" s="3">
        <f>AB42*MAX(1,N(MONTH(AC$13)=7)*SUMIF(Макро!$15:$15,AC$11,Макро!$34:$34))</f>
        <v>18.239911860906268</v>
      </c>
      <c r="AD42" s="3">
        <f>AC42*MAX(1,N(MONTH(AD$13)=7)*SUMIF(Макро!$15:$15,AD$11,Макро!$34:$34))</f>
        <v>18.239911860906268</v>
      </c>
      <c r="AE42" s="3">
        <f>AD42*MAX(1,N(MONTH(AE$13)=7)*SUMIF(Макро!$15:$15,AE$11,Макро!$34:$34))</f>
        <v>18.239911860906268</v>
      </c>
      <c r="AF42" s="3">
        <f>AE42*MAX(1,N(MONTH(AF$13)=7)*SUMIF(Макро!$15:$15,AF$11,Макро!$34:$34))</f>
        <v>18.964982421013534</v>
      </c>
      <c r="AG42" s="3">
        <f>AF42*MAX(1,N(MONTH(AG$13)=7)*SUMIF(Макро!$15:$15,AG$11,Макро!$34:$34))</f>
        <v>18.964982421013534</v>
      </c>
      <c r="AH42" s="3">
        <f>AG42*MAX(1,N(MONTH(AH$13)=7)*SUMIF(Макро!$15:$15,AH$11,Макро!$34:$34))</f>
        <v>18.964982421013534</v>
      </c>
      <c r="AI42" s="3">
        <f>AH42*MAX(1,N(MONTH(AI$13)=7)*SUMIF(Макро!$15:$15,AI$11,Макро!$34:$34))</f>
        <v>18.964982421013534</v>
      </c>
      <c r="AJ42" s="3">
        <f>AI42*MAX(1,N(MONTH(AJ$13)=7)*SUMIF(Макро!$15:$15,AJ$11,Макро!$34:$34))</f>
        <v>19.71660074168727</v>
      </c>
      <c r="AK42" s="3">
        <f>AJ42*MAX(1,N(MONTH(AK$13)=7)*SUMIF(Макро!$15:$15,AK$11,Макро!$34:$34))</f>
        <v>19.71660074168727</v>
      </c>
      <c r="AL42" s="3">
        <f>AK42*MAX(1,N(MONTH(AL$13)=7)*SUMIF(Макро!$15:$15,AL$11,Макро!$34:$34))</f>
        <v>19.71660074168727</v>
      </c>
      <c r="AM42" s="3">
        <f>AL42*MAX(1,N(MONTH(AM$13)=7)*SUMIF(Макро!$15:$15,AM$11,Макро!$34:$34))</f>
        <v>19.71660074168727</v>
      </c>
      <c r="AN42" s="3">
        <f>AM42*MAX(1,N(MONTH(AN$13)=7)*SUMIF(Макро!$15:$15,AN$11,Макро!$34:$34))</f>
        <v>20.496271282300803</v>
      </c>
      <c r="AO42" s="3">
        <f>AN42*MAX(1,N(MONTH(AO$13)=7)*SUMIF(Макро!$15:$15,AO$11,Макро!$34:$34))</f>
        <v>20.496271282300803</v>
      </c>
      <c r="AP42" s="3">
        <f>AO42*MAX(1,N(MONTH(AP$13)=7)*SUMIF(Макро!$15:$15,AP$11,Макро!$34:$34))</f>
        <v>20.496271282300803</v>
      </c>
      <c r="AQ42" s="3">
        <f>AP42*MAX(1,N(MONTH(AQ$13)=7)*SUMIF(Макро!$15:$15,AQ$11,Макро!$34:$34))</f>
        <v>20.496271282300803</v>
      </c>
      <c r="AR42" s="3">
        <f>AQ42*MAX(1,N(MONTH(AR$13)=7)*SUMIF(Макро!$15:$15,AR$11,Макро!$34:$34))</f>
        <v>21.306043150176752</v>
      </c>
      <c r="AS42" s="3">
        <f>AR42*MAX(1,N(MONTH(AS$13)=7)*SUMIF(Макро!$15:$15,AS$11,Макро!$34:$34))</f>
        <v>21.306043150176752</v>
      </c>
      <c r="AT42" s="3">
        <f>AS42*MAX(1,N(MONTH(AT$13)=7)*SUMIF(Макро!$15:$15,AT$11,Макро!$34:$34))</f>
        <v>21.306043150176752</v>
      </c>
      <c r="AU42" s="3">
        <f>AT42*MAX(1,N(MONTH(AU$13)=7)*SUMIF(Макро!$15:$15,AU$11,Макро!$34:$34))</f>
        <v>21.306043150176752</v>
      </c>
      <c r="AV42" s="3">
        <f>AU42*MAX(1,N(MONTH(AV$13)=7)*SUMIF(Макро!$15:$15,AV$11,Макро!$34:$34))</f>
        <v>22.14878487110763</v>
      </c>
      <c r="AW42" s="3">
        <f>AV42*MAX(1,N(MONTH(AW$13)=7)*SUMIF(Макро!$15:$15,AW$11,Макро!$34:$34))</f>
        <v>22.14878487110763</v>
      </c>
      <c r="AX42" s="3">
        <f>AW42*MAX(1,N(MONTH(AX$13)=7)*SUMIF(Макро!$15:$15,AX$11,Макро!$34:$34))</f>
        <v>22.14878487110763</v>
      </c>
      <c r="AY42" s="3">
        <f>AX42*MAX(1,N(MONTH(AY$13)=7)*SUMIF(Макро!$15:$15,AY$11,Макро!$34:$34))</f>
        <v>22.14878487110763</v>
      </c>
      <c r="AZ42" s="3">
        <f>AY42*MAX(1,N(MONTH(AZ$13)=7)*SUMIF(Макро!$15:$15,AZ$11,Макро!$34:$34))</f>
        <v>23.026667613870657</v>
      </c>
      <c r="BA42" s="3">
        <f>AZ42*MAX(1,N(MONTH(BA$13)=7)*SUMIF(Макро!$15:$15,BA$11,Макро!$34:$34))</f>
        <v>23.026667613870657</v>
      </c>
      <c r="BB42" s="3">
        <f>BA42*MAX(1,N(MONTH(BB$13)=7)*SUMIF(Макро!$15:$15,BB$11,Макро!$34:$34))</f>
        <v>23.026667613870657</v>
      </c>
      <c r="BC42" s="3">
        <f>BB42*MAX(1,N(MONTH(BC$13)=7)*SUMIF(Макро!$15:$15,BC$11,Макро!$34:$34))</f>
        <v>23.026667613870657</v>
      </c>
      <c r="BD42" s="3">
        <f>BC42*MAX(1,N(MONTH(BD$13)=7)*SUMIF(Макро!$15:$15,BD$11,Макро!$34:$34))</f>
        <v>23.940883817663902</v>
      </c>
      <c r="BE42" s="3">
        <f>BD42*MAX(1,N(MONTH(BE$13)=7)*SUMIF(Макро!$15:$15,BE$11,Макро!$34:$34))</f>
        <v>23.940883817663902</v>
      </c>
      <c r="BF42" s="3">
        <f>BE42*MAX(1,N(MONTH(BF$13)=7)*SUMIF(Макро!$15:$15,BF$11,Макро!$34:$34))</f>
        <v>23.940883817663902</v>
      </c>
      <c r="BG42" s="3">
        <f>BF42*MAX(1,N(MONTH(BG$13)=7)*SUMIF(Макро!$15:$15,BG$11,Макро!$34:$34))</f>
        <v>23.940883817663902</v>
      </c>
      <c r="BH42" s="3">
        <f>BG42*MAX(1,N(MONTH(BH$13)=7)*SUMIF(Макро!$15:$15,BH$11,Макро!$34:$34))</f>
        <v>24.894169549068973</v>
      </c>
      <c r="BI42" s="3">
        <f>BH42*MAX(1,N(MONTH(BI$13)=7)*SUMIF(Макро!$15:$15,BI$11,Макро!$34:$34))</f>
        <v>24.894169549068973</v>
      </c>
      <c r="BJ42" s="3">
        <f>BI42*MAX(1,N(MONTH(BJ$13)=7)*SUMIF(Макро!$15:$15,BJ$11,Макро!$34:$34))</f>
        <v>24.894169549068973</v>
      </c>
      <c r="BK42" s="3">
        <f>BJ42*MAX(1,N(MONTH(BK$13)=7)*SUMIF(Макро!$15:$15,BK$11,Макро!$34:$34))</f>
        <v>24.894169549068973</v>
      </c>
      <c r="BL42" s="3">
        <f>BK42*MAX(1,N(MONTH(BL$13)=7)*SUMIF(Макро!$15:$15,BL$11,Макро!$34:$34))</f>
        <v>25.888292796183531</v>
      </c>
      <c r="BM42" s="3">
        <f>BL42*MAX(1,N(MONTH(BM$13)=7)*SUMIF(Макро!$15:$15,BM$11,Макро!$34:$34))</f>
        <v>25.888292796183531</v>
      </c>
      <c r="BN42" s="3">
        <f>BM42*MAX(1,N(MONTH(BN$13)=7)*SUMIF(Макро!$15:$15,BN$11,Макро!$34:$34))</f>
        <v>25.888292796183531</v>
      </c>
      <c r="BO42" s="3">
        <f>BN42*MAX(1,N(MONTH(BO$13)=7)*SUMIF(Макро!$15:$15,BO$11,Макро!$34:$34))</f>
        <v>25.888292796183531</v>
      </c>
      <c r="BP42" s="3">
        <f>BO42*MAX(1,N(MONTH(BP$13)=7)*SUMIF(Макро!$15:$15,BP$11,Макро!$34:$34))</f>
        <v>26.922115340296351</v>
      </c>
      <c r="BQ42" s="3">
        <f>BP42*MAX(1,N(MONTH(BQ$13)=7)*SUMIF(Макро!$15:$15,BQ$11,Макро!$34:$34))</f>
        <v>26.922115340296351</v>
      </c>
      <c r="BR42" s="3">
        <f>BQ42*MAX(1,N(MONTH(BR$13)=7)*SUMIF(Макро!$15:$15,BR$11,Макро!$34:$34))</f>
        <v>26.922115340296351</v>
      </c>
      <c r="BS42" s="3">
        <f>BR42*MAX(1,N(MONTH(BS$13)=7)*SUMIF(Макро!$15:$15,BS$11,Макро!$34:$34))</f>
        <v>26.922115340296351</v>
      </c>
      <c r="BT42" s="3">
        <f>BS42*MAX(1,N(MONTH(BT$13)=7)*SUMIF(Макро!$15:$15,BT$11,Макро!$34:$34))</f>
        <v>27.997222532305052</v>
      </c>
      <c r="BU42" s="3">
        <f>BT42*MAX(1,N(MONTH(BU$13)=7)*SUMIF(Макро!$15:$15,BU$11,Макро!$34:$34))</f>
        <v>27.997222532305052</v>
      </c>
      <c r="BV42" s="3">
        <f>BU42*MAX(1,N(MONTH(BV$13)=7)*SUMIF(Макро!$15:$15,BV$11,Макро!$34:$34))</f>
        <v>27.997222532305052</v>
      </c>
      <c r="BW42" s="3">
        <f>BV42*MAX(1,N(MONTH(BW$13)=7)*SUMIF(Макро!$15:$15,BW$11,Макро!$34:$34))</f>
        <v>27.997222532305052</v>
      </c>
      <c r="BX42" s="3">
        <f>BW42*MAX(1,N(MONTH(BX$13)=7)*SUMIF(Макро!$15:$15,BX$11,Макро!$34:$34))</f>
        <v>29.115263032476904</v>
      </c>
      <c r="BY42" s="3">
        <f>BX42*MAX(1,N(MONTH(BY$13)=7)*SUMIF(Макро!$15:$15,BY$11,Макро!$34:$34))</f>
        <v>29.115263032476904</v>
      </c>
      <c r="BZ42" s="3">
        <f>BY42*MAX(1,N(MONTH(BZ$13)=7)*SUMIF(Макро!$15:$15,BZ$11,Макро!$34:$34))</f>
        <v>29.115263032476904</v>
      </c>
      <c r="CA42" s="3">
        <f>BZ42*MAX(1,N(MONTH(CA$13)=7)*SUMIF(Макро!$15:$15,CA$11,Макро!$34:$34))</f>
        <v>29.115263032476904</v>
      </c>
      <c r="CB42" s="3">
        <f>CA42*MAX(1,N(MONTH(CB$13)=7)*SUMIF(Макро!$15:$15,CB$11,Макро!$34:$34))</f>
        <v>30.277951338643874</v>
      </c>
      <c r="CC42" s="3">
        <f>CB42*MAX(1,N(MONTH(CC$13)=7)*SUMIF(Макро!$15:$15,CC$11,Макро!$34:$34))</f>
        <v>30.277951338643874</v>
      </c>
      <c r="CD42" s="3">
        <f>CC42*MAX(1,N(MONTH(CD$13)=7)*SUMIF(Макро!$15:$15,CD$11,Макро!$34:$34))</f>
        <v>30.277951338643874</v>
      </c>
      <c r="CE42" s="3">
        <f>CD42*MAX(1,N(MONTH(CE$13)=7)*SUMIF(Макро!$15:$15,CE$11,Макро!$34:$34))</f>
        <v>30.277951338643874</v>
      </c>
      <c r="CF42" s="3">
        <f>CE42*MAX(1,N(MONTH(CF$13)=7)*SUMIF(Макро!$15:$15,CF$11,Макро!$34:$34))</f>
        <v>31.487070415358563</v>
      </c>
      <c r="CG42" s="3">
        <f>CF42*MAX(1,N(MONTH(CG$13)=7)*SUMIF(Макро!$15:$15,CG$11,Макро!$34:$34))</f>
        <v>31.487070415358563</v>
      </c>
      <c r="CH42" s="3">
        <f>CG42*MAX(1,N(MONTH(CH$13)=7)*SUMIF(Макро!$15:$15,CH$11,Макро!$34:$34))</f>
        <v>31.487070415358563</v>
      </c>
      <c r="CI42" s="3">
        <f>CH42*MAX(1,N(MONTH(CI$13)=7)*SUMIF(Макро!$15:$15,CI$11,Макро!$34:$34))</f>
        <v>31.487070415358563</v>
      </c>
      <c r="CJ42" s="3">
        <f>CI42*MAX(1,N(MONTH(CJ$13)=7)*SUMIF(Макро!$15:$15,CJ$11,Макро!$34:$34))</f>
        <v>32.744474428042793</v>
      </c>
      <c r="CK42" s="3">
        <f>CJ42*MAX(1,N(MONTH(CK$13)=7)*SUMIF(Макро!$15:$15,CK$11,Макро!$34:$34))</f>
        <v>32.744474428042793</v>
      </c>
      <c r="CL42" s="3">
        <f>CK42*MAX(1,N(MONTH(CL$13)=7)*SUMIF(Макро!$15:$15,CL$11,Макро!$34:$34))</f>
        <v>32.744474428042793</v>
      </c>
      <c r="CM42" s="3">
        <f>CL42*MAX(1,N(MONTH(CM$13)=7)*SUMIF(Макро!$15:$15,CM$11,Макро!$34:$34))</f>
        <v>32.744474428042793</v>
      </c>
      <c r="CN42" s="3">
        <f>CM42*MAX(1,N(MONTH(CN$13)=7)*SUMIF(Макро!$15:$15,CN$11,Макро!$34:$34))</f>
        <v>34.052091586321644</v>
      </c>
      <c r="CO42" s="3">
        <f>CN42*MAX(1,N(MONTH(CO$13)=7)*SUMIF(Макро!$15:$15,CO$11,Макро!$34:$34))</f>
        <v>34.052091586321644</v>
      </c>
      <c r="CP42" s="3">
        <f>CO42*MAX(1,N(MONTH(CP$13)=7)*SUMIF(Макро!$15:$15,CP$11,Макро!$34:$34))</f>
        <v>34.052091586321644</v>
      </c>
      <c r="CQ42" s="3">
        <f>CP42*MAX(1,N(MONTH(CQ$13)=7)*SUMIF(Макро!$15:$15,CQ$11,Макро!$34:$34))</f>
        <v>34.052091586321644</v>
      </c>
      <c r="CR42" s="3">
        <f>CQ42*MAX(1,N(MONTH(CR$13)=7)*SUMIF(Макро!$15:$15,CR$11,Макро!$34:$34))</f>
        <v>35.411927100903107</v>
      </c>
      <c r="CS42" s="3">
        <f>CR42*MAX(1,N(MONTH(CS$13)=7)*SUMIF(Макро!$15:$15,CS$11,Макро!$34:$34))</f>
        <v>35.411927100903107</v>
      </c>
      <c r="CT42" s="3">
        <f>CS42*MAX(1,N(MONTH(CT$13)=7)*SUMIF(Макро!$15:$15,CT$11,Макро!$34:$34))</f>
        <v>35.411927100903107</v>
      </c>
      <c r="CU42" s="3">
        <f>CT42*MAX(1,N(MONTH(CU$13)=7)*SUMIF(Макро!$15:$15,CU$11,Макро!$34:$34))</f>
        <v>35.411927100903107</v>
      </c>
      <c r="CV42" s="3">
        <f>CU42*MAX(1,N(MONTH(CV$13)=7)*SUMIF(Макро!$15:$15,CV$11,Макро!$34:$34))</f>
        <v>36.826066258537729</v>
      </c>
      <c r="CW42" s="3">
        <f>CV42*MAX(1,N(MONTH(CW$13)=7)*SUMIF(Макро!$15:$15,CW$11,Макро!$34:$34))</f>
        <v>36.826066258537729</v>
      </c>
      <c r="CX42" s="3">
        <f>CW42*MAX(1,N(MONTH(CX$13)=7)*SUMIF(Макро!$15:$15,CX$11,Макро!$34:$34))</f>
        <v>36.826066258537729</v>
      </c>
      <c r="CY42" s="3">
        <f>CX42*MAX(1,N(MONTH(CY$13)=7)*SUMIF(Макро!$15:$15,CY$11,Макро!$34:$34))</f>
        <v>36.826066258537729</v>
      </c>
      <c r="CZ42" s="3">
        <f>CY42*MAX(1,N(MONTH(CZ$13)=7)*SUMIF(Макро!$15:$15,CZ$11,Макро!$34:$34))</f>
        <v>38.296677619773618</v>
      </c>
      <c r="DA42" s="3">
        <f>CZ42*MAX(1,N(MONTH(DA$13)=7)*SUMIF(Макро!$15:$15,DA$11,Макро!$34:$34))</f>
        <v>38.296677619773618</v>
      </c>
      <c r="DB42" s="3">
        <f>DA42*MAX(1,N(MONTH(DB$13)=7)*SUMIF(Макро!$15:$15,DB$11,Макро!$34:$34))</f>
        <v>38.296677619773618</v>
      </c>
      <c r="DC42" s="3">
        <f>DB42*MAX(1,N(MONTH(DC$13)=7)*SUMIF(Макро!$15:$15,DC$11,Макро!$34:$34))</f>
        <v>38.296677619773618</v>
      </c>
      <c r="DD42" s="3">
        <f>DC42*MAX(1,N(MONTH(DD$13)=7)*SUMIF(Макро!$15:$15,DD$11,Макро!$34:$34))</f>
        <v>39.826016344410554</v>
      </c>
      <c r="DE42" s="3">
        <f>DD42*MAX(1,N(MONTH(DE$13)=7)*SUMIF(Макро!$15:$15,DE$11,Макро!$34:$34))</f>
        <v>39.826016344410554</v>
      </c>
      <c r="DF42" s="3">
        <f>DE42*MAX(1,N(MONTH(DF$13)=7)*SUMIF(Макро!$15:$15,DF$11,Макро!$34:$34))</f>
        <v>39.826016344410554</v>
      </c>
      <c r="DG42" s="3">
        <f>DF42*MAX(1,N(MONTH(DG$13)=7)*SUMIF(Макро!$15:$15,DG$11,Макро!$34:$34))</f>
        <v>39.826016344410554</v>
      </c>
      <c r="DH42" s="3">
        <f>DG42*MAX(1,N(MONTH(DH$13)=7)*SUMIF(Макро!$15:$15,DH$11,Макро!$34:$34))</f>
        <v>41.416427649752677</v>
      </c>
      <c r="DI42" s="3">
        <f>DH42*MAX(1,N(MONTH(DI$13)=7)*SUMIF(Макро!$15:$15,DI$11,Макро!$34:$34))</f>
        <v>41.416427649752677</v>
      </c>
      <c r="DJ42" s="3">
        <f>DI42*MAX(1,N(MONTH(DJ$13)=7)*SUMIF(Макро!$15:$15,DJ$11,Макро!$34:$34))</f>
        <v>41.416427649752677</v>
      </c>
    </row>
    <row r="43" spans="1:115">
      <c r="B43" s="214" t="str">
        <f>Ввод!D188</f>
        <v>Питьевая вода</v>
      </c>
      <c r="D43" s="7" t="str">
        <f>Ввод!F188</f>
        <v>руб. / м3</v>
      </c>
      <c r="E43" s="7">
        <f t="shared" si="0"/>
        <v>1</v>
      </c>
      <c r="F43" s="3">
        <f>$E43*Ввод!G188</f>
        <v>20</v>
      </c>
      <c r="I43" s="124">
        <f>F43</f>
        <v>20</v>
      </c>
      <c r="J43" s="3">
        <f>I43*MAX(1,N(MONTH(J$13)=7)*SUMIF(Макро!$15:$15,J$11,Макро!$34:$34))</f>
        <v>20</v>
      </c>
      <c r="K43" s="3">
        <f>J43*MAX(1,N(MONTH(K$13)=7)*SUMIF(Макро!$15:$15,K$11,Макро!$34:$34))</f>
        <v>20</v>
      </c>
      <c r="L43" s="3">
        <f>K43*MAX(1,N(MONTH(L$13)=7)*SUMIF(Макро!$15:$15,L$11,Макро!$34:$34))</f>
        <v>20.790283402070418</v>
      </c>
      <c r="M43" s="3">
        <f>L43*MAX(1,N(MONTH(M$13)=7)*SUMIF(Макро!$15:$15,M$11,Макро!$34:$34))</f>
        <v>20.790283402070418</v>
      </c>
      <c r="N43" s="3">
        <f>M43*MAX(1,N(MONTH(N$13)=7)*SUMIF(Макро!$15:$15,N$11,Макро!$34:$34))</f>
        <v>20.790283402070418</v>
      </c>
      <c r="O43" s="3">
        <f>N43*MAX(1,N(MONTH(O$13)=7)*SUMIF(Макро!$15:$15,O$11,Макро!$34:$34))</f>
        <v>20.790283402070418</v>
      </c>
      <c r="P43" s="3">
        <f>O43*MAX(1,N(MONTH(P$13)=7)*SUMIF(Макро!$15:$15,P$11,Макро!$34:$34))</f>
        <v>21.622473728996205</v>
      </c>
      <c r="Q43" s="3">
        <f>P43*MAX(1,N(MONTH(Q$13)=7)*SUMIF(Макро!$15:$15,Q$11,Макро!$34:$34))</f>
        <v>21.622473728996205</v>
      </c>
      <c r="R43" s="3">
        <f>Q43*MAX(1,N(MONTH(R$13)=7)*SUMIF(Макро!$15:$15,R$11,Макро!$34:$34))</f>
        <v>21.622473728996205</v>
      </c>
      <c r="S43" s="3">
        <f>R43*MAX(1,N(MONTH(S$13)=7)*SUMIF(Макро!$15:$15,S$11,Макро!$34:$34))</f>
        <v>21.622473728996205</v>
      </c>
      <c r="T43" s="3">
        <f>S43*MAX(1,N(MONTH(T$13)=7)*SUMIF(Макро!$15:$15,T$11,Макро!$34:$34))</f>
        <v>22.489517667735864</v>
      </c>
      <c r="U43" s="3">
        <f>T43*MAX(1,N(MONTH(U$13)=7)*SUMIF(Макро!$15:$15,U$11,Макро!$34:$34))</f>
        <v>22.489517667735864</v>
      </c>
      <c r="V43" s="3">
        <f>U43*MAX(1,N(MONTH(V$13)=7)*SUMIF(Макро!$15:$15,V$11,Макро!$34:$34))</f>
        <v>22.489517667735864</v>
      </c>
      <c r="W43" s="3">
        <f>V43*MAX(1,N(MONTH(W$13)=7)*SUMIF(Макро!$15:$15,W$11,Макро!$34:$34))</f>
        <v>22.489517667735864</v>
      </c>
      <c r="X43" s="3">
        <f>W43*MAX(1,N(MONTH(X$13)=7)*SUMIF(Макро!$15:$15,X$11,Макро!$34:$34))</f>
        <v>23.387386712171839</v>
      </c>
      <c r="Y43" s="3">
        <f>X43*MAX(1,N(MONTH(Y$13)=7)*SUMIF(Макро!$15:$15,Y$11,Макро!$34:$34))</f>
        <v>23.387386712171839</v>
      </c>
      <c r="Z43" s="3">
        <f>Y43*MAX(1,N(MONTH(Z$13)=7)*SUMIF(Макро!$15:$15,Z$11,Макро!$34:$34))</f>
        <v>23.387386712171839</v>
      </c>
      <c r="AA43" s="3">
        <f>Z43*MAX(1,N(MONTH(AA$13)=7)*SUMIF(Макро!$15:$15,AA$11,Макро!$34:$34))</f>
        <v>23.387386712171839</v>
      </c>
      <c r="AB43" s="3">
        <f>AA43*MAX(1,N(MONTH(AB$13)=7)*SUMIF(Макро!$15:$15,AB$11,Макро!$34:$34))</f>
        <v>24.319882481208356</v>
      </c>
      <c r="AC43" s="3">
        <f>AB43*MAX(1,N(MONTH(AC$13)=7)*SUMIF(Макро!$15:$15,AC$11,Макро!$34:$34))</f>
        <v>24.319882481208356</v>
      </c>
      <c r="AD43" s="3">
        <f>AC43*MAX(1,N(MONTH(AD$13)=7)*SUMIF(Макро!$15:$15,AD$11,Макро!$34:$34))</f>
        <v>24.319882481208356</v>
      </c>
      <c r="AE43" s="3">
        <f>AD43*MAX(1,N(MONTH(AE$13)=7)*SUMIF(Макро!$15:$15,AE$11,Макро!$34:$34))</f>
        <v>24.319882481208356</v>
      </c>
      <c r="AF43" s="3">
        <f>AE43*MAX(1,N(MONTH(AF$13)=7)*SUMIF(Макро!$15:$15,AF$11,Макро!$34:$34))</f>
        <v>25.286643228018047</v>
      </c>
      <c r="AG43" s="3">
        <f>AF43*MAX(1,N(MONTH(AG$13)=7)*SUMIF(Макро!$15:$15,AG$11,Макро!$34:$34))</f>
        <v>25.286643228018047</v>
      </c>
      <c r="AH43" s="3">
        <f>AG43*MAX(1,N(MONTH(AH$13)=7)*SUMIF(Макро!$15:$15,AH$11,Макро!$34:$34))</f>
        <v>25.286643228018047</v>
      </c>
      <c r="AI43" s="3">
        <f>AH43*MAX(1,N(MONTH(AI$13)=7)*SUMIF(Макро!$15:$15,AI$11,Макро!$34:$34))</f>
        <v>25.286643228018047</v>
      </c>
      <c r="AJ43" s="3">
        <f>AI43*MAX(1,N(MONTH(AJ$13)=7)*SUMIF(Макро!$15:$15,AJ$11,Макро!$34:$34))</f>
        <v>26.288800988916361</v>
      </c>
      <c r="AK43" s="3">
        <f>AJ43*MAX(1,N(MONTH(AK$13)=7)*SUMIF(Макро!$15:$15,AK$11,Макро!$34:$34))</f>
        <v>26.288800988916361</v>
      </c>
      <c r="AL43" s="3">
        <f>AK43*MAX(1,N(MONTH(AL$13)=7)*SUMIF(Макро!$15:$15,AL$11,Макро!$34:$34))</f>
        <v>26.288800988916361</v>
      </c>
      <c r="AM43" s="3">
        <f>AL43*MAX(1,N(MONTH(AM$13)=7)*SUMIF(Макро!$15:$15,AM$11,Макро!$34:$34))</f>
        <v>26.288800988916361</v>
      </c>
      <c r="AN43" s="3">
        <f>AM43*MAX(1,N(MONTH(AN$13)=7)*SUMIF(Макро!$15:$15,AN$11,Макро!$34:$34))</f>
        <v>27.328361709734406</v>
      </c>
      <c r="AO43" s="3">
        <f>AN43*MAX(1,N(MONTH(AO$13)=7)*SUMIF(Макро!$15:$15,AO$11,Макро!$34:$34))</f>
        <v>27.328361709734406</v>
      </c>
      <c r="AP43" s="3">
        <f>AO43*MAX(1,N(MONTH(AP$13)=7)*SUMIF(Макро!$15:$15,AP$11,Макро!$34:$34))</f>
        <v>27.328361709734406</v>
      </c>
      <c r="AQ43" s="3">
        <f>AP43*MAX(1,N(MONTH(AQ$13)=7)*SUMIF(Макро!$15:$15,AQ$11,Макро!$34:$34))</f>
        <v>27.328361709734406</v>
      </c>
      <c r="AR43" s="3">
        <f>AQ43*MAX(1,N(MONTH(AR$13)=7)*SUMIF(Макро!$15:$15,AR$11,Макро!$34:$34))</f>
        <v>28.408057533569004</v>
      </c>
      <c r="AS43" s="3">
        <f>AR43*MAX(1,N(MONTH(AS$13)=7)*SUMIF(Макро!$15:$15,AS$11,Макро!$34:$34))</f>
        <v>28.408057533569004</v>
      </c>
      <c r="AT43" s="3">
        <f>AS43*MAX(1,N(MONTH(AT$13)=7)*SUMIF(Макро!$15:$15,AT$11,Макро!$34:$34))</f>
        <v>28.408057533569004</v>
      </c>
      <c r="AU43" s="3">
        <f>AT43*MAX(1,N(MONTH(AU$13)=7)*SUMIF(Макро!$15:$15,AU$11,Макро!$34:$34))</f>
        <v>28.408057533569004</v>
      </c>
      <c r="AV43" s="3">
        <f>AU43*MAX(1,N(MONTH(AV$13)=7)*SUMIF(Макро!$15:$15,AV$11,Макро!$34:$34))</f>
        <v>29.531713161476841</v>
      </c>
      <c r="AW43" s="3">
        <f>AV43*MAX(1,N(MONTH(AW$13)=7)*SUMIF(Макро!$15:$15,AW$11,Макро!$34:$34))</f>
        <v>29.531713161476841</v>
      </c>
      <c r="AX43" s="3">
        <f>AW43*MAX(1,N(MONTH(AX$13)=7)*SUMIF(Макро!$15:$15,AX$11,Макро!$34:$34))</f>
        <v>29.531713161476841</v>
      </c>
      <c r="AY43" s="3">
        <f>AX43*MAX(1,N(MONTH(AY$13)=7)*SUMIF(Макро!$15:$15,AY$11,Макро!$34:$34))</f>
        <v>29.531713161476841</v>
      </c>
      <c r="AZ43" s="3">
        <f>AY43*MAX(1,N(MONTH(AZ$13)=7)*SUMIF(Макро!$15:$15,AZ$11,Макро!$34:$34))</f>
        <v>30.702223485160879</v>
      </c>
      <c r="BA43" s="3">
        <f>AZ43*MAX(1,N(MONTH(BA$13)=7)*SUMIF(Макро!$15:$15,BA$11,Макро!$34:$34))</f>
        <v>30.702223485160879</v>
      </c>
      <c r="BB43" s="3">
        <f>BA43*MAX(1,N(MONTH(BB$13)=7)*SUMIF(Макро!$15:$15,BB$11,Макро!$34:$34))</f>
        <v>30.702223485160879</v>
      </c>
      <c r="BC43" s="3">
        <f>BB43*MAX(1,N(MONTH(BC$13)=7)*SUMIF(Макро!$15:$15,BC$11,Макро!$34:$34))</f>
        <v>30.702223485160879</v>
      </c>
      <c r="BD43" s="3">
        <f>BC43*MAX(1,N(MONTH(BD$13)=7)*SUMIF(Макро!$15:$15,BD$11,Макро!$34:$34))</f>
        <v>31.921178423551869</v>
      </c>
      <c r="BE43" s="3">
        <f>BD43*MAX(1,N(MONTH(BE$13)=7)*SUMIF(Макро!$15:$15,BE$11,Макро!$34:$34))</f>
        <v>31.921178423551869</v>
      </c>
      <c r="BF43" s="3">
        <f>BE43*MAX(1,N(MONTH(BF$13)=7)*SUMIF(Макро!$15:$15,BF$11,Макро!$34:$34))</f>
        <v>31.921178423551869</v>
      </c>
      <c r="BG43" s="3">
        <f>BF43*MAX(1,N(MONTH(BG$13)=7)*SUMIF(Макро!$15:$15,BG$11,Макро!$34:$34))</f>
        <v>31.921178423551869</v>
      </c>
      <c r="BH43" s="3">
        <f>BG43*MAX(1,N(MONTH(BH$13)=7)*SUMIF(Макро!$15:$15,BH$11,Макро!$34:$34))</f>
        <v>33.192226065425295</v>
      </c>
      <c r="BI43" s="3">
        <f>BH43*MAX(1,N(MONTH(BI$13)=7)*SUMIF(Макро!$15:$15,BI$11,Макро!$34:$34))</f>
        <v>33.192226065425295</v>
      </c>
      <c r="BJ43" s="3">
        <f>BI43*MAX(1,N(MONTH(BJ$13)=7)*SUMIF(Макро!$15:$15,BJ$11,Макро!$34:$34))</f>
        <v>33.192226065425295</v>
      </c>
      <c r="BK43" s="3">
        <f>BJ43*MAX(1,N(MONTH(BK$13)=7)*SUMIF(Макро!$15:$15,BK$11,Макро!$34:$34))</f>
        <v>33.192226065425295</v>
      </c>
      <c r="BL43" s="3">
        <f>BK43*MAX(1,N(MONTH(BL$13)=7)*SUMIF(Макро!$15:$15,BL$11,Макро!$34:$34))</f>
        <v>34.517723728244704</v>
      </c>
      <c r="BM43" s="3">
        <f>BL43*MAX(1,N(MONTH(BM$13)=7)*SUMIF(Макро!$15:$15,BM$11,Макро!$34:$34))</f>
        <v>34.517723728244704</v>
      </c>
      <c r="BN43" s="3">
        <f>BM43*MAX(1,N(MONTH(BN$13)=7)*SUMIF(Макро!$15:$15,BN$11,Макро!$34:$34))</f>
        <v>34.517723728244704</v>
      </c>
      <c r="BO43" s="3">
        <f>BN43*MAX(1,N(MONTH(BO$13)=7)*SUMIF(Макро!$15:$15,BO$11,Макро!$34:$34))</f>
        <v>34.517723728244704</v>
      </c>
      <c r="BP43" s="3">
        <f>BO43*MAX(1,N(MONTH(BP$13)=7)*SUMIF(Макро!$15:$15,BP$11,Макро!$34:$34))</f>
        <v>35.896153787061799</v>
      </c>
      <c r="BQ43" s="3">
        <f>BP43*MAX(1,N(MONTH(BQ$13)=7)*SUMIF(Макро!$15:$15,BQ$11,Макро!$34:$34))</f>
        <v>35.896153787061799</v>
      </c>
      <c r="BR43" s="3">
        <f>BQ43*MAX(1,N(MONTH(BR$13)=7)*SUMIF(Макро!$15:$15,BR$11,Макро!$34:$34))</f>
        <v>35.896153787061799</v>
      </c>
      <c r="BS43" s="3">
        <f>BR43*MAX(1,N(MONTH(BS$13)=7)*SUMIF(Макро!$15:$15,BS$11,Макро!$34:$34))</f>
        <v>35.896153787061799</v>
      </c>
      <c r="BT43" s="3">
        <f>BS43*MAX(1,N(MONTH(BT$13)=7)*SUMIF(Макро!$15:$15,BT$11,Макро!$34:$34))</f>
        <v>37.329630043073401</v>
      </c>
      <c r="BU43" s="3">
        <f>BT43*MAX(1,N(MONTH(BU$13)=7)*SUMIF(Макро!$15:$15,BU$11,Макро!$34:$34))</f>
        <v>37.329630043073401</v>
      </c>
      <c r="BV43" s="3">
        <f>BU43*MAX(1,N(MONTH(BV$13)=7)*SUMIF(Макро!$15:$15,BV$11,Макро!$34:$34))</f>
        <v>37.329630043073401</v>
      </c>
      <c r="BW43" s="3">
        <f>BV43*MAX(1,N(MONTH(BW$13)=7)*SUMIF(Макро!$15:$15,BW$11,Макро!$34:$34))</f>
        <v>37.329630043073401</v>
      </c>
      <c r="BX43" s="3">
        <f>BW43*MAX(1,N(MONTH(BX$13)=7)*SUMIF(Макро!$15:$15,BX$11,Макро!$34:$34))</f>
        <v>38.820350709969205</v>
      </c>
      <c r="BY43" s="3">
        <f>BX43*MAX(1,N(MONTH(BY$13)=7)*SUMIF(Макро!$15:$15,BY$11,Макро!$34:$34))</f>
        <v>38.820350709969205</v>
      </c>
      <c r="BZ43" s="3">
        <f>BY43*MAX(1,N(MONTH(BZ$13)=7)*SUMIF(Макро!$15:$15,BZ$11,Макро!$34:$34))</f>
        <v>38.820350709969205</v>
      </c>
      <c r="CA43" s="3">
        <f>BZ43*MAX(1,N(MONTH(CA$13)=7)*SUMIF(Макро!$15:$15,CA$11,Макро!$34:$34))</f>
        <v>38.820350709969205</v>
      </c>
      <c r="CB43" s="3">
        <f>CA43*MAX(1,N(MONTH(CB$13)=7)*SUMIF(Макро!$15:$15,CB$11,Макро!$34:$34))</f>
        <v>40.370601784858501</v>
      </c>
      <c r="CC43" s="3">
        <f>CB43*MAX(1,N(MONTH(CC$13)=7)*SUMIF(Макро!$15:$15,CC$11,Макро!$34:$34))</f>
        <v>40.370601784858501</v>
      </c>
      <c r="CD43" s="3">
        <f>CC43*MAX(1,N(MONTH(CD$13)=7)*SUMIF(Макро!$15:$15,CD$11,Макро!$34:$34))</f>
        <v>40.370601784858501</v>
      </c>
      <c r="CE43" s="3">
        <f>CD43*MAX(1,N(MONTH(CE$13)=7)*SUMIF(Макро!$15:$15,CE$11,Макро!$34:$34))</f>
        <v>40.370601784858501</v>
      </c>
      <c r="CF43" s="3">
        <f>CE43*MAX(1,N(MONTH(CF$13)=7)*SUMIF(Макро!$15:$15,CF$11,Макро!$34:$34))</f>
        <v>41.982760553811417</v>
      </c>
      <c r="CG43" s="3">
        <f>CF43*MAX(1,N(MONTH(CG$13)=7)*SUMIF(Макро!$15:$15,CG$11,Макро!$34:$34))</f>
        <v>41.982760553811417</v>
      </c>
      <c r="CH43" s="3">
        <f>CG43*MAX(1,N(MONTH(CH$13)=7)*SUMIF(Макро!$15:$15,CH$11,Макро!$34:$34))</f>
        <v>41.982760553811417</v>
      </c>
      <c r="CI43" s="3">
        <f>CH43*MAX(1,N(MONTH(CI$13)=7)*SUMIF(Макро!$15:$15,CI$11,Макро!$34:$34))</f>
        <v>41.982760553811417</v>
      </c>
      <c r="CJ43" s="3">
        <f>CI43*MAX(1,N(MONTH(CJ$13)=7)*SUMIF(Макро!$15:$15,CJ$11,Макро!$34:$34))</f>
        <v>43.659299237390393</v>
      </c>
      <c r="CK43" s="3">
        <f>CJ43*MAX(1,N(MONTH(CK$13)=7)*SUMIF(Макро!$15:$15,CK$11,Макро!$34:$34))</f>
        <v>43.659299237390393</v>
      </c>
      <c r="CL43" s="3">
        <f>CK43*MAX(1,N(MONTH(CL$13)=7)*SUMIF(Макро!$15:$15,CL$11,Макро!$34:$34))</f>
        <v>43.659299237390393</v>
      </c>
      <c r="CM43" s="3">
        <f>CL43*MAX(1,N(MONTH(CM$13)=7)*SUMIF(Макро!$15:$15,CM$11,Макро!$34:$34))</f>
        <v>43.659299237390393</v>
      </c>
      <c r="CN43" s="3">
        <f>CM43*MAX(1,N(MONTH(CN$13)=7)*SUMIF(Макро!$15:$15,CN$11,Макро!$34:$34))</f>
        <v>45.402788781762197</v>
      </c>
      <c r="CO43" s="3">
        <f>CN43*MAX(1,N(MONTH(CO$13)=7)*SUMIF(Макро!$15:$15,CO$11,Макро!$34:$34))</f>
        <v>45.402788781762197</v>
      </c>
      <c r="CP43" s="3">
        <f>CO43*MAX(1,N(MONTH(CP$13)=7)*SUMIF(Макро!$15:$15,CP$11,Макро!$34:$34))</f>
        <v>45.402788781762197</v>
      </c>
      <c r="CQ43" s="3">
        <f>CP43*MAX(1,N(MONTH(CQ$13)=7)*SUMIF(Макро!$15:$15,CQ$11,Макро!$34:$34))</f>
        <v>45.402788781762197</v>
      </c>
      <c r="CR43" s="3">
        <f>CQ43*MAX(1,N(MONTH(CR$13)=7)*SUMIF(Макро!$15:$15,CR$11,Макро!$34:$34))</f>
        <v>47.215902801204145</v>
      </c>
      <c r="CS43" s="3">
        <f>CR43*MAX(1,N(MONTH(CS$13)=7)*SUMIF(Макро!$15:$15,CS$11,Макро!$34:$34))</f>
        <v>47.215902801204145</v>
      </c>
      <c r="CT43" s="3">
        <f>CS43*MAX(1,N(MONTH(CT$13)=7)*SUMIF(Макро!$15:$15,CT$11,Макро!$34:$34))</f>
        <v>47.215902801204145</v>
      </c>
      <c r="CU43" s="3">
        <f>CT43*MAX(1,N(MONTH(CU$13)=7)*SUMIF(Макро!$15:$15,CU$11,Макро!$34:$34))</f>
        <v>47.215902801204145</v>
      </c>
      <c r="CV43" s="3">
        <f>CU43*MAX(1,N(MONTH(CV$13)=7)*SUMIF(Макро!$15:$15,CV$11,Макро!$34:$34))</f>
        <v>49.101421678050301</v>
      </c>
      <c r="CW43" s="3">
        <f>CV43*MAX(1,N(MONTH(CW$13)=7)*SUMIF(Макро!$15:$15,CW$11,Макро!$34:$34))</f>
        <v>49.101421678050301</v>
      </c>
      <c r="CX43" s="3">
        <f>CW43*MAX(1,N(MONTH(CX$13)=7)*SUMIF(Макро!$15:$15,CX$11,Макро!$34:$34))</f>
        <v>49.101421678050301</v>
      </c>
      <c r="CY43" s="3">
        <f>CX43*MAX(1,N(MONTH(CY$13)=7)*SUMIF(Макро!$15:$15,CY$11,Макро!$34:$34))</f>
        <v>49.101421678050301</v>
      </c>
      <c r="CZ43" s="3">
        <f>CY43*MAX(1,N(MONTH(CZ$13)=7)*SUMIF(Макро!$15:$15,CZ$11,Макро!$34:$34))</f>
        <v>51.062236826364817</v>
      </c>
      <c r="DA43" s="3">
        <f>CZ43*MAX(1,N(MONTH(DA$13)=7)*SUMIF(Макро!$15:$15,DA$11,Макро!$34:$34))</f>
        <v>51.062236826364817</v>
      </c>
      <c r="DB43" s="3">
        <f>DA43*MAX(1,N(MONTH(DB$13)=7)*SUMIF(Макро!$15:$15,DB$11,Макро!$34:$34))</f>
        <v>51.062236826364817</v>
      </c>
      <c r="DC43" s="3">
        <f>DB43*MAX(1,N(MONTH(DC$13)=7)*SUMIF(Макро!$15:$15,DC$11,Макро!$34:$34))</f>
        <v>51.062236826364817</v>
      </c>
      <c r="DD43" s="3">
        <f>DC43*MAX(1,N(MONTH(DD$13)=7)*SUMIF(Макро!$15:$15,DD$11,Макро!$34:$34))</f>
        <v>53.10135512588073</v>
      </c>
      <c r="DE43" s="3">
        <f>DD43*MAX(1,N(MONTH(DE$13)=7)*SUMIF(Макро!$15:$15,DE$11,Макро!$34:$34))</f>
        <v>53.10135512588073</v>
      </c>
      <c r="DF43" s="3">
        <f>DE43*MAX(1,N(MONTH(DF$13)=7)*SUMIF(Макро!$15:$15,DF$11,Макро!$34:$34))</f>
        <v>53.10135512588073</v>
      </c>
      <c r="DG43" s="3">
        <f>DF43*MAX(1,N(MONTH(DG$13)=7)*SUMIF(Макро!$15:$15,DG$11,Макро!$34:$34))</f>
        <v>53.10135512588073</v>
      </c>
      <c r="DH43" s="3">
        <f>DG43*MAX(1,N(MONTH(DH$13)=7)*SUMIF(Макро!$15:$15,DH$11,Макро!$34:$34))</f>
        <v>55.221903533003555</v>
      </c>
      <c r="DI43" s="3">
        <f>DH43*MAX(1,N(MONTH(DI$13)=7)*SUMIF(Макро!$15:$15,DI$11,Макро!$34:$34))</f>
        <v>55.221903533003555</v>
      </c>
      <c r="DJ43" s="3">
        <f>DI43*MAX(1,N(MONTH(DJ$13)=7)*SUMIF(Макро!$15:$15,DJ$11,Макро!$34:$34))</f>
        <v>55.221903533003555</v>
      </c>
    </row>
    <row r="44" spans="1:115">
      <c r="B44" s="214" t="str">
        <f>Ввод!D190</f>
        <v>Реагенты №1</v>
      </c>
      <c r="D44" s="7" t="str">
        <f>Ввод!F190</f>
        <v>руб. / кг</v>
      </c>
      <c r="E44" s="7">
        <f t="shared" si="0"/>
        <v>1</v>
      </c>
      <c r="F44" s="3">
        <f>$E44*Ввод!G190</f>
        <v>16</v>
      </c>
      <c r="I44" s="124">
        <f t="shared" ref="I44:I49" si="1">F44</f>
        <v>16</v>
      </c>
      <c r="J44" s="3">
        <f>I44*SUMIF(Макро!$38:$38,J$13,Макро!$43:$43)</f>
        <v>16.158737892476356</v>
      </c>
      <c r="K44" s="3">
        <f>IF($I44=0,Ввод!J190,J44*SUMIF(Макро!$38:$38,K$13,Макро!$43:$43))</f>
        <v>16.319050642359453</v>
      </c>
      <c r="L44" s="3">
        <f>IF($I44=0,Ввод!K190,K44*SUMIF(Макро!$38:$38,L$13,Макро!$43:$43))</f>
        <v>16.480953873995894</v>
      </c>
      <c r="M44" s="3">
        <f>IF($I44=0,Ввод!L190,L44*SUMIF(Макро!$38:$38,M$13,Макро!$43:$43))</f>
        <v>16.644463366743278</v>
      </c>
      <c r="N44" s="3">
        <f>IF($I44=0,Ввод!M190,M44*SUMIF(Макро!$38:$38,N$13,Макро!$43:$43))</f>
        <v>16.799427444448845</v>
      </c>
      <c r="O44" s="3">
        <f>IF($I44=0,Ввод!N190,N44*SUMIF(Макро!$38:$38,O$13,Макро!$43:$43))</f>
        <v>16.955834276111091</v>
      </c>
      <c r="P44" s="3">
        <f>IF($I44=0,Ввод!O190,O44*SUMIF(Макро!$38:$38,P$13,Макро!$43:$43))</f>
        <v>17.113697294126801</v>
      </c>
      <c r="Q44" s="3">
        <f>IF($I44=0,Ввод!P190,P44*SUMIF(Макро!$38:$38,Q$13,Макро!$43:$43))</f>
        <v>17.273030055951704</v>
      </c>
      <c r="R44" s="3">
        <f>IF($I44=0,Ввод!Q190,Q44*SUMIF(Макро!$38:$38,R$13,Макро!$43:$43))</f>
        <v>17.446858895607839</v>
      </c>
      <c r="S44" s="3">
        <f>IF($I44=0,Ввод!R190,R44*SUMIF(Макро!$38:$38,S$13,Макро!$43:$43))</f>
        <v>17.62243707891696</v>
      </c>
      <c r="T44" s="3">
        <f>IF($I44=0,Ввод!S190,S44*SUMIF(Макро!$38:$38,T$13,Макро!$43:$43))</f>
        <v>17.799782210571259</v>
      </c>
      <c r="U44" s="3">
        <f>IF($I44=0,Ввод!T190,T44*SUMIF(Макро!$38:$38,U$13,Макро!$43:$43))</f>
        <v>17.97891207242948</v>
      </c>
      <c r="V44" s="3">
        <f>IF($I44=0,Ввод!U190,U44*SUMIF(Макро!$38:$38,V$13,Макро!$43:$43))</f>
        <v>18.177106846341474</v>
      </c>
      <c r="W44" s="3">
        <f>IF($I44=0,Ввод!V190,V44*SUMIF(Макро!$38:$38,W$13,Макро!$43:$43))</f>
        <v>18.377486467047742</v>
      </c>
      <c r="X44" s="3">
        <f>IF($I44=0,Ввод!W190,W44*SUMIF(Макро!$38:$38,X$13,Макро!$43:$43))</f>
        <v>18.580075019721779</v>
      </c>
      <c r="Y44" s="3">
        <f>IF($I44=0,Ввод!X190,X44*SUMIF(Макро!$38:$38,Y$13,Макро!$43:$43))</f>
        <v>18.784896855045655</v>
      </c>
      <c r="Z44" s="3">
        <f>IF($I44=0,Ввод!Y190,Y44*SUMIF(Макро!$38:$38,Z$13,Макро!$43:$43))</f>
        <v>18.989984402194828</v>
      </c>
      <c r="AA44" s="3">
        <f>IF($I44=0,Ввод!Z190,Z44*SUMIF(Макро!$38:$38,AA$13,Макро!$43:$43))</f>
        <v>19.19731103015026</v>
      </c>
      <c r="AB44" s="3">
        <f>IF($I44=0,Ввод!AA190,AA44*SUMIF(Макро!$38:$38,AB$13,Макро!$43:$43))</f>
        <v>19.406901184486177</v>
      </c>
      <c r="AC44" s="3">
        <f>IF($I44=0,Ввод!AB190,AB44*SUMIF(Макро!$38:$38,AC$13,Макро!$43:$43))</f>
        <v>19.618779577665833</v>
      </c>
      <c r="AD44" s="3">
        <f>IF($I44=0,Ввод!AC190,AC44*SUMIF(Макро!$38:$38,AD$13,Макро!$43:$43))</f>
        <v>19.833932274841967</v>
      </c>
      <c r="AE44" s="3">
        <f>IF($I44=0,Ввод!AD190,AD44*SUMIF(Макро!$38:$38,AE$13,Макро!$43:$43))</f>
        <v>20.051444480820315</v>
      </c>
      <c r="AF44" s="3">
        <f>IF($I44=0,Ввод!AE190,AE44*SUMIF(Макро!$38:$38,AF$13,Макро!$43:$43))</f>
        <v>20.271342071557164</v>
      </c>
      <c r="AG44" s="3">
        <f>IF($I44=0,Ввод!AF190,AF44*SUMIF(Макро!$38:$38,AG$13,Макро!$43:$43))</f>
        <v>20.493651206781898</v>
      </c>
      <c r="AH44" s="3">
        <f>IF($I44=0,Ввод!AG190,AG44*SUMIF(Макро!$38:$38,AH$13,Макро!$43:$43))</f>
        <v>20.724951789150357</v>
      </c>
      <c r="AI44" s="3">
        <f>IF($I44=0,Ввод!AH190,AH44*SUMIF(Макро!$38:$38,AI$13,Макро!$43:$43))</f>
        <v>20.958862934120088</v>
      </c>
      <c r="AJ44" s="3">
        <f>IF($I44=0,Ввод!AI190,AI44*SUMIF(Макро!$38:$38,AJ$13,Макро!$43:$43))</f>
        <v>21.195414105676985</v>
      </c>
      <c r="AK44" s="3">
        <f>IF($I44=0,Ввод!AJ190,AJ44*SUMIF(Макро!$38:$38,AK$13,Макро!$43:$43))</f>
        <v>21.434635100350757</v>
      </c>
      <c r="AL44" s="3">
        <f>IF($I44=0,Ввод!AK190,AK44*SUMIF(Макро!$38:$38,AL$13,Макро!$43:$43))</f>
        <v>21.676796368562872</v>
      </c>
      <c r="AM44" s="3">
        <f>IF($I44=0,Ввод!AL190,AL44*SUMIF(Макро!$38:$38,AM$13,Макро!$43:$43))</f>
        <v>21.921693492997758</v>
      </c>
      <c r="AN44" s="3">
        <f>IF($I44=0,Ввод!AM190,AM44*SUMIF(Макро!$38:$38,AN$13,Макро!$43:$43))</f>
        <v>22.169357382435035</v>
      </c>
      <c r="AO44" s="3">
        <f>IF($I44=0,Ввод!AN190,AN44*SUMIF(Макро!$38:$38,AO$13,Макро!$43:$43))</f>
        <v>22.419819294851273</v>
      </c>
      <c r="AP44" s="3">
        <f>IF($I44=0,Ввод!AO190,AO44*SUMIF(Макро!$38:$38,AP$13,Макро!$43:$43))</f>
        <v>22.673757571765378</v>
      </c>
      <c r="AQ44" s="3">
        <f>IF($I44=0,Ввод!AP190,AP44*SUMIF(Макро!$38:$38,AQ$13,Макро!$43:$43))</f>
        <v>22.93057208276657</v>
      </c>
      <c r="AR44" s="3">
        <f>IF($I44=0,Ввод!AQ190,AQ44*SUMIF(Макро!$38:$38,AR$13,Макро!$43:$43))</f>
        <v>23.190295405545079</v>
      </c>
      <c r="AS44" s="3">
        <f>IF($I44=0,Ввод!AR190,AR44*SUMIF(Макро!$38:$38,AS$13,Макро!$43:$43))</f>
        <v>23.452960486782626</v>
      </c>
      <c r="AT44" s="3">
        <f>IF($I44=0,Ввод!AS190,AS44*SUMIF(Макро!$38:$38,AT$13,Макро!$43:$43))</f>
        <v>23.713636321993363</v>
      </c>
      <c r="AU44" s="3">
        <f>IF($I44=0,Ввод!AT190,AT44*SUMIF(Макро!$38:$38,AU$13,Макро!$43:$43))</f>
        <v>23.977209526647123</v>
      </c>
      <c r="AV44" s="3">
        <f>IF($I44=0,Ввод!AU190,AU44*SUMIF(Макро!$38:$38,AV$13,Макро!$43:$43))</f>
        <v>24.243712304533268</v>
      </c>
      <c r="AW44" s="3">
        <f>IF($I44=0,Ввод!AV190,AV44*SUMIF(Макро!$38:$38,AW$13,Макро!$43:$43))</f>
        <v>24.513177217381038</v>
      </c>
      <c r="AX44" s="3">
        <f>IF($I44=0,Ввод!AW190,AW44*SUMIF(Макро!$38:$38,AX$13,Макро!$43:$43))</f>
        <v>24.782409524932884</v>
      </c>
      <c r="AY44" s="3">
        <f>IF($I44=0,Ввод!AX190,AX44*SUMIF(Макро!$38:$38,AY$13,Макро!$43:$43))</f>
        <v>25.05459885575376</v>
      </c>
      <c r="AZ44" s="3">
        <f>IF($I44=0,Ввод!AY190,AY44*SUMIF(Макро!$38:$38,AZ$13,Макро!$43:$43))</f>
        <v>25.329777687322665</v>
      </c>
      <c r="BA44" s="3">
        <f>IF($I44=0,Ввод!AZ190,AZ44*SUMIF(Макро!$38:$38,BA$13,Макро!$43:$43))</f>
        <v>25.607978853824154</v>
      </c>
      <c r="BB44" s="3">
        <f>IF($I44=0,Ввод!BA190,BA44*SUMIF(Макро!$38:$38,BB$13,Макро!$43:$43))</f>
        <v>25.886065869021301</v>
      </c>
      <c r="BC44" s="3">
        <f>IF($I44=0,Ввод!BB190,BB44*SUMIF(Макро!$38:$38,BC$13,Макро!$43:$43))</f>
        <v>26.16717273941525</v>
      </c>
      <c r="BD44" s="3">
        <f>IF($I44=0,Ввод!BC190,BC44*SUMIF(Макро!$38:$38,BD$13,Макро!$43:$43))</f>
        <v>26.451332258789638</v>
      </c>
      <c r="BE44" s="3">
        <f>IF($I44=0,Ввод!BD190,BD44*SUMIF(Макро!$38:$38,BE$13,Макро!$43:$43))</f>
        <v>26.738577577048574</v>
      </c>
      <c r="BF44" s="3">
        <f>IF($I44=0,Ввод!BE190,BE44*SUMIF(Макро!$38:$38,BF$13,Макро!$43:$43))</f>
        <v>27.026197551274922</v>
      </c>
      <c r="BG44" s="3">
        <f>IF($I44=0,Ввод!BF190,BF44*SUMIF(Макро!$38:$38,BG$13,Макро!$43:$43))</f>
        <v>27.316911379291195</v>
      </c>
      <c r="BH44" s="3">
        <f>IF($I44=0,Ввод!BG190,BG44*SUMIF(Макро!$38:$38,BH$13,Макро!$43:$43))</f>
        <v>27.610752340883678</v>
      </c>
      <c r="BI44" s="3">
        <f>IF($I44=0,Ввод!BH190,BH44*SUMIF(Макро!$38:$38,BI$13,Макро!$43:$43))</f>
        <v>27.907754073820723</v>
      </c>
      <c r="BJ44" s="3">
        <f>IF($I44=0,Ввод!BI190,BI44*SUMIF(Макро!$38:$38,BJ$13,Макро!$43:$43))</f>
        <v>28.205012718678095</v>
      </c>
      <c r="BK44" s="3">
        <f>IF($I44=0,Ввод!BJ190,BJ44*SUMIF(Макро!$38:$38,BK$13,Макро!$43:$43))</f>
        <v>28.505437605494912</v>
      </c>
      <c r="BL44" s="3">
        <f>IF($I44=0,Ввод!BK190,BK44*SUMIF(Макро!$38:$38,BL$13,Макро!$43:$43))</f>
        <v>28.80906245940691</v>
      </c>
      <c r="BM44" s="3">
        <f>IF($I44=0,Ввод!BL190,BL44*SUMIF(Макро!$38:$38,BM$13,Макро!$43:$43))</f>
        <v>29.115921364772138</v>
      </c>
      <c r="BN44" s="3">
        <f>IF($I44=0,Ввод!BM190,BM44*SUMIF(Макро!$38:$38,BN$13,Макро!$43:$43))</f>
        <v>29.419038383953378</v>
      </c>
      <c r="BO44" s="3">
        <f>IF($I44=0,Ввод!BN190,BN44*SUMIF(Макро!$38:$38,BO$13,Макро!$43:$43))</f>
        <v>29.725311062410043</v>
      </c>
      <c r="BP44" s="3">
        <f>IF($I44=0,Ввод!BO190,BO44*SUMIF(Макро!$38:$38,BP$13,Макро!$43:$43))</f>
        <v>30.034772252752948</v>
      </c>
      <c r="BQ44" s="3">
        <f>IF($I44=0,Ввод!BP190,BP44*SUMIF(Макро!$38:$38,BQ$13,Макро!$43:$43))</f>
        <v>30.34745514961147</v>
      </c>
      <c r="BR44" s="3">
        <f>IF($I44=0,Ввод!BQ190,BQ44*SUMIF(Макро!$38:$38,BR$13,Макро!$43:$43))</f>
        <v>30.66339329319419</v>
      </c>
      <c r="BS44" s="3">
        <f>IF($I44=0,Ввод!BR190,BR44*SUMIF(Макро!$38:$38,BS$13,Макро!$43:$43))</f>
        <v>30.982620572886624</v>
      </c>
      <c r="BT44" s="3">
        <f>IF($I44=0,Ввод!BS190,BS44*SUMIF(Макро!$38:$38,BT$13,Макро!$43:$43))</f>
        <v>31.305171230886391</v>
      </c>
      <c r="BU44" s="3">
        <f>IF($I44=0,Ввод!BT190,BT44*SUMIF(Макро!$38:$38,BU$13,Макро!$43:$43))</f>
        <v>31.631079865876234</v>
      </c>
      <c r="BV44" s="3">
        <f>IF($I44=0,Ввод!BU190,BU44*SUMIF(Макро!$38:$38,BV$13,Макро!$43:$43))</f>
        <v>31.960381436735286</v>
      </c>
      <c r="BW44" s="3">
        <f>IF($I44=0,Ввод!BV190,BV44*SUMIF(Макро!$38:$38,BW$13,Макро!$43:$43))</f>
        <v>32.293111266288953</v>
      </c>
      <c r="BX44" s="3">
        <f>IF($I44=0,Ввод!BW190,BW44*SUMIF(Макро!$38:$38,BX$13,Макро!$43:$43))</f>
        <v>32.629305045097858</v>
      </c>
      <c r="BY44" s="3">
        <f>IF($I44=0,Ввод!BX190,BX44*SUMIF(Макро!$38:$38,BY$13,Макро!$43:$43))</f>
        <v>32.968998835286207</v>
      </c>
      <c r="BZ44" s="3">
        <f>IF($I44=0,Ввод!BY190,BY44*SUMIF(Макро!$38:$38,BZ$13,Макро!$43:$43))</f>
        <v>33.312229074410048</v>
      </c>
      <c r="CA44" s="3">
        <f>IF($I44=0,Ввод!BZ190,BZ44*SUMIF(Макро!$38:$38,CA$13,Макро!$43:$43))</f>
        <v>33.659032579365757</v>
      </c>
      <c r="CB44" s="3">
        <f>IF($I44=0,Ввод!CA190,CA44*SUMIF(Макро!$38:$38,CB$13,Макро!$43:$43))</f>
        <v>34.009446550339241</v>
      </c>
      <c r="CC44" s="3">
        <f>IF($I44=0,Ввод!CB190,CB44*SUMIF(Макро!$38:$38,CC$13,Макро!$43:$43))</f>
        <v>34.363508574796256</v>
      </c>
      <c r="CD44" s="3">
        <f>IF($I44=0,Ввод!CC190,CC44*SUMIF(Макро!$38:$38,CD$13,Макро!$43:$43))</f>
        <v>34.721256631514251</v>
      </c>
      <c r="CE44" s="3">
        <f>IF($I44=0,Ввод!CD190,CD44*SUMIF(Макро!$38:$38,CE$13,Макро!$43:$43))</f>
        <v>35.082729094656202</v>
      </c>
      <c r="CF44" s="3">
        <f>IF($I44=0,Ввод!CE190,CE44*SUMIF(Макро!$38:$38,CF$13,Макро!$43:$43))</f>
        <v>35.447964737886835</v>
      </c>
      <c r="CG44" s="3">
        <f>IF($I44=0,Ввод!CF190,CF44*SUMIF(Макро!$38:$38,CG$13,Макро!$43:$43))</f>
        <v>35.817002738531748</v>
      </c>
      <c r="CH44" s="3">
        <f>IF($I44=0,Ввод!CG190,CG44*SUMIF(Макро!$38:$38,CH$13,Макро!$43:$43))</f>
        <v>36.189882681779764</v>
      </c>
      <c r="CI44" s="3">
        <f>IF($I44=0,Ввод!CH190,CH44*SUMIF(Макро!$38:$38,CI$13,Макро!$43:$43))</f>
        <v>36.566644564929113</v>
      </c>
      <c r="CJ44" s="3">
        <f>IF($I44=0,Ввод!CI190,CI44*SUMIF(Макро!$38:$38,CJ$13,Макро!$43:$43))</f>
        <v>36.947328801677735</v>
      </c>
      <c r="CK44" s="3">
        <f>IF($I44=0,Ввод!CJ190,CJ44*SUMIF(Макро!$38:$38,CK$13,Макро!$43:$43))</f>
        <v>37.331976226458323</v>
      </c>
      <c r="CL44" s="3">
        <f>IF($I44=0,Ввод!CK190,CK44*SUMIF(Макро!$38:$38,CL$13,Макро!$43:$43))</f>
        <v>37.720628098818452</v>
      </c>
      <c r="CM44" s="3">
        <f>IF($I44=0,Ввод!CL190,CL44*SUMIF(Макро!$38:$38,CM$13,Макро!$43:$43))</f>
        <v>38.113326107846319</v>
      </c>
      <c r="CN44" s="3">
        <f>IF($I44=0,Ввод!CM190,CM44*SUMIF(Макро!$38:$38,CN$13,Макро!$43:$43))</f>
        <v>38.510112376642567</v>
      </c>
      <c r="CO44" s="3">
        <f>IF($I44=0,Ввод!CN190,CN44*SUMIF(Макро!$38:$38,CO$13,Макро!$43:$43))</f>
        <v>38.911029466838649</v>
      </c>
      <c r="CP44" s="3">
        <f>IF($I44=0,Ввод!CO190,CO44*SUMIF(Макро!$38:$38,CP$13,Макро!$43:$43))</f>
        <v>39.31612038316225</v>
      </c>
      <c r="CQ44" s="3">
        <f>IF($I44=0,Ввод!CP190,CP44*SUMIF(Макро!$38:$38,CQ$13,Макро!$43:$43))</f>
        <v>39.72542857805022</v>
      </c>
      <c r="CR44" s="3">
        <f>IF($I44=0,Ввод!CQ190,CQ44*SUMIF(Макро!$38:$38,CR$13,Макро!$43:$43))</f>
        <v>40.138997956309531</v>
      </c>
      <c r="CS44" s="3">
        <f>IF($I44=0,Ввод!CR190,CR44*SUMIF(Макро!$38:$38,CS$13,Макро!$43:$43))</f>
        <v>40.556872879826777</v>
      </c>
      <c r="CT44" s="3">
        <f>IF($I44=0,Ввод!CS190,CS44*SUMIF(Макро!$38:$38,CT$13,Макро!$43:$43))</f>
        <v>40.979098172326694</v>
      </c>
      <c r="CU44" s="3">
        <f>IF($I44=0,Ввод!CT190,CT44*SUMIF(Макро!$38:$38,CU$13,Макро!$43:$43))</f>
        <v>41.405719124180202</v>
      </c>
      <c r="CV44" s="3">
        <f>IF($I44=0,Ввод!CU190,CU44*SUMIF(Макро!$38:$38,CV$13,Макро!$43:$43))</f>
        <v>41.836781497262528</v>
      </c>
      <c r="CW44" s="3">
        <f>IF($I44=0,Ввод!CV190,CV44*SUMIF(Макро!$38:$38,CW$13,Макро!$43:$43))</f>
        <v>42.272331529861894</v>
      </c>
      <c r="CX44" s="3">
        <f>IF($I44=0,Ввод!CW190,CW44*SUMIF(Макро!$38:$38,CX$13,Макро!$43:$43))</f>
        <v>42.712415941639293</v>
      </c>
      <c r="CY44" s="3">
        <f>IF($I44=0,Ввод!CX190,CX44*SUMIF(Макро!$38:$38,CY$13,Макро!$43:$43))</f>
        <v>43.157081938639941</v>
      </c>
      <c r="CZ44" s="3">
        <f>IF($I44=0,Ввод!CY190,CY44*SUMIF(Макро!$38:$38,CZ$13,Макро!$43:$43))</f>
        <v>43.606377218356855</v>
      </c>
      <c r="DA44" s="3">
        <f>IF($I44=0,Ввод!CZ190,CZ44*SUMIF(Макро!$38:$38,DA$13,Макро!$43:$43))</f>
        <v>44.060349974847178</v>
      </c>
      <c r="DB44" s="3">
        <f>IF($I44=0,Ввод!DA190,DA44*SUMIF(Макро!$38:$38,DB$13,Макро!$43:$43))</f>
        <v>44.519048903901741</v>
      </c>
      <c r="DC44" s="3">
        <f>IF($I44=0,Ввод!DB190,DB44*SUMIF(Макро!$38:$38,DC$13,Макро!$43:$43))</f>
        <v>44.982523208268482</v>
      </c>
      <c r="DD44" s="3">
        <f>IF($I44=0,Ввод!DC190,DC44*SUMIF(Макро!$38:$38,DD$13,Макро!$43:$43))</f>
        <v>45.450822602930209</v>
      </c>
      <c r="DE44" s="3">
        <f>IF($I44=0,Ввод!DD190,DD44*SUMIF(Макро!$38:$38,DE$13,Макро!$43:$43))</f>
        <v>45.923997320437323</v>
      </c>
      <c r="DF44" s="3">
        <f>IF($I44=0,Ввод!DE190,DE44*SUMIF(Макро!$38:$38,DF$13,Макро!$43:$43))</f>
        <v>46.402098116296067</v>
      </c>
      <c r="DG44" s="3">
        <f>IF($I44=0,Ввод!DF190,DF44*SUMIF(Макро!$38:$38,DG$13,Макро!$43:$43))</f>
        <v>46.885176274412842</v>
      </c>
      <c r="DH44" s="3">
        <f>IF($I44=0,Ввод!DG190,DG44*SUMIF(Макро!$38:$38,DH$13,Макро!$43:$43))</f>
        <v>47.373283612595245</v>
      </c>
      <c r="DI44" s="3">
        <f>IF($I44=0,Ввод!DH190,DH44*SUMIF(Макро!$38:$38,DI$13,Макро!$43:$43))</f>
        <v>0</v>
      </c>
      <c r="DJ44" s="3">
        <f>IF($I44=0,Ввод!DI190,DI44*SUMIF(Макро!$38:$38,DJ$13,Макро!$43:$43))</f>
        <v>0</v>
      </c>
    </row>
    <row r="45" spans="1:115">
      <c r="B45" s="214" t="str">
        <f>Ввод!D191</f>
        <v>Реагенты №2</v>
      </c>
      <c r="D45" s="7" t="str">
        <f>Ввод!F191</f>
        <v>руб. / кг</v>
      </c>
      <c r="E45" s="7">
        <f t="shared" si="0"/>
        <v>1</v>
      </c>
      <c r="F45" s="3">
        <f>$E45*Ввод!G191</f>
        <v>0</v>
      </c>
      <c r="I45" s="124">
        <f t="shared" si="1"/>
        <v>0</v>
      </c>
      <c r="J45" s="3">
        <f>I45*SUMIF(Макро!$38:$38,J$13,Макро!$43:$43)</f>
        <v>0</v>
      </c>
      <c r="K45" s="3">
        <f>IF($I45=0,Ввод!J191,J45*SUMIF(Макро!$38:$38,K$13,Макро!$43:$43))</f>
        <v>0</v>
      </c>
      <c r="L45" s="3">
        <f>IF($I45=0,Ввод!K191,K45*SUMIF(Макро!$38:$38,L$13,Макро!$43:$43))</f>
        <v>0</v>
      </c>
      <c r="M45" s="3">
        <f>IF($I45=0,Ввод!L191,L45*SUMIF(Макро!$38:$38,M$13,Макро!$43:$43))</f>
        <v>0</v>
      </c>
      <c r="N45" s="3">
        <f>IF($I45=0,Ввод!M191,M45*SUMIF(Макро!$38:$38,N$13,Макро!$43:$43))</f>
        <v>0</v>
      </c>
      <c r="O45" s="3">
        <f>IF($I45=0,Ввод!N191,N45*SUMIF(Макро!$38:$38,O$13,Макро!$43:$43))</f>
        <v>0</v>
      </c>
      <c r="P45" s="3">
        <f>IF($I45=0,Ввод!O191,O45*SUMIF(Макро!$38:$38,P$13,Макро!$43:$43))</f>
        <v>0</v>
      </c>
      <c r="Q45" s="3">
        <f>IF($I45=0,Ввод!P191,P45*SUMIF(Макро!$38:$38,Q$13,Макро!$43:$43))</f>
        <v>0</v>
      </c>
      <c r="R45" s="3">
        <f>IF($I45=0,Ввод!Q191,Q45*SUMIF(Макро!$38:$38,R$13,Макро!$43:$43))</f>
        <v>0</v>
      </c>
      <c r="S45" s="3">
        <f>IF($I45=0,Ввод!R191,R45*SUMIF(Макро!$38:$38,S$13,Макро!$43:$43))</f>
        <v>0</v>
      </c>
      <c r="T45" s="3">
        <f>IF($I45=0,Ввод!S191,S45*SUMIF(Макро!$38:$38,T$13,Макро!$43:$43))</f>
        <v>0</v>
      </c>
      <c r="U45" s="3">
        <f>IF($I45=0,Ввод!T191,T45*SUMIF(Макро!$38:$38,U$13,Макро!$43:$43))</f>
        <v>0</v>
      </c>
      <c r="V45" s="3">
        <f>IF($I45=0,Ввод!U191,U45*SUMIF(Макро!$38:$38,V$13,Макро!$43:$43))</f>
        <v>0</v>
      </c>
      <c r="W45" s="3">
        <f>IF($I45=0,Ввод!V191,V45*SUMIF(Макро!$38:$38,W$13,Макро!$43:$43))</f>
        <v>0</v>
      </c>
      <c r="X45" s="3">
        <f>IF($I45=0,Ввод!W191,W45*SUMIF(Макро!$38:$38,X$13,Макро!$43:$43))</f>
        <v>0</v>
      </c>
      <c r="Y45" s="3">
        <f>IF($I45=0,Ввод!X191,X45*SUMIF(Макро!$38:$38,Y$13,Макро!$43:$43))</f>
        <v>0</v>
      </c>
      <c r="Z45" s="3">
        <f>IF($I45=0,Ввод!Y191,Y45*SUMIF(Макро!$38:$38,Z$13,Макро!$43:$43))</f>
        <v>0</v>
      </c>
      <c r="AA45" s="3">
        <f>IF($I45=0,Ввод!Z191,Z45*SUMIF(Макро!$38:$38,AA$13,Макро!$43:$43))</f>
        <v>0</v>
      </c>
      <c r="AB45" s="3">
        <f>IF($I45=0,Ввод!AA191,AA45*SUMIF(Макро!$38:$38,AB$13,Макро!$43:$43))</f>
        <v>0</v>
      </c>
      <c r="AC45" s="3">
        <f>IF($I45=0,Ввод!AB191,AB45*SUMIF(Макро!$38:$38,AC$13,Макро!$43:$43))</f>
        <v>0</v>
      </c>
      <c r="AD45" s="3">
        <f>IF($I45=0,Ввод!AC191,AC45*SUMIF(Макро!$38:$38,AD$13,Макро!$43:$43))</f>
        <v>0</v>
      </c>
      <c r="AE45" s="3">
        <f>IF($I45=0,Ввод!AD191,AD45*SUMIF(Макро!$38:$38,AE$13,Макро!$43:$43))</f>
        <v>0</v>
      </c>
      <c r="AF45" s="3">
        <f>IF($I45=0,Ввод!AE191,AE45*SUMIF(Макро!$38:$38,AF$13,Макро!$43:$43))</f>
        <v>0</v>
      </c>
      <c r="AG45" s="3">
        <f>IF($I45=0,Ввод!AF191,AF45*SUMIF(Макро!$38:$38,AG$13,Макро!$43:$43))</f>
        <v>0</v>
      </c>
      <c r="AH45" s="3">
        <f>IF($I45=0,Ввод!AG191,AG45*SUMIF(Макро!$38:$38,AH$13,Макро!$43:$43))</f>
        <v>0</v>
      </c>
      <c r="AI45" s="3">
        <f>IF($I45=0,Ввод!AH191,AH45*SUMIF(Макро!$38:$38,AI$13,Макро!$43:$43))</f>
        <v>0</v>
      </c>
      <c r="AJ45" s="3">
        <f>IF($I45=0,Ввод!AI191,AI45*SUMIF(Макро!$38:$38,AJ$13,Макро!$43:$43))</f>
        <v>0</v>
      </c>
      <c r="AK45" s="3">
        <f>IF($I45=0,Ввод!AJ191,AJ45*SUMIF(Макро!$38:$38,AK$13,Макро!$43:$43))</f>
        <v>0</v>
      </c>
      <c r="AL45" s="3">
        <f>IF($I45=0,Ввод!AK191,AK45*SUMIF(Макро!$38:$38,AL$13,Макро!$43:$43))</f>
        <v>0</v>
      </c>
      <c r="AM45" s="3">
        <f>IF($I45=0,Ввод!AL191,AL45*SUMIF(Макро!$38:$38,AM$13,Макро!$43:$43))</f>
        <v>0</v>
      </c>
      <c r="AN45" s="3">
        <f>IF($I45=0,Ввод!AM191,AM45*SUMIF(Макро!$38:$38,AN$13,Макро!$43:$43))</f>
        <v>0</v>
      </c>
      <c r="AO45" s="3">
        <f>IF($I45=0,Ввод!AN191,AN45*SUMIF(Макро!$38:$38,AO$13,Макро!$43:$43))</f>
        <v>0</v>
      </c>
      <c r="AP45" s="3">
        <f>IF($I45=0,Ввод!AO191,AO45*SUMIF(Макро!$38:$38,AP$13,Макро!$43:$43))</f>
        <v>0</v>
      </c>
      <c r="AQ45" s="3">
        <f>IF($I45=0,Ввод!AP191,AP45*SUMIF(Макро!$38:$38,AQ$13,Макро!$43:$43))</f>
        <v>0</v>
      </c>
      <c r="AR45" s="3">
        <f>IF($I45=0,Ввод!AQ191,AQ45*SUMIF(Макро!$38:$38,AR$13,Макро!$43:$43))</f>
        <v>0</v>
      </c>
      <c r="AS45" s="3">
        <f>IF($I45=0,Ввод!AR191,AR45*SUMIF(Макро!$38:$38,AS$13,Макро!$43:$43))</f>
        <v>0</v>
      </c>
      <c r="AT45" s="3">
        <f>IF($I45=0,Ввод!AS191,AS45*SUMIF(Макро!$38:$38,AT$13,Макро!$43:$43))</f>
        <v>0</v>
      </c>
      <c r="AU45" s="3">
        <f>IF($I45=0,Ввод!AT191,AT45*SUMIF(Макро!$38:$38,AU$13,Макро!$43:$43))</f>
        <v>0</v>
      </c>
      <c r="AV45" s="3">
        <f>IF($I45=0,Ввод!AU191,AU45*SUMIF(Макро!$38:$38,AV$13,Макро!$43:$43))</f>
        <v>0</v>
      </c>
      <c r="AW45" s="3">
        <f>IF($I45=0,Ввод!AV191,AV45*SUMIF(Макро!$38:$38,AW$13,Макро!$43:$43))</f>
        <v>0</v>
      </c>
      <c r="AX45" s="3">
        <f>IF($I45=0,Ввод!AW191,AW45*SUMIF(Макро!$38:$38,AX$13,Макро!$43:$43))</f>
        <v>0</v>
      </c>
      <c r="AY45" s="3">
        <f>IF($I45=0,Ввод!AX191,AX45*SUMIF(Макро!$38:$38,AY$13,Макро!$43:$43))</f>
        <v>0</v>
      </c>
      <c r="AZ45" s="3">
        <f>IF($I45=0,Ввод!AY191,AY45*SUMIF(Макро!$38:$38,AZ$13,Макро!$43:$43))</f>
        <v>0</v>
      </c>
      <c r="BA45" s="3">
        <f>IF($I45=0,Ввод!AZ191,AZ45*SUMIF(Макро!$38:$38,BA$13,Макро!$43:$43))</f>
        <v>0</v>
      </c>
      <c r="BB45" s="3">
        <f>IF($I45=0,Ввод!BA191,BA45*SUMIF(Макро!$38:$38,BB$13,Макро!$43:$43))</f>
        <v>0</v>
      </c>
      <c r="BC45" s="3">
        <f>IF($I45=0,Ввод!BB191,BB45*SUMIF(Макро!$38:$38,BC$13,Макро!$43:$43))</f>
        <v>0</v>
      </c>
      <c r="BD45" s="3">
        <f>IF($I45=0,Ввод!BC191,BC45*SUMIF(Макро!$38:$38,BD$13,Макро!$43:$43))</f>
        <v>0</v>
      </c>
      <c r="BE45" s="3">
        <f>IF($I45=0,Ввод!BD191,BD45*SUMIF(Макро!$38:$38,BE$13,Макро!$43:$43))</f>
        <v>0</v>
      </c>
      <c r="BF45" s="3">
        <f>IF($I45=0,Ввод!BE191,BE45*SUMIF(Макро!$38:$38,BF$13,Макро!$43:$43))</f>
        <v>0</v>
      </c>
      <c r="BG45" s="3">
        <f>IF($I45=0,Ввод!BF191,BF45*SUMIF(Макро!$38:$38,BG$13,Макро!$43:$43))</f>
        <v>0</v>
      </c>
      <c r="BH45" s="3">
        <f>IF($I45=0,Ввод!BG191,BG45*SUMIF(Макро!$38:$38,BH$13,Макро!$43:$43))</f>
        <v>0</v>
      </c>
      <c r="BI45" s="3">
        <f>IF($I45=0,Ввод!BH191,BH45*SUMIF(Макро!$38:$38,BI$13,Макро!$43:$43))</f>
        <v>0</v>
      </c>
      <c r="BJ45" s="3">
        <f>IF($I45=0,Ввод!BI191,BI45*SUMIF(Макро!$38:$38,BJ$13,Макро!$43:$43))</f>
        <v>0</v>
      </c>
      <c r="BK45" s="3">
        <f>IF($I45=0,Ввод!BJ191,BJ45*SUMIF(Макро!$38:$38,BK$13,Макро!$43:$43))</f>
        <v>0</v>
      </c>
      <c r="BL45" s="3">
        <f>IF($I45=0,Ввод!BK191,BK45*SUMIF(Макро!$38:$38,BL$13,Макро!$43:$43))</f>
        <v>0</v>
      </c>
      <c r="BM45" s="3">
        <f>IF($I45=0,Ввод!BL191,BL45*SUMIF(Макро!$38:$38,BM$13,Макро!$43:$43))</f>
        <v>0</v>
      </c>
      <c r="BN45" s="3">
        <f>IF($I45=0,Ввод!BM191,BM45*SUMIF(Макро!$38:$38,BN$13,Макро!$43:$43))</f>
        <v>0</v>
      </c>
      <c r="BO45" s="3">
        <f>IF($I45=0,Ввод!BN191,BN45*SUMIF(Макро!$38:$38,BO$13,Макро!$43:$43))</f>
        <v>0</v>
      </c>
      <c r="BP45" s="3">
        <f>IF($I45=0,Ввод!BO191,BO45*SUMIF(Макро!$38:$38,BP$13,Макро!$43:$43))</f>
        <v>0</v>
      </c>
      <c r="BQ45" s="3">
        <f>IF($I45=0,Ввод!BP191,BP45*SUMIF(Макро!$38:$38,BQ$13,Макро!$43:$43))</f>
        <v>0</v>
      </c>
      <c r="BR45" s="3">
        <f>IF($I45=0,Ввод!BQ191,BQ45*SUMIF(Макро!$38:$38,BR$13,Макро!$43:$43))</f>
        <v>0</v>
      </c>
      <c r="BS45" s="3">
        <f>IF($I45=0,Ввод!BR191,BR45*SUMIF(Макро!$38:$38,BS$13,Макро!$43:$43))</f>
        <v>0</v>
      </c>
      <c r="BT45" s="3">
        <f>IF($I45=0,Ввод!BS191,BS45*SUMIF(Макро!$38:$38,BT$13,Макро!$43:$43))</f>
        <v>0</v>
      </c>
      <c r="BU45" s="3">
        <f>IF($I45=0,Ввод!BT191,BT45*SUMIF(Макро!$38:$38,BU$13,Макро!$43:$43))</f>
        <v>0</v>
      </c>
      <c r="BV45" s="3">
        <f>IF($I45=0,Ввод!BU191,BU45*SUMIF(Макро!$38:$38,BV$13,Макро!$43:$43))</f>
        <v>0</v>
      </c>
      <c r="BW45" s="3">
        <f>IF($I45=0,Ввод!BV191,BV45*SUMIF(Макро!$38:$38,BW$13,Макро!$43:$43))</f>
        <v>0</v>
      </c>
      <c r="BX45" s="3">
        <f>IF($I45=0,Ввод!BW191,BW45*SUMIF(Макро!$38:$38,BX$13,Макро!$43:$43))</f>
        <v>0</v>
      </c>
      <c r="BY45" s="3">
        <f>IF($I45=0,Ввод!BX191,BX45*SUMIF(Макро!$38:$38,BY$13,Макро!$43:$43))</f>
        <v>0</v>
      </c>
      <c r="BZ45" s="3">
        <f>IF($I45=0,Ввод!BY191,BY45*SUMIF(Макро!$38:$38,BZ$13,Макро!$43:$43))</f>
        <v>0</v>
      </c>
      <c r="CA45" s="3">
        <f>IF($I45=0,Ввод!BZ191,BZ45*SUMIF(Макро!$38:$38,CA$13,Макро!$43:$43))</f>
        <v>0</v>
      </c>
      <c r="CB45" s="3">
        <f>IF($I45=0,Ввод!CA191,CA45*SUMIF(Макро!$38:$38,CB$13,Макро!$43:$43))</f>
        <v>0</v>
      </c>
      <c r="CC45" s="3">
        <f>IF($I45=0,Ввод!CB191,CB45*SUMIF(Макро!$38:$38,CC$13,Макро!$43:$43))</f>
        <v>0</v>
      </c>
      <c r="CD45" s="3">
        <f>IF($I45=0,Ввод!CC191,CC45*SUMIF(Макро!$38:$38,CD$13,Макро!$43:$43))</f>
        <v>0</v>
      </c>
      <c r="CE45" s="3">
        <f>IF($I45=0,Ввод!CD191,CD45*SUMIF(Макро!$38:$38,CE$13,Макро!$43:$43))</f>
        <v>0</v>
      </c>
      <c r="CF45" s="3">
        <f>IF($I45=0,Ввод!CE191,CE45*SUMIF(Макро!$38:$38,CF$13,Макро!$43:$43))</f>
        <v>0</v>
      </c>
      <c r="CG45" s="3">
        <f>IF($I45=0,Ввод!CF191,CF45*SUMIF(Макро!$38:$38,CG$13,Макро!$43:$43))</f>
        <v>0</v>
      </c>
      <c r="CH45" s="3">
        <f>IF($I45=0,Ввод!CG191,CG45*SUMIF(Макро!$38:$38,CH$13,Макро!$43:$43))</f>
        <v>0</v>
      </c>
      <c r="CI45" s="3">
        <f>IF($I45=0,Ввод!CH191,CH45*SUMIF(Макро!$38:$38,CI$13,Макро!$43:$43))</f>
        <v>0</v>
      </c>
      <c r="CJ45" s="3">
        <f>IF($I45=0,Ввод!CI191,CI45*SUMIF(Макро!$38:$38,CJ$13,Макро!$43:$43))</f>
        <v>0</v>
      </c>
      <c r="CK45" s="3">
        <f>IF($I45=0,Ввод!CJ191,CJ45*SUMIF(Макро!$38:$38,CK$13,Макро!$43:$43))</f>
        <v>0</v>
      </c>
      <c r="CL45" s="3">
        <f>IF($I45=0,Ввод!CK191,CK45*SUMIF(Макро!$38:$38,CL$13,Макро!$43:$43))</f>
        <v>0</v>
      </c>
      <c r="CM45" s="3">
        <f>IF($I45=0,Ввод!CL191,CL45*SUMIF(Макро!$38:$38,CM$13,Макро!$43:$43))</f>
        <v>0</v>
      </c>
      <c r="CN45" s="3">
        <f>IF($I45=0,Ввод!CM191,CM45*SUMIF(Макро!$38:$38,CN$13,Макро!$43:$43))</f>
        <v>0</v>
      </c>
      <c r="CO45" s="3">
        <f>IF($I45=0,Ввод!CN191,CN45*SUMIF(Макро!$38:$38,CO$13,Макро!$43:$43))</f>
        <v>0</v>
      </c>
      <c r="CP45" s="3">
        <f>IF($I45=0,Ввод!CO191,CO45*SUMIF(Макро!$38:$38,CP$13,Макро!$43:$43))</f>
        <v>0</v>
      </c>
      <c r="CQ45" s="3">
        <f>IF($I45=0,Ввод!CP191,CP45*SUMIF(Макро!$38:$38,CQ$13,Макро!$43:$43))</f>
        <v>0</v>
      </c>
      <c r="CR45" s="3">
        <f>IF($I45=0,Ввод!CQ191,CQ45*SUMIF(Макро!$38:$38,CR$13,Макро!$43:$43))</f>
        <v>0</v>
      </c>
      <c r="CS45" s="3">
        <f>IF($I45=0,Ввод!CR191,CR45*SUMIF(Макро!$38:$38,CS$13,Макро!$43:$43))</f>
        <v>0</v>
      </c>
      <c r="CT45" s="3">
        <f>IF($I45=0,Ввод!CS191,CS45*SUMIF(Макро!$38:$38,CT$13,Макро!$43:$43))</f>
        <v>0</v>
      </c>
      <c r="CU45" s="3">
        <f>IF($I45=0,Ввод!CT191,CT45*SUMIF(Макро!$38:$38,CU$13,Макро!$43:$43))</f>
        <v>0</v>
      </c>
      <c r="CV45" s="3">
        <f>IF($I45=0,Ввод!CU191,CU45*SUMIF(Макро!$38:$38,CV$13,Макро!$43:$43))</f>
        <v>0</v>
      </c>
      <c r="CW45" s="3">
        <f>IF($I45=0,Ввод!CV191,CV45*SUMIF(Макро!$38:$38,CW$13,Макро!$43:$43))</f>
        <v>0</v>
      </c>
      <c r="CX45" s="3">
        <f>IF($I45=0,Ввод!CW191,CW45*SUMIF(Макро!$38:$38,CX$13,Макро!$43:$43))</f>
        <v>0</v>
      </c>
      <c r="CY45" s="3">
        <f>IF($I45=0,Ввод!CX191,CX45*SUMIF(Макро!$38:$38,CY$13,Макро!$43:$43))</f>
        <v>0</v>
      </c>
      <c r="CZ45" s="3">
        <f>IF($I45=0,Ввод!CY191,CY45*SUMIF(Макро!$38:$38,CZ$13,Макро!$43:$43))</f>
        <v>0</v>
      </c>
      <c r="DA45" s="3">
        <f>IF($I45=0,Ввод!CZ191,CZ45*SUMIF(Макро!$38:$38,DA$13,Макро!$43:$43))</f>
        <v>0</v>
      </c>
      <c r="DB45" s="3">
        <f>IF($I45=0,Ввод!DA191,DA45*SUMIF(Макро!$38:$38,DB$13,Макро!$43:$43))</f>
        <v>0</v>
      </c>
      <c r="DC45" s="3">
        <f>IF($I45=0,Ввод!DB191,DB45*SUMIF(Макро!$38:$38,DC$13,Макро!$43:$43))</f>
        <v>0</v>
      </c>
      <c r="DD45" s="3">
        <f>IF($I45=0,Ввод!DC191,DC45*SUMIF(Макро!$38:$38,DD$13,Макро!$43:$43))</f>
        <v>0</v>
      </c>
      <c r="DE45" s="3">
        <f>IF($I45=0,Ввод!DD191,DD45*SUMIF(Макро!$38:$38,DE$13,Макро!$43:$43))</f>
        <v>0</v>
      </c>
      <c r="DF45" s="3">
        <f>IF($I45=0,Ввод!DE191,DE45*SUMIF(Макро!$38:$38,DF$13,Макро!$43:$43))</f>
        <v>0</v>
      </c>
      <c r="DG45" s="3">
        <f>IF($I45=0,Ввод!DF191,DF45*SUMIF(Макро!$38:$38,DG$13,Макро!$43:$43))</f>
        <v>0</v>
      </c>
      <c r="DH45" s="3">
        <f>IF($I45=0,Ввод!DG191,DG45*SUMIF(Макро!$38:$38,DH$13,Макро!$43:$43))</f>
        <v>0</v>
      </c>
      <c r="DI45" s="3">
        <f>IF($I45=0,Ввод!DH191,DH45*SUMIF(Макро!$38:$38,DI$13,Макро!$43:$43))</f>
        <v>0</v>
      </c>
      <c r="DJ45" s="3">
        <f>IF($I45=0,Ввод!DI191,DI45*SUMIF(Макро!$38:$38,DJ$13,Макро!$43:$43))</f>
        <v>0</v>
      </c>
    </row>
    <row r="46" spans="1:115">
      <c r="B46" s="214" t="str">
        <f>Ввод!D192</f>
        <v>Реагенты №3</v>
      </c>
      <c r="D46" s="7" t="str">
        <f>Ввод!F192</f>
        <v>руб. / кг</v>
      </c>
      <c r="E46" s="7">
        <f t="shared" si="0"/>
        <v>1</v>
      </c>
      <c r="F46" s="3">
        <f>$E46*Ввод!G192</f>
        <v>0</v>
      </c>
      <c r="I46" s="124">
        <f t="shared" si="1"/>
        <v>0</v>
      </c>
      <c r="J46" s="3">
        <f>I46*SUMIF(Макро!$38:$38,J$13,Макро!$43:$43)</f>
        <v>0</v>
      </c>
      <c r="K46" s="3">
        <f>IF($I46=0,Ввод!J192,J46*SUMIF(Макро!$38:$38,K$13,Макро!$43:$43))</f>
        <v>0</v>
      </c>
      <c r="L46" s="3">
        <f>IF($I46=0,Ввод!K192,K46*SUMIF(Макро!$38:$38,L$13,Макро!$43:$43))</f>
        <v>0</v>
      </c>
      <c r="M46" s="3">
        <f>IF($I46=0,Ввод!L192,L46*SUMIF(Макро!$38:$38,M$13,Макро!$43:$43))</f>
        <v>0</v>
      </c>
      <c r="N46" s="3">
        <f>IF($I46=0,Ввод!M192,M46*SUMIF(Макро!$38:$38,N$13,Макро!$43:$43))</f>
        <v>0</v>
      </c>
      <c r="O46" s="3">
        <f>IF($I46=0,Ввод!N192,N46*SUMIF(Макро!$38:$38,O$13,Макро!$43:$43))</f>
        <v>0</v>
      </c>
      <c r="P46" s="3">
        <f>IF($I46=0,Ввод!O192,O46*SUMIF(Макро!$38:$38,P$13,Макро!$43:$43))</f>
        <v>0</v>
      </c>
      <c r="Q46" s="3">
        <f>IF($I46=0,Ввод!P192,P46*SUMIF(Макро!$38:$38,Q$13,Макро!$43:$43))</f>
        <v>0</v>
      </c>
      <c r="R46" s="3">
        <f>IF($I46=0,Ввод!Q192,Q46*SUMIF(Макро!$38:$38,R$13,Макро!$43:$43))</f>
        <v>0</v>
      </c>
      <c r="S46" s="3">
        <f>IF($I46=0,Ввод!R192,R46*SUMIF(Макро!$38:$38,S$13,Макро!$43:$43))</f>
        <v>0</v>
      </c>
      <c r="T46" s="3">
        <f>IF($I46=0,Ввод!S192,S46*SUMIF(Макро!$38:$38,T$13,Макро!$43:$43))</f>
        <v>0</v>
      </c>
      <c r="U46" s="3">
        <f>IF($I46=0,Ввод!T192,T46*SUMIF(Макро!$38:$38,U$13,Макро!$43:$43))</f>
        <v>0</v>
      </c>
      <c r="V46" s="3">
        <f>IF($I46=0,Ввод!U192,U46*SUMIF(Макро!$38:$38,V$13,Макро!$43:$43))</f>
        <v>0</v>
      </c>
      <c r="W46" s="3">
        <f>IF($I46=0,Ввод!V192,V46*SUMIF(Макро!$38:$38,W$13,Макро!$43:$43))</f>
        <v>0</v>
      </c>
      <c r="X46" s="3">
        <f>IF($I46=0,Ввод!W192,W46*SUMIF(Макро!$38:$38,X$13,Макро!$43:$43))</f>
        <v>0</v>
      </c>
      <c r="Y46" s="3">
        <f>IF($I46=0,Ввод!X192,X46*SUMIF(Макро!$38:$38,Y$13,Макро!$43:$43))</f>
        <v>0</v>
      </c>
      <c r="Z46" s="3">
        <f>IF($I46=0,Ввод!Y192,Y46*SUMIF(Макро!$38:$38,Z$13,Макро!$43:$43))</f>
        <v>0</v>
      </c>
      <c r="AA46" s="3">
        <f>IF($I46=0,Ввод!Z192,Z46*SUMIF(Макро!$38:$38,AA$13,Макро!$43:$43))</f>
        <v>0</v>
      </c>
      <c r="AB46" s="3">
        <f>IF($I46=0,Ввод!AA192,AA46*SUMIF(Макро!$38:$38,AB$13,Макро!$43:$43))</f>
        <v>0</v>
      </c>
      <c r="AC46" s="3">
        <f>IF($I46=0,Ввод!AB192,AB46*SUMIF(Макро!$38:$38,AC$13,Макро!$43:$43))</f>
        <v>0</v>
      </c>
      <c r="AD46" s="3">
        <f>IF($I46=0,Ввод!AC192,AC46*SUMIF(Макро!$38:$38,AD$13,Макро!$43:$43))</f>
        <v>0</v>
      </c>
      <c r="AE46" s="3">
        <f>IF($I46=0,Ввод!AD192,AD46*SUMIF(Макро!$38:$38,AE$13,Макро!$43:$43))</f>
        <v>0</v>
      </c>
      <c r="AF46" s="3">
        <f>IF($I46=0,Ввод!AE192,AE46*SUMIF(Макро!$38:$38,AF$13,Макро!$43:$43))</f>
        <v>0</v>
      </c>
      <c r="AG46" s="3">
        <f>IF($I46=0,Ввод!AF192,AF46*SUMIF(Макро!$38:$38,AG$13,Макро!$43:$43))</f>
        <v>0</v>
      </c>
      <c r="AH46" s="3">
        <f>IF($I46=0,Ввод!AG192,AG46*SUMIF(Макро!$38:$38,AH$13,Макро!$43:$43))</f>
        <v>0</v>
      </c>
      <c r="AI46" s="3">
        <f>IF($I46=0,Ввод!AH192,AH46*SUMIF(Макро!$38:$38,AI$13,Макро!$43:$43))</f>
        <v>0</v>
      </c>
      <c r="AJ46" s="3">
        <f>IF($I46=0,Ввод!AI192,AI46*SUMIF(Макро!$38:$38,AJ$13,Макро!$43:$43))</f>
        <v>0</v>
      </c>
      <c r="AK46" s="3">
        <f>IF($I46=0,Ввод!AJ192,AJ46*SUMIF(Макро!$38:$38,AK$13,Макро!$43:$43))</f>
        <v>0</v>
      </c>
      <c r="AL46" s="3">
        <f>IF($I46=0,Ввод!AK192,AK46*SUMIF(Макро!$38:$38,AL$13,Макро!$43:$43))</f>
        <v>0</v>
      </c>
      <c r="AM46" s="3">
        <f>IF($I46=0,Ввод!AL192,AL46*SUMIF(Макро!$38:$38,AM$13,Макро!$43:$43))</f>
        <v>0</v>
      </c>
      <c r="AN46" s="3">
        <f>IF($I46=0,Ввод!AM192,AM46*SUMIF(Макро!$38:$38,AN$13,Макро!$43:$43))</f>
        <v>0</v>
      </c>
      <c r="AO46" s="3">
        <f>IF($I46=0,Ввод!AN192,AN46*SUMIF(Макро!$38:$38,AO$13,Макро!$43:$43))</f>
        <v>0</v>
      </c>
      <c r="AP46" s="3">
        <f>IF($I46=0,Ввод!AO192,AO46*SUMIF(Макро!$38:$38,AP$13,Макро!$43:$43))</f>
        <v>0</v>
      </c>
      <c r="AQ46" s="3">
        <f>IF($I46=0,Ввод!AP192,AP46*SUMIF(Макро!$38:$38,AQ$13,Макро!$43:$43))</f>
        <v>0</v>
      </c>
      <c r="AR46" s="3">
        <f>IF($I46=0,Ввод!AQ192,AQ46*SUMIF(Макро!$38:$38,AR$13,Макро!$43:$43))</f>
        <v>0</v>
      </c>
      <c r="AS46" s="3">
        <f>IF($I46=0,Ввод!AR192,AR46*SUMIF(Макро!$38:$38,AS$13,Макро!$43:$43))</f>
        <v>0</v>
      </c>
      <c r="AT46" s="3">
        <f>IF($I46=0,Ввод!AS192,AS46*SUMIF(Макро!$38:$38,AT$13,Макро!$43:$43))</f>
        <v>0</v>
      </c>
      <c r="AU46" s="3">
        <f>IF($I46=0,Ввод!AT192,AT46*SUMIF(Макро!$38:$38,AU$13,Макро!$43:$43))</f>
        <v>0</v>
      </c>
      <c r="AV46" s="3">
        <f>IF($I46=0,Ввод!AU192,AU46*SUMIF(Макро!$38:$38,AV$13,Макро!$43:$43))</f>
        <v>0</v>
      </c>
      <c r="AW46" s="3">
        <f>IF($I46=0,Ввод!AV192,AV46*SUMIF(Макро!$38:$38,AW$13,Макро!$43:$43))</f>
        <v>0</v>
      </c>
      <c r="AX46" s="3">
        <f>IF($I46=0,Ввод!AW192,AW46*SUMIF(Макро!$38:$38,AX$13,Макро!$43:$43))</f>
        <v>0</v>
      </c>
      <c r="AY46" s="3">
        <f>IF($I46=0,Ввод!AX192,AX46*SUMIF(Макро!$38:$38,AY$13,Макро!$43:$43))</f>
        <v>0</v>
      </c>
      <c r="AZ46" s="3">
        <f>IF($I46=0,Ввод!AY192,AY46*SUMIF(Макро!$38:$38,AZ$13,Макро!$43:$43))</f>
        <v>0</v>
      </c>
      <c r="BA46" s="3">
        <f>IF($I46=0,Ввод!AZ192,AZ46*SUMIF(Макро!$38:$38,BA$13,Макро!$43:$43))</f>
        <v>0</v>
      </c>
      <c r="BB46" s="3">
        <f>IF($I46=0,Ввод!BA192,BA46*SUMIF(Макро!$38:$38,BB$13,Макро!$43:$43))</f>
        <v>0</v>
      </c>
      <c r="BC46" s="3">
        <f>IF($I46=0,Ввод!BB192,BB46*SUMIF(Макро!$38:$38,BC$13,Макро!$43:$43))</f>
        <v>0</v>
      </c>
      <c r="BD46" s="3">
        <f>IF($I46=0,Ввод!BC192,BC46*SUMIF(Макро!$38:$38,BD$13,Макро!$43:$43))</f>
        <v>0</v>
      </c>
      <c r="BE46" s="3">
        <f>IF($I46=0,Ввод!BD192,BD46*SUMIF(Макро!$38:$38,BE$13,Макро!$43:$43))</f>
        <v>0</v>
      </c>
      <c r="BF46" s="3">
        <f>IF($I46=0,Ввод!BE192,BE46*SUMIF(Макро!$38:$38,BF$13,Макро!$43:$43))</f>
        <v>0</v>
      </c>
      <c r="BG46" s="3">
        <f>IF($I46=0,Ввод!BF192,BF46*SUMIF(Макро!$38:$38,BG$13,Макро!$43:$43))</f>
        <v>0</v>
      </c>
      <c r="BH46" s="3">
        <f>IF($I46=0,Ввод!BG192,BG46*SUMIF(Макро!$38:$38,BH$13,Макро!$43:$43))</f>
        <v>0</v>
      </c>
      <c r="BI46" s="3">
        <f>IF($I46=0,Ввод!BH192,BH46*SUMIF(Макро!$38:$38,BI$13,Макро!$43:$43))</f>
        <v>0</v>
      </c>
      <c r="BJ46" s="3">
        <f>IF($I46=0,Ввод!BI192,BI46*SUMIF(Макро!$38:$38,BJ$13,Макро!$43:$43))</f>
        <v>0</v>
      </c>
      <c r="BK46" s="3">
        <f>IF($I46=0,Ввод!BJ192,BJ46*SUMIF(Макро!$38:$38,BK$13,Макро!$43:$43))</f>
        <v>0</v>
      </c>
      <c r="BL46" s="3">
        <f>IF($I46=0,Ввод!BK192,BK46*SUMIF(Макро!$38:$38,BL$13,Макро!$43:$43))</f>
        <v>0</v>
      </c>
      <c r="BM46" s="3">
        <f>IF($I46=0,Ввод!BL192,BL46*SUMIF(Макро!$38:$38,BM$13,Макро!$43:$43))</f>
        <v>0</v>
      </c>
      <c r="BN46" s="3">
        <f>IF($I46=0,Ввод!BM192,BM46*SUMIF(Макро!$38:$38,BN$13,Макро!$43:$43))</f>
        <v>0</v>
      </c>
      <c r="BO46" s="3">
        <f>IF($I46=0,Ввод!BN192,BN46*SUMIF(Макро!$38:$38,BO$13,Макро!$43:$43))</f>
        <v>0</v>
      </c>
      <c r="BP46" s="3">
        <f>IF($I46=0,Ввод!BO192,BO46*SUMIF(Макро!$38:$38,BP$13,Макро!$43:$43))</f>
        <v>0</v>
      </c>
      <c r="BQ46" s="3">
        <f>IF($I46=0,Ввод!BP192,BP46*SUMIF(Макро!$38:$38,BQ$13,Макро!$43:$43))</f>
        <v>0</v>
      </c>
      <c r="BR46" s="3">
        <f>IF($I46=0,Ввод!BQ192,BQ46*SUMIF(Макро!$38:$38,BR$13,Макро!$43:$43))</f>
        <v>0</v>
      </c>
      <c r="BS46" s="3">
        <f>IF($I46=0,Ввод!BR192,BR46*SUMIF(Макро!$38:$38,BS$13,Макро!$43:$43))</f>
        <v>0</v>
      </c>
      <c r="BT46" s="3">
        <f>IF($I46=0,Ввод!BS192,BS46*SUMIF(Макро!$38:$38,BT$13,Макро!$43:$43))</f>
        <v>0</v>
      </c>
      <c r="BU46" s="3">
        <f>IF($I46=0,Ввод!BT192,BT46*SUMIF(Макро!$38:$38,BU$13,Макро!$43:$43))</f>
        <v>0</v>
      </c>
      <c r="BV46" s="3">
        <f>IF($I46=0,Ввод!BU192,BU46*SUMIF(Макро!$38:$38,BV$13,Макро!$43:$43))</f>
        <v>0</v>
      </c>
      <c r="BW46" s="3">
        <f>IF($I46=0,Ввод!BV192,BV46*SUMIF(Макро!$38:$38,BW$13,Макро!$43:$43))</f>
        <v>0</v>
      </c>
      <c r="BX46" s="3">
        <f>IF($I46=0,Ввод!BW192,BW46*SUMIF(Макро!$38:$38,BX$13,Макро!$43:$43))</f>
        <v>0</v>
      </c>
      <c r="BY46" s="3">
        <f>IF($I46=0,Ввод!BX192,BX46*SUMIF(Макро!$38:$38,BY$13,Макро!$43:$43))</f>
        <v>0</v>
      </c>
      <c r="BZ46" s="3">
        <f>IF($I46=0,Ввод!BY192,BY46*SUMIF(Макро!$38:$38,BZ$13,Макро!$43:$43))</f>
        <v>0</v>
      </c>
      <c r="CA46" s="3">
        <f>IF($I46=0,Ввод!BZ192,BZ46*SUMIF(Макро!$38:$38,CA$13,Макро!$43:$43))</f>
        <v>0</v>
      </c>
      <c r="CB46" s="3">
        <f>IF($I46=0,Ввод!CA192,CA46*SUMIF(Макро!$38:$38,CB$13,Макро!$43:$43))</f>
        <v>0</v>
      </c>
      <c r="CC46" s="3">
        <f>IF($I46=0,Ввод!CB192,CB46*SUMIF(Макро!$38:$38,CC$13,Макро!$43:$43))</f>
        <v>0</v>
      </c>
      <c r="CD46" s="3">
        <f>IF($I46=0,Ввод!CC192,CC46*SUMIF(Макро!$38:$38,CD$13,Макро!$43:$43))</f>
        <v>0</v>
      </c>
      <c r="CE46" s="3">
        <f>IF($I46=0,Ввод!CD192,CD46*SUMIF(Макро!$38:$38,CE$13,Макро!$43:$43))</f>
        <v>0</v>
      </c>
      <c r="CF46" s="3">
        <f>IF($I46=0,Ввод!CE192,CE46*SUMIF(Макро!$38:$38,CF$13,Макро!$43:$43))</f>
        <v>0</v>
      </c>
      <c r="CG46" s="3">
        <f>IF($I46=0,Ввод!CF192,CF46*SUMIF(Макро!$38:$38,CG$13,Макро!$43:$43))</f>
        <v>0</v>
      </c>
      <c r="CH46" s="3">
        <f>IF($I46=0,Ввод!CG192,CG46*SUMIF(Макро!$38:$38,CH$13,Макро!$43:$43))</f>
        <v>0</v>
      </c>
      <c r="CI46" s="3">
        <f>IF($I46=0,Ввод!CH192,CH46*SUMIF(Макро!$38:$38,CI$13,Макро!$43:$43))</f>
        <v>0</v>
      </c>
      <c r="CJ46" s="3">
        <f>IF($I46=0,Ввод!CI192,CI46*SUMIF(Макро!$38:$38,CJ$13,Макро!$43:$43))</f>
        <v>0</v>
      </c>
      <c r="CK46" s="3">
        <f>IF($I46=0,Ввод!CJ192,CJ46*SUMIF(Макро!$38:$38,CK$13,Макро!$43:$43))</f>
        <v>0</v>
      </c>
      <c r="CL46" s="3">
        <f>IF($I46=0,Ввод!CK192,CK46*SUMIF(Макро!$38:$38,CL$13,Макро!$43:$43))</f>
        <v>0</v>
      </c>
      <c r="CM46" s="3">
        <f>IF($I46=0,Ввод!CL192,CL46*SUMIF(Макро!$38:$38,CM$13,Макро!$43:$43))</f>
        <v>0</v>
      </c>
      <c r="CN46" s="3">
        <f>IF($I46=0,Ввод!CM192,CM46*SUMIF(Макро!$38:$38,CN$13,Макро!$43:$43))</f>
        <v>0</v>
      </c>
      <c r="CO46" s="3">
        <f>IF($I46=0,Ввод!CN192,CN46*SUMIF(Макро!$38:$38,CO$13,Макро!$43:$43))</f>
        <v>0</v>
      </c>
      <c r="CP46" s="3">
        <f>IF($I46=0,Ввод!CO192,CO46*SUMIF(Макро!$38:$38,CP$13,Макро!$43:$43))</f>
        <v>0</v>
      </c>
      <c r="CQ46" s="3">
        <f>IF($I46=0,Ввод!CP192,CP46*SUMIF(Макро!$38:$38,CQ$13,Макро!$43:$43))</f>
        <v>0</v>
      </c>
      <c r="CR46" s="3">
        <f>IF($I46=0,Ввод!CQ192,CQ46*SUMIF(Макро!$38:$38,CR$13,Макро!$43:$43))</f>
        <v>0</v>
      </c>
      <c r="CS46" s="3">
        <f>IF($I46=0,Ввод!CR192,CR46*SUMIF(Макро!$38:$38,CS$13,Макро!$43:$43))</f>
        <v>0</v>
      </c>
      <c r="CT46" s="3">
        <f>IF($I46=0,Ввод!CS192,CS46*SUMIF(Макро!$38:$38,CT$13,Макро!$43:$43))</f>
        <v>0</v>
      </c>
      <c r="CU46" s="3">
        <f>IF($I46=0,Ввод!CT192,CT46*SUMIF(Макро!$38:$38,CU$13,Макро!$43:$43))</f>
        <v>0</v>
      </c>
      <c r="CV46" s="3">
        <f>IF($I46=0,Ввод!CU192,CU46*SUMIF(Макро!$38:$38,CV$13,Макро!$43:$43))</f>
        <v>0</v>
      </c>
      <c r="CW46" s="3">
        <f>IF($I46=0,Ввод!CV192,CV46*SUMIF(Макро!$38:$38,CW$13,Макро!$43:$43))</f>
        <v>0</v>
      </c>
      <c r="CX46" s="3">
        <f>IF($I46=0,Ввод!CW192,CW46*SUMIF(Макро!$38:$38,CX$13,Макро!$43:$43))</f>
        <v>0</v>
      </c>
      <c r="CY46" s="3">
        <f>IF($I46=0,Ввод!CX192,CX46*SUMIF(Макро!$38:$38,CY$13,Макро!$43:$43))</f>
        <v>0</v>
      </c>
      <c r="CZ46" s="3">
        <f>IF($I46=0,Ввод!CY192,CY46*SUMIF(Макро!$38:$38,CZ$13,Макро!$43:$43))</f>
        <v>0</v>
      </c>
      <c r="DA46" s="3">
        <f>IF($I46=0,Ввод!CZ192,CZ46*SUMIF(Макро!$38:$38,DA$13,Макро!$43:$43))</f>
        <v>0</v>
      </c>
      <c r="DB46" s="3">
        <f>IF($I46=0,Ввод!DA192,DA46*SUMIF(Макро!$38:$38,DB$13,Макро!$43:$43))</f>
        <v>0</v>
      </c>
      <c r="DC46" s="3">
        <f>IF($I46=0,Ввод!DB192,DB46*SUMIF(Макро!$38:$38,DC$13,Макро!$43:$43))</f>
        <v>0</v>
      </c>
      <c r="DD46" s="3">
        <f>IF($I46=0,Ввод!DC192,DC46*SUMIF(Макро!$38:$38,DD$13,Макро!$43:$43))</f>
        <v>0</v>
      </c>
      <c r="DE46" s="3">
        <f>IF($I46=0,Ввод!DD192,DD46*SUMIF(Макро!$38:$38,DE$13,Макро!$43:$43))</f>
        <v>0</v>
      </c>
      <c r="DF46" s="3">
        <f>IF($I46=0,Ввод!DE192,DE46*SUMIF(Макро!$38:$38,DF$13,Макро!$43:$43))</f>
        <v>0</v>
      </c>
      <c r="DG46" s="3">
        <f>IF($I46=0,Ввод!DF192,DF46*SUMIF(Макро!$38:$38,DG$13,Макро!$43:$43))</f>
        <v>0</v>
      </c>
      <c r="DH46" s="3">
        <f>IF($I46=0,Ввод!DG192,DG46*SUMIF(Макро!$38:$38,DH$13,Макро!$43:$43))</f>
        <v>0</v>
      </c>
      <c r="DI46" s="3">
        <f>IF($I46=0,Ввод!DH192,DH46*SUMIF(Макро!$38:$38,DI$13,Макро!$43:$43))</f>
        <v>0</v>
      </c>
      <c r="DJ46" s="3">
        <f>IF($I46=0,Ввод!DI192,DI46*SUMIF(Макро!$38:$38,DJ$13,Макро!$43:$43))</f>
        <v>0</v>
      </c>
    </row>
    <row r="47" spans="1:115">
      <c r="B47" s="214" t="str">
        <f>Ввод!D193</f>
        <v>Прочие переменные расходы №1</v>
      </c>
      <c r="D47" s="7" t="str">
        <f>Ввод!F193</f>
        <v>руб. / м3</v>
      </c>
      <c r="E47" s="7">
        <f>1-E57</f>
        <v>1</v>
      </c>
      <c r="F47" s="3">
        <f>$E47*Ввод!G193</f>
        <v>10</v>
      </c>
      <c r="I47" s="124">
        <f t="shared" si="1"/>
        <v>10</v>
      </c>
      <c r="J47" s="3">
        <f>I47*SUMIF(Макро!$38:$38,J$13,Макро!$43:$43)</f>
        <v>10.099211182797722</v>
      </c>
      <c r="K47" s="3">
        <f>IF($I47=0,Ввод!J193,J47*SUMIF(Макро!$38:$38,K$13,Макро!$42:$42))</f>
        <v>10.206656789435449</v>
      </c>
      <c r="L47" s="3">
        <f>IF($I47=0,Ввод!K193,K47*SUMIF(Макро!$38:$38,L$13,Макро!$42:$42))</f>
        <v>10.315245510934009</v>
      </c>
      <c r="M47" s="3">
        <f>IF($I47=0,Ввод!L193,L47*SUMIF(Макро!$38:$38,M$13,Макро!$42:$42))</f>
        <v>10.424989508903597</v>
      </c>
      <c r="N47" s="3">
        <f>IF($I47=0,Ввод!M193,M47*SUMIF(Макро!$38:$38,N$13,Макро!$42:$42))</f>
        <v>10.526698742848804</v>
      </c>
      <c r="O47" s="3">
        <f>IF($I47=0,Ввод!N193,N47*SUMIF(Макро!$38:$38,O$13,Макро!$42:$42))</f>
        <v>10.629400281703374</v>
      </c>
      <c r="P47" s="3">
        <f>IF($I47=0,Ввод!O193,O47*SUMIF(Макро!$38:$38,P$13,Макро!$42:$42))</f>
        <v>10.73310380668301</v>
      </c>
      <c r="Q47" s="3">
        <f>IF($I47=0,Ввод!P193,P47*SUMIF(Макро!$38:$38,Q$13,Макро!$42:$42))</f>
        <v>10.837819093456179</v>
      </c>
      <c r="R47" s="3">
        <f>IF($I47=0,Ввод!Q193,Q47*SUMIF(Макро!$38:$38,R$13,Макро!$42:$42))</f>
        <v>10.94408231003557</v>
      </c>
      <c r="S47" s="3">
        <f>IF($I47=0,Ввод!R193,R47*SUMIF(Макро!$38:$38,S$13,Макро!$42:$42))</f>
        <v>11.051387421769368</v>
      </c>
      <c r="T47" s="3">
        <f>IF($I47=0,Ввод!S193,S47*SUMIF(Макро!$38:$38,T$13,Макро!$42:$42))</f>
        <v>11.159744644285778</v>
      </c>
      <c r="U47" s="3">
        <f>IF($I47=0,Ввод!T193,T47*SUMIF(Макро!$38:$38,U$13,Макро!$42:$42))</f>
        <v>11.269164293375738</v>
      </c>
      <c r="V47" s="3">
        <f>IF($I47=0,Ввод!U193,U47*SUMIF(Макро!$38:$38,V$13,Макро!$42:$42))</f>
        <v>11.379985094236252</v>
      </c>
      <c r="W47" s="3">
        <f>IF($I47=0,Ввод!V193,V47*SUMIF(Макро!$38:$38,W$13,Макро!$42:$42))</f>
        <v>11.491895705271119</v>
      </c>
      <c r="X47" s="3">
        <f>IF($I47=0,Ввод!W193,W47*SUMIF(Макро!$38:$38,X$13,Макро!$42:$42))</f>
        <v>11.604906843658043</v>
      </c>
      <c r="Y47" s="3">
        <f>IF($I47=0,Ввод!X193,X47*SUMIF(Макро!$38:$38,Y$13,Макро!$42:$42))</f>
        <v>11.719029331967299</v>
      </c>
      <c r="Z47" s="3">
        <f>IF($I47=0,Ввод!Y193,Y47*SUMIF(Макро!$38:$38,Z$13,Макро!$42:$42))</f>
        <v>11.834131846819618</v>
      </c>
      <c r="AA47" s="3">
        <f>IF($I47=0,Ввод!Z193,Z47*SUMIF(Макро!$38:$38,AA$13,Макро!$42:$42))</f>
        <v>11.950364880979469</v>
      </c>
      <c r="AB47" s="3">
        <f>IF($I47=0,Ввод!AA193,AA47*SUMIF(Макро!$38:$38,AB$13,Макро!$42:$42))</f>
        <v>12.067739538234692</v>
      </c>
      <c r="AC47" s="3">
        <f>IF($I47=0,Ввод!AB193,AB47*SUMIF(Макро!$38:$38,AC$13,Макро!$42:$42))</f>
        <v>12.186267031432834</v>
      </c>
      <c r="AD47" s="3">
        <f>IF($I47=0,Ввод!AC193,AC47*SUMIF(Макро!$38:$38,AD$13,Макро!$42:$42))</f>
        <v>12.305603644232342</v>
      </c>
      <c r="AE47" s="3">
        <f>IF($I47=0,Ввод!AD193,AD47*SUMIF(Макро!$38:$38,AE$13,Макро!$42:$42))</f>
        <v>12.426108886204156</v>
      </c>
      <c r="AF47" s="3">
        <f>IF($I47=0,Ввод!AE193,AE47*SUMIF(Макро!$38:$38,AF$13,Макро!$42:$42))</f>
        <v>12.5477942013981</v>
      </c>
      <c r="AG47" s="3">
        <f>IF($I47=0,Ввод!AF193,AF47*SUMIF(Макро!$38:$38,AG$13,Макро!$42:$42))</f>
        <v>12.670671145932285</v>
      </c>
      <c r="AH47" s="3">
        <f>IF($I47=0,Ввод!AG193,AG47*SUMIF(Макро!$38:$38,AH$13,Макро!$42:$42))</f>
        <v>12.794382205002711</v>
      </c>
      <c r="AI47" s="3">
        <f>IF($I47=0,Ввод!AH193,AH47*SUMIF(Макро!$38:$38,AI$13,Макро!$42:$42))</f>
        <v>12.919301126384457</v>
      </c>
      <c r="AJ47" s="3">
        <f>IF($I47=0,Ввод!AI193,AI47*SUMIF(Макро!$38:$38,AJ$13,Макро!$42:$42))</f>
        <v>13.045439703132844</v>
      </c>
      <c r="AK47" s="3">
        <f>IF($I47=0,Ввод!AJ193,AJ47*SUMIF(Макро!$38:$38,AK$13,Макро!$42:$42))</f>
        <v>13.172809843445581</v>
      </c>
      <c r="AL47" s="3">
        <f>IF($I47=0,Ввод!AK193,AK47*SUMIF(Макро!$38:$38,AL$13,Макро!$42:$42))</f>
        <v>13.301167676758533</v>
      </c>
      <c r="AM47" s="3">
        <f>IF($I47=0,Ввод!AL193,AL47*SUMIF(Макро!$38:$38,AM$13,Макро!$42:$42))</f>
        <v>13.430776248036173</v>
      </c>
      <c r="AN47" s="3">
        <f>IF($I47=0,Ввод!AM193,AM47*SUMIF(Макро!$38:$38,AN$13,Макро!$42:$42))</f>
        <v>13.561647744656675</v>
      </c>
      <c r="AO47" s="3">
        <f>IF($I47=0,Ввод!AN193,AN47*SUMIF(Макро!$38:$38,AO$13,Макро!$42:$42))</f>
        <v>13.693794472753853</v>
      </c>
      <c r="AP47" s="3">
        <f>IF($I47=0,Ввод!AO193,AO47*SUMIF(Макро!$38:$38,AP$13,Макро!$42:$42))</f>
        <v>13.827095844778253</v>
      </c>
      <c r="AQ47" s="3">
        <f>IF($I47=0,Ввод!AP193,AP47*SUMIF(Макро!$38:$38,AQ$13,Макро!$42:$42))</f>
        <v>13.961694830537031</v>
      </c>
      <c r="AR47" s="3">
        <f>IF($I47=0,Ввод!AQ193,AQ47*SUMIF(Макро!$38:$38,AR$13,Макро!$42:$42))</f>
        <v>14.097604061568617</v>
      </c>
      <c r="AS47" s="3">
        <f>IF($I47=0,Ввод!AR193,AR47*SUMIF(Макро!$38:$38,AS$13,Макро!$42:$42))</f>
        <v>14.234836292372352</v>
      </c>
      <c r="AT47" s="3">
        <f>IF($I47=0,Ввод!AS193,AS47*SUMIF(Макро!$38:$38,AT$13,Макро!$42:$42))</f>
        <v>14.373542670568696</v>
      </c>
      <c r="AU47" s="3">
        <f>IF($I47=0,Ввод!AT193,AT47*SUMIF(Макро!$38:$38,AU$13,Макро!$42:$42))</f>
        <v>14.513600624502001</v>
      </c>
      <c r="AV47" s="3">
        <f>IF($I47=0,Ввод!AU193,AU47*SUMIF(Макро!$38:$38,AV$13,Макро!$42:$42))</f>
        <v>14.655023324128804</v>
      </c>
      <c r="AW47" s="3">
        <f>IF($I47=0,Ввод!AV193,AV47*SUMIF(Макро!$38:$38,AW$13,Макро!$42:$42))</f>
        <v>14.797824067735677</v>
      </c>
      <c r="AX47" s="3">
        <f>IF($I47=0,Ввод!AW193,AW47*SUMIF(Макро!$38:$38,AX$13,Макро!$42:$42))</f>
        <v>14.942339677400659</v>
      </c>
      <c r="AY47" s="3">
        <f>IF($I47=0,Ввод!AX193,AX47*SUMIF(Макро!$38:$38,AY$13,Макро!$42:$42))</f>
        <v>15.088266627093827</v>
      </c>
      <c r="AZ47" s="3">
        <f>IF($I47=0,Ввод!AY193,AY47*SUMIF(Макро!$38:$38,AZ$13,Макро!$42:$42))</f>
        <v>15.235618699967599</v>
      </c>
      <c r="BA47" s="3">
        <f>IF($I47=0,Ввод!AZ193,AZ47*SUMIF(Макро!$38:$38,BA$13,Макро!$42:$42))</f>
        <v>15.384409813780721</v>
      </c>
      <c r="BB47" s="3">
        <f>IF($I47=0,Ввод!BA193,BA47*SUMIF(Макро!$38:$38,BB$13,Макро!$42:$42))</f>
        <v>15.53487815245739</v>
      </c>
      <c r="BC47" s="3">
        <f>IF($I47=0,Ввод!BB193,BB47*SUMIF(Макро!$38:$38,BC$13,Макро!$42:$42))</f>
        <v>15.686818157659987</v>
      </c>
      <c r="BD47" s="3">
        <f>IF($I47=0,Ввод!BC193,BC47*SUMIF(Макро!$38:$38,BD$13,Макро!$42:$42))</f>
        <v>15.840244223129964</v>
      </c>
      <c r="BE47" s="3">
        <f>IF($I47=0,Ввод!BD193,BD47*SUMIF(Макро!$38:$38,BE$13,Макро!$42:$42))</f>
        <v>15.995170883387809</v>
      </c>
      <c r="BF47" s="3">
        <f>IF($I47=0,Ввод!BE193,BE47*SUMIF(Макро!$38:$38,BF$13,Макро!$42:$42))</f>
        <v>16.152078841284592</v>
      </c>
      <c r="BG47" s="3">
        <f>IF($I47=0,Ввод!BF193,BF47*SUMIF(Макро!$38:$38,BG$13,Макро!$42:$42))</f>
        <v>16.31052602045202</v>
      </c>
      <c r="BH47" s="3">
        <f>IF($I47=0,Ввод!BG193,BG47*SUMIF(Макро!$38:$38,BH$13,Макро!$42:$42))</f>
        <v>16.470527520201511</v>
      </c>
      <c r="BI47" s="3">
        <f>IF($I47=0,Ввод!BH193,BH47*SUMIF(Макро!$38:$38,BI$13,Макро!$42:$42))</f>
        <v>16.632098587964318</v>
      </c>
      <c r="BJ47" s="3">
        <f>IF($I47=0,Ввод!BI193,BI47*SUMIF(Макро!$38:$38,BJ$13,Макро!$42:$42))</f>
        <v>16.79569878529292</v>
      </c>
      <c r="BK47" s="3">
        <f>IF($I47=0,Ввод!BJ193,BJ47*SUMIF(Макро!$38:$38,BK$13,Макро!$42:$42))</f>
        <v>16.960908221793861</v>
      </c>
      <c r="BL47" s="3">
        <f>IF($I47=0,Ввод!BK193,BK47*SUMIF(Макро!$38:$38,BL$13,Макро!$42:$42))</f>
        <v>17.12774272660889</v>
      </c>
      <c r="BM47" s="3">
        <f>IF($I47=0,Ввод!BL193,BL47*SUMIF(Макро!$38:$38,BM$13,Макро!$42:$42))</f>
        <v>17.296218284581741</v>
      </c>
      <c r="BN47" s="3">
        <f>IF($I47=0,Ввод!BM193,BM47*SUMIF(Макро!$38:$38,BN$13,Макро!$42:$42))</f>
        <v>17.466686942075334</v>
      </c>
      <c r="BO47" s="3">
        <f>IF($I47=0,Ввод!BN193,BN47*SUMIF(Макро!$38:$38,BO$13,Макро!$42:$42))</f>
        <v>17.638835710371737</v>
      </c>
      <c r="BP47" s="3">
        <f>IF($I47=0,Ввод!BO193,BO47*SUMIF(Макро!$38:$38,BP$13,Макро!$42:$42))</f>
        <v>17.812681148364245</v>
      </c>
      <c r="BQ47" s="3">
        <f>IF($I47=0,Ввод!BP193,BP47*SUMIF(Макро!$38:$38,BQ$13,Макро!$42:$42))</f>
        <v>17.988239978147856</v>
      </c>
      <c r="BR47" s="3">
        <f>IF($I47=0,Ввод!BQ193,BQ47*SUMIF(Макро!$38:$38,BR$13,Макро!$42:$42))</f>
        <v>18.165529086627767</v>
      </c>
      <c r="BS47" s="3">
        <f>IF($I47=0,Ввод!BR193,BR47*SUMIF(Макро!$38:$38,BS$13,Макро!$42:$42))</f>
        <v>18.344565527143708</v>
      </c>
      <c r="BT47" s="3">
        <f>IF($I47=0,Ввод!BS193,BS47*SUMIF(Макро!$38:$38,BT$13,Макро!$42:$42))</f>
        <v>18.525366521110296</v>
      </c>
      <c r="BU47" s="3">
        <f>IF($I47=0,Ввод!BT193,BT47*SUMIF(Макро!$38:$38,BU$13,Макро!$42:$42))</f>
        <v>18.70794945967355</v>
      </c>
      <c r="BV47" s="3">
        <f>IF($I47=0,Ввод!BU193,BU47*SUMIF(Макро!$38:$38,BV$13,Макро!$42:$42))</f>
        <v>18.892331905383742</v>
      </c>
      <c r="BW47" s="3">
        <f>IF($I47=0,Ввод!BV193,BV47*SUMIF(Макро!$38:$38,BW$13,Макро!$42:$42))</f>
        <v>19.078531593884726</v>
      </c>
      <c r="BX47" s="3">
        <f>IF($I47=0,Ввод!BW193,BW47*SUMIF(Макро!$38:$38,BX$13,Макро!$42:$42))</f>
        <v>19.266566435619918</v>
      </c>
      <c r="BY47" s="3">
        <f>IF($I47=0,Ввод!BX193,BX47*SUMIF(Макро!$38:$38,BY$13,Макро!$42:$42))</f>
        <v>19.456454517555088</v>
      </c>
      <c r="BZ47" s="3">
        <f>IF($I47=0,Ввод!BY193,BY47*SUMIF(Макро!$38:$38,BZ$13,Макро!$42:$42))</f>
        <v>19.648214104918146</v>
      </c>
      <c r="CA47" s="3">
        <f>IF($I47=0,Ввод!BZ193,BZ47*SUMIF(Макро!$38:$38,CA$13,Макро!$42:$42))</f>
        <v>19.841863642956056</v>
      </c>
      <c r="CB47" s="3">
        <f>IF($I47=0,Ввод!CA193,CA47*SUMIF(Макро!$38:$38,CB$13,Макро!$42:$42))</f>
        <v>20.037421758709073</v>
      </c>
      <c r="CC47" s="3">
        <f>IF($I47=0,Ввод!CB193,CB47*SUMIF(Макро!$38:$38,CC$13,Макро!$42:$42))</f>
        <v>20.234907262802469</v>
      </c>
      <c r="CD47" s="3">
        <f>IF($I47=0,Ввод!CC193,CC47*SUMIF(Макро!$38:$38,CD$13,Макро!$42:$42))</f>
        <v>20.434339151255923</v>
      </c>
      <c r="CE47" s="3">
        <f>IF($I47=0,Ввод!CD193,CD47*SUMIF(Макро!$38:$38,CE$13,Макро!$42:$42))</f>
        <v>20.635736607310729</v>
      </c>
      <c r="CF47" s="3">
        <f>IF($I47=0,Ввод!CE193,CE47*SUMIF(Макро!$38:$38,CF$13,Макро!$42:$42))</f>
        <v>20.839119003275023</v>
      </c>
      <c r="CG47" s="3">
        <f>IF($I47=0,Ввод!CF193,CF47*SUMIF(Макро!$38:$38,CG$13,Макро!$42:$42))</f>
        <v>21.044505902387197</v>
      </c>
      <c r="CH47" s="3">
        <f>IF($I47=0,Ввод!CG193,CG47*SUMIF(Макро!$38:$38,CH$13,Макро!$42:$42))</f>
        <v>21.251917060697675</v>
      </c>
      <c r="CI47" s="3">
        <f>IF($I47=0,Ввод!CH193,CH47*SUMIF(Макро!$38:$38,CI$13,Макро!$42:$42))</f>
        <v>21.461372428969234</v>
      </c>
      <c r="CJ47" s="3">
        <f>IF($I47=0,Ввод!CI193,CI47*SUMIF(Макро!$38:$38,CJ$13,Макро!$42:$42))</f>
        <v>21.67289215459606</v>
      </c>
      <c r="CK47" s="3">
        <f>IF($I47=0,Ввод!CJ193,CJ47*SUMIF(Макро!$38:$38,CK$13,Макро!$42:$42))</f>
        <v>21.88649658354171</v>
      </c>
      <c r="CL47" s="3">
        <f>IF($I47=0,Ввод!CK193,CK47*SUMIF(Макро!$38:$38,CL$13,Макро!$42:$42))</f>
        <v>22.102206262296189</v>
      </c>
      <c r="CM47" s="3">
        <f>IF($I47=0,Ввод!CL193,CL47*SUMIF(Макро!$38:$38,CM$13,Макро!$42:$42))</f>
        <v>22.320041939852292</v>
      </c>
      <c r="CN47" s="3">
        <f>IF($I47=0,Ввод!CM193,CM47*SUMIF(Макро!$38:$38,CN$13,Макро!$42:$42))</f>
        <v>22.540024569701448</v>
      </c>
      <c r="CO47" s="3">
        <f>IF($I47=0,Ввод!CN193,CN47*SUMIF(Макро!$38:$38,CO$13,Макро!$42:$42))</f>
        <v>22.762175311849216</v>
      </c>
      <c r="CP47" s="3">
        <f>IF($I47=0,Ввод!CO193,CO47*SUMIF(Макро!$38:$38,CP$13,Макро!$42:$42))</f>
        <v>22.98651553485066</v>
      </c>
      <c r="CQ47" s="3">
        <f>IF($I47=0,Ввод!CP193,CP47*SUMIF(Макро!$38:$38,CQ$13,Макро!$42:$42))</f>
        <v>23.213066817865784</v>
      </c>
      <c r="CR47" s="3">
        <f>IF($I47=0,Ввод!CQ193,CQ47*SUMIF(Макро!$38:$38,CR$13,Макро!$42:$42))</f>
        <v>23.441850952735201</v>
      </c>
      <c r="CS47" s="3">
        <f>IF($I47=0,Ввод!CR193,CR47*SUMIF(Макро!$38:$38,CS$13,Макро!$42:$42))</f>
        <v>23.6728899460763</v>
      </c>
      <c r="CT47" s="3">
        <f>IF($I47=0,Ввод!CS193,CS47*SUMIF(Макро!$38:$38,CT$13,Макро!$42:$42))</f>
        <v>23.906206021400035</v>
      </c>
      <c r="CU47" s="3">
        <f>IF($I47=0,Ввод!CT193,CT47*SUMIF(Макро!$38:$38,CU$13,Макро!$42:$42))</f>
        <v>24.141821621248592</v>
      </c>
      <c r="CV47" s="3">
        <f>IF($I47=0,Ввод!CU193,CU47*SUMIF(Макро!$38:$38,CV$13,Макро!$42:$42))</f>
        <v>24.379759409354136</v>
      </c>
      <c r="CW47" s="3">
        <f>IF($I47=0,Ввод!CV193,CV47*SUMIF(Макро!$38:$38,CW$13,Макро!$42:$42))</f>
        <v>24.620042272818814</v>
      </c>
      <c r="CX47" s="3">
        <f>IF($I47=0,Ввод!CW193,CW47*SUMIF(Макро!$38:$38,CX$13,Макро!$42:$42))</f>
        <v>24.86269332431625</v>
      </c>
      <c r="CY47" s="3">
        <f>IF($I47=0,Ввод!CX193,CX47*SUMIF(Макро!$38:$38,CY$13,Макро!$42:$42))</f>
        <v>25.107735904314747</v>
      </c>
      <c r="CZ47" s="3">
        <f>IF($I47=0,Ввод!CY193,CY47*SUMIF(Макро!$38:$38,CZ$13,Макро!$42:$42))</f>
        <v>25.355193583322393</v>
      </c>
      <c r="DA47" s="3">
        <f>IF($I47=0,Ввод!CZ193,CZ47*SUMIF(Макро!$38:$38,DA$13,Макро!$42:$42))</f>
        <v>25.605090164154291</v>
      </c>
      <c r="DB47" s="3">
        <f>IF($I47=0,Ввод!DA193,DA47*SUMIF(Макро!$38:$38,DB$13,Макро!$42:$42))</f>
        <v>25.857449684222139</v>
      </c>
      <c r="DC47" s="3">
        <f>IF($I47=0,Ввод!DB193,DB47*SUMIF(Макро!$38:$38,DC$13,Макро!$42:$42))</f>
        <v>26.112296417846377</v>
      </c>
      <c r="DD47" s="3">
        <f>IF($I47=0,Ввод!DC193,DC47*SUMIF(Макро!$38:$38,DD$13,Макро!$42:$42))</f>
        <v>26.36965487859112</v>
      </c>
      <c r="DE47" s="3">
        <f>IF($I47=0,Ввод!DD193,DD47*SUMIF(Макро!$38:$38,DE$13,Макро!$42:$42))</f>
        <v>26.629549821622103</v>
      </c>
      <c r="DF47" s="3">
        <f>IF($I47=0,Ввод!DE193,DE47*SUMIF(Макро!$38:$38,DF$13,Макро!$42:$42))</f>
        <v>26.892006246087867</v>
      </c>
      <c r="DG47" s="3">
        <f>IF($I47=0,Ввод!DF193,DF47*SUMIF(Макро!$38:$38,DG$13,Макро!$42:$42))</f>
        <v>27.15704939752441</v>
      </c>
      <c r="DH47" s="3">
        <f>IF($I47=0,Ввод!DG193,DG47*SUMIF(Макро!$38:$38,DH$13,Макро!$42:$42))</f>
        <v>27.424704770283551</v>
      </c>
      <c r="DI47" s="3">
        <f>IF($I47=0,Ввод!DH193,DH47*SUMIF(Макро!$38:$38,DI$13,Макро!$42:$42))</f>
        <v>0</v>
      </c>
      <c r="DJ47" s="3">
        <f>IF($I47=0,Ввод!DI193,DI47*SUMIF(Макро!$38:$38,DJ$13,Макро!$42:$42))</f>
        <v>0</v>
      </c>
    </row>
    <row r="48" spans="1:115">
      <c r="B48" s="214" t="str">
        <f>Ввод!D194</f>
        <v>Прочие переменные расходы №2</v>
      </c>
      <c r="D48" s="7" t="str">
        <f>Ввод!F194</f>
        <v>руб. / м3</v>
      </c>
      <c r="E48" s="7">
        <f>1-E58</f>
        <v>1</v>
      </c>
      <c r="F48" s="3">
        <f>$E48*Ввод!G194</f>
        <v>11</v>
      </c>
      <c r="I48" s="124">
        <f t="shared" si="1"/>
        <v>11</v>
      </c>
      <c r="J48" s="3">
        <f>I48*SUMIF(Макро!$38:$38,J$13,Макро!$43:$43)</f>
        <v>11.109132301077494</v>
      </c>
      <c r="K48" s="3">
        <f>IF($I48=0,Ввод!J194,J48*SUMIF(Макро!$38:$38,K$13,Макро!$42:$42))</f>
        <v>11.227322468378993</v>
      </c>
      <c r="L48" s="3">
        <f>IF($I48=0,Ввод!K194,K48*SUMIF(Макро!$38:$38,L$13,Макро!$42:$42))</f>
        <v>11.34677006202741</v>
      </c>
      <c r="M48" s="3">
        <f>IF($I48=0,Ввод!L194,L48*SUMIF(Макро!$38:$38,M$13,Макро!$42:$42))</f>
        <v>11.467488459793957</v>
      </c>
      <c r="N48" s="3">
        <f>IF($I48=0,Ввод!M194,M48*SUMIF(Макро!$38:$38,N$13,Макро!$42:$42))</f>
        <v>11.579368617133687</v>
      </c>
      <c r="O48" s="3">
        <f>IF($I48=0,Ввод!N194,N48*SUMIF(Макро!$38:$38,O$13,Макро!$42:$42))</f>
        <v>11.692340309873714</v>
      </c>
      <c r="P48" s="3">
        <f>IF($I48=0,Ввод!O194,O48*SUMIF(Макро!$38:$38,P$13,Макро!$42:$42))</f>
        <v>11.806414187351313</v>
      </c>
      <c r="Q48" s="3">
        <f>IF($I48=0,Ввод!P194,P48*SUMIF(Макро!$38:$38,Q$13,Макро!$42:$42))</f>
        <v>11.9216010028018</v>
      </c>
      <c r="R48" s="3">
        <f>IF($I48=0,Ввод!Q194,Q48*SUMIF(Макро!$38:$38,R$13,Макро!$42:$42))</f>
        <v>12.038490541039131</v>
      </c>
      <c r="S48" s="3">
        <f>IF($I48=0,Ввод!R194,R48*SUMIF(Макро!$38:$38,S$13,Макро!$42:$42))</f>
        <v>12.156526163946308</v>
      </c>
      <c r="T48" s="3">
        <f>IF($I48=0,Ввод!S194,S48*SUMIF(Макро!$38:$38,T$13,Макро!$42:$42))</f>
        <v>12.275719108714361</v>
      </c>
      <c r="U48" s="3">
        <f>IF($I48=0,Ввод!T194,T48*SUMIF(Макро!$38:$38,U$13,Макро!$42:$42))</f>
        <v>12.396080722713316</v>
      </c>
      <c r="V48" s="3">
        <f>IF($I48=0,Ввод!U194,U48*SUMIF(Макро!$38:$38,V$13,Макро!$42:$42))</f>
        <v>12.517983603659882</v>
      </c>
      <c r="W48" s="3">
        <f>IF($I48=0,Ввод!V194,V48*SUMIF(Макро!$38:$38,W$13,Макро!$42:$42))</f>
        <v>12.641085275798236</v>
      </c>
      <c r="X48" s="3">
        <f>IF($I48=0,Ввод!W194,W48*SUMIF(Макро!$38:$38,X$13,Макро!$42:$42))</f>
        <v>12.765397528023852</v>
      </c>
      <c r="Y48" s="3">
        <f>IF($I48=0,Ввод!X194,X48*SUMIF(Макро!$38:$38,Y$13,Макро!$42:$42))</f>
        <v>12.890932265164034</v>
      </c>
      <c r="Z48" s="3">
        <f>IF($I48=0,Ввод!Y194,Y48*SUMIF(Макро!$38:$38,Z$13,Макро!$42:$42))</f>
        <v>13.017545031501585</v>
      </c>
      <c r="AA48" s="3">
        <f>IF($I48=0,Ввод!Z194,Z48*SUMIF(Макро!$38:$38,AA$13,Макро!$42:$42))</f>
        <v>13.145401369077423</v>
      </c>
      <c r="AB48" s="3">
        <f>IF($I48=0,Ввод!AA194,AA48*SUMIF(Макро!$38:$38,AB$13,Макро!$42:$42))</f>
        <v>13.274513492058167</v>
      </c>
      <c r="AC48" s="3">
        <f>IF($I48=0,Ввод!AB194,AB48*SUMIF(Макро!$38:$38,AC$13,Макро!$42:$42))</f>
        <v>13.404893734576122</v>
      </c>
      <c r="AD48" s="3">
        <f>IF($I48=0,Ввод!AC194,AC48*SUMIF(Макро!$38:$38,AD$13,Макро!$42:$42))</f>
        <v>13.536164008655581</v>
      </c>
      <c r="AE48" s="3">
        <f>IF($I48=0,Ввод!AD194,AD48*SUMIF(Макро!$38:$38,AE$13,Макро!$42:$42))</f>
        <v>13.668719774824577</v>
      </c>
      <c r="AF48" s="3">
        <f>IF($I48=0,Ввод!AE194,AE48*SUMIF(Макро!$38:$38,AF$13,Макро!$42:$42))</f>
        <v>13.802573621537915</v>
      </c>
      <c r="AG48" s="3">
        <f>IF($I48=0,Ввод!AF194,AF48*SUMIF(Макро!$38:$38,AG$13,Макро!$42:$42))</f>
        <v>13.937738260525521</v>
      </c>
      <c r="AH48" s="3">
        <f>IF($I48=0,Ввод!AG194,AG48*SUMIF(Макро!$38:$38,AH$13,Макро!$42:$42))</f>
        <v>14.073820425502987</v>
      </c>
      <c r="AI48" s="3">
        <f>IF($I48=0,Ввод!AH194,AH48*SUMIF(Макро!$38:$38,AI$13,Макро!$42:$42))</f>
        <v>14.211231239022908</v>
      </c>
      <c r="AJ48" s="3">
        <f>IF($I48=0,Ввод!AI194,AI48*SUMIF(Макро!$38:$38,AJ$13,Макро!$42:$42))</f>
        <v>14.349983673446133</v>
      </c>
      <c r="AK48" s="3">
        <f>IF($I48=0,Ввод!AJ194,AJ48*SUMIF(Макро!$38:$38,AK$13,Макро!$42:$42))</f>
        <v>14.490090827790143</v>
      </c>
      <c r="AL48" s="3">
        <f>IF($I48=0,Ввод!AK194,AK48*SUMIF(Макро!$38:$38,AL$13,Макро!$42:$42))</f>
        <v>14.631284444434391</v>
      </c>
      <c r="AM48" s="3">
        <f>IF($I48=0,Ввод!AL194,AL48*SUMIF(Макро!$38:$38,AM$13,Макро!$42:$42))</f>
        <v>14.773853872839794</v>
      </c>
      <c r="AN48" s="3">
        <f>IF($I48=0,Ввод!AM194,AM48*SUMIF(Макро!$38:$38,AN$13,Макро!$42:$42))</f>
        <v>14.917812519122345</v>
      </c>
      <c r="AO48" s="3">
        <f>IF($I48=0,Ввод!AN194,AN48*SUMIF(Макро!$38:$38,AO$13,Макро!$42:$42))</f>
        <v>15.063173920029239</v>
      </c>
      <c r="AP48" s="3">
        <f>IF($I48=0,Ввод!AO194,AO48*SUMIF(Макро!$38:$38,AP$13,Макро!$42:$42))</f>
        <v>15.209805429256081</v>
      </c>
      <c r="AQ48" s="3">
        <f>IF($I48=0,Ввод!AP194,AP48*SUMIF(Макро!$38:$38,AQ$13,Макро!$42:$42))</f>
        <v>15.357864313590737</v>
      </c>
      <c r="AR48" s="3">
        <f>IF($I48=0,Ввод!AQ194,AQ48*SUMIF(Макро!$38:$38,AR$13,Макро!$42:$42))</f>
        <v>15.507364467725482</v>
      </c>
      <c r="AS48" s="3">
        <f>IF($I48=0,Ввод!AR194,AR48*SUMIF(Макро!$38:$38,AS$13,Макро!$42:$42))</f>
        <v>15.658319921609591</v>
      </c>
      <c r="AT48" s="3">
        <f>IF($I48=0,Ввод!AS194,AS48*SUMIF(Макро!$38:$38,AT$13,Макро!$42:$42))</f>
        <v>15.810896937625571</v>
      </c>
      <c r="AU48" s="3">
        <f>IF($I48=0,Ввод!AT194,AT48*SUMIF(Макро!$38:$38,AU$13,Макро!$42:$42))</f>
        <v>15.964960686952205</v>
      </c>
      <c r="AV48" s="3">
        <f>IF($I48=0,Ввод!AU194,AU48*SUMIF(Макро!$38:$38,AV$13,Макро!$42:$42))</f>
        <v>16.120525656541687</v>
      </c>
      <c r="AW48" s="3">
        <f>IF($I48=0,Ввод!AV194,AV48*SUMIF(Макро!$38:$38,AW$13,Макро!$42:$42))</f>
        <v>16.277606474509248</v>
      </c>
      <c r="AX48" s="3">
        <f>IF($I48=0,Ввод!AW194,AW48*SUMIF(Макро!$38:$38,AX$13,Макро!$42:$42))</f>
        <v>16.436573645140729</v>
      </c>
      <c r="AY48" s="3">
        <f>IF($I48=0,Ввод!AX194,AX48*SUMIF(Макро!$38:$38,AY$13,Макро!$42:$42))</f>
        <v>16.597093289803212</v>
      </c>
      <c r="AZ48" s="3">
        <f>IF($I48=0,Ввод!AY194,AY48*SUMIF(Макро!$38:$38,AZ$13,Макро!$42:$42))</f>
        <v>16.759180569964361</v>
      </c>
      <c r="BA48" s="3">
        <f>IF($I48=0,Ввод!AZ194,AZ48*SUMIF(Макро!$38:$38,BA$13,Макро!$42:$42))</f>
        <v>16.922850795158794</v>
      </c>
      <c r="BB48" s="3">
        <f>IF($I48=0,Ввод!BA194,BA48*SUMIF(Макро!$38:$38,BB$13,Макро!$42:$42))</f>
        <v>17.08836596770313</v>
      </c>
      <c r="BC48" s="3">
        <f>IF($I48=0,Ввод!BB194,BB48*SUMIF(Макро!$38:$38,BC$13,Макро!$42:$42))</f>
        <v>17.255499973425987</v>
      </c>
      <c r="BD48" s="3">
        <f>IF($I48=0,Ввод!BC194,BC48*SUMIF(Макро!$38:$38,BD$13,Макро!$42:$42))</f>
        <v>17.424268645442964</v>
      </c>
      <c r="BE48" s="3">
        <f>IF($I48=0,Ввод!BD194,BD48*SUMIF(Макро!$38:$38,BE$13,Макро!$42:$42))</f>
        <v>17.594687971726593</v>
      </c>
      <c r="BF48" s="3">
        <f>IF($I48=0,Ввод!BE194,BE48*SUMIF(Макро!$38:$38,BF$13,Макро!$42:$42))</f>
        <v>17.767286725413051</v>
      </c>
      <c r="BG48" s="3">
        <f>IF($I48=0,Ввод!BF194,BF48*SUMIF(Макро!$38:$38,BG$13,Макро!$42:$42))</f>
        <v>17.941578622497222</v>
      </c>
      <c r="BH48" s="3">
        <f>IF($I48=0,Ввод!BG194,BG48*SUMIF(Макро!$38:$38,BH$13,Макро!$42:$42))</f>
        <v>18.117580272221662</v>
      </c>
      <c r="BI48" s="3">
        <f>IF($I48=0,Ввод!BH194,BH48*SUMIF(Макро!$38:$38,BI$13,Макро!$42:$42))</f>
        <v>18.295308446760753</v>
      </c>
      <c r="BJ48" s="3">
        <f>IF($I48=0,Ввод!BI194,BI48*SUMIF(Макро!$38:$38,BJ$13,Макро!$42:$42))</f>
        <v>18.475268663822213</v>
      </c>
      <c r="BK48" s="3">
        <f>IF($I48=0,Ввод!BJ194,BJ48*SUMIF(Макро!$38:$38,BK$13,Макро!$42:$42))</f>
        <v>18.656999043973247</v>
      </c>
      <c r="BL48" s="3">
        <f>IF($I48=0,Ввод!BK194,BK48*SUMIF(Макро!$38:$38,BL$13,Макро!$42:$42))</f>
        <v>18.840516999269781</v>
      </c>
      <c r="BM48" s="3">
        <f>IF($I48=0,Ввод!BL194,BL48*SUMIF(Макро!$38:$38,BM$13,Макро!$42:$42))</f>
        <v>19.025840113039916</v>
      </c>
      <c r="BN48" s="3">
        <f>IF($I48=0,Ввод!BM194,BM48*SUMIF(Макро!$38:$38,BN$13,Макро!$42:$42))</f>
        <v>19.21335563628287</v>
      </c>
      <c r="BO48" s="3">
        <f>IF($I48=0,Ввод!BN194,BN48*SUMIF(Макро!$38:$38,BO$13,Макро!$42:$42))</f>
        <v>19.402719281408913</v>
      </c>
      <c r="BP48" s="3">
        <f>IF($I48=0,Ввод!BO194,BO48*SUMIF(Макро!$38:$38,BP$13,Макро!$42:$42))</f>
        <v>19.59394926320067</v>
      </c>
      <c r="BQ48" s="3">
        <f>IF($I48=0,Ввод!BP194,BP48*SUMIF(Макро!$38:$38,BQ$13,Макро!$42:$42))</f>
        <v>19.787063975962646</v>
      </c>
      <c r="BR48" s="3">
        <f>IF($I48=0,Ввод!BQ194,BQ48*SUMIF(Макро!$38:$38,BR$13,Макро!$42:$42))</f>
        <v>19.98208199529055</v>
      </c>
      <c r="BS48" s="3">
        <f>IF($I48=0,Ввод!BR194,BR48*SUMIF(Макро!$38:$38,BS$13,Макро!$42:$42))</f>
        <v>20.179022079858086</v>
      </c>
      <c r="BT48" s="3">
        <f>IF($I48=0,Ввод!BS194,BS48*SUMIF(Макро!$38:$38,BT$13,Макро!$42:$42))</f>
        <v>20.377903173221334</v>
      </c>
      <c r="BU48" s="3">
        <f>IF($I48=0,Ввод!BT194,BT48*SUMIF(Макро!$38:$38,BU$13,Макро!$42:$42))</f>
        <v>20.578744405640915</v>
      </c>
      <c r="BV48" s="3">
        <f>IF($I48=0,Ввод!BU194,BU48*SUMIF(Макро!$38:$38,BV$13,Макро!$42:$42))</f>
        <v>20.781565095922129</v>
      </c>
      <c r="BW48" s="3">
        <f>IF($I48=0,Ввод!BV194,BV48*SUMIF(Макро!$38:$38,BW$13,Макро!$42:$42))</f>
        <v>20.986384753273214</v>
      </c>
      <c r="BX48" s="3">
        <f>IF($I48=0,Ввод!BW194,BW48*SUMIF(Макро!$38:$38,BX$13,Макро!$42:$42))</f>
        <v>21.193223079181923</v>
      </c>
      <c r="BY48" s="3">
        <f>IF($I48=0,Ввод!BX194,BX48*SUMIF(Макро!$38:$38,BY$13,Макро!$42:$42))</f>
        <v>21.402099969310612</v>
      </c>
      <c r="BZ48" s="3">
        <f>IF($I48=0,Ввод!BY194,BY48*SUMIF(Макро!$38:$38,BZ$13,Макро!$42:$42))</f>
        <v>21.613035515409976</v>
      </c>
      <c r="CA48" s="3">
        <f>IF($I48=0,Ввод!BZ194,BZ48*SUMIF(Макро!$38:$38,CA$13,Макро!$42:$42))</f>
        <v>21.826050007251677</v>
      </c>
      <c r="CB48" s="3">
        <f>IF($I48=0,Ввод!CA194,CA48*SUMIF(Макро!$38:$38,CB$13,Макро!$42:$42))</f>
        <v>22.041163934579995</v>
      </c>
      <c r="CC48" s="3">
        <f>IF($I48=0,Ввод!CB194,CB48*SUMIF(Макро!$38:$38,CC$13,Макро!$42:$42))</f>
        <v>22.258397989082731</v>
      </c>
      <c r="CD48" s="3">
        <f>IF($I48=0,Ввод!CC194,CC48*SUMIF(Макро!$38:$38,CD$13,Макро!$42:$42))</f>
        <v>22.47777306638153</v>
      </c>
      <c r="CE48" s="3">
        <f>IF($I48=0,Ввод!CD194,CD48*SUMIF(Макро!$38:$38,CE$13,Макро!$42:$42))</f>
        <v>22.699310268041817</v>
      </c>
      <c r="CF48" s="3">
        <f>IF($I48=0,Ввод!CE194,CE48*SUMIF(Макро!$38:$38,CF$13,Макро!$42:$42))</f>
        <v>22.923030903602541</v>
      </c>
      <c r="CG48" s="3">
        <f>IF($I48=0,Ввод!CF194,CF48*SUMIF(Макро!$38:$38,CG$13,Макро!$42:$42))</f>
        <v>23.148956492625931</v>
      </c>
      <c r="CH48" s="3">
        <f>IF($I48=0,Ввод!CG194,CG48*SUMIF(Макро!$38:$38,CH$13,Макро!$42:$42))</f>
        <v>23.377108766767456</v>
      </c>
      <c r="CI48" s="3">
        <f>IF($I48=0,Ввод!CH194,CH48*SUMIF(Макро!$38:$38,CI$13,Макро!$42:$42))</f>
        <v>23.607509671866172</v>
      </c>
      <c r="CJ48" s="3">
        <f>IF($I48=0,Ввод!CI194,CI48*SUMIF(Макро!$38:$38,CJ$13,Макро!$42:$42))</f>
        <v>23.840181370055678</v>
      </c>
      <c r="CK48" s="3">
        <f>IF($I48=0,Ввод!CJ194,CJ48*SUMIF(Макро!$38:$38,CK$13,Макро!$42:$42))</f>
        <v>24.075146241895894</v>
      </c>
      <c r="CL48" s="3">
        <f>IF($I48=0,Ввод!CK194,CK48*SUMIF(Макро!$38:$38,CL$13,Макро!$42:$42))</f>
        <v>24.31242688852582</v>
      </c>
      <c r="CM48" s="3">
        <f>IF($I48=0,Ввод!CL194,CL48*SUMIF(Макро!$38:$38,CM$13,Макро!$42:$42))</f>
        <v>24.552046133837536</v>
      </c>
      <c r="CN48" s="3">
        <f>IF($I48=0,Ввод!CM194,CM48*SUMIF(Макро!$38:$38,CN$13,Макро!$42:$42))</f>
        <v>24.794027026671607</v>
      </c>
      <c r="CO48" s="3">
        <f>IF($I48=0,Ввод!CN194,CN48*SUMIF(Макро!$38:$38,CO$13,Макро!$42:$42))</f>
        <v>25.038392843034153</v>
      </c>
      <c r="CP48" s="3">
        <f>IF($I48=0,Ввод!CO194,CO48*SUMIF(Макро!$38:$38,CP$13,Макро!$42:$42))</f>
        <v>25.285167088335744</v>
      </c>
      <c r="CQ48" s="3">
        <f>IF($I48=0,Ввод!CP194,CP48*SUMIF(Макро!$38:$38,CQ$13,Макро!$42:$42))</f>
        <v>25.534373499652379</v>
      </c>
      <c r="CR48" s="3">
        <f>IF($I48=0,Ввод!CQ194,CQ48*SUMIF(Макро!$38:$38,CR$13,Макро!$42:$42))</f>
        <v>25.786036048008739</v>
      </c>
      <c r="CS48" s="3">
        <f>IF($I48=0,Ввод!CR194,CR48*SUMIF(Макро!$38:$38,CS$13,Макро!$42:$42))</f>
        <v>26.040178940683948</v>
      </c>
      <c r="CT48" s="3">
        <f>IF($I48=0,Ввод!CS194,CS48*SUMIF(Макро!$38:$38,CT$13,Макро!$42:$42))</f>
        <v>26.296826623540056</v>
      </c>
      <c r="CU48" s="3">
        <f>IF($I48=0,Ввод!CT194,CT48*SUMIF(Макро!$38:$38,CU$13,Макро!$42:$42))</f>
        <v>26.55600378337347</v>
      </c>
      <c r="CV48" s="3">
        <f>IF($I48=0,Ввод!CU194,CU48*SUMIF(Макро!$38:$38,CV$13,Макро!$42:$42))</f>
        <v>26.817735350289567</v>
      </c>
      <c r="CW48" s="3">
        <f>IF($I48=0,Ввод!CV194,CV48*SUMIF(Макро!$38:$38,CW$13,Макро!$42:$42))</f>
        <v>27.082046500100713</v>
      </c>
      <c r="CX48" s="3">
        <f>IF($I48=0,Ввод!CW194,CW48*SUMIF(Макро!$38:$38,CX$13,Макро!$42:$42))</f>
        <v>27.348962656747894</v>
      </c>
      <c r="CY48" s="3">
        <f>IF($I48=0,Ввод!CX194,CX48*SUMIF(Макро!$38:$38,CY$13,Макро!$42:$42))</f>
        <v>27.618509494746242</v>
      </c>
      <c r="CZ48" s="3">
        <f>IF($I48=0,Ввод!CY194,CY48*SUMIF(Макро!$38:$38,CZ$13,Макро!$42:$42))</f>
        <v>27.890712941654655</v>
      </c>
      <c r="DA48" s="3">
        <f>IF($I48=0,Ввод!CZ194,CZ48*SUMIF(Макро!$38:$38,DA$13,Макро!$42:$42))</f>
        <v>28.165599180569743</v>
      </c>
      <c r="DB48" s="3">
        <f>IF($I48=0,Ввод!DA194,DA48*SUMIF(Макро!$38:$38,DB$13,Макро!$42:$42))</f>
        <v>28.443194652644376</v>
      </c>
      <c r="DC48" s="3">
        <f>IF($I48=0,Ввод!DB194,DB48*SUMIF(Макро!$38:$38,DC$13,Макро!$42:$42))</f>
        <v>28.723526059631038</v>
      </c>
      <c r="DD48" s="3">
        <f>IF($I48=0,Ввод!DC194,DC48*SUMIF(Макро!$38:$38,DD$13,Макро!$42:$42))</f>
        <v>29.006620366450257</v>
      </c>
      <c r="DE48" s="3">
        <f>IF($I48=0,Ввод!DD194,DD48*SUMIF(Макро!$38:$38,DE$13,Макро!$42:$42))</f>
        <v>29.29250480378434</v>
      </c>
      <c r="DF48" s="3">
        <f>IF($I48=0,Ввод!DE194,DE48*SUMIF(Макро!$38:$38,DF$13,Макро!$42:$42))</f>
        <v>29.581206870696679</v>
      </c>
      <c r="DG48" s="3">
        <f>IF($I48=0,Ввод!DF194,DF48*SUMIF(Макро!$38:$38,DG$13,Макро!$42:$42))</f>
        <v>29.872754337276877</v>
      </c>
      <c r="DH48" s="3">
        <f>IF($I48=0,Ввод!DG194,DG48*SUMIF(Макро!$38:$38,DH$13,Макро!$42:$42))</f>
        <v>30.167175247311931</v>
      </c>
      <c r="DI48" s="3">
        <f>IF($I48=0,Ввод!DH194,DH48*SUMIF(Макро!$38:$38,DI$13,Макро!$42:$42))</f>
        <v>0</v>
      </c>
      <c r="DJ48" s="3">
        <f>IF($I48=0,Ввод!DI194,DI48*SUMIF(Макро!$38:$38,DJ$13,Макро!$42:$42))</f>
        <v>0</v>
      </c>
    </row>
    <row r="49" spans="1:114">
      <c r="B49" s="214" t="str">
        <f>Ввод!D195</f>
        <v>Прочие переменные расходы №3</v>
      </c>
      <c r="D49" s="7" t="str">
        <f>Ввод!F195</f>
        <v>руб. / м3</v>
      </c>
      <c r="E49" s="7">
        <f>1-E59</f>
        <v>1</v>
      </c>
      <c r="F49" s="3">
        <f>$E49*Ввод!G195</f>
        <v>12</v>
      </c>
      <c r="I49" s="124">
        <f t="shared" si="1"/>
        <v>12</v>
      </c>
      <c r="J49" s="3">
        <f>I49*SUMIF(Макро!$38:$38,J$13,Макро!$43:$43)</f>
        <v>12.119053419357268</v>
      </c>
      <c r="K49" s="3">
        <f>IF($I49=0,Ввод!J195,J49*SUMIF(Макро!$38:$38,K$13,Макро!$42:$42))</f>
        <v>12.247988147322541</v>
      </c>
      <c r="L49" s="3">
        <f>IF($I49=0,Ввод!K195,K49*SUMIF(Макро!$38:$38,L$13,Макро!$42:$42))</f>
        <v>12.378294613120813</v>
      </c>
      <c r="M49" s="3">
        <f>IF($I49=0,Ввод!L195,L49*SUMIF(Макро!$38:$38,M$13,Макро!$42:$42))</f>
        <v>12.509987410684319</v>
      </c>
      <c r="N49" s="3">
        <f>IF($I49=0,Ввод!M195,M49*SUMIF(Макро!$38:$38,N$13,Макро!$42:$42))</f>
        <v>12.632038491418569</v>
      </c>
      <c r="O49" s="3">
        <f>IF($I49=0,Ввод!N195,N49*SUMIF(Макро!$38:$38,O$13,Макро!$42:$42))</f>
        <v>12.755280338044052</v>
      </c>
      <c r="P49" s="3">
        <f>IF($I49=0,Ввод!O195,O49*SUMIF(Макро!$38:$38,P$13,Макро!$42:$42))</f>
        <v>12.879724568019617</v>
      </c>
      <c r="Q49" s="3">
        <f>IF($I49=0,Ввод!P195,P49*SUMIF(Макро!$38:$38,Q$13,Макро!$42:$42))</f>
        <v>13.00538291214742</v>
      </c>
      <c r="R49" s="3">
        <f>IF($I49=0,Ввод!Q195,Q49*SUMIF(Макро!$38:$38,R$13,Макро!$42:$42))</f>
        <v>13.132898772042688</v>
      </c>
      <c r="S49" s="3">
        <f>IF($I49=0,Ввод!R195,R49*SUMIF(Макро!$38:$38,S$13,Макро!$42:$42))</f>
        <v>13.261664906123245</v>
      </c>
      <c r="T49" s="3">
        <f>IF($I49=0,Ввод!S195,S49*SUMIF(Макро!$38:$38,T$13,Макро!$42:$42))</f>
        <v>13.391693573142938</v>
      </c>
      <c r="U49" s="3">
        <f>IF($I49=0,Ввод!T195,T49*SUMIF(Макро!$38:$38,U$13,Макро!$42:$42))</f>
        <v>13.522997152050889</v>
      </c>
      <c r="V49" s="3">
        <f>IF($I49=0,Ввод!U195,U49*SUMIF(Макро!$38:$38,V$13,Макро!$42:$42))</f>
        <v>13.655982113083507</v>
      </c>
      <c r="W49" s="3">
        <f>IF($I49=0,Ввод!V195,V49*SUMIF(Макро!$38:$38,W$13,Макро!$42:$42))</f>
        <v>13.790274846325348</v>
      </c>
      <c r="X49" s="3">
        <f>IF($I49=0,Ввод!W195,W49*SUMIF(Макро!$38:$38,X$13,Макро!$42:$42))</f>
        <v>13.925888212389655</v>
      </c>
      <c r="Y49" s="3">
        <f>IF($I49=0,Ввод!X195,X49*SUMIF(Макро!$38:$38,Y$13,Макро!$42:$42))</f>
        <v>14.062835198360762</v>
      </c>
      <c r="Z49" s="3">
        <f>IF($I49=0,Ввод!Y195,Y49*SUMIF(Макро!$38:$38,Z$13,Макро!$42:$42))</f>
        <v>14.200958216183544</v>
      </c>
      <c r="AA49" s="3">
        <f>IF($I49=0,Ввод!Z195,Z49*SUMIF(Макро!$38:$38,AA$13,Макро!$42:$42))</f>
        <v>14.340437857175365</v>
      </c>
      <c r="AB49" s="3">
        <f>IF($I49=0,Ввод!AA195,AA49*SUMIF(Макро!$38:$38,AB$13,Макро!$42:$42))</f>
        <v>14.481287445881632</v>
      </c>
      <c r="AC49" s="3">
        <f>IF($I49=0,Ввод!AB195,AB49*SUMIF(Макро!$38:$38,AC$13,Макро!$42:$42))</f>
        <v>14.623520437719401</v>
      </c>
      <c r="AD49" s="3">
        <f>IF($I49=0,Ввод!AC195,AC49*SUMIF(Макро!$38:$38,AD$13,Макро!$42:$42))</f>
        <v>14.76672437307881</v>
      </c>
      <c r="AE49" s="3">
        <f>IF($I49=0,Ввод!AD195,AD49*SUMIF(Макро!$38:$38,AE$13,Макро!$42:$42))</f>
        <v>14.911330663444989</v>
      </c>
      <c r="AF49" s="3">
        <f>IF($I49=0,Ввод!AE195,AE49*SUMIF(Макро!$38:$38,AF$13,Макро!$42:$42))</f>
        <v>15.057353041677722</v>
      </c>
      <c r="AG49" s="3">
        <f>IF($I49=0,Ввод!AF195,AF49*SUMIF(Макро!$38:$38,AG$13,Макро!$42:$42))</f>
        <v>15.204805375118745</v>
      </c>
      <c r="AH49" s="3">
        <f>IF($I49=0,Ввод!AG195,AG49*SUMIF(Макро!$38:$38,AH$13,Макро!$42:$42))</f>
        <v>15.353258646003255</v>
      </c>
      <c r="AI49" s="3">
        <f>IF($I49=0,Ввод!AH195,AH49*SUMIF(Макро!$38:$38,AI$13,Макро!$42:$42))</f>
        <v>15.503161351661351</v>
      </c>
      <c r="AJ49" s="3">
        <f>IF($I49=0,Ввод!AI195,AI49*SUMIF(Макро!$38:$38,AJ$13,Макро!$42:$42))</f>
        <v>15.654527643759415</v>
      </c>
      <c r="AK49" s="3">
        <f>IF($I49=0,Ввод!AJ195,AJ49*SUMIF(Макро!$38:$38,AK$13,Макро!$42:$42))</f>
        <v>15.807371812134699</v>
      </c>
      <c r="AL49" s="3">
        <f>IF($I49=0,Ввод!AK195,AK49*SUMIF(Макро!$38:$38,AL$13,Макро!$42:$42))</f>
        <v>15.961401212110243</v>
      </c>
      <c r="AM49" s="3">
        <f>IF($I49=0,Ввод!AL195,AL49*SUMIF(Макро!$38:$38,AM$13,Макро!$42:$42))</f>
        <v>16.11693149764341</v>
      </c>
      <c r="AN49" s="3">
        <f>IF($I49=0,Ввод!AM195,AM49*SUMIF(Макро!$38:$38,AN$13,Макро!$42:$42))</f>
        <v>16.273977293588011</v>
      </c>
      <c r="AO49" s="3">
        <f>IF($I49=0,Ввод!AN195,AN49*SUMIF(Макро!$38:$38,AO$13,Макро!$42:$42))</f>
        <v>16.432553367304624</v>
      </c>
      <c r="AP49" s="3">
        <f>IF($I49=0,Ввод!AO195,AO49*SUMIF(Макро!$38:$38,AP$13,Макро!$42:$42))</f>
        <v>16.592515013733905</v>
      </c>
      <c r="AQ49" s="3">
        <f>IF($I49=0,Ввод!AP195,AP49*SUMIF(Макро!$38:$38,AQ$13,Макро!$42:$42))</f>
        <v>16.754033796644439</v>
      </c>
      <c r="AR49" s="3">
        <f>IF($I49=0,Ввод!AQ195,AQ49*SUMIF(Макро!$38:$38,AR$13,Макро!$42:$42))</f>
        <v>16.917124873882344</v>
      </c>
      <c r="AS49" s="3">
        <f>IF($I49=0,Ввод!AR195,AR49*SUMIF(Макро!$38:$38,AS$13,Макро!$42:$42))</f>
        <v>17.081803550846825</v>
      </c>
      <c r="AT49" s="3">
        <f>IF($I49=0,Ввод!AS195,AS49*SUMIF(Макро!$38:$38,AT$13,Макро!$42:$42))</f>
        <v>17.24825120468244</v>
      </c>
      <c r="AU49" s="3">
        <f>IF($I49=0,Ввод!AT195,AT49*SUMIF(Макро!$38:$38,AU$13,Макро!$42:$42))</f>
        <v>17.416320749402406</v>
      </c>
      <c r="AV49" s="3">
        <f>IF($I49=0,Ввод!AU195,AU49*SUMIF(Макро!$38:$38,AV$13,Макро!$42:$42))</f>
        <v>17.586027988954569</v>
      </c>
      <c r="AW49" s="3">
        <f>IF($I49=0,Ввод!AV195,AV49*SUMIF(Макро!$38:$38,AW$13,Макро!$42:$42))</f>
        <v>17.757388881282818</v>
      </c>
      <c r="AX49" s="3">
        <f>IF($I49=0,Ввод!AW195,AW49*SUMIF(Макро!$38:$38,AX$13,Макро!$42:$42))</f>
        <v>17.930807612880795</v>
      </c>
      <c r="AY49" s="3">
        <f>IF($I49=0,Ввод!AX195,AX49*SUMIF(Макро!$38:$38,AY$13,Макро!$42:$42))</f>
        <v>18.105919952512597</v>
      </c>
      <c r="AZ49" s="3">
        <f>IF($I49=0,Ввод!AY195,AY49*SUMIF(Макро!$38:$38,AZ$13,Макро!$42:$42))</f>
        <v>18.282742439961126</v>
      </c>
      <c r="BA49" s="3">
        <f>IF($I49=0,Ввод!AZ195,AZ49*SUMIF(Макро!$38:$38,BA$13,Макро!$42:$42))</f>
        <v>18.461291776536871</v>
      </c>
      <c r="BB49" s="3">
        <f>IF($I49=0,Ввод!BA195,BA49*SUMIF(Макро!$38:$38,BB$13,Макро!$42:$42))</f>
        <v>18.641853782948875</v>
      </c>
      <c r="BC49" s="3">
        <f>IF($I49=0,Ввод!BB195,BB49*SUMIF(Макро!$38:$38,BC$13,Макро!$42:$42))</f>
        <v>18.824181789191993</v>
      </c>
      <c r="BD49" s="3">
        <f>IF($I49=0,Ввод!BC195,BC49*SUMIF(Макро!$38:$38,BD$13,Макро!$42:$42))</f>
        <v>19.008293067755968</v>
      </c>
      <c r="BE49" s="3">
        <f>IF($I49=0,Ввод!BD195,BD49*SUMIF(Макро!$38:$38,BE$13,Макро!$42:$42))</f>
        <v>19.194205060065382</v>
      </c>
      <c r="BF49" s="3">
        <f>IF($I49=0,Ввод!BE195,BE49*SUMIF(Макро!$38:$38,BF$13,Макро!$42:$42))</f>
        <v>19.382494609541521</v>
      </c>
      <c r="BG49" s="3">
        <f>IF($I49=0,Ввод!BF195,BF49*SUMIF(Макро!$38:$38,BG$13,Макро!$42:$42))</f>
        <v>19.572631224542434</v>
      </c>
      <c r="BH49" s="3">
        <f>IF($I49=0,Ввод!BG195,BG49*SUMIF(Макро!$38:$38,BH$13,Макро!$42:$42))</f>
        <v>19.764633024241824</v>
      </c>
      <c r="BI49" s="3">
        <f>IF($I49=0,Ввод!BH195,BH49*SUMIF(Макро!$38:$38,BI$13,Макро!$42:$42))</f>
        <v>19.958518305557195</v>
      </c>
      <c r="BJ49" s="3">
        <f>IF($I49=0,Ввод!BI195,BI49*SUMIF(Макро!$38:$38,BJ$13,Макро!$42:$42))</f>
        <v>20.154838542351516</v>
      </c>
      <c r="BK49" s="3">
        <f>IF($I49=0,Ввод!BJ195,BJ49*SUMIF(Макро!$38:$38,BK$13,Макро!$42:$42))</f>
        <v>20.353089866152644</v>
      </c>
      <c r="BL49" s="3">
        <f>IF($I49=0,Ввод!BK195,BK49*SUMIF(Макро!$38:$38,BL$13,Макро!$42:$42))</f>
        <v>20.553291271930679</v>
      </c>
      <c r="BM49" s="3">
        <f>IF($I49=0,Ввод!BL195,BL49*SUMIF(Макро!$38:$38,BM$13,Макро!$42:$42))</f>
        <v>20.755461941498098</v>
      </c>
      <c r="BN49" s="3">
        <f>IF($I49=0,Ввод!BM195,BM49*SUMIF(Макро!$38:$38,BN$13,Макро!$42:$42))</f>
        <v>20.960024330490409</v>
      </c>
      <c r="BO49" s="3">
        <f>IF($I49=0,Ввод!BN195,BN49*SUMIF(Макро!$38:$38,BO$13,Макро!$42:$42))</f>
        <v>21.166602852446093</v>
      </c>
      <c r="BP49" s="3">
        <f>IF($I49=0,Ввод!BO195,BO49*SUMIF(Макро!$38:$38,BP$13,Макро!$42:$42))</f>
        <v>21.375217378037103</v>
      </c>
      <c r="BQ49" s="3">
        <f>IF($I49=0,Ввод!BP195,BP49*SUMIF(Макро!$38:$38,BQ$13,Макро!$42:$42))</f>
        <v>21.585887973777439</v>
      </c>
      <c r="BR49" s="3">
        <f>IF($I49=0,Ввод!BQ195,BQ49*SUMIF(Макро!$38:$38,BR$13,Макро!$42:$42))</f>
        <v>21.798634903953332</v>
      </c>
      <c r="BS49" s="3">
        <f>IF($I49=0,Ввод!BR195,BR49*SUMIF(Макро!$38:$38,BS$13,Макро!$42:$42))</f>
        <v>22.013478632572461</v>
      </c>
      <c r="BT49" s="3">
        <f>IF($I49=0,Ввод!BS195,BS49*SUMIF(Макро!$38:$38,BT$13,Макро!$42:$42))</f>
        <v>22.230439825332365</v>
      </c>
      <c r="BU49" s="3">
        <f>IF($I49=0,Ввод!BT195,BT49*SUMIF(Макро!$38:$38,BU$13,Макро!$42:$42))</f>
        <v>22.449539351608269</v>
      </c>
      <c r="BV49" s="3">
        <f>IF($I49=0,Ввод!BU195,BU49*SUMIF(Макро!$38:$38,BV$13,Макро!$42:$42))</f>
        <v>22.670798286460503</v>
      </c>
      <c r="BW49" s="3">
        <f>IF($I49=0,Ввод!BV195,BV49*SUMIF(Макро!$38:$38,BW$13,Макро!$42:$42))</f>
        <v>22.894237912661684</v>
      </c>
      <c r="BX49" s="3">
        <f>IF($I49=0,Ввод!BW195,BW49*SUMIF(Макро!$38:$38,BX$13,Макро!$42:$42))</f>
        <v>23.119879722743914</v>
      </c>
      <c r="BY49" s="3">
        <f>IF($I49=0,Ввод!BX195,BX49*SUMIF(Макро!$38:$38,BY$13,Макро!$42:$42))</f>
        <v>23.347745421066119</v>
      </c>
      <c r="BZ49" s="3">
        <f>IF($I49=0,Ввод!BY195,BY49*SUMIF(Макро!$38:$38,BZ$13,Макро!$42:$42))</f>
        <v>23.577856925901788</v>
      </c>
      <c r="CA49" s="3">
        <f>IF($I49=0,Ввод!BZ195,BZ49*SUMIF(Макро!$38:$38,CA$13,Макро!$42:$42))</f>
        <v>23.81023637154728</v>
      </c>
      <c r="CB49" s="3">
        <f>IF($I49=0,Ввод!CA195,CA49*SUMIF(Макро!$38:$38,CB$13,Макро!$42:$42))</f>
        <v>24.044906110450899</v>
      </c>
      <c r="CC49" s="3">
        <f>IF($I49=0,Ввод!CB195,CB49*SUMIF(Макро!$38:$38,CC$13,Макро!$42:$42))</f>
        <v>24.281888715362975</v>
      </c>
      <c r="CD49" s="3">
        <f>IF($I49=0,Ввод!CC195,CC49*SUMIF(Макро!$38:$38,CD$13,Макро!$42:$42))</f>
        <v>24.52120698150712</v>
      </c>
      <c r="CE49" s="3">
        <f>IF($I49=0,Ввод!CD195,CD49*SUMIF(Макро!$38:$38,CE$13,Макро!$42:$42))</f>
        <v>24.762883928772887</v>
      </c>
      <c r="CF49" s="3">
        <f>IF($I49=0,Ввод!CE195,CE49*SUMIF(Макро!$38:$38,CF$13,Макро!$42:$42))</f>
        <v>25.006942803930038</v>
      </c>
      <c r="CG49" s="3">
        <f>IF($I49=0,Ввод!CF195,CF49*SUMIF(Макро!$38:$38,CG$13,Макро!$42:$42))</f>
        <v>25.253407082864648</v>
      </c>
      <c r="CH49" s="3">
        <f>IF($I49=0,Ввод!CG195,CG49*SUMIF(Макро!$38:$38,CH$13,Макро!$42:$42))</f>
        <v>25.50230047283722</v>
      </c>
      <c r="CI49" s="3">
        <f>IF($I49=0,Ввод!CH195,CH49*SUMIF(Макро!$38:$38,CI$13,Макро!$42:$42))</f>
        <v>25.753646914763088</v>
      </c>
      <c r="CJ49" s="3">
        <f>IF($I49=0,Ввод!CI195,CI49*SUMIF(Макро!$38:$38,CJ$13,Макро!$42:$42))</f>
        <v>26.007470585515279</v>
      </c>
      <c r="CK49" s="3">
        <f>IF($I49=0,Ввод!CJ195,CJ49*SUMIF(Макро!$38:$38,CK$13,Макро!$42:$42))</f>
        <v>26.263795900250059</v>
      </c>
      <c r="CL49" s="3">
        <f>IF($I49=0,Ввод!CK195,CK49*SUMIF(Макро!$38:$38,CL$13,Макро!$42:$42))</f>
        <v>26.522647514755434</v>
      </c>
      <c r="CM49" s="3">
        <f>IF($I49=0,Ввод!CL195,CL49*SUMIF(Макро!$38:$38,CM$13,Макро!$42:$42))</f>
        <v>26.784050327822758</v>
      </c>
      <c r="CN49" s="3">
        <f>IF($I49=0,Ввод!CM195,CM49*SUMIF(Макро!$38:$38,CN$13,Макро!$42:$42))</f>
        <v>27.048029483641741</v>
      </c>
      <c r="CO49" s="3">
        <f>IF($I49=0,Ввод!CN195,CN49*SUMIF(Макро!$38:$38,CO$13,Макро!$42:$42))</f>
        <v>27.314610374219061</v>
      </c>
      <c r="CP49" s="3">
        <f>IF($I49=0,Ввод!CO195,CO49*SUMIF(Макро!$38:$38,CP$13,Макро!$42:$42))</f>
        <v>27.583818641820795</v>
      </c>
      <c r="CQ49" s="3">
        <f>IF($I49=0,Ввод!CP195,CP49*SUMIF(Макро!$38:$38,CQ$13,Макро!$42:$42))</f>
        <v>27.855680181438942</v>
      </c>
      <c r="CR49" s="3">
        <f>IF($I49=0,Ввод!CQ195,CQ49*SUMIF(Макро!$38:$38,CR$13,Макро!$42:$42))</f>
        <v>28.130221143282245</v>
      </c>
      <c r="CS49" s="3">
        <f>IF($I49=0,Ввод!CR195,CR49*SUMIF(Макро!$38:$38,CS$13,Макро!$42:$42))</f>
        <v>28.407467935291564</v>
      </c>
      <c r="CT49" s="3">
        <f>IF($I49=0,Ввод!CS195,CS49*SUMIF(Макро!$38:$38,CT$13,Макро!$42:$42))</f>
        <v>28.687447225680042</v>
      </c>
      <c r="CU49" s="3">
        <f>IF($I49=0,Ввод!CT195,CT49*SUMIF(Макро!$38:$38,CU$13,Макро!$42:$42))</f>
        <v>28.970185945498311</v>
      </c>
      <c r="CV49" s="3">
        <f>IF($I49=0,Ввод!CU195,CU49*SUMIF(Макро!$38:$38,CV$13,Макро!$42:$42))</f>
        <v>29.255711291224966</v>
      </c>
      <c r="CW49" s="3">
        <f>IF($I49=0,Ввод!CV195,CV49*SUMIF(Макро!$38:$38,CW$13,Макро!$42:$42))</f>
        <v>29.544050727382579</v>
      </c>
      <c r="CX49" s="3">
        <f>IF($I49=0,Ввод!CW195,CW49*SUMIF(Макро!$38:$38,CX$13,Макро!$42:$42))</f>
        <v>29.835231989179501</v>
      </c>
      <c r="CY49" s="3">
        <f>IF($I49=0,Ввод!CX195,CX49*SUMIF(Макро!$38:$38,CY$13,Макро!$42:$42))</f>
        <v>30.1292830851777</v>
      </c>
      <c r="CZ49" s="3">
        <f>IF($I49=0,Ввод!CY195,CY49*SUMIF(Макро!$38:$38,CZ$13,Макро!$42:$42))</f>
        <v>30.426232299986879</v>
      </c>
      <c r="DA49" s="3">
        <f>IF($I49=0,Ввод!CZ195,CZ49*SUMIF(Макро!$38:$38,DA$13,Макро!$42:$42))</f>
        <v>30.726108196985155</v>
      </c>
      <c r="DB49" s="3">
        <f>IF($I49=0,Ввод!DA195,DA49*SUMIF(Макро!$38:$38,DB$13,Макро!$42:$42))</f>
        <v>31.028939621066574</v>
      </c>
      <c r="DC49" s="3">
        <f>IF($I49=0,Ввод!DB195,DB49*SUMIF(Макро!$38:$38,DC$13,Макро!$42:$42))</f>
        <v>31.334755701415659</v>
      </c>
      <c r="DD49" s="3">
        <f>IF($I49=0,Ввод!DC195,DC49*SUMIF(Макро!$38:$38,DD$13,Макро!$42:$42))</f>
        <v>31.64358585430935</v>
      </c>
      <c r="DE49" s="3">
        <f>IF($I49=0,Ввод!DD195,DD49*SUMIF(Макро!$38:$38,DE$13,Макро!$42:$42))</f>
        <v>31.95545978594653</v>
      </c>
      <c r="DF49" s="3">
        <f>IF($I49=0,Ввод!DE195,DE49*SUMIF(Макро!$38:$38,DF$13,Макро!$42:$42))</f>
        <v>32.270407495305449</v>
      </c>
      <c r="DG49" s="3">
        <f>IF($I49=0,Ввод!DF195,DF49*SUMIF(Макро!$38:$38,DG$13,Макро!$42:$42))</f>
        <v>32.588459277029301</v>
      </c>
      <c r="DH49" s="3">
        <f>IF($I49=0,Ввод!DG195,DG49*SUMIF(Макро!$38:$38,DH$13,Макро!$42:$42))</f>
        <v>32.909645724340272</v>
      </c>
      <c r="DI49" s="3">
        <f>IF($I49=0,Ввод!DH195,DH49*SUMIF(Макро!$38:$38,DI$13,Макро!$42:$42))</f>
        <v>0</v>
      </c>
      <c r="DJ49" s="3">
        <f>IF($I49=0,Ввод!DI195,DI49*SUMIF(Макро!$38:$38,DJ$13,Макро!$42:$42))</f>
        <v>0</v>
      </c>
    </row>
    <row r="50" spans="1:114">
      <c r="B50" s="30" t="s">
        <v>406</v>
      </c>
      <c r="F50" s="3"/>
      <c r="G50" s="4"/>
      <c r="H50" s="4"/>
      <c r="I50" s="124"/>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row>
    <row r="51" spans="1:114">
      <c r="B51" s="214" t="str">
        <f t="shared" ref="B51:B59" si="2">B41</f>
        <v>Электроэнергия</v>
      </c>
      <c r="D51" s="7" t="str">
        <f t="shared" ref="D51:D59" si="3">D41</f>
        <v>руб. / кВт*ч</v>
      </c>
      <c r="E51" s="7">
        <f>N(Ввод!H186)</f>
        <v>0</v>
      </c>
      <c r="F51" s="3"/>
      <c r="G51" s="4"/>
      <c r="H51" s="4"/>
      <c r="I51" s="124"/>
      <c r="J51" s="3">
        <f>$E51*Ввод!I186</f>
        <v>0</v>
      </c>
      <c r="K51" s="3">
        <f>$E51*Ввод!J186</f>
        <v>0</v>
      </c>
      <c r="L51" s="3">
        <f>$E51*Ввод!K186</f>
        <v>0</v>
      </c>
      <c r="M51" s="3">
        <f>$E51*Ввод!L186</f>
        <v>0</v>
      </c>
      <c r="N51" s="3">
        <f>$E51*Ввод!M186</f>
        <v>0</v>
      </c>
      <c r="O51" s="3">
        <f>$E51*Ввод!N186</f>
        <v>0</v>
      </c>
      <c r="P51" s="3">
        <f>$E51*Ввод!O186</f>
        <v>0</v>
      </c>
      <c r="Q51" s="3">
        <f>$E51*Ввод!P186</f>
        <v>0</v>
      </c>
      <c r="R51" s="3">
        <f>$E51*Ввод!Q186</f>
        <v>0</v>
      </c>
      <c r="S51" s="3">
        <f>$E51*Ввод!R186</f>
        <v>0</v>
      </c>
      <c r="T51" s="3">
        <f>$E51*Ввод!S186</f>
        <v>0</v>
      </c>
      <c r="U51" s="3">
        <f>$E51*Ввод!T186</f>
        <v>0</v>
      </c>
      <c r="V51" s="3">
        <f>$E51*Ввод!U186</f>
        <v>0</v>
      </c>
      <c r="W51" s="3">
        <f>$E51*Ввод!V186</f>
        <v>0</v>
      </c>
      <c r="X51" s="3">
        <f>$E51*Ввод!W186</f>
        <v>0</v>
      </c>
      <c r="Y51" s="3">
        <f>$E51*Ввод!X186</f>
        <v>0</v>
      </c>
      <c r="Z51" s="3">
        <f>$E51*Ввод!Y186</f>
        <v>0</v>
      </c>
      <c r="AA51" s="3">
        <f>$E51*Ввод!Z186</f>
        <v>0</v>
      </c>
      <c r="AB51" s="3">
        <f>$E51*Ввод!AA186</f>
        <v>0</v>
      </c>
      <c r="AC51" s="3">
        <f>$E51*Ввод!AB186</f>
        <v>0</v>
      </c>
      <c r="AD51" s="3">
        <f>$E51*Ввод!AC186</f>
        <v>0</v>
      </c>
      <c r="AE51" s="3">
        <f>$E51*Ввод!AD186</f>
        <v>0</v>
      </c>
      <c r="AF51" s="3">
        <f>$E51*Ввод!AE186</f>
        <v>0</v>
      </c>
      <c r="AG51" s="3">
        <f>$E51*Ввод!AF186</f>
        <v>0</v>
      </c>
      <c r="AH51" s="3">
        <f>$E51*Ввод!AG186</f>
        <v>0</v>
      </c>
      <c r="AI51" s="3">
        <f>$E51*Ввод!AH186</f>
        <v>0</v>
      </c>
      <c r="AJ51" s="3">
        <f>$E51*Ввод!AI186</f>
        <v>0</v>
      </c>
      <c r="AK51" s="3">
        <f>$E51*Ввод!AJ186</f>
        <v>0</v>
      </c>
      <c r="AL51" s="3">
        <f>$E51*Ввод!AK186</f>
        <v>0</v>
      </c>
      <c r="AM51" s="3">
        <f>$E51*Ввод!AL186</f>
        <v>0</v>
      </c>
      <c r="AN51" s="3">
        <f>$E51*Ввод!AM186</f>
        <v>0</v>
      </c>
      <c r="AO51" s="3">
        <f>$E51*Ввод!AN186</f>
        <v>0</v>
      </c>
      <c r="AP51" s="3">
        <f>$E51*Ввод!AO186</f>
        <v>0</v>
      </c>
      <c r="AQ51" s="3">
        <f>$E51*Ввод!AP186</f>
        <v>0</v>
      </c>
      <c r="AR51" s="3">
        <f>$E51*Ввод!AQ186</f>
        <v>0</v>
      </c>
      <c r="AS51" s="3">
        <f>$E51*Ввод!AR186</f>
        <v>0</v>
      </c>
      <c r="AT51" s="3">
        <f>$E51*Ввод!AS186</f>
        <v>0</v>
      </c>
      <c r="AU51" s="3">
        <f>$E51*Ввод!AT186</f>
        <v>0</v>
      </c>
      <c r="AV51" s="3">
        <f>$E51*Ввод!AU186</f>
        <v>0</v>
      </c>
      <c r="AW51" s="3">
        <f>$E51*Ввод!AV186</f>
        <v>0</v>
      </c>
      <c r="AX51" s="3">
        <f>$E51*Ввод!AW186</f>
        <v>0</v>
      </c>
      <c r="AY51" s="3">
        <f>$E51*Ввод!AX186</f>
        <v>0</v>
      </c>
      <c r="AZ51" s="3">
        <f>$E51*Ввод!AY186</f>
        <v>0</v>
      </c>
      <c r="BA51" s="3">
        <f>$E51*Ввод!AZ186</f>
        <v>0</v>
      </c>
      <c r="BB51" s="3">
        <f>$E51*Ввод!BA186</f>
        <v>0</v>
      </c>
      <c r="BC51" s="3">
        <f>$E51*Ввод!BB186</f>
        <v>0</v>
      </c>
      <c r="BD51" s="3">
        <f>$E51*Ввод!BC186</f>
        <v>0</v>
      </c>
      <c r="BE51" s="3">
        <f>$E51*Ввод!BD186</f>
        <v>0</v>
      </c>
      <c r="BF51" s="3">
        <f>$E51*Ввод!BE186</f>
        <v>0</v>
      </c>
      <c r="BG51" s="3">
        <f>$E51*Ввод!BF186</f>
        <v>0</v>
      </c>
      <c r="BH51" s="3">
        <f>$E51*Ввод!BG186</f>
        <v>0</v>
      </c>
      <c r="BI51" s="3">
        <f>$E51*Ввод!BH186</f>
        <v>0</v>
      </c>
      <c r="BJ51" s="3">
        <f>$E51*Ввод!BI186</f>
        <v>0</v>
      </c>
      <c r="BK51" s="3">
        <f>$E51*Ввод!BJ186</f>
        <v>0</v>
      </c>
      <c r="BL51" s="3">
        <f>$E51*Ввод!BK186</f>
        <v>0</v>
      </c>
      <c r="BM51" s="3">
        <f>$E51*Ввод!BL186</f>
        <v>0</v>
      </c>
      <c r="BN51" s="3">
        <f>$E51*Ввод!BM186</f>
        <v>0</v>
      </c>
      <c r="BO51" s="3">
        <f>$E51*Ввод!BN186</f>
        <v>0</v>
      </c>
      <c r="BP51" s="3">
        <f>$E51*Ввод!BO186</f>
        <v>0</v>
      </c>
      <c r="BQ51" s="3">
        <f>$E51*Ввод!BP186</f>
        <v>0</v>
      </c>
      <c r="BR51" s="3">
        <f>$E51*Ввод!BQ186</f>
        <v>0</v>
      </c>
      <c r="BS51" s="3">
        <f>$E51*Ввод!BR186</f>
        <v>0</v>
      </c>
      <c r="BT51" s="3">
        <f>$E51*Ввод!BS186</f>
        <v>0</v>
      </c>
      <c r="BU51" s="3">
        <f>$E51*Ввод!BT186</f>
        <v>0</v>
      </c>
      <c r="BV51" s="3">
        <f>$E51*Ввод!BU186</f>
        <v>0</v>
      </c>
      <c r="BW51" s="3">
        <f>$E51*Ввод!BV186</f>
        <v>0</v>
      </c>
      <c r="BX51" s="3">
        <f>$E51*Ввод!BW186</f>
        <v>0</v>
      </c>
      <c r="BY51" s="3">
        <f>$E51*Ввод!BX186</f>
        <v>0</v>
      </c>
      <c r="BZ51" s="3">
        <f>$E51*Ввод!BY186</f>
        <v>0</v>
      </c>
      <c r="CA51" s="3">
        <f>$E51*Ввод!BZ186</f>
        <v>0</v>
      </c>
      <c r="CB51" s="3">
        <f>$E51*Ввод!CA186</f>
        <v>0</v>
      </c>
      <c r="CC51" s="3">
        <f>$E51*Ввод!CB186</f>
        <v>0</v>
      </c>
      <c r="CD51" s="3">
        <f>$E51*Ввод!CC186</f>
        <v>0</v>
      </c>
      <c r="CE51" s="3">
        <f>$E51*Ввод!CD186</f>
        <v>0</v>
      </c>
      <c r="CF51" s="3">
        <f>$E51*Ввод!CE186</f>
        <v>0</v>
      </c>
      <c r="CG51" s="3">
        <f>$E51*Ввод!CF186</f>
        <v>0</v>
      </c>
      <c r="CH51" s="3">
        <f>$E51*Ввод!CG186</f>
        <v>0</v>
      </c>
      <c r="CI51" s="3">
        <f>$E51*Ввод!CH186</f>
        <v>0</v>
      </c>
      <c r="CJ51" s="3">
        <f>$E51*Ввод!CI186</f>
        <v>0</v>
      </c>
      <c r="CK51" s="3">
        <f>$E51*Ввод!CJ186</f>
        <v>0</v>
      </c>
      <c r="CL51" s="3">
        <f>$E51*Ввод!CK186</f>
        <v>0</v>
      </c>
      <c r="CM51" s="3">
        <f>$E51*Ввод!CL186</f>
        <v>0</v>
      </c>
      <c r="CN51" s="3">
        <f>$E51*Ввод!CM186</f>
        <v>0</v>
      </c>
      <c r="CO51" s="3">
        <f>$E51*Ввод!CN186</f>
        <v>0</v>
      </c>
      <c r="CP51" s="3">
        <f>$E51*Ввод!CO186</f>
        <v>0</v>
      </c>
      <c r="CQ51" s="3">
        <f>$E51*Ввод!CP186</f>
        <v>0</v>
      </c>
      <c r="CR51" s="3">
        <f>$E51*Ввод!CQ186</f>
        <v>0</v>
      </c>
      <c r="CS51" s="3">
        <f>$E51*Ввод!CR186</f>
        <v>0</v>
      </c>
      <c r="CT51" s="3">
        <f>$E51*Ввод!CS186</f>
        <v>0</v>
      </c>
      <c r="CU51" s="3">
        <f>$E51*Ввод!CT186</f>
        <v>0</v>
      </c>
      <c r="CV51" s="3">
        <f>$E51*Ввод!CU186</f>
        <v>0</v>
      </c>
      <c r="CW51" s="3">
        <f>$E51*Ввод!CV186</f>
        <v>0</v>
      </c>
      <c r="CX51" s="3">
        <f>$E51*Ввод!CW186</f>
        <v>0</v>
      </c>
      <c r="CY51" s="3">
        <f>$E51*Ввод!CX186</f>
        <v>0</v>
      </c>
      <c r="CZ51" s="3">
        <f>$E51*Ввод!CY186</f>
        <v>0</v>
      </c>
      <c r="DA51" s="3">
        <f>$E51*Ввод!CZ186</f>
        <v>0</v>
      </c>
      <c r="DB51" s="3">
        <f>$E51*Ввод!DA186</f>
        <v>0</v>
      </c>
      <c r="DC51" s="3">
        <f>$E51*Ввод!DB186</f>
        <v>0</v>
      </c>
      <c r="DD51" s="3">
        <f>$E51*Ввод!DC186</f>
        <v>0</v>
      </c>
      <c r="DE51" s="3">
        <f>$E51*Ввод!DD186</f>
        <v>0</v>
      </c>
      <c r="DF51" s="3">
        <f>$E51*Ввод!DE186</f>
        <v>0</v>
      </c>
      <c r="DG51" s="3">
        <f>$E51*Ввод!DF186</f>
        <v>0</v>
      </c>
      <c r="DH51" s="3">
        <f>$E51*Ввод!DG186</f>
        <v>0</v>
      </c>
      <c r="DI51" s="3">
        <f>$E51*Ввод!DH186</f>
        <v>0</v>
      </c>
      <c r="DJ51" s="3">
        <f>$E51*Ввод!DI186</f>
        <v>0</v>
      </c>
    </row>
    <row r="52" spans="1:114">
      <c r="B52" s="214" t="str">
        <f t="shared" si="2"/>
        <v>Техническая вода</v>
      </c>
      <c r="D52" s="7" t="str">
        <f t="shared" si="3"/>
        <v>руб. / м3</v>
      </c>
      <c r="E52" s="7">
        <f>N(Ввод!H187)</f>
        <v>0</v>
      </c>
      <c r="F52" s="3"/>
      <c r="G52" s="4"/>
      <c r="H52" s="4"/>
      <c r="I52" s="124"/>
      <c r="J52" s="3">
        <f>$E52*Ввод!I187</f>
        <v>0</v>
      </c>
      <c r="K52" s="3">
        <f>$E52*Ввод!J187</f>
        <v>0</v>
      </c>
      <c r="L52" s="3">
        <f>$E52*Ввод!K187</f>
        <v>0</v>
      </c>
      <c r="M52" s="3">
        <f>$E52*Ввод!L187</f>
        <v>0</v>
      </c>
      <c r="N52" s="3">
        <f>$E52*Ввод!M187</f>
        <v>0</v>
      </c>
      <c r="O52" s="3">
        <f>$E52*Ввод!N187</f>
        <v>0</v>
      </c>
      <c r="P52" s="3">
        <f>$E52*Ввод!O187</f>
        <v>0</v>
      </c>
      <c r="Q52" s="3">
        <f>$E52*Ввод!P187</f>
        <v>0</v>
      </c>
      <c r="R52" s="3">
        <f>$E52*Ввод!Q187</f>
        <v>0</v>
      </c>
      <c r="S52" s="3">
        <f>$E52*Ввод!R187</f>
        <v>0</v>
      </c>
      <c r="T52" s="3">
        <f>$E52*Ввод!S187</f>
        <v>0</v>
      </c>
      <c r="U52" s="3">
        <f>$E52*Ввод!T187</f>
        <v>0</v>
      </c>
      <c r="V52" s="3">
        <f>$E52*Ввод!U187</f>
        <v>0</v>
      </c>
      <c r="W52" s="3">
        <f>$E52*Ввод!V187</f>
        <v>0</v>
      </c>
      <c r="X52" s="3">
        <f>$E52*Ввод!W187</f>
        <v>0</v>
      </c>
      <c r="Y52" s="3">
        <f>$E52*Ввод!X187</f>
        <v>0</v>
      </c>
      <c r="Z52" s="3">
        <f>$E52*Ввод!Y187</f>
        <v>0</v>
      </c>
      <c r="AA52" s="3">
        <f>$E52*Ввод!Z187</f>
        <v>0</v>
      </c>
      <c r="AB52" s="3">
        <f>$E52*Ввод!AA187</f>
        <v>0</v>
      </c>
      <c r="AC52" s="3">
        <f>$E52*Ввод!AB187</f>
        <v>0</v>
      </c>
      <c r="AD52" s="3">
        <f>$E52*Ввод!AC187</f>
        <v>0</v>
      </c>
      <c r="AE52" s="3">
        <f>$E52*Ввод!AD187</f>
        <v>0</v>
      </c>
      <c r="AF52" s="3">
        <f>$E52*Ввод!AE187</f>
        <v>0</v>
      </c>
      <c r="AG52" s="3">
        <f>$E52*Ввод!AF187</f>
        <v>0</v>
      </c>
      <c r="AH52" s="3">
        <f>$E52*Ввод!AG187</f>
        <v>0</v>
      </c>
      <c r="AI52" s="3">
        <f>$E52*Ввод!AH187</f>
        <v>0</v>
      </c>
      <c r="AJ52" s="3">
        <f>$E52*Ввод!AI187</f>
        <v>0</v>
      </c>
      <c r="AK52" s="3">
        <f>$E52*Ввод!AJ187</f>
        <v>0</v>
      </c>
      <c r="AL52" s="3">
        <f>$E52*Ввод!AK187</f>
        <v>0</v>
      </c>
      <c r="AM52" s="3">
        <f>$E52*Ввод!AL187</f>
        <v>0</v>
      </c>
      <c r="AN52" s="3">
        <f>$E52*Ввод!AM187</f>
        <v>0</v>
      </c>
      <c r="AO52" s="3">
        <f>$E52*Ввод!AN187</f>
        <v>0</v>
      </c>
      <c r="AP52" s="3">
        <f>$E52*Ввод!AO187</f>
        <v>0</v>
      </c>
      <c r="AQ52" s="3">
        <f>$E52*Ввод!AP187</f>
        <v>0</v>
      </c>
      <c r="AR52" s="3">
        <f>$E52*Ввод!AQ187</f>
        <v>0</v>
      </c>
      <c r="AS52" s="3">
        <f>$E52*Ввод!AR187</f>
        <v>0</v>
      </c>
      <c r="AT52" s="3">
        <f>$E52*Ввод!AS187</f>
        <v>0</v>
      </c>
      <c r="AU52" s="3">
        <f>$E52*Ввод!AT187</f>
        <v>0</v>
      </c>
      <c r="AV52" s="3">
        <f>$E52*Ввод!AU187</f>
        <v>0</v>
      </c>
      <c r="AW52" s="3">
        <f>$E52*Ввод!AV187</f>
        <v>0</v>
      </c>
      <c r="AX52" s="3">
        <f>$E52*Ввод!AW187</f>
        <v>0</v>
      </c>
      <c r="AY52" s="3">
        <f>$E52*Ввод!AX187</f>
        <v>0</v>
      </c>
      <c r="AZ52" s="3">
        <f>$E52*Ввод!AY187</f>
        <v>0</v>
      </c>
      <c r="BA52" s="3">
        <f>$E52*Ввод!AZ187</f>
        <v>0</v>
      </c>
      <c r="BB52" s="3">
        <f>$E52*Ввод!BA187</f>
        <v>0</v>
      </c>
      <c r="BC52" s="3">
        <f>$E52*Ввод!BB187</f>
        <v>0</v>
      </c>
      <c r="BD52" s="3">
        <f>$E52*Ввод!BC187</f>
        <v>0</v>
      </c>
      <c r="BE52" s="3">
        <f>$E52*Ввод!BD187</f>
        <v>0</v>
      </c>
      <c r="BF52" s="3">
        <f>$E52*Ввод!BE187</f>
        <v>0</v>
      </c>
      <c r="BG52" s="3">
        <f>$E52*Ввод!BF187</f>
        <v>0</v>
      </c>
      <c r="BH52" s="3">
        <f>$E52*Ввод!BG187</f>
        <v>0</v>
      </c>
      <c r="BI52" s="3">
        <f>$E52*Ввод!BH187</f>
        <v>0</v>
      </c>
      <c r="BJ52" s="3">
        <f>$E52*Ввод!BI187</f>
        <v>0</v>
      </c>
      <c r="BK52" s="3">
        <f>$E52*Ввод!BJ187</f>
        <v>0</v>
      </c>
      <c r="BL52" s="3">
        <f>$E52*Ввод!BK187</f>
        <v>0</v>
      </c>
      <c r="BM52" s="3">
        <f>$E52*Ввод!BL187</f>
        <v>0</v>
      </c>
      <c r="BN52" s="3">
        <f>$E52*Ввод!BM187</f>
        <v>0</v>
      </c>
      <c r="BO52" s="3">
        <f>$E52*Ввод!BN187</f>
        <v>0</v>
      </c>
      <c r="BP52" s="3">
        <f>$E52*Ввод!BO187</f>
        <v>0</v>
      </c>
      <c r="BQ52" s="3">
        <f>$E52*Ввод!BP187</f>
        <v>0</v>
      </c>
      <c r="BR52" s="3">
        <f>$E52*Ввод!BQ187</f>
        <v>0</v>
      </c>
      <c r="BS52" s="3">
        <f>$E52*Ввод!BR187</f>
        <v>0</v>
      </c>
      <c r="BT52" s="3">
        <f>$E52*Ввод!BS187</f>
        <v>0</v>
      </c>
      <c r="BU52" s="3">
        <f>$E52*Ввод!BT187</f>
        <v>0</v>
      </c>
      <c r="BV52" s="3">
        <f>$E52*Ввод!BU187</f>
        <v>0</v>
      </c>
      <c r="BW52" s="3">
        <f>$E52*Ввод!BV187</f>
        <v>0</v>
      </c>
      <c r="BX52" s="3">
        <f>$E52*Ввод!BW187</f>
        <v>0</v>
      </c>
      <c r="BY52" s="3">
        <f>$E52*Ввод!BX187</f>
        <v>0</v>
      </c>
      <c r="BZ52" s="3">
        <f>$E52*Ввод!BY187</f>
        <v>0</v>
      </c>
      <c r="CA52" s="3">
        <f>$E52*Ввод!BZ187</f>
        <v>0</v>
      </c>
      <c r="CB52" s="3">
        <f>$E52*Ввод!CA187</f>
        <v>0</v>
      </c>
      <c r="CC52" s="3">
        <f>$E52*Ввод!CB187</f>
        <v>0</v>
      </c>
      <c r="CD52" s="3">
        <f>$E52*Ввод!CC187</f>
        <v>0</v>
      </c>
      <c r="CE52" s="3">
        <f>$E52*Ввод!CD187</f>
        <v>0</v>
      </c>
      <c r="CF52" s="3">
        <f>$E52*Ввод!CE187</f>
        <v>0</v>
      </c>
      <c r="CG52" s="3">
        <f>$E52*Ввод!CF187</f>
        <v>0</v>
      </c>
      <c r="CH52" s="3">
        <f>$E52*Ввод!CG187</f>
        <v>0</v>
      </c>
      <c r="CI52" s="3">
        <f>$E52*Ввод!CH187</f>
        <v>0</v>
      </c>
      <c r="CJ52" s="3">
        <f>$E52*Ввод!CI187</f>
        <v>0</v>
      </c>
      <c r="CK52" s="3">
        <f>$E52*Ввод!CJ187</f>
        <v>0</v>
      </c>
      <c r="CL52" s="3">
        <f>$E52*Ввод!CK187</f>
        <v>0</v>
      </c>
      <c r="CM52" s="3">
        <f>$E52*Ввод!CL187</f>
        <v>0</v>
      </c>
      <c r="CN52" s="3">
        <f>$E52*Ввод!CM187</f>
        <v>0</v>
      </c>
      <c r="CO52" s="3">
        <f>$E52*Ввод!CN187</f>
        <v>0</v>
      </c>
      <c r="CP52" s="3">
        <f>$E52*Ввод!CO187</f>
        <v>0</v>
      </c>
      <c r="CQ52" s="3">
        <f>$E52*Ввод!CP187</f>
        <v>0</v>
      </c>
      <c r="CR52" s="3">
        <f>$E52*Ввод!CQ187</f>
        <v>0</v>
      </c>
      <c r="CS52" s="3">
        <f>$E52*Ввод!CR187</f>
        <v>0</v>
      </c>
      <c r="CT52" s="3">
        <f>$E52*Ввод!CS187</f>
        <v>0</v>
      </c>
      <c r="CU52" s="3">
        <f>$E52*Ввод!CT187</f>
        <v>0</v>
      </c>
      <c r="CV52" s="3">
        <f>$E52*Ввод!CU187</f>
        <v>0</v>
      </c>
      <c r="CW52" s="3">
        <f>$E52*Ввод!CV187</f>
        <v>0</v>
      </c>
      <c r="CX52" s="3">
        <f>$E52*Ввод!CW187</f>
        <v>0</v>
      </c>
      <c r="CY52" s="3">
        <f>$E52*Ввод!CX187</f>
        <v>0</v>
      </c>
      <c r="CZ52" s="3">
        <f>$E52*Ввод!CY187</f>
        <v>0</v>
      </c>
      <c r="DA52" s="3">
        <f>$E52*Ввод!CZ187</f>
        <v>0</v>
      </c>
      <c r="DB52" s="3">
        <f>$E52*Ввод!DA187</f>
        <v>0</v>
      </c>
      <c r="DC52" s="3">
        <f>$E52*Ввод!DB187</f>
        <v>0</v>
      </c>
      <c r="DD52" s="3">
        <f>$E52*Ввод!DC187</f>
        <v>0</v>
      </c>
      <c r="DE52" s="3">
        <f>$E52*Ввод!DD187</f>
        <v>0</v>
      </c>
      <c r="DF52" s="3">
        <f>$E52*Ввод!DE187</f>
        <v>0</v>
      </c>
      <c r="DG52" s="3">
        <f>$E52*Ввод!DF187</f>
        <v>0</v>
      </c>
      <c r="DH52" s="3">
        <f>$E52*Ввод!DG187</f>
        <v>0</v>
      </c>
      <c r="DI52" s="3">
        <f>$E52*Ввод!DH187</f>
        <v>0</v>
      </c>
      <c r="DJ52" s="3">
        <f>$E52*Ввод!DI187</f>
        <v>0</v>
      </c>
    </row>
    <row r="53" spans="1:114">
      <c r="B53" s="214" t="str">
        <f t="shared" si="2"/>
        <v>Питьевая вода</v>
      </c>
      <c r="D53" s="7" t="str">
        <f t="shared" si="3"/>
        <v>руб. / м3</v>
      </c>
      <c r="E53" s="7">
        <f>N(Ввод!H188)</f>
        <v>0</v>
      </c>
      <c r="F53" s="3"/>
      <c r="G53" s="4"/>
      <c r="H53" s="4"/>
      <c r="I53" s="124"/>
      <c r="J53" s="3">
        <f>$E53*Ввод!I188</f>
        <v>0</v>
      </c>
      <c r="K53" s="3">
        <f>$E53*Ввод!J188</f>
        <v>0</v>
      </c>
      <c r="L53" s="3">
        <f>$E53*Ввод!K188</f>
        <v>0</v>
      </c>
      <c r="M53" s="3">
        <f>$E53*Ввод!L188</f>
        <v>0</v>
      </c>
      <c r="N53" s="3">
        <f>$E53*Ввод!M188</f>
        <v>0</v>
      </c>
      <c r="O53" s="3">
        <f>$E53*Ввод!N188</f>
        <v>0</v>
      </c>
      <c r="P53" s="3">
        <f>$E53*Ввод!O188</f>
        <v>0</v>
      </c>
      <c r="Q53" s="3">
        <f>$E53*Ввод!P188</f>
        <v>0</v>
      </c>
      <c r="R53" s="3">
        <f>$E53*Ввод!Q188</f>
        <v>0</v>
      </c>
      <c r="S53" s="3">
        <f>$E53*Ввод!R188</f>
        <v>0</v>
      </c>
      <c r="T53" s="3">
        <f>$E53*Ввод!S188</f>
        <v>0</v>
      </c>
      <c r="U53" s="3">
        <f>$E53*Ввод!T188</f>
        <v>0</v>
      </c>
      <c r="V53" s="3">
        <f>$E53*Ввод!U188</f>
        <v>0</v>
      </c>
      <c r="W53" s="3">
        <f>$E53*Ввод!V188</f>
        <v>0</v>
      </c>
      <c r="X53" s="3">
        <f>$E53*Ввод!W188</f>
        <v>0</v>
      </c>
      <c r="Y53" s="3">
        <f>$E53*Ввод!X188</f>
        <v>0</v>
      </c>
      <c r="Z53" s="3">
        <f>$E53*Ввод!Y188</f>
        <v>0</v>
      </c>
      <c r="AA53" s="3">
        <f>$E53*Ввод!Z188</f>
        <v>0</v>
      </c>
      <c r="AB53" s="3">
        <f>$E53*Ввод!AA188</f>
        <v>0</v>
      </c>
      <c r="AC53" s="3">
        <f>$E53*Ввод!AB188</f>
        <v>0</v>
      </c>
      <c r="AD53" s="3">
        <f>$E53*Ввод!AC188</f>
        <v>0</v>
      </c>
      <c r="AE53" s="3">
        <f>$E53*Ввод!AD188</f>
        <v>0</v>
      </c>
      <c r="AF53" s="3">
        <f>$E53*Ввод!AE188</f>
        <v>0</v>
      </c>
      <c r="AG53" s="3">
        <f>$E53*Ввод!AF188</f>
        <v>0</v>
      </c>
      <c r="AH53" s="3">
        <f>$E53*Ввод!AG188</f>
        <v>0</v>
      </c>
      <c r="AI53" s="3">
        <f>$E53*Ввод!AH188</f>
        <v>0</v>
      </c>
      <c r="AJ53" s="3">
        <f>$E53*Ввод!AI188</f>
        <v>0</v>
      </c>
      <c r="AK53" s="3">
        <f>$E53*Ввод!AJ188</f>
        <v>0</v>
      </c>
      <c r="AL53" s="3">
        <f>$E53*Ввод!AK188</f>
        <v>0</v>
      </c>
      <c r="AM53" s="3">
        <f>$E53*Ввод!AL188</f>
        <v>0</v>
      </c>
      <c r="AN53" s="3">
        <f>$E53*Ввод!AM188</f>
        <v>0</v>
      </c>
      <c r="AO53" s="3">
        <f>$E53*Ввод!AN188</f>
        <v>0</v>
      </c>
      <c r="AP53" s="3">
        <f>$E53*Ввод!AO188</f>
        <v>0</v>
      </c>
      <c r="AQ53" s="3">
        <f>$E53*Ввод!AP188</f>
        <v>0</v>
      </c>
      <c r="AR53" s="3">
        <f>$E53*Ввод!AQ188</f>
        <v>0</v>
      </c>
      <c r="AS53" s="3">
        <f>$E53*Ввод!AR188</f>
        <v>0</v>
      </c>
      <c r="AT53" s="3">
        <f>$E53*Ввод!AS188</f>
        <v>0</v>
      </c>
      <c r="AU53" s="3">
        <f>$E53*Ввод!AT188</f>
        <v>0</v>
      </c>
      <c r="AV53" s="3">
        <f>$E53*Ввод!AU188</f>
        <v>0</v>
      </c>
      <c r="AW53" s="3">
        <f>$E53*Ввод!AV188</f>
        <v>0</v>
      </c>
      <c r="AX53" s="3">
        <f>$E53*Ввод!AW188</f>
        <v>0</v>
      </c>
      <c r="AY53" s="3">
        <f>$E53*Ввод!AX188</f>
        <v>0</v>
      </c>
      <c r="AZ53" s="3">
        <f>$E53*Ввод!AY188</f>
        <v>0</v>
      </c>
      <c r="BA53" s="3">
        <f>$E53*Ввод!AZ188</f>
        <v>0</v>
      </c>
      <c r="BB53" s="3">
        <f>$E53*Ввод!BA188</f>
        <v>0</v>
      </c>
      <c r="BC53" s="3">
        <f>$E53*Ввод!BB188</f>
        <v>0</v>
      </c>
      <c r="BD53" s="3">
        <f>$E53*Ввод!BC188</f>
        <v>0</v>
      </c>
      <c r="BE53" s="3">
        <f>$E53*Ввод!BD188</f>
        <v>0</v>
      </c>
      <c r="BF53" s="3">
        <f>$E53*Ввод!BE188</f>
        <v>0</v>
      </c>
      <c r="BG53" s="3">
        <f>$E53*Ввод!BF188</f>
        <v>0</v>
      </c>
      <c r="BH53" s="3">
        <f>$E53*Ввод!BG188</f>
        <v>0</v>
      </c>
      <c r="BI53" s="3">
        <f>$E53*Ввод!BH188</f>
        <v>0</v>
      </c>
      <c r="BJ53" s="3">
        <f>$E53*Ввод!BI188</f>
        <v>0</v>
      </c>
      <c r="BK53" s="3">
        <f>$E53*Ввод!BJ188</f>
        <v>0</v>
      </c>
      <c r="BL53" s="3">
        <f>$E53*Ввод!BK188</f>
        <v>0</v>
      </c>
      <c r="BM53" s="3">
        <f>$E53*Ввод!BL188</f>
        <v>0</v>
      </c>
      <c r="BN53" s="3">
        <f>$E53*Ввод!BM188</f>
        <v>0</v>
      </c>
      <c r="BO53" s="3">
        <f>$E53*Ввод!BN188</f>
        <v>0</v>
      </c>
      <c r="BP53" s="3">
        <f>$E53*Ввод!BO188</f>
        <v>0</v>
      </c>
      <c r="BQ53" s="3">
        <f>$E53*Ввод!BP188</f>
        <v>0</v>
      </c>
      <c r="BR53" s="3">
        <f>$E53*Ввод!BQ188</f>
        <v>0</v>
      </c>
      <c r="BS53" s="3">
        <f>$E53*Ввод!BR188</f>
        <v>0</v>
      </c>
      <c r="BT53" s="3">
        <f>$E53*Ввод!BS188</f>
        <v>0</v>
      </c>
      <c r="BU53" s="3">
        <f>$E53*Ввод!BT188</f>
        <v>0</v>
      </c>
      <c r="BV53" s="3">
        <f>$E53*Ввод!BU188</f>
        <v>0</v>
      </c>
      <c r="BW53" s="3">
        <f>$E53*Ввод!BV188</f>
        <v>0</v>
      </c>
      <c r="BX53" s="3">
        <f>$E53*Ввод!BW188</f>
        <v>0</v>
      </c>
      <c r="BY53" s="3">
        <f>$E53*Ввод!BX188</f>
        <v>0</v>
      </c>
      <c r="BZ53" s="3">
        <f>$E53*Ввод!BY188</f>
        <v>0</v>
      </c>
      <c r="CA53" s="3">
        <f>$E53*Ввод!BZ188</f>
        <v>0</v>
      </c>
      <c r="CB53" s="3">
        <f>$E53*Ввод!CA188</f>
        <v>0</v>
      </c>
      <c r="CC53" s="3">
        <f>$E53*Ввод!CB188</f>
        <v>0</v>
      </c>
      <c r="CD53" s="3">
        <f>$E53*Ввод!CC188</f>
        <v>0</v>
      </c>
      <c r="CE53" s="3">
        <f>$E53*Ввод!CD188</f>
        <v>0</v>
      </c>
      <c r="CF53" s="3">
        <f>$E53*Ввод!CE188</f>
        <v>0</v>
      </c>
      <c r="CG53" s="3">
        <f>$E53*Ввод!CF188</f>
        <v>0</v>
      </c>
      <c r="CH53" s="3">
        <f>$E53*Ввод!CG188</f>
        <v>0</v>
      </c>
      <c r="CI53" s="3">
        <f>$E53*Ввод!CH188</f>
        <v>0</v>
      </c>
      <c r="CJ53" s="3">
        <f>$E53*Ввод!CI188</f>
        <v>0</v>
      </c>
      <c r="CK53" s="3">
        <f>$E53*Ввод!CJ188</f>
        <v>0</v>
      </c>
      <c r="CL53" s="3">
        <f>$E53*Ввод!CK188</f>
        <v>0</v>
      </c>
      <c r="CM53" s="3">
        <f>$E53*Ввод!CL188</f>
        <v>0</v>
      </c>
      <c r="CN53" s="3">
        <f>$E53*Ввод!CM188</f>
        <v>0</v>
      </c>
      <c r="CO53" s="3">
        <f>$E53*Ввод!CN188</f>
        <v>0</v>
      </c>
      <c r="CP53" s="3">
        <f>$E53*Ввод!CO188</f>
        <v>0</v>
      </c>
      <c r="CQ53" s="3">
        <f>$E53*Ввод!CP188</f>
        <v>0</v>
      </c>
      <c r="CR53" s="3">
        <f>$E53*Ввод!CQ188</f>
        <v>0</v>
      </c>
      <c r="CS53" s="3">
        <f>$E53*Ввод!CR188</f>
        <v>0</v>
      </c>
      <c r="CT53" s="3">
        <f>$E53*Ввод!CS188</f>
        <v>0</v>
      </c>
      <c r="CU53" s="3">
        <f>$E53*Ввод!CT188</f>
        <v>0</v>
      </c>
      <c r="CV53" s="3">
        <f>$E53*Ввод!CU188</f>
        <v>0</v>
      </c>
      <c r="CW53" s="3">
        <f>$E53*Ввод!CV188</f>
        <v>0</v>
      </c>
      <c r="CX53" s="3">
        <f>$E53*Ввод!CW188</f>
        <v>0</v>
      </c>
      <c r="CY53" s="3">
        <f>$E53*Ввод!CX188</f>
        <v>0</v>
      </c>
      <c r="CZ53" s="3">
        <f>$E53*Ввод!CY188</f>
        <v>0</v>
      </c>
      <c r="DA53" s="3">
        <f>$E53*Ввод!CZ188</f>
        <v>0</v>
      </c>
      <c r="DB53" s="3">
        <f>$E53*Ввод!DA188</f>
        <v>0</v>
      </c>
      <c r="DC53" s="3">
        <f>$E53*Ввод!DB188</f>
        <v>0</v>
      </c>
      <c r="DD53" s="3">
        <f>$E53*Ввод!DC188</f>
        <v>0</v>
      </c>
      <c r="DE53" s="3">
        <f>$E53*Ввод!DD188</f>
        <v>0</v>
      </c>
      <c r="DF53" s="3">
        <f>$E53*Ввод!DE188</f>
        <v>0</v>
      </c>
      <c r="DG53" s="3">
        <f>$E53*Ввод!DF188</f>
        <v>0</v>
      </c>
      <c r="DH53" s="3">
        <f>$E53*Ввод!DG188</f>
        <v>0</v>
      </c>
      <c r="DI53" s="3">
        <f>$E53*Ввод!DH188</f>
        <v>0</v>
      </c>
      <c r="DJ53" s="3">
        <f>$E53*Ввод!DI188</f>
        <v>0</v>
      </c>
    </row>
    <row r="54" spans="1:114">
      <c r="B54" s="214" t="str">
        <f t="shared" si="2"/>
        <v>Реагенты №1</v>
      </c>
      <c r="D54" s="7" t="str">
        <f t="shared" si="3"/>
        <v>руб. / кг</v>
      </c>
      <c r="E54" s="7">
        <f>N(Ввод!H190)</f>
        <v>0</v>
      </c>
      <c r="F54" s="3"/>
      <c r="G54" s="4"/>
      <c r="H54" s="4"/>
      <c r="I54" s="124"/>
      <c r="J54" s="3">
        <f>$E54*Ввод!I190</f>
        <v>0</v>
      </c>
      <c r="K54" s="3">
        <f>$E54*Ввод!J190</f>
        <v>0</v>
      </c>
      <c r="L54" s="3">
        <f>$E54*Ввод!K190</f>
        <v>0</v>
      </c>
      <c r="M54" s="3">
        <f>$E54*Ввод!L190</f>
        <v>0</v>
      </c>
      <c r="N54" s="3">
        <f>$E54*Ввод!M190</f>
        <v>0</v>
      </c>
      <c r="O54" s="3">
        <f>$E54*Ввод!N190</f>
        <v>0</v>
      </c>
      <c r="P54" s="3">
        <f>$E54*Ввод!O190</f>
        <v>0</v>
      </c>
      <c r="Q54" s="3">
        <f>$E54*Ввод!P190</f>
        <v>0</v>
      </c>
      <c r="R54" s="3">
        <f>$E54*Ввод!Q190</f>
        <v>0</v>
      </c>
      <c r="S54" s="3">
        <f>$E54*Ввод!R190</f>
        <v>0</v>
      </c>
      <c r="T54" s="3">
        <f>$E54*Ввод!S190</f>
        <v>0</v>
      </c>
      <c r="U54" s="3">
        <f>$E54*Ввод!T190</f>
        <v>0</v>
      </c>
      <c r="V54" s="3">
        <f>$E54*Ввод!U190</f>
        <v>0</v>
      </c>
      <c r="W54" s="3">
        <f>$E54*Ввод!V190</f>
        <v>0</v>
      </c>
      <c r="X54" s="3">
        <f>$E54*Ввод!W190</f>
        <v>0</v>
      </c>
      <c r="Y54" s="3">
        <f>$E54*Ввод!X190</f>
        <v>0</v>
      </c>
      <c r="Z54" s="3">
        <f>$E54*Ввод!Y190</f>
        <v>0</v>
      </c>
      <c r="AA54" s="3">
        <f>$E54*Ввод!Z190</f>
        <v>0</v>
      </c>
      <c r="AB54" s="3">
        <f>$E54*Ввод!AA190</f>
        <v>0</v>
      </c>
      <c r="AC54" s="3">
        <f>$E54*Ввод!AB190</f>
        <v>0</v>
      </c>
      <c r="AD54" s="3">
        <f>$E54*Ввод!AC190</f>
        <v>0</v>
      </c>
      <c r="AE54" s="3">
        <f>$E54*Ввод!AD190</f>
        <v>0</v>
      </c>
      <c r="AF54" s="3">
        <f>$E54*Ввод!AE190</f>
        <v>0</v>
      </c>
      <c r="AG54" s="3">
        <f>$E54*Ввод!AF190</f>
        <v>0</v>
      </c>
      <c r="AH54" s="3">
        <f>$E54*Ввод!AG190</f>
        <v>0</v>
      </c>
      <c r="AI54" s="3">
        <f>$E54*Ввод!AH190</f>
        <v>0</v>
      </c>
      <c r="AJ54" s="3">
        <f>$E54*Ввод!AI190</f>
        <v>0</v>
      </c>
      <c r="AK54" s="3">
        <f>$E54*Ввод!AJ190</f>
        <v>0</v>
      </c>
      <c r="AL54" s="3">
        <f>$E54*Ввод!AK190</f>
        <v>0</v>
      </c>
      <c r="AM54" s="3">
        <f>$E54*Ввод!AL190</f>
        <v>0</v>
      </c>
      <c r="AN54" s="3">
        <f>$E54*Ввод!AM190</f>
        <v>0</v>
      </c>
      <c r="AO54" s="3">
        <f>$E54*Ввод!AN190</f>
        <v>0</v>
      </c>
      <c r="AP54" s="3">
        <f>$E54*Ввод!AO190</f>
        <v>0</v>
      </c>
      <c r="AQ54" s="3">
        <f>$E54*Ввод!AP190</f>
        <v>0</v>
      </c>
      <c r="AR54" s="3">
        <f>$E54*Ввод!AQ190</f>
        <v>0</v>
      </c>
      <c r="AS54" s="3">
        <f>$E54*Ввод!AR190</f>
        <v>0</v>
      </c>
      <c r="AT54" s="3">
        <f>$E54*Ввод!AS190</f>
        <v>0</v>
      </c>
      <c r="AU54" s="3">
        <f>$E54*Ввод!AT190</f>
        <v>0</v>
      </c>
      <c r="AV54" s="3">
        <f>$E54*Ввод!AU190</f>
        <v>0</v>
      </c>
      <c r="AW54" s="3">
        <f>$E54*Ввод!AV190</f>
        <v>0</v>
      </c>
      <c r="AX54" s="3">
        <f>$E54*Ввод!AW190</f>
        <v>0</v>
      </c>
      <c r="AY54" s="3">
        <f>$E54*Ввод!AX190</f>
        <v>0</v>
      </c>
      <c r="AZ54" s="3">
        <f>$E54*Ввод!AY190</f>
        <v>0</v>
      </c>
      <c r="BA54" s="3">
        <f>$E54*Ввод!AZ190</f>
        <v>0</v>
      </c>
      <c r="BB54" s="3">
        <f>$E54*Ввод!BA190</f>
        <v>0</v>
      </c>
      <c r="BC54" s="3">
        <f>$E54*Ввод!BB190</f>
        <v>0</v>
      </c>
      <c r="BD54" s="3">
        <f>$E54*Ввод!BC190</f>
        <v>0</v>
      </c>
      <c r="BE54" s="3">
        <f>$E54*Ввод!BD190</f>
        <v>0</v>
      </c>
      <c r="BF54" s="3">
        <f>$E54*Ввод!BE190</f>
        <v>0</v>
      </c>
      <c r="BG54" s="3">
        <f>$E54*Ввод!BF190</f>
        <v>0</v>
      </c>
      <c r="BH54" s="3">
        <f>$E54*Ввод!BG190</f>
        <v>0</v>
      </c>
      <c r="BI54" s="3">
        <f>$E54*Ввод!BH190</f>
        <v>0</v>
      </c>
      <c r="BJ54" s="3">
        <f>$E54*Ввод!BI190</f>
        <v>0</v>
      </c>
      <c r="BK54" s="3">
        <f>$E54*Ввод!BJ190</f>
        <v>0</v>
      </c>
      <c r="BL54" s="3">
        <f>$E54*Ввод!BK190</f>
        <v>0</v>
      </c>
      <c r="BM54" s="3">
        <f>$E54*Ввод!BL190</f>
        <v>0</v>
      </c>
      <c r="BN54" s="3">
        <f>$E54*Ввод!BM190</f>
        <v>0</v>
      </c>
      <c r="BO54" s="3">
        <f>$E54*Ввод!BN190</f>
        <v>0</v>
      </c>
      <c r="BP54" s="3">
        <f>$E54*Ввод!BO190</f>
        <v>0</v>
      </c>
      <c r="BQ54" s="3">
        <f>$E54*Ввод!BP190</f>
        <v>0</v>
      </c>
      <c r="BR54" s="3">
        <f>$E54*Ввод!BQ190</f>
        <v>0</v>
      </c>
      <c r="BS54" s="3">
        <f>$E54*Ввод!BR190</f>
        <v>0</v>
      </c>
      <c r="BT54" s="3">
        <f>$E54*Ввод!BS190</f>
        <v>0</v>
      </c>
      <c r="BU54" s="3">
        <f>$E54*Ввод!BT190</f>
        <v>0</v>
      </c>
      <c r="BV54" s="3">
        <f>$E54*Ввод!BU190</f>
        <v>0</v>
      </c>
      <c r="BW54" s="3">
        <f>$E54*Ввод!BV190</f>
        <v>0</v>
      </c>
      <c r="BX54" s="3">
        <f>$E54*Ввод!BW190</f>
        <v>0</v>
      </c>
      <c r="BY54" s="3">
        <f>$E54*Ввод!BX190</f>
        <v>0</v>
      </c>
      <c r="BZ54" s="3">
        <f>$E54*Ввод!BY190</f>
        <v>0</v>
      </c>
      <c r="CA54" s="3">
        <f>$E54*Ввод!BZ190</f>
        <v>0</v>
      </c>
      <c r="CB54" s="3">
        <f>$E54*Ввод!CA190</f>
        <v>0</v>
      </c>
      <c r="CC54" s="3">
        <f>$E54*Ввод!CB190</f>
        <v>0</v>
      </c>
      <c r="CD54" s="3">
        <f>$E54*Ввод!CC190</f>
        <v>0</v>
      </c>
      <c r="CE54" s="3">
        <f>$E54*Ввод!CD190</f>
        <v>0</v>
      </c>
      <c r="CF54" s="3">
        <f>$E54*Ввод!CE190</f>
        <v>0</v>
      </c>
      <c r="CG54" s="3">
        <f>$E54*Ввод!CF190</f>
        <v>0</v>
      </c>
      <c r="CH54" s="3">
        <f>$E54*Ввод!CG190</f>
        <v>0</v>
      </c>
      <c r="CI54" s="3">
        <f>$E54*Ввод!CH190</f>
        <v>0</v>
      </c>
      <c r="CJ54" s="3">
        <f>$E54*Ввод!CI190</f>
        <v>0</v>
      </c>
      <c r="CK54" s="3">
        <f>$E54*Ввод!CJ190</f>
        <v>0</v>
      </c>
      <c r="CL54" s="3">
        <f>$E54*Ввод!CK190</f>
        <v>0</v>
      </c>
      <c r="CM54" s="3">
        <f>$E54*Ввод!CL190</f>
        <v>0</v>
      </c>
      <c r="CN54" s="3">
        <f>$E54*Ввод!CM190</f>
        <v>0</v>
      </c>
      <c r="CO54" s="3">
        <f>$E54*Ввод!CN190</f>
        <v>0</v>
      </c>
      <c r="CP54" s="3">
        <f>$E54*Ввод!CO190</f>
        <v>0</v>
      </c>
      <c r="CQ54" s="3">
        <f>$E54*Ввод!CP190</f>
        <v>0</v>
      </c>
      <c r="CR54" s="3">
        <f>$E54*Ввод!CQ190</f>
        <v>0</v>
      </c>
      <c r="CS54" s="3">
        <f>$E54*Ввод!CR190</f>
        <v>0</v>
      </c>
      <c r="CT54" s="3">
        <f>$E54*Ввод!CS190</f>
        <v>0</v>
      </c>
      <c r="CU54" s="3">
        <f>$E54*Ввод!CT190</f>
        <v>0</v>
      </c>
      <c r="CV54" s="3">
        <f>$E54*Ввод!CU190</f>
        <v>0</v>
      </c>
      <c r="CW54" s="3">
        <f>$E54*Ввод!CV190</f>
        <v>0</v>
      </c>
      <c r="CX54" s="3">
        <f>$E54*Ввод!CW190</f>
        <v>0</v>
      </c>
      <c r="CY54" s="3">
        <f>$E54*Ввод!CX190</f>
        <v>0</v>
      </c>
      <c r="CZ54" s="3">
        <f>$E54*Ввод!CY190</f>
        <v>0</v>
      </c>
      <c r="DA54" s="3">
        <f>$E54*Ввод!CZ190</f>
        <v>0</v>
      </c>
      <c r="DB54" s="3">
        <f>$E54*Ввод!DA190</f>
        <v>0</v>
      </c>
      <c r="DC54" s="3">
        <f>$E54*Ввод!DB190</f>
        <v>0</v>
      </c>
      <c r="DD54" s="3">
        <f>$E54*Ввод!DC190</f>
        <v>0</v>
      </c>
      <c r="DE54" s="3">
        <f>$E54*Ввод!DD190</f>
        <v>0</v>
      </c>
      <c r="DF54" s="3">
        <f>$E54*Ввод!DE190</f>
        <v>0</v>
      </c>
      <c r="DG54" s="3">
        <f>$E54*Ввод!DF190</f>
        <v>0</v>
      </c>
      <c r="DH54" s="3">
        <f>$E54*Ввод!DG190</f>
        <v>0</v>
      </c>
      <c r="DI54" s="3">
        <f>$E54*Ввод!DH190</f>
        <v>0</v>
      </c>
      <c r="DJ54" s="3">
        <f>$E54*Ввод!DI190</f>
        <v>0</v>
      </c>
    </row>
    <row r="55" spans="1:114">
      <c r="B55" s="214" t="str">
        <f t="shared" si="2"/>
        <v>Реагенты №2</v>
      </c>
      <c r="D55" s="7" t="str">
        <f t="shared" si="3"/>
        <v>руб. / кг</v>
      </c>
      <c r="E55" s="7">
        <f>N(Ввод!H191)</f>
        <v>0</v>
      </c>
      <c r="F55" s="3"/>
      <c r="G55" s="4"/>
      <c r="H55" s="4"/>
      <c r="I55" s="124"/>
      <c r="J55" s="3">
        <f>$E55*Ввод!I191</f>
        <v>0</v>
      </c>
      <c r="K55" s="3">
        <f>$E55*Ввод!J191</f>
        <v>0</v>
      </c>
      <c r="L55" s="3">
        <f>$E55*Ввод!K191</f>
        <v>0</v>
      </c>
      <c r="M55" s="3">
        <f>$E55*Ввод!L191</f>
        <v>0</v>
      </c>
      <c r="N55" s="3">
        <f>$E55*Ввод!M191</f>
        <v>0</v>
      </c>
      <c r="O55" s="3">
        <f>$E55*Ввод!N191</f>
        <v>0</v>
      </c>
      <c r="P55" s="3">
        <f>$E55*Ввод!O191</f>
        <v>0</v>
      </c>
      <c r="Q55" s="3">
        <f>$E55*Ввод!P191</f>
        <v>0</v>
      </c>
      <c r="R55" s="3">
        <f>$E55*Ввод!Q191</f>
        <v>0</v>
      </c>
      <c r="S55" s="3">
        <f>$E55*Ввод!R191</f>
        <v>0</v>
      </c>
      <c r="T55" s="3">
        <f>$E55*Ввод!S191</f>
        <v>0</v>
      </c>
      <c r="U55" s="3">
        <f>$E55*Ввод!T191</f>
        <v>0</v>
      </c>
      <c r="V55" s="3">
        <f>$E55*Ввод!U191</f>
        <v>0</v>
      </c>
      <c r="W55" s="3">
        <f>$E55*Ввод!V191</f>
        <v>0</v>
      </c>
      <c r="X55" s="3">
        <f>$E55*Ввод!W191</f>
        <v>0</v>
      </c>
      <c r="Y55" s="3">
        <f>$E55*Ввод!X191</f>
        <v>0</v>
      </c>
      <c r="Z55" s="3">
        <f>$E55*Ввод!Y191</f>
        <v>0</v>
      </c>
      <c r="AA55" s="3">
        <f>$E55*Ввод!Z191</f>
        <v>0</v>
      </c>
      <c r="AB55" s="3">
        <f>$E55*Ввод!AA191</f>
        <v>0</v>
      </c>
      <c r="AC55" s="3">
        <f>$E55*Ввод!AB191</f>
        <v>0</v>
      </c>
      <c r="AD55" s="3">
        <f>$E55*Ввод!AC191</f>
        <v>0</v>
      </c>
      <c r="AE55" s="3">
        <f>$E55*Ввод!AD191</f>
        <v>0</v>
      </c>
      <c r="AF55" s="3">
        <f>$E55*Ввод!AE191</f>
        <v>0</v>
      </c>
      <c r="AG55" s="3">
        <f>$E55*Ввод!AF191</f>
        <v>0</v>
      </c>
      <c r="AH55" s="3">
        <f>$E55*Ввод!AG191</f>
        <v>0</v>
      </c>
      <c r="AI55" s="3">
        <f>$E55*Ввод!AH191</f>
        <v>0</v>
      </c>
      <c r="AJ55" s="3">
        <f>$E55*Ввод!AI191</f>
        <v>0</v>
      </c>
      <c r="AK55" s="3">
        <f>$E55*Ввод!AJ191</f>
        <v>0</v>
      </c>
      <c r="AL55" s="3">
        <f>$E55*Ввод!AK191</f>
        <v>0</v>
      </c>
      <c r="AM55" s="3">
        <f>$E55*Ввод!AL191</f>
        <v>0</v>
      </c>
      <c r="AN55" s="3">
        <f>$E55*Ввод!AM191</f>
        <v>0</v>
      </c>
      <c r="AO55" s="3">
        <f>$E55*Ввод!AN191</f>
        <v>0</v>
      </c>
      <c r="AP55" s="3">
        <f>$E55*Ввод!AO191</f>
        <v>0</v>
      </c>
      <c r="AQ55" s="3">
        <f>$E55*Ввод!AP191</f>
        <v>0</v>
      </c>
      <c r="AR55" s="3">
        <f>$E55*Ввод!AQ191</f>
        <v>0</v>
      </c>
      <c r="AS55" s="3">
        <f>$E55*Ввод!AR191</f>
        <v>0</v>
      </c>
      <c r="AT55" s="3">
        <f>$E55*Ввод!AS191</f>
        <v>0</v>
      </c>
      <c r="AU55" s="3">
        <f>$E55*Ввод!AT191</f>
        <v>0</v>
      </c>
      <c r="AV55" s="3">
        <f>$E55*Ввод!AU191</f>
        <v>0</v>
      </c>
      <c r="AW55" s="3">
        <f>$E55*Ввод!AV191</f>
        <v>0</v>
      </c>
      <c r="AX55" s="3">
        <f>$E55*Ввод!AW191</f>
        <v>0</v>
      </c>
      <c r="AY55" s="3">
        <f>$E55*Ввод!AX191</f>
        <v>0</v>
      </c>
      <c r="AZ55" s="3">
        <f>$E55*Ввод!AY191</f>
        <v>0</v>
      </c>
      <c r="BA55" s="3">
        <f>$E55*Ввод!AZ191</f>
        <v>0</v>
      </c>
      <c r="BB55" s="3">
        <f>$E55*Ввод!BA191</f>
        <v>0</v>
      </c>
      <c r="BC55" s="3">
        <f>$E55*Ввод!BB191</f>
        <v>0</v>
      </c>
      <c r="BD55" s="3">
        <f>$E55*Ввод!BC191</f>
        <v>0</v>
      </c>
      <c r="BE55" s="3">
        <f>$E55*Ввод!BD191</f>
        <v>0</v>
      </c>
      <c r="BF55" s="3">
        <f>$E55*Ввод!BE191</f>
        <v>0</v>
      </c>
      <c r="BG55" s="3">
        <f>$E55*Ввод!BF191</f>
        <v>0</v>
      </c>
      <c r="BH55" s="3">
        <f>$E55*Ввод!BG191</f>
        <v>0</v>
      </c>
      <c r="BI55" s="3">
        <f>$E55*Ввод!BH191</f>
        <v>0</v>
      </c>
      <c r="BJ55" s="3">
        <f>$E55*Ввод!BI191</f>
        <v>0</v>
      </c>
      <c r="BK55" s="3">
        <f>$E55*Ввод!BJ191</f>
        <v>0</v>
      </c>
      <c r="BL55" s="3">
        <f>$E55*Ввод!BK191</f>
        <v>0</v>
      </c>
      <c r="BM55" s="3">
        <f>$E55*Ввод!BL191</f>
        <v>0</v>
      </c>
      <c r="BN55" s="3">
        <f>$E55*Ввод!BM191</f>
        <v>0</v>
      </c>
      <c r="BO55" s="3">
        <f>$E55*Ввод!BN191</f>
        <v>0</v>
      </c>
      <c r="BP55" s="3">
        <f>$E55*Ввод!BO191</f>
        <v>0</v>
      </c>
      <c r="BQ55" s="3">
        <f>$E55*Ввод!BP191</f>
        <v>0</v>
      </c>
      <c r="BR55" s="3">
        <f>$E55*Ввод!BQ191</f>
        <v>0</v>
      </c>
      <c r="BS55" s="3">
        <f>$E55*Ввод!BR191</f>
        <v>0</v>
      </c>
      <c r="BT55" s="3">
        <f>$E55*Ввод!BS191</f>
        <v>0</v>
      </c>
      <c r="BU55" s="3">
        <f>$E55*Ввод!BT191</f>
        <v>0</v>
      </c>
      <c r="BV55" s="3">
        <f>$E55*Ввод!BU191</f>
        <v>0</v>
      </c>
      <c r="BW55" s="3">
        <f>$E55*Ввод!BV191</f>
        <v>0</v>
      </c>
      <c r="BX55" s="3">
        <f>$E55*Ввод!BW191</f>
        <v>0</v>
      </c>
      <c r="BY55" s="3">
        <f>$E55*Ввод!BX191</f>
        <v>0</v>
      </c>
      <c r="BZ55" s="3">
        <f>$E55*Ввод!BY191</f>
        <v>0</v>
      </c>
      <c r="CA55" s="3">
        <f>$E55*Ввод!BZ191</f>
        <v>0</v>
      </c>
      <c r="CB55" s="3">
        <f>$E55*Ввод!CA191</f>
        <v>0</v>
      </c>
      <c r="CC55" s="3">
        <f>$E55*Ввод!CB191</f>
        <v>0</v>
      </c>
      <c r="CD55" s="3">
        <f>$E55*Ввод!CC191</f>
        <v>0</v>
      </c>
      <c r="CE55" s="3">
        <f>$E55*Ввод!CD191</f>
        <v>0</v>
      </c>
      <c r="CF55" s="3">
        <f>$E55*Ввод!CE191</f>
        <v>0</v>
      </c>
      <c r="CG55" s="3">
        <f>$E55*Ввод!CF191</f>
        <v>0</v>
      </c>
      <c r="CH55" s="3">
        <f>$E55*Ввод!CG191</f>
        <v>0</v>
      </c>
      <c r="CI55" s="3">
        <f>$E55*Ввод!CH191</f>
        <v>0</v>
      </c>
      <c r="CJ55" s="3">
        <f>$E55*Ввод!CI191</f>
        <v>0</v>
      </c>
      <c r="CK55" s="3">
        <f>$E55*Ввод!CJ191</f>
        <v>0</v>
      </c>
      <c r="CL55" s="3">
        <f>$E55*Ввод!CK191</f>
        <v>0</v>
      </c>
      <c r="CM55" s="3">
        <f>$E55*Ввод!CL191</f>
        <v>0</v>
      </c>
      <c r="CN55" s="3">
        <f>$E55*Ввод!CM191</f>
        <v>0</v>
      </c>
      <c r="CO55" s="3">
        <f>$E55*Ввод!CN191</f>
        <v>0</v>
      </c>
      <c r="CP55" s="3">
        <f>$E55*Ввод!CO191</f>
        <v>0</v>
      </c>
      <c r="CQ55" s="3">
        <f>$E55*Ввод!CP191</f>
        <v>0</v>
      </c>
      <c r="CR55" s="3">
        <f>$E55*Ввод!CQ191</f>
        <v>0</v>
      </c>
      <c r="CS55" s="3">
        <f>$E55*Ввод!CR191</f>
        <v>0</v>
      </c>
      <c r="CT55" s="3">
        <f>$E55*Ввод!CS191</f>
        <v>0</v>
      </c>
      <c r="CU55" s="3">
        <f>$E55*Ввод!CT191</f>
        <v>0</v>
      </c>
      <c r="CV55" s="3">
        <f>$E55*Ввод!CU191</f>
        <v>0</v>
      </c>
      <c r="CW55" s="3">
        <f>$E55*Ввод!CV191</f>
        <v>0</v>
      </c>
      <c r="CX55" s="3">
        <f>$E55*Ввод!CW191</f>
        <v>0</v>
      </c>
      <c r="CY55" s="3">
        <f>$E55*Ввод!CX191</f>
        <v>0</v>
      </c>
      <c r="CZ55" s="3">
        <f>$E55*Ввод!CY191</f>
        <v>0</v>
      </c>
      <c r="DA55" s="3">
        <f>$E55*Ввод!CZ191</f>
        <v>0</v>
      </c>
      <c r="DB55" s="3">
        <f>$E55*Ввод!DA191</f>
        <v>0</v>
      </c>
      <c r="DC55" s="3">
        <f>$E55*Ввод!DB191</f>
        <v>0</v>
      </c>
      <c r="DD55" s="3">
        <f>$E55*Ввод!DC191</f>
        <v>0</v>
      </c>
      <c r="DE55" s="3">
        <f>$E55*Ввод!DD191</f>
        <v>0</v>
      </c>
      <c r="DF55" s="3">
        <f>$E55*Ввод!DE191</f>
        <v>0</v>
      </c>
      <c r="DG55" s="3">
        <f>$E55*Ввод!DF191</f>
        <v>0</v>
      </c>
      <c r="DH55" s="3">
        <f>$E55*Ввод!DG191</f>
        <v>0</v>
      </c>
      <c r="DI55" s="3">
        <f>$E55*Ввод!DH191</f>
        <v>0</v>
      </c>
      <c r="DJ55" s="3">
        <f>$E55*Ввод!DI191</f>
        <v>0</v>
      </c>
    </row>
    <row r="56" spans="1:114">
      <c r="B56" s="214" t="str">
        <f t="shared" si="2"/>
        <v>Реагенты №3</v>
      </c>
      <c r="D56" s="7" t="str">
        <f t="shared" si="3"/>
        <v>руб. / кг</v>
      </c>
      <c r="E56" s="7">
        <f>N(Ввод!H192)</f>
        <v>0</v>
      </c>
      <c r="F56" s="3"/>
      <c r="G56" s="4"/>
      <c r="H56" s="4"/>
      <c r="I56" s="124"/>
      <c r="J56" s="3">
        <f>$E56*Ввод!I192</f>
        <v>0</v>
      </c>
      <c r="K56" s="3">
        <f>$E56*Ввод!J192</f>
        <v>0</v>
      </c>
      <c r="L56" s="3">
        <f>$E56*Ввод!K192</f>
        <v>0</v>
      </c>
      <c r="M56" s="3">
        <f>$E56*Ввод!L192</f>
        <v>0</v>
      </c>
      <c r="N56" s="3">
        <f>$E56*Ввод!M192</f>
        <v>0</v>
      </c>
      <c r="O56" s="3">
        <f>$E56*Ввод!N192</f>
        <v>0</v>
      </c>
      <c r="P56" s="3">
        <f>$E56*Ввод!O192</f>
        <v>0</v>
      </c>
      <c r="Q56" s="3">
        <f>$E56*Ввод!P192</f>
        <v>0</v>
      </c>
      <c r="R56" s="3">
        <f>$E56*Ввод!Q192</f>
        <v>0</v>
      </c>
      <c r="S56" s="3">
        <f>$E56*Ввод!R192</f>
        <v>0</v>
      </c>
      <c r="T56" s="3">
        <f>$E56*Ввод!S192</f>
        <v>0</v>
      </c>
      <c r="U56" s="3">
        <f>$E56*Ввод!T192</f>
        <v>0</v>
      </c>
      <c r="V56" s="3">
        <f>$E56*Ввод!U192</f>
        <v>0</v>
      </c>
      <c r="W56" s="3">
        <f>$E56*Ввод!V192</f>
        <v>0</v>
      </c>
      <c r="X56" s="3">
        <f>$E56*Ввод!W192</f>
        <v>0</v>
      </c>
      <c r="Y56" s="3">
        <f>$E56*Ввод!X192</f>
        <v>0</v>
      </c>
      <c r="Z56" s="3">
        <f>$E56*Ввод!Y192</f>
        <v>0</v>
      </c>
      <c r="AA56" s="3">
        <f>$E56*Ввод!Z192</f>
        <v>0</v>
      </c>
      <c r="AB56" s="3">
        <f>$E56*Ввод!AA192</f>
        <v>0</v>
      </c>
      <c r="AC56" s="3">
        <f>$E56*Ввод!AB192</f>
        <v>0</v>
      </c>
      <c r="AD56" s="3">
        <f>$E56*Ввод!AC192</f>
        <v>0</v>
      </c>
      <c r="AE56" s="3">
        <f>$E56*Ввод!AD192</f>
        <v>0</v>
      </c>
      <c r="AF56" s="3">
        <f>$E56*Ввод!AE192</f>
        <v>0</v>
      </c>
      <c r="AG56" s="3">
        <f>$E56*Ввод!AF192</f>
        <v>0</v>
      </c>
      <c r="AH56" s="3">
        <f>$E56*Ввод!AG192</f>
        <v>0</v>
      </c>
      <c r="AI56" s="3">
        <f>$E56*Ввод!AH192</f>
        <v>0</v>
      </c>
      <c r="AJ56" s="3">
        <f>$E56*Ввод!AI192</f>
        <v>0</v>
      </c>
      <c r="AK56" s="3">
        <f>$E56*Ввод!AJ192</f>
        <v>0</v>
      </c>
      <c r="AL56" s="3">
        <f>$E56*Ввод!AK192</f>
        <v>0</v>
      </c>
      <c r="AM56" s="3">
        <f>$E56*Ввод!AL192</f>
        <v>0</v>
      </c>
      <c r="AN56" s="3">
        <f>$E56*Ввод!AM192</f>
        <v>0</v>
      </c>
      <c r="AO56" s="3">
        <f>$E56*Ввод!AN192</f>
        <v>0</v>
      </c>
      <c r="AP56" s="3">
        <f>$E56*Ввод!AO192</f>
        <v>0</v>
      </c>
      <c r="AQ56" s="3">
        <f>$E56*Ввод!AP192</f>
        <v>0</v>
      </c>
      <c r="AR56" s="3">
        <f>$E56*Ввод!AQ192</f>
        <v>0</v>
      </c>
      <c r="AS56" s="3">
        <f>$E56*Ввод!AR192</f>
        <v>0</v>
      </c>
      <c r="AT56" s="3">
        <f>$E56*Ввод!AS192</f>
        <v>0</v>
      </c>
      <c r="AU56" s="3">
        <f>$E56*Ввод!AT192</f>
        <v>0</v>
      </c>
      <c r="AV56" s="3">
        <f>$E56*Ввод!AU192</f>
        <v>0</v>
      </c>
      <c r="AW56" s="3">
        <f>$E56*Ввод!AV192</f>
        <v>0</v>
      </c>
      <c r="AX56" s="3">
        <f>$E56*Ввод!AW192</f>
        <v>0</v>
      </c>
      <c r="AY56" s="3">
        <f>$E56*Ввод!AX192</f>
        <v>0</v>
      </c>
      <c r="AZ56" s="3">
        <f>$E56*Ввод!AY192</f>
        <v>0</v>
      </c>
      <c r="BA56" s="3">
        <f>$E56*Ввод!AZ192</f>
        <v>0</v>
      </c>
      <c r="BB56" s="3">
        <f>$E56*Ввод!BA192</f>
        <v>0</v>
      </c>
      <c r="BC56" s="3">
        <f>$E56*Ввод!BB192</f>
        <v>0</v>
      </c>
      <c r="BD56" s="3">
        <f>$E56*Ввод!BC192</f>
        <v>0</v>
      </c>
      <c r="BE56" s="3">
        <f>$E56*Ввод!BD192</f>
        <v>0</v>
      </c>
      <c r="BF56" s="3">
        <f>$E56*Ввод!BE192</f>
        <v>0</v>
      </c>
      <c r="BG56" s="3">
        <f>$E56*Ввод!BF192</f>
        <v>0</v>
      </c>
      <c r="BH56" s="3">
        <f>$E56*Ввод!BG192</f>
        <v>0</v>
      </c>
      <c r="BI56" s="3">
        <f>$E56*Ввод!BH192</f>
        <v>0</v>
      </c>
      <c r="BJ56" s="3">
        <f>$E56*Ввод!BI192</f>
        <v>0</v>
      </c>
      <c r="BK56" s="3">
        <f>$E56*Ввод!BJ192</f>
        <v>0</v>
      </c>
      <c r="BL56" s="3">
        <f>$E56*Ввод!BK192</f>
        <v>0</v>
      </c>
      <c r="BM56" s="3">
        <f>$E56*Ввод!BL192</f>
        <v>0</v>
      </c>
      <c r="BN56" s="3">
        <f>$E56*Ввод!BM192</f>
        <v>0</v>
      </c>
      <c r="BO56" s="3">
        <f>$E56*Ввод!BN192</f>
        <v>0</v>
      </c>
      <c r="BP56" s="3">
        <f>$E56*Ввод!BO192</f>
        <v>0</v>
      </c>
      <c r="BQ56" s="3">
        <f>$E56*Ввод!BP192</f>
        <v>0</v>
      </c>
      <c r="BR56" s="3">
        <f>$E56*Ввод!BQ192</f>
        <v>0</v>
      </c>
      <c r="BS56" s="3">
        <f>$E56*Ввод!BR192</f>
        <v>0</v>
      </c>
      <c r="BT56" s="3">
        <f>$E56*Ввод!BS192</f>
        <v>0</v>
      </c>
      <c r="BU56" s="3">
        <f>$E56*Ввод!BT192</f>
        <v>0</v>
      </c>
      <c r="BV56" s="3">
        <f>$E56*Ввод!BU192</f>
        <v>0</v>
      </c>
      <c r="BW56" s="3">
        <f>$E56*Ввод!BV192</f>
        <v>0</v>
      </c>
      <c r="BX56" s="3">
        <f>$E56*Ввод!BW192</f>
        <v>0</v>
      </c>
      <c r="BY56" s="3">
        <f>$E56*Ввод!BX192</f>
        <v>0</v>
      </c>
      <c r="BZ56" s="3">
        <f>$E56*Ввод!BY192</f>
        <v>0</v>
      </c>
      <c r="CA56" s="3">
        <f>$E56*Ввод!BZ192</f>
        <v>0</v>
      </c>
      <c r="CB56" s="3">
        <f>$E56*Ввод!CA192</f>
        <v>0</v>
      </c>
      <c r="CC56" s="3">
        <f>$E56*Ввод!CB192</f>
        <v>0</v>
      </c>
      <c r="CD56" s="3">
        <f>$E56*Ввод!CC192</f>
        <v>0</v>
      </c>
      <c r="CE56" s="3">
        <f>$E56*Ввод!CD192</f>
        <v>0</v>
      </c>
      <c r="CF56" s="3">
        <f>$E56*Ввод!CE192</f>
        <v>0</v>
      </c>
      <c r="CG56" s="3">
        <f>$E56*Ввод!CF192</f>
        <v>0</v>
      </c>
      <c r="CH56" s="3">
        <f>$E56*Ввод!CG192</f>
        <v>0</v>
      </c>
      <c r="CI56" s="3">
        <f>$E56*Ввод!CH192</f>
        <v>0</v>
      </c>
      <c r="CJ56" s="3">
        <f>$E56*Ввод!CI192</f>
        <v>0</v>
      </c>
      <c r="CK56" s="3">
        <f>$E56*Ввод!CJ192</f>
        <v>0</v>
      </c>
      <c r="CL56" s="3">
        <f>$E56*Ввод!CK192</f>
        <v>0</v>
      </c>
      <c r="CM56" s="3">
        <f>$E56*Ввод!CL192</f>
        <v>0</v>
      </c>
      <c r="CN56" s="3">
        <f>$E56*Ввод!CM192</f>
        <v>0</v>
      </c>
      <c r="CO56" s="3">
        <f>$E56*Ввод!CN192</f>
        <v>0</v>
      </c>
      <c r="CP56" s="3">
        <f>$E56*Ввод!CO192</f>
        <v>0</v>
      </c>
      <c r="CQ56" s="3">
        <f>$E56*Ввод!CP192</f>
        <v>0</v>
      </c>
      <c r="CR56" s="3">
        <f>$E56*Ввод!CQ192</f>
        <v>0</v>
      </c>
      <c r="CS56" s="3">
        <f>$E56*Ввод!CR192</f>
        <v>0</v>
      </c>
      <c r="CT56" s="3">
        <f>$E56*Ввод!CS192</f>
        <v>0</v>
      </c>
      <c r="CU56" s="3">
        <f>$E56*Ввод!CT192</f>
        <v>0</v>
      </c>
      <c r="CV56" s="3">
        <f>$E56*Ввод!CU192</f>
        <v>0</v>
      </c>
      <c r="CW56" s="3">
        <f>$E56*Ввод!CV192</f>
        <v>0</v>
      </c>
      <c r="CX56" s="3">
        <f>$E56*Ввод!CW192</f>
        <v>0</v>
      </c>
      <c r="CY56" s="3">
        <f>$E56*Ввод!CX192</f>
        <v>0</v>
      </c>
      <c r="CZ56" s="3">
        <f>$E56*Ввод!CY192</f>
        <v>0</v>
      </c>
      <c r="DA56" s="3">
        <f>$E56*Ввод!CZ192</f>
        <v>0</v>
      </c>
      <c r="DB56" s="3">
        <f>$E56*Ввод!DA192</f>
        <v>0</v>
      </c>
      <c r="DC56" s="3">
        <f>$E56*Ввод!DB192</f>
        <v>0</v>
      </c>
      <c r="DD56" s="3">
        <f>$E56*Ввод!DC192</f>
        <v>0</v>
      </c>
      <c r="DE56" s="3">
        <f>$E56*Ввод!DD192</f>
        <v>0</v>
      </c>
      <c r="DF56" s="3">
        <f>$E56*Ввод!DE192</f>
        <v>0</v>
      </c>
      <c r="DG56" s="3">
        <f>$E56*Ввод!DF192</f>
        <v>0</v>
      </c>
      <c r="DH56" s="3">
        <f>$E56*Ввод!DG192</f>
        <v>0</v>
      </c>
      <c r="DI56" s="3">
        <f>$E56*Ввод!DH192</f>
        <v>0</v>
      </c>
      <c r="DJ56" s="3">
        <f>$E56*Ввод!DI192</f>
        <v>0</v>
      </c>
    </row>
    <row r="57" spans="1:114">
      <c r="B57" s="214" t="str">
        <f t="shared" si="2"/>
        <v>Прочие переменные расходы №1</v>
      </c>
      <c r="D57" s="7" t="str">
        <f t="shared" si="3"/>
        <v>руб. / м3</v>
      </c>
      <c r="E57" s="7">
        <f>N(Ввод!H193)</f>
        <v>0</v>
      </c>
      <c r="F57" s="3"/>
      <c r="G57" s="4"/>
      <c r="H57" s="4"/>
      <c r="I57" s="124"/>
      <c r="J57" s="3">
        <f>$E57*Ввод!I193</f>
        <v>0</v>
      </c>
      <c r="K57" s="3">
        <f>$E57*Ввод!J193</f>
        <v>0</v>
      </c>
      <c r="L57" s="3">
        <f>$E57*Ввод!K193</f>
        <v>0</v>
      </c>
      <c r="M57" s="3">
        <f>$E57*Ввод!L193</f>
        <v>0</v>
      </c>
      <c r="N57" s="3">
        <f>$E57*Ввод!M193</f>
        <v>0</v>
      </c>
      <c r="O57" s="3">
        <f>$E57*Ввод!N193</f>
        <v>0</v>
      </c>
      <c r="P57" s="3">
        <f>$E57*Ввод!O193</f>
        <v>0</v>
      </c>
      <c r="Q57" s="3">
        <f>$E57*Ввод!P193</f>
        <v>0</v>
      </c>
      <c r="R57" s="3">
        <f>$E57*Ввод!Q193</f>
        <v>0</v>
      </c>
      <c r="S57" s="3">
        <f>$E57*Ввод!R193</f>
        <v>0</v>
      </c>
      <c r="T57" s="3">
        <f>$E57*Ввод!S193</f>
        <v>0</v>
      </c>
      <c r="U57" s="3">
        <f>$E57*Ввод!T193</f>
        <v>0</v>
      </c>
      <c r="V57" s="3">
        <f>$E57*Ввод!U193</f>
        <v>0</v>
      </c>
      <c r="W57" s="3">
        <f>$E57*Ввод!V193</f>
        <v>0</v>
      </c>
      <c r="X57" s="3">
        <f>$E57*Ввод!W193</f>
        <v>0</v>
      </c>
      <c r="Y57" s="3">
        <f>$E57*Ввод!X193</f>
        <v>0</v>
      </c>
      <c r="Z57" s="3">
        <f>$E57*Ввод!Y193</f>
        <v>0</v>
      </c>
      <c r="AA57" s="3">
        <f>$E57*Ввод!Z193</f>
        <v>0</v>
      </c>
      <c r="AB57" s="3">
        <f>$E57*Ввод!AA193</f>
        <v>0</v>
      </c>
      <c r="AC57" s="3">
        <f>$E57*Ввод!AB193</f>
        <v>0</v>
      </c>
      <c r="AD57" s="3">
        <f>$E57*Ввод!AC193</f>
        <v>0</v>
      </c>
      <c r="AE57" s="3">
        <f>$E57*Ввод!AD193</f>
        <v>0</v>
      </c>
      <c r="AF57" s="3">
        <f>$E57*Ввод!AE193</f>
        <v>0</v>
      </c>
      <c r="AG57" s="3">
        <f>$E57*Ввод!AF193</f>
        <v>0</v>
      </c>
      <c r="AH57" s="3">
        <f>$E57*Ввод!AG193</f>
        <v>0</v>
      </c>
      <c r="AI57" s="3">
        <f>$E57*Ввод!AH193</f>
        <v>0</v>
      </c>
      <c r="AJ57" s="3">
        <f>$E57*Ввод!AI193</f>
        <v>0</v>
      </c>
      <c r="AK57" s="3">
        <f>$E57*Ввод!AJ193</f>
        <v>0</v>
      </c>
      <c r="AL57" s="3">
        <f>$E57*Ввод!AK193</f>
        <v>0</v>
      </c>
      <c r="AM57" s="3">
        <f>$E57*Ввод!AL193</f>
        <v>0</v>
      </c>
      <c r="AN57" s="3">
        <f>$E57*Ввод!AM193</f>
        <v>0</v>
      </c>
      <c r="AO57" s="3">
        <f>$E57*Ввод!AN193</f>
        <v>0</v>
      </c>
      <c r="AP57" s="3">
        <f>$E57*Ввод!AO193</f>
        <v>0</v>
      </c>
      <c r="AQ57" s="3">
        <f>$E57*Ввод!AP193</f>
        <v>0</v>
      </c>
      <c r="AR57" s="3">
        <f>$E57*Ввод!AQ193</f>
        <v>0</v>
      </c>
      <c r="AS57" s="3">
        <f>$E57*Ввод!AR193</f>
        <v>0</v>
      </c>
      <c r="AT57" s="3">
        <f>$E57*Ввод!AS193</f>
        <v>0</v>
      </c>
      <c r="AU57" s="3">
        <f>$E57*Ввод!AT193</f>
        <v>0</v>
      </c>
      <c r="AV57" s="3">
        <f>$E57*Ввод!AU193</f>
        <v>0</v>
      </c>
      <c r="AW57" s="3">
        <f>$E57*Ввод!AV193</f>
        <v>0</v>
      </c>
      <c r="AX57" s="3">
        <f>$E57*Ввод!AW193</f>
        <v>0</v>
      </c>
      <c r="AY57" s="3">
        <f>$E57*Ввод!AX193</f>
        <v>0</v>
      </c>
      <c r="AZ57" s="3">
        <f>$E57*Ввод!AY193</f>
        <v>0</v>
      </c>
      <c r="BA57" s="3">
        <f>$E57*Ввод!AZ193</f>
        <v>0</v>
      </c>
      <c r="BB57" s="3">
        <f>$E57*Ввод!BA193</f>
        <v>0</v>
      </c>
      <c r="BC57" s="3">
        <f>$E57*Ввод!BB193</f>
        <v>0</v>
      </c>
      <c r="BD57" s="3">
        <f>$E57*Ввод!BC193</f>
        <v>0</v>
      </c>
      <c r="BE57" s="3">
        <f>$E57*Ввод!BD193</f>
        <v>0</v>
      </c>
      <c r="BF57" s="3">
        <f>$E57*Ввод!BE193</f>
        <v>0</v>
      </c>
      <c r="BG57" s="3">
        <f>$E57*Ввод!BF193</f>
        <v>0</v>
      </c>
      <c r="BH57" s="3">
        <f>$E57*Ввод!BG193</f>
        <v>0</v>
      </c>
      <c r="BI57" s="3">
        <f>$E57*Ввод!BH193</f>
        <v>0</v>
      </c>
      <c r="BJ57" s="3">
        <f>$E57*Ввод!BI193</f>
        <v>0</v>
      </c>
      <c r="BK57" s="3">
        <f>$E57*Ввод!BJ193</f>
        <v>0</v>
      </c>
      <c r="BL57" s="3">
        <f>$E57*Ввод!BK193</f>
        <v>0</v>
      </c>
      <c r="BM57" s="3">
        <f>$E57*Ввод!BL193</f>
        <v>0</v>
      </c>
      <c r="BN57" s="3">
        <f>$E57*Ввод!BM193</f>
        <v>0</v>
      </c>
      <c r="BO57" s="3">
        <f>$E57*Ввод!BN193</f>
        <v>0</v>
      </c>
      <c r="BP57" s="3">
        <f>$E57*Ввод!BO193</f>
        <v>0</v>
      </c>
      <c r="BQ57" s="3">
        <f>$E57*Ввод!BP193</f>
        <v>0</v>
      </c>
      <c r="BR57" s="3">
        <f>$E57*Ввод!BQ193</f>
        <v>0</v>
      </c>
      <c r="BS57" s="3">
        <f>$E57*Ввод!BR193</f>
        <v>0</v>
      </c>
      <c r="BT57" s="3">
        <f>$E57*Ввод!BS193</f>
        <v>0</v>
      </c>
      <c r="BU57" s="3">
        <f>$E57*Ввод!BT193</f>
        <v>0</v>
      </c>
      <c r="BV57" s="3">
        <f>$E57*Ввод!BU193</f>
        <v>0</v>
      </c>
      <c r="BW57" s="3">
        <f>$E57*Ввод!BV193</f>
        <v>0</v>
      </c>
      <c r="BX57" s="3">
        <f>$E57*Ввод!BW193</f>
        <v>0</v>
      </c>
      <c r="BY57" s="3">
        <f>$E57*Ввод!BX193</f>
        <v>0</v>
      </c>
      <c r="BZ57" s="3">
        <f>$E57*Ввод!BY193</f>
        <v>0</v>
      </c>
      <c r="CA57" s="3">
        <f>$E57*Ввод!BZ193</f>
        <v>0</v>
      </c>
      <c r="CB57" s="3">
        <f>$E57*Ввод!CA193</f>
        <v>0</v>
      </c>
      <c r="CC57" s="3">
        <f>$E57*Ввод!CB193</f>
        <v>0</v>
      </c>
      <c r="CD57" s="3">
        <f>$E57*Ввод!CC193</f>
        <v>0</v>
      </c>
      <c r="CE57" s="3">
        <f>$E57*Ввод!CD193</f>
        <v>0</v>
      </c>
      <c r="CF57" s="3">
        <f>$E57*Ввод!CE193</f>
        <v>0</v>
      </c>
      <c r="CG57" s="3">
        <f>$E57*Ввод!CF193</f>
        <v>0</v>
      </c>
      <c r="CH57" s="3">
        <f>$E57*Ввод!CG193</f>
        <v>0</v>
      </c>
      <c r="CI57" s="3">
        <f>$E57*Ввод!CH193</f>
        <v>0</v>
      </c>
      <c r="CJ57" s="3">
        <f>$E57*Ввод!CI193</f>
        <v>0</v>
      </c>
      <c r="CK57" s="3">
        <f>$E57*Ввод!CJ193</f>
        <v>0</v>
      </c>
      <c r="CL57" s="3">
        <f>$E57*Ввод!CK193</f>
        <v>0</v>
      </c>
      <c r="CM57" s="3">
        <f>$E57*Ввод!CL193</f>
        <v>0</v>
      </c>
      <c r="CN57" s="3">
        <f>$E57*Ввод!CM193</f>
        <v>0</v>
      </c>
      <c r="CO57" s="3">
        <f>$E57*Ввод!CN193</f>
        <v>0</v>
      </c>
      <c r="CP57" s="3">
        <f>$E57*Ввод!CO193</f>
        <v>0</v>
      </c>
      <c r="CQ57" s="3">
        <f>$E57*Ввод!CP193</f>
        <v>0</v>
      </c>
      <c r="CR57" s="3">
        <f>$E57*Ввод!CQ193</f>
        <v>0</v>
      </c>
      <c r="CS57" s="3">
        <f>$E57*Ввод!CR193</f>
        <v>0</v>
      </c>
      <c r="CT57" s="3">
        <f>$E57*Ввод!CS193</f>
        <v>0</v>
      </c>
      <c r="CU57" s="3">
        <f>$E57*Ввод!CT193</f>
        <v>0</v>
      </c>
      <c r="CV57" s="3">
        <f>$E57*Ввод!CU193</f>
        <v>0</v>
      </c>
      <c r="CW57" s="3">
        <f>$E57*Ввод!CV193</f>
        <v>0</v>
      </c>
      <c r="CX57" s="3">
        <f>$E57*Ввод!CW193</f>
        <v>0</v>
      </c>
      <c r="CY57" s="3">
        <f>$E57*Ввод!CX193</f>
        <v>0</v>
      </c>
      <c r="CZ57" s="3">
        <f>$E57*Ввод!CY193</f>
        <v>0</v>
      </c>
      <c r="DA57" s="3">
        <f>$E57*Ввод!CZ193</f>
        <v>0</v>
      </c>
      <c r="DB57" s="3">
        <f>$E57*Ввод!DA193</f>
        <v>0</v>
      </c>
      <c r="DC57" s="3">
        <f>$E57*Ввод!DB193</f>
        <v>0</v>
      </c>
      <c r="DD57" s="3">
        <f>$E57*Ввод!DC193</f>
        <v>0</v>
      </c>
      <c r="DE57" s="3">
        <f>$E57*Ввод!DD193</f>
        <v>0</v>
      </c>
      <c r="DF57" s="3">
        <f>$E57*Ввод!DE193</f>
        <v>0</v>
      </c>
      <c r="DG57" s="3">
        <f>$E57*Ввод!DF193</f>
        <v>0</v>
      </c>
      <c r="DH57" s="3">
        <f>$E57*Ввод!DG193</f>
        <v>0</v>
      </c>
      <c r="DI57" s="3">
        <f>$E57*Ввод!DH193</f>
        <v>0</v>
      </c>
      <c r="DJ57" s="3">
        <f>$E57*Ввод!DI193</f>
        <v>0</v>
      </c>
    </row>
    <row r="58" spans="1:114">
      <c r="B58" s="214" t="str">
        <f t="shared" si="2"/>
        <v>Прочие переменные расходы №2</v>
      </c>
      <c r="D58" s="7" t="str">
        <f t="shared" si="3"/>
        <v>руб. / м3</v>
      </c>
      <c r="E58" s="7">
        <f>N(Ввод!H194)</f>
        <v>0</v>
      </c>
      <c r="F58" s="3"/>
      <c r="G58" s="4"/>
      <c r="H58" s="4"/>
      <c r="I58" s="124"/>
      <c r="J58" s="3">
        <f>$E58*Ввод!I194</f>
        <v>0</v>
      </c>
      <c r="K58" s="3">
        <f>$E58*Ввод!J194</f>
        <v>0</v>
      </c>
      <c r="L58" s="3">
        <f>$E58*Ввод!K194</f>
        <v>0</v>
      </c>
      <c r="M58" s="3">
        <f>$E58*Ввод!L194</f>
        <v>0</v>
      </c>
      <c r="N58" s="3">
        <f>$E58*Ввод!M194</f>
        <v>0</v>
      </c>
      <c r="O58" s="3">
        <f>$E58*Ввод!N194</f>
        <v>0</v>
      </c>
      <c r="P58" s="3">
        <f>$E58*Ввод!O194</f>
        <v>0</v>
      </c>
      <c r="Q58" s="3">
        <f>$E58*Ввод!P194</f>
        <v>0</v>
      </c>
      <c r="R58" s="3">
        <f>$E58*Ввод!Q194</f>
        <v>0</v>
      </c>
      <c r="S58" s="3">
        <f>$E58*Ввод!R194</f>
        <v>0</v>
      </c>
      <c r="T58" s="3">
        <f>$E58*Ввод!S194</f>
        <v>0</v>
      </c>
      <c r="U58" s="3">
        <f>$E58*Ввод!T194</f>
        <v>0</v>
      </c>
      <c r="V58" s="3">
        <f>$E58*Ввод!U194</f>
        <v>0</v>
      </c>
      <c r="W58" s="3">
        <f>$E58*Ввод!V194</f>
        <v>0</v>
      </c>
      <c r="X58" s="3">
        <f>$E58*Ввод!W194</f>
        <v>0</v>
      </c>
      <c r="Y58" s="3">
        <f>$E58*Ввод!X194</f>
        <v>0</v>
      </c>
      <c r="Z58" s="3">
        <f>$E58*Ввод!Y194</f>
        <v>0</v>
      </c>
      <c r="AA58" s="3">
        <f>$E58*Ввод!Z194</f>
        <v>0</v>
      </c>
      <c r="AB58" s="3">
        <f>$E58*Ввод!AA194</f>
        <v>0</v>
      </c>
      <c r="AC58" s="3">
        <f>$E58*Ввод!AB194</f>
        <v>0</v>
      </c>
      <c r="AD58" s="3">
        <f>$E58*Ввод!AC194</f>
        <v>0</v>
      </c>
      <c r="AE58" s="3">
        <f>$E58*Ввод!AD194</f>
        <v>0</v>
      </c>
      <c r="AF58" s="3">
        <f>$E58*Ввод!AE194</f>
        <v>0</v>
      </c>
      <c r="AG58" s="3">
        <f>$E58*Ввод!AF194</f>
        <v>0</v>
      </c>
      <c r="AH58" s="3">
        <f>$E58*Ввод!AG194</f>
        <v>0</v>
      </c>
      <c r="AI58" s="3">
        <f>$E58*Ввод!AH194</f>
        <v>0</v>
      </c>
      <c r="AJ58" s="3">
        <f>$E58*Ввод!AI194</f>
        <v>0</v>
      </c>
      <c r="AK58" s="3">
        <f>$E58*Ввод!AJ194</f>
        <v>0</v>
      </c>
      <c r="AL58" s="3">
        <f>$E58*Ввод!AK194</f>
        <v>0</v>
      </c>
      <c r="AM58" s="3">
        <f>$E58*Ввод!AL194</f>
        <v>0</v>
      </c>
      <c r="AN58" s="3">
        <f>$E58*Ввод!AM194</f>
        <v>0</v>
      </c>
      <c r="AO58" s="3">
        <f>$E58*Ввод!AN194</f>
        <v>0</v>
      </c>
      <c r="AP58" s="3">
        <f>$E58*Ввод!AO194</f>
        <v>0</v>
      </c>
      <c r="AQ58" s="3">
        <f>$E58*Ввод!AP194</f>
        <v>0</v>
      </c>
      <c r="AR58" s="3">
        <f>$E58*Ввод!AQ194</f>
        <v>0</v>
      </c>
      <c r="AS58" s="3">
        <f>$E58*Ввод!AR194</f>
        <v>0</v>
      </c>
      <c r="AT58" s="3">
        <f>$E58*Ввод!AS194</f>
        <v>0</v>
      </c>
      <c r="AU58" s="3">
        <f>$E58*Ввод!AT194</f>
        <v>0</v>
      </c>
      <c r="AV58" s="3">
        <f>$E58*Ввод!AU194</f>
        <v>0</v>
      </c>
      <c r="AW58" s="3">
        <f>$E58*Ввод!AV194</f>
        <v>0</v>
      </c>
      <c r="AX58" s="3">
        <f>$E58*Ввод!AW194</f>
        <v>0</v>
      </c>
      <c r="AY58" s="3">
        <f>$E58*Ввод!AX194</f>
        <v>0</v>
      </c>
      <c r="AZ58" s="3">
        <f>$E58*Ввод!AY194</f>
        <v>0</v>
      </c>
      <c r="BA58" s="3">
        <f>$E58*Ввод!AZ194</f>
        <v>0</v>
      </c>
      <c r="BB58" s="3">
        <f>$E58*Ввод!BA194</f>
        <v>0</v>
      </c>
      <c r="BC58" s="3">
        <f>$E58*Ввод!BB194</f>
        <v>0</v>
      </c>
      <c r="BD58" s="3">
        <f>$E58*Ввод!BC194</f>
        <v>0</v>
      </c>
      <c r="BE58" s="3">
        <f>$E58*Ввод!BD194</f>
        <v>0</v>
      </c>
      <c r="BF58" s="3">
        <f>$E58*Ввод!BE194</f>
        <v>0</v>
      </c>
      <c r="BG58" s="3">
        <f>$E58*Ввод!BF194</f>
        <v>0</v>
      </c>
      <c r="BH58" s="3">
        <f>$E58*Ввод!BG194</f>
        <v>0</v>
      </c>
      <c r="BI58" s="3">
        <f>$E58*Ввод!BH194</f>
        <v>0</v>
      </c>
      <c r="BJ58" s="3">
        <f>$E58*Ввод!BI194</f>
        <v>0</v>
      </c>
      <c r="BK58" s="3">
        <f>$E58*Ввод!BJ194</f>
        <v>0</v>
      </c>
      <c r="BL58" s="3">
        <f>$E58*Ввод!BK194</f>
        <v>0</v>
      </c>
      <c r="BM58" s="3">
        <f>$E58*Ввод!BL194</f>
        <v>0</v>
      </c>
      <c r="BN58" s="3">
        <f>$E58*Ввод!BM194</f>
        <v>0</v>
      </c>
      <c r="BO58" s="3">
        <f>$E58*Ввод!BN194</f>
        <v>0</v>
      </c>
      <c r="BP58" s="3">
        <f>$E58*Ввод!BO194</f>
        <v>0</v>
      </c>
      <c r="BQ58" s="3">
        <f>$E58*Ввод!BP194</f>
        <v>0</v>
      </c>
      <c r="BR58" s="3">
        <f>$E58*Ввод!BQ194</f>
        <v>0</v>
      </c>
      <c r="BS58" s="3">
        <f>$E58*Ввод!BR194</f>
        <v>0</v>
      </c>
      <c r="BT58" s="3">
        <f>$E58*Ввод!BS194</f>
        <v>0</v>
      </c>
      <c r="BU58" s="3">
        <f>$E58*Ввод!BT194</f>
        <v>0</v>
      </c>
      <c r="BV58" s="3">
        <f>$E58*Ввод!BU194</f>
        <v>0</v>
      </c>
      <c r="BW58" s="3">
        <f>$E58*Ввод!BV194</f>
        <v>0</v>
      </c>
      <c r="BX58" s="3">
        <f>$E58*Ввод!BW194</f>
        <v>0</v>
      </c>
      <c r="BY58" s="3">
        <f>$E58*Ввод!BX194</f>
        <v>0</v>
      </c>
      <c r="BZ58" s="3">
        <f>$E58*Ввод!BY194</f>
        <v>0</v>
      </c>
      <c r="CA58" s="3">
        <f>$E58*Ввод!BZ194</f>
        <v>0</v>
      </c>
      <c r="CB58" s="3">
        <f>$E58*Ввод!CA194</f>
        <v>0</v>
      </c>
      <c r="CC58" s="3">
        <f>$E58*Ввод!CB194</f>
        <v>0</v>
      </c>
      <c r="CD58" s="3">
        <f>$E58*Ввод!CC194</f>
        <v>0</v>
      </c>
      <c r="CE58" s="3">
        <f>$E58*Ввод!CD194</f>
        <v>0</v>
      </c>
      <c r="CF58" s="3">
        <f>$E58*Ввод!CE194</f>
        <v>0</v>
      </c>
      <c r="CG58" s="3">
        <f>$E58*Ввод!CF194</f>
        <v>0</v>
      </c>
      <c r="CH58" s="3">
        <f>$E58*Ввод!CG194</f>
        <v>0</v>
      </c>
      <c r="CI58" s="3">
        <f>$E58*Ввод!CH194</f>
        <v>0</v>
      </c>
      <c r="CJ58" s="3">
        <f>$E58*Ввод!CI194</f>
        <v>0</v>
      </c>
      <c r="CK58" s="3">
        <f>$E58*Ввод!CJ194</f>
        <v>0</v>
      </c>
      <c r="CL58" s="3">
        <f>$E58*Ввод!CK194</f>
        <v>0</v>
      </c>
      <c r="CM58" s="3">
        <f>$E58*Ввод!CL194</f>
        <v>0</v>
      </c>
      <c r="CN58" s="3">
        <f>$E58*Ввод!CM194</f>
        <v>0</v>
      </c>
      <c r="CO58" s="3">
        <f>$E58*Ввод!CN194</f>
        <v>0</v>
      </c>
      <c r="CP58" s="3">
        <f>$E58*Ввод!CO194</f>
        <v>0</v>
      </c>
      <c r="CQ58" s="3">
        <f>$E58*Ввод!CP194</f>
        <v>0</v>
      </c>
      <c r="CR58" s="3">
        <f>$E58*Ввод!CQ194</f>
        <v>0</v>
      </c>
      <c r="CS58" s="3">
        <f>$E58*Ввод!CR194</f>
        <v>0</v>
      </c>
      <c r="CT58" s="3">
        <f>$E58*Ввод!CS194</f>
        <v>0</v>
      </c>
      <c r="CU58" s="3">
        <f>$E58*Ввод!CT194</f>
        <v>0</v>
      </c>
      <c r="CV58" s="3">
        <f>$E58*Ввод!CU194</f>
        <v>0</v>
      </c>
      <c r="CW58" s="3">
        <f>$E58*Ввод!CV194</f>
        <v>0</v>
      </c>
      <c r="CX58" s="3">
        <f>$E58*Ввод!CW194</f>
        <v>0</v>
      </c>
      <c r="CY58" s="3">
        <f>$E58*Ввод!CX194</f>
        <v>0</v>
      </c>
      <c r="CZ58" s="3">
        <f>$E58*Ввод!CY194</f>
        <v>0</v>
      </c>
      <c r="DA58" s="3">
        <f>$E58*Ввод!CZ194</f>
        <v>0</v>
      </c>
      <c r="DB58" s="3">
        <f>$E58*Ввод!DA194</f>
        <v>0</v>
      </c>
      <c r="DC58" s="3">
        <f>$E58*Ввод!DB194</f>
        <v>0</v>
      </c>
      <c r="DD58" s="3">
        <f>$E58*Ввод!DC194</f>
        <v>0</v>
      </c>
      <c r="DE58" s="3">
        <f>$E58*Ввод!DD194</f>
        <v>0</v>
      </c>
      <c r="DF58" s="3">
        <f>$E58*Ввод!DE194</f>
        <v>0</v>
      </c>
      <c r="DG58" s="3">
        <f>$E58*Ввод!DF194</f>
        <v>0</v>
      </c>
      <c r="DH58" s="3">
        <f>$E58*Ввод!DG194</f>
        <v>0</v>
      </c>
      <c r="DI58" s="3">
        <f>$E58*Ввод!DH194</f>
        <v>0</v>
      </c>
      <c r="DJ58" s="3">
        <f>$E58*Ввод!DI194</f>
        <v>0</v>
      </c>
    </row>
    <row r="59" spans="1:114">
      <c r="B59" s="214" t="str">
        <f t="shared" si="2"/>
        <v>Прочие переменные расходы №3</v>
      </c>
      <c r="D59" s="7" t="str">
        <f t="shared" si="3"/>
        <v>руб. / м3</v>
      </c>
      <c r="E59" s="7">
        <f>N(Ввод!H195)</f>
        <v>0</v>
      </c>
      <c r="F59" s="3"/>
      <c r="G59" s="4"/>
      <c r="H59" s="4"/>
      <c r="I59" s="124"/>
      <c r="J59" s="3">
        <f>$E59*Ввод!I195</f>
        <v>0</v>
      </c>
      <c r="K59" s="3">
        <f>$E59*Ввод!J195</f>
        <v>0</v>
      </c>
      <c r="L59" s="3">
        <f>$E59*Ввод!K195</f>
        <v>0</v>
      </c>
      <c r="M59" s="3">
        <f>$E59*Ввод!L195</f>
        <v>0</v>
      </c>
      <c r="N59" s="3">
        <f>$E59*Ввод!M195</f>
        <v>0</v>
      </c>
      <c r="O59" s="3">
        <f>$E59*Ввод!N195</f>
        <v>0</v>
      </c>
      <c r="P59" s="3">
        <f>$E59*Ввод!O195</f>
        <v>0</v>
      </c>
      <c r="Q59" s="3">
        <f>$E59*Ввод!P195</f>
        <v>0</v>
      </c>
      <c r="R59" s="3">
        <f>$E59*Ввод!Q195</f>
        <v>0</v>
      </c>
      <c r="S59" s="3">
        <f>$E59*Ввод!R195</f>
        <v>0</v>
      </c>
      <c r="T59" s="3">
        <f>$E59*Ввод!S195</f>
        <v>0</v>
      </c>
      <c r="U59" s="3">
        <f>$E59*Ввод!T195</f>
        <v>0</v>
      </c>
      <c r="V59" s="3">
        <f>$E59*Ввод!U195</f>
        <v>0</v>
      </c>
      <c r="W59" s="3">
        <f>$E59*Ввод!V195</f>
        <v>0</v>
      </c>
      <c r="X59" s="3">
        <f>$E59*Ввод!W195</f>
        <v>0</v>
      </c>
      <c r="Y59" s="3">
        <f>$E59*Ввод!X195</f>
        <v>0</v>
      </c>
      <c r="Z59" s="3">
        <f>$E59*Ввод!Y195</f>
        <v>0</v>
      </c>
      <c r="AA59" s="3">
        <f>$E59*Ввод!Z195</f>
        <v>0</v>
      </c>
      <c r="AB59" s="3">
        <f>$E59*Ввод!AA195</f>
        <v>0</v>
      </c>
      <c r="AC59" s="3">
        <f>$E59*Ввод!AB195</f>
        <v>0</v>
      </c>
      <c r="AD59" s="3">
        <f>$E59*Ввод!AC195</f>
        <v>0</v>
      </c>
      <c r="AE59" s="3">
        <f>$E59*Ввод!AD195</f>
        <v>0</v>
      </c>
      <c r="AF59" s="3">
        <f>$E59*Ввод!AE195</f>
        <v>0</v>
      </c>
      <c r="AG59" s="3">
        <f>$E59*Ввод!AF195</f>
        <v>0</v>
      </c>
      <c r="AH59" s="3">
        <f>$E59*Ввод!AG195</f>
        <v>0</v>
      </c>
      <c r="AI59" s="3">
        <f>$E59*Ввод!AH195</f>
        <v>0</v>
      </c>
      <c r="AJ59" s="3">
        <f>$E59*Ввод!AI195</f>
        <v>0</v>
      </c>
      <c r="AK59" s="3">
        <f>$E59*Ввод!AJ195</f>
        <v>0</v>
      </c>
      <c r="AL59" s="3">
        <f>$E59*Ввод!AK195</f>
        <v>0</v>
      </c>
      <c r="AM59" s="3">
        <f>$E59*Ввод!AL195</f>
        <v>0</v>
      </c>
      <c r="AN59" s="3">
        <f>$E59*Ввод!AM195</f>
        <v>0</v>
      </c>
      <c r="AO59" s="3">
        <f>$E59*Ввод!AN195</f>
        <v>0</v>
      </c>
      <c r="AP59" s="3">
        <f>$E59*Ввод!AO195</f>
        <v>0</v>
      </c>
      <c r="AQ59" s="3">
        <f>$E59*Ввод!AP195</f>
        <v>0</v>
      </c>
      <c r="AR59" s="3">
        <f>$E59*Ввод!AQ195</f>
        <v>0</v>
      </c>
      <c r="AS59" s="3">
        <f>$E59*Ввод!AR195</f>
        <v>0</v>
      </c>
      <c r="AT59" s="3">
        <f>$E59*Ввод!AS195</f>
        <v>0</v>
      </c>
      <c r="AU59" s="3">
        <f>$E59*Ввод!AT195</f>
        <v>0</v>
      </c>
      <c r="AV59" s="3">
        <f>$E59*Ввод!AU195</f>
        <v>0</v>
      </c>
      <c r="AW59" s="3">
        <f>$E59*Ввод!AV195</f>
        <v>0</v>
      </c>
      <c r="AX59" s="3">
        <f>$E59*Ввод!AW195</f>
        <v>0</v>
      </c>
      <c r="AY59" s="3">
        <f>$E59*Ввод!AX195</f>
        <v>0</v>
      </c>
      <c r="AZ59" s="3">
        <f>$E59*Ввод!AY195</f>
        <v>0</v>
      </c>
      <c r="BA59" s="3">
        <f>$E59*Ввод!AZ195</f>
        <v>0</v>
      </c>
      <c r="BB59" s="3">
        <f>$E59*Ввод!BA195</f>
        <v>0</v>
      </c>
      <c r="BC59" s="3">
        <f>$E59*Ввод!BB195</f>
        <v>0</v>
      </c>
      <c r="BD59" s="3">
        <f>$E59*Ввод!BC195</f>
        <v>0</v>
      </c>
      <c r="BE59" s="3">
        <f>$E59*Ввод!BD195</f>
        <v>0</v>
      </c>
      <c r="BF59" s="3">
        <f>$E59*Ввод!BE195</f>
        <v>0</v>
      </c>
      <c r="BG59" s="3">
        <f>$E59*Ввод!BF195</f>
        <v>0</v>
      </c>
      <c r="BH59" s="3">
        <f>$E59*Ввод!BG195</f>
        <v>0</v>
      </c>
      <c r="BI59" s="3">
        <f>$E59*Ввод!BH195</f>
        <v>0</v>
      </c>
      <c r="BJ59" s="3">
        <f>$E59*Ввод!BI195</f>
        <v>0</v>
      </c>
      <c r="BK59" s="3">
        <f>$E59*Ввод!BJ195</f>
        <v>0</v>
      </c>
      <c r="BL59" s="3">
        <f>$E59*Ввод!BK195</f>
        <v>0</v>
      </c>
      <c r="BM59" s="3">
        <f>$E59*Ввод!BL195</f>
        <v>0</v>
      </c>
      <c r="BN59" s="3">
        <f>$E59*Ввод!BM195</f>
        <v>0</v>
      </c>
      <c r="BO59" s="3">
        <f>$E59*Ввод!BN195</f>
        <v>0</v>
      </c>
      <c r="BP59" s="3">
        <f>$E59*Ввод!BO195</f>
        <v>0</v>
      </c>
      <c r="BQ59" s="3">
        <f>$E59*Ввод!BP195</f>
        <v>0</v>
      </c>
      <c r="BR59" s="3">
        <f>$E59*Ввод!BQ195</f>
        <v>0</v>
      </c>
      <c r="BS59" s="3">
        <f>$E59*Ввод!BR195</f>
        <v>0</v>
      </c>
      <c r="BT59" s="3">
        <f>$E59*Ввод!BS195</f>
        <v>0</v>
      </c>
      <c r="BU59" s="3">
        <f>$E59*Ввод!BT195</f>
        <v>0</v>
      </c>
      <c r="BV59" s="3">
        <f>$E59*Ввод!BU195</f>
        <v>0</v>
      </c>
      <c r="BW59" s="3">
        <f>$E59*Ввод!BV195</f>
        <v>0</v>
      </c>
      <c r="BX59" s="3">
        <f>$E59*Ввод!BW195</f>
        <v>0</v>
      </c>
      <c r="BY59" s="3">
        <f>$E59*Ввод!BX195</f>
        <v>0</v>
      </c>
      <c r="BZ59" s="3">
        <f>$E59*Ввод!BY195</f>
        <v>0</v>
      </c>
      <c r="CA59" s="3">
        <f>$E59*Ввод!BZ195</f>
        <v>0</v>
      </c>
      <c r="CB59" s="3">
        <f>$E59*Ввод!CA195</f>
        <v>0</v>
      </c>
      <c r="CC59" s="3">
        <f>$E59*Ввод!CB195</f>
        <v>0</v>
      </c>
      <c r="CD59" s="3">
        <f>$E59*Ввод!CC195</f>
        <v>0</v>
      </c>
      <c r="CE59" s="3">
        <f>$E59*Ввод!CD195</f>
        <v>0</v>
      </c>
      <c r="CF59" s="3">
        <f>$E59*Ввод!CE195</f>
        <v>0</v>
      </c>
      <c r="CG59" s="3">
        <f>$E59*Ввод!CF195</f>
        <v>0</v>
      </c>
      <c r="CH59" s="3">
        <f>$E59*Ввод!CG195</f>
        <v>0</v>
      </c>
      <c r="CI59" s="3">
        <f>$E59*Ввод!CH195</f>
        <v>0</v>
      </c>
      <c r="CJ59" s="3">
        <f>$E59*Ввод!CI195</f>
        <v>0</v>
      </c>
      <c r="CK59" s="3">
        <f>$E59*Ввод!CJ195</f>
        <v>0</v>
      </c>
      <c r="CL59" s="3">
        <f>$E59*Ввод!CK195</f>
        <v>0</v>
      </c>
      <c r="CM59" s="3">
        <f>$E59*Ввод!CL195</f>
        <v>0</v>
      </c>
      <c r="CN59" s="3">
        <f>$E59*Ввод!CM195</f>
        <v>0</v>
      </c>
      <c r="CO59" s="3">
        <f>$E59*Ввод!CN195</f>
        <v>0</v>
      </c>
      <c r="CP59" s="3">
        <f>$E59*Ввод!CO195</f>
        <v>0</v>
      </c>
      <c r="CQ59" s="3">
        <f>$E59*Ввод!CP195</f>
        <v>0</v>
      </c>
      <c r="CR59" s="3">
        <f>$E59*Ввод!CQ195</f>
        <v>0</v>
      </c>
      <c r="CS59" s="3">
        <f>$E59*Ввод!CR195</f>
        <v>0</v>
      </c>
      <c r="CT59" s="3">
        <f>$E59*Ввод!CS195</f>
        <v>0</v>
      </c>
      <c r="CU59" s="3">
        <f>$E59*Ввод!CT195</f>
        <v>0</v>
      </c>
      <c r="CV59" s="3">
        <f>$E59*Ввод!CU195</f>
        <v>0</v>
      </c>
      <c r="CW59" s="3">
        <f>$E59*Ввод!CV195</f>
        <v>0</v>
      </c>
      <c r="CX59" s="3">
        <f>$E59*Ввод!CW195</f>
        <v>0</v>
      </c>
      <c r="CY59" s="3">
        <f>$E59*Ввод!CX195</f>
        <v>0</v>
      </c>
      <c r="CZ59" s="3">
        <f>$E59*Ввод!CY195</f>
        <v>0</v>
      </c>
      <c r="DA59" s="3">
        <f>$E59*Ввод!CZ195</f>
        <v>0</v>
      </c>
      <c r="DB59" s="3">
        <f>$E59*Ввод!DA195</f>
        <v>0</v>
      </c>
      <c r="DC59" s="3">
        <f>$E59*Ввод!DB195</f>
        <v>0</v>
      </c>
      <c r="DD59" s="3">
        <f>$E59*Ввод!DC195</f>
        <v>0</v>
      </c>
      <c r="DE59" s="3">
        <f>$E59*Ввод!DD195</f>
        <v>0</v>
      </c>
      <c r="DF59" s="3">
        <f>$E59*Ввод!DE195</f>
        <v>0</v>
      </c>
      <c r="DG59" s="3">
        <f>$E59*Ввод!DF195</f>
        <v>0</v>
      </c>
      <c r="DH59" s="3">
        <f>$E59*Ввод!DG195</f>
        <v>0</v>
      </c>
      <c r="DI59" s="3">
        <f>$E59*Ввод!DH195</f>
        <v>0</v>
      </c>
      <c r="DJ59" s="3">
        <f>$E59*Ввод!DI195</f>
        <v>0</v>
      </c>
    </row>
    <row r="60" spans="1:114" s="100" customFormat="1">
      <c r="A60" s="18"/>
      <c r="B60" s="216" t="s">
        <v>407</v>
      </c>
      <c r="D60" s="106"/>
      <c r="E60" s="106"/>
      <c r="I60" s="217"/>
      <c r="J60" s="218"/>
      <c r="K60" s="218"/>
      <c r="L60" s="218"/>
      <c r="M60" s="218"/>
      <c r="N60" s="218"/>
      <c r="O60" s="218"/>
      <c r="P60" s="218"/>
      <c r="Q60" s="218"/>
    </row>
    <row r="61" spans="1:114" s="37" customFormat="1">
      <c r="A61" s="18"/>
      <c r="B61" s="30" t="s">
        <v>405</v>
      </c>
      <c r="C61"/>
      <c r="D61" s="7"/>
      <c r="E61" s="40"/>
      <c r="I61" s="219"/>
      <c r="J61" s="220"/>
      <c r="K61" s="220"/>
      <c r="L61" s="220"/>
      <c r="M61" s="220"/>
      <c r="N61" s="220"/>
      <c r="O61" s="220"/>
      <c r="P61" s="220"/>
      <c r="Q61" s="220"/>
    </row>
    <row r="62" spans="1:114">
      <c r="B62" s="214" t="s">
        <v>14</v>
      </c>
      <c r="D62" s="7" t="s">
        <v>219</v>
      </c>
      <c r="E62" s="7">
        <f>1-E68</f>
        <v>1</v>
      </c>
      <c r="F62" s="229">
        <f>$E62*Ввод!G326</f>
        <v>7090</v>
      </c>
      <c r="G62" s="229"/>
      <c r="H62" s="229"/>
      <c r="I62" s="231"/>
      <c r="J62" s="229">
        <f>$F62*SUMIF(Ввод!$151:$151,J$15,Ввод!$152:$152)</f>
        <v>1772.5</v>
      </c>
      <c r="K62" s="229">
        <f>$F62*SUMIF(Ввод!$151:$151,K$15,Ввод!$152:$152)</f>
        <v>1772.5</v>
      </c>
      <c r="L62" s="229">
        <f>$F62*SUMIF(Ввод!$151:$151,L$15,Ввод!$152:$152)</f>
        <v>1772.5</v>
      </c>
      <c r="M62" s="229">
        <f>$F62*SUMIF(Ввод!$151:$151,M$15,Ввод!$152:$152)</f>
        <v>1772.5</v>
      </c>
      <c r="N62" s="229">
        <f>$F62*SUMIF(Ввод!$151:$151,N$15,Ввод!$152:$152)</f>
        <v>1772.5</v>
      </c>
      <c r="O62" s="229">
        <f>$F62*SUMIF(Ввод!$151:$151,O$15,Ввод!$152:$152)</f>
        <v>1772.5</v>
      </c>
      <c r="P62" s="229">
        <f>$F62*SUMIF(Ввод!$151:$151,P$15,Ввод!$152:$152)</f>
        <v>1772.5</v>
      </c>
      <c r="Q62" s="229">
        <f>$F62*SUMIF(Ввод!$151:$151,Q$15,Ввод!$152:$152)</f>
        <v>1772.5</v>
      </c>
      <c r="R62" s="229">
        <f>$F62*SUMIF(Ввод!$151:$151,R$15,Ввод!$152:$152)</f>
        <v>1772.5</v>
      </c>
      <c r="S62" s="229">
        <f>$F62*SUMIF(Ввод!$151:$151,S$15,Ввод!$152:$152)</f>
        <v>1772.5</v>
      </c>
      <c r="T62" s="229">
        <f>$F62*SUMIF(Ввод!$151:$151,T$15,Ввод!$152:$152)</f>
        <v>1772.5</v>
      </c>
      <c r="U62" s="229">
        <f>$F62*SUMIF(Ввод!$151:$151,U$15,Ввод!$152:$152)</f>
        <v>1772.5</v>
      </c>
      <c r="V62" s="229">
        <f>$F62*SUMIF(Ввод!$151:$151,V$15,Ввод!$152:$152)</f>
        <v>1772.5</v>
      </c>
      <c r="W62" s="229">
        <f>$F62*SUMIF(Ввод!$151:$151,W$15,Ввод!$152:$152)</f>
        <v>1772.5</v>
      </c>
      <c r="X62" s="229">
        <f>$F62*SUMIF(Ввод!$151:$151,X$15,Ввод!$152:$152)</f>
        <v>1772.5</v>
      </c>
      <c r="Y62" s="229">
        <f>$F62*SUMIF(Ввод!$151:$151,Y$15,Ввод!$152:$152)</f>
        <v>1772.5</v>
      </c>
      <c r="Z62" s="229">
        <f>$F62*SUMIF(Ввод!$151:$151,Z$15,Ввод!$152:$152)</f>
        <v>1772.5</v>
      </c>
      <c r="AA62" s="229">
        <f>$F62*SUMIF(Ввод!$151:$151,AA$15,Ввод!$152:$152)</f>
        <v>1772.5</v>
      </c>
      <c r="AB62" s="229">
        <f>$F62*SUMIF(Ввод!$151:$151,AB$15,Ввод!$152:$152)</f>
        <v>1772.5</v>
      </c>
      <c r="AC62" s="229">
        <f>$F62*SUMIF(Ввод!$151:$151,AC$15,Ввод!$152:$152)</f>
        <v>1772.5</v>
      </c>
      <c r="AD62" s="229">
        <f>$F62*SUMIF(Ввод!$151:$151,AD$15,Ввод!$152:$152)</f>
        <v>1772.5</v>
      </c>
      <c r="AE62" s="229">
        <f>$F62*SUMIF(Ввод!$151:$151,AE$15,Ввод!$152:$152)</f>
        <v>1772.5</v>
      </c>
      <c r="AF62" s="229">
        <f>$F62*SUMIF(Ввод!$151:$151,AF$15,Ввод!$152:$152)</f>
        <v>1772.5</v>
      </c>
      <c r="AG62" s="229">
        <f>$F62*SUMIF(Ввод!$151:$151,AG$15,Ввод!$152:$152)</f>
        <v>1772.5</v>
      </c>
      <c r="AH62" s="229">
        <f>$F62*SUMIF(Ввод!$151:$151,AH$15,Ввод!$152:$152)</f>
        <v>1772.5</v>
      </c>
      <c r="AI62" s="229">
        <f>$F62*SUMIF(Ввод!$151:$151,AI$15,Ввод!$152:$152)</f>
        <v>1772.5</v>
      </c>
      <c r="AJ62" s="229">
        <f>$F62*SUMIF(Ввод!$151:$151,AJ$15,Ввод!$152:$152)</f>
        <v>1772.5</v>
      </c>
      <c r="AK62" s="229">
        <f>$F62*SUMIF(Ввод!$151:$151,AK$15,Ввод!$152:$152)</f>
        <v>1772.5</v>
      </c>
      <c r="AL62" s="229">
        <f>$F62*SUMIF(Ввод!$151:$151,AL$15,Ввод!$152:$152)</f>
        <v>1772.5</v>
      </c>
      <c r="AM62" s="229">
        <f>$F62*SUMIF(Ввод!$151:$151,AM$15,Ввод!$152:$152)</f>
        <v>1772.5</v>
      </c>
      <c r="AN62" s="229">
        <f>$F62*SUMIF(Ввод!$151:$151,AN$15,Ввод!$152:$152)</f>
        <v>1772.5</v>
      </c>
      <c r="AO62" s="229">
        <f>$F62*SUMIF(Ввод!$151:$151,AO$15,Ввод!$152:$152)</f>
        <v>1772.5</v>
      </c>
      <c r="AP62" s="229">
        <f>$F62*SUMIF(Ввод!$151:$151,AP$15,Ввод!$152:$152)</f>
        <v>1772.5</v>
      </c>
      <c r="AQ62" s="229">
        <f>$F62*SUMIF(Ввод!$151:$151,AQ$15,Ввод!$152:$152)</f>
        <v>1772.5</v>
      </c>
      <c r="AR62" s="229">
        <f>$F62*SUMIF(Ввод!$151:$151,AR$15,Ввод!$152:$152)</f>
        <v>1772.5</v>
      </c>
      <c r="AS62" s="229">
        <f>$F62*SUMIF(Ввод!$151:$151,AS$15,Ввод!$152:$152)</f>
        <v>1772.5</v>
      </c>
      <c r="AT62" s="229">
        <f>$F62*SUMIF(Ввод!$151:$151,AT$15,Ввод!$152:$152)</f>
        <v>1772.5</v>
      </c>
      <c r="AU62" s="229">
        <f>$F62*SUMIF(Ввод!$151:$151,AU$15,Ввод!$152:$152)</f>
        <v>1772.5</v>
      </c>
      <c r="AV62" s="229">
        <f>$F62*SUMIF(Ввод!$151:$151,AV$15,Ввод!$152:$152)</f>
        <v>1772.5</v>
      </c>
      <c r="AW62" s="229">
        <f>$F62*SUMIF(Ввод!$151:$151,AW$15,Ввод!$152:$152)</f>
        <v>1772.5</v>
      </c>
      <c r="AX62" s="229">
        <f>$F62*SUMIF(Ввод!$151:$151,AX$15,Ввод!$152:$152)</f>
        <v>1772.5</v>
      </c>
      <c r="AY62" s="229">
        <f>$F62*SUMIF(Ввод!$151:$151,AY$15,Ввод!$152:$152)</f>
        <v>1772.5</v>
      </c>
      <c r="AZ62" s="229">
        <f>$F62*SUMIF(Ввод!$151:$151,AZ$15,Ввод!$152:$152)</f>
        <v>1772.5</v>
      </c>
      <c r="BA62" s="229">
        <f>$F62*SUMIF(Ввод!$151:$151,BA$15,Ввод!$152:$152)</f>
        <v>1772.5</v>
      </c>
      <c r="BB62" s="229">
        <f>$F62*SUMIF(Ввод!$151:$151,BB$15,Ввод!$152:$152)</f>
        <v>1772.5</v>
      </c>
      <c r="BC62" s="229">
        <f>$F62*SUMIF(Ввод!$151:$151,BC$15,Ввод!$152:$152)</f>
        <v>1772.5</v>
      </c>
      <c r="BD62" s="229">
        <f>$F62*SUMIF(Ввод!$151:$151,BD$15,Ввод!$152:$152)</f>
        <v>1772.5</v>
      </c>
      <c r="BE62" s="229">
        <f>$F62*SUMIF(Ввод!$151:$151,BE$15,Ввод!$152:$152)</f>
        <v>1772.5</v>
      </c>
      <c r="BF62" s="229">
        <f>$F62*SUMIF(Ввод!$151:$151,BF$15,Ввод!$152:$152)</f>
        <v>1772.5</v>
      </c>
      <c r="BG62" s="229">
        <f>$F62*SUMIF(Ввод!$151:$151,BG$15,Ввод!$152:$152)</f>
        <v>1772.5</v>
      </c>
      <c r="BH62" s="229">
        <f>$F62*SUMIF(Ввод!$151:$151,BH$15,Ввод!$152:$152)</f>
        <v>1772.5</v>
      </c>
      <c r="BI62" s="229">
        <f>$F62*SUMIF(Ввод!$151:$151,BI$15,Ввод!$152:$152)</f>
        <v>1772.5</v>
      </c>
      <c r="BJ62" s="229">
        <f>$F62*SUMIF(Ввод!$151:$151,BJ$15,Ввод!$152:$152)</f>
        <v>1772.5</v>
      </c>
      <c r="BK62" s="229">
        <f>$F62*SUMIF(Ввод!$151:$151,BK$15,Ввод!$152:$152)</f>
        <v>1772.5</v>
      </c>
      <c r="BL62" s="229">
        <f>$F62*SUMIF(Ввод!$151:$151,BL$15,Ввод!$152:$152)</f>
        <v>1772.5</v>
      </c>
      <c r="BM62" s="229">
        <f>$F62*SUMIF(Ввод!$151:$151,BM$15,Ввод!$152:$152)</f>
        <v>1772.5</v>
      </c>
      <c r="BN62" s="229">
        <f>$F62*SUMIF(Ввод!$151:$151,BN$15,Ввод!$152:$152)</f>
        <v>1772.5</v>
      </c>
      <c r="BO62" s="229">
        <f>$F62*SUMIF(Ввод!$151:$151,BO$15,Ввод!$152:$152)</f>
        <v>1772.5</v>
      </c>
      <c r="BP62" s="229">
        <f>$F62*SUMIF(Ввод!$151:$151,BP$15,Ввод!$152:$152)</f>
        <v>1772.5</v>
      </c>
      <c r="BQ62" s="229">
        <f>$F62*SUMIF(Ввод!$151:$151,BQ$15,Ввод!$152:$152)</f>
        <v>1772.5</v>
      </c>
      <c r="BR62" s="229">
        <f>$F62*SUMIF(Ввод!$151:$151,BR$15,Ввод!$152:$152)</f>
        <v>1772.5</v>
      </c>
      <c r="BS62" s="229">
        <f>$F62*SUMIF(Ввод!$151:$151,BS$15,Ввод!$152:$152)</f>
        <v>1772.5</v>
      </c>
      <c r="BT62" s="229">
        <f>$F62*SUMIF(Ввод!$151:$151,BT$15,Ввод!$152:$152)</f>
        <v>1772.5</v>
      </c>
      <c r="BU62" s="229">
        <f>$F62*SUMIF(Ввод!$151:$151,BU$15,Ввод!$152:$152)</f>
        <v>1772.5</v>
      </c>
      <c r="BV62" s="229">
        <f>$F62*SUMIF(Ввод!$151:$151,BV$15,Ввод!$152:$152)</f>
        <v>1772.5</v>
      </c>
      <c r="BW62" s="229">
        <f>$F62*SUMIF(Ввод!$151:$151,BW$15,Ввод!$152:$152)</f>
        <v>1772.5</v>
      </c>
      <c r="BX62" s="229">
        <f>$F62*SUMIF(Ввод!$151:$151,BX$15,Ввод!$152:$152)</f>
        <v>1772.5</v>
      </c>
      <c r="BY62" s="229">
        <f>$F62*SUMIF(Ввод!$151:$151,BY$15,Ввод!$152:$152)</f>
        <v>1772.5</v>
      </c>
      <c r="BZ62" s="229">
        <f>$F62*SUMIF(Ввод!$151:$151,BZ$15,Ввод!$152:$152)</f>
        <v>1772.5</v>
      </c>
      <c r="CA62" s="229">
        <f>$F62*SUMIF(Ввод!$151:$151,CA$15,Ввод!$152:$152)</f>
        <v>1772.5</v>
      </c>
      <c r="CB62" s="229">
        <f>$F62*SUMIF(Ввод!$151:$151,CB$15,Ввод!$152:$152)</f>
        <v>1772.5</v>
      </c>
      <c r="CC62" s="229">
        <f>$F62*SUMIF(Ввод!$151:$151,CC$15,Ввод!$152:$152)</f>
        <v>1772.5</v>
      </c>
      <c r="CD62" s="229">
        <f>$F62*SUMIF(Ввод!$151:$151,CD$15,Ввод!$152:$152)</f>
        <v>1772.5</v>
      </c>
      <c r="CE62" s="229">
        <f>$F62*SUMIF(Ввод!$151:$151,CE$15,Ввод!$152:$152)</f>
        <v>1772.5</v>
      </c>
      <c r="CF62" s="229">
        <f>$F62*SUMIF(Ввод!$151:$151,CF$15,Ввод!$152:$152)</f>
        <v>1772.5</v>
      </c>
      <c r="CG62" s="229">
        <f>$F62*SUMIF(Ввод!$151:$151,CG$15,Ввод!$152:$152)</f>
        <v>1772.5</v>
      </c>
      <c r="CH62" s="229">
        <f>$F62*SUMIF(Ввод!$151:$151,CH$15,Ввод!$152:$152)</f>
        <v>1772.5</v>
      </c>
      <c r="CI62" s="229">
        <f>$F62*SUMIF(Ввод!$151:$151,CI$15,Ввод!$152:$152)</f>
        <v>1772.5</v>
      </c>
      <c r="CJ62" s="229">
        <f>$F62*SUMIF(Ввод!$151:$151,CJ$15,Ввод!$152:$152)</f>
        <v>1772.5</v>
      </c>
      <c r="CK62" s="229">
        <f>$F62*SUMIF(Ввод!$151:$151,CK$15,Ввод!$152:$152)</f>
        <v>1772.5</v>
      </c>
      <c r="CL62" s="229">
        <f>$F62*SUMIF(Ввод!$151:$151,CL$15,Ввод!$152:$152)</f>
        <v>1772.5</v>
      </c>
      <c r="CM62" s="229">
        <f>$F62*SUMIF(Ввод!$151:$151,CM$15,Ввод!$152:$152)</f>
        <v>1772.5</v>
      </c>
      <c r="CN62" s="229">
        <f>$F62*SUMIF(Ввод!$151:$151,CN$15,Ввод!$152:$152)</f>
        <v>1772.5</v>
      </c>
      <c r="CO62" s="229">
        <f>$F62*SUMIF(Ввод!$151:$151,CO$15,Ввод!$152:$152)</f>
        <v>1772.5</v>
      </c>
      <c r="CP62" s="229">
        <f>$F62*SUMIF(Ввод!$151:$151,CP$15,Ввод!$152:$152)</f>
        <v>1772.5</v>
      </c>
      <c r="CQ62" s="229">
        <f>$F62*SUMIF(Ввод!$151:$151,CQ$15,Ввод!$152:$152)</f>
        <v>1772.5</v>
      </c>
      <c r="CR62" s="229">
        <f>$F62*SUMIF(Ввод!$151:$151,CR$15,Ввод!$152:$152)</f>
        <v>1772.5</v>
      </c>
      <c r="CS62" s="229">
        <f>$F62*SUMIF(Ввод!$151:$151,CS$15,Ввод!$152:$152)</f>
        <v>1772.5</v>
      </c>
      <c r="CT62" s="229">
        <f>$F62*SUMIF(Ввод!$151:$151,CT$15,Ввод!$152:$152)</f>
        <v>1772.5</v>
      </c>
      <c r="CU62" s="229">
        <f>$F62*SUMIF(Ввод!$151:$151,CU$15,Ввод!$152:$152)</f>
        <v>1772.5</v>
      </c>
      <c r="CV62" s="229">
        <f>$F62*SUMIF(Ввод!$151:$151,CV$15,Ввод!$152:$152)</f>
        <v>1772.5</v>
      </c>
      <c r="CW62" s="229">
        <f>$F62*SUMIF(Ввод!$151:$151,CW$15,Ввод!$152:$152)</f>
        <v>1772.5</v>
      </c>
      <c r="CX62" s="229">
        <f>$F62*SUMIF(Ввод!$151:$151,CX$15,Ввод!$152:$152)</f>
        <v>1772.5</v>
      </c>
      <c r="CY62" s="229">
        <f>$F62*SUMIF(Ввод!$151:$151,CY$15,Ввод!$152:$152)</f>
        <v>1772.5</v>
      </c>
      <c r="CZ62" s="229">
        <f>$F62*SUMIF(Ввод!$151:$151,CZ$15,Ввод!$152:$152)</f>
        <v>1772.5</v>
      </c>
      <c r="DA62" s="229">
        <f>$F62*SUMIF(Ввод!$151:$151,DA$15,Ввод!$152:$152)</f>
        <v>1772.5</v>
      </c>
      <c r="DB62" s="229">
        <f>$F62*SUMIF(Ввод!$151:$151,DB$15,Ввод!$152:$152)</f>
        <v>1772.5</v>
      </c>
      <c r="DC62" s="229">
        <f>$F62*SUMIF(Ввод!$151:$151,DC$15,Ввод!$152:$152)</f>
        <v>1772.5</v>
      </c>
      <c r="DD62" s="229">
        <f>$F62*SUMIF(Ввод!$151:$151,DD$15,Ввод!$152:$152)</f>
        <v>1772.5</v>
      </c>
      <c r="DE62" s="229">
        <f>$F62*SUMIF(Ввод!$151:$151,DE$15,Ввод!$152:$152)</f>
        <v>1772.5</v>
      </c>
      <c r="DF62" s="229">
        <f>$F62*SUMIF(Ввод!$151:$151,DF$15,Ввод!$152:$152)</f>
        <v>1772.5</v>
      </c>
      <c r="DG62" s="229">
        <f>$F62*SUMIF(Ввод!$151:$151,DG$15,Ввод!$152:$152)</f>
        <v>1772.5</v>
      </c>
      <c r="DH62" s="229">
        <f>$F62*SUMIF(Ввод!$151:$151,DH$15,Ввод!$152:$152)</f>
        <v>1772.5</v>
      </c>
      <c r="DI62" s="229">
        <f>$F62*SUMIF(Ввод!$151:$151,DI$15,Ввод!$152:$152)</f>
        <v>1772.5</v>
      </c>
      <c r="DJ62" s="229">
        <f>$F62*SUMIF(Ввод!$151:$151,DJ$15,Ввод!$152:$152)</f>
        <v>1772.5</v>
      </c>
    </row>
    <row r="63" spans="1:114">
      <c r="B63" s="233" t="s">
        <v>428</v>
      </c>
      <c r="D63" s="7" t="s">
        <v>219</v>
      </c>
      <c r="E63" s="7">
        <f>1-E69</f>
        <v>1</v>
      </c>
      <c r="F63" s="229">
        <f>$E63*Ввод!G325</f>
        <v>0</v>
      </c>
      <c r="G63" s="229"/>
      <c r="H63" s="229"/>
      <c r="I63" s="231"/>
      <c r="J63" s="229">
        <f>$F63*SUMIF(Ввод!$151:$151,J$15,Ввод!$152:$152)</f>
        <v>0</v>
      </c>
      <c r="K63" s="229">
        <f>$F63*SUMIF(Ввод!$151:$151,K$15,Ввод!$152:$152)</f>
        <v>0</v>
      </c>
      <c r="L63" s="229">
        <f>$F63*SUMIF(Ввод!$151:$151,L$15,Ввод!$152:$152)</f>
        <v>0</v>
      </c>
      <c r="M63" s="229">
        <f>$F63*SUMIF(Ввод!$151:$151,M$15,Ввод!$152:$152)</f>
        <v>0</v>
      </c>
      <c r="N63" s="229">
        <f>$F63*SUMIF(Ввод!$151:$151,N$15,Ввод!$152:$152)</f>
        <v>0</v>
      </c>
      <c r="O63" s="229">
        <f>$F63*SUMIF(Ввод!$151:$151,O$15,Ввод!$152:$152)</f>
        <v>0</v>
      </c>
      <c r="P63" s="229">
        <f>$F63*SUMIF(Ввод!$151:$151,P$15,Ввод!$152:$152)</f>
        <v>0</v>
      </c>
      <c r="Q63" s="229">
        <f>$F63*SUMIF(Ввод!$151:$151,Q$15,Ввод!$152:$152)</f>
        <v>0</v>
      </c>
      <c r="R63" s="229">
        <f>$F63*SUMIF(Ввод!$151:$151,R$15,Ввод!$152:$152)</f>
        <v>0</v>
      </c>
      <c r="S63" s="229">
        <f>$F63*SUMIF(Ввод!$151:$151,S$15,Ввод!$152:$152)</f>
        <v>0</v>
      </c>
      <c r="T63" s="229">
        <f>$F63*SUMIF(Ввод!$151:$151,T$15,Ввод!$152:$152)</f>
        <v>0</v>
      </c>
      <c r="U63" s="229">
        <f>$F63*SUMIF(Ввод!$151:$151,U$15,Ввод!$152:$152)</f>
        <v>0</v>
      </c>
      <c r="V63" s="229">
        <f>$F63*SUMIF(Ввод!$151:$151,V$15,Ввод!$152:$152)</f>
        <v>0</v>
      </c>
      <c r="W63" s="229">
        <f>$F63*SUMIF(Ввод!$151:$151,W$15,Ввод!$152:$152)</f>
        <v>0</v>
      </c>
      <c r="X63" s="229">
        <f>$F63*SUMIF(Ввод!$151:$151,X$15,Ввод!$152:$152)</f>
        <v>0</v>
      </c>
      <c r="Y63" s="229">
        <f>$F63*SUMIF(Ввод!$151:$151,Y$15,Ввод!$152:$152)</f>
        <v>0</v>
      </c>
      <c r="Z63" s="229">
        <f>$F63*SUMIF(Ввод!$151:$151,Z$15,Ввод!$152:$152)</f>
        <v>0</v>
      </c>
      <c r="AA63" s="229">
        <f>$F63*SUMIF(Ввод!$151:$151,AA$15,Ввод!$152:$152)</f>
        <v>0</v>
      </c>
      <c r="AB63" s="229">
        <f>$F63*SUMIF(Ввод!$151:$151,AB$15,Ввод!$152:$152)</f>
        <v>0</v>
      </c>
      <c r="AC63" s="229">
        <f>$F63*SUMIF(Ввод!$151:$151,AC$15,Ввод!$152:$152)</f>
        <v>0</v>
      </c>
      <c r="AD63" s="229">
        <f>$F63*SUMIF(Ввод!$151:$151,AD$15,Ввод!$152:$152)</f>
        <v>0</v>
      </c>
      <c r="AE63" s="229">
        <f>$F63*SUMIF(Ввод!$151:$151,AE$15,Ввод!$152:$152)</f>
        <v>0</v>
      </c>
      <c r="AF63" s="229">
        <f>$F63*SUMIF(Ввод!$151:$151,AF$15,Ввод!$152:$152)</f>
        <v>0</v>
      </c>
      <c r="AG63" s="229">
        <f>$F63*SUMIF(Ввод!$151:$151,AG$15,Ввод!$152:$152)</f>
        <v>0</v>
      </c>
      <c r="AH63" s="229">
        <f>$F63*SUMIF(Ввод!$151:$151,AH$15,Ввод!$152:$152)</f>
        <v>0</v>
      </c>
      <c r="AI63" s="229">
        <f>$F63*SUMIF(Ввод!$151:$151,AI$15,Ввод!$152:$152)</f>
        <v>0</v>
      </c>
      <c r="AJ63" s="229">
        <f>$F63*SUMIF(Ввод!$151:$151,AJ$15,Ввод!$152:$152)</f>
        <v>0</v>
      </c>
      <c r="AK63" s="229">
        <f>$F63*SUMIF(Ввод!$151:$151,AK$15,Ввод!$152:$152)</f>
        <v>0</v>
      </c>
      <c r="AL63" s="229">
        <f>$F63*SUMIF(Ввод!$151:$151,AL$15,Ввод!$152:$152)</f>
        <v>0</v>
      </c>
      <c r="AM63" s="229">
        <f>$F63*SUMIF(Ввод!$151:$151,AM$15,Ввод!$152:$152)</f>
        <v>0</v>
      </c>
      <c r="AN63" s="229">
        <f>$F63*SUMIF(Ввод!$151:$151,AN$15,Ввод!$152:$152)</f>
        <v>0</v>
      </c>
      <c r="AO63" s="229">
        <f>$F63*SUMIF(Ввод!$151:$151,AO$15,Ввод!$152:$152)</f>
        <v>0</v>
      </c>
      <c r="AP63" s="229">
        <f>$F63*SUMIF(Ввод!$151:$151,AP$15,Ввод!$152:$152)</f>
        <v>0</v>
      </c>
      <c r="AQ63" s="229">
        <f>$F63*SUMIF(Ввод!$151:$151,AQ$15,Ввод!$152:$152)</f>
        <v>0</v>
      </c>
      <c r="AR63" s="229">
        <f>$F63*SUMIF(Ввод!$151:$151,AR$15,Ввод!$152:$152)</f>
        <v>0</v>
      </c>
      <c r="AS63" s="229">
        <f>$F63*SUMIF(Ввод!$151:$151,AS$15,Ввод!$152:$152)</f>
        <v>0</v>
      </c>
      <c r="AT63" s="229">
        <f>$F63*SUMIF(Ввод!$151:$151,AT$15,Ввод!$152:$152)</f>
        <v>0</v>
      </c>
      <c r="AU63" s="229">
        <f>$F63*SUMIF(Ввод!$151:$151,AU$15,Ввод!$152:$152)</f>
        <v>0</v>
      </c>
      <c r="AV63" s="229">
        <f>$F63*SUMIF(Ввод!$151:$151,AV$15,Ввод!$152:$152)</f>
        <v>0</v>
      </c>
      <c r="AW63" s="229">
        <f>$F63*SUMIF(Ввод!$151:$151,AW$15,Ввод!$152:$152)</f>
        <v>0</v>
      </c>
      <c r="AX63" s="229">
        <f>$F63*SUMIF(Ввод!$151:$151,AX$15,Ввод!$152:$152)</f>
        <v>0</v>
      </c>
      <c r="AY63" s="229">
        <f>$F63*SUMIF(Ввод!$151:$151,AY$15,Ввод!$152:$152)</f>
        <v>0</v>
      </c>
      <c r="AZ63" s="229">
        <f>$F63*SUMIF(Ввод!$151:$151,AZ$15,Ввод!$152:$152)</f>
        <v>0</v>
      </c>
      <c r="BA63" s="229">
        <f>$F63*SUMIF(Ввод!$151:$151,BA$15,Ввод!$152:$152)</f>
        <v>0</v>
      </c>
      <c r="BB63" s="229">
        <f>$F63*SUMIF(Ввод!$151:$151,BB$15,Ввод!$152:$152)</f>
        <v>0</v>
      </c>
      <c r="BC63" s="229">
        <f>$F63*SUMIF(Ввод!$151:$151,BC$15,Ввод!$152:$152)</f>
        <v>0</v>
      </c>
      <c r="BD63" s="229">
        <f>$F63*SUMIF(Ввод!$151:$151,BD$15,Ввод!$152:$152)</f>
        <v>0</v>
      </c>
      <c r="BE63" s="229">
        <f>$F63*SUMIF(Ввод!$151:$151,BE$15,Ввод!$152:$152)</f>
        <v>0</v>
      </c>
      <c r="BF63" s="229">
        <f>$F63*SUMIF(Ввод!$151:$151,BF$15,Ввод!$152:$152)</f>
        <v>0</v>
      </c>
      <c r="BG63" s="229">
        <f>$F63*SUMIF(Ввод!$151:$151,BG$15,Ввод!$152:$152)</f>
        <v>0</v>
      </c>
      <c r="BH63" s="229">
        <f>$F63*SUMIF(Ввод!$151:$151,BH$15,Ввод!$152:$152)</f>
        <v>0</v>
      </c>
      <c r="BI63" s="229">
        <f>$F63*SUMIF(Ввод!$151:$151,BI$15,Ввод!$152:$152)</f>
        <v>0</v>
      </c>
      <c r="BJ63" s="229">
        <f>$F63*SUMIF(Ввод!$151:$151,BJ$15,Ввод!$152:$152)</f>
        <v>0</v>
      </c>
      <c r="BK63" s="229">
        <f>$F63*SUMIF(Ввод!$151:$151,BK$15,Ввод!$152:$152)</f>
        <v>0</v>
      </c>
      <c r="BL63" s="229">
        <f>$F63*SUMIF(Ввод!$151:$151,BL$15,Ввод!$152:$152)</f>
        <v>0</v>
      </c>
      <c r="BM63" s="229">
        <f>$F63*SUMIF(Ввод!$151:$151,BM$15,Ввод!$152:$152)</f>
        <v>0</v>
      </c>
      <c r="BN63" s="229">
        <f>$F63*SUMIF(Ввод!$151:$151,BN$15,Ввод!$152:$152)</f>
        <v>0</v>
      </c>
      <c r="BO63" s="229">
        <f>$F63*SUMIF(Ввод!$151:$151,BO$15,Ввод!$152:$152)</f>
        <v>0</v>
      </c>
      <c r="BP63" s="229">
        <f>$F63*SUMIF(Ввод!$151:$151,BP$15,Ввод!$152:$152)</f>
        <v>0</v>
      </c>
      <c r="BQ63" s="229">
        <f>$F63*SUMIF(Ввод!$151:$151,BQ$15,Ввод!$152:$152)</f>
        <v>0</v>
      </c>
      <c r="BR63" s="229">
        <f>$F63*SUMIF(Ввод!$151:$151,BR$15,Ввод!$152:$152)</f>
        <v>0</v>
      </c>
      <c r="BS63" s="229">
        <f>$F63*SUMIF(Ввод!$151:$151,BS$15,Ввод!$152:$152)</f>
        <v>0</v>
      </c>
      <c r="BT63" s="229">
        <f>$F63*SUMIF(Ввод!$151:$151,BT$15,Ввод!$152:$152)</f>
        <v>0</v>
      </c>
      <c r="BU63" s="229">
        <f>$F63*SUMIF(Ввод!$151:$151,BU$15,Ввод!$152:$152)</f>
        <v>0</v>
      </c>
      <c r="BV63" s="229">
        <f>$F63*SUMIF(Ввод!$151:$151,BV$15,Ввод!$152:$152)</f>
        <v>0</v>
      </c>
      <c r="BW63" s="229">
        <f>$F63*SUMIF(Ввод!$151:$151,BW$15,Ввод!$152:$152)</f>
        <v>0</v>
      </c>
      <c r="BX63" s="229">
        <f>$F63*SUMIF(Ввод!$151:$151,BX$15,Ввод!$152:$152)</f>
        <v>0</v>
      </c>
      <c r="BY63" s="229">
        <f>$F63*SUMIF(Ввод!$151:$151,BY$15,Ввод!$152:$152)</f>
        <v>0</v>
      </c>
      <c r="BZ63" s="229">
        <f>$F63*SUMIF(Ввод!$151:$151,BZ$15,Ввод!$152:$152)</f>
        <v>0</v>
      </c>
      <c r="CA63" s="229">
        <f>$F63*SUMIF(Ввод!$151:$151,CA$15,Ввод!$152:$152)</f>
        <v>0</v>
      </c>
      <c r="CB63" s="229">
        <f>$F63*SUMIF(Ввод!$151:$151,CB$15,Ввод!$152:$152)</f>
        <v>0</v>
      </c>
      <c r="CC63" s="229">
        <f>$F63*SUMIF(Ввод!$151:$151,CC$15,Ввод!$152:$152)</f>
        <v>0</v>
      </c>
      <c r="CD63" s="229">
        <f>$F63*SUMIF(Ввод!$151:$151,CD$15,Ввод!$152:$152)</f>
        <v>0</v>
      </c>
      <c r="CE63" s="229">
        <f>$F63*SUMIF(Ввод!$151:$151,CE$15,Ввод!$152:$152)</f>
        <v>0</v>
      </c>
      <c r="CF63" s="229">
        <f>$F63*SUMIF(Ввод!$151:$151,CF$15,Ввод!$152:$152)</f>
        <v>0</v>
      </c>
      <c r="CG63" s="229">
        <f>$F63*SUMIF(Ввод!$151:$151,CG$15,Ввод!$152:$152)</f>
        <v>0</v>
      </c>
      <c r="CH63" s="229">
        <f>$F63*SUMIF(Ввод!$151:$151,CH$15,Ввод!$152:$152)</f>
        <v>0</v>
      </c>
      <c r="CI63" s="229">
        <f>$F63*SUMIF(Ввод!$151:$151,CI$15,Ввод!$152:$152)</f>
        <v>0</v>
      </c>
      <c r="CJ63" s="229">
        <f>$F63*SUMIF(Ввод!$151:$151,CJ$15,Ввод!$152:$152)</f>
        <v>0</v>
      </c>
      <c r="CK63" s="229">
        <f>$F63*SUMIF(Ввод!$151:$151,CK$15,Ввод!$152:$152)</f>
        <v>0</v>
      </c>
      <c r="CL63" s="229">
        <f>$F63*SUMIF(Ввод!$151:$151,CL$15,Ввод!$152:$152)</f>
        <v>0</v>
      </c>
      <c r="CM63" s="229">
        <f>$F63*SUMIF(Ввод!$151:$151,CM$15,Ввод!$152:$152)</f>
        <v>0</v>
      </c>
      <c r="CN63" s="229">
        <f>$F63*SUMIF(Ввод!$151:$151,CN$15,Ввод!$152:$152)</f>
        <v>0</v>
      </c>
      <c r="CO63" s="229">
        <f>$F63*SUMIF(Ввод!$151:$151,CO$15,Ввод!$152:$152)</f>
        <v>0</v>
      </c>
      <c r="CP63" s="229">
        <f>$F63*SUMIF(Ввод!$151:$151,CP$15,Ввод!$152:$152)</f>
        <v>0</v>
      </c>
      <c r="CQ63" s="229">
        <f>$F63*SUMIF(Ввод!$151:$151,CQ$15,Ввод!$152:$152)</f>
        <v>0</v>
      </c>
      <c r="CR63" s="229">
        <f>$F63*SUMIF(Ввод!$151:$151,CR$15,Ввод!$152:$152)</f>
        <v>0</v>
      </c>
      <c r="CS63" s="229">
        <f>$F63*SUMIF(Ввод!$151:$151,CS$15,Ввод!$152:$152)</f>
        <v>0</v>
      </c>
      <c r="CT63" s="229">
        <f>$F63*SUMIF(Ввод!$151:$151,CT$15,Ввод!$152:$152)</f>
        <v>0</v>
      </c>
      <c r="CU63" s="229">
        <f>$F63*SUMIF(Ввод!$151:$151,CU$15,Ввод!$152:$152)</f>
        <v>0</v>
      </c>
      <c r="CV63" s="229">
        <f>$F63*SUMIF(Ввод!$151:$151,CV$15,Ввод!$152:$152)</f>
        <v>0</v>
      </c>
      <c r="CW63" s="229">
        <f>$F63*SUMIF(Ввод!$151:$151,CW$15,Ввод!$152:$152)</f>
        <v>0</v>
      </c>
      <c r="CX63" s="229">
        <f>$F63*SUMIF(Ввод!$151:$151,CX$15,Ввод!$152:$152)</f>
        <v>0</v>
      </c>
      <c r="CY63" s="229">
        <f>$F63*SUMIF(Ввод!$151:$151,CY$15,Ввод!$152:$152)</f>
        <v>0</v>
      </c>
      <c r="CZ63" s="229">
        <f>$F63*SUMIF(Ввод!$151:$151,CZ$15,Ввод!$152:$152)</f>
        <v>0</v>
      </c>
      <c r="DA63" s="229">
        <f>$F63*SUMIF(Ввод!$151:$151,DA$15,Ввод!$152:$152)</f>
        <v>0</v>
      </c>
      <c r="DB63" s="229">
        <f>$F63*SUMIF(Ввод!$151:$151,DB$15,Ввод!$152:$152)</f>
        <v>0</v>
      </c>
      <c r="DC63" s="229">
        <f>$F63*SUMIF(Ввод!$151:$151,DC$15,Ввод!$152:$152)</f>
        <v>0</v>
      </c>
      <c r="DD63" s="229">
        <f>$F63*SUMIF(Ввод!$151:$151,DD$15,Ввод!$152:$152)</f>
        <v>0</v>
      </c>
      <c r="DE63" s="229">
        <f>$F63*SUMIF(Ввод!$151:$151,DE$15,Ввод!$152:$152)</f>
        <v>0</v>
      </c>
      <c r="DF63" s="229">
        <f>$F63*SUMIF(Ввод!$151:$151,DF$15,Ввод!$152:$152)</f>
        <v>0</v>
      </c>
      <c r="DG63" s="229">
        <f>$F63*SUMIF(Ввод!$151:$151,DG$15,Ввод!$152:$152)</f>
        <v>0</v>
      </c>
      <c r="DH63" s="229">
        <f>$F63*SUMIF(Ввод!$151:$151,DH$15,Ввод!$152:$152)</f>
        <v>0</v>
      </c>
      <c r="DI63" s="229">
        <f>$F63*SUMIF(Ввод!$151:$151,DI$15,Ввод!$152:$152)</f>
        <v>0</v>
      </c>
      <c r="DJ63" s="229">
        <f>$F63*SUMIF(Ввод!$151:$151,DJ$15,Ввод!$152:$152)</f>
        <v>0</v>
      </c>
    </row>
    <row r="64" spans="1:114">
      <c r="B64" s="214" t="s">
        <v>34</v>
      </c>
      <c r="D64" s="7" t="s">
        <v>219</v>
      </c>
      <c r="E64" s="7">
        <f>1-E70</f>
        <v>1</v>
      </c>
      <c r="F64" s="229">
        <f>$E64*Ввод!G339</f>
        <v>4000</v>
      </c>
      <c r="G64" s="229"/>
      <c r="H64" s="229"/>
      <c r="I64" s="231"/>
      <c r="J64" s="229">
        <f>$F64*SUMIF(Ввод!$151:$151,J$15,Ввод!$152:$152)</f>
        <v>1000</v>
      </c>
      <c r="K64" s="229">
        <f>$F64*SUMIF(Ввод!$151:$151,K$15,Ввод!$152:$152)</f>
        <v>1000</v>
      </c>
      <c r="L64" s="229">
        <f>$F64*SUMIF(Ввод!$151:$151,L$15,Ввод!$152:$152)</f>
        <v>1000</v>
      </c>
      <c r="M64" s="229">
        <f>$F64*SUMIF(Ввод!$151:$151,M$15,Ввод!$152:$152)</f>
        <v>1000</v>
      </c>
      <c r="N64" s="229">
        <f>$F64*SUMIF(Ввод!$151:$151,N$15,Ввод!$152:$152)</f>
        <v>1000</v>
      </c>
      <c r="O64" s="229">
        <f>$F64*SUMIF(Ввод!$151:$151,O$15,Ввод!$152:$152)</f>
        <v>1000</v>
      </c>
      <c r="P64" s="229">
        <f>$F64*SUMIF(Ввод!$151:$151,P$15,Ввод!$152:$152)</f>
        <v>1000</v>
      </c>
      <c r="Q64" s="229">
        <f>$F64*SUMIF(Ввод!$151:$151,Q$15,Ввод!$152:$152)</f>
        <v>1000</v>
      </c>
      <c r="R64" s="229">
        <f>$F64*SUMIF(Ввод!$151:$151,R$15,Ввод!$152:$152)</f>
        <v>1000</v>
      </c>
      <c r="S64" s="229">
        <f>$F64*SUMIF(Ввод!$151:$151,S$15,Ввод!$152:$152)</f>
        <v>1000</v>
      </c>
      <c r="T64" s="229">
        <f>$F64*SUMIF(Ввод!$151:$151,T$15,Ввод!$152:$152)</f>
        <v>1000</v>
      </c>
      <c r="U64" s="229">
        <f>$F64*SUMIF(Ввод!$151:$151,U$15,Ввод!$152:$152)</f>
        <v>1000</v>
      </c>
      <c r="V64" s="229">
        <f>$F64*SUMIF(Ввод!$151:$151,V$15,Ввод!$152:$152)</f>
        <v>1000</v>
      </c>
      <c r="W64" s="229">
        <f>$F64*SUMIF(Ввод!$151:$151,W$15,Ввод!$152:$152)</f>
        <v>1000</v>
      </c>
      <c r="X64" s="229">
        <f>$F64*SUMIF(Ввод!$151:$151,X$15,Ввод!$152:$152)</f>
        <v>1000</v>
      </c>
      <c r="Y64" s="229">
        <f>$F64*SUMIF(Ввод!$151:$151,Y$15,Ввод!$152:$152)</f>
        <v>1000</v>
      </c>
      <c r="Z64" s="229">
        <f>$F64*SUMIF(Ввод!$151:$151,Z$15,Ввод!$152:$152)</f>
        <v>1000</v>
      </c>
      <c r="AA64" s="229">
        <f>$F64*SUMIF(Ввод!$151:$151,AA$15,Ввод!$152:$152)</f>
        <v>1000</v>
      </c>
      <c r="AB64" s="229">
        <f>$F64*SUMIF(Ввод!$151:$151,AB$15,Ввод!$152:$152)</f>
        <v>1000</v>
      </c>
      <c r="AC64" s="229">
        <f>$F64*SUMIF(Ввод!$151:$151,AC$15,Ввод!$152:$152)</f>
        <v>1000</v>
      </c>
      <c r="AD64" s="229">
        <f>$F64*SUMIF(Ввод!$151:$151,AD$15,Ввод!$152:$152)</f>
        <v>1000</v>
      </c>
      <c r="AE64" s="229">
        <f>$F64*SUMIF(Ввод!$151:$151,AE$15,Ввод!$152:$152)</f>
        <v>1000</v>
      </c>
      <c r="AF64" s="229">
        <f>$F64*SUMIF(Ввод!$151:$151,AF$15,Ввод!$152:$152)</f>
        <v>1000</v>
      </c>
      <c r="AG64" s="229">
        <f>$F64*SUMIF(Ввод!$151:$151,AG$15,Ввод!$152:$152)</f>
        <v>1000</v>
      </c>
      <c r="AH64" s="229">
        <f>$F64*SUMIF(Ввод!$151:$151,AH$15,Ввод!$152:$152)</f>
        <v>1000</v>
      </c>
      <c r="AI64" s="229">
        <f>$F64*SUMIF(Ввод!$151:$151,AI$15,Ввод!$152:$152)</f>
        <v>1000</v>
      </c>
      <c r="AJ64" s="229">
        <f>$F64*SUMIF(Ввод!$151:$151,AJ$15,Ввод!$152:$152)</f>
        <v>1000</v>
      </c>
      <c r="AK64" s="229">
        <f>$F64*SUMIF(Ввод!$151:$151,AK$15,Ввод!$152:$152)</f>
        <v>1000</v>
      </c>
      <c r="AL64" s="229">
        <f>$F64*SUMIF(Ввод!$151:$151,AL$15,Ввод!$152:$152)</f>
        <v>1000</v>
      </c>
      <c r="AM64" s="229">
        <f>$F64*SUMIF(Ввод!$151:$151,AM$15,Ввод!$152:$152)</f>
        <v>1000</v>
      </c>
      <c r="AN64" s="229">
        <f>$F64*SUMIF(Ввод!$151:$151,AN$15,Ввод!$152:$152)</f>
        <v>1000</v>
      </c>
      <c r="AO64" s="229">
        <f>$F64*SUMIF(Ввод!$151:$151,AO$15,Ввод!$152:$152)</f>
        <v>1000</v>
      </c>
      <c r="AP64" s="229">
        <f>$F64*SUMIF(Ввод!$151:$151,AP$15,Ввод!$152:$152)</f>
        <v>1000</v>
      </c>
      <c r="AQ64" s="229">
        <f>$F64*SUMIF(Ввод!$151:$151,AQ$15,Ввод!$152:$152)</f>
        <v>1000</v>
      </c>
      <c r="AR64" s="229">
        <f>$F64*SUMIF(Ввод!$151:$151,AR$15,Ввод!$152:$152)</f>
        <v>1000</v>
      </c>
      <c r="AS64" s="229">
        <f>$F64*SUMIF(Ввод!$151:$151,AS$15,Ввод!$152:$152)</f>
        <v>1000</v>
      </c>
      <c r="AT64" s="229">
        <f>$F64*SUMIF(Ввод!$151:$151,AT$15,Ввод!$152:$152)</f>
        <v>1000</v>
      </c>
      <c r="AU64" s="229">
        <f>$F64*SUMIF(Ввод!$151:$151,AU$15,Ввод!$152:$152)</f>
        <v>1000</v>
      </c>
      <c r="AV64" s="229">
        <f>$F64*SUMIF(Ввод!$151:$151,AV$15,Ввод!$152:$152)</f>
        <v>1000</v>
      </c>
      <c r="AW64" s="229">
        <f>$F64*SUMIF(Ввод!$151:$151,AW$15,Ввод!$152:$152)</f>
        <v>1000</v>
      </c>
      <c r="AX64" s="229">
        <f>$F64*SUMIF(Ввод!$151:$151,AX$15,Ввод!$152:$152)</f>
        <v>1000</v>
      </c>
      <c r="AY64" s="229">
        <f>$F64*SUMIF(Ввод!$151:$151,AY$15,Ввод!$152:$152)</f>
        <v>1000</v>
      </c>
      <c r="AZ64" s="229">
        <f>$F64*SUMIF(Ввод!$151:$151,AZ$15,Ввод!$152:$152)</f>
        <v>1000</v>
      </c>
      <c r="BA64" s="229">
        <f>$F64*SUMIF(Ввод!$151:$151,BA$15,Ввод!$152:$152)</f>
        <v>1000</v>
      </c>
      <c r="BB64" s="229">
        <f>$F64*SUMIF(Ввод!$151:$151,BB$15,Ввод!$152:$152)</f>
        <v>1000</v>
      </c>
      <c r="BC64" s="229">
        <f>$F64*SUMIF(Ввод!$151:$151,BC$15,Ввод!$152:$152)</f>
        <v>1000</v>
      </c>
      <c r="BD64" s="229">
        <f>$F64*SUMIF(Ввод!$151:$151,BD$15,Ввод!$152:$152)</f>
        <v>1000</v>
      </c>
      <c r="BE64" s="229">
        <f>$F64*SUMIF(Ввод!$151:$151,BE$15,Ввод!$152:$152)</f>
        <v>1000</v>
      </c>
      <c r="BF64" s="229">
        <f>$F64*SUMIF(Ввод!$151:$151,BF$15,Ввод!$152:$152)</f>
        <v>1000</v>
      </c>
      <c r="BG64" s="229">
        <f>$F64*SUMIF(Ввод!$151:$151,BG$15,Ввод!$152:$152)</f>
        <v>1000</v>
      </c>
      <c r="BH64" s="229">
        <f>$F64*SUMIF(Ввод!$151:$151,BH$15,Ввод!$152:$152)</f>
        <v>1000</v>
      </c>
      <c r="BI64" s="229">
        <f>$F64*SUMIF(Ввод!$151:$151,BI$15,Ввод!$152:$152)</f>
        <v>1000</v>
      </c>
      <c r="BJ64" s="229">
        <f>$F64*SUMIF(Ввод!$151:$151,BJ$15,Ввод!$152:$152)</f>
        <v>1000</v>
      </c>
      <c r="BK64" s="229">
        <f>$F64*SUMIF(Ввод!$151:$151,BK$15,Ввод!$152:$152)</f>
        <v>1000</v>
      </c>
      <c r="BL64" s="229">
        <f>$F64*SUMIF(Ввод!$151:$151,BL$15,Ввод!$152:$152)</f>
        <v>1000</v>
      </c>
      <c r="BM64" s="229">
        <f>$F64*SUMIF(Ввод!$151:$151,BM$15,Ввод!$152:$152)</f>
        <v>1000</v>
      </c>
      <c r="BN64" s="229">
        <f>$F64*SUMIF(Ввод!$151:$151,BN$15,Ввод!$152:$152)</f>
        <v>1000</v>
      </c>
      <c r="BO64" s="229">
        <f>$F64*SUMIF(Ввод!$151:$151,BO$15,Ввод!$152:$152)</f>
        <v>1000</v>
      </c>
      <c r="BP64" s="229">
        <f>$F64*SUMIF(Ввод!$151:$151,BP$15,Ввод!$152:$152)</f>
        <v>1000</v>
      </c>
      <c r="BQ64" s="229">
        <f>$F64*SUMIF(Ввод!$151:$151,BQ$15,Ввод!$152:$152)</f>
        <v>1000</v>
      </c>
      <c r="BR64" s="229">
        <f>$F64*SUMIF(Ввод!$151:$151,BR$15,Ввод!$152:$152)</f>
        <v>1000</v>
      </c>
      <c r="BS64" s="229">
        <f>$F64*SUMIF(Ввод!$151:$151,BS$15,Ввод!$152:$152)</f>
        <v>1000</v>
      </c>
      <c r="BT64" s="229">
        <f>$F64*SUMIF(Ввод!$151:$151,BT$15,Ввод!$152:$152)</f>
        <v>1000</v>
      </c>
      <c r="BU64" s="229">
        <f>$F64*SUMIF(Ввод!$151:$151,BU$15,Ввод!$152:$152)</f>
        <v>1000</v>
      </c>
      <c r="BV64" s="229">
        <f>$F64*SUMIF(Ввод!$151:$151,BV$15,Ввод!$152:$152)</f>
        <v>1000</v>
      </c>
      <c r="BW64" s="229">
        <f>$F64*SUMIF(Ввод!$151:$151,BW$15,Ввод!$152:$152)</f>
        <v>1000</v>
      </c>
      <c r="BX64" s="229">
        <f>$F64*SUMIF(Ввод!$151:$151,BX$15,Ввод!$152:$152)</f>
        <v>1000</v>
      </c>
      <c r="BY64" s="229">
        <f>$F64*SUMIF(Ввод!$151:$151,BY$15,Ввод!$152:$152)</f>
        <v>1000</v>
      </c>
      <c r="BZ64" s="229">
        <f>$F64*SUMIF(Ввод!$151:$151,BZ$15,Ввод!$152:$152)</f>
        <v>1000</v>
      </c>
      <c r="CA64" s="229">
        <f>$F64*SUMIF(Ввод!$151:$151,CA$15,Ввод!$152:$152)</f>
        <v>1000</v>
      </c>
      <c r="CB64" s="229">
        <f>$F64*SUMIF(Ввод!$151:$151,CB$15,Ввод!$152:$152)</f>
        <v>1000</v>
      </c>
      <c r="CC64" s="229">
        <f>$F64*SUMIF(Ввод!$151:$151,CC$15,Ввод!$152:$152)</f>
        <v>1000</v>
      </c>
      <c r="CD64" s="229">
        <f>$F64*SUMIF(Ввод!$151:$151,CD$15,Ввод!$152:$152)</f>
        <v>1000</v>
      </c>
      <c r="CE64" s="229">
        <f>$F64*SUMIF(Ввод!$151:$151,CE$15,Ввод!$152:$152)</f>
        <v>1000</v>
      </c>
      <c r="CF64" s="229">
        <f>$F64*SUMIF(Ввод!$151:$151,CF$15,Ввод!$152:$152)</f>
        <v>1000</v>
      </c>
      <c r="CG64" s="229">
        <f>$F64*SUMIF(Ввод!$151:$151,CG$15,Ввод!$152:$152)</f>
        <v>1000</v>
      </c>
      <c r="CH64" s="229">
        <f>$F64*SUMIF(Ввод!$151:$151,CH$15,Ввод!$152:$152)</f>
        <v>1000</v>
      </c>
      <c r="CI64" s="229">
        <f>$F64*SUMIF(Ввод!$151:$151,CI$15,Ввод!$152:$152)</f>
        <v>1000</v>
      </c>
      <c r="CJ64" s="229">
        <f>$F64*SUMIF(Ввод!$151:$151,CJ$15,Ввод!$152:$152)</f>
        <v>1000</v>
      </c>
      <c r="CK64" s="229">
        <f>$F64*SUMIF(Ввод!$151:$151,CK$15,Ввод!$152:$152)</f>
        <v>1000</v>
      </c>
      <c r="CL64" s="229">
        <f>$F64*SUMIF(Ввод!$151:$151,CL$15,Ввод!$152:$152)</f>
        <v>1000</v>
      </c>
      <c r="CM64" s="229">
        <f>$F64*SUMIF(Ввод!$151:$151,CM$15,Ввод!$152:$152)</f>
        <v>1000</v>
      </c>
      <c r="CN64" s="229">
        <f>$F64*SUMIF(Ввод!$151:$151,CN$15,Ввод!$152:$152)</f>
        <v>1000</v>
      </c>
      <c r="CO64" s="229">
        <f>$F64*SUMIF(Ввод!$151:$151,CO$15,Ввод!$152:$152)</f>
        <v>1000</v>
      </c>
      <c r="CP64" s="229">
        <f>$F64*SUMIF(Ввод!$151:$151,CP$15,Ввод!$152:$152)</f>
        <v>1000</v>
      </c>
      <c r="CQ64" s="229">
        <f>$F64*SUMIF(Ввод!$151:$151,CQ$15,Ввод!$152:$152)</f>
        <v>1000</v>
      </c>
      <c r="CR64" s="229">
        <f>$F64*SUMIF(Ввод!$151:$151,CR$15,Ввод!$152:$152)</f>
        <v>1000</v>
      </c>
      <c r="CS64" s="229">
        <f>$F64*SUMIF(Ввод!$151:$151,CS$15,Ввод!$152:$152)</f>
        <v>1000</v>
      </c>
      <c r="CT64" s="229">
        <f>$F64*SUMIF(Ввод!$151:$151,CT$15,Ввод!$152:$152)</f>
        <v>1000</v>
      </c>
      <c r="CU64" s="229">
        <f>$F64*SUMIF(Ввод!$151:$151,CU$15,Ввод!$152:$152)</f>
        <v>1000</v>
      </c>
      <c r="CV64" s="229">
        <f>$F64*SUMIF(Ввод!$151:$151,CV$15,Ввод!$152:$152)</f>
        <v>1000</v>
      </c>
      <c r="CW64" s="229">
        <f>$F64*SUMIF(Ввод!$151:$151,CW$15,Ввод!$152:$152)</f>
        <v>1000</v>
      </c>
      <c r="CX64" s="229">
        <f>$F64*SUMIF(Ввод!$151:$151,CX$15,Ввод!$152:$152)</f>
        <v>1000</v>
      </c>
      <c r="CY64" s="229">
        <f>$F64*SUMIF(Ввод!$151:$151,CY$15,Ввод!$152:$152)</f>
        <v>1000</v>
      </c>
      <c r="CZ64" s="229">
        <f>$F64*SUMIF(Ввод!$151:$151,CZ$15,Ввод!$152:$152)</f>
        <v>1000</v>
      </c>
      <c r="DA64" s="229">
        <f>$F64*SUMIF(Ввод!$151:$151,DA$15,Ввод!$152:$152)</f>
        <v>1000</v>
      </c>
      <c r="DB64" s="229">
        <f>$F64*SUMIF(Ввод!$151:$151,DB$15,Ввод!$152:$152)</f>
        <v>1000</v>
      </c>
      <c r="DC64" s="229">
        <f>$F64*SUMIF(Ввод!$151:$151,DC$15,Ввод!$152:$152)</f>
        <v>1000</v>
      </c>
      <c r="DD64" s="229">
        <f>$F64*SUMIF(Ввод!$151:$151,DD$15,Ввод!$152:$152)</f>
        <v>1000</v>
      </c>
      <c r="DE64" s="229">
        <f>$F64*SUMIF(Ввод!$151:$151,DE$15,Ввод!$152:$152)</f>
        <v>1000</v>
      </c>
      <c r="DF64" s="229">
        <f>$F64*SUMIF(Ввод!$151:$151,DF$15,Ввод!$152:$152)</f>
        <v>1000</v>
      </c>
      <c r="DG64" s="229">
        <f>$F64*SUMIF(Ввод!$151:$151,DG$15,Ввод!$152:$152)</f>
        <v>1000</v>
      </c>
      <c r="DH64" s="229">
        <f>$F64*SUMIF(Ввод!$151:$151,DH$15,Ввод!$152:$152)</f>
        <v>1000</v>
      </c>
      <c r="DI64" s="229">
        <f>$F64*SUMIF(Ввод!$151:$151,DI$15,Ввод!$152:$152)</f>
        <v>1000</v>
      </c>
      <c r="DJ64" s="229">
        <f>$F64*SUMIF(Ввод!$151:$151,DJ$15,Ввод!$152:$152)</f>
        <v>1000</v>
      </c>
    </row>
    <row r="65" spans="1:114">
      <c r="B65" s="214" t="s">
        <v>35</v>
      </c>
      <c r="D65" s="7" t="s">
        <v>219</v>
      </c>
      <c r="E65" s="7">
        <f>1-E71</f>
        <v>1</v>
      </c>
      <c r="F65" s="229">
        <f>$E65*Ввод!G340</f>
        <v>3000</v>
      </c>
      <c r="G65" s="229"/>
      <c r="H65" s="229"/>
      <c r="I65" s="231"/>
      <c r="J65" s="229">
        <f>$F65*SUMIF(Ввод!$151:$151,J$15,Ввод!$152:$152)</f>
        <v>750</v>
      </c>
      <c r="K65" s="229">
        <f>$F65*SUMIF(Ввод!$151:$151,K$15,Ввод!$152:$152)</f>
        <v>750</v>
      </c>
      <c r="L65" s="229">
        <f>$F65*SUMIF(Ввод!$151:$151,L$15,Ввод!$152:$152)</f>
        <v>750</v>
      </c>
      <c r="M65" s="229">
        <f>$F65*SUMIF(Ввод!$151:$151,M$15,Ввод!$152:$152)</f>
        <v>750</v>
      </c>
      <c r="N65" s="229">
        <f>$F65*SUMIF(Ввод!$151:$151,N$15,Ввод!$152:$152)</f>
        <v>750</v>
      </c>
      <c r="O65" s="229">
        <f>$F65*SUMIF(Ввод!$151:$151,O$15,Ввод!$152:$152)</f>
        <v>750</v>
      </c>
      <c r="P65" s="229">
        <f>$F65*SUMIF(Ввод!$151:$151,P$15,Ввод!$152:$152)</f>
        <v>750</v>
      </c>
      <c r="Q65" s="229">
        <f>$F65*SUMIF(Ввод!$151:$151,Q$15,Ввод!$152:$152)</f>
        <v>750</v>
      </c>
      <c r="R65" s="229">
        <f>$F65*SUMIF(Ввод!$151:$151,R$15,Ввод!$152:$152)</f>
        <v>750</v>
      </c>
      <c r="S65" s="229">
        <f>$F65*SUMIF(Ввод!$151:$151,S$15,Ввод!$152:$152)</f>
        <v>750</v>
      </c>
      <c r="T65" s="229">
        <f>$F65*SUMIF(Ввод!$151:$151,T$15,Ввод!$152:$152)</f>
        <v>750</v>
      </c>
      <c r="U65" s="229">
        <f>$F65*SUMIF(Ввод!$151:$151,U$15,Ввод!$152:$152)</f>
        <v>750</v>
      </c>
      <c r="V65" s="229">
        <f>$F65*SUMIF(Ввод!$151:$151,V$15,Ввод!$152:$152)</f>
        <v>750</v>
      </c>
      <c r="W65" s="229">
        <f>$F65*SUMIF(Ввод!$151:$151,W$15,Ввод!$152:$152)</f>
        <v>750</v>
      </c>
      <c r="X65" s="229">
        <f>$F65*SUMIF(Ввод!$151:$151,X$15,Ввод!$152:$152)</f>
        <v>750</v>
      </c>
      <c r="Y65" s="229">
        <f>$F65*SUMIF(Ввод!$151:$151,Y$15,Ввод!$152:$152)</f>
        <v>750</v>
      </c>
      <c r="Z65" s="229">
        <f>$F65*SUMIF(Ввод!$151:$151,Z$15,Ввод!$152:$152)</f>
        <v>750</v>
      </c>
      <c r="AA65" s="229">
        <f>$F65*SUMIF(Ввод!$151:$151,AA$15,Ввод!$152:$152)</f>
        <v>750</v>
      </c>
      <c r="AB65" s="229">
        <f>$F65*SUMIF(Ввод!$151:$151,AB$15,Ввод!$152:$152)</f>
        <v>750</v>
      </c>
      <c r="AC65" s="229">
        <f>$F65*SUMIF(Ввод!$151:$151,AC$15,Ввод!$152:$152)</f>
        <v>750</v>
      </c>
      <c r="AD65" s="229">
        <f>$F65*SUMIF(Ввод!$151:$151,AD$15,Ввод!$152:$152)</f>
        <v>750</v>
      </c>
      <c r="AE65" s="229">
        <f>$F65*SUMIF(Ввод!$151:$151,AE$15,Ввод!$152:$152)</f>
        <v>750</v>
      </c>
      <c r="AF65" s="229">
        <f>$F65*SUMIF(Ввод!$151:$151,AF$15,Ввод!$152:$152)</f>
        <v>750</v>
      </c>
      <c r="AG65" s="229">
        <f>$F65*SUMIF(Ввод!$151:$151,AG$15,Ввод!$152:$152)</f>
        <v>750</v>
      </c>
      <c r="AH65" s="229">
        <f>$F65*SUMIF(Ввод!$151:$151,AH$15,Ввод!$152:$152)</f>
        <v>750</v>
      </c>
      <c r="AI65" s="229">
        <f>$F65*SUMIF(Ввод!$151:$151,AI$15,Ввод!$152:$152)</f>
        <v>750</v>
      </c>
      <c r="AJ65" s="229">
        <f>$F65*SUMIF(Ввод!$151:$151,AJ$15,Ввод!$152:$152)</f>
        <v>750</v>
      </c>
      <c r="AK65" s="229">
        <f>$F65*SUMIF(Ввод!$151:$151,AK$15,Ввод!$152:$152)</f>
        <v>750</v>
      </c>
      <c r="AL65" s="229">
        <f>$F65*SUMIF(Ввод!$151:$151,AL$15,Ввод!$152:$152)</f>
        <v>750</v>
      </c>
      <c r="AM65" s="229">
        <f>$F65*SUMIF(Ввод!$151:$151,AM$15,Ввод!$152:$152)</f>
        <v>750</v>
      </c>
      <c r="AN65" s="229">
        <f>$F65*SUMIF(Ввод!$151:$151,AN$15,Ввод!$152:$152)</f>
        <v>750</v>
      </c>
      <c r="AO65" s="229">
        <f>$F65*SUMIF(Ввод!$151:$151,AO$15,Ввод!$152:$152)</f>
        <v>750</v>
      </c>
      <c r="AP65" s="229">
        <f>$F65*SUMIF(Ввод!$151:$151,AP$15,Ввод!$152:$152)</f>
        <v>750</v>
      </c>
      <c r="AQ65" s="229">
        <f>$F65*SUMIF(Ввод!$151:$151,AQ$15,Ввод!$152:$152)</f>
        <v>750</v>
      </c>
      <c r="AR65" s="229">
        <f>$F65*SUMIF(Ввод!$151:$151,AR$15,Ввод!$152:$152)</f>
        <v>750</v>
      </c>
      <c r="AS65" s="229">
        <f>$F65*SUMIF(Ввод!$151:$151,AS$15,Ввод!$152:$152)</f>
        <v>750</v>
      </c>
      <c r="AT65" s="229">
        <f>$F65*SUMIF(Ввод!$151:$151,AT$15,Ввод!$152:$152)</f>
        <v>750</v>
      </c>
      <c r="AU65" s="229">
        <f>$F65*SUMIF(Ввод!$151:$151,AU$15,Ввод!$152:$152)</f>
        <v>750</v>
      </c>
      <c r="AV65" s="229">
        <f>$F65*SUMIF(Ввод!$151:$151,AV$15,Ввод!$152:$152)</f>
        <v>750</v>
      </c>
      <c r="AW65" s="229">
        <f>$F65*SUMIF(Ввод!$151:$151,AW$15,Ввод!$152:$152)</f>
        <v>750</v>
      </c>
      <c r="AX65" s="229">
        <f>$F65*SUMIF(Ввод!$151:$151,AX$15,Ввод!$152:$152)</f>
        <v>750</v>
      </c>
      <c r="AY65" s="229">
        <f>$F65*SUMIF(Ввод!$151:$151,AY$15,Ввод!$152:$152)</f>
        <v>750</v>
      </c>
      <c r="AZ65" s="229">
        <f>$F65*SUMIF(Ввод!$151:$151,AZ$15,Ввод!$152:$152)</f>
        <v>750</v>
      </c>
      <c r="BA65" s="229">
        <f>$F65*SUMIF(Ввод!$151:$151,BA$15,Ввод!$152:$152)</f>
        <v>750</v>
      </c>
      <c r="BB65" s="229">
        <f>$F65*SUMIF(Ввод!$151:$151,BB$15,Ввод!$152:$152)</f>
        <v>750</v>
      </c>
      <c r="BC65" s="229">
        <f>$F65*SUMIF(Ввод!$151:$151,BC$15,Ввод!$152:$152)</f>
        <v>750</v>
      </c>
      <c r="BD65" s="229">
        <f>$F65*SUMIF(Ввод!$151:$151,BD$15,Ввод!$152:$152)</f>
        <v>750</v>
      </c>
      <c r="BE65" s="229">
        <f>$F65*SUMIF(Ввод!$151:$151,BE$15,Ввод!$152:$152)</f>
        <v>750</v>
      </c>
      <c r="BF65" s="229">
        <f>$F65*SUMIF(Ввод!$151:$151,BF$15,Ввод!$152:$152)</f>
        <v>750</v>
      </c>
      <c r="BG65" s="229">
        <f>$F65*SUMIF(Ввод!$151:$151,BG$15,Ввод!$152:$152)</f>
        <v>750</v>
      </c>
      <c r="BH65" s="229">
        <f>$F65*SUMIF(Ввод!$151:$151,BH$15,Ввод!$152:$152)</f>
        <v>750</v>
      </c>
      <c r="BI65" s="229">
        <f>$F65*SUMIF(Ввод!$151:$151,BI$15,Ввод!$152:$152)</f>
        <v>750</v>
      </c>
      <c r="BJ65" s="229">
        <f>$F65*SUMIF(Ввод!$151:$151,BJ$15,Ввод!$152:$152)</f>
        <v>750</v>
      </c>
      <c r="BK65" s="229">
        <f>$F65*SUMIF(Ввод!$151:$151,BK$15,Ввод!$152:$152)</f>
        <v>750</v>
      </c>
      <c r="BL65" s="229">
        <f>$F65*SUMIF(Ввод!$151:$151,BL$15,Ввод!$152:$152)</f>
        <v>750</v>
      </c>
      <c r="BM65" s="229">
        <f>$F65*SUMIF(Ввод!$151:$151,BM$15,Ввод!$152:$152)</f>
        <v>750</v>
      </c>
      <c r="BN65" s="229">
        <f>$F65*SUMIF(Ввод!$151:$151,BN$15,Ввод!$152:$152)</f>
        <v>750</v>
      </c>
      <c r="BO65" s="229">
        <f>$F65*SUMIF(Ввод!$151:$151,BO$15,Ввод!$152:$152)</f>
        <v>750</v>
      </c>
      <c r="BP65" s="229">
        <f>$F65*SUMIF(Ввод!$151:$151,BP$15,Ввод!$152:$152)</f>
        <v>750</v>
      </c>
      <c r="BQ65" s="229">
        <f>$F65*SUMIF(Ввод!$151:$151,BQ$15,Ввод!$152:$152)</f>
        <v>750</v>
      </c>
      <c r="BR65" s="229">
        <f>$F65*SUMIF(Ввод!$151:$151,BR$15,Ввод!$152:$152)</f>
        <v>750</v>
      </c>
      <c r="BS65" s="229">
        <f>$F65*SUMIF(Ввод!$151:$151,BS$15,Ввод!$152:$152)</f>
        <v>750</v>
      </c>
      <c r="BT65" s="229">
        <f>$F65*SUMIF(Ввод!$151:$151,BT$15,Ввод!$152:$152)</f>
        <v>750</v>
      </c>
      <c r="BU65" s="229">
        <f>$F65*SUMIF(Ввод!$151:$151,BU$15,Ввод!$152:$152)</f>
        <v>750</v>
      </c>
      <c r="BV65" s="229">
        <f>$F65*SUMIF(Ввод!$151:$151,BV$15,Ввод!$152:$152)</f>
        <v>750</v>
      </c>
      <c r="BW65" s="229">
        <f>$F65*SUMIF(Ввод!$151:$151,BW$15,Ввод!$152:$152)</f>
        <v>750</v>
      </c>
      <c r="BX65" s="229">
        <f>$F65*SUMIF(Ввод!$151:$151,BX$15,Ввод!$152:$152)</f>
        <v>750</v>
      </c>
      <c r="BY65" s="229">
        <f>$F65*SUMIF(Ввод!$151:$151,BY$15,Ввод!$152:$152)</f>
        <v>750</v>
      </c>
      <c r="BZ65" s="229">
        <f>$F65*SUMIF(Ввод!$151:$151,BZ$15,Ввод!$152:$152)</f>
        <v>750</v>
      </c>
      <c r="CA65" s="229">
        <f>$F65*SUMIF(Ввод!$151:$151,CA$15,Ввод!$152:$152)</f>
        <v>750</v>
      </c>
      <c r="CB65" s="229">
        <f>$F65*SUMIF(Ввод!$151:$151,CB$15,Ввод!$152:$152)</f>
        <v>750</v>
      </c>
      <c r="CC65" s="229">
        <f>$F65*SUMIF(Ввод!$151:$151,CC$15,Ввод!$152:$152)</f>
        <v>750</v>
      </c>
      <c r="CD65" s="229">
        <f>$F65*SUMIF(Ввод!$151:$151,CD$15,Ввод!$152:$152)</f>
        <v>750</v>
      </c>
      <c r="CE65" s="229">
        <f>$F65*SUMIF(Ввод!$151:$151,CE$15,Ввод!$152:$152)</f>
        <v>750</v>
      </c>
      <c r="CF65" s="229">
        <f>$F65*SUMIF(Ввод!$151:$151,CF$15,Ввод!$152:$152)</f>
        <v>750</v>
      </c>
      <c r="CG65" s="229">
        <f>$F65*SUMIF(Ввод!$151:$151,CG$15,Ввод!$152:$152)</f>
        <v>750</v>
      </c>
      <c r="CH65" s="229">
        <f>$F65*SUMIF(Ввод!$151:$151,CH$15,Ввод!$152:$152)</f>
        <v>750</v>
      </c>
      <c r="CI65" s="229">
        <f>$F65*SUMIF(Ввод!$151:$151,CI$15,Ввод!$152:$152)</f>
        <v>750</v>
      </c>
      <c r="CJ65" s="229">
        <f>$F65*SUMIF(Ввод!$151:$151,CJ$15,Ввод!$152:$152)</f>
        <v>750</v>
      </c>
      <c r="CK65" s="229">
        <f>$F65*SUMIF(Ввод!$151:$151,CK$15,Ввод!$152:$152)</f>
        <v>750</v>
      </c>
      <c r="CL65" s="229">
        <f>$F65*SUMIF(Ввод!$151:$151,CL$15,Ввод!$152:$152)</f>
        <v>750</v>
      </c>
      <c r="CM65" s="229">
        <f>$F65*SUMIF(Ввод!$151:$151,CM$15,Ввод!$152:$152)</f>
        <v>750</v>
      </c>
      <c r="CN65" s="229">
        <f>$F65*SUMIF(Ввод!$151:$151,CN$15,Ввод!$152:$152)</f>
        <v>750</v>
      </c>
      <c r="CO65" s="229">
        <f>$F65*SUMIF(Ввод!$151:$151,CO$15,Ввод!$152:$152)</f>
        <v>750</v>
      </c>
      <c r="CP65" s="229">
        <f>$F65*SUMIF(Ввод!$151:$151,CP$15,Ввод!$152:$152)</f>
        <v>750</v>
      </c>
      <c r="CQ65" s="229">
        <f>$F65*SUMIF(Ввод!$151:$151,CQ$15,Ввод!$152:$152)</f>
        <v>750</v>
      </c>
      <c r="CR65" s="229">
        <f>$F65*SUMIF(Ввод!$151:$151,CR$15,Ввод!$152:$152)</f>
        <v>750</v>
      </c>
      <c r="CS65" s="229">
        <f>$F65*SUMIF(Ввод!$151:$151,CS$15,Ввод!$152:$152)</f>
        <v>750</v>
      </c>
      <c r="CT65" s="229">
        <f>$F65*SUMIF(Ввод!$151:$151,CT$15,Ввод!$152:$152)</f>
        <v>750</v>
      </c>
      <c r="CU65" s="229">
        <f>$F65*SUMIF(Ввод!$151:$151,CU$15,Ввод!$152:$152)</f>
        <v>750</v>
      </c>
      <c r="CV65" s="229">
        <f>$F65*SUMIF(Ввод!$151:$151,CV$15,Ввод!$152:$152)</f>
        <v>750</v>
      </c>
      <c r="CW65" s="229">
        <f>$F65*SUMIF(Ввод!$151:$151,CW$15,Ввод!$152:$152)</f>
        <v>750</v>
      </c>
      <c r="CX65" s="229">
        <f>$F65*SUMIF(Ввод!$151:$151,CX$15,Ввод!$152:$152)</f>
        <v>750</v>
      </c>
      <c r="CY65" s="229">
        <f>$F65*SUMIF(Ввод!$151:$151,CY$15,Ввод!$152:$152)</f>
        <v>750</v>
      </c>
      <c r="CZ65" s="229">
        <f>$F65*SUMIF(Ввод!$151:$151,CZ$15,Ввод!$152:$152)</f>
        <v>750</v>
      </c>
      <c r="DA65" s="229">
        <f>$F65*SUMIF(Ввод!$151:$151,DA$15,Ввод!$152:$152)</f>
        <v>750</v>
      </c>
      <c r="DB65" s="229">
        <f>$F65*SUMIF(Ввод!$151:$151,DB$15,Ввод!$152:$152)</f>
        <v>750</v>
      </c>
      <c r="DC65" s="229">
        <f>$F65*SUMIF(Ввод!$151:$151,DC$15,Ввод!$152:$152)</f>
        <v>750</v>
      </c>
      <c r="DD65" s="229">
        <f>$F65*SUMIF(Ввод!$151:$151,DD$15,Ввод!$152:$152)</f>
        <v>750</v>
      </c>
      <c r="DE65" s="229">
        <f>$F65*SUMIF(Ввод!$151:$151,DE$15,Ввод!$152:$152)</f>
        <v>750</v>
      </c>
      <c r="DF65" s="229">
        <f>$F65*SUMIF(Ввод!$151:$151,DF$15,Ввод!$152:$152)</f>
        <v>750</v>
      </c>
      <c r="DG65" s="229">
        <f>$F65*SUMIF(Ввод!$151:$151,DG$15,Ввод!$152:$152)</f>
        <v>750</v>
      </c>
      <c r="DH65" s="229">
        <f>$F65*SUMIF(Ввод!$151:$151,DH$15,Ввод!$152:$152)</f>
        <v>750</v>
      </c>
      <c r="DI65" s="229">
        <f>$F65*SUMIF(Ввод!$151:$151,DI$15,Ввод!$152:$152)</f>
        <v>750</v>
      </c>
      <c r="DJ65" s="229">
        <f>$F65*SUMIF(Ввод!$151:$151,DJ$15,Ввод!$152:$152)</f>
        <v>750</v>
      </c>
    </row>
    <row r="66" spans="1:114">
      <c r="B66" s="233" t="s">
        <v>428</v>
      </c>
      <c r="D66" s="7" t="s">
        <v>219</v>
      </c>
      <c r="E66" s="7">
        <f>1-E72</f>
        <v>1</v>
      </c>
      <c r="F66" s="229">
        <f>$E66*Ввод!G334</f>
        <v>1000</v>
      </c>
      <c r="G66" s="229"/>
      <c r="H66" s="229"/>
      <c r="I66" s="231"/>
      <c r="J66" s="229">
        <f>$F66*SUMIF(Ввод!$151:$151,J$15,Ввод!$152:$152)</f>
        <v>250</v>
      </c>
      <c r="K66" s="229">
        <f>$F66*SUMIF(Ввод!$151:$151,K$15,Ввод!$152:$152)</f>
        <v>250</v>
      </c>
      <c r="L66" s="229">
        <f>$F66*SUMIF(Ввод!$151:$151,L$15,Ввод!$152:$152)</f>
        <v>250</v>
      </c>
      <c r="M66" s="229">
        <f>$F66*SUMIF(Ввод!$151:$151,M$15,Ввод!$152:$152)</f>
        <v>250</v>
      </c>
      <c r="N66" s="229">
        <f>$F66*SUMIF(Ввод!$151:$151,N$15,Ввод!$152:$152)</f>
        <v>250</v>
      </c>
      <c r="O66" s="229">
        <f>$F66*SUMIF(Ввод!$151:$151,O$15,Ввод!$152:$152)</f>
        <v>250</v>
      </c>
      <c r="P66" s="229">
        <f>$F66*SUMIF(Ввод!$151:$151,P$15,Ввод!$152:$152)</f>
        <v>250</v>
      </c>
      <c r="Q66" s="229">
        <f>$F66*SUMIF(Ввод!$151:$151,Q$15,Ввод!$152:$152)</f>
        <v>250</v>
      </c>
      <c r="R66" s="229">
        <f>$F66*SUMIF(Ввод!$151:$151,R$15,Ввод!$152:$152)</f>
        <v>250</v>
      </c>
      <c r="S66" s="229">
        <f>$F66*SUMIF(Ввод!$151:$151,S$15,Ввод!$152:$152)</f>
        <v>250</v>
      </c>
      <c r="T66" s="229">
        <f>$F66*SUMIF(Ввод!$151:$151,T$15,Ввод!$152:$152)</f>
        <v>250</v>
      </c>
      <c r="U66" s="229">
        <f>$F66*SUMIF(Ввод!$151:$151,U$15,Ввод!$152:$152)</f>
        <v>250</v>
      </c>
      <c r="V66" s="229">
        <f>$F66*SUMIF(Ввод!$151:$151,V$15,Ввод!$152:$152)</f>
        <v>250</v>
      </c>
      <c r="W66" s="229">
        <f>$F66*SUMIF(Ввод!$151:$151,W$15,Ввод!$152:$152)</f>
        <v>250</v>
      </c>
      <c r="X66" s="229">
        <f>$F66*SUMIF(Ввод!$151:$151,X$15,Ввод!$152:$152)</f>
        <v>250</v>
      </c>
      <c r="Y66" s="229">
        <f>$F66*SUMIF(Ввод!$151:$151,Y$15,Ввод!$152:$152)</f>
        <v>250</v>
      </c>
      <c r="Z66" s="229">
        <f>$F66*SUMIF(Ввод!$151:$151,Z$15,Ввод!$152:$152)</f>
        <v>250</v>
      </c>
      <c r="AA66" s="229">
        <f>$F66*SUMIF(Ввод!$151:$151,AA$15,Ввод!$152:$152)</f>
        <v>250</v>
      </c>
      <c r="AB66" s="229">
        <f>$F66*SUMIF(Ввод!$151:$151,AB$15,Ввод!$152:$152)</f>
        <v>250</v>
      </c>
      <c r="AC66" s="229">
        <f>$F66*SUMIF(Ввод!$151:$151,AC$15,Ввод!$152:$152)</f>
        <v>250</v>
      </c>
      <c r="AD66" s="229">
        <f>$F66*SUMIF(Ввод!$151:$151,AD$15,Ввод!$152:$152)</f>
        <v>250</v>
      </c>
      <c r="AE66" s="229">
        <f>$F66*SUMIF(Ввод!$151:$151,AE$15,Ввод!$152:$152)</f>
        <v>250</v>
      </c>
      <c r="AF66" s="229">
        <f>$F66*SUMIF(Ввод!$151:$151,AF$15,Ввод!$152:$152)</f>
        <v>250</v>
      </c>
      <c r="AG66" s="229">
        <f>$F66*SUMIF(Ввод!$151:$151,AG$15,Ввод!$152:$152)</f>
        <v>250</v>
      </c>
      <c r="AH66" s="229">
        <f>$F66*SUMIF(Ввод!$151:$151,AH$15,Ввод!$152:$152)</f>
        <v>250</v>
      </c>
      <c r="AI66" s="229">
        <f>$F66*SUMIF(Ввод!$151:$151,AI$15,Ввод!$152:$152)</f>
        <v>250</v>
      </c>
      <c r="AJ66" s="229">
        <f>$F66*SUMIF(Ввод!$151:$151,AJ$15,Ввод!$152:$152)</f>
        <v>250</v>
      </c>
      <c r="AK66" s="229">
        <f>$F66*SUMIF(Ввод!$151:$151,AK$15,Ввод!$152:$152)</f>
        <v>250</v>
      </c>
      <c r="AL66" s="229">
        <f>$F66*SUMIF(Ввод!$151:$151,AL$15,Ввод!$152:$152)</f>
        <v>250</v>
      </c>
      <c r="AM66" s="229">
        <f>$F66*SUMIF(Ввод!$151:$151,AM$15,Ввод!$152:$152)</f>
        <v>250</v>
      </c>
      <c r="AN66" s="229">
        <f>$F66*SUMIF(Ввод!$151:$151,AN$15,Ввод!$152:$152)</f>
        <v>250</v>
      </c>
      <c r="AO66" s="229">
        <f>$F66*SUMIF(Ввод!$151:$151,AO$15,Ввод!$152:$152)</f>
        <v>250</v>
      </c>
      <c r="AP66" s="229">
        <f>$F66*SUMIF(Ввод!$151:$151,AP$15,Ввод!$152:$152)</f>
        <v>250</v>
      </c>
      <c r="AQ66" s="229">
        <f>$F66*SUMIF(Ввод!$151:$151,AQ$15,Ввод!$152:$152)</f>
        <v>250</v>
      </c>
      <c r="AR66" s="229">
        <f>$F66*SUMIF(Ввод!$151:$151,AR$15,Ввод!$152:$152)</f>
        <v>250</v>
      </c>
      <c r="AS66" s="229">
        <f>$F66*SUMIF(Ввод!$151:$151,AS$15,Ввод!$152:$152)</f>
        <v>250</v>
      </c>
      <c r="AT66" s="229">
        <f>$F66*SUMIF(Ввод!$151:$151,AT$15,Ввод!$152:$152)</f>
        <v>250</v>
      </c>
      <c r="AU66" s="229">
        <f>$F66*SUMIF(Ввод!$151:$151,AU$15,Ввод!$152:$152)</f>
        <v>250</v>
      </c>
      <c r="AV66" s="229">
        <f>$F66*SUMIF(Ввод!$151:$151,AV$15,Ввод!$152:$152)</f>
        <v>250</v>
      </c>
      <c r="AW66" s="229">
        <f>$F66*SUMIF(Ввод!$151:$151,AW$15,Ввод!$152:$152)</f>
        <v>250</v>
      </c>
      <c r="AX66" s="229">
        <f>$F66*SUMIF(Ввод!$151:$151,AX$15,Ввод!$152:$152)</f>
        <v>250</v>
      </c>
      <c r="AY66" s="229">
        <f>$F66*SUMIF(Ввод!$151:$151,AY$15,Ввод!$152:$152)</f>
        <v>250</v>
      </c>
      <c r="AZ66" s="229">
        <f>$F66*SUMIF(Ввод!$151:$151,AZ$15,Ввод!$152:$152)</f>
        <v>250</v>
      </c>
      <c r="BA66" s="229">
        <f>$F66*SUMIF(Ввод!$151:$151,BA$15,Ввод!$152:$152)</f>
        <v>250</v>
      </c>
      <c r="BB66" s="229">
        <f>$F66*SUMIF(Ввод!$151:$151,BB$15,Ввод!$152:$152)</f>
        <v>250</v>
      </c>
      <c r="BC66" s="229">
        <f>$F66*SUMIF(Ввод!$151:$151,BC$15,Ввод!$152:$152)</f>
        <v>250</v>
      </c>
      <c r="BD66" s="229">
        <f>$F66*SUMIF(Ввод!$151:$151,BD$15,Ввод!$152:$152)</f>
        <v>250</v>
      </c>
      <c r="BE66" s="229">
        <f>$F66*SUMIF(Ввод!$151:$151,BE$15,Ввод!$152:$152)</f>
        <v>250</v>
      </c>
      <c r="BF66" s="229">
        <f>$F66*SUMIF(Ввод!$151:$151,BF$15,Ввод!$152:$152)</f>
        <v>250</v>
      </c>
      <c r="BG66" s="229">
        <f>$F66*SUMIF(Ввод!$151:$151,BG$15,Ввод!$152:$152)</f>
        <v>250</v>
      </c>
      <c r="BH66" s="229">
        <f>$F66*SUMIF(Ввод!$151:$151,BH$15,Ввод!$152:$152)</f>
        <v>250</v>
      </c>
      <c r="BI66" s="229">
        <f>$F66*SUMIF(Ввод!$151:$151,BI$15,Ввод!$152:$152)</f>
        <v>250</v>
      </c>
      <c r="BJ66" s="229">
        <f>$F66*SUMIF(Ввод!$151:$151,BJ$15,Ввод!$152:$152)</f>
        <v>250</v>
      </c>
      <c r="BK66" s="229">
        <f>$F66*SUMIF(Ввод!$151:$151,BK$15,Ввод!$152:$152)</f>
        <v>250</v>
      </c>
      <c r="BL66" s="229">
        <f>$F66*SUMIF(Ввод!$151:$151,BL$15,Ввод!$152:$152)</f>
        <v>250</v>
      </c>
      <c r="BM66" s="229">
        <f>$F66*SUMIF(Ввод!$151:$151,BM$15,Ввод!$152:$152)</f>
        <v>250</v>
      </c>
      <c r="BN66" s="229">
        <f>$F66*SUMIF(Ввод!$151:$151,BN$15,Ввод!$152:$152)</f>
        <v>250</v>
      </c>
      <c r="BO66" s="229">
        <f>$F66*SUMIF(Ввод!$151:$151,BO$15,Ввод!$152:$152)</f>
        <v>250</v>
      </c>
      <c r="BP66" s="229">
        <f>$F66*SUMIF(Ввод!$151:$151,BP$15,Ввод!$152:$152)</f>
        <v>250</v>
      </c>
      <c r="BQ66" s="229">
        <f>$F66*SUMIF(Ввод!$151:$151,BQ$15,Ввод!$152:$152)</f>
        <v>250</v>
      </c>
      <c r="BR66" s="229">
        <f>$F66*SUMIF(Ввод!$151:$151,BR$15,Ввод!$152:$152)</f>
        <v>250</v>
      </c>
      <c r="BS66" s="229">
        <f>$F66*SUMIF(Ввод!$151:$151,BS$15,Ввод!$152:$152)</f>
        <v>250</v>
      </c>
      <c r="BT66" s="229">
        <f>$F66*SUMIF(Ввод!$151:$151,BT$15,Ввод!$152:$152)</f>
        <v>250</v>
      </c>
      <c r="BU66" s="229">
        <f>$F66*SUMIF(Ввод!$151:$151,BU$15,Ввод!$152:$152)</f>
        <v>250</v>
      </c>
      <c r="BV66" s="229">
        <f>$F66*SUMIF(Ввод!$151:$151,BV$15,Ввод!$152:$152)</f>
        <v>250</v>
      </c>
      <c r="BW66" s="229">
        <f>$F66*SUMIF(Ввод!$151:$151,BW$15,Ввод!$152:$152)</f>
        <v>250</v>
      </c>
      <c r="BX66" s="229">
        <f>$F66*SUMIF(Ввод!$151:$151,BX$15,Ввод!$152:$152)</f>
        <v>250</v>
      </c>
      <c r="BY66" s="229">
        <f>$F66*SUMIF(Ввод!$151:$151,BY$15,Ввод!$152:$152)</f>
        <v>250</v>
      </c>
      <c r="BZ66" s="229">
        <f>$F66*SUMIF(Ввод!$151:$151,BZ$15,Ввод!$152:$152)</f>
        <v>250</v>
      </c>
      <c r="CA66" s="229">
        <f>$F66*SUMIF(Ввод!$151:$151,CA$15,Ввод!$152:$152)</f>
        <v>250</v>
      </c>
      <c r="CB66" s="229">
        <f>$F66*SUMIF(Ввод!$151:$151,CB$15,Ввод!$152:$152)</f>
        <v>250</v>
      </c>
      <c r="CC66" s="229">
        <f>$F66*SUMIF(Ввод!$151:$151,CC$15,Ввод!$152:$152)</f>
        <v>250</v>
      </c>
      <c r="CD66" s="229">
        <f>$F66*SUMIF(Ввод!$151:$151,CD$15,Ввод!$152:$152)</f>
        <v>250</v>
      </c>
      <c r="CE66" s="229">
        <f>$F66*SUMIF(Ввод!$151:$151,CE$15,Ввод!$152:$152)</f>
        <v>250</v>
      </c>
      <c r="CF66" s="229">
        <f>$F66*SUMIF(Ввод!$151:$151,CF$15,Ввод!$152:$152)</f>
        <v>250</v>
      </c>
      <c r="CG66" s="229">
        <f>$F66*SUMIF(Ввод!$151:$151,CG$15,Ввод!$152:$152)</f>
        <v>250</v>
      </c>
      <c r="CH66" s="229">
        <f>$F66*SUMIF(Ввод!$151:$151,CH$15,Ввод!$152:$152)</f>
        <v>250</v>
      </c>
      <c r="CI66" s="229">
        <f>$F66*SUMIF(Ввод!$151:$151,CI$15,Ввод!$152:$152)</f>
        <v>250</v>
      </c>
      <c r="CJ66" s="229">
        <f>$F66*SUMIF(Ввод!$151:$151,CJ$15,Ввод!$152:$152)</f>
        <v>250</v>
      </c>
      <c r="CK66" s="229">
        <f>$F66*SUMIF(Ввод!$151:$151,CK$15,Ввод!$152:$152)</f>
        <v>250</v>
      </c>
      <c r="CL66" s="229">
        <f>$F66*SUMIF(Ввод!$151:$151,CL$15,Ввод!$152:$152)</f>
        <v>250</v>
      </c>
      <c r="CM66" s="229">
        <f>$F66*SUMIF(Ввод!$151:$151,CM$15,Ввод!$152:$152)</f>
        <v>250</v>
      </c>
      <c r="CN66" s="229">
        <f>$F66*SUMIF(Ввод!$151:$151,CN$15,Ввод!$152:$152)</f>
        <v>250</v>
      </c>
      <c r="CO66" s="229">
        <f>$F66*SUMIF(Ввод!$151:$151,CO$15,Ввод!$152:$152)</f>
        <v>250</v>
      </c>
      <c r="CP66" s="229">
        <f>$F66*SUMIF(Ввод!$151:$151,CP$15,Ввод!$152:$152)</f>
        <v>250</v>
      </c>
      <c r="CQ66" s="229">
        <f>$F66*SUMIF(Ввод!$151:$151,CQ$15,Ввод!$152:$152)</f>
        <v>250</v>
      </c>
      <c r="CR66" s="229">
        <f>$F66*SUMIF(Ввод!$151:$151,CR$15,Ввод!$152:$152)</f>
        <v>250</v>
      </c>
      <c r="CS66" s="229">
        <f>$F66*SUMIF(Ввод!$151:$151,CS$15,Ввод!$152:$152)</f>
        <v>250</v>
      </c>
      <c r="CT66" s="229">
        <f>$F66*SUMIF(Ввод!$151:$151,CT$15,Ввод!$152:$152)</f>
        <v>250</v>
      </c>
      <c r="CU66" s="229">
        <f>$F66*SUMIF(Ввод!$151:$151,CU$15,Ввод!$152:$152)</f>
        <v>250</v>
      </c>
      <c r="CV66" s="229">
        <f>$F66*SUMIF(Ввод!$151:$151,CV$15,Ввод!$152:$152)</f>
        <v>250</v>
      </c>
      <c r="CW66" s="229">
        <f>$F66*SUMIF(Ввод!$151:$151,CW$15,Ввод!$152:$152)</f>
        <v>250</v>
      </c>
      <c r="CX66" s="229">
        <f>$F66*SUMIF(Ввод!$151:$151,CX$15,Ввод!$152:$152)</f>
        <v>250</v>
      </c>
      <c r="CY66" s="229">
        <f>$F66*SUMIF(Ввод!$151:$151,CY$15,Ввод!$152:$152)</f>
        <v>250</v>
      </c>
      <c r="CZ66" s="229">
        <f>$F66*SUMIF(Ввод!$151:$151,CZ$15,Ввод!$152:$152)</f>
        <v>250</v>
      </c>
      <c r="DA66" s="229">
        <f>$F66*SUMIF(Ввод!$151:$151,DA$15,Ввод!$152:$152)</f>
        <v>250</v>
      </c>
      <c r="DB66" s="229">
        <f>$F66*SUMIF(Ввод!$151:$151,DB$15,Ввод!$152:$152)</f>
        <v>250</v>
      </c>
      <c r="DC66" s="229">
        <f>$F66*SUMIF(Ввод!$151:$151,DC$15,Ввод!$152:$152)</f>
        <v>250</v>
      </c>
      <c r="DD66" s="229">
        <f>$F66*SUMIF(Ввод!$151:$151,DD$15,Ввод!$152:$152)</f>
        <v>250</v>
      </c>
      <c r="DE66" s="229">
        <f>$F66*SUMIF(Ввод!$151:$151,DE$15,Ввод!$152:$152)</f>
        <v>250</v>
      </c>
      <c r="DF66" s="229">
        <f>$F66*SUMIF(Ввод!$151:$151,DF$15,Ввод!$152:$152)</f>
        <v>250</v>
      </c>
      <c r="DG66" s="229">
        <f>$F66*SUMIF(Ввод!$151:$151,DG$15,Ввод!$152:$152)</f>
        <v>250</v>
      </c>
      <c r="DH66" s="229">
        <f>$F66*SUMIF(Ввод!$151:$151,DH$15,Ввод!$152:$152)</f>
        <v>250</v>
      </c>
      <c r="DI66" s="229">
        <f>$F66*SUMIF(Ввод!$151:$151,DI$15,Ввод!$152:$152)</f>
        <v>250</v>
      </c>
      <c r="DJ66" s="229">
        <f>$F66*SUMIF(Ввод!$151:$151,DJ$15,Ввод!$152:$152)</f>
        <v>250</v>
      </c>
    </row>
    <row r="67" spans="1:114">
      <c r="B67" s="30" t="s">
        <v>406</v>
      </c>
      <c r="F67" s="229"/>
      <c r="G67" s="229"/>
      <c r="H67" s="229"/>
      <c r="I67" s="231"/>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29"/>
      <c r="CW67" s="229"/>
      <c r="CX67" s="229"/>
      <c r="CY67" s="229"/>
      <c r="CZ67" s="229"/>
      <c r="DA67" s="229"/>
      <c r="DB67" s="229"/>
      <c r="DC67" s="229"/>
      <c r="DD67" s="229"/>
      <c r="DE67" s="229"/>
      <c r="DF67" s="229"/>
      <c r="DG67" s="229"/>
      <c r="DH67" s="229"/>
      <c r="DI67" s="229"/>
      <c r="DJ67" s="229"/>
    </row>
    <row r="68" spans="1:114">
      <c r="B68" s="214" t="str">
        <f>B62</f>
        <v>Техническая вода</v>
      </c>
      <c r="D68" s="7" t="s">
        <v>219</v>
      </c>
      <c r="E68" s="7">
        <f>N(Ввод!H326)</f>
        <v>0</v>
      </c>
      <c r="F68" s="229"/>
      <c r="G68" s="229"/>
      <c r="H68" s="229"/>
      <c r="I68" s="231"/>
      <c r="J68" s="229">
        <f>$E68*Ввод!I326</f>
        <v>0</v>
      </c>
      <c r="K68" s="229">
        <f>$E68*Ввод!J326</f>
        <v>0</v>
      </c>
      <c r="L68" s="229">
        <f>$E68*Ввод!K326</f>
        <v>0</v>
      </c>
      <c r="M68" s="229">
        <f>$E68*Ввод!L326</f>
        <v>0</v>
      </c>
      <c r="N68" s="229">
        <f>$E68*Ввод!M326</f>
        <v>0</v>
      </c>
      <c r="O68" s="229">
        <f>$E68*Ввод!N326</f>
        <v>0</v>
      </c>
      <c r="P68" s="229">
        <f>$E68*Ввод!O326</f>
        <v>0</v>
      </c>
      <c r="Q68" s="229">
        <f>$E68*Ввод!P326</f>
        <v>0</v>
      </c>
      <c r="R68" s="229">
        <f>$E68*Ввод!Q326</f>
        <v>0</v>
      </c>
      <c r="S68" s="229">
        <f>$E68*Ввод!R326</f>
        <v>0</v>
      </c>
      <c r="T68" s="229">
        <f>$E68*Ввод!S326</f>
        <v>0</v>
      </c>
      <c r="U68" s="229">
        <f>$E68*Ввод!T326</f>
        <v>0</v>
      </c>
      <c r="V68" s="229">
        <f>$E68*Ввод!U326</f>
        <v>0</v>
      </c>
      <c r="W68" s="229">
        <f>$E68*Ввод!V326</f>
        <v>0</v>
      </c>
      <c r="X68" s="229">
        <f>$E68*Ввод!W326</f>
        <v>0</v>
      </c>
      <c r="Y68" s="229">
        <f>$E68*Ввод!X326</f>
        <v>0</v>
      </c>
      <c r="Z68" s="229">
        <f>$E68*Ввод!Y326</f>
        <v>0</v>
      </c>
      <c r="AA68" s="229">
        <f>$E68*Ввод!Z326</f>
        <v>0</v>
      </c>
      <c r="AB68" s="229">
        <f>$E68*Ввод!AA326</f>
        <v>0</v>
      </c>
      <c r="AC68" s="229">
        <f>$E68*Ввод!AB326</f>
        <v>0</v>
      </c>
      <c r="AD68" s="229">
        <f>$E68*Ввод!AC326</f>
        <v>0</v>
      </c>
      <c r="AE68" s="229">
        <f>$E68*Ввод!AD326</f>
        <v>0</v>
      </c>
      <c r="AF68" s="229">
        <f>$E68*Ввод!AE326</f>
        <v>0</v>
      </c>
      <c r="AG68" s="229">
        <f>$E68*Ввод!AF326</f>
        <v>0</v>
      </c>
      <c r="AH68" s="229">
        <f>$E68*Ввод!AG326</f>
        <v>0</v>
      </c>
      <c r="AI68" s="229">
        <f>$E68*Ввод!AH326</f>
        <v>0</v>
      </c>
      <c r="AJ68" s="229">
        <f>$E68*Ввод!AI326</f>
        <v>0</v>
      </c>
      <c r="AK68" s="229">
        <f>$E68*Ввод!AJ326</f>
        <v>0</v>
      </c>
      <c r="AL68" s="229">
        <f>$E68*Ввод!AK326</f>
        <v>0</v>
      </c>
      <c r="AM68" s="229">
        <f>$E68*Ввод!AL326</f>
        <v>0</v>
      </c>
      <c r="AN68" s="229">
        <f>$E68*Ввод!AM326</f>
        <v>0</v>
      </c>
      <c r="AO68" s="229">
        <f>$E68*Ввод!AN326</f>
        <v>0</v>
      </c>
      <c r="AP68" s="229">
        <f>$E68*Ввод!AO326</f>
        <v>0</v>
      </c>
      <c r="AQ68" s="229">
        <f>$E68*Ввод!AP326</f>
        <v>0</v>
      </c>
      <c r="AR68" s="229">
        <f>$E68*Ввод!AQ326</f>
        <v>0</v>
      </c>
      <c r="AS68" s="229">
        <f>$E68*Ввод!AR326</f>
        <v>0</v>
      </c>
      <c r="AT68" s="229">
        <f>$E68*Ввод!AS326</f>
        <v>0</v>
      </c>
      <c r="AU68" s="229">
        <f>$E68*Ввод!AT326</f>
        <v>0</v>
      </c>
      <c r="AV68" s="229">
        <f>$E68*Ввод!AU326</f>
        <v>0</v>
      </c>
      <c r="AW68" s="229">
        <f>$E68*Ввод!AV326</f>
        <v>0</v>
      </c>
      <c r="AX68" s="229">
        <f>$E68*Ввод!AW326</f>
        <v>0</v>
      </c>
      <c r="AY68" s="229">
        <f>$E68*Ввод!AX326</f>
        <v>0</v>
      </c>
      <c r="AZ68" s="229">
        <f>$E68*Ввод!AY326</f>
        <v>0</v>
      </c>
      <c r="BA68" s="229">
        <f>$E68*Ввод!AZ326</f>
        <v>0</v>
      </c>
      <c r="BB68" s="229">
        <f>$E68*Ввод!BA326</f>
        <v>0</v>
      </c>
      <c r="BC68" s="229">
        <f>$E68*Ввод!BB326</f>
        <v>0</v>
      </c>
      <c r="BD68" s="229">
        <f>$E68*Ввод!BC326</f>
        <v>0</v>
      </c>
      <c r="BE68" s="229">
        <f>$E68*Ввод!BD326</f>
        <v>0</v>
      </c>
      <c r="BF68" s="229">
        <f>$E68*Ввод!BE326</f>
        <v>0</v>
      </c>
      <c r="BG68" s="229">
        <f>$E68*Ввод!BF326</f>
        <v>0</v>
      </c>
      <c r="BH68" s="229">
        <f>$E68*Ввод!BG326</f>
        <v>0</v>
      </c>
      <c r="BI68" s="229">
        <f>$E68*Ввод!BH326</f>
        <v>0</v>
      </c>
      <c r="BJ68" s="229">
        <f>$E68*Ввод!BI326</f>
        <v>0</v>
      </c>
      <c r="BK68" s="229">
        <f>$E68*Ввод!BJ326</f>
        <v>0</v>
      </c>
      <c r="BL68" s="229">
        <f>$E68*Ввод!BK326</f>
        <v>0</v>
      </c>
      <c r="BM68" s="229">
        <f>$E68*Ввод!BL326</f>
        <v>0</v>
      </c>
      <c r="BN68" s="229">
        <f>$E68*Ввод!BM326</f>
        <v>0</v>
      </c>
      <c r="BO68" s="229">
        <f>$E68*Ввод!BN326</f>
        <v>0</v>
      </c>
      <c r="BP68" s="229">
        <f>$E68*Ввод!BO326</f>
        <v>0</v>
      </c>
      <c r="BQ68" s="229">
        <f>$E68*Ввод!BP326</f>
        <v>0</v>
      </c>
      <c r="BR68" s="229">
        <f>$E68*Ввод!BQ326</f>
        <v>0</v>
      </c>
      <c r="BS68" s="229">
        <f>$E68*Ввод!BR326</f>
        <v>0</v>
      </c>
      <c r="BT68" s="229">
        <f>$E68*Ввод!BS326</f>
        <v>0</v>
      </c>
      <c r="BU68" s="229">
        <f>$E68*Ввод!BT326</f>
        <v>0</v>
      </c>
      <c r="BV68" s="229">
        <f>$E68*Ввод!BU326</f>
        <v>0</v>
      </c>
      <c r="BW68" s="229">
        <f>$E68*Ввод!BV326</f>
        <v>0</v>
      </c>
      <c r="BX68" s="229">
        <f>$E68*Ввод!BW326</f>
        <v>0</v>
      </c>
      <c r="BY68" s="229">
        <f>$E68*Ввод!BX326</f>
        <v>0</v>
      </c>
      <c r="BZ68" s="229">
        <f>$E68*Ввод!BY326</f>
        <v>0</v>
      </c>
      <c r="CA68" s="229">
        <f>$E68*Ввод!BZ326</f>
        <v>0</v>
      </c>
      <c r="CB68" s="229">
        <f>$E68*Ввод!CA326</f>
        <v>0</v>
      </c>
      <c r="CC68" s="229">
        <f>$E68*Ввод!CB326</f>
        <v>0</v>
      </c>
      <c r="CD68" s="229">
        <f>$E68*Ввод!CC326</f>
        <v>0</v>
      </c>
      <c r="CE68" s="229">
        <f>$E68*Ввод!CD326</f>
        <v>0</v>
      </c>
      <c r="CF68" s="229">
        <f>$E68*Ввод!CE326</f>
        <v>0</v>
      </c>
      <c r="CG68" s="229">
        <f>$E68*Ввод!CF326</f>
        <v>0</v>
      </c>
      <c r="CH68" s="229">
        <f>$E68*Ввод!CG326</f>
        <v>0</v>
      </c>
      <c r="CI68" s="229">
        <f>$E68*Ввод!CH326</f>
        <v>0</v>
      </c>
      <c r="CJ68" s="229">
        <f>$E68*Ввод!CI326</f>
        <v>0</v>
      </c>
      <c r="CK68" s="229">
        <f>$E68*Ввод!CJ326</f>
        <v>0</v>
      </c>
      <c r="CL68" s="229">
        <f>$E68*Ввод!CK326</f>
        <v>0</v>
      </c>
      <c r="CM68" s="229">
        <f>$E68*Ввод!CL326</f>
        <v>0</v>
      </c>
      <c r="CN68" s="229">
        <f>$E68*Ввод!CM326</f>
        <v>0</v>
      </c>
      <c r="CO68" s="229">
        <f>$E68*Ввод!CN326</f>
        <v>0</v>
      </c>
      <c r="CP68" s="229">
        <f>$E68*Ввод!CO326</f>
        <v>0</v>
      </c>
      <c r="CQ68" s="229">
        <f>$E68*Ввод!CP326</f>
        <v>0</v>
      </c>
      <c r="CR68" s="229">
        <f>$E68*Ввод!CQ326</f>
        <v>0</v>
      </c>
      <c r="CS68" s="229">
        <f>$E68*Ввод!CR326</f>
        <v>0</v>
      </c>
      <c r="CT68" s="229">
        <f>$E68*Ввод!CS326</f>
        <v>0</v>
      </c>
      <c r="CU68" s="229">
        <f>$E68*Ввод!CT326</f>
        <v>0</v>
      </c>
      <c r="CV68" s="229">
        <f>$E68*Ввод!CU326</f>
        <v>0</v>
      </c>
      <c r="CW68" s="229">
        <f>$E68*Ввод!CV326</f>
        <v>0</v>
      </c>
      <c r="CX68" s="229">
        <f>$E68*Ввод!CW326</f>
        <v>0</v>
      </c>
      <c r="CY68" s="229">
        <f>$E68*Ввод!CX326</f>
        <v>0</v>
      </c>
      <c r="CZ68" s="229">
        <f>$E68*Ввод!CY326</f>
        <v>0</v>
      </c>
      <c r="DA68" s="229">
        <f>$E68*Ввод!CZ326</f>
        <v>0</v>
      </c>
      <c r="DB68" s="229">
        <f>$E68*Ввод!DA326</f>
        <v>0</v>
      </c>
      <c r="DC68" s="229">
        <f>$E68*Ввод!DB326</f>
        <v>0</v>
      </c>
      <c r="DD68" s="229">
        <f>$E68*Ввод!DC326</f>
        <v>0</v>
      </c>
      <c r="DE68" s="229">
        <f>$E68*Ввод!DD326</f>
        <v>0</v>
      </c>
      <c r="DF68" s="229">
        <f>$E68*Ввод!DE326</f>
        <v>0</v>
      </c>
      <c r="DG68" s="229">
        <f>$E68*Ввод!DF326</f>
        <v>0</v>
      </c>
      <c r="DH68" s="229">
        <f>$E68*Ввод!DG326</f>
        <v>0</v>
      </c>
      <c r="DI68" s="229">
        <f>$E68*Ввод!DH326</f>
        <v>0</v>
      </c>
      <c r="DJ68" s="229">
        <f>$E68*Ввод!DI326</f>
        <v>0</v>
      </c>
    </row>
    <row r="69" spans="1:114">
      <c r="B69" s="233" t="str">
        <f>B63</f>
        <v>в т.ч. покупная</v>
      </c>
      <c r="D69" s="7" t="s">
        <v>219</v>
      </c>
      <c r="E69" s="7">
        <f>N(Ввод!H325)</f>
        <v>0</v>
      </c>
      <c r="F69" s="229"/>
      <c r="G69" s="229"/>
      <c r="H69" s="229"/>
      <c r="I69" s="231"/>
      <c r="J69" s="229">
        <f>$E69*Ввод!I325</f>
        <v>0</v>
      </c>
      <c r="K69" s="229">
        <f>$E69*Ввод!J325</f>
        <v>0</v>
      </c>
      <c r="L69" s="229">
        <f>$E69*Ввод!K325</f>
        <v>0</v>
      </c>
      <c r="M69" s="229">
        <f>$E69*Ввод!L325</f>
        <v>0</v>
      </c>
      <c r="N69" s="229">
        <f>$E69*Ввод!M325</f>
        <v>0</v>
      </c>
      <c r="O69" s="229">
        <f>$E69*Ввод!N325</f>
        <v>0</v>
      </c>
      <c r="P69" s="229">
        <f>$E69*Ввод!O325</f>
        <v>0</v>
      </c>
      <c r="Q69" s="229">
        <f>$E69*Ввод!P325</f>
        <v>0</v>
      </c>
      <c r="R69" s="229">
        <f>$E69*Ввод!Q325</f>
        <v>0</v>
      </c>
      <c r="S69" s="229">
        <f>$E69*Ввод!R325</f>
        <v>0</v>
      </c>
      <c r="T69" s="229">
        <f>$E69*Ввод!S325</f>
        <v>0</v>
      </c>
      <c r="U69" s="229">
        <f>$E69*Ввод!T325</f>
        <v>0</v>
      </c>
      <c r="V69" s="229">
        <f>$E69*Ввод!U325</f>
        <v>0</v>
      </c>
      <c r="W69" s="229">
        <f>$E69*Ввод!V325</f>
        <v>0</v>
      </c>
      <c r="X69" s="229">
        <f>$E69*Ввод!W325</f>
        <v>0</v>
      </c>
      <c r="Y69" s="229">
        <f>$E69*Ввод!X325</f>
        <v>0</v>
      </c>
      <c r="Z69" s="229">
        <f>$E69*Ввод!Y325</f>
        <v>0</v>
      </c>
      <c r="AA69" s="229">
        <f>$E69*Ввод!Z325</f>
        <v>0</v>
      </c>
      <c r="AB69" s="229">
        <f>$E69*Ввод!AA325</f>
        <v>0</v>
      </c>
      <c r="AC69" s="229">
        <f>$E69*Ввод!AB325</f>
        <v>0</v>
      </c>
      <c r="AD69" s="229">
        <f>$E69*Ввод!AC325</f>
        <v>0</v>
      </c>
      <c r="AE69" s="229">
        <f>$E69*Ввод!AD325</f>
        <v>0</v>
      </c>
      <c r="AF69" s="229">
        <f>$E69*Ввод!AE325</f>
        <v>0</v>
      </c>
      <c r="AG69" s="229">
        <f>$E69*Ввод!AF325</f>
        <v>0</v>
      </c>
      <c r="AH69" s="229">
        <f>$E69*Ввод!AG325</f>
        <v>0</v>
      </c>
      <c r="AI69" s="229">
        <f>$E69*Ввод!AH325</f>
        <v>0</v>
      </c>
      <c r="AJ69" s="229">
        <f>$E69*Ввод!AI325</f>
        <v>0</v>
      </c>
      <c r="AK69" s="229">
        <f>$E69*Ввод!AJ325</f>
        <v>0</v>
      </c>
      <c r="AL69" s="229">
        <f>$E69*Ввод!AK325</f>
        <v>0</v>
      </c>
      <c r="AM69" s="229">
        <f>$E69*Ввод!AL325</f>
        <v>0</v>
      </c>
      <c r="AN69" s="229">
        <f>$E69*Ввод!AM325</f>
        <v>0</v>
      </c>
      <c r="AO69" s="229">
        <f>$E69*Ввод!AN325</f>
        <v>0</v>
      </c>
      <c r="AP69" s="229">
        <f>$E69*Ввод!AO325</f>
        <v>0</v>
      </c>
      <c r="AQ69" s="229">
        <f>$E69*Ввод!AP325</f>
        <v>0</v>
      </c>
      <c r="AR69" s="229">
        <f>$E69*Ввод!AQ325</f>
        <v>0</v>
      </c>
      <c r="AS69" s="229">
        <f>$E69*Ввод!AR325</f>
        <v>0</v>
      </c>
      <c r="AT69" s="229">
        <f>$E69*Ввод!AS325</f>
        <v>0</v>
      </c>
      <c r="AU69" s="229">
        <f>$E69*Ввод!AT325</f>
        <v>0</v>
      </c>
      <c r="AV69" s="229">
        <f>$E69*Ввод!AU325</f>
        <v>0</v>
      </c>
      <c r="AW69" s="229">
        <f>$E69*Ввод!AV325</f>
        <v>0</v>
      </c>
      <c r="AX69" s="229">
        <f>$E69*Ввод!AW325</f>
        <v>0</v>
      </c>
      <c r="AY69" s="229">
        <f>$E69*Ввод!AX325</f>
        <v>0</v>
      </c>
      <c r="AZ69" s="229">
        <f>$E69*Ввод!AY325</f>
        <v>0</v>
      </c>
      <c r="BA69" s="229">
        <f>$E69*Ввод!AZ325</f>
        <v>0</v>
      </c>
      <c r="BB69" s="229">
        <f>$E69*Ввод!BA325</f>
        <v>0</v>
      </c>
      <c r="BC69" s="229">
        <f>$E69*Ввод!BB325</f>
        <v>0</v>
      </c>
      <c r="BD69" s="229">
        <f>$E69*Ввод!BC325</f>
        <v>0</v>
      </c>
      <c r="BE69" s="229">
        <f>$E69*Ввод!BD325</f>
        <v>0</v>
      </c>
      <c r="BF69" s="229">
        <f>$E69*Ввод!BE325</f>
        <v>0</v>
      </c>
      <c r="BG69" s="229">
        <f>$E69*Ввод!BF325</f>
        <v>0</v>
      </c>
      <c r="BH69" s="229">
        <f>$E69*Ввод!BG325</f>
        <v>0</v>
      </c>
      <c r="BI69" s="229">
        <f>$E69*Ввод!BH325</f>
        <v>0</v>
      </c>
      <c r="BJ69" s="229">
        <f>$E69*Ввод!BI325</f>
        <v>0</v>
      </c>
      <c r="BK69" s="229">
        <f>$E69*Ввод!BJ325</f>
        <v>0</v>
      </c>
      <c r="BL69" s="229">
        <f>$E69*Ввод!BK325</f>
        <v>0</v>
      </c>
      <c r="BM69" s="229">
        <f>$E69*Ввод!BL325</f>
        <v>0</v>
      </c>
      <c r="BN69" s="229">
        <f>$E69*Ввод!BM325</f>
        <v>0</v>
      </c>
      <c r="BO69" s="229">
        <f>$E69*Ввод!BN325</f>
        <v>0</v>
      </c>
      <c r="BP69" s="229">
        <f>$E69*Ввод!BO325</f>
        <v>0</v>
      </c>
      <c r="BQ69" s="229">
        <f>$E69*Ввод!BP325</f>
        <v>0</v>
      </c>
      <c r="BR69" s="229">
        <f>$E69*Ввод!BQ325</f>
        <v>0</v>
      </c>
      <c r="BS69" s="229">
        <f>$E69*Ввод!BR325</f>
        <v>0</v>
      </c>
      <c r="BT69" s="229">
        <f>$E69*Ввод!BS325</f>
        <v>0</v>
      </c>
      <c r="BU69" s="229">
        <f>$E69*Ввод!BT325</f>
        <v>0</v>
      </c>
      <c r="BV69" s="229">
        <f>$E69*Ввод!BU325</f>
        <v>0</v>
      </c>
      <c r="BW69" s="229">
        <f>$E69*Ввод!BV325</f>
        <v>0</v>
      </c>
      <c r="BX69" s="229">
        <f>$E69*Ввод!BW325</f>
        <v>0</v>
      </c>
      <c r="BY69" s="229">
        <f>$E69*Ввод!BX325</f>
        <v>0</v>
      </c>
      <c r="BZ69" s="229">
        <f>$E69*Ввод!BY325</f>
        <v>0</v>
      </c>
      <c r="CA69" s="229">
        <f>$E69*Ввод!BZ325</f>
        <v>0</v>
      </c>
      <c r="CB69" s="229">
        <f>$E69*Ввод!CA325</f>
        <v>0</v>
      </c>
      <c r="CC69" s="229">
        <f>$E69*Ввод!CB325</f>
        <v>0</v>
      </c>
      <c r="CD69" s="229">
        <f>$E69*Ввод!CC325</f>
        <v>0</v>
      </c>
      <c r="CE69" s="229">
        <f>$E69*Ввод!CD325</f>
        <v>0</v>
      </c>
      <c r="CF69" s="229">
        <f>$E69*Ввод!CE325</f>
        <v>0</v>
      </c>
      <c r="CG69" s="229">
        <f>$E69*Ввод!CF325</f>
        <v>0</v>
      </c>
      <c r="CH69" s="229">
        <f>$E69*Ввод!CG325</f>
        <v>0</v>
      </c>
      <c r="CI69" s="229">
        <f>$E69*Ввод!CH325</f>
        <v>0</v>
      </c>
      <c r="CJ69" s="229">
        <f>$E69*Ввод!CI325</f>
        <v>0</v>
      </c>
      <c r="CK69" s="229">
        <f>$E69*Ввод!CJ325</f>
        <v>0</v>
      </c>
      <c r="CL69" s="229">
        <f>$E69*Ввод!CK325</f>
        <v>0</v>
      </c>
      <c r="CM69" s="229">
        <f>$E69*Ввод!CL325</f>
        <v>0</v>
      </c>
      <c r="CN69" s="229">
        <f>$E69*Ввод!CM325</f>
        <v>0</v>
      </c>
      <c r="CO69" s="229">
        <f>$E69*Ввод!CN325</f>
        <v>0</v>
      </c>
      <c r="CP69" s="229">
        <f>$E69*Ввод!CO325</f>
        <v>0</v>
      </c>
      <c r="CQ69" s="229">
        <f>$E69*Ввод!CP325</f>
        <v>0</v>
      </c>
      <c r="CR69" s="229">
        <f>$E69*Ввод!CQ325</f>
        <v>0</v>
      </c>
      <c r="CS69" s="229">
        <f>$E69*Ввод!CR325</f>
        <v>0</v>
      </c>
      <c r="CT69" s="229">
        <f>$E69*Ввод!CS325</f>
        <v>0</v>
      </c>
      <c r="CU69" s="229">
        <f>$E69*Ввод!CT325</f>
        <v>0</v>
      </c>
      <c r="CV69" s="229">
        <f>$E69*Ввод!CU325</f>
        <v>0</v>
      </c>
      <c r="CW69" s="229">
        <f>$E69*Ввод!CV325</f>
        <v>0</v>
      </c>
      <c r="CX69" s="229">
        <f>$E69*Ввод!CW325</f>
        <v>0</v>
      </c>
      <c r="CY69" s="229">
        <f>$E69*Ввод!CX325</f>
        <v>0</v>
      </c>
      <c r="CZ69" s="229">
        <f>$E69*Ввод!CY325</f>
        <v>0</v>
      </c>
      <c r="DA69" s="229">
        <f>$E69*Ввод!CZ325</f>
        <v>0</v>
      </c>
      <c r="DB69" s="229">
        <f>$E69*Ввод!DA325</f>
        <v>0</v>
      </c>
      <c r="DC69" s="229">
        <f>$E69*Ввод!DB325</f>
        <v>0</v>
      </c>
      <c r="DD69" s="229">
        <f>$E69*Ввод!DC325</f>
        <v>0</v>
      </c>
      <c r="DE69" s="229">
        <f>$E69*Ввод!DD325</f>
        <v>0</v>
      </c>
      <c r="DF69" s="229">
        <f>$E69*Ввод!DE325</f>
        <v>0</v>
      </c>
      <c r="DG69" s="229">
        <f>$E69*Ввод!DF325</f>
        <v>0</v>
      </c>
      <c r="DH69" s="229">
        <f>$E69*Ввод!DG325</f>
        <v>0</v>
      </c>
      <c r="DI69" s="229">
        <f>$E69*Ввод!DH325</f>
        <v>0</v>
      </c>
      <c r="DJ69" s="229">
        <f>$E69*Ввод!DI325</f>
        <v>0</v>
      </c>
    </row>
    <row r="70" spans="1:114">
      <c r="B70" s="214" t="str">
        <f>B64</f>
        <v>Питьевая вода - население</v>
      </c>
      <c r="D70" s="7" t="s">
        <v>219</v>
      </c>
      <c r="E70" s="7">
        <f>N(Ввод!H340)</f>
        <v>0</v>
      </c>
      <c r="F70" s="229"/>
      <c r="G70" s="229"/>
      <c r="H70" s="229"/>
      <c r="I70" s="231"/>
      <c r="J70" s="229">
        <f>$E70*Ввод!I339</f>
        <v>0</v>
      </c>
      <c r="K70" s="229">
        <f>$E70*Ввод!J339</f>
        <v>0</v>
      </c>
      <c r="L70" s="229">
        <f>$E70*Ввод!K339</f>
        <v>0</v>
      </c>
      <c r="M70" s="229">
        <f>$E70*Ввод!L339</f>
        <v>0</v>
      </c>
      <c r="N70" s="229">
        <f>$E70*Ввод!M339</f>
        <v>0</v>
      </c>
      <c r="O70" s="229">
        <f>$E70*Ввод!N339</f>
        <v>0</v>
      </c>
      <c r="P70" s="229">
        <f>$E70*Ввод!O339</f>
        <v>0</v>
      </c>
      <c r="Q70" s="229">
        <f>$E70*Ввод!P339</f>
        <v>0</v>
      </c>
      <c r="R70" s="229">
        <f>$E70*Ввод!Q339</f>
        <v>0</v>
      </c>
      <c r="S70" s="229">
        <f>$E70*Ввод!R339</f>
        <v>0</v>
      </c>
      <c r="T70" s="229">
        <f>$E70*Ввод!S339</f>
        <v>0</v>
      </c>
      <c r="U70" s="229">
        <f>$E70*Ввод!T339</f>
        <v>0</v>
      </c>
      <c r="V70" s="229">
        <f>$E70*Ввод!U339</f>
        <v>0</v>
      </c>
      <c r="W70" s="229">
        <f>$E70*Ввод!V339</f>
        <v>0</v>
      </c>
      <c r="X70" s="229">
        <f>$E70*Ввод!W339</f>
        <v>0</v>
      </c>
      <c r="Y70" s="229">
        <f>$E70*Ввод!X339</f>
        <v>0</v>
      </c>
      <c r="Z70" s="229">
        <f>$E70*Ввод!Y339</f>
        <v>0</v>
      </c>
      <c r="AA70" s="229">
        <f>$E70*Ввод!Z339</f>
        <v>0</v>
      </c>
      <c r="AB70" s="229">
        <f>$E70*Ввод!AA339</f>
        <v>0</v>
      </c>
      <c r="AC70" s="229">
        <f>$E70*Ввод!AB339</f>
        <v>0</v>
      </c>
      <c r="AD70" s="229">
        <f>$E70*Ввод!AC339</f>
        <v>0</v>
      </c>
      <c r="AE70" s="229">
        <f>$E70*Ввод!AD339</f>
        <v>0</v>
      </c>
      <c r="AF70" s="229">
        <f>$E70*Ввод!AE339</f>
        <v>0</v>
      </c>
      <c r="AG70" s="229">
        <f>$E70*Ввод!AF339</f>
        <v>0</v>
      </c>
      <c r="AH70" s="229">
        <f>$E70*Ввод!AG339</f>
        <v>0</v>
      </c>
      <c r="AI70" s="229">
        <f>$E70*Ввод!AH339</f>
        <v>0</v>
      </c>
      <c r="AJ70" s="229">
        <f>$E70*Ввод!AI339</f>
        <v>0</v>
      </c>
      <c r="AK70" s="229">
        <f>$E70*Ввод!AJ339</f>
        <v>0</v>
      </c>
      <c r="AL70" s="229">
        <f>$E70*Ввод!AK339</f>
        <v>0</v>
      </c>
      <c r="AM70" s="229">
        <f>$E70*Ввод!AL339</f>
        <v>0</v>
      </c>
      <c r="AN70" s="229">
        <f>$E70*Ввод!AM339</f>
        <v>0</v>
      </c>
      <c r="AO70" s="229">
        <f>$E70*Ввод!AN339</f>
        <v>0</v>
      </c>
      <c r="AP70" s="229">
        <f>$E70*Ввод!AO339</f>
        <v>0</v>
      </c>
      <c r="AQ70" s="229">
        <f>$E70*Ввод!AP339</f>
        <v>0</v>
      </c>
      <c r="AR70" s="229">
        <f>$E70*Ввод!AQ339</f>
        <v>0</v>
      </c>
      <c r="AS70" s="229">
        <f>$E70*Ввод!AR339</f>
        <v>0</v>
      </c>
      <c r="AT70" s="229">
        <f>$E70*Ввод!AS339</f>
        <v>0</v>
      </c>
      <c r="AU70" s="229">
        <f>$E70*Ввод!AT339</f>
        <v>0</v>
      </c>
      <c r="AV70" s="229">
        <f>$E70*Ввод!AU339</f>
        <v>0</v>
      </c>
      <c r="AW70" s="229">
        <f>$E70*Ввод!AV339</f>
        <v>0</v>
      </c>
      <c r="AX70" s="229">
        <f>$E70*Ввод!AW339</f>
        <v>0</v>
      </c>
      <c r="AY70" s="229">
        <f>$E70*Ввод!AX339</f>
        <v>0</v>
      </c>
      <c r="AZ70" s="229">
        <f>$E70*Ввод!AY339</f>
        <v>0</v>
      </c>
      <c r="BA70" s="229">
        <f>$E70*Ввод!AZ339</f>
        <v>0</v>
      </c>
      <c r="BB70" s="229">
        <f>$E70*Ввод!BA339</f>
        <v>0</v>
      </c>
      <c r="BC70" s="229">
        <f>$E70*Ввод!BB339</f>
        <v>0</v>
      </c>
      <c r="BD70" s="229">
        <f>$E70*Ввод!BC339</f>
        <v>0</v>
      </c>
      <c r="BE70" s="229">
        <f>$E70*Ввод!BD339</f>
        <v>0</v>
      </c>
      <c r="BF70" s="229">
        <f>$E70*Ввод!BE339</f>
        <v>0</v>
      </c>
      <c r="BG70" s="229">
        <f>$E70*Ввод!BF339</f>
        <v>0</v>
      </c>
      <c r="BH70" s="229">
        <f>$E70*Ввод!BG339</f>
        <v>0</v>
      </c>
      <c r="BI70" s="229">
        <f>$E70*Ввод!BH339</f>
        <v>0</v>
      </c>
      <c r="BJ70" s="229">
        <f>$E70*Ввод!BI339</f>
        <v>0</v>
      </c>
      <c r="BK70" s="229">
        <f>$E70*Ввод!BJ339</f>
        <v>0</v>
      </c>
      <c r="BL70" s="229">
        <f>$E70*Ввод!BK339</f>
        <v>0</v>
      </c>
      <c r="BM70" s="229">
        <f>$E70*Ввод!BL339</f>
        <v>0</v>
      </c>
      <c r="BN70" s="229">
        <f>$E70*Ввод!BM339</f>
        <v>0</v>
      </c>
      <c r="BO70" s="229">
        <f>$E70*Ввод!BN339</f>
        <v>0</v>
      </c>
      <c r="BP70" s="229">
        <f>$E70*Ввод!BO339</f>
        <v>0</v>
      </c>
      <c r="BQ70" s="229">
        <f>$E70*Ввод!BP339</f>
        <v>0</v>
      </c>
      <c r="BR70" s="229">
        <f>$E70*Ввод!BQ339</f>
        <v>0</v>
      </c>
      <c r="BS70" s="229">
        <f>$E70*Ввод!BR339</f>
        <v>0</v>
      </c>
      <c r="BT70" s="229">
        <f>$E70*Ввод!BS339</f>
        <v>0</v>
      </c>
      <c r="BU70" s="229">
        <f>$E70*Ввод!BT339</f>
        <v>0</v>
      </c>
      <c r="BV70" s="229">
        <f>$E70*Ввод!BU339</f>
        <v>0</v>
      </c>
      <c r="BW70" s="229">
        <f>$E70*Ввод!BV339</f>
        <v>0</v>
      </c>
      <c r="BX70" s="229">
        <f>$E70*Ввод!BW339</f>
        <v>0</v>
      </c>
      <c r="BY70" s="229">
        <f>$E70*Ввод!BX339</f>
        <v>0</v>
      </c>
      <c r="BZ70" s="229">
        <f>$E70*Ввод!BY339</f>
        <v>0</v>
      </c>
      <c r="CA70" s="229">
        <f>$E70*Ввод!BZ339</f>
        <v>0</v>
      </c>
      <c r="CB70" s="229">
        <f>$E70*Ввод!CA339</f>
        <v>0</v>
      </c>
      <c r="CC70" s="229">
        <f>$E70*Ввод!CB339</f>
        <v>0</v>
      </c>
      <c r="CD70" s="229">
        <f>$E70*Ввод!CC339</f>
        <v>0</v>
      </c>
      <c r="CE70" s="229">
        <f>$E70*Ввод!CD339</f>
        <v>0</v>
      </c>
      <c r="CF70" s="229">
        <f>$E70*Ввод!CE339</f>
        <v>0</v>
      </c>
      <c r="CG70" s="229">
        <f>$E70*Ввод!CF339</f>
        <v>0</v>
      </c>
      <c r="CH70" s="229">
        <f>$E70*Ввод!CG339</f>
        <v>0</v>
      </c>
      <c r="CI70" s="229">
        <f>$E70*Ввод!CH339</f>
        <v>0</v>
      </c>
      <c r="CJ70" s="229">
        <f>$E70*Ввод!CI339</f>
        <v>0</v>
      </c>
      <c r="CK70" s="229">
        <f>$E70*Ввод!CJ339</f>
        <v>0</v>
      </c>
      <c r="CL70" s="229">
        <f>$E70*Ввод!CK339</f>
        <v>0</v>
      </c>
      <c r="CM70" s="229">
        <f>$E70*Ввод!CL339</f>
        <v>0</v>
      </c>
      <c r="CN70" s="229">
        <f>$E70*Ввод!CM339</f>
        <v>0</v>
      </c>
      <c r="CO70" s="229">
        <f>$E70*Ввод!CN339</f>
        <v>0</v>
      </c>
      <c r="CP70" s="229">
        <f>$E70*Ввод!CO339</f>
        <v>0</v>
      </c>
      <c r="CQ70" s="229">
        <f>$E70*Ввод!CP339</f>
        <v>0</v>
      </c>
      <c r="CR70" s="229">
        <f>$E70*Ввод!CQ339</f>
        <v>0</v>
      </c>
      <c r="CS70" s="229">
        <f>$E70*Ввод!CR339</f>
        <v>0</v>
      </c>
      <c r="CT70" s="229">
        <f>$E70*Ввод!CS339</f>
        <v>0</v>
      </c>
      <c r="CU70" s="229">
        <f>$E70*Ввод!CT339</f>
        <v>0</v>
      </c>
      <c r="CV70" s="229">
        <f>$E70*Ввод!CU339</f>
        <v>0</v>
      </c>
      <c r="CW70" s="229">
        <f>$E70*Ввод!CV339</f>
        <v>0</v>
      </c>
      <c r="CX70" s="229">
        <f>$E70*Ввод!CW339</f>
        <v>0</v>
      </c>
      <c r="CY70" s="229">
        <f>$E70*Ввод!CX339</f>
        <v>0</v>
      </c>
      <c r="CZ70" s="229">
        <f>$E70*Ввод!CY339</f>
        <v>0</v>
      </c>
      <c r="DA70" s="229">
        <f>$E70*Ввод!CZ339</f>
        <v>0</v>
      </c>
      <c r="DB70" s="229">
        <f>$E70*Ввод!DA339</f>
        <v>0</v>
      </c>
      <c r="DC70" s="229">
        <f>$E70*Ввод!DB339</f>
        <v>0</v>
      </c>
      <c r="DD70" s="229">
        <f>$E70*Ввод!DC339</f>
        <v>0</v>
      </c>
      <c r="DE70" s="229">
        <f>$E70*Ввод!DD339</f>
        <v>0</v>
      </c>
      <c r="DF70" s="229">
        <f>$E70*Ввод!DE339</f>
        <v>0</v>
      </c>
      <c r="DG70" s="229">
        <f>$E70*Ввод!DF339</f>
        <v>0</v>
      </c>
      <c r="DH70" s="229">
        <f>$E70*Ввод!DG339</f>
        <v>0</v>
      </c>
      <c r="DI70" s="229">
        <f>$E70*Ввод!DH339</f>
        <v>0</v>
      </c>
      <c r="DJ70" s="229">
        <f>$E70*Ввод!DI339</f>
        <v>0</v>
      </c>
    </row>
    <row r="71" spans="1:114">
      <c r="B71" s="214" t="str">
        <f>B65</f>
        <v>Питьевая вода - прочие абоненты</v>
      </c>
      <c r="D71" s="7" t="s">
        <v>219</v>
      </c>
      <c r="E71" s="7">
        <f>N(Ввод!H339)</f>
        <v>0</v>
      </c>
      <c r="F71" s="229"/>
      <c r="G71" s="229"/>
      <c r="H71" s="229"/>
      <c r="I71" s="231"/>
      <c r="J71" s="229">
        <f>$E71*Ввод!I340</f>
        <v>0</v>
      </c>
      <c r="K71" s="229">
        <f>$E71*Ввод!J340</f>
        <v>0</v>
      </c>
      <c r="L71" s="229">
        <f>$E71*Ввод!K340</f>
        <v>0</v>
      </c>
      <c r="M71" s="229">
        <f>$E71*Ввод!L340</f>
        <v>0</v>
      </c>
      <c r="N71" s="229">
        <f>$E71*Ввод!M340</f>
        <v>0</v>
      </c>
      <c r="O71" s="229">
        <f>$E71*Ввод!N340</f>
        <v>0</v>
      </c>
      <c r="P71" s="229">
        <f>$E71*Ввод!O340</f>
        <v>0</v>
      </c>
      <c r="Q71" s="229">
        <f>$E71*Ввод!P340</f>
        <v>0</v>
      </c>
      <c r="R71" s="229">
        <f>$E71*Ввод!Q340</f>
        <v>0</v>
      </c>
      <c r="S71" s="229">
        <f>$E71*Ввод!R340</f>
        <v>0</v>
      </c>
      <c r="T71" s="229">
        <f>$E71*Ввод!S340</f>
        <v>0</v>
      </c>
      <c r="U71" s="229">
        <f>$E71*Ввод!T340</f>
        <v>0</v>
      </c>
      <c r="V71" s="229">
        <f>$E71*Ввод!U340</f>
        <v>0</v>
      </c>
      <c r="W71" s="229">
        <f>$E71*Ввод!V340</f>
        <v>0</v>
      </c>
      <c r="X71" s="229">
        <f>$E71*Ввод!W340</f>
        <v>0</v>
      </c>
      <c r="Y71" s="229">
        <f>$E71*Ввод!X340</f>
        <v>0</v>
      </c>
      <c r="Z71" s="229">
        <f>$E71*Ввод!Y340</f>
        <v>0</v>
      </c>
      <c r="AA71" s="229">
        <f>$E71*Ввод!Z340</f>
        <v>0</v>
      </c>
      <c r="AB71" s="229">
        <f>$E71*Ввод!AA340</f>
        <v>0</v>
      </c>
      <c r="AC71" s="229">
        <f>$E71*Ввод!AB340</f>
        <v>0</v>
      </c>
      <c r="AD71" s="229">
        <f>$E71*Ввод!AC340</f>
        <v>0</v>
      </c>
      <c r="AE71" s="229">
        <f>$E71*Ввод!AD340</f>
        <v>0</v>
      </c>
      <c r="AF71" s="229">
        <f>$E71*Ввод!AE340</f>
        <v>0</v>
      </c>
      <c r="AG71" s="229">
        <f>$E71*Ввод!AF340</f>
        <v>0</v>
      </c>
      <c r="AH71" s="229">
        <f>$E71*Ввод!AG340</f>
        <v>0</v>
      </c>
      <c r="AI71" s="229">
        <f>$E71*Ввод!AH340</f>
        <v>0</v>
      </c>
      <c r="AJ71" s="229">
        <f>$E71*Ввод!AI340</f>
        <v>0</v>
      </c>
      <c r="AK71" s="229">
        <f>$E71*Ввод!AJ340</f>
        <v>0</v>
      </c>
      <c r="AL71" s="229">
        <f>$E71*Ввод!AK340</f>
        <v>0</v>
      </c>
      <c r="AM71" s="229">
        <f>$E71*Ввод!AL340</f>
        <v>0</v>
      </c>
      <c r="AN71" s="229">
        <f>$E71*Ввод!AM340</f>
        <v>0</v>
      </c>
      <c r="AO71" s="229">
        <f>$E71*Ввод!AN340</f>
        <v>0</v>
      </c>
      <c r="AP71" s="229">
        <f>$E71*Ввод!AO340</f>
        <v>0</v>
      </c>
      <c r="AQ71" s="229">
        <f>$E71*Ввод!AP340</f>
        <v>0</v>
      </c>
      <c r="AR71" s="229">
        <f>$E71*Ввод!AQ340</f>
        <v>0</v>
      </c>
      <c r="AS71" s="229">
        <f>$E71*Ввод!AR340</f>
        <v>0</v>
      </c>
      <c r="AT71" s="229">
        <f>$E71*Ввод!AS340</f>
        <v>0</v>
      </c>
      <c r="AU71" s="229">
        <f>$E71*Ввод!AT340</f>
        <v>0</v>
      </c>
      <c r="AV71" s="229">
        <f>$E71*Ввод!AU340</f>
        <v>0</v>
      </c>
      <c r="AW71" s="229">
        <f>$E71*Ввод!AV340</f>
        <v>0</v>
      </c>
      <c r="AX71" s="229">
        <f>$E71*Ввод!AW340</f>
        <v>0</v>
      </c>
      <c r="AY71" s="229">
        <f>$E71*Ввод!AX340</f>
        <v>0</v>
      </c>
      <c r="AZ71" s="229">
        <f>$E71*Ввод!AY340</f>
        <v>0</v>
      </c>
      <c r="BA71" s="229">
        <f>$E71*Ввод!AZ340</f>
        <v>0</v>
      </c>
      <c r="BB71" s="229">
        <f>$E71*Ввод!BA340</f>
        <v>0</v>
      </c>
      <c r="BC71" s="229">
        <f>$E71*Ввод!BB340</f>
        <v>0</v>
      </c>
      <c r="BD71" s="229">
        <f>$E71*Ввод!BC340</f>
        <v>0</v>
      </c>
      <c r="BE71" s="229">
        <f>$E71*Ввод!BD340</f>
        <v>0</v>
      </c>
      <c r="BF71" s="229">
        <f>$E71*Ввод!BE340</f>
        <v>0</v>
      </c>
      <c r="BG71" s="229">
        <f>$E71*Ввод!BF340</f>
        <v>0</v>
      </c>
      <c r="BH71" s="229">
        <f>$E71*Ввод!BG340</f>
        <v>0</v>
      </c>
      <c r="BI71" s="229">
        <f>$E71*Ввод!BH340</f>
        <v>0</v>
      </c>
      <c r="BJ71" s="229">
        <f>$E71*Ввод!BI340</f>
        <v>0</v>
      </c>
      <c r="BK71" s="229">
        <f>$E71*Ввод!BJ340</f>
        <v>0</v>
      </c>
      <c r="BL71" s="229">
        <f>$E71*Ввод!BK340</f>
        <v>0</v>
      </c>
      <c r="BM71" s="229">
        <f>$E71*Ввод!BL340</f>
        <v>0</v>
      </c>
      <c r="BN71" s="229">
        <f>$E71*Ввод!BM340</f>
        <v>0</v>
      </c>
      <c r="BO71" s="229">
        <f>$E71*Ввод!BN340</f>
        <v>0</v>
      </c>
      <c r="BP71" s="229">
        <f>$E71*Ввод!BO340</f>
        <v>0</v>
      </c>
      <c r="BQ71" s="229">
        <f>$E71*Ввод!BP340</f>
        <v>0</v>
      </c>
      <c r="BR71" s="229">
        <f>$E71*Ввод!BQ340</f>
        <v>0</v>
      </c>
      <c r="BS71" s="229">
        <f>$E71*Ввод!BR340</f>
        <v>0</v>
      </c>
      <c r="BT71" s="229">
        <f>$E71*Ввод!BS340</f>
        <v>0</v>
      </c>
      <c r="BU71" s="229">
        <f>$E71*Ввод!BT340</f>
        <v>0</v>
      </c>
      <c r="BV71" s="229">
        <f>$E71*Ввод!BU340</f>
        <v>0</v>
      </c>
      <c r="BW71" s="229">
        <f>$E71*Ввод!BV340</f>
        <v>0</v>
      </c>
      <c r="BX71" s="229">
        <f>$E71*Ввод!BW340</f>
        <v>0</v>
      </c>
      <c r="BY71" s="229">
        <f>$E71*Ввод!BX340</f>
        <v>0</v>
      </c>
      <c r="BZ71" s="229">
        <f>$E71*Ввод!BY340</f>
        <v>0</v>
      </c>
      <c r="CA71" s="229">
        <f>$E71*Ввод!BZ340</f>
        <v>0</v>
      </c>
      <c r="CB71" s="229">
        <f>$E71*Ввод!CA340</f>
        <v>0</v>
      </c>
      <c r="CC71" s="229">
        <f>$E71*Ввод!CB340</f>
        <v>0</v>
      </c>
      <c r="CD71" s="229">
        <f>$E71*Ввод!CC340</f>
        <v>0</v>
      </c>
      <c r="CE71" s="229">
        <f>$E71*Ввод!CD340</f>
        <v>0</v>
      </c>
      <c r="CF71" s="229">
        <f>$E71*Ввод!CE340</f>
        <v>0</v>
      </c>
      <c r="CG71" s="229">
        <f>$E71*Ввод!CF340</f>
        <v>0</v>
      </c>
      <c r="CH71" s="229">
        <f>$E71*Ввод!CG340</f>
        <v>0</v>
      </c>
      <c r="CI71" s="229">
        <f>$E71*Ввод!CH340</f>
        <v>0</v>
      </c>
      <c r="CJ71" s="229">
        <f>$E71*Ввод!CI340</f>
        <v>0</v>
      </c>
      <c r="CK71" s="229">
        <f>$E71*Ввод!CJ340</f>
        <v>0</v>
      </c>
      <c r="CL71" s="229">
        <f>$E71*Ввод!CK340</f>
        <v>0</v>
      </c>
      <c r="CM71" s="229">
        <f>$E71*Ввод!CL340</f>
        <v>0</v>
      </c>
      <c r="CN71" s="229">
        <f>$E71*Ввод!CM340</f>
        <v>0</v>
      </c>
      <c r="CO71" s="229">
        <f>$E71*Ввод!CN340</f>
        <v>0</v>
      </c>
      <c r="CP71" s="229">
        <f>$E71*Ввод!CO340</f>
        <v>0</v>
      </c>
      <c r="CQ71" s="229">
        <f>$E71*Ввод!CP340</f>
        <v>0</v>
      </c>
      <c r="CR71" s="229">
        <f>$E71*Ввод!CQ340</f>
        <v>0</v>
      </c>
      <c r="CS71" s="229">
        <f>$E71*Ввод!CR340</f>
        <v>0</v>
      </c>
      <c r="CT71" s="229">
        <f>$E71*Ввод!CS340</f>
        <v>0</v>
      </c>
      <c r="CU71" s="229">
        <f>$E71*Ввод!CT340</f>
        <v>0</v>
      </c>
      <c r="CV71" s="229">
        <f>$E71*Ввод!CU340</f>
        <v>0</v>
      </c>
      <c r="CW71" s="229">
        <f>$E71*Ввод!CV340</f>
        <v>0</v>
      </c>
      <c r="CX71" s="229">
        <f>$E71*Ввод!CW340</f>
        <v>0</v>
      </c>
      <c r="CY71" s="229">
        <f>$E71*Ввод!CX340</f>
        <v>0</v>
      </c>
      <c r="CZ71" s="229">
        <f>$E71*Ввод!CY340</f>
        <v>0</v>
      </c>
      <c r="DA71" s="229">
        <f>$E71*Ввод!CZ340</f>
        <v>0</v>
      </c>
      <c r="DB71" s="229">
        <f>$E71*Ввод!DA340</f>
        <v>0</v>
      </c>
      <c r="DC71" s="229">
        <f>$E71*Ввод!DB340</f>
        <v>0</v>
      </c>
      <c r="DD71" s="229">
        <f>$E71*Ввод!DC340</f>
        <v>0</v>
      </c>
      <c r="DE71" s="229">
        <f>$E71*Ввод!DD340</f>
        <v>0</v>
      </c>
      <c r="DF71" s="229">
        <f>$E71*Ввод!DE340</f>
        <v>0</v>
      </c>
      <c r="DG71" s="229">
        <f>$E71*Ввод!DF340</f>
        <v>0</v>
      </c>
      <c r="DH71" s="229">
        <f>$E71*Ввод!DG340</f>
        <v>0</v>
      </c>
      <c r="DI71" s="229">
        <f>$E71*Ввод!DH340</f>
        <v>0</v>
      </c>
      <c r="DJ71" s="229">
        <f>$E71*Ввод!DI340</f>
        <v>0</v>
      </c>
    </row>
    <row r="72" spans="1:114">
      <c r="B72" s="233" t="str">
        <f>B66</f>
        <v>в т.ч. покупная</v>
      </c>
      <c r="D72" s="7" t="s">
        <v>219</v>
      </c>
      <c r="E72" s="7">
        <f>-N(Ввод!H334)</f>
        <v>0</v>
      </c>
      <c r="F72" s="229"/>
      <c r="G72" s="229"/>
      <c r="H72" s="229"/>
      <c r="I72" s="231"/>
      <c r="J72" s="229">
        <f>$E72*Ввод!I334</f>
        <v>0</v>
      </c>
      <c r="K72" s="229">
        <f>$E72*Ввод!J334</f>
        <v>0</v>
      </c>
      <c r="L72" s="229">
        <f>$E72*Ввод!K334</f>
        <v>0</v>
      </c>
      <c r="M72" s="229">
        <f>$E72*Ввод!L334</f>
        <v>0</v>
      </c>
      <c r="N72" s="229">
        <f>$E72*Ввод!M334</f>
        <v>0</v>
      </c>
      <c r="O72" s="229">
        <f>$E72*Ввод!N334</f>
        <v>0</v>
      </c>
      <c r="P72" s="229">
        <f>$E72*Ввод!O334</f>
        <v>0</v>
      </c>
      <c r="Q72" s="229">
        <f>$E72*Ввод!P334</f>
        <v>0</v>
      </c>
      <c r="R72" s="229">
        <f>$E72*Ввод!Q334</f>
        <v>0</v>
      </c>
      <c r="S72" s="229">
        <f>$E72*Ввод!R334</f>
        <v>0</v>
      </c>
      <c r="T72" s="229">
        <f>$E72*Ввод!S334</f>
        <v>0</v>
      </c>
      <c r="U72" s="229">
        <f>$E72*Ввод!T334</f>
        <v>0</v>
      </c>
      <c r="V72" s="229">
        <f>$E72*Ввод!U334</f>
        <v>0</v>
      </c>
      <c r="W72" s="229">
        <f>$E72*Ввод!V334</f>
        <v>0</v>
      </c>
      <c r="X72" s="229">
        <f>$E72*Ввод!W334</f>
        <v>0</v>
      </c>
      <c r="Y72" s="229">
        <f>$E72*Ввод!X334</f>
        <v>0</v>
      </c>
      <c r="Z72" s="229">
        <f>$E72*Ввод!Y334</f>
        <v>0</v>
      </c>
      <c r="AA72" s="229">
        <f>$E72*Ввод!Z334</f>
        <v>0</v>
      </c>
      <c r="AB72" s="229">
        <f>$E72*Ввод!AA334</f>
        <v>0</v>
      </c>
      <c r="AC72" s="229">
        <f>$E72*Ввод!AB334</f>
        <v>0</v>
      </c>
      <c r="AD72" s="229">
        <f>$E72*Ввод!AC334</f>
        <v>0</v>
      </c>
      <c r="AE72" s="229">
        <f>$E72*Ввод!AD334</f>
        <v>0</v>
      </c>
      <c r="AF72" s="229">
        <f>$E72*Ввод!AE334</f>
        <v>0</v>
      </c>
      <c r="AG72" s="229">
        <f>$E72*Ввод!AF334</f>
        <v>0</v>
      </c>
      <c r="AH72" s="229">
        <f>$E72*Ввод!AG334</f>
        <v>0</v>
      </c>
      <c r="AI72" s="229">
        <f>$E72*Ввод!AH334</f>
        <v>0</v>
      </c>
      <c r="AJ72" s="229">
        <f>$E72*Ввод!AI334</f>
        <v>0</v>
      </c>
      <c r="AK72" s="229">
        <f>$E72*Ввод!AJ334</f>
        <v>0</v>
      </c>
      <c r="AL72" s="229">
        <f>$E72*Ввод!AK334</f>
        <v>0</v>
      </c>
      <c r="AM72" s="229">
        <f>$E72*Ввод!AL334</f>
        <v>0</v>
      </c>
      <c r="AN72" s="229">
        <f>$E72*Ввод!AM334</f>
        <v>0</v>
      </c>
      <c r="AO72" s="229">
        <f>$E72*Ввод!AN334</f>
        <v>0</v>
      </c>
      <c r="AP72" s="229">
        <f>$E72*Ввод!AO334</f>
        <v>0</v>
      </c>
      <c r="AQ72" s="229">
        <f>$E72*Ввод!AP334</f>
        <v>0</v>
      </c>
      <c r="AR72" s="229">
        <f>$E72*Ввод!AQ334</f>
        <v>0</v>
      </c>
      <c r="AS72" s="229">
        <f>$E72*Ввод!AR334</f>
        <v>0</v>
      </c>
      <c r="AT72" s="229">
        <f>$E72*Ввод!AS334</f>
        <v>0</v>
      </c>
      <c r="AU72" s="229">
        <f>$E72*Ввод!AT334</f>
        <v>0</v>
      </c>
      <c r="AV72" s="229">
        <f>$E72*Ввод!AU334</f>
        <v>0</v>
      </c>
      <c r="AW72" s="229">
        <f>$E72*Ввод!AV334</f>
        <v>0</v>
      </c>
      <c r="AX72" s="229">
        <f>$E72*Ввод!AW334</f>
        <v>0</v>
      </c>
      <c r="AY72" s="229">
        <f>$E72*Ввод!AX334</f>
        <v>0</v>
      </c>
      <c r="AZ72" s="229">
        <f>$E72*Ввод!AY334</f>
        <v>0</v>
      </c>
      <c r="BA72" s="229">
        <f>$E72*Ввод!AZ334</f>
        <v>0</v>
      </c>
      <c r="BB72" s="229">
        <f>$E72*Ввод!BA334</f>
        <v>0</v>
      </c>
      <c r="BC72" s="229">
        <f>$E72*Ввод!BB334</f>
        <v>0</v>
      </c>
      <c r="BD72" s="229">
        <f>$E72*Ввод!BC334</f>
        <v>0</v>
      </c>
      <c r="BE72" s="229">
        <f>$E72*Ввод!BD334</f>
        <v>0</v>
      </c>
      <c r="BF72" s="229">
        <f>$E72*Ввод!BE334</f>
        <v>0</v>
      </c>
      <c r="BG72" s="229">
        <f>$E72*Ввод!BF334</f>
        <v>0</v>
      </c>
      <c r="BH72" s="229">
        <f>$E72*Ввод!BG334</f>
        <v>0</v>
      </c>
      <c r="BI72" s="229">
        <f>$E72*Ввод!BH334</f>
        <v>0</v>
      </c>
      <c r="BJ72" s="229">
        <f>$E72*Ввод!BI334</f>
        <v>0</v>
      </c>
      <c r="BK72" s="229">
        <f>$E72*Ввод!BJ334</f>
        <v>0</v>
      </c>
      <c r="BL72" s="229">
        <f>$E72*Ввод!BK334</f>
        <v>0</v>
      </c>
      <c r="BM72" s="229">
        <f>$E72*Ввод!BL334</f>
        <v>0</v>
      </c>
      <c r="BN72" s="229">
        <f>$E72*Ввод!BM334</f>
        <v>0</v>
      </c>
      <c r="BO72" s="229">
        <f>$E72*Ввод!BN334</f>
        <v>0</v>
      </c>
      <c r="BP72" s="229">
        <f>$E72*Ввод!BO334</f>
        <v>0</v>
      </c>
      <c r="BQ72" s="229">
        <f>$E72*Ввод!BP334</f>
        <v>0</v>
      </c>
      <c r="BR72" s="229">
        <f>$E72*Ввод!BQ334</f>
        <v>0</v>
      </c>
      <c r="BS72" s="229">
        <f>$E72*Ввод!BR334</f>
        <v>0</v>
      </c>
      <c r="BT72" s="229">
        <f>$E72*Ввод!BS334</f>
        <v>0</v>
      </c>
      <c r="BU72" s="229">
        <f>$E72*Ввод!BT334</f>
        <v>0</v>
      </c>
      <c r="BV72" s="229">
        <f>$E72*Ввод!BU334</f>
        <v>0</v>
      </c>
      <c r="BW72" s="229">
        <f>$E72*Ввод!BV334</f>
        <v>0</v>
      </c>
      <c r="BX72" s="229">
        <f>$E72*Ввод!BW334</f>
        <v>0</v>
      </c>
      <c r="BY72" s="229">
        <f>$E72*Ввод!BX334</f>
        <v>0</v>
      </c>
      <c r="BZ72" s="229">
        <f>$E72*Ввод!BY334</f>
        <v>0</v>
      </c>
      <c r="CA72" s="229">
        <f>$E72*Ввод!BZ334</f>
        <v>0</v>
      </c>
      <c r="CB72" s="229">
        <f>$E72*Ввод!CA334</f>
        <v>0</v>
      </c>
      <c r="CC72" s="229">
        <f>$E72*Ввод!CB334</f>
        <v>0</v>
      </c>
      <c r="CD72" s="229">
        <f>$E72*Ввод!CC334</f>
        <v>0</v>
      </c>
      <c r="CE72" s="229">
        <f>$E72*Ввод!CD334</f>
        <v>0</v>
      </c>
      <c r="CF72" s="229">
        <f>$E72*Ввод!CE334</f>
        <v>0</v>
      </c>
      <c r="CG72" s="229">
        <f>$E72*Ввод!CF334</f>
        <v>0</v>
      </c>
      <c r="CH72" s="229">
        <f>$E72*Ввод!CG334</f>
        <v>0</v>
      </c>
      <c r="CI72" s="229">
        <f>$E72*Ввод!CH334</f>
        <v>0</v>
      </c>
      <c r="CJ72" s="229">
        <f>$E72*Ввод!CI334</f>
        <v>0</v>
      </c>
      <c r="CK72" s="229">
        <f>$E72*Ввод!CJ334</f>
        <v>0</v>
      </c>
      <c r="CL72" s="229">
        <f>$E72*Ввод!CK334</f>
        <v>0</v>
      </c>
      <c r="CM72" s="229">
        <f>$E72*Ввод!CL334</f>
        <v>0</v>
      </c>
      <c r="CN72" s="229">
        <f>$E72*Ввод!CM334</f>
        <v>0</v>
      </c>
      <c r="CO72" s="229">
        <f>$E72*Ввод!CN334</f>
        <v>0</v>
      </c>
      <c r="CP72" s="229">
        <f>$E72*Ввод!CO334</f>
        <v>0</v>
      </c>
      <c r="CQ72" s="229">
        <f>$E72*Ввод!CP334</f>
        <v>0</v>
      </c>
      <c r="CR72" s="229">
        <f>$E72*Ввод!CQ334</f>
        <v>0</v>
      </c>
      <c r="CS72" s="229">
        <f>$E72*Ввод!CR334</f>
        <v>0</v>
      </c>
      <c r="CT72" s="229">
        <f>$E72*Ввод!CS334</f>
        <v>0</v>
      </c>
      <c r="CU72" s="229">
        <f>$E72*Ввод!CT334</f>
        <v>0</v>
      </c>
      <c r="CV72" s="229">
        <f>$E72*Ввод!CU334</f>
        <v>0</v>
      </c>
      <c r="CW72" s="229">
        <f>$E72*Ввод!CV334</f>
        <v>0</v>
      </c>
      <c r="CX72" s="229">
        <f>$E72*Ввод!CW334</f>
        <v>0</v>
      </c>
      <c r="CY72" s="229">
        <f>$E72*Ввод!CX334</f>
        <v>0</v>
      </c>
      <c r="CZ72" s="229">
        <f>$E72*Ввод!CY334</f>
        <v>0</v>
      </c>
      <c r="DA72" s="229">
        <f>$E72*Ввод!CZ334</f>
        <v>0</v>
      </c>
      <c r="DB72" s="229">
        <f>$E72*Ввод!DA334</f>
        <v>0</v>
      </c>
      <c r="DC72" s="229">
        <f>$E72*Ввод!DB334</f>
        <v>0</v>
      </c>
      <c r="DD72" s="229">
        <f>$E72*Ввод!DC334</f>
        <v>0</v>
      </c>
      <c r="DE72" s="229">
        <f>$E72*Ввод!DD334</f>
        <v>0</v>
      </c>
      <c r="DF72" s="229">
        <f>$E72*Ввод!DE334</f>
        <v>0</v>
      </c>
      <c r="DG72" s="229">
        <f>$E72*Ввод!DF334</f>
        <v>0</v>
      </c>
      <c r="DH72" s="229">
        <f>$E72*Ввод!DG334</f>
        <v>0</v>
      </c>
      <c r="DI72" s="229">
        <f>$E72*Ввод!DH334</f>
        <v>0</v>
      </c>
      <c r="DJ72" s="229">
        <f>$E72*Ввод!DI334</f>
        <v>0</v>
      </c>
    </row>
    <row r="73" spans="1:114" s="100" customFormat="1">
      <c r="A73" s="18"/>
      <c r="B73" s="216" t="s">
        <v>255</v>
      </c>
      <c r="D73" s="106"/>
      <c r="E73" s="106"/>
      <c r="I73" s="217"/>
      <c r="J73" s="218"/>
      <c r="K73" s="218"/>
      <c r="L73" s="218"/>
      <c r="M73" s="218"/>
      <c r="N73" s="218"/>
      <c r="O73" s="218"/>
      <c r="P73" s="218"/>
      <c r="Q73" s="218"/>
    </row>
    <row r="74" spans="1:114" s="37" customFormat="1">
      <c r="A74" s="18"/>
      <c r="B74" s="30" t="s">
        <v>405</v>
      </c>
      <c r="C74"/>
      <c r="D74" s="7"/>
      <c r="E74" s="40"/>
      <c r="I74" s="219"/>
      <c r="J74" s="220"/>
      <c r="K74" s="220"/>
      <c r="L74" s="220"/>
      <c r="M74" s="220"/>
      <c r="N74" s="220"/>
      <c r="O74" s="220"/>
      <c r="P74" s="220"/>
      <c r="Q74" s="220"/>
    </row>
    <row r="75" spans="1:114">
      <c r="B75" s="214" t="str">
        <f>Ввод!D357</f>
        <v>Электроэнергия для технической воды</v>
      </c>
      <c r="D75" s="7" t="str">
        <f>Ввод!F357</f>
        <v>кВт*ч / м3</v>
      </c>
      <c r="E75" s="7">
        <f t="shared" ref="E75:E82" si="4">1-E84</f>
        <v>0</v>
      </c>
      <c r="F75" s="3">
        <f>$E75*Ввод!G357</f>
        <v>0</v>
      </c>
      <c r="G75" s="4"/>
      <c r="H75" s="4"/>
      <c r="I75" s="124"/>
      <c r="J75" s="3">
        <f t="shared" ref="J75:J82" si="5">$F75</f>
        <v>0</v>
      </c>
      <c r="K75" s="3">
        <f t="shared" ref="K75:BV77" si="6">$F75</f>
        <v>0</v>
      </c>
      <c r="L75" s="3">
        <f t="shared" si="6"/>
        <v>0</v>
      </c>
      <c r="M75" s="3">
        <f t="shared" si="6"/>
        <v>0</v>
      </c>
      <c r="N75" s="3">
        <f t="shared" si="6"/>
        <v>0</v>
      </c>
      <c r="O75" s="3">
        <f t="shared" si="6"/>
        <v>0</v>
      </c>
      <c r="P75" s="3">
        <f t="shared" si="6"/>
        <v>0</v>
      </c>
      <c r="Q75" s="3">
        <f t="shared" si="6"/>
        <v>0</v>
      </c>
      <c r="R75" s="3">
        <f t="shared" si="6"/>
        <v>0</v>
      </c>
      <c r="S75" s="3">
        <f t="shared" si="6"/>
        <v>0</v>
      </c>
      <c r="T75" s="3">
        <f t="shared" si="6"/>
        <v>0</v>
      </c>
      <c r="U75" s="3">
        <f t="shared" si="6"/>
        <v>0</v>
      </c>
      <c r="V75" s="3">
        <f t="shared" si="6"/>
        <v>0</v>
      </c>
      <c r="W75" s="3">
        <f t="shared" si="6"/>
        <v>0</v>
      </c>
      <c r="X75" s="3">
        <f t="shared" si="6"/>
        <v>0</v>
      </c>
      <c r="Y75" s="3">
        <f t="shared" si="6"/>
        <v>0</v>
      </c>
      <c r="Z75" s="3">
        <f t="shared" si="6"/>
        <v>0</v>
      </c>
      <c r="AA75" s="3">
        <f t="shared" si="6"/>
        <v>0</v>
      </c>
      <c r="AB75" s="3">
        <f t="shared" si="6"/>
        <v>0</v>
      </c>
      <c r="AC75" s="3">
        <f t="shared" si="6"/>
        <v>0</v>
      </c>
      <c r="AD75" s="3">
        <f t="shared" si="6"/>
        <v>0</v>
      </c>
      <c r="AE75" s="3">
        <f t="shared" si="6"/>
        <v>0</v>
      </c>
      <c r="AF75" s="3">
        <f t="shared" si="6"/>
        <v>0</v>
      </c>
      <c r="AG75" s="3">
        <f t="shared" si="6"/>
        <v>0</v>
      </c>
      <c r="AH75" s="3">
        <f t="shared" si="6"/>
        <v>0</v>
      </c>
      <c r="AI75" s="3">
        <f t="shared" si="6"/>
        <v>0</v>
      </c>
      <c r="AJ75" s="3">
        <f t="shared" si="6"/>
        <v>0</v>
      </c>
      <c r="AK75" s="3">
        <f t="shared" si="6"/>
        <v>0</v>
      </c>
      <c r="AL75" s="3">
        <f t="shared" si="6"/>
        <v>0</v>
      </c>
      <c r="AM75" s="3">
        <f t="shared" si="6"/>
        <v>0</v>
      </c>
      <c r="AN75" s="3">
        <f t="shared" si="6"/>
        <v>0</v>
      </c>
      <c r="AO75" s="3">
        <f t="shared" si="6"/>
        <v>0</v>
      </c>
      <c r="AP75" s="3">
        <f t="shared" si="6"/>
        <v>0</v>
      </c>
      <c r="AQ75" s="3">
        <f t="shared" si="6"/>
        <v>0</v>
      </c>
      <c r="AR75" s="3">
        <f t="shared" si="6"/>
        <v>0</v>
      </c>
      <c r="AS75" s="3">
        <f t="shared" si="6"/>
        <v>0</v>
      </c>
      <c r="AT75" s="3">
        <f t="shared" si="6"/>
        <v>0</v>
      </c>
      <c r="AU75" s="3">
        <f t="shared" si="6"/>
        <v>0</v>
      </c>
      <c r="AV75" s="3">
        <f t="shared" si="6"/>
        <v>0</v>
      </c>
      <c r="AW75" s="3">
        <f t="shared" si="6"/>
        <v>0</v>
      </c>
      <c r="AX75" s="3">
        <f t="shared" si="6"/>
        <v>0</v>
      </c>
      <c r="AY75" s="3">
        <f t="shared" si="6"/>
        <v>0</v>
      </c>
      <c r="AZ75" s="3">
        <f t="shared" si="6"/>
        <v>0</v>
      </c>
      <c r="BA75" s="3">
        <f t="shared" si="6"/>
        <v>0</v>
      </c>
      <c r="BB75" s="3">
        <f t="shared" si="6"/>
        <v>0</v>
      </c>
      <c r="BC75" s="3">
        <f t="shared" si="6"/>
        <v>0</v>
      </c>
      <c r="BD75" s="3">
        <f t="shared" si="6"/>
        <v>0</v>
      </c>
      <c r="BE75" s="3">
        <f t="shared" si="6"/>
        <v>0</v>
      </c>
      <c r="BF75" s="3">
        <f t="shared" si="6"/>
        <v>0</v>
      </c>
      <c r="BG75" s="3">
        <f t="shared" si="6"/>
        <v>0</v>
      </c>
      <c r="BH75" s="3">
        <f t="shared" si="6"/>
        <v>0</v>
      </c>
      <c r="BI75" s="3">
        <f t="shared" si="6"/>
        <v>0</v>
      </c>
      <c r="BJ75" s="3">
        <f t="shared" si="6"/>
        <v>0</v>
      </c>
      <c r="BK75" s="3">
        <f t="shared" si="6"/>
        <v>0</v>
      </c>
      <c r="BL75" s="3">
        <f t="shared" si="6"/>
        <v>0</v>
      </c>
      <c r="BM75" s="3">
        <f t="shared" si="6"/>
        <v>0</v>
      </c>
      <c r="BN75" s="3">
        <f t="shared" si="6"/>
        <v>0</v>
      </c>
      <c r="BO75" s="3">
        <f t="shared" si="6"/>
        <v>0</v>
      </c>
      <c r="BP75" s="3">
        <f t="shared" si="6"/>
        <v>0</v>
      </c>
      <c r="BQ75" s="3">
        <f t="shared" si="6"/>
        <v>0</v>
      </c>
      <c r="BR75" s="3">
        <f t="shared" si="6"/>
        <v>0</v>
      </c>
      <c r="BS75" s="3">
        <f t="shared" si="6"/>
        <v>0</v>
      </c>
      <c r="BT75" s="3">
        <f t="shared" si="6"/>
        <v>0</v>
      </c>
      <c r="BU75" s="3">
        <f t="shared" si="6"/>
        <v>0</v>
      </c>
      <c r="BV75" s="3">
        <f t="shared" si="6"/>
        <v>0</v>
      </c>
      <c r="BW75" s="3">
        <f t="shared" ref="BW75:DJ76" si="7">$F75</f>
        <v>0</v>
      </c>
      <c r="BX75" s="3">
        <f t="shared" si="7"/>
        <v>0</v>
      </c>
      <c r="BY75" s="3">
        <f t="shared" si="7"/>
        <v>0</v>
      </c>
      <c r="BZ75" s="3">
        <f t="shared" si="7"/>
        <v>0</v>
      </c>
      <c r="CA75" s="3">
        <f t="shared" si="7"/>
        <v>0</v>
      </c>
      <c r="CB75" s="3">
        <f t="shared" si="7"/>
        <v>0</v>
      </c>
      <c r="CC75" s="3">
        <f t="shared" si="7"/>
        <v>0</v>
      </c>
      <c r="CD75" s="3">
        <f t="shared" si="7"/>
        <v>0</v>
      </c>
      <c r="CE75" s="3">
        <f t="shared" si="7"/>
        <v>0</v>
      </c>
      <c r="CF75" s="3">
        <f t="shared" si="7"/>
        <v>0</v>
      </c>
      <c r="CG75" s="3">
        <f t="shared" si="7"/>
        <v>0</v>
      </c>
      <c r="CH75" s="3">
        <f t="shared" si="7"/>
        <v>0</v>
      </c>
      <c r="CI75" s="3">
        <f t="shared" si="7"/>
        <v>0</v>
      </c>
      <c r="CJ75" s="3">
        <f t="shared" si="7"/>
        <v>0</v>
      </c>
      <c r="CK75" s="3">
        <f t="shared" si="7"/>
        <v>0</v>
      </c>
      <c r="CL75" s="3">
        <f t="shared" si="7"/>
        <v>0</v>
      </c>
      <c r="CM75" s="3">
        <f t="shared" si="7"/>
        <v>0</v>
      </c>
      <c r="CN75" s="3">
        <f t="shared" si="7"/>
        <v>0</v>
      </c>
      <c r="CO75" s="3">
        <f t="shared" si="7"/>
        <v>0</v>
      </c>
      <c r="CP75" s="3">
        <f t="shared" si="7"/>
        <v>0</v>
      </c>
      <c r="CQ75" s="3">
        <f t="shared" si="7"/>
        <v>0</v>
      </c>
      <c r="CR75" s="3">
        <f t="shared" si="7"/>
        <v>0</v>
      </c>
      <c r="CS75" s="3">
        <f t="shared" si="7"/>
        <v>0</v>
      </c>
      <c r="CT75" s="3">
        <f t="shared" si="7"/>
        <v>0</v>
      </c>
      <c r="CU75" s="3">
        <f t="shared" si="7"/>
        <v>0</v>
      </c>
      <c r="CV75" s="3">
        <f t="shared" si="7"/>
        <v>0</v>
      </c>
      <c r="CW75" s="3">
        <f t="shared" si="7"/>
        <v>0</v>
      </c>
      <c r="CX75" s="3">
        <f t="shared" si="7"/>
        <v>0</v>
      </c>
      <c r="CY75" s="3">
        <f t="shared" si="7"/>
        <v>0</v>
      </c>
      <c r="CZ75" s="3">
        <f t="shared" si="7"/>
        <v>0</v>
      </c>
      <c r="DA75" s="3">
        <f t="shared" si="7"/>
        <v>0</v>
      </c>
      <c r="DB75" s="3">
        <f t="shared" si="7"/>
        <v>0</v>
      </c>
      <c r="DC75" s="3">
        <f t="shared" si="7"/>
        <v>0</v>
      </c>
      <c r="DD75" s="3">
        <f t="shared" si="7"/>
        <v>0</v>
      </c>
      <c r="DE75" s="3">
        <f t="shared" si="7"/>
        <v>0</v>
      </c>
      <c r="DF75" s="3">
        <f t="shared" si="7"/>
        <v>0</v>
      </c>
      <c r="DG75" s="3">
        <f t="shared" si="7"/>
        <v>0</v>
      </c>
      <c r="DH75" s="3">
        <f t="shared" si="7"/>
        <v>0</v>
      </c>
      <c r="DI75" s="3">
        <f t="shared" si="7"/>
        <v>0</v>
      </c>
      <c r="DJ75" s="3">
        <f t="shared" si="7"/>
        <v>0</v>
      </c>
    </row>
    <row r="76" spans="1:114">
      <c r="B76" s="214" t="str">
        <f>Ввод!D358</f>
        <v>Электроэнергия для питьевой воды</v>
      </c>
      <c r="D76" s="7" t="str">
        <f>Ввод!F358</f>
        <v>кВт*ч / м3</v>
      </c>
      <c r="E76" s="7">
        <f t="shared" si="4"/>
        <v>0</v>
      </c>
      <c r="F76" s="3">
        <f>$E76*Ввод!G358</f>
        <v>0</v>
      </c>
      <c r="G76" s="4"/>
      <c r="H76" s="4"/>
      <c r="I76" s="124"/>
      <c r="J76" s="3">
        <f t="shared" si="5"/>
        <v>0</v>
      </c>
      <c r="K76" s="3">
        <f t="shared" si="6"/>
        <v>0</v>
      </c>
      <c r="L76" s="3">
        <f t="shared" si="6"/>
        <v>0</v>
      </c>
      <c r="M76" s="3">
        <f t="shared" si="6"/>
        <v>0</v>
      </c>
      <c r="N76" s="3">
        <f t="shared" si="6"/>
        <v>0</v>
      </c>
      <c r="O76" s="3">
        <f t="shared" si="6"/>
        <v>0</v>
      </c>
      <c r="P76" s="3">
        <f t="shared" si="6"/>
        <v>0</v>
      </c>
      <c r="Q76" s="3">
        <f t="shared" si="6"/>
        <v>0</v>
      </c>
      <c r="R76" s="3">
        <f t="shared" si="6"/>
        <v>0</v>
      </c>
      <c r="S76" s="3">
        <f t="shared" si="6"/>
        <v>0</v>
      </c>
      <c r="T76" s="3">
        <f t="shared" si="6"/>
        <v>0</v>
      </c>
      <c r="U76" s="3">
        <f t="shared" si="6"/>
        <v>0</v>
      </c>
      <c r="V76" s="3">
        <f t="shared" si="6"/>
        <v>0</v>
      </c>
      <c r="W76" s="3">
        <f t="shared" si="6"/>
        <v>0</v>
      </c>
      <c r="X76" s="3">
        <f t="shared" si="6"/>
        <v>0</v>
      </c>
      <c r="Y76" s="3">
        <f t="shared" si="6"/>
        <v>0</v>
      </c>
      <c r="Z76" s="3">
        <f t="shared" si="6"/>
        <v>0</v>
      </c>
      <c r="AA76" s="3">
        <f t="shared" si="6"/>
        <v>0</v>
      </c>
      <c r="AB76" s="3">
        <f t="shared" si="6"/>
        <v>0</v>
      </c>
      <c r="AC76" s="3">
        <f t="shared" si="6"/>
        <v>0</v>
      </c>
      <c r="AD76" s="3">
        <f t="shared" si="6"/>
        <v>0</v>
      </c>
      <c r="AE76" s="3">
        <f t="shared" si="6"/>
        <v>0</v>
      </c>
      <c r="AF76" s="3">
        <f t="shared" si="6"/>
        <v>0</v>
      </c>
      <c r="AG76" s="3">
        <f t="shared" si="6"/>
        <v>0</v>
      </c>
      <c r="AH76" s="3">
        <f t="shared" si="6"/>
        <v>0</v>
      </c>
      <c r="AI76" s="3">
        <f t="shared" si="6"/>
        <v>0</v>
      </c>
      <c r="AJ76" s="3">
        <f t="shared" si="6"/>
        <v>0</v>
      </c>
      <c r="AK76" s="3">
        <f t="shared" si="6"/>
        <v>0</v>
      </c>
      <c r="AL76" s="3">
        <f t="shared" si="6"/>
        <v>0</v>
      </c>
      <c r="AM76" s="3">
        <f t="shared" si="6"/>
        <v>0</v>
      </c>
      <c r="AN76" s="3">
        <f t="shared" si="6"/>
        <v>0</v>
      </c>
      <c r="AO76" s="3">
        <f t="shared" si="6"/>
        <v>0</v>
      </c>
      <c r="AP76" s="3">
        <f t="shared" si="6"/>
        <v>0</v>
      </c>
      <c r="AQ76" s="3">
        <f t="shared" si="6"/>
        <v>0</v>
      </c>
      <c r="AR76" s="3">
        <f t="shared" si="6"/>
        <v>0</v>
      </c>
      <c r="AS76" s="3">
        <f t="shared" si="6"/>
        <v>0</v>
      </c>
      <c r="AT76" s="3">
        <f t="shared" si="6"/>
        <v>0</v>
      </c>
      <c r="AU76" s="3">
        <f t="shared" si="6"/>
        <v>0</v>
      </c>
      <c r="AV76" s="3">
        <f t="shared" si="6"/>
        <v>0</v>
      </c>
      <c r="AW76" s="3">
        <f t="shared" si="6"/>
        <v>0</v>
      </c>
      <c r="AX76" s="3">
        <f t="shared" si="6"/>
        <v>0</v>
      </c>
      <c r="AY76" s="3">
        <f t="shared" si="6"/>
        <v>0</v>
      </c>
      <c r="AZ76" s="3">
        <f t="shared" si="6"/>
        <v>0</v>
      </c>
      <c r="BA76" s="3">
        <f t="shared" si="6"/>
        <v>0</v>
      </c>
      <c r="BB76" s="3">
        <f t="shared" si="6"/>
        <v>0</v>
      </c>
      <c r="BC76" s="3">
        <f t="shared" si="6"/>
        <v>0</v>
      </c>
      <c r="BD76" s="3">
        <f t="shared" si="6"/>
        <v>0</v>
      </c>
      <c r="BE76" s="3">
        <f t="shared" si="6"/>
        <v>0</v>
      </c>
      <c r="BF76" s="3">
        <f t="shared" si="6"/>
        <v>0</v>
      </c>
      <c r="BG76" s="3">
        <f t="shared" si="6"/>
        <v>0</v>
      </c>
      <c r="BH76" s="3">
        <f t="shared" si="6"/>
        <v>0</v>
      </c>
      <c r="BI76" s="3">
        <f t="shared" si="6"/>
        <v>0</v>
      </c>
      <c r="BJ76" s="3">
        <f t="shared" si="6"/>
        <v>0</v>
      </c>
      <c r="BK76" s="3">
        <f t="shared" si="6"/>
        <v>0</v>
      </c>
      <c r="BL76" s="3">
        <f t="shared" si="6"/>
        <v>0</v>
      </c>
      <c r="BM76" s="3">
        <f t="shared" si="6"/>
        <v>0</v>
      </c>
      <c r="BN76" s="3">
        <f t="shared" si="6"/>
        <v>0</v>
      </c>
      <c r="BO76" s="3">
        <f t="shared" si="6"/>
        <v>0</v>
      </c>
      <c r="BP76" s="3">
        <f t="shared" si="6"/>
        <v>0</v>
      </c>
      <c r="BQ76" s="3">
        <f t="shared" si="6"/>
        <v>0</v>
      </c>
      <c r="BR76" s="3">
        <f t="shared" si="6"/>
        <v>0</v>
      </c>
      <c r="BS76" s="3">
        <f t="shared" si="6"/>
        <v>0</v>
      </c>
      <c r="BT76" s="3">
        <f t="shared" si="6"/>
        <v>0</v>
      </c>
      <c r="BU76" s="3">
        <f t="shared" si="6"/>
        <v>0</v>
      </c>
      <c r="BV76" s="3">
        <f t="shared" si="6"/>
        <v>0</v>
      </c>
      <c r="BW76" s="3">
        <f t="shared" si="7"/>
        <v>0</v>
      </c>
      <c r="BX76" s="3">
        <f t="shared" si="7"/>
        <v>0</v>
      </c>
      <c r="BY76" s="3">
        <f t="shared" si="7"/>
        <v>0</v>
      </c>
      <c r="BZ76" s="3">
        <f t="shared" si="7"/>
        <v>0</v>
      </c>
      <c r="CA76" s="3">
        <f t="shared" si="7"/>
        <v>0</v>
      </c>
      <c r="CB76" s="3">
        <f t="shared" si="7"/>
        <v>0</v>
      </c>
      <c r="CC76" s="3">
        <f t="shared" si="7"/>
        <v>0</v>
      </c>
      <c r="CD76" s="3">
        <f t="shared" si="7"/>
        <v>0</v>
      </c>
      <c r="CE76" s="3">
        <f t="shared" si="7"/>
        <v>0</v>
      </c>
      <c r="CF76" s="3">
        <f t="shared" si="7"/>
        <v>0</v>
      </c>
      <c r="CG76" s="3">
        <f t="shared" si="7"/>
        <v>0</v>
      </c>
      <c r="CH76" s="3">
        <f t="shared" si="7"/>
        <v>0</v>
      </c>
      <c r="CI76" s="3">
        <f t="shared" si="7"/>
        <v>0</v>
      </c>
      <c r="CJ76" s="3">
        <f t="shared" si="7"/>
        <v>0</v>
      </c>
      <c r="CK76" s="3">
        <f t="shared" si="7"/>
        <v>0</v>
      </c>
      <c r="CL76" s="3">
        <f t="shared" si="7"/>
        <v>0</v>
      </c>
      <c r="CM76" s="3">
        <f t="shared" si="7"/>
        <v>0</v>
      </c>
      <c r="CN76" s="3">
        <f t="shared" si="7"/>
        <v>0</v>
      </c>
      <c r="CO76" s="3">
        <f t="shared" si="7"/>
        <v>0</v>
      </c>
      <c r="CP76" s="3">
        <f t="shared" si="7"/>
        <v>0</v>
      </c>
      <c r="CQ76" s="3">
        <f t="shared" si="7"/>
        <v>0</v>
      </c>
      <c r="CR76" s="3">
        <f t="shared" si="7"/>
        <v>0</v>
      </c>
      <c r="CS76" s="3">
        <f t="shared" si="7"/>
        <v>0</v>
      </c>
      <c r="CT76" s="3">
        <f t="shared" si="7"/>
        <v>0</v>
      </c>
      <c r="CU76" s="3">
        <f t="shared" si="7"/>
        <v>0</v>
      </c>
      <c r="CV76" s="3">
        <f t="shared" si="7"/>
        <v>0</v>
      </c>
      <c r="CW76" s="3">
        <f t="shared" si="7"/>
        <v>0</v>
      </c>
      <c r="CX76" s="3">
        <f t="shared" si="7"/>
        <v>0</v>
      </c>
      <c r="CY76" s="3">
        <f t="shared" si="7"/>
        <v>0</v>
      </c>
      <c r="CZ76" s="3">
        <f t="shared" si="7"/>
        <v>0</v>
      </c>
      <c r="DA76" s="3">
        <f t="shared" si="7"/>
        <v>0</v>
      </c>
      <c r="DB76" s="3">
        <f t="shared" si="7"/>
        <v>0</v>
      </c>
      <c r="DC76" s="3">
        <f t="shared" si="7"/>
        <v>0</v>
      </c>
      <c r="DD76" s="3">
        <f t="shared" si="7"/>
        <v>0</v>
      </c>
      <c r="DE76" s="3">
        <f t="shared" si="7"/>
        <v>0</v>
      </c>
      <c r="DF76" s="3">
        <f t="shared" si="7"/>
        <v>0</v>
      </c>
      <c r="DG76" s="3">
        <f t="shared" si="7"/>
        <v>0</v>
      </c>
      <c r="DH76" s="3">
        <f t="shared" si="7"/>
        <v>0</v>
      </c>
      <c r="DI76" s="3">
        <f t="shared" si="7"/>
        <v>0</v>
      </c>
      <c r="DJ76" s="3">
        <f t="shared" si="7"/>
        <v>0</v>
      </c>
    </row>
    <row r="77" spans="1:114">
      <c r="B77" s="214" t="str">
        <f>Ввод!D359</f>
        <v>Реагенты №1</v>
      </c>
      <c r="D77" s="7" t="str">
        <f>Ввод!$F$359</f>
        <v>кг / м3</v>
      </c>
      <c r="E77" s="7">
        <f t="shared" si="4"/>
        <v>0</v>
      </c>
      <c r="F77" s="3">
        <f>$E77*Ввод!G359</f>
        <v>0</v>
      </c>
      <c r="G77" s="4"/>
      <c r="H77" s="4"/>
      <c r="I77" s="124"/>
      <c r="J77" s="3">
        <f t="shared" si="5"/>
        <v>0</v>
      </c>
      <c r="K77" s="3">
        <f t="shared" si="6"/>
        <v>0</v>
      </c>
      <c r="L77" s="3">
        <f t="shared" si="6"/>
        <v>0</v>
      </c>
      <c r="M77" s="3">
        <f t="shared" si="6"/>
        <v>0</v>
      </c>
      <c r="N77" s="3">
        <f t="shared" si="6"/>
        <v>0</v>
      </c>
      <c r="O77" s="3">
        <f t="shared" si="6"/>
        <v>0</v>
      </c>
      <c r="P77" s="3">
        <f t="shared" si="6"/>
        <v>0</v>
      </c>
      <c r="Q77" s="3">
        <f t="shared" si="6"/>
        <v>0</v>
      </c>
      <c r="R77" s="3">
        <f t="shared" si="6"/>
        <v>0</v>
      </c>
      <c r="S77" s="3">
        <f t="shared" si="6"/>
        <v>0</v>
      </c>
      <c r="T77" s="3">
        <f t="shared" si="6"/>
        <v>0</v>
      </c>
      <c r="U77" s="3">
        <f t="shared" si="6"/>
        <v>0</v>
      </c>
      <c r="V77" s="3">
        <f t="shared" si="6"/>
        <v>0</v>
      </c>
      <c r="W77" s="3">
        <f t="shared" si="6"/>
        <v>0</v>
      </c>
      <c r="X77" s="3">
        <f t="shared" si="6"/>
        <v>0</v>
      </c>
      <c r="Y77" s="3">
        <f t="shared" si="6"/>
        <v>0</v>
      </c>
      <c r="Z77" s="3">
        <f t="shared" si="6"/>
        <v>0</v>
      </c>
      <c r="AA77" s="3">
        <f t="shared" si="6"/>
        <v>0</v>
      </c>
      <c r="AB77" s="3">
        <f t="shared" si="6"/>
        <v>0</v>
      </c>
      <c r="AC77" s="3">
        <f t="shared" si="6"/>
        <v>0</v>
      </c>
      <c r="AD77" s="3">
        <f t="shared" si="6"/>
        <v>0</v>
      </c>
      <c r="AE77" s="3">
        <f t="shared" si="6"/>
        <v>0</v>
      </c>
      <c r="AF77" s="3">
        <f t="shared" si="6"/>
        <v>0</v>
      </c>
      <c r="AG77" s="3">
        <f t="shared" si="6"/>
        <v>0</v>
      </c>
      <c r="AH77" s="3">
        <f t="shared" si="6"/>
        <v>0</v>
      </c>
      <c r="AI77" s="3">
        <f t="shared" si="6"/>
        <v>0</v>
      </c>
      <c r="AJ77" s="3">
        <f t="shared" si="6"/>
        <v>0</v>
      </c>
      <c r="AK77" s="3">
        <f t="shared" si="6"/>
        <v>0</v>
      </c>
      <c r="AL77" s="3">
        <f t="shared" si="6"/>
        <v>0</v>
      </c>
      <c r="AM77" s="3">
        <f t="shared" si="6"/>
        <v>0</v>
      </c>
      <c r="AN77" s="3">
        <f t="shared" si="6"/>
        <v>0</v>
      </c>
      <c r="AO77" s="3">
        <f t="shared" si="6"/>
        <v>0</v>
      </c>
      <c r="AP77" s="3">
        <f t="shared" si="6"/>
        <v>0</v>
      </c>
      <c r="AQ77" s="3">
        <f t="shared" si="6"/>
        <v>0</v>
      </c>
      <c r="AR77" s="3">
        <f t="shared" si="6"/>
        <v>0</v>
      </c>
      <c r="AS77" s="3">
        <f t="shared" si="6"/>
        <v>0</v>
      </c>
      <c r="AT77" s="3">
        <f t="shared" si="6"/>
        <v>0</v>
      </c>
      <c r="AU77" s="3">
        <f t="shared" si="6"/>
        <v>0</v>
      </c>
      <c r="AV77" s="3">
        <f t="shared" si="6"/>
        <v>0</v>
      </c>
      <c r="AW77" s="3">
        <f t="shared" si="6"/>
        <v>0</v>
      </c>
      <c r="AX77" s="3">
        <f t="shared" si="6"/>
        <v>0</v>
      </c>
      <c r="AY77" s="3">
        <f t="shared" si="6"/>
        <v>0</v>
      </c>
      <c r="AZ77" s="3">
        <f t="shared" si="6"/>
        <v>0</v>
      </c>
      <c r="BA77" s="3">
        <f t="shared" si="6"/>
        <v>0</v>
      </c>
      <c r="BB77" s="3">
        <f t="shared" si="6"/>
        <v>0</v>
      </c>
      <c r="BC77" s="3">
        <f t="shared" si="6"/>
        <v>0</v>
      </c>
      <c r="BD77" s="3">
        <f t="shared" si="6"/>
        <v>0</v>
      </c>
      <c r="BE77" s="3">
        <f t="shared" si="6"/>
        <v>0</v>
      </c>
      <c r="BF77" s="3">
        <f t="shared" si="6"/>
        <v>0</v>
      </c>
      <c r="BG77" s="3">
        <f t="shared" si="6"/>
        <v>0</v>
      </c>
      <c r="BH77" s="3">
        <f t="shared" si="6"/>
        <v>0</v>
      </c>
      <c r="BI77" s="3">
        <f t="shared" si="6"/>
        <v>0</v>
      </c>
      <c r="BJ77" s="3">
        <f t="shared" si="6"/>
        <v>0</v>
      </c>
      <c r="BK77" s="3">
        <f t="shared" si="6"/>
        <v>0</v>
      </c>
      <c r="BL77" s="3">
        <f t="shared" si="6"/>
        <v>0</v>
      </c>
      <c r="BM77" s="3">
        <f t="shared" si="6"/>
        <v>0</v>
      </c>
      <c r="BN77" s="3">
        <f t="shared" si="6"/>
        <v>0</v>
      </c>
      <c r="BO77" s="3">
        <f t="shared" si="6"/>
        <v>0</v>
      </c>
      <c r="BP77" s="3">
        <f t="shared" si="6"/>
        <v>0</v>
      </c>
      <c r="BQ77" s="3">
        <f t="shared" si="6"/>
        <v>0</v>
      </c>
      <c r="BR77" s="3">
        <f t="shared" si="6"/>
        <v>0</v>
      </c>
      <c r="BS77" s="3">
        <f t="shared" si="6"/>
        <v>0</v>
      </c>
      <c r="BT77" s="3">
        <f t="shared" si="6"/>
        <v>0</v>
      </c>
      <c r="BU77" s="3">
        <f t="shared" si="6"/>
        <v>0</v>
      </c>
      <c r="BV77" s="3">
        <f t="shared" ref="BV77:DJ81" si="8">$F77</f>
        <v>0</v>
      </c>
      <c r="BW77" s="3">
        <f t="shared" si="8"/>
        <v>0</v>
      </c>
      <c r="BX77" s="3">
        <f t="shared" si="8"/>
        <v>0</v>
      </c>
      <c r="BY77" s="3">
        <f t="shared" si="8"/>
        <v>0</v>
      </c>
      <c r="BZ77" s="3">
        <f t="shared" si="8"/>
        <v>0</v>
      </c>
      <c r="CA77" s="3">
        <f t="shared" si="8"/>
        <v>0</v>
      </c>
      <c r="CB77" s="3">
        <f t="shared" si="8"/>
        <v>0</v>
      </c>
      <c r="CC77" s="3">
        <f t="shared" si="8"/>
        <v>0</v>
      </c>
      <c r="CD77" s="3">
        <f t="shared" si="8"/>
        <v>0</v>
      </c>
      <c r="CE77" s="3">
        <f t="shared" si="8"/>
        <v>0</v>
      </c>
      <c r="CF77" s="3">
        <f t="shared" si="8"/>
        <v>0</v>
      </c>
      <c r="CG77" s="3">
        <f t="shared" si="8"/>
        <v>0</v>
      </c>
      <c r="CH77" s="3">
        <f t="shared" si="8"/>
        <v>0</v>
      </c>
      <c r="CI77" s="3">
        <f t="shared" si="8"/>
        <v>0</v>
      </c>
      <c r="CJ77" s="3">
        <f t="shared" si="8"/>
        <v>0</v>
      </c>
      <c r="CK77" s="3">
        <f t="shared" si="8"/>
        <v>0</v>
      </c>
      <c r="CL77" s="3">
        <f t="shared" si="8"/>
        <v>0</v>
      </c>
      <c r="CM77" s="3">
        <f t="shared" si="8"/>
        <v>0</v>
      </c>
      <c r="CN77" s="3">
        <f t="shared" si="8"/>
        <v>0</v>
      </c>
      <c r="CO77" s="3">
        <f t="shared" si="8"/>
        <v>0</v>
      </c>
      <c r="CP77" s="3">
        <f t="shared" si="8"/>
        <v>0</v>
      </c>
      <c r="CQ77" s="3">
        <f t="shared" si="8"/>
        <v>0</v>
      </c>
      <c r="CR77" s="3">
        <f t="shared" si="8"/>
        <v>0</v>
      </c>
      <c r="CS77" s="3">
        <f t="shared" si="8"/>
        <v>0</v>
      </c>
      <c r="CT77" s="3">
        <f t="shared" si="8"/>
        <v>0</v>
      </c>
      <c r="CU77" s="3">
        <f t="shared" si="8"/>
        <v>0</v>
      </c>
      <c r="CV77" s="3">
        <f t="shared" si="8"/>
        <v>0</v>
      </c>
      <c r="CW77" s="3">
        <f t="shared" si="8"/>
        <v>0</v>
      </c>
      <c r="CX77" s="3">
        <f t="shared" si="8"/>
        <v>0</v>
      </c>
      <c r="CY77" s="3">
        <f t="shared" si="8"/>
        <v>0</v>
      </c>
      <c r="CZ77" s="3">
        <f t="shared" si="8"/>
        <v>0</v>
      </c>
      <c r="DA77" s="3">
        <f t="shared" si="8"/>
        <v>0</v>
      </c>
      <c r="DB77" s="3">
        <f t="shared" si="8"/>
        <v>0</v>
      </c>
      <c r="DC77" s="3">
        <f t="shared" si="8"/>
        <v>0</v>
      </c>
      <c r="DD77" s="3">
        <f t="shared" si="8"/>
        <v>0</v>
      </c>
      <c r="DE77" s="3">
        <f t="shared" si="8"/>
        <v>0</v>
      </c>
      <c r="DF77" s="3">
        <f t="shared" si="8"/>
        <v>0</v>
      </c>
      <c r="DG77" s="3">
        <f t="shared" si="8"/>
        <v>0</v>
      </c>
      <c r="DH77" s="3">
        <f t="shared" si="8"/>
        <v>0</v>
      </c>
      <c r="DI77" s="3">
        <f t="shared" si="8"/>
        <v>0</v>
      </c>
      <c r="DJ77" s="3">
        <f t="shared" si="8"/>
        <v>0</v>
      </c>
    </row>
    <row r="78" spans="1:114">
      <c r="B78" s="214" t="str">
        <f>Ввод!D360</f>
        <v>Реагенты №2</v>
      </c>
      <c r="D78" s="7" t="str">
        <f>Ввод!F360</f>
        <v>кг / м3</v>
      </c>
      <c r="E78" s="7">
        <f t="shared" si="4"/>
        <v>1</v>
      </c>
      <c r="F78" s="3">
        <f>$E78*Ввод!G360</f>
        <v>0</v>
      </c>
      <c r="G78" s="4"/>
      <c r="H78" s="4"/>
      <c r="I78" s="124"/>
      <c r="J78" s="3">
        <f t="shared" ref="J78:S79" si="9">$F78</f>
        <v>0</v>
      </c>
      <c r="K78" s="3">
        <f t="shared" si="9"/>
        <v>0</v>
      </c>
      <c r="L78" s="3">
        <f t="shared" si="9"/>
        <v>0</v>
      </c>
      <c r="M78" s="3">
        <f t="shared" si="9"/>
        <v>0</v>
      </c>
      <c r="N78" s="3">
        <f t="shared" si="9"/>
        <v>0</v>
      </c>
      <c r="O78" s="3">
        <f t="shared" si="9"/>
        <v>0</v>
      </c>
      <c r="P78" s="3">
        <f t="shared" si="9"/>
        <v>0</v>
      </c>
      <c r="Q78" s="3">
        <f t="shared" si="9"/>
        <v>0</v>
      </c>
      <c r="R78" s="3">
        <f t="shared" si="9"/>
        <v>0</v>
      </c>
      <c r="S78" s="3">
        <f t="shared" si="9"/>
        <v>0</v>
      </c>
      <c r="T78" s="3">
        <f t="shared" ref="T78:AC79" si="10">$F78</f>
        <v>0</v>
      </c>
      <c r="U78" s="3">
        <f t="shared" si="10"/>
        <v>0</v>
      </c>
      <c r="V78" s="3">
        <f t="shared" si="10"/>
        <v>0</v>
      </c>
      <c r="W78" s="3">
        <f t="shared" si="10"/>
        <v>0</v>
      </c>
      <c r="X78" s="3">
        <f t="shared" si="10"/>
        <v>0</v>
      </c>
      <c r="Y78" s="3">
        <f t="shared" si="10"/>
        <v>0</v>
      </c>
      <c r="Z78" s="3">
        <f t="shared" si="10"/>
        <v>0</v>
      </c>
      <c r="AA78" s="3">
        <f t="shared" si="10"/>
        <v>0</v>
      </c>
      <c r="AB78" s="3">
        <f t="shared" si="10"/>
        <v>0</v>
      </c>
      <c r="AC78" s="3">
        <f t="shared" si="10"/>
        <v>0</v>
      </c>
      <c r="AD78" s="3">
        <f t="shared" ref="AD78:AM79" si="11">$F78</f>
        <v>0</v>
      </c>
      <c r="AE78" s="3">
        <f t="shared" si="11"/>
        <v>0</v>
      </c>
      <c r="AF78" s="3">
        <f t="shared" si="11"/>
        <v>0</v>
      </c>
      <c r="AG78" s="3">
        <f t="shared" si="11"/>
        <v>0</v>
      </c>
      <c r="AH78" s="3">
        <f t="shared" si="11"/>
        <v>0</v>
      </c>
      <c r="AI78" s="3">
        <f t="shared" si="11"/>
        <v>0</v>
      </c>
      <c r="AJ78" s="3">
        <f t="shared" si="11"/>
        <v>0</v>
      </c>
      <c r="AK78" s="3">
        <f t="shared" si="11"/>
        <v>0</v>
      </c>
      <c r="AL78" s="3">
        <f t="shared" si="11"/>
        <v>0</v>
      </c>
      <c r="AM78" s="3">
        <f t="shared" si="11"/>
        <v>0</v>
      </c>
      <c r="AN78" s="3">
        <f t="shared" ref="AN78:AW79" si="12">$F78</f>
        <v>0</v>
      </c>
      <c r="AO78" s="3">
        <f t="shared" si="12"/>
        <v>0</v>
      </c>
      <c r="AP78" s="3">
        <f t="shared" si="12"/>
        <v>0</v>
      </c>
      <c r="AQ78" s="3">
        <f t="shared" si="12"/>
        <v>0</v>
      </c>
      <c r="AR78" s="3">
        <f t="shared" si="12"/>
        <v>0</v>
      </c>
      <c r="AS78" s="3">
        <f t="shared" si="12"/>
        <v>0</v>
      </c>
      <c r="AT78" s="3">
        <f t="shared" si="12"/>
        <v>0</v>
      </c>
      <c r="AU78" s="3">
        <f t="shared" si="12"/>
        <v>0</v>
      </c>
      <c r="AV78" s="3">
        <f t="shared" si="12"/>
        <v>0</v>
      </c>
      <c r="AW78" s="3">
        <f t="shared" si="12"/>
        <v>0</v>
      </c>
      <c r="AX78" s="3">
        <f t="shared" ref="AX78:BG79" si="13">$F78</f>
        <v>0</v>
      </c>
      <c r="AY78" s="3">
        <f t="shared" si="13"/>
        <v>0</v>
      </c>
      <c r="AZ78" s="3">
        <f t="shared" si="13"/>
        <v>0</v>
      </c>
      <c r="BA78" s="3">
        <f t="shared" si="13"/>
        <v>0</v>
      </c>
      <c r="BB78" s="3">
        <f t="shared" si="13"/>
        <v>0</v>
      </c>
      <c r="BC78" s="3">
        <f t="shared" si="13"/>
        <v>0</v>
      </c>
      <c r="BD78" s="3">
        <f t="shared" si="13"/>
        <v>0</v>
      </c>
      <c r="BE78" s="3">
        <f t="shared" si="13"/>
        <v>0</v>
      </c>
      <c r="BF78" s="3">
        <f t="shared" si="13"/>
        <v>0</v>
      </c>
      <c r="BG78" s="3">
        <f t="shared" si="13"/>
        <v>0</v>
      </c>
      <c r="BH78" s="3">
        <f t="shared" ref="BH78:BQ79" si="14">$F78</f>
        <v>0</v>
      </c>
      <c r="BI78" s="3">
        <f t="shared" si="14"/>
        <v>0</v>
      </c>
      <c r="BJ78" s="3">
        <f t="shared" si="14"/>
        <v>0</v>
      </c>
      <c r="BK78" s="3">
        <f t="shared" si="14"/>
        <v>0</v>
      </c>
      <c r="BL78" s="3">
        <f t="shared" si="14"/>
        <v>0</v>
      </c>
      <c r="BM78" s="3">
        <f t="shared" si="14"/>
        <v>0</v>
      </c>
      <c r="BN78" s="3">
        <f t="shared" si="14"/>
        <v>0</v>
      </c>
      <c r="BO78" s="3">
        <f t="shared" si="14"/>
        <v>0</v>
      </c>
      <c r="BP78" s="3">
        <f t="shared" si="14"/>
        <v>0</v>
      </c>
      <c r="BQ78" s="3">
        <f t="shared" si="14"/>
        <v>0</v>
      </c>
      <c r="BR78" s="3">
        <f t="shared" ref="BR78:CA79" si="15">$F78</f>
        <v>0</v>
      </c>
      <c r="BS78" s="3">
        <f t="shared" si="15"/>
        <v>0</v>
      </c>
      <c r="BT78" s="3">
        <f t="shared" si="15"/>
        <v>0</v>
      </c>
      <c r="BU78" s="3">
        <f t="shared" si="15"/>
        <v>0</v>
      </c>
      <c r="BV78" s="3">
        <f t="shared" si="15"/>
        <v>0</v>
      </c>
      <c r="BW78" s="3">
        <f t="shared" si="15"/>
        <v>0</v>
      </c>
      <c r="BX78" s="3">
        <f t="shared" si="15"/>
        <v>0</v>
      </c>
      <c r="BY78" s="3">
        <f t="shared" si="15"/>
        <v>0</v>
      </c>
      <c r="BZ78" s="3">
        <f t="shared" si="15"/>
        <v>0</v>
      </c>
      <c r="CA78" s="3">
        <f t="shared" si="15"/>
        <v>0</v>
      </c>
      <c r="CB78" s="3">
        <f t="shared" si="8"/>
        <v>0</v>
      </c>
      <c r="CC78" s="3">
        <f t="shared" si="8"/>
        <v>0</v>
      </c>
      <c r="CD78" s="3">
        <f t="shared" si="8"/>
        <v>0</v>
      </c>
      <c r="CE78" s="3">
        <f t="shared" si="8"/>
        <v>0</v>
      </c>
      <c r="CF78" s="3">
        <f t="shared" si="8"/>
        <v>0</v>
      </c>
      <c r="CG78" s="3">
        <f t="shared" si="8"/>
        <v>0</v>
      </c>
      <c r="CH78" s="3">
        <f t="shared" si="8"/>
        <v>0</v>
      </c>
      <c r="CI78" s="3">
        <f t="shared" si="8"/>
        <v>0</v>
      </c>
      <c r="CJ78" s="3">
        <f t="shared" si="8"/>
        <v>0</v>
      </c>
      <c r="CK78" s="3">
        <f t="shared" si="8"/>
        <v>0</v>
      </c>
      <c r="CL78" s="3">
        <f t="shared" si="8"/>
        <v>0</v>
      </c>
      <c r="CM78" s="3">
        <f t="shared" si="8"/>
        <v>0</v>
      </c>
      <c r="CN78" s="3">
        <f t="shared" si="8"/>
        <v>0</v>
      </c>
      <c r="CO78" s="3">
        <f t="shared" si="8"/>
        <v>0</v>
      </c>
      <c r="CP78" s="3">
        <f t="shared" si="8"/>
        <v>0</v>
      </c>
      <c r="CQ78" s="3">
        <f t="shared" si="8"/>
        <v>0</v>
      </c>
      <c r="CR78" s="3">
        <f t="shared" si="8"/>
        <v>0</v>
      </c>
      <c r="CS78" s="3">
        <f t="shared" si="8"/>
        <v>0</v>
      </c>
      <c r="CT78" s="3">
        <f t="shared" si="8"/>
        <v>0</v>
      </c>
      <c r="CU78" s="3">
        <f t="shared" si="8"/>
        <v>0</v>
      </c>
      <c r="CV78" s="3">
        <f t="shared" si="8"/>
        <v>0</v>
      </c>
      <c r="CW78" s="3">
        <f t="shared" si="8"/>
        <v>0</v>
      </c>
      <c r="CX78" s="3">
        <f t="shared" si="8"/>
        <v>0</v>
      </c>
      <c r="CY78" s="3">
        <f t="shared" si="8"/>
        <v>0</v>
      </c>
      <c r="CZ78" s="3">
        <f t="shared" si="8"/>
        <v>0</v>
      </c>
      <c r="DA78" s="3">
        <f t="shared" si="8"/>
        <v>0</v>
      </c>
      <c r="DB78" s="3">
        <f t="shared" si="8"/>
        <v>0</v>
      </c>
      <c r="DC78" s="3">
        <f t="shared" si="8"/>
        <v>0</v>
      </c>
      <c r="DD78" s="3">
        <f t="shared" si="8"/>
        <v>0</v>
      </c>
      <c r="DE78" s="3">
        <f t="shared" si="8"/>
        <v>0</v>
      </c>
      <c r="DF78" s="3">
        <f t="shared" si="8"/>
        <v>0</v>
      </c>
      <c r="DG78" s="3">
        <f t="shared" si="8"/>
        <v>0</v>
      </c>
      <c r="DH78" s="3">
        <f t="shared" si="8"/>
        <v>0</v>
      </c>
      <c r="DI78" s="3">
        <f t="shared" si="8"/>
        <v>0</v>
      </c>
      <c r="DJ78" s="3">
        <f t="shared" si="8"/>
        <v>0</v>
      </c>
    </row>
    <row r="79" spans="1:114">
      <c r="B79" s="214" t="str">
        <f>Ввод!D361</f>
        <v>Реагенты №3</v>
      </c>
      <c r="D79" s="7" t="str">
        <f>Ввод!F361</f>
        <v>кг / м3</v>
      </c>
      <c r="E79" s="7">
        <f t="shared" si="4"/>
        <v>1</v>
      </c>
      <c r="F79" s="3">
        <f>$E79*Ввод!G361</f>
        <v>0</v>
      </c>
      <c r="G79" s="4"/>
      <c r="H79" s="4"/>
      <c r="I79" s="124"/>
      <c r="J79" s="3">
        <f t="shared" si="9"/>
        <v>0</v>
      </c>
      <c r="K79" s="3">
        <f t="shared" si="9"/>
        <v>0</v>
      </c>
      <c r="L79" s="3">
        <f t="shared" si="9"/>
        <v>0</v>
      </c>
      <c r="M79" s="3">
        <f t="shared" si="9"/>
        <v>0</v>
      </c>
      <c r="N79" s="3">
        <f t="shared" si="9"/>
        <v>0</v>
      </c>
      <c r="O79" s="3">
        <f t="shared" si="9"/>
        <v>0</v>
      </c>
      <c r="P79" s="3">
        <f t="shared" si="9"/>
        <v>0</v>
      </c>
      <c r="Q79" s="3">
        <f t="shared" si="9"/>
        <v>0</v>
      </c>
      <c r="R79" s="3">
        <f t="shared" si="9"/>
        <v>0</v>
      </c>
      <c r="S79" s="3">
        <f t="shared" si="9"/>
        <v>0</v>
      </c>
      <c r="T79" s="3">
        <f t="shared" si="10"/>
        <v>0</v>
      </c>
      <c r="U79" s="3">
        <f t="shared" si="10"/>
        <v>0</v>
      </c>
      <c r="V79" s="3">
        <f t="shared" si="10"/>
        <v>0</v>
      </c>
      <c r="W79" s="3">
        <f t="shared" si="10"/>
        <v>0</v>
      </c>
      <c r="X79" s="3">
        <f t="shared" si="10"/>
        <v>0</v>
      </c>
      <c r="Y79" s="3">
        <f t="shared" si="10"/>
        <v>0</v>
      </c>
      <c r="Z79" s="3">
        <f t="shared" si="10"/>
        <v>0</v>
      </c>
      <c r="AA79" s="3">
        <f t="shared" si="10"/>
        <v>0</v>
      </c>
      <c r="AB79" s="3">
        <f t="shared" si="10"/>
        <v>0</v>
      </c>
      <c r="AC79" s="3">
        <f t="shared" si="10"/>
        <v>0</v>
      </c>
      <c r="AD79" s="3">
        <f t="shared" si="11"/>
        <v>0</v>
      </c>
      <c r="AE79" s="3">
        <f t="shared" si="11"/>
        <v>0</v>
      </c>
      <c r="AF79" s="3">
        <f t="shared" si="11"/>
        <v>0</v>
      </c>
      <c r="AG79" s="3">
        <f t="shared" si="11"/>
        <v>0</v>
      </c>
      <c r="AH79" s="3">
        <f t="shared" si="11"/>
        <v>0</v>
      </c>
      <c r="AI79" s="3">
        <f t="shared" si="11"/>
        <v>0</v>
      </c>
      <c r="AJ79" s="3">
        <f t="shared" si="11"/>
        <v>0</v>
      </c>
      <c r="AK79" s="3">
        <f t="shared" si="11"/>
        <v>0</v>
      </c>
      <c r="AL79" s="3">
        <f t="shared" si="11"/>
        <v>0</v>
      </c>
      <c r="AM79" s="3">
        <f t="shared" si="11"/>
        <v>0</v>
      </c>
      <c r="AN79" s="3">
        <f t="shared" si="12"/>
        <v>0</v>
      </c>
      <c r="AO79" s="3">
        <f t="shared" si="12"/>
        <v>0</v>
      </c>
      <c r="AP79" s="3">
        <f t="shared" si="12"/>
        <v>0</v>
      </c>
      <c r="AQ79" s="3">
        <f t="shared" si="12"/>
        <v>0</v>
      </c>
      <c r="AR79" s="3">
        <f t="shared" si="12"/>
        <v>0</v>
      </c>
      <c r="AS79" s="3">
        <f t="shared" si="12"/>
        <v>0</v>
      </c>
      <c r="AT79" s="3">
        <f t="shared" si="12"/>
        <v>0</v>
      </c>
      <c r="AU79" s="3">
        <f t="shared" si="12"/>
        <v>0</v>
      </c>
      <c r="AV79" s="3">
        <f t="shared" si="12"/>
        <v>0</v>
      </c>
      <c r="AW79" s="3">
        <f t="shared" si="12"/>
        <v>0</v>
      </c>
      <c r="AX79" s="3">
        <f t="shared" si="13"/>
        <v>0</v>
      </c>
      <c r="AY79" s="3">
        <f t="shared" si="13"/>
        <v>0</v>
      </c>
      <c r="AZ79" s="3">
        <f t="shared" si="13"/>
        <v>0</v>
      </c>
      <c r="BA79" s="3">
        <f t="shared" si="13"/>
        <v>0</v>
      </c>
      <c r="BB79" s="3">
        <f t="shared" si="13"/>
        <v>0</v>
      </c>
      <c r="BC79" s="3">
        <f t="shared" si="13"/>
        <v>0</v>
      </c>
      <c r="BD79" s="3">
        <f t="shared" si="13"/>
        <v>0</v>
      </c>
      <c r="BE79" s="3">
        <f t="shared" si="13"/>
        <v>0</v>
      </c>
      <c r="BF79" s="3">
        <f t="shared" si="13"/>
        <v>0</v>
      </c>
      <c r="BG79" s="3">
        <f t="shared" si="13"/>
        <v>0</v>
      </c>
      <c r="BH79" s="3">
        <f t="shared" si="14"/>
        <v>0</v>
      </c>
      <c r="BI79" s="3">
        <f t="shared" si="14"/>
        <v>0</v>
      </c>
      <c r="BJ79" s="3">
        <f t="shared" si="14"/>
        <v>0</v>
      </c>
      <c r="BK79" s="3">
        <f t="shared" si="14"/>
        <v>0</v>
      </c>
      <c r="BL79" s="3">
        <f t="shared" si="14"/>
        <v>0</v>
      </c>
      <c r="BM79" s="3">
        <f t="shared" si="14"/>
        <v>0</v>
      </c>
      <c r="BN79" s="3">
        <f t="shared" si="14"/>
        <v>0</v>
      </c>
      <c r="BO79" s="3">
        <f t="shared" si="14"/>
        <v>0</v>
      </c>
      <c r="BP79" s="3">
        <f t="shared" si="14"/>
        <v>0</v>
      </c>
      <c r="BQ79" s="3">
        <f t="shared" si="14"/>
        <v>0</v>
      </c>
      <c r="BR79" s="3">
        <f t="shared" si="15"/>
        <v>0</v>
      </c>
      <c r="BS79" s="3">
        <f t="shared" si="15"/>
        <v>0</v>
      </c>
      <c r="BT79" s="3">
        <f t="shared" si="15"/>
        <v>0</v>
      </c>
      <c r="BU79" s="3">
        <f t="shared" si="15"/>
        <v>0</v>
      </c>
      <c r="BV79" s="3">
        <f t="shared" si="15"/>
        <v>0</v>
      </c>
      <c r="BW79" s="3">
        <f t="shared" si="15"/>
        <v>0</v>
      </c>
      <c r="BX79" s="3">
        <f t="shared" si="15"/>
        <v>0</v>
      </c>
      <c r="BY79" s="3">
        <f t="shared" si="15"/>
        <v>0</v>
      </c>
      <c r="BZ79" s="3">
        <f t="shared" si="15"/>
        <v>0</v>
      </c>
      <c r="CA79" s="3">
        <f t="shared" si="15"/>
        <v>0</v>
      </c>
      <c r="CB79" s="3">
        <f t="shared" si="8"/>
        <v>0</v>
      </c>
      <c r="CC79" s="3">
        <f t="shared" si="8"/>
        <v>0</v>
      </c>
      <c r="CD79" s="3">
        <f t="shared" si="8"/>
        <v>0</v>
      </c>
      <c r="CE79" s="3">
        <f t="shared" si="8"/>
        <v>0</v>
      </c>
      <c r="CF79" s="3">
        <f t="shared" si="8"/>
        <v>0</v>
      </c>
      <c r="CG79" s="3">
        <f t="shared" si="8"/>
        <v>0</v>
      </c>
      <c r="CH79" s="3">
        <f t="shared" si="8"/>
        <v>0</v>
      </c>
      <c r="CI79" s="3">
        <f t="shared" si="8"/>
        <v>0</v>
      </c>
      <c r="CJ79" s="3">
        <f t="shared" si="8"/>
        <v>0</v>
      </c>
      <c r="CK79" s="3">
        <f t="shared" si="8"/>
        <v>0</v>
      </c>
      <c r="CL79" s="3">
        <f t="shared" si="8"/>
        <v>0</v>
      </c>
      <c r="CM79" s="3">
        <f t="shared" si="8"/>
        <v>0</v>
      </c>
      <c r="CN79" s="3">
        <f t="shared" si="8"/>
        <v>0</v>
      </c>
      <c r="CO79" s="3">
        <f t="shared" si="8"/>
        <v>0</v>
      </c>
      <c r="CP79" s="3">
        <f t="shared" si="8"/>
        <v>0</v>
      </c>
      <c r="CQ79" s="3">
        <f t="shared" si="8"/>
        <v>0</v>
      </c>
      <c r="CR79" s="3">
        <f t="shared" si="8"/>
        <v>0</v>
      </c>
      <c r="CS79" s="3">
        <f t="shared" si="8"/>
        <v>0</v>
      </c>
      <c r="CT79" s="3">
        <f t="shared" si="8"/>
        <v>0</v>
      </c>
      <c r="CU79" s="3">
        <f t="shared" si="8"/>
        <v>0</v>
      </c>
      <c r="CV79" s="3">
        <f t="shared" si="8"/>
        <v>0</v>
      </c>
      <c r="CW79" s="3">
        <f t="shared" si="8"/>
        <v>0</v>
      </c>
      <c r="CX79" s="3">
        <f t="shared" si="8"/>
        <v>0</v>
      </c>
      <c r="CY79" s="3">
        <f t="shared" si="8"/>
        <v>0</v>
      </c>
      <c r="CZ79" s="3">
        <f t="shared" si="8"/>
        <v>0</v>
      </c>
      <c r="DA79" s="3">
        <f t="shared" si="8"/>
        <v>0</v>
      </c>
      <c r="DB79" s="3">
        <f t="shared" si="8"/>
        <v>0</v>
      </c>
      <c r="DC79" s="3">
        <f t="shared" si="8"/>
        <v>0</v>
      </c>
      <c r="DD79" s="3">
        <f t="shared" si="8"/>
        <v>0</v>
      </c>
      <c r="DE79" s="3">
        <f t="shared" si="8"/>
        <v>0</v>
      </c>
      <c r="DF79" s="3">
        <f t="shared" si="8"/>
        <v>0</v>
      </c>
      <c r="DG79" s="3">
        <f t="shared" si="8"/>
        <v>0</v>
      </c>
      <c r="DH79" s="3">
        <f t="shared" si="8"/>
        <v>0</v>
      </c>
      <c r="DI79" s="3">
        <f t="shared" si="8"/>
        <v>0</v>
      </c>
      <c r="DJ79" s="3">
        <f t="shared" si="8"/>
        <v>0</v>
      </c>
    </row>
    <row r="80" spans="1:114">
      <c r="B80" s="214" t="str">
        <f>Ввод!D362</f>
        <v>Прочие удельные расходы №1</v>
      </c>
      <c r="D80" s="7">
        <f>Ввод!F362</f>
        <v>0</v>
      </c>
      <c r="E80" s="7">
        <f t="shared" si="4"/>
        <v>1</v>
      </c>
      <c r="F80" s="3">
        <f>$E80*Ввод!G362</f>
        <v>0</v>
      </c>
      <c r="G80" s="4"/>
      <c r="H80" s="4"/>
      <c r="I80" s="124"/>
      <c r="J80" s="3">
        <f t="shared" si="5"/>
        <v>0</v>
      </c>
      <c r="K80" s="3">
        <f t="shared" ref="K80:BV82" si="16">$F80</f>
        <v>0</v>
      </c>
      <c r="L80" s="3">
        <f t="shared" si="16"/>
        <v>0</v>
      </c>
      <c r="M80" s="3">
        <f t="shared" si="16"/>
        <v>0</v>
      </c>
      <c r="N80" s="3">
        <f t="shared" si="16"/>
        <v>0</v>
      </c>
      <c r="O80" s="3">
        <f t="shared" si="16"/>
        <v>0</v>
      </c>
      <c r="P80" s="3">
        <f t="shared" si="16"/>
        <v>0</v>
      </c>
      <c r="Q80" s="3">
        <f t="shared" si="16"/>
        <v>0</v>
      </c>
      <c r="R80" s="3">
        <f t="shared" si="16"/>
        <v>0</v>
      </c>
      <c r="S80" s="3">
        <f t="shared" si="16"/>
        <v>0</v>
      </c>
      <c r="T80" s="3">
        <f t="shared" si="16"/>
        <v>0</v>
      </c>
      <c r="U80" s="3">
        <f t="shared" si="16"/>
        <v>0</v>
      </c>
      <c r="V80" s="3">
        <f t="shared" si="16"/>
        <v>0</v>
      </c>
      <c r="W80" s="3">
        <f t="shared" si="16"/>
        <v>0</v>
      </c>
      <c r="X80" s="3">
        <f t="shared" si="16"/>
        <v>0</v>
      </c>
      <c r="Y80" s="3">
        <f t="shared" si="16"/>
        <v>0</v>
      </c>
      <c r="Z80" s="3">
        <f t="shared" si="16"/>
        <v>0</v>
      </c>
      <c r="AA80" s="3">
        <f t="shared" si="16"/>
        <v>0</v>
      </c>
      <c r="AB80" s="3">
        <f t="shared" si="16"/>
        <v>0</v>
      </c>
      <c r="AC80" s="3">
        <f t="shared" si="16"/>
        <v>0</v>
      </c>
      <c r="AD80" s="3">
        <f t="shared" si="16"/>
        <v>0</v>
      </c>
      <c r="AE80" s="3">
        <f t="shared" si="16"/>
        <v>0</v>
      </c>
      <c r="AF80" s="3">
        <f t="shared" si="16"/>
        <v>0</v>
      </c>
      <c r="AG80" s="3">
        <f t="shared" si="16"/>
        <v>0</v>
      </c>
      <c r="AH80" s="3">
        <f t="shared" si="16"/>
        <v>0</v>
      </c>
      <c r="AI80" s="3">
        <f t="shared" si="16"/>
        <v>0</v>
      </c>
      <c r="AJ80" s="3">
        <f t="shared" si="16"/>
        <v>0</v>
      </c>
      <c r="AK80" s="3">
        <f t="shared" si="16"/>
        <v>0</v>
      </c>
      <c r="AL80" s="3">
        <f t="shared" si="16"/>
        <v>0</v>
      </c>
      <c r="AM80" s="3">
        <f t="shared" si="16"/>
        <v>0</v>
      </c>
      <c r="AN80" s="3">
        <f t="shared" si="16"/>
        <v>0</v>
      </c>
      <c r="AO80" s="3">
        <f t="shared" si="16"/>
        <v>0</v>
      </c>
      <c r="AP80" s="3">
        <f t="shared" si="16"/>
        <v>0</v>
      </c>
      <c r="AQ80" s="3">
        <f t="shared" si="16"/>
        <v>0</v>
      </c>
      <c r="AR80" s="3">
        <f t="shared" si="16"/>
        <v>0</v>
      </c>
      <c r="AS80" s="3">
        <f t="shared" si="16"/>
        <v>0</v>
      </c>
      <c r="AT80" s="3">
        <f t="shared" si="16"/>
        <v>0</v>
      </c>
      <c r="AU80" s="3">
        <f t="shared" si="16"/>
        <v>0</v>
      </c>
      <c r="AV80" s="3">
        <f t="shared" si="16"/>
        <v>0</v>
      </c>
      <c r="AW80" s="3">
        <f t="shared" si="16"/>
        <v>0</v>
      </c>
      <c r="AX80" s="3">
        <f t="shared" si="16"/>
        <v>0</v>
      </c>
      <c r="AY80" s="3">
        <f t="shared" si="16"/>
        <v>0</v>
      </c>
      <c r="AZ80" s="3">
        <f t="shared" si="16"/>
        <v>0</v>
      </c>
      <c r="BA80" s="3">
        <f t="shared" si="16"/>
        <v>0</v>
      </c>
      <c r="BB80" s="3">
        <f t="shared" si="16"/>
        <v>0</v>
      </c>
      <c r="BC80" s="3">
        <f t="shared" si="16"/>
        <v>0</v>
      </c>
      <c r="BD80" s="3">
        <f t="shared" si="16"/>
        <v>0</v>
      </c>
      <c r="BE80" s="3">
        <f t="shared" si="16"/>
        <v>0</v>
      </c>
      <c r="BF80" s="3">
        <f t="shared" si="16"/>
        <v>0</v>
      </c>
      <c r="BG80" s="3">
        <f t="shared" si="16"/>
        <v>0</v>
      </c>
      <c r="BH80" s="3">
        <f t="shared" si="16"/>
        <v>0</v>
      </c>
      <c r="BI80" s="3">
        <f t="shared" si="16"/>
        <v>0</v>
      </c>
      <c r="BJ80" s="3">
        <f t="shared" si="16"/>
        <v>0</v>
      </c>
      <c r="BK80" s="3">
        <f t="shared" si="16"/>
        <v>0</v>
      </c>
      <c r="BL80" s="3">
        <f t="shared" si="16"/>
        <v>0</v>
      </c>
      <c r="BM80" s="3">
        <f t="shared" si="16"/>
        <v>0</v>
      </c>
      <c r="BN80" s="3">
        <f t="shared" si="16"/>
        <v>0</v>
      </c>
      <c r="BO80" s="3">
        <f t="shared" si="16"/>
        <v>0</v>
      </c>
      <c r="BP80" s="3">
        <f t="shared" si="16"/>
        <v>0</v>
      </c>
      <c r="BQ80" s="3">
        <f t="shared" si="16"/>
        <v>0</v>
      </c>
      <c r="BR80" s="3">
        <f t="shared" si="16"/>
        <v>0</v>
      </c>
      <c r="BS80" s="3">
        <f t="shared" si="16"/>
        <v>0</v>
      </c>
      <c r="BT80" s="3">
        <f t="shared" si="16"/>
        <v>0</v>
      </c>
      <c r="BU80" s="3">
        <f t="shared" si="16"/>
        <v>0</v>
      </c>
      <c r="BV80" s="3">
        <f t="shared" si="16"/>
        <v>0</v>
      </c>
      <c r="BW80" s="3">
        <f t="shared" si="8"/>
        <v>0</v>
      </c>
      <c r="BX80" s="3">
        <f t="shared" si="8"/>
        <v>0</v>
      </c>
      <c r="BY80" s="3">
        <f t="shared" si="8"/>
        <v>0</v>
      </c>
      <c r="BZ80" s="3">
        <f t="shared" si="8"/>
        <v>0</v>
      </c>
      <c r="CA80" s="3">
        <f t="shared" si="8"/>
        <v>0</v>
      </c>
      <c r="CB80" s="3">
        <f t="shared" si="8"/>
        <v>0</v>
      </c>
      <c r="CC80" s="3">
        <f t="shared" si="8"/>
        <v>0</v>
      </c>
      <c r="CD80" s="3">
        <f t="shared" si="8"/>
        <v>0</v>
      </c>
      <c r="CE80" s="3">
        <f t="shared" si="8"/>
        <v>0</v>
      </c>
      <c r="CF80" s="3">
        <f t="shared" si="8"/>
        <v>0</v>
      </c>
      <c r="CG80" s="3">
        <f t="shared" si="8"/>
        <v>0</v>
      </c>
      <c r="CH80" s="3">
        <f t="shared" si="8"/>
        <v>0</v>
      </c>
      <c r="CI80" s="3">
        <f t="shared" si="8"/>
        <v>0</v>
      </c>
      <c r="CJ80" s="3">
        <f t="shared" si="8"/>
        <v>0</v>
      </c>
      <c r="CK80" s="3">
        <f t="shared" si="8"/>
        <v>0</v>
      </c>
      <c r="CL80" s="3">
        <f t="shared" si="8"/>
        <v>0</v>
      </c>
      <c r="CM80" s="3">
        <f t="shared" si="8"/>
        <v>0</v>
      </c>
      <c r="CN80" s="3">
        <f t="shared" si="8"/>
        <v>0</v>
      </c>
      <c r="CO80" s="3">
        <f t="shared" si="8"/>
        <v>0</v>
      </c>
      <c r="CP80" s="3">
        <f t="shared" si="8"/>
        <v>0</v>
      </c>
      <c r="CQ80" s="3">
        <f t="shared" si="8"/>
        <v>0</v>
      </c>
      <c r="CR80" s="3">
        <f t="shared" si="8"/>
        <v>0</v>
      </c>
      <c r="CS80" s="3">
        <f t="shared" si="8"/>
        <v>0</v>
      </c>
      <c r="CT80" s="3">
        <f t="shared" si="8"/>
        <v>0</v>
      </c>
      <c r="CU80" s="3">
        <f t="shared" si="8"/>
        <v>0</v>
      </c>
      <c r="CV80" s="3">
        <f t="shared" si="8"/>
        <v>0</v>
      </c>
      <c r="CW80" s="3">
        <f t="shared" si="8"/>
        <v>0</v>
      </c>
      <c r="CX80" s="3">
        <f t="shared" si="8"/>
        <v>0</v>
      </c>
      <c r="CY80" s="3">
        <f t="shared" si="8"/>
        <v>0</v>
      </c>
      <c r="CZ80" s="3">
        <f t="shared" si="8"/>
        <v>0</v>
      </c>
      <c r="DA80" s="3">
        <f t="shared" si="8"/>
        <v>0</v>
      </c>
      <c r="DB80" s="3">
        <f t="shared" si="8"/>
        <v>0</v>
      </c>
      <c r="DC80" s="3">
        <f t="shared" si="8"/>
        <v>0</v>
      </c>
      <c r="DD80" s="3">
        <f t="shared" si="8"/>
        <v>0</v>
      </c>
      <c r="DE80" s="3">
        <f t="shared" si="8"/>
        <v>0</v>
      </c>
      <c r="DF80" s="3">
        <f t="shared" si="8"/>
        <v>0</v>
      </c>
      <c r="DG80" s="3">
        <f t="shared" si="8"/>
        <v>0</v>
      </c>
      <c r="DH80" s="3">
        <f t="shared" si="8"/>
        <v>0</v>
      </c>
      <c r="DI80" s="3">
        <f t="shared" si="8"/>
        <v>0</v>
      </c>
      <c r="DJ80" s="3">
        <f t="shared" si="8"/>
        <v>0</v>
      </c>
    </row>
    <row r="81" spans="2:114">
      <c r="B81" s="214" t="str">
        <f>Ввод!D363</f>
        <v>Прочие удельные расходы №2</v>
      </c>
      <c r="D81" s="7">
        <f>Ввод!F363</f>
        <v>0</v>
      </c>
      <c r="E81" s="7">
        <f t="shared" si="4"/>
        <v>1</v>
      </c>
      <c r="F81" s="3">
        <f>$E81*Ввод!G363</f>
        <v>0</v>
      </c>
      <c r="G81" s="4"/>
      <c r="H81" s="4"/>
      <c r="I81" s="124"/>
      <c r="J81" s="3">
        <f t="shared" si="5"/>
        <v>0</v>
      </c>
      <c r="K81" s="3">
        <f t="shared" si="16"/>
        <v>0</v>
      </c>
      <c r="L81" s="3">
        <f t="shared" si="16"/>
        <v>0</v>
      </c>
      <c r="M81" s="3">
        <f t="shared" si="16"/>
        <v>0</v>
      </c>
      <c r="N81" s="3">
        <f t="shared" si="16"/>
        <v>0</v>
      </c>
      <c r="O81" s="3">
        <f t="shared" si="16"/>
        <v>0</v>
      </c>
      <c r="P81" s="3">
        <f t="shared" si="16"/>
        <v>0</v>
      </c>
      <c r="Q81" s="3">
        <f t="shared" si="16"/>
        <v>0</v>
      </c>
      <c r="R81" s="3">
        <f t="shared" si="16"/>
        <v>0</v>
      </c>
      <c r="S81" s="3">
        <f t="shared" si="16"/>
        <v>0</v>
      </c>
      <c r="T81" s="3">
        <f t="shared" si="16"/>
        <v>0</v>
      </c>
      <c r="U81" s="3">
        <f t="shared" si="16"/>
        <v>0</v>
      </c>
      <c r="V81" s="3">
        <f t="shared" si="16"/>
        <v>0</v>
      </c>
      <c r="W81" s="3">
        <f t="shared" si="16"/>
        <v>0</v>
      </c>
      <c r="X81" s="3">
        <f t="shared" si="16"/>
        <v>0</v>
      </c>
      <c r="Y81" s="3">
        <f t="shared" si="16"/>
        <v>0</v>
      </c>
      <c r="Z81" s="3">
        <f t="shared" si="16"/>
        <v>0</v>
      </c>
      <c r="AA81" s="3">
        <f t="shared" si="16"/>
        <v>0</v>
      </c>
      <c r="AB81" s="3">
        <f t="shared" si="16"/>
        <v>0</v>
      </c>
      <c r="AC81" s="3">
        <f t="shared" si="16"/>
        <v>0</v>
      </c>
      <c r="AD81" s="3">
        <f t="shared" si="16"/>
        <v>0</v>
      </c>
      <c r="AE81" s="3">
        <f t="shared" si="16"/>
        <v>0</v>
      </c>
      <c r="AF81" s="3">
        <f t="shared" si="16"/>
        <v>0</v>
      </c>
      <c r="AG81" s="3">
        <f t="shared" si="16"/>
        <v>0</v>
      </c>
      <c r="AH81" s="3">
        <f t="shared" si="16"/>
        <v>0</v>
      </c>
      <c r="AI81" s="3">
        <f t="shared" si="16"/>
        <v>0</v>
      </c>
      <c r="AJ81" s="3">
        <f t="shared" si="16"/>
        <v>0</v>
      </c>
      <c r="AK81" s="3">
        <f t="shared" si="16"/>
        <v>0</v>
      </c>
      <c r="AL81" s="3">
        <f t="shared" si="16"/>
        <v>0</v>
      </c>
      <c r="AM81" s="3">
        <f t="shared" si="16"/>
        <v>0</v>
      </c>
      <c r="AN81" s="3">
        <f t="shared" si="16"/>
        <v>0</v>
      </c>
      <c r="AO81" s="3">
        <f t="shared" si="16"/>
        <v>0</v>
      </c>
      <c r="AP81" s="3">
        <f t="shared" si="16"/>
        <v>0</v>
      </c>
      <c r="AQ81" s="3">
        <f t="shared" si="16"/>
        <v>0</v>
      </c>
      <c r="AR81" s="3">
        <f t="shared" si="16"/>
        <v>0</v>
      </c>
      <c r="AS81" s="3">
        <f t="shared" si="16"/>
        <v>0</v>
      </c>
      <c r="AT81" s="3">
        <f t="shared" si="16"/>
        <v>0</v>
      </c>
      <c r="AU81" s="3">
        <f t="shared" si="16"/>
        <v>0</v>
      </c>
      <c r="AV81" s="3">
        <f t="shared" si="16"/>
        <v>0</v>
      </c>
      <c r="AW81" s="3">
        <f t="shared" si="16"/>
        <v>0</v>
      </c>
      <c r="AX81" s="3">
        <f t="shared" si="16"/>
        <v>0</v>
      </c>
      <c r="AY81" s="3">
        <f t="shared" si="16"/>
        <v>0</v>
      </c>
      <c r="AZ81" s="3">
        <f t="shared" si="16"/>
        <v>0</v>
      </c>
      <c r="BA81" s="3">
        <f t="shared" si="16"/>
        <v>0</v>
      </c>
      <c r="BB81" s="3">
        <f t="shared" si="16"/>
        <v>0</v>
      </c>
      <c r="BC81" s="3">
        <f t="shared" si="16"/>
        <v>0</v>
      </c>
      <c r="BD81" s="3">
        <f t="shared" si="16"/>
        <v>0</v>
      </c>
      <c r="BE81" s="3">
        <f t="shared" si="16"/>
        <v>0</v>
      </c>
      <c r="BF81" s="3">
        <f t="shared" si="16"/>
        <v>0</v>
      </c>
      <c r="BG81" s="3">
        <f t="shared" si="16"/>
        <v>0</v>
      </c>
      <c r="BH81" s="3">
        <f t="shared" si="16"/>
        <v>0</v>
      </c>
      <c r="BI81" s="3">
        <f t="shared" si="16"/>
        <v>0</v>
      </c>
      <c r="BJ81" s="3">
        <f t="shared" si="16"/>
        <v>0</v>
      </c>
      <c r="BK81" s="3">
        <f t="shared" si="16"/>
        <v>0</v>
      </c>
      <c r="BL81" s="3">
        <f t="shared" si="16"/>
        <v>0</v>
      </c>
      <c r="BM81" s="3">
        <f t="shared" si="16"/>
        <v>0</v>
      </c>
      <c r="BN81" s="3">
        <f t="shared" si="16"/>
        <v>0</v>
      </c>
      <c r="BO81" s="3">
        <f t="shared" si="16"/>
        <v>0</v>
      </c>
      <c r="BP81" s="3">
        <f t="shared" si="16"/>
        <v>0</v>
      </c>
      <c r="BQ81" s="3">
        <f t="shared" si="16"/>
        <v>0</v>
      </c>
      <c r="BR81" s="3">
        <f t="shared" si="16"/>
        <v>0</v>
      </c>
      <c r="BS81" s="3">
        <f t="shared" si="16"/>
        <v>0</v>
      </c>
      <c r="BT81" s="3">
        <f t="shared" si="16"/>
        <v>0</v>
      </c>
      <c r="BU81" s="3">
        <f t="shared" si="16"/>
        <v>0</v>
      </c>
      <c r="BV81" s="3">
        <f t="shared" si="16"/>
        <v>0</v>
      </c>
      <c r="BW81" s="3">
        <f t="shared" si="8"/>
        <v>0</v>
      </c>
      <c r="BX81" s="3">
        <f t="shared" si="8"/>
        <v>0</v>
      </c>
      <c r="BY81" s="3">
        <f t="shared" si="8"/>
        <v>0</v>
      </c>
      <c r="BZ81" s="3">
        <f t="shared" si="8"/>
        <v>0</v>
      </c>
      <c r="CA81" s="3">
        <f t="shared" si="8"/>
        <v>0</v>
      </c>
      <c r="CB81" s="3">
        <f t="shared" si="8"/>
        <v>0</v>
      </c>
      <c r="CC81" s="3">
        <f t="shared" si="8"/>
        <v>0</v>
      </c>
      <c r="CD81" s="3">
        <f t="shared" si="8"/>
        <v>0</v>
      </c>
      <c r="CE81" s="3">
        <f t="shared" si="8"/>
        <v>0</v>
      </c>
      <c r="CF81" s="3">
        <f t="shared" si="8"/>
        <v>0</v>
      </c>
      <c r="CG81" s="3">
        <f t="shared" si="8"/>
        <v>0</v>
      </c>
      <c r="CH81" s="3">
        <f t="shared" si="8"/>
        <v>0</v>
      </c>
      <c r="CI81" s="3">
        <f t="shared" si="8"/>
        <v>0</v>
      </c>
      <c r="CJ81" s="3">
        <f t="shared" si="8"/>
        <v>0</v>
      </c>
      <c r="CK81" s="3">
        <f t="shared" si="8"/>
        <v>0</v>
      </c>
      <c r="CL81" s="3">
        <f t="shared" si="8"/>
        <v>0</v>
      </c>
      <c r="CM81" s="3">
        <f t="shared" si="8"/>
        <v>0</v>
      </c>
      <c r="CN81" s="3">
        <f t="shared" si="8"/>
        <v>0</v>
      </c>
      <c r="CO81" s="3">
        <f t="shared" si="8"/>
        <v>0</v>
      </c>
      <c r="CP81" s="3">
        <f t="shared" si="8"/>
        <v>0</v>
      </c>
      <c r="CQ81" s="3">
        <f t="shared" si="8"/>
        <v>0</v>
      </c>
      <c r="CR81" s="3">
        <f t="shared" si="8"/>
        <v>0</v>
      </c>
      <c r="CS81" s="3">
        <f t="shared" si="8"/>
        <v>0</v>
      </c>
      <c r="CT81" s="3">
        <f t="shared" si="8"/>
        <v>0</v>
      </c>
      <c r="CU81" s="3">
        <f t="shared" si="8"/>
        <v>0</v>
      </c>
      <c r="CV81" s="3">
        <f t="shared" si="8"/>
        <v>0</v>
      </c>
      <c r="CW81" s="3">
        <f t="shared" si="8"/>
        <v>0</v>
      </c>
      <c r="CX81" s="3">
        <f t="shared" si="8"/>
        <v>0</v>
      </c>
      <c r="CY81" s="3">
        <f t="shared" si="8"/>
        <v>0</v>
      </c>
      <c r="CZ81" s="3">
        <f t="shared" si="8"/>
        <v>0</v>
      </c>
      <c r="DA81" s="3">
        <f t="shared" si="8"/>
        <v>0</v>
      </c>
      <c r="DB81" s="3">
        <f t="shared" si="8"/>
        <v>0</v>
      </c>
      <c r="DC81" s="3">
        <f t="shared" si="8"/>
        <v>0</v>
      </c>
      <c r="DD81" s="3">
        <f t="shared" si="8"/>
        <v>0</v>
      </c>
      <c r="DE81" s="3">
        <f t="shared" si="8"/>
        <v>0</v>
      </c>
      <c r="DF81" s="3">
        <f t="shared" si="8"/>
        <v>0</v>
      </c>
      <c r="DG81" s="3">
        <f t="shared" si="8"/>
        <v>0</v>
      </c>
      <c r="DH81" s="3">
        <f t="shared" si="8"/>
        <v>0</v>
      </c>
      <c r="DI81" s="3">
        <f t="shared" si="8"/>
        <v>0</v>
      </c>
      <c r="DJ81" s="3">
        <f t="shared" si="8"/>
        <v>0</v>
      </c>
    </row>
    <row r="82" spans="2:114">
      <c r="B82" s="214" t="str">
        <f>Ввод!D364</f>
        <v>Прочие удельные расходы №3</v>
      </c>
      <c r="D82" s="7">
        <f>Ввод!F364</f>
        <v>0</v>
      </c>
      <c r="E82" s="7">
        <f t="shared" si="4"/>
        <v>1</v>
      </c>
      <c r="F82" s="3">
        <f>$E82*Ввод!G364</f>
        <v>0</v>
      </c>
      <c r="G82" s="4"/>
      <c r="H82" s="4"/>
      <c r="I82" s="124"/>
      <c r="J82" s="3">
        <f t="shared" si="5"/>
        <v>0</v>
      </c>
      <c r="K82" s="3">
        <f t="shared" si="16"/>
        <v>0</v>
      </c>
      <c r="L82" s="3">
        <f t="shared" si="16"/>
        <v>0</v>
      </c>
      <c r="M82" s="3">
        <f t="shared" si="16"/>
        <v>0</v>
      </c>
      <c r="N82" s="3">
        <f t="shared" si="16"/>
        <v>0</v>
      </c>
      <c r="O82" s="3">
        <f t="shared" si="16"/>
        <v>0</v>
      </c>
      <c r="P82" s="3">
        <f t="shared" si="16"/>
        <v>0</v>
      </c>
      <c r="Q82" s="3">
        <f t="shared" si="16"/>
        <v>0</v>
      </c>
      <c r="R82" s="3">
        <f t="shared" si="16"/>
        <v>0</v>
      </c>
      <c r="S82" s="3">
        <f t="shared" si="16"/>
        <v>0</v>
      </c>
      <c r="T82" s="3">
        <f t="shared" si="16"/>
        <v>0</v>
      </c>
      <c r="U82" s="3">
        <f t="shared" si="16"/>
        <v>0</v>
      </c>
      <c r="V82" s="3">
        <f t="shared" si="16"/>
        <v>0</v>
      </c>
      <c r="W82" s="3">
        <f t="shared" si="16"/>
        <v>0</v>
      </c>
      <c r="X82" s="3">
        <f t="shared" si="16"/>
        <v>0</v>
      </c>
      <c r="Y82" s="3">
        <f t="shared" si="16"/>
        <v>0</v>
      </c>
      <c r="Z82" s="3">
        <f t="shared" si="16"/>
        <v>0</v>
      </c>
      <c r="AA82" s="3">
        <f t="shared" si="16"/>
        <v>0</v>
      </c>
      <c r="AB82" s="3">
        <f t="shared" si="16"/>
        <v>0</v>
      </c>
      <c r="AC82" s="3">
        <f t="shared" si="16"/>
        <v>0</v>
      </c>
      <c r="AD82" s="3">
        <f t="shared" si="16"/>
        <v>0</v>
      </c>
      <c r="AE82" s="3">
        <f t="shared" si="16"/>
        <v>0</v>
      </c>
      <c r="AF82" s="3">
        <f t="shared" si="16"/>
        <v>0</v>
      </c>
      <c r="AG82" s="3">
        <f t="shared" si="16"/>
        <v>0</v>
      </c>
      <c r="AH82" s="3">
        <f t="shared" si="16"/>
        <v>0</v>
      </c>
      <c r="AI82" s="3">
        <f t="shared" si="16"/>
        <v>0</v>
      </c>
      <c r="AJ82" s="3">
        <f t="shared" si="16"/>
        <v>0</v>
      </c>
      <c r="AK82" s="3">
        <f t="shared" si="16"/>
        <v>0</v>
      </c>
      <c r="AL82" s="3">
        <f t="shared" si="16"/>
        <v>0</v>
      </c>
      <c r="AM82" s="3">
        <f t="shared" si="16"/>
        <v>0</v>
      </c>
      <c r="AN82" s="3">
        <f t="shared" si="16"/>
        <v>0</v>
      </c>
      <c r="AO82" s="3">
        <f t="shared" si="16"/>
        <v>0</v>
      </c>
      <c r="AP82" s="3">
        <f t="shared" si="16"/>
        <v>0</v>
      </c>
      <c r="AQ82" s="3">
        <f t="shared" si="16"/>
        <v>0</v>
      </c>
      <c r="AR82" s="3">
        <f t="shared" si="16"/>
        <v>0</v>
      </c>
      <c r="AS82" s="3">
        <f t="shared" si="16"/>
        <v>0</v>
      </c>
      <c r="AT82" s="3">
        <f t="shared" si="16"/>
        <v>0</v>
      </c>
      <c r="AU82" s="3">
        <f t="shared" si="16"/>
        <v>0</v>
      </c>
      <c r="AV82" s="3">
        <f t="shared" si="16"/>
        <v>0</v>
      </c>
      <c r="AW82" s="3">
        <f t="shared" si="16"/>
        <v>0</v>
      </c>
      <c r="AX82" s="3">
        <f t="shared" si="16"/>
        <v>0</v>
      </c>
      <c r="AY82" s="3">
        <f t="shared" si="16"/>
        <v>0</v>
      </c>
      <c r="AZ82" s="3">
        <f t="shared" si="16"/>
        <v>0</v>
      </c>
      <c r="BA82" s="3">
        <f t="shared" si="16"/>
        <v>0</v>
      </c>
      <c r="BB82" s="3">
        <f t="shared" si="16"/>
        <v>0</v>
      </c>
      <c r="BC82" s="3">
        <f t="shared" si="16"/>
        <v>0</v>
      </c>
      <c r="BD82" s="3">
        <f t="shared" si="16"/>
        <v>0</v>
      </c>
      <c r="BE82" s="3">
        <f t="shared" si="16"/>
        <v>0</v>
      </c>
      <c r="BF82" s="3">
        <f t="shared" si="16"/>
        <v>0</v>
      </c>
      <c r="BG82" s="3">
        <f t="shared" si="16"/>
        <v>0</v>
      </c>
      <c r="BH82" s="3">
        <f t="shared" si="16"/>
        <v>0</v>
      </c>
      <c r="BI82" s="3">
        <f t="shared" si="16"/>
        <v>0</v>
      </c>
      <c r="BJ82" s="3">
        <f t="shared" si="16"/>
        <v>0</v>
      </c>
      <c r="BK82" s="3">
        <f t="shared" si="16"/>
        <v>0</v>
      </c>
      <c r="BL82" s="3">
        <f t="shared" si="16"/>
        <v>0</v>
      </c>
      <c r="BM82" s="3">
        <f t="shared" si="16"/>
        <v>0</v>
      </c>
      <c r="BN82" s="3">
        <f t="shared" si="16"/>
        <v>0</v>
      </c>
      <c r="BO82" s="3">
        <f t="shared" si="16"/>
        <v>0</v>
      </c>
      <c r="BP82" s="3">
        <f t="shared" si="16"/>
        <v>0</v>
      </c>
      <c r="BQ82" s="3">
        <f t="shared" si="16"/>
        <v>0</v>
      </c>
      <c r="BR82" s="3">
        <f t="shared" si="16"/>
        <v>0</v>
      </c>
      <c r="BS82" s="3">
        <f t="shared" si="16"/>
        <v>0</v>
      </c>
      <c r="BT82" s="3">
        <f t="shared" si="16"/>
        <v>0</v>
      </c>
      <c r="BU82" s="3">
        <f t="shared" si="16"/>
        <v>0</v>
      </c>
      <c r="BV82" s="3">
        <f t="shared" ref="BV82:DJ82" si="17">$F82</f>
        <v>0</v>
      </c>
      <c r="BW82" s="3">
        <f t="shared" si="17"/>
        <v>0</v>
      </c>
      <c r="BX82" s="3">
        <f t="shared" si="17"/>
        <v>0</v>
      </c>
      <c r="BY82" s="3">
        <f t="shared" si="17"/>
        <v>0</v>
      </c>
      <c r="BZ82" s="3">
        <f t="shared" si="17"/>
        <v>0</v>
      </c>
      <c r="CA82" s="3">
        <f t="shared" si="17"/>
        <v>0</v>
      </c>
      <c r="CB82" s="3">
        <f t="shared" si="17"/>
        <v>0</v>
      </c>
      <c r="CC82" s="3">
        <f t="shared" si="17"/>
        <v>0</v>
      </c>
      <c r="CD82" s="3">
        <f t="shared" si="17"/>
        <v>0</v>
      </c>
      <c r="CE82" s="3">
        <f t="shared" si="17"/>
        <v>0</v>
      </c>
      <c r="CF82" s="3">
        <f t="shared" si="17"/>
        <v>0</v>
      </c>
      <c r="CG82" s="3">
        <f t="shared" si="17"/>
        <v>0</v>
      </c>
      <c r="CH82" s="3">
        <f t="shared" si="17"/>
        <v>0</v>
      </c>
      <c r="CI82" s="3">
        <f t="shared" si="17"/>
        <v>0</v>
      </c>
      <c r="CJ82" s="3">
        <f t="shared" si="17"/>
        <v>0</v>
      </c>
      <c r="CK82" s="3">
        <f t="shared" si="17"/>
        <v>0</v>
      </c>
      <c r="CL82" s="3">
        <f t="shared" si="17"/>
        <v>0</v>
      </c>
      <c r="CM82" s="3">
        <f t="shared" si="17"/>
        <v>0</v>
      </c>
      <c r="CN82" s="3">
        <f t="shared" si="17"/>
        <v>0</v>
      </c>
      <c r="CO82" s="3">
        <f t="shared" si="17"/>
        <v>0</v>
      </c>
      <c r="CP82" s="3">
        <f t="shared" si="17"/>
        <v>0</v>
      </c>
      <c r="CQ82" s="3">
        <f t="shared" si="17"/>
        <v>0</v>
      </c>
      <c r="CR82" s="3">
        <f t="shared" si="17"/>
        <v>0</v>
      </c>
      <c r="CS82" s="3">
        <f t="shared" si="17"/>
        <v>0</v>
      </c>
      <c r="CT82" s="3">
        <f t="shared" si="17"/>
        <v>0</v>
      </c>
      <c r="CU82" s="3">
        <f t="shared" si="17"/>
        <v>0</v>
      </c>
      <c r="CV82" s="3">
        <f t="shared" si="17"/>
        <v>0</v>
      </c>
      <c r="CW82" s="3">
        <f t="shared" si="17"/>
        <v>0</v>
      </c>
      <c r="CX82" s="3">
        <f t="shared" si="17"/>
        <v>0</v>
      </c>
      <c r="CY82" s="3">
        <f t="shared" si="17"/>
        <v>0</v>
      </c>
      <c r="CZ82" s="3">
        <f t="shared" si="17"/>
        <v>0</v>
      </c>
      <c r="DA82" s="3">
        <f t="shared" si="17"/>
        <v>0</v>
      </c>
      <c r="DB82" s="3">
        <f t="shared" si="17"/>
        <v>0</v>
      </c>
      <c r="DC82" s="3">
        <f t="shared" si="17"/>
        <v>0</v>
      </c>
      <c r="DD82" s="3">
        <f t="shared" si="17"/>
        <v>0</v>
      </c>
      <c r="DE82" s="3">
        <f t="shared" si="17"/>
        <v>0</v>
      </c>
      <c r="DF82" s="3">
        <f t="shared" si="17"/>
        <v>0</v>
      </c>
      <c r="DG82" s="3">
        <f t="shared" si="17"/>
        <v>0</v>
      </c>
      <c r="DH82" s="3">
        <f t="shared" si="17"/>
        <v>0</v>
      </c>
      <c r="DI82" s="3">
        <f t="shared" si="17"/>
        <v>0</v>
      </c>
      <c r="DJ82" s="3">
        <f t="shared" si="17"/>
        <v>0</v>
      </c>
    </row>
    <row r="83" spans="2:114">
      <c r="B83" s="30" t="s">
        <v>406</v>
      </c>
      <c r="F83" s="3"/>
      <c r="G83" s="4"/>
      <c r="H83" s="4"/>
      <c r="I83" s="124"/>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row>
    <row r="84" spans="2:114">
      <c r="B84" s="214" t="str">
        <f t="shared" ref="B84:B91" si="18">B75</f>
        <v>Электроэнергия для технической воды</v>
      </c>
      <c r="D84" s="7" t="str">
        <f t="shared" ref="D84:D91" si="19">D75</f>
        <v>кВт*ч / м3</v>
      </c>
      <c r="E84" s="7">
        <f>N(Ввод!H357)</f>
        <v>1</v>
      </c>
      <c r="F84" s="3"/>
      <c r="G84" s="4"/>
      <c r="H84" s="4"/>
      <c r="I84" s="124"/>
      <c r="J84" s="3">
        <f>$E84*Ввод!I357</f>
        <v>0.93</v>
      </c>
      <c r="K84" s="3">
        <f>$E84*Ввод!J357</f>
        <v>0</v>
      </c>
      <c r="L84" s="3">
        <f>$E84*Ввод!K357</f>
        <v>0</v>
      </c>
      <c r="M84" s="3">
        <f>$E84*Ввод!L357</f>
        <v>0</v>
      </c>
      <c r="N84" s="3">
        <f>$E84*Ввод!M357</f>
        <v>0</v>
      </c>
      <c r="O84" s="3">
        <f>$E84*Ввод!N357</f>
        <v>0</v>
      </c>
      <c r="P84" s="3">
        <f>$E84*Ввод!O357</f>
        <v>0</v>
      </c>
      <c r="Q84" s="3">
        <f>$E84*Ввод!P357</f>
        <v>0</v>
      </c>
      <c r="R84" s="3">
        <f>$E84*Ввод!Q357</f>
        <v>0</v>
      </c>
      <c r="S84" s="3">
        <f>$E84*Ввод!R357</f>
        <v>0</v>
      </c>
      <c r="T84" s="3">
        <f>$E84*Ввод!S357</f>
        <v>0</v>
      </c>
      <c r="U84" s="3">
        <f>$E84*Ввод!T357</f>
        <v>0</v>
      </c>
      <c r="V84" s="3">
        <f>$E84*Ввод!U357</f>
        <v>0</v>
      </c>
      <c r="W84" s="3">
        <f>$E84*Ввод!V357</f>
        <v>0</v>
      </c>
      <c r="X84" s="3">
        <f>$E84*Ввод!W357</f>
        <v>0</v>
      </c>
      <c r="Y84" s="3">
        <f>$E84*Ввод!X357</f>
        <v>0</v>
      </c>
      <c r="Z84" s="3">
        <f>$E84*Ввод!Y357</f>
        <v>0</v>
      </c>
      <c r="AA84" s="3">
        <f>$E84*Ввод!Z357</f>
        <v>0</v>
      </c>
      <c r="AB84" s="3">
        <f>$E84*Ввод!AA357</f>
        <v>0</v>
      </c>
      <c r="AC84" s="3">
        <f>$E84*Ввод!AB357</f>
        <v>0</v>
      </c>
      <c r="AD84" s="3">
        <f>$E84*Ввод!AC357</f>
        <v>0</v>
      </c>
      <c r="AE84" s="3">
        <f>$E84*Ввод!AD357</f>
        <v>0</v>
      </c>
      <c r="AF84" s="3">
        <f>$E84*Ввод!AE357</f>
        <v>0</v>
      </c>
      <c r="AG84" s="3">
        <f>$E84*Ввод!AF357</f>
        <v>0</v>
      </c>
      <c r="AH84" s="3">
        <f>$E84*Ввод!AG357</f>
        <v>0</v>
      </c>
      <c r="AI84" s="3">
        <f>$E84*Ввод!AH357</f>
        <v>0</v>
      </c>
      <c r="AJ84" s="3">
        <f>$E84*Ввод!AI357</f>
        <v>0</v>
      </c>
      <c r="AK84" s="3">
        <f>$E84*Ввод!AJ357</f>
        <v>0</v>
      </c>
      <c r="AL84" s="3">
        <f>$E84*Ввод!AK357</f>
        <v>0</v>
      </c>
      <c r="AM84" s="3">
        <f>$E84*Ввод!AL357</f>
        <v>0</v>
      </c>
      <c r="AN84" s="3">
        <f>$E84*Ввод!AM357</f>
        <v>0</v>
      </c>
      <c r="AO84" s="3">
        <f>$E84*Ввод!AN357</f>
        <v>0</v>
      </c>
      <c r="AP84" s="3">
        <f>$E84*Ввод!AO357</f>
        <v>0</v>
      </c>
      <c r="AQ84" s="3">
        <f>$E84*Ввод!AP357</f>
        <v>0</v>
      </c>
      <c r="AR84" s="3">
        <f>$E84*Ввод!AQ357</f>
        <v>0</v>
      </c>
      <c r="AS84" s="3">
        <f>$E84*Ввод!AR357</f>
        <v>0</v>
      </c>
      <c r="AT84" s="3">
        <f>$E84*Ввод!AS357</f>
        <v>0</v>
      </c>
      <c r="AU84" s="3">
        <f>$E84*Ввод!AT357</f>
        <v>0</v>
      </c>
      <c r="AV84" s="3">
        <f>$E84*Ввод!AU357</f>
        <v>0</v>
      </c>
      <c r="AW84" s="3">
        <f>$E84*Ввод!AV357</f>
        <v>0</v>
      </c>
      <c r="AX84" s="3">
        <f>$E84*Ввод!AW357</f>
        <v>0</v>
      </c>
      <c r="AY84" s="3">
        <f>$E84*Ввод!AX357</f>
        <v>0</v>
      </c>
      <c r="AZ84" s="3">
        <f>$E84*Ввод!AY357</f>
        <v>0</v>
      </c>
      <c r="BA84" s="3">
        <f>$E84*Ввод!AZ357</f>
        <v>0</v>
      </c>
      <c r="BB84" s="3">
        <f>$E84*Ввод!BA357</f>
        <v>0</v>
      </c>
      <c r="BC84" s="3">
        <f>$E84*Ввод!BB357</f>
        <v>0</v>
      </c>
      <c r="BD84" s="3">
        <f>$E84*Ввод!BC357</f>
        <v>0</v>
      </c>
      <c r="BE84" s="3">
        <f>$E84*Ввод!BD357</f>
        <v>0</v>
      </c>
      <c r="BF84" s="3">
        <f>$E84*Ввод!BE357</f>
        <v>0</v>
      </c>
      <c r="BG84" s="3">
        <f>$E84*Ввод!BF357</f>
        <v>0</v>
      </c>
      <c r="BH84" s="3">
        <f>$E84*Ввод!BG357</f>
        <v>0</v>
      </c>
      <c r="BI84" s="3">
        <f>$E84*Ввод!BH357</f>
        <v>0</v>
      </c>
      <c r="BJ84" s="3">
        <f>$E84*Ввод!BI357</f>
        <v>0</v>
      </c>
      <c r="BK84" s="3">
        <f>$E84*Ввод!BJ357</f>
        <v>0</v>
      </c>
      <c r="BL84" s="3">
        <f>$E84*Ввод!BK357</f>
        <v>0</v>
      </c>
      <c r="BM84" s="3">
        <f>$E84*Ввод!BL357</f>
        <v>0</v>
      </c>
      <c r="BN84" s="3">
        <f>$E84*Ввод!BM357</f>
        <v>0</v>
      </c>
      <c r="BO84" s="3">
        <f>$E84*Ввод!BN357</f>
        <v>0</v>
      </c>
      <c r="BP84" s="3">
        <f>$E84*Ввод!BO357</f>
        <v>0</v>
      </c>
      <c r="BQ84" s="3">
        <f>$E84*Ввод!BP357</f>
        <v>0</v>
      </c>
      <c r="BR84" s="3">
        <f>$E84*Ввод!BQ357</f>
        <v>0</v>
      </c>
      <c r="BS84" s="3">
        <f>$E84*Ввод!BR357</f>
        <v>0</v>
      </c>
      <c r="BT84" s="3">
        <f>$E84*Ввод!BS357</f>
        <v>0</v>
      </c>
      <c r="BU84" s="3">
        <f>$E84*Ввод!BT357</f>
        <v>0</v>
      </c>
      <c r="BV84" s="3">
        <f>$E84*Ввод!BU357</f>
        <v>0</v>
      </c>
      <c r="BW84" s="3">
        <f>$E84*Ввод!BV357</f>
        <v>0</v>
      </c>
      <c r="BX84" s="3">
        <f>$E84*Ввод!BW357</f>
        <v>0</v>
      </c>
      <c r="BY84" s="3">
        <f>$E84*Ввод!BX357</f>
        <v>0</v>
      </c>
      <c r="BZ84" s="3">
        <f>$E84*Ввод!BY357</f>
        <v>0</v>
      </c>
      <c r="CA84" s="3">
        <f>$E84*Ввод!BZ357</f>
        <v>0</v>
      </c>
      <c r="CB84" s="3">
        <f>$E84*Ввод!CA357</f>
        <v>0</v>
      </c>
      <c r="CC84" s="3">
        <f>$E84*Ввод!CB357</f>
        <v>0</v>
      </c>
      <c r="CD84" s="3">
        <f>$E84*Ввод!CC357</f>
        <v>0</v>
      </c>
      <c r="CE84" s="3">
        <f>$E84*Ввод!CD357</f>
        <v>0</v>
      </c>
      <c r="CF84" s="3">
        <f>$E84*Ввод!CE357</f>
        <v>0</v>
      </c>
      <c r="CG84" s="3">
        <f>$E84*Ввод!CF357</f>
        <v>0</v>
      </c>
      <c r="CH84" s="3">
        <f>$E84*Ввод!CG357</f>
        <v>0</v>
      </c>
      <c r="CI84" s="3">
        <f>$E84*Ввод!CH357</f>
        <v>0</v>
      </c>
      <c r="CJ84" s="3">
        <f>$E84*Ввод!CI357</f>
        <v>0</v>
      </c>
      <c r="CK84" s="3">
        <f>$E84*Ввод!CJ357</f>
        <v>0</v>
      </c>
      <c r="CL84" s="3">
        <f>$E84*Ввод!CK357</f>
        <v>0</v>
      </c>
      <c r="CM84" s="3">
        <f>$E84*Ввод!CL357</f>
        <v>0</v>
      </c>
      <c r="CN84" s="3">
        <f>$E84*Ввод!CM357</f>
        <v>0</v>
      </c>
      <c r="CO84" s="3">
        <f>$E84*Ввод!CN357</f>
        <v>0</v>
      </c>
      <c r="CP84" s="3">
        <f>$E84*Ввод!CO357</f>
        <v>0</v>
      </c>
      <c r="CQ84" s="3">
        <f>$E84*Ввод!CP357</f>
        <v>0</v>
      </c>
      <c r="CR84" s="3">
        <f>$E84*Ввод!CQ357</f>
        <v>0</v>
      </c>
      <c r="CS84" s="3">
        <f>$E84*Ввод!CR357</f>
        <v>0</v>
      </c>
      <c r="CT84" s="3">
        <f>$E84*Ввод!CS357</f>
        <v>0</v>
      </c>
      <c r="CU84" s="3">
        <f>$E84*Ввод!CT357</f>
        <v>0</v>
      </c>
      <c r="CV84" s="3">
        <f>$E84*Ввод!CU357</f>
        <v>0</v>
      </c>
      <c r="CW84" s="3">
        <f>$E84*Ввод!CV357</f>
        <v>0</v>
      </c>
      <c r="CX84" s="3">
        <f>$E84*Ввод!CW357</f>
        <v>0</v>
      </c>
      <c r="CY84" s="3">
        <f>$E84*Ввод!CX357</f>
        <v>0</v>
      </c>
      <c r="CZ84" s="3">
        <f>$E84*Ввод!CY357</f>
        <v>0</v>
      </c>
      <c r="DA84" s="3">
        <f>$E84*Ввод!CZ357</f>
        <v>0</v>
      </c>
      <c r="DB84" s="3">
        <f>$E84*Ввод!DA357</f>
        <v>0</v>
      </c>
      <c r="DC84" s="3">
        <f>$E84*Ввод!DB357</f>
        <v>0</v>
      </c>
      <c r="DD84" s="3">
        <f>$E84*Ввод!DC357</f>
        <v>0</v>
      </c>
      <c r="DE84" s="3">
        <f>$E84*Ввод!DD357</f>
        <v>0</v>
      </c>
      <c r="DF84" s="3">
        <f>$E84*Ввод!DE357</f>
        <v>0</v>
      </c>
      <c r="DG84" s="3">
        <f>$E84*Ввод!DF357</f>
        <v>0</v>
      </c>
      <c r="DH84" s="3">
        <f>$E84*Ввод!DG357</f>
        <v>0</v>
      </c>
      <c r="DI84" s="3">
        <f>$E84*Ввод!DH357</f>
        <v>0</v>
      </c>
      <c r="DJ84" s="3">
        <f>$E84*Ввод!DI357</f>
        <v>0</v>
      </c>
    </row>
    <row r="85" spans="2:114">
      <c r="B85" s="214" t="str">
        <f t="shared" si="18"/>
        <v>Электроэнергия для питьевой воды</v>
      </c>
      <c r="D85" s="7" t="str">
        <f t="shared" si="19"/>
        <v>кВт*ч / м3</v>
      </c>
      <c r="E85" s="7">
        <f>N(Ввод!H358)</f>
        <v>1</v>
      </c>
      <c r="F85" s="3"/>
      <c r="G85" s="4"/>
      <c r="H85" s="4"/>
      <c r="I85" s="124"/>
      <c r="J85" s="3">
        <f>$E85*Ввод!I358</f>
        <v>0</v>
      </c>
      <c r="K85" s="3">
        <f>$E85*Ввод!J358</f>
        <v>0</v>
      </c>
      <c r="L85" s="3">
        <f>$E85*Ввод!K358</f>
        <v>0</v>
      </c>
      <c r="M85" s="3">
        <f>$E85*Ввод!L358</f>
        <v>0</v>
      </c>
      <c r="N85" s="3">
        <f>$E85*Ввод!M358</f>
        <v>0</v>
      </c>
      <c r="O85" s="3">
        <f>$E85*Ввод!N358</f>
        <v>0</v>
      </c>
      <c r="P85" s="3">
        <f>$E85*Ввод!O358</f>
        <v>0</v>
      </c>
      <c r="Q85" s="3">
        <f>$E85*Ввод!P358</f>
        <v>0</v>
      </c>
      <c r="R85" s="3">
        <f>$E85*Ввод!Q358</f>
        <v>0</v>
      </c>
      <c r="S85" s="3">
        <f>$E85*Ввод!R358</f>
        <v>0</v>
      </c>
      <c r="T85" s="3">
        <f>$E85*Ввод!S358</f>
        <v>0</v>
      </c>
      <c r="U85" s="3">
        <f>$E85*Ввод!T358</f>
        <v>0</v>
      </c>
      <c r="V85" s="3">
        <f>$E85*Ввод!U358</f>
        <v>0</v>
      </c>
      <c r="W85" s="3">
        <f>$E85*Ввод!V358</f>
        <v>0</v>
      </c>
      <c r="X85" s="3">
        <f>$E85*Ввод!W358</f>
        <v>0</v>
      </c>
      <c r="Y85" s="3">
        <f>$E85*Ввод!X358</f>
        <v>0</v>
      </c>
      <c r="Z85" s="3">
        <f>$E85*Ввод!Y358</f>
        <v>0</v>
      </c>
      <c r="AA85" s="3">
        <f>$E85*Ввод!Z358</f>
        <v>0</v>
      </c>
      <c r="AB85" s="3">
        <f>$E85*Ввод!AA358</f>
        <v>0</v>
      </c>
      <c r="AC85" s="3">
        <f>$E85*Ввод!AB358</f>
        <v>0</v>
      </c>
      <c r="AD85" s="3">
        <f>$E85*Ввод!AC358</f>
        <v>0</v>
      </c>
      <c r="AE85" s="3">
        <f>$E85*Ввод!AD358</f>
        <v>0</v>
      </c>
      <c r="AF85" s="3">
        <f>$E85*Ввод!AE358</f>
        <v>0</v>
      </c>
      <c r="AG85" s="3">
        <f>$E85*Ввод!AF358</f>
        <v>0</v>
      </c>
      <c r="AH85" s="3">
        <f>$E85*Ввод!AG358</f>
        <v>0</v>
      </c>
      <c r="AI85" s="3">
        <f>$E85*Ввод!AH358</f>
        <v>0</v>
      </c>
      <c r="AJ85" s="3">
        <f>$E85*Ввод!AI358</f>
        <v>0</v>
      </c>
      <c r="AK85" s="3">
        <f>$E85*Ввод!AJ358</f>
        <v>0</v>
      </c>
      <c r="AL85" s="3">
        <f>$E85*Ввод!AK358</f>
        <v>0</v>
      </c>
      <c r="AM85" s="3">
        <f>$E85*Ввод!AL358</f>
        <v>0</v>
      </c>
      <c r="AN85" s="3">
        <f>$E85*Ввод!AM358</f>
        <v>0</v>
      </c>
      <c r="AO85" s="3">
        <f>$E85*Ввод!AN358</f>
        <v>0</v>
      </c>
      <c r="AP85" s="3">
        <f>$E85*Ввод!AO358</f>
        <v>0</v>
      </c>
      <c r="AQ85" s="3">
        <f>$E85*Ввод!AP358</f>
        <v>0</v>
      </c>
      <c r="AR85" s="3">
        <f>$E85*Ввод!AQ358</f>
        <v>0</v>
      </c>
      <c r="AS85" s="3">
        <f>$E85*Ввод!AR358</f>
        <v>0</v>
      </c>
      <c r="AT85" s="3">
        <f>$E85*Ввод!AS358</f>
        <v>0</v>
      </c>
      <c r="AU85" s="3">
        <f>$E85*Ввод!AT358</f>
        <v>0</v>
      </c>
      <c r="AV85" s="3">
        <f>$E85*Ввод!AU358</f>
        <v>0</v>
      </c>
      <c r="AW85" s="3">
        <f>$E85*Ввод!AV358</f>
        <v>0</v>
      </c>
      <c r="AX85" s="3">
        <f>$E85*Ввод!AW358</f>
        <v>0</v>
      </c>
      <c r="AY85" s="3">
        <f>$E85*Ввод!AX358</f>
        <v>0</v>
      </c>
      <c r="AZ85" s="3">
        <f>$E85*Ввод!AY358</f>
        <v>0</v>
      </c>
      <c r="BA85" s="3">
        <f>$E85*Ввод!AZ358</f>
        <v>0</v>
      </c>
      <c r="BB85" s="3">
        <f>$E85*Ввод!BA358</f>
        <v>0</v>
      </c>
      <c r="BC85" s="3">
        <f>$E85*Ввод!BB358</f>
        <v>0</v>
      </c>
      <c r="BD85" s="3">
        <f>$E85*Ввод!BC358</f>
        <v>0</v>
      </c>
      <c r="BE85" s="3">
        <f>$E85*Ввод!BD358</f>
        <v>0</v>
      </c>
      <c r="BF85" s="3">
        <f>$E85*Ввод!BE358</f>
        <v>0</v>
      </c>
      <c r="BG85" s="3">
        <f>$E85*Ввод!BF358</f>
        <v>0</v>
      </c>
      <c r="BH85" s="3">
        <f>$E85*Ввод!BG358</f>
        <v>0</v>
      </c>
      <c r="BI85" s="3">
        <f>$E85*Ввод!BH358</f>
        <v>0</v>
      </c>
      <c r="BJ85" s="3">
        <f>$E85*Ввод!BI358</f>
        <v>0</v>
      </c>
      <c r="BK85" s="3">
        <f>$E85*Ввод!BJ358</f>
        <v>0</v>
      </c>
      <c r="BL85" s="3">
        <f>$E85*Ввод!BK358</f>
        <v>0</v>
      </c>
      <c r="BM85" s="3">
        <f>$E85*Ввод!BL358</f>
        <v>0</v>
      </c>
      <c r="BN85" s="3">
        <f>$E85*Ввод!BM358</f>
        <v>0</v>
      </c>
      <c r="BO85" s="3">
        <f>$E85*Ввод!BN358</f>
        <v>0</v>
      </c>
      <c r="BP85" s="3">
        <f>$E85*Ввод!BO358</f>
        <v>0</v>
      </c>
      <c r="BQ85" s="3">
        <f>$E85*Ввод!BP358</f>
        <v>0</v>
      </c>
      <c r="BR85" s="3">
        <f>$E85*Ввод!BQ358</f>
        <v>0</v>
      </c>
      <c r="BS85" s="3">
        <f>$E85*Ввод!BR358</f>
        <v>0</v>
      </c>
      <c r="BT85" s="3">
        <f>$E85*Ввод!BS358</f>
        <v>0</v>
      </c>
      <c r="BU85" s="3">
        <f>$E85*Ввод!BT358</f>
        <v>0</v>
      </c>
      <c r="BV85" s="3">
        <f>$E85*Ввод!BU358</f>
        <v>0</v>
      </c>
      <c r="BW85" s="3">
        <f>$E85*Ввод!BV358</f>
        <v>0</v>
      </c>
      <c r="BX85" s="3">
        <f>$E85*Ввод!BW358</f>
        <v>0</v>
      </c>
      <c r="BY85" s="3">
        <f>$E85*Ввод!BX358</f>
        <v>0</v>
      </c>
      <c r="BZ85" s="3">
        <f>$E85*Ввод!BY358</f>
        <v>0</v>
      </c>
      <c r="CA85" s="3">
        <f>$E85*Ввод!BZ358</f>
        <v>0</v>
      </c>
      <c r="CB85" s="3">
        <f>$E85*Ввод!CA358</f>
        <v>0</v>
      </c>
      <c r="CC85" s="3">
        <f>$E85*Ввод!CB358</f>
        <v>0</v>
      </c>
      <c r="CD85" s="3">
        <f>$E85*Ввод!CC358</f>
        <v>0</v>
      </c>
      <c r="CE85" s="3">
        <f>$E85*Ввод!CD358</f>
        <v>0</v>
      </c>
      <c r="CF85" s="3">
        <f>$E85*Ввод!CE358</f>
        <v>0</v>
      </c>
      <c r="CG85" s="3">
        <f>$E85*Ввод!CF358</f>
        <v>0</v>
      </c>
      <c r="CH85" s="3">
        <f>$E85*Ввод!CG358</f>
        <v>0</v>
      </c>
      <c r="CI85" s="3">
        <f>$E85*Ввод!CH358</f>
        <v>0</v>
      </c>
      <c r="CJ85" s="3">
        <f>$E85*Ввод!CI358</f>
        <v>0</v>
      </c>
      <c r="CK85" s="3">
        <f>$E85*Ввод!CJ358</f>
        <v>0</v>
      </c>
      <c r="CL85" s="3">
        <f>$E85*Ввод!CK358</f>
        <v>0</v>
      </c>
      <c r="CM85" s="3">
        <f>$E85*Ввод!CL358</f>
        <v>0</v>
      </c>
      <c r="CN85" s="3">
        <f>$E85*Ввод!CM358</f>
        <v>0</v>
      </c>
      <c r="CO85" s="3">
        <f>$E85*Ввод!CN358</f>
        <v>0</v>
      </c>
      <c r="CP85" s="3">
        <f>$E85*Ввод!CO358</f>
        <v>0</v>
      </c>
      <c r="CQ85" s="3">
        <f>$E85*Ввод!CP358</f>
        <v>0</v>
      </c>
      <c r="CR85" s="3">
        <f>$E85*Ввод!CQ358</f>
        <v>0</v>
      </c>
      <c r="CS85" s="3">
        <f>$E85*Ввод!CR358</f>
        <v>0</v>
      </c>
      <c r="CT85" s="3">
        <f>$E85*Ввод!CS358</f>
        <v>0</v>
      </c>
      <c r="CU85" s="3">
        <f>$E85*Ввод!CT358</f>
        <v>0</v>
      </c>
      <c r="CV85" s="3">
        <f>$E85*Ввод!CU358</f>
        <v>0</v>
      </c>
      <c r="CW85" s="3">
        <f>$E85*Ввод!CV358</f>
        <v>0</v>
      </c>
      <c r="CX85" s="3">
        <f>$E85*Ввод!CW358</f>
        <v>0</v>
      </c>
      <c r="CY85" s="3">
        <f>$E85*Ввод!CX358</f>
        <v>0</v>
      </c>
      <c r="CZ85" s="3">
        <f>$E85*Ввод!CY358</f>
        <v>0</v>
      </c>
      <c r="DA85" s="3">
        <f>$E85*Ввод!CZ358</f>
        <v>0</v>
      </c>
      <c r="DB85" s="3">
        <f>$E85*Ввод!DA358</f>
        <v>0</v>
      </c>
      <c r="DC85" s="3">
        <f>$E85*Ввод!DB358</f>
        <v>0</v>
      </c>
      <c r="DD85" s="3">
        <f>$E85*Ввод!DC358</f>
        <v>0</v>
      </c>
      <c r="DE85" s="3">
        <f>$E85*Ввод!DD358</f>
        <v>0</v>
      </c>
      <c r="DF85" s="3">
        <f>$E85*Ввод!DE358</f>
        <v>0</v>
      </c>
      <c r="DG85" s="3">
        <f>$E85*Ввод!DF358</f>
        <v>0</v>
      </c>
      <c r="DH85" s="3">
        <f>$E85*Ввод!DG358</f>
        <v>0</v>
      </c>
      <c r="DI85" s="3">
        <f>$E85*Ввод!DH358</f>
        <v>0</v>
      </c>
      <c r="DJ85" s="3">
        <f>$E85*Ввод!DI358</f>
        <v>0</v>
      </c>
    </row>
    <row r="86" spans="2:114">
      <c r="B86" s="214" t="str">
        <f t="shared" si="18"/>
        <v>Реагенты №1</v>
      </c>
      <c r="D86" s="7" t="str">
        <f t="shared" si="19"/>
        <v>кг / м3</v>
      </c>
      <c r="E86" s="7">
        <f>N(Ввод!H359)</f>
        <v>1</v>
      </c>
      <c r="F86" s="3"/>
      <c r="G86" s="4"/>
      <c r="H86" s="4"/>
      <c r="I86" s="124"/>
      <c r="J86" s="3">
        <f>$E86*Ввод!I359</f>
        <v>0</v>
      </c>
      <c r="K86" s="3">
        <f>$E86*Ввод!J359</f>
        <v>0</v>
      </c>
      <c r="L86" s="3">
        <f>$E86*Ввод!K359</f>
        <v>0</v>
      </c>
      <c r="M86" s="3">
        <f>$E86*Ввод!L359</f>
        <v>0</v>
      </c>
      <c r="N86" s="3">
        <f>$E86*Ввод!M359</f>
        <v>0</v>
      </c>
      <c r="O86" s="3">
        <f>$E86*Ввод!N359</f>
        <v>0</v>
      </c>
      <c r="P86" s="3">
        <f>$E86*Ввод!O359</f>
        <v>0</v>
      </c>
      <c r="Q86" s="3">
        <f>$E86*Ввод!P359</f>
        <v>0</v>
      </c>
      <c r="R86" s="3">
        <f>$E86*Ввод!Q359</f>
        <v>0</v>
      </c>
      <c r="S86" s="3">
        <f>$E86*Ввод!R359</f>
        <v>0</v>
      </c>
      <c r="T86" s="3">
        <f>$E86*Ввод!S359</f>
        <v>0</v>
      </c>
      <c r="U86" s="3">
        <f>$E86*Ввод!T359</f>
        <v>0</v>
      </c>
      <c r="V86" s="3">
        <f>$E86*Ввод!U359</f>
        <v>0</v>
      </c>
      <c r="W86" s="3">
        <f>$E86*Ввод!V359</f>
        <v>0</v>
      </c>
      <c r="X86" s="3">
        <f>$E86*Ввод!W359</f>
        <v>0</v>
      </c>
      <c r="Y86" s="3">
        <f>$E86*Ввод!X359</f>
        <v>0</v>
      </c>
      <c r="Z86" s="3">
        <f>$E86*Ввод!Y359</f>
        <v>0</v>
      </c>
      <c r="AA86" s="3">
        <f>$E86*Ввод!Z359</f>
        <v>0</v>
      </c>
      <c r="AB86" s="3">
        <f>$E86*Ввод!AA359</f>
        <v>0</v>
      </c>
      <c r="AC86" s="3">
        <f>$E86*Ввод!AB359</f>
        <v>0</v>
      </c>
      <c r="AD86" s="3">
        <f>$E86*Ввод!AC359</f>
        <v>0</v>
      </c>
      <c r="AE86" s="3">
        <f>$E86*Ввод!AD359</f>
        <v>0</v>
      </c>
      <c r="AF86" s="3">
        <f>$E86*Ввод!AE359</f>
        <v>0</v>
      </c>
      <c r="AG86" s="3">
        <f>$E86*Ввод!AF359</f>
        <v>0</v>
      </c>
      <c r="AH86" s="3">
        <f>$E86*Ввод!AG359</f>
        <v>0</v>
      </c>
      <c r="AI86" s="3">
        <f>$E86*Ввод!AH359</f>
        <v>0</v>
      </c>
      <c r="AJ86" s="3">
        <f>$E86*Ввод!AI359</f>
        <v>0</v>
      </c>
      <c r="AK86" s="3">
        <f>$E86*Ввод!AJ359</f>
        <v>0</v>
      </c>
      <c r="AL86" s="3">
        <f>$E86*Ввод!AK359</f>
        <v>0</v>
      </c>
      <c r="AM86" s="3">
        <f>$E86*Ввод!AL359</f>
        <v>0</v>
      </c>
      <c r="AN86" s="3">
        <f>$E86*Ввод!AM359</f>
        <v>0</v>
      </c>
      <c r="AO86" s="3">
        <f>$E86*Ввод!AN359</f>
        <v>0</v>
      </c>
      <c r="AP86" s="3">
        <f>$E86*Ввод!AO359</f>
        <v>0</v>
      </c>
      <c r="AQ86" s="3">
        <f>$E86*Ввод!AP359</f>
        <v>0</v>
      </c>
      <c r="AR86" s="3">
        <f>$E86*Ввод!AQ359</f>
        <v>0</v>
      </c>
      <c r="AS86" s="3">
        <f>$E86*Ввод!AR359</f>
        <v>0</v>
      </c>
      <c r="AT86" s="3">
        <f>$E86*Ввод!AS359</f>
        <v>0</v>
      </c>
      <c r="AU86" s="3">
        <f>$E86*Ввод!AT359</f>
        <v>0</v>
      </c>
      <c r="AV86" s="3">
        <f>$E86*Ввод!AU359</f>
        <v>0</v>
      </c>
      <c r="AW86" s="3">
        <f>$E86*Ввод!AV359</f>
        <v>0</v>
      </c>
      <c r="AX86" s="3">
        <f>$E86*Ввод!AW359</f>
        <v>0</v>
      </c>
      <c r="AY86" s="3">
        <f>$E86*Ввод!AX359</f>
        <v>0</v>
      </c>
      <c r="AZ86" s="3">
        <f>$E86*Ввод!AY359</f>
        <v>0</v>
      </c>
      <c r="BA86" s="3">
        <f>$E86*Ввод!AZ359</f>
        <v>0</v>
      </c>
      <c r="BB86" s="3">
        <f>$E86*Ввод!BA359</f>
        <v>0</v>
      </c>
      <c r="BC86" s="3">
        <f>$E86*Ввод!BB359</f>
        <v>0</v>
      </c>
      <c r="BD86" s="3">
        <f>$E86*Ввод!BC359</f>
        <v>0</v>
      </c>
      <c r="BE86" s="3">
        <f>$E86*Ввод!BD359</f>
        <v>0</v>
      </c>
      <c r="BF86" s="3">
        <f>$E86*Ввод!BE359</f>
        <v>0</v>
      </c>
      <c r="BG86" s="3">
        <f>$E86*Ввод!BF359</f>
        <v>0</v>
      </c>
      <c r="BH86" s="3">
        <f>$E86*Ввод!BG359</f>
        <v>0</v>
      </c>
      <c r="BI86" s="3">
        <f>$E86*Ввод!BH359</f>
        <v>0</v>
      </c>
      <c r="BJ86" s="3">
        <f>$E86*Ввод!BI359</f>
        <v>0</v>
      </c>
      <c r="BK86" s="3">
        <f>$E86*Ввод!BJ359</f>
        <v>0</v>
      </c>
      <c r="BL86" s="3">
        <f>$E86*Ввод!BK359</f>
        <v>0</v>
      </c>
      <c r="BM86" s="3">
        <f>$E86*Ввод!BL359</f>
        <v>0</v>
      </c>
      <c r="BN86" s="3">
        <f>$E86*Ввод!BM359</f>
        <v>0</v>
      </c>
      <c r="BO86" s="3">
        <f>$E86*Ввод!BN359</f>
        <v>0</v>
      </c>
      <c r="BP86" s="3">
        <f>$E86*Ввод!BO359</f>
        <v>0</v>
      </c>
      <c r="BQ86" s="3">
        <f>$E86*Ввод!BP359</f>
        <v>0</v>
      </c>
      <c r="BR86" s="3">
        <f>$E86*Ввод!BQ359</f>
        <v>0</v>
      </c>
      <c r="BS86" s="3">
        <f>$E86*Ввод!BR359</f>
        <v>0</v>
      </c>
      <c r="BT86" s="3">
        <f>$E86*Ввод!BS359</f>
        <v>0</v>
      </c>
      <c r="BU86" s="3">
        <f>$E86*Ввод!BT359</f>
        <v>0</v>
      </c>
      <c r="BV86" s="3">
        <f>$E86*Ввод!BU359</f>
        <v>0</v>
      </c>
      <c r="BW86" s="3">
        <f>$E86*Ввод!BV359</f>
        <v>0</v>
      </c>
      <c r="BX86" s="3">
        <f>$E86*Ввод!BW359</f>
        <v>0</v>
      </c>
      <c r="BY86" s="3">
        <f>$E86*Ввод!BX359</f>
        <v>0</v>
      </c>
      <c r="BZ86" s="3">
        <f>$E86*Ввод!BY359</f>
        <v>0</v>
      </c>
      <c r="CA86" s="3">
        <f>$E86*Ввод!BZ359</f>
        <v>0</v>
      </c>
      <c r="CB86" s="3">
        <f>$E86*Ввод!CA359</f>
        <v>0</v>
      </c>
      <c r="CC86" s="3">
        <f>$E86*Ввод!CB359</f>
        <v>0</v>
      </c>
      <c r="CD86" s="3">
        <f>$E86*Ввод!CC359</f>
        <v>0</v>
      </c>
      <c r="CE86" s="3">
        <f>$E86*Ввод!CD359</f>
        <v>0</v>
      </c>
      <c r="CF86" s="3">
        <f>$E86*Ввод!CE359</f>
        <v>0</v>
      </c>
      <c r="CG86" s="3">
        <f>$E86*Ввод!CF359</f>
        <v>0</v>
      </c>
      <c r="CH86" s="3">
        <f>$E86*Ввод!CG359</f>
        <v>0</v>
      </c>
      <c r="CI86" s="3">
        <f>$E86*Ввод!CH359</f>
        <v>0</v>
      </c>
      <c r="CJ86" s="3">
        <f>$E86*Ввод!CI359</f>
        <v>0</v>
      </c>
      <c r="CK86" s="3">
        <f>$E86*Ввод!CJ359</f>
        <v>0</v>
      </c>
      <c r="CL86" s="3">
        <f>$E86*Ввод!CK359</f>
        <v>0</v>
      </c>
      <c r="CM86" s="3">
        <f>$E86*Ввод!CL359</f>
        <v>0</v>
      </c>
      <c r="CN86" s="3">
        <f>$E86*Ввод!CM359</f>
        <v>0</v>
      </c>
      <c r="CO86" s="3">
        <f>$E86*Ввод!CN359</f>
        <v>0</v>
      </c>
      <c r="CP86" s="3">
        <f>$E86*Ввод!CO359</f>
        <v>0</v>
      </c>
      <c r="CQ86" s="3">
        <f>$E86*Ввод!CP359</f>
        <v>0</v>
      </c>
      <c r="CR86" s="3">
        <f>$E86*Ввод!CQ359</f>
        <v>0</v>
      </c>
      <c r="CS86" s="3">
        <f>$E86*Ввод!CR359</f>
        <v>0</v>
      </c>
      <c r="CT86" s="3">
        <f>$E86*Ввод!CS359</f>
        <v>0</v>
      </c>
      <c r="CU86" s="3">
        <f>$E86*Ввод!CT359</f>
        <v>0</v>
      </c>
      <c r="CV86" s="3">
        <f>$E86*Ввод!CU359</f>
        <v>0</v>
      </c>
      <c r="CW86" s="3">
        <f>$E86*Ввод!CV359</f>
        <v>0</v>
      </c>
      <c r="CX86" s="3">
        <f>$E86*Ввод!CW359</f>
        <v>0</v>
      </c>
      <c r="CY86" s="3">
        <f>$E86*Ввод!CX359</f>
        <v>0</v>
      </c>
      <c r="CZ86" s="3">
        <f>$E86*Ввод!CY359</f>
        <v>0</v>
      </c>
      <c r="DA86" s="3">
        <f>$E86*Ввод!CZ359</f>
        <v>0</v>
      </c>
      <c r="DB86" s="3">
        <f>$E86*Ввод!DA359</f>
        <v>0</v>
      </c>
      <c r="DC86" s="3">
        <f>$E86*Ввод!DB359</f>
        <v>0</v>
      </c>
      <c r="DD86" s="3">
        <f>$E86*Ввод!DC359</f>
        <v>0</v>
      </c>
      <c r="DE86" s="3">
        <f>$E86*Ввод!DD359</f>
        <v>0</v>
      </c>
      <c r="DF86" s="3">
        <f>$E86*Ввод!DE359</f>
        <v>0</v>
      </c>
      <c r="DG86" s="3">
        <f>$E86*Ввод!DF359</f>
        <v>0</v>
      </c>
      <c r="DH86" s="3">
        <f>$E86*Ввод!DG359</f>
        <v>0</v>
      </c>
      <c r="DI86" s="3">
        <f>$E86*Ввод!DH359</f>
        <v>0</v>
      </c>
      <c r="DJ86" s="3">
        <f>$E86*Ввод!DI359</f>
        <v>0</v>
      </c>
    </row>
    <row r="87" spans="2:114">
      <c r="B87" s="214" t="str">
        <f t="shared" si="18"/>
        <v>Реагенты №2</v>
      </c>
      <c r="D87" s="7" t="str">
        <f t="shared" si="19"/>
        <v>кг / м3</v>
      </c>
      <c r="E87" s="7">
        <f>N(Ввод!H360)</f>
        <v>0</v>
      </c>
      <c r="F87" s="3"/>
      <c r="G87" s="4"/>
      <c r="H87" s="4"/>
      <c r="I87" s="124"/>
      <c r="J87" s="3">
        <f>$E87*Ввод!I360</f>
        <v>0</v>
      </c>
      <c r="K87" s="3">
        <f>$E87*Ввод!J360</f>
        <v>0</v>
      </c>
      <c r="L87" s="3">
        <f>$E87*Ввод!K360</f>
        <v>0</v>
      </c>
      <c r="M87" s="3">
        <f>$E87*Ввод!L360</f>
        <v>0</v>
      </c>
      <c r="N87" s="3">
        <f>$E87*Ввод!M360</f>
        <v>0</v>
      </c>
      <c r="O87" s="3">
        <f>$E87*Ввод!N360</f>
        <v>0</v>
      </c>
      <c r="P87" s="3">
        <f>$E87*Ввод!O360</f>
        <v>0</v>
      </c>
      <c r="Q87" s="3">
        <f>$E87*Ввод!P360</f>
        <v>0</v>
      </c>
      <c r="R87" s="3">
        <f>$E87*Ввод!Q360</f>
        <v>0</v>
      </c>
      <c r="S87" s="3">
        <f>$E87*Ввод!R360</f>
        <v>0</v>
      </c>
      <c r="T87" s="3">
        <f>$E87*Ввод!S360</f>
        <v>0</v>
      </c>
      <c r="U87" s="3">
        <f>$E87*Ввод!T360</f>
        <v>0</v>
      </c>
      <c r="V87" s="3">
        <f>$E87*Ввод!U360</f>
        <v>0</v>
      </c>
      <c r="W87" s="3">
        <f>$E87*Ввод!V360</f>
        <v>0</v>
      </c>
      <c r="X87" s="3">
        <f>$E87*Ввод!W360</f>
        <v>0</v>
      </c>
      <c r="Y87" s="3">
        <f>$E87*Ввод!X360</f>
        <v>0</v>
      </c>
      <c r="Z87" s="3">
        <f>$E87*Ввод!Y360</f>
        <v>0</v>
      </c>
      <c r="AA87" s="3">
        <f>$E87*Ввод!Z360</f>
        <v>0</v>
      </c>
      <c r="AB87" s="3">
        <f>$E87*Ввод!AA360</f>
        <v>0</v>
      </c>
      <c r="AC87" s="3">
        <f>$E87*Ввод!AB360</f>
        <v>0</v>
      </c>
      <c r="AD87" s="3">
        <f>$E87*Ввод!AC360</f>
        <v>0</v>
      </c>
      <c r="AE87" s="3">
        <f>$E87*Ввод!AD360</f>
        <v>0</v>
      </c>
      <c r="AF87" s="3">
        <f>$E87*Ввод!AE360</f>
        <v>0</v>
      </c>
      <c r="AG87" s="3">
        <f>$E87*Ввод!AF360</f>
        <v>0</v>
      </c>
      <c r="AH87" s="3">
        <f>$E87*Ввод!AG360</f>
        <v>0</v>
      </c>
      <c r="AI87" s="3">
        <f>$E87*Ввод!AH360</f>
        <v>0</v>
      </c>
      <c r="AJ87" s="3">
        <f>$E87*Ввод!AI360</f>
        <v>0</v>
      </c>
      <c r="AK87" s="3">
        <f>$E87*Ввод!AJ360</f>
        <v>0</v>
      </c>
      <c r="AL87" s="3">
        <f>$E87*Ввод!AK360</f>
        <v>0</v>
      </c>
      <c r="AM87" s="3">
        <f>$E87*Ввод!AL360</f>
        <v>0</v>
      </c>
      <c r="AN87" s="3">
        <f>$E87*Ввод!AM360</f>
        <v>0</v>
      </c>
      <c r="AO87" s="3">
        <f>$E87*Ввод!AN360</f>
        <v>0</v>
      </c>
      <c r="AP87" s="3">
        <f>$E87*Ввод!AO360</f>
        <v>0</v>
      </c>
      <c r="AQ87" s="3">
        <f>$E87*Ввод!AP360</f>
        <v>0</v>
      </c>
      <c r="AR87" s="3">
        <f>$E87*Ввод!AQ360</f>
        <v>0</v>
      </c>
      <c r="AS87" s="3">
        <f>$E87*Ввод!AR360</f>
        <v>0</v>
      </c>
      <c r="AT87" s="3">
        <f>$E87*Ввод!AS360</f>
        <v>0</v>
      </c>
      <c r="AU87" s="3">
        <f>$E87*Ввод!AT360</f>
        <v>0</v>
      </c>
      <c r="AV87" s="3">
        <f>$E87*Ввод!AU360</f>
        <v>0</v>
      </c>
      <c r="AW87" s="3">
        <f>$E87*Ввод!AV360</f>
        <v>0</v>
      </c>
      <c r="AX87" s="3">
        <f>$E87*Ввод!AW360</f>
        <v>0</v>
      </c>
      <c r="AY87" s="3">
        <f>$E87*Ввод!AX360</f>
        <v>0</v>
      </c>
      <c r="AZ87" s="3">
        <f>$E87*Ввод!AY360</f>
        <v>0</v>
      </c>
      <c r="BA87" s="3">
        <f>$E87*Ввод!AZ360</f>
        <v>0</v>
      </c>
      <c r="BB87" s="3">
        <f>$E87*Ввод!BA360</f>
        <v>0</v>
      </c>
      <c r="BC87" s="3">
        <f>$E87*Ввод!BB360</f>
        <v>0</v>
      </c>
      <c r="BD87" s="3">
        <f>$E87*Ввод!BC360</f>
        <v>0</v>
      </c>
      <c r="BE87" s="3">
        <f>$E87*Ввод!BD360</f>
        <v>0</v>
      </c>
      <c r="BF87" s="3">
        <f>$E87*Ввод!BE360</f>
        <v>0</v>
      </c>
      <c r="BG87" s="3">
        <f>$E87*Ввод!BF360</f>
        <v>0</v>
      </c>
      <c r="BH87" s="3">
        <f>$E87*Ввод!BG360</f>
        <v>0</v>
      </c>
      <c r="BI87" s="3">
        <f>$E87*Ввод!BH360</f>
        <v>0</v>
      </c>
      <c r="BJ87" s="3">
        <f>$E87*Ввод!BI360</f>
        <v>0</v>
      </c>
      <c r="BK87" s="3">
        <f>$E87*Ввод!BJ360</f>
        <v>0</v>
      </c>
      <c r="BL87" s="3">
        <f>$E87*Ввод!BK360</f>
        <v>0</v>
      </c>
      <c r="BM87" s="3">
        <f>$E87*Ввод!BL360</f>
        <v>0</v>
      </c>
      <c r="BN87" s="3">
        <f>$E87*Ввод!BM360</f>
        <v>0</v>
      </c>
      <c r="BO87" s="3">
        <f>$E87*Ввод!BN360</f>
        <v>0</v>
      </c>
      <c r="BP87" s="3">
        <f>$E87*Ввод!BO360</f>
        <v>0</v>
      </c>
      <c r="BQ87" s="3">
        <f>$E87*Ввод!BP360</f>
        <v>0</v>
      </c>
      <c r="BR87" s="3">
        <f>$E87*Ввод!BQ360</f>
        <v>0</v>
      </c>
      <c r="BS87" s="3">
        <f>$E87*Ввод!BR360</f>
        <v>0</v>
      </c>
      <c r="BT87" s="3">
        <f>$E87*Ввод!BS360</f>
        <v>0</v>
      </c>
      <c r="BU87" s="3">
        <f>$E87*Ввод!BT360</f>
        <v>0</v>
      </c>
      <c r="BV87" s="3">
        <f>$E87*Ввод!BU360</f>
        <v>0</v>
      </c>
      <c r="BW87" s="3">
        <f>$E87*Ввод!BV360</f>
        <v>0</v>
      </c>
      <c r="BX87" s="3">
        <f>$E87*Ввод!BW360</f>
        <v>0</v>
      </c>
      <c r="BY87" s="3">
        <f>$E87*Ввод!BX360</f>
        <v>0</v>
      </c>
      <c r="BZ87" s="3">
        <f>$E87*Ввод!BY360</f>
        <v>0</v>
      </c>
      <c r="CA87" s="3">
        <f>$E87*Ввод!BZ360</f>
        <v>0</v>
      </c>
      <c r="CB87" s="3">
        <f>$E87*Ввод!CA360</f>
        <v>0</v>
      </c>
      <c r="CC87" s="3">
        <f>$E87*Ввод!CB360</f>
        <v>0</v>
      </c>
      <c r="CD87" s="3">
        <f>$E87*Ввод!CC360</f>
        <v>0</v>
      </c>
      <c r="CE87" s="3">
        <f>$E87*Ввод!CD360</f>
        <v>0</v>
      </c>
      <c r="CF87" s="3">
        <f>$E87*Ввод!CE360</f>
        <v>0</v>
      </c>
      <c r="CG87" s="3">
        <f>$E87*Ввод!CF360</f>
        <v>0</v>
      </c>
      <c r="CH87" s="3">
        <f>$E87*Ввод!CG360</f>
        <v>0</v>
      </c>
      <c r="CI87" s="3">
        <f>$E87*Ввод!CH360</f>
        <v>0</v>
      </c>
      <c r="CJ87" s="3">
        <f>$E87*Ввод!CI360</f>
        <v>0</v>
      </c>
      <c r="CK87" s="3">
        <f>$E87*Ввод!CJ360</f>
        <v>0</v>
      </c>
      <c r="CL87" s="3">
        <f>$E87*Ввод!CK360</f>
        <v>0</v>
      </c>
      <c r="CM87" s="3">
        <f>$E87*Ввод!CL360</f>
        <v>0</v>
      </c>
      <c r="CN87" s="3">
        <f>$E87*Ввод!CM360</f>
        <v>0</v>
      </c>
      <c r="CO87" s="3">
        <f>$E87*Ввод!CN360</f>
        <v>0</v>
      </c>
      <c r="CP87" s="3">
        <f>$E87*Ввод!CO360</f>
        <v>0</v>
      </c>
      <c r="CQ87" s="3">
        <f>$E87*Ввод!CP360</f>
        <v>0</v>
      </c>
      <c r="CR87" s="3">
        <f>$E87*Ввод!CQ360</f>
        <v>0</v>
      </c>
      <c r="CS87" s="3">
        <f>$E87*Ввод!CR360</f>
        <v>0</v>
      </c>
      <c r="CT87" s="3">
        <f>$E87*Ввод!CS360</f>
        <v>0</v>
      </c>
      <c r="CU87" s="3">
        <f>$E87*Ввод!CT360</f>
        <v>0</v>
      </c>
      <c r="CV87" s="3">
        <f>$E87*Ввод!CU360</f>
        <v>0</v>
      </c>
      <c r="CW87" s="3">
        <f>$E87*Ввод!CV360</f>
        <v>0</v>
      </c>
      <c r="CX87" s="3">
        <f>$E87*Ввод!CW360</f>
        <v>0</v>
      </c>
      <c r="CY87" s="3">
        <f>$E87*Ввод!CX360</f>
        <v>0</v>
      </c>
      <c r="CZ87" s="3">
        <f>$E87*Ввод!CY360</f>
        <v>0</v>
      </c>
      <c r="DA87" s="3">
        <f>$E87*Ввод!CZ360</f>
        <v>0</v>
      </c>
      <c r="DB87" s="3">
        <f>$E87*Ввод!DA360</f>
        <v>0</v>
      </c>
      <c r="DC87" s="3">
        <f>$E87*Ввод!DB360</f>
        <v>0</v>
      </c>
      <c r="DD87" s="3">
        <f>$E87*Ввод!DC360</f>
        <v>0</v>
      </c>
      <c r="DE87" s="3">
        <f>$E87*Ввод!DD360</f>
        <v>0</v>
      </c>
      <c r="DF87" s="3">
        <f>$E87*Ввод!DE360</f>
        <v>0</v>
      </c>
      <c r="DG87" s="3">
        <f>$E87*Ввод!DF360</f>
        <v>0</v>
      </c>
      <c r="DH87" s="3">
        <f>$E87*Ввод!DG360</f>
        <v>0</v>
      </c>
      <c r="DI87" s="3">
        <f>$E87*Ввод!DH360</f>
        <v>0</v>
      </c>
      <c r="DJ87" s="3">
        <f>$E87*Ввод!DI360</f>
        <v>0</v>
      </c>
    </row>
    <row r="88" spans="2:114">
      <c r="B88" s="214" t="str">
        <f t="shared" si="18"/>
        <v>Реагенты №3</v>
      </c>
      <c r="D88" s="7" t="str">
        <f t="shared" si="19"/>
        <v>кг / м3</v>
      </c>
      <c r="E88" s="7">
        <f>N(Ввод!H361)</f>
        <v>0</v>
      </c>
      <c r="F88" s="3"/>
      <c r="G88" s="4"/>
      <c r="H88" s="4"/>
      <c r="I88" s="124"/>
      <c r="J88" s="3">
        <f>$E88*Ввод!I361</f>
        <v>0</v>
      </c>
      <c r="K88" s="3">
        <f>$E88*Ввод!J361</f>
        <v>0</v>
      </c>
      <c r="L88" s="3">
        <f>$E88*Ввод!K361</f>
        <v>0</v>
      </c>
      <c r="M88" s="3">
        <f>$E88*Ввод!L361</f>
        <v>0</v>
      </c>
      <c r="N88" s="3">
        <f>$E88*Ввод!M361</f>
        <v>0</v>
      </c>
      <c r="O88" s="3">
        <f>$E88*Ввод!N361</f>
        <v>0</v>
      </c>
      <c r="P88" s="3">
        <f>$E88*Ввод!O361</f>
        <v>0</v>
      </c>
      <c r="Q88" s="3">
        <f>$E88*Ввод!P361</f>
        <v>0</v>
      </c>
      <c r="R88" s="3">
        <f>$E88*Ввод!Q361</f>
        <v>0</v>
      </c>
      <c r="S88" s="3">
        <f>$E88*Ввод!R361</f>
        <v>0</v>
      </c>
      <c r="T88" s="3">
        <f>$E88*Ввод!S361</f>
        <v>0</v>
      </c>
      <c r="U88" s="3">
        <f>$E88*Ввод!T361</f>
        <v>0</v>
      </c>
      <c r="V88" s="3">
        <f>$E88*Ввод!U361</f>
        <v>0</v>
      </c>
      <c r="W88" s="3">
        <f>$E88*Ввод!V361</f>
        <v>0</v>
      </c>
      <c r="X88" s="3">
        <f>$E88*Ввод!W361</f>
        <v>0</v>
      </c>
      <c r="Y88" s="3">
        <f>$E88*Ввод!X361</f>
        <v>0</v>
      </c>
      <c r="Z88" s="3">
        <f>$E88*Ввод!Y361</f>
        <v>0</v>
      </c>
      <c r="AA88" s="3">
        <f>$E88*Ввод!Z361</f>
        <v>0</v>
      </c>
      <c r="AB88" s="3">
        <f>$E88*Ввод!AA361</f>
        <v>0</v>
      </c>
      <c r="AC88" s="3">
        <f>$E88*Ввод!AB361</f>
        <v>0</v>
      </c>
      <c r="AD88" s="3">
        <f>$E88*Ввод!AC361</f>
        <v>0</v>
      </c>
      <c r="AE88" s="3">
        <f>$E88*Ввод!AD361</f>
        <v>0</v>
      </c>
      <c r="AF88" s="3">
        <f>$E88*Ввод!AE361</f>
        <v>0</v>
      </c>
      <c r="AG88" s="3">
        <f>$E88*Ввод!AF361</f>
        <v>0</v>
      </c>
      <c r="AH88" s="3">
        <f>$E88*Ввод!AG361</f>
        <v>0</v>
      </c>
      <c r="AI88" s="3">
        <f>$E88*Ввод!AH361</f>
        <v>0</v>
      </c>
      <c r="AJ88" s="3">
        <f>$E88*Ввод!AI361</f>
        <v>0</v>
      </c>
      <c r="AK88" s="3">
        <f>$E88*Ввод!AJ361</f>
        <v>0</v>
      </c>
      <c r="AL88" s="3">
        <f>$E88*Ввод!AK361</f>
        <v>0</v>
      </c>
      <c r="AM88" s="3">
        <f>$E88*Ввод!AL361</f>
        <v>0</v>
      </c>
      <c r="AN88" s="3">
        <f>$E88*Ввод!AM361</f>
        <v>0</v>
      </c>
      <c r="AO88" s="3">
        <f>$E88*Ввод!AN361</f>
        <v>0</v>
      </c>
      <c r="AP88" s="3">
        <f>$E88*Ввод!AO361</f>
        <v>0</v>
      </c>
      <c r="AQ88" s="3">
        <f>$E88*Ввод!AP361</f>
        <v>0</v>
      </c>
      <c r="AR88" s="3">
        <f>$E88*Ввод!AQ361</f>
        <v>0</v>
      </c>
      <c r="AS88" s="3">
        <f>$E88*Ввод!AR361</f>
        <v>0</v>
      </c>
      <c r="AT88" s="3">
        <f>$E88*Ввод!AS361</f>
        <v>0</v>
      </c>
      <c r="AU88" s="3">
        <f>$E88*Ввод!AT361</f>
        <v>0</v>
      </c>
      <c r="AV88" s="3">
        <f>$E88*Ввод!AU361</f>
        <v>0</v>
      </c>
      <c r="AW88" s="3">
        <f>$E88*Ввод!AV361</f>
        <v>0</v>
      </c>
      <c r="AX88" s="3">
        <f>$E88*Ввод!AW361</f>
        <v>0</v>
      </c>
      <c r="AY88" s="3">
        <f>$E88*Ввод!AX361</f>
        <v>0</v>
      </c>
      <c r="AZ88" s="3">
        <f>$E88*Ввод!AY361</f>
        <v>0</v>
      </c>
      <c r="BA88" s="3">
        <f>$E88*Ввод!AZ361</f>
        <v>0</v>
      </c>
      <c r="BB88" s="3">
        <f>$E88*Ввод!BA361</f>
        <v>0</v>
      </c>
      <c r="BC88" s="3">
        <f>$E88*Ввод!BB361</f>
        <v>0</v>
      </c>
      <c r="BD88" s="3">
        <f>$E88*Ввод!BC361</f>
        <v>0</v>
      </c>
      <c r="BE88" s="3">
        <f>$E88*Ввод!BD361</f>
        <v>0</v>
      </c>
      <c r="BF88" s="3">
        <f>$E88*Ввод!BE361</f>
        <v>0</v>
      </c>
      <c r="BG88" s="3">
        <f>$E88*Ввод!BF361</f>
        <v>0</v>
      </c>
      <c r="BH88" s="3">
        <f>$E88*Ввод!BG361</f>
        <v>0</v>
      </c>
      <c r="BI88" s="3">
        <f>$E88*Ввод!BH361</f>
        <v>0</v>
      </c>
      <c r="BJ88" s="3">
        <f>$E88*Ввод!BI361</f>
        <v>0</v>
      </c>
      <c r="BK88" s="3">
        <f>$E88*Ввод!BJ361</f>
        <v>0</v>
      </c>
      <c r="BL88" s="3">
        <f>$E88*Ввод!BK361</f>
        <v>0</v>
      </c>
      <c r="BM88" s="3">
        <f>$E88*Ввод!BL361</f>
        <v>0</v>
      </c>
      <c r="BN88" s="3">
        <f>$E88*Ввод!BM361</f>
        <v>0</v>
      </c>
      <c r="BO88" s="3">
        <f>$E88*Ввод!BN361</f>
        <v>0</v>
      </c>
      <c r="BP88" s="3">
        <f>$E88*Ввод!BO361</f>
        <v>0</v>
      </c>
      <c r="BQ88" s="3">
        <f>$E88*Ввод!BP361</f>
        <v>0</v>
      </c>
      <c r="BR88" s="3">
        <f>$E88*Ввод!BQ361</f>
        <v>0</v>
      </c>
      <c r="BS88" s="3">
        <f>$E88*Ввод!BR361</f>
        <v>0</v>
      </c>
      <c r="BT88" s="3">
        <f>$E88*Ввод!BS361</f>
        <v>0</v>
      </c>
      <c r="BU88" s="3">
        <f>$E88*Ввод!BT361</f>
        <v>0</v>
      </c>
      <c r="BV88" s="3">
        <f>$E88*Ввод!BU361</f>
        <v>0</v>
      </c>
      <c r="BW88" s="3">
        <f>$E88*Ввод!BV361</f>
        <v>0</v>
      </c>
      <c r="BX88" s="3">
        <f>$E88*Ввод!BW361</f>
        <v>0</v>
      </c>
      <c r="BY88" s="3">
        <f>$E88*Ввод!BX361</f>
        <v>0</v>
      </c>
      <c r="BZ88" s="3">
        <f>$E88*Ввод!BY361</f>
        <v>0</v>
      </c>
      <c r="CA88" s="3">
        <f>$E88*Ввод!BZ361</f>
        <v>0</v>
      </c>
      <c r="CB88" s="3">
        <f>$E88*Ввод!CA361</f>
        <v>0</v>
      </c>
      <c r="CC88" s="3">
        <f>$E88*Ввод!CB361</f>
        <v>0</v>
      </c>
      <c r="CD88" s="3">
        <f>$E88*Ввод!CC361</f>
        <v>0</v>
      </c>
      <c r="CE88" s="3">
        <f>$E88*Ввод!CD361</f>
        <v>0</v>
      </c>
      <c r="CF88" s="3">
        <f>$E88*Ввод!CE361</f>
        <v>0</v>
      </c>
      <c r="CG88" s="3">
        <f>$E88*Ввод!CF361</f>
        <v>0</v>
      </c>
      <c r="CH88" s="3">
        <f>$E88*Ввод!CG361</f>
        <v>0</v>
      </c>
      <c r="CI88" s="3">
        <f>$E88*Ввод!CH361</f>
        <v>0</v>
      </c>
      <c r="CJ88" s="3">
        <f>$E88*Ввод!CI361</f>
        <v>0</v>
      </c>
      <c r="CK88" s="3">
        <f>$E88*Ввод!CJ361</f>
        <v>0</v>
      </c>
      <c r="CL88" s="3">
        <f>$E88*Ввод!CK361</f>
        <v>0</v>
      </c>
      <c r="CM88" s="3">
        <f>$E88*Ввод!CL361</f>
        <v>0</v>
      </c>
      <c r="CN88" s="3">
        <f>$E88*Ввод!CM361</f>
        <v>0</v>
      </c>
      <c r="CO88" s="3">
        <f>$E88*Ввод!CN361</f>
        <v>0</v>
      </c>
      <c r="CP88" s="3">
        <f>$E88*Ввод!CO361</f>
        <v>0</v>
      </c>
      <c r="CQ88" s="3">
        <f>$E88*Ввод!CP361</f>
        <v>0</v>
      </c>
      <c r="CR88" s="3">
        <f>$E88*Ввод!CQ361</f>
        <v>0</v>
      </c>
      <c r="CS88" s="3">
        <f>$E88*Ввод!CR361</f>
        <v>0</v>
      </c>
      <c r="CT88" s="3">
        <f>$E88*Ввод!CS361</f>
        <v>0</v>
      </c>
      <c r="CU88" s="3">
        <f>$E88*Ввод!CT361</f>
        <v>0</v>
      </c>
      <c r="CV88" s="3">
        <f>$E88*Ввод!CU361</f>
        <v>0</v>
      </c>
      <c r="CW88" s="3">
        <f>$E88*Ввод!CV361</f>
        <v>0</v>
      </c>
      <c r="CX88" s="3">
        <f>$E88*Ввод!CW361</f>
        <v>0</v>
      </c>
      <c r="CY88" s="3">
        <f>$E88*Ввод!CX361</f>
        <v>0</v>
      </c>
      <c r="CZ88" s="3">
        <f>$E88*Ввод!CY361</f>
        <v>0</v>
      </c>
      <c r="DA88" s="3">
        <f>$E88*Ввод!CZ361</f>
        <v>0</v>
      </c>
      <c r="DB88" s="3">
        <f>$E88*Ввод!DA361</f>
        <v>0</v>
      </c>
      <c r="DC88" s="3">
        <f>$E88*Ввод!DB361</f>
        <v>0</v>
      </c>
      <c r="DD88" s="3">
        <f>$E88*Ввод!DC361</f>
        <v>0</v>
      </c>
      <c r="DE88" s="3">
        <f>$E88*Ввод!DD361</f>
        <v>0</v>
      </c>
      <c r="DF88" s="3">
        <f>$E88*Ввод!DE361</f>
        <v>0</v>
      </c>
      <c r="DG88" s="3">
        <f>$E88*Ввод!DF361</f>
        <v>0</v>
      </c>
      <c r="DH88" s="3">
        <f>$E88*Ввод!DG361</f>
        <v>0</v>
      </c>
      <c r="DI88" s="3">
        <f>$E88*Ввод!DH361</f>
        <v>0</v>
      </c>
      <c r="DJ88" s="3">
        <f>$E88*Ввод!DI361</f>
        <v>0</v>
      </c>
    </row>
    <row r="89" spans="2:114">
      <c r="B89" s="214" t="str">
        <f t="shared" si="18"/>
        <v>Прочие удельные расходы №1</v>
      </c>
      <c r="D89" s="7">
        <f t="shared" si="19"/>
        <v>0</v>
      </c>
      <c r="E89" s="7">
        <f>N(Ввод!H362)</f>
        <v>0</v>
      </c>
      <c r="F89" s="3"/>
      <c r="G89" s="4"/>
      <c r="H89" s="4"/>
      <c r="I89" s="124"/>
      <c r="J89" s="3">
        <f>$E89*Ввод!I362</f>
        <v>0</v>
      </c>
      <c r="K89" s="3">
        <f>$E89*Ввод!J362</f>
        <v>0</v>
      </c>
      <c r="L89" s="3">
        <f>$E89*Ввод!K362</f>
        <v>0</v>
      </c>
      <c r="M89" s="3">
        <f>$E89*Ввод!L362</f>
        <v>0</v>
      </c>
      <c r="N89" s="3">
        <f>$E89*Ввод!M362</f>
        <v>0</v>
      </c>
      <c r="O89" s="3">
        <f>$E89*Ввод!N362</f>
        <v>0</v>
      </c>
      <c r="P89" s="3">
        <f>$E89*Ввод!O362</f>
        <v>0</v>
      </c>
      <c r="Q89" s="3">
        <f>$E89*Ввод!P362</f>
        <v>0</v>
      </c>
      <c r="R89" s="3">
        <f>$E89*Ввод!Q362</f>
        <v>0</v>
      </c>
      <c r="S89" s="3">
        <f>$E89*Ввод!R362</f>
        <v>0</v>
      </c>
      <c r="T89" s="3">
        <f>$E89*Ввод!S362</f>
        <v>0</v>
      </c>
      <c r="U89" s="3">
        <f>$E89*Ввод!T362</f>
        <v>0</v>
      </c>
      <c r="V89" s="3">
        <f>$E89*Ввод!U362</f>
        <v>0</v>
      </c>
      <c r="W89" s="3">
        <f>$E89*Ввод!V362</f>
        <v>0</v>
      </c>
      <c r="X89" s="3">
        <f>$E89*Ввод!W362</f>
        <v>0</v>
      </c>
      <c r="Y89" s="3">
        <f>$E89*Ввод!X362</f>
        <v>0</v>
      </c>
      <c r="Z89" s="3">
        <f>$E89*Ввод!Y362</f>
        <v>0</v>
      </c>
      <c r="AA89" s="3">
        <f>$E89*Ввод!Z362</f>
        <v>0</v>
      </c>
      <c r="AB89" s="3">
        <f>$E89*Ввод!AA362</f>
        <v>0</v>
      </c>
      <c r="AC89" s="3">
        <f>$E89*Ввод!AB362</f>
        <v>0</v>
      </c>
      <c r="AD89" s="3">
        <f>$E89*Ввод!AC362</f>
        <v>0</v>
      </c>
      <c r="AE89" s="3">
        <f>$E89*Ввод!AD362</f>
        <v>0</v>
      </c>
      <c r="AF89" s="3">
        <f>$E89*Ввод!AE362</f>
        <v>0</v>
      </c>
      <c r="AG89" s="3">
        <f>$E89*Ввод!AF362</f>
        <v>0</v>
      </c>
      <c r="AH89" s="3">
        <f>$E89*Ввод!AG362</f>
        <v>0</v>
      </c>
      <c r="AI89" s="3">
        <f>$E89*Ввод!AH362</f>
        <v>0</v>
      </c>
      <c r="AJ89" s="3">
        <f>$E89*Ввод!AI362</f>
        <v>0</v>
      </c>
      <c r="AK89" s="3">
        <f>$E89*Ввод!AJ362</f>
        <v>0</v>
      </c>
      <c r="AL89" s="3">
        <f>$E89*Ввод!AK362</f>
        <v>0</v>
      </c>
      <c r="AM89" s="3">
        <f>$E89*Ввод!AL362</f>
        <v>0</v>
      </c>
      <c r="AN89" s="3">
        <f>$E89*Ввод!AM362</f>
        <v>0</v>
      </c>
      <c r="AO89" s="3">
        <f>$E89*Ввод!AN362</f>
        <v>0</v>
      </c>
      <c r="AP89" s="3">
        <f>$E89*Ввод!AO362</f>
        <v>0</v>
      </c>
      <c r="AQ89" s="3">
        <f>$E89*Ввод!AP362</f>
        <v>0</v>
      </c>
      <c r="AR89" s="3">
        <f>$E89*Ввод!AQ362</f>
        <v>0</v>
      </c>
      <c r="AS89" s="3">
        <f>$E89*Ввод!AR362</f>
        <v>0</v>
      </c>
      <c r="AT89" s="3">
        <f>$E89*Ввод!AS362</f>
        <v>0</v>
      </c>
      <c r="AU89" s="3">
        <f>$E89*Ввод!AT362</f>
        <v>0</v>
      </c>
      <c r="AV89" s="3">
        <f>$E89*Ввод!AU362</f>
        <v>0</v>
      </c>
      <c r="AW89" s="3">
        <f>$E89*Ввод!AV362</f>
        <v>0</v>
      </c>
      <c r="AX89" s="3">
        <f>$E89*Ввод!AW362</f>
        <v>0</v>
      </c>
      <c r="AY89" s="3">
        <f>$E89*Ввод!AX362</f>
        <v>0</v>
      </c>
      <c r="AZ89" s="3">
        <f>$E89*Ввод!AY362</f>
        <v>0</v>
      </c>
      <c r="BA89" s="3">
        <f>$E89*Ввод!AZ362</f>
        <v>0</v>
      </c>
      <c r="BB89" s="3">
        <f>$E89*Ввод!BA362</f>
        <v>0</v>
      </c>
      <c r="BC89" s="3">
        <f>$E89*Ввод!BB362</f>
        <v>0</v>
      </c>
      <c r="BD89" s="3">
        <f>$E89*Ввод!BC362</f>
        <v>0</v>
      </c>
      <c r="BE89" s="3">
        <f>$E89*Ввод!BD362</f>
        <v>0</v>
      </c>
      <c r="BF89" s="3">
        <f>$E89*Ввод!BE362</f>
        <v>0</v>
      </c>
      <c r="BG89" s="3">
        <f>$E89*Ввод!BF362</f>
        <v>0</v>
      </c>
      <c r="BH89" s="3">
        <f>$E89*Ввод!BG362</f>
        <v>0</v>
      </c>
      <c r="BI89" s="3">
        <f>$E89*Ввод!BH362</f>
        <v>0</v>
      </c>
      <c r="BJ89" s="3">
        <f>$E89*Ввод!BI362</f>
        <v>0</v>
      </c>
      <c r="BK89" s="3">
        <f>$E89*Ввод!BJ362</f>
        <v>0</v>
      </c>
      <c r="BL89" s="3">
        <f>$E89*Ввод!BK362</f>
        <v>0</v>
      </c>
      <c r="BM89" s="3">
        <f>$E89*Ввод!BL362</f>
        <v>0</v>
      </c>
      <c r="BN89" s="3">
        <f>$E89*Ввод!BM362</f>
        <v>0</v>
      </c>
      <c r="BO89" s="3">
        <f>$E89*Ввод!BN362</f>
        <v>0</v>
      </c>
      <c r="BP89" s="3">
        <f>$E89*Ввод!BO362</f>
        <v>0</v>
      </c>
      <c r="BQ89" s="3">
        <f>$E89*Ввод!BP362</f>
        <v>0</v>
      </c>
      <c r="BR89" s="3">
        <f>$E89*Ввод!BQ362</f>
        <v>0</v>
      </c>
      <c r="BS89" s="3">
        <f>$E89*Ввод!BR362</f>
        <v>0</v>
      </c>
      <c r="BT89" s="3">
        <f>$E89*Ввод!BS362</f>
        <v>0</v>
      </c>
      <c r="BU89" s="3">
        <f>$E89*Ввод!BT362</f>
        <v>0</v>
      </c>
      <c r="BV89" s="3">
        <f>$E89*Ввод!BU362</f>
        <v>0</v>
      </c>
      <c r="BW89" s="3">
        <f>$E89*Ввод!BV362</f>
        <v>0</v>
      </c>
      <c r="BX89" s="3">
        <f>$E89*Ввод!BW362</f>
        <v>0</v>
      </c>
      <c r="BY89" s="3">
        <f>$E89*Ввод!BX362</f>
        <v>0</v>
      </c>
      <c r="BZ89" s="3">
        <f>$E89*Ввод!BY362</f>
        <v>0</v>
      </c>
      <c r="CA89" s="3">
        <f>$E89*Ввод!BZ362</f>
        <v>0</v>
      </c>
      <c r="CB89" s="3">
        <f>$E89*Ввод!CA362</f>
        <v>0</v>
      </c>
      <c r="CC89" s="3">
        <f>$E89*Ввод!CB362</f>
        <v>0</v>
      </c>
      <c r="CD89" s="3">
        <f>$E89*Ввод!CC362</f>
        <v>0</v>
      </c>
      <c r="CE89" s="3">
        <f>$E89*Ввод!CD362</f>
        <v>0</v>
      </c>
      <c r="CF89" s="3">
        <f>$E89*Ввод!CE362</f>
        <v>0</v>
      </c>
      <c r="CG89" s="3">
        <f>$E89*Ввод!CF362</f>
        <v>0</v>
      </c>
      <c r="CH89" s="3">
        <f>$E89*Ввод!CG362</f>
        <v>0</v>
      </c>
      <c r="CI89" s="3">
        <f>$E89*Ввод!CH362</f>
        <v>0</v>
      </c>
      <c r="CJ89" s="3">
        <f>$E89*Ввод!CI362</f>
        <v>0</v>
      </c>
      <c r="CK89" s="3">
        <f>$E89*Ввод!CJ362</f>
        <v>0</v>
      </c>
      <c r="CL89" s="3">
        <f>$E89*Ввод!CK362</f>
        <v>0</v>
      </c>
      <c r="CM89" s="3">
        <f>$E89*Ввод!CL362</f>
        <v>0</v>
      </c>
      <c r="CN89" s="3">
        <f>$E89*Ввод!CM362</f>
        <v>0</v>
      </c>
      <c r="CO89" s="3">
        <f>$E89*Ввод!CN362</f>
        <v>0</v>
      </c>
      <c r="CP89" s="3">
        <f>$E89*Ввод!CO362</f>
        <v>0</v>
      </c>
      <c r="CQ89" s="3">
        <f>$E89*Ввод!CP362</f>
        <v>0</v>
      </c>
      <c r="CR89" s="3">
        <f>$E89*Ввод!CQ362</f>
        <v>0</v>
      </c>
      <c r="CS89" s="3">
        <f>$E89*Ввод!CR362</f>
        <v>0</v>
      </c>
      <c r="CT89" s="3">
        <f>$E89*Ввод!CS362</f>
        <v>0</v>
      </c>
      <c r="CU89" s="3">
        <f>$E89*Ввод!CT362</f>
        <v>0</v>
      </c>
      <c r="CV89" s="3">
        <f>$E89*Ввод!CU362</f>
        <v>0</v>
      </c>
      <c r="CW89" s="3">
        <f>$E89*Ввод!CV362</f>
        <v>0</v>
      </c>
      <c r="CX89" s="3">
        <f>$E89*Ввод!CW362</f>
        <v>0</v>
      </c>
      <c r="CY89" s="3">
        <f>$E89*Ввод!CX362</f>
        <v>0</v>
      </c>
      <c r="CZ89" s="3">
        <f>$E89*Ввод!CY362</f>
        <v>0</v>
      </c>
      <c r="DA89" s="3">
        <f>$E89*Ввод!CZ362</f>
        <v>0</v>
      </c>
      <c r="DB89" s="3">
        <f>$E89*Ввод!DA362</f>
        <v>0</v>
      </c>
      <c r="DC89" s="3">
        <f>$E89*Ввод!DB362</f>
        <v>0</v>
      </c>
      <c r="DD89" s="3">
        <f>$E89*Ввод!DC362</f>
        <v>0</v>
      </c>
      <c r="DE89" s="3">
        <f>$E89*Ввод!DD362</f>
        <v>0</v>
      </c>
      <c r="DF89" s="3">
        <f>$E89*Ввод!DE362</f>
        <v>0</v>
      </c>
      <c r="DG89" s="3">
        <f>$E89*Ввод!DF362</f>
        <v>0</v>
      </c>
      <c r="DH89" s="3">
        <f>$E89*Ввод!DG362</f>
        <v>0</v>
      </c>
      <c r="DI89" s="3">
        <f>$E89*Ввод!DH362</f>
        <v>0</v>
      </c>
      <c r="DJ89" s="3">
        <f>$E89*Ввод!DI362</f>
        <v>0</v>
      </c>
    </row>
    <row r="90" spans="2:114">
      <c r="B90" s="214" t="str">
        <f t="shared" si="18"/>
        <v>Прочие удельные расходы №2</v>
      </c>
      <c r="D90" s="7">
        <f t="shared" si="19"/>
        <v>0</v>
      </c>
      <c r="E90" s="7">
        <f>N(Ввод!H363)</f>
        <v>0</v>
      </c>
      <c r="F90" s="3"/>
      <c r="G90" s="4"/>
      <c r="H90" s="4"/>
      <c r="I90" s="124"/>
      <c r="J90" s="3">
        <f>$E90*Ввод!I363</f>
        <v>0</v>
      </c>
      <c r="K90" s="3">
        <f>$E90*Ввод!J363</f>
        <v>0</v>
      </c>
      <c r="L90" s="3">
        <f>$E90*Ввод!K363</f>
        <v>0</v>
      </c>
      <c r="M90" s="3">
        <f>$E90*Ввод!L363</f>
        <v>0</v>
      </c>
      <c r="N90" s="3">
        <f>$E90*Ввод!M363</f>
        <v>0</v>
      </c>
      <c r="O90" s="3">
        <f>$E90*Ввод!N363</f>
        <v>0</v>
      </c>
      <c r="P90" s="3">
        <f>$E90*Ввод!O363</f>
        <v>0</v>
      </c>
      <c r="Q90" s="3">
        <f>$E90*Ввод!P363</f>
        <v>0</v>
      </c>
      <c r="R90" s="3">
        <f>$E90*Ввод!Q363</f>
        <v>0</v>
      </c>
      <c r="S90" s="3">
        <f>$E90*Ввод!R363</f>
        <v>0</v>
      </c>
      <c r="T90" s="3">
        <f>$E90*Ввод!S363</f>
        <v>0</v>
      </c>
      <c r="U90" s="3">
        <f>$E90*Ввод!T363</f>
        <v>0</v>
      </c>
      <c r="V90" s="3">
        <f>$E90*Ввод!U363</f>
        <v>0</v>
      </c>
      <c r="W90" s="3">
        <f>$E90*Ввод!V363</f>
        <v>0</v>
      </c>
      <c r="X90" s="3">
        <f>$E90*Ввод!W363</f>
        <v>0</v>
      </c>
      <c r="Y90" s="3">
        <f>$E90*Ввод!X363</f>
        <v>0</v>
      </c>
      <c r="Z90" s="3">
        <f>$E90*Ввод!Y363</f>
        <v>0</v>
      </c>
      <c r="AA90" s="3">
        <f>$E90*Ввод!Z363</f>
        <v>0</v>
      </c>
      <c r="AB90" s="3">
        <f>$E90*Ввод!AA363</f>
        <v>0</v>
      </c>
      <c r="AC90" s="3">
        <f>$E90*Ввод!AB363</f>
        <v>0</v>
      </c>
      <c r="AD90" s="3">
        <f>$E90*Ввод!AC363</f>
        <v>0</v>
      </c>
      <c r="AE90" s="3">
        <f>$E90*Ввод!AD363</f>
        <v>0</v>
      </c>
      <c r="AF90" s="3">
        <f>$E90*Ввод!AE363</f>
        <v>0</v>
      </c>
      <c r="AG90" s="3">
        <f>$E90*Ввод!AF363</f>
        <v>0</v>
      </c>
      <c r="AH90" s="3">
        <f>$E90*Ввод!AG363</f>
        <v>0</v>
      </c>
      <c r="AI90" s="3">
        <f>$E90*Ввод!AH363</f>
        <v>0</v>
      </c>
      <c r="AJ90" s="3">
        <f>$E90*Ввод!AI363</f>
        <v>0</v>
      </c>
      <c r="AK90" s="3">
        <f>$E90*Ввод!AJ363</f>
        <v>0</v>
      </c>
      <c r="AL90" s="3">
        <f>$E90*Ввод!AK363</f>
        <v>0</v>
      </c>
      <c r="AM90" s="3">
        <f>$E90*Ввод!AL363</f>
        <v>0</v>
      </c>
      <c r="AN90" s="3">
        <f>$E90*Ввод!AM363</f>
        <v>0</v>
      </c>
      <c r="AO90" s="3">
        <f>$E90*Ввод!AN363</f>
        <v>0</v>
      </c>
      <c r="AP90" s="3">
        <f>$E90*Ввод!AO363</f>
        <v>0</v>
      </c>
      <c r="AQ90" s="3">
        <f>$E90*Ввод!AP363</f>
        <v>0</v>
      </c>
      <c r="AR90" s="3">
        <f>$E90*Ввод!AQ363</f>
        <v>0</v>
      </c>
      <c r="AS90" s="3">
        <f>$E90*Ввод!AR363</f>
        <v>0</v>
      </c>
      <c r="AT90" s="3">
        <f>$E90*Ввод!AS363</f>
        <v>0</v>
      </c>
      <c r="AU90" s="3">
        <f>$E90*Ввод!AT363</f>
        <v>0</v>
      </c>
      <c r="AV90" s="3">
        <f>$E90*Ввод!AU363</f>
        <v>0</v>
      </c>
      <c r="AW90" s="3">
        <f>$E90*Ввод!AV363</f>
        <v>0</v>
      </c>
      <c r="AX90" s="3">
        <f>$E90*Ввод!AW363</f>
        <v>0</v>
      </c>
      <c r="AY90" s="3">
        <f>$E90*Ввод!AX363</f>
        <v>0</v>
      </c>
      <c r="AZ90" s="3">
        <f>$E90*Ввод!AY363</f>
        <v>0</v>
      </c>
      <c r="BA90" s="3">
        <f>$E90*Ввод!AZ363</f>
        <v>0</v>
      </c>
      <c r="BB90" s="3">
        <f>$E90*Ввод!BA363</f>
        <v>0</v>
      </c>
      <c r="BC90" s="3">
        <f>$E90*Ввод!BB363</f>
        <v>0</v>
      </c>
      <c r="BD90" s="3">
        <f>$E90*Ввод!BC363</f>
        <v>0</v>
      </c>
      <c r="BE90" s="3">
        <f>$E90*Ввод!BD363</f>
        <v>0</v>
      </c>
      <c r="BF90" s="3">
        <f>$E90*Ввод!BE363</f>
        <v>0</v>
      </c>
      <c r="BG90" s="3">
        <f>$E90*Ввод!BF363</f>
        <v>0</v>
      </c>
      <c r="BH90" s="3">
        <f>$E90*Ввод!BG363</f>
        <v>0</v>
      </c>
      <c r="BI90" s="3">
        <f>$E90*Ввод!BH363</f>
        <v>0</v>
      </c>
      <c r="BJ90" s="3">
        <f>$E90*Ввод!BI363</f>
        <v>0</v>
      </c>
      <c r="BK90" s="3">
        <f>$E90*Ввод!BJ363</f>
        <v>0</v>
      </c>
      <c r="BL90" s="3">
        <f>$E90*Ввод!BK363</f>
        <v>0</v>
      </c>
      <c r="BM90" s="3">
        <f>$E90*Ввод!BL363</f>
        <v>0</v>
      </c>
      <c r="BN90" s="3">
        <f>$E90*Ввод!BM363</f>
        <v>0</v>
      </c>
      <c r="BO90" s="3">
        <f>$E90*Ввод!BN363</f>
        <v>0</v>
      </c>
      <c r="BP90" s="3">
        <f>$E90*Ввод!BO363</f>
        <v>0</v>
      </c>
      <c r="BQ90" s="3">
        <f>$E90*Ввод!BP363</f>
        <v>0</v>
      </c>
      <c r="BR90" s="3">
        <f>$E90*Ввод!BQ363</f>
        <v>0</v>
      </c>
      <c r="BS90" s="3">
        <f>$E90*Ввод!BR363</f>
        <v>0</v>
      </c>
      <c r="BT90" s="3">
        <f>$E90*Ввод!BS363</f>
        <v>0</v>
      </c>
      <c r="BU90" s="3">
        <f>$E90*Ввод!BT363</f>
        <v>0</v>
      </c>
      <c r="BV90" s="3">
        <f>$E90*Ввод!BU363</f>
        <v>0</v>
      </c>
      <c r="BW90" s="3">
        <f>$E90*Ввод!BV363</f>
        <v>0</v>
      </c>
      <c r="BX90" s="3">
        <f>$E90*Ввод!BW363</f>
        <v>0</v>
      </c>
      <c r="BY90" s="3">
        <f>$E90*Ввод!BX363</f>
        <v>0</v>
      </c>
      <c r="BZ90" s="3">
        <f>$E90*Ввод!BY363</f>
        <v>0</v>
      </c>
      <c r="CA90" s="3">
        <f>$E90*Ввод!BZ363</f>
        <v>0</v>
      </c>
      <c r="CB90" s="3">
        <f>$E90*Ввод!CA363</f>
        <v>0</v>
      </c>
      <c r="CC90" s="3">
        <f>$E90*Ввод!CB363</f>
        <v>0</v>
      </c>
      <c r="CD90" s="3">
        <f>$E90*Ввод!CC363</f>
        <v>0</v>
      </c>
      <c r="CE90" s="3">
        <f>$E90*Ввод!CD363</f>
        <v>0</v>
      </c>
      <c r="CF90" s="3">
        <f>$E90*Ввод!CE363</f>
        <v>0</v>
      </c>
      <c r="CG90" s="3">
        <f>$E90*Ввод!CF363</f>
        <v>0</v>
      </c>
      <c r="CH90" s="3">
        <f>$E90*Ввод!CG363</f>
        <v>0</v>
      </c>
      <c r="CI90" s="3">
        <f>$E90*Ввод!CH363</f>
        <v>0</v>
      </c>
      <c r="CJ90" s="3">
        <f>$E90*Ввод!CI363</f>
        <v>0</v>
      </c>
      <c r="CK90" s="3">
        <f>$E90*Ввод!CJ363</f>
        <v>0</v>
      </c>
      <c r="CL90" s="3">
        <f>$E90*Ввод!CK363</f>
        <v>0</v>
      </c>
      <c r="CM90" s="3">
        <f>$E90*Ввод!CL363</f>
        <v>0</v>
      </c>
      <c r="CN90" s="3">
        <f>$E90*Ввод!CM363</f>
        <v>0</v>
      </c>
      <c r="CO90" s="3">
        <f>$E90*Ввод!CN363</f>
        <v>0</v>
      </c>
      <c r="CP90" s="3">
        <f>$E90*Ввод!CO363</f>
        <v>0</v>
      </c>
      <c r="CQ90" s="3">
        <f>$E90*Ввод!CP363</f>
        <v>0</v>
      </c>
      <c r="CR90" s="3">
        <f>$E90*Ввод!CQ363</f>
        <v>0</v>
      </c>
      <c r="CS90" s="3">
        <f>$E90*Ввод!CR363</f>
        <v>0</v>
      </c>
      <c r="CT90" s="3">
        <f>$E90*Ввод!CS363</f>
        <v>0</v>
      </c>
      <c r="CU90" s="3">
        <f>$E90*Ввод!CT363</f>
        <v>0</v>
      </c>
      <c r="CV90" s="3">
        <f>$E90*Ввод!CU363</f>
        <v>0</v>
      </c>
      <c r="CW90" s="3">
        <f>$E90*Ввод!CV363</f>
        <v>0</v>
      </c>
      <c r="CX90" s="3">
        <f>$E90*Ввод!CW363</f>
        <v>0</v>
      </c>
      <c r="CY90" s="3">
        <f>$E90*Ввод!CX363</f>
        <v>0</v>
      </c>
      <c r="CZ90" s="3">
        <f>$E90*Ввод!CY363</f>
        <v>0</v>
      </c>
      <c r="DA90" s="3">
        <f>$E90*Ввод!CZ363</f>
        <v>0</v>
      </c>
      <c r="DB90" s="3">
        <f>$E90*Ввод!DA363</f>
        <v>0</v>
      </c>
      <c r="DC90" s="3">
        <f>$E90*Ввод!DB363</f>
        <v>0</v>
      </c>
      <c r="DD90" s="3">
        <f>$E90*Ввод!DC363</f>
        <v>0</v>
      </c>
      <c r="DE90" s="3">
        <f>$E90*Ввод!DD363</f>
        <v>0</v>
      </c>
      <c r="DF90" s="3">
        <f>$E90*Ввод!DE363</f>
        <v>0</v>
      </c>
      <c r="DG90" s="3">
        <f>$E90*Ввод!DF363</f>
        <v>0</v>
      </c>
      <c r="DH90" s="3">
        <f>$E90*Ввод!DG363</f>
        <v>0</v>
      </c>
      <c r="DI90" s="3">
        <f>$E90*Ввод!DH363</f>
        <v>0</v>
      </c>
      <c r="DJ90" s="3">
        <f>$E90*Ввод!DI363</f>
        <v>0</v>
      </c>
    </row>
    <row r="91" spans="2:114">
      <c r="B91" s="214" t="str">
        <f t="shared" si="18"/>
        <v>Прочие удельные расходы №3</v>
      </c>
      <c r="D91" s="7">
        <f t="shared" si="19"/>
        <v>0</v>
      </c>
      <c r="E91" s="7">
        <f>N(Ввод!H364)</f>
        <v>0</v>
      </c>
      <c r="F91" s="3"/>
      <c r="G91" s="4"/>
      <c r="H91" s="4"/>
      <c r="I91" s="124"/>
      <c r="J91" s="3">
        <f>$E91*Ввод!I364</f>
        <v>0</v>
      </c>
      <c r="K91" s="3">
        <f>$E91*Ввод!J364</f>
        <v>0</v>
      </c>
      <c r="L91" s="3">
        <f>$E91*Ввод!K364</f>
        <v>0</v>
      </c>
      <c r="M91" s="3">
        <f>$E91*Ввод!L364</f>
        <v>0</v>
      </c>
      <c r="N91" s="3">
        <f>$E91*Ввод!M364</f>
        <v>0</v>
      </c>
      <c r="O91" s="3">
        <f>$E91*Ввод!N364</f>
        <v>0</v>
      </c>
      <c r="P91" s="3">
        <f>$E91*Ввод!O364</f>
        <v>0</v>
      </c>
      <c r="Q91" s="3">
        <f>$E91*Ввод!P364</f>
        <v>0</v>
      </c>
      <c r="R91" s="3">
        <f>$E91*Ввод!Q364</f>
        <v>0</v>
      </c>
      <c r="S91" s="3">
        <f>$E91*Ввод!R364</f>
        <v>0</v>
      </c>
      <c r="T91" s="3">
        <f>$E91*Ввод!S364</f>
        <v>0</v>
      </c>
      <c r="U91" s="3">
        <f>$E91*Ввод!T364</f>
        <v>0</v>
      </c>
      <c r="V91" s="3">
        <f>$E91*Ввод!U364</f>
        <v>0</v>
      </c>
      <c r="W91" s="3">
        <f>$E91*Ввод!V364</f>
        <v>0</v>
      </c>
      <c r="X91" s="3">
        <f>$E91*Ввод!W364</f>
        <v>0</v>
      </c>
      <c r="Y91" s="3">
        <f>$E91*Ввод!X364</f>
        <v>0</v>
      </c>
      <c r="Z91" s="3">
        <f>$E91*Ввод!Y364</f>
        <v>0</v>
      </c>
      <c r="AA91" s="3">
        <f>$E91*Ввод!Z364</f>
        <v>0</v>
      </c>
      <c r="AB91" s="3">
        <f>$E91*Ввод!AA364</f>
        <v>0</v>
      </c>
      <c r="AC91" s="3">
        <f>$E91*Ввод!AB364</f>
        <v>0</v>
      </c>
      <c r="AD91" s="3">
        <f>$E91*Ввод!AC364</f>
        <v>0</v>
      </c>
      <c r="AE91" s="3">
        <f>$E91*Ввод!AD364</f>
        <v>0</v>
      </c>
      <c r="AF91" s="3">
        <f>$E91*Ввод!AE364</f>
        <v>0</v>
      </c>
      <c r="AG91" s="3">
        <f>$E91*Ввод!AF364</f>
        <v>0</v>
      </c>
      <c r="AH91" s="3">
        <f>$E91*Ввод!AG364</f>
        <v>0</v>
      </c>
      <c r="AI91" s="3">
        <f>$E91*Ввод!AH364</f>
        <v>0</v>
      </c>
      <c r="AJ91" s="3">
        <f>$E91*Ввод!AI364</f>
        <v>0</v>
      </c>
      <c r="AK91" s="3">
        <f>$E91*Ввод!AJ364</f>
        <v>0</v>
      </c>
      <c r="AL91" s="3">
        <f>$E91*Ввод!AK364</f>
        <v>0</v>
      </c>
      <c r="AM91" s="3">
        <f>$E91*Ввод!AL364</f>
        <v>0</v>
      </c>
      <c r="AN91" s="3">
        <f>$E91*Ввод!AM364</f>
        <v>0</v>
      </c>
      <c r="AO91" s="3">
        <f>$E91*Ввод!AN364</f>
        <v>0</v>
      </c>
      <c r="AP91" s="3">
        <f>$E91*Ввод!AO364</f>
        <v>0</v>
      </c>
      <c r="AQ91" s="3">
        <f>$E91*Ввод!AP364</f>
        <v>0</v>
      </c>
      <c r="AR91" s="3">
        <f>$E91*Ввод!AQ364</f>
        <v>0</v>
      </c>
      <c r="AS91" s="3">
        <f>$E91*Ввод!AR364</f>
        <v>0</v>
      </c>
      <c r="AT91" s="3">
        <f>$E91*Ввод!AS364</f>
        <v>0</v>
      </c>
      <c r="AU91" s="3">
        <f>$E91*Ввод!AT364</f>
        <v>0</v>
      </c>
      <c r="AV91" s="3">
        <f>$E91*Ввод!AU364</f>
        <v>0</v>
      </c>
      <c r="AW91" s="3">
        <f>$E91*Ввод!AV364</f>
        <v>0</v>
      </c>
      <c r="AX91" s="3">
        <f>$E91*Ввод!AW364</f>
        <v>0</v>
      </c>
      <c r="AY91" s="3">
        <f>$E91*Ввод!AX364</f>
        <v>0</v>
      </c>
      <c r="AZ91" s="3">
        <f>$E91*Ввод!AY364</f>
        <v>0</v>
      </c>
      <c r="BA91" s="3">
        <f>$E91*Ввод!AZ364</f>
        <v>0</v>
      </c>
      <c r="BB91" s="3">
        <f>$E91*Ввод!BA364</f>
        <v>0</v>
      </c>
      <c r="BC91" s="3">
        <f>$E91*Ввод!BB364</f>
        <v>0</v>
      </c>
      <c r="BD91" s="3">
        <f>$E91*Ввод!BC364</f>
        <v>0</v>
      </c>
      <c r="BE91" s="3">
        <f>$E91*Ввод!BD364</f>
        <v>0</v>
      </c>
      <c r="BF91" s="3">
        <f>$E91*Ввод!BE364</f>
        <v>0</v>
      </c>
      <c r="BG91" s="3">
        <f>$E91*Ввод!BF364</f>
        <v>0</v>
      </c>
      <c r="BH91" s="3">
        <f>$E91*Ввод!BG364</f>
        <v>0</v>
      </c>
      <c r="BI91" s="3">
        <f>$E91*Ввод!BH364</f>
        <v>0</v>
      </c>
      <c r="BJ91" s="3">
        <f>$E91*Ввод!BI364</f>
        <v>0</v>
      </c>
      <c r="BK91" s="3">
        <f>$E91*Ввод!BJ364</f>
        <v>0</v>
      </c>
      <c r="BL91" s="3">
        <f>$E91*Ввод!BK364</f>
        <v>0</v>
      </c>
      <c r="BM91" s="3">
        <f>$E91*Ввод!BL364</f>
        <v>0</v>
      </c>
      <c r="BN91" s="3">
        <f>$E91*Ввод!BM364</f>
        <v>0</v>
      </c>
      <c r="BO91" s="3">
        <f>$E91*Ввод!BN364</f>
        <v>0</v>
      </c>
      <c r="BP91" s="3">
        <f>$E91*Ввод!BO364</f>
        <v>0</v>
      </c>
      <c r="BQ91" s="3">
        <f>$E91*Ввод!BP364</f>
        <v>0</v>
      </c>
      <c r="BR91" s="3">
        <f>$E91*Ввод!BQ364</f>
        <v>0</v>
      </c>
      <c r="BS91" s="3">
        <f>$E91*Ввод!BR364</f>
        <v>0</v>
      </c>
      <c r="BT91" s="3">
        <f>$E91*Ввод!BS364</f>
        <v>0</v>
      </c>
      <c r="BU91" s="3">
        <f>$E91*Ввод!BT364</f>
        <v>0</v>
      </c>
      <c r="BV91" s="3">
        <f>$E91*Ввод!BU364</f>
        <v>0</v>
      </c>
      <c r="BW91" s="3">
        <f>$E91*Ввод!BV364</f>
        <v>0</v>
      </c>
      <c r="BX91" s="3">
        <f>$E91*Ввод!BW364</f>
        <v>0</v>
      </c>
      <c r="BY91" s="3">
        <f>$E91*Ввод!BX364</f>
        <v>0</v>
      </c>
      <c r="BZ91" s="3">
        <f>$E91*Ввод!BY364</f>
        <v>0</v>
      </c>
      <c r="CA91" s="3">
        <f>$E91*Ввод!BZ364</f>
        <v>0</v>
      </c>
      <c r="CB91" s="3">
        <f>$E91*Ввод!CA364</f>
        <v>0</v>
      </c>
      <c r="CC91" s="3">
        <f>$E91*Ввод!CB364</f>
        <v>0</v>
      </c>
      <c r="CD91" s="3">
        <f>$E91*Ввод!CC364</f>
        <v>0</v>
      </c>
      <c r="CE91" s="3">
        <f>$E91*Ввод!CD364</f>
        <v>0</v>
      </c>
      <c r="CF91" s="3">
        <f>$E91*Ввод!CE364</f>
        <v>0</v>
      </c>
      <c r="CG91" s="3">
        <f>$E91*Ввод!CF364</f>
        <v>0</v>
      </c>
      <c r="CH91" s="3">
        <f>$E91*Ввод!CG364</f>
        <v>0</v>
      </c>
      <c r="CI91" s="3">
        <f>$E91*Ввод!CH364</f>
        <v>0</v>
      </c>
      <c r="CJ91" s="3">
        <f>$E91*Ввод!CI364</f>
        <v>0</v>
      </c>
      <c r="CK91" s="3">
        <f>$E91*Ввод!CJ364</f>
        <v>0</v>
      </c>
      <c r="CL91" s="3">
        <f>$E91*Ввод!CK364</f>
        <v>0</v>
      </c>
      <c r="CM91" s="3">
        <f>$E91*Ввод!CL364</f>
        <v>0</v>
      </c>
      <c r="CN91" s="3">
        <f>$E91*Ввод!CM364</f>
        <v>0</v>
      </c>
      <c r="CO91" s="3">
        <f>$E91*Ввод!CN364</f>
        <v>0</v>
      </c>
      <c r="CP91" s="3">
        <f>$E91*Ввод!CO364</f>
        <v>0</v>
      </c>
      <c r="CQ91" s="3">
        <f>$E91*Ввод!CP364</f>
        <v>0</v>
      </c>
      <c r="CR91" s="3">
        <f>$E91*Ввод!CQ364</f>
        <v>0</v>
      </c>
      <c r="CS91" s="3">
        <f>$E91*Ввод!CR364</f>
        <v>0</v>
      </c>
      <c r="CT91" s="3">
        <f>$E91*Ввод!CS364</f>
        <v>0</v>
      </c>
      <c r="CU91" s="3">
        <f>$E91*Ввод!CT364</f>
        <v>0</v>
      </c>
      <c r="CV91" s="3">
        <f>$E91*Ввод!CU364</f>
        <v>0</v>
      </c>
      <c r="CW91" s="3">
        <f>$E91*Ввод!CV364</f>
        <v>0</v>
      </c>
      <c r="CX91" s="3">
        <f>$E91*Ввод!CW364</f>
        <v>0</v>
      </c>
      <c r="CY91" s="3">
        <f>$E91*Ввод!CX364</f>
        <v>0</v>
      </c>
      <c r="CZ91" s="3">
        <f>$E91*Ввод!CY364</f>
        <v>0</v>
      </c>
      <c r="DA91" s="3">
        <f>$E91*Ввод!CZ364</f>
        <v>0</v>
      </c>
      <c r="DB91" s="3">
        <f>$E91*Ввод!DA364</f>
        <v>0</v>
      </c>
      <c r="DC91" s="3">
        <f>$E91*Ввод!DB364</f>
        <v>0</v>
      </c>
      <c r="DD91" s="3">
        <f>$E91*Ввод!DC364</f>
        <v>0</v>
      </c>
      <c r="DE91" s="3">
        <f>$E91*Ввод!DD364</f>
        <v>0</v>
      </c>
      <c r="DF91" s="3">
        <f>$E91*Ввод!DE364</f>
        <v>0</v>
      </c>
      <c r="DG91" s="3">
        <f>$E91*Ввод!DF364</f>
        <v>0</v>
      </c>
      <c r="DH91" s="3">
        <f>$E91*Ввод!DG364</f>
        <v>0</v>
      </c>
      <c r="DI91" s="3">
        <f>$E91*Ввод!DH364</f>
        <v>0</v>
      </c>
      <c r="DJ91" s="3">
        <f>$E91*Ввод!DI364</f>
        <v>0</v>
      </c>
    </row>
    <row r="92" spans="2:114">
      <c r="B92" s="214"/>
      <c r="F92" s="3"/>
      <c r="G92" s="4"/>
      <c r="H92" s="4"/>
      <c r="I92" s="124"/>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row>
    <row r="93" spans="2:114">
      <c r="B93" s="17" t="s">
        <v>430</v>
      </c>
      <c r="F93" s="3"/>
      <c r="G93" s="4"/>
      <c r="H93" s="4"/>
      <c r="I93" s="124"/>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row>
    <row r="94" spans="2:114">
      <c r="B94" s="214" t="str">
        <f t="shared" ref="B94:B101" si="20">B75</f>
        <v>Электроэнергия для технической воды</v>
      </c>
      <c r="F94" s="3"/>
      <c r="G94" s="4"/>
      <c r="H94" s="4"/>
      <c r="I94" s="124"/>
      <c r="J94" s="229">
        <f>(J41+J51)*(J62+J68)*(J75+J84)</f>
        <v>9890.5500000000011</v>
      </c>
      <c r="K94" s="229">
        <f t="shared" ref="K94:BV94" si="21">(K41+K51)*(K62+K68)*(K75+K84)</f>
        <v>0</v>
      </c>
      <c r="L94" s="229">
        <f t="shared" si="21"/>
        <v>0</v>
      </c>
      <c r="M94" s="229">
        <f t="shared" si="21"/>
        <v>0</v>
      </c>
      <c r="N94" s="229">
        <f t="shared" si="21"/>
        <v>0</v>
      </c>
      <c r="O94" s="229">
        <f t="shared" si="21"/>
        <v>0</v>
      </c>
      <c r="P94" s="229">
        <f t="shared" si="21"/>
        <v>0</v>
      </c>
      <c r="Q94" s="229">
        <f t="shared" si="21"/>
        <v>0</v>
      </c>
      <c r="R94" s="229">
        <f t="shared" si="21"/>
        <v>0</v>
      </c>
      <c r="S94" s="229">
        <f t="shared" si="21"/>
        <v>0</v>
      </c>
      <c r="T94" s="229">
        <f t="shared" si="21"/>
        <v>0</v>
      </c>
      <c r="U94" s="229">
        <f t="shared" si="21"/>
        <v>0</v>
      </c>
      <c r="V94" s="229">
        <f t="shared" si="21"/>
        <v>0</v>
      </c>
      <c r="W94" s="229">
        <f t="shared" si="21"/>
        <v>0</v>
      </c>
      <c r="X94" s="229">
        <f t="shared" si="21"/>
        <v>0</v>
      </c>
      <c r="Y94" s="229">
        <f t="shared" si="21"/>
        <v>0</v>
      </c>
      <c r="Z94" s="229">
        <f t="shared" si="21"/>
        <v>0</v>
      </c>
      <c r="AA94" s="229">
        <f t="shared" si="21"/>
        <v>0</v>
      </c>
      <c r="AB94" s="229">
        <f t="shared" si="21"/>
        <v>0</v>
      </c>
      <c r="AC94" s="229">
        <f t="shared" si="21"/>
        <v>0</v>
      </c>
      <c r="AD94" s="229">
        <f t="shared" si="21"/>
        <v>0</v>
      </c>
      <c r="AE94" s="229">
        <f t="shared" si="21"/>
        <v>0</v>
      </c>
      <c r="AF94" s="229">
        <f t="shared" si="21"/>
        <v>0</v>
      </c>
      <c r="AG94" s="229">
        <f t="shared" si="21"/>
        <v>0</v>
      </c>
      <c r="AH94" s="229">
        <f t="shared" si="21"/>
        <v>0</v>
      </c>
      <c r="AI94" s="229">
        <f t="shared" si="21"/>
        <v>0</v>
      </c>
      <c r="AJ94" s="229">
        <f t="shared" si="21"/>
        <v>0</v>
      </c>
      <c r="AK94" s="229">
        <f t="shared" si="21"/>
        <v>0</v>
      </c>
      <c r="AL94" s="229">
        <f t="shared" si="21"/>
        <v>0</v>
      </c>
      <c r="AM94" s="229">
        <f t="shared" si="21"/>
        <v>0</v>
      </c>
      <c r="AN94" s="229">
        <f t="shared" si="21"/>
        <v>0</v>
      </c>
      <c r="AO94" s="229">
        <f t="shared" si="21"/>
        <v>0</v>
      </c>
      <c r="AP94" s="229">
        <f t="shared" si="21"/>
        <v>0</v>
      </c>
      <c r="AQ94" s="229">
        <f t="shared" si="21"/>
        <v>0</v>
      </c>
      <c r="AR94" s="229">
        <f t="shared" si="21"/>
        <v>0</v>
      </c>
      <c r="AS94" s="229">
        <f t="shared" si="21"/>
        <v>0</v>
      </c>
      <c r="AT94" s="229">
        <f t="shared" si="21"/>
        <v>0</v>
      </c>
      <c r="AU94" s="229">
        <f t="shared" si="21"/>
        <v>0</v>
      </c>
      <c r="AV94" s="229">
        <f t="shared" si="21"/>
        <v>0</v>
      </c>
      <c r="AW94" s="229">
        <f t="shared" si="21"/>
        <v>0</v>
      </c>
      <c r="AX94" s="229">
        <f t="shared" si="21"/>
        <v>0</v>
      </c>
      <c r="AY94" s="229">
        <f t="shared" si="21"/>
        <v>0</v>
      </c>
      <c r="AZ94" s="229">
        <f t="shared" si="21"/>
        <v>0</v>
      </c>
      <c r="BA94" s="229">
        <f t="shared" si="21"/>
        <v>0</v>
      </c>
      <c r="BB94" s="229">
        <f t="shared" si="21"/>
        <v>0</v>
      </c>
      <c r="BC94" s="229">
        <f t="shared" si="21"/>
        <v>0</v>
      </c>
      <c r="BD94" s="229">
        <f t="shared" si="21"/>
        <v>0</v>
      </c>
      <c r="BE94" s="229">
        <f t="shared" si="21"/>
        <v>0</v>
      </c>
      <c r="BF94" s="229">
        <f t="shared" si="21"/>
        <v>0</v>
      </c>
      <c r="BG94" s="229">
        <f t="shared" si="21"/>
        <v>0</v>
      </c>
      <c r="BH94" s="229">
        <f t="shared" si="21"/>
        <v>0</v>
      </c>
      <c r="BI94" s="229">
        <f t="shared" si="21"/>
        <v>0</v>
      </c>
      <c r="BJ94" s="229">
        <f t="shared" si="21"/>
        <v>0</v>
      </c>
      <c r="BK94" s="229">
        <f t="shared" si="21"/>
        <v>0</v>
      </c>
      <c r="BL94" s="229">
        <f t="shared" si="21"/>
        <v>0</v>
      </c>
      <c r="BM94" s="229">
        <f t="shared" si="21"/>
        <v>0</v>
      </c>
      <c r="BN94" s="229">
        <f t="shared" si="21"/>
        <v>0</v>
      </c>
      <c r="BO94" s="229">
        <f t="shared" si="21"/>
        <v>0</v>
      </c>
      <c r="BP94" s="229">
        <f t="shared" si="21"/>
        <v>0</v>
      </c>
      <c r="BQ94" s="229">
        <f t="shared" si="21"/>
        <v>0</v>
      </c>
      <c r="BR94" s="229">
        <f t="shared" si="21"/>
        <v>0</v>
      </c>
      <c r="BS94" s="229">
        <f t="shared" si="21"/>
        <v>0</v>
      </c>
      <c r="BT94" s="229">
        <f t="shared" si="21"/>
        <v>0</v>
      </c>
      <c r="BU94" s="229">
        <f t="shared" si="21"/>
        <v>0</v>
      </c>
      <c r="BV94" s="229">
        <f t="shared" si="21"/>
        <v>0</v>
      </c>
      <c r="BW94" s="229">
        <f t="shared" ref="BW94:DJ94" si="22">(BW41+BW51)*(BW62+BW68)*(BW75+BW84)</f>
        <v>0</v>
      </c>
      <c r="BX94" s="229">
        <f t="shared" si="22"/>
        <v>0</v>
      </c>
      <c r="BY94" s="229">
        <f t="shared" si="22"/>
        <v>0</v>
      </c>
      <c r="BZ94" s="229">
        <f t="shared" si="22"/>
        <v>0</v>
      </c>
      <c r="CA94" s="229">
        <f t="shared" si="22"/>
        <v>0</v>
      </c>
      <c r="CB94" s="229">
        <f t="shared" si="22"/>
        <v>0</v>
      </c>
      <c r="CC94" s="229">
        <f t="shared" si="22"/>
        <v>0</v>
      </c>
      <c r="CD94" s="229">
        <f t="shared" si="22"/>
        <v>0</v>
      </c>
      <c r="CE94" s="229">
        <f t="shared" si="22"/>
        <v>0</v>
      </c>
      <c r="CF94" s="229">
        <f t="shared" si="22"/>
        <v>0</v>
      </c>
      <c r="CG94" s="229">
        <f t="shared" si="22"/>
        <v>0</v>
      </c>
      <c r="CH94" s="229">
        <f t="shared" si="22"/>
        <v>0</v>
      </c>
      <c r="CI94" s="229">
        <f t="shared" si="22"/>
        <v>0</v>
      </c>
      <c r="CJ94" s="229">
        <f t="shared" si="22"/>
        <v>0</v>
      </c>
      <c r="CK94" s="229">
        <f t="shared" si="22"/>
        <v>0</v>
      </c>
      <c r="CL94" s="229">
        <f t="shared" si="22"/>
        <v>0</v>
      </c>
      <c r="CM94" s="229">
        <f t="shared" si="22"/>
        <v>0</v>
      </c>
      <c r="CN94" s="229">
        <f t="shared" si="22"/>
        <v>0</v>
      </c>
      <c r="CO94" s="229">
        <f t="shared" si="22"/>
        <v>0</v>
      </c>
      <c r="CP94" s="229">
        <f t="shared" si="22"/>
        <v>0</v>
      </c>
      <c r="CQ94" s="229">
        <f t="shared" si="22"/>
        <v>0</v>
      </c>
      <c r="CR94" s="229">
        <f t="shared" si="22"/>
        <v>0</v>
      </c>
      <c r="CS94" s="229">
        <f t="shared" si="22"/>
        <v>0</v>
      </c>
      <c r="CT94" s="229">
        <f t="shared" si="22"/>
        <v>0</v>
      </c>
      <c r="CU94" s="229">
        <f t="shared" si="22"/>
        <v>0</v>
      </c>
      <c r="CV94" s="229">
        <f t="shared" si="22"/>
        <v>0</v>
      </c>
      <c r="CW94" s="229">
        <f t="shared" si="22"/>
        <v>0</v>
      </c>
      <c r="CX94" s="229">
        <f t="shared" si="22"/>
        <v>0</v>
      </c>
      <c r="CY94" s="229">
        <f t="shared" si="22"/>
        <v>0</v>
      </c>
      <c r="CZ94" s="229">
        <f t="shared" si="22"/>
        <v>0</v>
      </c>
      <c r="DA94" s="229">
        <f t="shared" si="22"/>
        <v>0</v>
      </c>
      <c r="DB94" s="229">
        <f t="shared" si="22"/>
        <v>0</v>
      </c>
      <c r="DC94" s="229">
        <f t="shared" si="22"/>
        <v>0</v>
      </c>
      <c r="DD94" s="229">
        <f t="shared" si="22"/>
        <v>0</v>
      </c>
      <c r="DE94" s="229">
        <f t="shared" si="22"/>
        <v>0</v>
      </c>
      <c r="DF94" s="229">
        <f t="shared" si="22"/>
        <v>0</v>
      </c>
      <c r="DG94" s="229">
        <f t="shared" si="22"/>
        <v>0</v>
      </c>
      <c r="DH94" s="229">
        <f t="shared" si="22"/>
        <v>0</v>
      </c>
      <c r="DI94" s="229">
        <f t="shared" si="22"/>
        <v>0</v>
      </c>
      <c r="DJ94" s="229">
        <f t="shared" si="22"/>
        <v>0</v>
      </c>
    </row>
    <row r="95" spans="2:114">
      <c r="B95" s="214" t="str">
        <f t="shared" si="20"/>
        <v>Электроэнергия для питьевой воды</v>
      </c>
      <c r="F95" s="3"/>
      <c r="G95" s="4"/>
      <c r="H95" s="4"/>
      <c r="I95" s="124"/>
      <c r="J95" s="229">
        <f>(J41+J51)*(SUM(J64:J65)+SUM(J70:J71))*(J76+J85)</f>
        <v>0</v>
      </c>
      <c r="K95" s="229">
        <f t="shared" ref="K95:BV95" si="23">(K41+K51)*(SUM(K64:K65)+SUM(K70:K71))*(K76+K85)</f>
        <v>0</v>
      </c>
      <c r="L95" s="229">
        <f t="shared" si="23"/>
        <v>0</v>
      </c>
      <c r="M95" s="229">
        <f t="shared" si="23"/>
        <v>0</v>
      </c>
      <c r="N95" s="229">
        <f t="shared" si="23"/>
        <v>0</v>
      </c>
      <c r="O95" s="229">
        <f t="shared" si="23"/>
        <v>0</v>
      </c>
      <c r="P95" s="229">
        <f t="shared" si="23"/>
        <v>0</v>
      </c>
      <c r="Q95" s="229">
        <f t="shared" si="23"/>
        <v>0</v>
      </c>
      <c r="R95" s="229">
        <f t="shared" si="23"/>
        <v>0</v>
      </c>
      <c r="S95" s="229">
        <f t="shared" si="23"/>
        <v>0</v>
      </c>
      <c r="T95" s="229">
        <f t="shared" si="23"/>
        <v>0</v>
      </c>
      <c r="U95" s="229">
        <f t="shared" si="23"/>
        <v>0</v>
      </c>
      <c r="V95" s="229">
        <f t="shared" si="23"/>
        <v>0</v>
      </c>
      <c r="W95" s="229">
        <f t="shared" si="23"/>
        <v>0</v>
      </c>
      <c r="X95" s="229">
        <f t="shared" si="23"/>
        <v>0</v>
      </c>
      <c r="Y95" s="229">
        <f t="shared" si="23"/>
        <v>0</v>
      </c>
      <c r="Z95" s="229">
        <f t="shared" si="23"/>
        <v>0</v>
      </c>
      <c r="AA95" s="229">
        <f t="shared" si="23"/>
        <v>0</v>
      </c>
      <c r="AB95" s="229">
        <f t="shared" si="23"/>
        <v>0</v>
      </c>
      <c r="AC95" s="229">
        <f t="shared" si="23"/>
        <v>0</v>
      </c>
      <c r="AD95" s="229">
        <f t="shared" si="23"/>
        <v>0</v>
      </c>
      <c r="AE95" s="229">
        <f t="shared" si="23"/>
        <v>0</v>
      </c>
      <c r="AF95" s="229">
        <f t="shared" si="23"/>
        <v>0</v>
      </c>
      <c r="AG95" s="229">
        <f t="shared" si="23"/>
        <v>0</v>
      </c>
      <c r="AH95" s="229">
        <f t="shared" si="23"/>
        <v>0</v>
      </c>
      <c r="AI95" s="229">
        <f t="shared" si="23"/>
        <v>0</v>
      </c>
      <c r="AJ95" s="229">
        <f t="shared" si="23"/>
        <v>0</v>
      </c>
      <c r="AK95" s="229">
        <f t="shared" si="23"/>
        <v>0</v>
      </c>
      <c r="AL95" s="229">
        <f t="shared" si="23"/>
        <v>0</v>
      </c>
      <c r="AM95" s="229">
        <f t="shared" si="23"/>
        <v>0</v>
      </c>
      <c r="AN95" s="229">
        <f t="shared" si="23"/>
        <v>0</v>
      </c>
      <c r="AO95" s="229">
        <f t="shared" si="23"/>
        <v>0</v>
      </c>
      <c r="AP95" s="229">
        <f t="shared" si="23"/>
        <v>0</v>
      </c>
      <c r="AQ95" s="229">
        <f t="shared" si="23"/>
        <v>0</v>
      </c>
      <c r="AR95" s="229">
        <f t="shared" si="23"/>
        <v>0</v>
      </c>
      <c r="AS95" s="229">
        <f t="shared" si="23"/>
        <v>0</v>
      </c>
      <c r="AT95" s="229">
        <f t="shared" si="23"/>
        <v>0</v>
      </c>
      <c r="AU95" s="229">
        <f t="shared" si="23"/>
        <v>0</v>
      </c>
      <c r="AV95" s="229">
        <f t="shared" si="23"/>
        <v>0</v>
      </c>
      <c r="AW95" s="229">
        <f t="shared" si="23"/>
        <v>0</v>
      </c>
      <c r="AX95" s="229">
        <f t="shared" si="23"/>
        <v>0</v>
      </c>
      <c r="AY95" s="229">
        <f t="shared" si="23"/>
        <v>0</v>
      </c>
      <c r="AZ95" s="229">
        <f t="shared" si="23"/>
        <v>0</v>
      </c>
      <c r="BA95" s="229">
        <f t="shared" si="23"/>
        <v>0</v>
      </c>
      <c r="BB95" s="229">
        <f t="shared" si="23"/>
        <v>0</v>
      </c>
      <c r="BC95" s="229">
        <f t="shared" si="23"/>
        <v>0</v>
      </c>
      <c r="BD95" s="229">
        <f t="shared" si="23"/>
        <v>0</v>
      </c>
      <c r="BE95" s="229">
        <f t="shared" si="23"/>
        <v>0</v>
      </c>
      <c r="BF95" s="229">
        <f t="shared" si="23"/>
        <v>0</v>
      </c>
      <c r="BG95" s="229">
        <f t="shared" si="23"/>
        <v>0</v>
      </c>
      <c r="BH95" s="229">
        <f t="shared" si="23"/>
        <v>0</v>
      </c>
      <c r="BI95" s="229">
        <f t="shared" si="23"/>
        <v>0</v>
      </c>
      <c r="BJ95" s="229">
        <f t="shared" si="23"/>
        <v>0</v>
      </c>
      <c r="BK95" s="229">
        <f t="shared" si="23"/>
        <v>0</v>
      </c>
      <c r="BL95" s="229">
        <f t="shared" si="23"/>
        <v>0</v>
      </c>
      <c r="BM95" s="229">
        <f t="shared" si="23"/>
        <v>0</v>
      </c>
      <c r="BN95" s="229">
        <f t="shared" si="23"/>
        <v>0</v>
      </c>
      <c r="BO95" s="229">
        <f t="shared" si="23"/>
        <v>0</v>
      </c>
      <c r="BP95" s="229">
        <f t="shared" si="23"/>
        <v>0</v>
      </c>
      <c r="BQ95" s="229">
        <f t="shared" si="23"/>
        <v>0</v>
      </c>
      <c r="BR95" s="229">
        <f t="shared" si="23"/>
        <v>0</v>
      </c>
      <c r="BS95" s="229">
        <f t="shared" si="23"/>
        <v>0</v>
      </c>
      <c r="BT95" s="229">
        <f t="shared" si="23"/>
        <v>0</v>
      </c>
      <c r="BU95" s="229">
        <f t="shared" si="23"/>
        <v>0</v>
      </c>
      <c r="BV95" s="229">
        <f t="shared" si="23"/>
        <v>0</v>
      </c>
      <c r="BW95" s="229">
        <f t="shared" ref="BW95:DJ95" si="24">(BW41+BW51)*(SUM(BW64:BW65)+SUM(BW70:BW71))*(BW76+BW85)</f>
        <v>0</v>
      </c>
      <c r="BX95" s="229">
        <f t="shared" si="24"/>
        <v>0</v>
      </c>
      <c r="BY95" s="229">
        <f t="shared" si="24"/>
        <v>0</v>
      </c>
      <c r="BZ95" s="229">
        <f t="shared" si="24"/>
        <v>0</v>
      </c>
      <c r="CA95" s="229">
        <f t="shared" si="24"/>
        <v>0</v>
      </c>
      <c r="CB95" s="229">
        <f t="shared" si="24"/>
        <v>0</v>
      </c>
      <c r="CC95" s="229">
        <f t="shared" si="24"/>
        <v>0</v>
      </c>
      <c r="CD95" s="229">
        <f t="shared" si="24"/>
        <v>0</v>
      </c>
      <c r="CE95" s="229">
        <f t="shared" si="24"/>
        <v>0</v>
      </c>
      <c r="CF95" s="229">
        <f t="shared" si="24"/>
        <v>0</v>
      </c>
      <c r="CG95" s="229">
        <f t="shared" si="24"/>
        <v>0</v>
      </c>
      <c r="CH95" s="229">
        <f t="shared" si="24"/>
        <v>0</v>
      </c>
      <c r="CI95" s="229">
        <f t="shared" si="24"/>
        <v>0</v>
      </c>
      <c r="CJ95" s="229">
        <f t="shared" si="24"/>
        <v>0</v>
      </c>
      <c r="CK95" s="229">
        <f t="shared" si="24"/>
        <v>0</v>
      </c>
      <c r="CL95" s="229">
        <f t="shared" si="24"/>
        <v>0</v>
      </c>
      <c r="CM95" s="229">
        <f t="shared" si="24"/>
        <v>0</v>
      </c>
      <c r="CN95" s="229">
        <f t="shared" si="24"/>
        <v>0</v>
      </c>
      <c r="CO95" s="229">
        <f t="shared" si="24"/>
        <v>0</v>
      </c>
      <c r="CP95" s="229">
        <f t="shared" si="24"/>
        <v>0</v>
      </c>
      <c r="CQ95" s="229">
        <f t="shared" si="24"/>
        <v>0</v>
      </c>
      <c r="CR95" s="229">
        <f t="shared" si="24"/>
        <v>0</v>
      </c>
      <c r="CS95" s="229">
        <f t="shared" si="24"/>
        <v>0</v>
      </c>
      <c r="CT95" s="229">
        <f t="shared" si="24"/>
        <v>0</v>
      </c>
      <c r="CU95" s="229">
        <f t="shared" si="24"/>
        <v>0</v>
      </c>
      <c r="CV95" s="229">
        <f t="shared" si="24"/>
        <v>0</v>
      </c>
      <c r="CW95" s="229">
        <f t="shared" si="24"/>
        <v>0</v>
      </c>
      <c r="CX95" s="229">
        <f t="shared" si="24"/>
        <v>0</v>
      </c>
      <c r="CY95" s="229">
        <f t="shared" si="24"/>
        <v>0</v>
      </c>
      <c r="CZ95" s="229">
        <f t="shared" si="24"/>
        <v>0</v>
      </c>
      <c r="DA95" s="229">
        <f t="shared" si="24"/>
        <v>0</v>
      </c>
      <c r="DB95" s="229">
        <f t="shared" si="24"/>
        <v>0</v>
      </c>
      <c r="DC95" s="229">
        <f t="shared" si="24"/>
        <v>0</v>
      </c>
      <c r="DD95" s="229">
        <f t="shared" si="24"/>
        <v>0</v>
      </c>
      <c r="DE95" s="229">
        <f t="shared" si="24"/>
        <v>0</v>
      </c>
      <c r="DF95" s="229">
        <f t="shared" si="24"/>
        <v>0</v>
      </c>
      <c r="DG95" s="229">
        <f t="shared" si="24"/>
        <v>0</v>
      </c>
      <c r="DH95" s="229">
        <f t="shared" si="24"/>
        <v>0</v>
      </c>
      <c r="DI95" s="229">
        <f t="shared" si="24"/>
        <v>0</v>
      </c>
      <c r="DJ95" s="229">
        <f t="shared" si="24"/>
        <v>0</v>
      </c>
    </row>
    <row r="96" spans="2:114">
      <c r="B96" s="214" t="str">
        <f t="shared" si="20"/>
        <v>Реагенты №1</v>
      </c>
      <c r="F96" s="3"/>
      <c r="G96" s="4"/>
      <c r="H96" s="4"/>
      <c r="I96" s="124"/>
      <c r="J96" s="229">
        <f t="shared" ref="J96:J101" si="25">(J44+J54)*(SUM(J$64:J$65)+SUM(J$70:J$71))*(J77+J86)</f>
        <v>0</v>
      </c>
      <c r="K96" s="229">
        <f t="shared" ref="K96:BV97" si="26">(K44+K54)*(SUM(K$64:K$65)+SUM(K$70:K$71))*(K77+K86)</f>
        <v>0</v>
      </c>
      <c r="L96" s="229">
        <f t="shared" si="26"/>
        <v>0</v>
      </c>
      <c r="M96" s="229">
        <f t="shared" si="26"/>
        <v>0</v>
      </c>
      <c r="N96" s="229">
        <f t="shared" si="26"/>
        <v>0</v>
      </c>
      <c r="O96" s="229">
        <f t="shared" si="26"/>
        <v>0</v>
      </c>
      <c r="P96" s="229">
        <f t="shared" si="26"/>
        <v>0</v>
      </c>
      <c r="Q96" s="229">
        <f t="shared" si="26"/>
        <v>0</v>
      </c>
      <c r="R96" s="229">
        <f t="shared" si="26"/>
        <v>0</v>
      </c>
      <c r="S96" s="229">
        <f t="shared" si="26"/>
        <v>0</v>
      </c>
      <c r="T96" s="229">
        <f t="shared" si="26"/>
        <v>0</v>
      </c>
      <c r="U96" s="229">
        <f t="shared" si="26"/>
        <v>0</v>
      </c>
      <c r="V96" s="229">
        <f t="shared" si="26"/>
        <v>0</v>
      </c>
      <c r="W96" s="229">
        <f t="shared" si="26"/>
        <v>0</v>
      </c>
      <c r="X96" s="229">
        <f t="shared" si="26"/>
        <v>0</v>
      </c>
      <c r="Y96" s="229">
        <f t="shared" si="26"/>
        <v>0</v>
      </c>
      <c r="Z96" s="229">
        <f t="shared" si="26"/>
        <v>0</v>
      </c>
      <c r="AA96" s="229">
        <f t="shared" si="26"/>
        <v>0</v>
      </c>
      <c r="AB96" s="229">
        <f t="shared" si="26"/>
        <v>0</v>
      </c>
      <c r="AC96" s="229">
        <f t="shared" si="26"/>
        <v>0</v>
      </c>
      <c r="AD96" s="229">
        <f t="shared" si="26"/>
        <v>0</v>
      </c>
      <c r="AE96" s="229">
        <f t="shared" si="26"/>
        <v>0</v>
      </c>
      <c r="AF96" s="229">
        <f t="shared" si="26"/>
        <v>0</v>
      </c>
      <c r="AG96" s="229">
        <f t="shared" si="26"/>
        <v>0</v>
      </c>
      <c r="AH96" s="229">
        <f t="shared" si="26"/>
        <v>0</v>
      </c>
      <c r="AI96" s="229">
        <f t="shared" si="26"/>
        <v>0</v>
      </c>
      <c r="AJ96" s="229">
        <f t="shared" si="26"/>
        <v>0</v>
      </c>
      <c r="AK96" s="229">
        <f t="shared" si="26"/>
        <v>0</v>
      </c>
      <c r="AL96" s="229">
        <f t="shared" si="26"/>
        <v>0</v>
      </c>
      <c r="AM96" s="229">
        <f t="shared" si="26"/>
        <v>0</v>
      </c>
      <c r="AN96" s="229">
        <f t="shared" si="26"/>
        <v>0</v>
      </c>
      <c r="AO96" s="229">
        <f t="shared" si="26"/>
        <v>0</v>
      </c>
      <c r="AP96" s="229">
        <f t="shared" si="26"/>
        <v>0</v>
      </c>
      <c r="AQ96" s="229">
        <f t="shared" si="26"/>
        <v>0</v>
      </c>
      <c r="AR96" s="229">
        <f t="shared" si="26"/>
        <v>0</v>
      </c>
      <c r="AS96" s="229">
        <f t="shared" si="26"/>
        <v>0</v>
      </c>
      <c r="AT96" s="229">
        <f t="shared" si="26"/>
        <v>0</v>
      </c>
      <c r="AU96" s="229">
        <f t="shared" si="26"/>
        <v>0</v>
      </c>
      <c r="AV96" s="229">
        <f t="shared" si="26"/>
        <v>0</v>
      </c>
      <c r="AW96" s="229">
        <f t="shared" si="26"/>
        <v>0</v>
      </c>
      <c r="AX96" s="229">
        <f t="shared" si="26"/>
        <v>0</v>
      </c>
      <c r="AY96" s="229">
        <f t="shared" si="26"/>
        <v>0</v>
      </c>
      <c r="AZ96" s="229">
        <f t="shared" si="26"/>
        <v>0</v>
      </c>
      <c r="BA96" s="229">
        <f t="shared" si="26"/>
        <v>0</v>
      </c>
      <c r="BB96" s="229">
        <f t="shared" si="26"/>
        <v>0</v>
      </c>
      <c r="BC96" s="229">
        <f t="shared" si="26"/>
        <v>0</v>
      </c>
      <c r="BD96" s="229">
        <f t="shared" si="26"/>
        <v>0</v>
      </c>
      <c r="BE96" s="229">
        <f t="shared" si="26"/>
        <v>0</v>
      </c>
      <c r="BF96" s="229">
        <f t="shared" si="26"/>
        <v>0</v>
      </c>
      <c r="BG96" s="229">
        <f t="shared" si="26"/>
        <v>0</v>
      </c>
      <c r="BH96" s="229">
        <f t="shared" si="26"/>
        <v>0</v>
      </c>
      <c r="BI96" s="229">
        <f t="shared" si="26"/>
        <v>0</v>
      </c>
      <c r="BJ96" s="229">
        <f t="shared" si="26"/>
        <v>0</v>
      </c>
      <c r="BK96" s="229">
        <f t="shared" si="26"/>
        <v>0</v>
      </c>
      <c r="BL96" s="229">
        <f t="shared" si="26"/>
        <v>0</v>
      </c>
      <c r="BM96" s="229">
        <f t="shared" si="26"/>
        <v>0</v>
      </c>
      <c r="BN96" s="229">
        <f t="shared" si="26"/>
        <v>0</v>
      </c>
      <c r="BO96" s="229">
        <f t="shared" si="26"/>
        <v>0</v>
      </c>
      <c r="BP96" s="229">
        <f t="shared" si="26"/>
        <v>0</v>
      </c>
      <c r="BQ96" s="229">
        <f t="shared" si="26"/>
        <v>0</v>
      </c>
      <c r="BR96" s="229">
        <f t="shared" si="26"/>
        <v>0</v>
      </c>
      <c r="BS96" s="229">
        <f t="shared" si="26"/>
        <v>0</v>
      </c>
      <c r="BT96" s="229">
        <f t="shared" si="26"/>
        <v>0</v>
      </c>
      <c r="BU96" s="229">
        <f t="shared" si="26"/>
        <v>0</v>
      </c>
      <c r="BV96" s="229">
        <f t="shared" si="26"/>
        <v>0</v>
      </c>
      <c r="BW96" s="229">
        <f t="shared" ref="BW96:DJ100" si="27">(BW44+BW54)*(SUM(BW$64:BW$65)+SUM(BW$70:BW$71))*(BW77+BW86)</f>
        <v>0</v>
      </c>
      <c r="BX96" s="229">
        <f t="shared" si="27"/>
        <v>0</v>
      </c>
      <c r="BY96" s="229">
        <f t="shared" si="27"/>
        <v>0</v>
      </c>
      <c r="BZ96" s="229">
        <f t="shared" si="27"/>
        <v>0</v>
      </c>
      <c r="CA96" s="229">
        <f t="shared" si="27"/>
        <v>0</v>
      </c>
      <c r="CB96" s="229">
        <f t="shared" si="27"/>
        <v>0</v>
      </c>
      <c r="CC96" s="229">
        <f t="shared" si="27"/>
        <v>0</v>
      </c>
      <c r="CD96" s="229">
        <f t="shared" si="27"/>
        <v>0</v>
      </c>
      <c r="CE96" s="229">
        <f t="shared" si="27"/>
        <v>0</v>
      </c>
      <c r="CF96" s="229">
        <f t="shared" si="27"/>
        <v>0</v>
      </c>
      <c r="CG96" s="229">
        <f t="shared" si="27"/>
        <v>0</v>
      </c>
      <c r="CH96" s="229">
        <f t="shared" si="27"/>
        <v>0</v>
      </c>
      <c r="CI96" s="229">
        <f t="shared" si="27"/>
        <v>0</v>
      </c>
      <c r="CJ96" s="229">
        <f t="shared" si="27"/>
        <v>0</v>
      </c>
      <c r="CK96" s="229">
        <f t="shared" si="27"/>
        <v>0</v>
      </c>
      <c r="CL96" s="229">
        <f t="shared" si="27"/>
        <v>0</v>
      </c>
      <c r="CM96" s="229">
        <f t="shared" si="27"/>
        <v>0</v>
      </c>
      <c r="CN96" s="229">
        <f t="shared" si="27"/>
        <v>0</v>
      </c>
      <c r="CO96" s="229">
        <f t="shared" si="27"/>
        <v>0</v>
      </c>
      <c r="CP96" s="229">
        <f t="shared" si="27"/>
        <v>0</v>
      </c>
      <c r="CQ96" s="229">
        <f t="shared" si="27"/>
        <v>0</v>
      </c>
      <c r="CR96" s="229">
        <f t="shared" si="27"/>
        <v>0</v>
      </c>
      <c r="CS96" s="229">
        <f t="shared" si="27"/>
        <v>0</v>
      </c>
      <c r="CT96" s="229">
        <f t="shared" si="27"/>
        <v>0</v>
      </c>
      <c r="CU96" s="229">
        <f t="shared" si="27"/>
        <v>0</v>
      </c>
      <c r="CV96" s="229">
        <f t="shared" si="27"/>
        <v>0</v>
      </c>
      <c r="CW96" s="229">
        <f t="shared" si="27"/>
        <v>0</v>
      </c>
      <c r="CX96" s="229">
        <f t="shared" si="27"/>
        <v>0</v>
      </c>
      <c r="CY96" s="229">
        <f t="shared" si="27"/>
        <v>0</v>
      </c>
      <c r="CZ96" s="229">
        <f t="shared" si="27"/>
        <v>0</v>
      </c>
      <c r="DA96" s="229">
        <f t="shared" si="27"/>
        <v>0</v>
      </c>
      <c r="DB96" s="229">
        <f t="shared" si="27"/>
        <v>0</v>
      </c>
      <c r="DC96" s="229">
        <f t="shared" si="27"/>
        <v>0</v>
      </c>
      <c r="DD96" s="229">
        <f t="shared" si="27"/>
        <v>0</v>
      </c>
      <c r="DE96" s="229">
        <f t="shared" si="27"/>
        <v>0</v>
      </c>
      <c r="DF96" s="229">
        <f t="shared" si="27"/>
        <v>0</v>
      </c>
      <c r="DG96" s="229">
        <f t="shared" si="27"/>
        <v>0</v>
      </c>
      <c r="DH96" s="229">
        <f t="shared" si="27"/>
        <v>0</v>
      </c>
      <c r="DI96" s="229">
        <f t="shared" si="27"/>
        <v>0</v>
      </c>
      <c r="DJ96" s="229">
        <f t="shared" si="27"/>
        <v>0</v>
      </c>
    </row>
    <row r="97" spans="2:114">
      <c r="B97" s="214" t="str">
        <f t="shared" si="20"/>
        <v>Реагенты №2</v>
      </c>
      <c r="F97" s="3"/>
      <c r="G97" s="4"/>
      <c r="H97" s="4"/>
      <c r="I97" s="124"/>
      <c r="J97" s="229">
        <f t="shared" si="25"/>
        <v>0</v>
      </c>
      <c r="K97" s="229">
        <f t="shared" ref="K97:Y97" si="28">(K45+K55)*(SUM(K$64:K$65)+SUM(K$70:K$71))*(K78+K87)</f>
        <v>0</v>
      </c>
      <c r="L97" s="229">
        <f t="shared" si="28"/>
        <v>0</v>
      </c>
      <c r="M97" s="229">
        <f t="shared" si="28"/>
        <v>0</v>
      </c>
      <c r="N97" s="229">
        <f t="shared" si="28"/>
        <v>0</v>
      </c>
      <c r="O97" s="229">
        <f t="shared" si="28"/>
        <v>0</v>
      </c>
      <c r="P97" s="229">
        <f t="shared" si="28"/>
        <v>0</v>
      </c>
      <c r="Q97" s="229">
        <f t="shared" si="28"/>
        <v>0</v>
      </c>
      <c r="R97" s="229">
        <f t="shared" si="28"/>
        <v>0</v>
      </c>
      <c r="S97" s="229">
        <f t="shared" si="28"/>
        <v>0</v>
      </c>
      <c r="T97" s="229">
        <f t="shared" si="28"/>
        <v>0</v>
      </c>
      <c r="U97" s="229">
        <f t="shared" si="28"/>
        <v>0</v>
      </c>
      <c r="V97" s="229">
        <f t="shared" si="28"/>
        <v>0</v>
      </c>
      <c r="W97" s="229">
        <f t="shared" si="28"/>
        <v>0</v>
      </c>
      <c r="X97" s="229">
        <f t="shared" si="28"/>
        <v>0</v>
      </c>
      <c r="Y97" s="229">
        <f t="shared" si="28"/>
        <v>0</v>
      </c>
      <c r="Z97" s="229">
        <f t="shared" si="26"/>
        <v>0</v>
      </c>
      <c r="AA97" s="229">
        <f t="shared" si="26"/>
        <v>0</v>
      </c>
      <c r="AB97" s="229">
        <f t="shared" si="26"/>
        <v>0</v>
      </c>
      <c r="AC97" s="229">
        <f t="shared" si="26"/>
        <v>0</v>
      </c>
      <c r="AD97" s="229">
        <f t="shared" si="26"/>
        <v>0</v>
      </c>
      <c r="AE97" s="229">
        <f t="shared" si="26"/>
        <v>0</v>
      </c>
      <c r="AF97" s="229">
        <f t="shared" si="26"/>
        <v>0</v>
      </c>
      <c r="AG97" s="229">
        <f t="shared" si="26"/>
        <v>0</v>
      </c>
      <c r="AH97" s="229">
        <f t="shared" si="26"/>
        <v>0</v>
      </c>
      <c r="AI97" s="229">
        <f t="shared" si="26"/>
        <v>0</v>
      </c>
      <c r="AJ97" s="229">
        <f t="shared" si="26"/>
        <v>0</v>
      </c>
      <c r="AK97" s="229">
        <f t="shared" si="26"/>
        <v>0</v>
      </c>
      <c r="AL97" s="229">
        <f t="shared" si="26"/>
        <v>0</v>
      </c>
      <c r="AM97" s="229">
        <f t="shared" si="26"/>
        <v>0</v>
      </c>
      <c r="AN97" s="229">
        <f t="shared" si="26"/>
        <v>0</v>
      </c>
      <c r="AO97" s="229">
        <f t="shared" si="26"/>
        <v>0</v>
      </c>
      <c r="AP97" s="229">
        <f t="shared" si="26"/>
        <v>0</v>
      </c>
      <c r="AQ97" s="229">
        <f t="shared" si="26"/>
        <v>0</v>
      </c>
      <c r="AR97" s="229">
        <f t="shared" si="26"/>
        <v>0</v>
      </c>
      <c r="AS97" s="229">
        <f t="shared" si="26"/>
        <v>0</v>
      </c>
      <c r="AT97" s="229">
        <f t="shared" si="26"/>
        <v>0</v>
      </c>
      <c r="AU97" s="229">
        <f t="shared" si="26"/>
        <v>0</v>
      </c>
      <c r="AV97" s="229">
        <f t="shared" si="26"/>
        <v>0</v>
      </c>
      <c r="AW97" s="229">
        <f t="shared" si="26"/>
        <v>0</v>
      </c>
      <c r="AX97" s="229">
        <f t="shared" si="26"/>
        <v>0</v>
      </c>
      <c r="AY97" s="229">
        <f t="shared" si="26"/>
        <v>0</v>
      </c>
      <c r="AZ97" s="229">
        <f t="shared" si="26"/>
        <v>0</v>
      </c>
      <c r="BA97" s="229">
        <f t="shared" si="26"/>
        <v>0</v>
      </c>
      <c r="BB97" s="229">
        <f t="shared" si="26"/>
        <v>0</v>
      </c>
      <c r="BC97" s="229">
        <f t="shared" si="26"/>
        <v>0</v>
      </c>
      <c r="BD97" s="229">
        <f t="shared" si="26"/>
        <v>0</v>
      </c>
      <c r="BE97" s="229">
        <f t="shared" si="26"/>
        <v>0</v>
      </c>
      <c r="BF97" s="229">
        <f t="shared" si="26"/>
        <v>0</v>
      </c>
      <c r="BG97" s="229">
        <f t="shared" si="26"/>
        <v>0</v>
      </c>
      <c r="BH97" s="229">
        <f t="shared" si="26"/>
        <v>0</v>
      </c>
      <c r="BI97" s="229">
        <f t="shared" si="26"/>
        <v>0</v>
      </c>
      <c r="BJ97" s="229">
        <f t="shared" si="26"/>
        <v>0</v>
      </c>
      <c r="BK97" s="229">
        <f t="shared" si="26"/>
        <v>0</v>
      </c>
      <c r="BL97" s="229">
        <f t="shared" si="26"/>
        <v>0</v>
      </c>
      <c r="BM97" s="229">
        <f t="shared" si="26"/>
        <v>0</v>
      </c>
      <c r="BN97" s="229">
        <f t="shared" si="26"/>
        <v>0</v>
      </c>
      <c r="BO97" s="229">
        <f t="shared" si="26"/>
        <v>0</v>
      </c>
      <c r="BP97" s="229">
        <f t="shared" si="26"/>
        <v>0</v>
      </c>
      <c r="BQ97" s="229">
        <f t="shared" si="26"/>
        <v>0</v>
      </c>
      <c r="BR97" s="229">
        <f t="shared" si="26"/>
        <v>0</v>
      </c>
      <c r="BS97" s="229">
        <f t="shared" si="26"/>
        <v>0</v>
      </c>
      <c r="BT97" s="229">
        <f t="shared" si="26"/>
        <v>0</v>
      </c>
      <c r="BU97" s="229">
        <f t="shared" si="26"/>
        <v>0</v>
      </c>
      <c r="BV97" s="229">
        <f t="shared" si="26"/>
        <v>0</v>
      </c>
      <c r="BW97" s="229">
        <f t="shared" si="27"/>
        <v>0</v>
      </c>
      <c r="BX97" s="229">
        <f t="shared" si="27"/>
        <v>0</v>
      </c>
      <c r="BY97" s="229">
        <f t="shared" si="27"/>
        <v>0</v>
      </c>
      <c r="BZ97" s="229">
        <f t="shared" si="27"/>
        <v>0</v>
      </c>
      <c r="CA97" s="229">
        <f t="shared" si="27"/>
        <v>0</v>
      </c>
      <c r="CB97" s="229">
        <f t="shared" si="27"/>
        <v>0</v>
      </c>
      <c r="CC97" s="229">
        <f t="shared" si="27"/>
        <v>0</v>
      </c>
      <c r="CD97" s="229">
        <f t="shared" si="27"/>
        <v>0</v>
      </c>
      <c r="CE97" s="229">
        <f t="shared" si="27"/>
        <v>0</v>
      </c>
      <c r="CF97" s="229">
        <f t="shared" si="27"/>
        <v>0</v>
      </c>
      <c r="CG97" s="229">
        <f t="shared" si="27"/>
        <v>0</v>
      </c>
      <c r="CH97" s="229">
        <f t="shared" si="27"/>
        <v>0</v>
      </c>
      <c r="CI97" s="229">
        <f t="shared" si="27"/>
        <v>0</v>
      </c>
      <c r="CJ97" s="229">
        <f t="shared" si="27"/>
        <v>0</v>
      </c>
      <c r="CK97" s="229">
        <f t="shared" si="27"/>
        <v>0</v>
      </c>
      <c r="CL97" s="229">
        <f t="shared" si="27"/>
        <v>0</v>
      </c>
      <c r="CM97" s="229">
        <f t="shared" si="27"/>
        <v>0</v>
      </c>
      <c r="CN97" s="229">
        <f t="shared" si="27"/>
        <v>0</v>
      </c>
      <c r="CO97" s="229">
        <f t="shared" si="27"/>
        <v>0</v>
      </c>
      <c r="CP97" s="229">
        <f t="shared" si="27"/>
        <v>0</v>
      </c>
      <c r="CQ97" s="229">
        <f t="shared" si="27"/>
        <v>0</v>
      </c>
      <c r="CR97" s="229">
        <f t="shared" si="27"/>
        <v>0</v>
      </c>
      <c r="CS97" s="229">
        <f t="shared" si="27"/>
        <v>0</v>
      </c>
      <c r="CT97" s="229">
        <f t="shared" si="27"/>
        <v>0</v>
      </c>
      <c r="CU97" s="229">
        <f t="shared" si="27"/>
        <v>0</v>
      </c>
      <c r="CV97" s="229">
        <f t="shared" si="27"/>
        <v>0</v>
      </c>
      <c r="CW97" s="229">
        <f t="shared" si="27"/>
        <v>0</v>
      </c>
      <c r="CX97" s="229">
        <f t="shared" si="27"/>
        <v>0</v>
      </c>
      <c r="CY97" s="229">
        <f t="shared" si="27"/>
        <v>0</v>
      </c>
      <c r="CZ97" s="229">
        <f t="shared" si="27"/>
        <v>0</v>
      </c>
      <c r="DA97" s="229">
        <f t="shared" si="27"/>
        <v>0</v>
      </c>
      <c r="DB97" s="229">
        <f t="shared" si="27"/>
        <v>0</v>
      </c>
      <c r="DC97" s="229">
        <f t="shared" si="27"/>
        <v>0</v>
      </c>
      <c r="DD97" s="229">
        <f t="shared" si="27"/>
        <v>0</v>
      </c>
      <c r="DE97" s="229">
        <f t="shared" si="27"/>
        <v>0</v>
      </c>
      <c r="DF97" s="229">
        <f t="shared" si="27"/>
        <v>0</v>
      </c>
      <c r="DG97" s="229">
        <f t="shared" si="27"/>
        <v>0</v>
      </c>
      <c r="DH97" s="229">
        <f t="shared" si="27"/>
        <v>0</v>
      </c>
      <c r="DI97" s="229">
        <f t="shared" si="27"/>
        <v>0</v>
      </c>
      <c r="DJ97" s="229">
        <f t="shared" si="27"/>
        <v>0</v>
      </c>
    </row>
    <row r="98" spans="2:114">
      <c r="B98" s="214" t="str">
        <f t="shared" si="20"/>
        <v>Реагенты №3</v>
      </c>
      <c r="F98" s="3"/>
      <c r="G98" s="4"/>
      <c r="H98" s="4"/>
      <c r="I98" s="124"/>
      <c r="J98" s="229">
        <f t="shared" si="25"/>
        <v>0</v>
      </c>
      <c r="K98" s="229">
        <f t="shared" ref="K98:BV101" si="29">(K46+K56)*(SUM(K$64:K$65)+SUM(K$70:K$71))*(K79+K88)</f>
        <v>0</v>
      </c>
      <c r="L98" s="229">
        <f t="shared" si="29"/>
        <v>0</v>
      </c>
      <c r="M98" s="229">
        <f t="shared" si="29"/>
        <v>0</v>
      </c>
      <c r="N98" s="229">
        <f t="shared" si="29"/>
        <v>0</v>
      </c>
      <c r="O98" s="229">
        <f t="shared" si="29"/>
        <v>0</v>
      </c>
      <c r="P98" s="229">
        <f t="shared" si="29"/>
        <v>0</v>
      </c>
      <c r="Q98" s="229">
        <f t="shared" si="29"/>
        <v>0</v>
      </c>
      <c r="R98" s="229">
        <f t="shared" si="29"/>
        <v>0</v>
      </c>
      <c r="S98" s="229">
        <f t="shared" si="29"/>
        <v>0</v>
      </c>
      <c r="T98" s="229">
        <f t="shared" si="29"/>
        <v>0</v>
      </c>
      <c r="U98" s="229">
        <f t="shared" si="29"/>
        <v>0</v>
      </c>
      <c r="V98" s="229">
        <f t="shared" si="29"/>
        <v>0</v>
      </c>
      <c r="W98" s="229">
        <f t="shared" si="29"/>
        <v>0</v>
      </c>
      <c r="X98" s="229">
        <f t="shared" si="29"/>
        <v>0</v>
      </c>
      <c r="Y98" s="229">
        <f t="shared" si="29"/>
        <v>0</v>
      </c>
      <c r="Z98" s="229">
        <f t="shared" si="29"/>
        <v>0</v>
      </c>
      <c r="AA98" s="229">
        <f t="shared" si="29"/>
        <v>0</v>
      </c>
      <c r="AB98" s="229">
        <f t="shared" si="29"/>
        <v>0</v>
      </c>
      <c r="AC98" s="229">
        <f t="shared" si="29"/>
        <v>0</v>
      </c>
      <c r="AD98" s="229">
        <f t="shared" si="29"/>
        <v>0</v>
      </c>
      <c r="AE98" s="229">
        <f t="shared" si="29"/>
        <v>0</v>
      </c>
      <c r="AF98" s="229">
        <f t="shared" si="29"/>
        <v>0</v>
      </c>
      <c r="AG98" s="229">
        <f t="shared" si="29"/>
        <v>0</v>
      </c>
      <c r="AH98" s="229">
        <f t="shared" si="29"/>
        <v>0</v>
      </c>
      <c r="AI98" s="229">
        <f t="shared" si="29"/>
        <v>0</v>
      </c>
      <c r="AJ98" s="229">
        <f t="shared" si="29"/>
        <v>0</v>
      </c>
      <c r="AK98" s="229">
        <f t="shared" si="29"/>
        <v>0</v>
      </c>
      <c r="AL98" s="229">
        <f t="shared" si="29"/>
        <v>0</v>
      </c>
      <c r="AM98" s="229">
        <f t="shared" si="29"/>
        <v>0</v>
      </c>
      <c r="AN98" s="229">
        <f t="shared" si="29"/>
        <v>0</v>
      </c>
      <c r="AO98" s="229">
        <f t="shared" si="29"/>
        <v>0</v>
      </c>
      <c r="AP98" s="229">
        <f t="shared" si="29"/>
        <v>0</v>
      </c>
      <c r="AQ98" s="229">
        <f t="shared" si="29"/>
        <v>0</v>
      </c>
      <c r="AR98" s="229">
        <f t="shared" si="29"/>
        <v>0</v>
      </c>
      <c r="AS98" s="229">
        <f t="shared" si="29"/>
        <v>0</v>
      </c>
      <c r="AT98" s="229">
        <f t="shared" si="29"/>
        <v>0</v>
      </c>
      <c r="AU98" s="229">
        <f t="shared" si="29"/>
        <v>0</v>
      </c>
      <c r="AV98" s="229">
        <f t="shared" si="29"/>
        <v>0</v>
      </c>
      <c r="AW98" s="229">
        <f t="shared" si="29"/>
        <v>0</v>
      </c>
      <c r="AX98" s="229">
        <f t="shared" si="29"/>
        <v>0</v>
      </c>
      <c r="AY98" s="229">
        <f t="shared" si="29"/>
        <v>0</v>
      </c>
      <c r="AZ98" s="229">
        <f t="shared" si="29"/>
        <v>0</v>
      </c>
      <c r="BA98" s="229">
        <f t="shared" si="29"/>
        <v>0</v>
      </c>
      <c r="BB98" s="229">
        <f t="shared" si="29"/>
        <v>0</v>
      </c>
      <c r="BC98" s="229">
        <f t="shared" si="29"/>
        <v>0</v>
      </c>
      <c r="BD98" s="229">
        <f t="shared" si="29"/>
        <v>0</v>
      </c>
      <c r="BE98" s="229">
        <f t="shared" si="29"/>
        <v>0</v>
      </c>
      <c r="BF98" s="229">
        <f t="shared" si="29"/>
        <v>0</v>
      </c>
      <c r="BG98" s="229">
        <f t="shared" si="29"/>
        <v>0</v>
      </c>
      <c r="BH98" s="229">
        <f t="shared" si="29"/>
        <v>0</v>
      </c>
      <c r="BI98" s="229">
        <f t="shared" si="29"/>
        <v>0</v>
      </c>
      <c r="BJ98" s="229">
        <f t="shared" si="29"/>
        <v>0</v>
      </c>
      <c r="BK98" s="229">
        <f t="shared" si="29"/>
        <v>0</v>
      </c>
      <c r="BL98" s="229">
        <f t="shared" si="29"/>
        <v>0</v>
      </c>
      <c r="BM98" s="229">
        <f t="shared" si="29"/>
        <v>0</v>
      </c>
      <c r="BN98" s="229">
        <f t="shared" si="29"/>
        <v>0</v>
      </c>
      <c r="BO98" s="229">
        <f t="shared" si="29"/>
        <v>0</v>
      </c>
      <c r="BP98" s="229">
        <f t="shared" si="29"/>
        <v>0</v>
      </c>
      <c r="BQ98" s="229">
        <f t="shared" si="29"/>
        <v>0</v>
      </c>
      <c r="BR98" s="229">
        <f t="shared" si="29"/>
        <v>0</v>
      </c>
      <c r="BS98" s="229">
        <f t="shared" si="29"/>
        <v>0</v>
      </c>
      <c r="BT98" s="229">
        <f t="shared" si="29"/>
        <v>0</v>
      </c>
      <c r="BU98" s="229">
        <f t="shared" si="29"/>
        <v>0</v>
      </c>
      <c r="BV98" s="229">
        <f t="shared" si="29"/>
        <v>0</v>
      </c>
      <c r="BW98" s="229">
        <f t="shared" si="27"/>
        <v>0</v>
      </c>
      <c r="BX98" s="229">
        <f t="shared" si="27"/>
        <v>0</v>
      </c>
      <c r="BY98" s="229">
        <f t="shared" si="27"/>
        <v>0</v>
      </c>
      <c r="BZ98" s="229">
        <f t="shared" si="27"/>
        <v>0</v>
      </c>
      <c r="CA98" s="229">
        <f t="shared" si="27"/>
        <v>0</v>
      </c>
      <c r="CB98" s="229">
        <f t="shared" si="27"/>
        <v>0</v>
      </c>
      <c r="CC98" s="229">
        <f t="shared" si="27"/>
        <v>0</v>
      </c>
      <c r="CD98" s="229">
        <f t="shared" si="27"/>
        <v>0</v>
      </c>
      <c r="CE98" s="229">
        <f t="shared" si="27"/>
        <v>0</v>
      </c>
      <c r="CF98" s="229">
        <f t="shared" si="27"/>
        <v>0</v>
      </c>
      <c r="CG98" s="229">
        <f t="shared" si="27"/>
        <v>0</v>
      </c>
      <c r="CH98" s="229">
        <f t="shared" si="27"/>
        <v>0</v>
      </c>
      <c r="CI98" s="229">
        <f t="shared" si="27"/>
        <v>0</v>
      </c>
      <c r="CJ98" s="229">
        <f t="shared" si="27"/>
        <v>0</v>
      </c>
      <c r="CK98" s="229">
        <f t="shared" si="27"/>
        <v>0</v>
      </c>
      <c r="CL98" s="229">
        <f t="shared" si="27"/>
        <v>0</v>
      </c>
      <c r="CM98" s="229">
        <f t="shared" si="27"/>
        <v>0</v>
      </c>
      <c r="CN98" s="229">
        <f t="shared" si="27"/>
        <v>0</v>
      </c>
      <c r="CO98" s="229">
        <f t="shared" si="27"/>
        <v>0</v>
      </c>
      <c r="CP98" s="229">
        <f t="shared" si="27"/>
        <v>0</v>
      </c>
      <c r="CQ98" s="229">
        <f t="shared" si="27"/>
        <v>0</v>
      </c>
      <c r="CR98" s="229">
        <f t="shared" si="27"/>
        <v>0</v>
      </c>
      <c r="CS98" s="229">
        <f t="shared" si="27"/>
        <v>0</v>
      </c>
      <c r="CT98" s="229">
        <f t="shared" si="27"/>
        <v>0</v>
      </c>
      <c r="CU98" s="229">
        <f t="shared" si="27"/>
        <v>0</v>
      </c>
      <c r="CV98" s="229">
        <f t="shared" si="27"/>
        <v>0</v>
      </c>
      <c r="CW98" s="229">
        <f t="shared" si="27"/>
        <v>0</v>
      </c>
      <c r="CX98" s="229">
        <f t="shared" si="27"/>
        <v>0</v>
      </c>
      <c r="CY98" s="229">
        <f t="shared" si="27"/>
        <v>0</v>
      </c>
      <c r="CZ98" s="229">
        <f t="shared" si="27"/>
        <v>0</v>
      </c>
      <c r="DA98" s="229">
        <f t="shared" si="27"/>
        <v>0</v>
      </c>
      <c r="DB98" s="229">
        <f t="shared" si="27"/>
        <v>0</v>
      </c>
      <c r="DC98" s="229">
        <f t="shared" si="27"/>
        <v>0</v>
      </c>
      <c r="DD98" s="229">
        <f t="shared" si="27"/>
        <v>0</v>
      </c>
      <c r="DE98" s="229">
        <f t="shared" si="27"/>
        <v>0</v>
      </c>
      <c r="DF98" s="229">
        <f t="shared" si="27"/>
        <v>0</v>
      </c>
      <c r="DG98" s="229">
        <f t="shared" si="27"/>
        <v>0</v>
      </c>
      <c r="DH98" s="229">
        <f t="shared" si="27"/>
        <v>0</v>
      </c>
      <c r="DI98" s="229">
        <f t="shared" si="27"/>
        <v>0</v>
      </c>
      <c r="DJ98" s="229">
        <f t="shared" si="27"/>
        <v>0</v>
      </c>
    </row>
    <row r="99" spans="2:114">
      <c r="B99" s="214" t="str">
        <f t="shared" si="20"/>
        <v>Прочие удельные расходы №1</v>
      </c>
      <c r="F99" s="3"/>
      <c r="G99" s="4"/>
      <c r="H99" s="4"/>
      <c r="I99" s="124"/>
      <c r="J99" s="229">
        <f t="shared" si="25"/>
        <v>0</v>
      </c>
      <c r="K99" s="229">
        <f t="shared" si="29"/>
        <v>0</v>
      </c>
      <c r="L99" s="229">
        <f t="shared" si="29"/>
        <v>0</v>
      </c>
      <c r="M99" s="229">
        <f t="shared" si="29"/>
        <v>0</v>
      </c>
      <c r="N99" s="229">
        <f t="shared" si="29"/>
        <v>0</v>
      </c>
      <c r="O99" s="229">
        <f t="shared" si="29"/>
        <v>0</v>
      </c>
      <c r="P99" s="229">
        <f t="shared" si="29"/>
        <v>0</v>
      </c>
      <c r="Q99" s="229">
        <f t="shared" si="29"/>
        <v>0</v>
      </c>
      <c r="R99" s="229">
        <f t="shared" si="29"/>
        <v>0</v>
      </c>
      <c r="S99" s="229">
        <f t="shared" si="29"/>
        <v>0</v>
      </c>
      <c r="T99" s="229">
        <f t="shared" si="29"/>
        <v>0</v>
      </c>
      <c r="U99" s="229">
        <f t="shared" si="29"/>
        <v>0</v>
      </c>
      <c r="V99" s="229">
        <f t="shared" si="29"/>
        <v>0</v>
      </c>
      <c r="W99" s="229">
        <f t="shared" si="29"/>
        <v>0</v>
      </c>
      <c r="X99" s="229">
        <f t="shared" si="29"/>
        <v>0</v>
      </c>
      <c r="Y99" s="229">
        <f t="shared" si="29"/>
        <v>0</v>
      </c>
      <c r="Z99" s="229">
        <f t="shared" si="29"/>
        <v>0</v>
      </c>
      <c r="AA99" s="229">
        <f t="shared" si="29"/>
        <v>0</v>
      </c>
      <c r="AB99" s="229">
        <f t="shared" si="29"/>
        <v>0</v>
      </c>
      <c r="AC99" s="229">
        <f t="shared" si="29"/>
        <v>0</v>
      </c>
      <c r="AD99" s="229">
        <f t="shared" si="29"/>
        <v>0</v>
      </c>
      <c r="AE99" s="229">
        <f t="shared" si="29"/>
        <v>0</v>
      </c>
      <c r="AF99" s="229">
        <f t="shared" si="29"/>
        <v>0</v>
      </c>
      <c r="AG99" s="229">
        <f t="shared" si="29"/>
        <v>0</v>
      </c>
      <c r="AH99" s="229">
        <f t="shared" si="29"/>
        <v>0</v>
      </c>
      <c r="AI99" s="229">
        <f t="shared" si="29"/>
        <v>0</v>
      </c>
      <c r="AJ99" s="229">
        <f t="shared" si="29"/>
        <v>0</v>
      </c>
      <c r="AK99" s="229">
        <f t="shared" si="29"/>
        <v>0</v>
      </c>
      <c r="AL99" s="229">
        <f t="shared" si="29"/>
        <v>0</v>
      </c>
      <c r="AM99" s="229">
        <f t="shared" si="29"/>
        <v>0</v>
      </c>
      <c r="AN99" s="229">
        <f t="shared" si="29"/>
        <v>0</v>
      </c>
      <c r="AO99" s="229">
        <f t="shared" si="29"/>
        <v>0</v>
      </c>
      <c r="AP99" s="229">
        <f t="shared" si="29"/>
        <v>0</v>
      </c>
      <c r="AQ99" s="229">
        <f t="shared" si="29"/>
        <v>0</v>
      </c>
      <c r="AR99" s="229">
        <f t="shared" si="29"/>
        <v>0</v>
      </c>
      <c r="AS99" s="229">
        <f t="shared" si="29"/>
        <v>0</v>
      </c>
      <c r="AT99" s="229">
        <f t="shared" si="29"/>
        <v>0</v>
      </c>
      <c r="AU99" s="229">
        <f t="shared" si="29"/>
        <v>0</v>
      </c>
      <c r="AV99" s="229">
        <f t="shared" si="29"/>
        <v>0</v>
      </c>
      <c r="AW99" s="229">
        <f t="shared" si="29"/>
        <v>0</v>
      </c>
      <c r="AX99" s="229">
        <f t="shared" si="29"/>
        <v>0</v>
      </c>
      <c r="AY99" s="229">
        <f t="shared" si="29"/>
        <v>0</v>
      </c>
      <c r="AZ99" s="229">
        <f t="shared" si="29"/>
        <v>0</v>
      </c>
      <c r="BA99" s="229">
        <f t="shared" si="29"/>
        <v>0</v>
      </c>
      <c r="BB99" s="229">
        <f t="shared" si="29"/>
        <v>0</v>
      </c>
      <c r="BC99" s="229">
        <f t="shared" si="29"/>
        <v>0</v>
      </c>
      <c r="BD99" s="229">
        <f t="shared" si="29"/>
        <v>0</v>
      </c>
      <c r="BE99" s="229">
        <f t="shared" si="29"/>
        <v>0</v>
      </c>
      <c r="BF99" s="229">
        <f t="shared" si="29"/>
        <v>0</v>
      </c>
      <c r="BG99" s="229">
        <f t="shared" si="29"/>
        <v>0</v>
      </c>
      <c r="BH99" s="229">
        <f t="shared" si="29"/>
        <v>0</v>
      </c>
      <c r="BI99" s="229">
        <f t="shared" si="29"/>
        <v>0</v>
      </c>
      <c r="BJ99" s="229">
        <f t="shared" si="29"/>
        <v>0</v>
      </c>
      <c r="BK99" s="229">
        <f t="shared" si="29"/>
        <v>0</v>
      </c>
      <c r="BL99" s="229">
        <f t="shared" si="29"/>
        <v>0</v>
      </c>
      <c r="BM99" s="229">
        <f t="shared" si="29"/>
        <v>0</v>
      </c>
      <c r="BN99" s="229">
        <f t="shared" si="29"/>
        <v>0</v>
      </c>
      <c r="BO99" s="229">
        <f t="shared" si="29"/>
        <v>0</v>
      </c>
      <c r="BP99" s="229">
        <f t="shared" si="29"/>
        <v>0</v>
      </c>
      <c r="BQ99" s="229">
        <f t="shared" si="29"/>
        <v>0</v>
      </c>
      <c r="BR99" s="229">
        <f t="shared" si="29"/>
        <v>0</v>
      </c>
      <c r="BS99" s="229">
        <f t="shared" si="29"/>
        <v>0</v>
      </c>
      <c r="BT99" s="229">
        <f t="shared" si="29"/>
        <v>0</v>
      </c>
      <c r="BU99" s="229">
        <f t="shared" si="29"/>
        <v>0</v>
      </c>
      <c r="BV99" s="229">
        <f t="shared" si="29"/>
        <v>0</v>
      </c>
      <c r="BW99" s="229">
        <f t="shared" si="27"/>
        <v>0</v>
      </c>
      <c r="BX99" s="229">
        <f t="shared" si="27"/>
        <v>0</v>
      </c>
      <c r="BY99" s="229">
        <f t="shared" si="27"/>
        <v>0</v>
      </c>
      <c r="BZ99" s="229">
        <f t="shared" si="27"/>
        <v>0</v>
      </c>
      <c r="CA99" s="229">
        <f t="shared" si="27"/>
        <v>0</v>
      </c>
      <c r="CB99" s="229">
        <f t="shared" si="27"/>
        <v>0</v>
      </c>
      <c r="CC99" s="229">
        <f t="shared" si="27"/>
        <v>0</v>
      </c>
      <c r="CD99" s="229">
        <f t="shared" si="27"/>
        <v>0</v>
      </c>
      <c r="CE99" s="229">
        <f t="shared" si="27"/>
        <v>0</v>
      </c>
      <c r="CF99" s="229">
        <f t="shared" si="27"/>
        <v>0</v>
      </c>
      <c r="CG99" s="229">
        <f t="shared" si="27"/>
        <v>0</v>
      </c>
      <c r="CH99" s="229">
        <f t="shared" si="27"/>
        <v>0</v>
      </c>
      <c r="CI99" s="229">
        <f t="shared" si="27"/>
        <v>0</v>
      </c>
      <c r="CJ99" s="229">
        <f t="shared" si="27"/>
        <v>0</v>
      </c>
      <c r="CK99" s="229">
        <f t="shared" si="27"/>
        <v>0</v>
      </c>
      <c r="CL99" s="229">
        <f t="shared" si="27"/>
        <v>0</v>
      </c>
      <c r="CM99" s="229">
        <f t="shared" si="27"/>
        <v>0</v>
      </c>
      <c r="CN99" s="229">
        <f t="shared" si="27"/>
        <v>0</v>
      </c>
      <c r="CO99" s="229">
        <f t="shared" si="27"/>
        <v>0</v>
      </c>
      <c r="CP99" s="229">
        <f t="shared" si="27"/>
        <v>0</v>
      </c>
      <c r="CQ99" s="229">
        <f t="shared" si="27"/>
        <v>0</v>
      </c>
      <c r="CR99" s="229">
        <f t="shared" si="27"/>
        <v>0</v>
      </c>
      <c r="CS99" s="229">
        <f t="shared" si="27"/>
        <v>0</v>
      </c>
      <c r="CT99" s="229">
        <f t="shared" si="27"/>
        <v>0</v>
      </c>
      <c r="CU99" s="229">
        <f t="shared" si="27"/>
        <v>0</v>
      </c>
      <c r="CV99" s="229">
        <f t="shared" si="27"/>
        <v>0</v>
      </c>
      <c r="CW99" s="229">
        <f t="shared" si="27"/>
        <v>0</v>
      </c>
      <c r="CX99" s="229">
        <f t="shared" si="27"/>
        <v>0</v>
      </c>
      <c r="CY99" s="229">
        <f t="shared" si="27"/>
        <v>0</v>
      </c>
      <c r="CZ99" s="229">
        <f t="shared" si="27"/>
        <v>0</v>
      </c>
      <c r="DA99" s="229">
        <f t="shared" si="27"/>
        <v>0</v>
      </c>
      <c r="DB99" s="229">
        <f t="shared" si="27"/>
        <v>0</v>
      </c>
      <c r="DC99" s="229">
        <f t="shared" si="27"/>
        <v>0</v>
      </c>
      <c r="DD99" s="229">
        <f t="shared" si="27"/>
        <v>0</v>
      </c>
      <c r="DE99" s="229">
        <f t="shared" si="27"/>
        <v>0</v>
      </c>
      <c r="DF99" s="229">
        <f t="shared" si="27"/>
        <v>0</v>
      </c>
      <c r="DG99" s="229">
        <f t="shared" si="27"/>
        <v>0</v>
      </c>
      <c r="DH99" s="229">
        <f t="shared" si="27"/>
        <v>0</v>
      </c>
      <c r="DI99" s="229">
        <f t="shared" si="27"/>
        <v>0</v>
      </c>
      <c r="DJ99" s="229">
        <f t="shared" si="27"/>
        <v>0</v>
      </c>
    </row>
    <row r="100" spans="2:114">
      <c r="B100" s="214" t="str">
        <f t="shared" si="20"/>
        <v>Прочие удельные расходы №2</v>
      </c>
      <c r="F100" s="3"/>
      <c r="G100" s="4"/>
      <c r="H100" s="4"/>
      <c r="I100" s="124"/>
      <c r="J100" s="229">
        <f t="shared" si="25"/>
        <v>0</v>
      </c>
      <c r="K100" s="229">
        <f t="shared" si="29"/>
        <v>0</v>
      </c>
      <c r="L100" s="229">
        <f t="shared" si="29"/>
        <v>0</v>
      </c>
      <c r="M100" s="229">
        <f t="shared" si="29"/>
        <v>0</v>
      </c>
      <c r="N100" s="229">
        <f t="shared" si="29"/>
        <v>0</v>
      </c>
      <c r="O100" s="229">
        <f t="shared" si="29"/>
        <v>0</v>
      </c>
      <c r="P100" s="229">
        <f t="shared" si="29"/>
        <v>0</v>
      </c>
      <c r="Q100" s="229">
        <f t="shared" si="29"/>
        <v>0</v>
      </c>
      <c r="R100" s="229">
        <f t="shared" si="29"/>
        <v>0</v>
      </c>
      <c r="S100" s="229">
        <f t="shared" si="29"/>
        <v>0</v>
      </c>
      <c r="T100" s="229">
        <f t="shared" si="29"/>
        <v>0</v>
      </c>
      <c r="U100" s="229">
        <f t="shared" si="29"/>
        <v>0</v>
      </c>
      <c r="V100" s="229">
        <f t="shared" si="29"/>
        <v>0</v>
      </c>
      <c r="W100" s="229">
        <f t="shared" si="29"/>
        <v>0</v>
      </c>
      <c r="X100" s="229">
        <f t="shared" si="29"/>
        <v>0</v>
      </c>
      <c r="Y100" s="229">
        <f t="shared" si="29"/>
        <v>0</v>
      </c>
      <c r="Z100" s="229">
        <f t="shared" si="29"/>
        <v>0</v>
      </c>
      <c r="AA100" s="229">
        <f t="shared" si="29"/>
        <v>0</v>
      </c>
      <c r="AB100" s="229">
        <f t="shared" si="29"/>
        <v>0</v>
      </c>
      <c r="AC100" s="229">
        <f t="shared" si="29"/>
        <v>0</v>
      </c>
      <c r="AD100" s="229">
        <f t="shared" si="29"/>
        <v>0</v>
      </c>
      <c r="AE100" s="229">
        <f t="shared" si="29"/>
        <v>0</v>
      </c>
      <c r="AF100" s="229">
        <f t="shared" si="29"/>
        <v>0</v>
      </c>
      <c r="AG100" s="229">
        <f t="shared" si="29"/>
        <v>0</v>
      </c>
      <c r="AH100" s="229">
        <f t="shared" si="29"/>
        <v>0</v>
      </c>
      <c r="AI100" s="229">
        <f t="shared" si="29"/>
        <v>0</v>
      </c>
      <c r="AJ100" s="229">
        <f t="shared" si="29"/>
        <v>0</v>
      </c>
      <c r="AK100" s="229">
        <f t="shared" si="29"/>
        <v>0</v>
      </c>
      <c r="AL100" s="229">
        <f t="shared" si="29"/>
        <v>0</v>
      </c>
      <c r="AM100" s="229">
        <f t="shared" si="29"/>
        <v>0</v>
      </c>
      <c r="AN100" s="229">
        <f t="shared" si="29"/>
        <v>0</v>
      </c>
      <c r="AO100" s="229">
        <f t="shared" si="29"/>
        <v>0</v>
      </c>
      <c r="AP100" s="229">
        <f t="shared" si="29"/>
        <v>0</v>
      </c>
      <c r="AQ100" s="229">
        <f t="shared" si="29"/>
        <v>0</v>
      </c>
      <c r="AR100" s="229">
        <f t="shared" si="29"/>
        <v>0</v>
      </c>
      <c r="AS100" s="229">
        <f t="shared" si="29"/>
        <v>0</v>
      </c>
      <c r="AT100" s="229">
        <f t="shared" si="29"/>
        <v>0</v>
      </c>
      <c r="AU100" s="229">
        <f t="shared" si="29"/>
        <v>0</v>
      </c>
      <c r="AV100" s="229">
        <f t="shared" si="29"/>
        <v>0</v>
      </c>
      <c r="AW100" s="229">
        <f t="shared" si="29"/>
        <v>0</v>
      </c>
      <c r="AX100" s="229">
        <f t="shared" si="29"/>
        <v>0</v>
      </c>
      <c r="AY100" s="229">
        <f t="shared" si="29"/>
        <v>0</v>
      </c>
      <c r="AZ100" s="229">
        <f t="shared" si="29"/>
        <v>0</v>
      </c>
      <c r="BA100" s="229">
        <f t="shared" si="29"/>
        <v>0</v>
      </c>
      <c r="BB100" s="229">
        <f t="shared" si="29"/>
        <v>0</v>
      </c>
      <c r="BC100" s="229">
        <f t="shared" si="29"/>
        <v>0</v>
      </c>
      <c r="BD100" s="229">
        <f t="shared" si="29"/>
        <v>0</v>
      </c>
      <c r="BE100" s="229">
        <f t="shared" si="29"/>
        <v>0</v>
      </c>
      <c r="BF100" s="229">
        <f t="shared" si="29"/>
        <v>0</v>
      </c>
      <c r="BG100" s="229">
        <f t="shared" si="29"/>
        <v>0</v>
      </c>
      <c r="BH100" s="229">
        <f t="shared" si="29"/>
        <v>0</v>
      </c>
      <c r="BI100" s="229">
        <f t="shared" si="29"/>
        <v>0</v>
      </c>
      <c r="BJ100" s="229">
        <f t="shared" si="29"/>
        <v>0</v>
      </c>
      <c r="BK100" s="229">
        <f t="shared" si="29"/>
        <v>0</v>
      </c>
      <c r="BL100" s="229">
        <f t="shared" si="29"/>
        <v>0</v>
      </c>
      <c r="BM100" s="229">
        <f t="shared" si="29"/>
        <v>0</v>
      </c>
      <c r="BN100" s="229">
        <f t="shared" si="29"/>
        <v>0</v>
      </c>
      <c r="BO100" s="229">
        <f t="shared" si="29"/>
        <v>0</v>
      </c>
      <c r="BP100" s="229">
        <f t="shared" si="29"/>
        <v>0</v>
      </c>
      <c r="BQ100" s="229">
        <f t="shared" si="29"/>
        <v>0</v>
      </c>
      <c r="BR100" s="229">
        <f t="shared" si="29"/>
        <v>0</v>
      </c>
      <c r="BS100" s="229">
        <f t="shared" si="29"/>
        <v>0</v>
      </c>
      <c r="BT100" s="229">
        <f t="shared" si="29"/>
        <v>0</v>
      </c>
      <c r="BU100" s="229">
        <f t="shared" si="29"/>
        <v>0</v>
      </c>
      <c r="BV100" s="229">
        <f t="shared" si="29"/>
        <v>0</v>
      </c>
      <c r="BW100" s="229">
        <f t="shared" si="27"/>
        <v>0</v>
      </c>
      <c r="BX100" s="229">
        <f t="shared" si="27"/>
        <v>0</v>
      </c>
      <c r="BY100" s="229">
        <f t="shared" si="27"/>
        <v>0</v>
      </c>
      <c r="BZ100" s="229">
        <f t="shared" si="27"/>
        <v>0</v>
      </c>
      <c r="CA100" s="229">
        <f t="shared" si="27"/>
        <v>0</v>
      </c>
      <c r="CB100" s="229">
        <f t="shared" si="27"/>
        <v>0</v>
      </c>
      <c r="CC100" s="229">
        <f t="shared" si="27"/>
        <v>0</v>
      </c>
      <c r="CD100" s="229">
        <f t="shared" si="27"/>
        <v>0</v>
      </c>
      <c r="CE100" s="229">
        <f t="shared" si="27"/>
        <v>0</v>
      </c>
      <c r="CF100" s="229">
        <f t="shared" si="27"/>
        <v>0</v>
      </c>
      <c r="CG100" s="229">
        <f t="shared" si="27"/>
        <v>0</v>
      </c>
      <c r="CH100" s="229">
        <f t="shared" si="27"/>
        <v>0</v>
      </c>
      <c r="CI100" s="229">
        <f t="shared" si="27"/>
        <v>0</v>
      </c>
      <c r="CJ100" s="229">
        <f t="shared" si="27"/>
        <v>0</v>
      </c>
      <c r="CK100" s="229">
        <f t="shared" si="27"/>
        <v>0</v>
      </c>
      <c r="CL100" s="229">
        <f t="shared" si="27"/>
        <v>0</v>
      </c>
      <c r="CM100" s="229">
        <f t="shared" si="27"/>
        <v>0</v>
      </c>
      <c r="CN100" s="229">
        <f t="shared" si="27"/>
        <v>0</v>
      </c>
      <c r="CO100" s="229">
        <f t="shared" si="27"/>
        <v>0</v>
      </c>
      <c r="CP100" s="229">
        <f t="shared" si="27"/>
        <v>0</v>
      </c>
      <c r="CQ100" s="229">
        <f t="shared" si="27"/>
        <v>0</v>
      </c>
      <c r="CR100" s="229">
        <f t="shared" si="27"/>
        <v>0</v>
      </c>
      <c r="CS100" s="229">
        <f t="shared" si="27"/>
        <v>0</v>
      </c>
      <c r="CT100" s="229">
        <f t="shared" si="27"/>
        <v>0</v>
      </c>
      <c r="CU100" s="229">
        <f t="shared" si="27"/>
        <v>0</v>
      </c>
      <c r="CV100" s="229">
        <f t="shared" si="27"/>
        <v>0</v>
      </c>
      <c r="CW100" s="229">
        <f t="shared" si="27"/>
        <v>0</v>
      </c>
      <c r="CX100" s="229">
        <f t="shared" si="27"/>
        <v>0</v>
      </c>
      <c r="CY100" s="229">
        <f t="shared" si="27"/>
        <v>0</v>
      </c>
      <c r="CZ100" s="229">
        <f t="shared" si="27"/>
        <v>0</v>
      </c>
      <c r="DA100" s="229">
        <f t="shared" si="27"/>
        <v>0</v>
      </c>
      <c r="DB100" s="229">
        <f t="shared" si="27"/>
        <v>0</v>
      </c>
      <c r="DC100" s="229">
        <f t="shared" si="27"/>
        <v>0</v>
      </c>
      <c r="DD100" s="229">
        <f t="shared" si="27"/>
        <v>0</v>
      </c>
      <c r="DE100" s="229">
        <f t="shared" si="27"/>
        <v>0</v>
      </c>
      <c r="DF100" s="229">
        <f t="shared" si="27"/>
        <v>0</v>
      </c>
      <c r="DG100" s="229">
        <f t="shared" si="27"/>
        <v>0</v>
      </c>
      <c r="DH100" s="229">
        <f t="shared" si="27"/>
        <v>0</v>
      </c>
      <c r="DI100" s="229">
        <f t="shared" si="27"/>
        <v>0</v>
      </c>
      <c r="DJ100" s="229">
        <f t="shared" si="27"/>
        <v>0</v>
      </c>
    </row>
    <row r="101" spans="2:114">
      <c r="B101" s="214" t="str">
        <f t="shared" si="20"/>
        <v>Прочие удельные расходы №3</v>
      </c>
      <c r="F101" s="3"/>
      <c r="G101" s="4"/>
      <c r="H101" s="4"/>
      <c r="I101" s="124"/>
      <c r="J101" s="229">
        <f t="shared" si="25"/>
        <v>0</v>
      </c>
      <c r="K101" s="229">
        <f t="shared" si="29"/>
        <v>0</v>
      </c>
      <c r="L101" s="229">
        <f t="shared" si="29"/>
        <v>0</v>
      </c>
      <c r="M101" s="229">
        <f t="shared" si="29"/>
        <v>0</v>
      </c>
      <c r="N101" s="229">
        <f t="shared" si="29"/>
        <v>0</v>
      </c>
      <c r="O101" s="229">
        <f t="shared" si="29"/>
        <v>0</v>
      </c>
      <c r="P101" s="229">
        <f t="shared" si="29"/>
        <v>0</v>
      </c>
      <c r="Q101" s="229">
        <f t="shared" si="29"/>
        <v>0</v>
      </c>
      <c r="R101" s="229">
        <f t="shared" si="29"/>
        <v>0</v>
      </c>
      <c r="S101" s="229">
        <f t="shared" si="29"/>
        <v>0</v>
      </c>
      <c r="T101" s="229">
        <f t="shared" si="29"/>
        <v>0</v>
      </c>
      <c r="U101" s="229">
        <f t="shared" si="29"/>
        <v>0</v>
      </c>
      <c r="V101" s="229">
        <f t="shared" si="29"/>
        <v>0</v>
      </c>
      <c r="W101" s="229">
        <f t="shared" si="29"/>
        <v>0</v>
      </c>
      <c r="X101" s="229">
        <f t="shared" si="29"/>
        <v>0</v>
      </c>
      <c r="Y101" s="229">
        <f t="shared" si="29"/>
        <v>0</v>
      </c>
      <c r="Z101" s="229">
        <f t="shared" si="29"/>
        <v>0</v>
      </c>
      <c r="AA101" s="229">
        <f t="shared" si="29"/>
        <v>0</v>
      </c>
      <c r="AB101" s="229">
        <f t="shared" si="29"/>
        <v>0</v>
      </c>
      <c r="AC101" s="229">
        <f t="shared" si="29"/>
        <v>0</v>
      </c>
      <c r="AD101" s="229">
        <f t="shared" si="29"/>
        <v>0</v>
      </c>
      <c r="AE101" s="229">
        <f t="shared" si="29"/>
        <v>0</v>
      </c>
      <c r="AF101" s="229">
        <f t="shared" si="29"/>
        <v>0</v>
      </c>
      <c r="AG101" s="229">
        <f t="shared" si="29"/>
        <v>0</v>
      </c>
      <c r="AH101" s="229">
        <f t="shared" si="29"/>
        <v>0</v>
      </c>
      <c r="AI101" s="229">
        <f t="shared" si="29"/>
        <v>0</v>
      </c>
      <c r="AJ101" s="229">
        <f t="shared" si="29"/>
        <v>0</v>
      </c>
      <c r="AK101" s="229">
        <f t="shared" si="29"/>
        <v>0</v>
      </c>
      <c r="AL101" s="229">
        <f t="shared" si="29"/>
        <v>0</v>
      </c>
      <c r="AM101" s="229">
        <f t="shared" si="29"/>
        <v>0</v>
      </c>
      <c r="AN101" s="229">
        <f t="shared" si="29"/>
        <v>0</v>
      </c>
      <c r="AO101" s="229">
        <f t="shared" si="29"/>
        <v>0</v>
      </c>
      <c r="AP101" s="229">
        <f t="shared" si="29"/>
        <v>0</v>
      </c>
      <c r="AQ101" s="229">
        <f t="shared" si="29"/>
        <v>0</v>
      </c>
      <c r="AR101" s="229">
        <f t="shared" si="29"/>
        <v>0</v>
      </c>
      <c r="AS101" s="229">
        <f t="shared" si="29"/>
        <v>0</v>
      </c>
      <c r="AT101" s="229">
        <f t="shared" si="29"/>
        <v>0</v>
      </c>
      <c r="AU101" s="229">
        <f t="shared" si="29"/>
        <v>0</v>
      </c>
      <c r="AV101" s="229">
        <f t="shared" si="29"/>
        <v>0</v>
      </c>
      <c r="AW101" s="229">
        <f t="shared" si="29"/>
        <v>0</v>
      </c>
      <c r="AX101" s="229">
        <f t="shared" si="29"/>
        <v>0</v>
      </c>
      <c r="AY101" s="229">
        <f t="shared" si="29"/>
        <v>0</v>
      </c>
      <c r="AZ101" s="229">
        <f t="shared" si="29"/>
        <v>0</v>
      </c>
      <c r="BA101" s="229">
        <f t="shared" si="29"/>
        <v>0</v>
      </c>
      <c r="BB101" s="229">
        <f t="shared" si="29"/>
        <v>0</v>
      </c>
      <c r="BC101" s="229">
        <f t="shared" si="29"/>
        <v>0</v>
      </c>
      <c r="BD101" s="229">
        <f t="shared" si="29"/>
        <v>0</v>
      </c>
      <c r="BE101" s="229">
        <f t="shared" si="29"/>
        <v>0</v>
      </c>
      <c r="BF101" s="229">
        <f t="shared" si="29"/>
        <v>0</v>
      </c>
      <c r="BG101" s="229">
        <f t="shared" si="29"/>
        <v>0</v>
      </c>
      <c r="BH101" s="229">
        <f t="shared" si="29"/>
        <v>0</v>
      </c>
      <c r="BI101" s="229">
        <f t="shared" si="29"/>
        <v>0</v>
      </c>
      <c r="BJ101" s="229">
        <f t="shared" si="29"/>
        <v>0</v>
      </c>
      <c r="BK101" s="229">
        <f t="shared" si="29"/>
        <v>0</v>
      </c>
      <c r="BL101" s="229">
        <f t="shared" si="29"/>
        <v>0</v>
      </c>
      <c r="BM101" s="229">
        <f t="shared" si="29"/>
        <v>0</v>
      </c>
      <c r="BN101" s="229">
        <f t="shared" si="29"/>
        <v>0</v>
      </c>
      <c r="BO101" s="229">
        <f t="shared" si="29"/>
        <v>0</v>
      </c>
      <c r="BP101" s="229">
        <f t="shared" si="29"/>
        <v>0</v>
      </c>
      <c r="BQ101" s="229">
        <f t="shared" si="29"/>
        <v>0</v>
      </c>
      <c r="BR101" s="229">
        <f t="shared" si="29"/>
        <v>0</v>
      </c>
      <c r="BS101" s="229">
        <f t="shared" si="29"/>
        <v>0</v>
      </c>
      <c r="BT101" s="229">
        <f t="shared" si="29"/>
        <v>0</v>
      </c>
      <c r="BU101" s="229">
        <f t="shared" si="29"/>
        <v>0</v>
      </c>
      <c r="BV101" s="229">
        <f t="shared" ref="BV101:DJ101" si="30">(BV49+BV59)*(SUM(BV$64:BV$65)+SUM(BV$70:BV$71))*(BV82+BV91)</f>
        <v>0</v>
      </c>
      <c r="BW101" s="229">
        <f t="shared" si="30"/>
        <v>0</v>
      </c>
      <c r="BX101" s="229">
        <f t="shared" si="30"/>
        <v>0</v>
      </c>
      <c r="BY101" s="229">
        <f t="shared" si="30"/>
        <v>0</v>
      </c>
      <c r="BZ101" s="229">
        <f t="shared" si="30"/>
        <v>0</v>
      </c>
      <c r="CA101" s="229">
        <f t="shared" si="30"/>
        <v>0</v>
      </c>
      <c r="CB101" s="229">
        <f t="shared" si="30"/>
        <v>0</v>
      </c>
      <c r="CC101" s="229">
        <f t="shared" si="30"/>
        <v>0</v>
      </c>
      <c r="CD101" s="229">
        <f t="shared" si="30"/>
        <v>0</v>
      </c>
      <c r="CE101" s="229">
        <f t="shared" si="30"/>
        <v>0</v>
      </c>
      <c r="CF101" s="229">
        <f t="shared" si="30"/>
        <v>0</v>
      </c>
      <c r="CG101" s="229">
        <f t="shared" si="30"/>
        <v>0</v>
      </c>
      <c r="CH101" s="229">
        <f t="shared" si="30"/>
        <v>0</v>
      </c>
      <c r="CI101" s="229">
        <f t="shared" si="30"/>
        <v>0</v>
      </c>
      <c r="CJ101" s="229">
        <f t="shared" si="30"/>
        <v>0</v>
      </c>
      <c r="CK101" s="229">
        <f t="shared" si="30"/>
        <v>0</v>
      </c>
      <c r="CL101" s="229">
        <f t="shared" si="30"/>
        <v>0</v>
      </c>
      <c r="CM101" s="229">
        <f t="shared" si="30"/>
        <v>0</v>
      </c>
      <c r="CN101" s="229">
        <f t="shared" si="30"/>
        <v>0</v>
      </c>
      <c r="CO101" s="229">
        <f t="shared" si="30"/>
        <v>0</v>
      </c>
      <c r="CP101" s="229">
        <f t="shared" si="30"/>
        <v>0</v>
      </c>
      <c r="CQ101" s="229">
        <f t="shared" si="30"/>
        <v>0</v>
      </c>
      <c r="CR101" s="229">
        <f t="shared" si="30"/>
        <v>0</v>
      </c>
      <c r="CS101" s="229">
        <f t="shared" si="30"/>
        <v>0</v>
      </c>
      <c r="CT101" s="229">
        <f t="shared" si="30"/>
        <v>0</v>
      </c>
      <c r="CU101" s="229">
        <f t="shared" si="30"/>
        <v>0</v>
      </c>
      <c r="CV101" s="229">
        <f t="shared" si="30"/>
        <v>0</v>
      </c>
      <c r="CW101" s="229">
        <f t="shared" si="30"/>
        <v>0</v>
      </c>
      <c r="CX101" s="229">
        <f t="shared" si="30"/>
        <v>0</v>
      </c>
      <c r="CY101" s="229">
        <f t="shared" si="30"/>
        <v>0</v>
      </c>
      <c r="CZ101" s="229">
        <f t="shared" si="30"/>
        <v>0</v>
      </c>
      <c r="DA101" s="229">
        <f t="shared" si="30"/>
        <v>0</v>
      </c>
      <c r="DB101" s="229">
        <f t="shared" si="30"/>
        <v>0</v>
      </c>
      <c r="DC101" s="229">
        <f t="shared" si="30"/>
        <v>0</v>
      </c>
      <c r="DD101" s="229">
        <f t="shared" si="30"/>
        <v>0</v>
      </c>
      <c r="DE101" s="229">
        <f t="shared" si="30"/>
        <v>0</v>
      </c>
      <c r="DF101" s="229">
        <f t="shared" si="30"/>
        <v>0</v>
      </c>
      <c r="DG101" s="229">
        <f t="shared" si="30"/>
        <v>0</v>
      </c>
      <c r="DH101" s="229">
        <f t="shared" si="30"/>
        <v>0</v>
      </c>
      <c r="DI101" s="229">
        <f t="shared" si="30"/>
        <v>0</v>
      </c>
      <c r="DJ101" s="229">
        <f t="shared" si="30"/>
        <v>0</v>
      </c>
    </row>
    <row r="102" spans="2:114">
      <c r="B102" s="214"/>
      <c r="F102" s="3"/>
      <c r="G102" s="4"/>
      <c r="H102" s="4"/>
      <c r="I102" s="124"/>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row>
    <row r="103" spans="2:114">
      <c r="B103" s="11" t="s">
        <v>125</v>
      </c>
    </row>
    <row r="104" spans="2:114">
      <c r="B104" s="12" t="s">
        <v>49</v>
      </c>
      <c r="J104" s="3">
        <f>SUMIF(Макро!$23:$23,J$11,Макро!$24:$24)+N(SUMIF(Макро!$23:$23,J$11,Макро!$24:$24)=0)*I104*SUMIF(Макро!$38:$38,J$13,Макро!$42:$42)</f>
        <v>214</v>
      </c>
      <c r="K104" s="3">
        <f>SUMIF(Макро!$23:$23,K$11,Макро!$24:$24)+N(SUMIF(Макро!$23:$23,K$11,Макро!$24:$24)=0)*J104*SUMIF(Макро!$38:$38,K$13,Макро!$42:$42)</f>
        <v>214</v>
      </c>
      <c r="L104" s="3">
        <f>SUMIF(Макро!$23:$23,L$11,Макро!$24:$24)+N(SUMIF(Макро!$23:$23,L$11,Макро!$24:$24)=0)*K104*SUMIF(Макро!$38:$38,L$13,Макро!$42:$42)</f>
        <v>214</v>
      </c>
      <c r="M104" s="3">
        <f>SUMIF(Макро!$23:$23,M$11,Макро!$24:$24)+N(SUMIF(Макро!$23:$23,M$11,Макро!$24:$24)=0)*L104*SUMIF(Макро!$38:$38,M$13,Макро!$42:$42)</f>
        <v>214</v>
      </c>
      <c r="N104" s="3">
        <f>SUMIF(Макро!$23:$23,N$11,Макро!$24:$24)+N(SUMIF(Макро!$23:$23,N$11,Макро!$24:$24)=0)*M104*SUMIF(Макро!$38:$38,N$13,Макро!$42:$42)</f>
        <v>246</v>
      </c>
      <c r="O104" s="3">
        <f>SUMIF(Макро!$23:$23,O$11,Макро!$24:$24)+N(SUMIF(Макро!$23:$23,O$11,Макро!$24:$24)=0)*N104*SUMIF(Макро!$38:$38,O$13,Макро!$42:$42)</f>
        <v>246</v>
      </c>
      <c r="P104" s="3">
        <f>SUMIF(Макро!$23:$23,P$11,Макро!$24:$24)+N(SUMIF(Макро!$23:$23,P$11,Макро!$24:$24)=0)*O104*SUMIF(Макро!$38:$38,P$13,Макро!$42:$42)</f>
        <v>246</v>
      </c>
      <c r="Q104" s="3">
        <f>SUMIF(Макро!$23:$23,Q$11,Макро!$24:$24)+N(SUMIF(Макро!$23:$23,Q$11,Макро!$24:$24)=0)*P104*SUMIF(Макро!$38:$38,Q$13,Макро!$42:$42)</f>
        <v>246</v>
      </c>
      <c r="R104" s="3">
        <f>SUMIF(Макро!$23:$23,R$11,Макро!$24:$24)+N(SUMIF(Макро!$23:$23,R$11,Макро!$24:$24)=0)*Q104*SUMIF(Макро!$38:$38,R$13,Макро!$42:$42)</f>
        <v>283</v>
      </c>
      <c r="S104" s="3">
        <f>SUMIF(Макро!$23:$23,S$11,Макро!$24:$24)+N(SUMIF(Макро!$23:$23,S$11,Макро!$24:$24)=0)*R104*SUMIF(Макро!$38:$38,S$13,Макро!$42:$42)</f>
        <v>283</v>
      </c>
      <c r="T104" s="3">
        <f>SUMIF(Макро!$23:$23,T$11,Макро!$24:$24)+N(SUMIF(Макро!$23:$23,T$11,Макро!$24:$24)=0)*S104*SUMIF(Макро!$38:$38,T$13,Макро!$42:$42)</f>
        <v>283</v>
      </c>
      <c r="U104" s="3">
        <f>SUMIF(Макро!$23:$23,U$11,Макро!$24:$24)+N(SUMIF(Макро!$23:$23,U$11,Макро!$24:$24)=0)*T104*SUMIF(Макро!$38:$38,U$13,Макро!$42:$42)</f>
        <v>283</v>
      </c>
      <c r="V104" s="3">
        <f>SUMIF(Макро!$23:$23,V$11,Макро!$24:$24)+N(SUMIF(Макро!$23:$23,V$11,Макро!$24:$24)=0)*U104*SUMIF(Макро!$38:$38,V$13,Макро!$42:$42)</f>
        <v>326</v>
      </c>
      <c r="W104" s="3">
        <f>SUMIF(Макро!$23:$23,W$11,Макро!$24:$24)+N(SUMIF(Макро!$23:$23,W$11,Макро!$24:$24)=0)*V104*SUMIF(Макро!$38:$38,W$13,Макро!$42:$42)</f>
        <v>326</v>
      </c>
      <c r="X104" s="3">
        <f>SUMIF(Макро!$23:$23,X$11,Макро!$24:$24)+N(SUMIF(Макро!$23:$23,X$11,Макро!$24:$24)=0)*W104*SUMIF(Макро!$38:$38,X$13,Макро!$42:$42)</f>
        <v>326</v>
      </c>
      <c r="Y104" s="3">
        <f>SUMIF(Макро!$23:$23,Y$11,Макро!$24:$24)+N(SUMIF(Макро!$23:$23,Y$11,Макро!$24:$24)=0)*X104*SUMIF(Макро!$38:$38,Y$13,Макро!$42:$42)</f>
        <v>326</v>
      </c>
      <c r="Z104" s="3">
        <f>SUMIF(Макро!$23:$23,Z$11,Макро!$24:$24)+N(SUMIF(Макро!$23:$23,Z$11,Макро!$24:$24)=0)*Y104*SUMIF(Макро!$38:$38,Z$13,Макро!$42:$42)</f>
        <v>329.20192217110502</v>
      </c>
      <c r="AA104" s="3">
        <f>SUMIF(Макро!$23:$23,AA$11,Макро!$24:$24)+N(SUMIF(Макро!$23:$23,AA$11,Макро!$24:$24)=0)*Z104*SUMIF(Макро!$38:$38,AA$13,Макро!$42:$42)</f>
        <v>332.4352931323628</v>
      </c>
      <c r="AB104" s="3">
        <f>SUMIF(Макро!$23:$23,AB$11,Макро!$24:$24)+N(SUMIF(Макро!$23:$23,AB$11,Макро!$24:$24)=0)*AA104*SUMIF(Макро!$38:$38,AB$13,Макро!$42:$42)</f>
        <v>335.70042176898335</v>
      </c>
      <c r="AC104" s="3">
        <f>SUMIF(Макро!$23:$23,AC$11,Макро!$24:$24)+N(SUMIF(Макро!$23:$23,AC$11,Макро!$24:$24)=0)*AB104*SUMIF(Макро!$38:$38,AC$13,Макро!$42:$42)</f>
        <v>338.99761999999993</v>
      </c>
      <c r="AD104" s="3">
        <f>SUMIF(Макро!$23:$23,AD$11,Макро!$24:$24)+N(SUMIF(Макро!$23:$23,AD$11,Макро!$24:$24)=0)*AC104*SUMIF(Макро!$38:$38,AD$13,Макро!$42:$42)</f>
        <v>342.31732632299014</v>
      </c>
      <c r="AE104" s="3">
        <f>SUMIF(Макро!$23:$23,AE$11,Макро!$24:$24)+N(SUMIF(Макро!$23:$23,AE$11,Макро!$24:$24)=0)*AD104*SUMIF(Макро!$38:$38,AE$13,Макро!$42:$42)</f>
        <v>345.6695415764882</v>
      </c>
      <c r="AF104" s="3">
        <f>SUMIF(Макро!$23:$23,AF$11,Макро!$24:$24)+N(SUMIF(Макро!$23:$23,AF$11,Макро!$24:$24)=0)*AE104*SUMIF(Макро!$38:$38,AF$13,Макро!$42:$42)</f>
        <v>349.05458411111306</v>
      </c>
      <c r="AG104" s="3">
        <f>SUMIF(Макро!$23:$23,AG$11,Макро!$24:$24)+N(SUMIF(Макро!$23:$23,AG$11,Макро!$24:$24)=0)*AF104*SUMIF(Макро!$38:$38,AG$13,Макро!$42:$42)</f>
        <v>352.47277539499987</v>
      </c>
      <c r="AH104" s="3">
        <f>SUMIF(Макро!$23:$23,AH$11,Макро!$24:$24)+N(SUMIF(Макро!$23:$23,AH$11,Макро!$24:$24)=0)*AG104*SUMIF(Макро!$38:$38,AH$13,Макро!$42:$42)</f>
        <v>355.91417008004828</v>
      </c>
      <c r="AI104" s="3">
        <f>SUMIF(Макро!$23:$23,AI$11,Макро!$24:$24)+N(SUMIF(Макро!$23:$23,AI$11,Макро!$24:$24)=0)*AH104*SUMIF(Макро!$38:$38,AI$13,Макро!$42:$42)</f>
        <v>359.38916508320636</v>
      </c>
      <c r="AJ104" s="3">
        <f>SUMIF(Макро!$23:$23,AJ$11,Макро!$24:$24)+N(SUMIF(Макро!$23:$23,AJ$11,Макро!$24:$24)=0)*AI104*SUMIF(Макро!$38:$38,AJ$13,Макро!$42:$42)</f>
        <v>362.89808846372932</v>
      </c>
      <c r="AK104" s="3">
        <f>SUMIF(Макро!$23:$23,AK$11,Макро!$24:$24)+N(SUMIF(Макро!$23:$23,AK$11,Макро!$24:$24)=0)*AJ104*SUMIF(Макро!$38:$38,AK$13,Макро!$42:$42)</f>
        <v>366.44127148390368</v>
      </c>
      <c r="AL104" s="3">
        <f>SUMIF(Макро!$23:$23,AL$11,Макро!$24:$24)+N(SUMIF(Макро!$23:$23,AL$11,Макро!$24:$24)=0)*AK104*SUMIF(Макро!$38:$38,AL$13,Макро!$42:$42)</f>
        <v>370.01193015150153</v>
      </c>
      <c r="AM104" s="3">
        <f>SUMIF(Макро!$23:$23,AM$11,Макро!$24:$24)+N(SUMIF(Макро!$23:$23,AM$11,Макро!$24:$24)=0)*AL104*SUMIF(Макро!$38:$38,AM$13,Макро!$42:$42)</f>
        <v>373.61738185228819</v>
      </c>
      <c r="AN104" s="3">
        <f>SUMIF(Макро!$23:$23,AN$11,Макро!$24:$24)+N(SUMIF(Макро!$23:$23,AN$11,Макро!$24:$24)=0)*AM104*SUMIF(Макро!$38:$38,AN$13,Макро!$42:$42)</f>
        <v>377.25796561479348</v>
      </c>
      <c r="AO104" s="3">
        <f>SUMIF(Макро!$23:$23,AO$11,Макро!$24:$24)+N(SUMIF(Макро!$23:$23,AO$11,Макро!$24:$24)=0)*AN104*SUMIF(Макро!$38:$38,AO$13,Макро!$42:$42)</f>
        <v>380.93402377109197</v>
      </c>
      <c r="AP104" s="3">
        <f>SUMIF(Макро!$23:$23,AP$11,Макро!$24:$24)+N(SUMIF(Макро!$23:$23,AP$11,Макро!$24:$24)=0)*AO104*SUMIF(Макро!$38:$38,AP$13,Макро!$42:$42)</f>
        <v>384.64220181630037</v>
      </c>
      <c r="AQ104" s="3">
        <f>SUMIF(Макро!$23:$23,AQ$11,Макро!$24:$24)+N(SUMIF(Макро!$23:$23,AQ$11,Макро!$24:$24)=0)*AP104*SUMIF(Макро!$38:$38,AQ$13,Макро!$42:$42)</f>
        <v>388.38647688502704</v>
      </c>
      <c r="AR104" s="3">
        <f>SUMIF(Макро!$23:$23,AR$11,Макро!$24:$24)+N(SUMIF(Макро!$23:$23,AR$11,Макро!$24:$24)=0)*AQ104*SUMIF(Макро!$38:$38,AR$13,Макро!$42:$42)</f>
        <v>392.16720036145335</v>
      </c>
      <c r="AS104" s="3">
        <f>SUMIF(Макро!$23:$23,AS$11,Макро!$24:$24)+N(SUMIF(Макро!$23:$23,AS$11,Макро!$24:$24)=0)*AR104*SUMIF(Макро!$38:$38,AS$13,Макро!$42:$42)</f>
        <v>395.98472705028769</v>
      </c>
      <c r="AT104" s="3">
        <f>SUMIF(Макро!$23:$23,AT$11,Макро!$24:$24)+N(SUMIF(Макро!$23:$23,AT$11,Макро!$24:$24)=0)*AS104*SUMIF(Макро!$38:$38,AT$13,Макро!$42:$42)</f>
        <v>399.84326157657836</v>
      </c>
      <c r="AU104" s="3">
        <f>SUMIF(Макро!$23:$23,AU$11,Макро!$24:$24)+N(SUMIF(Макро!$23:$23,AU$11,Макро!$24:$24)=0)*AT104*SUMIF(Макро!$38:$38,AU$13,Макро!$42:$42)</f>
        <v>403.73939424156862</v>
      </c>
      <c r="AV104" s="3">
        <f>SUMIF(Макро!$23:$23,AV$11,Макро!$24:$24)+N(SUMIF(Макро!$23:$23,AV$11,Макро!$24:$24)=0)*AU104*SUMIF(Макро!$38:$38,AV$13,Макро!$42:$42)</f>
        <v>407.67349140715686</v>
      </c>
      <c r="AW104" s="3">
        <f>SUMIF(Макро!$23:$23,AW$11,Макро!$24:$24)+N(SUMIF(Макро!$23:$23,AW$11,Макро!$24:$24)=0)*AV104*SUMIF(Макро!$38:$38,AW$13,Макро!$42:$42)</f>
        <v>411.64592300512658</v>
      </c>
      <c r="AX104" s="3">
        <f>SUMIF(Макро!$23:$23,AX$11,Макро!$24:$24)+N(SUMIF(Макро!$23:$23,AX$11,Макро!$24:$24)=0)*AW104*SUMIF(Макро!$38:$38,AX$13,Макро!$42:$42)</f>
        <v>415.66605875325303</v>
      </c>
      <c r="AY104" s="3">
        <f>SUMIF(Макро!$23:$23,AY$11,Макро!$24:$24)+N(SUMIF(Макро!$23:$23,AY$11,Макро!$24:$24)=0)*AX104*SUMIF(Макро!$38:$38,AY$13,Макро!$42:$42)</f>
        <v>419.72545516334685</v>
      </c>
      <c r="AZ104" s="3">
        <f>SUMIF(Макро!$23:$23,AZ$11,Макро!$24:$24)+N(SUMIF(Макро!$23:$23,AZ$11,Макро!$24:$24)=0)*AY104*SUMIF(Макро!$38:$38,AZ$13,Макро!$42:$42)</f>
        <v>423.82449565519158</v>
      </c>
      <c r="BA104" s="3">
        <f>SUMIF(Макро!$23:$23,BA$11,Макро!$24:$24)+N(SUMIF(Макро!$23:$23,BA$11,Макро!$24:$24)=0)*AZ104*SUMIF(Макро!$38:$38,BA$13,Макро!$42:$42)</f>
        <v>427.96356739304986</v>
      </c>
      <c r="BB104" s="3">
        <f>SUMIF(Макро!$23:$23,BB$11,Макро!$24:$24)+N(SUMIF(Макро!$23:$23,BB$11,Макро!$24:$24)=0)*BA104*SUMIF(Макро!$38:$38,BB$13,Макро!$42:$42)</f>
        <v>432.1492961781795</v>
      </c>
      <c r="BC104" s="3">
        <f>SUMIF(Макро!$23:$23,BC$11,Макро!$24:$24)+N(SUMIF(Макро!$23:$23,BC$11,Макро!$24:$24)=0)*BB104*SUMIF(Макро!$38:$38,BC$13,Макро!$42:$42)</f>
        <v>436.3759637880072</v>
      </c>
      <c r="BD104" s="3">
        <f>SUMIF(Макро!$23:$23,BD$11,Макро!$24:$24)+N(SUMIF(Макро!$23:$23,BD$11,Макро!$24:$24)=0)*BC104*SUMIF(Макро!$38:$38,BD$13,Макро!$42:$42)</f>
        <v>440.64397062768427</v>
      </c>
      <c r="BE104" s="3">
        <f>SUMIF(Макро!$23:$23,BE$11,Макро!$24:$24)+N(SUMIF(Макро!$23:$23,BE$11,Макро!$24:$24)=0)*BD104*SUMIF(Макро!$38:$38,BE$13,Макро!$42:$42)</f>
        <v>444.95372101855378</v>
      </c>
      <c r="BF104" s="3">
        <f>SUMIF(Макро!$23:$23,BF$11,Макро!$24:$24)+N(SUMIF(Макро!$23:$23,BF$11,Макро!$24:$24)=0)*BE104*SUMIF(Макро!$38:$38,BF$13,Макро!$42:$42)</f>
        <v>449.31858715425136</v>
      </c>
      <c r="BG104" s="3">
        <f>SUMIF(Макро!$23:$23,BG$11,Макро!$24:$24)+N(SUMIF(Макро!$23:$23,BG$11,Макро!$24:$24)=0)*BF104*SUMIF(Макро!$38:$38,BG$13,Макро!$42:$42)</f>
        <v>453.72627135277793</v>
      </c>
      <c r="BH104" s="3">
        <f>SUMIF(Макро!$23:$23,BH$11,Макро!$24:$24)+N(SUMIF(Макро!$23:$23,BH$11,Макро!$24:$24)=0)*BG104*SUMIF(Макро!$38:$38,BH$13,Макро!$42:$42)</f>
        <v>458.17719364683262</v>
      </c>
      <c r="BI104" s="3">
        <f>SUMIF(Макро!$23:$23,BI$11,Макро!$24:$24)+N(SUMIF(Макро!$23:$23,BI$11,Макро!$24:$24)=0)*BH104*SUMIF(Макро!$38:$38,BI$13,Макро!$42:$42)</f>
        <v>462.67177818951279</v>
      </c>
      <c r="BJ104" s="3">
        <f>SUMIF(Макро!$23:$23,BJ$11,Макро!$24:$24)+N(SUMIF(Макро!$23:$23,BJ$11,Макро!$24:$24)=0)*BI104*SUMIF(Макро!$38:$38,BJ$13,Макро!$42:$42)</f>
        <v>467.22280906573388</v>
      </c>
      <c r="BK104" s="3">
        <f>SUMIF(Макро!$23:$23,BK$11,Макро!$24:$24)+N(SUMIF(Макро!$23:$23,BK$11,Макро!$24:$24)=0)*BJ104*SUMIF(Макро!$38:$38,BK$13,Макро!$42:$42)</f>
        <v>471.81860576302444</v>
      </c>
      <c r="BL104" s="3">
        <f>SUMIF(Макро!$23:$23,BL$11,Макро!$24:$24)+N(SUMIF(Макро!$23:$23,BL$11,Макро!$24:$24)=0)*BK104*SUMIF(Макро!$38:$38,BL$13,Макро!$42:$42)</f>
        <v>476.45960861650644</v>
      </c>
      <c r="BM104" s="3">
        <f>SUMIF(Макро!$23:$23,BM$11,Макро!$24:$24)+N(SUMIF(Макро!$23:$23,BM$11,Макро!$24:$24)=0)*BL104*SUMIF(Макро!$38:$38,BM$13,Макро!$42:$42)</f>
        <v>481.14626229262012</v>
      </c>
      <c r="BN104" s="3">
        <f>SUMIF(Макро!$23:$23,BN$11,Макро!$24:$24)+N(SUMIF(Макро!$23:$23,BN$11,Макро!$24:$24)=0)*BM104*SUMIF(Макро!$38:$38,BN$13,Макро!$42:$42)</f>
        <v>485.88836001835233</v>
      </c>
      <c r="BO104" s="3">
        <f>SUMIF(Макро!$23:$23,BO$11,Макро!$24:$24)+N(SUMIF(Макро!$23:$23,BO$11,Макро!$24:$24)=0)*BN104*SUMIF(Макро!$38:$38,BO$13,Макро!$42:$42)</f>
        <v>490.67719507242469</v>
      </c>
      <c r="BP104" s="3">
        <f>SUMIF(Макро!$23:$23,BP$11,Макро!$24:$24)+N(SUMIF(Макро!$23:$23,BP$11,Макро!$24:$24)=0)*BO104*SUMIF(Макро!$38:$38,BP$13,Макро!$42:$42)</f>
        <v>495.5132280901903</v>
      </c>
      <c r="BQ104" s="3">
        <f>SUMIF(Макро!$23:$23,BQ$11,Макро!$24:$24)+N(SUMIF(Макро!$23:$23,BQ$11,Макро!$24:$24)=0)*BP104*SUMIF(Макро!$38:$38,BQ$13,Макро!$42:$42)</f>
        <v>500.39692424694783</v>
      </c>
      <c r="BR104" s="3">
        <f>SUMIF(Макро!$23:$23,BR$11,Макро!$24:$24)+N(SUMIF(Макро!$23:$23,BR$11,Макро!$24:$24)=0)*BQ104*SUMIF(Макро!$38:$38,BR$13,Макро!$42:$42)</f>
        <v>505.32875330268661</v>
      </c>
      <c r="BS104" s="3">
        <f>SUMIF(Макро!$23:$23,BS$11,Макро!$24:$24)+N(SUMIF(Макро!$23:$23,BS$11,Макро!$24:$24)=0)*BR104*SUMIF(Макро!$38:$38,BS$13,Макро!$42:$42)</f>
        <v>510.30918964727238</v>
      </c>
      <c r="BT104" s="3">
        <f>SUMIF(Макро!$23:$23,BT$11,Макро!$24:$24)+N(SUMIF(Макро!$23:$23,BT$11,Макро!$24:$24)=0)*BS104*SUMIF(Макро!$38:$38,BT$13,Макро!$42:$42)</f>
        <v>515.33871234607875</v>
      </c>
      <c r="BU104" s="3">
        <f>SUMIF(Макро!$23:$23,BU$11,Макро!$24:$24)+N(SUMIF(Макро!$23:$23,BU$11,Макро!$24:$24)=0)*BT104*SUMIF(Макро!$38:$38,BU$13,Макро!$42:$42)</f>
        <v>520.41780518606822</v>
      </c>
      <c r="BV104" s="3">
        <f>SUMIF(Макро!$23:$23,BV$11,Макро!$24:$24)+N(SUMIF(Макро!$23:$23,BV$11,Макро!$24:$24)=0)*BU104*SUMIF(Макро!$38:$38,BV$13,Макро!$42:$42)</f>
        <v>525.54695672232708</v>
      </c>
      <c r="BW104" s="3">
        <f>SUMIF(Макро!$23:$23,BW$11,Макро!$24:$24)+N(SUMIF(Макро!$23:$23,BW$11,Макро!$24:$24)=0)*BV104*SUMIF(Макро!$38:$38,BW$13,Макро!$42:$42)</f>
        <v>530.7266603250597</v>
      </c>
      <c r="BX104" s="3">
        <f>SUMIF(Макро!$23:$23,BX$11,Макро!$24:$24)+N(SUMIF(Макро!$23:$23,BX$11,Макро!$24:$24)=0)*BW104*SUMIF(Макро!$38:$38,BX$13,Макро!$42:$42)</f>
        <v>535.95741422704532</v>
      </c>
      <c r="BY104" s="3">
        <f>SUMIF(Макро!$23:$23,BY$11,Макро!$24:$24)+N(SUMIF(Макро!$23:$23,BY$11,Макро!$24:$24)=0)*BX104*SUMIF(Макро!$38:$38,BY$13,Макро!$42:$42)</f>
        <v>541.23972157156265</v>
      </c>
      <c r="BZ104" s="3">
        <f>SUMIF(Макро!$23:$23,BZ$11,Макро!$24:$24)+N(SUMIF(Макро!$23:$23,BZ$11,Макро!$24:$24)=0)*BY104*SUMIF(Макро!$38:$38,BZ$13,Макро!$42:$42)</f>
        <v>546.57409046078726</v>
      </c>
      <c r="CA104" s="3">
        <f>SUMIF(Макро!$23:$23,CA$11,Макро!$24:$24)+N(SUMIF(Макро!$23:$23,CA$11,Макро!$24:$24)=0)*BZ104*SUMIF(Макро!$38:$38,CA$13,Макро!$42:$42)</f>
        <v>551.96103400466529</v>
      </c>
      <c r="CB104" s="3">
        <f>SUMIF(Макро!$23:$23,CB$11,Макро!$24:$24)+N(SUMIF(Макро!$23:$23,CB$11,Макро!$24:$24)=0)*CA104*SUMIF(Макро!$38:$38,CB$13,Макро!$42:$42)</f>
        <v>557.40107037026939</v>
      </c>
      <c r="CC104" s="3">
        <f>SUMIF(Макро!$23:$23,CC$11,Макро!$24:$24)+N(SUMIF(Макро!$23:$23,CC$11,Макро!$24:$24)=0)*CB104*SUMIF(Макро!$38:$38,CC$13,Макро!$42:$42)</f>
        <v>562.89472283164093</v>
      </c>
      <c r="CD104" s="3">
        <f>SUMIF(Макро!$23:$23,CD$11,Макро!$24:$24)+N(SUMIF(Макро!$23:$23,CD$11,Макро!$24:$24)=0)*CC104*SUMIF(Макро!$38:$38,CD$13,Макро!$42:$42)</f>
        <v>568.44251982012338</v>
      </c>
      <c r="CE104" s="3">
        <f>SUMIF(Макро!$23:$23,CE$11,Макро!$24:$24)+N(SUMIF(Макро!$23:$23,CE$11,Макро!$24:$24)=0)*CD104*SUMIF(Макро!$38:$38,CE$13,Макро!$42:$42)</f>
        <v>574.04499497519191</v>
      </c>
      <c r="CF104" s="3">
        <f>SUMIF(Макро!$23:$23,CF$11,Макро!$24:$24)+N(SUMIF(Макро!$23:$23,CF$11,Макро!$24:$24)=0)*CE104*SUMIF(Макро!$38:$38,CF$13,Макро!$42:$42)</f>
        <v>579.70268719578382</v>
      </c>
      <c r="CG104" s="3">
        <f>SUMIF(Макро!$23:$23,CG$11,Макро!$24:$24)+N(SUMIF(Макро!$23:$23,CG$11,Макро!$24:$24)=0)*CF104*SUMIF(Макро!$38:$38,CG$13,Макро!$42:$42)</f>
        <v>585.41614069213483</v>
      </c>
      <c r="CH104" s="3">
        <f>SUMIF(Макро!$23:$23,CH$11,Макро!$24:$24)+N(SUMIF(Макро!$23:$23,CH$11,Макро!$24:$24)=0)*CG104*SUMIF(Макро!$38:$38,CH$13,Макро!$42:$42)</f>
        <v>591.18590503812652</v>
      </c>
      <c r="CI104" s="3">
        <f>SUMIF(Макро!$23:$23,CI$11,Макро!$24:$24)+N(SUMIF(Макро!$23:$23,CI$11,Макро!$24:$24)=0)*CH104*SUMIF(Макро!$38:$38,CI$13,Макро!$42:$42)</f>
        <v>597.01253522414936</v>
      </c>
      <c r="CJ104" s="3">
        <f>SUMIF(Макро!$23:$23,CJ$11,Макро!$24:$24)+N(SUMIF(Макро!$23:$23,CJ$11,Макро!$24:$24)=0)*CI104*SUMIF(Макро!$38:$38,CJ$13,Макро!$42:$42)</f>
        <v>602.89659171048709</v>
      </c>
      <c r="CK104" s="3">
        <f>SUMIF(Макро!$23:$23,CK$11,Макро!$24:$24)+N(SUMIF(Макро!$23:$23,CK$11,Макро!$24:$24)=0)*CJ104*SUMIF(Макро!$38:$38,CK$13,Макро!$42:$42)</f>
        <v>608.83864048122712</v>
      </c>
      <c r="CL104" s="3">
        <f>SUMIF(Макро!$23:$23,CL$11,Макро!$24:$24)+N(SUMIF(Макро!$23:$23,CL$11,Макро!$24:$24)=0)*CK104*SUMIF(Макро!$38:$38,CL$13,Макро!$42:$42)</f>
        <v>614.83925309870187</v>
      </c>
      <c r="CM104" s="3">
        <f>SUMIF(Макро!$23:$23,CM$11,Макро!$24:$24)+N(SUMIF(Макро!$23:$23,CM$11,Макро!$24:$24)=0)*CL104*SUMIF(Макро!$38:$38,CM$13,Макро!$42:$42)</f>
        <v>620.89900675846752</v>
      </c>
      <c r="CN104" s="3">
        <f>SUMIF(Макро!$23:$23,CN$11,Макро!$24:$24)+N(SUMIF(Макро!$23:$23,CN$11,Макро!$24:$24)=0)*CM104*SUMIF(Макро!$38:$38,CN$13,Макро!$42:$42)</f>
        <v>627.01848434482372</v>
      </c>
      <c r="CO104" s="3">
        <f>SUMIF(Макро!$23:$23,CO$11,Макро!$24:$24)+N(SUMIF(Макро!$23:$23,CO$11,Макро!$24:$24)=0)*CN104*SUMIF(Макро!$38:$38,CO$13,Макро!$42:$42)</f>
        <v>633.19827448688102</v>
      </c>
      <c r="CP104" s="3">
        <f>SUMIF(Макро!$23:$23,CP$11,Макро!$24:$24)+N(SUMIF(Макро!$23:$23,CP$11,Макро!$24:$24)=0)*CO104*SUMIF(Макро!$38:$38,CP$13,Макро!$42:$42)</f>
        <v>639.438971615181</v>
      </c>
      <c r="CQ104" s="3">
        <f>SUMIF(Макро!$23:$23,CQ$11,Макро!$24:$24)+N(SUMIF(Макро!$23:$23,CQ$11,Макро!$24:$24)=0)*CP104*SUMIF(Макро!$38:$38,CQ$13,Макро!$42:$42)</f>
        <v>645.74117601887383</v>
      </c>
      <c r="CR104" s="3">
        <f>SUMIF(Макро!$23:$23,CR$11,Макро!$24:$24)+N(SUMIF(Макро!$23:$23,CR$11,Макро!$24:$24)=0)*CQ104*SUMIF(Макро!$38:$38,CR$13,Макро!$42:$42)</f>
        <v>652.10549390346011</v>
      </c>
      <c r="CS104" s="3">
        <f>SUMIF(Макро!$23:$23,CS$11,Макро!$24:$24)+N(SUMIF(Макро!$23:$23,CS$11,Макро!$24:$24)=0)*CR104*SUMIF(Макро!$38:$38,CS$13,Макро!$42:$42)</f>
        <v>658.53253744910114</v>
      </c>
      <c r="CT104" s="3">
        <f>SUMIF(Макро!$23:$23,CT$11,Макро!$24:$24)+N(SUMIF(Макро!$23:$23,CT$11,Макро!$24:$24)=0)*CS104*SUMIF(Макро!$38:$38,CT$13,Макро!$42:$42)</f>
        <v>665.02292486950432</v>
      </c>
      <c r="CU104" s="3">
        <f>SUMIF(Макро!$23:$23,CU$11,Макро!$24:$24)+N(SUMIF(Макро!$23:$23,CU$11,Макро!$24:$24)=0)*CT104*SUMIF(Макро!$38:$38,CU$13,Макро!$42:$42)</f>
        <v>671.57728047138892</v>
      </c>
      <c r="CV104" s="3">
        <f>SUMIF(Макро!$23:$23,CV$11,Макро!$24:$24)+N(SUMIF(Макро!$23:$23,CV$11,Макро!$24:$24)=0)*CU104*SUMIF(Макро!$38:$38,CV$13,Макро!$42:$42)</f>
        <v>678.19623471453747</v>
      </c>
      <c r="CW104" s="3">
        <f>SUMIF(Макро!$23:$23,CW$11,Макро!$24:$24)+N(SUMIF(Макро!$23:$23,CW$11,Макро!$24:$24)=0)*CV104*SUMIF(Макро!$38:$38,CW$13,Макро!$42:$42)</f>
        <v>684.88042427243954</v>
      </c>
      <c r="CX104" s="3">
        <f>SUMIF(Макро!$23:$23,CX$11,Макро!$24:$24)+N(SUMIF(Макро!$23:$23,CX$11,Макро!$24:$24)=0)*CW104*SUMIF(Макро!$38:$38,CX$13,Макро!$42:$42)</f>
        <v>691.63049209353312</v>
      </c>
      <c r="CY104" s="3">
        <f>SUMIF(Макро!$23:$23,CY$11,Макро!$24:$24)+N(SUMIF(Макро!$23:$23,CY$11,Макро!$24:$24)=0)*CX104*SUMIF(Макро!$38:$38,CY$13,Макро!$42:$42)</f>
        <v>698.44708746304912</v>
      </c>
      <c r="CZ104" s="3">
        <f>SUMIF(Макро!$23:$23,CZ$11,Макро!$24:$24)+N(SUMIF(Макро!$23:$23,CZ$11,Макро!$24:$24)=0)*CY104*SUMIF(Макро!$38:$38,CZ$13,Макро!$42:$42)</f>
        <v>705.33086606546601</v>
      </c>
      <c r="DA104" s="3">
        <f>SUMIF(Макро!$23:$23,DA$11,Макро!$24:$24)+N(SUMIF(Макро!$23:$23,DA$11,Макро!$24:$24)=0)*CZ104*SUMIF(Макро!$38:$38,DA$13,Макро!$42:$42)</f>
        <v>712.28249004757981</v>
      </c>
      <c r="DB104" s="3">
        <f>SUMIF(Макро!$23:$23,DB$11,Макро!$24:$24)+N(SUMIF(Макро!$23:$23,DB$11,Макро!$24:$24)=0)*DA104*SUMIF(Макро!$38:$38,DB$13,Макро!$42:$42)</f>
        <v>719.30262808219538</v>
      </c>
      <c r="DC104" s="3">
        <f>SUMIF(Макро!$23:$23,DC$11,Макро!$24:$24)+N(SUMIF(Макро!$23:$23,DC$11,Макро!$24:$24)=0)*DB104*SUMIF(Макро!$38:$38,DC$13,Макро!$42:$42)</f>
        <v>726.39195543244568</v>
      </c>
      <c r="DD104" s="3">
        <f>SUMIF(Макро!$23:$23,DD$11,Макро!$24:$24)+N(SUMIF(Макро!$23:$23,DD$11,Макро!$24:$24)=0)*DC104*SUMIF(Макро!$38:$38,DD$13,Макро!$42:$42)</f>
        <v>733.55115401674527</v>
      </c>
      <c r="DE104" s="3">
        <f>SUMIF(Макро!$23:$23,DE$11,Макро!$24:$24)+N(SUMIF(Макро!$23:$23,DE$11,Макро!$24:$24)=0)*DD104*SUMIF(Макро!$38:$38,DE$13,Макро!$42:$42)</f>
        <v>740.7809124743834</v>
      </c>
      <c r="DF104" s="3">
        <f>SUMIF(Макро!$23:$23,DF$11,Макро!$24:$24)+N(SUMIF(Макро!$23:$23,DF$11,Макро!$24:$24)=0)*DE104*SUMIF(Макро!$38:$38,DF$13,Макро!$42:$42)</f>
        <v>748.08192623176387</v>
      </c>
      <c r="DG104" s="3">
        <f>SUMIF(Макро!$23:$23,DG$11,Макро!$24:$24)+N(SUMIF(Макро!$23:$23,DG$11,Макро!$24:$24)=0)*DF104*SUMIF(Макро!$38:$38,DG$13,Макро!$42:$42)</f>
        <v>755.45489756929771</v>
      </c>
      <c r="DH104" s="3">
        <f>SUMIF(Макро!$23:$23,DH$11,Макро!$24:$24)+N(SUMIF(Макро!$23:$23,DH$11,Макро!$24:$24)=0)*DG104*SUMIF(Макро!$38:$38,DH$13,Макро!$42:$42)</f>
        <v>762.90053568895519</v>
      </c>
      <c r="DI104" s="3">
        <f>SUMIF(Макро!$23:$23,DI$11,Макро!$24:$24)+N(SUMIF(Макро!$23:$23,DI$11,Макро!$24:$24)=0)*DH104*SUMIF(Макро!$38:$38,DI$13,Макро!$42:$42)</f>
        <v>0</v>
      </c>
      <c r="DJ104" s="3">
        <f>SUMIF(Макро!$23:$23,DJ$11,Макро!$24:$24)+N(SUMIF(Макро!$23:$23,DJ$11,Макро!$24:$24)=0)*DI104*SUMIF(Макро!$38:$38,DJ$13,Макро!$42:$42)</f>
        <v>0</v>
      </c>
    </row>
    <row r="105" spans="2:114">
      <c r="B105" s="12" t="s">
        <v>50</v>
      </c>
      <c r="J105" s="3">
        <f t="shared" ref="J105:AO105" si="31">$F106*J107</f>
        <v>918</v>
      </c>
      <c r="K105" s="3">
        <f t="shared" si="31"/>
        <v>918</v>
      </c>
      <c r="L105" s="3">
        <f t="shared" si="31"/>
        <v>918</v>
      </c>
      <c r="M105" s="3">
        <f t="shared" si="31"/>
        <v>918</v>
      </c>
      <c r="N105" s="3">
        <f t="shared" si="31"/>
        <v>1056</v>
      </c>
      <c r="O105" s="3">
        <f t="shared" si="31"/>
        <v>1056</v>
      </c>
      <c r="P105" s="3">
        <f t="shared" si="31"/>
        <v>1056</v>
      </c>
      <c r="Q105" s="3">
        <f t="shared" si="31"/>
        <v>1056</v>
      </c>
      <c r="R105" s="3">
        <f t="shared" si="31"/>
        <v>1215</v>
      </c>
      <c r="S105" s="3">
        <f t="shared" si="31"/>
        <v>1215</v>
      </c>
      <c r="T105" s="3">
        <f t="shared" si="31"/>
        <v>1215</v>
      </c>
      <c r="U105" s="3">
        <f t="shared" si="31"/>
        <v>1215</v>
      </c>
      <c r="V105" s="3">
        <f t="shared" si="31"/>
        <v>1395</v>
      </c>
      <c r="W105" s="3">
        <f t="shared" si="31"/>
        <v>1395</v>
      </c>
      <c r="X105" s="3">
        <f t="shared" si="31"/>
        <v>1395</v>
      </c>
      <c r="Y105" s="3">
        <f t="shared" si="31"/>
        <v>1395</v>
      </c>
      <c r="Z105" s="3">
        <f t="shared" si="31"/>
        <v>1408.7014767751273</v>
      </c>
      <c r="AA105" s="3">
        <f t="shared" si="31"/>
        <v>1422.5375273608777</v>
      </c>
      <c r="AB105" s="3">
        <f t="shared" si="31"/>
        <v>1436.5094735206499</v>
      </c>
      <c r="AC105" s="3">
        <f t="shared" si="31"/>
        <v>1450.6186499999999</v>
      </c>
      <c r="AD105" s="3">
        <f t="shared" si="31"/>
        <v>1464.8241417808938</v>
      </c>
      <c r="AE105" s="3">
        <f t="shared" si="31"/>
        <v>1479.1687438625802</v>
      </c>
      <c r="AF105" s="3">
        <f t="shared" si="31"/>
        <v>1493.6538185122786</v>
      </c>
      <c r="AG105" s="3">
        <f t="shared" si="31"/>
        <v>1508.2807413374999</v>
      </c>
      <c r="AH105" s="3">
        <f t="shared" si="31"/>
        <v>1523.0069547903909</v>
      </c>
      <c r="AI105" s="3">
        <f t="shared" si="31"/>
        <v>1537.8769487456227</v>
      </c>
      <c r="AJ105" s="3">
        <f t="shared" si="31"/>
        <v>1552.8921270150383</v>
      </c>
      <c r="AK105" s="3">
        <f t="shared" si="31"/>
        <v>1568.0539071167045</v>
      </c>
      <c r="AL105" s="3">
        <f t="shared" si="31"/>
        <v>1583.333259390628</v>
      </c>
      <c r="AM105" s="3">
        <f t="shared" si="31"/>
        <v>1598.7614959630127</v>
      </c>
      <c r="AN105" s="3">
        <f t="shared" si="31"/>
        <v>1614.3400675847763</v>
      </c>
      <c r="AO105" s="3">
        <f t="shared" si="31"/>
        <v>1630.07043914317</v>
      </c>
      <c r="AP105" s="3">
        <f t="shared" ref="AP105:BU105" si="32">$F106*AP107</f>
        <v>1645.9382562384637</v>
      </c>
      <c r="AQ105" s="3">
        <f t="shared" si="32"/>
        <v>1661.9605375908372</v>
      </c>
      <c r="AR105" s="3">
        <f t="shared" si="32"/>
        <v>1678.1387868227841</v>
      </c>
      <c r="AS105" s="3">
        <f t="shared" si="32"/>
        <v>1694.4745221937164</v>
      </c>
      <c r="AT105" s="3">
        <f t="shared" si="32"/>
        <v>1710.9857358875061</v>
      </c>
      <c r="AU105" s="3">
        <f t="shared" si="32"/>
        <v>1727.6578373220502</v>
      </c>
      <c r="AV105" s="3">
        <f t="shared" si="32"/>
        <v>1744.4923942116072</v>
      </c>
      <c r="AW105" s="3">
        <f t="shared" si="32"/>
        <v>1761.4909895464773</v>
      </c>
      <c r="AX105" s="3">
        <f t="shared" si="32"/>
        <v>1778.6937176711288</v>
      </c>
      <c r="AY105" s="3">
        <f t="shared" si="32"/>
        <v>1796.0644477081869</v>
      </c>
      <c r="AZ105" s="3">
        <f t="shared" si="32"/>
        <v>1813.6048203650071</v>
      </c>
      <c r="BA105" s="3">
        <f t="shared" si="32"/>
        <v>1831.3164923720999</v>
      </c>
      <c r="BB105" s="3">
        <f t="shared" si="32"/>
        <v>1849.2278164679767</v>
      </c>
      <c r="BC105" s="3">
        <f t="shared" si="32"/>
        <v>1867.3143235713803</v>
      </c>
      <c r="BD105" s="3">
        <f t="shared" si="32"/>
        <v>1885.5777270724525</v>
      </c>
      <c r="BE105" s="3">
        <f t="shared" si="32"/>
        <v>1904.0197571192716</v>
      </c>
      <c r="BF105" s="3">
        <f t="shared" si="32"/>
        <v>1922.6976352152781</v>
      </c>
      <c r="BG105" s="3">
        <f t="shared" si="32"/>
        <v>1941.5587378439423</v>
      </c>
      <c r="BH105" s="3">
        <f t="shared" si="32"/>
        <v>1960.6048623844524</v>
      </c>
      <c r="BI105" s="3">
        <f t="shared" si="32"/>
        <v>1979.8378238477615</v>
      </c>
      <c r="BJ105" s="3">
        <f t="shared" si="32"/>
        <v>1999.3123271371123</v>
      </c>
      <c r="BK105" s="3">
        <f t="shared" si="32"/>
        <v>2018.9783896914691</v>
      </c>
      <c r="BL105" s="3">
        <f t="shared" si="32"/>
        <v>2038.837895766952</v>
      </c>
      <c r="BM105" s="3">
        <f t="shared" si="32"/>
        <v>2058.8927481540031</v>
      </c>
      <c r="BN105" s="3">
        <f t="shared" si="32"/>
        <v>2079.1848534527653</v>
      </c>
      <c r="BO105" s="3">
        <f t="shared" si="32"/>
        <v>2099.6769543743326</v>
      </c>
      <c r="BP105" s="3">
        <f t="shared" si="32"/>
        <v>2120.3710220423786</v>
      </c>
      <c r="BQ105" s="3">
        <f t="shared" si="32"/>
        <v>2141.2690470076445</v>
      </c>
      <c r="BR105" s="3">
        <f t="shared" si="32"/>
        <v>2162.3730394394106</v>
      </c>
      <c r="BS105" s="3">
        <f t="shared" si="32"/>
        <v>2183.6850293188495</v>
      </c>
      <c r="BT105" s="3">
        <f t="shared" si="32"/>
        <v>2205.2070666342943</v>
      </c>
      <c r="BU105" s="3">
        <f t="shared" si="32"/>
        <v>2226.9412215784205</v>
      </c>
      <c r="BV105" s="3">
        <f t="shared" ref="BV105:DA105" si="33">$F106*BV107</f>
        <v>2248.8895847473814</v>
      </c>
      <c r="BW105" s="3">
        <f t="shared" si="33"/>
        <v>2271.0542673418968</v>
      </c>
      <c r="BX105" s="3">
        <f t="shared" si="33"/>
        <v>2293.4374013703323</v>
      </c>
      <c r="BY105" s="3">
        <f t="shared" si="33"/>
        <v>2316.0411398537731</v>
      </c>
      <c r="BZ105" s="3">
        <f t="shared" si="33"/>
        <v>2338.8676570331236</v>
      </c>
      <c r="CA105" s="3">
        <f t="shared" si="33"/>
        <v>2361.9191485782458</v>
      </c>
      <c r="CB105" s="3">
        <f t="shared" si="33"/>
        <v>2385.1978317991588</v>
      </c>
      <c r="CC105" s="3">
        <f t="shared" si="33"/>
        <v>2408.7059458593226</v>
      </c>
      <c r="CD105" s="3">
        <f t="shared" si="33"/>
        <v>2432.4457519910193</v>
      </c>
      <c r="CE105" s="3">
        <f t="shared" si="33"/>
        <v>2456.4195337128617</v>
      </c>
      <c r="CF105" s="3">
        <f t="shared" si="33"/>
        <v>2480.6295970494439</v>
      </c>
      <c r="CG105" s="3">
        <f t="shared" si="33"/>
        <v>2505.0782707531544</v>
      </c>
      <c r="CH105" s="3">
        <f t="shared" si="33"/>
        <v>2529.76790652818</v>
      </c>
      <c r="CI105" s="3">
        <f t="shared" si="33"/>
        <v>2554.7008792567131</v>
      </c>
      <c r="CJ105" s="3">
        <f t="shared" si="33"/>
        <v>2579.8795872273918</v>
      </c>
      <c r="CK105" s="3">
        <f t="shared" si="33"/>
        <v>2605.3064523659878</v>
      </c>
      <c r="CL105" s="3">
        <f t="shared" si="33"/>
        <v>2630.9839204683722</v>
      </c>
      <c r="CM105" s="3">
        <f t="shared" si="33"/>
        <v>2656.9144614357742</v>
      </c>
      <c r="CN105" s="3">
        <f t="shared" si="33"/>
        <v>2683.1005695123595</v>
      </c>
      <c r="CO105" s="3">
        <f t="shared" si="33"/>
        <v>2709.5447635251512</v>
      </c>
      <c r="CP105" s="3">
        <f t="shared" si="33"/>
        <v>2736.2495871263118</v>
      </c>
      <c r="CQ105" s="3">
        <f t="shared" si="33"/>
        <v>2763.2176090378193</v>
      </c>
      <c r="CR105" s="3">
        <f t="shared" si="33"/>
        <v>2790.4514232985493</v>
      </c>
      <c r="CS105" s="3">
        <f t="shared" si="33"/>
        <v>2817.9536495137922</v>
      </c>
      <c r="CT105" s="3">
        <f t="shared" si="33"/>
        <v>2845.7269331072357</v>
      </c>
      <c r="CU105" s="3">
        <f t="shared" si="33"/>
        <v>2873.7739455754231</v>
      </c>
      <c r="CV105" s="3">
        <f t="shared" si="33"/>
        <v>2902.0973847447244</v>
      </c>
      <c r="CW105" s="3">
        <f t="shared" si="33"/>
        <v>2930.6999750308396</v>
      </c>
      <c r="CX105" s="3">
        <f t="shared" si="33"/>
        <v>2959.5844677008563</v>
      </c>
      <c r="CY105" s="3">
        <f t="shared" si="33"/>
        <v>2988.753641137896</v>
      </c>
      <c r="CZ105" s="3">
        <f t="shared" si="33"/>
        <v>3018.2103011083609</v>
      </c>
      <c r="DA105" s="3">
        <f t="shared" si="33"/>
        <v>3047.9572810318232</v>
      </c>
      <c r="DB105" s="3">
        <f t="shared" ref="DB105:DJ105" si="34">$F106*DB107</f>
        <v>3077.9974422535679</v>
      </c>
      <c r="DC105" s="3">
        <f t="shared" si="34"/>
        <v>3108.3336743198229</v>
      </c>
      <c r="DD105" s="3">
        <f t="shared" si="34"/>
        <v>3138.9688952557067</v>
      </c>
      <c r="DE105" s="3">
        <f t="shared" si="34"/>
        <v>3169.9060518459069</v>
      </c>
      <c r="DF105" s="3">
        <f t="shared" si="34"/>
        <v>3201.1481199181335</v>
      </c>
      <c r="DG105" s="3">
        <f t="shared" si="34"/>
        <v>3232.6981046293595</v>
      </c>
      <c r="DH105" s="3">
        <f t="shared" si="34"/>
        <v>3264.559040754888</v>
      </c>
      <c r="DI105" s="3">
        <f t="shared" si="34"/>
        <v>0</v>
      </c>
      <c r="DJ105" s="3">
        <f t="shared" si="34"/>
        <v>0</v>
      </c>
    </row>
    <row r="106" spans="2:114">
      <c r="B106" s="17" t="s">
        <v>337</v>
      </c>
      <c r="F106" s="10">
        <f>Ввод!$G$198</f>
        <v>300</v>
      </c>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row>
    <row r="107" spans="2:114">
      <c r="B107" s="17" t="s">
        <v>215</v>
      </c>
      <c r="J107" s="3">
        <f>SUMIF(Макро!$23:$23,J$11,Макро!$25:$25)+N(SUMIF(Макро!$23:$23,J$11,Макро!$25:$25)=0)*I107*SUMIF(Макро!$38:$38,J$13,Макро!$42:$42)</f>
        <v>3.06</v>
      </c>
      <c r="K107" s="3">
        <f>SUMIF(Макро!$23:$23,K$11,Макро!$25:$25)+N(SUMIF(Макро!$23:$23,K$11,Макро!$25:$25)=0)*J107*SUMIF(Макро!$38:$38,K$13,Макро!$42:$42)</f>
        <v>3.06</v>
      </c>
      <c r="L107" s="3">
        <f>SUMIF(Макро!$23:$23,L$11,Макро!$25:$25)+N(SUMIF(Макро!$23:$23,L$11,Макро!$25:$25)=0)*K107*SUMIF(Макро!$38:$38,L$13,Макро!$42:$42)</f>
        <v>3.06</v>
      </c>
      <c r="M107" s="3">
        <f>SUMIF(Макро!$23:$23,M$11,Макро!$25:$25)+N(SUMIF(Макро!$23:$23,M$11,Макро!$25:$25)=0)*L107*SUMIF(Макро!$38:$38,M$13,Макро!$42:$42)</f>
        <v>3.06</v>
      </c>
      <c r="N107" s="3">
        <f>SUMIF(Макро!$23:$23,N$11,Макро!$25:$25)+N(SUMIF(Макро!$23:$23,N$11,Макро!$25:$25)=0)*M107*SUMIF(Макро!$38:$38,N$13,Макро!$42:$42)</f>
        <v>3.52</v>
      </c>
      <c r="O107" s="3">
        <f>SUMIF(Макро!$23:$23,O$11,Макро!$25:$25)+N(SUMIF(Макро!$23:$23,O$11,Макро!$25:$25)=0)*N107*SUMIF(Макро!$38:$38,O$13,Макро!$42:$42)</f>
        <v>3.52</v>
      </c>
      <c r="P107" s="3">
        <f>SUMIF(Макро!$23:$23,P$11,Макро!$25:$25)+N(SUMIF(Макро!$23:$23,P$11,Макро!$25:$25)=0)*O107*SUMIF(Макро!$38:$38,P$13,Макро!$42:$42)</f>
        <v>3.52</v>
      </c>
      <c r="Q107" s="3">
        <f>SUMIF(Макро!$23:$23,Q$11,Макро!$25:$25)+N(SUMIF(Макро!$23:$23,Q$11,Макро!$25:$25)=0)*P107*SUMIF(Макро!$38:$38,Q$13,Макро!$42:$42)</f>
        <v>3.52</v>
      </c>
      <c r="R107" s="3">
        <f>SUMIF(Макро!$23:$23,R$11,Макро!$25:$25)+N(SUMIF(Макро!$23:$23,R$11,Макро!$25:$25)=0)*Q107*SUMIF(Макро!$38:$38,R$13,Макро!$42:$42)</f>
        <v>4.05</v>
      </c>
      <c r="S107" s="3">
        <f>SUMIF(Макро!$23:$23,S$11,Макро!$25:$25)+N(SUMIF(Макро!$23:$23,S$11,Макро!$25:$25)=0)*R107*SUMIF(Макро!$38:$38,S$13,Макро!$42:$42)</f>
        <v>4.05</v>
      </c>
      <c r="T107" s="3">
        <f>SUMIF(Макро!$23:$23,T$11,Макро!$25:$25)+N(SUMIF(Макро!$23:$23,T$11,Макро!$25:$25)=0)*S107*SUMIF(Макро!$38:$38,T$13,Макро!$42:$42)</f>
        <v>4.05</v>
      </c>
      <c r="U107" s="3">
        <f>SUMIF(Макро!$23:$23,U$11,Макро!$25:$25)+N(SUMIF(Макро!$23:$23,U$11,Макро!$25:$25)=0)*T107*SUMIF(Макро!$38:$38,U$13,Макро!$42:$42)</f>
        <v>4.05</v>
      </c>
      <c r="V107" s="3">
        <f>SUMIF(Макро!$23:$23,V$11,Макро!$25:$25)+N(SUMIF(Макро!$23:$23,V$11,Макро!$25:$25)=0)*U107*SUMIF(Макро!$38:$38,V$13,Макро!$42:$42)</f>
        <v>4.6500000000000004</v>
      </c>
      <c r="W107" s="3">
        <f>SUMIF(Макро!$23:$23,W$11,Макро!$25:$25)+N(SUMIF(Макро!$23:$23,W$11,Макро!$25:$25)=0)*V107*SUMIF(Макро!$38:$38,W$13,Макро!$42:$42)</f>
        <v>4.6500000000000004</v>
      </c>
      <c r="X107" s="3">
        <f>SUMIF(Макро!$23:$23,X$11,Макро!$25:$25)+N(SUMIF(Макро!$23:$23,X$11,Макро!$25:$25)=0)*W107*SUMIF(Макро!$38:$38,X$13,Макро!$42:$42)</f>
        <v>4.6500000000000004</v>
      </c>
      <c r="Y107" s="3">
        <f>SUMIF(Макро!$23:$23,Y$11,Макро!$25:$25)+N(SUMIF(Макро!$23:$23,Y$11,Макро!$25:$25)=0)*X107*SUMIF(Макро!$38:$38,Y$13,Макро!$42:$42)</f>
        <v>4.6500000000000004</v>
      </c>
      <c r="Z107" s="3">
        <f>SUMIF(Макро!$23:$23,Z$11,Макро!$25:$25)+N(SUMIF(Макро!$23:$23,Z$11,Макро!$25:$25)=0)*Y107*SUMIF(Макро!$38:$38,Z$13,Макро!$42:$42)</f>
        <v>4.6956715892504244</v>
      </c>
      <c r="AA107" s="3">
        <f>SUMIF(Макро!$23:$23,AA$11,Макро!$25:$25)+N(SUMIF(Макро!$23:$23,AA$11,Макро!$25:$25)=0)*Z107*SUMIF(Макро!$38:$38,AA$13,Макро!$42:$42)</f>
        <v>4.7417917578695921</v>
      </c>
      <c r="AB107" s="3">
        <f>SUMIF(Макро!$23:$23,AB$11,Макро!$25:$25)+N(SUMIF(Макро!$23:$23,AB$11,Макро!$25:$25)=0)*AA107*SUMIF(Макро!$38:$38,AB$13,Макро!$42:$42)</f>
        <v>4.7883649117354992</v>
      </c>
      <c r="AC107" s="3">
        <f>SUMIF(Макро!$23:$23,AC$11,Макро!$25:$25)+N(SUMIF(Макро!$23:$23,AC$11,Макро!$25:$25)=0)*AB107*SUMIF(Макро!$38:$38,AC$13,Макро!$42:$42)</f>
        <v>4.8353954999999997</v>
      </c>
      <c r="AD107" s="3">
        <f>SUMIF(Макро!$23:$23,AD$11,Макро!$25:$25)+N(SUMIF(Макро!$23:$23,AD$11,Макро!$25:$25)=0)*AC107*SUMIF(Макро!$38:$38,AD$13,Макро!$42:$42)</f>
        <v>4.8827471392696458</v>
      </c>
      <c r="AE107" s="3">
        <f>SUMIF(Макро!$23:$23,AE$11,Макро!$25:$25)+N(SUMIF(Макро!$23:$23,AE$11,Макро!$25:$25)=0)*AD107*SUMIF(Макро!$38:$38,AE$13,Макро!$42:$42)</f>
        <v>4.9305624795419343</v>
      </c>
      <c r="AF107" s="3">
        <f>SUMIF(Макро!$23:$23,AF$11,Макро!$25:$25)+N(SUMIF(Макро!$23:$23,AF$11,Макро!$25:$25)=0)*AE107*SUMIF(Макро!$38:$38,AF$13,Макро!$42:$42)</f>
        <v>4.9788460617075954</v>
      </c>
      <c r="AG107" s="3">
        <f>SUMIF(Макро!$23:$23,AG$11,Макро!$25:$25)+N(SUMIF(Макро!$23:$23,AG$11,Макро!$25:$25)=0)*AF107*SUMIF(Макро!$38:$38,AG$13,Макро!$42:$42)</f>
        <v>5.0276024711249994</v>
      </c>
      <c r="AH107" s="3">
        <f>SUMIF(Макро!$23:$23,AH$11,Макро!$25:$25)+N(SUMIF(Макро!$23:$23,AH$11,Макро!$25:$25)=0)*AG107*SUMIF(Макро!$38:$38,AH$13,Макро!$42:$42)</f>
        <v>5.0766898493013031</v>
      </c>
      <c r="AI107" s="3">
        <f>SUMIF(Макро!$23:$23,AI$11,Макро!$25:$25)+N(SUMIF(Макро!$23:$23,AI$11,Макро!$25:$25)=0)*AH107*SUMIF(Макро!$38:$38,AI$13,Макро!$42:$42)</f>
        <v>5.1262564958187422</v>
      </c>
      <c r="AJ107" s="3">
        <f>SUMIF(Макро!$23:$23,AJ$11,Макро!$25:$25)+N(SUMIF(Макро!$23:$23,AJ$11,Макро!$25:$25)=0)*AI107*SUMIF(Макро!$38:$38,AJ$13,Макро!$42:$42)</f>
        <v>5.1763070900501278</v>
      </c>
      <c r="AK107" s="3">
        <f>SUMIF(Макро!$23:$23,AK$11,Макро!$25:$25)+N(SUMIF(Макро!$23:$23,AK$11,Макро!$25:$25)=0)*AJ107*SUMIF(Макро!$38:$38,AK$13,Макро!$42:$42)</f>
        <v>5.226846357055682</v>
      </c>
      <c r="AL107" s="3">
        <f>SUMIF(Макро!$23:$23,AL$11,Макро!$25:$25)+N(SUMIF(Макро!$23:$23,AL$11,Макро!$25:$25)=0)*AK107*SUMIF(Макро!$38:$38,AL$13,Макро!$42:$42)</f>
        <v>5.2777775313020934</v>
      </c>
      <c r="AM107" s="3">
        <f>SUMIF(Макро!$23:$23,AM$11,Макро!$25:$25)+N(SUMIF(Макро!$23:$23,AM$11,Макро!$25:$25)=0)*AL107*SUMIF(Макро!$38:$38,AM$13,Макро!$42:$42)</f>
        <v>5.3292049865433757</v>
      </c>
      <c r="AN107" s="3">
        <f>SUMIF(Макро!$23:$23,AN$11,Макро!$25:$25)+N(SUMIF(Макро!$23:$23,AN$11,Макро!$25:$25)=0)*AM107*SUMIF(Макро!$38:$38,AN$13,Макро!$42:$42)</f>
        <v>5.3811335586159208</v>
      </c>
      <c r="AO107" s="3">
        <f>SUMIF(Макро!$23:$23,AO$11,Макро!$25:$25)+N(SUMIF(Макро!$23:$23,AO$11,Макро!$25:$25)=0)*AN107*SUMIF(Макро!$38:$38,AO$13,Макро!$42:$42)</f>
        <v>5.4335681304772336</v>
      </c>
      <c r="AP107" s="3">
        <f>SUMIF(Макро!$23:$23,AP$11,Макро!$25:$25)+N(SUMIF(Макро!$23:$23,AP$11,Макро!$25:$25)=0)*AO107*SUMIF(Макро!$38:$38,AP$13,Макро!$42:$42)</f>
        <v>5.4864608541282127</v>
      </c>
      <c r="AQ107" s="3">
        <f>SUMIF(Макро!$23:$23,AQ$11,Макро!$25:$25)+N(SUMIF(Макро!$23:$23,AQ$11,Макро!$25:$25)=0)*AP107*SUMIF(Макро!$38:$38,AQ$13,Макро!$42:$42)</f>
        <v>5.539868458636124</v>
      </c>
      <c r="AR107" s="3">
        <f>SUMIF(Макро!$23:$23,AR$11,Макро!$25:$25)+N(SUMIF(Макро!$23:$23,AR$11,Макро!$25:$25)=0)*AQ107*SUMIF(Макро!$38:$38,AR$13,Макро!$42:$42)</f>
        <v>5.5937959560759474</v>
      </c>
      <c r="AS107" s="3">
        <f>SUMIF(Макро!$23:$23,AS$11,Макро!$25:$25)+N(SUMIF(Макро!$23:$23,AS$11,Макро!$25:$25)=0)*AR107*SUMIF(Макро!$38:$38,AS$13,Макро!$42:$42)</f>
        <v>5.648248407312388</v>
      </c>
      <c r="AT107" s="3">
        <f>SUMIF(Макро!$23:$23,AT$11,Макро!$25:$25)+N(SUMIF(Макро!$23:$23,AT$11,Макро!$25:$25)=0)*AS107*SUMIF(Макро!$38:$38,AT$13,Макро!$42:$42)</f>
        <v>5.703285786291687</v>
      </c>
      <c r="AU107" s="3">
        <f>SUMIF(Макро!$23:$23,AU$11,Макро!$25:$25)+N(SUMIF(Макро!$23:$23,AU$11,Макро!$25:$25)=0)*AT107*SUMIF(Макро!$38:$38,AU$13,Макро!$42:$42)</f>
        <v>5.7588594577401677</v>
      </c>
      <c r="AV107" s="3">
        <f>SUMIF(Макро!$23:$23,AV$11,Макро!$25:$25)+N(SUMIF(Макро!$23:$23,AV$11,Макро!$25:$25)=0)*AU107*SUMIF(Макро!$38:$38,AV$13,Макро!$42:$42)</f>
        <v>5.8149746473720239</v>
      </c>
      <c r="AW107" s="3">
        <f>SUMIF(Макро!$23:$23,AW$11,Макро!$25:$25)+N(SUMIF(Макро!$23:$23,AW$11,Макро!$25:$25)=0)*AV107*SUMIF(Макро!$38:$38,AW$13,Макро!$42:$42)</f>
        <v>5.8716366318215911</v>
      </c>
      <c r="AX107" s="3">
        <f>SUMIF(Макро!$23:$23,AX$11,Макро!$25:$25)+N(SUMIF(Макро!$23:$23,AX$11,Макро!$25:$25)=0)*AW107*SUMIF(Макро!$38:$38,AX$13,Макро!$42:$42)</f>
        <v>5.9289790589037628</v>
      </c>
      <c r="AY107" s="3">
        <f>SUMIF(Макро!$23:$23,AY$11,Макро!$25:$25)+N(SUMIF(Макро!$23:$23,AY$11,Макро!$25:$25)=0)*AX107*SUMIF(Макро!$38:$38,AY$13,Макро!$42:$42)</f>
        <v>5.9868814923606228</v>
      </c>
      <c r="AZ107" s="3">
        <f>SUMIF(Макро!$23:$23,AZ$11,Макро!$25:$25)+N(SUMIF(Макро!$23:$23,AZ$11,Макро!$25:$25)=0)*AY107*SUMIF(Макро!$38:$38,AZ$13,Макро!$42:$42)</f>
        <v>6.04534940121669</v>
      </c>
      <c r="BA107" s="3">
        <f>SUMIF(Макро!$23:$23,BA$11,Макро!$25:$25)+N(SUMIF(Макро!$23:$23,BA$11,Макро!$25:$25)=0)*AZ107*SUMIF(Макро!$38:$38,BA$13,Макро!$42:$42)</f>
        <v>6.1043883079069996</v>
      </c>
      <c r="BB107" s="3">
        <f>SUMIF(Макро!$23:$23,BB$11,Макро!$25:$25)+N(SUMIF(Макро!$23:$23,BB$11,Макро!$25:$25)=0)*BA107*SUMIF(Макро!$38:$38,BB$13,Макро!$42:$42)</f>
        <v>6.1640927215599222</v>
      </c>
      <c r="BC107" s="3">
        <f>SUMIF(Макро!$23:$23,BC$11,Макро!$25:$25)+N(SUMIF(Макро!$23:$23,BC$11,Макро!$25:$25)=0)*BB107*SUMIF(Макро!$38:$38,BC$13,Макро!$42:$42)</f>
        <v>6.2243810785712679</v>
      </c>
      <c r="BD107" s="3">
        <f>SUMIF(Макро!$23:$23,BD$11,Макро!$25:$25)+N(SUMIF(Макро!$23:$23,BD$11,Макро!$25:$25)=0)*BC107*SUMIF(Макро!$38:$38,BD$13,Макро!$42:$42)</f>
        <v>6.2852590902415084</v>
      </c>
      <c r="BE107" s="3">
        <f>SUMIF(Макро!$23:$23,BE$11,Макро!$25:$25)+N(SUMIF(Макро!$23:$23,BE$11,Макро!$25:$25)=0)*BD107*SUMIF(Макро!$38:$38,BE$13,Макро!$42:$42)</f>
        <v>6.3467325237309051</v>
      </c>
      <c r="BF107" s="3">
        <f>SUMIF(Макро!$23:$23,BF$11,Макро!$25:$25)+N(SUMIF(Макро!$23:$23,BF$11,Макро!$25:$25)=0)*BE107*SUMIF(Макро!$38:$38,BF$13,Макро!$42:$42)</f>
        <v>6.4089921173842601</v>
      </c>
      <c r="BG107" s="3">
        <f>SUMIF(Макро!$23:$23,BG$11,Макро!$25:$25)+N(SUMIF(Макро!$23:$23,BG$11,Макро!$25:$25)=0)*BF107*SUMIF(Макро!$38:$38,BG$13,Макро!$42:$42)</f>
        <v>6.4718624594798078</v>
      </c>
      <c r="BH107" s="3">
        <f>SUMIF(Макро!$23:$23,BH$11,Макро!$25:$25)+N(SUMIF(Макро!$23:$23,BH$11,Макро!$25:$25)=0)*BG107*SUMIF(Макро!$38:$38,BH$13,Макро!$42:$42)</f>
        <v>6.5353495412815077</v>
      </c>
      <c r="BI107" s="3">
        <f>SUMIF(Макро!$23:$23,BI$11,Макро!$25:$25)+N(SUMIF(Макро!$23:$23,BI$11,Макро!$25:$25)=0)*BH107*SUMIF(Макро!$38:$38,BI$13,Макро!$42:$42)</f>
        <v>6.5994594128258717</v>
      </c>
      <c r="BJ107" s="3">
        <f>SUMIF(Макро!$23:$23,BJ$11,Макро!$25:$25)+N(SUMIF(Макро!$23:$23,BJ$11,Макро!$25:$25)=0)*BI107*SUMIF(Макро!$38:$38,BJ$13,Макро!$42:$42)</f>
        <v>6.6643744237903748</v>
      </c>
      <c r="BK107" s="3">
        <f>SUMIF(Макро!$23:$23,BK$11,Макро!$25:$25)+N(SUMIF(Макро!$23:$23,BK$11,Макро!$25:$25)=0)*BJ107*SUMIF(Макро!$38:$38,BK$13,Макро!$42:$42)</f>
        <v>6.7299279656382307</v>
      </c>
      <c r="BL107" s="3">
        <f>SUMIF(Макро!$23:$23,BL$11,Макро!$25:$25)+N(SUMIF(Макро!$23:$23,BL$11,Макро!$25:$25)=0)*BK107*SUMIF(Макро!$38:$38,BL$13,Макро!$42:$42)</f>
        <v>6.7961263192231733</v>
      </c>
      <c r="BM107" s="3">
        <f>SUMIF(Макро!$23:$23,BM$11,Макро!$25:$25)+N(SUMIF(Макро!$23:$23,BM$11,Макро!$25:$25)=0)*BL107*SUMIF(Макро!$38:$38,BM$13,Макро!$42:$42)</f>
        <v>6.8629758271800103</v>
      </c>
      <c r="BN107" s="3">
        <f>SUMIF(Макро!$23:$23,BN$11,Макро!$25:$25)+N(SUMIF(Макро!$23:$23,BN$11,Макро!$25:$25)=0)*BM107*SUMIF(Макро!$38:$38,BN$13,Макро!$42:$42)</f>
        <v>6.9306161781758844</v>
      </c>
      <c r="BO107" s="3">
        <f>SUMIF(Макро!$23:$23,BO$11,Макро!$25:$25)+N(SUMIF(Макро!$23:$23,BO$11,Макро!$25:$25)=0)*BN107*SUMIF(Макро!$38:$38,BO$13,Макро!$42:$42)</f>
        <v>6.9989231812477755</v>
      </c>
      <c r="BP107" s="3">
        <f>SUMIF(Макро!$23:$23,BP$11,Макро!$25:$25)+N(SUMIF(Макро!$23:$23,BP$11,Макро!$25:$25)=0)*BO107*SUMIF(Макро!$38:$38,BP$13,Макро!$42:$42)</f>
        <v>7.0679034068079289</v>
      </c>
      <c r="BQ107" s="3">
        <f>SUMIF(Макро!$23:$23,BQ$11,Макро!$25:$25)+N(SUMIF(Макро!$23:$23,BQ$11,Макро!$25:$25)=0)*BP107*SUMIF(Макро!$38:$38,BQ$13,Макро!$42:$42)</f>
        <v>7.1375634900254825</v>
      </c>
      <c r="BR107" s="3">
        <f>SUMIF(Макро!$23:$23,BR$11,Макро!$25:$25)+N(SUMIF(Макро!$23:$23,BR$11,Макро!$25:$25)=0)*BQ107*SUMIF(Макро!$38:$38,BR$13,Макро!$42:$42)</f>
        <v>7.2079101314647014</v>
      </c>
      <c r="BS107" s="3">
        <f>SUMIF(Макро!$23:$23,BS$11,Макро!$25:$25)+N(SUMIF(Макро!$23:$23,BS$11,Макро!$25:$25)=0)*BR107*SUMIF(Макро!$38:$38,BS$13,Макро!$42:$42)</f>
        <v>7.2789500977294983</v>
      </c>
      <c r="BT107" s="3">
        <f>SUMIF(Макро!$23:$23,BT$11,Макро!$25:$25)+N(SUMIF(Макро!$23:$23,BT$11,Макро!$25:$25)=0)*BS107*SUMIF(Макро!$38:$38,BT$13,Макро!$42:$42)</f>
        <v>7.3506902221143138</v>
      </c>
      <c r="BU107" s="3">
        <f>SUMIF(Макро!$23:$23,BU$11,Макро!$25:$25)+N(SUMIF(Макро!$23:$23,BU$11,Макро!$25:$25)=0)*BT107*SUMIF(Макро!$38:$38,BU$13,Макро!$42:$42)</f>
        <v>7.4231374052614019</v>
      </c>
      <c r="BV107" s="3">
        <f>SUMIF(Макро!$23:$23,BV$11,Макро!$25:$25)+N(SUMIF(Макро!$23:$23,BV$11,Макро!$25:$25)=0)*BU107*SUMIF(Макро!$38:$38,BV$13,Макро!$42:$42)</f>
        <v>7.4962986158246041</v>
      </c>
      <c r="BW107" s="3">
        <f>SUMIF(Макро!$23:$23,BW$11,Макро!$25:$25)+N(SUMIF(Макро!$23:$23,BW$11,Макро!$25:$25)=0)*BV107*SUMIF(Макро!$38:$38,BW$13,Макро!$42:$42)</f>
        <v>7.570180891139656</v>
      </c>
      <c r="BX107" s="3">
        <f>SUMIF(Макро!$23:$23,BX$11,Макро!$25:$25)+N(SUMIF(Макро!$23:$23,BX$11,Макро!$25:$25)=0)*BW107*SUMIF(Макро!$38:$38,BX$13,Макро!$42:$42)</f>
        <v>7.6447913379011077</v>
      </c>
      <c r="BY107" s="3">
        <f>SUMIF(Макро!$23:$23,BY$11,Макро!$25:$25)+N(SUMIF(Макро!$23:$23,BY$11,Макро!$25:$25)=0)*BX107*SUMIF(Макро!$38:$38,BY$13,Макро!$42:$42)</f>
        <v>7.7201371328459105</v>
      </c>
      <c r="BZ107" s="3">
        <f>SUMIF(Макро!$23:$23,BZ$11,Макро!$25:$25)+N(SUMIF(Макро!$23:$23,BZ$11,Макро!$25:$25)=0)*BY107*SUMIF(Макро!$38:$38,BZ$13,Макро!$42:$42)</f>
        <v>7.7962255234437459</v>
      </c>
      <c r="CA107" s="3">
        <f>SUMIF(Макро!$23:$23,CA$11,Макро!$25:$25)+N(SUMIF(Макро!$23:$23,CA$11,Макро!$25:$25)=0)*BZ107*SUMIF(Макро!$38:$38,CA$13,Макро!$42:$42)</f>
        <v>7.8730638285941525</v>
      </c>
      <c r="CB107" s="3">
        <f>SUMIF(Макро!$23:$23,CB$11,Макро!$25:$25)+N(SUMIF(Макро!$23:$23,CB$11,Макро!$25:$25)=0)*CA107*SUMIF(Макро!$38:$38,CB$13,Макро!$42:$42)</f>
        <v>7.9506594393305301</v>
      </c>
      <c r="CC107" s="3">
        <f>SUMIF(Макро!$23:$23,CC$11,Макро!$25:$25)+N(SUMIF(Макро!$23:$23,CC$11,Макро!$25:$25)=0)*CB107*SUMIF(Макро!$38:$38,CC$13,Макро!$42:$42)</f>
        <v>8.0290198195310758</v>
      </c>
      <c r="CD107" s="3">
        <f>SUMIF(Макро!$23:$23,CD$11,Макро!$25:$25)+N(SUMIF(Макро!$23:$23,CD$11,Макро!$25:$25)=0)*CC107*SUMIF(Макро!$38:$38,CD$13,Макро!$42:$42)</f>
        <v>8.1081525066367313</v>
      </c>
      <c r="CE107" s="3">
        <f>SUMIF(Макро!$23:$23,CE$11,Макро!$25:$25)+N(SUMIF(Макро!$23:$23,CE$11,Макро!$25:$25)=0)*CD107*SUMIF(Макро!$38:$38,CE$13,Макро!$42:$42)</f>
        <v>8.188065112376206</v>
      </c>
      <c r="CF107" s="3">
        <f>SUMIF(Макро!$23:$23,CF$11,Макро!$25:$25)+N(SUMIF(Макро!$23:$23,CF$11,Макро!$25:$25)=0)*CE107*SUMIF(Макро!$38:$38,CF$13,Макро!$42:$42)</f>
        <v>8.2687653234981457</v>
      </c>
      <c r="CG107" s="3">
        <f>SUMIF(Макро!$23:$23,CG$11,Макро!$25:$25)+N(SUMIF(Макро!$23:$23,CG$11,Макро!$25:$25)=0)*CF107*SUMIF(Макро!$38:$38,CG$13,Макро!$42:$42)</f>
        <v>8.3502609025105148</v>
      </c>
      <c r="CH107" s="3">
        <f>SUMIF(Макро!$23:$23,CH$11,Макро!$25:$25)+N(SUMIF(Макро!$23:$23,CH$11,Макро!$25:$25)=0)*CG107*SUMIF(Макро!$38:$38,CH$13,Макро!$42:$42)</f>
        <v>8.4325596884272667</v>
      </c>
      <c r="CI107" s="3">
        <f>SUMIF(Макро!$23:$23,CI$11,Макро!$25:$25)+N(SUMIF(Макро!$23:$23,CI$11,Макро!$25:$25)=0)*CH107*SUMIF(Макро!$38:$38,CI$13,Макро!$42:$42)</f>
        <v>8.5156695975223773</v>
      </c>
      <c r="CJ107" s="3">
        <f>SUMIF(Макро!$23:$23,CJ$11,Макро!$25:$25)+N(SUMIF(Макро!$23:$23,CJ$11,Макро!$25:$25)=0)*CI107*SUMIF(Макро!$38:$38,CJ$13,Макро!$42:$42)</f>
        <v>8.5995986240913052</v>
      </c>
      <c r="CK107" s="3">
        <f>SUMIF(Макро!$23:$23,CK$11,Макро!$25:$25)+N(SUMIF(Макро!$23:$23,CK$11,Макро!$25:$25)=0)*CJ107*SUMIF(Макро!$38:$38,CK$13,Макро!$42:$42)</f>
        <v>8.6843548412199585</v>
      </c>
      <c r="CL107" s="3">
        <f>SUMIF(Макро!$23:$23,CL$11,Макро!$25:$25)+N(SUMIF(Макро!$23:$23,CL$11,Макро!$25:$25)=0)*CK107*SUMIF(Макро!$38:$38,CL$13,Макро!$42:$42)</f>
        <v>8.7699464015612403</v>
      </c>
      <c r="CM107" s="3">
        <f>SUMIF(Макро!$23:$23,CM$11,Макро!$25:$25)+N(SUMIF(Макро!$23:$23,CM$11,Макро!$25:$25)=0)*CL107*SUMIF(Макро!$38:$38,CM$13,Макро!$42:$42)</f>
        <v>8.8563815381192477</v>
      </c>
      <c r="CN107" s="3">
        <f>SUMIF(Макро!$23:$23,CN$11,Макро!$25:$25)+N(SUMIF(Макро!$23:$23,CN$11,Макро!$25:$25)=0)*CM107*SUMIF(Макро!$38:$38,CN$13,Макро!$42:$42)</f>
        <v>8.9436685650411984</v>
      </c>
      <c r="CO107" s="3">
        <f>SUMIF(Макро!$23:$23,CO$11,Макро!$25:$25)+N(SUMIF(Макро!$23:$23,CO$11,Макро!$25:$25)=0)*CN107*SUMIF(Макро!$38:$38,CO$13,Макро!$42:$42)</f>
        <v>9.03181587841717</v>
      </c>
      <c r="CP107" s="3">
        <f>SUMIF(Макро!$23:$23,CP$11,Макро!$25:$25)+N(SUMIF(Макро!$23:$23,CP$11,Макро!$25:$25)=0)*CO107*SUMIF(Макро!$38:$38,CP$13,Макро!$42:$42)</f>
        <v>9.1208319570877059</v>
      </c>
      <c r="CQ107" s="3">
        <f>SUMIF(Макро!$23:$23,CQ$11,Макро!$25:$25)+N(SUMIF(Макро!$23:$23,CQ$11,Макро!$25:$25)=0)*CP107*SUMIF(Макро!$38:$38,CQ$13,Макро!$42:$42)</f>
        <v>9.2107253634593977</v>
      </c>
      <c r="CR107" s="3">
        <f>SUMIF(Макро!$23:$23,CR$11,Макро!$25:$25)+N(SUMIF(Макро!$23:$23,CR$11,Макро!$25:$25)=0)*CQ107*SUMIF(Макро!$38:$38,CR$13,Макро!$42:$42)</f>
        <v>9.3015047443284971</v>
      </c>
      <c r="CS107" s="3">
        <f>SUMIF(Макро!$23:$23,CS$11,Макро!$25:$25)+N(SUMIF(Макро!$23:$23,CS$11,Макро!$25:$25)=0)*CR107*SUMIF(Макро!$38:$38,CS$13,Макро!$42:$42)</f>
        <v>9.3931788317126408</v>
      </c>
      <c r="CT107" s="3">
        <f>SUMIF(Макро!$23:$23,CT$11,Макро!$25:$25)+N(SUMIF(Макро!$23:$23,CT$11,Макро!$25:$25)=0)*CS107*SUMIF(Макро!$38:$38,CT$13,Макро!$42:$42)</f>
        <v>9.4857564436907857</v>
      </c>
      <c r="CU107" s="3">
        <f>SUMIF(Макро!$23:$23,CU$11,Макро!$25:$25)+N(SUMIF(Макро!$23:$23,CU$11,Макро!$25:$25)=0)*CT107*SUMIF(Макро!$38:$38,CU$13,Макро!$42:$42)</f>
        <v>9.5792464852514101</v>
      </c>
      <c r="CV107" s="3">
        <f>SUMIF(Макро!$23:$23,CV$11,Макро!$25:$25)+N(SUMIF(Макро!$23:$23,CV$11,Макро!$25:$25)=0)*CU107*SUMIF(Макро!$38:$38,CV$13,Макро!$42:$42)</f>
        <v>9.6736579491490815</v>
      </c>
      <c r="CW107" s="3">
        <f>SUMIF(Макро!$23:$23,CW$11,Макро!$25:$25)+N(SUMIF(Макро!$23:$23,CW$11,Макро!$25:$25)=0)*CV107*SUMIF(Макро!$38:$38,CW$13,Макро!$42:$42)</f>
        <v>9.7689999167694648</v>
      </c>
      <c r="CX107" s="3">
        <f>SUMIF(Макро!$23:$23,CX$11,Макро!$25:$25)+N(SUMIF(Макро!$23:$23,CX$11,Макро!$25:$25)=0)*CW107*SUMIF(Макро!$38:$38,CX$13,Макро!$42:$42)</f>
        <v>9.8652815590028542</v>
      </c>
      <c r="CY107" s="3">
        <f>SUMIF(Макро!$23:$23,CY$11,Макро!$25:$25)+N(SUMIF(Макро!$23:$23,CY$11,Макро!$25:$25)=0)*CX107*SUMIF(Макро!$38:$38,CY$13,Макро!$42:$42)</f>
        <v>9.9625121371263194</v>
      </c>
      <c r="CZ107" s="3">
        <f>SUMIF(Макро!$23:$23,CZ$11,Макро!$25:$25)+N(SUMIF(Макро!$23:$23,CZ$11,Макро!$25:$25)=0)*CY107*SUMIF(Макро!$38:$38,CZ$13,Макро!$42:$42)</f>
        <v>10.060701003694536</v>
      </c>
      <c r="DA107" s="3">
        <f>SUMIF(Макро!$23:$23,DA$11,Макро!$25:$25)+N(SUMIF(Макро!$23:$23,DA$11,Макро!$25:$25)=0)*CZ107*SUMIF(Макро!$38:$38,DA$13,Макро!$42:$42)</f>
        <v>10.159857603439411</v>
      </c>
      <c r="DB107" s="3">
        <f>SUMIF(Макро!$23:$23,DB$11,Макро!$25:$25)+N(SUMIF(Макро!$23:$23,DB$11,Макро!$25:$25)=0)*DA107*SUMIF(Макро!$38:$38,DB$13,Макро!$42:$42)</f>
        <v>10.259991474178559</v>
      </c>
      <c r="DC107" s="3">
        <f>SUMIF(Макро!$23:$23,DC$11,Макро!$25:$25)+N(SUMIF(Макро!$23:$23,DC$11,Макро!$25:$25)=0)*DB107*SUMIF(Макро!$38:$38,DC$13,Макро!$42:$42)</f>
        <v>10.361112247732743</v>
      </c>
      <c r="DD107" s="3">
        <f>SUMIF(Макро!$23:$23,DD$11,Макро!$25:$25)+N(SUMIF(Макро!$23:$23,DD$11,Макро!$25:$25)=0)*DC107*SUMIF(Макро!$38:$38,DD$13,Макро!$42:$42)</f>
        <v>10.463229650852355</v>
      </c>
      <c r="DE107" s="3">
        <f>SUMIF(Макро!$23:$23,DE$11,Макро!$25:$25)+N(SUMIF(Макро!$23:$23,DE$11,Макро!$25:$25)=0)*DD107*SUMIF(Макро!$38:$38,DE$13,Макро!$42:$42)</f>
        <v>10.566353506153023</v>
      </c>
      <c r="DF107" s="3">
        <f>SUMIF(Макро!$23:$23,DF$11,Макро!$25:$25)+N(SUMIF(Макро!$23:$23,DF$11,Макро!$25:$25)=0)*DE107*SUMIF(Макро!$38:$38,DF$13,Макро!$42:$42)</f>
        <v>10.670493733060445</v>
      </c>
      <c r="DG107" s="3">
        <f>SUMIF(Макро!$23:$23,DG$11,Макро!$25:$25)+N(SUMIF(Макро!$23:$23,DG$11,Макро!$25:$25)=0)*DF107*SUMIF(Макро!$38:$38,DG$13,Макро!$42:$42)</f>
        <v>10.775660348764532</v>
      </c>
      <c r="DH107" s="3">
        <f>SUMIF(Макро!$23:$23,DH$11,Макро!$25:$25)+N(SUMIF(Макро!$23:$23,DH$11,Макро!$25:$25)=0)*DG107*SUMIF(Макро!$38:$38,DH$13,Макро!$42:$42)</f>
        <v>10.88186346918296</v>
      </c>
      <c r="DI107" s="3">
        <f>SUMIF(Макро!$23:$23,DI$11,Макро!$25:$25)+N(SUMIF(Макро!$23:$23,DI$11,Макро!$25:$25)=0)*DH107*SUMIF(Макро!$38:$38,DI$13,Макро!$42:$42)</f>
        <v>0</v>
      </c>
      <c r="DJ107" s="3">
        <f>SUMIF(Макро!$23:$23,DJ$11,Макро!$25:$25)+N(SUMIF(Макро!$23:$23,DJ$11,Макро!$25:$25)=0)*DI107*SUMIF(Макро!$38:$38,DJ$13,Макро!$42:$42)</f>
        <v>0</v>
      </c>
    </row>
    <row r="109" spans="2:114">
      <c r="B109" s="12" t="s">
        <v>410</v>
      </c>
      <c r="J109" s="10"/>
      <c r="K109" s="10"/>
      <c r="L109" s="10"/>
      <c r="M109" s="10"/>
      <c r="N109" s="10"/>
      <c r="O109" s="10"/>
      <c r="P109" s="10"/>
      <c r="Q109" s="10"/>
    </row>
    <row r="110" spans="2:114">
      <c r="B110" s="30" t="s">
        <v>405</v>
      </c>
      <c r="C110" s="221" t="s">
        <v>334</v>
      </c>
      <c r="F110" s="4"/>
      <c r="G110" s="4"/>
      <c r="H110" s="4"/>
      <c r="I110" s="126"/>
      <c r="J110" s="4"/>
      <c r="K110" s="4"/>
      <c r="L110" s="4"/>
      <c r="M110" s="4"/>
      <c r="N110" s="4"/>
      <c r="O110" s="4"/>
      <c r="P110" s="4"/>
      <c r="Q110" s="4"/>
      <c r="R110" s="4"/>
      <c r="S110" s="4"/>
      <c r="T110" s="4"/>
      <c r="U110" s="4"/>
      <c r="V110" s="4"/>
      <c r="W110" s="4"/>
    </row>
    <row r="111" spans="2:114">
      <c r="B111" s="214" t="str">
        <f>Ввод!D202</f>
        <v>Плата за подключение</v>
      </c>
      <c r="C111" s="92">
        <f>Ввод!E202</f>
        <v>5.0000000000000001E-3</v>
      </c>
      <c r="D111" s="7" t="str">
        <f>Ввод!F202</f>
        <v>тыс. руб. / пер.</v>
      </c>
      <c r="E111" s="7">
        <f>1-E116</f>
        <v>1</v>
      </c>
      <c r="F111" s="4">
        <f>$E111*Ввод!G202</f>
        <v>500000</v>
      </c>
      <c r="G111" s="4"/>
      <c r="H111" s="4"/>
      <c r="I111" s="126">
        <f>F111*AVERAGE(Ввод!$G$152:$J$152)</f>
        <v>125000</v>
      </c>
      <c r="J111" s="4">
        <f>I111*(1+$C111)</f>
        <v>125624.99999999999</v>
      </c>
      <c r="K111" s="4">
        <f t="shared" ref="K111:BV111" si="35">J111*(1+$C111)</f>
        <v>126253.12499999997</v>
      </c>
      <c r="L111" s="4">
        <f t="shared" si="35"/>
        <v>126884.39062499996</v>
      </c>
      <c r="M111" s="4">
        <f t="shared" si="35"/>
        <v>127518.81257812494</v>
      </c>
      <c r="N111" s="4">
        <f t="shared" si="35"/>
        <v>128156.40664101555</v>
      </c>
      <c r="O111" s="4">
        <f t="shared" si="35"/>
        <v>128797.18867422061</v>
      </c>
      <c r="P111" s="4">
        <f t="shared" si="35"/>
        <v>129441.17461759171</v>
      </c>
      <c r="Q111" s="4">
        <f t="shared" si="35"/>
        <v>130088.38049067966</v>
      </c>
      <c r="R111" s="4">
        <f t="shared" si="35"/>
        <v>130738.82239313304</v>
      </c>
      <c r="S111" s="4">
        <f t="shared" si="35"/>
        <v>131392.5165050987</v>
      </c>
      <c r="T111" s="4">
        <f t="shared" si="35"/>
        <v>132049.47908762418</v>
      </c>
      <c r="U111" s="4">
        <f t="shared" si="35"/>
        <v>132709.72648306229</v>
      </c>
      <c r="V111" s="4">
        <f t="shared" si="35"/>
        <v>133373.27511547759</v>
      </c>
      <c r="W111" s="4">
        <f t="shared" si="35"/>
        <v>134040.14149105496</v>
      </c>
      <c r="X111" s="4">
        <f t="shared" si="35"/>
        <v>134710.34219851022</v>
      </c>
      <c r="Y111" s="4">
        <f t="shared" si="35"/>
        <v>135383.89390950275</v>
      </c>
      <c r="Z111" s="4">
        <f t="shared" si="35"/>
        <v>136060.81337905023</v>
      </c>
      <c r="AA111" s="4">
        <f t="shared" si="35"/>
        <v>136741.11744594548</v>
      </c>
      <c r="AB111" s="4">
        <f t="shared" si="35"/>
        <v>137424.8230331752</v>
      </c>
      <c r="AC111" s="4">
        <f t="shared" si="35"/>
        <v>138111.94714834105</v>
      </c>
      <c r="AD111" s="4">
        <f t="shared" si="35"/>
        <v>138802.50688408274</v>
      </c>
      <c r="AE111" s="4">
        <f t="shared" si="35"/>
        <v>139496.51941850316</v>
      </c>
      <c r="AF111" s="4">
        <f t="shared" si="35"/>
        <v>140194.00201559564</v>
      </c>
      <c r="AG111" s="4">
        <f t="shared" si="35"/>
        <v>140894.9720256736</v>
      </c>
      <c r="AH111" s="4">
        <f t="shared" si="35"/>
        <v>141599.44688580197</v>
      </c>
      <c r="AI111" s="4">
        <f t="shared" si="35"/>
        <v>142307.44412023097</v>
      </c>
      <c r="AJ111" s="4">
        <f t="shared" si="35"/>
        <v>143018.98134083211</v>
      </c>
      <c r="AK111" s="4">
        <f t="shared" si="35"/>
        <v>143734.07624753626</v>
      </c>
      <c r="AL111" s="4">
        <f t="shared" si="35"/>
        <v>144452.74662877392</v>
      </c>
      <c r="AM111" s="4">
        <f t="shared" si="35"/>
        <v>145175.01036191778</v>
      </c>
      <c r="AN111" s="4">
        <f t="shared" si="35"/>
        <v>145900.88541372734</v>
      </c>
      <c r="AO111" s="4">
        <f t="shared" si="35"/>
        <v>146630.38984079598</v>
      </c>
      <c r="AP111" s="4">
        <f t="shared" si="35"/>
        <v>147363.54178999993</v>
      </c>
      <c r="AQ111" s="4">
        <f t="shared" si="35"/>
        <v>148100.35949894993</v>
      </c>
      <c r="AR111" s="4">
        <f t="shared" si="35"/>
        <v>148840.86129644467</v>
      </c>
      <c r="AS111" s="4">
        <f t="shared" si="35"/>
        <v>149585.06560292689</v>
      </c>
      <c r="AT111" s="4">
        <f t="shared" si="35"/>
        <v>150332.99093094151</v>
      </c>
      <c r="AU111" s="4">
        <f t="shared" si="35"/>
        <v>151084.65588559621</v>
      </c>
      <c r="AV111" s="4">
        <f t="shared" si="35"/>
        <v>151840.07916502416</v>
      </c>
      <c r="AW111" s="4">
        <f t="shared" si="35"/>
        <v>152599.27956084927</v>
      </c>
      <c r="AX111" s="4">
        <f t="shared" si="35"/>
        <v>153362.27595865351</v>
      </c>
      <c r="AY111" s="4">
        <f t="shared" si="35"/>
        <v>154129.08733844676</v>
      </c>
      <c r="AZ111" s="4">
        <f t="shared" si="35"/>
        <v>154899.73277513898</v>
      </c>
      <c r="BA111" s="4">
        <f t="shared" si="35"/>
        <v>155674.23143901466</v>
      </c>
      <c r="BB111" s="4">
        <f t="shared" si="35"/>
        <v>156452.60259620973</v>
      </c>
      <c r="BC111" s="4">
        <f t="shared" si="35"/>
        <v>157234.86560919078</v>
      </c>
      <c r="BD111" s="4">
        <f t="shared" si="35"/>
        <v>158021.03993723672</v>
      </c>
      <c r="BE111" s="4">
        <f t="shared" si="35"/>
        <v>158811.14513692289</v>
      </c>
      <c r="BF111" s="4">
        <f t="shared" si="35"/>
        <v>159605.20086260748</v>
      </c>
      <c r="BG111" s="4">
        <f t="shared" si="35"/>
        <v>160403.22686692051</v>
      </c>
      <c r="BH111" s="4">
        <f t="shared" si="35"/>
        <v>161205.24300125509</v>
      </c>
      <c r="BI111" s="4">
        <f t="shared" si="35"/>
        <v>162011.26921626134</v>
      </c>
      <c r="BJ111" s="4">
        <f t="shared" si="35"/>
        <v>162821.32556234262</v>
      </c>
      <c r="BK111" s="4">
        <f t="shared" si="35"/>
        <v>163635.43219015433</v>
      </c>
      <c r="BL111" s="4">
        <f t="shared" si="35"/>
        <v>164453.60935110509</v>
      </c>
      <c r="BM111" s="4">
        <f t="shared" si="35"/>
        <v>165275.8773978606</v>
      </c>
      <c r="BN111" s="4">
        <f t="shared" si="35"/>
        <v>166102.25678484989</v>
      </c>
      <c r="BO111" s="4">
        <f t="shared" si="35"/>
        <v>166932.76806877411</v>
      </c>
      <c r="BP111" s="4">
        <f t="shared" si="35"/>
        <v>167767.43190911796</v>
      </c>
      <c r="BQ111" s="4">
        <f t="shared" si="35"/>
        <v>168606.26906866353</v>
      </c>
      <c r="BR111" s="4">
        <f t="shared" si="35"/>
        <v>169449.30041400684</v>
      </c>
      <c r="BS111" s="4">
        <f t="shared" si="35"/>
        <v>170296.54691607686</v>
      </c>
      <c r="BT111" s="4">
        <f t="shared" si="35"/>
        <v>171148.02965065723</v>
      </c>
      <c r="BU111" s="4">
        <f t="shared" si="35"/>
        <v>172003.76979891051</v>
      </c>
      <c r="BV111" s="4">
        <f t="shared" si="35"/>
        <v>172863.78864790505</v>
      </c>
      <c r="BW111" s="4">
        <f t="shared" ref="BW111:DJ111" si="36">BV111*(1+$C111)</f>
        <v>173728.10759114457</v>
      </c>
      <c r="BX111" s="4">
        <f t="shared" si="36"/>
        <v>174596.74812910028</v>
      </c>
      <c r="BY111" s="4">
        <f t="shared" si="36"/>
        <v>175469.73186974577</v>
      </c>
      <c r="BZ111" s="4">
        <f t="shared" si="36"/>
        <v>176347.08052909447</v>
      </c>
      <c r="CA111" s="4">
        <f t="shared" si="36"/>
        <v>177228.81593173993</v>
      </c>
      <c r="CB111" s="4">
        <f t="shared" si="36"/>
        <v>178114.96001139859</v>
      </c>
      <c r="CC111" s="4">
        <f t="shared" si="36"/>
        <v>179005.53481145558</v>
      </c>
      <c r="CD111" s="4">
        <f t="shared" si="36"/>
        <v>179900.56248551284</v>
      </c>
      <c r="CE111" s="4">
        <f t="shared" si="36"/>
        <v>180800.0652979404</v>
      </c>
      <c r="CF111" s="4">
        <f t="shared" si="36"/>
        <v>181704.06562443008</v>
      </c>
      <c r="CG111" s="4">
        <f t="shared" si="36"/>
        <v>182612.58595255221</v>
      </c>
      <c r="CH111" s="4">
        <f t="shared" si="36"/>
        <v>183525.64888231494</v>
      </c>
      <c r="CI111" s="4">
        <f t="shared" si="36"/>
        <v>184443.27712672649</v>
      </c>
      <c r="CJ111" s="4">
        <f t="shared" si="36"/>
        <v>185365.49351236012</v>
      </c>
      <c r="CK111" s="4">
        <f t="shared" si="36"/>
        <v>186292.3209799219</v>
      </c>
      <c r="CL111" s="4">
        <f t="shared" si="36"/>
        <v>187223.78258482149</v>
      </c>
      <c r="CM111" s="4">
        <f t="shared" si="36"/>
        <v>188159.90149774557</v>
      </c>
      <c r="CN111" s="4">
        <f t="shared" si="36"/>
        <v>189100.70100523427</v>
      </c>
      <c r="CO111" s="4">
        <f t="shared" si="36"/>
        <v>190046.20451026043</v>
      </c>
      <c r="CP111" s="4">
        <f t="shared" si="36"/>
        <v>190996.43553281171</v>
      </c>
      <c r="CQ111" s="4">
        <f t="shared" si="36"/>
        <v>191951.41771047574</v>
      </c>
      <c r="CR111" s="4">
        <f t="shared" si="36"/>
        <v>192911.17479902809</v>
      </c>
      <c r="CS111" s="4">
        <f t="shared" si="36"/>
        <v>193875.73067302321</v>
      </c>
      <c r="CT111" s="4">
        <f t="shared" si="36"/>
        <v>194845.10932638831</v>
      </c>
      <c r="CU111" s="4">
        <f t="shared" si="36"/>
        <v>195819.33487302024</v>
      </c>
      <c r="CV111" s="4">
        <f t="shared" si="36"/>
        <v>196798.43154738532</v>
      </c>
      <c r="CW111" s="4">
        <f t="shared" si="36"/>
        <v>197782.42370512223</v>
      </c>
      <c r="CX111" s="4">
        <f t="shared" si="36"/>
        <v>198771.33582364782</v>
      </c>
      <c r="CY111" s="4">
        <f t="shared" si="36"/>
        <v>199765.19250276603</v>
      </c>
      <c r="CZ111" s="4">
        <f t="shared" si="36"/>
        <v>200764.01846527983</v>
      </c>
      <c r="DA111" s="4">
        <f t="shared" si="36"/>
        <v>201767.83855760621</v>
      </c>
      <c r="DB111" s="4">
        <f t="shared" si="36"/>
        <v>202776.67775039421</v>
      </c>
      <c r="DC111" s="4">
        <f t="shared" si="36"/>
        <v>203790.56113914616</v>
      </c>
      <c r="DD111" s="4">
        <f t="shared" si="36"/>
        <v>204809.51394484186</v>
      </c>
      <c r="DE111" s="4">
        <f t="shared" si="36"/>
        <v>205833.56151456604</v>
      </c>
      <c r="DF111" s="4">
        <f t="shared" si="36"/>
        <v>206862.72932213885</v>
      </c>
      <c r="DG111" s="4">
        <f t="shared" si="36"/>
        <v>207897.04296874953</v>
      </c>
      <c r="DH111" s="4">
        <f t="shared" si="36"/>
        <v>208936.52818359327</v>
      </c>
      <c r="DI111" s="4">
        <f t="shared" si="36"/>
        <v>209981.21082451122</v>
      </c>
      <c r="DJ111" s="4">
        <f t="shared" si="36"/>
        <v>211031.11687863377</v>
      </c>
    </row>
    <row r="112" spans="2:114">
      <c r="B112" s="214" t="str">
        <f>Ввод!D203</f>
        <v>Прочие доходы №1</v>
      </c>
      <c r="C112" s="92">
        <f>Ввод!E203</f>
        <v>0.01</v>
      </c>
      <c r="D112" s="7">
        <f>Ввод!F203</f>
        <v>0</v>
      </c>
      <c r="E112" s="7">
        <f>1-E117</f>
        <v>0</v>
      </c>
      <c r="F112" s="4">
        <f>$E112*Ввод!G203</f>
        <v>0</v>
      </c>
      <c r="G112" s="4"/>
      <c r="H112" s="4"/>
      <c r="I112" s="126">
        <f>F112*AVERAGE(Ввод!$G$152:$J$152)</f>
        <v>0</v>
      </c>
      <c r="J112" s="4">
        <f>I112*(1+$C112)</f>
        <v>0</v>
      </c>
      <c r="K112" s="4">
        <f t="shared" ref="K112:BV112" si="37">J112*(1+$C112)</f>
        <v>0</v>
      </c>
      <c r="L112" s="4">
        <f t="shared" si="37"/>
        <v>0</v>
      </c>
      <c r="M112" s="4">
        <f t="shared" si="37"/>
        <v>0</v>
      </c>
      <c r="N112" s="4">
        <f t="shared" si="37"/>
        <v>0</v>
      </c>
      <c r="O112" s="4">
        <f t="shared" si="37"/>
        <v>0</v>
      </c>
      <c r="P112" s="4">
        <f t="shared" si="37"/>
        <v>0</v>
      </c>
      <c r="Q112" s="4">
        <f t="shared" si="37"/>
        <v>0</v>
      </c>
      <c r="R112" s="4">
        <f t="shared" si="37"/>
        <v>0</v>
      </c>
      <c r="S112" s="4">
        <f t="shared" si="37"/>
        <v>0</v>
      </c>
      <c r="T112" s="4">
        <f t="shared" si="37"/>
        <v>0</v>
      </c>
      <c r="U112" s="4">
        <f t="shared" si="37"/>
        <v>0</v>
      </c>
      <c r="V112" s="4">
        <f t="shared" si="37"/>
        <v>0</v>
      </c>
      <c r="W112" s="4">
        <f t="shared" si="37"/>
        <v>0</v>
      </c>
      <c r="X112" s="4">
        <f t="shared" si="37"/>
        <v>0</v>
      </c>
      <c r="Y112" s="4">
        <f t="shared" si="37"/>
        <v>0</v>
      </c>
      <c r="Z112" s="4">
        <f t="shared" si="37"/>
        <v>0</v>
      </c>
      <c r="AA112" s="4">
        <f t="shared" si="37"/>
        <v>0</v>
      </c>
      <c r="AB112" s="4">
        <f t="shared" si="37"/>
        <v>0</v>
      </c>
      <c r="AC112" s="4">
        <f t="shared" si="37"/>
        <v>0</v>
      </c>
      <c r="AD112" s="4">
        <f t="shared" si="37"/>
        <v>0</v>
      </c>
      <c r="AE112" s="4">
        <f t="shared" si="37"/>
        <v>0</v>
      </c>
      <c r="AF112" s="4">
        <f t="shared" si="37"/>
        <v>0</v>
      </c>
      <c r="AG112" s="4">
        <f t="shared" si="37"/>
        <v>0</v>
      </c>
      <c r="AH112" s="4">
        <f t="shared" si="37"/>
        <v>0</v>
      </c>
      <c r="AI112" s="4">
        <f t="shared" si="37"/>
        <v>0</v>
      </c>
      <c r="AJ112" s="4">
        <f t="shared" si="37"/>
        <v>0</v>
      </c>
      <c r="AK112" s="4">
        <f t="shared" si="37"/>
        <v>0</v>
      </c>
      <c r="AL112" s="4">
        <f t="shared" si="37"/>
        <v>0</v>
      </c>
      <c r="AM112" s="4">
        <f t="shared" si="37"/>
        <v>0</v>
      </c>
      <c r="AN112" s="4">
        <f t="shared" si="37"/>
        <v>0</v>
      </c>
      <c r="AO112" s="4">
        <f t="shared" si="37"/>
        <v>0</v>
      </c>
      <c r="AP112" s="4">
        <f t="shared" si="37"/>
        <v>0</v>
      </c>
      <c r="AQ112" s="4">
        <f t="shared" si="37"/>
        <v>0</v>
      </c>
      <c r="AR112" s="4">
        <f t="shared" si="37"/>
        <v>0</v>
      </c>
      <c r="AS112" s="4">
        <f t="shared" si="37"/>
        <v>0</v>
      </c>
      <c r="AT112" s="4">
        <f t="shared" si="37"/>
        <v>0</v>
      </c>
      <c r="AU112" s="4">
        <f t="shared" si="37"/>
        <v>0</v>
      </c>
      <c r="AV112" s="4">
        <f t="shared" si="37"/>
        <v>0</v>
      </c>
      <c r="AW112" s="4">
        <f t="shared" si="37"/>
        <v>0</v>
      </c>
      <c r="AX112" s="4">
        <f t="shared" si="37"/>
        <v>0</v>
      </c>
      <c r="AY112" s="4">
        <f t="shared" si="37"/>
        <v>0</v>
      </c>
      <c r="AZ112" s="4">
        <f t="shared" si="37"/>
        <v>0</v>
      </c>
      <c r="BA112" s="4">
        <f t="shared" si="37"/>
        <v>0</v>
      </c>
      <c r="BB112" s="4">
        <f t="shared" si="37"/>
        <v>0</v>
      </c>
      <c r="BC112" s="4">
        <f t="shared" si="37"/>
        <v>0</v>
      </c>
      <c r="BD112" s="4">
        <f t="shared" si="37"/>
        <v>0</v>
      </c>
      <c r="BE112" s="4">
        <f t="shared" si="37"/>
        <v>0</v>
      </c>
      <c r="BF112" s="4">
        <f t="shared" si="37"/>
        <v>0</v>
      </c>
      <c r="BG112" s="4">
        <f t="shared" si="37"/>
        <v>0</v>
      </c>
      <c r="BH112" s="4">
        <f t="shared" si="37"/>
        <v>0</v>
      </c>
      <c r="BI112" s="4">
        <f t="shared" si="37"/>
        <v>0</v>
      </c>
      <c r="BJ112" s="4">
        <f t="shared" si="37"/>
        <v>0</v>
      </c>
      <c r="BK112" s="4">
        <f t="shared" si="37"/>
        <v>0</v>
      </c>
      <c r="BL112" s="4">
        <f t="shared" si="37"/>
        <v>0</v>
      </c>
      <c r="BM112" s="4">
        <f t="shared" si="37"/>
        <v>0</v>
      </c>
      <c r="BN112" s="4">
        <f t="shared" si="37"/>
        <v>0</v>
      </c>
      <c r="BO112" s="4">
        <f t="shared" si="37"/>
        <v>0</v>
      </c>
      <c r="BP112" s="4">
        <f t="shared" si="37"/>
        <v>0</v>
      </c>
      <c r="BQ112" s="4">
        <f t="shared" si="37"/>
        <v>0</v>
      </c>
      <c r="BR112" s="4">
        <f t="shared" si="37"/>
        <v>0</v>
      </c>
      <c r="BS112" s="4">
        <f t="shared" si="37"/>
        <v>0</v>
      </c>
      <c r="BT112" s="4">
        <f t="shared" si="37"/>
        <v>0</v>
      </c>
      <c r="BU112" s="4">
        <f t="shared" si="37"/>
        <v>0</v>
      </c>
      <c r="BV112" s="4">
        <f t="shared" si="37"/>
        <v>0</v>
      </c>
      <c r="BW112" s="4">
        <f t="shared" ref="BW112:DJ112" si="38">BV112*(1+$C112)</f>
        <v>0</v>
      </c>
      <c r="BX112" s="4">
        <f t="shared" si="38"/>
        <v>0</v>
      </c>
      <c r="BY112" s="4">
        <f t="shared" si="38"/>
        <v>0</v>
      </c>
      <c r="BZ112" s="4">
        <f t="shared" si="38"/>
        <v>0</v>
      </c>
      <c r="CA112" s="4">
        <f t="shared" si="38"/>
        <v>0</v>
      </c>
      <c r="CB112" s="4">
        <f t="shared" si="38"/>
        <v>0</v>
      </c>
      <c r="CC112" s="4">
        <f t="shared" si="38"/>
        <v>0</v>
      </c>
      <c r="CD112" s="4">
        <f t="shared" si="38"/>
        <v>0</v>
      </c>
      <c r="CE112" s="4">
        <f t="shared" si="38"/>
        <v>0</v>
      </c>
      <c r="CF112" s="4">
        <f t="shared" si="38"/>
        <v>0</v>
      </c>
      <c r="CG112" s="4">
        <f t="shared" si="38"/>
        <v>0</v>
      </c>
      <c r="CH112" s="4">
        <f t="shared" si="38"/>
        <v>0</v>
      </c>
      <c r="CI112" s="4">
        <f t="shared" si="38"/>
        <v>0</v>
      </c>
      <c r="CJ112" s="4">
        <f t="shared" si="38"/>
        <v>0</v>
      </c>
      <c r="CK112" s="4">
        <f t="shared" si="38"/>
        <v>0</v>
      </c>
      <c r="CL112" s="4">
        <f t="shared" si="38"/>
        <v>0</v>
      </c>
      <c r="CM112" s="4">
        <f t="shared" si="38"/>
        <v>0</v>
      </c>
      <c r="CN112" s="4">
        <f t="shared" si="38"/>
        <v>0</v>
      </c>
      <c r="CO112" s="4">
        <f t="shared" si="38"/>
        <v>0</v>
      </c>
      <c r="CP112" s="4">
        <f t="shared" si="38"/>
        <v>0</v>
      </c>
      <c r="CQ112" s="4">
        <f t="shared" si="38"/>
        <v>0</v>
      </c>
      <c r="CR112" s="4">
        <f t="shared" si="38"/>
        <v>0</v>
      </c>
      <c r="CS112" s="4">
        <f t="shared" si="38"/>
        <v>0</v>
      </c>
      <c r="CT112" s="4">
        <f t="shared" si="38"/>
        <v>0</v>
      </c>
      <c r="CU112" s="4">
        <f t="shared" si="38"/>
        <v>0</v>
      </c>
      <c r="CV112" s="4">
        <f t="shared" si="38"/>
        <v>0</v>
      </c>
      <c r="CW112" s="4">
        <f t="shared" si="38"/>
        <v>0</v>
      </c>
      <c r="CX112" s="4">
        <f t="shared" si="38"/>
        <v>0</v>
      </c>
      <c r="CY112" s="4">
        <f t="shared" si="38"/>
        <v>0</v>
      </c>
      <c r="CZ112" s="4">
        <f t="shared" si="38"/>
        <v>0</v>
      </c>
      <c r="DA112" s="4">
        <f t="shared" si="38"/>
        <v>0</v>
      </c>
      <c r="DB112" s="4">
        <f t="shared" si="38"/>
        <v>0</v>
      </c>
      <c r="DC112" s="4">
        <f t="shared" si="38"/>
        <v>0</v>
      </c>
      <c r="DD112" s="4">
        <f t="shared" si="38"/>
        <v>0</v>
      </c>
      <c r="DE112" s="4">
        <f t="shared" si="38"/>
        <v>0</v>
      </c>
      <c r="DF112" s="4">
        <f t="shared" si="38"/>
        <v>0</v>
      </c>
      <c r="DG112" s="4">
        <f t="shared" si="38"/>
        <v>0</v>
      </c>
      <c r="DH112" s="4">
        <f t="shared" si="38"/>
        <v>0</v>
      </c>
      <c r="DI112" s="4">
        <f t="shared" si="38"/>
        <v>0</v>
      </c>
      <c r="DJ112" s="4">
        <f t="shared" si="38"/>
        <v>0</v>
      </c>
    </row>
    <row r="113" spans="2:114">
      <c r="B113" s="214" t="str">
        <f>Ввод!D204</f>
        <v>Прочие доходы №2</v>
      </c>
      <c r="C113" s="92">
        <f>Ввод!E204</f>
        <v>0</v>
      </c>
      <c r="D113" s="7">
        <f>Ввод!F204</f>
        <v>0</v>
      </c>
      <c r="E113" s="7">
        <f>1-E118</f>
        <v>1</v>
      </c>
      <c r="F113" s="4">
        <f>$E113*Ввод!G204</f>
        <v>0</v>
      </c>
      <c r="G113" s="4"/>
      <c r="H113" s="4"/>
      <c r="I113" s="126">
        <f>F113*AVERAGE(Ввод!$G$152:$J$152)</f>
        <v>0</v>
      </c>
      <c r="J113" s="4">
        <f>I113*(1+$C113)</f>
        <v>0</v>
      </c>
      <c r="K113" s="4">
        <f t="shared" ref="K113:BV113" si="39">J113*(1+$C113)</f>
        <v>0</v>
      </c>
      <c r="L113" s="4">
        <f t="shared" si="39"/>
        <v>0</v>
      </c>
      <c r="M113" s="4">
        <f t="shared" si="39"/>
        <v>0</v>
      </c>
      <c r="N113" s="4">
        <f t="shared" si="39"/>
        <v>0</v>
      </c>
      <c r="O113" s="4">
        <f t="shared" si="39"/>
        <v>0</v>
      </c>
      <c r="P113" s="4">
        <f t="shared" si="39"/>
        <v>0</v>
      </c>
      <c r="Q113" s="4">
        <f t="shared" si="39"/>
        <v>0</v>
      </c>
      <c r="R113" s="4">
        <f t="shared" si="39"/>
        <v>0</v>
      </c>
      <c r="S113" s="4">
        <f t="shared" si="39"/>
        <v>0</v>
      </c>
      <c r="T113" s="4">
        <f t="shared" si="39"/>
        <v>0</v>
      </c>
      <c r="U113" s="4">
        <f t="shared" si="39"/>
        <v>0</v>
      </c>
      <c r="V113" s="4">
        <f t="shared" si="39"/>
        <v>0</v>
      </c>
      <c r="W113" s="4">
        <f t="shared" si="39"/>
        <v>0</v>
      </c>
      <c r="X113" s="4">
        <f t="shared" si="39"/>
        <v>0</v>
      </c>
      <c r="Y113" s="4">
        <f t="shared" si="39"/>
        <v>0</v>
      </c>
      <c r="Z113" s="4">
        <f t="shared" si="39"/>
        <v>0</v>
      </c>
      <c r="AA113" s="4">
        <f t="shared" si="39"/>
        <v>0</v>
      </c>
      <c r="AB113" s="4">
        <f t="shared" si="39"/>
        <v>0</v>
      </c>
      <c r="AC113" s="4">
        <f t="shared" si="39"/>
        <v>0</v>
      </c>
      <c r="AD113" s="4">
        <f t="shared" si="39"/>
        <v>0</v>
      </c>
      <c r="AE113" s="4">
        <f t="shared" si="39"/>
        <v>0</v>
      </c>
      <c r="AF113" s="4">
        <f t="shared" si="39"/>
        <v>0</v>
      </c>
      <c r="AG113" s="4">
        <f t="shared" si="39"/>
        <v>0</v>
      </c>
      <c r="AH113" s="4">
        <f t="shared" si="39"/>
        <v>0</v>
      </c>
      <c r="AI113" s="4">
        <f t="shared" si="39"/>
        <v>0</v>
      </c>
      <c r="AJ113" s="4">
        <f t="shared" si="39"/>
        <v>0</v>
      </c>
      <c r="AK113" s="4">
        <f t="shared" si="39"/>
        <v>0</v>
      </c>
      <c r="AL113" s="4">
        <f t="shared" si="39"/>
        <v>0</v>
      </c>
      <c r="AM113" s="4">
        <f t="shared" si="39"/>
        <v>0</v>
      </c>
      <c r="AN113" s="4">
        <f t="shared" si="39"/>
        <v>0</v>
      </c>
      <c r="AO113" s="4">
        <f t="shared" si="39"/>
        <v>0</v>
      </c>
      <c r="AP113" s="4">
        <f t="shared" si="39"/>
        <v>0</v>
      </c>
      <c r="AQ113" s="4">
        <f t="shared" si="39"/>
        <v>0</v>
      </c>
      <c r="AR113" s="4">
        <f t="shared" si="39"/>
        <v>0</v>
      </c>
      <c r="AS113" s="4">
        <f t="shared" si="39"/>
        <v>0</v>
      </c>
      <c r="AT113" s="4">
        <f t="shared" si="39"/>
        <v>0</v>
      </c>
      <c r="AU113" s="4">
        <f t="shared" si="39"/>
        <v>0</v>
      </c>
      <c r="AV113" s="4">
        <f t="shared" si="39"/>
        <v>0</v>
      </c>
      <c r="AW113" s="4">
        <f t="shared" si="39"/>
        <v>0</v>
      </c>
      <c r="AX113" s="4">
        <f t="shared" si="39"/>
        <v>0</v>
      </c>
      <c r="AY113" s="4">
        <f t="shared" si="39"/>
        <v>0</v>
      </c>
      <c r="AZ113" s="4">
        <f t="shared" si="39"/>
        <v>0</v>
      </c>
      <c r="BA113" s="4">
        <f t="shared" si="39"/>
        <v>0</v>
      </c>
      <c r="BB113" s="4">
        <f t="shared" si="39"/>
        <v>0</v>
      </c>
      <c r="BC113" s="4">
        <f t="shared" si="39"/>
        <v>0</v>
      </c>
      <c r="BD113" s="4">
        <f t="shared" si="39"/>
        <v>0</v>
      </c>
      <c r="BE113" s="4">
        <f t="shared" si="39"/>
        <v>0</v>
      </c>
      <c r="BF113" s="4">
        <f t="shared" si="39"/>
        <v>0</v>
      </c>
      <c r="BG113" s="4">
        <f t="shared" si="39"/>
        <v>0</v>
      </c>
      <c r="BH113" s="4">
        <f t="shared" si="39"/>
        <v>0</v>
      </c>
      <c r="BI113" s="4">
        <f t="shared" si="39"/>
        <v>0</v>
      </c>
      <c r="BJ113" s="4">
        <f t="shared" si="39"/>
        <v>0</v>
      </c>
      <c r="BK113" s="4">
        <f t="shared" si="39"/>
        <v>0</v>
      </c>
      <c r="BL113" s="4">
        <f t="shared" si="39"/>
        <v>0</v>
      </c>
      <c r="BM113" s="4">
        <f t="shared" si="39"/>
        <v>0</v>
      </c>
      <c r="BN113" s="4">
        <f t="shared" si="39"/>
        <v>0</v>
      </c>
      <c r="BO113" s="4">
        <f t="shared" si="39"/>
        <v>0</v>
      </c>
      <c r="BP113" s="4">
        <f t="shared" si="39"/>
        <v>0</v>
      </c>
      <c r="BQ113" s="4">
        <f t="shared" si="39"/>
        <v>0</v>
      </c>
      <c r="BR113" s="4">
        <f t="shared" si="39"/>
        <v>0</v>
      </c>
      <c r="BS113" s="4">
        <f t="shared" si="39"/>
        <v>0</v>
      </c>
      <c r="BT113" s="4">
        <f t="shared" si="39"/>
        <v>0</v>
      </c>
      <c r="BU113" s="4">
        <f t="shared" si="39"/>
        <v>0</v>
      </c>
      <c r="BV113" s="4">
        <f t="shared" si="39"/>
        <v>0</v>
      </c>
      <c r="BW113" s="4">
        <f t="shared" ref="BW113:DJ113" si="40">BV113*(1+$C113)</f>
        <v>0</v>
      </c>
      <c r="BX113" s="4">
        <f t="shared" si="40"/>
        <v>0</v>
      </c>
      <c r="BY113" s="4">
        <f t="shared" si="40"/>
        <v>0</v>
      </c>
      <c r="BZ113" s="4">
        <f t="shared" si="40"/>
        <v>0</v>
      </c>
      <c r="CA113" s="4">
        <f t="shared" si="40"/>
        <v>0</v>
      </c>
      <c r="CB113" s="4">
        <f t="shared" si="40"/>
        <v>0</v>
      </c>
      <c r="CC113" s="4">
        <f t="shared" si="40"/>
        <v>0</v>
      </c>
      <c r="CD113" s="4">
        <f t="shared" si="40"/>
        <v>0</v>
      </c>
      <c r="CE113" s="4">
        <f t="shared" si="40"/>
        <v>0</v>
      </c>
      <c r="CF113" s="4">
        <f t="shared" si="40"/>
        <v>0</v>
      </c>
      <c r="CG113" s="4">
        <f t="shared" si="40"/>
        <v>0</v>
      </c>
      <c r="CH113" s="4">
        <f t="shared" si="40"/>
        <v>0</v>
      </c>
      <c r="CI113" s="4">
        <f t="shared" si="40"/>
        <v>0</v>
      </c>
      <c r="CJ113" s="4">
        <f t="shared" si="40"/>
        <v>0</v>
      </c>
      <c r="CK113" s="4">
        <f t="shared" si="40"/>
        <v>0</v>
      </c>
      <c r="CL113" s="4">
        <f t="shared" si="40"/>
        <v>0</v>
      </c>
      <c r="CM113" s="4">
        <f t="shared" si="40"/>
        <v>0</v>
      </c>
      <c r="CN113" s="4">
        <f t="shared" si="40"/>
        <v>0</v>
      </c>
      <c r="CO113" s="4">
        <f t="shared" si="40"/>
        <v>0</v>
      </c>
      <c r="CP113" s="4">
        <f t="shared" si="40"/>
        <v>0</v>
      </c>
      <c r="CQ113" s="4">
        <f t="shared" si="40"/>
        <v>0</v>
      </c>
      <c r="CR113" s="4">
        <f t="shared" si="40"/>
        <v>0</v>
      </c>
      <c r="CS113" s="4">
        <f t="shared" si="40"/>
        <v>0</v>
      </c>
      <c r="CT113" s="4">
        <f t="shared" si="40"/>
        <v>0</v>
      </c>
      <c r="CU113" s="4">
        <f t="shared" si="40"/>
        <v>0</v>
      </c>
      <c r="CV113" s="4">
        <f t="shared" si="40"/>
        <v>0</v>
      </c>
      <c r="CW113" s="4">
        <f t="shared" si="40"/>
        <v>0</v>
      </c>
      <c r="CX113" s="4">
        <f t="shared" si="40"/>
        <v>0</v>
      </c>
      <c r="CY113" s="4">
        <f t="shared" si="40"/>
        <v>0</v>
      </c>
      <c r="CZ113" s="4">
        <f t="shared" si="40"/>
        <v>0</v>
      </c>
      <c r="DA113" s="4">
        <f t="shared" si="40"/>
        <v>0</v>
      </c>
      <c r="DB113" s="4">
        <f t="shared" si="40"/>
        <v>0</v>
      </c>
      <c r="DC113" s="4">
        <f t="shared" si="40"/>
        <v>0</v>
      </c>
      <c r="DD113" s="4">
        <f t="shared" si="40"/>
        <v>0</v>
      </c>
      <c r="DE113" s="4">
        <f t="shared" si="40"/>
        <v>0</v>
      </c>
      <c r="DF113" s="4">
        <f t="shared" si="40"/>
        <v>0</v>
      </c>
      <c r="DG113" s="4">
        <f t="shared" si="40"/>
        <v>0</v>
      </c>
      <c r="DH113" s="4">
        <f t="shared" si="40"/>
        <v>0</v>
      </c>
      <c r="DI113" s="4">
        <f t="shared" si="40"/>
        <v>0</v>
      </c>
      <c r="DJ113" s="4">
        <f t="shared" si="40"/>
        <v>0</v>
      </c>
    </row>
    <row r="114" spans="2:114">
      <c r="B114" s="214" t="str">
        <f>Ввод!D205</f>
        <v>Прочие доходы №3</v>
      </c>
      <c r="C114" s="92">
        <f>Ввод!E205</f>
        <v>0</v>
      </c>
      <c r="D114" s="7">
        <f>Ввод!F205</f>
        <v>0</v>
      </c>
      <c r="E114" s="7">
        <f>1-E119</f>
        <v>1</v>
      </c>
      <c r="F114" s="4">
        <f>$E114*Ввод!G205</f>
        <v>0</v>
      </c>
      <c r="G114" s="4"/>
      <c r="H114" s="4"/>
      <c r="I114" s="126">
        <f>F114*AVERAGE(Ввод!$G$152:$J$152)</f>
        <v>0</v>
      </c>
      <c r="J114" s="4">
        <f>I114*(1+$C114)</f>
        <v>0</v>
      </c>
      <c r="K114" s="4">
        <f t="shared" ref="K114:BV114" si="41">J114*(1+$C114)</f>
        <v>0</v>
      </c>
      <c r="L114" s="4">
        <f t="shared" si="41"/>
        <v>0</v>
      </c>
      <c r="M114" s="4">
        <f t="shared" si="41"/>
        <v>0</v>
      </c>
      <c r="N114" s="4">
        <f t="shared" si="41"/>
        <v>0</v>
      </c>
      <c r="O114" s="4">
        <f t="shared" si="41"/>
        <v>0</v>
      </c>
      <c r="P114" s="4">
        <f t="shared" si="41"/>
        <v>0</v>
      </c>
      <c r="Q114" s="4">
        <f t="shared" si="41"/>
        <v>0</v>
      </c>
      <c r="R114" s="4">
        <f t="shared" si="41"/>
        <v>0</v>
      </c>
      <c r="S114" s="4">
        <f t="shared" si="41"/>
        <v>0</v>
      </c>
      <c r="T114" s="4">
        <f t="shared" si="41"/>
        <v>0</v>
      </c>
      <c r="U114" s="4">
        <f t="shared" si="41"/>
        <v>0</v>
      </c>
      <c r="V114" s="4">
        <f t="shared" si="41"/>
        <v>0</v>
      </c>
      <c r="W114" s="4">
        <f t="shared" si="41"/>
        <v>0</v>
      </c>
      <c r="X114" s="4">
        <f t="shared" si="41"/>
        <v>0</v>
      </c>
      <c r="Y114" s="4">
        <f t="shared" si="41"/>
        <v>0</v>
      </c>
      <c r="Z114" s="4">
        <f t="shared" si="41"/>
        <v>0</v>
      </c>
      <c r="AA114" s="4">
        <f t="shared" si="41"/>
        <v>0</v>
      </c>
      <c r="AB114" s="4">
        <f t="shared" si="41"/>
        <v>0</v>
      </c>
      <c r="AC114" s="4">
        <f t="shared" si="41"/>
        <v>0</v>
      </c>
      <c r="AD114" s="4">
        <f t="shared" si="41"/>
        <v>0</v>
      </c>
      <c r="AE114" s="4">
        <f t="shared" si="41"/>
        <v>0</v>
      </c>
      <c r="AF114" s="4">
        <f t="shared" si="41"/>
        <v>0</v>
      </c>
      <c r="AG114" s="4">
        <f t="shared" si="41"/>
        <v>0</v>
      </c>
      <c r="AH114" s="4">
        <f t="shared" si="41"/>
        <v>0</v>
      </c>
      <c r="AI114" s="4">
        <f t="shared" si="41"/>
        <v>0</v>
      </c>
      <c r="AJ114" s="4">
        <f t="shared" si="41"/>
        <v>0</v>
      </c>
      <c r="AK114" s="4">
        <f t="shared" si="41"/>
        <v>0</v>
      </c>
      <c r="AL114" s="4">
        <f t="shared" si="41"/>
        <v>0</v>
      </c>
      <c r="AM114" s="4">
        <f t="shared" si="41"/>
        <v>0</v>
      </c>
      <c r="AN114" s="4">
        <f t="shared" si="41"/>
        <v>0</v>
      </c>
      <c r="AO114" s="4">
        <f t="shared" si="41"/>
        <v>0</v>
      </c>
      <c r="AP114" s="4">
        <f t="shared" si="41"/>
        <v>0</v>
      </c>
      <c r="AQ114" s="4">
        <f t="shared" si="41"/>
        <v>0</v>
      </c>
      <c r="AR114" s="4">
        <f t="shared" si="41"/>
        <v>0</v>
      </c>
      <c r="AS114" s="4">
        <f t="shared" si="41"/>
        <v>0</v>
      </c>
      <c r="AT114" s="4">
        <f t="shared" si="41"/>
        <v>0</v>
      </c>
      <c r="AU114" s="4">
        <f t="shared" si="41"/>
        <v>0</v>
      </c>
      <c r="AV114" s="4">
        <f t="shared" si="41"/>
        <v>0</v>
      </c>
      <c r="AW114" s="4">
        <f t="shared" si="41"/>
        <v>0</v>
      </c>
      <c r="AX114" s="4">
        <f t="shared" si="41"/>
        <v>0</v>
      </c>
      <c r="AY114" s="4">
        <f t="shared" si="41"/>
        <v>0</v>
      </c>
      <c r="AZ114" s="4">
        <f t="shared" si="41"/>
        <v>0</v>
      </c>
      <c r="BA114" s="4">
        <f t="shared" si="41"/>
        <v>0</v>
      </c>
      <c r="BB114" s="4">
        <f t="shared" si="41"/>
        <v>0</v>
      </c>
      <c r="BC114" s="4">
        <f t="shared" si="41"/>
        <v>0</v>
      </c>
      <c r="BD114" s="4">
        <f t="shared" si="41"/>
        <v>0</v>
      </c>
      <c r="BE114" s="4">
        <f t="shared" si="41"/>
        <v>0</v>
      </c>
      <c r="BF114" s="4">
        <f t="shared" si="41"/>
        <v>0</v>
      </c>
      <c r="BG114" s="4">
        <f t="shared" si="41"/>
        <v>0</v>
      </c>
      <c r="BH114" s="4">
        <f t="shared" si="41"/>
        <v>0</v>
      </c>
      <c r="BI114" s="4">
        <f t="shared" si="41"/>
        <v>0</v>
      </c>
      <c r="BJ114" s="4">
        <f t="shared" si="41"/>
        <v>0</v>
      </c>
      <c r="BK114" s="4">
        <f t="shared" si="41"/>
        <v>0</v>
      </c>
      <c r="BL114" s="4">
        <f t="shared" si="41"/>
        <v>0</v>
      </c>
      <c r="BM114" s="4">
        <f t="shared" si="41"/>
        <v>0</v>
      </c>
      <c r="BN114" s="4">
        <f t="shared" si="41"/>
        <v>0</v>
      </c>
      <c r="BO114" s="4">
        <f t="shared" si="41"/>
        <v>0</v>
      </c>
      <c r="BP114" s="4">
        <f t="shared" si="41"/>
        <v>0</v>
      </c>
      <c r="BQ114" s="4">
        <f t="shared" si="41"/>
        <v>0</v>
      </c>
      <c r="BR114" s="4">
        <f t="shared" si="41"/>
        <v>0</v>
      </c>
      <c r="BS114" s="4">
        <f t="shared" si="41"/>
        <v>0</v>
      </c>
      <c r="BT114" s="4">
        <f t="shared" si="41"/>
        <v>0</v>
      </c>
      <c r="BU114" s="4">
        <f t="shared" si="41"/>
        <v>0</v>
      </c>
      <c r="BV114" s="4">
        <f t="shared" si="41"/>
        <v>0</v>
      </c>
      <c r="BW114" s="4">
        <f t="shared" ref="BW114:DJ114" si="42">BV114*(1+$C114)</f>
        <v>0</v>
      </c>
      <c r="BX114" s="4">
        <f t="shared" si="42"/>
        <v>0</v>
      </c>
      <c r="BY114" s="4">
        <f t="shared" si="42"/>
        <v>0</v>
      </c>
      <c r="BZ114" s="4">
        <f t="shared" si="42"/>
        <v>0</v>
      </c>
      <c r="CA114" s="4">
        <f t="shared" si="42"/>
        <v>0</v>
      </c>
      <c r="CB114" s="4">
        <f t="shared" si="42"/>
        <v>0</v>
      </c>
      <c r="CC114" s="4">
        <f t="shared" si="42"/>
        <v>0</v>
      </c>
      <c r="CD114" s="4">
        <f t="shared" si="42"/>
        <v>0</v>
      </c>
      <c r="CE114" s="4">
        <f t="shared" si="42"/>
        <v>0</v>
      </c>
      <c r="CF114" s="4">
        <f t="shared" si="42"/>
        <v>0</v>
      </c>
      <c r="CG114" s="4">
        <f t="shared" si="42"/>
        <v>0</v>
      </c>
      <c r="CH114" s="4">
        <f t="shared" si="42"/>
        <v>0</v>
      </c>
      <c r="CI114" s="4">
        <f t="shared" si="42"/>
        <v>0</v>
      </c>
      <c r="CJ114" s="4">
        <f t="shared" si="42"/>
        <v>0</v>
      </c>
      <c r="CK114" s="4">
        <f t="shared" si="42"/>
        <v>0</v>
      </c>
      <c r="CL114" s="4">
        <f t="shared" si="42"/>
        <v>0</v>
      </c>
      <c r="CM114" s="4">
        <f t="shared" si="42"/>
        <v>0</v>
      </c>
      <c r="CN114" s="4">
        <f t="shared" si="42"/>
        <v>0</v>
      </c>
      <c r="CO114" s="4">
        <f t="shared" si="42"/>
        <v>0</v>
      </c>
      <c r="CP114" s="4">
        <f t="shared" si="42"/>
        <v>0</v>
      </c>
      <c r="CQ114" s="4">
        <f t="shared" si="42"/>
        <v>0</v>
      </c>
      <c r="CR114" s="4">
        <f t="shared" si="42"/>
        <v>0</v>
      </c>
      <c r="CS114" s="4">
        <f t="shared" si="42"/>
        <v>0</v>
      </c>
      <c r="CT114" s="4">
        <f t="shared" si="42"/>
        <v>0</v>
      </c>
      <c r="CU114" s="4">
        <f t="shared" si="42"/>
        <v>0</v>
      </c>
      <c r="CV114" s="4">
        <f t="shared" si="42"/>
        <v>0</v>
      </c>
      <c r="CW114" s="4">
        <f t="shared" si="42"/>
        <v>0</v>
      </c>
      <c r="CX114" s="4">
        <f t="shared" si="42"/>
        <v>0</v>
      </c>
      <c r="CY114" s="4">
        <f t="shared" si="42"/>
        <v>0</v>
      </c>
      <c r="CZ114" s="4">
        <f t="shared" si="42"/>
        <v>0</v>
      </c>
      <c r="DA114" s="4">
        <f t="shared" si="42"/>
        <v>0</v>
      </c>
      <c r="DB114" s="4">
        <f t="shared" si="42"/>
        <v>0</v>
      </c>
      <c r="DC114" s="4">
        <f t="shared" si="42"/>
        <v>0</v>
      </c>
      <c r="DD114" s="4">
        <f t="shared" si="42"/>
        <v>0</v>
      </c>
      <c r="DE114" s="4">
        <f t="shared" si="42"/>
        <v>0</v>
      </c>
      <c r="DF114" s="4">
        <f t="shared" si="42"/>
        <v>0</v>
      </c>
      <c r="DG114" s="4">
        <f t="shared" si="42"/>
        <v>0</v>
      </c>
      <c r="DH114" s="4">
        <f t="shared" si="42"/>
        <v>0</v>
      </c>
      <c r="DI114" s="4">
        <f t="shared" si="42"/>
        <v>0</v>
      </c>
      <c r="DJ114" s="4">
        <f t="shared" si="42"/>
        <v>0</v>
      </c>
    </row>
    <row r="115" spans="2:114">
      <c r="B115" s="30" t="s">
        <v>406</v>
      </c>
      <c r="C115" s="8"/>
      <c r="F115" s="4"/>
      <c r="G115" s="4"/>
      <c r="H115" s="4"/>
      <c r="I115" s="126"/>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row>
    <row r="116" spans="2:114">
      <c r="B116" s="214" t="str">
        <f>B111</f>
        <v>Плата за подключение</v>
      </c>
      <c r="C116" s="8"/>
      <c r="D116" s="7" t="str">
        <f>D111</f>
        <v>тыс. руб. / пер.</v>
      </c>
      <c r="E116" s="7">
        <f>N(Ввод!H202)</f>
        <v>0</v>
      </c>
      <c r="F116" s="4"/>
      <c r="G116" s="4"/>
      <c r="H116" s="4"/>
      <c r="I116" s="126"/>
      <c r="J116" s="4">
        <f>$E116*Ввод!I202</f>
        <v>0</v>
      </c>
      <c r="K116" s="4">
        <f>$E116*Ввод!J202</f>
        <v>0</v>
      </c>
      <c r="L116" s="4">
        <f>$E116*Ввод!K202</f>
        <v>0</v>
      </c>
      <c r="M116" s="4">
        <f>$E116*Ввод!L202</f>
        <v>0</v>
      </c>
      <c r="N116" s="4">
        <f>$E116*Ввод!M202</f>
        <v>0</v>
      </c>
      <c r="O116" s="4">
        <f>$E116*Ввод!N202</f>
        <v>0</v>
      </c>
      <c r="P116" s="4">
        <f>$E116*Ввод!O202</f>
        <v>0</v>
      </c>
      <c r="Q116" s="4">
        <f>$E116*Ввод!P202</f>
        <v>0</v>
      </c>
      <c r="R116" s="4">
        <f>$E116*Ввод!Q202</f>
        <v>0</v>
      </c>
      <c r="S116" s="4">
        <f>$E116*Ввод!R202</f>
        <v>0</v>
      </c>
      <c r="T116" s="4">
        <f>$E116*Ввод!S202</f>
        <v>0</v>
      </c>
      <c r="U116" s="4">
        <f>$E116*Ввод!T202</f>
        <v>0</v>
      </c>
      <c r="V116" s="4">
        <f>$E116*Ввод!U202</f>
        <v>0</v>
      </c>
      <c r="W116" s="4">
        <f>$E116*Ввод!V202</f>
        <v>0</v>
      </c>
      <c r="X116" s="4">
        <f>$E116*Ввод!W202</f>
        <v>0</v>
      </c>
      <c r="Y116" s="4">
        <f>$E116*Ввод!X202</f>
        <v>0</v>
      </c>
      <c r="Z116" s="4">
        <f>$E116*Ввод!Y202</f>
        <v>0</v>
      </c>
      <c r="AA116" s="4">
        <f>$E116*Ввод!Z202</f>
        <v>0</v>
      </c>
      <c r="AB116" s="4">
        <f>$E116*Ввод!AA202</f>
        <v>0</v>
      </c>
      <c r="AC116" s="4">
        <f>$E116*Ввод!AB202</f>
        <v>0</v>
      </c>
      <c r="AD116" s="4">
        <f>$E116*Ввод!AC202</f>
        <v>0</v>
      </c>
      <c r="AE116" s="4">
        <f>$E116*Ввод!AD202</f>
        <v>0</v>
      </c>
      <c r="AF116" s="4">
        <f>$E116*Ввод!AE202</f>
        <v>0</v>
      </c>
      <c r="AG116" s="4">
        <f>$E116*Ввод!AF202</f>
        <v>0</v>
      </c>
      <c r="AH116" s="4">
        <f>$E116*Ввод!AG202</f>
        <v>0</v>
      </c>
      <c r="AI116" s="4">
        <f>$E116*Ввод!AH202</f>
        <v>0</v>
      </c>
      <c r="AJ116" s="4">
        <f>$E116*Ввод!AI202</f>
        <v>0</v>
      </c>
      <c r="AK116" s="4">
        <f>$E116*Ввод!AJ202</f>
        <v>0</v>
      </c>
      <c r="AL116" s="4">
        <f>$E116*Ввод!AK202</f>
        <v>0</v>
      </c>
      <c r="AM116" s="4">
        <f>$E116*Ввод!AL202</f>
        <v>0</v>
      </c>
      <c r="AN116" s="4">
        <f>$E116*Ввод!AM202</f>
        <v>0</v>
      </c>
      <c r="AO116" s="4">
        <f>$E116*Ввод!AN202</f>
        <v>0</v>
      </c>
      <c r="AP116" s="4">
        <f>$E116*Ввод!AO202</f>
        <v>0</v>
      </c>
      <c r="AQ116" s="4">
        <f>$E116*Ввод!AP202</f>
        <v>0</v>
      </c>
      <c r="AR116" s="4">
        <f>$E116*Ввод!AQ202</f>
        <v>0</v>
      </c>
      <c r="AS116" s="4">
        <f>$E116*Ввод!AR202</f>
        <v>0</v>
      </c>
      <c r="AT116" s="4">
        <f>$E116*Ввод!AS202</f>
        <v>0</v>
      </c>
      <c r="AU116" s="4">
        <f>$E116*Ввод!AT202</f>
        <v>0</v>
      </c>
      <c r="AV116" s="4">
        <f>$E116*Ввод!AU202</f>
        <v>0</v>
      </c>
      <c r="AW116" s="4">
        <f>$E116*Ввод!AV202</f>
        <v>0</v>
      </c>
      <c r="AX116" s="4">
        <f>$E116*Ввод!AW202</f>
        <v>0</v>
      </c>
      <c r="AY116" s="4">
        <f>$E116*Ввод!AX202</f>
        <v>0</v>
      </c>
      <c r="AZ116" s="4">
        <f>$E116*Ввод!AY202</f>
        <v>0</v>
      </c>
      <c r="BA116" s="4">
        <f>$E116*Ввод!AZ202</f>
        <v>0</v>
      </c>
      <c r="BB116" s="4">
        <f>$E116*Ввод!BA202</f>
        <v>0</v>
      </c>
      <c r="BC116" s="4">
        <f>$E116*Ввод!BB202</f>
        <v>0</v>
      </c>
      <c r="BD116" s="4">
        <f>$E116*Ввод!BC202</f>
        <v>0</v>
      </c>
      <c r="BE116" s="4">
        <f>$E116*Ввод!BD202</f>
        <v>0</v>
      </c>
      <c r="BF116" s="4">
        <f>$E116*Ввод!BE202</f>
        <v>0</v>
      </c>
      <c r="BG116" s="4">
        <f>$E116*Ввод!BF202</f>
        <v>0</v>
      </c>
      <c r="BH116" s="4">
        <f>$E116*Ввод!BG202</f>
        <v>0</v>
      </c>
      <c r="BI116" s="4">
        <f>$E116*Ввод!BH202</f>
        <v>0</v>
      </c>
      <c r="BJ116" s="4">
        <f>$E116*Ввод!BI202</f>
        <v>0</v>
      </c>
      <c r="BK116" s="4">
        <f>$E116*Ввод!BJ202</f>
        <v>0</v>
      </c>
      <c r="BL116" s="4">
        <f>$E116*Ввод!BK202</f>
        <v>0</v>
      </c>
      <c r="BM116" s="4">
        <f>$E116*Ввод!BL202</f>
        <v>0</v>
      </c>
      <c r="BN116" s="4">
        <f>$E116*Ввод!BM202</f>
        <v>0</v>
      </c>
      <c r="BO116" s="4">
        <f>$E116*Ввод!BN202</f>
        <v>0</v>
      </c>
      <c r="BP116" s="4">
        <f>$E116*Ввод!BO202</f>
        <v>0</v>
      </c>
      <c r="BQ116" s="4">
        <f>$E116*Ввод!BP202</f>
        <v>0</v>
      </c>
      <c r="BR116" s="4">
        <f>$E116*Ввод!BQ202</f>
        <v>0</v>
      </c>
      <c r="BS116" s="4">
        <f>$E116*Ввод!BR202</f>
        <v>0</v>
      </c>
      <c r="BT116" s="4">
        <f>$E116*Ввод!BS202</f>
        <v>0</v>
      </c>
      <c r="BU116" s="4">
        <f>$E116*Ввод!BT202</f>
        <v>0</v>
      </c>
      <c r="BV116" s="4">
        <f>$E116*Ввод!BU202</f>
        <v>0</v>
      </c>
      <c r="BW116" s="4">
        <f>$E116*Ввод!BV202</f>
        <v>0</v>
      </c>
      <c r="BX116" s="4">
        <f>$E116*Ввод!BW202</f>
        <v>0</v>
      </c>
      <c r="BY116" s="4">
        <f>$E116*Ввод!BX202</f>
        <v>0</v>
      </c>
      <c r="BZ116" s="4">
        <f>$E116*Ввод!BY202</f>
        <v>0</v>
      </c>
      <c r="CA116" s="4">
        <f>$E116*Ввод!BZ202</f>
        <v>0</v>
      </c>
      <c r="CB116" s="4">
        <f>$E116*Ввод!CA202</f>
        <v>0</v>
      </c>
      <c r="CC116" s="4">
        <f>$E116*Ввод!CB202</f>
        <v>0</v>
      </c>
      <c r="CD116" s="4">
        <f>$E116*Ввод!CC202</f>
        <v>0</v>
      </c>
      <c r="CE116" s="4">
        <f>$E116*Ввод!CD202</f>
        <v>0</v>
      </c>
      <c r="CF116" s="4">
        <f>$E116*Ввод!CE202</f>
        <v>0</v>
      </c>
      <c r="CG116" s="4">
        <f>$E116*Ввод!CF202</f>
        <v>0</v>
      </c>
      <c r="CH116" s="4">
        <f>$E116*Ввод!CG202</f>
        <v>0</v>
      </c>
      <c r="CI116" s="4">
        <f>$E116*Ввод!CH202</f>
        <v>0</v>
      </c>
      <c r="CJ116" s="4">
        <f>$E116*Ввод!CI202</f>
        <v>0</v>
      </c>
      <c r="CK116" s="4">
        <f>$E116*Ввод!CJ202</f>
        <v>0</v>
      </c>
      <c r="CL116" s="4">
        <f>$E116*Ввод!CK202</f>
        <v>0</v>
      </c>
      <c r="CM116" s="4">
        <f>$E116*Ввод!CL202</f>
        <v>0</v>
      </c>
      <c r="CN116" s="4">
        <f>$E116*Ввод!CM202</f>
        <v>0</v>
      </c>
      <c r="CO116" s="4">
        <f>$E116*Ввод!CN202</f>
        <v>0</v>
      </c>
      <c r="CP116" s="4">
        <f>$E116*Ввод!CO202</f>
        <v>0</v>
      </c>
      <c r="CQ116" s="4">
        <f>$E116*Ввод!CP202</f>
        <v>0</v>
      </c>
      <c r="CR116" s="4">
        <f>$E116*Ввод!CQ202</f>
        <v>0</v>
      </c>
      <c r="CS116" s="4">
        <f>$E116*Ввод!CR202</f>
        <v>0</v>
      </c>
      <c r="CT116" s="4">
        <f>$E116*Ввод!CS202</f>
        <v>0</v>
      </c>
      <c r="CU116" s="4">
        <f>$E116*Ввод!CT202</f>
        <v>0</v>
      </c>
      <c r="CV116" s="4">
        <f>$E116*Ввод!CU202</f>
        <v>0</v>
      </c>
      <c r="CW116" s="4">
        <f>$E116*Ввод!CV202</f>
        <v>0</v>
      </c>
      <c r="CX116" s="4">
        <f>$E116*Ввод!CW202</f>
        <v>0</v>
      </c>
      <c r="CY116" s="4">
        <f>$E116*Ввод!CX202</f>
        <v>0</v>
      </c>
      <c r="CZ116" s="4">
        <f>$E116*Ввод!CY202</f>
        <v>0</v>
      </c>
      <c r="DA116" s="4">
        <f>$E116*Ввод!CZ202</f>
        <v>0</v>
      </c>
      <c r="DB116" s="4">
        <f>$E116*Ввод!DA202</f>
        <v>0</v>
      </c>
      <c r="DC116" s="4">
        <f>$E116*Ввод!DB202</f>
        <v>0</v>
      </c>
      <c r="DD116" s="4">
        <f>$E116*Ввод!DC202</f>
        <v>0</v>
      </c>
      <c r="DE116" s="4">
        <f>$E116*Ввод!DD202</f>
        <v>0</v>
      </c>
      <c r="DF116" s="4">
        <f>$E116*Ввод!DE202</f>
        <v>0</v>
      </c>
      <c r="DG116" s="4">
        <f>$E116*Ввод!DF202</f>
        <v>0</v>
      </c>
      <c r="DH116" s="4">
        <f>$E116*Ввод!DG202</f>
        <v>0</v>
      </c>
      <c r="DI116" s="4">
        <f>$E116*Ввод!DH202</f>
        <v>0</v>
      </c>
      <c r="DJ116" s="4">
        <f>$E116*Ввод!DI202</f>
        <v>0</v>
      </c>
    </row>
    <row r="117" spans="2:114">
      <c r="B117" s="214" t="str">
        <f>B112</f>
        <v>Прочие доходы №1</v>
      </c>
      <c r="C117" s="8"/>
      <c r="D117" s="7">
        <f>D112</f>
        <v>0</v>
      </c>
      <c r="E117" s="7">
        <f>N(Ввод!H203)</f>
        <v>1</v>
      </c>
      <c r="F117" s="4"/>
      <c r="G117" s="4"/>
      <c r="H117" s="4"/>
      <c r="I117" s="126"/>
      <c r="J117" s="4">
        <f>$E117*Ввод!I203</f>
        <v>7500</v>
      </c>
      <c r="K117" s="4">
        <f>$E117*Ввод!J203</f>
        <v>0</v>
      </c>
      <c r="L117" s="4">
        <f>$E117*Ввод!K203</f>
        <v>0</v>
      </c>
      <c r="M117" s="4">
        <f>$E117*Ввод!L203</f>
        <v>0</v>
      </c>
      <c r="N117" s="4">
        <f>$E117*Ввод!M203</f>
        <v>0</v>
      </c>
      <c r="O117" s="4">
        <f>$E117*Ввод!N203</f>
        <v>0</v>
      </c>
      <c r="P117" s="4">
        <f>$E117*Ввод!O203</f>
        <v>0</v>
      </c>
      <c r="Q117" s="4">
        <f>$E117*Ввод!P203</f>
        <v>0</v>
      </c>
      <c r="R117" s="4">
        <f>$E117*Ввод!Q203</f>
        <v>0</v>
      </c>
      <c r="S117" s="4">
        <f>$E117*Ввод!R203</f>
        <v>0</v>
      </c>
      <c r="T117" s="4">
        <f>$E117*Ввод!S203</f>
        <v>0</v>
      </c>
      <c r="U117" s="4">
        <f>$E117*Ввод!T203</f>
        <v>0</v>
      </c>
      <c r="V117" s="4">
        <f>$E117*Ввод!U203</f>
        <v>0</v>
      </c>
      <c r="W117" s="4">
        <f>$E117*Ввод!V203</f>
        <v>0</v>
      </c>
      <c r="X117" s="4">
        <f>$E117*Ввод!W203</f>
        <v>0</v>
      </c>
      <c r="Y117" s="4">
        <f>$E117*Ввод!X203</f>
        <v>0</v>
      </c>
      <c r="Z117" s="4">
        <f>$E117*Ввод!Y203</f>
        <v>0</v>
      </c>
      <c r="AA117" s="4">
        <f>$E117*Ввод!Z203</f>
        <v>0</v>
      </c>
      <c r="AB117" s="4">
        <f>$E117*Ввод!AA203</f>
        <v>0</v>
      </c>
      <c r="AC117" s="4">
        <f>$E117*Ввод!AB203</f>
        <v>0</v>
      </c>
      <c r="AD117" s="4">
        <f>$E117*Ввод!AC203</f>
        <v>0</v>
      </c>
      <c r="AE117" s="4">
        <f>$E117*Ввод!AD203</f>
        <v>0</v>
      </c>
      <c r="AF117" s="4">
        <f>$E117*Ввод!AE203</f>
        <v>0</v>
      </c>
      <c r="AG117" s="4">
        <f>$E117*Ввод!AF203</f>
        <v>0</v>
      </c>
      <c r="AH117" s="4">
        <f>$E117*Ввод!AG203</f>
        <v>0</v>
      </c>
      <c r="AI117" s="4">
        <f>$E117*Ввод!AH203</f>
        <v>0</v>
      </c>
      <c r="AJ117" s="4">
        <f>$E117*Ввод!AI203</f>
        <v>0</v>
      </c>
      <c r="AK117" s="4">
        <f>$E117*Ввод!AJ203</f>
        <v>0</v>
      </c>
      <c r="AL117" s="4">
        <f>$E117*Ввод!AK203</f>
        <v>0</v>
      </c>
      <c r="AM117" s="4">
        <f>$E117*Ввод!AL203</f>
        <v>0</v>
      </c>
      <c r="AN117" s="4">
        <f>$E117*Ввод!AM203</f>
        <v>0</v>
      </c>
      <c r="AO117" s="4">
        <f>$E117*Ввод!AN203</f>
        <v>0</v>
      </c>
      <c r="AP117" s="4">
        <f>$E117*Ввод!AO203</f>
        <v>0</v>
      </c>
      <c r="AQ117" s="4">
        <f>$E117*Ввод!AP203</f>
        <v>0</v>
      </c>
      <c r="AR117" s="4">
        <f>$E117*Ввод!AQ203</f>
        <v>0</v>
      </c>
      <c r="AS117" s="4">
        <f>$E117*Ввод!AR203</f>
        <v>0</v>
      </c>
      <c r="AT117" s="4">
        <f>$E117*Ввод!AS203</f>
        <v>0</v>
      </c>
      <c r="AU117" s="4">
        <f>$E117*Ввод!AT203</f>
        <v>0</v>
      </c>
      <c r="AV117" s="4">
        <f>$E117*Ввод!AU203</f>
        <v>0</v>
      </c>
      <c r="AW117" s="4">
        <f>$E117*Ввод!AV203</f>
        <v>0</v>
      </c>
      <c r="AX117" s="4">
        <f>$E117*Ввод!AW203</f>
        <v>0</v>
      </c>
      <c r="AY117" s="4">
        <f>$E117*Ввод!AX203</f>
        <v>0</v>
      </c>
      <c r="AZ117" s="4">
        <f>$E117*Ввод!AY203</f>
        <v>0</v>
      </c>
      <c r="BA117" s="4">
        <f>$E117*Ввод!AZ203</f>
        <v>0</v>
      </c>
      <c r="BB117" s="4">
        <f>$E117*Ввод!BA203</f>
        <v>0</v>
      </c>
      <c r="BC117" s="4">
        <f>$E117*Ввод!BB203</f>
        <v>0</v>
      </c>
      <c r="BD117" s="4">
        <f>$E117*Ввод!BC203</f>
        <v>0</v>
      </c>
      <c r="BE117" s="4">
        <f>$E117*Ввод!BD203</f>
        <v>0</v>
      </c>
      <c r="BF117" s="4">
        <f>$E117*Ввод!BE203</f>
        <v>0</v>
      </c>
      <c r="BG117" s="4">
        <f>$E117*Ввод!BF203</f>
        <v>0</v>
      </c>
      <c r="BH117" s="4">
        <f>$E117*Ввод!BG203</f>
        <v>0</v>
      </c>
      <c r="BI117" s="4">
        <f>$E117*Ввод!BH203</f>
        <v>0</v>
      </c>
      <c r="BJ117" s="4">
        <f>$E117*Ввод!BI203</f>
        <v>0</v>
      </c>
      <c r="BK117" s="4">
        <f>$E117*Ввод!BJ203</f>
        <v>0</v>
      </c>
      <c r="BL117" s="4">
        <f>$E117*Ввод!BK203</f>
        <v>0</v>
      </c>
      <c r="BM117" s="4">
        <f>$E117*Ввод!BL203</f>
        <v>0</v>
      </c>
      <c r="BN117" s="4">
        <f>$E117*Ввод!BM203</f>
        <v>0</v>
      </c>
      <c r="BO117" s="4">
        <f>$E117*Ввод!BN203</f>
        <v>0</v>
      </c>
      <c r="BP117" s="4">
        <f>$E117*Ввод!BO203</f>
        <v>0</v>
      </c>
      <c r="BQ117" s="4">
        <f>$E117*Ввод!BP203</f>
        <v>0</v>
      </c>
      <c r="BR117" s="4">
        <f>$E117*Ввод!BQ203</f>
        <v>0</v>
      </c>
      <c r="BS117" s="4">
        <f>$E117*Ввод!BR203</f>
        <v>0</v>
      </c>
      <c r="BT117" s="4">
        <f>$E117*Ввод!BS203</f>
        <v>0</v>
      </c>
      <c r="BU117" s="4">
        <f>$E117*Ввод!BT203</f>
        <v>0</v>
      </c>
      <c r="BV117" s="4">
        <f>$E117*Ввод!BU203</f>
        <v>0</v>
      </c>
      <c r="BW117" s="4">
        <f>$E117*Ввод!BV203</f>
        <v>0</v>
      </c>
      <c r="BX117" s="4">
        <f>$E117*Ввод!BW203</f>
        <v>0</v>
      </c>
      <c r="BY117" s="4">
        <f>$E117*Ввод!BX203</f>
        <v>0</v>
      </c>
      <c r="BZ117" s="4">
        <f>$E117*Ввод!BY203</f>
        <v>0</v>
      </c>
      <c r="CA117" s="4">
        <f>$E117*Ввод!BZ203</f>
        <v>0</v>
      </c>
      <c r="CB117" s="4">
        <f>$E117*Ввод!CA203</f>
        <v>0</v>
      </c>
      <c r="CC117" s="4">
        <f>$E117*Ввод!CB203</f>
        <v>0</v>
      </c>
      <c r="CD117" s="4">
        <f>$E117*Ввод!CC203</f>
        <v>0</v>
      </c>
      <c r="CE117" s="4">
        <f>$E117*Ввод!CD203</f>
        <v>0</v>
      </c>
      <c r="CF117" s="4">
        <f>$E117*Ввод!CE203</f>
        <v>0</v>
      </c>
      <c r="CG117" s="4">
        <f>$E117*Ввод!CF203</f>
        <v>0</v>
      </c>
      <c r="CH117" s="4">
        <f>$E117*Ввод!CG203</f>
        <v>0</v>
      </c>
      <c r="CI117" s="4">
        <f>$E117*Ввод!CH203</f>
        <v>0</v>
      </c>
      <c r="CJ117" s="4">
        <f>$E117*Ввод!CI203</f>
        <v>0</v>
      </c>
      <c r="CK117" s="4">
        <f>$E117*Ввод!CJ203</f>
        <v>0</v>
      </c>
      <c r="CL117" s="4">
        <f>$E117*Ввод!CK203</f>
        <v>0</v>
      </c>
      <c r="CM117" s="4">
        <f>$E117*Ввод!CL203</f>
        <v>0</v>
      </c>
      <c r="CN117" s="4">
        <f>$E117*Ввод!CM203</f>
        <v>0</v>
      </c>
      <c r="CO117" s="4">
        <f>$E117*Ввод!CN203</f>
        <v>0</v>
      </c>
      <c r="CP117" s="4">
        <f>$E117*Ввод!CO203</f>
        <v>0</v>
      </c>
      <c r="CQ117" s="4">
        <f>$E117*Ввод!CP203</f>
        <v>0</v>
      </c>
      <c r="CR117" s="4">
        <f>$E117*Ввод!CQ203</f>
        <v>0</v>
      </c>
      <c r="CS117" s="4">
        <f>$E117*Ввод!CR203</f>
        <v>0</v>
      </c>
      <c r="CT117" s="4">
        <f>$E117*Ввод!CS203</f>
        <v>0</v>
      </c>
      <c r="CU117" s="4">
        <f>$E117*Ввод!CT203</f>
        <v>0</v>
      </c>
      <c r="CV117" s="4">
        <f>$E117*Ввод!CU203</f>
        <v>0</v>
      </c>
      <c r="CW117" s="4">
        <f>$E117*Ввод!CV203</f>
        <v>0</v>
      </c>
      <c r="CX117" s="4">
        <f>$E117*Ввод!CW203</f>
        <v>0</v>
      </c>
      <c r="CY117" s="4">
        <f>$E117*Ввод!CX203</f>
        <v>0</v>
      </c>
      <c r="CZ117" s="4">
        <f>$E117*Ввод!CY203</f>
        <v>0</v>
      </c>
      <c r="DA117" s="4">
        <f>$E117*Ввод!CZ203</f>
        <v>0</v>
      </c>
      <c r="DB117" s="4">
        <f>$E117*Ввод!DA203</f>
        <v>0</v>
      </c>
      <c r="DC117" s="4">
        <f>$E117*Ввод!DB203</f>
        <v>0</v>
      </c>
      <c r="DD117" s="4">
        <f>$E117*Ввод!DC203</f>
        <v>0</v>
      </c>
      <c r="DE117" s="4">
        <f>$E117*Ввод!DD203</f>
        <v>0</v>
      </c>
      <c r="DF117" s="4">
        <f>$E117*Ввод!DE203</f>
        <v>0</v>
      </c>
      <c r="DG117" s="4">
        <f>$E117*Ввод!DF203</f>
        <v>0</v>
      </c>
      <c r="DH117" s="4">
        <f>$E117*Ввод!DG203</f>
        <v>0</v>
      </c>
      <c r="DI117" s="4">
        <f>$E117*Ввод!DH203</f>
        <v>0</v>
      </c>
      <c r="DJ117" s="4">
        <f>$E117*Ввод!DI203</f>
        <v>0</v>
      </c>
    </row>
    <row r="118" spans="2:114">
      <c r="B118" s="214" t="str">
        <f>B113</f>
        <v>Прочие доходы №2</v>
      </c>
      <c r="C118" s="8"/>
      <c r="D118" s="7">
        <f>D113</f>
        <v>0</v>
      </c>
      <c r="E118" s="7">
        <f>N(Ввод!H204)</f>
        <v>0</v>
      </c>
      <c r="F118" s="4"/>
      <c r="G118" s="4"/>
      <c r="H118" s="4"/>
      <c r="I118" s="126"/>
      <c r="J118" s="4">
        <f>$E118*Ввод!I204</f>
        <v>0</v>
      </c>
      <c r="K118" s="4">
        <f>$E118*Ввод!J204</f>
        <v>0</v>
      </c>
      <c r="L118" s="4">
        <f>$E118*Ввод!K204</f>
        <v>0</v>
      </c>
      <c r="M118" s="4">
        <f>$E118*Ввод!L204</f>
        <v>0</v>
      </c>
      <c r="N118" s="4">
        <f>$E118*Ввод!M204</f>
        <v>0</v>
      </c>
      <c r="O118" s="4">
        <f>$E118*Ввод!N204</f>
        <v>0</v>
      </c>
      <c r="P118" s="4">
        <f>$E118*Ввод!O204</f>
        <v>0</v>
      </c>
      <c r="Q118" s="4">
        <f>$E118*Ввод!P204</f>
        <v>0</v>
      </c>
      <c r="R118" s="4">
        <f>$E118*Ввод!Q204</f>
        <v>0</v>
      </c>
      <c r="S118" s="4">
        <f>$E118*Ввод!R204</f>
        <v>0</v>
      </c>
      <c r="T118" s="4">
        <f>$E118*Ввод!S204</f>
        <v>0</v>
      </c>
      <c r="U118" s="4">
        <f>$E118*Ввод!T204</f>
        <v>0</v>
      </c>
      <c r="V118" s="4">
        <f>$E118*Ввод!U204</f>
        <v>0</v>
      </c>
      <c r="W118" s="4">
        <f>$E118*Ввод!V204</f>
        <v>0</v>
      </c>
      <c r="X118" s="4">
        <f>$E118*Ввод!W204</f>
        <v>0</v>
      </c>
      <c r="Y118" s="4">
        <f>$E118*Ввод!X204</f>
        <v>0</v>
      </c>
      <c r="Z118" s="4">
        <f>$E118*Ввод!Y204</f>
        <v>0</v>
      </c>
      <c r="AA118" s="4">
        <f>$E118*Ввод!Z204</f>
        <v>0</v>
      </c>
      <c r="AB118" s="4">
        <f>$E118*Ввод!AA204</f>
        <v>0</v>
      </c>
      <c r="AC118" s="4">
        <f>$E118*Ввод!AB204</f>
        <v>0</v>
      </c>
      <c r="AD118" s="4">
        <f>$E118*Ввод!AC204</f>
        <v>0</v>
      </c>
      <c r="AE118" s="4">
        <f>$E118*Ввод!AD204</f>
        <v>0</v>
      </c>
      <c r="AF118" s="4">
        <f>$E118*Ввод!AE204</f>
        <v>0</v>
      </c>
      <c r="AG118" s="4">
        <f>$E118*Ввод!AF204</f>
        <v>0</v>
      </c>
      <c r="AH118" s="4">
        <f>$E118*Ввод!AG204</f>
        <v>0</v>
      </c>
      <c r="AI118" s="4">
        <f>$E118*Ввод!AH204</f>
        <v>0</v>
      </c>
      <c r="AJ118" s="4">
        <f>$E118*Ввод!AI204</f>
        <v>0</v>
      </c>
      <c r="AK118" s="4">
        <f>$E118*Ввод!AJ204</f>
        <v>0</v>
      </c>
      <c r="AL118" s="4">
        <f>$E118*Ввод!AK204</f>
        <v>0</v>
      </c>
      <c r="AM118" s="4">
        <f>$E118*Ввод!AL204</f>
        <v>0</v>
      </c>
      <c r="AN118" s="4">
        <f>$E118*Ввод!AM204</f>
        <v>0</v>
      </c>
      <c r="AO118" s="4">
        <f>$E118*Ввод!AN204</f>
        <v>0</v>
      </c>
      <c r="AP118" s="4">
        <f>$E118*Ввод!AO204</f>
        <v>0</v>
      </c>
      <c r="AQ118" s="4">
        <f>$E118*Ввод!AP204</f>
        <v>0</v>
      </c>
      <c r="AR118" s="4">
        <f>$E118*Ввод!AQ204</f>
        <v>0</v>
      </c>
      <c r="AS118" s="4">
        <f>$E118*Ввод!AR204</f>
        <v>0</v>
      </c>
      <c r="AT118" s="4">
        <f>$E118*Ввод!AS204</f>
        <v>0</v>
      </c>
      <c r="AU118" s="4">
        <f>$E118*Ввод!AT204</f>
        <v>0</v>
      </c>
      <c r="AV118" s="4">
        <f>$E118*Ввод!AU204</f>
        <v>0</v>
      </c>
      <c r="AW118" s="4">
        <f>$E118*Ввод!AV204</f>
        <v>0</v>
      </c>
      <c r="AX118" s="4">
        <f>$E118*Ввод!AW204</f>
        <v>0</v>
      </c>
      <c r="AY118" s="4">
        <f>$E118*Ввод!AX204</f>
        <v>0</v>
      </c>
      <c r="AZ118" s="4">
        <f>$E118*Ввод!AY204</f>
        <v>0</v>
      </c>
      <c r="BA118" s="4">
        <f>$E118*Ввод!AZ204</f>
        <v>0</v>
      </c>
      <c r="BB118" s="4">
        <f>$E118*Ввод!BA204</f>
        <v>0</v>
      </c>
      <c r="BC118" s="4">
        <f>$E118*Ввод!BB204</f>
        <v>0</v>
      </c>
      <c r="BD118" s="4">
        <f>$E118*Ввод!BC204</f>
        <v>0</v>
      </c>
      <c r="BE118" s="4">
        <f>$E118*Ввод!BD204</f>
        <v>0</v>
      </c>
      <c r="BF118" s="4">
        <f>$E118*Ввод!BE204</f>
        <v>0</v>
      </c>
      <c r="BG118" s="4">
        <f>$E118*Ввод!BF204</f>
        <v>0</v>
      </c>
      <c r="BH118" s="4">
        <f>$E118*Ввод!BG204</f>
        <v>0</v>
      </c>
      <c r="BI118" s="4">
        <f>$E118*Ввод!BH204</f>
        <v>0</v>
      </c>
      <c r="BJ118" s="4">
        <f>$E118*Ввод!BI204</f>
        <v>0</v>
      </c>
      <c r="BK118" s="4">
        <f>$E118*Ввод!BJ204</f>
        <v>0</v>
      </c>
      <c r="BL118" s="4">
        <f>$E118*Ввод!BK204</f>
        <v>0</v>
      </c>
      <c r="BM118" s="4">
        <f>$E118*Ввод!BL204</f>
        <v>0</v>
      </c>
      <c r="BN118" s="4">
        <f>$E118*Ввод!BM204</f>
        <v>0</v>
      </c>
      <c r="BO118" s="4">
        <f>$E118*Ввод!BN204</f>
        <v>0</v>
      </c>
      <c r="BP118" s="4">
        <f>$E118*Ввод!BO204</f>
        <v>0</v>
      </c>
      <c r="BQ118" s="4">
        <f>$E118*Ввод!BP204</f>
        <v>0</v>
      </c>
      <c r="BR118" s="4">
        <f>$E118*Ввод!BQ204</f>
        <v>0</v>
      </c>
      <c r="BS118" s="4">
        <f>$E118*Ввод!BR204</f>
        <v>0</v>
      </c>
      <c r="BT118" s="4">
        <f>$E118*Ввод!BS204</f>
        <v>0</v>
      </c>
      <c r="BU118" s="4">
        <f>$E118*Ввод!BT204</f>
        <v>0</v>
      </c>
      <c r="BV118" s="4">
        <f>$E118*Ввод!BU204</f>
        <v>0</v>
      </c>
      <c r="BW118" s="4">
        <f>$E118*Ввод!BV204</f>
        <v>0</v>
      </c>
      <c r="BX118" s="4">
        <f>$E118*Ввод!BW204</f>
        <v>0</v>
      </c>
      <c r="BY118" s="4">
        <f>$E118*Ввод!BX204</f>
        <v>0</v>
      </c>
      <c r="BZ118" s="4">
        <f>$E118*Ввод!BY204</f>
        <v>0</v>
      </c>
      <c r="CA118" s="4">
        <f>$E118*Ввод!BZ204</f>
        <v>0</v>
      </c>
      <c r="CB118" s="4">
        <f>$E118*Ввод!CA204</f>
        <v>0</v>
      </c>
      <c r="CC118" s="4">
        <f>$E118*Ввод!CB204</f>
        <v>0</v>
      </c>
      <c r="CD118" s="4">
        <f>$E118*Ввод!CC204</f>
        <v>0</v>
      </c>
      <c r="CE118" s="4">
        <f>$E118*Ввод!CD204</f>
        <v>0</v>
      </c>
      <c r="CF118" s="4">
        <f>$E118*Ввод!CE204</f>
        <v>0</v>
      </c>
      <c r="CG118" s="4">
        <f>$E118*Ввод!CF204</f>
        <v>0</v>
      </c>
      <c r="CH118" s="4">
        <f>$E118*Ввод!CG204</f>
        <v>0</v>
      </c>
      <c r="CI118" s="4">
        <f>$E118*Ввод!CH204</f>
        <v>0</v>
      </c>
      <c r="CJ118" s="4">
        <f>$E118*Ввод!CI204</f>
        <v>0</v>
      </c>
      <c r="CK118" s="4">
        <f>$E118*Ввод!CJ204</f>
        <v>0</v>
      </c>
      <c r="CL118" s="4">
        <f>$E118*Ввод!CK204</f>
        <v>0</v>
      </c>
      <c r="CM118" s="4">
        <f>$E118*Ввод!CL204</f>
        <v>0</v>
      </c>
      <c r="CN118" s="4">
        <f>$E118*Ввод!CM204</f>
        <v>0</v>
      </c>
      <c r="CO118" s="4">
        <f>$E118*Ввод!CN204</f>
        <v>0</v>
      </c>
      <c r="CP118" s="4">
        <f>$E118*Ввод!CO204</f>
        <v>0</v>
      </c>
      <c r="CQ118" s="4">
        <f>$E118*Ввод!CP204</f>
        <v>0</v>
      </c>
      <c r="CR118" s="4">
        <f>$E118*Ввод!CQ204</f>
        <v>0</v>
      </c>
      <c r="CS118" s="4">
        <f>$E118*Ввод!CR204</f>
        <v>0</v>
      </c>
      <c r="CT118" s="4">
        <f>$E118*Ввод!CS204</f>
        <v>0</v>
      </c>
      <c r="CU118" s="4">
        <f>$E118*Ввод!CT204</f>
        <v>0</v>
      </c>
      <c r="CV118" s="4">
        <f>$E118*Ввод!CU204</f>
        <v>0</v>
      </c>
      <c r="CW118" s="4">
        <f>$E118*Ввод!CV204</f>
        <v>0</v>
      </c>
      <c r="CX118" s="4">
        <f>$E118*Ввод!CW204</f>
        <v>0</v>
      </c>
      <c r="CY118" s="4">
        <f>$E118*Ввод!CX204</f>
        <v>0</v>
      </c>
      <c r="CZ118" s="4">
        <f>$E118*Ввод!CY204</f>
        <v>0</v>
      </c>
      <c r="DA118" s="4">
        <f>$E118*Ввод!CZ204</f>
        <v>0</v>
      </c>
      <c r="DB118" s="4">
        <f>$E118*Ввод!DA204</f>
        <v>0</v>
      </c>
      <c r="DC118" s="4">
        <f>$E118*Ввод!DB204</f>
        <v>0</v>
      </c>
      <c r="DD118" s="4">
        <f>$E118*Ввод!DC204</f>
        <v>0</v>
      </c>
      <c r="DE118" s="4">
        <f>$E118*Ввод!DD204</f>
        <v>0</v>
      </c>
      <c r="DF118" s="4">
        <f>$E118*Ввод!DE204</f>
        <v>0</v>
      </c>
      <c r="DG118" s="4">
        <f>$E118*Ввод!DF204</f>
        <v>0</v>
      </c>
      <c r="DH118" s="4">
        <f>$E118*Ввод!DG204</f>
        <v>0</v>
      </c>
      <c r="DI118" s="4">
        <f>$E118*Ввод!DH204</f>
        <v>0</v>
      </c>
      <c r="DJ118" s="4">
        <f>$E118*Ввод!DI204</f>
        <v>0</v>
      </c>
    </row>
    <row r="119" spans="2:114">
      <c r="B119" s="214" t="str">
        <f>B114</f>
        <v>Прочие доходы №3</v>
      </c>
      <c r="C119" s="8"/>
      <c r="D119" s="7">
        <f>D114</f>
        <v>0</v>
      </c>
      <c r="E119" s="7">
        <f>N(Ввод!H205)</f>
        <v>0</v>
      </c>
      <c r="F119" s="4"/>
      <c r="G119" s="4"/>
      <c r="H119" s="4"/>
      <c r="I119" s="126"/>
      <c r="J119" s="4">
        <f>$E119*Ввод!I205</f>
        <v>0</v>
      </c>
      <c r="K119" s="4">
        <f>$E119*Ввод!J205</f>
        <v>0</v>
      </c>
      <c r="L119" s="4">
        <f>$E119*Ввод!K205</f>
        <v>0</v>
      </c>
      <c r="M119" s="4">
        <f>$E119*Ввод!L205</f>
        <v>0</v>
      </c>
      <c r="N119" s="4">
        <f>$E119*Ввод!M205</f>
        <v>0</v>
      </c>
      <c r="O119" s="4">
        <f>$E119*Ввод!N205</f>
        <v>0</v>
      </c>
      <c r="P119" s="4">
        <f>$E119*Ввод!O205</f>
        <v>0</v>
      </c>
      <c r="Q119" s="4">
        <f>$E119*Ввод!P205</f>
        <v>0</v>
      </c>
      <c r="R119" s="4">
        <f>$E119*Ввод!Q205</f>
        <v>0</v>
      </c>
      <c r="S119" s="4">
        <f>$E119*Ввод!R205</f>
        <v>0</v>
      </c>
      <c r="T119" s="4">
        <f>$E119*Ввод!S205</f>
        <v>0</v>
      </c>
      <c r="U119" s="4">
        <f>$E119*Ввод!T205</f>
        <v>0</v>
      </c>
      <c r="V119" s="4">
        <f>$E119*Ввод!U205</f>
        <v>0</v>
      </c>
      <c r="W119" s="4">
        <f>$E119*Ввод!V205</f>
        <v>0</v>
      </c>
      <c r="X119" s="4">
        <f>$E119*Ввод!W205</f>
        <v>0</v>
      </c>
      <c r="Y119" s="4">
        <f>$E119*Ввод!X205</f>
        <v>0</v>
      </c>
      <c r="Z119" s="4">
        <f>$E119*Ввод!Y205</f>
        <v>0</v>
      </c>
      <c r="AA119" s="4">
        <f>$E119*Ввод!Z205</f>
        <v>0</v>
      </c>
      <c r="AB119" s="4">
        <f>$E119*Ввод!AA205</f>
        <v>0</v>
      </c>
      <c r="AC119" s="4">
        <f>$E119*Ввод!AB205</f>
        <v>0</v>
      </c>
      <c r="AD119" s="4">
        <f>$E119*Ввод!AC205</f>
        <v>0</v>
      </c>
      <c r="AE119" s="4">
        <f>$E119*Ввод!AD205</f>
        <v>0</v>
      </c>
      <c r="AF119" s="4">
        <f>$E119*Ввод!AE205</f>
        <v>0</v>
      </c>
      <c r="AG119" s="4">
        <f>$E119*Ввод!AF205</f>
        <v>0</v>
      </c>
      <c r="AH119" s="4">
        <f>$E119*Ввод!AG205</f>
        <v>0</v>
      </c>
      <c r="AI119" s="4">
        <f>$E119*Ввод!AH205</f>
        <v>0</v>
      </c>
      <c r="AJ119" s="4">
        <f>$E119*Ввод!AI205</f>
        <v>0</v>
      </c>
      <c r="AK119" s="4">
        <f>$E119*Ввод!AJ205</f>
        <v>0</v>
      </c>
      <c r="AL119" s="4">
        <f>$E119*Ввод!AK205</f>
        <v>0</v>
      </c>
      <c r="AM119" s="4">
        <f>$E119*Ввод!AL205</f>
        <v>0</v>
      </c>
      <c r="AN119" s="4">
        <f>$E119*Ввод!AM205</f>
        <v>0</v>
      </c>
      <c r="AO119" s="4">
        <f>$E119*Ввод!AN205</f>
        <v>0</v>
      </c>
      <c r="AP119" s="4">
        <f>$E119*Ввод!AO205</f>
        <v>0</v>
      </c>
      <c r="AQ119" s="4">
        <f>$E119*Ввод!AP205</f>
        <v>0</v>
      </c>
      <c r="AR119" s="4">
        <f>$E119*Ввод!AQ205</f>
        <v>0</v>
      </c>
      <c r="AS119" s="4">
        <f>$E119*Ввод!AR205</f>
        <v>0</v>
      </c>
      <c r="AT119" s="4">
        <f>$E119*Ввод!AS205</f>
        <v>0</v>
      </c>
      <c r="AU119" s="4">
        <f>$E119*Ввод!AT205</f>
        <v>0</v>
      </c>
      <c r="AV119" s="4">
        <f>$E119*Ввод!AU205</f>
        <v>0</v>
      </c>
      <c r="AW119" s="4">
        <f>$E119*Ввод!AV205</f>
        <v>0</v>
      </c>
      <c r="AX119" s="4">
        <f>$E119*Ввод!AW205</f>
        <v>0</v>
      </c>
      <c r="AY119" s="4">
        <f>$E119*Ввод!AX205</f>
        <v>0</v>
      </c>
      <c r="AZ119" s="4">
        <f>$E119*Ввод!AY205</f>
        <v>0</v>
      </c>
      <c r="BA119" s="4">
        <f>$E119*Ввод!AZ205</f>
        <v>0</v>
      </c>
      <c r="BB119" s="4">
        <f>$E119*Ввод!BA205</f>
        <v>0</v>
      </c>
      <c r="BC119" s="4">
        <f>$E119*Ввод!BB205</f>
        <v>0</v>
      </c>
      <c r="BD119" s="4">
        <f>$E119*Ввод!BC205</f>
        <v>0</v>
      </c>
      <c r="BE119" s="4">
        <f>$E119*Ввод!BD205</f>
        <v>0</v>
      </c>
      <c r="BF119" s="4">
        <f>$E119*Ввод!BE205</f>
        <v>0</v>
      </c>
      <c r="BG119" s="4">
        <f>$E119*Ввод!BF205</f>
        <v>0</v>
      </c>
      <c r="BH119" s="4">
        <f>$E119*Ввод!BG205</f>
        <v>0</v>
      </c>
      <c r="BI119" s="4">
        <f>$E119*Ввод!BH205</f>
        <v>0</v>
      </c>
      <c r="BJ119" s="4">
        <f>$E119*Ввод!BI205</f>
        <v>0</v>
      </c>
      <c r="BK119" s="4">
        <f>$E119*Ввод!BJ205</f>
        <v>0</v>
      </c>
      <c r="BL119" s="4">
        <f>$E119*Ввод!BK205</f>
        <v>0</v>
      </c>
      <c r="BM119" s="4">
        <f>$E119*Ввод!BL205</f>
        <v>0</v>
      </c>
      <c r="BN119" s="4">
        <f>$E119*Ввод!BM205</f>
        <v>0</v>
      </c>
      <c r="BO119" s="4">
        <f>$E119*Ввод!BN205</f>
        <v>0</v>
      </c>
      <c r="BP119" s="4">
        <f>$E119*Ввод!BO205</f>
        <v>0</v>
      </c>
      <c r="BQ119" s="4">
        <f>$E119*Ввод!BP205</f>
        <v>0</v>
      </c>
      <c r="BR119" s="4">
        <f>$E119*Ввод!BQ205</f>
        <v>0</v>
      </c>
      <c r="BS119" s="4">
        <f>$E119*Ввод!BR205</f>
        <v>0</v>
      </c>
      <c r="BT119" s="4">
        <f>$E119*Ввод!BS205</f>
        <v>0</v>
      </c>
      <c r="BU119" s="4">
        <f>$E119*Ввод!BT205</f>
        <v>0</v>
      </c>
      <c r="BV119" s="4">
        <f>$E119*Ввод!BU205</f>
        <v>0</v>
      </c>
      <c r="BW119" s="4">
        <f>$E119*Ввод!BV205</f>
        <v>0</v>
      </c>
      <c r="BX119" s="4">
        <f>$E119*Ввод!BW205</f>
        <v>0</v>
      </c>
      <c r="BY119" s="4">
        <f>$E119*Ввод!BX205</f>
        <v>0</v>
      </c>
      <c r="BZ119" s="4">
        <f>$E119*Ввод!BY205</f>
        <v>0</v>
      </c>
      <c r="CA119" s="4">
        <f>$E119*Ввод!BZ205</f>
        <v>0</v>
      </c>
      <c r="CB119" s="4">
        <f>$E119*Ввод!CA205</f>
        <v>0</v>
      </c>
      <c r="CC119" s="4">
        <f>$E119*Ввод!CB205</f>
        <v>0</v>
      </c>
      <c r="CD119" s="4">
        <f>$E119*Ввод!CC205</f>
        <v>0</v>
      </c>
      <c r="CE119" s="4">
        <f>$E119*Ввод!CD205</f>
        <v>0</v>
      </c>
      <c r="CF119" s="4">
        <f>$E119*Ввод!CE205</f>
        <v>0</v>
      </c>
      <c r="CG119" s="4">
        <f>$E119*Ввод!CF205</f>
        <v>0</v>
      </c>
      <c r="CH119" s="4">
        <f>$E119*Ввод!CG205</f>
        <v>0</v>
      </c>
      <c r="CI119" s="4">
        <f>$E119*Ввод!CH205</f>
        <v>0</v>
      </c>
      <c r="CJ119" s="4">
        <f>$E119*Ввод!CI205</f>
        <v>0</v>
      </c>
      <c r="CK119" s="4">
        <f>$E119*Ввод!CJ205</f>
        <v>0</v>
      </c>
      <c r="CL119" s="4">
        <f>$E119*Ввод!CK205</f>
        <v>0</v>
      </c>
      <c r="CM119" s="4">
        <f>$E119*Ввод!CL205</f>
        <v>0</v>
      </c>
      <c r="CN119" s="4">
        <f>$E119*Ввод!CM205</f>
        <v>0</v>
      </c>
      <c r="CO119" s="4">
        <f>$E119*Ввод!CN205</f>
        <v>0</v>
      </c>
      <c r="CP119" s="4">
        <f>$E119*Ввод!CO205</f>
        <v>0</v>
      </c>
      <c r="CQ119" s="4">
        <f>$E119*Ввод!CP205</f>
        <v>0</v>
      </c>
      <c r="CR119" s="4">
        <f>$E119*Ввод!CQ205</f>
        <v>0</v>
      </c>
      <c r="CS119" s="4">
        <f>$E119*Ввод!CR205</f>
        <v>0</v>
      </c>
      <c r="CT119" s="4">
        <f>$E119*Ввод!CS205</f>
        <v>0</v>
      </c>
      <c r="CU119" s="4">
        <f>$E119*Ввод!CT205</f>
        <v>0</v>
      </c>
      <c r="CV119" s="4">
        <f>$E119*Ввод!CU205</f>
        <v>0</v>
      </c>
      <c r="CW119" s="4">
        <f>$E119*Ввод!CV205</f>
        <v>0</v>
      </c>
      <c r="CX119" s="4">
        <f>$E119*Ввод!CW205</f>
        <v>0</v>
      </c>
      <c r="CY119" s="4">
        <f>$E119*Ввод!CX205</f>
        <v>0</v>
      </c>
      <c r="CZ119" s="4">
        <f>$E119*Ввод!CY205</f>
        <v>0</v>
      </c>
      <c r="DA119" s="4">
        <f>$E119*Ввод!CZ205</f>
        <v>0</v>
      </c>
      <c r="DB119" s="4">
        <f>$E119*Ввод!DA205</f>
        <v>0</v>
      </c>
      <c r="DC119" s="4">
        <f>$E119*Ввод!DB205</f>
        <v>0</v>
      </c>
      <c r="DD119" s="4">
        <f>$E119*Ввод!DC205</f>
        <v>0</v>
      </c>
      <c r="DE119" s="4">
        <f>$E119*Ввод!DD205</f>
        <v>0</v>
      </c>
      <c r="DF119" s="4">
        <f>$E119*Ввод!DE205</f>
        <v>0</v>
      </c>
      <c r="DG119" s="4">
        <f>$E119*Ввод!DF205</f>
        <v>0</v>
      </c>
      <c r="DH119" s="4">
        <f>$E119*Ввод!DG205</f>
        <v>0</v>
      </c>
      <c r="DI119" s="4">
        <f>$E119*Ввод!DH205</f>
        <v>0</v>
      </c>
      <c r="DJ119" s="4">
        <f>$E119*Ввод!DI205</f>
        <v>0</v>
      </c>
    </row>
    <row r="120" spans="2:114">
      <c r="B120" s="214"/>
      <c r="C120" s="8"/>
      <c r="F120" s="4"/>
      <c r="G120" s="4"/>
      <c r="H120" s="4"/>
      <c r="I120" s="126"/>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row>
    <row r="121" spans="2:114">
      <c r="B121" s="11" t="s">
        <v>225</v>
      </c>
      <c r="C121" s="8"/>
      <c r="F121" s="4"/>
      <c r="G121" s="4"/>
      <c r="H121" s="4"/>
      <c r="I121" s="126"/>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row>
    <row r="122" spans="2:114">
      <c r="B122" s="12" t="s">
        <v>254</v>
      </c>
      <c r="C122" s="8"/>
      <c r="F122" s="4"/>
      <c r="G122" s="4"/>
      <c r="H122" s="4"/>
      <c r="I122" s="126"/>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row>
    <row r="123" spans="2:114">
      <c r="B123" s="30" t="s">
        <v>405</v>
      </c>
      <c r="C123" s="8"/>
      <c r="F123" s="238"/>
      <c r="G123" s="239" t="s">
        <v>148</v>
      </c>
      <c r="H123" s="4"/>
      <c r="I123" s="222"/>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2:114">
      <c r="B124" s="214" t="str">
        <f>Ввод!D224</f>
        <v>Сырье и материалы (кроме реагентов)</v>
      </c>
      <c r="C124" s="8"/>
      <c r="D124" s="7" t="str">
        <f>Ввод!F224</f>
        <v>тыс. руб.</v>
      </c>
      <c r="E124" s="7">
        <f>1-E138</f>
        <v>1</v>
      </c>
      <c r="F124" s="4">
        <f>$E124*Ввод!G224</f>
        <v>250000</v>
      </c>
      <c r="G124" s="4">
        <f>Ввод!E224</f>
        <v>1</v>
      </c>
      <c r="H124" s="4"/>
      <c r="I124" s="126"/>
      <c r="J124" s="4">
        <f>$F124*SUMIF(Макро!$38:$38,J$13,Макро!$49:$49)*SUMIF(Ввод!$151:$151,J$15,Ввод!$152:$152)</f>
        <v>63164.938111829608</v>
      </c>
      <c r="K124" s="4">
        <f>$F124*SUMIF(Макро!$38:$38,K$13,Макро!$49:$49)*SUMIF(Ввод!$151:$151,K$15,Ввод!$152:$152)</f>
        <v>63836.950506740221</v>
      </c>
      <c r="L124" s="4">
        <f>$F124*SUMIF(Макро!$38:$38,L$13,Макро!$49:$49)*SUMIF(Ввод!$151:$151,L$15,Ввод!$152:$152)</f>
        <v>64516.112448098807</v>
      </c>
      <c r="M124" s="4">
        <f>$F124*SUMIF(Макро!$38:$38,M$13,Макро!$49:$49)*SUMIF(Ввод!$151:$151,M$15,Ввод!$152:$152)</f>
        <v>65202.500000000007</v>
      </c>
      <c r="N124" s="4">
        <f>$F124*SUMIF(Макро!$38:$38,N$13,Макро!$49:$49)*SUMIF(Ввод!$151:$151,N$15,Ввод!$152:$152)</f>
        <v>65838.634580341663</v>
      </c>
      <c r="O124" s="4">
        <f>$F124*SUMIF(Макро!$38:$38,O$13,Макро!$49:$49)*SUMIF(Ввод!$151:$151,O$15,Ввод!$152:$152)</f>
        <v>66480.975474924417</v>
      </c>
      <c r="P124" s="4">
        <f>$F124*SUMIF(Макро!$38:$38,P$13,Макро!$49:$49)*SUMIF(Ввод!$151:$151,P$15,Ввод!$152:$152)</f>
        <v>67129.583234357633</v>
      </c>
      <c r="Q124" s="4">
        <f>$F124*SUMIF(Макро!$38:$38,Q$13,Макро!$49:$49)*SUMIF(Ввод!$151:$151,Q$15,Ввод!$152:$152)</f>
        <v>67784.519000000029</v>
      </c>
      <c r="R124" s="4">
        <f>$F124*SUMIF(Макро!$38:$38,R$13,Макро!$49:$49)*SUMIF(Ввод!$151:$151,R$15,Ввод!$152:$152)</f>
        <v>68449.136203988615</v>
      </c>
      <c r="S124" s="4">
        <f>$F124*SUMIF(Макро!$38:$38,S$13,Макро!$49:$49)*SUMIF(Ввод!$151:$151,S$15,Ввод!$152:$152)</f>
        <v>69120.269881566652</v>
      </c>
      <c r="T124" s="4">
        <f>$F124*SUMIF(Макро!$38:$38,T$13,Макро!$49:$49)*SUMIF(Ввод!$151:$151,T$15,Ввод!$152:$152)</f>
        <v>69797.983925795881</v>
      </c>
      <c r="U124" s="4">
        <f>$F124*SUMIF(Макро!$38:$38,U$13,Макро!$49:$49)*SUMIF(Ввод!$151:$151,U$15,Ввод!$152:$152)</f>
        <v>70482.342856200063</v>
      </c>
      <c r="V124" s="4">
        <f>$F124*SUMIF(Макро!$38:$38,V$13,Макро!$49:$49)*SUMIF(Ввод!$151:$151,V$15,Ввод!$152:$152)</f>
        <v>71175.465210130147</v>
      </c>
      <c r="W124" s="4">
        <f>$F124*SUMIF(Макро!$38:$38,W$13,Макро!$49:$49)*SUMIF(Ввод!$151:$151,W$15,Ввод!$152:$152)</f>
        <v>71875.403719398557</v>
      </c>
      <c r="X124" s="4">
        <f>$F124*SUMIF(Макро!$38:$38,X$13,Макро!$49:$49)*SUMIF(Ввод!$151:$151,X$15,Ввод!$152:$152)</f>
        <v>72582.225413979657</v>
      </c>
      <c r="Y124" s="4">
        <f>$F124*SUMIF(Макро!$38:$38,Y$13,Макро!$49:$49)*SUMIF(Ввод!$151:$151,Y$15,Ввод!$152:$152)</f>
        <v>73295.997983019566</v>
      </c>
      <c r="Z124" s="4">
        <f>$F124*SUMIF(Макро!$38:$38,Z$13,Макро!$49:$49)*SUMIF(Ввод!$151:$151,Z$15,Ввод!$152:$152)</f>
        <v>74015.900071961587</v>
      </c>
      <c r="AA124" s="4">
        <f>$F124*SUMIF(Макро!$38:$38,AA$13,Макро!$49:$49)*SUMIF(Ввод!$151:$151,AA$15,Ввод!$152:$152)</f>
        <v>74742.87292918461</v>
      </c>
      <c r="AB124" s="4">
        <f>$F124*SUMIF(Макро!$38:$38,AB$13,Макро!$49:$49)*SUMIF(Ввод!$151:$151,AB$15,Ввод!$152:$152)</f>
        <v>75476.986002693928</v>
      </c>
      <c r="AC124" s="4">
        <f>$F124*SUMIF(Макро!$38:$38,AC$13,Макро!$49:$49)*SUMIF(Ввод!$151:$151,AC$15,Ввод!$152:$152)</f>
        <v>76218.309422602528</v>
      </c>
      <c r="AD124" s="4">
        <f>$F124*SUMIF(Макро!$38:$38,AD$13,Макро!$49:$49)*SUMIF(Ввод!$151:$151,AD$15,Ввод!$152:$152)</f>
        <v>76964.6934347317</v>
      </c>
      <c r="AE124" s="4">
        <f>$F124*SUMIF(Макро!$38:$38,AE$13,Макро!$49:$49)*SUMIF(Ввод!$151:$151,AE$15,Ввод!$152:$152)</f>
        <v>77718.38657110912</v>
      </c>
      <c r="AF124" s="4">
        <f>$F124*SUMIF(Макро!$38:$38,AF$13,Макро!$49:$49)*SUMIF(Ввод!$151:$151,AF$15,Ввод!$152:$152)</f>
        <v>78479.460407889186</v>
      </c>
      <c r="AG124" s="4">
        <f>$F124*SUMIF(Макро!$38:$38,AG$13,Макро!$49:$49)*SUMIF(Ввод!$151:$151,AG$15,Ввод!$152:$152)</f>
        <v>79247.987222150972</v>
      </c>
      <c r="AH124" s="4">
        <f>$F124*SUMIF(Макро!$38:$38,AH$13,Макро!$49:$49)*SUMIF(Ввод!$151:$151,AH$15,Ввод!$152:$152)</f>
        <v>80021.730958022381</v>
      </c>
      <c r="AI124" s="4">
        <f>$F124*SUMIF(Макро!$38:$38,AI$13,Макро!$49:$49)*SUMIF(Ввод!$151:$151,AI$15,Ввод!$152:$152)</f>
        <v>80803.029199563724</v>
      </c>
      <c r="AJ124" s="4">
        <f>$F124*SUMIF(Макро!$38:$38,AJ$13,Макро!$49:$49)*SUMIF(Ввод!$151:$151,AJ$15,Ввод!$152:$152)</f>
        <v>81591.955705764267</v>
      </c>
      <c r="AK124" s="4">
        <f>$F124*SUMIF(Макро!$38:$38,AK$13,Макро!$49:$49)*SUMIF(Ввод!$151:$151,AK$15,Ввод!$152:$152)</f>
        <v>82388.584955764789</v>
      </c>
      <c r="AL124" s="4">
        <f>$F124*SUMIF(Макро!$38:$38,AL$13,Макро!$49:$49)*SUMIF(Ввод!$151:$151,AL$15,Ввод!$152:$152)</f>
        <v>83191.391675084742</v>
      </c>
      <c r="AM124" s="4">
        <f>$F124*SUMIF(Макро!$38:$38,AM$13,Макро!$49:$49)*SUMIF(Ввод!$151:$151,AM$15,Ввод!$152:$152)</f>
        <v>84002.021063393739</v>
      </c>
      <c r="AN124" s="4">
        <f>$F124*SUMIF(Макро!$38:$38,AN$13,Макро!$49:$49)*SUMIF(Ввод!$151:$151,AN$15,Ввод!$152:$152)</f>
        <v>84820.5493459508</v>
      </c>
      <c r="AO124" s="4">
        <f>$F124*SUMIF(Макро!$38:$38,AO$13,Макро!$49:$49)*SUMIF(Ввод!$151:$151,AO$15,Ввод!$152:$152)</f>
        <v>85647.053490765276</v>
      </c>
      <c r="AP124" s="4">
        <f>$F124*SUMIF(Макро!$38:$38,AP$13,Макро!$49:$49)*SUMIF(Ввод!$151:$151,AP$15,Ввод!$152:$152)</f>
        <v>86480.779289913349</v>
      </c>
      <c r="AQ124" s="4">
        <f>$F124*SUMIF(Макро!$38:$38,AQ$13,Макро!$49:$49)*SUMIF(Ввод!$151:$151,AQ$15,Ввод!$152:$152)</f>
        <v>87322.620939868139</v>
      </c>
      <c r="AR124" s="4">
        <f>$F124*SUMIF(Макро!$38:$38,AR$13,Макро!$49:$49)*SUMIF(Ввод!$151:$151,AR$15,Ввод!$152:$152)</f>
        <v>88172.657443863514</v>
      </c>
      <c r="AS124" s="4">
        <f>$F124*SUMIF(Макро!$38:$38,AS$13,Макро!$49:$49)*SUMIF(Ввод!$151:$151,AS$15,Ввод!$152:$152)</f>
        <v>89030.968574185361</v>
      </c>
      <c r="AT124" s="4">
        <f>$F124*SUMIF(Макро!$38:$38,AT$13,Макро!$49:$49)*SUMIF(Ввод!$151:$151,AT$15,Ввод!$152:$152)</f>
        <v>89898.499674971899</v>
      </c>
      <c r="AU124" s="4">
        <f>$F124*SUMIF(Макро!$38:$38,AU$13,Макро!$49:$49)*SUMIF(Ввод!$151:$151,AU$15,Ввод!$152:$152)</f>
        <v>90774.484128820695</v>
      </c>
      <c r="AV124" s="4">
        <f>$F124*SUMIF(Макро!$38:$38,AV$13,Макро!$49:$49)*SUMIF(Ввод!$151:$151,AV$15,Ввод!$152:$152)</f>
        <v>91659.004306470859</v>
      </c>
      <c r="AW124" s="4">
        <f>$F124*SUMIF(Макро!$38:$38,AW$13,Макро!$49:$49)*SUMIF(Ввод!$151:$151,AW$15,Ввод!$152:$152)</f>
        <v>92552.143381294387</v>
      </c>
      <c r="AX124" s="4">
        <f>$F124*SUMIF(Макро!$38:$38,AX$13,Макро!$49:$49)*SUMIF(Ввод!$151:$151,AX$15,Ввод!$152:$152)</f>
        <v>93456.007987693592</v>
      </c>
      <c r="AY124" s="4">
        <f>$F124*SUMIF(Макро!$38:$38,AY$13,Макро!$49:$49)*SUMIF(Ввод!$151:$151,AY$15,Ввод!$152:$152)</f>
        <v>94368.699739492717</v>
      </c>
      <c r="AZ124" s="4">
        <f>$F124*SUMIF(Макро!$38:$38,AZ$13,Макро!$49:$49)*SUMIF(Ввод!$151:$151,AZ$15,Ввод!$152:$152)</f>
        <v>95290.304842629426</v>
      </c>
      <c r="BA124" s="4">
        <f>$F124*SUMIF(Макро!$38:$38,BA$13,Макро!$49:$49)*SUMIF(Ввод!$151:$151,BA$15,Ввод!$152:$152)</f>
        <v>96220.91034492891</v>
      </c>
      <c r="BB124" s="4">
        <f>$F124*SUMIF(Макро!$38:$38,BB$13,Макро!$49:$49)*SUMIF(Ввод!$151:$151,BB$15,Ввод!$152:$152)</f>
        <v>97162.005954107837</v>
      </c>
      <c r="BC124" s="4">
        <f>$F124*SUMIF(Макро!$38:$38,BC$13,Макро!$49:$49)*SUMIF(Ввод!$151:$151,BC$15,Ввод!$152:$152)</f>
        <v>98112.306017312818</v>
      </c>
      <c r="BD124" s="4">
        <f>$F124*SUMIF(Макро!$38:$38,BD$13,Макро!$49:$49)*SUMIF(Ввод!$151:$151,BD$15,Ввод!$152:$152)</f>
        <v>99071.900559375659</v>
      </c>
      <c r="BE124" s="4">
        <f>$F124*SUMIF(Макро!$38:$38,BE$13,Макро!$49:$49)*SUMIF(Ввод!$151:$151,BE$15,Ввод!$152:$152)</f>
        <v>100040.88048562256</v>
      </c>
      <c r="BF124" s="4">
        <f>$F124*SUMIF(Макро!$38:$38,BF$13,Макро!$49:$49)*SUMIF(Ввод!$151:$151,BF$15,Ввод!$152:$152)</f>
        <v>101022.25232451288</v>
      </c>
      <c r="BG124" s="4">
        <f>$F124*SUMIF(Макро!$38:$38,BG$13,Макро!$49:$49)*SUMIF(Ввод!$151:$151,BG$15,Ввод!$152:$152)</f>
        <v>102013.25113471223</v>
      </c>
      <c r="BH124" s="4">
        <f>$F124*SUMIF(Макро!$38:$38,BH$13,Макро!$49:$49)*SUMIF(Ввод!$151:$151,BH$15,Ввод!$152:$152)</f>
        <v>103013.97135399938</v>
      </c>
      <c r="BI124" s="4">
        <f>$F124*SUMIF(Макро!$38:$38,BI$13,Макро!$49:$49)*SUMIF(Ввод!$151:$151,BI$15,Ввод!$152:$152)</f>
        <v>104024.50834656011</v>
      </c>
      <c r="BJ124" s="4">
        <f>$F124*SUMIF(Макро!$38:$38,BJ$13,Макро!$49:$49)*SUMIF(Ввод!$151:$151,BJ$15,Ввод!$152:$152)</f>
        <v>105047.73641381212</v>
      </c>
      <c r="BK124" s="4">
        <f>$F124*SUMIF(Макро!$38:$38,BK$13,Макро!$49:$49)*SUMIF(Ввод!$151:$151,BK$15,Ввод!$152:$152)</f>
        <v>106081.02937533046</v>
      </c>
      <c r="BL124" s="4">
        <f>$F124*SUMIF(Макро!$38:$38,BL$13,Макро!$49:$49)*SUMIF(Ввод!$151:$151,BL$15,Ввод!$152:$152)</f>
        <v>107124.48623357587</v>
      </c>
      <c r="BM124" s="4">
        <f>$F124*SUMIF(Макро!$38:$38,BM$13,Макро!$49:$49)*SUMIF(Ввод!$151:$151,BM$15,Ввод!$152:$152)</f>
        <v>108178.20696483826</v>
      </c>
      <c r="BN124" s="4">
        <f>$F124*SUMIF(Макро!$38:$38,BN$13,Макро!$49:$49)*SUMIF(Ввод!$151:$151,BN$15,Ввод!$152:$152)</f>
        <v>109244.39342293811</v>
      </c>
      <c r="BO124" s="4">
        <f>$F124*SUMIF(Макро!$38:$38,BO$13,Макро!$49:$49)*SUMIF(Ввод!$151:$151,BO$15,Ввод!$152:$152)</f>
        <v>110321.08803785928</v>
      </c>
      <c r="BP124" s="4">
        <f>$F124*SUMIF(Макро!$38:$38,BP$13,Макро!$49:$49)*SUMIF(Ввод!$151:$151,BP$15,Ввод!$152:$152)</f>
        <v>111408.3943762518</v>
      </c>
      <c r="BQ124" s="4">
        <f>$F124*SUMIF(Макро!$38:$38,BQ$13,Макро!$49:$49)*SUMIF(Ввод!$151:$151,BQ$15,Ввод!$152:$152)</f>
        <v>112506.41702550143</v>
      </c>
      <c r="BR124" s="4">
        <f>$F124*SUMIF(Макро!$38:$38,BR$13,Макро!$49:$49)*SUMIF(Ввод!$151:$151,BR$15,Ввод!$152:$152)</f>
        <v>113615.26160378986</v>
      </c>
      <c r="BS124" s="4">
        <f>$F124*SUMIF(Макро!$38:$38,BS$13,Макро!$49:$49)*SUMIF(Ввод!$151:$151,BS$15,Ввод!$152:$152)</f>
        <v>114735.03477025403</v>
      </c>
      <c r="BT124" s="4">
        <f>$F124*SUMIF(Макро!$38:$38,BT$13,Макро!$49:$49)*SUMIF(Ввод!$151:$151,BT$15,Ввод!$152:$152)</f>
        <v>115865.84423524563</v>
      </c>
      <c r="BU124" s="4">
        <f>$F124*SUMIF(Макро!$38:$38,BU$13,Макро!$49:$49)*SUMIF(Ввод!$151:$151,BU$15,Ввод!$152:$152)</f>
        <v>117007.79877069176</v>
      </c>
      <c r="BV124" s="4">
        <f>$F124*SUMIF(Макро!$38:$38,BV$13,Макро!$49:$49)*SUMIF(Ввод!$151:$151,BV$15,Ввод!$152:$152)</f>
        <v>118161.0082205575</v>
      </c>
      <c r="BW124" s="4">
        <f>$F124*SUMIF(Макро!$38:$38,BW$13,Макро!$49:$49)*SUMIF(Ввод!$151:$151,BW$15,Ввод!$152:$152)</f>
        <v>119325.5835114119</v>
      </c>
      <c r="BX124" s="4">
        <f>$F124*SUMIF(Макро!$38:$38,BX$13,Макро!$49:$49)*SUMIF(Ввод!$151:$151,BX$15,Ввод!$152:$152)</f>
        <v>120501.63666309782</v>
      </c>
      <c r="BY124" s="4">
        <f>$F124*SUMIF(Макро!$38:$38,BY$13,Макро!$49:$49)*SUMIF(Ввод!$151:$151,BY$15,Ввод!$152:$152)</f>
        <v>121689.28079950713</v>
      </c>
      <c r="BZ124" s="4">
        <f>$F124*SUMIF(Макро!$38:$38,BZ$13,Макро!$49:$49)*SUMIF(Ввод!$151:$151,BZ$15,Ввод!$152:$152)</f>
        <v>122888.63015946202</v>
      </c>
      <c r="CA124" s="4">
        <f>$F124*SUMIF(Макро!$38:$38,CA$13,Макро!$49:$49)*SUMIF(Ввод!$151:$151,CA$15,Ввод!$152:$152)</f>
        <v>124099.8001077035</v>
      </c>
      <c r="CB124" s="4">
        <f>$F124*SUMIF(Макро!$38:$38,CB$13,Макро!$49:$49)*SUMIF(Ввод!$151:$151,CB$15,Ввод!$152:$152)</f>
        <v>125322.90714598837</v>
      </c>
      <c r="CC124" s="4">
        <f>$F124*SUMIF(Макро!$38:$38,CC$13,Макро!$49:$49)*SUMIF(Ввод!$151:$151,CC$15,Ввод!$152:$152)</f>
        <v>126558.06892429541</v>
      </c>
      <c r="CD124" s="4">
        <f>$F124*SUMIF(Макро!$38:$38,CD$13,Макро!$49:$49)*SUMIF(Ввод!$151:$151,CD$15,Ввод!$152:$152)</f>
        <v>127805.40425214206</v>
      </c>
      <c r="CE124" s="4">
        <f>$F124*SUMIF(Макро!$38:$38,CE$13,Макро!$49:$49)*SUMIF(Ввод!$151:$151,CE$15,Ввод!$152:$152)</f>
        <v>129065.03311001269</v>
      </c>
      <c r="CF124" s="4">
        <f>$F124*SUMIF(Макро!$38:$38,CF$13,Макро!$49:$49)*SUMIF(Ввод!$151:$151,CF$15,Ввод!$152:$152)</f>
        <v>130337.07666089933</v>
      </c>
      <c r="CG124" s="4">
        <f>$F124*SUMIF(Макро!$38:$38,CG$13,Макро!$49:$49)*SUMIF(Ввод!$151:$151,CG$15,Ввод!$152:$152)</f>
        <v>131621.65726195645</v>
      </c>
      <c r="CH124" s="4">
        <f>$F124*SUMIF(Макро!$38:$38,CH$13,Макро!$49:$49)*SUMIF(Ввод!$151:$151,CH$15,Ввод!$152:$152)</f>
        <v>132918.89847627029</v>
      </c>
      <c r="CI124" s="4">
        <f>$F124*SUMIF(Макро!$38:$38,CI$13,Макро!$49:$49)*SUMIF(Ввод!$151:$151,CI$15,Ввод!$152:$152)</f>
        <v>134228.92508474429</v>
      </c>
      <c r="CJ124" s="4">
        <f>$F124*SUMIF(Макро!$38:$38,CJ$13,Макро!$49:$49)*SUMIF(Ввод!$151:$151,CJ$15,Ввод!$152:$152)</f>
        <v>135551.86309810192</v>
      </c>
      <c r="CK124" s="4">
        <f>$F124*SUMIF(Макро!$38:$38,CK$13,Макро!$49:$49)*SUMIF(Ввод!$151:$151,CK$15,Ввод!$152:$152)</f>
        <v>136887.83976900732</v>
      </c>
      <c r="CL124" s="4">
        <f>$F124*SUMIF(Макро!$38:$38,CL$13,Макро!$49:$49)*SUMIF(Ввод!$151:$151,CL$15,Ввод!$152:$152)</f>
        <v>138236.98360430583</v>
      </c>
      <c r="CM124" s="4">
        <f>$F124*SUMIF(Макро!$38:$38,CM$13,Макро!$49:$49)*SUMIF(Ввод!$151:$151,CM$15,Ввод!$152:$152)</f>
        <v>139599.42437738489</v>
      </c>
      <c r="CN124" s="4">
        <f>$F124*SUMIF(Макро!$38:$38,CN$13,Макро!$49:$49)*SUMIF(Ввод!$151:$151,CN$15,Ввод!$152:$152)</f>
        <v>140975.29314065696</v>
      </c>
      <c r="CO124" s="4">
        <f>$F124*SUMIF(Макро!$38:$38,CO$13,Макро!$49:$49)*SUMIF(Ввод!$151:$151,CO$15,Ввод!$152:$152)</f>
        <v>142364.7222381653</v>
      </c>
      <c r="CP124" s="4">
        <f>$F124*SUMIF(Макро!$38:$38,CP$13,Макро!$49:$49)*SUMIF(Ввод!$151:$151,CP$15,Ввод!$152:$152)</f>
        <v>143767.8453183141</v>
      </c>
      <c r="CQ124" s="4">
        <f>$F124*SUMIF(Макро!$38:$38,CQ$13,Макро!$49:$49)*SUMIF(Ввод!$151:$151,CQ$15,Ввод!$152:$152)</f>
        <v>145184.79734672408</v>
      </c>
      <c r="CR124" s="4">
        <f>$F124*SUMIF(Макро!$38:$38,CR$13,Макро!$49:$49)*SUMIF(Ввод!$151:$151,CR$15,Ввод!$152:$152)</f>
        <v>146615.71461921465</v>
      </c>
      <c r="CS124" s="4">
        <f>$F124*SUMIF(Макро!$38:$38,CS$13,Макро!$49:$49)*SUMIF(Ввод!$151:$151,CS$15,Ввод!$152:$152)</f>
        <v>148060.73477491431</v>
      </c>
      <c r="CT124" s="4">
        <f>$F124*SUMIF(Макро!$38:$38,CT$13,Макро!$49:$49)*SUMIF(Ввод!$151:$151,CT$15,Ввод!$152:$152)</f>
        <v>149519.99680949983</v>
      </c>
      <c r="CU124" s="4">
        <f>$F124*SUMIF(Макро!$38:$38,CU$13,Макро!$49:$49)*SUMIF(Ввод!$151:$151,CU$15,Ввод!$152:$152)</f>
        <v>150993.64108856651</v>
      </c>
      <c r="CV124" s="4">
        <f>$F124*SUMIF(Макро!$38:$38,CV$13,Макро!$49:$49)*SUMIF(Ввод!$151:$151,CV$15,Ввод!$152:$152)</f>
        <v>152481.80936112942</v>
      </c>
      <c r="CW124" s="4">
        <f>$F124*SUMIF(Макро!$38:$38,CW$13,Макро!$49:$49)*SUMIF(Ввод!$151:$151,CW$15,Ввод!$152:$152)</f>
        <v>153984.64477325862</v>
      </c>
      <c r="CX124" s="4">
        <f>$F124*SUMIF(Макро!$38:$38,CX$13,Макро!$49:$49)*SUMIF(Ввод!$151:$151,CX$15,Ввод!$152:$152)</f>
        <v>155502.29188184795</v>
      </c>
      <c r="CY124" s="4">
        <f>$F124*SUMIF(Макро!$38:$38,CY$13,Макро!$49:$49)*SUMIF(Ввод!$151:$151,CY$15,Ввод!$152:$152)</f>
        <v>157034.89666852006</v>
      </c>
      <c r="CZ124" s="4">
        <f>$F124*SUMIF(Макро!$38:$38,CZ$13,Макро!$49:$49)*SUMIF(Ввод!$151:$151,CZ$15,Ввод!$152:$152)</f>
        <v>158582.60655366824</v>
      </c>
      <c r="DA124" s="4">
        <f>$F124*SUMIF(Макро!$38:$38,DA$13,Макро!$49:$49)*SUMIF(Ввод!$151:$151,DA$15,Ввод!$152:$152)</f>
        <v>160145.57041063672</v>
      </c>
      <c r="DB124" s="4">
        <f>$F124*SUMIF(Макро!$38:$38,DB$13,Макро!$49:$49)*SUMIF(Ввод!$151:$151,DB$15,Ввод!$152:$152)</f>
        <v>161723.9385800407</v>
      </c>
      <c r="DC124" s="4">
        <f>$F124*SUMIF(Макро!$38:$38,DC$13,Макро!$49:$49)*SUMIF(Ввод!$151:$151,DC$15,Ввод!$152:$152)</f>
        <v>163317.86288422756</v>
      </c>
      <c r="DD124" s="4">
        <f>$F124*SUMIF(Макро!$38:$38,DD$13,Макро!$49:$49)*SUMIF(Ввод!$151:$151,DD$15,Ввод!$152:$152)</f>
        <v>164927.49664188054</v>
      </c>
      <c r="DE124" s="4">
        <f>$F124*SUMIF(Макро!$38:$38,DE$13,Макро!$49:$49)*SUMIF(Ввод!$151:$151,DE$15,Ввод!$152:$152)</f>
        <v>166552.99468276632</v>
      </c>
      <c r="DF124" s="4">
        <f>$F124*SUMIF(Макро!$38:$38,DF$13,Макро!$49:$49)*SUMIF(Ввод!$151:$151,DF$15,Ввод!$152:$152)</f>
        <v>168194.51336262817</v>
      </c>
      <c r="DG124" s="4">
        <f>$F124*SUMIF(Макро!$38:$38,DG$13,Макро!$49:$49)*SUMIF(Ввод!$151:$151,DG$15,Ввод!$152:$152)</f>
        <v>169852.21057822552</v>
      </c>
      <c r="DH124" s="4">
        <f>$F124*SUMIF(Макро!$38:$38,DH$13,Макро!$49:$49)*SUMIF(Ввод!$151:$151,DH$15,Ввод!$152:$152)</f>
        <v>171526.24578252219</v>
      </c>
      <c r="DI124" s="4">
        <f>$F124*SUMIF(Макро!$38:$38,DI$13,Макро!$49:$49)*SUMIF(Ввод!$151:$151,DI$15,Ввод!$152:$152)</f>
        <v>0</v>
      </c>
      <c r="DJ124" s="4">
        <f>$F124*SUMIF(Макро!$38:$38,DJ$13,Макро!$49:$49)*SUMIF(Ввод!$151:$151,DJ$15,Ввод!$152:$152)</f>
        <v>0</v>
      </c>
    </row>
    <row r="125" spans="2:114">
      <c r="B125" s="214" t="str">
        <f>Ввод!D225</f>
        <v>Работы и услуги, связанные с экспл-ей центр-х систем</v>
      </c>
      <c r="C125" s="8"/>
      <c r="D125" s="7" t="str">
        <f>Ввод!F225</f>
        <v>тыс. руб.</v>
      </c>
      <c r="E125" s="7">
        <f t="shared" ref="E125:E136" si="43">1-E139</f>
        <v>1</v>
      </c>
      <c r="F125" s="4">
        <f>$E125*Ввод!G225</f>
        <v>0</v>
      </c>
      <c r="G125" s="4">
        <f>Ввод!E225</f>
        <v>1</v>
      </c>
      <c r="H125" s="4"/>
      <c r="I125" s="126"/>
      <c r="J125" s="4">
        <f>$F125*SUMIF(Макро!$38:$38,J$13,Макро!$49:$49)*SUMIF(Ввод!$151:$151,J$15,Ввод!$152:$152)</f>
        <v>0</v>
      </c>
      <c r="K125" s="4">
        <f>$F125*SUMIF(Макро!$38:$38,K$13,Макро!$49:$49)*SUMIF(Ввод!$151:$151,K$15,Ввод!$152:$152)</f>
        <v>0</v>
      </c>
      <c r="L125" s="4">
        <f>$F125*SUMIF(Макро!$38:$38,L$13,Макро!$49:$49)*SUMIF(Ввод!$151:$151,L$15,Ввод!$152:$152)</f>
        <v>0</v>
      </c>
      <c r="M125" s="4">
        <f>$F125*SUMIF(Макро!$38:$38,M$13,Макро!$49:$49)*SUMIF(Ввод!$151:$151,M$15,Ввод!$152:$152)</f>
        <v>0</v>
      </c>
      <c r="N125" s="4">
        <f>$F125*SUMIF(Макро!$38:$38,N$13,Макро!$49:$49)*SUMIF(Ввод!$151:$151,N$15,Ввод!$152:$152)</f>
        <v>0</v>
      </c>
      <c r="O125" s="4">
        <f>$F125*SUMIF(Макро!$38:$38,O$13,Макро!$49:$49)*SUMIF(Ввод!$151:$151,O$15,Ввод!$152:$152)</f>
        <v>0</v>
      </c>
      <c r="P125" s="4">
        <f>$F125*SUMIF(Макро!$38:$38,P$13,Макро!$49:$49)*SUMIF(Ввод!$151:$151,P$15,Ввод!$152:$152)</f>
        <v>0</v>
      </c>
      <c r="Q125" s="4">
        <f>$F125*SUMIF(Макро!$38:$38,Q$13,Макро!$49:$49)*SUMIF(Ввод!$151:$151,Q$15,Ввод!$152:$152)</f>
        <v>0</v>
      </c>
      <c r="R125" s="4">
        <f>$F125*SUMIF(Макро!$38:$38,R$13,Макро!$49:$49)*SUMIF(Ввод!$151:$151,R$15,Ввод!$152:$152)</f>
        <v>0</v>
      </c>
      <c r="S125" s="4">
        <f>$F125*SUMIF(Макро!$38:$38,S$13,Макро!$49:$49)*SUMIF(Ввод!$151:$151,S$15,Ввод!$152:$152)</f>
        <v>0</v>
      </c>
      <c r="T125" s="4">
        <f>$F125*SUMIF(Макро!$38:$38,T$13,Макро!$49:$49)*SUMIF(Ввод!$151:$151,T$15,Ввод!$152:$152)</f>
        <v>0</v>
      </c>
      <c r="U125" s="4">
        <f>$F125*SUMIF(Макро!$38:$38,U$13,Макро!$49:$49)*SUMIF(Ввод!$151:$151,U$15,Ввод!$152:$152)</f>
        <v>0</v>
      </c>
      <c r="V125" s="4">
        <f>$F125*SUMIF(Макро!$38:$38,V$13,Макро!$49:$49)*SUMIF(Ввод!$151:$151,V$15,Ввод!$152:$152)</f>
        <v>0</v>
      </c>
      <c r="W125" s="4">
        <f>$F125*SUMIF(Макро!$38:$38,W$13,Макро!$49:$49)*SUMIF(Ввод!$151:$151,W$15,Ввод!$152:$152)</f>
        <v>0</v>
      </c>
      <c r="X125" s="4">
        <f>$F125*SUMIF(Макро!$38:$38,X$13,Макро!$49:$49)*SUMIF(Ввод!$151:$151,X$15,Ввод!$152:$152)</f>
        <v>0</v>
      </c>
      <c r="Y125" s="4">
        <f>$F125*SUMIF(Макро!$38:$38,Y$13,Макро!$49:$49)*SUMIF(Ввод!$151:$151,Y$15,Ввод!$152:$152)</f>
        <v>0</v>
      </c>
      <c r="Z125" s="4">
        <f>$F125*SUMIF(Макро!$38:$38,Z$13,Макро!$49:$49)*SUMIF(Ввод!$151:$151,Z$15,Ввод!$152:$152)</f>
        <v>0</v>
      </c>
      <c r="AA125" s="4">
        <f>$F125*SUMIF(Макро!$38:$38,AA$13,Макро!$49:$49)*SUMIF(Ввод!$151:$151,AA$15,Ввод!$152:$152)</f>
        <v>0</v>
      </c>
      <c r="AB125" s="4">
        <f>$F125*SUMIF(Макро!$38:$38,AB$13,Макро!$49:$49)*SUMIF(Ввод!$151:$151,AB$15,Ввод!$152:$152)</f>
        <v>0</v>
      </c>
      <c r="AC125" s="4">
        <f>$F125*SUMIF(Макро!$38:$38,AC$13,Макро!$49:$49)*SUMIF(Ввод!$151:$151,AC$15,Ввод!$152:$152)</f>
        <v>0</v>
      </c>
      <c r="AD125" s="4">
        <f>$F125*SUMIF(Макро!$38:$38,AD$13,Макро!$49:$49)*SUMIF(Ввод!$151:$151,AD$15,Ввод!$152:$152)</f>
        <v>0</v>
      </c>
      <c r="AE125" s="4">
        <f>$F125*SUMIF(Макро!$38:$38,AE$13,Макро!$49:$49)*SUMIF(Ввод!$151:$151,AE$15,Ввод!$152:$152)</f>
        <v>0</v>
      </c>
      <c r="AF125" s="4">
        <f>$F125*SUMIF(Макро!$38:$38,AF$13,Макро!$49:$49)*SUMIF(Ввод!$151:$151,AF$15,Ввод!$152:$152)</f>
        <v>0</v>
      </c>
      <c r="AG125" s="4">
        <f>$F125*SUMIF(Макро!$38:$38,AG$13,Макро!$49:$49)*SUMIF(Ввод!$151:$151,AG$15,Ввод!$152:$152)</f>
        <v>0</v>
      </c>
      <c r="AH125" s="4">
        <f>$F125*SUMIF(Макро!$38:$38,AH$13,Макро!$49:$49)*SUMIF(Ввод!$151:$151,AH$15,Ввод!$152:$152)</f>
        <v>0</v>
      </c>
      <c r="AI125" s="4">
        <f>$F125*SUMIF(Макро!$38:$38,AI$13,Макро!$49:$49)*SUMIF(Ввод!$151:$151,AI$15,Ввод!$152:$152)</f>
        <v>0</v>
      </c>
      <c r="AJ125" s="4">
        <f>$F125*SUMIF(Макро!$38:$38,AJ$13,Макро!$49:$49)*SUMIF(Ввод!$151:$151,AJ$15,Ввод!$152:$152)</f>
        <v>0</v>
      </c>
      <c r="AK125" s="4">
        <f>$F125*SUMIF(Макро!$38:$38,AK$13,Макро!$49:$49)*SUMIF(Ввод!$151:$151,AK$15,Ввод!$152:$152)</f>
        <v>0</v>
      </c>
      <c r="AL125" s="4">
        <f>$F125*SUMIF(Макро!$38:$38,AL$13,Макро!$49:$49)*SUMIF(Ввод!$151:$151,AL$15,Ввод!$152:$152)</f>
        <v>0</v>
      </c>
      <c r="AM125" s="4">
        <f>$F125*SUMIF(Макро!$38:$38,AM$13,Макро!$49:$49)*SUMIF(Ввод!$151:$151,AM$15,Ввод!$152:$152)</f>
        <v>0</v>
      </c>
      <c r="AN125" s="4">
        <f>$F125*SUMIF(Макро!$38:$38,AN$13,Макро!$49:$49)*SUMIF(Ввод!$151:$151,AN$15,Ввод!$152:$152)</f>
        <v>0</v>
      </c>
      <c r="AO125" s="4">
        <f>$F125*SUMIF(Макро!$38:$38,AO$13,Макро!$49:$49)*SUMIF(Ввод!$151:$151,AO$15,Ввод!$152:$152)</f>
        <v>0</v>
      </c>
      <c r="AP125" s="4">
        <f>$F125*SUMIF(Макро!$38:$38,AP$13,Макро!$49:$49)*SUMIF(Ввод!$151:$151,AP$15,Ввод!$152:$152)</f>
        <v>0</v>
      </c>
      <c r="AQ125" s="4">
        <f>$F125*SUMIF(Макро!$38:$38,AQ$13,Макро!$49:$49)*SUMIF(Ввод!$151:$151,AQ$15,Ввод!$152:$152)</f>
        <v>0</v>
      </c>
      <c r="AR125" s="4">
        <f>$F125*SUMIF(Макро!$38:$38,AR$13,Макро!$49:$49)*SUMIF(Ввод!$151:$151,AR$15,Ввод!$152:$152)</f>
        <v>0</v>
      </c>
      <c r="AS125" s="4">
        <f>$F125*SUMIF(Макро!$38:$38,AS$13,Макро!$49:$49)*SUMIF(Ввод!$151:$151,AS$15,Ввод!$152:$152)</f>
        <v>0</v>
      </c>
      <c r="AT125" s="4">
        <f>$F125*SUMIF(Макро!$38:$38,AT$13,Макро!$49:$49)*SUMIF(Ввод!$151:$151,AT$15,Ввод!$152:$152)</f>
        <v>0</v>
      </c>
      <c r="AU125" s="4">
        <f>$F125*SUMIF(Макро!$38:$38,AU$13,Макро!$49:$49)*SUMIF(Ввод!$151:$151,AU$15,Ввод!$152:$152)</f>
        <v>0</v>
      </c>
      <c r="AV125" s="4">
        <f>$F125*SUMIF(Макро!$38:$38,AV$13,Макро!$49:$49)*SUMIF(Ввод!$151:$151,AV$15,Ввод!$152:$152)</f>
        <v>0</v>
      </c>
      <c r="AW125" s="4">
        <f>$F125*SUMIF(Макро!$38:$38,AW$13,Макро!$49:$49)*SUMIF(Ввод!$151:$151,AW$15,Ввод!$152:$152)</f>
        <v>0</v>
      </c>
      <c r="AX125" s="4">
        <f>$F125*SUMIF(Макро!$38:$38,AX$13,Макро!$49:$49)*SUMIF(Ввод!$151:$151,AX$15,Ввод!$152:$152)</f>
        <v>0</v>
      </c>
      <c r="AY125" s="4">
        <f>$F125*SUMIF(Макро!$38:$38,AY$13,Макро!$49:$49)*SUMIF(Ввод!$151:$151,AY$15,Ввод!$152:$152)</f>
        <v>0</v>
      </c>
      <c r="AZ125" s="4">
        <f>$F125*SUMIF(Макро!$38:$38,AZ$13,Макро!$49:$49)*SUMIF(Ввод!$151:$151,AZ$15,Ввод!$152:$152)</f>
        <v>0</v>
      </c>
      <c r="BA125" s="4">
        <f>$F125*SUMIF(Макро!$38:$38,BA$13,Макро!$49:$49)*SUMIF(Ввод!$151:$151,BA$15,Ввод!$152:$152)</f>
        <v>0</v>
      </c>
      <c r="BB125" s="4">
        <f>$F125*SUMIF(Макро!$38:$38,BB$13,Макро!$49:$49)*SUMIF(Ввод!$151:$151,BB$15,Ввод!$152:$152)</f>
        <v>0</v>
      </c>
      <c r="BC125" s="4">
        <f>$F125*SUMIF(Макро!$38:$38,BC$13,Макро!$49:$49)*SUMIF(Ввод!$151:$151,BC$15,Ввод!$152:$152)</f>
        <v>0</v>
      </c>
      <c r="BD125" s="4">
        <f>$F125*SUMIF(Макро!$38:$38,BD$13,Макро!$49:$49)*SUMIF(Ввод!$151:$151,BD$15,Ввод!$152:$152)</f>
        <v>0</v>
      </c>
      <c r="BE125" s="4">
        <f>$F125*SUMIF(Макро!$38:$38,BE$13,Макро!$49:$49)*SUMIF(Ввод!$151:$151,BE$15,Ввод!$152:$152)</f>
        <v>0</v>
      </c>
      <c r="BF125" s="4">
        <f>$F125*SUMIF(Макро!$38:$38,BF$13,Макро!$49:$49)*SUMIF(Ввод!$151:$151,BF$15,Ввод!$152:$152)</f>
        <v>0</v>
      </c>
      <c r="BG125" s="4">
        <f>$F125*SUMIF(Макро!$38:$38,BG$13,Макро!$49:$49)*SUMIF(Ввод!$151:$151,BG$15,Ввод!$152:$152)</f>
        <v>0</v>
      </c>
      <c r="BH125" s="4">
        <f>$F125*SUMIF(Макро!$38:$38,BH$13,Макро!$49:$49)*SUMIF(Ввод!$151:$151,BH$15,Ввод!$152:$152)</f>
        <v>0</v>
      </c>
      <c r="BI125" s="4">
        <f>$F125*SUMIF(Макро!$38:$38,BI$13,Макро!$49:$49)*SUMIF(Ввод!$151:$151,BI$15,Ввод!$152:$152)</f>
        <v>0</v>
      </c>
      <c r="BJ125" s="4">
        <f>$F125*SUMIF(Макро!$38:$38,BJ$13,Макро!$49:$49)*SUMIF(Ввод!$151:$151,BJ$15,Ввод!$152:$152)</f>
        <v>0</v>
      </c>
      <c r="BK125" s="4">
        <f>$F125*SUMIF(Макро!$38:$38,BK$13,Макро!$49:$49)*SUMIF(Ввод!$151:$151,BK$15,Ввод!$152:$152)</f>
        <v>0</v>
      </c>
      <c r="BL125" s="4">
        <f>$F125*SUMIF(Макро!$38:$38,BL$13,Макро!$49:$49)*SUMIF(Ввод!$151:$151,BL$15,Ввод!$152:$152)</f>
        <v>0</v>
      </c>
      <c r="BM125" s="4">
        <f>$F125*SUMIF(Макро!$38:$38,BM$13,Макро!$49:$49)*SUMIF(Ввод!$151:$151,BM$15,Ввод!$152:$152)</f>
        <v>0</v>
      </c>
      <c r="BN125" s="4">
        <f>$F125*SUMIF(Макро!$38:$38,BN$13,Макро!$49:$49)*SUMIF(Ввод!$151:$151,BN$15,Ввод!$152:$152)</f>
        <v>0</v>
      </c>
      <c r="BO125" s="4">
        <f>$F125*SUMIF(Макро!$38:$38,BO$13,Макро!$49:$49)*SUMIF(Ввод!$151:$151,BO$15,Ввод!$152:$152)</f>
        <v>0</v>
      </c>
      <c r="BP125" s="4">
        <f>$F125*SUMIF(Макро!$38:$38,BP$13,Макро!$49:$49)*SUMIF(Ввод!$151:$151,BP$15,Ввод!$152:$152)</f>
        <v>0</v>
      </c>
      <c r="BQ125" s="4">
        <f>$F125*SUMIF(Макро!$38:$38,BQ$13,Макро!$49:$49)*SUMIF(Ввод!$151:$151,BQ$15,Ввод!$152:$152)</f>
        <v>0</v>
      </c>
      <c r="BR125" s="4">
        <f>$F125*SUMIF(Макро!$38:$38,BR$13,Макро!$49:$49)*SUMIF(Ввод!$151:$151,BR$15,Ввод!$152:$152)</f>
        <v>0</v>
      </c>
      <c r="BS125" s="4">
        <f>$F125*SUMIF(Макро!$38:$38,BS$13,Макро!$49:$49)*SUMIF(Ввод!$151:$151,BS$15,Ввод!$152:$152)</f>
        <v>0</v>
      </c>
      <c r="BT125" s="4">
        <f>$F125*SUMIF(Макро!$38:$38,BT$13,Макро!$49:$49)*SUMIF(Ввод!$151:$151,BT$15,Ввод!$152:$152)</f>
        <v>0</v>
      </c>
      <c r="BU125" s="4">
        <f>$F125*SUMIF(Макро!$38:$38,BU$13,Макро!$49:$49)*SUMIF(Ввод!$151:$151,BU$15,Ввод!$152:$152)</f>
        <v>0</v>
      </c>
      <c r="BV125" s="4">
        <f>$F125*SUMIF(Макро!$38:$38,BV$13,Макро!$49:$49)*SUMIF(Ввод!$151:$151,BV$15,Ввод!$152:$152)</f>
        <v>0</v>
      </c>
      <c r="BW125" s="4">
        <f>$F125*SUMIF(Макро!$38:$38,BW$13,Макро!$49:$49)*SUMIF(Ввод!$151:$151,BW$15,Ввод!$152:$152)</f>
        <v>0</v>
      </c>
      <c r="BX125" s="4">
        <f>$F125*SUMIF(Макро!$38:$38,BX$13,Макро!$49:$49)*SUMIF(Ввод!$151:$151,BX$15,Ввод!$152:$152)</f>
        <v>0</v>
      </c>
      <c r="BY125" s="4">
        <f>$F125*SUMIF(Макро!$38:$38,BY$13,Макро!$49:$49)*SUMIF(Ввод!$151:$151,BY$15,Ввод!$152:$152)</f>
        <v>0</v>
      </c>
      <c r="BZ125" s="4">
        <f>$F125*SUMIF(Макро!$38:$38,BZ$13,Макро!$49:$49)*SUMIF(Ввод!$151:$151,BZ$15,Ввод!$152:$152)</f>
        <v>0</v>
      </c>
      <c r="CA125" s="4">
        <f>$F125*SUMIF(Макро!$38:$38,CA$13,Макро!$49:$49)*SUMIF(Ввод!$151:$151,CA$15,Ввод!$152:$152)</f>
        <v>0</v>
      </c>
      <c r="CB125" s="4">
        <f>$F125*SUMIF(Макро!$38:$38,CB$13,Макро!$49:$49)*SUMIF(Ввод!$151:$151,CB$15,Ввод!$152:$152)</f>
        <v>0</v>
      </c>
      <c r="CC125" s="4">
        <f>$F125*SUMIF(Макро!$38:$38,CC$13,Макро!$49:$49)*SUMIF(Ввод!$151:$151,CC$15,Ввод!$152:$152)</f>
        <v>0</v>
      </c>
      <c r="CD125" s="4">
        <f>$F125*SUMIF(Макро!$38:$38,CD$13,Макро!$49:$49)*SUMIF(Ввод!$151:$151,CD$15,Ввод!$152:$152)</f>
        <v>0</v>
      </c>
      <c r="CE125" s="4">
        <f>$F125*SUMIF(Макро!$38:$38,CE$13,Макро!$49:$49)*SUMIF(Ввод!$151:$151,CE$15,Ввод!$152:$152)</f>
        <v>0</v>
      </c>
      <c r="CF125" s="4">
        <f>$F125*SUMIF(Макро!$38:$38,CF$13,Макро!$49:$49)*SUMIF(Ввод!$151:$151,CF$15,Ввод!$152:$152)</f>
        <v>0</v>
      </c>
      <c r="CG125" s="4">
        <f>$F125*SUMIF(Макро!$38:$38,CG$13,Макро!$49:$49)*SUMIF(Ввод!$151:$151,CG$15,Ввод!$152:$152)</f>
        <v>0</v>
      </c>
      <c r="CH125" s="4">
        <f>$F125*SUMIF(Макро!$38:$38,CH$13,Макро!$49:$49)*SUMIF(Ввод!$151:$151,CH$15,Ввод!$152:$152)</f>
        <v>0</v>
      </c>
      <c r="CI125" s="4">
        <f>$F125*SUMIF(Макро!$38:$38,CI$13,Макро!$49:$49)*SUMIF(Ввод!$151:$151,CI$15,Ввод!$152:$152)</f>
        <v>0</v>
      </c>
      <c r="CJ125" s="4">
        <f>$F125*SUMIF(Макро!$38:$38,CJ$13,Макро!$49:$49)*SUMIF(Ввод!$151:$151,CJ$15,Ввод!$152:$152)</f>
        <v>0</v>
      </c>
      <c r="CK125" s="4">
        <f>$F125*SUMIF(Макро!$38:$38,CK$13,Макро!$49:$49)*SUMIF(Ввод!$151:$151,CK$15,Ввод!$152:$152)</f>
        <v>0</v>
      </c>
      <c r="CL125" s="4">
        <f>$F125*SUMIF(Макро!$38:$38,CL$13,Макро!$49:$49)*SUMIF(Ввод!$151:$151,CL$15,Ввод!$152:$152)</f>
        <v>0</v>
      </c>
      <c r="CM125" s="4">
        <f>$F125*SUMIF(Макро!$38:$38,CM$13,Макро!$49:$49)*SUMIF(Ввод!$151:$151,CM$15,Ввод!$152:$152)</f>
        <v>0</v>
      </c>
      <c r="CN125" s="4">
        <f>$F125*SUMIF(Макро!$38:$38,CN$13,Макро!$49:$49)*SUMIF(Ввод!$151:$151,CN$15,Ввод!$152:$152)</f>
        <v>0</v>
      </c>
      <c r="CO125" s="4">
        <f>$F125*SUMIF(Макро!$38:$38,CO$13,Макро!$49:$49)*SUMIF(Ввод!$151:$151,CO$15,Ввод!$152:$152)</f>
        <v>0</v>
      </c>
      <c r="CP125" s="4">
        <f>$F125*SUMIF(Макро!$38:$38,CP$13,Макро!$49:$49)*SUMIF(Ввод!$151:$151,CP$15,Ввод!$152:$152)</f>
        <v>0</v>
      </c>
      <c r="CQ125" s="4">
        <f>$F125*SUMIF(Макро!$38:$38,CQ$13,Макро!$49:$49)*SUMIF(Ввод!$151:$151,CQ$15,Ввод!$152:$152)</f>
        <v>0</v>
      </c>
      <c r="CR125" s="4">
        <f>$F125*SUMIF(Макро!$38:$38,CR$13,Макро!$49:$49)*SUMIF(Ввод!$151:$151,CR$15,Ввод!$152:$152)</f>
        <v>0</v>
      </c>
      <c r="CS125" s="4">
        <f>$F125*SUMIF(Макро!$38:$38,CS$13,Макро!$49:$49)*SUMIF(Ввод!$151:$151,CS$15,Ввод!$152:$152)</f>
        <v>0</v>
      </c>
      <c r="CT125" s="4">
        <f>$F125*SUMIF(Макро!$38:$38,CT$13,Макро!$49:$49)*SUMIF(Ввод!$151:$151,CT$15,Ввод!$152:$152)</f>
        <v>0</v>
      </c>
      <c r="CU125" s="4">
        <f>$F125*SUMIF(Макро!$38:$38,CU$13,Макро!$49:$49)*SUMIF(Ввод!$151:$151,CU$15,Ввод!$152:$152)</f>
        <v>0</v>
      </c>
      <c r="CV125" s="4">
        <f>$F125*SUMIF(Макро!$38:$38,CV$13,Макро!$49:$49)*SUMIF(Ввод!$151:$151,CV$15,Ввод!$152:$152)</f>
        <v>0</v>
      </c>
      <c r="CW125" s="4">
        <f>$F125*SUMIF(Макро!$38:$38,CW$13,Макро!$49:$49)*SUMIF(Ввод!$151:$151,CW$15,Ввод!$152:$152)</f>
        <v>0</v>
      </c>
      <c r="CX125" s="4">
        <f>$F125*SUMIF(Макро!$38:$38,CX$13,Макро!$49:$49)*SUMIF(Ввод!$151:$151,CX$15,Ввод!$152:$152)</f>
        <v>0</v>
      </c>
      <c r="CY125" s="4">
        <f>$F125*SUMIF(Макро!$38:$38,CY$13,Макро!$49:$49)*SUMIF(Ввод!$151:$151,CY$15,Ввод!$152:$152)</f>
        <v>0</v>
      </c>
      <c r="CZ125" s="4">
        <f>$F125*SUMIF(Макро!$38:$38,CZ$13,Макро!$49:$49)*SUMIF(Ввод!$151:$151,CZ$15,Ввод!$152:$152)</f>
        <v>0</v>
      </c>
      <c r="DA125" s="4">
        <f>$F125*SUMIF(Макро!$38:$38,DA$13,Макро!$49:$49)*SUMIF(Ввод!$151:$151,DA$15,Ввод!$152:$152)</f>
        <v>0</v>
      </c>
      <c r="DB125" s="4">
        <f>$F125*SUMIF(Макро!$38:$38,DB$13,Макро!$49:$49)*SUMIF(Ввод!$151:$151,DB$15,Ввод!$152:$152)</f>
        <v>0</v>
      </c>
      <c r="DC125" s="4">
        <f>$F125*SUMIF(Макро!$38:$38,DC$13,Макро!$49:$49)*SUMIF(Ввод!$151:$151,DC$15,Ввод!$152:$152)</f>
        <v>0</v>
      </c>
      <c r="DD125" s="4">
        <f>$F125*SUMIF(Макро!$38:$38,DD$13,Макро!$49:$49)*SUMIF(Ввод!$151:$151,DD$15,Ввод!$152:$152)</f>
        <v>0</v>
      </c>
      <c r="DE125" s="4">
        <f>$F125*SUMIF(Макро!$38:$38,DE$13,Макро!$49:$49)*SUMIF(Ввод!$151:$151,DE$15,Ввод!$152:$152)</f>
        <v>0</v>
      </c>
      <c r="DF125" s="4">
        <f>$F125*SUMIF(Макро!$38:$38,DF$13,Макро!$49:$49)*SUMIF(Ввод!$151:$151,DF$15,Ввод!$152:$152)</f>
        <v>0</v>
      </c>
      <c r="DG125" s="4">
        <f>$F125*SUMIF(Макро!$38:$38,DG$13,Макро!$49:$49)*SUMIF(Ввод!$151:$151,DG$15,Ввод!$152:$152)</f>
        <v>0</v>
      </c>
      <c r="DH125" s="4">
        <f>$F125*SUMIF(Макро!$38:$38,DH$13,Макро!$49:$49)*SUMIF(Ввод!$151:$151,DH$15,Ввод!$152:$152)</f>
        <v>0</v>
      </c>
      <c r="DI125" s="4">
        <f>$F125*SUMIF(Макро!$38:$38,DI$13,Макро!$49:$49)*SUMIF(Ввод!$151:$151,DI$15,Ввод!$152:$152)</f>
        <v>0</v>
      </c>
      <c r="DJ125" s="4">
        <f>$F125*SUMIF(Макро!$38:$38,DJ$13,Макро!$49:$49)*SUMIF(Ввод!$151:$151,DJ$15,Ввод!$152:$152)</f>
        <v>0</v>
      </c>
    </row>
    <row r="126" spans="2:114">
      <c r="B126" s="214" t="str">
        <f>Ввод!D226</f>
        <v>ФОТ + взносы осн. производственного персонала</v>
      </c>
      <c r="C126" s="8"/>
      <c r="D126" s="7" t="str">
        <f>Ввод!F226</f>
        <v>тыс. руб.</v>
      </c>
      <c r="E126" s="7">
        <f t="shared" si="43"/>
        <v>1</v>
      </c>
      <c r="F126" s="4">
        <f>$E126*Ввод!G226</f>
        <v>65655</v>
      </c>
      <c r="G126" s="4">
        <f>Ввод!E226</f>
        <v>0</v>
      </c>
      <c r="H126" s="4"/>
      <c r="I126" s="126"/>
      <c r="J126" s="4">
        <f>$F126*SUMIF(Макро!$38:$38,J$13,Макро!$49:$49)*SUMIF(Ввод!$151:$151,J$15,Ввод!$152:$152)</f>
        <v>16588.37604692869</v>
      </c>
      <c r="K126" s="4">
        <f>$F126*SUMIF(Макро!$38:$38,K$13,Макро!$49:$49)*SUMIF(Ввод!$151:$151,K$15,Ввод!$152:$152)</f>
        <v>16764.859942080118</v>
      </c>
      <c r="L126" s="4">
        <f>$F126*SUMIF(Макро!$38:$38,L$13,Макро!$49:$49)*SUMIF(Ввод!$151:$151,L$15,Ввод!$152:$152)</f>
        <v>16943.221451119709</v>
      </c>
      <c r="M126" s="4">
        <f>$F126*SUMIF(Макро!$38:$38,M$13,Макро!$49:$49)*SUMIF(Ввод!$151:$151,M$15,Ввод!$152:$152)</f>
        <v>17123.480550000004</v>
      </c>
      <c r="N126" s="4">
        <f>$F126*SUMIF(Макро!$38:$38,N$13,Макро!$49:$49)*SUMIF(Ввод!$151:$151,N$15,Ввод!$152:$152)</f>
        <v>17290.542213489327</v>
      </c>
      <c r="O126" s="4">
        <f>$F126*SUMIF(Макро!$38:$38,O$13,Макро!$49:$49)*SUMIF(Ввод!$151:$151,O$15,Ввод!$152:$152)</f>
        <v>17459.233779224651</v>
      </c>
      <c r="P126" s="4">
        <f>$F126*SUMIF(Макро!$38:$38,P$13,Макро!$49:$49)*SUMIF(Ввод!$151:$151,P$15,Ввод!$152:$152)</f>
        <v>17629.571149007003</v>
      </c>
      <c r="Q126" s="4">
        <f>$F126*SUMIF(Макро!$38:$38,Q$13,Макро!$49:$49)*SUMIF(Ввод!$151:$151,Q$15,Ввод!$152:$152)</f>
        <v>17801.570379780009</v>
      </c>
      <c r="R126" s="4">
        <f>$F126*SUMIF(Макро!$38:$38,R$13,Макро!$49:$49)*SUMIF(Ввод!$151:$151,R$15,Ввод!$152:$152)</f>
        <v>17976.112149891491</v>
      </c>
      <c r="S126" s="4">
        <f>$F126*SUMIF(Макро!$38:$38,S$13,Макро!$49:$49)*SUMIF(Ввод!$151:$151,S$15,Ввод!$152:$152)</f>
        <v>18152.365276297034</v>
      </c>
      <c r="T126" s="4">
        <f>$F126*SUMIF(Макро!$38:$38,T$13,Макро!$49:$49)*SUMIF(Ввод!$151:$151,T$15,Ввод!$152:$152)</f>
        <v>18330.346538592512</v>
      </c>
      <c r="U126" s="4">
        <f>$F126*SUMIF(Макро!$38:$38,U$13,Макро!$49:$49)*SUMIF(Ввод!$151:$151,U$15,Ввод!$152:$152)</f>
        <v>18510.072880895259</v>
      </c>
      <c r="V126" s="4">
        <f>$F126*SUMIF(Макро!$38:$38,V$13,Макро!$49:$49)*SUMIF(Ввод!$151:$151,V$15,Ввод!$152:$152)</f>
        <v>18692.10067348438</v>
      </c>
      <c r="W126" s="4">
        <f>$F126*SUMIF(Макро!$38:$38,W$13,Макро!$49:$49)*SUMIF(Ввод!$151:$151,W$15,Ввод!$152:$152)</f>
        <v>18875.918524788449</v>
      </c>
      <c r="X126" s="4">
        <f>$F126*SUMIF(Макро!$38:$38,X$13,Макро!$49:$49)*SUMIF(Ввод!$151:$151,X$15,Ввод!$152:$152)</f>
        <v>19061.544038219337</v>
      </c>
      <c r="Y126" s="4">
        <f>$F126*SUMIF(Макро!$38:$38,Y$13,Макро!$49:$49)*SUMIF(Ввод!$151:$151,Y$15,Ввод!$152:$152)</f>
        <v>19248.994990300598</v>
      </c>
      <c r="Z126" s="4">
        <f>$F126*SUMIF(Макро!$38:$38,Z$13,Макро!$49:$49)*SUMIF(Ввод!$151:$151,Z$15,Ввод!$152:$152)</f>
        <v>19438.055676898552</v>
      </c>
      <c r="AA126" s="4">
        <f>$F126*SUMIF(Макро!$38:$38,AA$13,Макро!$49:$49)*SUMIF(Ввод!$151:$151,AA$15,Ввод!$152:$152)</f>
        <v>19628.973288662462</v>
      </c>
      <c r="AB126" s="4">
        <f>$F126*SUMIF(Макро!$38:$38,AB$13,Макро!$49:$49)*SUMIF(Ввод!$151:$151,AB$15,Ввод!$152:$152)</f>
        <v>19821.766064027477</v>
      </c>
      <c r="AC126" s="4">
        <f>$F126*SUMIF(Макро!$38:$38,AC$13,Макро!$49:$49)*SUMIF(Ввод!$151:$151,AC$15,Ввод!$152:$152)</f>
        <v>20016.452420563877</v>
      </c>
      <c r="AD126" s="4">
        <f>$F126*SUMIF(Макро!$38:$38,AD$13,Макро!$49:$49)*SUMIF(Ввод!$151:$151,AD$15,Ввод!$152:$152)</f>
        <v>20212.467789829239</v>
      </c>
      <c r="AE126" s="4">
        <f>$F126*SUMIF(Макро!$38:$38,AE$13,Макро!$49:$49)*SUMIF(Ввод!$151:$151,AE$15,Ввод!$152:$152)</f>
        <v>20410.402681304677</v>
      </c>
      <c r="AF126" s="4">
        <f>$F126*SUMIF(Макро!$38:$38,AF$13,Макро!$49:$49)*SUMIF(Ввод!$151:$151,AF$15,Ввод!$152:$152)</f>
        <v>20610.275892319856</v>
      </c>
      <c r="AG126" s="4">
        <f>$F126*SUMIF(Макро!$38:$38,AG$13,Макро!$49:$49)*SUMIF(Ввод!$151:$151,AG$15,Ввод!$152:$152)</f>
        <v>20812.106404281287</v>
      </c>
      <c r="AH126" s="4">
        <f>$F126*SUMIF(Макро!$38:$38,AH$13,Макро!$49:$49)*SUMIF(Ввод!$151:$151,AH$15,Ввод!$152:$152)</f>
        <v>21015.306984195839</v>
      </c>
      <c r="AI126" s="4">
        <f>$F126*SUMIF(Макро!$38:$38,AI$13,Макро!$49:$49)*SUMIF(Ввод!$151:$151,AI$15,Ввод!$152:$152)</f>
        <v>21220.491528389426</v>
      </c>
      <c r="AJ126" s="4">
        <f>$F126*SUMIF(Макро!$38:$38,AJ$13,Макро!$49:$49)*SUMIF(Ввод!$151:$151,AJ$15,Ввод!$152:$152)</f>
        <v>21427.679407447813</v>
      </c>
      <c r="AK126" s="4">
        <f>$F126*SUMIF(Макро!$38:$38,AK$13,Макро!$49:$49)*SUMIF(Ввод!$151:$151,AK$15,Ввод!$152:$152)</f>
        <v>21636.890181082948</v>
      </c>
      <c r="AL126" s="4">
        <f>$F126*SUMIF(Макро!$38:$38,AL$13,Макро!$49:$49)*SUMIF(Ввод!$151:$151,AL$15,Ввод!$152:$152)</f>
        <v>21847.723281710754</v>
      </c>
      <c r="AM126" s="4">
        <f>$F126*SUMIF(Макро!$38:$38,AM$13,Макро!$49:$49)*SUMIF(Ввод!$151:$151,AM$15,Ввод!$152:$152)</f>
        <v>22060.610771668464</v>
      </c>
      <c r="AN126" s="4">
        <f>$F126*SUMIF(Макро!$38:$38,AN$13,Макро!$49:$49)*SUMIF(Ввод!$151:$151,AN$15,Ввод!$152:$152)</f>
        <v>22275.572669233599</v>
      </c>
      <c r="AO126" s="4">
        <f>$F126*SUMIF(Макро!$38:$38,AO$13,Макро!$49:$49)*SUMIF(Ввод!$151:$151,AO$15,Ввод!$152:$152)</f>
        <v>22492.629187744777</v>
      </c>
      <c r="AP126" s="4">
        <f>$F126*SUMIF(Макро!$38:$38,AP$13,Макро!$49:$49)*SUMIF(Ввод!$151:$151,AP$15,Ввод!$152:$152)</f>
        <v>22711.582257117043</v>
      </c>
      <c r="AQ126" s="4">
        <f>$F126*SUMIF(Макро!$38:$38,AQ$13,Макро!$49:$49)*SUMIF(Ввод!$151:$151,AQ$15,Ввод!$152:$152)</f>
        <v>22932.666711228168</v>
      </c>
      <c r="AR126" s="4">
        <f>$F126*SUMIF(Макро!$38:$38,AR$13,Макро!$49:$49)*SUMIF(Ввод!$151:$151,AR$15,Ввод!$152:$152)</f>
        <v>23155.903297907436</v>
      </c>
      <c r="AS126" s="4">
        <f>$F126*SUMIF(Макро!$38:$38,AS$13,Макро!$49:$49)*SUMIF(Ввод!$151:$151,AS$15,Ввод!$152:$152)</f>
        <v>23381.312966952562</v>
      </c>
      <c r="AT126" s="4">
        <f>$F126*SUMIF(Макро!$38:$38,AT$13,Макро!$49:$49)*SUMIF(Ввод!$151:$151,AT$15,Ввод!$152:$152)</f>
        <v>23609.143984641123</v>
      </c>
      <c r="AU126" s="4">
        <f>$F126*SUMIF(Макро!$38:$38,AU$13,Макро!$49:$49)*SUMIF(Ввод!$151:$151,AU$15,Ввод!$152:$152)</f>
        <v>23839.195021910891</v>
      </c>
      <c r="AV126" s="4">
        <f>$F126*SUMIF(Макро!$38:$38,AV$13,Макро!$49:$49)*SUMIF(Ввод!$151:$151,AV$15,Ввод!$152:$152)</f>
        <v>24071.487710965379</v>
      </c>
      <c r="AW126" s="4">
        <f>$F126*SUMIF(Макро!$38:$38,AW$13,Макро!$49:$49)*SUMIF(Ввод!$151:$151,AW$15,Ввод!$152:$152)</f>
        <v>24306.043894795534</v>
      </c>
      <c r="AX126" s="4">
        <f>$F126*SUMIF(Макро!$38:$38,AX$13,Макро!$49:$49)*SUMIF(Ввод!$151:$151,AX$15,Ввод!$152:$152)</f>
        <v>24543.416817728092</v>
      </c>
      <c r="AY126" s="4">
        <f>$F126*SUMIF(Макро!$38:$38,AY$13,Макро!$49:$49)*SUMIF(Ввод!$151:$151,AY$15,Ввод!$152:$152)</f>
        <v>24783.107925585577</v>
      </c>
      <c r="AZ126" s="4">
        <f>$F126*SUMIF(Макро!$38:$38,AZ$13,Макро!$49:$49)*SUMIF(Ввод!$151:$151,AZ$15,Ввод!$152:$152)</f>
        <v>25025.139857771341</v>
      </c>
      <c r="BA126" s="4">
        <f>$F126*SUMIF(Макро!$38:$38,BA$13,Макро!$49:$49)*SUMIF(Ввод!$151:$151,BA$15,Ввод!$152:$152)</f>
        <v>25269.535474785233</v>
      </c>
      <c r="BB126" s="4">
        <f>$F126*SUMIF(Макро!$38:$38,BB$13,Макро!$49:$49)*SUMIF(Ввод!$151:$151,BB$15,Ввод!$152:$152)</f>
        <v>25516.686003667797</v>
      </c>
      <c r="BC126" s="4">
        <f>$F126*SUMIF(Макро!$38:$38,BC$13,Макро!$49:$49)*SUMIF(Ввод!$151:$151,BC$15,Ввод!$152:$152)</f>
        <v>25766.25380626669</v>
      </c>
      <c r="BD126" s="4">
        <f>$F126*SUMIF(Макро!$38:$38,BD$13,Макро!$49:$49)*SUMIF(Ввод!$151:$151,BD$15,Ввод!$152:$152)</f>
        <v>26018.262524903235</v>
      </c>
      <c r="BE126" s="4">
        <f>$F126*SUMIF(Макро!$38:$38,BE$13,Макро!$49:$49)*SUMIF(Ввод!$151:$151,BE$15,Ввод!$152:$152)</f>
        <v>26272.736033134199</v>
      </c>
      <c r="BF126" s="4">
        <f>$F126*SUMIF(Макро!$38:$38,BF$13,Макро!$49:$49)*SUMIF(Ввод!$151:$151,BF$15,Ввод!$152:$152)</f>
        <v>26530.463905463574</v>
      </c>
      <c r="BG126" s="4">
        <f>$F126*SUMIF(Макро!$38:$38,BG$13,Макро!$49:$49)*SUMIF(Ввод!$151:$151,BG$15,Ввод!$152:$152)</f>
        <v>26790.720012998128</v>
      </c>
      <c r="BH126" s="4">
        <f>$F126*SUMIF(Макро!$38:$38,BH$13,Макро!$49:$49)*SUMIF(Ввод!$151:$151,BH$15,Ввод!$152:$152)</f>
        <v>27053.529156987319</v>
      </c>
      <c r="BI126" s="4">
        <f>$F126*SUMIF(Макро!$38:$38,BI$13,Макро!$49:$49)*SUMIF(Ввод!$151:$151,BI$15,Ввод!$152:$152)</f>
        <v>27318.916381973613</v>
      </c>
      <c r="BJ126" s="4">
        <f>$F126*SUMIF(Макро!$38:$38,BJ$13,Макро!$49:$49)*SUMIF(Ввод!$151:$151,BJ$15,Ввод!$152:$152)</f>
        <v>27587.636536995342</v>
      </c>
      <c r="BK126" s="4">
        <f>$F126*SUMIF(Макро!$38:$38,BK$13,Макро!$49:$49)*SUMIF(Ввод!$151:$151,BK$15,Ввод!$152:$152)</f>
        <v>27858.999934549283</v>
      </c>
      <c r="BL126" s="4">
        <f>$F126*SUMIF(Макро!$38:$38,BL$13,Макро!$49:$49)*SUMIF(Ввод!$151:$151,BL$15,Ввод!$152:$152)</f>
        <v>28133.032574661695</v>
      </c>
      <c r="BM126" s="4">
        <f>$F126*SUMIF(Макро!$38:$38,BM$13,Макро!$49:$49)*SUMIF(Ввод!$151:$151,BM$15,Ввод!$152:$152)</f>
        <v>28409.760713105825</v>
      </c>
      <c r="BN126" s="4">
        <f>$F126*SUMIF(Макро!$38:$38,BN$13,Макро!$49:$49)*SUMIF(Ввод!$151:$151,BN$15,Ввод!$152:$152)</f>
        <v>28689.762600732007</v>
      </c>
      <c r="BO126" s="4">
        <f>$F126*SUMIF(Макро!$38:$38,BO$13,Макро!$49:$49)*SUMIF(Ввод!$151:$151,BO$15,Ввод!$152:$152)</f>
        <v>28972.524140502606</v>
      </c>
      <c r="BP126" s="4">
        <f>$F126*SUMIF(Макро!$38:$38,BP$13,Макро!$49:$49)*SUMIF(Ввод!$151:$151,BP$15,Ввод!$152:$152)</f>
        <v>29258.072531091249</v>
      </c>
      <c r="BQ126" s="4">
        <f>$F126*SUMIF(Макро!$38:$38,BQ$13,Макро!$49:$49)*SUMIF(Ввод!$151:$151,BQ$15,Ввод!$152:$152)</f>
        <v>29546.435239237187</v>
      </c>
      <c r="BR126" s="4">
        <f>$F126*SUMIF(Макро!$38:$38,BR$13,Макро!$49:$49)*SUMIF(Ввод!$151:$151,BR$15,Ввод!$152:$152)</f>
        <v>29837.640002387292</v>
      </c>
      <c r="BS126" s="4">
        <f>$F126*SUMIF(Макро!$38:$38,BS$13,Макро!$49:$49)*SUMIF(Ввод!$151:$151,BS$15,Ввод!$152:$152)</f>
        <v>30131.714831364112</v>
      </c>
      <c r="BT126" s="4">
        <f>$F126*SUMIF(Макро!$38:$38,BT$13,Макро!$49:$49)*SUMIF(Ввод!$151:$151,BT$15,Ввод!$152:$152)</f>
        <v>30428.688013060211</v>
      </c>
      <c r="BU126" s="4">
        <f>$F126*SUMIF(Макро!$38:$38,BU$13,Макро!$49:$49)*SUMIF(Ввод!$151:$151,BU$15,Ввод!$152:$152)</f>
        <v>30728.588113159069</v>
      </c>
      <c r="BV126" s="4">
        <f>$F126*SUMIF(Макро!$38:$38,BV$13,Макро!$49:$49)*SUMIF(Ввод!$151:$151,BV$15,Ввод!$152:$152)</f>
        <v>31031.443978882809</v>
      </c>
      <c r="BW126" s="4">
        <f>$F126*SUMIF(Макро!$38:$38,BW$13,Макро!$49:$49)*SUMIF(Ввод!$151:$151,BW$15,Ввод!$152:$152)</f>
        <v>31337.284741766991</v>
      </c>
      <c r="BX126" s="4">
        <f>$F126*SUMIF(Макро!$38:$38,BX$13,Макро!$49:$49)*SUMIF(Ввод!$151:$151,BX$15,Ввод!$152:$152)</f>
        <v>31646.139820462751</v>
      </c>
      <c r="BY126" s="4">
        <f>$F126*SUMIF(Макро!$38:$38,BY$13,Макро!$49:$49)*SUMIF(Ввод!$151:$151,BY$15,Ввод!$152:$152)</f>
        <v>31958.038923566564</v>
      </c>
      <c r="BZ126" s="4">
        <f>$F126*SUMIF(Макро!$38:$38,BZ$13,Макро!$49:$49)*SUMIF(Ввод!$151:$151,BZ$15,Ввод!$152:$152)</f>
        <v>32273.012052477912</v>
      </c>
      <c r="CA126" s="4">
        <f>$F126*SUMIF(Макро!$38:$38,CA$13,Макро!$49:$49)*SUMIF(Ввод!$151:$151,CA$15,Ввод!$152:$152)</f>
        <v>32591.089504285093</v>
      </c>
      <c r="CB126" s="4">
        <f>$F126*SUMIF(Макро!$38:$38,CB$13,Макро!$49:$49)*SUMIF(Ввод!$151:$151,CB$15,Ввод!$152:$152)</f>
        <v>32912.30187467947</v>
      </c>
      <c r="CC126" s="4">
        <f>$F126*SUMIF(Макро!$38:$38,CC$13,Макро!$49:$49)*SUMIF(Ввод!$151:$151,CC$15,Ввод!$152:$152)</f>
        <v>33236.680060898463</v>
      </c>
      <c r="CD126" s="4">
        <f>$F126*SUMIF(Макро!$38:$38,CD$13,Макро!$49:$49)*SUMIF(Ввод!$151:$151,CD$15,Ввод!$152:$152)</f>
        <v>33564.255264697553</v>
      </c>
      <c r="CE126" s="4">
        <f>$F126*SUMIF(Макро!$38:$38,CE$13,Макро!$49:$49)*SUMIF(Ввод!$151:$151,CE$15,Ввод!$152:$152)</f>
        <v>33895.05899535153</v>
      </c>
      <c r="CF126" s="4">
        <f>$F126*SUMIF(Макро!$38:$38,CF$13,Макро!$49:$49)*SUMIF(Ввод!$151:$151,CF$15,Ввод!$152:$152)</f>
        <v>34229.123072685383</v>
      </c>
      <c r="CG126" s="4">
        <f>$F126*SUMIF(Макро!$38:$38,CG$13,Макро!$49:$49)*SUMIF(Ввод!$151:$151,CG$15,Ввод!$152:$152)</f>
        <v>34566.479630135007</v>
      </c>
      <c r="CH126" s="4">
        <f>$F126*SUMIF(Макро!$38:$38,CH$13,Макро!$49:$49)*SUMIF(Ввод!$151:$151,CH$15,Ввод!$152:$152)</f>
        <v>34907.161117838099</v>
      </c>
      <c r="CI126" s="4">
        <f>$F126*SUMIF(Макро!$38:$38,CI$13,Макро!$49:$49)*SUMIF(Ввод!$151:$151,CI$15,Ввод!$152:$152)</f>
        <v>35251.200305755548</v>
      </c>
      <c r="CJ126" s="4">
        <f>$F126*SUMIF(Макро!$38:$38,CJ$13,Макро!$49:$49)*SUMIF(Ввод!$151:$151,CJ$15,Ввод!$152:$152)</f>
        <v>35598.630286823522</v>
      </c>
      <c r="CK126" s="4">
        <f>$F126*SUMIF(Макро!$38:$38,CK$13,Макро!$49:$49)*SUMIF(Ввод!$151:$151,CK$15,Ввод!$152:$152)</f>
        <v>35949.4844801367</v>
      </c>
      <c r="CL126" s="4">
        <f>$F126*SUMIF(Макро!$38:$38,CL$13,Макро!$49:$49)*SUMIF(Ввод!$151:$151,CL$15,Ввод!$152:$152)</f>
        <v>36303.796634162798</v>
      </c>
      <c r="CM126" s="4">
        <f>$F126*SUMIF(Макро!$38:$38,CM$13,Макро!$49:$49)*SUMIF(Ввод!$151:$151,CM$15,Ввод!$152:$152)</f>
        <v>36661.60082998882</v>
      </c>
      <c r="CN126" s="4">
        <f>$F126*SUMIF(Макро!$38:$38,CN$13,Макро!$49:$49)*SUMIF(Ввод!$151:$151,CN$15,Ввод!$152:$152)</f>
        <v>37022.931484599329</v>
      </c>
      <c r="CO126" s="4">
        <f>$F126*SUMIF(Макро!$38:$38,CO$13,Макро!$49:$49)*SUMIF(Ввод!$151:$151,CO$15,Ввод!$152:$152)</f>
        <v>37387.82335418697</v>
      </c>
      <c r="CP126" s="4">
        <f>$F126*SUMIF(Макро!$38:$38,CP$13,Макро!$49:$49)*SUMIF(Ввод!$151:$151,CP$15,Ввод!$152:$152)</f>
        <v>37756.311537495647</v>
      </c>
      <c r="CQ126" s="4">
        <f>$F126*SUMIF(Макро!$38:$38,CQ$13,Макро!$49:$49)*SUMIF(Ввод!$151:$151,CQ$15,Ввод!$152:$152)</f>
        <v>38128.431479196675</v>
      </c>
      <c r="CR126" s="4">
        <f>$F126*SUMIF(Макро!$38:$38,CR$13,Макро!$49:$49)*SUMIF(Ввод!$151:$151,CR$15,Ввод!$152:$152)</f>
        <v>38504.218973298157</v>
      </c>
      <c r="CS126" s="4">
        <f>$F126*SUMIF(Макро!$38:$38,CS$13,Макро!$49:$49)*SUMIF(Ввод!$151:$151,CS$15,Ввод!$152:$152)</f>
        <v>38883.710166587996</v>
      </c>
      <c r="CT126" s="4">
        <f>$F126*SUMIF(Макро!$38:$38,CT$13,Макро!$49:$49)*SUMIF(Ввод!$151:$151,CT$15,Ввод!$152:$152)</f>
        <v>39266.941562110849</v>
      </c>
      <c r="CU126" s="4">
        <f>$F126*SUMIF(Макро!$38:$38,CU$13,Макро!$49:$49)*SUMIF(Ввод!$151:$151,CU$15,Ввод!$152:$152)</f>
        <v>39653.950022679332</v>
      </c>
      <c r="CV126" s="4">
        <f>$F126*SUMIF(Макро!$38:$38,CV$13,Макро!$49:$49)*SUMIF(Ввод!$151:$151,CV$15,Ввод!$152:$152)</f>
        <v>40044.772774419813</v>
      </c>
      <c r="CW126" s="4">
        <f>$F126*SUMIF(Макро!$38:$38,CW$13,Макро!$49:$49)*SUMIF(Ввод!$151:$151,CW$15,Ввод!$152:$152)</f>
        <v>40439.447410353183</v>
      </c>
      <c r="CX126" s="4">
        <f>$F126*SUMIF(Макро!$38:$38,CX$13,Макро!$49:$49)*SUMIF(Ввод!$151:$151,CX$15,Ввод!$152:$152)</f>
        <v>40838.01189401091</v>
      </c>
      <c r="CY126" s="4">
        <f>$F126*SUMIF(Макро!$38:$38,CY$13,Макро!$49:$49)*SUMIF(Ввод!$151:$151,CY$15,Ввод!$152:$152)</f>
        <v>41240.504563086739</v>
      </c>
      <c r="CZ126" s="4">
        <f>$F126*SUMIF(Макро!$38:$38,CZ$13,Макро!$49:$49)*SUMIF(Ввод!$151:$151,CZ$15,Ввод!$152:$152)</f>
        <v>41646.964133124355</v>
      </c>
      <c r="DA126" s="4">
        <f>$F126*SUMIF(Макро!$38:$38,DA$13,Макро!$49:$49)*SUMIF(Ввод!$151:$151,DA$15,Ввод!$152:$152)</f>
        <v>42057.42970124141</v>
      </c>
      <c r="DB126" s="4">
        <f>$F126*SUMIF(Макро!$38:$38,DB$13,Макро!$49:$49)*SUMIF(Ввод!$151:$151,DB$15,Ввод!$152:$152)</f>
        <v>42471.940749890287</v>
      </c>
      <c r="DC126" s="4">
        <f>$F126*SUMIF(Макро!$38:$38,DC$13,Макро!$49:$49)*SUMIF(Ввод!$151:$151,DC$15,Ввод!$152:$152)</f>
        <v>42890.537150655844</v>
      </c>
      <c r="DD126" s="4">
        <f>$F126*SUMIF(Макро!$38:$38,DD$13,Макро!$49:$49)*SUMIF(Ввод!$151:$151,DD$15,Ввод!$152:$152)</f>
        <v>43313.259168090663</v>
      </c>
      <c r="DE126" s="4">
        <f>$F126*SUMIF(Макро!$38:$38,DE$13,Макро!$49:$49)*SUMIF(Ввод!$151:$151,DE$15,Ввод!$152:$152)</f>
        <v>43740.147463588095</v>
      </c>
      <c r="DF126" s="4">
        <f>$F126*SUMIF(Макро!$38:$38,DF$13,Макро!$49:$49)*SUMIF(Ввод!$151:$151,DF$15,Ввод!$152:$152)</f>
        <v>44171.24309929341</v>
      </c>
      <c r="DG126" s="4">
        <f>$F126*SUMIF(Макро!$38:$38,DG$13,Макро!$49:$49)*SUMIF(Ввод!$151:$151,DG$15,Ввод!$152:$152)</f>
        <v>44606.587542053589</v>
      </c>
      <c r="DH126" s="4">
        <f>$F126*SUMIF(Макро!$38:$38,DH$13,Макро!$49:$49)*SUMIF(Ввод!$151:$151,DH$15,Ввод!$152:$152)</f>
        <v>45046.222667405978</v>
      </c>
      <c r="DI126" s="4">
        <f>$F126*SUMIF(Макро!$38:$38,DI$13,Макро!$49:$49)*SUMIF(Ввод!$151:$151,DI$15,Ввод!$152:$152)</f>
        <v>0</v>
      </c>
      <c r="DJ126" s="4">
        <f>$F126*SUMIF(Макро!$38:$38,DJ$13,Макро!$49:$49)*SUMIF(Ввод!$151:$151,DJ$15,Ввод!$152:$152)</f>
        <v>0</v>
      </c>
    </row>
    <row r="127" spans="2:114">
      <c r="B127" s="214" t="str">
        <f>Ввод!D227</f>
        <v>Общехозяйственные расходы</v>
      </c>
      <c r="C127" s="8"/>
      <c r="D127" s="7" t="str">
        <f>Ввод!F227</f>
        <v>тыс. руб.</v>
      </c>
      <c r="E127" s="7">
        <f t="shared" si="43"/>
        <v>1</v>
      </c>
      <c r="F127" s="4">
        <f>$E127*Ввод!G227</f>
        <v>0</v>
      </c>
      <c r="G127" s="4">
        <f>Ввод!E227</f>
        <v>1</v>
      </c>
      <c r="H127" s="4"/>
      <c r="I127" s="126"/>
      <c r="J127" s="4">
        <f>$F127*SUMIF(Макро!$38:$38,J$13,Макро!$49:$49)*SUMIF(Ввод!$151:$151,J$15,Ввод!$152:$152)</f>
        <v>0</v>
      </c>
      <c r="K127" s="4">
        <f>$F127*SUMIF(Макро!$38:$38,K$13,Макро!$49:$49)*SUMIF(Ввод!$151:$151,K$15,Ввод!$152:$152)</f>
        <v>0</v>
      </c>
      <c r="L127" s="4">
        <f>$F127*SUMIF(Макро!$38:$38,L$13,Макро!$49:$49)*SUMIF(Ввод!$151:$151,L$15,Ввод!$152:$152)</f>
        <v>0</v>
      </c>
      <c r="M127" s="4">
        <f>$F127*SUMIF(Макро!$38:$38,M$13,Макро!$49:$49)*SUMIF(Ввод!$151:$151,M$15,Ввод!$152:$152)</f>
        <v>0</v>
      </c>
      <c r="N127" s="4">
        <f>$F127*SUMIF(Макро!$38:$38,N$13,Макро!$49:$49)*SUMIF(Ввод!$151:$151,N$15,Ввод!$152:$152)</f>
        <v>0</v>
      </c>
      <c r="O127" s="4">
        <f>$F127*SUMIF(Макро!$38:$38,O$13,Макро!$49:$49)*SUMIF(Ввод!$151:$151,O$15,Ввод!$152:$152)</f>
        <v>0</v>
      </c>
      <c r="P127" s="4">
        <f>$F127*SUMIF(Макро!$38:$38,P$13,Макро!$49:$49)*SUMIF(Ввод!$151:$151,P$15,Ввод!$152:$152)</f>
        <v>0</v>
      </c>
      <c r="Q127" s="4">
        <f>$F127*SUMIF(Макро!$38:$38,Q$13,Макро!$49:$49)*SUMIF(Ввод!$151:$151,Q$15,Ввод!$152:$152)</f>
        <v>0</v>
      </c>
      <c r="R127" s="4">
        <f>$F127*SUMIF(Макро!$38:$38,R$13,Макро!$49:$49)*SUMIF(Ввод!$151:$151,R$15,Ввод!$152:$152)</f>
        <v>0</v>
      </c>
      <c r="S127" s="4">
        <f>$F127*SUMIF(Макро!$38:$38,S$13,Макро!$49:$49)*SUMIF(Ввод!$151:$151,S$15,Ввод!$152:$152)</f>
        <v>0</v>
      </c>
      <c r="T127" s="4">
        <f>$F127*SUMIF(Макро!$38:$38,T$13,Макро!$49:$49)*SUMIF(Ввод!$151:$151,T$15,Ввод!$152:$152)</f>
        <v>0</v>
      </c>
      <c r="U127" s="4">
        <f>$F127*SUMIF(Макро!$38:$38,U$13,Макро!$49:$49)*SUMIF(Ввод!$151:$151,U$15,Ввод!$152:$152)</f>
        <v>0</v>
      </c>
      <c r="V127" s="4">
        <f>$F127*SUMIF(Макро!$38:$38,V$13,Макро!$49:$49)*SUMIF(Ввод!$151:$151,V$15,Ввод!$152:$152)</f>
        <v>0</v>
      </c>
      <c r="W127" s="4">
        <f>$F127*SUMIF(Макро!$38:$38,W$13,Макро!$49:$49)*SUMIF(Ввод!$151:$151,W$15,Ввод!$152:$152)</f>
        <v>0</v>
      </c>
      <c r="X127" s="4">
        <f>$F127*SUMIF(Макро!$38:$38,X$13,Макро!$49:$49)*SUMIF(Ввод!$151:$151,X$15,Ввод!$152:$152)</f>
        <v>0</v>
      </c>
      <c r="Y127" s="4">
        <f>$F127*SUMIF(Макро!$38:$38,Y$13,Макро!$49:$49)*SUMIF(Ввод!$151:$151,Y$15,Ввод!$152:$152)</f>
        <v>0</v>
      </c>
      <c r="Z127" s="4">
        <f>$F127*SUMIF(Макро!$38:$38,Z$13,Макро!$49:$49)*SUMIF(Ввод!$151:$151,Z$15,Ввод!$152:$152)</f>
        <v>0</v>
      </c>
      <c r="AA127" s="4">
        <f>$F127*SUMIF(Макро!$38:$38,AA$13,Макро!$49:$49)*SUMIF(Ввод!$151:$151,AA$15,Ввод!$152:$152)</f>
        <v>0</v>
      </c>
      <c r="AB127" s="4">
        <f>$F127*SUMIF(Макро!$38:$38,AB$13,Макро!$49:$49)*SUMIF(Ввод!$151:$151,AB$15,Ввод!$152:$152)</f>
        <v>0</v>
      </c>
      <c r="AC127" s="4">
        <f>$F127*SUMIF(Макро!$38:$38,AC$13,Макро!$49:$49)*SUMIF(Ввод!$151:$151,AC$15,Ввод!$152:$152)</f>
        <v>0</v>
      </c>
      <c r="AD127" s="4">
        <f>$F127*SUMIF(Макро!$38:$38,AD$13,Макро!$49:$49)*SUMIF(Ввод!$151:$151,AD$15,Ввод!$152:$152)</f>
        <v>0</v>
      </c>
      <c r="AE127" s="4">
        <f>$F127*SUMIF(Макро!$38:$38,AE$13,Макро!$49:$49)*SUMIF(Ввод!$151:$151,AE$15,Ввод!$152:$152)</f>
        <v>0</v>
      </c>
      <c r="AF127" s="4">
        <f>$F127*SUMIF(Макро!$38:$38,AF$13,Макро!$49:$49)*SUMIF(Ввод!$151:$151,AF$15,Ввод!$152:$152)</f>
        <v>0</v>
      </c>
      <c r="AG127" s="4">
        <f>$F127*SUMIF(Макро!$38:$38,AG$13,Макро!$49:$49)*SUMIF(Ввод!$151:$151,AG$15,Ввод!$152:$152)</f>
        <v>0</v>
      </c>
      <c r="AH127" s="4">
        <f>$F127*SUMIF(Макро!$38:$38,AH$13,Макро!$49:$49)*SUMIF(Ввод!$151:$151,AH$15,Ввод!$152:$152)</f>
        <v>0</v>
      </c>
      <c r="AI127" s="4">
        <f>$F127*SUMIF(Макро!$38:$38,AI$13,Макро!$49:$49)*SUMIF(Ввод!$151:$151,AI$15,Ввод!$152:$152)</f>
        <v>0</v>
      </c>
      <c r="AJ127" s="4">
        <f>$F127*SUMIF(Макро!$38:$38,AJ$13,Макро!$49:$49)*SUMIF(Ввод!$151:$151,AJ$15,Ввод!$152:$152)</f>
        <v>0</v>
      </c>
      <c r="AK127" s="4">
        <f>$F127*SUMIF(Макро!$38:$38,AK$13,Макро!$49:$49)*SUMIF(Ввод!$151:$151,AK$15,Ввод!$152:$152)</f>
        <v>0</v>
      </c>
      <c r="AL127" s="4">
        <f>$F127*SUMIF(Макро!$38:$38,AL$13,Макро!$49:$49)*SUMIF(Ввод!$151:$151,AL$15,Ввод!$152:$152)</f>
        <v>0</v>
      </c>
      <c r="AM127" s="4">
        <f>$F127*SUMIF(Макро!$38:$38,AM$13,Макро!$49:$49)*SUMIF(Ввод!$151:$151,AM$15,Ввод!$152:$152)</f>
        <v>0</v>
      </c>
      <c r="AN127" s="4">
        <f>$F127*SUMIF(Макро!$38:$38,AN$13,Макро!$49:$49)*SUMIF(Ввод!$151:$151,AN$15,Ввод!$152:$152)</f>
        <v>0</v>
      </c>
      <c r="AO127" s="4">
        <f>$F127*SUMIF(Макро!$38:$38,AO$13,Макро!$49:$49)*SUMIF(Ввод!$151:$151,AO$15,Ввод!$152:$152)</f>
        <v>0</v>
      </c>
      <c r="AP127" s="4">
        <f>$F127*SUMIF(Макро!$38:$38,AP$13,Макро!$49:$49)*SUMIF(Ввод!$151:$151,AP$15,Ввод!$152:$152)</f>
        <v>0</v>
      </c>
      <c r="AQ127" s="4">
        <f>$F127*SUMIF(Макро!$38:$38,AQ$13,Макро!$49:$49)*SUMIF(Ввод!$151:$151,AQ$15,Ввод!$152:$152)</f>
        <v>0</v>
      </c>
      <c r="AR127" s="4">
        <f>$F127*SUMIF(Макро!$38:$38,AR$13,Макро!$49:$49)*SUMIF(Ввод!$151:$151,AR$15,Ввод!$152:$152)</f>
        <v>0</v>
      </c>
      <c r="AS127" s="4">
        <f>$F127*SUMIF(Макро!$38:$38,AS$13,Макро!$49:$49)*SUMIF(Ввод!$151:$151,AS$15,Ввод!$152:$152)</f>
        <v>0</v>
      </c>
      <c r="AT127" s="4">
        <f>$F127*SUMIF(Макро!$38:$38,AT$13,Макро!$49:$49)*SUMIF(Ввод!$151:$151,AT$15,Ввод!$152:$152)</f>
        <v>0</v>
      </c>
      <c r="AU127" s="4">
        <f>$F127*SUMIF(Макро!$38:$38,AU$13,Макро!$49:$49)*SUMIF(Ввод!$151:$151,AU$15,Ввод!$152:$152)</f>
        <v>0</v>
      </c>
      <c r="AV127" s="4">
        <f>$F127*SUMIF(Макро!$38:$38,AV$13,Макро!$49:$49)*SUMIF(Ввод!$151:$151,AV$15,Ввод!$152:$152)</f>
        <v>0</v>
      </c>
      <c r="AW127" s="4">
        <f>$F127*SUMIF(Макро!$38:$38,AW$13,Макро!$49:$49)*SUMIF(Ввод!$151:$151,AW$15,Ввод!$152:$152)</f>
        <v>0</v>
      </c>
      <c r="AX127" s="4">
        <f>$F127*SUMIF(Макро!$38:$38,AX$13,Макро!$49:$49)*SUMIF(Ввод!$151:$151,AX$15,Ввод!$152:$152)</f>
        <v>0</v>
      </c>
      <c r="AY127" s="4">
        <f>$F127*SUMIF(Макро!$38:$38,AY$13,Макро!$49:$49)*SUMIF(Ввод!$151:$151,AY$15,Ввод!$152:$152)</f>
        <v>0</v>
      </c>
      <c r="AZ127" s="4">
        <f>$F127*SUMIF(Макро!$38:$38,AZ$13,Макро!$49:$49)*SUMIF(Ввод!$151:$151,AZ$15,Ввод!$152:$152)</f>
        <v>0</v>
      </c>
      <c r="BA127" s="4">
        <f>$F127*SUMIF(Макро!$38:$38,BA$13,Макро!$49:$49)*SUMIF(Ввод!$151:$151,BA$15,Ввод!$152:$152)</f>
        <v>0</v>
      </c>
      <c r="BB127" s="4">
        <f>$F127*SUMIF(Макро!$38:$38,BB$13,Макро!$49:$49)*SUMIF(Ввод!$151:$151,BB$15,Ввод!$152:$152)</f>
        <v>0</v>
      </c>
      <c r="BC127" s="4">
        <f>$F127*SUMIF(Макро!$38:$38,BC$13,Макро!$49:$49)*SUMIF(Ввод!$151:$151,BC$15,Ввод!$152:$152)</f>
        <v>0</v>
      </c>
      <c r="BD127" s="4">
        <f>$F127*SUMIF(Макро!$38:$38,BD$13,Макро!$49:$49)*SUMIF(Ввод!$151:$151,BD$15,Ввод!$152:$152)</f>
        <v>0</v>
      </c>
      <c r="BE127" s="4">
        <f>$F127*SUMIF(Макро!$38:$38,BE$13,Макро!$49:$49)*SUMIF(Ввод!$151:$151,BE$15,Ввод!$152:$152)</f>
        <v>0</v>
      </c>
      <c r="BF127" s="4">
        <f>$F127*SUMIF(Макро!$38:$38,BF$13,Макро!$49:$49)*SUMIF(Ввод!$151:$151,BF$15,Ввод!$152:$152)</f>
        <v>0</v>
      </c>
      <c r="BG127" s="4">
        <f>$F127*SUMIF(Макро!$38:$38,BG$13,Макро!$49:$49)*SUMIF(Ввод!$151:$151,BG$15,Ввод!$152:$152)</f>
        <v>0</v>
      </c>
      <c r="BH127" s="4">
        <f>$F127*SUMIF(Макро!$38:$38,BH$13,Макро!$49:$49)*SUMIF(Ввод!$151:$151,BH$15,Ввод!$152:$152)</f>
        <v>0</v>
      </c>
      <c r="BI127" s="4">
        <f>$F127*SUMIF(Макро!$38:$38,BI$13,Макро!$49:$49)*SUMIF(Ввод!$151:$151,BI$15,Ввод!$152:$152)</f>
        <v>0</v>
      </c>
      <c r="BJ127" s="4">
        <f>$F127*SUMIF(Макро!$38:$38,BJ$13,Макро!$49:$49)*SUMIF(Ввод!$151:$151,BJ$15,Ввод!$152:$152)</f>
        <v>0</v>
      </c>
      <c r="BK127" s="4">
        <f>$F127*SUMIF(Макро!$38:$38,BK$13,Макро!$49:$49)*SUMIF(Ввод!$151:$151,BK$15,Ввод!$152:$152)</f>
        <v>0</v>
      </c>
      <c r="BL127" s="4">
        <f>$F127*SUMIF(Макро!$38:$38,BL$13,Макро!$49:$49)*SUMIF(Ввод!$151:$151,BL$15,Ввод!$152:$152)</f>
        <v>0</v>
      </c>
      <c r="BM127" s="4">
        <f>$F127*SUMIF(Макро!$38:$38,BM$13,Макро!$49:$49)*SUMIF(Ввод!$151:$151,BM$15,Ввод!$152:$152)</f>
        <v>0</v>
      </c>
      <c r="BN127" s="4">
        <f>$F127*SUMIF(Макро!$38:$38,BN$13,Макро!$49:$49)*SUMIF(Ввод!$151:$151,BN$15,Ввод!$152:$152)</f>
        <v>0</v>
      </c>
      <c r="BO127" s="4">
        <f>$F127*SUMIF(Макро!$38:$38,BO$13,Макро!$49:$49)*SUMIF(Ввод!$151:$151,BO$15,Ввод!$152:$152)</f>
        <v>0</v>
      </c>
      <c r="BP127" s="4">
        <f>$F127*SUMIF(Макро!$38:$38,BP$13,Макро!$49:$49)*SUMIF(Ввод!$151:$151,BP$15,Ввод!$152:$152)</f>
        <v>0</v>
      </c>
      <c r="BQ127" s="4">
        <f>$F127*SUMIF(Макро!$38:$38,BQ$13,Макро!$49:$49)*SUMIF(Ввод!$151:$151,BQ$15,Ввод!$152:$152)</f>
        <v>0</v>
      </c>
      <c r="BR127" s="4">
        <f>$F127*SUMIF(Макро!$38:$38,BR$13,Макро!$49:$49)*SUMIF(Ввод!$151:$151,BR$15,Ввод!$152:$152)</f>
        <v>0</v>
      </c>
      <c r="BS127" s="4">
        <f>$F127*SUMIF(Макро!$38:$38,BS$13,Макро!$49:$49)*SUMIF(Ввод!$151:$151,BS$15,Ввод!$152:$152)</f>
        <v>0</v>
      </c>
      <c r="BT127" s="4">
        <f>$F127*SUMIF(Макро!$38:$38,BT$13,Макро!$49:$49)*SUMIF(Ввод!$151:$151,BT$15,Ввод!$152:$152)</f>
        <v>0</v>
      </c>
      <c r="BU127" s="4">
        <f>$F127*SUMIF(Макро!$38:$38,BU$13,Макро!$49:$49)*SUMIF(Ввод!$151:$151,BU$15,Ввод!$152:$152)</f>
        <v>0</v>
      </c>
      <c r="BV127" s="4">
        <f>$F127*SUMIF(Макро!$38:$38,BV$13,Макро!$49:$49)*SUMIF(Ввод!$151:$151,BV$15,Ввод!$152:$152)</f>
        <v>0</v>
      </c>
      <c r="BW127" s="4">
        <f>$F127*SUMIF(Макро!$38:$38,BW$13,Макро!$49:$49)*SUMIF(Ввод!$151:$151,BW$15,Ввод!$152:$152)</f>
        <v>0</v>
      </c>
      <c r="BX127" s="4">
        <f>$F127*SUMIF(Макро!$38:$38,BX$13,Макро!$49:$49)*SUMIF(Ввод!$151:$151,BX$15,Ввод!$152:$152)</f>
        <v>0</v>
      </c>
      <c r="BY127" s="4">
        <f>$F127*SUMIF(Макро!$38:$38,BY$13,Макро!$49:$49)*SUMIF(Ввод!$151:$151,BY$15,Ввод!$152:$152)</f>
        <v>0</v>
      </c>
      <c r="BZ127" s="4">
        <f>$F127*SUMIF(Макро!$38:$38,BZ$13,Макро!$49:$49)*SUMIF(Ввод!$151:$151,BZ$15,Ввод!$152:$152)</f>
        <v>0</v>
      </c>
      <c r="CA127" s="4">
        <f>$F127*SUMIF(Макро!$38:$38,CA$13,Макро!$49:$49)*SUMIF(Ввод!$151:$151,CA$15,Ввод!$152:$152)</f>
        <v>0</v>
      </c>
      <c r="CB127" s="4">
        <f>$F127*SUMIF(Макро!$38:$38,CB$13,Макро!$49:$49)*SUMIF(Ввод!$151:$151,CB$15,Ввод!$152:$152)</f>
        <v>0</v>
      </c>
      <c r="CC127" s="4">
        <f>$F127*SUMIF(Макро!$38:$38,CC$13,Макро!$49:$49)*SUMIF(Ввод!$151:$151,CC$15,Ввод!$152:$152)</f>
        <v>0</v>
      </c>
      <c r="CD127" s="4">
        <f>$F127*SUMIF(Макро!$38:$38,CD$13,Макро!$49:$49)*SUMIF(Ввод!$151:$151,CD$15,Ввод!$152:$152)</f>
        <v>0</v>
      </c>
      <c r="CE127" s="4">
        <f>$F127*SUMIF(Макро!$38:$38,CE$13,Макро!$49:$49)*SUMIF(Ввод!$151:$151,CE$15,Ввод!$152:$152)</f>
        <v>0</v>
      </c>
      <c r="CF127" s="4">
        <f>$F127*SUMIF(Макро!$38:$38,CF$13,Макро!$49:$49)*SUMIF(Ввод!$151:$151,CF$15,Ввод!$152:$152)</f>
        <v>0</v>
      </c>
      <c r="CG127" s="4">
        <f>$F127*SUMIF(Макро!$38:$38,CG$13,Макро!$49:$49)*SUMIF(Ввод!$151:$151,CG$15,Ввод!$152:$152)</f>
        <v>0</v>
      </c>
      <c r="CH127" s="4">
        <f>$F127*SUMIF(Макро!$38:$38,CH$13,Макро!$49:$49)*SUMIF(Ввод!$151:$151,CH$15,Ввод!$152:$152)</f>
        <v>0</v>
      </c>
      <c r="CI127" s="4">
        <f>$F127*SUMIF(Макро!$38:$38,CI$13,Макро!$49:$49)*SUMIF(Ввод!$151:$151,CI$15,Ввод!$152:$152)</f>
        <v>0</v>
      </c>
      <c r="CJ127" s="4">
        <f>$F127*SUMIF(Макро!$38:$38,CJ$13,Макро!$49:$49)*SUMIF(Ввод!$151:$151,CJ$15,Ввод!$152:$152)</f>
        <v>0</v>
      </c>
      <c r="CK127" s="4">
        <f>$F127*SUMIF(Макро!$38:$38,CK$13,Макро!$49:$49)*SUMIF(Ввод!$151:$151,CK$15,Ввод!$152:$152)</f>
        <v>0</v>
      </c>
      <c r="CL127" s="4">
        <f>$F127*SUMIF(Макро!$38:$38,CL$13,Макро!$49:$49)*SUMIF(Ввод!$151:$151,CL$15,Ввод!$152:$152)</f>
        <v>0</v>
      </c>
      <c r="CM127" s="4">
        <f>$F127*SUMIF(Макро!$38:$38,CM$13,Макро!$49:$49)*SUMIF(Ввод!$151:$151,CM$15,Ввод!$152:$152)</f>
        <v>0</v>
      </c>
      <c r="CN127" s="4">
        <f>$F127*SUMIF(Макро!$38:$38,CN$13,Макро!$49:$49)*SUMIF(Ввод!$151:$151,CN$15,Ввод!$152:$152)</f>
        <v>0</v>
      </c>
      <c r="CO127" s="4">
        <f>$F127*SUMIF(Макро!$38:$38,CO$13,Макро!$49:$49)*SUMIF(Ввод!$151:$151,CO$15,Ввод!$152:$152)</f>
        <v>0</v>
      </c>
      <c r="CP127" s="4">
        <f>$F127*SUMIF(Макро!$38:$38,CP$13,Макро!$49:$49)*SUMIF(Ввод!$151:$151,CP$15,Ввод!$152:$152)</f>
        <v>0</v>
      </c>
      <c r="CQ127" s="4">
        <f>$F127*SUMIF(Макро!$38:$38,CQ$13,Макро!$49:$49)*SUMIF(Ввод!$151:$151,CQ$15,Ввод!$152:$152)</f>
        <v>0</v>
      </c>
      <c r="CR127" s="4">
        <f>$F127*SUMIF(Макро!$38:$38,CR$13,Макро!$49:$49)*SUMIF(Ввод!$151:$151,CR$15,Ввод!$152:$152)</f>
        <v>0</v>
      </c>
      <c r="CS127" s="4">
        <f>$F127*SUMIF(Макро!$38:$38,CS$13,Макро!$49:$49)*SUMIF(Ввод!$151:$151,CS$15,Ввод!$152:$152)</f>
        <v>0</v>
      </c>
      <c r="CT127" s="4">
        <f>$F127*SUMIF(Макро!$38:$38,CT$13,Макро!$49:$49)*SUMIF(Ввод!$151:$151,CT$15,Ввод!$152:$152)</f>
        <v>0</v>
      </c>
      <c r="CU127" s="4">
        <f>$F127*SUMIF(Макро!$38:$38,CU$13,Макро!$49:$49)*SUMIF(Ввод!$151:$151,CU$15,Ввод!$152:$152)</f>
        <v>0</v>
      </c>
      <c r="CV127" s="4">
        <f>$F127*SUMIF(Макро!$38:$38,CV$13,Макро!$49:$49)*SUMIF(Ввод!$151:$151,CV$15,Ввод!$152:$152)</f>
        <v>0</v>
      </c>
      <c r="CW127" s="4">
        <f>$F127*SUMIF(Макро!$38:$38,CW$13,Макро!$49:$49)*SUMIF(Ввод!$151:$151,CW$15,Ввод!$152:$152)</f>
        <v>0</v>
      </c>
      <c r="CX127" s="4">
        <f>$F127*SUMIF(Макро!$38:$38,CX$13,Макро!$49:$49)*SUMIF(Ввод!$151:$151,CX$15,Ввод!$152:$152)</f>
        <v>0</v>
      </c>
      <c r="CY127" s="4">
        <f>$F127*SUMIF(Макро!$38:$38,CY$13,Макро!$49:$49)*SUMIF(Ввод!$151:$151,CY$15,Ввод!$152:$152)</f>
        <v>0</v>
      </c>
      <c r="CZ127" s="4">
        <f>$F127*SUMIF(Макро!$38:$38,CZ$13,Макро!$49:$49)*SUMIF(Ввод!$151:$151,CZ$15,Ввод!$152:$152)</f>
        <v>0</v>
      </c>
      <c r="DA127" s="4">
        <f>$F127*SUMIF(Макро!$38:$38,DA$13,Макро!$49:$49)*SUMIF(Ввод!$151:$151,DA$15,Ввод!$152:$152)</f>
        <v>0</v>
      </c>
      <c r="DB127" s="4">
        <f>$F127*SUMIF(Макро!$38:$38,DB$13,Макро!$49:$49)*SUMIF(Ввод!$151:$151,DB$15,Ввод!$152:$152)</f>
        <v>0</v>
      </c>
      <c r="DC127" s="4">
        <f>$F127*SUMIF(Макро!$38:$38,DC$13,Макро!$49:$49)*SUMIF(Ввод!$151:$151,DC$15,Ввод!$152:$152)</f>
        <v>0</v>
      </c>
      <c r="DD127" s="4">
        <f>$F127*SUMIF(Макро!$38:$38,DD$13,Макро!$49:$49)*SUMIF(Ввод!$151:$151,DD$15,Ввод!$152:$152)</f>
        <v>0</v>
      </c>
      <c r="DE127" s="4">
        <f>$F127*SUMIF(Макро!$38:$38,DE$13,Макро!$49:$49)*SUMIF(Ввод!$151:$151,DE$15,Ввод!$152:$152)</f>
        <v>0</v>
      </c>
      <c r="DF127" s="4">
        <f>$F127*SUMIF(Макро!$38:$38,DF$13,Макро!$49:$49)*SUMIF(Ввод!$151:$151,DF$15,Ввод!$152:$152)</f>
        <v>0</v>
      </c>
      <c r="DG127" s="4">
        <f>$F127*SUMIF(Макро!$38:$38,DG$13,Макро!$49:$49)*SUMIF(Ввод!$151:$151,DG$15,Ввод!$152:$152)</f>
        <v>0</v>
      </c>
      <c r="DH127" s="4">
        <f>$F127*SUMIF(Макро!$38:$38,DH$13,Макро!$49:$49)*SUMIF(Ввод!$151:$151,DH$15,Ввод!$152:$152)</f>
        <v>0</v>
      </c>
      <c r="DI127" s="4">
        <f>$F127*SUMIF(Макро!$38:$38,DI$13,Макро!$49:$49)*SUMIF(Ввод!$151:$151,DI$15,Ввод!$152:$152)</f>
        <v>0</v>
      </c>
      <c r="DJ127" s="4">
        <f>$F127*SUMIF(Макро!$38:$38,DJ$13,Макро!$49:$49)*SUMIF(Ввод!$151:$151,DJ$15,Ввод!$152:$152)</f>
        <v>0</v>
      </c>
    </row>
    <row r="128" spans="2:114">
      <c r="B128" s="214" t="str">
        <f>Ввод!D228</f>
        <v>Прочие производственные расходы</v>
      </c>
      <c r="C128" s="8"/>
      <c r="D128" s="7" t="str">
        <f>Ввод!F228</f>
        <v>тыс. руб.</v>
      </c>
      <c r="E128" s="7">
        <f t="shared" si="43"/>
        <v>1</v>
      </c>
      <c r="F128" s="4">
        <f>$E128*Ввод!G228</f>
        <v>0</v>
      </c>
      <c r="G128" s="4">
        <f>Ввод!E228</f>
        <v>1</v>
      </c>
      <c r="H128" s="4"/>
      <c r="I128" s="126"/>
      <c r="J128" s="4">
        <f>$F128*SUMIF(Макро!$38:$38,J$13,Макро!$49:$49)*SUMIF(Ввод!$151:$151,J$15,Ввод!$152:$152)</f>
        <v>0</v>
      </c>
      <c r="K128" s="4">
        <f>$F128*SUMIF(Макро!$38:$38,K$13,Макро!$49:$49)*SUMIF(Ввод!$151:$151,K$15,Ввод!$152:$152)</f>
        <v>0</v>
      </c>
      <c r="L128" s="4">
        <f>$F128*SUMIF(Макро!$38:$38,L$13,Макро!$49:$49)*SUMIF(Ввод!$151:$151,L$15,Ввод!$152:$152)</f>
        <v>0</v>
      </c>
      <c r="M128" s="4">
        <f>$F128*SUMIF(Макро!$38:$38,M$13,Макро!$49:$49)*SUMIF(Ввод!$151:$151,M$15,Ввод!$152:$152)</f>
        <v>0</v>
      </c>
      <c r="N128" s="4">
        <f>$F128*SUMIF(Макро!$38:$38,N$13,Макро!$49:$49)*SUMIF(Ввод!$151:$151,N$15,Ввод!$152:$152)</f>
        <v>0</v>
      </c>
      <c r="O128" s="4">
        <f>$F128*SUMIF(Макро!$38:$38,O$13,Макро!$49:$49)*SUMIF(Ввод!$151:$151,O$15,Ввод!$152:$152)</f>
        <v>0</v>
      </c>
      <c r="P128" s="4">
        <f>$F128*SUMIF(Макро!$38:$38,P$13,Макро!$49:$49)*SUMIF(Ввод!$151:$151,P$15,Ввод!$152:$152)</f>
        <v>0</v>
      </c>
      <c r="Q128" s="4">
        <f>$F128*SUMIF(Макро!$38:$38,Q$13,Макро!$49:$49)*SUMIF(Ввод!$151:$151,Q$15,Ввод!$152:$152)</f>
        <v>0</v>
      </c>
      <c r="R128" s="4">
        <f>$F128*SUMIF(Макро!$38:$38,R$13,Макро!$49:$49)*SUMIF(Ввод!$151:$151,R$15,Ввод!$152:$152)</f>
        <v>0</v>
      </c>
      <c r="S128" s="4">
        <f>$F128*SUMIF(Макро!$38:$38,S$13,Макро!$49:$49)*SUMIF(Ввод!$151:$151,S$15,Ввод!$152:$152)</f>
        <v>0</v>
      </c>
      <c r="T128" s="4">
        <f>$F128*SUMIF(Макро!$38:$38,T$13,Макро!$49:$49)*SUMIF(Ввод!$151:$151,T$15,Ввод!$152:$152)</f>
        <v>0</v>
      </c>
      <c r="U128" s="4">
        <f>$F128*SUMIF(Макро!$38:$38,U$13,Макро!$49:$49)*SUMIF(Ввод!$151:$151,U$15,Ввод!$152:$152)</f>
        <v>0</v>
      </c>
      <c r="V128" s="4">
        <f>$F128*SUMIF(Макро!$38:$38,V$13,Макро!$49:$49)*SUMIF(Ввод!$151:$151,V$15,Ввод!$152:$152)</f>
        <v>0</v>
      </c>
      <c r="W128" s="4">
        <f>$F128*SUMIF(Макро!$38:$38,W$13,Макро!$49:$49)*SUMIF(Ввод!$151:$151,W$15,Ввод!$152:$152)</f>
        <v>0</v>
      </c>
      <c r="X128" s="4">
        <f>$F128*SUMIF(Макро!$38:$38,X$13,Макро!$49:$49)*SUMIF(Ввод!$151:$151,X$15,Ввод!$152:$152)</f>
        <v>0</v>
      </c>
      <c r="Y128" s="4">
        <f>$F128*SUMIF(Макро!$38:$38,Y$13,Макро!$49:$49)*SUMIF(Ввод!$151:$151,Y$15,Ввод!$152:$152)</f>
        <v>0</v>
      </c>
      <c r="Z128" s="4">
        <f>$F128*SUMIF(Макро!$38:$38,Z$13,Макро!$49:$49)*SUMIF(Ввод!$151:$151,Z$15,Ввод!$152:$152)</f>
        <v>0</v>
      </c>
      <c r="AA128" s="4">
        <f>$F128*SUMIF(Макро!$38:$38,AA$13,Макро!$49:$49)*SUMIF(Ввод!$151:$151,AA$15,Ввод!$152:$152)</f>
        <v>0</v>
      </c>
      <c r="AB128" s="4">
        <f>$F128*SUMIF(Макро!$38:$38,AB$13,Макро!$49:$49)*SUMIF(Ввод!$151:$151,AB$15,Ввод!$152:$152)</f>
        <v>0</v>
      </c>
      <c r="AC128" s="4">
        <f>$F128*SUMIF(Макро!$38:$38,AC$13,Макро!$49:$49)*SUMIF(Ввод!$151:$151,AC$15,Ввод!$152:$152)</f>
        <v>0</v>
      </c>
      <c r="AD128" s="4">
        <f>$F128*SUMIF(Макро!$38:$38,AD$13,Макро!$49:$49)*SUMIF(Ввод!$151:$151,AD$15,Ввод!$152:$152)</f>
        <v>0</v>
      </c>
      <c r="AE128" s="4">
        <f>$F128*SUMIF(Макро!$38:$38,AE$13,Макро!$49:$49)*SUMIF(Ввод!$151:$151,AE$15,Ввод!$152:$152)</f>
        <v>0</v>
      </c>
      <c r="AF128" s="4">
        <f>$F128*SUMIF(Макро!$38:$38,AF$13,Макро!$49:$49)*SUMIF(Ввод!$151:$151,AF$15,Ввод!$152:$152)</f>
        <v>0</v>
      </c>
      <c r="AG128" s="4">
        <f>$F128*SUMIF(Макро!$38:$38,AG$13,Макро!$49:$49)*SUMIF(Ввод!$151:$151,AG$15,Ввод!$152:$152)</f>
        <v>0</v>
      </c>
      <c r="AH128" s="4">
        <f>$F128*SUMIF(Макро!$38:$38,AH$13,Макро!$49:$49)*SUMIF(Ввод!$151:$151,AH$15,Ввод!$152:$152)</f>
        <v>0</v>
      </c>
      <c r="AI128" s="4">
        <f>$F128*SUMIF(Макро!$38:$38,AI$13,Макро!$49:$49)*SUMIF(Ввод!$151:$151,AI$15,Ввод!$152:$152)</f>
        <v>0</v>
      </c>
      <c r="AJ128" s="4">
        <f>$F128*SUMIF(Макро!$38:$38,AJ$13,Макро!$49:$49)*SUMIF(Ввод!$151:$151,AJ$15,Ввод!$152:$152)</f>
        <v>0</v>
      </c>
      <c r="AK128" s="4">
        <f>$F128*SUMIF(Макро!$38:$38,AK$13,Макро!$49:$49)*SUMIF(Ввод!$151:$151,AK$15,Ввод!$152:$152)</f>
        <v>0</v>
      </c>
      <c r="AL128" s="4">
        <f>$F128*SUMIF(Макро!$38:$38,AL$13,Макро!$49:$49)*SUMIF(Ввод!$151:$151,AL$15,Ввод!$152:$152)</f>
        <v>0</v>
      </c>
      <c r="AM128" s="4">
        <f>$F128*SUMIF(Макро!$38:$38,AM$13,Макро!$49:$49)*SUMIF(Ввод!$151:$151,AM$15,Ввод!$152:$152)</f>
        <v>0</v>
      </c>
      <c r="AN128" s="4">
        <f>$F128*SUMIF(Макро!$38:$38,AN$13,Макро!$49:$49)*SUMIF(Ввод!$151:$151,AN$15,Ввод!$152:$152)</f>
        <v>0</v>
      </c>
      <c r="AO128" s="4">
        <f>$F128*SUMIF(Макро!$38:$38,AO$13,Макро!$49:$49)*SUMIF(Ввод!$151:$151,AO$15,Ввод!$152:$152)</f>
        <v>0</v>
      </c>
      <c r="AP128" s="4">
        <f>$F128*SUMIF(Макро!$38:$38,AP$13,Макро!$49:$49)*SUMIF(Ввод!$151:$151,AP$15,Ввод!$152:$152)</f>
        <v>0</v>
      </c>
      <c r="AQ128" s="4">
        <f>$F128*SUMIF(Макро!$38:$38,AQ$13,Макро!$49:$49)*SUMIF(Ввод!$151:$151,AQ$15,Ввод!$152:$152)</f>
        <v>0</v>
      </c>
      <c r="AR128" s="4">
        <f>$F128*SUMIF(Макро!$38:$38,AR$13,Макро!$49:$49)*SUMIF(Ввод!$151:$151,AR$15,Ввод!$152:$152)</f>
        <v>0</v>
      </c>
      <c r="AS128" s="4">
        <f>$F128*SUMIF(Макро!$38:$38,AS$13,Макро!$49:$49)*SUMIF(Ввод!$151:$151,AS$15,Ввод!$152:$152)</f>
        <v>0</v>
      </c>
      <c r="AT128" s="4">
        <f>$F128*SUMIF(Макро!$38:$38,AT$13,Макро!$49:$49)*SUMIF(Ввод!$151:$151,AT$15,Ввод!$152:$152)</f>
        <v>0</v>
      </c>
      <c r="AU128" s="4">
        <f>$F128*SUMIF(Макро!$38:$38,AU$13,Макро!$49:$49)*SUMIF(Ввод!$151:$151,AU$15,Ввод!$152:$152)</f>
        <v>0</v>
      </c>
      <c r="AV128" s="4">
        <f>$F128*SUMIF(Макро!$38:$38,AV$13,Макро!$49:$49)*SUMIF(Ввод!$151:$151,AV$15,Ввод!$152:$152)</f>
        <v>0</v>
      </c>
      <c r="AW128" s="4">
        <f>$F128*SUMIF(Макро!$38:$38,AW$13,Макро!$49:$49)*SUMIF(Ввод!$151:$151,AW$15,Ввод!$152:$152)</f>
        <v>0</v>
      </c>
      <c r="AX128" s="4">
        <f>$F128*SUMIF(Макро!$38:$38,AX$13,Макро!$49:$49)*SUMIF(Ввод!$151:$151,AX$15,Ввод!$152:$152)</f>
        <v>0</v>
      </c>
      <c r="AY128" s="4">
        <f>$F128*SUMIF(Макро!$38:$38,AY$13,Макро!$49:$49)*SUMIF(Ввод!$151:$151,AY$15,Ввод!$152:$152)</f>
        <v>0</v>
      </c>
      <c r="AZ128" s="4">
        <f>$F128*SUMIF(Макро!$38:$38,AZ$13,Макро!$49:$49)*SUMIF(Ввод!$151:$151,AZ$15,Ввод!$152:$152)</f>
        <v>0</v>
      </c>
      <c r="BA128" s="4">
        <f>$F128*SUMIF(Макро!$38:$38,BA$13,Макро!$49:$49)*SUMIF(Ввод!$151:$151,BA$15,Ввод!$152:$152)</f>
        <v>0</v>
      </c>
      <c r="BB128" s="4">
        <f>$F128*SUMIF(Макро!$38:$38,BB$13,Макро!$49:$49)*SUMIF(Ввод!$151:$151,BB$15,Ввод!$152:$152)</f>
        <v>0</v>
      </c>
      <c r="BC128" s="4">
        <f>$F128*SUMIF(Макро!$38:$38,BC$13,Макро!$49:$49)*SUMIF(Ввод!$151:$151,BC$15,Ввод!$152:$152)</f>
        <v>0</v>
      </c>
      <c r="BD128" s="4">
        <f>$F128*SUMIF(Макро!$38:$38,BD$13,Макро!$49:$49)*SUMIF(Ввод!$151:$151,BD$15,Ввод!$152:$152)</f>
        <v>0</v>
      </c>
      <c r="BE128" s="4">
        <f>$F128*SUMIF(Макро!$38:$38,BE$13,Макро!$49:$49)*SUMIF(Ввод!$151:$151,BE$15,Ввод!$152:$152)</f>
        <v>0</v>
      </c>
      <c r="BF128" s="4">
        <f>$F128*SUMIF(Макро!$38:$38,BF$13,Макро!$49:$49)*SUMIF(Ввод!$151:$151,BF$15,Ввод!$152:$152)</f>
        <v>0</v>
      </c>
      <c r="BG128" s="4">
        <f>$F128*SUMIF(Макро!$38:$38,BG$13,Макро!$49:$49)*SUMIF(Ввод!$151:$151,BG$15,Ввод!$152:$152)</f>
        <v>0</v>
      </c>
      <c r="BH128" s="4">
        <f>$F128*SUMIF(Макро!$38:$38,BH$13,Макро!$49:$49)*SUMIF(Ввод!$151:$151,BH$15,Ввод!$152:$152)</f>
        <v>0</v>
      </c>
      <c r="BI128" s="4">
        <f>$F128*SUMIF(Макро!$38:$38,BI$13,Макро!$49:$49)*SUMIF(Ввод!$151:$151,BI$15,Ввод!$152:$152)</f>
        <v>0</v>
      </c>
      <c r="BJ128" s="4">
        <f>$F128*SUMIF(Макро!$38:$38,BJ$13,Макро!$49:$49)*SUMIF(Ввод!$151:$151,BJ$15,Ввод!$152:$152)</f>
        <v>0</v>
      </c>
      <c r="BK128" s="4">
        <f>$F128*SUMIF(Макро!$38:$38,BK$13,Макро!$49:$49)*SUMIF(Ввод!$151:$151,BK$15,Ввод!$152:$152)</f>
        <v>0</v>
      </c>
      <c r="BL128" s="4">
        <f>$F128*SUMIF(Макро!$38:$38,BL$13,Макро!$49:$49)*SUMIF(Ввод!$151:$151,BL$15,Ввод!$152:$152)</f>
        <v>0</v>
      </c>
      <c r="BM128" s="4">
        <f>$F128*SUMIF(Макро!$38:$38,BM$13,Макро!$49:$49)*SUMIF(Ввод!$151:$151,BM$15,Ввод!$152:$152)</f>
        <v>0</v>
      </c>
      <c r="BN128" s="4">
        <f>$F128*SUMIF(Макро!$38:$38,BN$13,Макро!$49:$49)*SUMIF(Ввод!$151:$151,BN$15,Ввод!$152:$152)</f>
        <v>0</v>
      </c>
      <c r="BO128" s="4">
        <f>$F128*SUMIF(Макро!$38:$38,BO$13,Макро!$49:$49)*SUMIF(Ввод!$151:$151,BO$15,Ввод!$152:$152)</f>
        <v>0</v>
      </c>
      <c r="BP128" s="4">
        <f>$F128*SUMIF(Макро!$38:$38,BP$13,Макро!$49:$49)*SUMIF(Ввод!$151:$151,BP$15,Ввод!$152:$152)</f>
        <v>0</v>
      </c>
      <c r="BQ128" s="4">
        <f>$F128*SUMIF(Макро!$38:$38,BQ$13,Макро!$49:$49)*SUMIF(Ввод!$151:$151,BQ$15,Ввод!$152:$152)</f>
        <v>0</v>
      </c>
      <c r="BR128" s="4">
        <f>$F128*SUMIF(Макро!$38:$38,BR$13,Макро!$49:$49)*SUMIF(Ввод!$151:$151,BR$15,Ввод!$152:$152)</f>
        <v>0</v>
      </c>
      <c r="BS128" s="4">
        <f>$F128*SUMIF(Макро!$38:$38,BS$13,Макро!$49:$49)*SUMIF(Ввод!$151:$151,BS$15,Ввод!$152:$152)</f>
        <v>0</v>
      </c>
      <c r="BT128" s="4">
        <f>$F128*SUMIF(Макро!$38:$38,BT$13,Макро!$49:$49)*SUMIF(Ввод!$151:$151,BT$15,Ввод!$152:$152)</f>
        <v>0</v>
      </c>
      <c r="BU128" s="4">
        <f>$F128*SUMIF(Макро!$38:$38,BU$13,Макро!$49:$49)*SUMIF(Ввод!$151:$151,BU$15,Ввод!$152:$152)</f>
        <v>0</v>
      </c>
      <c r="BV128" s="4">
        <f>$F128*SUMIF(Макро!$38:$38,BV$13,Макро!$49:$49)*SUMIF(Ввод!$151:$151,BV$15,Ввод!$152:$152)</f>
        <v>0</v>
      </c>
      <c r="BW128" s="4">
        <f>$F128*SUMIF(Макро!$38:$38,BW$13,Макро!$49:$49)*SUMIF(Ввод!$151:$151,BW$15,Ввод!$152:$152)</f>
        <v>0</v>
      </c>
      <c r="BX128" s="4">
        <f>$F128*SUMIF(Макро!$38:$38,BX$13,Макро!$49:$49)*SUMIF(Ввод!$151:$151,BX$15,Ввод!$152:$152)</f>
        <v>0</v>
      </c>
      <c r="BY128" s="4">
        <f>$F128*SUMIF(Макро!$38:$38,BY$13,Макро!$49:$49)*SUMIF(Ввод!$151:$151,BY$15,Ввод!$152:$152)</f>
        <v>0</v>
      </c>
      <c r="BZ128" s="4">
        <f>$F128*SUMIF(Макро!$38:$38,BZ$13,Макро!$49:$49)*SUMIF(Ввод!$151:$151,BZ$15,Ввод!$152:$152)</f>
        <v>0</v>
      </c>
      <c r="CA128" s="4">
        <f>$F128*SUMIF(Макро!$38:$38,CA$13,Макро!$49:$49)*SUMIF(Ввод!$151:$151,CA$15,Ввод!$152:$152)</f>
        <v>0</v>
      </c>
      <c r="CB128" s="4">
        <f>$F128*SUMIF(Макро!$38:$38,CB$13,Макро!$49:$49)*SUMIF(Ввод!$151:$151,CB$15,Ввод!$152:$152)</f>
        <v>0</v>
      </c>
      <c r="CC128" s="4">
        <f>$F128*SUMIF(Макро!$38:$38,CC$13,Макро!$49:$49)*SUMIF(Ввод!$151:$151,CC$15,Ввод!$152:$152)</f>
        <v>0</v>
      </c>
      <c r="CD128" s="4">
        <f>$F128*SUMIF(Макро!$38:$38,CD$13,Макро!$49:$49)*SUMIF(Ввод!$151:$151,CD$15,Ввод!$152:$152)</f>
        <v>0</v>
      </c>
      <c r="CE128" s="4">
        <f>$F128*SUMIF(Макро!$38:$38,CE$13,Макро!$49:$49)*SUMIF(Ввод!$151:$151,CE$15,Ввод!$152:$152)</f>
        <v>0</v>
      </c>
      <c r="CF128" s="4">
        <f>$F128*SUMIF(Макро!$38:$38,CF$13,Макро!$49:$49)*SUMIF(Ввод!$151:$151,CF$15,Ввод!$152:$152)</f>
        <v>0</v>
      </c>
      <c r="CG128" s="4">
        <f>$F128*SUMIF(Макро!$38:$38,CG$13,Макро!$49:$49)*SUMIF(Ввод!$151:$151,CG$15,Ввод!$152:$152)</f>
        <v>0</v>
      </c>
      <c r="CH128" s="4">
        <f>$F128*SUMIF(Макро!$38:$38,CH$13,Макро!$49:$49)*SUMIF(Ввод!$151:$151,CH$15,Ввод!$152:$152)</f>
        <v>0</v>
      </c>
      <c r="CI128" s="4">
        <f>$F128*SUMIF(Макро!$38:$38,CI$13,Макро!$49:$49)*SUMIF(Ввод!$151:$151,CI$15,Ввод!$152:$152)</f>
        <v>0</v>
      </c>
      <c r="CJ128" s="4">
        <f>$F128*SUMIF(Макро!$38:$38,CJ$13,Макро!$49:$49)*SUMIF(Ввод!$151:$151,CJ$15,Ввод!$152:$152)</f>
        <v>0</v>
      </c>
      <c r="CK128" s="4">
        <f>$F128*SUMIF(Макро!$38:$38,CK$13,Макро!$49:$49)*SUMIF(Ввод!$151:$151,CK$15,Ввод!$152:$152)</f>
        <v>0</v>
      </c>
      <c r="CL128" s="4">
        <f>$F128*SUMIF(Макро!$38:$38,CL$13,Макро!$49:$49)*SUMIF(Ввод!$151:$151,CL$15,Ввод!$152:$152)</f>
        <v>0</v>
      </c>
      <c r="CM128" s="4">
        <f>$F128*SUMIF(Макро!$38:$38,CM$13,Макро!$49:$49)*SUMIF(Ввод!$151:$151,CM$15,Ввод!$152:$152)</f>
        <v>0</v>
      </c>
      <c r="CN128" s="4">
        <f>$F128*SUMIF(Макро!$38:$38,CN$13,Макро!$49:$49)*SUMIF(Ввод!$151:$151,CN$15,Ввод!$152:$152)</f>
        <v>0</v>
      </c>
      <c r="CO128" s="4">
        <f>$F128*SUMIF(Макро!$38:$38,CO$13,Макро!$49:$49)*SUMIF(Ввод!$151:$151,CO$15,Ввод!$152:$152)</f>
        <v>0</v>
      </c>
      <c r="CP128" s="4">
        <f>$F128*SUMIF(Макро!$38:$38,CP$13,Макро!$49:$49)*SUMIF(Ввод!$151:$151,CP$15,Ввод!$152:$152)</f>
        <v>0</v>
      </c>
      <c r="CQ128" s="4">
        <f>$F128*SUMIF(Макро!$38:$38,CQ$13,Макро!$49:$49)*SUMIF(Ввод!$151:$151,CQ$15,Ввод!$152:$152)</f>
        <v>0</v>
      </c>
      <c r="CR128" s="4">
        <f>$F128*SUMIF(Макро!$38:$38,CR$13,Макро!$49:$49)*SUMIF(Ввод!$151:$151,CR$15,Ввод!$152:$152)</f>
        <v>0</v>
      </c>
      <c r="CS128" s="4">
        <f>$F128*SUMIF(Макро!$38:$38,CS$13,Макро!$49:$49)*SUMIF(Ввод!$151:$151,CS$15,Ввод!$152:$152)</f>
        <v>0</v>
      </c>
      <c r="CT128" s="4">
        <f>$F128*SUMIF(Макро!$38:$38,CT$13,Макро!$49:$49)*SUMIF(Ввод!$151:$151,CT$15,Ввод!$152:$152)</f>
        <v>0</v>
      </c>
      <c r="CU128" s="4">
        <f>$F128*SUMIF(Макро!$38:$38,CU$13,Макро!$49:$49)*SUMIF(Ввод!$151:$151,CU$15,Ввод!$152:$152)</f>
        <v>0</v>
      </c>
      <c r="CV128" s="4">
        <f>$F128*SUMIF(Макро!$38:$38,CV$13,Макро!$49:$49)*SUMIF(Ввод!$151:$151,CV$15,Ввод!$152:$152)</f>
        <v>0</v>
      </c>
      <c r="CW128" s="4">
        <f>$F128*SUMIF(Макро!$38:$38,CW$13,Макро!$49:$49)*SUMIF(Ввод!$151:$151,CW$15,Ввод!$152:$152)</f>
        <v>0</v>
      </c>
      <c r="CX128" s="4">
        <f>$F128*SUMIF(Макро!$38:$38,CX$13,Макро!$49:$49)*SUMIF(Ввод!$151:$151,CX$15,Ввод!$152:$152)</f>
        <v>0</v>
      </c>
      <c r="CY128" s="4">
        <f>$F128*SUMIF(Макро!$38:$38,CY$13,Макро!$49:$49)*SUMIF(Ввод!$151:$151,CY$15,Ввод!$152:$152)</f>
        <v>0</v>
      </c>
      <c r="CZ128" s="4">
        <f>$F128*SUMIF(Макро!$38:$38,CZ$13,Макро!$49:$49)*SUMIF(Ввод!$151:$151,CZ$15,Ввод!$152:$152)</f>
        <v>0</v>
      </c>
      <c r="DA128" s="4">
        <f>$F128*SUMIF(Макро!$38:$38,DA$13,Макро!$49:$49)*SUMIF(Ввод!$151:$151,DA$15,Ввод!$152:$152)</f>
        <v>0</v>
      </c>
      <c r="DB128" s="4">
        <f>$F128*SUMIF(Макро!$38:$38,DB$13,Макро!$49:$49)*SUMIF(Ввод!$151:$151,DB$15,Ввод!$152:$152)</f>
        <v>0</v>
      </c>
      <c r="DC128" s="4">
        <f>$F128*SUMIF(Макро!$38:$38,DC$13,Макро!$49:$49)*SUMIF(Ввод!$151:$151,DC$15,Ввод!$152:$152)</f>
        <v>0</v>
      </c>
      <c r="DD128" s="4">
        <f>$F128*SUMIF(Макро!$38:$38,DD$13,Макро!$49:$49)*SUMIF(Ввод!$151:$151,DD$15,Ввод!$152:$152)</f>
        <v>0</v>
      </c>
      <c r="DE128" s="4">
        <f>$F128*SUMIF(Макро!$38:$38,DE$13,Макро!$49:$49)*SUMIF(Ввод!$151:$151,DE$15,Ввод!$152:$152)</f>
        <v>0</v>
      </c>
      <c r="DF128" s="4">
        <f>$F128*SUMIF(Макро!$38:$38,DF$13,Макро!$49:$49)*SUMIF(Ввод!$151:$151,DF$15,Ввод!$152:$152)</f>
        <v>0</v>
      </c>
      <c r="DG128" s="4">
        <f>$F128*SUMIF(Макро!$38:$38,DG$13,Макро!$49:$49)*SUMIF(Ввод!$151:$151,DG$15,Ввод!$152:$152)</f>
        <v>0</v>
      </c>
      <c r="DH128" s="4">
        <f>$F128*SUMIF(Макро!$38:$38,DH$13,Макро!$49:$49)*SUMIF(Ввод!$151:$151,DH$15,Ввод!$152:$152)</f>
        <v>0</v>
      </c>
      <c r="DI128" s="4">
        <f>$F128*SUMIF(Макро!$38:$38,DI$13,Макро!$49:$49)*SUMIF(Ввод!$151:$151,DI$15,Ввод!$152:$152)</f>
        <v>0</v>
      </c>
      <c r="DJ128" s="4">
        <f>$F128*SUMIF(Макро!$38:$38,DJ$13,Макро!$49:$49)*SUMIF(Ввод!$151:$151,DJ$15,Ввод!$152:$152)</f>
        <v>0</v>
      </c>
    </row>
    <row r="129" spans="2:114">
      <c r="B129" s="214" t="str">
        <f>Ввод!D229</f>
        <v>Капитальный ремонт</v>
      </c>
      <c r="C129" s="8"/>
      <c r="D129" s="7" t="str">
        <f>Ввод!F229</f>
        <v>тыс. руб.</v>
      </c>
      <c r="E129" s="7">
        <f t="shared" si="43"/>
        <v>1</v>
      </c>
      <c r="F129" s="4">
        <f>$E129*Ввод!G229</f>
        <v>0</v>
      </c>
      <c r="G129" s="4">
        <f>Ввод!E229</f>
        <v>1</v>
      </c>
      <c r="H129" s="4"/>
      <c r="I129" s="126"/>
      <c r="J129" s="4">
        <f>$F129*SUMIF(Макро!$38:$38,J$13,Макро!$49:$49)*SUMIF(Ввод!$151:$151,J$15,Ввод!$152:$152)</f>
        <v>0</v>
      </c>
      <c r="K129" s="4">
        <f>$F129*SUMIF(Макро!$38:$38,K$13,Макро!$49:$49)*SUMIF(Ввод!$151:$151,K$15,Ввод!$152:$152)</f>
        <v>0</v>
      </c>
      <c r="L129" s="4">
        <f>$F129*SUMIF(Макро!$38:$38,L$13,Макро!$49:$49)*SUMIF(Ввод!$151:$151,L$15,Ввод!$152:$152)</f>
        <v>0</v>
      </c>
      <c r="M129" s="4">
        <f>$F129*SUMIF(Макро!$38:$38,M$13,Макро!$49:$49)*SUMIF(Ввод!$151:$151,M$15,Ввод!$152:$152)</f>
        <v>0</v>
      </c>
      <c r="N129" s="4">
        <f>$F129*SUMIF(Макро!$38:$38,N$13,Макро!$49:$49)*SUMIF(Ввод!$151:$151,N$15,Ввод!$152:$152)</f>
        <v>0</v>
      </c>
      <c r="O129" s="4">
        <f>$F129*SUMIF(Макро!$38:$38,O$13,Макро!$49:$49)*SUMIF(Ввод!$151:$151,O$15,Ввод!$152:$152)</f>
        <v>0</v>
      </c>
      <c r="P129" s="4">
        <f>$F129*SUMIF(Макро!$38:$38,P$13,Макро!$49:$49)*SUMIF(Ввод!$151:$151,P$15,Ввод!$152:$152)</f>
        <v>0</v>
      </c>
      <c r="Q129" s="4">
        <f>$F129*SUMIF(Макро!$38:$38,Q$13,Макро!$49:$49)*SUMIF(Ввод!$151:$151,Q$15,Ввод!$152:$152)</f>
        <v>0</v>
      </c>
      <c r="R129" s="4">
        <f>$F129*SUMIF(Макро!$38:$38,R$13,Макро!$49:$49)*SUMIF(Ввод!$151:$151,R$15,Ввод!$152:$152)</f>
        <v>0</v>
      </c>
      <c r="S129" s="4">
        <f>$F129*SUMIF(Макро!$38:$38,S$13,Макро!$49:$49)*SUMIF(Ввод!$151:$151,S$15,Ввод!$152:$152)</f>
        <v>0</v>
      </c>
      <c r="T129" s="4">
        <f>$F129*SUMIF(Макро!$38:$38,T$13,Макро!$49:$49)*SUMIF(Ввод!$151:$151,T$15,Ввод!$152:$152)</f>
        <v>0</v>
      </c>
      <c r="U129" s="4">
        <f>$F129*SUMIF(Макро!$38:$38,U$13,Макро!$49:$49)*SUMIF(Ввод!$151:$151,U$15,Ввод!$152:$152)</f>
        <v>0</v>
      </c>
      <c r="V129" s="4">
        <f>$F129*SUMIF(Макро!$38:$38,V$13,Макро!$49:$49)*SUMIF(Ввод!$151:$151,V$15,Ввод!$152:$152)</f>
        <v>0</v>
      </c>
      <c r="W129" s="4">
        <f>$F129*SUMIF(Макро!$38:$38,W$13,Макро!$49:$49)*SUMIF(Ввод!$151:$151,W$15,Ввод!$152:$152)</f>
        <v>0</v>
      </c>
      <c r="X129" s="4">
        <f>$F129*SUMIF(Макро!$38:$38,X$13,Макро!$49:$49)*SUMIF(Ввод!$151:$151,X$15,Ввод!$152:$152)</f>
        <v>0</v>
      </c>
      <c r="Y129" s="4">
        <f>$F129*SUMIF(Макро!$38:$38,Y$13,Макро!$49:$49)*SUMIF(Ввод!$151:$151,Y$15,Ввод!$152:$152)</f>
        <v>0</v>
      </c>
      <c r="Z129" s="4">
        <f>$F129*SUMIF(Макро!$38:$38,Z$13,Макро!$49:$49)*SUMIF(Ввод!$151:$151,Z$15,Ввод!$152:$152)</f>
        <v>0</v>
      </c>
      <c r="AA129" s="4">
        <f>$F129*SUMIF(Макро!$38:$38,AA$13,Макро!$49:$49)*SUMIF(Ввод!$151:$151,AA$15,Ввод!$152:$152)</f>
        <v>0</v>
      </c>
      <c r="AB129" s="4">
        <f>$F129*SUMIF(Макро!$38:$38,AB$13,Макро!$49:$49)*SUMIF(Ввод!$151:$151,AB$15,Ввод!$152:$152)</f>
        <v>0</v>
      </c>
      <c r="AC129" s="4">
        <f>$F129*SUMIF(Макро!$38:$38,AC$13,Макро!$49:$49)*SUMIF(Ввод!$151:$151,AC$15,Ввод!$152:$152)</f>
        <v>0</v>
      </c>
      <c r="AD129" s="4">
        <f>$F129*SUMIF(Макро!$38:$38,AD$13,Макро!$49:$49)*SUMIF(Ввод!$151:$151,AD$15,Ввод!$152:$152)</f>
        <v>0</v>
      </c>
      <c r="AE129" s="4">
        <f>$F129*SUMIF(Макро!$38:$38,AE$13,Макро!$49:$49)*SUMIF(Ввод!$151:$151,AE$15,Ввод!$152:$152)</f>
        <v>0</v>
      </c>
      <c r="AF129" s="4">
        <f>$F129*SUMIF(Макро!$38:$38,AF$13,Макро!$49:$49)*SUMIF(Ввод!$151:$151,AF$15,Ввод!$152:$152)</f>
        <v>0</v>
      </c>
      <c r="AG129" s="4">
        <f>$F129*SUMIF(Макро!$38:$38,AG$13,Макро!$49:$49)*SUMIF(Ввод!$151:$151,AG$15,Ввод!$152:$152)</f>
        <v>0</v>
      </c>
      <c r="AH129" s="4">
        <f>$F129*SUMIF(Макро!$38:$38,AH$13,Макро!$49:$49)*SUMIF(Ввод!$151:$151,AH$15,Ввод!$152:$152)</f>
        <v>0</v>
      </c>
      <c r="AI129" s="4">
        <f>$F129*SUMIF(Макро!$38:$38,AI$13,Макро!$49:$49)*SUMIF(Ввод!$151:$151,AI$15,Ввод!$152:$152)</f>
        <v>0</v>
      </c>
      <c r="AJ129" s="4">
        <f>$F129*SUMIF(Макро!$38:$38,AJ$13,Макро!$49:$49)*SUMIF(Ввод!$151:$151,AJ$15,Ввод!$152:$152)</f>
        <v>0</v>
      </c>
      <c r="AK129" s="4">
        <f>$F129*SUMIF(Макро!$38:$38,AK$13,Макро!$49:$49)*SUMIF(Ввод!$151:$151,AK$15,Ввод!$152:$152)</f>
        <v>0</v>
      </c>
      <c r="AL129" s="4">
        <f>$F129*SUMIF(Макро!$38:$38,AL$13,Макро!$49:$49)*SUMIF(Ввод!$151:$151,AL$15,Ввод!$152:$152)</f>
        <v>0</v>
      </c>
      <c r="AM129" s="4">
        <f>$F129*SUMIF(Макро!$38:$38,AM$13,Макро!$49:$49)*SUMIF(Ввод!$151:$151,AM$15,Ввод!$152:$152)</f>
        <v>0</v>
      </c>
      <c r="AN129" s="4">
        <f>$F129*SUMIF(Макро!$38:$38,AN$13,Макро!$49:$49)*SUMIF(Ввод!$151:$151,AN$15,Ввод!$152:$152)</f>
        <v>0</v>
      </c>
      <c r="AO129" s="4">
        <f>$F129*SUMIF(Макро!$38:$38,AO$13,Макро!$49:$49)*SUMIF(Ввод!$151:$151,AO$15,Ввод!$152:$152)</f>
        <v>0</v>
      </c>
      <c r="AP129" s="4">
        <f>$F129*SUMIF(Макро!$38:$38,AP$13,Макро!$49:$49)*SUMIF(Ввод!$151:$151,AP$15,Ввод!$152:$152)</f>
        <v>0</v>
      </c>
      <c r="AQ129" s="4">
        <f>$F129*SUMIF(Макро!$38:$38,AQ$13,Макро!$49:$49)*SUMIF(Ввод!$151:$151,AQ$15,Ввод!$152:$152)</f>
        <v>0</v>
      </c>
      <c r="AR129" s="4">
        <f>$F129*SUMIF(Макро!$38:$38,AR$13,Макро!$49:$49)*SUMIF(Ввод!$151:$151,AR$15,Ввод!$152:$152)</f>
        <v>0</v>
      </c>
      <c r="AS129" s="4">
        <f>$F129*SUMIF(Макро!$38:$38,AS$13,Макро!$49:$49)*SUMIF(Ввод!$151:$151,AS$15,Ввод!$152:$152)</f>
        <v>0</v>
      </c>
      <c r="AT129" s="4">
        <f>$F129*SUMIF(Макро!$38:$38,AT$13,Макро!$49:$49)*SUMIF(Ввод!$151:$151,AT$15,Ввод!$152:$152)</f>
        <v>0</v>
      </c>
      <c r="AU129" s="4">
        <f>$F129*SUMIF(Макро!$38:$38,AU$13,Макро!$49:$49)*SUMIF(Ввод!$151:$151,AU$15,Ввод!$152:$152)</f>
        <v>0</v>
      </c>
      <c r="AV129" s="4">
        <f>$F129*SUMIF(Макро!$38:$38,AV$13,Макро!$49:$49)*SUMIF(Ввод!$151:$151,AV$15,Ввод!$152:$152)</f>
        <v>0</v>
      </c>
      <c r="AW129" s="4">
        <f>$F129*SUMIF(Макро!$38:$38,AW$13,Макро!$49:$49)*SUMIF(Ввод!$151:$151,AW$15,Ввод!$152:$152)</f>
        <v>0</v>
      </c>
      <c r="AX129" s="4">
        <f>$F129*SUMIF(Макро!$38:$38,AX$13,Макро!$49:$49)*SUMIF(Ввод!$151:$151,AX$15,Ввод!$152:$152)</f>
        <v>0</v>
      </c>
      <c r="AY129" s="4">
        <f>$F129*SUMIF(Макро!$38:$38,AY$13,Макро!$49:$49)*SUMIF(Ввод!$151:$151,AY$15,Ввод!$152:$152)</f>
        <v>0</v>
      </c>
      <c r="AZ129" s="4">
        <f>$F129*SUMIF(Макро!$38:$38,AZ$13,Макро!$49:$49)*SUMIF(Ввод!$151:$151,AZ$15,Ввод!$152:$152)</f>
        <v>0</v>
      </c>
      <c r="BA129" s="4">
        <f>$F129*SUMIF(Макро!$38:$38,BA$13,Макро!$49:$49)*SUMIF(Ввод!$151:$151,BA$15,Ввод!$152:$152)</f>
        <v>0</v>
      </c>
      <c r="BB129" s="4">
        <f>$F129*SUMIF(Макро!$38:$38,BB$13,Макро!$49:$49)*SUMIF(Ввод!$151:$151,BB$15,Ввод!$152:$152)</f>
        <v>0</v>
      </c>
      <c r="BC129" s="4">
        <f>$F129*SUMIF(Макро!$38:$38,BC$13,Макро!$49:$49)*SUMIF(Ввод!$151:$151,BC$15,Ввод!$152:$152)</f>
        <v>0</v>
      </c>
      <c r="BD129" s="4">
        <f>$F129*SUMIF(Макро!$38:$38,BD$13,Макро!$49:$49)*SUMIF(Ввод!$151:$151,BD$15,Ввод!$152:$152)</f>
        <v>0</v>
      </c>
      <c r="BE129" s="4">
        <f>$F129*SUMIF(Макро!$38:$38,BE$13,Макро!$49:$49)*SUMIF(Ввод!$151:$151,BE$15,Ввод!$152:$152)</f>
        <v>0</v>
      </c>
      <c r="BF129" s="4">
        <f>$F129*SUMIF(Макро!$38:$38,BF$13,Макро!$49:$49)*SUMIF(Ввод!$151:$151,BF$15,Ввод!$152:$152)</f>
        <v>0</v>
      </c>
      <c r="BG129" s="4">
        <f>$F129*SUMIF(Макро!$38:$38,BG$13,Макро!$49:$49)*SUMIF(Ввод!$151:$151,BG$15,Ввод!$152:$152)</f>
        <v>0</v>
      </c>
      <c r="BH129" s="4">
        <f>$F129*SUMIF(Макро!$38:$38,BH$13,Макро!$49:$49)*SUMIF(Ввод!$151:$151,BH$15,Ввод!$152:$152)</f>
        <v>0</v>
      </c>
      <c r="BI129" s="4">
        <f>$F129*SUMIF(Макро!$38:$38,BI$13,Макро!$49:$49)*SUMIF(Ввод!$151:$151,BI$15,Ввод!$152:$152)</f>
        <v>0</v>
      </c>
      <c r="BJ129" s="4">
        <f>$F129*SUMIF(Макро!$38:$38,BJ$13,Макро!$49:$49)*SUMIF(Ввод!$151:$151,BJ$15,Ввод!$152:$152)</f>
        <v>0</v>
      </c>
      <c r="BK129" s="4">
        <f>$F129*SUMIF(Макро!$38:$38,BK$13,Макро!$49:$49)*SUMIF(Ввод!$151:$151,BK$15,Ввод!$152:$152)</f>
        <v>0</v>
      </c>
      <c r="BL129" s="4">
        <f>$F129*SUMIF(Макро!$38:$38,BL$13,Макро!$49:$49)*SUMIF(Ввод!$151:$151,BL$15,Ввод!$152:$152)</f>
        <v>0</v>
      </c>
      <c r="BM129" s="4">
        <f>$F129*SUMIF(Макро!$38:$38,BM$13,Макро!$49:$49)*SUMIF(Ввод!$151:$151,BM$15,Ввод!$152:$152)</f>
        <v>0</v>
      </c>
      <c r="BN129" s="4">
        <f>$F129*SUMIF(Макро!$38:$38,BN$13,Макро!$49:$49)*SUMIF(Ввод!$151:$151,BN$15,Ввод!$152:$152)</f>
        <v>0</v>
      </c>
      <c r="BO129" s="4">
        <f>$F129*SUMIF(Макро!$38:$38,BO$13,Макро!$49:$49)*SUMIF(Ввод!$151:$151,BO$15,Ввод!$152:$152)</f>
        <v>0</v>
      </c>
      <c r="BP129" s="4">
        <f>$F129*SUMIF(Макро!$38:$38,BP$13,Макро!$49:$49)*SUMIF(Ввод!$151:$151,BP$15,Ввод!$152:$152)</f>
        <v>0</v>
      </c>
      <c r="BQ129" s="4">
        <f>$F129*SUMIF(Макро!$38:$38,BQ$13,Макро!$49:$49)*SUMIF(Ввод!$151:$151,BQ$15,Ввод!$152:$152)</f>
        <v>0</v>
      </c>
      <c r="BR129" s="4">
        <f>$F129*SUMIF(Макро!$38:$38,BR$13,Макро!$49:$49)*SUMIF(Ввод!$151:$151,BR$15,Ввод!$152:$152)</f>
        <v>0</v>
      </c>
      <c r="BS129" s="4">
        <f>$F129*SUMIF(Макро!$38:$38,BS$13,Макро!$49:$49)*SUMIF(Ввод!$151:$151,BS$15,Ввод!$152:$152)</f>
        <v>0</v>
      </c>
      <c r="BT129" s="4">
        <f>$F129*SUMIF(Макро!$38:$38,BT$13,Макро!$49:$49)*SUMIF(Ввод!$151:$151,BT$15,Ввод!$152:$152)</f>
        <v>0</v>
      </c>
      <c r="BU129" s="4">
        <f>$F129*SUMIF(Макро!$38:$38,BU$13,Макро!$49:$49)*SUMIF(Ввод!$151:$151,BU$15,Ввод!$152:$152)</f>
        <v>0</v>
      </c>
      <c r="BV129" s="4">
        <f>$F129*SUMIF(Макро!$38:$38,BV$13,Макро!$49:$49)*SUMIF(Ввод!$151:$151,BV$15,Ввод!$152:$152)</f>
        <v>0</v>
      </c>
      <c r="BW129" s="4">
        <f>$F129*SUMIF(Макро!$38:$38,BW$13,Макро!$49:$49)*SUMIF(Ввод!$151:$151,BW$15,Ввод!$152:$152)</f>
        <v>0</v>
      </c>
      <c r="BX129" s="4">
        <f>$F129*SUMIF(Макро!$38:$38,BX$13,Макро!$49:$49)*SUMIF(Ввод!$151:$151,BX$15,Ввод!$152:$152)</f>
        <v>0</v>
      </c>
      <c r="BY129" s="4">
        <f>$F129*SUMIF(Макро!$38:$38,BY$13,Макро!$49:$49)*SUMIF(Ввод!$151:$151,BY$15,Ввод!$152:$152)</f>
        <v>0</v>
      </c>
      <c r="BZ129" s="4">
        <f>$F129*SUMIF(Макро!$38:$38,BZ$13,Макро!$49:$49)*SUMIF(Ввод!$151:$151,BZ$15,Ввод!$152:$152)</f>
        <v>0</v>
      </c>
      <c r="CA129" s="4">
        <f>$F129*SUMIF(Макро!$38:$38,CA$13,Макро!$49:$49)*SUMIF(Ввод!$151:$151,CA$15,Ввод!$152:$152)</f>
        <v>0</v>
      </c>
      <c r="CB129" s="4">
        <f>$F129*SUMIF(Макро!$38:$38,CB$13,Макро!$49:$49)*SUMIF(Ввод!$151:$151,CB$15,Ввод!$152:$152)</f>
        <v>0</v>
      </c>
      <c r="CC129" s="4">
        <f>$F129*SUMIF(Макро!$38:$38,CC$13,Макро!$49:$49)*SUMIF(Ввод!$151:$151,CC$15,Ввод!$152:$152)</f>
        <v>0</v>
      </c>
      <c r="CD129" s="4">
        <f>$F129*SUMIF(Макро!$38:$38,CD$13,Макро!$49:$49)*SUMIF(Ввод!$151:$151,CD$15,Ввод!$152:$152)</f>
        <v>0</v>
      </c>
      <c r="CE129" s="4">
        <f>$F129*SUMIF(Макро!$38:$38,CE$13,Макро!$49:$49)*SUMIF(Ввод!$151:$151,CE$15,Ввод!$152:$152)</f>
        <v>0</v>
      </c>
      <c r="CF129" s="4">
        <f>$F129*SUMIF(Макро!$38:$38,CF$13,Макро!$49:$49)*SUMIF(Ввод!$151:$151,CF$15,Ввод!$152:$152)</f>
        <v>0</v>
      </c>
      <c r="CG129" s="4">
        <f>$F129*SUMIF(Макро!$38:$38,CG$13,Макро!$49:$49)*SUMIF(Ввод!$151:$151,CG$15,Ввод!$152:$152)</f>
        <v>0</v>
      </c>
      <c r="CH129" s="4">
        <f>$F129*SUMIF(Макро!$38:$38,CH$13,Макро!$49:$49)*SUMIF(Ввод!$151:$151,CH$15,Ввод!$152:$152)</f>
        <v>0</v>
      </c>
      <c r="CI129" s="4">
        <f>$F129*SUMIF(Макро!$38:$38,CI$13,Макро!$49:$49)*SUMIF(Ввод!$151:$151,CI$15,Ввод!$152:$152)</f>
        <v>0</v>
      </c>
      <c r="CJ129" s="4">
        <f>$F129*SUMIF(Макро!$38:$38,CJ$13,Макро!$49:$49)*SUMIF(Ввод!$151:$151,CJ$15,Ввод!$152:$152)</f>
        <v>0</v>
      </c>
      <c r="CK129" s="4">
        <f>$F129*SUMIF(Макро!$38:$38,CK$13,Макро!$49:$49)*SUMIF(Ввод!$151:$151,CK$15,Ввод!$152:$152)</f>
        <v>0</v>
      </c>
      <c r="CL129" s="4">
        <f>$F129*SUMIF(Макро!$38:$38,CL$13,Макро!$49:$49)*SUMIF(Ввод!$151:$151,CL$15,Ввод!$152:$152)</f>
        <v>0</v>
      </c>
      <c r="CM129" s="4">
        <f>$F129*SUMIF(Макро!$38:$38,CM$13,Макро!$49:$49)*SUMIF(Ввод!$151:$151,CM$15,Ввод!$152:$152)</f>
        <v>0</v>
      </c>
      <c r="CN129" s="4">
        <f>$F129*SUMIF(Макро!$38:$38,CN$13,Макро!$49:$49)*SUMIF(Ввод!$151:$151,CN$15,Ввод!$152:$152)</f>
        <v>0</v>
      </c>
      <c r="CO129" s="4">
        <f>$F129*SUMIF(Макро!$38:$38,CO$13,Макро!$49:$49)*SUMIF(Ввод!$151:$151,CO$15,Ввод!$152:$152)</f>
        <v>0</v>
      </c>
      <c r="CP129" s="4">
        <f>$F129*SUMIF(Макро!$38:$38,CP$13,Макро!$49:$49)*SUMIF(Ввод!$151:$151,CP$15,Ввод!$152:$152)</f>
        <v>0</v>
      </c>
      <c r="CQ129" s="4">
        <f>$F129*SUMIF(Макро!$38:$38,CQ$13,Макро!$49:$49)*SUMIF(Ввод!$151:$151,CQ$15,Ввод!$152:$152)</f>
        <v>0</v>
      </c>
      <c r="CR129" s="4">
        <f>$F129*SUMIF(Макро!$38:$38,CR$13,Макро!$49:$49)*SUMIF(Ввод!$151:$151,CR$15,Ввод!$152:$152)</f>
        <v>0</v>
      </c>
      <c r="CS129" s="4">
        <f>$F129*SUMIF(Макро!$38:$38,CS$13,Макро!$49:$49)*SUMIF(Ввод!$151:$151,CS$15,Ввод!$152:$152)</f>
        <v>0</v>
      </c>
      <c r="CT129" s="4">
        <f>$F129*SUMIF(Макро!$38:$38,CT$13,Макро!$49:$49)*SUMIF(Ввод!$151:$151,CT$15,Ввод!$152:$152)</f>
        <v>0</v>
      </c>
      <c r="CU129" s="4">
        <f>$F129*SUMIF(Макро!$38:$38,CU$13,Макро!$49:$49)*SUMIF(Ввод!$151:$151,CU$15,Ввод!$152:$152)</f>
        <v>0</v>
      </c>
      <c r="CV129" s="4">
        <f>$F129*SUMIF(Макро!$38:$38,CV$13,Макро!$49:$49)*SUMIF(Ввод!$151:$151,CV$15,Ввод!$152:$152)</f>
        <v>0</v>
      </c>
      <c r="CW129" s="4">
        <f>$F129*SUMIF(Макро!$38:$38,CW$13,Макро!$49:$49)*SUMIF(Ввод!$151:$151,CW$15,Ввод!$152:$152)</f>
        <v>0</v>
      </c>
      <c r="CX129" s="4">
        <f>$F129*SUMIF(Макро!$38:$38,CX$13,Макро!$49:$49)*SUMIF(Ввод!$151:$151,CX$15,Ввод!$152:$152)</f>
        <v>0</v>
      </c>
      <c r="CY129" s="4">
        <f>$F129*SUMIF(Макро!$38:$38,CY$13,Макро!$49:$49)*SUMIF(Ввод!$151:$151,CY$15,Ввод!$152:$152)</f>
        <v>0</v>
      </c>
      <c r="CZ129" s="4">
        <f>$F129*SUMIF(Макро!$38:$38,CZ$13,Макро!$49:$49)*SUMIF(Ввод!$151:$151,CZ$15,Ввод!$152:$152)</f>
        <v>0</v>
      </c>
      <c r="DA129" s="4">
        <f>$F129*SUMIF(Макро!$38:$38,DA$13,Макро!$49:$49)*SUMIF(Ввод!$151:$151,DA$15,Ввод!$152:$152)</f>
        <v>0</v>
      </c>
      <c r="DB129" s="4">
        <f>$F129*SUMIF(Макро!$38:$38,DB$13,Макро!$49:$49)*SUMIF(Ввод!$151:$151,DB$15,Ввод!$152:$152)</f>
        <v>0</v>
      </c>
      <c r="DC129" s="4">
        <f>$F129*SUMIF(Макро!$38:$38,DC$13,Макро!$49:$49)*SUMIF(Ввод!$151:$151,DC$15,Ввод!$152:$152)</f>
        <v>0</v>
      </c>
      <c r="DD129" s="4">
        <f>$F129*SUMIF(Макро!$38:$38,DD$13,Макро!$49:$49)*SUMIF(Ввод!$151:$151,DD$15,Ввод!$152:$152)</f>
        <v>0</v>
      </c>
      <c r="DE129" s="4">
        <f>$F129*SUMIF(Макро!$38:$38,DE$13,Макро!$49:$49)*SUMIF(Ввод!$151:$151,DE$15,Ввод!$152:$152)</f>
        <v>0</v>
      </c>
      <c r="DF129" s="4">
        <f>$F129*SUMIF(Макро!$38:$38,DF$13,Макро!$49:$49)*SUMIF(Ввод!$151:$151,DF$15,Ввод!$152:$152)</f>
        <v>0</v>
      </c>
      <c r="DG129" s="4">
        <f>$F129*SUMIF(Макро!$38:$38,DG$13,Макро!$49:$49)*SUMIF(Ввод!$151:$151,DG$15,Ввод!$152:$152)</f>
        <v>0</v>
      </c>
      <c r="DH129" s="4">
        <f>$F129*SUMIF(Макро!$38:$38,DH$13,Макро!$49:$49)*SUMIF(Ввод!$151:$151,DH$15,Ввод!$152:$152)</f>
        <v>0</v>
      </c>
      <c r="DI129" s="4">
        <f>$F129*SUMIF(Макро!$38:$38,DI$13,Макро!$49:$49)*SUMIF(Ввод!$151:$151,DI$15,Ввод!$152:$152)</f>
        <v>0</v>
      </c>
      <c r="DJ129" s="4">
        <f>$F129*SUMIF(Макро!$38:$38,DJ$13,Макро!$49:$49)*SUMIF(Ввод!$151:$151,DJ$15,Ввод!$152:$152)</f>
        <v>0</v>
      </c>
    </row>
    <row r="130" spans="2:114">
      <c r="B130" s="214" t="str">
        <f>Ввод!D230</f>
        <v>Текущий ремонт</v>
      </c>
      <c r="C130" s="8"/>
      <c r="D130" s="7" t="str">
        <f>Ввод!F230</f>
        <v>тыс. руб.</v>
      </c>
      <c r="E130" s="7">
        <f t="shared" si="43"/>
        <v>1</v>
      </c>
      <c r="F130" s="4">
        <f>$E130*Ввод!G230</f>
        <v>0</v>
      </c>
      <c r="G130" s="4">
        <f>Ввод!E230</f>
        <v>1</v>
      </c>
      <c r="H130" s="4"/>
      <c r="I130" s="126"/>
      <c r="J130" s="4">
        <f>$F130*SUMIF(Макро!$38:$38,J$13,Макро!$49:$49)*SUMIF(Ввод!$151:$151,J$15,Ввод!$152:$152)</f>
        <v>0</v>
      </c>
      <c r="K130" s="4">
        <f>$F130*SUMIF(Макро!$38:$38,K$13,Макро!$49:$49)*SUMIF(Ввод!$151:$151,K$15,Ввод!$152:$152)</f>
        <v>0</v>
      </c>
      <c r="L130" s="4">
        <f>$F130*SUMIF(Макро!$38:$38,L$13,Макро!$49:$49)*SUMIF(Ввод!$151:$151,L$15,Ввод!$152:$152)</f>
        <v>0</v>
      </c>
      <c r="M130" s="4">
        <f>$F130*SUMIF(Макро!$38:$38,M$13,Макро!$49:$49)*SUMIF(Ввод!$151:$151,M$15,Ввод!$152:$152)</f>
        <v>0</v>
      </c>
      <c r="N130" s="4">
        <f>$F130*SUMIF(Макро!$38:$38,N$13,Макро!$49:$49)*SUMIF(Ввод!$151:$151,N$15,Ввод!$152:$152)</f>
        <v>0</v>
      </c>
      <c r="O130" s="4">
        <f>$F130*SUMIF(Макро!$38:$38,O$13,Макро!$49:$49)*SUMIF(Ввод!$151:$151,O$15,Ввод!$152:$152)</f>
        <v>0</v>
      </c>
      <c r="P130" s="4">
        <f>$F130*SUMIF(Макро!$38:$38,P$13,Макро!$49:$49)*SUMIF(Ввод!$151:$151,P$15,Ввод!$152:$152)</f>
        <v>0</v>
      </c>
      <c r="Q130" s="4">
        <f>$F130*SUMIF(Макро!$38:$38,Q$13,Макро!$49:$49)*SUMIF(Ввод!$151:$151,Q$15,Ввод!$152:$152)</f>
        <v>0</v>
      </c>
      <c r="R130" s="4">
        <f>$F130*SUMIF(Макро!$38:$38,R$13,Макро!$49:$49)*SUMIF(Ввод!$151:$151,R$15,Ввод!$152:$152)</f>
        <v>0</v>
      </c>
      <c r="S130" s="4">
        <f>$F130*SUMIF(Макро!$38:$38,S$13,Макро!$49:$49)*SUMIF(Ввод!$151:$151,S$15,Ввод!$152:$152)</f>
        <v>0</v>
      </c>
      <c r="T130" s="4">
        <f>$F130*SUMIF(Макро!$38:$38,T$13,Макро!$49:$49)*SUMIF(Ввод!$151:$151,T$15,Ввод!$152:$152)</f>
        <v>0</v>
      </c>
      <c r="U130" s="4">
        <f>$F130*SUMIF(Макро!$38:$38,U$13,Макро!$49:$49)*SUMIF(Ввод!$151:$151,U$15,Ввод!$152:$152)</f>
        <v>0</v>
      </c>
      <c r="V130" s="4">
        <f>$F130*SUMIF(Макро!$38:$38,V$13,Макро!$49:$49)*SUMIF(Ввод!$151:$151,V$15,Ввод!$152:$152)</f>
        <v>0</v>
      </c>
      <c r="W130" s="4">
        <f>$F130*SUMIF(Макро!$38:$38,W$13,Макро!$49:$49)*SUMIF(Ввод!$151:$151,W$15,Ввод!$152:$152)</f>
        <v>0</v>
      </c>
      <c r="X130" s="4">
        <f>$F130*SUMIF(Макро!$38:$38,X$13,Макро!$49:$49)*SUMIF(Ввод!$151:$151,X$15,Ввод!$152:$152)</f>
        <v>0</v>
      </c>
      <c r="Y130" s="4">
        <f>$F130*SUMIF(Макро!$38:$38,Y$13,Макро!$49:$49)*SUMIF(Ввод!$151:$151,Y$15,Ввод!$152:$152)</f>
        <v>0</v>
      </c>
      <c r="Z130" s="4">
        <f>$F130*SUMIF(Макро!$38:$38,Z$13,Макро!$49:$49)*SUMIF(Ввод!$151:$151,Z$15,Ввод!$152:$152)</f>
        <v>0</v>
      </c>
      <c r="AA130" s="4">
        <f>$F130*SUMIF(Макро!$38:$38,AA$13,Макро!$49:$49)*SUMIF(Ввод!$151:$151,AA$15,Ввод!$152:$152)</f>
        <v>0</v>
      </c>
      <c r="AB130" s="4">
        <f>$F130*SUMIF(Макро!$38:$38,AB$13,Макро!$49:$49)*SUMIF(Ввод!$151:$151,AB$15,Ввод!$152:$152)</f>
        <v>0</v>
      </c>
      <c r="AC130" s="4">
        <f>$F130*SUMIF(Макро!$38:$38,AC$13,Макро!$49:$49)*SUMIF(Ввод!$151:$151,AC$15,Ввод!$152:$152)</f>
        <v>0</v>
      </c>
      <c r="AD130" s="4">
        <f>$F130*SUMIF(Макро!$38:$38,AD$13,Макро!$49:$49)*SUMIF(Ввод!$151:$151,AD$15,Ввод!$152:$152)</f>
        <v>0</v>
      </c>
      <c r="AE130" s="4">
        <f>$F130*SUMIF(Макро!$38:$38,AE$13,Макро!$49:$49)*SUMIF(Ввод!$151:$151,AE$15,Ввод!$152:$152)</f>
        <v>0</v>
      </c>
      <c r="AF130" s="4">
        <f>$F130*SUMIF(Макро!$38:$38,AF$13,Макро!$49:$49)*SUMIF(Ввод!$151:$151,AF$15,Ввод!$152:$152)</f>
        <v>0</v>
      </c>
      <c r="AG130" s="4">
        <f>$F130*SUMIF(Макро!$38:$38,AG$13,Макро!$49:$49)*SUMIF(Ввод!$151:$151,AG$15,Ввод!$152:$152)</f>
        <v>0</v>
      </c>
      <c r="AH130" s="4">
        <f>$F130*SUMIF(Макро!$38:$38,AH$13,Макро!$49:$49)*SUMIF(Ввод!$151:$151,AH$15,Ввод!$152:$152)</f>
        <v>0</v>
      </c>
      <c r="AI130" s="4">
        <f>$F130*SUMIF(Макро!$38:$38,AI$13,Макро!$49:$49)*SUMIF(Ввод!$151:$151,AI$15,Ввод!$152:$152)</f>
        <v>0</v>
      </c>
      <c r="AJ130" s="4">
        <f>$F130*SUMIF(Макро!$38:$38,AJ$13,Макро!$49:$49)*SUMIF(Ввод!$151:$151,AJ$15,Ввод!$152:$152)</f>
        <v>0</v>
      </c>
      <c r="AK130" s="4">
        <f>$F130*SUMIF(Макро!$38:$38,AK$13,Макро!$49:$49)*SUMIF(Ввод!$151:$151,AK$15,Ввод!$152:$152)</f>
        <v>0</v>
      </c>
      <c r="AL130" s="4">
        <f>$F130*SUMIF(Макро!$38:$38,AL$13,Макро!$49:$49)*SUMIF(Ввод!$151:$151,AL$15,Ввод!$152:$152)</f>
        <v>0</v>
      </c>
      <c r="AM130" s="4">
        <f>$F130*SUMIF(Макро!$38:$38,AM$13,Макро!$49:$49)*SUMIF(Ввод!$151:$151,AM$15,Ввод!$152:$152)</f>
        <v>0</v>
      </c>
      <c r="AN130" s="4">
        <f>$F130*SUMIF(Макро!$38:$38,AN$13,Макро!$49:$49)*SUMIF(Ввод!$151:$151,AN$15,Ввод!$152:$152)</f>
        <v>0</v>
      </c>
      <c r="AO130" s="4">
        <f>$F130*SUMIF(Макро!$38:$38,AO$13,Макро!$49:$49)*SUMIF(Ввод!$151:$151,AO$15,Ввод!$152:$152)</f>
        <v>0</v>
      </c>
      <c r="AP130" s="4">
        <f>$F130*SUMIF(Макро!$38:$38,AP$13,Макро!$49:$49)*SUMIF(Ввод!$151:$151,AP$15,Ввод!$152:$152)</f>
        <v>0</v>
      </c>
      <c r="AQ130" s="4">
        <f>$F130*SUMIF(Макро!$38:$38,AQ$13,Макро!$49:$49)*SUMIF(Ввод!$151:$151,AQ$15,Ввод!$152:$152)</f>
        <v>0</v>
      </c>
      <c r="AR130" s="4">
        <f>$F130*SUMIF(Макро!$38:$38,AR$13,Макро!$49:$49)*SUMIF(Ввод!$151:$151,AR$15,Ввод!$152:$152)</f>
        <v>0</v>
      </c>
      <c r="AS130" s="4">
        <f>$F130*SUMIF(Макро!$38:$38,AS$13,Макро!$49:$49)*SUMIF(Ввод!$151:$151,AS$15,Ввод!$152:$152)</f>
        <v>0</v>
      </c>
      <c r="AT130" s="4">
        <f>$F130*SUMIF(Макро!$38:$38,AT$13,Макро!$49:$49)*SUMIF(Ввод!$151:$151,AT$15,Ввод!$152:$152)</f>
        <v>0</v>
      </c>
      <c r="AU130" s="4">
        <f>$F130*SUMIF(Макро!$38:$38,AU$13,Макро!$49:$49)*SUMIF(Ввод!$151:$151,AU$15,Ввод!$152:$152)</f>
        <v>0</v>
      </c>
      <c r="AV130" s="4">
        <f>$F130*SUMIF(Макро!$38:$38,AV$13,Макро!$49:$49)*SUMIF(Ввод!$151:$151,AV$15,Ввод!$152:$152)</f>
        <v>0</v>
      </c>
      <c r="AW130" s="4">
        <f>$F130*SUMIF(Макро!$38:$38,AW$13,Макро!$49:$49)*SUMIF(Ввод!$151:$151,AW$15,Ввод!$152:$152)</f>
        <v>0</v>
      </c>
      <c r="AX130" s="4">
        <f>$F130*SUMIF(Макро!$38:$38,AX$13,Макро!$49:$49)*SUMIF(Ввод!$151:$151,AX$15,Ввод!$152:$152)</f>
        <v>0</v>
      </c>
      <c r="AY130" s="4">
        <f>$F130*SUMIF(Макро!$38:$38,AY$13,Макро!$49:$49)*SUMIF(Ввод!$151:$151,AY$15,Ввод!$152:$152)</f>
        <v>0</v>
      </c>
      <c r="AZ130" s="4">
        <f>$F130*SUMIF(Макро!$38:$38,AZ$13,Макро!$49:$49)*SUMIF(Ввод!$151:$151,AZ$15,Ввод!$152:$152)</f>
        <v>0</v>
      </c>
      <c r="BA130" s="4">
        <f>$F130*SUMIF(Макро!$38:$38,BA$13,Макро!$49:$49)*SUMIF(Ввод!$151:$151,BA$15,Ввод!$152:$152)</f>
        <v>0</v>
      </c>
      <c r="BB130" s="4">
        <f>$F130*SUMIF(Макро!$38:$38,BB$13,Макро!$49:$49)*SUMIF(Ввод!$151:$151,BB$15,Ввод!$152:$152)</f>
        <v>0</v>
      </c>
      <c r="BC130" s="4">
        <f>$F130*SUMIF(Макро!$38:$38,BC$13,Макро!$49:$49)*SUMIF(Ввод!$151:$151,BC$15,Ввод!$152:$152)</f>
        <v>0</v>
      </c>
      <c r="BD130" s="4">
        <f>$F130*SUMIF(Макро!$38:$38,BD$13,Макро!$49:$49)*SUMIF(Ввод!$151:$151,BD$15,Ввод!$152:$152)</f>
        <v>0</v>
      </c>
      <c r="BE130" s="4">
        <f>$F130*SUMIF(Макро!$38:$38,BE$13,Макро!$49:$49)*SUMIF(Ввод!$151:$151,BE$15,Ввод!$152:$152)</f>
        <v>0</v>
      </c>
      <c r="BF130" s="4">
        <f>$F130*SUMIF(Макро!$38:$38,BF$13,Макро!$49:$49)*SUMIF(Ввод!$151:$151,BF$15,Ввод!$152:$152)</f>
        <v>0</v>
      </c>
      <c r="BG130" s="4">
        <f>$F130*SUMIF(Макро!$38:$38,BG$13,Макро!$49:$49)*SUMIF(Ввод!$151:$151,BG$15,Ввод!$152:$152)</f>
        <v>0</v>
      </c>
      <c r="BH130" s="4">
        <f>$F130*SUMIF(Макро!$38:$38,BH$13,Макро!$49:$49)*SUMIF(Ввод!$151:$151,BH$15,Ввод!$152:$152)</f>
        <v>0</v>
      </c>
      <c r="BI130" s="4">
        <f>$F130*SUMIF(Макро!$38:$38,BI$13,Макро!$49:$49)*SUMIF(Ввод!$151:$151,BI$15,Ввод!$152:$152)</f>
        <v>0</v>
      </c>
      <c r="BJ130" s="4">
        <f>$F130*SUMIF(Макро!$38:$38,BJ$13,Макро!$49:$49)*SUMIF(Ввод!$151:$151,BJ$15,Ввод!$152:$152)</f>
        <v>0</v>
      </c>
      <c r="BK130" s="4">
        <f>$F130*SUMIF(Макро!$38:$38,BK$13,Макро!$49:$49)*SUMIF(Ввод!$151:$151,BK$15,Ввод!$152:$152)</f>
        <v>0</v>
      </c>
      <c r="BL130" s="4">
        <f>$F130*SUMIF(Макро!$38:$38,BL$13,Макро!$49:$49)*SUMIF(Ввод!$151:$151,BL$15,Ввод!$152:$152)</f>
        <v>0</v>
      </c>
      <c r="BM130" s="4">
        <f>$F130*SUMIF(Макро!$38:$38,BM$13,Макро!$49:$49)*SUMIF(Ввод!$151:$151,BM$15,Ввод!$152:$152)</f>
        <v>0</v>
      </c>
      <c r="BN130" s="4">
        <f>$F130*SUMIF(Макро!$38:$38,BN$13,Макро!$49:$49)*SUMIF(Ввод!$151:$151,BN$15,Ввод!$152:$152)</f>
        <v>0</v>
      </c>
      <c r="BO130" s="4">
        <f>$F130*SUMIF(Макро!$38:$38,BO$13,Макро!$49:$49)*SUMIF(Ввод!$151:$151,BO$15,Ввод!$152:$152)</f>
        <v>0</v>
      </c>
      <c r="BP130" s="4">
        <f>$F130*SUMIF(Макро!$38:$38,BP$13,Макро!$49:$49)*SUMIF(Ввод!$151:$151,BP$15,Ввод!$152:$152)</f>
        <v>0</v>
      </c>
      <c r="BQ130" s="4">
        <f>$F130*SUMIF(Макро!$38:$38,BQ$13,Макро!$49:$49)*SUMIF(Ввод!$151:$151,BQ$15,Ввод!$152:$152)</f>
        <v>0</v>
      </c>
      <c r="BR130" s="4">
        <f>$F130*SUMIF(Макро!$38:$38,BR$13,Макро!$49:$49)*SUMIF(Ввод!$151:$151,BR$15,Ввод!$152:$152)</f>
        <v>0</v>
      </c>
      <c r="BS130" s="4">
        <f>$F130*SUMIF(Макро!$38:$38,BS$13,Макро!$49:$49)*SUMIF(Ввод!$151:$151,BS$15,Ввод!$152:$152)</f>
        <v>0</v>
      </c>
      <c r="BT130" s="4">
        <f>$F130*SUMIF(Макро!$38:$38,BT$13,Макро!$49:$49)*SUMIF(Ввод!$151:$151,BT$15,Ввод!$152:$152)</f>
        <v>0</v>
      </c>
      <c r="BU130" s="4">
        <f>$F130*SUMIF(Макро!$38:$38,BU$13,Макро!$49:$49)*SUMIF(Ввод!$151:$151,BU$15,Ввод!$152:$152)</f>
        <v>0</v>
      </c>
      <c r="BV130" s="4">
        <f>$F130*SUMIF(Макро!$38:$38,BV$13,Макро!$49:$49)*SUMIF(Ввод!$151:$151,BV$15,Ввод!$152:$152)</f>
        <v>0</v>
      </c>
      <c r="BW130" s="4">
        <f>$F130*SUMIF(Макро!$38:$38,BW$13,Макро!$49:$49)*SUMIF(Ввод!$151:$151,BW$15,Ввод!$152:$152)</f>
        <v>0</v>
      </c>
      <c r="BX130" s="4">
        <f>$F130*SUMIF(Макро!$38:$38,BX$13,Макро!$49:$49)*SUMIF(Ввод!$151:$151,BX$15,Ввод!$152:$152)</f>
        <v>0</v>
      </c>
      <c r="BY130" s="4">
        <f>$F130*SUMIF(Макро!$38:$38,BY$13,Макро!$49:$49)*SUMIF(Ввод!$151:$151,BY$15,Ввод!$152:$152)</f>
        <v>0</v>
      </c>
      <c r="BZ130" s="4">
        <f>$F130*SUMIF(Макро!$38:$38,BZ$13,Макро!$49:$49)*SUMIF(Ввод!$151:$151,BZ$15,Ввод!$152:$152)</f>
        <v>0</v>
      </c>
      <c r="CA130" s="4">
        <f>$F130*SUMIF(Макро!$38:$38,CA$13,Макро!$49:$49)*SUMIF(Ввод!$151:$151,CA$15,Ввод!$152:$152)</f>
        <v>0</v>
      </c>
      <c r="CB130" s="4">
        <f>$F130*SUMIF(Макро!$38:$38,CB$13,Макро!$49:$49)*SUMIF(Ввод!$151:$151,CB$15,Ввод!$152:$152)</f>
        <v>0</v>
      </c>
      <c r="CC130" s="4">
        <f>$F130*SUMIF(Макро!$38:$38,CC$13,Макро!$49:$49)*SUMIF(Ввод!$151:$151,CC$15,Ввод!$152:$152)</f>
        <v>0</v>
      </c>
      <c r="CD130" s="4">
        <f>$F130*SUMIF(Макро!$38:$38,CD$13,Макро!$49:$49)*SUMIF(Ввод!$151:$151,CD$15,Ввод!$152:$152)</f>
        <v>0</v>
      </c>
      <c r="CE130" s="4">
        <f>$F130*SUMIF(Макро!$38:$38,CE$13,Макро!$49:$49)*SUMIF(Ввод!$151:$151,CE$15,Ввод!$152:$152)</f>
        <v>0</v>
      </c>
      <c r="CF130" s="4">
        <f>$F130*SUMIF(Макро!$38:$38,CF$13,Макро!$49:$49)*SUMIF(Ввод!$151:$151,CF$15,Ввод!$152:$152)</f>
        <v>0</v>
      </c>
      <c r="CG130" s="4">
        <f>$F130*SUMIF(Макро!$38:$38,CG$13,Макро!$49:$49)*SUMIF(Ввод!$151:$151,CG$15,Ввод!$152:$152)</f>
        <v>0</v>
      </c>
      <c r="CH130" s="4">
        <f>$F130*SUMIF(Макро!$38:$38,CH$13,Макро!$49:$49)*SUMIF(Ввод!$151:$151,CH$15,Ввод!$152:$152)</f>
        <v>0</v>
      </c>
      <c r="CI130" s="4">
        <f>$F130*SUMIF(Макро!$38:$38,CI$13,Макро!$49:$49)*SUMIF(Ввод!$151:$151,CI$15,Ввод!$152:$152)</f>
        <v>0</v>
      </c>
      <c r="CJ130" s="4">
        <f>$F130*SUMIF(Макро!$38:$38,CJ$13,Макро!$49:$49)*SUMIF(Ввод!$151:$151,CJ$15,Ввод!$152:$152)</f>
        <v>0</v>
      </c>
      <c r="CK130" s="4">
        <f>$F130*SUMIF(Макро!$38:$38,CK$13,Макро!$49:$49)*SUMIF(Ввод!$151:$151,CK$15,Ввод!$152:$152)</f>
        <v>0</v>
      </c>
      <c r="CL130" s="4">
        <f>$F130*SUMIF(Макро!$38:$38,CL$13,Макро!$49:$49)*SUMIF(Ввод!$151:$151,CL$15,Ввод!$152:$152)</f>
        <v>0</v>
      </c>
      <c r="CM130" s="4">
        <f>$F130*SUMIF(Макро!$38:$38,CM$13,Макро!$49:$49)*SUMIF(Ввод!$151:$151,CM$15,Ввод!$152:$152)</f>
        <v>0</v>
      </c>
      <c r="CN130" s="4">
        <f>$F130*SUMIF(Макро!$38:$38,CN$13,Макро!$49:$49)*SUMIF(Ввод!$151:$151,CN$15,Ввод!$152:$152)</f>
        <v>0</v>
      </c>
      <c r="CO130" s="4">
        <f>$F130*SUMIF(Макро!$38:$38,CO$13,Макро!$49:$49)*SUMIF(Ввод!$151:$151,CO$15,Ввод!$152:$152)</f>
        <v>0</v>
      </c>
      <c r="CP130" s="4">
        <f>$F130*SUMIF(Макро!$38:$38,CP$13,Макро!$49:$49)*SUMIF(Ввод!$151:$151,CP$15,Ввод!$152:$152)</f>
        <v>0</v>
      </c>
      <c r="CQ130" s="4">
        <f>$F130*SUMIF(Макро!$38:$38,CQ$13,Макро!$49:$49)*SUMIF(Ввод!$151:$151,CQ$15,Ввод!$152:$152)</f>
        <v>0</v>
      </c>
      <c r="CR130" s="4">
        <f>$F130*SUMIF(Макро!$38:$38,CR$13,Макро!$49:$49)*SUMIF(Ввод!$151:$151,CR$15,Ввод!$152:$152)</f>
        <v>0</v>
      </c>
      <c r="CS130" s="4">
        <f>$F130*SUMIF(Макро!$38:$38,CS$13,Макро!$49:$49)*SUMIF(Ввод!$151:$151,CS$15,Ввод!$152:$152)</f>
        <v>0</v>
      </c>
      <c r="CT130" s="4">
        <f>$F130*SUMIF(Макро!$38:$38,CT$13,Макро!$49:$49)*SUMIF(Ввод!$151:$151,CT$15,Ввод!$152:$152)</f>
        <v>0</v>
      </c>
      <c r="CU130" s="4">
        <f>$F130*SUMIF(Макро!$38:$38,CU$13,Макро!$49:$49)*SUMIF(Ввод!$151:$151,CU$15,Ввод!$152:$152)</f>
        <v>0</v>
      </c>
      <c r="CV130" s="4">
        <f>$F130*SUMIF(Макро!$38:$38,CV$13,Макро!$49:$49)*SUMIF(Ввод!$151:$151,CV$15,Ввод!$152:$152)</f>
        <v>0</v>
      </c>
      <c r="CW130" s="4">
        <f>$F130*SUMIF(Макро!$38:$38,CW$13,Макро!$49:$49)*SUMIF(Ввод!$151:$151,CW$15,Ввод!$152:$152)</f>
        <v>0</v>
      </c>
      <c r="CX130" s="4">
        <f>$F130*SUMIF(Макро!$38:$38,CX$13,Макро!$49:$49)*SUMIF(Ввод!$151:$151,CX$15,Ввод!$152:$152)</f>
        <v>0</v>
      </c>
      <c r="CY130" s="4">
        <f>$F130*SUMIF(Макро!$38:$38,CY$13,Макро!$49:$49)*SUMIF(Ввод!$151:$151,CY$15,Ввод!$152:$152)</f>
        <v>0</v>
      </c>
      <c r="CZ130" s="4">
        <f>$F130*SUMIF(Макро!$38:$38,CZ$13,Макро!$49:$49)*SUMIF(Ввод!$151:$151,CZ$15,Ввод!$152:$152)</f>
        <v>0</v>
      </c>
      <c r="DA130" s="4">
        <f>$F130*SUMIF(Макро!$38:$38,DA$13,Макро!$49:$49)*SUMIF(Ввод!$151:$151,DA$15,Ввод!$152:$152)</f>
        <v>0</v>
      </c>
      <c r="DB130" s="4">
        <f>$F130*SUMIF(Макро!$38:$38,DB$13,Макро!$49:$49)*SUMIF(Ввод!$151:$151,DB$15,Ввод!$152:$152)</f>
        <v>0</v>
      </c>
      <c r="DC130" s="4">
        <f>$F130*SUMIF(Макро!$38:$38,DC$13,Макро!$49:$49)*SUMIF(Ввод!$151:$151,DC$15,Ввод!$152:$152)</f>
        <v>0</v>
      </c>
      <c r="DD130" s="4">
        <f>$F130*SUMIF(Макро!$38:$38,DD$13,Макро!$49:$49)*SUMIF(Ввод!$151:$151,DD$15,Ввод!$152:$152)</f>
        <v>0</v>
      </c>
      <c r="DE130" s="4">
        <f>$F130*SUMIF(Макро!$38:$38,DE$13,Макро!$49:$49)*SUMIF(Ввод!$151:$151,DE$15,Ввод!$152:$152)</f>
        <v>0</v>
      </c>
      <c r="DF130" s="4">
        <f>$F130*SUMIF(Макро!$38:$38,DF$13,Макро!$49:$49)*SUMIF(Ввод!$151:$151,DF$15,Ввод!$152:$152)</f>
        <v>0</v>
      </c>
      <c r="DG130" s="4">
        <f>$F130*SUMIF(Макро!$38:$38,DG$13,Макро!$49:$49)*SUMIF(Ввод!$151:$151,DG$15,Ввод!$152:$152)</f>
        <v>0</v>
      </c>
      <c r="DH130" s="4">
        <f>$F130*SUMIF(Макро!$38:$38,DH$13,Макро!$49:$49)*SUMIF(Ввод!$151:$151,DH$15,Ввод!$152:$152)</f>
        <v>0</v>
      </c>
      <c r="DI130" s="4">
        <f>$F130*SUMIF(Макро!$38:$38,DI$13,Макро!$49:$49)*SUMIF(Ввод!$151:$151,DI$15,Ввод!$152:$152)</f>
        <v>0</v>
      </c>
      <c r="DJ130" s="4">
        <f>$F130*SUMIF(Макро!$38:$38,DJ$13,Макро!$49:$49)*SUMIF(Ввод!$151:$151,DJ$15,Ввод!$152:$152)</f>
        <v>0</v>
      </c>
    </row>
    <row r="131" spans="2:114">
      <c r="B131" s="214" t="str">
        <f>Ввод!D231</f>
        <v>ФОТ + взносы ремонтного персонала</v>
      </c>
      <c r="C131" s="8"/>
      <c r="D131" s="7" t="str">
        <f>Ввод!F231</f>
        <v>тыс. руб.</v>
      </c>
      <c r="E131" s="7">
        <f t="shared" si="43"/>
        <v>1</v>
      </c>
      <c r="F131" s="4">
        <f>$E131*Ввод!G231</f>
        <v>0</v>
      </c>
      <c r="G131" s="4">
        <f>Ввод!E231</f>
        <v>0</v>
      </c>
      <c r="H131" s="4"/>
      <c r="I131" s="126"/>
      <c r="J131" s="4">
        <f>$F131*SUMIF(Макро!$38:$38,J$13,Макро!$49:$49)*SUMIF(Ввод!$151:$151,J$15,Ввод!$152:$152)</f>
        <v>0</v>
      </c>
      <c r="K131" s="4">
        <f>$F131*SUMIF(Макро!$38:$38,K$13,Макро!$49:$49)*SUMIF(Ввод!$151:$151,K$15,Ввод!$152:$152)</f>
        <v>0</v>
      </c>
      <c r="L131" s="4">
        <f>$F131*SUMIF(Макро!$38:$38,L$13,Макро!$49:$49)*SUMIF(Ввод!$151:$151,L$15,Ввод!$152:$152)</f>
        <v>0</v>
      </c>
      <c r="M131" s="4">
        <f>$F131*SUMIF(Макро!$38:$38,M$13,Макро!$49:$49)*SUMIF(Ввод!$151:$151,M$15,Ввод!$152:$152)</f>
        <v>0</v>
      </c>
      <c r="N131" s="4">
        <f>$F131*SUMIF(Макро!$38:$38,N$13,Макро!$49:$49)*SUMIF(Ввод!$151:$151,N$15,Ввод!$152:$152)</f>
        <v>0</v>
      </c>
      <c r="O131" s="4">
        <f>$F131*SUMIF(Макро!$38:$38,O$13,Макро!$49:$49)*SUMIF(Ввод!$151:$151,O$15,Ввод!$152:$152)</f>
        <v>0</v>
      </c>
      <c r="P131" s="4">
        <f>$F131*SUMIF(Макро!$38:$38,P$13,Макро!$49:$49)*SUMIF(Ввод!$151:$151,P$15,Ввод!$152:$152)</f>
        <v>0</v>
      </c>
      <c r="Q131" s="4">
        <f>$F131*SUMIF(Макро!$38:$38,Q$13,Макро!$49:$49)*SUMIF(Ввод!$151:$151,Q$15,Ввод!$152:$152)</f>
        <v>0</v>
      </c>
      <c r="R131" s="4">
        <f>$F131*SUMIF(Макро!$38:$38,R$13,Макро!$49:$49)*SUMIF(Ввод!$151:$151,R$15,Ввод!$152:$152)</f>
        <v>0</v>
      </c>
      <c r="S131" s="4">
        <f>$F131*SUMIF(Макро!$38:$38,S$13,Макро!$49:$49)*SUMIF(Ввод!$151:$151,S$15,Ввод!$152:$152)</f>
        <v>0</v>
      </c>
      <c r="T131" s="4">
        <f>$F131*SUMIF(Макро!$38:$38,T$13,Макро!$49:$49)*SUMIF(Ввод!$151:$151,T$15,Ввод!$152:$152)</f>
        <v>0</v>
      </c>
      <c r="U131" s="4">
        <f>$F131*SUMIF(Макро!$38:$38,U$13,Макро!$49:$49)*SUMIF(Ввод!$151:$151,U$15,Ввод!$152:$152)</f>
        <v>0</v>
      </c>
      <c r="V131" s="4">
        <f>$F131*SUMIF(Макро!$38:$38,V$13,Макро!$49:$49)*SUMIF(Ввод!$151:$151,V$15,Ввод!$152:$152)</f>
        <v>0</v>
      </c>
      <c r="W131" s="4">
        <f>$F131*SUMIF(Макро!$38:$38,W$13,Макро!$49:$49)*SUMIF(Ввод!$151:$151,W$15,Ввод!$152:$152)</f>
        <v>0</v>
      </c>
      <c r="X131" s="4">
        <f>$F131*SUMIF(Макро!$38:$38,X$13,Макро!$49:$49)*SUMIF(Ввод!$151:$151,X$15,Ввод!$152:$152)</f>
        <v>0</v>
      </c>
      <c r="Y131" s="4">
        <f>$F131*SUMIF(Макро!$38:$38,Y$13,Макро!$49:$49)*SUMIF(Ввод!$151:$151,Y$15,Ввод!$152:$152)</f>
        <v>0</v>
      </c>
      <c r="Z131" s="4">
        <f>$F131*SUMIF(Макро!$38:$38,Z$13,Макро!$49:$49)*SUMIF(Ввод!$151:$151,Z$15,Ввод!$152:$152)</f>
        <v>0</v>
      </c>
      <c r="AA131" s="4">
        <f>$F131*SUMIF(Макро!$38:$38,AA$13,Макро!$49:$49)*SUMIF(Ввод!$151:$151,AA$15,Ввод!$152:$152)</f>
        <v>0</v>
      </c>
      <c r="AB131" s="4">
        <f>$F131*SUMIF(Макро!$38:$38,AB$13,Макро!$49:$49)*SUMIF(Ввод!$151:$151,AB$15,Ввод!$152:$152)</f>
        <v>0</v>
      </c>
      <c r="AC131" s="4">
        <f>$F131*SUMIF(Макро!$38:$38,AC$13,Макро!$49:$49)*SUMIF(Ввод!$151:$151,AC$15,Ввод!$152:$152)</f>
        <v>0</v>
      </c>
      <c r="AD131" s="4">
        <f>$F131*SUMIF(Макро!$38:$38,AD$13,Макро!$49:$49)*SUMIF(Ввод!$151:$151,AD$15,Ввод!$152:$152)</f>
        <v>0</v>
      </c>
      <c r="AE131" s="4">
        <f>$F131*SUMIF(Макро!$38:$38,AE$13,Макро!$49:$49)*SUMIF(Ввод!$151:$151,AE$15,Ввод!$152:$152)</f>
        <v>0</v>
      </c>
      <c r="AF131" s="4">
        <f>$F131*SUMIF(Макро!$38:$38,AF$13,Макро!$49:$49)*SUMIF(Ввод!$151:$151,AF$15,Ввод!$152:$152)</f>
        <v>0</v>
      </c>
      <c r="AG131" s="4">
        <f>$F131*SUMIF(Макро!$38:$38,AG$13,Макро!$49:$49)*SUMIF(Ввод!$151:$151,AG$15,Ввод!$152:$152)</f>
        <v>0</v>
      </c>
      <c r="AH131" s="4">
        <f>$F131*SUMIF(Макро!$38:$38,AH$13,Макро!$49:$49)*SUMIF(Ввод!$151:$151,AH$15,Ввод!$152:$152)</f>
        <v>0</v>
      </c>
      <c r="AI131" s="4">
        <f>$F131*SUMIF(Макро!$38:$38,AI$13,Макро!$49:$49)*SUMIF(Ввод!$151:$151,AI$15,Ввод!$152:$152)</f>
        <v>0</v>
      </c>
      <c r="AJ131" s="4">
        <f>$F131*SUMIF(Макро!$38:$38,AJ$13,Макро!$49:$49)*SUMIF(Ввод!$151:$151,AJ$15,Ввод!$152:$152)</f>
        <v>0</v>
      </c>
      <c r="AK131" s="4">
        <f>$F131*SUMIF(Макро!$38:$38,AK$13,Макро!$49:$49)*SUMIF(Ввод!$151:$151,AK$15,Ввод!$152:$152)</f>
        <v>0</v>
      </c>
      <c r="AL131" s="4">
        <f>$F131*SUMIF(Макро!$38:$38,AL$13,Макро!$49:$49)*SUMIF(Ввод!$151:$151,AL$15,Ввод!$152:$152)</f>
        <v>0</v>
      </c>
      <c r="AM131" s="4">
        <f>$F131*SUMIF(Макро!$38:$38,AM$13,Макро!$49:$49)*SUMIF(Ввод!$151:$151,AM$15,Ввод!$152:$152)</f>
        <v>0</v>
      </c>
      <c r="AN131" s="4">
        <f>$F131*SUMIF(Макро!$38:$38,AN$13,Макро!$49:$49)*SUMIF(Ввод!$151:$151,AN$15,Ввод!$152:$152)</f>
        <v>0</v>
      </c>
      <c r="AO131" s="4">
        <f>$F131*SUMIF(Макро!$38:$38,AO$13,Макро!$49:$49)*SUMIF(Ввод!$151:$151,AO$15,Ввод!$152:$152)</f>
        <v>0</v>
      </c>
      <c r="AP131" s="4">
        <f>$F131*SUMIF(Макро!$38:$38,AP$13,Макро!$49:$49)*SUMIF(Ввод!$151:$151,AP$15,Ввод!$152:$152)</f>
        <v>0</v>
      </c>
      <c r="AQ131" s="4">
        <f>$F131*SUMIF(Макро!$38:$38,AQ$13,Макро!$49:$49)*SUMIF(Ввод!$151:$151,AQ$15,Ввод!$152:$152)</f>
        <v>0</v>
      </c>
      <c r="AR131" s="4">
        <f>$F131*SUMIF(Макро!$38:$38,AR$13,Макро!$49:$49)*SUMIF(Ввод!$151:$151,AR$15,Ввод!$152:$152)</f>
        <v>0</v>
      </c>
      <c r="AS131" s="4">
        <f>$F131*SUMIF(Макро!$38:$38,AS$13,Макро!$49:$49)*SUMIF(Ввод!$151:$151,AS$15,Ввод!$152:$152)</f>
        <v>0</v>
      </c>
      <c r="AT131" s="4">
        <f>$F131*SUMIF(Макро!$38:$38,AT$13,Макро!$49:$49)*SUMIF(Ввод!$151:$151,AT$15,Ввод!$152:$152)</f>
        <v>0</v>
      </c>
      <c r="AU131" s="4">
        <f>$F131*SUMIF(Макро!$38:$38,AU$13,Макро!$49:$49)*SUMIF(Ввод!$151:$151,AU$15,Ввод!$152:$152)</f>
        <v>0</v>
      </c>
      <c r="AV131" s="4">
        <f>$F131*SUMIF(Макро!$38:$38,AV$13,Макро!$49:$49)*SUMIF(Ввод!$151:$151,AV$15,Ввод!$152:$152)</f>
        <v>0</v>
      </c>
      <c r="AW131" s="4">
        <f>$F131*SUMIF(Макро!$38:$38,AW$13,Макро!$49:$49)*SUMIF(Ввод!$151:$151,AW$15,Ввод!$152:$152)</f>
        <v>0</v>
      </c>
      <c r="AX131" s="4">
        <f>$F131*SUMIF(Макро!$38:$38,AX$13,Макро!$49:$49)*SUMIF(Ввод!$151:$151,AX$15,Ввод!$152:$152)</f>
        <v>0</v>
      </c>
      <c r="AY131" s="4">
        <f>$F131*SUMIF(Макро!$38:$38,AY$13,Макро!$49:$49)*SUMIF(Ввод!$151:$151,AY$15,Ввод!$152:$152)</f>
        <v>0</v>
      </c>
      <c r="AZ131" s="4">
        <f>$F131*SUMIF(Макро!$38:$38,AZ$13,Макро!$49:$49)*SUMIF(Ввод!$151:$151,AZ$15,Ввод!$152:$152)</f>
        <v>0</v>
      </c>
      <c r="BA131" s="4">
        <f>$F131*SUMIF(Макро!$38:$38,BA$13,Макро!$49:$49)*SUMIF(Ввод!$151:$151,BA$15,Ввод!$152:$152)</f>
        <v>0</v>
      </c>
      <c r="BB131" s="4">
        <f>$F131*SUMIF(Макро!$38:$38,BB$13,Макро!$49:$49)*SUMIF(Ввод!$151:$151,BB$15,Ввод!$152:$152)</f>
        <v>0</v>
      </c>
      <c r="BC131" s="4">
        <f>$F131*SUMIF(Макро!$38:$38,BC$13,Макро!$49:$49)*SUMIF(Ввод!$151:$151,BC$15,Ввод!$152:$152)</f>
        <v>0</v>
      </c>
      <c r="BD131" s="4">
        <f>$F131*SUMIF(Макро!$38:$38,BD$13,Макро!$49:$49)*SUMIF(Ввод!$151:$151,BD$15,Ввод!$152:$152)</f>
        <v>0</v>
      </c>
      <c r="BE131" s="4">
        <f>$F131*SUMIF(Макро!$38:$38,BE$13,Макро!$49:$49)*SUMIF(Ввод!$151:$151,BE$15,Ввод!$152:$152)</f>
        <v>0</v>
      </c>
      <c r="BF131" s="4">
        <f>$F131*SUMIF(Макро!$38:$38,BF$13,Макро!$49:$49)*SUMIF(Ввод!$151:$151,BF$15,Ввод!$152:$152)</f>
        <v>0</v>
      </c>
      <c r="BG131" s="4">
        <f>$F131*SUMIF(Макро!$38:$38,BG$13,Макро!$49:$49)*SUMIF(Ввод!$151:$151,BG$15,Ввод!$152:$152)</f>
        <v>0</v>
      </c>
      <c r="BH131" s="4">
        <f>$F131*SUMIF(Макро!$38:$38,BH$13,Макро!$49:$49)*SUMIF(Ввод!$151:$151,BH$15,Ввод!$152:$152)</f>
        <v>0</v>
      </c>
      <c r="BI131" s="4">
        <f>$F131*SUMIF(Макро!$38:$38,BI$13,Макро!$49:$49)*SUMIF(Ввод!$151:$151,BI$15,Ввод!$152:$152)</f>
        <v>0</v>
      </c>
      <c r="BJ131" s="4">
        <f>$F131*SUMIF(Макро!$38:$38,BJ$13,Макро!$49:$49)*SUMIF(Ввод!$151:$151,BJ$15,Ввод!$152:$152)</f>
        <v>0</v>
      </c>
      <c r="BK131" s="4">
        <f>$F131*SUMIF(Макро!$38:$38,BK$13,Макро!$49:$49)*SUMIF(Ввод!$151:$151,BK$15,Ввод!$152:$152)</f>
        <v>0</v>
      </c>
      <c r="BL131" s="4">
        <f>$F131*SUMIF(Макро!$38:$38,BL$13,Макро!$49:$49)*SUMIF(Ввод!$151:$151,BL$15,Ввод!$152:$152)</f>
        <v>0</v>
      </c>
      <c r="BM131" s="4">
        <f>$F131*SUMIF(Макро!$38:$38,BM$13,Макро!$49:$49)*SUMIF(Ввод!$151:$151,BM$15,Ввод!$152:$152)</f>
        <v>0</v>
      </c>
      <c r="BN131" s="4">
        <f>$F131*SUMIF(Макро!$38:$38,BN$13,Макро!$49:$49)*SUMIF(Ввод!$151:$151,BN$15,Ввод!$152:$152)</f>
        <v>0</v>
      </c>
      <c r="BO131" s="4">
        <f>$F131*SUMIF(Макро!$38:$38,BO$13,Макро!$49:$49)*SUMIF(Ввод!$151:$151,BO$15,Ввод!$152:$152)</f>
        <v>0</v>
      </c>
      <c r="BP131" s="4">
        <f>$F131*SUMIF(Макро!$38:$38,BP$13,Макро!$49:$49)*SUMIF(Ввод!$151:$151,BP$15,Ввод!$152:$152)</f>
        <v>0</v>
      </c>
      <c r="BQ131" s="4">
        <f>$F131*SUMIF(Макро!$38:$38,BQ$13,Макро!$49:$49)*SUMIF(Ввод!$151:$151,BQ$15,Ввод!$152:$152)</f>
        <v>0</v>
      </c>
      <c r="BR131" s="4">
        <f>$F131*SUMIF(Макро!$38:$38,BR$13,Макро!$49:$49)*SUMIF(Ввод!$151:$151,BR$15,Ввод!$152:$152)</f>
        <v>0</v>
      </c>
      <c r="BS131" s="4">
        <f>$F131*SUMIF(Макро!$38:$38,BS$13,Макро!$49:$49)*SUMIF(Ввод!$151:$151,BS$15,Ввод!$152:$152)</f>
        <v>0</v>
      </c>
      <c r="BT131" s="4">
        <f>$F131*SUMIF(Макро!$38:$38,BT$13,Макро!$49:$49)*SUMIF(Ввод!$151:$151,BT$15,Ввод!$152:$152)</f>
        <v>0</v>
      </c>
      <c r="BU131" s="4">
        <f>$F131*SUMIF(Макро!$38:$38,BU$13,Макро!$49:$49)*SUMIF(Ввод!$151:$151,BU$15,Ввод!$152:$152)</f>
        <v>0</v>
      </c>
      <c r="BV131" s="4">
        <f>$F131*SUMIF(Макро!$38:$38,BV$13,Макро!$49:$49)*SUMIF(Ввод!$151:$151,BV$15,Ввод!$152:$152)</f>
        <v>0</v>
      </c>
      <c r="BW131" s="4">
        <f>$F131*SUMIF(Макро!$38:$38,BW$13,Макро!$49:$49)*SUMIF(Ввод!$151:$151,BW$15,Ввод!$152:$152)</f>
        <v>0</v>
      </c>
      <c r="BX131" s="4">
        <f>$F131*SUMIF(Макро!$38:$38,BX$13,Макро!$49:$49)*SUMIF(Ввод!$151:$151,BX$15,Ввод!$152:$152)</f>
        <v>0</v>
      </c>
      <c r="BY131" s="4">
        <f>$F131*SUMIF(Макро!$38:$38,BY$13,Макро!$49:$49)*SUMIF(Ввод!$151:$151,BY$15,Ввод!$152:$152)</f>
        <v>0</v>
      </c>
      <c r="BZ131" s="4">
        <f>$F131*SUMIF(Макро!$38:$38,BZ$13,Макро!$49:$49)*SUMIF(Ввод!$151:$151,BZ$15,Ввод!$152:$152)</f>
        <v>0</v>
      </c>
      <c r="CA131" s="4">
        <f>$F131*SUMIF(Макро!$38:$38,CA$13,Макро!$49:$49)*SUMIF(Ввод!$151:$151,CA$15,Ввод!$152:$152)</f>
        <v>0</v>
      </c>
      <c r="CB131" s="4">
        <f>$F131*SUMIF(Макро!$38:$38,CB$13,Макро!$49:$49)*SUMIF(Ввод!$151:$151,CB$15,Ввод!$152:$152)</f>
        <v>0</v>
      </c>
      <c r="CC131" s="4">
        <f>$F131*SUMIF(Макро!$38:$38,CC$13,Макро!$49:$49)*SUMIF(Ввод!$151:$151,CC$15,Ввод!$152:$152)</f>
        <v>0</v>
      </c>
      <c r="CD131" s="4">
        <f>$F131*SUMIF(Макро!$38:$38,CD$13,Макро!$49:$49)*SUMIF(Ввод!$151:$151,CD$15,Ввод!$152:$152)</f>
        <v>0</v>
      </c>
      <c r="CE131" s="4">
        <f>$F131*SUMIF(Макро!$38:$38,CE$13,Макро!$49:$49)*SUMIF(Ввод!$151:$151,CE$15,Ввод!$152:$152)</f>
        <v>0</v>
      </c>
      <c r="CF131" s="4">
        <f>$F131*SUMIF(Макро!$38:$38,CF$13,Макро!$49:$49)*SUMIF(Ввод!$151:$151,CF$15,Ввод!$152:$152)</f>
        <v>0</v>
      </c>
      <c r="CG131" s="4">
        <f>$F131*SUMIF(Макро!$38:$38,CG$13,Макро!$49:$49)*SUMIF(Ввод!$151:$151,CG$15,Ввод!$152:$152)</f>
        <v>0</v>
      </c>
      <c r="CH131" s="4">
        <f>$F131*SUMIF(Макро!$38:$38,CH$13,Макро!$49:$49)*SUMIF(Ввод!$151:$151,CH$15,Ввод!$152:$152)</f>
        <v>0</v>
      </c>
      <c r="CI131" s="4">
        <f>$F131*SUMIF(Макро!$38:$38,CI$13,Макро!$49:$49)*SUMIF(Ввод!$151:$151,CI$15,Ввод!$152:$152)</f>
        <v>0</v>
      </c>
      <c r="CJ131" s="4">
        <f>$F131*SUMIF(Макро!$38:$38,CJ$13,Макро!$49:$49)*SUMIF(Ввод!$151:$151,CJ$15,Ввод!$152:$152)</f>
        <v>0</v>
      </c>
      <c r="CK131" s="4">
        <f>$F131*SUMIF(Макро!$38:$38,CK$13,Макро!$49:$49)*SUMIF(Ввод!$151:$151,CK$15,Ввод!$152:$152)</f>
        <v>0</v>
      </c>
      <c r="CL131" s="4">
        <f>$F131*SUMIF(Макро!$38:$38,CL$13,Макро!$49:$49)*SUMIF(Ввод!$151:$151,CL$15,Ввод!$152:$152)</f>
        <v>0</v>
      </c>
      <c r="CM131" s="4">
        <f>$F131*SUMIF(Макро!$38:$38,CM$13,Макро!$49:$49)*SUMIF(Ввод!$151:$151,CM$15,Ввод!$152:$152)</f>
        <v>0</v>
      </c>
      <c r="CN131" s="4">
        <f>$F131*SUMIF(Макро!$38:$38,CN$13,Макро!$49:$49)*SUMIF(Ввод!$151:$151,CN$15,Ввод!$152:$152)</f>
        <v>0</v>
      </c>
      <c r="CO131" s="4">
        <f>$F131*SUMIF(Макро!$38:$38,CO$13,Макро!$49:$49)*SUMIF(Ввод!$151:$151,CO$15,Ввод!$152:$152)</f>
        <v>0</v>
      </c>
      <c r="CP131" s="4">
        <f>$F131*SUMIF(Макро!$38:$38,CP$13,Макро!$49:$49)*SUMIF(Ввод!$151:$151,CP$15,Ввод!$152:$152)</f>
        <v>0</v>
      </c>
      <c r="CQ131" s="4">
        <f>$F131*SUMIF(Макро!$38:$38,CQ$13,Макро!$49:$49)*SUMIF(Ввод!$151:$151,CQ$15,Ввод!$152:$152)</f>
        <v>0</v>
      </c>
      <c r="CR131" s="4">
        <f>$F131*SUMIF(Макро!$38:$38,CR$13,Макро!$49:$49)*SUMIF(Ввод!$151:$151,CR$15,Ввод!$152:$152)</f>
        <v>0</v>
      </c>
      <c r="CS131" s="4">
        <f>$F131*SUMIF(Макро!$38:$38,CS$13,Макро!$49:$49)*SUMIF(Ввод!$151:$151,CS$15,Ввод!$152:$152)</f>
        <v>0</v>
      </c>
      <c r="CT131" s="4">
        <f>$F131*SUMIF(Макро!$38:$38,CT$13,Макро!$49:$49)*SUMIF(Ввод!$151:$151,CT$15,Ввод!$152:$152)</f>
        <v>0</v>
      </c>
      <c r="CU131" s="4">
        <f>$F131*SUMIF(Макро!$38:$38,CU$13,Макро!$49:$49)*SUMIF(Ввод!$151:$151,CU$15,Ввод!$152:$152)</f>
        <v>0</v>
      </c>
      <c r="CV131" s="4">
        <f>$F131*SUMIF(Макро!$38:$38,CV$13,Макро!$49:$49)*SUMIF(Ввод!$151:$151,CV$15,Ввод!$152:$152)</f>
        <v>0</v>
      </c>
      <c r="CW131" s="4">
        <f>$F131*SUMIF(Макро!$38:$38,CW$13,Макро!$49:$49)*SUMIF(Ввод!$151:$151,CW$15,Ввод!$152:$152)</f>
        <v>0</v>
      </c>
      <c r="CX131" s="4">
        <f>$F131*SUMIF(Макро!$38:$38,CX$13,Макро!$49:$49)*SUMIF(Ввод!$151:$151,CX$15,Ввод!$152:$152)</f>
        <v>0</v>
      </c>
      <c r="CY131" s="4">
        <f>$F131*SUMIF(Макро!$38:$38,CY$13,Макро!$49:$49)*SUMIF(Ввод!$151:$151,CY$15,Ввод!$152:$152)</f>
        <v>0</v>
      </c>
      <c r="CZ131" s="4">
        <f>$F131*SUMIF(Макро!$38:$38,CZ$13,Макро!$49:$49)*SUMIF(Ввод!$151:$151,CZ$15,Ввод!$152:$152)</f>
        <v>0</v>
      </c>
      <c r="DA131" s="4">
        <f>$F131*SUMIF(Макро!$38:$38,DA$13,Макро!$49:$49)*SUMIF(Ввод!$151:$151,DA$15,Ввод!$152:$152)</f>
        <v>0</v>
      </c>
      <c r="DB131" s="4">
        <f>$F131*SUMIF(Макро!$38:$38,DB$13,Макро!$49:$49)*SUMIF(Ввод!$151:$151,DB$15,Ввод!$152:$152)</f>
        <v>0</v>
      </c>
      <c r="DC131" s="4">
        <f>$F131*SUMIF(Макро!$38:$38,DC$13,Макро!$49:$49)*SUMIF(Ввод!$151:$151,DC$15,Ввод!$152:$152)</f>
        <v>0</v>
      </c>
      <c r="DD131" s="4">
        <f>$F131*SUMIF(Макро!$38:$38,DD$13,Макро!$49:$49)*SUMIF(Ввод!$151:$151,DD$15,Ввод!$152:$152)</f>
        <v>0</v>
      </c>
      <c r="DE131" s="4">
        <f>$F131*SUMIF(Макро!$38:$38,DE$13,Макро!$49:$49)*SUMIF(Ввод!$151:$151,DE$15,Ввод!$152:$152)</f>
        <v>0</v>
      </c>
      <c r="DF131" s="4">
        <f>$F131*SUMIF(Макро!$38:$38,DF$13,Макро!$49:$49)*SUMIF(Ввод!$151:$151,DF$15,Ввод!$152:$152)</f>
        <v>0</v>
      </c>
      <c r="DG131" s="4">
        <f>$F131*SUMIF(Макро!$38:$38,DG$13,Макро!$49:$49)*SUMIF(Ввод!$151:$151,DG$15,Ввод!$152:$152)</f>
        <v>0</v>
      </c>
      <c r="DH131" s="4">
        <f>$F131*SUMIF(Макро!$38:$38,DH$13,Макро!$49:$49)*SUMIF(Ввод!$151:$151,DH$15,Ввод!$152:$152)</f>
        <v>0</v>
      </c>
      <c r="DI131" s="4">
        <f>$F131*SUMIF(Макро!$38:$38,DI$13,Макро!$49:$49)*SUMIF(Ввод!$151:$151,DI$15,Ввод!$152:$152)</f>
        <v>0</v>
      </c>
      <c r="DJ131" s="4">
        <f>$F131*SUMIF(Макро!$38:$38,DJ$13,Макро!$49:$49)*SUMIF(Ввод!$151:$151,DJ$15,Ввод!$152:$152)</f>
        <v>0</v>
      </c>
    </row>
    <row r="132" spans="2:114">
      <c r="B132" s="214" t="str">
        <f>Ввод!D232</f>
        <v>ФОТ + взносы административного персонала</v>
      </c>
      <c r="C132" s="8"/>
      <c r="D132" s="7" t="str">
        <f>Ввод!F232</f>
        <v>тыс. руб.</v>
      </c>
      <c r="E132" s="7">
        <f t="shared" si="43"/>
        <v>1</v>
      </c>
      <c r="F132" s="4">
        <f>$E132*Ввод!G232</f>
        <v>0</v>
      </c>
      <c r="G132" s="4">
        <f>Ввод!E232</f>
        <v>0</v>
      </c>
      <c r="H132" s="4"/>
      <c r="I132" s="126"/>
      <c r="J132" s="4">
        <f>$F132*SUMIF(Макро!$38:$38,J$13,Макро!$49:$49)*SUMIF(Ввод!$151:$151,J$15,Ввод!$152:$152)</f>
        <v>0</v>
      </c>
      <c r="K132" s="4">
        <f>$F132*SUMIF(Макро!$38:$38,K$13,Макро!$49:$49)*SUMIF(Ввод!$151:$151,K$15,Ввод!$152:$152)</f>
        <v>0</v>
      </c>
      <c r="L132" s="4">
        <f>$F132*SUMIF(Макро!$38:$38,L$13,Макро!$49:$49)*SUMIF(Ввод!$151:$151,L$15,Ввод!$152:$152)</f>
        <v>0</v>
      </c>
      <c r="M132" s="4">
        <f>$F132*SUMIF(Макро!$38:$38,M$13,Макро!$49:$49)*SUMIF(Ввод!$151:$151,M$15,Ввод!$152:$152)</f>
        <v>0</v>
      </c>
      <c r="N132" s="4">
        <f>$F132*SUMIF(Макро!$38:$38,N$13,Макро!$49:$49)*SUMIF(Ввод!$151:$151,N$15,Ввод!$152:$152)</f>
        <v>0</v>
      </c>
      <c r="O132" s="4">
        <f>$F132*SUMIF(Макро!$38:$38,O$13,Макро!$49:$49)*SUMIF(Ввод!$151:$151,O$15,Ввод!$152:$152)</f>
        <v>0</v>
      </c>
      <c r="P132" s="4">
        <f>$F132*SUMIF(Макро!$38:$38,P$13,Макро!$49:$49)*SUMIF(Ввод!$151:$151,P$15,Ввод!$152:$152)</f>
        <v>0</v>
      </c>
      <c r="Q132" s="4">
        <f>$F132*SUMIF(Макро!$38:$38,Q$13,Макро!$49:$49)*SUMIF(Ввод!$151:$151,Q$15,Ввод!$152:$152)</f>
        <v>0</v>
      </c>
      <c r="R132" s="4">
        <f>$F132*SUMIF(Макро!$38:$38,R$13,Макро!$49:$49)*SUMIF(Ввод!$151:$151,R$15,Ввод!$152:$152)</f>
        <v>0</v>
      </c>
      <c r="S132" s="4">
        <f>$F132*SUMIF(Макро!$38:$38,S$13,Макро!$49:$49)*SUMIF(Ввод!$151:$151,S$15,Ввод!$152:$152)</f>
        <v>0</v>
      </c>
      <c r="T132" s="4">
        <f>$F132*SUMIF(Макро!$38:$38,T$13,Макро!$49:$49)*SUMIF(Ввод!$151:$151,T$15,Ввод!$152:$152)</f>
        <v>0</v>
      </c>
      <c r="U132" s="4">
        <f>$F132*SUMIF(Макро!$38:$38,U$13,Макро!$49:$49)*SUMIF(Ввод!$151:$151,U$15,Ввод!$152:$152)</f>
        <v>0</v>
      </c>
      <c r="V132" s="4">
        <f>$F132*SUMIF(Макро!$38:$38,V$13,Макро!$49:$49)*SUMIF(Ввод!$151:$151,V$15,Ввод!$152:$152)</f>
        <v>0</v>
      </c>
      <c r="W132" s="4">
        <f>$F132*SUMIF(Макро!$38:$38,W$13,Макро!$49:$49)*SUMIF(Ввод!$151:$151,W$15,Ввод!$152:$152)</f>
        <v>0</v>
      </c>
      <c r="X132" s="4">
        <f>$F132*SUMIF(Макро!$38:$38,X$13,Макро!$49:$49)*SUMIF(Ввод!$151:$151,X$15,Ввод!$152:$152)</f>
        <v>0</v>
      </c>
      <c r="Y132" s="4">
        <f>$F132*SUMIF(Макро!$38:$38,Y$13,Макро!$49:$49)*SUMIF(Ввод!$151:$151,Y$15,Ввод!$152:$152)</f>
        <v>0</v>
      </c>
      <c r="Z132" s="4">
        <f>$F132*SUMIF(Макро!$38:$38,Z$13,Макро!$49:$49)*SUMIF(Ввод!$151:$151,Z$15,Ввод!$152:$152)</f>
        <v>0</v>
      </c>
      <c r="AA132" s="4">
        <f>$F132*SUMIF(Макро!$38:$38,AA$13,Макро!$49:$49)*SUMIF(Ввод!$151:$151,AA$15,Ввод!$152:$152)</f>
        <v>0</v>
      </c>
      <c r="AB132" s="4">
        <f>$F132*SUMIF(Макро!$38:$38,AB$13,Макро!$49:$49)*SUMIF(Ввод!$151:$151,AB$15,Ввод!$152:$152)</f>
        <v>0</v>
      </c>
      <c r="AC132" s="4">
        <f>$F132*SUMIF(Макро!$38:$38,AC$13,Макро!$49:$49)*SUMIF(Ввод!$151:$151,AC$15,Ввод!$152:$152)</f>
        <v>0</v>
      </c>
      <c r="AD132" s="4">
        <f>$F132*SUMIF(Макро!$38:$38,AD$13,Макро!$49:$49)*SUMIF(Ввод!$151:$151,AD$15,Ввод!$152:$152)</f>
        <v>0</v>
      </c>
      <c r="AE132" s="4">
        <f>$F132*SUMIF(Макро!$38:$38,AE$13,Макро!$49:$49)*SUMIF(Ввод!$151:$151,AE$15,Ввод!$152:$152)</f>
        <v>0</v>
      </c>
      <c r="AF132" s="4">
        <f>$F132*SUMIF(Макро!$38:$38,AF$13,Макро!$49:$49)*SUMIF(Ввод!$151:$151,AF$15,Ввод!$152:$152)</f>
        <v>0</v>
      </c>
      <c r="AG132" s="4">
        <f>$F132*SUMIF(Макро!$38:$38,AG$13,Макро!$49:$49)*SUMIF(Ввод!$151:$151,AG$15,Ввод!$152:$152)</f>
        <v>0</v>
      </c>
      <c r="AH132" s="4">
        <f>$F132*SUMIF(Макро!$38:$38,AH$13,Макро!$49:$49)*SUMIF(Ввод!$151:$151,AH$15,Ввод!$152:$152)</f>
        <v>0</v>
      </c>
      <c r="AI132" s="4">
        <f>$F132*SUMIF(Макро!$38:$38,AI$13,Макро!$49:$49)*SUMIF(Ввод!$151:$151,AI$15,Ввод!$152:$152)</f>
        <v>0</v>
      </c>
      <c r="AJ132" s="4">
        <f>$F132*SUMIF(Макро!$38:$38,AJ$13,Макро!$49:$49)*SUMIF(Ввод!$151:$151,AJ$15,Ввод!$152:$152)</f>
        <v>0</v>
      </c>
      <c r="AK132" s="4">
        <f>$F132*SUMIF(Макро!$38:$38,AK$13,Макро!$49:$49)*SUMIF(Ввод!$151:$151,AK$15,Ввод!$152:$152)</f>
        <v>0</v>
      </c>
      <c r="AL132" s="4">
        <f>$F132*SUMIF(Макро!$38:$38,AL$13,Макро!$49:$49)*SUMIF(Ввод!$151:$151,AL$15,Ввод!$152:$152)</f>
        <v>0</v>
      </c>
      <c r="AM132" s="4">
        <f>$F132*SUMIF(Макро!$38:$38,AM$13,Макро!$49:$49)*SUMIF(Ввод!$151:$151,AM$15,Ввод!$152:$152)</f>
        <v>0</v>
      </c>
      <c r="AN132" s="4">
        <f>$F132*SUMIF(Макро!$38:$38,AN$13,Макро!$49:$49)*SUMIF(Ввод!$151:$151,AN$15,Ввод!$152:$152)</f>
        <v>0</v>
      </c>
      <c r="AO132" s="4">
        <f>$F132*SUMIF(Макро!$38:$38,AO$13,Макро!$49:$49)*SUMIF(Ввод!$151:$151,AO$15,Ввод!$152:$152)</f>
        <v>0</v>
      </c>
      <c r="AP132" s="4">
        <f>$F132*SUMIF(Макро!$38:$38,AP$13,Макро!$49:$49)*SUMIF(Ввод!$151:$151,AP$15,Ввод!$152:$152)</f>
        <v>0</v>
      </c>
      <c r="AQ132" s="4">
        <f>$F132*SUMIF(Макро!$38:$38,AQ$13,Макро!$49:$49)*SUMIF(Ввод!$151:$151,AQ$15,Ввод!$152:$152)</f>
        <v>0</v>
      </c>
      <c r="AR132" s="4">
        <f>$F132*SUMIF(Макро!$38:$38,AR$13,Макро!$49:$49)*SUMIF(Ввод!$151:$151,AR$15,Ввод!$152:$152)</f>
        <v>0</v>
      </c>
      <c r="AS132" s="4">
        <f>$F132*SUMIF(Макро!$38:$38,AS$13,Макро!$49:$49)*SUMIF(Ввод!$151:$151,AS$15,Ввод!$152:$152)</f>
        <v>0</v>
      </c>
      <c r="AT132" s="4">
        <f>$F132*SUMIF(Макро!$38:$38,AT$13,Макро!$49:$49)*SUMIF(Ввод!$151:$151,AT$15,Ввод!$152:$152)</f>
        <v>0</v>
      </c>
      <c r="AU132" s="4">
        <f>$F132*SUMIF(Макро!$38:$38,AU$13,Макро!$49:$49)*SUMIF(Ввод!$151:$151,AU$15,Ввод!$152:$152)</f>
        <v>0</v>
      </c>
      <c r="AV132" s="4">
        <f>$F132*SUMIF(Макро!$38:$38,AV$13,Макро!$49:$49)*SUMIF(Ввод!$151:$151,AV$15,Ввод!$152:$152)</f>
        <v>0</v>
      </c>
      <c r="AW132" s="4">
        <f>$F132*SUMIF(Макро!$38:$38,AW$13,Макро!$49:$49)*SUMIF(Ввод!$151:$151,AW$15,Ввод!$152:$152)</f>
        <v>0</v>
      </c>
      <c r="AX132" s="4">
        <f>$F132*SUMIF(Макро!$38:$38,AX$13,Макро!$49:$49)*SUMIF(Ввод!$151:$151,AX$15,Ввод!$152:$152)</f>
        <v>0</v>
      </c>
      <c r="AY132" s="4">
        <f>$F132*SUMIF(Макро!$38:$38,AY$13,Макро!$49:$49)*SUMIF(Ввод!$151:$151,AY$15,Ввод!$152:$152)</f>
        <v>0</v>
      </c>
      <c r="AZ132" s="4">
        <f>$F132*SUMIF(Макро!$38:$38,AZ$13,Макро!$49:$49)*SUMIF(Ввод!$151:$151,AZ$15,Ввод!$152:$152)</f>
        <v>0</v>
      </c>
      <c r="BA132" s="4">
        <f>$F132*SUMIF(Макро!$38:$38,BA$13,Макро!$49:$49)*SUMIF(Ввод!$151:$151,BA$15,Ввод!$152:$152)</f>
        <v>0</v>
      </c>
      <c r="BB132" s="4">
        <f>$F132*SUMIF(Макро!$38:$38,BB$13,Макро!$49:$49)*SUMIF(Ввод!$151:$151,BB$15,Ввод!$152:$152)</f>
        <v>0</v>
      </c>
      <c r="BC132" s="4">
        <f>$F132*SUMIF(Макро!$38:$38,BC$13,Макро!$49:$49)*SUMIF(Ввод!$151:$151,BC$15,Ввод!$152:$152)</f>
        <v>0</v>
      </c>
      <c r="BD132" s="4">
        <f>$F132*SUMIF(Макро!$38:$38,BD$13,Макро!$49:$49)*SUMIF(Ввод!$151:$151,BD$15,Ввод!$152:$152)</f>
        <v>0</v>
      </c>
      <c r="BE132" s="4">
        <f>$F132*SUMIF(Макро!$38:$38,BE$13,Макро!$49:$49)*SUMIF(Ввод!$151:$151,BE$15,Ввод!$152:$152)</f>
        <v>0</v>
      </c>
      <c r="BF132" s="4">
        <f>$F132*SUMIF(Макро!$38:$38,BF$13,Макро!$49:$49)*SUMIF(Ввод!$151:$151,BF$15,Ввод!$152:$152)</f>
        <v>0</v>
      </c>
      <c r="BG132" s="4">
        <f>$F132*SUMIF(Макро!$38:$38,BG$13,Макро!$49:$49)*SUMIF(Ввод!$151:$151,BG$15,Ввод!$152:$152)</f>
        <v>0</v>
      </c>
      <c r="BH132" s="4">
        <f>$F132*SUMIF(Макро!$38:$38,BH$13,Макро!$49:$49)*SUMIF(Ввод!$151:$151,BH$15,Ввод!$152:$152)</f>
        <v>0</v>
      </c>
      <c r="BI132" s="4">
        <f>$F132*SUMIF(Макро!$38:$38,BI$13,Макро!$49:$49)*SUMIF(Ввод!$151:$151,BI$15,Ввод!$152:$152)</f>
        <v>0</v>
      </c>
      <c r="BJ132" s="4">
        <f>$F132*SUMIF(Макро!$38:$38,BJ$13,Макро!$49:$49)*SUMIF(Ввод!$151:$151,BJ$15,Ввод!$152:$152)</f>
        <v>0</v>
      </c>
      <c r="BK132" s="4">
        <f>$F132*SUMIF(Макро!$38:$38,BK$13,Макро!$49:$49)*SUMIF(Ввод!$151:$151,BK$15,Ввод!$152:$152)</f>
        <v>0</v>
      </c>
      <c r="BL132" s="4">
        <f>$F132*SUMIF(Макро!$38:$38,BL$13,Макро!$49:$49)*SUMIF(Ввод!$151:$151,BL$15,Ввод!$152:$152)</f>
        <v>0</v>
      </c>
      <c r="BM132" s="4">
        <f>$F132*SUMIF(Макро!$38:$38,BM$13,Макро!$49:$49)*SUMIF(Ввод!$151:$151,BM$15,Ввод!$152:$152)</f>
        <v>0</v>
      </c>
      <c r="BN132" s="4">
        <f>$F132*SUMIF(Макро!$38:$38,BN$13,Макро!$49:$49)*SUMIF(Ввод!$151:$151,BN$15,Ввод!$152:$152)</f>
        <v>0</v>
      </c>
      <c r="BO132" s="4">
        <f>$F132*SUMIF(Макро!$38:$38,BO$13,Макро!$49:$49)*SUMIF(Ввод!$151:$151,BO$15,Ввод!$152:$152)</f>
        <v>0</v>
      </c>
      <c r="BP132" s="4">
        <f>$F132*SUMIF(Макро!$38:$38,BP$13,Макро!$49:$49)*SUMIF(Ввод!$151:$151,BP$15,Ввод!$152:$152)</f>
        <v>0</v>
      </c>
      <c r="BQ132" s="4">
        <f>$F132*SUMIF(Макро!$38:$38,BQ$13,Макро!$49:$49)*SUMIF(Ввод!$151:$151,BQ$15,Ввод!$152:$152)</f>
        <v>0</v>
      </c>
      <c r="BR132" s="4">
        <f>$F132*SUMIF(Макро!$38:$38,BR$13,Макро!$49:$49)*SUMIF(Ввод!$151:$151,BR$15,Ввод!$152:$152)</f>
        <v>0</v>
      </c>
      <c r="BS132" s="4">
        <f>$F132*SUMIF(Макро!$38:$38,BS$13,Макро!$49:$49)*SUMIF(Ввод!$151:$151,BS$15,Ввод!$152:$152)</f>
        <v>0</v>
      </c>
      <c r="BT132" s="4">
        <f>$F132*SUMIF(Макро!$38:$38,BT$13,Макро!$49:$49)*SUMIF(Ввод!$151:$151,BT$15,Ввод!$152:$152)</f>
        <v>0</v>
      </c>
      <c r="BU132" s="4">
        <f>$F132*SUMIF(Макро!$38:$38,BU$13,Макро!$49:$49)*SUMIF(Ввод!$151:$151,BU$15,Ввод!$152:$152)</f>
        <v>0</v>
      </c>
      <c r="BV132" s="4">
        <f>$F132*SUMIF(Макро!$38:$38,BV$13,Макро!$49:$49)*SUMIF(Ввод!$151:$151,BV$15,Ввод!$152:$152)</f>
        <v>0</v>
      </c>
      <c r="BW132" s="4">
        <f>$F132*SUMIF(Макро!$38:$38,BW$13,Макро!$49:$49)*SUMIF(Ввод!$151:$151,BW$15,Ввод!$152:$152)</f>
        <v>0</v>
      </c>
      <c r="BX132" s="4">
        <f>$F132*SUMIF(Макро!$38:$38,BX$13,Макро!$49:$49)*SUMIF(Ввод!$151:$151,BX$15,Ввод!$152:$152)</f>
        <v>0</v>
      </c>
      <c r="BY132" s="4">
        <f>$F132*SUMIF(Макро!$38:$38,BY$13,Макро!$49:$49)*SUMIF(Ввод!$151:$151,BY$15,Ввод!$152:$152)</f>
        <v>0</v>
      </c>
      <c r="BZ132" s="4">
        <f>$F132*SUMIF(Макро!$38:$38,BZ$13,Макро!$49:$49)*SUMIF(Ввод!$151:$151,BZ$15,Ввод!$152:$152)</f>
        <v>0</v>
      </c>
      <c r="CA132" s="4">
        <f>$F132*SUMIF(Макро!$38:$38,CA$13,Макро!$49:$49)*SUMIF(Ввод!$151:$151,CA$15,Ввод!$152:$152)</f>
        <v>0</v>
      </c>
      <c r="CB132" s="4">
        <f>$F132*SUMIF(Макро!$38:$38,CB$13,Макро!$49:$49)*SUMIF(Ввод!$151:$151,CB$15,Ввод!$152:$152)</f>
        <v>0</v>
      </c>
      <c r="CC132" s="4">
        <f>$F132*SUMIF(Макро!$38:$38,CC$13,Макро!$49:$49)*SUMIF(Ввод!$151:$151,CC$15,Ввод!$152:$152)</f>
        <v>0</v>
      </c>
      <c r="CD132" s="4">
        <f>$F132*SUMIF(Макро!$38:$38,CD$13,Макро!$49:$49)*SUMIF(Ввод!$151:$151,CD$15,Ввод!$152:$152)</f>
        <v>0</v>
      </c>
      <c r="CE132" s="4">
        <f>$F132*SUMIF(Макро!$38:$38,CE$13,Макро!$49:$49)*SUMIF(Ввод!$151:$151,CE$15,Ввод!$152:$152)</f>
        <v>0</v>
      </c>
      <c r="CF132" s="4">
        <f>$F132*SUMIF(Макро!$38:$38,CF$13,Макро!$49:$49)*SUMIF(Ввод!$151:$151,CF$15,Ввод!$152:$152)</f>
        <v>0</v>
      </c>
      <c r="CG132" s="4">
        <f>$F132*SUMIF(Макро!$38:$38,CG$13,Макро!$49:$49)*SUMIF(Ввод!$151:$151,CG$15,Ввод!$152:$152)</f>
        <v>0</v>
      </c>
      <c r="CH132" s="4">
        <f>$F132*SUMIF(Макро!$38:$38,CH$13,Макро!$49:$49)*SUMIF(Ввод!$151:$151,CH$15,Ввод!$152:$152)</f>
        <v>0</v>
      </c>
      <c r="CI132" s="4">
        <f>$F132*SUMIF(Макро!$38:$38,CI$13,Макро!$49:$49)*SUMIF(Ввод!$151:$151,CI$15,Ввод!$152:$152)</f>
        <v>0</v>
      </c>
      <c r="CJ132" s="4">
        <f>$F132*SUMIF(Макро!$38:$38,CJ$13,Макро!$49:$49)*SUMIF(Ввод!$151:$151,CJ$15,Ввод!$152:$152)</f>
        <v>0</v>
      </c>
      <c r="CK132" s="4">
        <f>$F132*SUMIF(Макро!$38:$38,CK$13,Макро!$49:$49)*SUMIF(Ввод!$151:$151,CK$15,Ввод!$152:$152)</f>
        <v>0</v>
      </c>
      <c r="CL132" s="4">
        <f>$F132*SUMIF(Макро!$38:$38,CL$13,Макро!$49:$49)*SUMIF(Ввод!$151:$151,CL$15,Ввод!$152:$152)</f>
        <v>0</v>
      </c>
      <c r="CM132" s="4">
        <f>$F132*SUMIF(Макро!$38:$38,CM$13,Макро!$49:$49)*SUMIF(Ввод!$151:$151,CM$15,Ввод!$152:$152)</f>
        <v>0</v>
      </c>
      <c r="CN132" s="4">
        <f>$F132*SUMIF(Макро!$38:$38,CN$13,Макро!$49:$49)*SUMIF(Ввод!$151:$151,CN$15,Ввод!$152:$152)</f>
        <v>0</v>
      </c>
      <c r="CO132" s="4">
        <f>$F132*SUMIF(Макро!$38:$38,CO$13,Макро!$49:$49)*SUMIF(Ввод!$151:$151,CO$15,Ввод!$152:$152)</f>
        <v>0</v>
      </c>
      <c r="CP132" s="4">
        <f>$F132*SUMIF(Макро!$38:$38,CP$13,Макро!$49:$49)*SUMIF(Ввод!$151:$151,CP$15,Ввод!$152:$152)</f>
        <v>0</v>
      </c>
      <c r="CQ132" s="4">
        <f>$F132*SUMIF(Макро!$38:$38,CQ$13,Макро!$49:$49)*SUMIF(Ввод!$151:$151,CQ$15,Ввод!$152:$152)</f>
        <v>0</v>
      </c>
      <c r="CR132" s="4">
        <f>$F132*SUMIF(Макро!$38:$38,CR$13,Макро!$49:$49)*SUMIF(Ввод!$151:$151,CR$15,Ввод!$152:$152)</f>
        <v>0</v>
      </c>
      <c r="CS132" s="4">
        <f>$F132*SUMIF(Макро!$38:$38,CS$13,Макро!$49:$49)*SUMIF(Ввод!$151:$151,CS$15,Ввод!$152:$152)</f>
        <v>0</v>
      </c>
      <c r="CT132" s="4">
        <f>$F132*SUMIF(Макро!$38:$38,CT$13,Макро!$49:$49)*SUMIF(Ввод!$151:$151,CT$15,Ввод!$152:$152)</f>
        <v>0</v>
      </c>
      <c r="CU132" s="4">
        <f>$F132*SUMIF(Макро!$38:$38,CU$13,Макро!$49:$49)*SUMIF(Ввод!$151:$151,CU$15,Ввод!$152:$152)</f>
        <v>0</v>
      </c>
      <c r="CV132" s="4">
        <f>$F132*SUMIF(Макро!$38:$38,CV$13,Макро!$49:$49)*SUMIF(Ввод!$151:$151,CV$15,Ввод!$152:$152)</f>
        <v>0</v>
      </c>
      <c r="CW132" s="4">
        <f>$F132*SUMIF(Макро!$38:$38,CW$13,Макро!$49:$49)*SUMIF(Ввод!$151:$151,CW$15,Ввод!$152:$152)</f>
        <v>0</v>
      </c>
      <c r="CX132" s="4">
        <f>$F132*SUMIF(Макро!$38:$38,CX$13,Макро!$49:$49)*SUMIF(Ввод!$151:$151,CX$15,Ввод!$152:$152)</f>
        <v>0</v>
      </c>
      <c r="CY132" s="4">
        <f>$F132*SUMIF(Макро!$38:$38,CY$13,Макро!$49:$49)*SUMIF(Ввод!$151:$151,CY$15,Ввод!$152:$152)</f>
        <v>0</v>
      </c>
      <c r="CZ132" s="4">
        <f>$F132*SUMIF(Макро!$38:$38,CZ$13,Макро!$49:$49)*SUMIF(Ввод!$151:$151,CZ$15,Ввод!$152:$152)</f>
        <v>0</v>
      </c>
      <c r="DA132" s="4">
        <f>$F132*SUMIF(Макро!$38:$38,DA$13,Макро!$49:$49)*SUMIF(Ввод!$151:$151,DA$15,Ввод!$152:$152)</f>
        <v>0</v>
      </c>
      <c r="DB132" s="4">
        <f>$F132*SUMIF(Макро!$38:$38,DB$13,Макро!$49:$49)*SUMIF(Ввод!$151:$151,DB$15,Ввод!$152:$152)</f>
        <v>0</v>
      </c>
      <c r="DC132" s="4">
        <f>$F132*SUMIF(Макро!$38:$38,DC$13,Макро!$49:$49)*SUMIF(Ввод!$151:$151,DC$15,Ввод!$152:$152)</f>
        <v>0</v>
      </c>
      <c r="DD132" s="4">
        <f>$F132*SUMIF(Макро!$38:$38,DD$13,Макро!$49:$49)*SUMIF(Ввод!$151:$151,DD$15,Ввод!$152:$152)</f>
        <v>0</v>
      </c>
      <c r="DE132" s="4">
        <f>$F132*SUMIF(Макро!$38:$38,DE$13,Макро!$49:$49)*SUMIF(Ввод!$151:$151,DE$15,Ввод!$152:$152)</f>
        <v>0</v>
      </c>
      <c r="DF132" s="4">
        <f>$F132*SUMIF(Макро!$38:$38,DF$13,Макро!$49:$49)*SUMIF(Ввод!$151:$151,DF$15,Ввод!$152:$152)</f>
        <v>0</v>
      </c>
      <c r="DG132" s="4">
        <f>$F132*SUMIF(Макро!$38:$38,DG$13,Макро!$49:$49)*SUMIF(Ввод!$151:$151,DG$15,Ввод!$152:$152)</f>
        <v>0</v>
      </c>
      <c r="DH132" s="4">
        <f>$F132*SUMIF(Макро!$38:$38,DH$13,Макро!$49:$49)*SUMIF(Ввод!$151:$151,DH$15,Ввод!$152:$152)</f>
        <v>0</v>
      </c>
      <c r="DI132" s="4">
        <f>$F132*SUMIF(Макро!$38:$38,DI$13,Макро!$49:$49)*SUMIF(Ввод!$151:$151,DI$15,Ввод!$152:$152)</f>
        <v>0</v>
      </c>
      <c r="DJ132" s="4">
        <f>$F132*SUMIF(Макро!$38:$38,DJ$13,Макро!$49:$49)*SUMIF(Ввод!$151:$151,DJ$15,Ввод!$152:$152)</f>
        <v>0</v>
      </c>
    </row>
    <row r="133" spans="2:114">
      <c r="B133" s="214" t="str">
        <f>Ввод!D233</f>
        <v>Административные расходы (кроме ФОТ)</v>
      </c>
      <c r="C133" s="8"/>
      <c r="D133" s="7" t="str">
        <f>Ввод!F233</f>
        <v>тыс. руб.</v>
      </c>
      <c r="E133" s="7">
        <f t="shared" si="43"/>
        <v>1</v>
      </c>
      <c r="F133" s="4">
        <f>$E133*Ввод!G233</f>
        <v>0</v>
      </c>
      <c r="G133" s="4">
        <f>Ввод!E233</f>
        <v>1</v>
      </c>
      <c r="H133" s="4"/>
      <c r="I133" s="126"/>
      <c r="J133" s="4">
        <f>$F133*SUMIF(Макро!$38:$38,J$13,Макро!$49:$49)*SUMIF(Ввод!$151:$151,J$15,Ввод!$152:$152)</f>
        <v>0</v>
      </c>
      <c r="K133" s="4">
        <f>$F133*SUMIF(Макро!$38:$38,K$13,Макро!$49:$49)*SUMIF(Ввод!$151:$151,K$15,Ввод!$152:$152)</f>
        <v>0</v>
      </c>
      <c r="L133" s="4">
        <f>$F133*SUMIF(Макро!$38:$38,L$13,Макро!$49:$49)*SUMIF(Ввод!$151:$151,L$15,Ввод!$152:$152)</f>
        <v>0</v>
      </c>
      <c r="M133" s="4">
        <f>$F133*SUMIF(Макро!$38:$38,M$13,Макро!$49:$49)*SUMIF(Ввод!$151:$151,M$15,Ввод!$152:$152)</f>
        <v>0</v>
      </c>
      <c r="N133" s="4">
        <f>$F133*SUMIF(Макро!$38:$38,N$13,Макро!$49:$49)*SUMIF(Ввод!$151:$151,N$15,Ввод!$152:$152)</f>
        <v>0</v>
      </c>
      <c r="O133" s="4">
        <f>$F133*SUMIF(Макро!$38:$38,O$13,Макро!$49:$49)*SUMIF(Ввод!$151:$151,O$15,Ввод!$152:$152)</f>
        <v>0</v>
      </c>
      <c r="P133" s="4">
        <f>$F133*SUMIF(Макро!$38:$38,P$13,Макро!$49:$49)*SUMIF(Ввод!$151:$151,P$15,Ввод!$152:$152)</f>
        <v>0</v>
      </c>
      <c r="Q133" s="4">
        <f>$F133*SUMIF(Макро!$38:$38,Q$13,Макро!$49:$49)*SUMIF(Ввод!$151:$151,Q$15,Ввод!$152:$152)</f>
        <v>0</v>
      </c>
      <c r="R133" s="4">
        <f>$F133*SUMIF(Макро!$38:$38,R$13,Макро!$49:$49)*SUMIF(Ввод!$151:$151,R$15,Ввод!$152:$152)</f>
        <v>0</v>
      </c>
      <c r="S133" s="4">
        <f>$F133*SUMIF(Макро!$38:$38,S$13,Макро!$49:$49)*SUMIF(Ввод!$151:$151,S$15,Ввод!$152:$152)</f>
        <v>0</v>
      </c>
      <c r="T133" s="4">
        <f>$F133*SUMIF(Макро!$38:$38,T$13,Макро!$49:$49)*SUMIF(Ввод!$151:$151,T$15,Ввод!$152:$152)</f>
        <v>0</v>
      </c>
      <c r="U133" s="4">
        <f>$F133*SUMIF(Макро!$38:$38,U$13,Макро!$49:$49)*SUMIF(Ввод!$151:$151,U$15,Ввод!$152:$152)</f>
        <v>0</v>
      </c>
      <c r="V133" s="4">
        <f>$F133*SUMIF(Макро!$38:$38,V$13,Макро!$49:$49)*SUMIF(Ввод!$151:$151,V$15,Ввод!$152:$152)</f>
        <v>0</v>
      </c>
      <c r="W133" s="4">
        <f>$F133*SUMIF(Макро!$38:$38,W$13,Макро!$49:$49)*SUMIF(Ввод!$151:$151,W$15,Ввод!$152:$152)</f>
        <v>0</v>
      </c>
      <c r="X133" s="4">
        <f>$F133*SUMIF(Макро!$38:$38,X$13,Макро!$49:$49)*SUMIF(Ввод!$151:$151,X$15,Ввод!$152:$152)</f>
        <v>0</v>
      </c>
      <c r="Y133" s="4">
        <f>$F133*SUMIF(Макро!$38:$38,Y$13,Макро!$49:$49)*SUMIF(Ввод!$151:$151,Y$15,Ввод!$152:$152)</f>
        <v>0</v>
      </c>
      <c r="Z133" s="4">
        <f>$F133*SUMIF(Макро!$38:$38,Z$13,Макро!$49:$49)*SUMIF(Ввод!$151:$151,Z$15,Ввод!$152:$152)</f>
        <v>0</v>
      </c>
      <c r="AA133" s="4">
        <f>$F133*SUMIF(Макро!$38:$38,AA$13,Макро!$49:$49)*SUMIF(Ввод!$151:$151,AA$15,Ввод!$152:$152)</f>
        <v>0</v>
      </c>
      <c r="AB133" s="4">
        <f>$F133*SUMIF(Макро!$38:$38,AB$13,Макро!$49:$49)*SUMIF(Ввод!$151:$151,AB$15,Ввод!$152:$152)</f>
        <v>0</v>
      </c>
      <c r="AC133" s="4">
        <f>$F133*SUMIF(Макро!$38:$38,AC$13,Макро!$49:$49)*SUMIF(Ввод!$151:$151,AC$15,Ввод!$152:$152)</f>
        <v>0</v>
      </c>
      <c r="AD133" s="4">
        <f>$F133*SUMIF(Макро!$38:$38,AD$13,Макро!$49:$49)*SUMIF(Ввод!$151:$151,AD$15,Ввод!$152:$152)</f>
        <v>0</v>
      </c>
      <c r="AE133" s="4">
        <f>$F133*SUMIF(Макро!$38:$38,AE$13,Макро!$49:$49)*SUMIF(Ввод!$151:$151,AE$15,Ввод!$152:$152)</f>
        <v>0</v>
      </c>
      <c r="AF133" s="4">
        <f>$F133*SUMIF(Макро!$38:$38,AF$13,Макро!$49:$49)*SUMIF(Ввод!$151:$151,AF$15,Ввод!$152:$152)</f>
        <v>0</v>
      </c>
      <c r="AG133" s="4">
        <f>$F133*SUMIF(Макро!$38:$38,AG$13,Макро!$49:$49)*SUMIF(Ввод!$151:$151,AG$15,Ввод!$152:$152)</f>
        <v>0</v>
      </c>
      <c r="AH133" s="4">
        <f>$F133*SUMIF(Макро!$38:$38,AH$13,Макро!$49:$49)*SUMIF(Ввод!$151:$151,AH$15,Ввод!$152:$152)</f>
        <v>0</v>
      </c>
      <c r="AI133" s="4">
        <f>$F133*SUMIF(Макро!$38:$38,AI$13,Макро!$49:$49)*SUMIF(Ввод!$151:$151,AI$15,Ввод!$152:$152)</f>
        <v>0</v>
      </c>
      <c r="AJ133" s="4">
        <f>$F133*SUMIF(Макро!$38:$38,AJ$13,Макро!$49:$49)*SUMIF(Ввод!$151:$151,AJ$15,Ввод!$152:$152)</f>
        <v>0</v>
      </c>
      <c r="AK133" s="4">
        <f>$F133*SUMIF(Макро!$38:$38,AK$13,Макро!$49:$49)*SUMIF(Ввод!$151:$151,AK$15,Ввод!$152:$152)</f>
        <v>0</v>
      </c>
      <c r="AL133" s="4">
        <f>$F133*SUMIF(Макро!$38:$38,AL$13,Макро!$49:$49)*SUMIF(Ввод!$151:$151,AL$15,Ввод!$152:$152)</f>
        <v>0</v>
      </c>
      <c r="AM133" s="4">
        <f>$F133*SUMIF(Макро!$38:$38,AM$13,Макро!$49:$49)*SUMIF(Ввод!$151:$151,AM$15,Ввод!$152:$152)</f>
        <v>0</v>
      </c>
      <c r="AN133" s="4">
        <f>$F133*SUMIF(Макро!$38:$38,AN$13,Макро!$49:$49)*SUMIF(Ввод!$151:$151,AN$15,Ввод!$152:$152)</f>
        <v>0</v>
      </c>
      <c r="AO133" s="4">
        <f>$F133*SUMIF(Макро!$38:$38,AO$13,Макро!$49:$49)*SUMIF(Ввод!$151:$151,AO$15,Ввод!$152:$152)</f>
        <v>0</v>
      </c>
      <c r="AP133" s="4">
        <f>$F133*SUMIF(Макро!$38:$38,AP$13,Макро!$49:$49)*SUMIF(Ввод!$151:$151,AP$15,Ввод!$152:$152)</f>
        <v>0</v>
      </c>
      <c r="AQ133" s="4">
        <f>$F133*SUMIF(Макро!$38:$38,AQ$13,Макро!$49:$49)*SUMIF(Ввод!$151:$151,AQ$15,Ввод!$152:$152)</f>
        <v>0</v>
      </c>
      <c r="AR133" s="4">
        <f>$F133*SUMIF(Макро!$38:$38,AR$13,Макро!$49:$49)*SUMIF(Ввод!$151:$151,AR$15,Ввод!$152:$152)</f>
        <v>0</v>
      </c>
      <c r="AS133" s="4">
        <f>$F133*SUMIF(Макро!$38:$38,AS$13,Макро!$49:$49)*SUMIF(Ввод!$151:$151,AS$15,Ввод!$152:$152)</f>
        <v>0</v>
      </c>
      <c r="AT133" s="4">
        <f>$F133*SUMIF(Макро!$38:$38,AT$13,Макро!$49:$49)*SUMIF(Ввод!$151:$151,AT$15,Ввод!$152:$152)</f>
        <v>0</v>
      </c>
      <c r="AU133" s="4">
        <f>$F133*SUMIF(Макро!$38:$38,AU$13,Макро!$49:$49)*SUMIF(Ввод!$151:$151,AU$15,Ввод!$152:$152)</f>
        <v>0</v>
      </c>
      <c r="AV133" s="4">
        <f>$F133*SUMIF(Макро!$38:$38,AV$13,Макро!$49:$49)*SUMIF(Ввод!$151:$151,AV$15,Ввод!$152:$152)</f>
        <v>0</v>
      </c>
      <c r="AW133" s="4">
        <f>$F133*SUMIF(Макро!$38:$38,AW$13,Макро!$49:$49)*SUMIF(Ввод!$151:$151,AW$15,Ввод!$152:$152)</f>
        <v>0</v>
      </c>
      <c r="AX133" s="4">
        <f>$F133*SUMIF(Макро!$38:$38,AX$13,Макро!$49:$49)*SUMIF(Ввод!$151:$151,AX$15,Ввод!$152:$152)</f>
        <v>0</v>
      </c>
      <c r="AY133" s="4">
        <f>$F133*SUMIF(Макро!$38:$38,AY$13,Макро!$49:$49)*SUMIF(Ввод!$151:$151,AY$15,Ввод!$152:$152)</f>
        <v>0</v>
      </c>
      <c r="AZ133" s="4">
        <f>$F133*SUMIF(Макро!$38:$38,AZ$13,Макро!$49:$49)*SUMIF(Ввод!$151:$151,AZ$15,Ввод!$152:$152)</f>
        <v>0</v>
      </c>
      <c r="BA133" s="4">
        <f>$F133*SUMIF(Макро!$38:$38,BA$13,Макро!$49:$49)*SUMIF(Ввод!$151:$151,BA$15,Ввод!$152:$152)</f>
        <v>0</v>
      </c>
      <c r="BB133" s="4">
        <f>$F133*SUMIF(Макро!$38:$38,BB$13,Макро!$49:$49)*SUMIF(Ввод!$151:$151,BB$15,Ввод!$152:$152)</f>
        <v>0</v>
      </c>
      <c r="BC133" s="4">
        <f>$F133*SUMIF(Макро!$38:$38,BC$13,Макро!$49:$49)*SUMIF(Ввод!$151:$151,BC$15,Ввод!$152:$152)</f>
        <v>0</v>
      </c>
      <c r="BD133" s="4">
        <f>$F133*SUMIF(Макро!$38:$38,BD$13,Макро!$49:$49)*SUMIF(Ввод!$151:$151,BD$15,Ввод!$152:$152)</f>
        <v>0</v>
      </c>
      <c r="BE133" s="4">
        <f>$F133*SUMIF(Макро!$38:$38,BE$13,Макро!$49:$49)*SUMIF(Ввод!$151:$151,BE$15,Ввод!$152:$152)</f>
        <v>0</v>
      </c>
      <c r="BF133" s="4">
        <f>$F133*SUMIF(Макро!$38:$38,BF$13,Макро!$49:$49)*SUMIF(Ввод!$151:$151,BF$15,Ввод!$152:$152)</f>
        <v>0</v>
      </c>
      <c r="BG133" s="4">
        <f>$F133*SUMIF(Макро!$38:$38,BG$13,Макро!$49:$49)*SUMIF(Ввод!$151:$151,BG$15,Ввод!$152:$152)</f>
        <v>0</v>
      </c>
      <c r="BH133" s="4">
        <f>$F133*SUMIF(Макро!$38:$38,BH$13,Макро!$49:$49)*SUMIF(Ввод!$151:$151,BH$15,Ввод!$152:$152)</f>
        <v>0</v>
      </c>
      <c r="BI133" s="4">
        <f>$F133*SUMIF(Макро!$38:$38,BI$13,Макро!$49:$49)*SUMIF(Ввод!$151:$151,BI$15,Ввод!$152:$152)</f>
        <v>0</v>
      </c>
      <c r="BJ133" s="4">
        <f>$F133*SUMIF(Макро!$38:$38,BJ$13,Макро!$49:$49)*SUMIF(Ввод!$151:$151,BJ$15,Ввод!$152:$152)</f>
        <v>0</v>
      </c>
      <c r="BK133" s="4">
        <f>$F133*SUMIF(Макро!$38:$38,BK$13,Макро!$49:$49)*SUMIF(Ввод!$151:$151,BK$15,Ввод!$152:$152)</f>
        <v>0</v>
      </c>
      <c r="BL133" s="4">
        <f>$F133*SUMIF(Макро!$38:$38,BL$13,Макро!$49:$49)*SUMIF(Ввод!$151:$151,BL$15,Ввод!$152:$152)</f>
        <v>0</v>
      </c>
      <c r="BM133" s="4">
        <f>$F133*SUMIF(Макро!$38:$38,BM$13,Макро!$49:$49)*SUMIF(Ввод!$151:$151,BM$15,Ввод!$152:$152)</f>
        <v>0</v>
      </c>
      <c r="BN133" s="4">
        <f>$F133*SUMIF(Макро!$38:$38,BN$13,Макро!$49:$49)*SUMIF(Ввод!$151:$151,BN$15,Ввод!$152:$152)</f>
        <v>0</v>
      </c>
      <c r="BO133" s="4">
        <f>$F133*SUMIF(Макро!$38:$38,BO$13,Макро!$49:$49)*SUMIF(Ввод!$151:$151,BO$15,Ввод!$152:$152)</f>
        <v>0</v>
      </c>
      <c r="BP133" s="4">
        <f>$F133*SUMIF(Макро!$38:$38,BP$13,Макро!$49:$49)*SUMIF(Ввод!$151:$151,BP$15,Ввод!$152:$152)</f>
        <v>0</v>
      </c>
      <c r="BQ133" s="4">
        <f>$F133*SUMIF(Макро!$38:$38,BQ$13,Макро!$49:$49)*SUMIF(Ввод!$151:$151,BQ$15,Ввод!$152:$152)</f>
        <v>0</v>
      </c>
      <c r="BR133" s="4">
        <f>$F133*SUMIF(Макро!$38:$38,BR$13,Макро!$49:$49)*SUMIF(Ввод!$151:$151,BR$15,Ввод!$152:$152)</f>
        <v>0</v>
      </c>
      <c r="BS133" s="4">
        <f>$F133*SUMIF(Макро!$38:$38,BS$13,Макро!$49:$49)*SUMIF(Ввод!$151:$151,BS$15,Ввод!$152:$152)</f>
        <v>0</v>
      </c>
      <c r="BT133" s="4">
        <f>$F133*SUMIF(Макро!$38:$38,BT$13,Макро!$49:$49)*SUMIF(Ввод!$151:$151,BT$15,Ввод!$152:$152)</f>
        <v>0</v>
      </c>
      <c r="BU133" s="4">
        <f>$F133*SUMIF(Макро!$38:$38,BU$13,Макро!$49:$49)*SUMIF(Ввод!$151:$151,BU$15,Ввод!$152:$152)</f>
        <v>0</v>
      </c>
      <c r="BV133" s="4">
        <f>$F133*SUMIF(Макро!$38:$38,BV$13,Макро!$49:$49)*SUMIF(Ввод!$151:$151,BV$15,Ввод!$152:$152)</f>
        <v>0</v>
      </c>
      <c r="BW133" s="4">
        <f>$F133*SUMIF(Макро!$38:$38,BW$13,Макро!$49:$49)*SUMIF(Ввод!$151:$151,BW$15,Ввод!$152:$152)</f>
        <v>0</v>
      </c>
      <c r="BX133" s="4">
        <f>$F133*SUMIF(Макро!$38:$38,BX$13,Макро!$49:$49)*SUMIF(Ввод!$151:$151,BX$15,Ввод!$152:$152)</f>
        <v>0</v>
      </c>
      <c r="BY133" s="4">
        <f>$F133*SUMIF(Макро!$38:$38,BY$13,Макро!$49:$49)*SUMIF(Ввод!$151:$151,BY$15,Ввод!$152:$152)</f>
        <v>0</v>
      </c>
      <c r="BZ133" s="4">
        <f>$F133*SUMIF(Макро!$38:$38,BZ$13,Макро!$49:$49)*SUMIF(Ввод!$151:$151,BZ$15,Ввод!$152:$152)</f>
        <v>0</v>
      </c>
      <c r="CA133" s="4">
        <f>$F133*SUMIF(Макро!$38:$38,CA$13,Макро!$49:$49)*SUMIF(Ввод!$151:$151,CA$15,Ввод!$152:$152)</f>
        <v>0</v>
      </c>
      <c r="CB133" s="4">
        <f>$F133*SUMIF(Макро!$38:$38,CB$13,Макро!$49:$49)*SUMIF(Ввод!$151:$151,CB$15,Ввод!$152:$152)</f>
        <v>0</v>
      </c>
      <c r="CC133" s="4">
        <f>$F133*SUMIF(Макро!$38:$38,CC$13,Макро!$49:$49)*SUMIF(Ввод!$151:$151,CC$15,Ввод!$152:$152)</f>
        <v>0</v>
      </c>
      <c r="CD133" s="4">
        <f>$F133*SUMIF(Макро!$38:$38,CD$13,Макро!$49:$49)*SUMIF(Ввод!$151:$151,CD$15,Ввод!$152:$152)</f>
        <v>0</v>
      </c>
      <c r="CE133" s="4">
        <f>$F133*SUMIF(Макро!$38:$38,CE$13,Макро!$49:$49)*SUMIF(Ввод!$151:$151,CE$15,Ввод!$152:$152)</f>
        <v>0</v>
      </c>
      <c r="CF133" s="4">
        <f>$F133*SUMIF(Макро!$38:$38,CF$13,Макро!$49:$49)*SUMIF(Ввод!$151:$151,CF$15,Ввод!$152:$152)</f>
        <v>0</v>
      </c>
      <c r="CG133" s="4">
        <f>$F133*SUMIF(Макро!$38:$38,CG$13,Макро!$49:$49)*SUMIF(Ввод!$151:$151,CG$15,Ввод!$152:$152)</f>
        <v>0</v>
      </c>
      <c r="CH133" s="4">
        <f>$F133*SUMIF(Макро!$38:$38,CH$13,Макро!$49:$49)*SUMIF(Ввод!$151:$151,CH$15,Ввод!$152:$152)</f>
        <v>0</v>
      </c>
      <c r="CI133" s="4">
        <f>$F133*SUMIF(Макро!$38:$38,CI$13,Макро!$49:$49)*SUMIF(Ввод!$151:$151,CI$15,Ввод!$152:$152)</f>
        <v>0</v>
      </c>
      <c r="CJ133" s="4">
        <f>$F133*SUMIF(Макро!$38:$38,CJ$13,Макро!$49:$49)*SUMIF(Ввод!$151:$151,CJ$15,Ввод!$152:$152)</f>
        <v>0</v>
      </c>
      <c r="CK133" s="4">
        <f>$F133*SUMIF(Макро!$38:$38,CK$13,Макро!$49:$49)*SUMIF(Ввод!$151:$151,CK$15,Ввод!$152:$152)</f>
        <v>0</v>
      </c>
      <c r="CL133" s="4">
        <f>$F133*SUMIF(Макро!$38:$38,CL$13,Макро!$49:$49)*SUMIF(Ввод!$151:$151,CL$15,Ввод!$152:$152)</f>
        <v>0</v>
      </c>
      <c r="CM133" s="4">
        <f>$F133*SUMIF(Макро!$38:$38,CM$13,Макро!$49:$49)*SUMIF(Ввод!$151:$151,CM$15,Ввод!$152:$152)</f>
        <v>0</v>
      </c>
      <c r="CN133" s="4">
        <f>$F133*SUMIF(Макро!$38:$38,CN$13,Макро!$49:$49)*SUMIF(Ввод!$151:$151,CN$15,Ввод!$152:$152)</f>
        <v>0</v>
      </c>
      <c r="CO133" s="4">
        <f>$F133*SUMIF(Макро!$38:$38,CO$13,Макро!$49:$49)*SUMIF(Ввод!$151:$151,CO$15,Ввод!$152:$152)</f>
        <v>0</v>
      </c>
      <c r="CP133" s="4">
        <f>$F133*SUMIF(Макро!$38:$38,CP$13,Макро!$49:$49)*SUMIF(Ввод!$151:$151,CP$15,Ввод!$152:$152)</f>
        <v>0</v>
      </c>
      <c r="CQ133" s="4">
        <f>$F133*SUMIF(Макро!$38:$38,CQ$13,Макро!$49:$49)*SUMIF(Ввод!$151:$151,CQ$15,Ввод!$152:$152)</f>
        <v>0</v>
      </c>
      <c r="CR133" s="4">
        <f>$F133*SUMIF(Макро!$38:$38,CR$13,Макро!$49:$49)*SUMIF(Ввод!$151:$151,CR$15,Ввод!$152:$152)</f>
        <v>0</v>
      </c>
      <c r="CS133" s="4">
        <f>$F133*SUMIF(Макро!$38:$38,CS$13,Макро!$49:$49)*SUMIF(Ввод!$151:$151,CS$15,Ввод!$152:$152)</f>
        <v>0</v>
      </c>
      <c r="CT133" s="4">
        <f>$F133*SUMIF(Макро!$38:$38,CT$13,Макро!$49:$49)*SUMIF(Ввод!$151:$151,CT$15,Ввод!$152:$152)</f>
        <v>0</v>
      </c>
      <c r="CU133" s="4">
        <f>$F133*SUMIF(Макро!$38:$38,CU$13,Макро!$49:$49)*SUMIF(Ввод!$151:$151,CU$15,Ввод!$152:$152)</f>
        <v>0</v>
      </c>
      <c r="CV133" s="4">
        <f>$F133*SUMIF(Макро!$38:$38,CV$13,Макро!$49:$49)*SUMIF(Ввод!$151:$151,CV$15,Ввод!$152:$152)</f>
        <v>0</v>
      </c>
      <c r="CW133" s="4">
        <f>$F133*SUMIF(Макро!$38:$38,CW$13,Макро!$49:$49)*SUMIF(Ввод!$151:$151,CW$15,Ввод!$152:$152)</f>
        <v>0</v>
      </c>
      <c r="CX133" s="4">
        <f>$F133*SUMIF(Макро!$38:$38,CX$13,Макро!$49:$49)*SUMIF(Ввод!$151:$151,CX$15,Ввод!$152:$152)</f>
        <v>0</v>
      </c>
      <c r="CY133" s="4">
        <f>$F133*SUMIF(Макро!$38:$38,CY$13,Макро!$49:$49)*SUMIF(Ввод!$151:$151,CY$15,Ввод!$152:$152)</f>
        <v>0</v>
      </c>
      <c r="CZ133" s="4">
        <f>$F133*SUMIF(Макро!$38:$38,CZ$13,Макро!$49:$49)*SUMIF(Ввод!$151:$151,CZ$15,Ввод!$152:$152)</f>
        <v>0</v>
      </c>
      <c r="DA133" s="4">
        <f>$F133*SUMIF(Макро!$38:$38,DA$13,Макро!$49:$49)*SUMIF(Ввод!$151:$151,DA$15,Ввод!$152:$152)</f>
        <v>0</v>
      </c>
      <c r="DB133" s="4">
        <f>$F133*SUMIF(Макро!$38:$38,DB$13,Макро!$49:$49)*SUMIF(Ввод!$151:$151,DB$15,Ввод!$152:$152)</f>
        <v>0</v>
      </c>
      <c r="DC133" s="4">
        <f>$F133*SUMIF(Макро!$38:$38,DC$13,Макро!$49:$49)*SUMIF(Ввод!$151:$151,DC$15,Ввод!$152:$152)</f>
        <v>0</v>
      </c>
      <c r="DD133" s="4">
        <f>$F133*SUMIF(Макро!$38:$38,DD$13,Макро!$49:$49)*SUMIF(Ввод!$151:$151,DD$15,Ввод!$152:$152)</f>
        <v>0</v>
      </c>
      <c r="DE133" s="4">
        <f>$F133*SUMIF(Макро!$38:$38,DE$13,Макро!$49:$49)*SUMIF(Ввод!$151:$151,DE$15,Ввод!$152:$152)</f>
        <v>0</v>
      </c>
      <c r="DF133" s="4">
        <f>$F133*SUMIF(Макро!$38:$38,DF$13,Макро!$49:$49)*SUMIF(Ввод!$151:$151,DF$15,Ввод!$152:$152)</f>
        <v>0</v>
      </c>
      <c r="DG133" s="4">
        <f>$F133*SUMIF(Макро!$38:$38,DG$13,Макро!$49:$49)*SUMIF(Ввод!$151:$151,DG$15,Ввод!$152:$152)</f>
        <v>0</v>
      </c>
      <c r="DH133" s="4">
        <f>$F133*SUMIF(Макро!$38:$38,DH$13,Макро!$49:$49)*SUMIF(Ввод!$151:$151,DH$15,Ввод!$152:$152)</f>
        <v>0</v>
      </c>
      <c r="DI133" s="4">
        <f>$F133*SUMIF(Макро!$38:$38,DI$13,Макро!$49:$49)*SUMIF(Ввод!$151:$151,DI$15,Ввод!$152:$152)</f>
        <v>0</v>
      </c>
      <c r="DJ133" s="4">
        <f>$F133*SUMIF(Макро!$38:$38,DJ$13,Макро!$49:$49)*SUMIF(Ввод!$151:$151,DJ$15,Ввод!$152:$152)</f>
        <v>0</v>
      </c>
    </row>
    <row r="134" spans="2:114">
      <c r="B134" s="214" t="str">
        <f>Ввод!D234</f>
        <v>Прочие операционные расходы №1</v>
      </c>
      <c r="C134" s="8"/>
      <c r="D134" s="7" t="str">
        <f>Ввод!F234</f>
        <v>тыс. руб.</v>
      </c>
      <c r="E134" s="7">
        <f t="shared" si="43"/>
        <v>1</v>
      </c>
      <c r="F134" s="4">
        <f>$E134*Ввод!G234</f>
        <v>0</v>
      </c>
      <c r="G134" s="4">
        <f>Ввод!E234</f>
        <v>1</v>
      </c>
      <c r="H134" s="4"/>
      <c r="I134" s="126"/>
      <c r="J134" s="4">
        <f>$F134*SUMIF(Макро!$38:$38,J$13,Макро!$49:$49)*SUMIF(Ввод!$151:$151,J$15,Ввод!$152:$152)</f>
        <v>0</v>
      </c>
      <c r="K134" s="4">
        <f>$F134*SUMIF(Макро!$38:$38,K$13,Макро!$49:$49)*SUMIF(Ввод!$151:$151,K$15,Ввод!$152:$152)</f>
        <v>0</v>
      </c>
      <c r="L134" s="4">
        <f>$F134*SUMIF(Макро!$38:$38,L$13,Макро!$49:$49)*SUMIF(Ввод!$151:$151,L$15,Ввод!$152:$152)</f>
        <v>0</v>
      </c>
      <c r="M134" s="4">
        <f>$F134*SUMIF(Макро!$38:$38,M$13,Макро!$49:$49)*SUMIF(Ввод!$151:$151,M$15,Ввод!$152:$152)</f>
        <v>0</v>
      </c>
      <c r="N134" s="4">
        <f>$F134*SUMIF(Макро!$38:$38,N$13,Макро!$49:$49)*SUMIF(Ввод!$151:$151,N$15,Ввод!$152:$152)</f>
        <v>0</v>
      </c>
      <c r="O134" s="4">
        <f>$F134*SUMIF(Макро!$38:$38,O$13,Макро!$49:$49)*SUMIF(Ввод!$151:$151,O$15,Ввод!$152:$152)</f>
        <v>0</v>
      </c>
      <c r="P134" s="4">
        <f>$F134*SUMIF(Макро!$38:$38,P$13,Макро!$49:$49)*SUMIF(Ввод!$151:$151,P$15,Ввод!$152:$152)</f>
        <v>0</v>
      </c>
      <c r="Q134" s="4">
        <f>$F134*SUMIF(Макро!$38:$38,Q$13,Макро!$49:$49)*SUMIF(Ввод!$151:$151,Q$15,Ввод!$152:$152)</f>
        <v>0</v>
      </c>
      <c r="R134" s="4">
        <f>$F134*SUMIF(Макро!$38:$38,R$13,Макро!$49:$49)*SUMIF(Ввод!$151:$151,R$15,Ввод!$152:$152)</f>
        <v>0</v>
      </c>
      <c r="S134" s="4">
        <f>$F134*SUMIF(Макро!$38:$38,S$13,Макро!$49:$49)*SUMIF(Ввод!$151:$151,S$15,Ввод!$152:$152)</f>
        <v>0</v>
      </c>
      <c r="T134" s="4">
        <f>$F134*SUMIF(Макро!$38:$38,T$13,Макро!$49:$49)*SUMIF(Ввод!$151:$151,T$15,Ввод!$152:$152)</f>
        <v>0</v>
      </c>
      <c r="U134" s="4">
        <f>$F134*SUMIF(Макро!$38:$38,U$13,Макро!$49:$49)*SUMIF(Ввод!$151:$151,U$15,Ввод!$152:$152)</f>
        <v>0</v>
      </c>
      <c r="V134" s="4">
        <f>$F134*SUMIF(Макро!$38:$38,V$13,Макро!$49:$49)*SUMIF(Ввод!$151:$151,V$15,Ввод!$152:$152)</f>
        <v>0</v>
      </c>
      <c r="W134" s="4">
        <f>$F134*SUMIF(Макро!$38:$38,W$13,Макро!$49:$49)*SUMIF(Ввод!$151:$151,W$15,Ввод!$152:$152)</f>
        <v>0</v>
      </c>
      <c r="X134" s="4">
        <f>$F134*SUMIF(Макро!$38:$38,X$13,Макро!$49:$49)*SUMIF(Ввод!$151:$151,X$15,Ввод!$152:$152)</f>
        <v>0</v>
      </c>
      <c r="Y134" s="4">
        <f>$F134*SUMIF(Макро!$38:$38,Y$13,Макро!$49:$49)*SUMIF(Ввод!$151:$151,Y$15,Ввод!$152:$152)</f>
        <v>0</v>
      </c>
      <c r="Z134" s="4">
        <f>$F134*SUMIF(Макро!$38:$38,Z$13,Макро!$49:$49)*SUMIF(Ввод!$151:$151,Z$15,Ввод!$152:$152)</f>
        <v>0</v>
      </c>
      <c r="AA134" s="4">
        <f>$F134*SUMIF(Макро!$38:$38,AA$13,Макро!$49:$49)*SUMIF(Ввод!$151:$151,AA$15,Ввод!$152:$152)</f>
        <v>0</v>
      </c>
      <c r="AB134" s="4">
        <f>$F134*SUMIF(Макро!$38:$38,AB$13,Макро!$49:$49)*SUMIF(Ввод!$151:$151,AB$15,Ввод!$152:$152)</f>
        <v>0</v>
      </c>
      <c r="AC134" s="4">
        <f>$F134*SUMIF(Макро!$38:$38,AC$13,Макро!$49:$49)*SUMIF(Ввод!$151:$151,AC$15,Ввод!$152:$152)</f>
        <v>0</v>
      </c>
      <c r="AD134" s="4">
        <f>$F134*SUMIF(Макро!$38:$38,AD$13,Макро!$49:$49)*SUMIF(Ввод!$151:$151,AD$15,Ввод!$152:$152)</f>
        <v>0</v>
      </c>
      <c r="AE134" s="4">
        <f>$F134*SUMIF(Макро!$38:$38,AE$13,Макро!$49:$49)*SUMIF(Ввод!$151:$151,AE$15,Ввод!$152:$152)</f>
        <v>0</v>
      </c>
      <c r="AF134" s="4">
        <f>$F134*SUMIF(Макро!$38:$38,AF$13,Макро!$49:$49)*SUMIF(Ввод!$151:$151,AF$15,Ввод!$152:$152)</f>
        <v>0</v>
      </c>
      <c r="AG134" s="4">
        <f>$F134*SUMIF(Макро!$38:$38,AG$13,Макро!$49:$49)*SUMIF(Ввод!$151:$151,AG$15,Ввод!$152:$152)</f>
        <v>0</v>
      </c>
      <c r="AH134" s="4">
        <f>$F134*SUMIF(Макро!$38:$38,AH$13,Макро!$49:$49)*SUMIF(Ввод!$151:$151,AH$15,Ввод!$152:$152)</f>
        <v>0</v>
      </c>
      <c r="AI134" s="4">
        <f>$F134*SUMIF(Макро!$38:$38,AI$13,Макро!$49:$49)*SUMIF(Ввод!$151:$151,AI$15,Ввод!$152:$152)</f>
        <v>0</v>
      </c>
      <c r="AJ134" s="4">
        <f>$F134*SUMIF(Макро!$38:$38,AJ$13,Макро!$49:$49)*SUMIF(Ввод!$151:$151,AJ$15,Ввод!$152:$152)</f>
        <v>0</v>
      </c>
      <c r="AK134" s="4">
        <f>$F134*SUMIF(Макро!$38:$38,AK$13,Макро!$49:$49)*SUMIF(Ввод!$151:$151,AK$15,Ввод!$152:$152)</f>
        <v>0</v>
      </c>
      <c r="AL134" s="4">
        <f>$F134*SUMIF(Макро!$38:$38,AL$13,Макро!$49:$49)*SUMIF(Ввод!$151:$151,AL$15,Ввод!$152:$152)</f>
        <v>0</v>
      </c>
      <c r="AM134" s="4">
        <f>$F134*SUMIF(Макро!$38:$38,AM$13,Макро!$49:$49)*SUMIF(Ввод!$151:$151,AM$15,Ввод!$152:$152)</f>
        <v>0</v>
      </c>
      <c r="AN134" s="4">
        <f>$F134*SUMIF(Макро!$38:$38,AN$13,Макро!$49:$49)*SUMIF(Ввод!$151:$151,AN$15,Ввод!$152:$152)</f>
        <v>0</v>
      </c>
      <c r="AO134" s="4">
        <f>$F134*SUMIF(Макро!$38:$38,AO$13,Макро!$49:$49)*SUMIF(Ввод!$151:$151,AO$15,Ввод!$152:$152)</f>
        <v>0</v>
      </c>
      <c r="AP134" s="4">
        <f>$F134*SUMIF(Макро!$38:$38,AP$13,Макро!$49:$49)*SUMIF(Ввод!$151:$151,AP$15,Ввод!$152:$152)</f>
        <v>0</v>
      </c>
      <c r="AQ134" s="4">
        <f>$F134*SUMIF(Макро!$38:$38,AQ$13,Макро!$49:$49)*SUMIF(Ввод!$151:$151,AQ$15,Ввод!$152:$152)</f>
        <v>0</v>
      </c>
      <c r="AR134" s="4">
        <f>$F134*SUMIF(Макро!$38:$38,AR$13,Макро!$49:$49)*SUMIF(Ввод!$151:$151,AR$15,Ввод!$152:$152)</f>
        <v>0</v>
      </c>
      <c r="AS134" s="4">
        <f>$F134*SUMIF(Макро!$38:$38,AS$13,Макро!$49:$49)*SUMIF(Ввод!$151:$151,AS$15,Ввод!$152:$152)</f>
        <v>0</v>
      </c>
      <c r="AT134" s="4">
        <f>$F134*SUMIF(Макро!$38:$38,AT$13,Макро!$49:$49)*SUMIF(Ввод!$151:$151,AT$15,Ввод!$152:$152)</f>
        <v>0</v>
      </c>
      <c r="AU134" s="4">
        <f>$F134*SUMIF(Макро!$38:$38,AU$13,Макро!$49:$49)*SUMIF(Ввод!$151:$151,AU$15,Ввод!$152:$152)</f>
        <v>0</v>
      </c>
      <c r="AV134" s="4">
        <f>$F134*SUMIF(Макро!$38:$38,AV$13,Макро!$49:$49)*SUMIF(Ввод!$151:$151,AV$15,Ввод!$152:$152)</f>
        <v>0</v>
      </c>
      <c r="AW134" s="4">
        <f>$F134*SUMIF(Макро!$38:$38,AW$13,Макро!$49:$49)*SUMIF(Ввод!$151:$151,AW$15,Ввод!$152:$152)</f>
        <v>0</v>
      </c>
      <c r="AX134" s="4">
        <f>$F134*SUMIF(Макро!$38:$38,AX$13,Макро!$49:$49)*SUMIF(Ввод!$151:$151,AX$15,Ввод!$152:$152)</f>
        <v>0</v>
      </c>
      <c r="AY134" s="4">
        <f>$F134*SUMIF(Макро!$38:$38,AY$13,Макро!$49:$49)*SUMIF(Ввод!$151:$151,AY$15,Ввод!$152:$152)</f>
        <v>0</v>
      </c>
      <c r="AZ134" s="4">
        <f>$F134*SUMIF(Макро!$38:$38,AZ$13,Макро!$49:$49)*SUMIF(Ввод!$151:$151,AZ$15,Ввод!$152:$152)</f>
        <v>0</v>
      </c>
      <c r="BA134" s="4">
        <f>$F134*SUMIF(Макро!$38:$38,BA$13,Макро!$49:$49)*SUMIF(Ввод!$151:$151,BA$15,Ввод!$152:$152)</f>
        <v>0</v>
      </c>
      <c r="BB134" s="4">
        <f>$F134*SUMIF(Макро!$38:$38,BB$13,Макро!$49:$49)*SUMIF(Ввод!$151:$151,BB$15,Ввод!$152:$152)</f>
        <v>0</v>
      </c>
      <c r="BC134" s="4">
        <f>$F134*SUMIF(Макро!$38:$38,BC$13,Макро!$49:$49)*SUMIF(Ввод!$151:$151,BC$15,Ввод!$152:$152)</f>
        <v>0</v>
      </c>
      <c r="BD134" s="4">
        <f>$F134*SUMIF(Макро!$38:$38,BD$13,Макро!$49:$49)*SUMIF(Ввод!$151:$151,BD$15,Ввод!$152:$152)</f>
        <v>0</v>
      </c>
      <c r="BE134" s="4">
        <f>$F134*SUMIF(Макро!$38:$38,BE$13,Макро!$49:$49)*SUMIF(Ввод!$151:$151,BE$15,Ввод!$152:$152)</f>
        <v>0</v>
      </c>
      <c r="BF134" s="4">
        <f>$F134*SUMIF(Макро!$38:$38,BF$13,Макро!$49:$49)*SUMIF(Ввод!$151:$151,BF$15,Ввод!$152:$152)</f>
        <v>0</v>
      </c>
      <c r="BG134" s="4">
        <f>$F134*SUMIF(Макро!$38:$38,BG$13,Макро!$49:$49)*SUMIF(Ввод!$151:$151,BG$15,Ввод!$152:$152)</f>
        <v>0</v>
      </c>
      <c r="BH134" s="4">
        <f>$F134*SUMIF(Макро!$38:$38,BH$13,Макро!$49:$49)*SUMIF(Ввод!$151:$151,BH$15,Ввод!$152:$152)</f>
        <v>0</v>
      </c>
      <c r="BI134" s="4">
        <f>$F134*SUMIF(Макро!$38:$38,BI$13,Макро!$49:$49)*SUMIF(Ввод!$151:$151,BI$15,Ввод!$152:$152)</f>
        <v>0</v>
      </c>
      <c r="BJ134" s="4">
        <f>$F134*SUMIF(Макро!$38:$38,BJ$13,Макро!$49:$49)*SUMIF(Ввод!$151:$151,BJ$15,Ввод!$152:$152)</f>
        <v>0</v>
      </c>
      <c r="BK134" s="4">
        <f>$F134*SUMIF(Макро!$38:$38,BK$13,Макро!$49:$49)*SUMIF(Ввод!$151:$151,BK$15,Ввод!$152:$152)</f>
        <v>0</v>
      </c>
      <c r="BL134" s="4">
        <f>$F134*SUMIF(Макро!$38:$38,BL$13,Макро!$49:$49)*SUMIF(Ввод!$151:$151,BL$15,Ввод!$152:$152)</f>
        <v>0</v>
      </c>
      <c r="BM134" s="4">
        <f>$F134*SUMIF(Макро!$38:$38,BM$13,Макро!$49:$49)*SUMIF(Ввод!$151:$151,BM$15,Ввод!$152:$152)</f>
        <v>0</v>
      </c>
      <c r="BN134" s="4">
        <f>$F134*SUMIF(Макро!$38:$38,BN$13,Макро!$49:$49)*SUMIF(Ввод!$151:$151,BN$15,Ввод!$152:$152)</f>
        <v>0</v>
      </c>
      <c r="BO134" s="4">
        <f>$F134*SUMIF(Макро!$38:$38,BO$13,Макро!$49:$49)*SUMIF(Ввод!$151:$151,BO$15,Ввод!$152:$152)</f>
        <v>0</v>
      </c>
      <c r="BP134" s="4">
        <f>$F134*SUMIF(Макро!$38:$38,BP$13,Макро!$49:$49)*SUMIF(Ввод!$151:$151,BP$15,Ввод!$152:$152)</f>
        <v>0</v>
      </c>
      <c r="BQ134" s="4">
        <f>$F134*SUMIF(Макро!$38:$38,BQ$13,Макро!$49:$49)*SUMIF(Ввод!$151:$151,BQ$15,Ввод!$152:$152)</f>
        <v>0</v>
      </c>
      <c r="BR134" s="4">
        <f>$F134*SUMIF(Макро!$38:$38,BR$13,Макро!$49:$49)*SUMIF(Ввод!$151:$151,BR$15,Ввод!$152:$152)</f>
        <v>0</v>
      </c>
      <c r="BS134" s="4">
        <f>$F134*SUMIF(Макро!$38:$38,BS$13,Макро!$49:$49)*SUMIF(Ввод!$151:$151,BS$15,Ввод!$152:$152)</f>
        <v>0</v>
      </c>
      <c r="BT134" s="4">
        <f>$F134*SUMIF(Макро!$38:$38,BT$13,Макро!$49:$49)*SUMIF(Ввод!$151:$151,BT$15,Ввод!$152:$152)</f>
        <v>0</v>
      </c>
      <c r="BU134" s="4">
        <f>$F134*SUMIF(Макро!$38:$38,BU$13,Макро!$49:$49)*SUMIF(Ввод!$151:$151,BU$15,Ввод!$152:$152)</f>
        <v>0</v>
      </c>
      <c r="BV134" s="4">
        <f>$F134*SUMIF(Макро!$38:$38,BV$13,Макро!$49:$49)*SUMIF(Ввод!$151:$151,BV$15,Ввод!$152:$152)</f>
        <v>0</v>
      </c>
      <c r="BW134" s="4">
        <f>$F134*SUMIF(Макро!$38:$38,BW$13,Макро!$49:$49)*SUMIF(Ввод!$151:$151,BW$15,Ввод!$152:$152)</f>
        <v>0</v>
      </c>
      <c r="BX134" s="4">
        <f>$F134*SUMIF(Макро!$38:$38,BX$13,Макро!$49:$49)*SUMIF(Ввод!$151:$151,BX$15,Ввод!$152:$152)</f>
        <v>0</v>
      </c>
      <c r="BY134" s="4">
        <f>$F134*SUMIF(Макро!$38:$38,BY$13,Макро!$49:$49)*SUMIF(Ввод!$151:$151,BY$15,Ввод!$152:$152)</f>
        <v>0</v>
      </c>
      <c r="BZ134" s="4">
        <f>$F134*SUMIF(Макро!$38:$38,BZ$13,Макро!$49:$49)*SUMIF(Ввод!$151:$151,BZ$15,Ввод!$152:$152)</f>
        <v>0</v>
      </c>
      <c r="CA134" s="4">
        <f>$F134*SUMIF(Макро!$38:$38,CA$13,Макро!$49:$49)*SUMIF(Ввод!$151:$151,CA$15,Ввод!$152:$152)</f>
        <v>0</v>
      </c>
      <c r="CB134" s="4">
        <f>$F134*SUMIF(Макро!$38:$38,CB$13,Макро!$49:$49)*SUMIF(Ввод!$151:$151,CB$15,Ввод!$152:$152)</f>
        <v>0</v>
      </c>
      <c r="CC134" s="4">
        <f>$F134*SUMIF(Макро!$38:$38,CC$13,Макро!$49:$49)*SUMIF(Ввод!$151:$151,CC$15,Ввод!$152:$152)</f>
        <v>0</v>
      </c>
      <c r="CD134" s="4">
        <f>$F134*SUMIF(Макро!$38:$38,CD$13,Макро!$49:$49)*SUMIF(Ввод!$151:$151,CD$15,Ввод!$152:$152)</f>
        <v>0</v>
      </c>
      <c r="CE134" s="4">
        <f>$F134*SUMIF(Макро!$38:$38,CE$13,Макро!$49:$49)*SUMIF(Ввод!$151:$151,CE$15,Ввод!$152:$152)</f>
        <v>0</v>
      </c>
      <c r="CF134" s="4">
        <f>$F134*SUMIF(Макро!$38:$38,CF$13,Макро!$49:$49)*SUMIF(Ввод!$151:$151,CF$15,Ввод!$152:$152)</f>
        <v>0</v>
      </c>
      <c r="CG134" s="4">
        <f>$F134*SUMIF(Макро!$38:$38,CG$13,Макро!$49:$49)*SUMIF(Ввод!$151:$151,CG$15,Ввод!$152:$152)</f>
        <v>0</v>
      </c>
      <c r="CH134" s="4">
        <f>$F134*SUMIF(Макро!$38:$38,CH$13,Макро!$49:$49)*SUMIF(Ввод!$151:$151,CH$15,Ввод!$152:$152)</f>
        <v>0</v>
      </c>
      <c r="CI134" s="4">
        <f>$F134*SUMIF(Макро!$38:$38,CI$13,Макро!$49:$49)*SUMIF(Ввод!$151:$151,CI$15,Ввод!$152:$152)</f>
        <v>0</v>
      </c>
      <c r="CJ134" s="4">
        <f>$F134*SUMIF(Макро!$38:$38,CJ$13,Макро!$49:$49)*SUMIF(Ввод!$151:$151,CJ$15,Ввод!$152:$152)</f>
        <v>0</v>
      </c>
      <c r="CK134" s="4">
        <f>$F134*SUMIF(Макро!$38:$38,CK$13,Макро!$49:$49)*SUMIF(Ввод!$151:$151,CK$15,Ввод!$152:$152)</f>
        <v>0</v>
      </c>
      <c r="CL134" s="4">
        <f>$F134*SUMIF(Макро!$38:$38,CL$13,Макро!$49:$49)*SUMIF(Ввод!$151:$151,CL$15,Ввод!$152:$152)</f>
        <v>0</v>
      </c>
      <c r="CM134" s="4">
        <f>$F134*SUMIF(Макро!$38:$38,CM$13,Макро!$49:$49)*SUMIF(Ввод!$151:$151,CM$15,Ввод!$152:$152)</f>
        <v>0</v>
      </c>
      <c r="CN134" s="4">
        <f>$F134*SUMIF(Макро!$38:$38,CN$13,Макро!$49:$49)*SUMIF(Ввод!$151:$151,CN$15,Ввод!$152:$152)</f>
        <v>0</v>
      </c>
      <c r="CO134" s="4">
        <f>$F134*SUMIF(Макро!$38:$38,CO$13,Макро!$49:$49)*SUMIF(Ввод!$151:$151,CO$15,Ввод!$152:$152)</f>
        <v>0</v>
      </c>
      <c r="CP134" s="4">
        <f>$F134*SUMIF(Макро!$38:$38,CP$13,Макро!$49:$49)*SUMIF(Ввод!$151:$151,CP$15,Ввод!$152:$152)</f>
        <v>0</v>
      </c>
      <c r="CQ134" s="4">
        <f>$F134*SUMIF(Макро!$38:$38,CQ$13,Макро!$49:$49)*SUMIF(Ввод!$151:$151,CQ$15,Ввод!$152:$152)</f>
        <v>0</v>
      </c>
      <c r="CR134" s="4">
        <f>$F134*SUMIF(Макро!$38:$38,CR$13,Макро!$49:$49)*SUMIF(Ввод!$151:$151,CR$15,Ввод!$152:$152)</f>
        <v>0</v>
      </c>
      <c r="CS134" s="4">
        <f>$F134*SUMIF(Макро!$38:$38,CS$13,Макро!$49:$49)*SUMIF(Ввод!$151:$151,CS$15,Ввод!$152:$152)</f>
        <v>0</v>
      </c>
      <c r="CT134" s="4">
        <f>$F134*SUMIF(Макро!$38:$38,CT$13,Макро!$49:$49)*SUMIF(Ввод!$151:$151,CT$15,Ввод!$152:$152)</f>
        <v>0</v>
      </c>
      <c r="CU134" s="4">
        <f>$F134*SUMIF(Макро!$38:$38,CU$13,Макро!$49:$49)*SUMIF(Ввод!$151:$151,CU$15,Ввод!$152:$152)</f>
        <v>0</v>
      </c>
      <c r="CV134" s="4">
        <f>$F134*SUMIF(Макро!$38:$38,CV$13,Макро!$49:$49)*SUMIF(Ввод!$151:$151,CV$15,Ввод!$152:$152)</f>
        <v>0</v>
      </c>
      <c r="CW134" s="4">
        <f>$F134*SUMIF(Макро!$38:$38,CW$13,Макро!$49:$49)*SUMIF(Ввод!$151:$151,CW$15,Ввод!$152:$152)</f>
        <v>0</v>
      </c>
      <c r="CX134" s="4">
        <f>$F134*SUMIF(Макро!$38:$38,CX$13,Макро!$49:$49)*SUMIF(Ввод!$151:$151,CX$15,Ввод!$152:$152)</f>
        <v>0</v>
      </c>
      <c r="CY134" s="4">
        <f>$F134*SUMIF(Макро!$38:$38,CY$13,Макро!$49:$49)*SUMIF(Ввод!$151:$151,CY$15,Ввод!$152:$152)</f>
        <v>0</v>
      </c>
      <c r="CZ134" s="4">
        <f>$F134*SUMIF(Макро!$38:$38,CZ$13,Макро!$49:$49)*SUMIF(Ввод!$151:$151,CZ$15,Ввод!$152:$152)</f>
        <v>0</v>
      </c>
      <c r="DA134" s="4">
        <f>$F134*SUMIF(Макро!$38:$38,DA$13,Макро!$49:$49)*SUMIF(Ввод!$151:$151,DA$15,Ввод!$152:$152)</f>
        <v>0</v>
      </c>
      <c r="DB134" s="4">
        <f>$F134*SUMIF(Макро!$38:$38,DB$13,Макро!$49:$49)*SUMIF(Ввод!$151:$151,DB$15,Ввод!$152:$152)</f>
        <v>0</v>
      </c>
      <c r="DC134" s="4">
        <f>$F134*SUMIF(Макро!$38:$38,DC$13,Макро!$49:$49)*SUMIF(Ввод!$151:$151,DC$15,Ввод!$152:$152)</f>
        <v>0</v>
      </c>
      <c r="DD134" s="4">
        <f>$F134*SUMIF(Макро!$38:$38,DD$13,Макро!$49:$49)*SUMIF(Ввод!$151:$151,DD$15,Ввод!$152:$152)</f>
        <v>0</v>
      </c>
      <c r="DE134" s="4">
        <f>$F134*SUMIF(Макро!$38:$38,DE$13,Макро!$49:$49)*SUMIF(Ввод!$151:$151,DE$15,Ввод!$152:$152)</f>
        <v>0</v>
      </c>
      <c r="DF134" s="4">
        <f>$F134*SUMIF(Макро!$38:$38,DF$13,Макро!$49:$49)*SUMIF(Ввод!$151:$151,DF$15,Ввод!$152:$152)</f>
        <v>0</v>
      </c>
      <c r="DG134" s="4">
        <f>$F134*SUMIF(Макро!$38:$38,DG$13,Макро!$49:$49)*SUMIF(Ввод!$151:$151,DG$15,Ввод!$152:$152)</f>
        <v>0</v>
      </c>
      <c r="DH134" s="4">
        <f>$F134*SUMIF(Макро!$38:$38,DH$13,Макро!$49:$49)*SUMIF(Ввод!$151:$151,DH$15,Ввод!$152:$152)</f>
        <v>0</v>
      </c>
      <c r="DI134" s="4">
        <f>$F134*SUMIF(Макро!$38:$38,DI$13,Макро!$49:$49)*SUMIF(Ввод!$151:$151,DI$15,Ввод!$152:$152)</f>
        <v>0</v>
      </c>
      <c r="DJ134" s="4">
        <f>$F134*SUMIF(Макро!$38:$38,DJ$13,Макро!$49:$49)*SUMIF(Ввод!$151:$151,DJ$15,Ввод!$152:$152)</f>
        <v>0</v>
      </c>
    </row>
    <row r="135" spans="2:114">
      <c r="B135" s="214" t="str">
        <f>Ввод!D235</f>
        <v>Прочие операционные расходы №2</v>
      </c>
      <c r="C135" s="8"/>
      <c r="D135" s="7" t="str">
        <f>Ввод!F235</f>
        <v>тыс. руб.</v>
      </c>
      <c r="E135" s="7">
        <f t="shared" si="43"/>
        <v>1</v>
      </c>
      <c r="F135" s="4">
        <f>$E135*Ввод!G235</f>
        <v>0</v>
      </c>
      <c r="G135" s="4">
        <f>Ввод!E235</f>
        <v>0</v>
      </c>
      <c r="H135" s="4"/>
      <c r="I135" s="126"/>
      <c r="J135" s="4">
        <f>$F135*SUMIF(Макро!$38:$38,J$13,Макро!$49:$49)*SUMIF(Ввод!$151:$151,J$15,Ввод!$152:$152)</f>
        <v>0</v>
      </c>
      <c r="K135" s="4">
        <f>$F135*SUMIF(Макро!$38:$38,K$13,Макро!$49:$49)*SUMIF(Ввод!$151:$151,K$15,Ввод!$152:$152)</f>
        <v>0</v>
      </c>
      <c r="L135" s="4">
        <f>$F135*SUMIF(Макро!$38:$38,L$13,Макро!$49:$49)*SUMIF(Ввод!$151:$151,L$15,Ввод!$152:$152)</f>
        <v>0</v>
      </c>
      <c r="M135" s="4">
        <f>$F135*SUMIF(Макро!$38:$38,M$13,Макро!$49:$49)*SUMIF(Ввод!$151:$151,M$15,Ввод!$152:$152)</f>
        <v>0</v>
      </c>
      <c r="N135" s="4">
        <f>$F135*SUMIF(Макро!$38:$38,N$13,Макро!$49:$49)*SUMIF(Ввод!$151:$151,N$15,Ввод!$152:$152)</f>
        <v>0</v>
      </c>
      <c r="O135" s="4">
        <f>$F135*SUMIF(Макро!$38:$38,O$13,Макро!$49:$49)*SUMIF(Ввод!$151:$151,O$15,Ввод!$152:$152)</f>
        <v>0</v>
      </c>
      <c r="P135" s="4">
        <f>$F135*SUMIF(Макро!$38:$38,P$13,Макро!$49:$49)*SUMIF(Ввод!$151:$151,P$15,Ввод!$152:$152)</f>
        <v>0</v>
      </c>
      <c r="Q135" s="4">
        <f>$F135*SUMIF(Макро!$38:$38,Q$13,Макро!$49:$49)*SUMIF(Ввод!$151:$151,Q$15,Ввод!$152:$152)</f>
        <v>0</v>
      </c>
      <c r="R135" s="4">
        <f>$F135*SUMIF(Макро!$38:$38,R$13,Макро!$49:$49)*SUMIF(Ввод!$151:$151,R$15,Ввод!$152:$152)</f>
        <v>0</v>
      </c>
      <c r="S135" s="4">
        <f>$F135*SUMIF(Макро!$38:$38,S$13,Макро!$49:$49)*SUMIF(Ввод!$151:$151,S$15,Ввод!$152:$152)</f>
        <v>0</v>
      </c>
      <c r="T135" s="4">
        <f>$F135*SUMIF(Макро!$38:$38,T$13,Макро!$49:$49)*SUMIF(Ввод!$151:$151,T$15,Ввод!$152:$152)</f>
        <v>0</v>
      </c>
      <c r="U135" s="4">
        <f>$F135*SUMIF(Макро!$38:$38,U$13,Макро!$49:$49)*SUMIF(Ввод!$151:$151,U$15,Ввод!$152:$152)</f>
        <v>0</v>
      </c>
      <c r="V135" s="4">
        <f>$F135*SUMIF(Макро!$38:$38,V$13,Макро!$49:$49)*SUMIF(Ввод!$151:$151,V$15,Ввод!$152:$152)</f>
        <v>0</v>
      </c>
      <c r="W135" s="4">
        <f>$F135*SUMIF(Макро!$38:$38,W$13,Макро!$49:$49)*SUMIF(Ввод!$151:$151,W$15,Ввод!$152:$152)</f>
        <v>0</v>
      </c>
      <c r="X135" s="4">
        <f>$F135*SUMIF(Макро!$38:$38,X$13,Макро!$49:$49)*SUMIF(Ввод!$151:$151,X$15,Ввод!$152:$152)</f>
        <v>0</v>
      </c>
      <c r="Y135" s="4">
        <f>$F135*SUMIF(Макро!$38:$38,Y$13,Макро!$49:$49)*SUMIF(Ввод!$151:$151,Y$15,Ввод!$152:$152)</f>
        <v>0</v>
      </c>
      <c r="Z135" s="4">
        <f>$F135*SUMIF(Макро!$38:$38,Z$13,Макро!$49:$49)*SUMIF(Ввод!$151:$151,Z$15,Ввод!$152:$152)</f>
        <v>0</v>
      </c>
      <c r="AA135" s="4">
        <f>$F135*SUMIF(Макро!$38:$38,AA$13,Макро!$49:$49)*SUMIF(Ввод!$151:$151,AA$15,Ввод!$152:$152)</f>
        <v>0</v>
      </c>
      <c r="AB135" s="4">
        <f>$F135*SUMIF(Макро!$38:$38,AB$13,Макро!$49:$49)*SUMIF(Ввод!$151:$151,AB$15,Ввод!$152:$152)</f>
        <v>0</v>
      </c>
      <c r="AC135" s="4">
        <f>$F135*SUMIF(Макро!$38:$38,AC$13,Макро!$49:$49)*SUMIF(Ввод!$151:$151,AC$15,Ввод!$152:$152)</f>
        <v>0</v>
      </c>
      <c r="AD135" s="4">
        <f>$F135*SUMIF(Макро!$38:$38,AD$13,Макро!$49:$49)*SUMIF(Ввод!$151:$151,AD$15,Ввод!$152:$152)</f>
        <v>0</v>
      </c>
      <c r="AE135" s="4">
        <f>$F135*SUMIF(Макро!$38:$38,AE$13,Макро!$49:$49)*SUMIF(Ввод!$151:$151,AE$15,Ввод!$152:$152)</f>
        <v>0</v>
      </c>
      <c r="AF135" s="4">
        <f>$F135*SUMIF(Макро!$38:$38,AF$13,Макро!$49:$49)*SUMIF(Ввод!$151:$151,AF$15,Ввод!$152:$152)</f>
        <v>0</v>
      </c>
      <c r="AG135" s="4">
        <f>$F135*SUMIF(Макро!$38:$38,AG$13,Макро!$49:$49)*SUMIF(Ввод!$151:$151,AG$15,Ввод!$152:$152)</f>
        <v>0</v>
      </c>
      <c r="AH135" s="4">
        <f>$F135*SUMIF(Макро!$38:$38,AH$13,Макро!$49:$49)*SUMIF(Ввод!$151:$151,AH$15,Ввод!$152:$152)</f>
        <v>0</v>
      </c>
      <c r="AI135" s="4">
        <f>$F135*SUMIF(Макро!$38:$38,AI$13,Макро!$49:$49)*SUMIF(Ввод!$151:$151,AI$15,Ввод!$152:$152)</f>
        <v>0</v>
      </c>
      <c r="AJ135" s="4">
        <f>$F135*SUMIF(Макро!$38:$38,AJ$13,Макро!$49:$49)*SUMIF(Ввод!$151:$151,AJ$15,Ввод!$152:$152)</f>
        <v>0</v>
      </c>
      <c r="AK135" s="4">
        <f>$F135*SUMIF(Макро!$38:$38,AK$13,Макро!$49:$49)*SUMIF(Ввод!$151:$151,AK$15,Ввод!$152:$152)</f>
        <v>0</v>
      </c>
      <c r="AL135" s="4">
        <f>$F135*SUMIF(Макро!$38:$38,AL$13,Макро!$49:$49)*SUMIF(Ввод!$151:$151,AL$15,Ввод!$152:$152)</f>
        <v>0</v>
      </c>
      <c r="AM135" s="4">
        <f>$F135*SUMIF(Макро!$38:$38,AM$13,Макро!$49:$49)*SUMIF(Ввод!$151:$151,AM$15,Ввод!$152:$152)</f>
        <v>0</v>
      </c>
      <c r="AN135" s="4">
        <f>$F135*SUMIF(Макро!$38:$38,AN$13,Макро!$49:$49)*SUMIF(Ввод!$151:$151,AN$15,Ввод!$152:$152)</f>
        <v>0</v>
      </c>
      <c r="AO135" s="4">
        <f>$F135*SUMIF(Макро!$38:$38,AO$13,Макро!$49:$49)*SUMIF(Ввод!$151:$151,AO$15,Ввод!$152:$152)</f>
        <v>0</v>
      </c>
      <c r="AP135" s="4">
        <f>$F135*SUMIF(Макро!$38:$38,AP$13,Макро!$49:$49)*SUMIF(Ввод!$151:$151,AP$15,Ввод!$152:$152)</f>
        <v>0</v>
      </c>
      <c r="AQ135" s="4">
        <f>$F135*SUMIF(Макро!$38:$38,AQ$13,Макро!$49:$49)*SUMIF(Ввод!$151:$151,AQ$15,Ввод!$152:$152)</f>
        <v>0</v>
      </c>
      <c r="AR135" s="4">
        <f>$F135*SUMIF(Макро!$38:$38,AR$13,Макро!$49:$49)*SUMIF(Ввод!$151:$151,AR$15,Ввод!$152:$152)</f>
        <v>0</v>
      </c>
      <c r="AS135" s="4">
        <f>$F135*SUMIF(Макро!$38:$38,AS$13,Макро!$49:$49)*SUMIF(Ввод!$151:$151,AS$15,Ввод!$152:$152)</f>
        <v>0</v>
      </c>
      <c r="AT135" s="4">
        <f>$F135*SUMIF(Макро!$38:$38,AT$13,Макро!$49:$49)*SUMIF(Ввод!$151:$151,AT$15,Ввод!$152:$152)</f>
        <v>0</v>
      </c>
      <c r="AU135" s="4">
        <f>$F135*SUMIF(Макро!$38:$38,AU$13,Макро!$49:$49)*SUMIF(Ввод!$151:$151,AU$15,Ввод!$152:$152)</f>
        <v>0</v>
      </c>
      <c r="AV135" s="4">
        <f>$F135*SUMIF(Макро!$38:$38,AV$13,Макро!$49:$49)*SUMIF(Ввод!$151:$151,AV$15,Ввод!$152:$152)</f>
        <v>0</v>
      </c>
      <c r="AW135" s="4">
        <f>$F135*SUMIF(Макро!$38:$38,AW$13,Макро!$49:$49)*SUMIF(Ввод!$151:$151,AW$15,Ввод!$152:$152)</f>
        <v>0</v>
      </c>
      <c r="AX135" s="4">
        <f>$F135*SUMIF(Макро!$38:$38,AX$13,Макро!$49:$49)*SUMIF(Ввод!$151:$151,AX$15,Ввод!$152:$152)</f>
        <v>0</v>
      </c>
      <c r="AY135" s="4">
        <f>$F135*SUMIF(Макро!$38:$38,AY$13,Макро!$49:$49)*SUMIF(Ввод!$151:$151,AY$15,Ввод!$152:$152)</f>
        <v>0</v>
      </c>
      <c r="AZ135" s="4">
        <f>$F135*SUMIF(Макро!$38:$38,AZ$13,Макро!$49:$49)*SUMIF(Ввод!$151:$151,AZ$15,Ввод!$152:$152)</f>
        <v>0</v>
      </c>
      <c r="BA135" s="4">
        <f>$F135*SUMIF(Макро!$38:$38,BA$13,Макро!$49:$49)*SUMIF(Ввод!$151:$151,BA$15,Ввод!$152:$152)</f>
        <v>0</v>
      </c>
      <c r="BB135" s="4">
        <f>$F135*SUMIF(Макро!$38:$38,BB$13,Макро!$49:$49)*SUMIF(Ввод!$151:$151,BB$15,Ввод!$152:$152)</f>
        <v>0</v>
      </c>
      <c r="BC135" s="4">
        <f>$F135*SUMIF(Макро!$38:$38,BC$13,Макро!$49:$49)*SUMIF(Ввод!$151:$151,BC$15,Ввод!$152:$152)</f>
        <v>0</v>
      </c>
      <c r="BD135" s="4">
        <f>$F135*SUMIF(Макро!$38:$38,BD$13,Макро!$49:$49)*SUMIF(Ввод!$151:$151,BD$15,Ввод!$152:$152)</f>
        <v>0</v>
      </c>
      <c r="BE135" s="4">
        <f>$F135*SUMIF(Макро!$38:$38,BE$13,Макро!$49:$49)*SUMIF(Ввод!$151:$151,BE$15,Ввод!$152:$152)</f>
        <v>0</v>
      </c>
      <c r="BF135" s="4">
        <f>$F135*SUMIF(Макро!$38:$38,BF$13,Макро!$49:$49)*SUMIF(Ввод!$151:$151,BF$15,Ввод!$152:$152)</f>
        <v>0</v>
      </c>
      <c r="BG135" s="4">
        <f>$F135*SUMIF(Макро!$38:$38,BG$13,Макро!$49:$49)*SUMIF(Ввод!$151:$151,BG$15,Ввод!$152:$152)</f>
        <v>0</v>
      </c>
      <c r="BH135" s="4">
        <f>$F135*SUMIF(Макро!$38:$38,BH$13,Макро!$49:$49)*SUMIF(Ввод!$151:$151,BH$15,Ввод!$152:$152)</f>
        <v>0</v>
      </c>
      <c r="BI135" s="4">
        <f>$F135*SUMIF(Макро!$38:$38,BI$13,Макро!$49:$49)*SUMIF(Ввод!$151:$151,BI$15,Ввод!$152:$152)</f>
        <v>0</v>
      </c>
      <c r="BJ135" s="4">
        <f>$F135*SUMIF(Макро!$38:$38,BJ$13,Макро!$49:$49)*SUMIF(Ввод!$151:$151,BJ$15,Ввод!$152:$152)</f>
        <v>0</v>
      </c>
      <c r="BK135" s="4">
        <f>$F135*SUMIF(Макро!$38:$38,BK$13,Макро!$49:$49)*SUMIF(Ввод!$151:$151,BK$15,Ввод!$152:$152)</f>
        <v>0</v>
      </c>
      <c r="BL135" s="4">
        <f>$F135*SUMIF(Макро!$38:$38,BL$13,Макро!$49:$49)*SUMIF(Ввод!$151:$151,BL$15,Ввод!$152:$152)</f>
        <v>0</v>
      </c>
      <c r="BM135" s="4">
        <f>$F135*SUMIF(Макро!$38:$38,BM$13,Макро!$49:$49)*SUMIF(Ввод!$151:$151,BM$15,Ввод!$152:$152)</f>
        <v>0</v>
      </c>
      <c r="BN135" s="4">
        <f>$F135*SUMIF(Макро!$38:$38,BN$13,Макро!$49:$49)*SUMIF(Ввод!$151:$151,BN$15,Ввод!$152:$152)</f>
        <v>0</v>
      </c>
      <c r="BO135" s="4">
        <f>$F135*SUMIF(Макро!$38:$38,BO$13,Макро!$49:$49)*SUMIF(Ввод!$151:$151,BO$15,Ввод!$152:$152)</f>
        <v>0</v>
      </c>
      <c r="BP135" s="4">
        <f>$F135*SUMIF(Макро!$38:$38,BP$13,Макро!$49:$49)*SUMIF(Ввод!$151:$151,BP$15,Ввод!$152:$152)</f>
        <v>0</v>
      </c>
      <c r="BQ135" s="4">
        <f>$F135*SUMIF(Макро!$38:$38,BQ$13,Макро!$49:$49)*SUMIF(Ввод!$151:$151,BQ$15,Ввод!$152:$152)</f>
        <v>0</v>
      </c>
      <c r="BR135" s="4">
        <f>$F135*SUMIF(Макро!$38:$38,BR$13,Макро!$49:$49)*SUMIF(Ввод!$151:$151,BR$15,Ввод!$152:$152)</f>
        <v>0</v>
      </c>
      <c r="BS135" s="4">
        <f>$F135*SUMIF(Макро!$38:$38,BS$13,Макро!$49:$49)*SUMIF(Ввод!$151:$151,BS$15,Ввод!$152:$152)</f>
        <v>0</v>
      </c>
      <c r="BT135" s="4">
        <f>$F135*SUMIF(Макро!$38:$38,BT$13,Макро!$49:$49)*SUMIF(Ввод!$151:$151,BT$15,Ввод!$152:$152)</f>
        <v>0</v>
      </c>
      <c r="BU135" s="4">
        <f>$F135*SUMIF(Макро!$38:$38,BU$13,Макро!$49:$49)*SUMIF(Ввод!$151:$151,BU$15,Ввод!$152:$152)</f>
        <v>0</v>
      </c>
      <c r="BV135" s="4">
        <f>$F135*SUMIF(Макро!$38:$38,BV$13,Макро!$49:$49)*SUMIF(Ввод!$151:$151,BV$15,Ввод!$152:$152)</f>
        <v>0</v>
      </c>
      <c r="BW135" s="4">
        <f>$F135*SUMIF(Макро!$38:$38,BW$13,Макро!$49:$49)*SUMIF(Ввод!$151:$151,BW$15,Ввод!$152:$152)</f>
        <v>0</v>
      </c>
      <c r="BX135" s="4">
        <f>$F135*SUMIF(Макро!$38:$38,BX$13,Макро!$49:$49)*SUMIF(Ввод!$151:$151,BX$15,Ввод!$152:$152)</f>
        <v>0</v>
      </c>
      <c r="BY135" s="4">
        <f>$F135*SUMIF(Макро!$38:$38,BY$13,Макро!$49:$49)*SUMIF(Ввод!$151:$151,BY$15,Ввод!$152:$152)</f>
        <v>0</v>
      </c>
      <c r="BZ135" s="4">
        <f>$F135*SUMIF(Макро!$38:$38,BZ$13,Макро!$49:$49)*SUMIF(Ввод!$151:$151,BZ$15,Ввод!$152:$152)</f>
        <v>0</v>
      </c>
      <c r="CA135" s="4">
        <f>$F135*SUMIF(Макро!$38:$38,CA$13,Макро!$49:$49)*SUMIF(Ввод!$151:$151,CA$15,Ввод!$152:$152)</f>
        <v>0</v>
      </c>
      <c r="CB135" s="4">
        <f>$F135*SUMIF(Макро!$38:$38,CB$13,Макро!$49:$49)*SUMIF(Ввод!$151:$151,CB$15,Ввод!$152:$152)</f>
        <v>0</v>
      </c>
      <c r="CC135" s="4">
        <f>$F135*SUMIF(Макро!$38:$38,CC$13,Макро!$49:$49)*SUMIF(Ввод!$151:$151,CC$15,Ввод!$152:$152)</f>
        <v>0</v>
      </c>
      <c r="CD135" s="4">
        <f>$F135*SUMIF(Макро!$38:$38,CD$13,Макро!$49:$49)*SUMIF(Ввод!$151:$151,CD$15,Ввод!$152:$152)</f>
        <v>0</v>
      </c>
      <c r="CE135" s="4">
        <f>$F135*SUMIF(Макро!$38:$38,CE$13,Макро!$49:$49)*SUMIF(Ввод!$151:$151,CE$15,Ввод!$152:$152)</f>
        <v>0</v>
      </c>
      <c r="CF135" s="4">
        <f>$F135*SUMIF(Макро!$38:$38,CF$13,Макро!$49:$49)*SUMIF(Ввод!$151:$151,CF$15,Ввод!$152:$152)</f>
        <v>0</v>
      </c>
      <c r="CG135" s="4">
        <f>$F135*SUMIF(Макро!$38:$38,CG$13,Макро!$49:$49)*SUMIF(Ввод!$151:$151,CG$15,Ввод!$152:$152)</f>
        <v>0</v>
      </c>
      <c r="CH135" s="4">
        <f>$F135*SUMIF(Макро!$38:$38,CH$13,Макро!$49:$49)*SUMIF(Ввод!$151:$151,CH$15,Ввод!$152:$152)</f>
        <v>0</v>
      </c>
      <c r="CI135" s="4">
        <f>$F135*SUMIF(Макро!$38:$38,CI$13,Макро!$49:$49)*SUMIF(Ввод!$151:$151,CI$15,Ввод!$152:$152)</f>
        <v>0</v>
      </c>
      <c r="CJ135" s="4">
        <f>$F135*SUMIF(Макро!$38:$38,CJ$13,Макро!$49:$49)*SUMIF(Ввод!$151:$151,CJ$15,Ввод!$152:$152)</f>
        <v>0</v>
      </c>
      <c r="CK135" s="4">
        <f>$F135*SUMIF(Макро!$38:$38,CK$13,Макро!$49:$49)*SUMIF(Ввод!$151:$151,CK$15,Ввод!$152:$152)</f>
        <v>0</v>
      </c>
      <c r="CL135" s="4">
        <f>$F135*SUMIF(Макро!$38:$38,CL$13,Макро!$49:$49)*SUMIF(Ввод!$151:$151,CL$15,Ввод!$152:$152)</f>
        <v>0</v>
      </c>
      <c r="CM135" s="4">
        <f>$F135*SUMIF(Макро!$38:$38,CM$13,Макро!$49:$49)*SUMIF(Ввод!$151:$151,CM$15,Ввод!$152:$152)</f>
        <v>0</v>
      </c>
      <c r="CN135" s="4">
        <f>$F135*SUMIF(Макро!$38:$38,CN$13,Макро!$49:$49)*SUMIF(Ввод!$151:$151,CN$15,Ввод!$152:$152)</f>
        <v>0</v>
      </c>
      <c r="CO135" s="4">
        <f>$F135*SUMIF(Макро!$38:$38,CO$13,Макро!$49:$49)*SUMIF(Ввод!$151:$151,CO$15,Ввод!$152:$152)</f>
        <v>0</v>
      </c>
      <c r="CP135" s="4">
        <f>$F135*SUMIF(Макро!$38:$38,CP$13,Макро!$49:$49)*SUMIF(Ввод!$151:$151,CP$15,Ввод!$152:$152)</f>
        <v>0</v>
      </c>
      <c r="CQ135" s="4">
        <f>$F135*SUMIF(Макро!$38:$38,CQ$13,Макро!$49:$49)*SUMIF(Ввод!$151:$151,CQ$15,Ввод!$152:$152)</f>
        <v>0</v>
      </c>
      <c r="CR135" s="4">
        <f>$F135*SUMIF(Макро!$38:$38,CR$13,Макро!$49:$49)*SUMIF(Ввод!$151:$151,CR$15,Ввод!$152:$152)</f>
        <v>0</v>
      </c>
      <c r="CS135" s="4">
        <f>$F135*SUMIF(Макро!$38:$38,CS$13,Макро!$49:$49)*SUMIF(Ввод!$151:$151,CS$15,Ввод!$152:$152)</f>
        <v>0</v>
      </c>
      <c r="CT135" s="4">
        <f>$F135*SUMIF(Макро!$38:$38,CT$13,Макро!$49:$49)*SUMIF(Ввод!$151:$151,CT$15,Ввод!$152:$152)</f>
        <v>0</v>
      </c>
      <c r="CU135" s="4">
        <f>$F135*SUMIF(Макро!$38:$38,CU$13,Макро!$49:$49)*SUMIF(Ввод!$151:$151,CU$15,Ввод!$152:$152)</f>
        <v>0</v>
      </c>
      <c r="CV135" s="4">
        <f>$F135*SUMIF(Макро!$38:$38,CV$13,Макро!$49:$49)*SUMIF(Ввод!$151:$151,CV$15,Ввод!$152:$152)</f>
        <v>0</v>
      </c>
      <c r="CW135" s="4">
        <f>$F135*SUMIF(Макро!$38:$38,CW$13,Макро!$49:$49)*SUMIF(Ввод!$151:$151,CW$15,Ввод!$152:$152)</f>
        <v>0</v>
      </c>
      <c r="CX135" s="4">
        <f>$F135*SUMIF(Макро!$38:$38,CX$13,Макро!$49:$49)*SUMIF(Ввод!$151:$151,CX$15,Ввод!$152:$152)</f>
        <v>0</v>
      </c>
      <c r="CY135" s="4">
        <f>$F135*SUMIF(Макро!$38:$38,CY$13,Макро!$49:$49)*SUMIF(Ввод!$151:$151,CY$15,Ввод!$152:$152)</f>
        <v>0</v>
      </c>
      <c r="CZ135" s="4">
        <f>$F135*SUMIF(Макро!$38:$38,CZ$13,Макро!$49:$49)*SUMIF(Ввод!$151:$151,CZ$15,Ввод!$152:$152)</f>
        <v>0</v>
      </c>
      <c r="DA135" s="4">
        <f>$F135*SUMIF(Макро!$38:$38,DA$13,Макро!$49:$49)*SUMIF(Ввод!$151:$151,DA$15,Ввод!$152:$152)</f>
        <v>0</v>
      </c>
      <c r="DB135" s="4">
        <f>$F135*SUMIF(Макро!$38:$38,DB$13,Макро!$49:$49)*SUMIF(Ввод!$151:$151,DB$15,Ввод!$152:$152)</f>
        <v>0</v>
      </c>
      <c r="DC135" s="4">
        <f>$F135*SUMIF(Макро!$38:$38,DC$13,Макро!$49:$49)*SUMIF(Ввод!$151:$151,DC$15,Ввод!$152:$152)</f>
        <v>0</v>
      </c>
      <c r="DD135" s="4">
        <f>$F135*SUMIF(Макро!$38:$38,DD$13,Макро!$49:$49)*SUMIF(Ввод!$151:$151,DD$15,Ввод!$152:$152)</f>
        <v>0</v>
      </c>
      <c r="DE135" s="4">
        <f>$F135*SUMIF(Макро!$38:$38,DE$13,Макро!$49:$49)*SUMIF(Ввод!$151:$151,DE$15,Ввод!$152:$152)</f>
        <v>0</v>
      </c>
      <c r="DF135" s="4">
        <f>$F135*SUMIF(Макро!$38:$38,DF$13,Макро!$49:$49)*SUMIF(Ввод!$151:$151,DF$15,Ввод!$152:$152)</f>
        <v>0</v>
      </c>
      <c r="DG135" s="4">
        <f>$F135*SUMIF(Макро!$38:$38,DG$13,Макро!$49:$49)*SUMIF(Ввод!$151:$151,DG$15,Ввод!$152:$152)</f>
        <v>0</v>
      </c>
      <c r="DH135" s="4">
        <f>$F135*SUMIF(Макро!$38:$38,DH$13,Макро!$49:$49)*SUMIF(Ввод!$151:$151,DH$15,Ввод!$152:$152)</f>
        <v>0</v>
      </c>
      <c r="DI135" s="4">
        <f>$F135*SUMIF(Макро!$38:$38,DI$13,Макро!$49:$49)*SUMIF(Ввод!$151:$151,DI$15,Ввод!$152:$152)</f>
        <v>0</v>
      </c>
      <c r="DJ135" s="4">
        <f>$F135*SUMIF(Макро!$38:$38,DJ$13,Макро!$49:$49)*SUMIF(Ввод!$151:$151,DJ$15,Ввод!$152:$152)</f>
        <v>0</v>
      </c>
    </row>
    <row r="136" spans="2:114">
      <c r="B136" s="214" t="str">
        <f>Ввод!D236</f>
        <v>Прочие операционные расходы №3</v>
      </c>
      <c r="C136" s="8"/>
      <c r="D136" s="7" t="str">
        <f>Ввод!F236</f>
        <v>тыс. руб.</v>
      </c>
      <c r="E136" s="7">
        <f t="shared" si="43"/>
        <v>1</v>
      </c>
      <c r="F136" s="4">
        <f>$E136*Ввод!G236</f>
        <v>0</v>
      </c>
      <c r="G136" s="4">
        <f>Ввод!E236</f>
        <v>1</v>
      </c>
      <c r="H136" s="4"/>
      <c r="I136" s="126"/>
      <c r="J136" s="4">
        <f>$F136*SUMIF(Макро!$38:$38,J$13,Макро!$49:$49)*SUMIF(Ввод!$151:$151,J$15,Ввод!$152:$152)</f>
        <v>0</v>
      </c>
      <c r="K136" s="4">
        <f>$F136*SUMIF(Макро!$38:$38,K$13,Макро!$49:$49)*SUMIF(Ввод!$151:$151,K$15,Ввод!$152:$152)</f>
        <v>0</v>
      </c>
      <c r="L136" s="4">
        <f>$F136*SUMIF(Макро!$38:$38,L$13,Макро!$49:$49)*SUMIF(Ввод!$151:$151,L$15,Ввод!$152:$152)</f>
        <v>0</v>
      </c>
      <c r="M136" s="4">
        <f>$F136*SUMIF(Макро!$38:$38,M$13,Макро!$49:$49)*SUMIF(Ввод!$151:$151,M$15,Ввод!$152:$152)</f>
        <v>0</v>
      </c>
      <c r="N136" s="4">
        <f>$F136*SUMIF(Макро!$38:$38,N$13,Макро!$49:$49)*SUMIF(Ввод!$151:$151,N$15,Ввод!$152:$152)</f>
        <v>0</v>
      </c>
      <c r="O136" s="4">
        <f>$F136*SUMIF(Макро!$38:$38,O$13,Макро!$49:$49)*SUMIF(Ввод!$151:$151,O$15,Ввод!$152:$152)</f>
        <v>0</v>
      </c>
      <c r="P136" s="4">
        <f>$F136*SUMIF(Макро!$38:$38,P$13,Макро!$49:$49)*SUMIF(Ввод!$151:$151,P$15,Ввод!$152:$152)</f>
        <v>0</v>
      </c>
      <c r="Q136" s="4">
        <f>$F136*SUMIF(Макро!$38:$38,Q$13,Макро!$49:$49)*SUMIF(Ввод!$151:$151,Q$15,Ввод!$152:$152)</f>
        <v>0</v>
      </c>
      <c r="R136" s="4">
        <f>$F136*SUMIF(Макро!$38:$38,R$13,Макро!$49:$49)*SUMIF(Ввод!$151:$151,R$15,Ввод!$152:$152)</f>
        <v>0</v>
      </c>
      <c r="S136" s="4">
        <f>$F136*SUMIF(Макро!$38:$38,S$13,Макро!$49:$49)*SUMIF(Ввод!$151:$151,S$15,Ввод!$152:$152)</f>
        <v>0</v>
      </c>
      <c r="T136" s="4">
        <f>$F136*SUMIF(Макро!$38:$38,T$13,Макро!$49:$49)*SUMIF(Ввод!$151:$151,T$15,Ввод!$152:$152)</f>
        <v>0</v>
      </c>
      <c r="U136" s="4">
        <f>$F136*SUMIF(Макро!$38:$38,U$13,Макро!$49:$49)*SUMIF(Ввод!$151:$151,U$15,Ввод!$152:$152)</f>
        <v>0</v>
      </c>
      <c r="V136" s="4">
        <f>$F136*SUMIF(Макро!$38:$38,V$13,Макро!$49:$49)*SUMIF(Ввод!$151:$151,V$15,Ввод!$152:$152)</f>
        <v>0</v>
      </c>
      <c r="W136" s="4">
        <f>$F136*SUMIF(Макро!$38:$38,W$13,Макро!$49:$49)*SUMIF(Ввод!$151:$151,W$15,Ввод!$152:$152)</f>
        <v>0</v>
      </c>
      <c r="X136" s="4">
        <f>$F136*SUMIF(Макро!$38:$38,X$13,Макро!$49:$49)*SUMIF(Ввод!$151:$151,X$15,Ввод!$152:$152)</f>
        <v>0</v>
      </c>
      <c r="Y136" s="4">
        <f>$F136*SUMIF(Макро!$38:$38,Y$13,Макро!$49:$49)*SUMIF(Ввод!$151:$151,Y$15,Ввод!$152:$152)</f>
        <v>0</v>
      </c>
      <c r="Z136" s="4">
        <f>$F136*SUMIF(Макро!$38:$38,Z$13,Макро!$49:$49)*SUMIF(Ввод!$151:$151,Z$15,Ввод!$152:$152)</f>
        <v>0</v>
      </c>
      <c r="AA136" s="4">
        <f>$F136*SUMIF(Макро!$38:$38,AA$13,Макро!$49:$49)*SUMIF(Ввод!$151:$151,AA$15,Ввод!$152:$152)</f>
        <v>0</v>
      </c>
      <c r="AB136" s="4">
        <f>$F136*SUMIF(Макро!$38:$38,AB$13,Макро!$49:$49)*SUMIF(Ввод!$151:$151,AB$15,Ввод!$152:$152)</f>
        <v>0</v>
      </c>
      <c r="AC136" s="4">
        <f>$F136*SUMIF(Макро!$38:$38,AC$13,Макро!$49:$49)*SUMIF(Ввод!$151:$151,AC$15,Ввод!$152:$152)</f>
        <v>0</v>
      </c>
      <c r="AD136" s="4">
        <f>$F136*SUMIF(Макро!$38:$38,AD$13,Макро!$49:$49)*SUMIF(Ввод!$151:$151,AD$15,Ввод!$152:$152)</f>
        <v>0</v>
      </c>
      <c r="AE136" s="4">
        <f>$F136*SUMIF(Макро!$38:$38,AE$13,Макро!$49:$49)*SUMIF(Ввод!$151:$151,AE$15,Ввод!$152:$152)</f>
        <v>0</v>
      </c>
      <c r="AF136" s="4">
        <f>$F136*SUMIF(Макро!$38:$38,AF$13,Макро!$49:$49)*SUMIF(Ввод!$151:$151,AF$15,Ввод!$152:$152)</f>
        <v>0</v>
      </c>
      <c r="AG136" s="4">
        <f>$F136*SUMIF(Макро!$38:$38,AG$13,Макро!$49:$49)*SUMIF(Ввод!$151:$151,AG$15,Ввод!$152:$152)</f>
        <v>0</v>
      </c>
      <c r="AH136" s="4">
        <f>$F136*SUMIF(Макро!$38:$38,AH$13,Макро!$49:$49)*SUMIF(Ввод!$151:$151,AH$15,Ввод!$152:$152)</f>
        <v>0</v>
      </c>
      <c r="AI136" s="4">
        <f>$F136*SUMIF(Макро!$38:$38,AI$13,Макро!$49:$49)*SUMIF(Ввод!$151:$151,AI$15,Ввод!$152:$152)</f>
        <v>0</v>
      </c>
      <c r="AJ136" s="4">
        <f>$F136*SUMIF(Макро!$38:$38,AJ$13,Макро!$49:$49)*SUMIF(Ввод!$151:$151,AJ$15,Ввод!$152:$152)</f>
        <v>0</v>
      </c>
      <c r="AK136" s="4">
        <f>$F136*SUMIF(Макро!$38:$38,AK$13,Макро!$49:$49)*SUMIF(Ввод!$151:$151,AK$15,Ввод!$152:$152)</f>
        <v>0</v>
      </c>
      <c r="AL136" s="4">
        <f>$F136*SUMIF(Макро!$38:$38,AL$13,Макро!$49:$49)*SUMIF(Ввод!$151:$151,AL$15,Ввод!$152:$152)</f>
        <v>0</v>
      </c>
      <c r="AM136" s="4">
        <f>$F136*SUMIF(Макро!$38:$38,AM$13,Макро!$49:$49)*SUMIF(Ввод!$151:$151,AM$15,Ввод!$152:$152)</f>
        <v>0</v>
      </c>
      <c r="AN136" s="4">
        <f>$F136*SUMIF(Макро!$38:$38,AN$13,Макро!$49:$49)*SUMIF(Ввод!$151:$151,AN$15,Ввод!$152:$152)</f>
        <v>0</v>
      </c>
      <c r="AO136" s="4">
        <f>$F136*SUMIF(Макро!$38:$38,AO$13,Макро!$49:$49)*SUMIF(Ввод!$151:$151,AO$15,Ввод!$152:$152)</f>
        <v>0</v>
      </c>
      <c r="AP136" s="4">
        <f>$F136*SUMIF(Макро!$38:$38,AP$13,Макро!$49:$49)*SUMIF(Ввод!$151:$151,AP$15,Ввод!$152:$152)</f>
        <v>0</v>
      </c>
      <c r="AQ136" s="4">
        <f>$F136*SUMIF(Макро!$38:$38,AQ$13,Макро!$49:$49)*SUMIF(Ввод!$151:$151,AQ$15,Ввод!$152:$152)</f>
        <v>0</v>
      </c>
      <c r="AR136" s="4">
        <f>$F136*SUMIF(Макро!$38:$38,AR$13,Макро!$49:$49)*SUMIF(Ввод!$151:$151,AR$15,Ввод!$152:$152)</f>
        <v>0</v>
      </c>
      <c r="AS136" s="4">
        <f>$F136*SUMIF(Макро!$38:$38,AS$13,Макро!$49:$49)*SUMIF(Ввод!$151:$151,AS$15,Ввод!$152:$152)</f>
        <v>0</v>
      </c>
      <c r="AT136" s="4">
        <f>$F136*SUMIF(Макро!$38:$38,AT$13,Макро!$49:$49)*SUMIF(Ввод!$151:$151,AT$15,Ввод!$152:$152)</f>
        <v>0</v>
      </c>
      <c r="AU136" s="4">
        <f>$F136*SUMIF(Макро!$38:$38,AU$13,Макро!$49:$49)*SUMIF(Ввод!$151:$151,AU$15,Ввод!$152:$152)</f>
        <v>0</v>
      </c>
      <c r="AV136" s="4">
        <f>$F136*SUMIF(Макро!$38:$38,AV$13,Макро!$49:$49)*SUMIF(Ввод!$151:$151,AV$15,Ввод!$152:$152)</f>
        <v>0</v>
      </c>
      <c r="AW136" s="4">
        <f>$F136*SUMIF(Макро!$38:$38,AW$13,Макро!$49:$49)*SUMIF(Ввод!$151:$151,AW$15,Ввод!$152:$152)</f>
        <v>0</v>
      </c>
      <c r="AX136" s="4">
        <f>$F136*SUMIF(Макро!$38:$38,AX$13,Макро!$49:$49)*SUMIF(Ввод!$151:$151,AX$15,Ввод!$152:$152)</f>
        <v>0</v>
      </c>
      <c r="AY136" s="4">
        <f>$F136*SUMIF(Макро!$38:$38,AY$13,Макро!$49:$49)*SUMIF(Ввод!$151:$151,AY$15,Ввод!$152:$152)</f>
        <v>0</v>
      </c>
      <c r="AZ136" s="4">
        <f>$F136*SUMIF(Макро!$38:$38,AZ$13,Макро!$49:$49)*SUMIF(Ввод!$151:$151,AZ$15,Ввод!$152:$152)</f>
        <v>0</v>
      </c>
      <c r="BA136" s="4">
        <f>$F136*SUMIF(Макро!$38:$38,BA$13,Макро!$49:$49)*SUMIF(Ввод!$151:$151,BA$15,Ввод!$152:$152)</f>
        <v>0</v>
      </c>
      <c r="BB136" s="4">
        <f>$F136*SUMIF(Макро!$38:$38,BB$13,Макро!$49:$49)*SUMIF(Ввод!$151:$151,BB$15,Ввод!$152:$152)</f>
        <v>0</v>
      </c>
      <c r="BC136" s="4">
        <f>$F136*SUMIF(Макро!$38:$38,BC$13,Макро!$49:$49)*SUMIF(Ввод!$151:$151,BC$15,Ввод!$152:$152)</f>
        <v>0</v>
      </c>
      <c r="BD136" s="4">
        <f>$F136*SUMIF(Макро!$38:$38,BD$13,Макро!$49:$49)*SUMIF(Ввод!$151:$151,BD$15,Ввод!$152:$152)</f>
        <v>0</v>
      </c>
      <c r="BE136" s="4">
        <f>$F136*SUMIF(Макро!$38:$38,BE$13,Макро!$49:$49)*SUMIF(Ввод!$151:$151,BE$15,Ввод!$152:$152)</f>
        <v>0</v>
      </c>
      <c r="BF136" s="4">
        <f>$F136*SUMIF(Макро!$38:$38,BF$13,Макро!$49:$49)*SUMIF(Ввод!$151:$151,BF$15,Ввод!$152:$152)</f>
        <v>0</v>
      </c>
      <c r="BG136" s="4">
        <f>$F136*SUMIF(Макро!$38:$38,BG$13,Макро!$49:$49)*SUMIF(Ввод!$151:$151,BG$15,Ввод!$152:$152)</f>
        <v>0</v>
      </c>
      <c r="BH136" s="4">
        <f>$F136*SUMIF(Макро!$38:$38,BH$13,Макро!$49:$49)*SUMIF(Ввод!$151:$151,BH$15,Ввод!$152:$152)</f>
        <v>0</v>
      </c>
      <c r="BI136" s="4">
        <f>$F136*SUMIF(Макро!$38:$38,BI$13,Макро!$49:$49)*SUMIF(Ввод!$151:$151,BI$15,Ввод!$152:$152)</f>
        <v>0</v>
      </c>
      <c r="BJ136" s="4">
        <f>$F136*SUMIF(Макро!$38:$38,BJ$13,Макро!$49:$49)*SUMIF(Ввод!$151:$151,BJ$15,Ввод!$152:$152)</f>
        <v>0</v>
      </c>
      <c r="BK136" s="4">
        <f>$F136*SUMIF(Макро!$38:$38,BK$13,Макро!$49:$49)*SUMIF(Ввод!$151:$151,BK$15,Ввод!$152:$152)</f>
        <v>0</v>
      </c>
      <c r="BL136" s="4">
        <f>$F136*SUMIF(Макро!$38:$38,BL$13,Макро!$49:$49)*SUMIF(Ввод!$151:$151,BL$15,Ввод!$152:$152)</f>
        <v>0</v>
      </c>
      <c r="BM136" s="4">
        <f>$F136*SUMIF(Макро!$38:$38,BM$13,Макро!$49:$49)*SUMIF(Ввод!$151:$151,BM$15,Ввод!$152:$152)</f>
        <v>0</v>
      </c>
      <c r="BN136" s="4">
        <f>$F136*SUMIF(Макро!$38:$38,BN$13,Макро!$49:$49)*SUMIF(Ввод!$151:$151,BN$15,Ввод!$152:$152)</f>
        <v>0</v>
      </c>
      <c r="BO136" s="4">
        <f>$F136*SUMIF(Макро!$38:$38,BO$13,Макро!$49:$49)*SUMIF(Ввод!$151:$151,BO$15,Ввод!$152:$152)</f>
        <v>0</v>
      </c>
      <c r="BP136" s="4">
        <f>$F136*SUMIF(Макро!$38:$38,BP$13,Макро!$49:$49)*SUMIF(Ввод!$151:$151,BP$15,Ввод!$152:$152)</f>
        <v>0</v>
      </c>
      <c r="BQ136" s="4">
        <f>$F136*SUMIF(Макро!$38:$38,BQ$13,Макро!$49:$49)*SUMIF(Ввод!$151:$151,BQ$15,Ввод!$152:$152)</f>
        <v>0</v>
      </c>
      <c r="BR136" s="4">
        <f>$F136*SUMIF(Макро!$38:$38,BR$13,Макро!$49:$49)*SUMIF(Ввод!$151:$151,BR$15,Ввод!$152:$152)</f>
        <v>0</v>
      </c>
      <c r="BS136" s="4">
        <f>$F136*SUMIF(Макро!$38:$38,BS$13,Макро!$49:$49)*SUMIF(Ввод!$151:$151,BS$15,Ввод!$152:$152)</f>
        <v>0</v>
      </c>
      <c r="BT136" s="4">
        <f>$F136*SUMIF(Макро!$38:$38,BT$13,Макро!$49:$49)*SUMIF(Ввод!$151:$151,BT$15,Ввод!$152:$152)</f>
        <v>0</v>
      </c>
      <c r="BU136" s="4">
        <f>$F136*SUMIF(Макро!$38:$38,BU$13,Макро!$49:$49)*SUMIF(Ввод!$151:$151,BU$15,Ввод!$152:$152)</f>
        <v>0</v>
      </c>
      <c r="BV136" s="4">
        <f>$F136*SUMIF(Макро!$38:$38,BV$13,Макро!$49:$49)*SUMIF(Ввод!$151:$151,BV$15,Ввод!$152:$152)</f>
        <v>0</v>
      </c>
      <c r="BW136" s="4">
        <f>$F136*SUMIF(Макро!$38:$38,BW$13,Макро!$49:$49)*SUMIF(Ввод!$151:$151,BW$15,Ввод!$152:$152)</f>
        <v>0</v>
      </c>
      <c r="BX136" s="4">
        <f>$F136*SUMIF(Макро!$38:$38,BX$13,Макро!$49:$49)*SUMIF(Ввод!$151:$151,BX$15,Ввод!$152:$152)</f>
        <v>0</v>
      </c>
      <c r="BY136" s="4">
        <f>$F136*SUMIF(Макро!$38:$38,BY$13,Макро!$49:$49)*SUMIF(Ввод!$151:$151,BY$15,Ввод!$152:$152)</f>
        <v>0</v>
      </c>
      <c r="BZ136" s="4">
        <f>$F136*SUMIF(Макро!$38:$38,BZ$13,Макро!$49:$49)*SUMIF(Ввод!$151:$151,BZ$15,Ввод!$152:$152)</f>
        <v>0</v>
      </c>
      <c r="CA136" s="4">
        <f>$F136*SUMIF(Макро!$38:$38,CA$13,Макро!$49:$49)*SUMIF(Ввод!$151:$151,CA$15,Ввод!$152:$152)</f>
        <v>0</v>
      </c>
      <c r="CB136" s="4">
        <f>$F136*SUMIF(Макро!$38:$38,CB$13,Макро!$49:$49)*SUMIF(Ввод!$151:$151,CB$15,Ввод!$152:$152)</f>
        <v>0</v>
      </c>
      <c r="CC136" s="4">
        <f>$F136*SUMIF(Макро!$38:$38,CC$13,Макро!$49:$49)*SUMIF(Ввод!$151:$151,CC$15,Ввод!$152:$152)</f>
        <v>0</v>
      </c>
      <c r="CD136" s="4">
        <f>$F136*SUMIF(Макро!$38:$38,CD$13,Макро!$49:$49)*SUMIF(Ввод!$151:$151,CD$15,Ввод!$152:$152)</f>
        <v>0</v>
      </c>
      <c r="CE136" s="4">
        <f>$F136*SUMIF(Макро!$38:$38,CE$13,Макро!$49:$49)*SUMIF(Ввод!$151:$151,CE$15,Ввод!$152:$152)</f>
        <v>0</v>
      </c>
      <c r="CF136" s="4">
        <f>$F136*SUMIF(Макро!$38:$38,CF$13,Макро!$49:$49)*SUMIF(Ввод!$151:$151,CF$15,Ввод!$152:$152)</f>
        <v>0</v>
      </c>
      <c r="CG136" s="4">
        <f>$F136*SUMIF(Макро!$38:$38,CG$13,Макро!$49:$49)*SUMIF(Ввод!$151:$151,CG$15,Ввод!$152:$152)</f>
        <v>0</v>
      </c>
      <c r="CH136" s="4">
        <f>$F136*SUMIF(Макро!$38:$38,CH$13,Макро!$49:$49)*SUMIF(Ввод!$151:$151,CH$15,Ввод!$152:$152)</f>
        <v>0</v>
      </c>
      <c r="CI136" s="4">
        <f>$F136*SUMIF(Макро!$38:$38,CI$13,Макро!$49:$49)*SUMIF(Ввод!$151:$151,CI$15,Ввод!$152:$152)</f>
        <v>0</v>
      </c>
      <c r="CJ136" s="4">
        <f>$F136*SUMIF(Макро!$38:$38,CJ$13,Макро!$49:$49)*SUMIF(Ввод!$151:$151,CJ$15,Ввод!$152:$152)</f>
        <v>0</v>
      </c>
      <c r="CK136" s="4">
        <f>$F136*SUMIF(Макро!$38:$38,CK$13,Макро!$49:$49)*SUMIF(Ввод!$151:$151,CK$15,Ввод!$152:$152)</f>
        <v>0</v>
      </c>
      <c r="CL136" s="4">
        <f>$F136*SUMIF(Макро!$38:$38,CL$13,Макро!$49:$49)*SUMIF(Ввод!$151:$151,CL$15,Ввод!$152:$152)</f>
        <v>0</v>
      </c>
      <c r="CM136" s="4">
        <f>$F136*SUMIF(Макро!$38:$38,CM$13,Макро!$49:$49)*SUMIF(Ввод!$151:$151,CM$15,Ввод!$152:$152)</f>
        <v>0</v>
      </c>
      <c r="CN136" s="4">
        <f>$F136*SUMIF(Макро!$38:$38,CN$13,Макро!$49:$49)*SUMIF(Ввод!$151:$151,CN$15,Ввод!$152:$152)</f>
        <v>0</v>
      </c>
      <c r="CO136" s="4">
        <f>$F136*SUMIF(Макро!$38:$38,CO$13,Макро!$49:$49)*SUMIF(Ввод!$151:$151,CO$15,Ввод!$152:$152)</f>
        <v>0</v>
      </c>
      <c r="CP136" s="4">
        <f>$F136*SUMIF(Макро!$38:$38,CP$13,Макро!$49:$49)*SUMIF(Ввод!$151:$151,CP$15,Ввод!$152:$152)</f>
        <v>0</v>
      </c>
      <c r="CQ136" s="4">
        <f>$F136*SUMIF(Макро!$38:$38,CQ$13,Макро!$49:$49)*SUMIF(Ввод!$151:$151,CQ$15,Ввод!$152:$152)</f>
        <v>0</v>
      </c>
      <c r="CR136" s="4">
        <f>$F136*SUMIF(Макро!$38:$38,CR$13,Макро!$49:$49)*SUMIF(Ввод!$151:$151,CR$15,Ввод!$152:$152)</f>
        <v>0</v>
      </c>
      <c r="CS136" s="4">
        <f>$F136*SUMIF(Макро!$38:$38,CS$13,Макро!$49:$49)*SUMIF(Ввод!$151:$151,CS$15,Ввод!$152:$152)</f>
        <v>0</v>
      </c>
      <c r="CT136" s="4">
        <f>$F136*SUMIF(Макро!$38:$38,CT$13,Макро!$49:$49)*SUMIF(Ввод!$151:$151,CT$15,Ввод!$152:$152)</f>
        <v>0</v>
      </c>
      <c r="CU136" s="4">
        <f>$F136*SUMIF(Макро!$38:$38,CU$13,Макро!$49:$49)*SUMIF(Ввод!$151:$151,CU$15,Ввод!$152:$152)</f>
        <v>0</v>
      </c>
      <c r="CV136" s="4">
        <f>$F136*SUMIF(Макро!$38:$38,CV$13,Макро!$49:$49)*SUMIF(Ввод!$151:$151,CV$15,Ввод!$152:$152)</f>
        <v>0</v>
      </c>
      <c r="CW136" s="4">
        <f>$F136*SUMIF(Макро!$38:$38,CW$13,Макро!$49:$49)*SUMIF(Ввод!$151:$151,CW$15,Ввод!$152:$152)</f>
        <v>0</v>
      </c>
      <c r="CX136" s="4">
        <f>$F136*SUMIF(Макро!$38:$38,CX$13,Макро!$49:$49)*SUMIF(Ввод!$151:$151,CX$15,Ввод!$152:$152)</f>
        <v>0</v>
      </c>
      <c r="CY136" s="4">
        <f>$F136*SUMIF(Макро!$38:$38,CY$13,Макро!$49:$49)*SUMIF(Ввод!$151:$151,CY$15,Ввод!$152:$152)</f>
        <v>0</v>
      </c>
      <c r="CZ136" s="4">
        <f>$F136*SUMIF(Макро!$38:$38,CZ$13,Макро!$49:$49)*SUMIF(Ввод!$151:$151,CZ$15,Ввод!$152:$152)</f>
        <v>0</v>
      </c>
      <c r="DA136" s="4">
        <f>$F136*SUMIF(Макро!$38:$38,DA$13,Макро!$49:$49)*SUMIF(Ввод!$151:$151,DA$15,Ввод!$152:$152)</f>
        <v>0</v>
      </c>
      <c r="DB136" s="4">
        <f>$F136*SUMIF(Макро!$38:$38,DB$13,Макро!$49:$49)*SUMIF(Ввод!$151:$151,DB$15,Ввод!$152:$152)</f>
        <v>0</v>
      </c>
      <c r="DC136" s="4">
        <f>$F136*SUMIF(Макро!$38:$38,DC$13,Макро!$49:$49)*SUMIF(Ввод!$151:$151,DC$15,Ввод!$152:$152)</f>
        <v>0</v>
      </c>
      <c r="DD136" s="4">
        <f>$F136*SUMIF(Макро!$38:$38,DD$13,Макро!$49:$49)*SUMIF(Ввод!$151:$151,DD$15,Ввод!$152:$152)</f>
        <v>0</v>
      </c>
      <c r="DE136" s="4">
        <f>$F136*SUMIF(Макро!$38:$38,DE$13,Макро!$49:$49)*SUMIF(Ввод!$151:$151,DE$15,Ввод!$152:$152)</f>
        <v>0</v>
      </c>
      <c r="DF136" s="4">
        <f>$F136*SUMIF(Макро!$38:$38,DF$13,Макро!$49:$49)*SUMIF(Ввод!$151:$151,DF$15,Ввод!$152:$152)</f>
        <v>0</v>
      </c>
      <c r="DG136" s="4">
        <f>$F136*SUMIF(Макро!$38:$38,DG$13,Макро!$49:$49)*SUMIF(Ввод!$151:$151,DG$15,Ввод!$152:$152)</f>
        <v>0</v>
      </c>
      <c r="DH136" s="4">
        <f>$F136*SUMIF(Макро!$38:$38,DH$13,Макро!$49:$49)*SUMIF(Ввод!$151:$151,DH$15,Ввод!$152:$152)</f>
        <v>0</v>
      </c>
      <c r="DI136" s="4">
        <f>$F136*SUMIF(Макро!$38:$38,DI$13,Макро!$49:$49)*SUMIF(Ввод!$151:$151,DI$15,Ввод!$152:$152)</f>
        <v>0</v>
      </c>
      <c r="DJ136" s="4">
        <f>$F136*SUMIF(Макро!$38:$38,DJ$13,Макро!$49:$49)*SUMIF(Ввод!$151:$151,DJ$15,Ввод!$152:$152)</f>
        <v>0</v>
      </c>
    </row>
    <row r="137" spans="2:114">
      <c r="B137" s="30" t="s">
        <v>406</v>
      </c>
      <c r="C137" s="8"/>
      <c r="F137" s="4"/>
      <c r="G137" s="4"/>
      <c r="H137" s="4"/>
      <c r="I137" s="126"/>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2:114">
      <c r="B138" s="214" t="str">
        <f t="shared" ref="B138:B150" si="44">B124</f>
        <v>Сырье и материалы (кроме реагентов)</v>
      </c>
      <c r="C138" s="8"/>
      <c r="D138" s="7" t="str">
        <f t="shared" ref="D138:D150" si="45">D124</f>
        <v>тыс. руб.</v>
      </c>
      <c r="E138" s="7">
        <f>N(Ввод!H224)</f>
        <v>0</v>
      </c>
      <c r="F138" s="4"/>
      <c r="G138" s="4">
        <f>G124</f>
        <v>1</v>
      </c>
      <c r="H138" s="4"/>
      <c r="I138" s="126"/>
      <c r="J138" s="4">
        <f>$E138*Ввод!I224</f>
        <v>0</v>
      </c>
      <c r="K138" s="4">
        <f>$E138*Ввод!J224</f>
        <v>0</v>
      </c>
      <c r="L138" s="4">
        <f>$E138*Ввод!K224</f>
        <v>0</v>
      </c>
      <c r="M138" s="4">
        <f>$E138*Ввод!L224</f>
        <v>0</v>
      </c>
      <c r="N138" s="4">
        <f>$E138*Ввод!M224</f>
        <v>0</v>
      </c>
      <c r="O138" s="4">
        <f>$E138*Ввод!N224</f>
        <v>0</v>
      </c>
      <c r="P138" s="4">
        <f>$E138*Ввод!O224</f>
        <v>0</v>
      </c>
      <c r="Q138" s="4">
        <f>$E138*Ввод!P224</f>
        <v>0</v>
      </c>
      <c r="R138" s="4">
        <f>$E138*Ввод!Q224</f>
        <v>0</v>
      </c>
      <c r="S138" s="4">
        <f>$E138*Ввод!R224</f>
        <v>0</v>
      </c>
      <c r="T138" s="4">
        <f>$E138*Ввод!S224</f>
        <v>0</v>
      </c>
      <c r="U138" s="4">
        <f>$E138*Ввод!T224</f>
        <v>0</v>
      </c>
      <c r="V138" s="4">
        <f>$E138*Ввод!U224</f>
        <v>0</v>
      </c>
      <c r="W138" s="4">
        <f>$E138*Ввод!V224</f>
        <v>0</v>
      </c>
      <c r="X138" s="4">
        <f>$E138*Ввод!W224</f>
        <v>0</v>
      </c>
      <c r="Y138" s="4">
        <f>$E138*Ввод!X224</f>
        <v>0</v>
      </c>
      <c r="Z138" s="4">
        <f>$E138*Ввод!Y224</f>
        <v>0</v>
      </c>
      <c r="AA138" s="4">
        <f>$E138*Ввод!Z224</f>
        <v>0</v>
      </c>
      <c r="AB138" s="4">
        <f>$E138*Ввод!AA224</f>
        <v>0</v>
      </c>
      <c r="AC138" s="4">
        <f>$E138*Ввод!AB224</f>
        <v>0</v>
      </c>
      <c r="AD138" s="4">
        <f>$E138*Ввод!AC224</f>
        <v>0</v>
      </c>
      <c r="AE138" s="4">
        <f>$E138*Ввод!AD224</f>
        <v>0</v>
      </c>
      <c r="AF138" s="4">
        <f>$E138*Ввод!AE224</f>
        <v>0</v>
      </c>
      <c r="AG138" s="4">
        <f>$E138*Ввод!AF224</f>
        <v>0</v>
      </c>
      <c r="AH138" s="4">
        <f>$E138*Ввод!AG224</f>
        <v>0</v>
      </c>
      <c r="AI138" s="4">
        <f>$E138*Ввод!AH224</f>
        <v>0</v>
      </c>
      <c r="AJ138" s="4">
        <f>$E138*Ввод!AI224</f>
        <v>0</v>
      </c>
      <c r="AK138" s="4">
        <f>$E138*Ввод!AJ224</f>
        <v>0</v>
      </c>
      <c r="AL138" s="4">
        <f>$E138*Ввод!AK224</f>
        <v>0</v>
      </c>
      <c r="AM138" s="4">
        <f>$E138*Ввод!AL224</f>
        <v>0</v>
      </c>
      <c r="AN138" s="4">
        <f>$E138*Ввод!AM224</f>
        <v>0</v>
      </c>
      <c r="AO138" s="4">
        <f>$E138*Ввод!AN224</f>
        <v>0</v>
      </c>
      <c r="AP138" s="4">
        <f>$E138*Ввод!AO224</f>
        <v>0</v>
      </c>
      <c r="AQ138" s="4">
        <f>$E138*Ввод!AP224</f>
        <v>0</v>
      </c>
      <c r="AR138" s="4">
        <f>$E138*Ввод!AQ224</f>
        <v>0</v>
      </c>
      <c r="AS138" s="4">
        <f>$E138*Ввод!AR224</f>
        <v>0</v>
      </c>
      <c r="AT138" s="4">
        <f>$E138*Ввод!AS224</f>
        <v>0</v>
      </c>
      <c r="AU138" s="4">
        <f>$E138*Ввод!AT224</f>
        <v>0</v>
      </c>
      <c r="AV138" s="4">
        <f>$E138*Ввод!AU224</f>
        <v>0</v>
      </c>
      <c r="AW138" s="4">
        <f>$E138*Ввод!AV224</f>
        <v>0</v>
      </c>
      <c r="AX138" s="4">
        <f>$E138*Ввод!AW224</f>
        <v>0</v>
      </c>
      <c r="AY138" s="4">
        <f>$E138*Ввод!AX224</f>
        <v>0</v>
      </c>
      <c r="AZ138" s="4">
        <f>$E138*Ввод!AY224</f>
        <v>0</v>
      </c>
      <c r="BA138" s="4">
        <f>$E138*Ввод!AZ224</f>
        <v>0</v>
      </c>
      <c r="BB138" s="4">
        <f>$E138*Ввод!BA224</f>
        <v>0</v>
      </c>
      <c r="BC138" s="4">
        <f>$E138*Ввод!BB224</f>
        <v>0</v>
      </c>
      <c r="BD138" s="4">
        <f>$E138*Ввод!BC224</f>
        <v>0</v>
      </c>
      <c r="BE138" s="4">
        <f>$E138*Ввод!BD224</f>
        <v>0</v>
      </c>
      <c r="BF138" s="4">
        <f>$E138*Ввод!BE224</f>
        <v>0</v>
      </c>
      <c r="BG138" s="4">
        <f>$E138*Ввод!BF224</f>
        <v>0</v>
      </c>
      <c r="BH138" s="4">
        <f>$E138*Ввод!BG224</f>
        <v>0</v>
      </c>
      <c r="BI138" s="4">
        <f>$E138*Ввод!BH224</f>
        <v>0</v>
      </c>
      <c r="BJ138" s="4">
        <f>$E138*Ввод!BI224</f>
        <v>0</v>
      </c>
      <c r="BK138" s="4">
        <f>$E138*Ввод!BJ224</f>
        <v>0</v>
      </c>
      <c r="BL138" s="4">
        <f>$E138*Ввод!BK224</f>
        <v>0</v>
      </c>
      <c r="BM138" s="4">
        <f>$E138*Ввод!BL224</f>
        <v>0</v>
      </c>
      <c r="BN138" s="4">
        <f>$E138*Ввод!BM224</f>
        <v>0</v>
      </c>
      <c r="BO138" s="4">
        <f>$E138*Ввод!BN224</f>
        <v>0</v>
      </c>
      <c r="BP138" s="4">
        <f>$E138*Ввод!BO224</f>
        <v>0</v>
      </c>
      <c r="BQ138" s="4">
        <f>$E138*Ввод!BP224</f>
        <v>0</v>
      </c>
      <c r="BR138" s="4">
        <f>$E138*Ввод!BQ224</f>
        <v>0</v>
      </c>
      <c r="BS138" s="4">
        <f>$E138*Ввод!BR224</f>
        <v>0</v>
      </c>
      <c r="BT138" s="4">
        <f>$E138*Ввод!BS224</f>
        <v>0</v>
      </c>
      <c r="BU138" s="4">
        <f>$E138*Ввод!BT224</f>
        <v>0</v>
      </c>
      <c r="BV138" s="4">
        <f>$E138*Ввод!BU224</f>
        <v>0</v>
      </c>
      <c r="BW138" s="4">
        <f>$E138*Ввод!BV224</f>
        <v>0</v>
      </c>
      <c r="BX138" s="4">
        <f>$E138*Ввод!BW224</f>
        <v>0</v>
      </c>
      <c r="BY138" s="4">
        <f>$E138*Ввод!BX224</f>
        <v>0</v>
      </c>
      <c r="BZ138" s="4">
        <f>$E138*Ввод!BY224</f>
        <v>0</v>
      </c>
      <c r="CA138" s="4">
        <f>$E138*Ввод!BZ224</f>
        <v>0</v>
      </c>
      <c r="CB138" s="4">
        <f>$E138*Ввод!CA224</f>
        <v>0</v>
      </c>
      <c r="CC138" s="4">
        <f>$E138*Ввод!CB224</f>
        <v>0</v>
      </c>
      <c r="CD138" s="4">
        <f>$E138*Ввод!CC224</f>
        <v>0</v>
      </c>
      <c r="CE138" s="4">
        <f>$E138*Ввод!CD224</f>
        <v>0</v>
      </c>
      <c r="CF138" s="4">
        <f>$E138*Ввод!CE224</f>
        <v>0</v>
      </c>
      <c r="CG138" s="4">
        <f>$E138*Ввод!CF224</f>
        <v>0</v>
      </c>
      <c r="CH138" s="4">
        <f>$E138*Ввод!CG224</f>
        <v>0</v>
      </c>
      <c r="CI138" s="4">
        <f>$E138*Ввод!CH224</f>
        <v>0</v>
      </c>
      <c r="CJ138" s="4">
        <f>$E138*Ввод!CI224</f>
        <v>0</v>
      </c>
      <c r="CK138" s="4">
        <f>$E138*Ввод!CJ224</f>
        <v>0</v>
      </c>
      <c r="CL138" s="4">
        <f>$E138*Ввод!CK224</f>
        <v>0</v>
      </c>
      <c r="CM138" s="4">
        <f>$E138*Ввод!CL224</f>
        <v>0</v>
      </c>
      <c r="CN138" s="4">
        <f>$E138*Ввод!CM224</f>
        <v>0</v>
      </c>
      <c r="CO138" s="4">
        <f>$E138*Ввод!CN224</f>
        <v>0</v>
      </c>
      <c r="CP138" s="4">
        <f>$E138*Ввод!CO224</f>
        <v>0</v>
      </c>
      <c r="CQ138" s="4">
        <f>$E138*Ввод!CP224</f>
        <v>0</v>
      </c>
      <c r="CR138" s="4">
        <f>$E138*Ввод!CQ224</f>
        <v>0</v>
      </c>
      <c r="CS138" s="4">
        <f>$E138*Ввод!CR224</f>
        <v>0</v>
      </c>
      <c r="CT138" s="4">
        <f>$E138*Ввод!CS224</f>
        <v>0</v>
      </c>
      <c r="CU138" s="4">
        <f>$E138*Ввод!CT224</f>
        <v>0</v>
      </c>
      <c r="CV138" s="4">
        <f>$E138*Ввод!CU224</f>
        <v>0</v>
      </c>
      <c r="CW138" s="4">
        <f>$E138*Ввод!CV224</f>
        <v>0</v>
      </c>
      <c r="CX138" s="4">
        <f>$E138*Ввод!CW224</f>
        <v>0</v>
      </c>
      <c r="CY138" s="4">
        <f>$E138*Ввод!CX224</f>
        <v>0</v>
      </c>
      <c r="CZ138" s="4">
        <f>$E138*Ввод!CY224</f>
        <v>0</v>
      </c>
      <c r="DA138" s="4">
        <f>$E138*Ввод!CZ224</f>
        <v>0</v>
      </c>
      <c r="DB138" s="4">
        <f>$E138*Ввод!DA224</f>
        <v>0</v>
      </c>
      <c r="DC138" s="4">
        <f>$E138*Ввод!DB224</f>
        <v>0</v>
      </c>
      <c r="DD138" s="4">
        <f>$E138*Ввод!DC224</f>
        <v>0</v>
      </c>
      <c r="DE138" s="4">
        <f>$E138*Ввод!DD224</f>
        <v>0</v>
      </c>
      <c r="DF138" s="4">
        <f>$E138*Ввод!DE224</f>
        <v>0</v>
      </c>
      <c r="DG138" s="4">
        <f>$E138*Ввод!DF224</f>
        <v>0</v>
      </c>
      <c r="DH138" s="4">
        <f>$E138*Ввод!DG224</f>
        <v>0</v>
      </c>
      <c r="DI138" s="4">
        <f>$E138*Ввод!DH224</f>
        <v>0</v>
      </c>
      <c r="DJ138" s="4">
        <f>$E138*Ввод!DI224</f>
        <v>0</v>
      </c>
    </row>
    <row r="139" spans="2:114">
      <c r="B139" s="214" t="str">
        <f t="shared" si="44"/>
        <v>Работы и услуги, связанные с экспл-ей центр-х систем</v>
      </c>
      <c r="C139" s="8"/>
      <c r="D139" s="7" t="str">
        <f t="shared" si="45"/>
        <v>тыс. руб.</v>
      </c>
      <c r="E139" s="7">
        <f>N(Ввод!H225)</f>
        <v>0</v>
      </c>
      <c r="F139" s="4"/>
      <c r="G139" s="4">
        <f t="shared" ref="G139:G150" si="46">G125</f>
        <v>1</v>
      </c>
      <c r="H139" s="4"/>
      <c r="I139" s="126"/>
      <c r="J139" s="4">
        <f>$E139*Ввод!I225</f>
        <v>0</v>
      </c>
      <c r="K139" s="4">
        <f>$E139*Ввод!J225</f>
        <v>0</v>
      </c>
      <c r="L139" s="4">
        <f>$E139*Ввод!K225</f>
        <v>0</v>
      </c>
      <c r="M139" s="4">
        <f>$E139*Ввод!L225</f>
        <v>0</v>
      </c>
      <c r="N139" s="4">
        <f>$E139*Ввод!M225</f>
        <v>0</v>
      </c>
      <c r="O139" s="4">
        <f>$E139*Ввод!N225</f>
        <v>0</v>
      </c>
      <c r="P139" s="4">
        <f>$E139*Ввод!O225</f>
        <v>0</v>
      </c>
      <c r="Q139" s="4">
        <f>$E139*Ввод!P225</f>
        <v>0</v>
      </c>
      <c r="R139" s="4">
        <f>$E139*Ввод!Q225</f>
        <v>0</v>
      </c>
      <c r="S139" s="4">
        <f>$E139*Ввод!R225</f>
        <v>0</v>
      </c>
      <c r="T139" s="4">
        <f>$E139*Ввод!S225</f>
        <v>0</v>
      </c>
      <c r="U139" s="4">
        <f>$E139*Ввод!T225</f>
        <v>0</v>
      </c>
      <c r="V139" s="4">
        <f>$E139*Ввод!U225</f>
        <v>0</v>
      </c>
      <c r="W139" s="4">
        <f>$E139*Ввод!V225</f>
        <v>0</v>
      </c>
      <c r="X139" s="4">
        <f>$E139*Ввод!W225</f>
        <v>0</v>
      </c>
      <c r="Y139" s="4">
        <f>$E139*Ввод!X225</f>
        <v>0</v>
      </c>
      <c r="Z139" s="4">
        <f>$E139*Ввод!Y225</f>
        <v>0</v>
      </c>
      <c r="AA139" s="4">
        <f>$E139*Ввод!Z225</f>
        <v>0</v>
      </c>
      <c r="AB139" s="4">
        <f>$E139*Ввод!AA225</f>
        <v>0</v>
      </c>
      <c r="AC139" s="4">
        <f>$E139*Ввод!AB225</f>
        <v>0</v>
      </c>
      <c r="AD139" s="4">
        <f>$E139*Ввод!AC225</f>
        <v>0</v>
      </c>
      <c r="AE139" s="4">
        <f>$E139*Ввод!AD225</f>
        <v>0</v>
      </c>
      <c r="AF139" s="4">
        <f>$E139*Ввод!AE225</f>
        <v>0</v>
      </c>
      <c r="AG139" s="4">
        <f>$E139*Ввод!AF225</f>
        <v>0</v>
      </c>
      <c r="AH139" s="4">
        <f>$E139*Ввод!AG225</f>
        <v>0</v>
      </c>
      <c r="AI139" s="4">
        <f>$E139*Ввод!AH225</f>
        <v>0</v>
      </c>
      <c r="AJ139" s="4">
        <f>$E139*Ввод!AI225</f>
        <v>0</v>
      </c>
      <c r="AK139" s="4">
        <f>$E139*Ввод!AJ225</f>
        <v>0</v>
      </c>
      <c r="AL139" s="4">
        <f>$E139*Ввод!AK225</f>
        <v>0</v>
      </c>
      <c r="AM139" s="4">
        <f>$E139*Ввод!AL225</f>
        <v>0</v>
      </c>
      <c r="AN139" s="4">
        <f>$E139*Ввод!AM225</f>
        <v>0</v>
      </c>
      <c r="AO139" s="4">
        <f>$E139*Ввод!AN225</f>
        <v>0</v>
      </c>
      <c r="AP139" s="4">
        <f>$E139*Ввод!AO225</f>
        <v>0</v>
      </c>
      <c r="AQ139" s="4">
        <f>$E139*Ввод!AP225</f>
        <v>0</v>
      </c>
      <c r="AR139" s="4">
        <f>$E139*Ввод!AQ225</f>
        <v>0</v>
      </c>
      <c r="AS139" s="4">
        <f>$E139*Ввод!AR225</f>
        <v>0</v>
      </c>
      <c r="AT139" s="4">
        <f>$E139*Ввод!AS225</f>
        <v>0</v>
      </c>
      <c r="AU139" s="4">
        <f>$E139*Ввод!AT225</f>
        <v>0</v>
      </c>
      <c r="AV139" s="4">
        <f>$E139*Ввод!AU225</f>
        <v>0</v>
      </c>
      <c r="AW139" s="4">
        <f>$E139*Ввод!AV225</f>
        <v>0</v>
      </c>
      <c r="AX139" s="4">
        <f>$E139*Ввод!AW225</f>
        <v>0</v>
      </c>
      <c r="AY139" s="4">
        <f>$E139*Ввод!AX225</f>
        <v>0</v>
      </c>
      <c r="AZ139" s="4">
        <f>$E139*Ввод!AY225</f>
        <v>0</v>
      </c>
      <c r="BA139" s="4">
        <f>$E139*Ввод!AZ225</f>
        <v>0</v>
      </c>
      <c r="BB139" s="4">
        <f>$E139*Ввод!BA225</f>
        <v>0</v>
      </c>
      <c r="BC139" s="4">
        <f>$E139*Ввод!BB225</f>
        <v>0</v>
      </c>
      <c r="BD139" s="4">
        <f>$E139*Ввод!BC225</f>
        <v>0</v>
      </c>
      <c r="BE139" s="4">
        <f>$E139*Ввод!BD225</f>
        <v>0</v>
      </c>
      <c r="BF139" s="4">
        <f>$E139*Ввод!BE225</f>
        <v>0</v>
      </c>
      <c r="BG139" s="4">
        <f>$E139*Ввод!BF225</f>
        <v>0</v>
      </c>
      <c r="BH139" s="4">
        <f>$E139*Ввод!BG225</f>
        <v>0</v>
      </c>
      <c r="BI139" s="4">
        <f>$E139*Ввод!BH225</f>
        <v>0</v>
      </c>
      <c r="BJ139" s="4">
        <f>$E139*Ввод!BI225</f>
        <v>0</v>
      </c>
      <c r="BK139" s="4">
        <f>$E139*Ввод!BJ225</f>
        <v>0</v>
      </c>
      <c r="BL139" s="4">
        <f>$E139*Ввод!BK225</f>
        <v>0</v>
      </c>
      <c r="BM139" s="4">
        <f>$E139*Ввод!BL225</f>
        <v>0</v>
      </c>
      <c r="BN139" s="4">
        <f>$E139*Ввод!BM225</f>
        <v>0</v>
      </c>
      <c r="BO139" s="4">
        <f>$E139*Ввод!BN225</f>
        <v>0</v>
      </c>
      <c r="BP139" s="4">
        <f>$E139*Ввод!BO225</f>
        <v>0</v>
      </c>
      <c r="BQ139" s="4">
        <f>$E139*Ввод!BP225</f>
        <v>0</v>
      </c>
      <c r="BR139" s="4">
        <f>$E139*Ввод!BQ225</f>
        <v>0</v>
      </c>
      <c r="BS139" s="4">
        <f>$E139*Ввод!BR225</f>
        <v>0</v>
      </c>
      <c r="BT139" s="4">
        <f>$E139*Ввод!BS225</f>
        <v>0</v>
      </c>
      <c r="BU139" s="4">
        <f>$E139*Ввод!BT225</f>
        <v>0</v>
      </c>
      <c r="BV139" s="4">
        <f>$E139*Ввод!BU225</f>
        <v>0</v>
      </c>
      <c r="BW139" s="4">
        <f>$E139*Ввод!BV225</f>
        <v>0</v>
      </c>
      <c r="BX139" s="4">
        <f>$E139*Ввод!BW225</f>
        <v>0</v>
      </c>
      <c r="BY139" s="4">
        <f>$E139*Ввод!BX225</f>
        <v>0</v>
      </c>
      <c r="BZ139" s="4">
        <f>$E139*Ввод!BY225</f>
        <v>0</v>
      </c>
      <c r="CA139" s="4">
        <f>$E139*Ввод!BZ225</f>
        <v>0</v>
      </c>
      <c r="CB139" s="4">
        <f>$E139*Ввод!CA225</f>
        <v>0</v>
      </c>
      <c r="CC139" s="4">
        <f>$E139*Ввод!CB225</f>
        <v>0</v>
      </c>
      <c r="CD139" s="4">
        <f>$E139*Ввод!CC225</f>
        <v>0</v>
      </c>
      <c r="CE139" s="4">
        <f>$E139*Ввод!CD225</f>
        <v>0</v>
      </c>
      <c r="CF139" s="4">
        <f>$E139*Ввод!CE225</f>
        <v>0</v>
      </c>
      <c r="CG139" s="4">
        <f>$E139*Ввод!CF225</f>
        <v>0</v>
      </c>
      <c r="CH139" s="4">
        <f>$E139*Ввод!CG225</f>
        <v>0</v>
      </c>
      <c r="CI139" s="4">
        <f>$E139*Ввод!CH225</f>
        <v>0</v>
      </c>
      <c r="CJ139" s="4">
        <f>$E139*Ввод!CI225</f>
        <v>0</v>
      </c>
      <c r="CK139" s="4">
        <f>$E139*Ввод!CJ225</f>
        <v>0</v>
      </c>
      <c r="CL139" s="4">
        <f>$E139*Ввод!CK225</f>
        <v>0</v>
      </c>
      <c r="CM139" s="4">
        <f>$E139*Ввод!CL225</f>
        <v>0</v>
      </c>
      <c r="CN139" s="4">
        <f>$E139*Ввод!CM225</f>
        <v>0</v>
      </c>
      <c r="CO139" s="4">
        <f>$E139*Ввод!CN225</f>
        <v>0</v>
      </c>
      <c r="CP139" s="4">
        <f>$E139*Ввод!CO225</f>
        <v>0</v>
      </c>
      <c r="CQ139" s="4">
        <f>$E139*Ввод!CP225</f>
        <v>0</v>
      </c>
      <c r="CR139" s="4">
        <f>$E139*Ввод!CQ225</f>
        <v>0</v>
      </c>
      <c r="CS139" s="4">
        <f>$E139*Ввод!CR225</f>
        <v>0</v>
      </c>
      <c r="CT139" s="4">
        <f>$E139*Ввод!CS225</f>
        <v>0</v>
      </c>
      <c r="CU139" s="4">
        <f>$E139*Ввод!CT225</f>
        <v>0</v>
      </c>
      <c r="CV139" s="4">
        <f>$E139*Ввод!CU225</f>
        <v>0</v>
      </c>
      <c r="CW139" s="4">
        <f>$E139*Ввод!CV225</f>
        <v>0</v>
      </c>
      <c r="CX139" s="4">
        <f>$E139*Ввод!CW225</f>
        <v>0</v>
      </c>
      <c r="CY139" s="4">
        <f>$E139*Ввод!CX225</f>
        <v>0</v>
      </c>
      <c r="CZ139" s="4">
        <f>$E139*Ввод!CY225</f>
        <v>0</v>
      </c>
      <c r="DA139" s="4">
        <f>$E139*Ввод!CZ225</f>
        <v>0</v>
      </c>
      <c r="DB139" s="4">
        <f>$E139*Ввод!DA225</f>
        <v>0</v>
      </c>
      <c r="DC139" s="4">
        <f>$E139*Ввод!DB225</f>
        <v>0</v>
      </c>
      <c r="DD139" s="4">
        <f>$E139*Ввод!DC225</f>
        <v>0</v>
      </c>
      <c r="DE139" s="4">
        <f>$E139*Ввод!DD225</f>
        <v>0</v>
      </c>
      <c r="DF139" s="4">
        <f>$E139*Ввод!DE225</f>
        <v>0</v>
      </c>
      <c r="DG139" s="4">
        <f>$E139*Ввод!DF225</f>
        <v>0</v>
      </c>
      <c r="DH139" s="4">
        <f>$E139*Ввод!DG225</f>
        <v>0</v>
      </c>
      <c r="DI139" s="4">
        <f>$E139*Ввод!DH225</f>
        <v>0</v>
      </c>
      <c r="DJ139" s="4">
        <f>$E139*Ввод!DI225</f>
        <v>0</v>
      </c>
    </row>
    <row r="140" spans="2:114">
      <c r="B140" s="214" t="str">
        <f t="shared" si="44"/>
        <v>ФОТ + взносы осн. производственного персонала</v>
      </c>
      <c r="C140" s="8"/>
      <c r="D140" s="7" t="str">
        <f t="shared" si="45"/>
        <v>тыс. руб.</v>
      </c>
      <c r="E140" s="7">
        <f>N(Ввод!H226)</f>
        <v>0</v>
      </c>
      <c r="F140" s="4"/>
      <c r="G140" s="4">
        <f t="shared" si="46"/>
        <v>0</v>
      </c>
      <c r="H140" s="4"/>
      <c r="I140" s="126"/>
      <c r="J140" s="4">
        <f>$E140*Ввод!I226</f>
        <v>0</v>
      </c>
      <c r="K140" s="4">
        <f>$E140*Ввод!J226</f>
        <v>0</v>
      </c>
      <c r="L140" s="4">
        <f>$E140*Ввод!K226</f>
        <v>0</v>
      </c>
      <c r="M140" s="4">
        <f>$E140*Ввод!L226</f>
        <v>0</v>
      </c>
      <c r="N140" s="4">
        <f>$E140*Ввод!M226</f>
        <v>0</v>
      </c>
      <c r="O140" s="4">
        <f>$E140*Ввод!N226</f>
        <v>0</v>
      </c>
      <c r="P140" s="4">
        <f>$E140*Ввод!O226</f>
        <v>0</v>
      </c>
      <c r="Q140" s="4">
        <f>$E140*Ввод!P226</f>
        <v>0</v>
      </c>
      <c r="R140" s="4">
        <f>$E140*Ввод!Q226</f>
        <v>0</v>
      </c>
      <c r="S140" s="4">
        <f>$E140*Ввод!R226</f>
        <v>0</v>
      </c>
      <c r="T140" s="4">
        <f>$E140*Ввод!S226</f>
        <v>0</v>
      </c>
      <c r="U140" s="4">
        <f>$E140*Ввод!T226</f>
        <v>0</v>
      </c>
      <c r="V140" s="4">
        <f>$E140*Ввод!U226</f>
        <v>0</v>
      </c>
      <c r="W140" s="4">
        <f>$E140*Ввод!V226</f>
        <v>0</v>
      </c>
      <c r="X140" s="4">
        <f>$E140*Ввод!W226</f>
        <v>0</v>
      </c>
      <c r="Y140" s="4">
        <f>$E140*Ввод!X226</f>
        <v>0</v>
      </c>
      <c r="Z140" s="4">
        <f>$E140*Ввод!Y226</f>
        <v>0</v>
      </c>
      <c r="AA140" s="4">
        <f>$E140*Ввод!Z226</f>
        <v>0</v>
      </c>
      <c r="AB140" s="4">
        <f>$E140*Ввод!AA226</f>
        <v>0</v>
      </c>
      <c r="AC140" s="4">
        <f>$E140*Ввод!AB226</f>
        <v>0</v>
      </c>
      <c r="AD140" s="4">
        <f>$E140*Ввод!AC226</f>
        <v>0</v>
      </c>
      <c r="AE140" s="4">
        <f>$E140*Ввод!AD226</f>
        <v>0</v>
      </c>
      <c r="AF140" s="4">
        <f>$E140*Ввод!AE226</f>
        <v>0</v>
      </c>
      <c r="AG140" s="4">
        <f>$E140*Ввод!AF226</f>
        <v>0</v>
      </c>
      <c r="AH140" s="4">
        <f>$E140*Ввод!AG226</f>
        <v>0</v>
      </c>
      <c r="AI140" s="4">
        <f>$E140*Ввод!AH226</f>
        <v>0</v>
      </c>
      <c r="AJ140" s="4">
        <f>$E140*Ввод!AI226</f>
        <v>0</v>
      </c>
      <c r="AK140" s="4">
        <f>$E140*Ввод!AJ226</f>
        <v>0</v>
      </c>
      <c r="AL140" s="4">
        <f>$E140*Ввод!AK226</f>
        <v>0</v>
      </c>
      <c r="AM140" s="4">
        <f>$E140*Ввод!AL226</f>
        <v>0</v>
      </c>
      <c r="AN140" s="4">
        <f>$E140*Ввод!AM226</f>
        <v>0</v>
      </c>
      <c r="AO140" s="4">
        <f>$E140*Ввод!AN226</f>
        <v>0</v>
      </c>
      <c r="AP140" s="4">
        <f>$E140*Ввод!AO226</f>
        <v>0</v>
      </c>
      <c r="AQ140" s="4">
        <f>$E140*Ввод!AP226</f>
        <v>0</v>
      </c>
      <c r="AR140" s="4">
        <f>$E140*Ввод!AQ226</f>
        <v>0</v>
      </c>
      <c r="AS140" s="4">
        <f>$E140*Ввод!AR226</f>
        <v>0</v>
      </c>
      <c r="AT140" s="4">
        <f>$E140*Ввод!AS226</f>
        <v>0</v>
      </c>
      <c r="AU140" s="4">
        <f>$E140*Ввод!AT226</f>
        <v>0</v>
      </c>
      <c r="AV140" s="4">
        <f>$E140*Ввод!AU226</f>
        <v>0</v>
      </c>
      <c r="AW140" s="4">
        <f>$E140*Ввод!AV226</f>
        <v>0</v>
      </c>
      <c r="AX140" s="4">
        <f>$E140*Ввод!AW226</f>
        <v>0</v>
      </c>
      <c r="AY140" s="4">
        <f>$E140*Ввод!AX226</f>
        <v>0</v>
      </c>
      <c r="AZ140" s="4">
        <f>$E140*Ввод!AY226</f>
        <v>0</v>
      </c>
      <c r="BA140" s="4">
        <f>$E140*Ввод!AZ226</f>
        <v>0</v>
      </c>
      <c r="BB140" s="4">
        <f>$E140*Ввод!BA226</f>
        <v>0</v>
      </c>
      <c r="BC140" s="4">
        <f>$E140*Ввод!BB226</f>
        <v>0</v>
      </c>
      <c r="BD140" s="4">
        <f>$E140*Ввод!BC226</f>
        <v>0</v>
      </c>
      <c r="BE140" s="4">
        <f>$E140*Ввод!BD226</f>
        <v>0</v>
      </c>
      <c r="BF140" s="4">
        <f>$E140*Ввод!BE226</f>
        <v>0</v>
      </c>
      <c r="BG140" s="4">
        <f>$E140*Ввод!BF226</f>
        <v>0</v>
      </c>
      <c r="BH140" s="4">
        <f>$E140*Ввод!BG226</f>
        <v>0</v>
      </c>
      <c r="BI140" s="4">
        <f>$E140*Ввод!BH226</f>
        <v>0</v>
      </c>
      <c r="BJ140" s="4">
        <f>$E140*Ввод!BI226</f>
        <v>0</v>
      </c>
      <c r="BK140" s="4">
        <f>$E140*Ввод!BJ226</f>
        <v>0</v>
      </c>
      <c r="BL140" s="4">
        <f>$E140*Ввод!BK226</f>
        <v>0</v>
      </c>
      <c r="BM140" s="4">
        <f>$E140*Ввод!BL226</f>
        <v>0</v>
      </c>
      <c r="BN140" s="4">
        <f>$E140*Ввод!BM226</f>
        <v>0</v>
      </c>
      <c r="BO140" s="4">
        <f>$E140*Ввод!BN226</f>
        <v>0</v>
      </c>
      <c r="BP140" s="4">
        <f>$E140*Ввод!BO226</f>
        <v>0</v>
      </c>
      <c r="BQ140" s="4">
        <f>$E140*Ввод!BP226</f>
        <v>0</v>
      </c>
      <c r="BR140" s="4">
        <f>$E140*Ввод!BQ226</f>
        <v>0</v>
      </c>
      <c r="BS140" s="4">
        <f>$E140*Ввод!BR226</f>
        <v>0</v>
      </c>
      <c r="BT140" s="4">
        <f>$E140*Ввод!BS226</f>
        <v>0</v>
      </c>
      <c r="BU140" s="4">
        <f>$E140*Ввод!BT226</f>
        <v>0</v>
      </c>
      <c r="BV140" s="4">
        <f>$E140*Ввод!BU226</f>
        <v>0</v>
      </c>
      <c r="BW140" s="4">
        <f>$E140*Ввод!BV226</f>
        <v>0</v>
      </c>
      <c r="BX140" s="4">
        <f>$E140*Ввод!BW226</f>
        <v>0</v>
      </c>
      <c r="BY140" s="4">
        <f>$E140*Ввод!BX226</f>
        <v>0</v>
      </c>
      <c r="BZ140" s="4">
        <f>$E140*Ввод!BY226</f>
        <v>0</v>
      </c>
      <c r="CA140" s="4">
        <f>$E140*Ввод!BZ226</f>
        <v>0</v>
      </c>
      <c r="CB140" s="4">
        <f>$E140*Ввод!CA226</f>
        <v>0</v>
      </c>
      <c r="CC140" s="4">
        <f>$E140*Ввод!CB226</f>
        <v>0</v>
      </c>
      <c r="CD140" s="4">
        <f>$E140*Ввод!CC226</f>
        <v>0</v>
      </c>
      <c r="CE140" s="4">
        <f>$E140*Ввод!CD226</f>
        <v>0</v>
      </c>
      <c r="CF140" s="4">
        <f>$E140*Ввод!CE226</f>
        <v>0</v>
      </c>
      <c r="CG140" s="4">
        <f>$E140*Ввод!CF226</f>
        <v>0</v>
      </c>
      <c r="CH140" s="4">
        <f>$E140*Ввод!CG226</f>
        <v>0</v>
      </c>
      <c r="CI140" s="4">
        <f>$E140*Ввод!CH226</f>
        <v>0</v>
      </c>
      <c r="CJ140" s="4">
        <f>$E140*Ввод!CI226</f>
        <v>0</v>
      </c>
      <c r="CK140" s="4">
        <f>$E140*Ввод!CJ226</f>
        <v>0</v>
      </c>
      <c r="CL140" s="4">
        <f>$E140*Ввод!CK226</f>
        <v>0</v>
      </c>
      <c r="CM140" s="4">
        <f>$E140*Ввод!CL226</f>
        <v>0</v>
      </c>
      <c r="CN140" s="4">
        <f>$E140*Ввод!CM226</f>
        <v>0</v>
      </c>
      <c r="CO140" s="4">
        <f>$E140*Ввод!CN226</f>
        <v>0</v>
      </c>
      <c r="CP140" s="4">
        <f>$E140*Ввод!CO226</f>
        <v>0</v>
      </c>
      <c r="CQ140" s="4">
        <f>$E140*Ввод!CP226</f>
        <v>0</v>
      </c>
      <c r="CR140" s="4">
        <f>$E140*Ввод!CQ226</f>
        <v>0</v>
      </c>
      <c r="CS140" s="4">
        <f>$E140*Ввод!CR226</f>
        <v>0</v>
      </c>
      <c r="CT140" s="4">
        <f>$E140*Ввод!CS226</f>
        <v>0</v>
      </c>
      <c r="CU140" s="4">
        <f>$E140*Ввод!CT226</f>
        <v>0</v>
      </c>
      <c r="CV140" s="4">
        <f>$E140*Ввод!CU226</f>
        <v>0</v>
      </c>
      <c r="CW140" s="4">
        <f>$E140*Ввод!CV226</f>
        <v>0</v>
      </c>
      <c r="CX140" s="4">
        <f>$E140*Ввод!CW226</f>
        <v>0</v>
      </c>
      <c r="CY140" s="4">
        <f>$E140*Ввод!CX226</f>
        <v>0</v>
      </c>
      <c r="CZ140" s="4">
        <f>$E140*Ввод!CY226</f>
        <v>0</v>
      </c>
      <c r="DA140" s="4">
        <f>$E140*Ввод!CZ226</f>
        <v>0</v>
      </c>
      <c r="DB140" s="4">
        <f>$E140*Ввод!DA226</f>
        <v>0</v>
      </c>
      <c r="DC140" s="4">
        <f>$E140*Ввод!DB226</f>
        <v>0</v>
      </c>
      <c r="DD140" s="4">
        <f>$E140*Ввод!DC226</f>
        <v>0</v>
      </c>
      <c r="DE140" s="4">
        <f>$E140*Ввод!DD226</f>
        <v>0</v>
      </c>
      <c r="DF140" s="4">
        <f>$E140*Ввод!DE226</f>
        <v>0</v>
      </c>
      <c r="DG140" s="4">
        <f>$E140*Ввод!DF226</f>
        <v>0</v>
      </c>
      <c r="DH140" s="4">
        <f>$E140*Ввод!DG226</f>
        <v>0</v>
      </c>
      <c r="DI140" s="4">
        <f>$E140*Ввод!DH226</f>
        <v>0</v>
      </c>
      <c r="DJ140" s="4">
        <f>$E140*Ввод!DI226</f>
        <v>0</v>
      </c>
    </row>
    <row r="141" spans="2:114">
      <c r="B141" s="214" t="str">
        <f t="shared" si="44"/>
        <v>Общехозяйственные расходы</v>
      </c>
      <c r="C141" s="8"/>
      <c r="D141" s="7" t="str">
        <f t="shared" si="45"/>
        <v>тыс. руб.</v>
      </c>
      <c r="E141" s="7">
        <f>N(Ввод!H227)</f>
        <v>0</v>
      </c>
      <c r="F141" s="4"/>
      <c r="G141" s="4">
        <f t="shared" si="46"/>
        <v>1</v>
      </c>
      <c r="H141" s="4"/>
      <c r="I141" s="126"/>
      <c r="J141" s="4">
        <f>$E141*Ввод!I227</f>
        <v>0</v>
      </c>
      <c r="K141" s="4">
        <f>$E141*Ввод!J227</f>
        <v>0</v>
      </c>
      <c r="L141" s="4">
        <f>$E141*Ввод!K227</f>
        <v>0</v>
      </c>
      <c r="M141" s="4">
        <f>$E141*Ввод!L227</f>
        <v>0</v>
      </c>
      <c r="N141" s="4">
        <f>$E141*Ввод!M227</f>
        <v>0</v>
      </c>
      <c r="O141" s="4">
        <f>$E141*Ввод!N227</f>
        <v>0</v>
      </c>
      <c r="P141" s="4">
        <f>$E141*Ввод!O227</f>
        <v>0</v>
      </c>
      <c r="Q141" s="4">
        <f>$E141*Ввод!P227</f>
        <v>0</v>
      </c>
      <c r="R141" s="4">
        <f>$E141*Ввод!Q227</f>
        <v>0</v>
      </c>
      <c r="S141" s="4">
        <f>$E141*Ввод!R227</f>
        <v>0</v>
      </c>
      <c r="T141" s="4">
        <f>$E141*Ввод!S227</f>
        <v>0</v>
      </c>
      <c r="U141" s="4">
        <f>$E141*Ввод!T227</f>
        <v>0</v>
      </c>
      <c r="V141" s="4">
        <f>$E141*Ввод!U227</f>
        <v>0</v>
      </c>
      <c r="W141" s="4">
        <f>$E141*Ввод!V227</f>
        <v>0</v>
      </c>
      <c r="X141" s="4">
        <f>$E141*Ввод!W227</f>
        <v>0</v>
      </c>
      <c r="Y141" s="4">
        <f>$E141*Ввод!X227</f>
        <v>0</v>
      </c>
      <c r="Z141" s="4">
        <f>$E141*Ввод!Y227</f>
        <v>0</v>
      </c>
      <c r="AA141" s="4">
        <f>$E141*Ввод!Z227</f>
        <v>0</v>
      </c>
      <c r="AB141" s="4">
        <f>$E141*Ввод!AA227</f>
        <v>0</v>
      </c>
      <c r="AC141" s="4">
        <f>$E141*Ввод!AB227</f>
        <v>0</v>
      </c>
      <c r="AD141" s="4">
        <f>$E141*Ввод!AC227</f>
        <v>0</v>
      </c>
      <c r="AE141" s="4">
        <f>$E141*Ввод!AD227</f>
        <v>0</v>
      </c>
      <c r="AF141" s="4">
        <f>$E141*Ввод!AE227</f>
        <v>0</v>
      </c>
      <c r="AG141" s="4">
        <f>$E141*Ввод!AF227</f>
        <v>0</v>
      </c>
      <c r="AH141" s="4">
        <f>$E141*Ввод!AG227</f>
        <v>0</v>
      </c>
      <c r="AI141" s="4">
        <f>$E141*Ввод!AH227</f>
        <v>0</v>
      </c>
      <c r="AJ141" s="4">
        <f>$E141*Ввод!AI227</f>
        <v>0</v>
      </c>
      <c r="AK141" s="4">
        <f>$E141*Ввод!AJ227</f>
        <v>0</v>
      </c>
      <c r="AL141" s="4">
        <f>$E141*Ввод!AK227</f>
        <v>0</v>
      </c>
      <c r="AM141" s="4">
        <f>$E141*Ввод!AL227</f>
        <v>0</v>
      </c>
      <c r="AN141" s="4">
        <f>$E141*Ввод!AM227</f>
        <v>0</v>
      </c>
      <c r="AO141" s="4">
        <f>$E141*Ввод!AN227</f>
        <v>0</v>
      </c>
      <c r="AP141" s="4">
        <f>$E141*Ввод!AO227</f>
        <v>0</v>
      </c>
      <c r="AQ141" s="4">
        <f>$E141*Ввод!AP227</f>
        <v>0</v>
      </c>
      <c r="AR141" s="4">
        <f>$E141*Ввод!AQ227</f>
        <v>0</v>
      </c>
      <c r="AS141" s="4">
        <f>$E141*Ввод!AR227</f>
        <v>0</v>
      </c>
      <c r="AT141" s="4">
        <f>$E141*Ввод!AS227</f>
        <v>0</v>
      </c>
      <c r="AU141" s="4">
        <f>$E141*Ввод!AT227</f>
        <v>0</v>
      </c>
      <c r="AV141" s="4">
        <f>$E141*Ввод!AU227</f>
        <v>0</v>
      </c>
      <c r="AW141" s="4">
        <f>$E141*Ввод!AV227</f>
        <v>0</v>
      </c>
      <c r="AX141" s="4">
        <f>$E141*Ввод!AW227</f>
        <v>0</v>
      </c>
      <c r="AY141" s="4">
        <f>$E141*Ввод!AX227</f>
        <v>0</v>
      </c>
      <c r="AZ141" s="4">
        <f>$E141*Ввод!AY227</f>
        <v>0</v>
      </c>
      <c r="BA141" s="4">
        <f>$E141*Ввод!AZ227</f>
        <v>0</v>
      </c>
      <c r="BB141" s="4">
        <f>$E141*Ввод!BA227</f>
        <v>0</v>
      </c>
      <c r="BC141" s="4">
        <f>$E141*Ввод!BB227</f>
        <v>0</v>
      </c>
      <c r="BD141" s="4">
        <f>$E141*Ввод!BC227</f>
        <v>0</v>
      </c>
      <c r="BE141" s="4">
        <f>$E141*Ввод!BD227</f>
        <v>0</v>
      </c>
      <c r="BF141" s="4">
        <f>$E141*Ввод!BE227</f>
        <v>0</v>
      </c>
      <c r="BG141" s="4">
        <f>$E141*Ввод!BF227</f>
        <v>0</v>
      </c>
      <c r="BH141" s="4">
        <f>$E141*Ввод!BG227</f>
        <v>0</v>
      </c>
      <c r="BI141" s="4">
        <f>$E141*Ввод!BH227</f>
        <v>0</v>
      </c>
      <c r="BJ141" s="4">
        <f>$E141*Ввод!BI227</f>
        <v>0</v>
      </c>
      <c r="BK141" s="4">
        <f>$E141*Ввод!BJ227</f>
        <v>0</v>
      </c>
      <c r="BL141" s="4">
        <f>$E141*Ввод!BK227</f>
        <v>0</v>
      </c>
      <c r="BM141" s="4">
        <f>$E141*Ввод!BL227</f>
        <v>0</v>
      </c>
      <c r="BN141" s="4">
        <f>$E141*Ввод!BM227</f>
        <v>0</v>
      </c>
      <c r="BO141" s="4">
        <f>$E141*Ввод!BN227</f>
        <v>0</v>
      </c>
      <c r="BP141" s="4">
        <f>$E141*Ввод!BO227</f>
        <v>0</v>
      </c>
      <c r="BQ141" s="4">
        <f>$E141*Ввод!BP227</f>
        <v>0</v>
      </c>
      <c r="BR141" s="4">
        <f>$E141*Ввод!BQ227</f>
        <v>0</v>
      </c>
      <c r="BS141" s="4">
        <f>$E141*Ввод!BR227</f>
        <v>0</v>
      </c>
      <c r="BT141" s="4">
        <f>$E141*Ввод!BS227</f>
        <v>0</v>
      </c>
      <c r="BU141" s="4">
        <f>$E141*Ввод!BT227</f>
        <v>0</v>
      </c>
      <c r="BV141" s="4">
        <f>$E141*Ввод!BU227</f>
        <v>0</v>
      </c>
      <c r="BW141" s="4">
        <f>$E141*Ввод!BV227</f>
        <v>0</v>
      </c>
      <c r="BX141" s="4">
        <f>$E141*Ввод!BW227</f>
        <v>0</v>
      </c>
      <c r="BY141" s="4">
        <f>$E141*Ввод!BX227</f>
        <v>0</v>
      </c>
      <c r="BZ141" s="4">
        <f>$E141*Ввод!BY227</f>
        <v>0</v>
      </c>
      <c r="CA141" s="4">
        <f>$E141*Ввод!BZ227</f>
        <v>0</v>
      </c>
      <c r="CB141" s="4">
        <f>$E141*Ввод!CA227</f>
        <v>0</v>
      </c>
      <c r="CC141" s="4">
        <f>$E141*Ввод!CB227</f>
        <v>0</v>
      </c>
      <c r="CD141" s="4">
        <f>$E141*Ввод!CC227</f>
        <v>0</v>
      </c>
      <c r="CE141" s="4">
        <f>$E141*Ввод!CD227</f>
        <v>0</v>
      </c>
      <c r="CF141" s="4">
        <f>$E141*Ввод!CE227</f>
        <v>0</v>
      </c>
      <c r="CG141" s="4">
        <f>$E141*Ввод!CF227</f>
        <v>0</v>
      </c>
      <c r="CH141" s="4">
        <f>$E141*Ввод!CG227</f>
        <v>0</v>
      </c>
      <c r="CI141" s="4">
        <f>$E141*Ввод!CH227</f>
        <v>0</v>
      </c>
      <c r="CJ141" s="4">
        <f>$E141*Ввод!CI227</f>
        <v>0</v>
      </c>
      <c r="CK141" s="4">
        <f>$E141*Ввод!CJ227</f>
        <v>0</v>
      </c>
      <c r="CL141" s="4">
        <f>$E141*Ввод!CK227</f>
        <v>0</v>
      </c>
      <c r="CM141" s="4">
        <f>$E141*Ввод!CL227</f>
        <v>0</v>
      </c>
      <c r="CN141" s="4">
        <f>$E141*Ввод!CM227</f>
        <v>0</v>
      </c>
      <c r="CO141" s="4">
        <f>$E141*Ввод!CN227</f>
        <v>0</v>
      </c>
      <c r="CP141" s="4">
        <f>$E141*Ввод!CO227</f>
        <v>0</v>
      </c>
      <c r="CQ141" s="4">
        <f>$E141*Ввод!CP227</f>
        <v>0</v>
      </c>
      <c r="CR141" s="4">
        <f>$E141*Ввод!CQ227</f>
        <v>0</v>
      </c>
      <c r="CS141" s="4">
        <f>$E141*Ввод!CR227</f>
        <v>0</v>
      </c>
      <c r="CT141" s="4">
        <f>$E141*Ввод!CS227</f>
        <v>0</v>
      </c>
      <c r="CU141" s="4">
        <f>$E141*Ввод!CT227</f>
        <v>0</v>
      </c>
      <c r="CV141" s="4">
        <f>$E141*Ввод!CU227</f>
        <v>0</v>
      </c>
      <c r="CW141" s="4">
        <f>$E141*Ввод!CV227</f>
        <v>0</v>
      </c>
      <c r="CX141" s="4">
        <f>$E141*Ввод!CW227</f>
        <v>0</v>
      </c>
      <c r="CY141" s="4">
        <f>$E141*Ввод!CX227</f>
        <v>0</v>
      </c>
      <c r="CZ141" s="4">
        <f>$E141*Ввод!CY227</f>
        <v>0</v>
      </c>
      <c r="DA141" s="4">
        <f>$E141*Ввод!CZ227</f>
        <v>0</v>
      </c>
      <c r="DB141" s="4">
        <f>$E141*Ввод!DA227</f>
        <v>0</v>
      </c>
      <c r="DC141" s="4">
        <f>$E141*Ввод!DB227</f>
        <v>0</v>
      </c>
      <c r="DD141" s="4">
        <f>$E141*Ввод!DC227</f>
        <v>0</v>
      </c>
      <c r="DE141" s="4">
        <f>$E141*Ввод!DD227</f>
        <v>0</v>
      </c>
      <c r="DF141" s="4">
        <f>$E141*Ввод!DE227</f>
        <v>0</v>
      </c>
      <c r="DG141" s="4">
        <f>$E141*Ввод!DF227</f>
        <v>0</v>
      </c>
      <c r="DH141" s="4">
        <f>$E141*Ввод!DG227</f>
        <v>0</v>
      </c>
      <c r="DI141" s="4">
        <f>$E141*Ввод!DH227</f>
        <v>0</v>
      </c>
      <c r="DJ141" s="4">
        <f>$E141*Ввод!DI227</f>
        <v>0</v>
      </c>
    </row>
    <row r="142" spans="2:114">
      <c r="B142" s="214" t="str">
        <f t="shared" si="44"/>
        <v>Прочие производственные расходы</v>
      </c>
      <c r="C142" s="8"/>
      <c r="D142" s="7" t="str">
        <f t="shared" si="45"/>
        <v>тыс. руб.</v>
      </c>
      <c r="E142" s="7">
        <f>N(Ввод!H228)</f>
        <v>0</v>
      </c>
      <c r="F142" s="4"/>
      <c r="G142" s="4">
        <f t="shared" si="46"/>
        <v>1</v>
      </c>
      <c r="H142" s="4"/>
      <c r="I142" s="126"/>
      <c r="J142" s="4">
        <f>$E142*Ввод!I228</f>
        <v>0</v>
      </c>
      <c r="K142" s="4">
        <f>$E142*Ввод!J228</f>
        <v>0</v>
      </c>
      <c r="L142" s="4">
        <f>$E142*Ввод!K228</f>
        <v>0</v>
      </c>
      <c r="M142" s="4">
        <f>$E142*Ввод!L228</f>
        <v>0</v>
      </c>
      <c r="N142" s="4">
        <f>$E142*Ввод!M228</f>
        <v>0</v>
      </c>
      <c r="O142" s="4">
        <f>$E142*Ввод!N228</f>
        <v>0</v>
      </c>
      <c r="P142" s="4">
        <f>$E142*Ввод!O228</f>
        <v>0</v>
      </c>
      <c r="Q142" s="4">
        <f>$E142*Ввод!P228</f>
        <v>0</v>
      </c>
      <c r="R142" s="4">
        <f>$E142*Ввод!Q228</f>
        <v>0</v>
      </c>
      <c r="S142" s="4">
        <f>$E142*Ввод!R228</f>
        <v>0</v>
      </c>
      <c r="T142" s="4">
        <f>$E142*Ввод!S228</f>
        <v>0</v>
      </c>
      <c r="U142" s="4">
        <f>$E142*Ввод!T228</f>
        <v>0</v>
      </c>
      <c r="V142" s="4">
        <f>$E142*Ввод!U228</f>
        <v>0</v>
      </c>
      <c r="W142" s="4">
        <f>$E142*Ввод!V228</f>
        <v>0</v>
      </c>
      <c r="X142" s="4">
        <f>$E142*Ввод!W228</f>
        <v>0</v>
      </c>
      <c r="Y142" s="4">
        <f>$E142*Ввод!X228</f>
        <v>0</v>
      </c>
      <c r="Z142" s="4">
        <f>$E142*Ввод!Y228</f>
        <v>0</v>
      </c>
      <c r="AA142" s="4">
        <f>$E142*Ввод!Z228</f>
        <v>0</v>
      </c>
      <c r="AB142" s="4">
        <f>$E142*Ввод!AA228</f>
        <v>0</v>
      </c>
      <c r="AC142" s="4">
        <f>$E142*Ввод!AB228</f>
        <v>0</v>
      </c>
      <c r="AD142" s="4">
        <f>$E142*Ввод!AC228</f>
        <v>0</v>
      </c>
      <c r="AE142" s="4">
        <f>$E142*Ввод!AD228</f>
        <v>0</v>
      </c>
      <c r="AF142" s="4">
        <f>$E142*Ввод!AE228</f>
        <v>0</v>
      </c>
      <c r="AG142" s="4">
        <f>$E142*Ввод!AF228</f>
        <v>0</v>
      </c>
      <c r="AH142" s="4">
        <f>$E142*Ввод!AG228</f>
        <v>0</v>
      </c>
      <c r="AI142" s="4">
        <f>$E142*Ввод!AH228</f>
        <v>0</v>
      </c>
      <c r="AJ142" s="4">
        <f>$E142*Ввод!AI228</f>
        <v>0</v>
      </c>
      <c r="AK142" s="4">
        <f>$E142*Ввод!AJ228</f>
        <v>0</v>
      </c>
      <c r="AL142" s="4">
        <f>$E142*Ввод!AK228</f>
        <v>0</v>
      </c>
      <c r="AM142" s="4">
        <f>$E142*Ввод!AL228</f>
        <v>0</v>
      </c>
      <c r="AN142" s="4">
        <f>$E142*Ввод!AM228</f>
        <v>0</v>
      </c>
      <c r="AO142" s="4">
        <f>$E142*Ввод!AN228</f>
        <v>0</v>
      </c>
      <c r="AP142" s="4">
        <f>$E142*Ввод!AO228</f>
        <v>0</v>
      </c>
      <c r="AQ142" s="4">
        <f>$E142*Ввод!AP228</f>
        <v>0</v>
      </c>
      <c r="AR142" s="4">
        <f>$E142*Ввод!AQ228</f>
        <v>0</v>
      </c>
      <c r="AS142" s="4">
        <f>$E142*Ввод!AR228</f>
        <v>0</v>
      </c>
      <c r="AT142" s="4">
        <f>$E142*Ввод!AS228</f>
        <v>0</v>
      </c>
      <c r="AU142" s="4">
        <f>$E142*Ввод!AT228</f>
        <v>0</v>
      </c>
      <c r="AV142" s="4">
        <f>$E142*Ввод!AU228</f>
        <v>0</v>
      </c>
      <c r="AW142" s="4">
        <f>$E142*Ввод!AV228</f>
        <v>0</v>
      </c>
      <c r="AX142" s="4">
        <f>$E142*Ввод!AW228</f>
        <v>0</v>
      </c>
      <c r="AY142" s="4">
        <f>$E142*Ввод!AX228</f>
        <v>0</v>
      </c>
      <c r="AZ142" s="4">
        <f>$E142*Ввод!AY228</f>
        <v>0</v>
      </c>
      <c r="BA142" s="4">
        <f>$E142*Ввод!AZ228</f>
        <v>0</v>
      </c>
      <c r="BB142" s="4">
        <f>$E142*Ввод!BA228</f>
        <v>0</v>
      </c>
      <c r="BC142" s="4">
        <f>$E142*Ввод!BB228</f>
        <v>0</v>
      </c>
      <c r="BD142" s="4">
        <f>$E142*Ввод!BC228</f>
        <v>0</v>
      </c>
      <c r="BE142" s="4">
        <f>$E142*Ввод!BD228</f>
        <v>0</v>
      </c>
      <c r="BF142" s="4">
        <f>$E142*Ввод!BE228</f>
        <v>0</v>
      </c>
      <c r="BG142" s="4">
        <f>$E142*Ввод!BF228</f>
        <v>0</v>
      </c>
      <c r="BH142" s="4">
        <f>$E142*Ввод!BG228</f>
        <v>0</v>
      </c>
      <c r="BI142" s="4">
        <f>$E142*Ввод!BH228</f>
        <v>0</v>
      </c>
      <c r="BJ142" s="4">
        <f>$E142*Ввод!BI228</f>
        <v>0</v>
      </c>
      <c r="BK142" s="4">
        <f>$E142*Ввод!BJ228</f>
        <v>0</v>
      </c>
      <c r="BL142" s="4">
        <f>$E142*Ввод!BK228</f>
        <v>0</v>
      </c>
      <c r="BM142" s="4">
        <f>$E142*Ввод!BL228</f>
        <v>0</v>
      </c>
      <c r="BN142" s="4">
        <f>$E142*Ввод!BM228</f>
        <v>0</v>
      </c>
      <c r="BO142" s="4">
        <f>$E142*Ввод!BN228</f>
        <v>0</v>
      </c>
      <c r="BP142" s="4">
        <f>$E142*Ввод!BO228</f>
        <v>0</v>
      </c>
      <c r="BQ142" s="4">
        <f>$E142*Ввод!BP228</f>
        <v>0</v>
      </c>
      <c r="BR142" s="4">
        <f>$E142*Ввод!BQ228</f>
        <v>0</v>
      </c>
      <c r="BS142" s="4">
        <f>$E142*Ввод!BR228</f>
        <v>0</v>
      </c>
      <c r="BT142" s="4">
        <f>$E142*Ввод!BS228</f>
        <v>0</v>
      </c>
      <c r="BU142" s="4">
        <f>$E142*Ввод!BT228</f>
        <v>0</v>
      </c>
      <c r="BV142" s="4">
        <f>$E142*Ввод!BU228</f>
        <v>0</v>
      </c>
      <c r="BW142" s="4">
        <f>$E142*Ввод!BV228</f>
        <v>0</v>
      </c>
      <c r="BX142" s="4">
        <f>$E142*Ввод!BW228</f>
        <v>0</v>
      </c>
      <c r="BY142" s="4">
        <f>$E142*Ввод!BX228</f>
        <v>0</v>
      </c>
      <c r="BZ142" s="4">
        <f>$E142*Ввод!BY228</f>
        <v>0</v>
      </c>
      <c r="CA142" s="4">
        <f>$E142*Ввод!BZ228</f>
        <v>0</v>
      </c>
      <c r="CB142" s="4">
        <f>$E142*Ввод!CA228</f>
        <v>0</v>
      </c>
      <c r="CC142" s="4">
        <f>$E142*Ввод!CB228</f>
        <v>0</v>
      </c>
      <c r="CD142" s="4">
        <f>$E142*Ввод!CC228</f>
        <v>0</v>
      </c>
      <c r="CE142" s="4">
        <f>$E142*Ввод!CD228</f>
        <v>0</v>
      </c>
      <c r="CF142" s="4">
        <f>$E142*Ввод!CE228</f>
        <v>0</v>
      </c>
      <c r="CG142" s="4">
        <f>$E142*Ввод!CF228</f>
        <v>0</v>
      </c>
      <c r="CH142" s="4">
        <f>$E142*Ввод!CG228</f>
        <v>0</v>
      </c>
      <c r="CI142" s="4">
        <f>$E142*Ввод!CH228</f>
        <v>0</v>
      </c>
      <c r="CJ142" s="4">
        <f>$E142*Ввод!CI228</f>
        <v>0</v>
      </c>
      <c r="CK142" s="4">
        <f>$E142*Ввод!CJ228</f>
        <v>0</v>
      </c>
      <c r="CL142" s="4">
        <f>$E142*Ввод!CK228</f>
        <v>0</v>
      </c>
      <c r="CM142" s="4">
        <f>$E142*Ввод!CL228</f>
        <v>0</v>
      </c>
      <c r="CN142" s="4">
        <f>$E142*Ввод!CM228</f>
        <v>0</v>
      </c>
      <c r="CO142" s="4">
        <f>$E142*Ввод!CN228</f>
        <v>0</v>
      </c>
      <c r="CP142" s="4">
        <f>$E142*Ввод!CO228</f>
        <v>0</v>
      </c>
      <c r="CQ142" s="4">
        <f>$E142*Ввод!CP228</f>
        <v>0</v>
      </c>
      <c r="CR142" s="4">
        <f>$E142*Ввод!CQ228</f>
        <v>0</v>
      </c>
      <c r="CS142" s="4">
        <f>$E142*Ввод!CR228</f>
        <v>0</v>
      </c>
      <c r="CT142" s="4">
        <f>$E142*Ввод!CS228</f>
        <v>0</v>
      </c>
      <c r="CU142" s="4">
        <f>$E142*Ввод!CT228</f>
        <v>0</v>
      </c>
      <c r="CV142" s="4">
        <f>$E142*Ввод!CU228</f>
        <v>0</v>
      </c>
      <c r="CW142" s="4">
        <f>$E142*Ввод!CV228</f>
        <v>0</v>
      </c>
      <c r="CX142" s="4">
        <f>$E142*Ввод!CW228</f>
        <v>0</v>
      </c>
      <c r="CY142" s="4">
        <f>$E142*Ввод!CX228</f>
        <v>0</v>
      </c>
      <c r="CZ142" s="4">
        <f>$E142*Ввод!CY228</f>
        <v>0</v>
      </c>
      <c r="DA142" s="4">
        <f>$E142*Ввод!CZ228</f>
        <v>0</v>
      </c>
      <c r="DB142" s="4">
        <f>$E142*Ввод!DA228</f>
        <v>0</v>
      </c>
      <c r="DC142" s="4">
        <f>$E142*Ввод!DB228</f>
        <v>0</v>
      </c>
      <c r="DD142" s="4">
        <f>$E142*Ввод!DC228</f>
        <v>0</v>
      </c>
      <c r="DE142" s="4">
        <f>$E142*Ввод!DD228</f>
        <v>0</v>
      </c>
      <c r="DF142" s="4">
        <f>$E142*Ввод!DE228</f>
        <v>0</v>
      </c>
      <c r="DG142" s="4">
        <f>$E142*Ввод!DF228</f>
        <v>0</v>
      </c>
      <c r="DH142" s="4">
        <f>$E142*Ввод!DG228</f>
        <v>0</v>
      </c>
      <c r="DI142" s="4">
        <f>$E142*Ввод!DH228</f>
        <v>0</v>
      </c>
      <c r="DJ142" s="4">
        <f>$E142*Ввод!DI228</f>
        <v>0</v>
      </c>
    </row>
    <row r="143" spans="2:114">
      <c r="B143" s="214" t="str">
        <f t="shared" si="44"/>
        <v>Капитальный ремонт</v>
      </c>
      <c r="C143" s="8"/>
      <c r="D143" s="7" t="str">
        <f t="shared" si="45"/>
        <v>тыс. руб.</v>
      </c>
      <c r="E143" s="7">
        <f>N(Ввод!H229)</f>
        <v>0</v>
      </c>
      <c r="F143" s="4"/>
      <c r="G143" s="4">
        <f t="shared" si="46"/>
        <v>1</v>
      </c>
      <c r="H143" s="4"/>
      <c r="I143" s="126"/>
      <c r="J143" s="4">
        <f>$E143*Ввод!I229</f>
        <v>0</v>
      </c>
      <c r="K143" s="4">
        <f>$E143*Ввод!J229</f>
        <v>0</v>
      </c>
      <c r="L143" s="4">
        <f>$E143*Ввод!K229</f>
        <v>0</v>
      </c>
      <c r="M143" s="4">
        <f>$E143*Ввод!L229</f>
        <v>0</v>
      </c>
      <c r="N143" s="4">
        <f>$E143*Ввод!M229</f>
        <v>0</v>
      </c>
      <c r="O143" s="4">
        <f>$E143*Ввод!N229</f>
        <v>0</v>
      </c>
      <c r="P143" s="4">
        <f>$E143*Ввод!O229</f>
        <v>0</v>
      </c>
      <c r="Q143" s="4">
        <f>$E143*Ввод!P229</f>
        <v>0</v>
      </c>
      <c r="R143" s="4">
        <f>$E143*Ввод!Q229</f>
        <v>0</v>
      </c>
      <c r="S143" s="4">
        <f>$E143*Ввод!R229</f>
        <v>0</v>
      </c>
      <c r="T143" s="4">
        <f>$E143*Ввод!S229</f>
        <v>0</v>
      </c>
      <c r="U143" s="4">
        <f>$E143*Ввод!T229</f>
        <v>0</v>
      </c>
      <c r="V143" s="4">
        <f>$E143*Ввод!U229</f>
        <v>0</v>
      </c>
      <c r="W143" s="4">
        <f>$E143*Ввод!V229</f>
        <v>0</v>
      </c>
      <c r="X143" s="4">
        <f>$E143*Ввод!W229</f>
        <v>0</v>
      </c>
      <c r="Y143" s="4">
        <f>$E143*Ввод!X229</f>
        <v>0</v>
      </c>
      <c r="Z143" s="4">
        <f>$E143*Ввод!Y229</f>
        <v>0</v>
      </c>
      <c r="AA143" s="4">
        <f>$E143*Ввод!Z229</f>
        <v>0</v>
      </c>
      <c r="AB143" s="4">
        <f>$E143*Ввод!AA229</f>
        <v>0</v>
      </c>
      <c r="AC143" s="4">
        <f>$E143*Ввод!AB229</f>
        <v>0</v>
      </c>
      <c r="AD143" s="4">
        <f>$E143*Ввод!AC229</f>
        <v>0</v>
      </c>
      <c r="AE143" s="4">
        <f>$E143*Ввод!AD229</f>
        <v>0</v>
      </c>
      <c r="AF143" s="4">
        <f>$E143*Ввод!AE229</f>
        <v>0</v>
      </c>
      <c r="AG143" s="4">
        <f>$E143*Ввод!AF229</f>
        <v>0</v>
      </c>
      <c r="AH143" s="4">
        <f>$E143*Ввод!AG229</f>
        <v>0</v>
      </c>
      <c r="AI143" s="4">
        <f>$E143*Ввод!AH229</f>
        <v>0</v>
      </c>
      <c r="AJ143" s="4">
        <f>$E143*Ввод!AI229</f>
        <v>0</v>
      </c>
      <c r="AK143" s="4">
        <f>$E143*Ввод!AJ229</f>
        <v>0</v>
      </c>
      <c r="AL143" s="4">
        <f>$E143*Ввод!AK229</f>
        <v>0</v>
      </c>
      <c r="AM143" s="4">
        <f>$E143*Ввод!AL229</f>
        <v>0</v>
      </c>
      <c r="AN143" s="4">
        <f>$E143*Ввод!AM229</f>
        <v>0</v>
      </c>
      <c r="AO143" s="4">
        <f>$E143*Ввод!AN229</f>
        <v>0</v>
      </c>
      <c r="AP143" s="4">
        <f>$E143*Ввод!AO229</f>
        <v>0</v>
      </c>
      <c r="AQ143" s="4">
        <f>$E143*Ввод!AP229</f>
        <v>0</v>
      </c>
      <c r="AR143" s="4">
        <f>$E143*Ввод!AQ229</f>
        <v>0</v>
      </c>
      <c r="AS143" s="4">
        <f>$E143*Ввод!AR229</f>
        <v>0</v>
      </c>
      <c r="AT143" s="4">
        <f>$E143*Ввод!AS229</f>
        <v>0</v>
      </c>
      <c r="AU143" s="4">
        <f>$E143*Ввод!AT229</f>
        <v>0</v>
      </c>
      <c r="AV143" s="4">
        <f>$E143*Ввод!AU229</f>
        <v>0</v>
      </c>
      <c r="AW143" s="4">
        <f>$E143*Ввод!AV229</f>
        <v>0</v>
      </c>
      <c r="AX143" s="4">
        <f>$E143*Ввод!AW229</f>
        <v>0</v>
      </c>
      <c r="AY143" s="4">
        <f>$E143*Ввод!AX229</f>
        <v>0</v>
      </c>
      <c r="AZ143" s="4">
        <f>$E143*Ввод!AY229</f>
        <v>0</v>
      </c>
      <c r="BA143" s="4">
        <f>$E143*Ввод!AZ229</f>
        <v>0</v>
      </c>
      <c r="BB143" s="4">
        <f>$E143*Ввод!BA229</f>
        <v>0</v>
      </c>
      <c r="BC143" s="4">
        <f>$E143*Ввод!BB229</f>
        <v>0</v>
      </c>
      <c r="BD143" s="4">
        <f>$E143*Ввод!BC229</f>
        <v>0</v>
      </c>
      <c r="BE143" s="4">
        <f>$E143*Ввод!BD229</f>
        <v>0</v>
      </c>
      <c r="BF143" s="4">
        <f>$E143*Ввод!BE229</f>
        <v>0</v>
      </c>
      <c r="BG143" s="4">
        <f>$E143*Ввод!BF229</f>
        <v>0</v>
      </c>
      <c r="BH143" s="4">
        <f>$E143*Ввод!BG229</f>
        <v>0</v>
      </c>
      <c r="BI143" s="4">
        <f>$E143*Ввод!BH229</f>
        <v>0</v>
      </c>
      <c r="BJ143" s="4">
        <f>$E143*Ввод!BI229</f>
        <v>0</v>
      </c>
      <c r="BK143" s="4">
        <f>$E143*Ввод!BJ229</f>
        <v>0</v>
      </c>
      <c r="BL143" s="4">
        <f>$E143*Ввод!BK229</f>
        <v>0</v>
      </c>
      <c r="BM143" s="4">
        <f>$E143*Ввод!BL229</f>
        <v>0</v>
      </c>
      <c r="BN143" s="4">
        <f>$E143*Ввод!BM229</f>
        <v>0</v>
      </c>
      <c r="BO143" s="4">
        <f>$E143*Ввод!BN229</f>
        <v>0</v>
      </c>
      <c r="BP143" s="4">
        <f>$E143*Ввод!BO229</f>
        <v>0</v>
      </c>
      <c r="BQ143" s="4">
        <f>$E143*Ввод!BP229</f>
        <v>0</v>
      </c>
      <c r="BR143" s="4">
        <f>$E143*Ввод!BQ229</f>
        <v>0</v>
      </c>
      <c r="BS143" s="4">
        <f>$E143*Ввод!BR229</f>
        <v>0</v>
      </c>
      <c r="BT143" s="4">
        <f>$E143*Ввод!BS229</f>
        <v>0</v>
      </c>
      <c r="BU143" s="4">
        <f>$E143*Ввод!BT229</f>
        <v>0</v>
      </c>
      <c r="BV143" s="4">
        <f>$E143*Ввод!BU229</f>
        <v>0</v>
      </c>
      <c r="BW143" s="4">
        <f>$E143*Ввод!BV229</f>
        <v>0</v>
      </c>
      <c r="BX143" s="4">
        <f>$E143*Ввод!BW229</f>
        <v>0</v>
      </c>
      <c r="BY143" s="4">
        <f>$E143*Ввод!BX229</f>
        <v>0</v>
      </c>
      <c r="BZ143" s="4">
        <f>$E143*Ввод!BY229</f>
        <v>0</v>
      </c>
      <c r="CA143" s="4">
        <f>$E143*Ввод!BZ229</f>
        <v>0</v>
      </c>
      <c r="CB143" s="4">
        <f>$E143*Ввод!CA229</f>
        <v>0</v>
      </c>
      <c r="CC143" s="4">
        <f>$E143*Ввод!CB229</f>
        <v>0</v>
      </c>
      <c r="CD143" s="4">
        <f>$E143*Ввод!CC229</f>
        <v>0</v>
      </c>
      <c r="CE143" s="4">
        <f>$E143*Ввод!CD229</f>
        <v>0</v>
      </c>
      <c r="CF143" s="4">
        <f>$E143*Ввод!CE229</f>
        <v>0</v>
      </c>
      <c r="CG143" s="4">
        <f>$E143*Ввод!CF229</f>
        <v>0</v>
      </c>
      <c r="CH143" s="4">
        <f>$E143*Ввод!CG229</f>
        <v>0</v>
      </c>
      <c r="CI143" s="4">
        <f>$E143*Ввод!CH229</f>
        <v>0</v>
      </c>
      <c r="CJ143" s="4">
        <f>$E143*Ввод!CI229</f>
        <v>0</v>
      </c>
      <c r="CK143" s="4">
        <f>$E143*Ввод!CJ229</f>
        <v>0</v>
      </c>
      <c r="CL143" s="4">
        <f>$E143*Ввод!CK229</f>
        <v>0</v>
      </c>
      <c r="CM143" s="4">
        <f>$E143*Ввод!CL229</f>
        <v>0</v>
      </c>
      <c r="CN143" s="4">
        <f>$E143*Ввод!CM229</f>
        <v>0</v>
      </c>
      <c r="CO143" s="4">
        <f>$E143*Ввод!CN229</f>
        <v>0</v>
      </c>
      <c r="CP143" s="4">
        <f>$E143*Ввод!CO229</f>
        <v>0</v>
      </c>
      <c r="CQ143" s="4">
        <f>$E143*Ввод!CP229</f>
        <v>0</v>
      </c>
      <c r="CR143" s="4">
        <f>$E143*Ввод!CQ229</f>
        <v>0</v>
      </c>
      <c r="CS143" s="4">
        <f>$E143*Ввод!CR229</f>
        <v>0</v>
      </c>
      <c r="CT143" s="4">
        <f>$E143*Ввод!CS229</f>
        <v>0</v>
      </c>
      <c r="CU143" s="4">
        <f>$E143*Ввод!CT229</f>
        <v>0</v>
      </c>
      <c r="CV143" s="4">
        <f>$E143*Ввод!CU229</f>
        <v>0</v>
      </c>
      <c r="CW143" s="4">
        <f>$E143*Ввод!CV229</f>
        <v>0</v>
      </c>
      <c r="CX143" s="4">
        <f>$E143*Ввод!CW229</f>
        <v>0</v>
      </c>
      <c r="CY143" s="4">
        <f>$E143*Ввод!CX229</f>
        <v>0</v>
      </c>
      <c r="CZ143" s="4">
        <f>$E143*Ввод!CY229</f>
        <v>0</v>
      </c>
      <c r="DA143" s="4">
        <f>$E143*Ввод!CZ229</f>
        <v>0</v>
      </c>
      <c r="DB143" s="4">
        <f>$E143*Ввод!DA229</f>
        <v>0</v>
      </c>
      <c r="DC143" s="4">
        <f>$E143*Ввод!DB229</f>
        <v>0</v>
      </c>
      <c r="DD143" s="4">
        <f>$E143*Ввод!DC229</f>
        <v>0</v>
      </c>
      <c r="DE143" s="4">
        <f>$E143*Ввод!DD229</f>
        <v>0</v>
      </c>
      <c r="DF143" s="4">
        <f>$E143*Ввод!DE229</f>
        <v>0</v>
      </c>
      <c r="DG143" s="4">
        <f>$E143*Ввод!DF229</f>
        <v>0</v>
      </c>
      <c r="DH143" s="4">
        <f>$E143*Ввод!DG229</f>
        <v>0</v>
      </c>
      <c r="DI143" s="4">
        <f>$E143*Ввод!DH229</f>
        <v>0</v>
      </c>
      <c r="DJ143" s="4">
        <f>$E143*Ввод!DI229</f>
        <v>0</v>
      </c>
    </row>
    <row r="144" spans="2:114">
      <c r="B144" s="214" t="str">
        <f t="shared" si="44"/>
        <v>Текущий ремонт</v>
      </c>
      <c r="C144" s="8"/>
      <c r="D144" s="7" t="str">
        <f t="shared" si="45"/>
        <v>тыс. руб.</v>
      </c>
      <c r="E144" s="7">
        <f>N(Ввод!H230)</f>
        <v>0</v>
      </c>
      <c r="F144" s="4"/>
      <c r="G144" s="4">
        <f t="shared" si="46"/>
        <v>1</v>
      </c>
      <c r="H144" s="4"/>
      <c r="I144" s="126"/>
      <c r="J144" s="4">
        <f>$E144*Ввод!I230</f>
        <v>0</v>
      </c>
      <c r="K144" s="4">
        <f>$E144*Ввод!J230</f>
        <v>0</v>
      </c>
      <c r="L144" s="4">
        <f>$E144*Ввод!K230</f>
        <v>0</v>
      </c>
      <c r="M144" s="4">
        <f>$E144*Ввод!L230</f>
        <v>0</v>
      </c>
      <c r="N144" s="4">
        <f>$E144*Ввод!M230</f>
        <v>0</v>
      </c>
      <c r="O144" s="4">
        <f>$E144*Ввод!N230</f>
        <v>0</v>
      </c>
      <c r="P144" s="4">
        <f>$E144*Ввод!O230</f>
        <v>0</v>
      </c>
      <c r="Q144" s="4">
        <f>$E144*Ввод!P230</f>
        <v>0</v>
      </c>
      <c r="R144" s="4">
        <f>$E144*Ввод!Q230</f>
        <v>0</v>
      </c>
      <c r="S144" s="4">
        <f>$E144*Ввод!R230</f>
        <v>0</v>
      </c>
      <c r="T144" s="4">
        <f>$E144*Ввод!S230</f>
        <v>0</v>
      </c>
      <c r="U144" s="4">
        <f>$E144*Ввод!T230</f>
        <v>0</v>
      </c>
      <c r="V144" s="4">
        <f>$E144*Ввод!U230</f>
        <v>0</v>
      </c>
      <c r="W144" s="4">
        <f>$E144*Ввод!V230</f>
        <v>0</v>
      </c>
      <c r="X144" s="4">
        <f>$E144*Ввод!W230</f>
        <v>0</v>
      </c>
      <c r="Y144" s="4">
        <f>$E144*Ввод!X230</f>
        <v>0</v>
      </c>
      <c r="Z144" s="4">
        <f>$E144*Ввод!Y230</f>
        <v>0</v>
      </c>
      <c r="AA144" s="4">
        <f>$E144*Ввод!Z230</f>
        <v>0</v>
      </c>
      <c r="AB144" s="4">
        <f>$E144*Ввод!AA230</f>
        <v>0</v>
      </c>
      <c r="AC144" s="4">
        <f>$E144*Ввод!AB230</f>
        <v>0</v>
      </c>
      <c r="AD144" s="4">
        <f>$E144*Ввод!AC230</f>
        <v>0</v>
      </c>
      <c r="AE144" s="4">
        <f>$E144*Ввод!AD230</f>
        <v>0</v>
      </c>
      <c r="AF144" s="4">
        <f>$E144*Ввод!AE230</f>
        <v>0</v>
      </c>
      <c r="AG144" s="4">
        <f>$E144*Ввод!AF230</f>
        <v>0</v>
      </c>
      <c r="AH144" s="4">
        <f>$E144*Ввод!AG230</f>
        <v>0</v>
      </c>
      <c r="AI144" s="4">
        <f>$E144*Ввод!AH230</f>
        <v>0</v>
      </c>
      <c r="AJ144" s="4">
        <f>$E144*Ввод!AI230</f>
        <v>0</v>
      </c>
      <c r="AK144" s="4">
        <f>$E144*Ввод!AJ230</f>
        <v>0</v>
      </c>
      <c r="AL144" s="4">
        <f>$E144*Ввод!AK230</f>
        <v>0</v>
      </c>
      <c r="AM144" s="4">
        <f>$E144*Ввод!AL230</f>
        <v>0</v>
      </c>
      <c r="AN144" s="4">
        <f>$E144*Ввод!AM230</f>
        <v>0</v>
      </c>
      <c r="AO144" s="4">
        <f>$E144*Ввод!AN230</f>
        <v>0</v>
      </c>
      <c r="AP144" s="4">
        <f>$E144*Ввод!AO230</f>
        <v>0</v>
      </c>
      <c r="AQ144" s="4">
        <f>$E144*Ввод!AP230</f>
        <v>0</v>
      </c>
      <c r="AR144" s="4">
        <f>$E144*Ввод!AQ230</f>
        <v>0</v>
      </c>
      <c r="AS144" s="4">
        <f>$E144*Ввод!AR230</f>
        <v>0</v>
      </c>
      <c r="AT144" s="4">
        <f>$E144*Ввод!AS230</f>
        <v>0</v>
      </c>
      <c r="AU144" s="4">
        <f>$E144*Ввод!AT230</f>
        <v>0</v>
      </c>
      <c r="AV144" s="4">
        <f>$E144*Ввод!AU230</f>
        <v>0</v>
      </c>
      <c r="AW144" s="4">
        <f>$E144*Ввод!AV230</f>
        <v>0</v>
      </c>
      <c r="AX144" s="4">
        <f>$E144*Ввод!AW230</f>
        <v>0</v>
      </c>
      <c r="AY144" s="4">
        <f>$E144*Ввод!AX230</f>
        <v>0</v>
      </c>
      <c r="AZ144" s="4">
        <f>$E144*Ввод!AY230</f>
        <v>0</v>
      </c>
      <c r="BA144" s="4">
        <f>$E144*Ввод!AZ230</f>
        <v>0</v>
      </c>
      <c r="BB144" s="4">
        <f>$E144*Ввод!BA230</f>
        <v>0</v>
      </c>
      <c r="BC144" s="4">
        <f>$E144*Ввод!BB230</f>
        <v>0</v>
      </c>
      <c r="BD144" s="4">
        <f>$E144*Ввод!BC230</f>
        <v>0</v>
      </c>
      <c r="BE144" s="4">
        <f>$E144*Ввод!BD230</f>
        <v>0</v>
      </c>
      <c r="BF144" s="4">
        <f>$E144*Ввод!BE230</f>
        <v>0</v>
      </c>
      <c r="BG144" s="4">
        <f>$E144*Ввод!BF230</f>
        <v>0</v>
      </c>
      <c r="BH144" s="4">
        <f>$E144*Ввод!BG230</f>
        <v>0</v>
      </c>
      <c r="BI144" s="4">
        <f>$E144*Ввод!BH230</f>
        <v>0</v>
      </c>
      <c r="BJ144" s="4">
        <f>$E144*Ввод!BI230</f>
        <v>0</v>
      </c>
      <c r="BK144" s="4">
        <f>$E144*Ввод!BJ230</f>
        <v>0</v>
      </c>
      <c r="BL144" s="4">
        <f>$E144*Ввод!BK230</f>
        <v>0</v>
      </c>
      <c r="BM144" s="4">
        <f>$E144*Ввод!BL230</f>
        <v>0</v>
      </c>
      <c r="BN144" s="4">
        <f>$E144*Ввод!BM230</f>
        <v>0</v>
      </c>
      <c r="BO144" s="4">
        <f>$E144*Ввод!BN230</f>
        <v>0</v>
      </c>
      <c r="BP144" s="4">
        <f>$E144*Ввод!BO230</f>
        <v>0</v>
      </c>
      <c r="BQ144" s="4">
        <f>$E144*Ввод!BP230</f>
        <v>0</v>
      </c>
      <c r="BR144" s="4">
        <f>$E144*Ввод!BQ230</f>
        <v>0</v>
      </c>
      <c r="BS144" s="4">
        <f>$E144*Ввод!BR230</f>
        <v>0</v>
      </c>
      <c r="BT144" s="4">
        <f>$E144*Ввод!BS230</f>
        <v>0</v>
      </c>
      <c r="BU144" s="4">
        <f>$E144*Ввод!BT230</f>
        <v>0</v>
      </c>
      <c r="BV144" s="4">
        <f>$E144*Ввод!BU230</f>
        <v>0</v>
      </c>
      <c r="BW144" s="4">
        <f>$E144*Ввод!BV230</f>
        <v>0</v>
      </c>
      <c r="BX144" s="4">
        <f>$E144*Ввод!BW230</f>
        <v>0</v>
      </c>
      <c r="BY144" s="4">
        <f>$E144*Ввод!BX230</f>
        <v>0</v>
      </c>
      <c r="BZ144" s="4">
        <f>$E144*Ввод!BY230</f>
        <v>0</v>
      </c>
      <c r="CA144" s="4">
        <f>$E144*Ввод!BZ230</f>
        <v>0</v>
      </c>
      <c r="CB144" s="4">
        <f>$E144*Ввод!CA230</f>
        <v>0</v>
      </c>
      <c r="CC144" s="4">
        <f>$E144*Ввод!CB230</f>
        <v>0</v>
      </c>
      <c r="CD144" s="4">
        <f>$E144*Ввод!CC230</f>
        <v>0</v>
      </c>
      <c r="CE144" s="4">
        <f>$E144*Ввод!CD230</f>
        <v>0</v>
      </c>
      <c r="CF144" s="4">
        <f>$E144*Ввод!CE230</f>
        <v>0</v>
      </c>
      <c r="CG144" s="4">
        <f>$E144*Ввод!CF230</f>
        <v>0</v>
      </c>
      <c r="CH144" s="4">
        <f>$E144*Ввод!CG230</f>
        <v>0</v>
      </c>
      <c r="CI144" s="4">
        <f>$E144*Ввод!CH230</f>
        <v>0</v>
      </c>
      <c r="CJ144" s="4">
        <f>$E144*Ввод!CI230</f>
        <v>0</v>
      </c>
      <c r="CK144" s="4">
        <f>$E144*Ввод!CJ230</f>
        <v>0</v>
      </c>
      <c r="CL144" s="4">
        <f>$E144*Ввод!CK230</f>
        <v>0</v>
      </c>
      <c r="CM144" s="4">
        <f>$E144*Ввод!CL230</f>
        <v>0</v>
      </c>
      <c r="CN144" s="4">
        <f>$E144*Ввод!CM230</f>
        <v>0</v>
      </c>
      <c r="CO144" s="4">
        <f>$E144*Ввод!CN230</f>
        <v>0</v>
      </c>
      <c r="CP144" s="4">
        <f>$E144*Ввод!CO230</f>
        <v>0</v>
      </c>
      <c r="CQ144" s="4">
        <f>$E144*Ввод!CP230</f>
        <v>0</v>
      </c>
      <c r="CR144" s="4">
        <f>$E144*Ввод!CQ230</f>
        <v>0</v>
      </c>
      <c r="CS144" s="4">
        <f>$E144*Ввод!CR230</f>
        <v>0</v>
      </c>
      <c r="CT144" s="4">
        <f>$E144*Ввод!CS230</f>
        <v>0</v>
      </c>
      <c r="CU144" s="4">
        <f>$E144*Ввод!CT230</f>
        <v>0</v>
      </c>
      <c r="CV144" s="4">
        <f>$E144*Ввод!CU230</f>
        <v>0</v>
      </c>
      <c r="CW144" s="4">
        <f>$E144*Ввод!CV230</f>
        <v>0</v>
      </c>
      <c r="CX144" s="4">
        <f>$E144*Ввод!CW230</f>
        <v>0</v>
      </c>
      <c r="CY144" s="4">
        <f>$E144*Ввод!CX230</f>
        <v>0</v>
      </c>
      <c r="CZ144" s="4">
        <f>$E144*Ввод!CY230</f>
        <v>0</v>
      </c>
      <c r="DA144" s="4">
        <f>$E144*Ввод!CZ230</f>
        <v>0</v>
      </c>
      <c r="DB144" s="4">
        <f>$E144*Ввод!DA230</f>
        <v>0</v>
      </c>
      <c r="DC144" s="4">
        <f>$E144*Ввод!DB230</f>
        <v>0</v>
      </c>
      <c r="DD144" s="4">
        <f>$E144*Ввод!DC230</f>
        <v>0</v>
      </c>
      <c r="DE144" s="4">
        <f>$E144*Ввод!DD230</f>
        <v>0</v>
      </c>
      <c r="DF144" s="4">
        <f>$E144*Ввод!DE230</f>
        <v>0</v>
      </c>
      <c r="DG144" s="4">
        <f>$E144*Ввод!DF230</f>
        <v>0</v>
      </c>
      <c r="DH144" s="4">
        <f>$E144*Ввод!DG230</f>
        <v>0</v>
      </c>
      <c r="DI144" s="4">
        <f>$E144*Ввод!DH230</f>
        <v>0</v>
      </c>
      <c r="DJ144" s="4">
        <f>$E144*Ввод!DI230</f>
        <v>0</v>
      </c>
    </row>
    <row r="145" spans="2:114">
      <c r="B145" s="214" t="str">
        <f t="shared" si="44"/>
        <v>ФОТ + взносы ремонтного персонала</v>
      </c>
      <c r="C145" s="8"/>
      <c r="D145" s="7" t="str">
        <f t="shared" si="45"/>
        <v>тыс. руб.</v>
      </c>
      <c r="E145" s="7">
        <f>N(Ввод!H231)</f>
        <v>0</v>
      </c>
      <c r="F145" s="4"/>
      <c r="G145" s="4">
        <f t="shared" si="46"/>
        <v>0</v>
      </c>
      <c r="H145" s="4"/>
      <c r="I145" s="126"/>
      <c r="J145" s="4">
        <f>$E145*Ввод!I231</f>
        <v>0</v>
      </c>
      <c r="K145" s="4">
        <f>$E145*Ввод!J231</f>
        <v>0</v>
      </c>
      <c r="L145" s="4">
        <f>$E145*Ввод!K231</f>
        <v>0</v>
      </c>
      <c r="M145" s="4">
        <f>$E145*Ввод!L231</f>
        <v>0</v>
      </c>
      <c r="N145" s="4">
        <f>$E145*Ввод!M231</f>
        <v>0</v>
      </c>
      <c r="O145" s="4">
        <f>$E145*Ввод!N231</f>
        <v>0</v>
      </c>
      <c r="P145" s="4">
        <f>$E145*Ввод!O231</f>
        <v>0</v>
      </c>
      <c r="Q145" s="4">
        <f>$E145*Ввод!P231</f>
        <v>0</v>
      </c>
      <c r="R145" s="4">
        <f>$E145*Ввод!Q231</f>
        <v>0</v>
      </c>
      <c r="S145" s="4">
        <f>$E145*Ввод!R231</f>
        <v>0</v>
      </c>
      <c r="T145" s="4">
        <f>$E145*Ввод!S231</f>
        <v>0</v>
      </c>
      <c r="U145" s="4">
        <f>$E145*Ввод!T231</f>
        <v>0</v>
      </c>
      <c r="V145" s="4">
        <f>$E145*Ввод!U231</f>
        <v>0</v>
      </c>
      <c r="W145" s="4">
        <f>$E145*Ввод!V231</f>
        <v>0</v>
      </c>
      <c r="X145" s="4">
        <f>$E145*Ввод!W231</f>
        <v>0</v>
      </c>
      <c r="Y145" s="4">
        <f>$E145*Ввод!X231</f>
        <v>0</v>
      </c>
      <c r="Z145" s="4">
        <f>$E145*Ввод!Y231</f>
        <v>0</v>
      </c>
      <c r="AA145" s="4">
        <f>$E145*Ввод!Z231</f>
        <v>0</v>
      </c>
      <c r="AB145" s="4">
        <f>$E145*Ввод!AA231</f>
        <v>0</v>
      </c>
      <c r="AC145" s="4">
        <f>$E145*Ввод!AB231</f>
        <v>0</v>
      </c>
      <c r="AD145" s="4">
        <f>$E145*Ввод!AC231</f>
        <v>0</v>
      </c>
      <c r="AE145" s="4">
        <f>$E145*Ввод!AD231</f>
        <v>0</v>
      </c>
      <c r="AF145" s="4">
        <f>$E145*Ввод!AE231</f>
        <v>0</v>
      </c>
      <c r="AG145" s="4">
        <f>$E145*Ввод!AF231</f>
        <v>0</v>
      </c>
      <c r="AH145" s="4">
        <f>$E145*Ввод!AG231</f>
        <v>0</v>
      </c>
      <c r="AI145" s="4">
        <f>$E145*Ввод!AH231</f>
        <v>0</v>
      </c>
      <c r="AJ145" s="4">
        <f>$E145*Ввод!AI231</f>
        <v>0</v>
      </c>
      <c r="AK145" s="4">
        <f>$E145*Ввод!AJ231</f>
        <v>0</v>
      </c>
      <c r="AL145" s="4">
        <f>$E145*Ввод!AK231</f>
        <v>0</v>
      </c>
      <c r="AM145" s="4">
        <f>$E145*Ввод!AL231</f>
        <v>0</v>
      </c>
      <c r="AN145" s="4">
        <f>$E145*Ввод!AM231</f>
        <v>0</v>
      </c>
      <c r="AO145" s="4">
        <f>$E145*Ввод!AN231</f>
        <v>0</v>
      </c>
      <c r="AP145" s="4">
        <f>$E145*Ввод!AO231</f>
        <v>0</v>
      </c>
      <c r="AQ145" s="4">
        <f>$E145*Ввод!AP231</f>
        <v>0</v>
      </c>
      <c r="AR145" s="4">
        <f>$E145*Ввод!AQ231</f>
        <v>0</v>
      </c>
      <c r="AS145" s="4">
        <f>$E145*Ввод!AR231</f>
        <v>0</v>
      </c>
      <c r="AT145" s="4">
        <f>$E145*Ввод!AS231</f>
        <v>0</v>
      </c>
      <c r="AU145" s="4">
        <f>$E145*Ввод!AT231</f>
        <v>0</v>
      </c>
      <c r="AV145" s="4">
        <f>$E145*Ввод!AU231</f>
        <v>0</v>
      </c>
      <c r="AW145" s="4">
        <f>$E145*Ввод!AV231</f>
        <v>0</v>
      </c>
      <c r="AX145" s="4">
        <f>$E145*Ввод!AW231</f>
        <v>0</v>
      </c>
      <c r="AY145" s="4">
        <f>$E145*Ввод!AX231</f>
        <v>0</v>
      </c>
      <c r="AZ145" s="4">
        <f>$E145*Ввод!AY231</f>
        <v>0</v>
      </c>
      <c r="BA145" s="4">
        <f>$E145*Ввод!AZ231</f>
        <v>0</v>
      </c>
      <c r="BB145" s="4">
        <f>$E145*Ввод!BA231</f>
        <v>0</v>
      </c>
      <c r="BC145" s="4">
        <f>$E145*Ввод!BB231</f>
        <v>0</v>
      </c>
      <c r="BD145" s="4">
        <f>$E145*Ввод!BC231</f>
        <v>0</v>
      </c>
      <c r="BE145" s="4">
        <f>$E145*Ввод!BD231</f>
        <v>0</v>
      </c>
      <c r="BF145" s="4">
        <f>$E145*Ввод!BE231</f>
        <v>0</v>
      </c>
      <c r="BG145" s="4">
        <f>$E145*Ввод!BF231</f>
        <v>0</v>
      </c>
      <c r="BH145" s="4">
        <f>$E145*Ввод!BG231</f>
        <v>0</v>
      </c>
      <c r="BI145" s="4">
        <f>$E145*Ввод!BH231</f>
        <v>0</v>
      </c>
      <c r="BJ145" s="4">
        <f>$E145*Ввод!BI231</f>
        <v>0</v>
      </c>
      <c r="BK145" s="4">
        <f>$E145*Ввод!BJ231</f>
        <v>0</v>
      </c>
      <c r="BL145" s="4">
        <f>$E145*Ввод!BK231</f>
        <v>0</v>
      </c>
      <c r="BM145" s="4">
        <f>$E145*Ввод!BL231</f>
        <v>0</v>
      </c>
      <c r="BN145" s="4">
        <f>$E145*Ввод!BM231</f>
        <v>0</v>
      </c>
      <c r="BO145" s="4">
        <f>$E145*Ввод!BN231</f>
        <v>0</v>
      </c>
      <c r="BP145" s="4">
        <f>$E145*Ввод!BO231</f>
        <v>0</v>
      </c>
      <c r="BQ145" s="4">
        <f>$E145*Ввод!BP231</f>
        <v>0</v>
      </c>
      <c r="BR145" s="4">
        <f>$E145*Ввод!BQ231</f>
        <v>0</v>
      </c>
      <c r="BS145" s="4">
        <f>$E145*Ввод!BR231</f>
        <v>0</v>
      </c>
      <c r="BT145" s="4">
        <f>$E145*Ввод!BS231</f>
        <v>0</v>
      </c>
      <c r="BU145" s="4">
        <f>$E145*Ввод!BT231</f>
        <v>0</v>
      </c>
      <c r="BV145" s="4">
        <f>$E145*Ввод!BU231</f>
        <v>0</v>
      </c>
      <c r="BW145" s="4">
        <f>$E145*Ввод!BV231</f>
        <v>0</v>
      </c>
      <c r="BX145" s="4">
        <f>$E145*Ввод!BW231</f>
        <v>0</v>
      </c>
      <c r="BY145" s="4">
        <f>$E145*Ввод!BX231</f>
        <v>0</v>
      </c>
      <c r="BZ145" s="4">
        <f>$E145*Ввод!BY231</f>
        <v>0</v>
      </c>
      <c r="CA145" s="4">
        <f>$E145*Ввод!BZ231</f>
        <v>0</v>
      </c>
      <c r="CB145" s="4">
        <f>$E145*Ввод!CA231</f>
        <v>0</v>
      </c>
      <c r="CC145" s="4">
        <f>$E145*Ввод!CB231</f>
        <v>0</v>
      </c>
      <c r="CD145" s="4">
        <f>$E145*Ввод!CC231</f>
        <v>0</v>
      </c>
      <c r="CE145" s="4">
        <f>$E145*Ввод!CD231</f>
        <v>0</v>
      </c>
      <c r="CF145" s="4">
        <f>$E145*Ввод!CE231</f>
        <v>0</v>
      </c>
      <c r="CG145" s="4">
        <f>$E145*Ввод!CF231</f>
        <v>0</v>
      </c>
      <c r="CH145" s="4">
        <f>$E145*Ввод!CG231</f>
        <v>0</v>
      </c>
      <c r="CI145" s="4">
        <f>$E145*Ввод!CH231</f>
        <v>0</v>
      </c>
      <c r="CJ145" s="4">
        <f>$E145*Ввод!CI231</f>
        <v>0</v>
      </c>
      <c r="CK145" s="4">
        <f>$E145*Ввод!CJ231</f>
        <v>0</v>
      </c>
      <c r="CL145" s="4">
        <f>$E145*Ввод!CK231</f>
        <v>0</v>
      </c>
      <c r="CM145" s="4">
        <f>$E145*Ввод!CL231</f>
        <v>0</v>
      </c>
      <c r="CN145" s="4">
        <f>$E145*Ввод!CM231</f>
        <v>0</v>
      </c>
      <c r="CO145" s="4">
        <f>$E145*Ввод!CN231</f>
        <v>0</v>
      </c>
      <c r="CP145" s="4">
        <f>$E145*Ввод!CO231</f>
        <v>0</v>
      </c>
      <c r="CQ145" s="4">
        <f>$E145*Ввод!CP231</f>
        <v>0</v>
      </c>
      <c r="CR145" s="4">
        <f>$E145*Ввод!CQ231</f>
        <v>0</v>
      </c>
      <c r="CS145" s="4">
        <f>$E145*Ввод!CR231</f>
        <v>0</v>
      </c>
      <c r="CT145" s="4">
        <f>$E145*Ввод!CS231</f>
        <v>0</v>
      </c>
      <c r="CU145" s="4">
        <f>$E145*Ввод!CT231</f>
        <v>0</v>
      </c>
      <c r="CV145" s="4">
        <f>$E145*Ввод!CU231</f>
        <v>0</v>
      </c>
      <c r="CW145" s="4">
        <f>$E145*Ввод!CV231</f>
        <v>0</v>
      </c>
      <c r="CX145" s="4">
        <f>$E145*Ввод!CW231</f>
        <v>0</v>
      </c>
      <c r="CY145" s="4">
        <f>$E145*Ввод!CX231</f>
        <v>0</v>
      </c>
      <c r="CZ145" s="4">
        <f>$E145*Ввод!CY231</f>
        <v>0</v>
      </c>
      <c r="DA145" s="4">
        <f>$E145*Ввод!CZ231</f>
        <v>0</v>
      </c>
      <c r="DB145" s="4">
        <f>$E145*Ввод!DA231</f>
        <v>0</v>
      </c>
      <c r="DC145" s="4">
        <f>$E145*Ввод!DB231</f>
        <v>0</v>
      </c>
      <c r="DD145" s="4">
        <f>$E145*Ввод!DC231</f>
        <v>0</v>
      </c>
      <c r="DE145" s="4">
        <f>$E145*Ввод!DD231</f>
        <v>0</v>
      </c>
      <c r="DF145" s="4">
        <f>$E145*Ввод!DE231</f>
        <v>0</v>
      </c>
      <c r="DG145" s="4">
        <f>$E145*Ввод!DF231</f>
        <v>0</v>
      </c>
      <c r="DH145" s="4">
        <f>$E145*Ввод!DG231</f>
        <v>0</v>
      </c>
      <c r="DI145" s="4">
        <f>$E145*Ввод!DH231</f>
        <v>0</v>
      </c>
      <c r="DJ145" s="4">
        <f>$E145*Ввод!DI231</f>
        <v>0</v>
      </c>
    </row>
    <row r="146" spans="2:114">
      <c r="B146" s="214" t="str">
        <f t="shared" si="44"/>
        <v>ФОТ + взносы административного персонала</v>
      </c>
      <c r="C146" s="8"/>
      <c r="D146" s="7" t="str">
        <f t="shared" si="45"/>
        <v>тыс. руб.</v>
      </c>
      <c r="E146" s="7">
        <f>N(Ввод!H232)</f>
        <v>0</v>
      </c>
      <c r="F146" s="4"/>
      <c r="G146" s="4">
        <f t="shared" si="46"/>
        <v>0</v>
      </c>
      <c r="H146" s="4"/>
      <c r="I146" s="126"/>
      <c r="J146" s="4">
        <f>$E146*Ввод!I232</f>
        <v>0</v>
      </c>
      <c r="K146" s="4">
        <f>$E146*Ввод!J232</f>
        <v>0</v>
      </c>
      <c r="L146" s="4">
        <f>$E146*Ввод!K232</f>
        <v>0</v>
      </c>
      <c r="M146" s="4">
        <f>$E146*Ввод!L232</f>
        <v>0</v>
      </c>
      <c r="N146" s="4">
        <f>$E146*Ввод!M232</f>
        <v>0</v>
      </c>
      <c r="O146" s="4">
        <f>$E146*Ввод!N232</f>
        <v>0</v>
      </c>
      <c r="P146" s="4">
        <f>$E146*Ввод!O232</f>
        <v>0</v>
      </c>
      <c r="Q146" s="4">
        <f>$E146*Ввод!P232</f>
        <v>0</v>
      </c>
      <c r="R146" s="4">
        <f>$E146*Ввод!Q232</f>
        <v>0</v>
      </c>
      <c r="S146" s="4">
        <f>$E146*Ввод!R232</f>
        <v>0</v>
      </c>
      <c r="T146" s="4">
        <f>$E146*Ввод!S232</f>
        <v>0</v>
      </c>
      <c r="U146" s="4">
        <f>$E146*Ввод!T232</f>
        <v>0</v>
      </c>
      <c r="V146" s="4">
        <f>$E146*Ввод!U232</f>
        <v>0</v>
      </c>
      <c r="W146" s="4">
        <f>$E146*Ввод!V232</f>
        <v>0</v>
      </c>
      <c r="X146" s="4">
        <f>$E146*Ввод!W232</f>
        <v>0</v>
      </c>
      <c r="Y146" s="4">
        <f>$E146*Ввод!X232</f>
        <v>0</v>
      </c>
      <c r="Z146" s="4">
        <f>$E146*Ввод!Y232</f>
        <v>0</v>
      </c>
      <c r="AA146" s="4">
        <f>$E146*Ввод!Z232</f>
        <v>0</v>
      </c>
      <c r="AB146" s="4">
        <f>$E146*Ввод!AA232</f>
        <v>0</v>
      </c>
      <c r="AC146" s="4">
        <f>$E146*Ввод!AB232</f>
        <v>0</v>
      </c>
      <c r="AD146" s="4">
        <f>$E146*Ввод!AC232</f>
        <v>0</v>
      </c>
      <c r="AE146" s="4">
        <f>$E146*Ввод!AD232</f>
        <v>0</v>
      </c>
      <c r="AF146" s="4">
        <f>$E146*Ввод!AE232</f>
        <v>0</v>
      </c>
      <c r="AG146" s="4">
        <f>$E146*Ввод!AF232</f>
        <v>0</v>
      </c>
      <c r="AH146" s="4">
        <f>$E146*Ввод!AG232</f>
        <v>0</v>
      </c>
      <c r="AI146" s="4">
        <f>$E146*Ввод!AH232</f>
        <v>0</v>
      </c>
      <c r="AJ146" s="4">
        <f>$E146*Ввод!AI232</f>
        <v>0</v>
      </c>
      <c r="AK146" s="4">
        <f>$E146*Ввод!AJ232</f>
        <v>0</v>
      </c>
      <c r="AL146" s="4">
        <f>$E146*Ввод!AK232</f>
        <v>0</v>
      </c>
      <c r="AM146" s="4">
        <f>$E146*Ввод!AL232</f>
        <v>0</v>
      </c>
      <c r="AN146" s="4">
        <f>$E146*Ввод!AM232</f>
        <v>0</v>
      </c>
      <c r="AO146" s="4">
        <f>$E146*Ввод!AN232</f>
        <v>0</v>
      </c>
      <c r="AP146" s="4">
        <f>$E146*Ввод!AO232</f>
        <v>0</v>
      </c>
      <c r="AQ146" s="4">
        <f>$E146*Ввод!AP232</f>
        <v>0</v>
      </c>
      <c r="AR146" s="4">
        <f>$E146*Ввод!AQ232</f>
        <v>0</v>
      </c>
      <c r="AS146" s="4">
        <f>$E146*Ввод!AR232</f>
        <v>0</v>
      </c>
      <c r="AT146" s="4">
        <f>$E146*Ввод!AS232</f>
        <v>0</v>
      </c>
      <c r="AU146" s="4">
        <f>$E146*Ввод!AT232</f>
        <v>0</v>
      </c>
      <c r="AV146" s="4">
        <f>$E146*Ввод!AU232</f>
        <v>0</v>
      </c>
      <c r="AW146" s="4">
        <f>$E146*Ввод!AV232</f>
        <v>0</v>
      </c>
      <c r="AX146" s="4">
        <f>$E146*Ввод!AW232</f>
        <v>0</v>
      </c>
      <c r="AY146" s="4">
        <f>$E146*Ввод!AX232</f>
        <v>0</v>
      </c>
      <c r="AZ146" s="4">
        <f>$E146*Ввод!AY232</f>
        <v>0</v>
      </c>
      <c r="BA146" s="4">
        <f>$E146*Ввод!AZ232</f>
        <v>0</v>
      </c>
      <c r="BB146" s="4">
        <f>$E146*Ввод!BA232</f>
        <v>0</v>
      </c>
      <c r="BC146" s="4">
        <f>$E146*Ввод!BB232</f>
        <v>0</v>
      </c>
      <c r="BD146" s="4">
        <f>$E146*Ввод!BC232</f>
        <v>0</v>
      </c>
      <c r="BE146" s="4">
        <f>$E146*Ввод!BD232</f>
        <v>0</v>
      </c>
      <c r="BF146" s="4">
        <f>$E146*Ввод!BE232</f>
        <v>0</v>
      </c>
      <c r="BG146" s="4">
        <f>$E146*Ввод!BF232</f>
        <v>0</v>
      </c>
      <c r="BH146" s="4">
        <f>$E146*Ввод!BG232</f>
        <v>0</v>
      </c>
      <c r="BI146" s="4">
        <f>$E146*Ввод!BH232</f>
        <v>0</v>
      </c>
      <c r="BJ146" s="4">
        <f>$E146*Ввод!BI232</f>
        <v>0</v>
      </c>
      <c r="BK146" s="4">
        <f>$E146*Ввод!BJ232</f>
        <v>0</v>
      </c>
      <c r="BL146" s="4">
        <f>$E146*Ввод!BK232</f>
        <v>0</v>
      </c>
      <c r="BM146" s="4">
        <f>$E146*Ввод!BL232</f>
        <v>0</v>
      </c>
      <c r="BN146" s="4">
        <f>$E146*Ввод!BM232</f>
        <v>0</v>
      </c>
      <c r="BO146" s="4">
        <f>$E146*Ввод!BN232</f>
        <v>0</v>
      </c>
      <c r="BP146" s="4">
        <f>$E146*Ввод!BO232</f>
        <v>0</v>
      </c>
      <c r="BQ146" s="4">
        <f>$E146*Ввод!BP232</f>
        <v>0</v>
      </c>
      <c r="BR146" s="4">
        <f>$E146*Ввод!BQ232</f>
        <v>0</v>
      </c>
      <c r="BS146" s="4">
        <f>$E146*Ввод!BR232</f>
        <v>0</v>
      </c>
      <c r="BT146" s="4">
        <f>$E146*Ввод!BS232</f>
        <v>0</v>
      </c>
      <c r="BU146" s="4">
        <f>$E146*Ввод!BT232</f>
        <v>0</v>
      </c>
      <c r="BV146" s="4">
        <f>$E146*Ввод!BU232</f>
        <v>0</v>
      </c>
      <c r="BW146" s="4">
        <f>$E146*Ввод!BV232</f>
        <v>0</v>
      </c>
      <c r="BX146" s="4">
        <f>$E146*Ввод!BW232</f>
        <v>0</v>
      </c>
      <c r="BY146" s="4">
        <f>$E146*Ввод!BX232</f>
        <v>0</v>
      </c>
      <c r="BZ146" s="4">
        <f>$E146*Ввод!BY232</f>
        <v>0</v>
      </c>
      <c r="CA146" s="4">
        <f>$E146*Ввод!BZ232</f>
        <v>0</v>
      </c>
      <c r="CB146" s="4">
        <f>$E146*Ввод!CA232</f>
        <v>0</v>
      </c>
      <c r="CC146" s="4">
        <f>$E146*Ввод!CB232</f>
        <v>0</v>
      </c>
      <c r="CD146" s="4">
        <f>$E146*Ввод!CC232</f>
        <v>0</v>
      </c>
      <c r="CE146" s="4">
        <f>$E146*Ввод!CD232</f>
        <v>0</v>
      </c>
      <c r="CF146" s="4">
        <f>$E146*Ввод!CE232</f>
        <v>0</v>
      </c>
      <c r="CG146" s="4">
        <f>$E146*Ввод!CF232</f>
        <v>0</v>
      </c>
      <c r="CH146" s="4">
        <f>$E146*Ввод!CG232</f>
        <v>0</v>
      </c>
      <c r="CI146" s="4">
        <f>$E146*Ввод!CH232</f>
        <v>0</v>
      </c>
      <c r="CJ146" s="4">
        <f>$E146*Ввод!CI232</f>
        <v>0</v>
      </c>
      <c r="CK146" s="4">
        <f>$E146*Ввод!CJ232</f>
        <v>0</v>
      </c>
      <c r="CL146" s="4">
        <f>$E146*Ввод!CK232</f>
        <v>0</v>
      </c>
      <c r="CM146" s="4">
        <f>$E146*Ввод!CL232</f>
        <v>0</v>
      </c>
      <c r="CN146" s="4">
        <f>$E146*Ввод!CM232</f>
        <v>0</v>
      </c>
      <c r="CO146" s="4">
        <f>$E146*Ввод!CN232</f>
        <v>0</v>
      </c>
      <c r="CP146" s="4">
        <f>$E146*Ввод!CO232</f>
        <v>0</v>
      </c>
      <c r="CQ146" s="4">
        <f>$E146*Ввод!CP232</f>
        <v>0</v>
      </c>
      <c r="CR146" s="4">
        <f>$E146*Ввод!CQ232</f>
        <v>0</v>
      </c>
      <c r="CS146" s="4">
        <f>$E146*Ввод!CR232</f>
        <v>0</v>
      </c>
      <c r="CT146" s="4">
        <f>$E146*Ввод!CS232</f>
        <v>0</v>
      </c>
      <c r="CU146" s="4">
        <f>$E146*Ввод!CT232</f>
        <v>0</v>
      </c>
      <c r="CV146" s="4">
        <f>$E146*Ввод!CU232</f>
        <v>0</v>
      </c>
      <c r="CW146" s="4">
        <f>$E146*Ввод!CV232</f>
        <v>0</v>
      </c>
      <c r="CX146" s="4">
        <f>$E146*Ввод!CW232</f>
        <v>0</v>
      </c>
      <c r="CY146" s="4">
        <f>$E146*Ввод!CX232</f>
        <v>0</v>
      </c>
      <c r="CZ146" s="4">
        <f>$E146*Ввод!CY232</f>
        <v>0</v>
      </c>
      <c r="DA146" s="4">
        <f>$E146*Ввод!CZ232</f>
        <v>0</v>
      </c>
      <c r="DB146" s="4">
        <f>$E146*Ввод!DA232</f>
        <v>0</v>
      </c>
      <c r="DC146" s="4">
        <f>$E146*Ввод!DB232</f>
        <v>0</v>
      </c>
      <c r="DD146" s="4">
        <f>$E146*Ввод!DC232</f>
        <v>0</v>
      </c>
      <c r="DE146" s="4">
        <f>$E146*Ввод!DD232</f>
        <v>0</v>
      </c>
      <c r="DF146" s="4">
        <f>$E146*Ввод!DE232</f>
        <v>0</v>
      </c>
      <c r="DG146" s="4">
        <f>$E146*Ввод!DF232</f>
        <v>0</v>
      </c>
      <c r="DH146" s="4">
        <f>$E146*Ввод!DG232</f>
        <v>0</v>
      </c>
      <c r="DI146" s="4">
        <f>$E146*Ввод!DH232</f>
        <v>0</v>
      </c>
      <c r="DJ146" s="4">
        <f>$E146*Ввод!DI232</f>
        <v>0</v>
      </c>
    </row>
    <row r="147" spans="2:114">
      <c r="B147" s="214" t="str">
        <f t="shared" si="44"/>
        <v>Административные расходы (кроме ФОТ)</v>
      </c>
      <c r="C147" s="8"/>
      <c r="D147" s="7" t="str">
        <f t="shared" si="45"/>
        <v>тыс. руб.</v>
      </c>
      <c r="E147" s="7">
        <f>N(Ввод!H233)</f>
        <v>0</v>
      </c>
      <c r="F147" s="4"/>
      <c r="G147" s="4">
        <f t="shared" si="46"/>
        <v>1</v>
      </c>
      <c r="H147" s="4"/>
      <c r="I147" s="126"/>
      <c r="J147" s="4">
        <f>$E147*Ввод!I233</f>
        <v>0</v>
      </c>
      <c r="K147" s="4">
        <f>$E147*Ввод!J233</f>
        <v>0</v>
      </c>
      <c r="L147" s="4">
        <f>$E147*Ввод!K233</f>
        <v>0</v>
      </c>
      <c r="M147" s="4">
        <f>$E147*Ввод!L233</f>
        <v>0</v>
      </c>
      <c r="N147" s="4">
        <f>$E147*Ввод!M233</f>
        <v>0</v>
      </c>
      <c r="O147" s="4">
        <f>$E147*Ввод!N233</f>
        <v>0</v>
      </c>
      <c r="P147" s="4">
        <f>$E147*Ввод!O233</f>
        <v>0</v>
      </c>
      <c r="Q147" s="4">
        <f>$E147*Ввод!P233</f>
        <v>0</v>
      </c>
      <c r="R147" s="4">
        <f>$E147*Ввод!Q233</f>
        <v>0</v>
      </c>
      <c r="S147" s="4">
        <f>$E147*Ввод!R233</f>
        <v>0</v>
      </c>
      <c r="T147" s="4">
        <f>$E147*Ввод!S233</f>
        <v>0</v>
      </c>
      <c r="U147" s="4">
        <f>$E147*Ввод!T233</f>
        <v>0</v>
      </c>
      <c r="V147" s="4">
        <f>$E147*Ввод!U233</f>
        <v>0</v>
      </c>
      <c r="W147" s="4">
        <f>$E147*Ввод!V233</f>
        <v>0</v>
      </c>
      <c r="X147" s="4">
        <f>$E147*Ввод!W233</f>
        <v>0</v>
      </c>
      <c r="Y147" s="4">
        <f>$E147*Ввод!X233</f>
        <v>0</v>
      </c>
      <c r="Z147" s="4">
        <f>$E147*Ввод!Y233</f>
        <v>0</v>
      </c>
      <c r="AA147" s="4">
        <f>$E147*Ввод!Z233</f>
        <v>0</v>
      </c>
      <c r="AB147" s="4">
        <f>$E147*Ввод!AA233</f>
        <v>0</v>
      </c>
      <c r="AC147" s="4">
        <f>$E147*Ввод!AB233</f>
        <v>0</v>
      </c>
      <c r="AD147" s="4">
        <f>$E147*Ввод!AC233</f>
        <v>0</v>
      </c>
      <c r="AE147" s="4">
        <f>$E147*Ввод!AD233</f>
        <v>0</v>
      </c>
      <c r="AF147" s="4">
        <f>$E147*Ввод!AE233</f>
        <v>0</v>
      </c>
      <c r="AG147" s="4">
        <f>$E147*Ввод!AF233</f>
        <v>0</v>
      </c>
      <c r="AH147" s="4">
        <f>$E147*Ввод!AG233</f>
        <v>0</v>
      </c>
      <c r="AI147" s="4">
        <f>$E147*Ввод!AH233</f>
        <v>0</v>
      </c>
      <c r="AJ147" s="4">
        <f>$E147*Ввод!AI233</f>
        <v>0</v>
      </c>
      <c r="AK147" s="4">
        <f>$E147*Ввод!AJ233</f>
        <v>0</v>
      </c>
      <c r="AL147" s="4">
        <f>$E147*Ввод!AK233</f>
        <v>0</v>
      </c>
      <c r="AM147" s="4">
        <f>$E147*Ввод!AL233</f>
        <v>0</v>
      </c>
      <c r="AN147" s="4">
        <f>$E147*Ввод!AM233</f>
        <v>0</v>
      </c>
      <c r="AO147" s="4">
        <f>$E147*Ввод!AN233</f>
        <v>0</v>
      </c>
      <c r="AP147" s="4">
        <f>$E147*Ввод!AO233</f>
        <v>0</v>
      </c>
      <c r="AQ147" s="4">
        <f>$E147*Ввод!AP233</f>
        <v>0</v>
      </c>
      <c r="AR147" s="4">
        <f>$E147*Ввод!AQ233</f>
        <v>0</v>
      </c>
      <c r="AS147" s="4">
        <f>$E147*Ввод!AR233</f>
        <v>0</v>
      </c>
      <c r="AT147" s="4">
        <f>$E147*Ввод!AS233</f>
        <v>0</v>
      </c>
      <c r="AU147" s="4">
        <f>$E147*Ввод!AT233</f>
        <v>0</v>
      </c>
      <c r="AV147" s="4">
        <f>$E147*Ввод!AU233</f>
        <v>0</v>
      </c>
      <c r="AW147" s="4">
        <f>$E147*Ввод!AV233</f>
        <v>0</v>
      </c>
      <c r="AX147" s="4">
        <f>$E147*Ввод!AW233</f>
        <v>0</v>
      </c>
      <c r="AY147" s="4">
        <f>$E147*Ввод!AX233</f>
        <v>0</v>
      </c>
      <c r="AZ147" s="4">
        <f>$E147*Ввод!AY233</f>
        <v>0</v>
      </c>
      <c r="BA147" s="4">
        <f>$E147*Ввод!AZ233</f>
        <v>0</v>
      </c>
      <c r="BB147" s="4">
        <f>$E147*Ввод!BA233</f>
        <v>0</v>
      </c>
      <c r="BC147" s="4">
        <f>$E147*Ввод!BB233</f>
        <v>0</v>
      </c>
      <c r="BD147" s="4">
        <f>$E147*Ввод!BC233</f>
        <v>0</v>
      </c>
      <c r="BE147" s="4">
        <f>$E147*Ввод!BD233</f>
        <v>0</v>
      </c>
      <c r="BF147" s="4">
        <f>$E147*Ввод!BE233</f>
        <v>0</v>
      </c>
      <c r="BG147" s="4">
        <f>$E147*Ввод!BF233</f>
        <v>0</v>
      </c>
      <c r="BH147" s="4">
        <f>$E147*Ввод!BG233</f>
        <v>0</v>
      </c>
      <c r="BI147" s="4">
        <f>$E147*Ввод!BH233</f>
        <v>0</v>
      </c>
      <c r="BJ147" s="4">
        <f>$E147*Ввод!BI233</f>
        <v>0</v>
      </c>
      <c r="BK147" s="4">
        <f>$E147*Ввод!BJ233</f>
        <v>0</v>
      </c>
      <c r="BL147" s="4">
        <f>$E147*Ввод!BK233</f>
        <v>0</v>
      </c>
      <c r="BM147" s="4">
        <f>$E147*Ввод!BL233</f>
        <v>0</v>
      </c>
      <c r="BN147" s="4">
        <f>$E147*Ввод!BM233</f>
        <v>0</v>
      </c>
      <c r="BO147" s="4">
        <f>$E147*Ввод!BN233</f>
        <v>0</v>
      </c>
      <c r="BP147" s="4">
        <f>$E147*Ввод!BO233</f>
        <v>0</v>
      </c>
      <c r="BQ147" s="4">
        <f>$E147*Ввод!BP233</f>
        <v>0</v>
      </c>
      <c r="BR147" s="4">
        <f>$E147*Ввод!BQ233</f>
        <v>0</v>
      </c>
      <c r="BS147" s="4">
        <f>$E147*Ввод!BR233</f>
        <v>0</v>
      </c>
      <c r="BT147" s="4">
        <f>$E147*Ввод!BS233</f>
        <v>0</v>
      </c>
      <c r="BU147" s="4">
        <f>$E147*Ввод!BT233</f>
        <v>0</v>
      </c>
      <c r="BV147" s="4">
        <f>$E147*Ввод!BU233</f>
        <v>0</v>
      </c>
      <c r="BW147" s="4">
        <f>$E147*Ввод!BV233</f>
        <v>0</v>
      </c>
      <c r="BX147" s="4">
        <f>$E147*Ввод!BW233</f>
        <v>0</v>
      </c>
      <c r="BY147" s="4">
        <f>$E147*Ввод!BX233</f>
        <v>0</v>
      </c>
      <c r="BZ147" s="4">
        <f>$E147*Ввод!BY233</f>
        <v>0</v>
      </c>
      <c r="CA147" s="4">
        <f>$E147*Ввод!BZ233</f>
        <v>0</v>
      </c>
      <c r="CB147" s="4">
        <f>$E147*Ввод!CA233</f>
        <v>0</v>
      </c>
      <c r="CC147" s="4">
        <f>$E147*Ввод!CB233</f>
        <v>0</v>
      </c>
      <c r="CD147" s="4">
        <f>$E147*Ввод!CC233</f>
        <v>0</v>
      </c>
      <c r="CE147" s="4">
        <f>$E147*Ввод!CD233</f>
        <v>0</v>
      </c>
      <c r="CF147" s="4">
        <f>$E147*Ввод!CE233</f>
        <v>0</v>
      </c>
      <c r="CG147" s="4">
        <f>$E147*Ввод!CF233</f>
        <v>0</v>
      </c>
      <c r="CH147" s="4">
        <f>$E147*Ввод!CG233</f>
        <v>0</v>
      </c>
      <c r="CI147" s="4">
        <f>$E147*Ввод!CH233</f>
        <v>0</v>
      </c>
      <c r="CJ147" s="4">
        <f>$E147*Ввод!CI233</f>
        <v>0</v>
      </c>
      <c r="CK147" s="4">
        <f>$E147*Ввод!CJ233</f>
        <v>0</v>
      </c>
      <c r="CL147" s="4">
        <f>$E147*Ввод!CK233</f>
        <v>0</v>
      </c>
      <c r="CM147" s="4">
        <f>$E147*Ввод!CL233</f>
        <v>0</v>
      </c>
      <c r="CN147" s="4">
        <f>$E147*Ввод!CM233</f>
        <v>0</v>
      </c>
      <c r="CO147" s="4">
        <f>$E147*Ввод!CN233</f>
        <v>0</v>
      </c>
      <c r="CP147" s="4">
        <f>$E147*Ввод!CO233</f>
        <v>0</v>
      </c>
      <c r="CQ147" s="4">
        <f>$E147*Ввод!CP233</f>
        <v>0</v>
      </c>
      <c r="CR147" s="4">
        <f>$E147*Ввод!CQ233</f>
        <v>0</v>
      </c>
      <c r="CS147" s="4">
        <f>$E147*Ввод!CR233</f>
        <v>0</v>
      </c>
      <c r="CT147" s="4">
        <f>$E147*Ввод!CS233</f>
        <v>0</v>
      </c>
      <c r="CU147" s="4">
        <f>$E147*Ввод!CT233</f>
        <v>0</v>
      </c>
      <c r="CV147" s="4">
        <f>$E147*Ввод!CU233</f>
        <v>0</v>
      </c>
      <c r="CW147" s="4">
        <f>$E147*Ввод!CV233</f>
        <v>0</v>
      </c>
      <c r="CX147" s="4">
        <f>$E147*Ввод!CW233</f>
        <v>0</v>
      </c>
      <c r="CY147" s="4">
        <f>$E147*Ввод!CX233</f>
        <v>0</v>
      </c>
      <c r="CZ147" s="4">
        <f>$E147*Ввод!CY233</f>
        <v>0</v>
      </c>
      <c r="DA147" s="4">
        <f>$E147*Ввод!CZ233</f>
        <v>0</v>
      </c>
      <c r="DB147" s="4">
        <f>$E147*Ввод!DA233</f>
        <v>0</v>
      </c>
      <c r="DC147" s="4">
        <f>$E147*Ввод!DB233</f>
        <v>0</v>
      </c>
      <c r="DD147" s="4">
        <f>$E147*Ввод!DC233</f>
        <v>0</v>
      </c>
      <c r="DE147" s="4">
        <f>$E147*Ввод!DD233</f>
        <v>0</v>
      </c>
      <c r="DF147" s="4">
        <f>$E147*Ввод!DE233</f>
        <v>0</v>
      </c>
      <c r="DG147" s="4">
        <f>$E147*Ввод!DF233</f>
        <v>0</v>
      </c>
      <c r="DH147" s="4">
        <f>$E147*Ввод!DG233</f>
        <v>0</v>
      </c>
      <c r="DI147" s="4">
        <f>$E147*Ввод!DH233</f>
        <v>0</v>
      </c>
      <c r="DJ147" s="4">
        <f>$E147*Ввод!DI233</f>
        <v>0</v>
      </c>
    </row>
    <row r="148" spans="2:114">
      <c r="B148" s="214" t="str">
        <f t="shared" si="44"/>
        <v>Прочие операционные расходы №1</v>
      </c>
      <c r="C148" s="8"/>
      <c r="D148" s="7" t="str">
        <f t="shared" si="45"/>
        <v>тыс. руб.</v>
      </c>
      <c r="E148" s="7">
        <f>N(Ввод!H234)</f>
        <v>0</v>
      </c>
      <c r="F148" s="4"/>
      <c r="G148" s="4">
        <f t="shared" si="46"/>
        <v>1</v>
      </c>
      <c r="H148" s="4"/>
      <c r="I148" s="126"/>
      <c r="J148" s="4">
        <f>$E148*Ввод!I234</f>
        <v>0</v>
      </c>
      <c r="K148" s="4">
        <f>$E148*Ввод!J234</f>
        <v>0</v>
      </c>
      <c r="L148" s="4">
        <f>$E148*Ввод!K234</f>
        <v>0</v>
      </c>
      <c r="M148" s="4">
        <f>$E148*Ввод!L234</f>
        <v>0</v>
      </c>
      <c r="N148" s="4">
        <f>$E148*Ввод!M234</f>
        <v>0</v>
      </c>
      <c r="O148" s="4">
        <f>$E148*Ввод!N234</f>
        <v>0</v>
      </c>
      <c r="P148" s="4">
        <f>$E148*Ввод!O234</f>
        <v>0</v>
      </c>
      <c r="Q148" s="4">
        <f>$E148*Ввод!P234</f>
        <v>0</v>
      </c>
      <c r="R148" s="4">
        <f>$E148*Ввод!Q234</f>
        <v>0</v>
      </c>
      <c r="S148" s="4">
        <f>$E148*Ввод!R234</f>
        <v>0</v>
      </c>
      <c r="T148" s="4">
        <f>$E148*Ввод!S234</f>
        <v>0</v>
      </c>
      <c r="U148" s="4">
        <f>$E148*Ввод!T234</f>
        <v>0</v>
      </c>
      <c r="V148" s="4">
        <f>$E148*Ввод!U234</f>
        <v>0</v>
      </c>
      <c r="W148" s="4">
        <f>$E148*Ввод!V234</f>
        <v>0</v>
      </c>
      <c r="X148" s="4">
        <f>$E148*Ввод!W234</f>
        <v>0</v>
      </c>
      <c r="Y148" s="4">
        <f>$E148*Ввод!X234</f>
        <v>0</v>
      </c>
      <c r="Z148" s="4">
        <f>$E148*Ввод!Y234</f>
        <v>0</v>
      </c>
      <c r="AA148" s="4">
        <f>$E148*Ввод!Z234</f>
        <v>0</v>
      </c>
      <c r="AB148" s="4">
        <f>$E148*Ввод!AA234</f>
        <v>0</v>
      </c>
      <c r="AC148" s="4">
        <f>$E148*Ввод!AB234</f>
        <v>0</v>
      </c>
      <c r="AD148" s="4">
        <f>$E148*Ввод!AC234</f>
        <v>0</v>
      </c>
      <c r="AE148" s="4">
        <f>$E148*Ввод!AD234</f>
        <v>0</v>
      </c>
      <c r="AF148" s="4">
        <f>$E148*Ввод!AE234</f>
        <v>0</v>
      </c>
      <c r="AG148" s="4">
        <f>$E148*Ввод!AF234</f>
        <v>0</v>
      </c>
      <c r="AH148" s="4">
        <f>$E148*Ввод!AG234</f>
        <v>0</v>
      </c>
      <c r="AI148" s="4">
        <f>$E148*Ввод!AH234</f>
        <v>0</v>
      </c>
      <c r="AJ148" s="4">
        <f>$E148*Ввод!AI234</f>
        <v>0</v>
      </c>
      <c r="AK148" s="4">
        <f>$E148*Ввод!AJ234</f>
        <v>0</v>
      </c>
      <c r="AL148" s="4">
        <f>$E148*Ввод!AK234</f>
        <v>0</v>
      </c>
      <c r="AM148" s="4">
        <f>$E148*Ввод!AL234</f>
        <v>0</v>
      </c>
      <c r="AN148" s="4">
        <f>$E148*Ввод!AM234</f>
        <v>0</v>
      </c>
      <c r="AO148" s="4">
        <f>$E148*Ввод!AN234</f>
        <v>0</v>
      </c>
      <c r="AP148" s="4">
        <f>$E148*Ввод!AO234</f>
        <v>0</v>
      </c>
      <c r="AQ148" s="4">
        <f>$E148*Ввод!AP234</f>
        <v>0</v>
      </c>
      <c r="AR148" s="4">
        <f>$E148*Ввод!AQ234</f>
        <v>0</v>
      </c>
      <c r="AS148" s="4">
        <f>$E148*Ввод!AR234</f>
        <v>0</v>
      </c>
      <c r="AT148" s="4">
        <f>$E148*Ввод!AS234</f>
        <v>0</v>
      </c>
      <c r="AU148" s="4">
        <f>$E148*Ввод!AT234</f>
        <v>0</v>
      </c>
      <c r="AV148" s="4">
        <f>$E148*Ввод!AU234</f>
        <v>0</v>
      </c>
      <c r="AW148" s="4">
        <f>$E148*Ввод!AV234</f>
        <v>0</v>
      </c>
      <c r="AX148" s="4">
        <f>$E148*Ввод!AW234</f>
        <v>0</v>
      </c>
      <c r="AY148" s="4">
        <f>$E148*Ввод!AX234</f>
        <v>0</v>
      </c>
      <c r="AZ148" s="4">
        <f>$E148*Ввод!AY234</f>
        <v>0</v>
      </c>
      <c r="BA148" s="4">
        <f>$E148*Ввод!AZ234</f>
        <v>0</v>
      </c>
      <c r="BB148" s="4">
        <f>$E148*Ввод!BA234</f>
        <v>0</v>
      </c>
      <c r="BC148" s="4">
        <f>$E148*Ввод!BB234</f>
        <v>0</v>
      </c>
      <c r="BD148" s="4">
        <f>$E148*Ввод!BC234</f>
        <v>0</v>
      </c>
      <c r="BE148" s="4">
        <f>$E148*Ввод!BD234</f>
        <v>0</v>
      </c>
      <c r="BF148" s="4">
        <f>$E148*Ввод!BE234</f>
        <v>0</v>
      </c>
      <c r="BG148" s="4">
        <f>$E148*Ввод!BF234</f>
        <v>0</v>
      </c>
      <c r="BH148" s="4">
        <f>$E148*Ввод!BG234</f>
        <v>0</v>
      </c>
      <c r="BI148" s="4">
        <f>$E148*Ввод!BH234</f>
        <v>0</v>
      </c>
      <c r="BJ148" s="4">
        <f>$E148*Ввод!BI234</f>
        <v>0</v>
      </c>
      <c r="BK148" s="4">
        <f>$E148*Ввод!BJ234</f>
        <v>0</v>
      </c>
      <c r="BL148" s="4">
        <f>$E148*Ввод!BK234</f>
        <v>0</v>
      </c>
      <c r="BM148" s="4">
        <f>$E148*Ввод!BL234</f>
        <v>0</v>
      </c>
      <c r="BN148" s="4">
        <f>$E148*Ввод!BM234</f>
        <v>0</v>
      </c>
      <c r="BO148" s="4">
        <f>$E148*Ввод!BN234</f>
        <v>0</v>
      </c>
      <c r="BP148" s="4">
        <f>$E148*Ввод!BO234</f>
        <v>0</v>
      </c>
      <c r="BQ148" s="4">
        <f>$E148*Ввод!BP234</f>
        <v>0</v>
      </c>
      <c r="BR148" s="4">
        <f>$E148*Ввод!BQ234</f>
        <v>0</v>
      </c>
      <c r="BS148" s="4">
        <f>$E148*Ввод!BR234</f>
        <v>0</v>
      </c>
      <c r="BT148" s="4">
        <f>$E148*Ввод!BS234</f>
        <v>0</v>
      </c>
      <c r="BU148" s="4">
        <f>$E148*Ввод!BT234</f>
        <v>0</v>
      </c>
      <c r="BV148" s="4">
        <f>$E148*Ввод!BU234</f>
        <v>0</v>
      </c>
      <c r="BW148" s="4">
        <f>$E148*Ввод!BV234</f>
        <v>0</v>
      </c>
      <c r="BX148" s="4">
        <f>$E148*Ввод!BW234</f>
        <v>0</v>
      </c>
      <c r="BY148" s="4">
        <f>$E148*Ввод!BX234</f>
        <v>0</v>
      </c>
      <c r="BZ148" s="4">
        <f>$E148*Ввод!BY234</f>
        <v>0</v>
      </c>
      <c r="CA148" s="4">
        <f>$E148*Ввод!BZ234</f>
        <v>0</v>
      </c>
      <c r="CB148" s="4">
        <f>$E148*Ввод!CA234</f>
        <v>0</v>
      </c>
      <c r="CC148" s="4">
        <f>$E148*Ввод!CB234</f>
        <v>0</v>
      </c>
      <c r="CD148" s="4">
        <f>$E148*Ввод!CC234</f>
        <v>0</v>
      </c>
      <c r="CE148" s="4">
        <f>$E148*Ввод!CD234</f>
        <v>0</v>
      </c>
      <c r="CF148" s="4">
        <f>$E148*Ввод!CE234</f>
        <v>0</v>
      </c>
      <c r="CG148" s="4">
        <f>$E148*Ввод!CF234</f>
        <v>0</v>
      </c>
      <c r="CH148" s="4">
        <f>$E148*Ввод!CG234</f>
        <v>0</v>
      </c>
      <c r="CI148" s="4">
        <f>$E148*Ввод!CH234</f>
        <v>0</v>
      </c>
      <c r="CJ148" s="4">
        <f>$E148*Ввод!CI234</f>
        <v>0</v>
      </c>
      <c r="CK148" s="4">
        <f>$E148*Ввод!CJ234</f>
        <v>0</v>
      </c>
      <c r="CL148" s="4">
        <f>$E148*Ввод!CK234</f>
        <v>0</v>
      </c>
      <c r="CM148" s="4">
        <f>$E148*Ввод!CL234</f>
        <v>0</v>
      </c>
      <c r="CN148" s="4">
        <f>$E148*Ввод!CM234</f>
        <v>0</v>
      </c>
      <c r="CO148" s="4">
        <f>$E148*Ввод!CN234</f>
        <v>0</v>
      </c>
      <c r="CP148" s="4">
        <f>$E148*Ввод!CO234</f>
        <v>0</v>
      </c>
      <c r="CQ148" s="4">
        <f>$E148*Ввод!CP234</f>
        <v>0</v>
      </c>
      <c r="CR148" s="4">
        <f>$E148*Ввод!CQ234</f>
        <v>0</v>
      </c>
      <c r="CS148" s="4">
        <f>$E148*Ввод!CR234</f>
        <v>0</v>
      </c>
      <c r="CT148" s="4">
        <f>$E148*Ввод!CS234</f>
        <v>0</v>
      </c>
      <c r="CU148" s="4">
        <f>$E148*Ввод!CT234</f>
        <v>0</v>
      </c>
      <c r="CV148" s="4">
        <f>$E148*Ввод!CU234</f>
        <v>0</v>
      </c>
      <c r="CW148" s="4">
        <f>$E148*Ввод!CV234</f>
        <v>0</v>
      </c>
      <c r="CX148" s="4">
        <f>$E148*Ввод!CW234</f>
        <v>0</v>
      </c>
      <c r="CY148" s="4">
        <f>$E148*Ввод!CX234</f>
        <v>0</v>
      </c>
      <c r="CZ148" s="4">
        <f>$E148*Ввод!CY234</f>
        <v>0</v>
      </c>
      <c r="DA148" s="4">
        <f>$E148*Ввод!CZ234</f>
        <v>0</v>
      </c>
      <c r="DB148" s="4">
        <f>$E148*Ввод!DA234</f>
        <v>0</v>
      </c>
      <c r="DC148" s="4">
        <f>$E148*Ввод!DB234</f>
        <v>0</v>
      </c>
      <c r="DD148" s="4">
        <f>$E148*Ввод!DC234</f>
        <v>0</v>
      </c>
      <c r="DE148" s="4">
        <f>$E148*Ввод!DD234</f>
        <v>0</v>
      </c>
      <c r="DF148" s="4">
        <f>$E148*Ввод!DE234</f>
        <v>0</v>
      </c>
      <c r="DG148" s="4">
        <f>$E148*Ввод!DF234</f>
        <v>0</v>
      </c>
      <c r="DH148" s="4">
        <f>$E148*Ввод!DG234</f>
        <v>0</v>
      </c>
      <c r="DI148" s="4">
        <f>$E148*Ввод!DH234</f>
        <v>0</v>
      </c>
      <c r="DJ148" s="4">
        <f>$E148*Ввод!DI234</f>
        <v>0</v>
      </c>
    </row>
    <row r="149" spans="2:114">
      <c r="B149" s="214" t="str">
        <f t="shared" si="44"/>
        <v>Прочие операционные расходы №2</v>
      </c>
      <c r="C149" s="8"/>
      <c r="D149" s="7" t="str">
        <f t="shared" si="45"/>
        <v>тыс. руб.</v>
      </c>
      <c r="E149" s="7">
        <f>N(Ввод!H235)</f>
        <v>0</v>
      </c>
      <c r="F149" s="4"/>
      <c r="G149" s="4">
        <f t="shared" si="46"/>
        <v>0</v>
      </c>
      <c r="H149" s="4"/>
      <c r="I149" s="126"/>
      <c r="J149" s="4">
        <f>$E149*Ввод!I235</f>
        <v>0</v>
      </c>
      <c r="K149" s="4">
        <f>$E149*Ввод!J235</f>
        <v>0</v>
      </c>
      <c r="L149" s="4">
        <f>$E149*Ввод!K235</f>
        <v>0</v>
      </c>
      <c r="M149" s="4">
        <f>$E149*Ввод!L235</f>
        <v>0</v>
      </c>
      <c r="N149" s="4">
        <f>$E149*Ввод!M235</f>
        <v>0</v>
      </c>
      <c r="O149" s="4">
        <f>$E149*Ввод!N235</f>
        <v>0</v>
      </c>
      <c r="P149" s="4">
        <f>$E149*Ввод!O235</f>
        <v>0</v>
      </c>
      <c r="Q149" s="4">
        <f>$E149*Ввод!P235</f>
        <v>0</v>
      </c>
      <c r="R149" s="4">
        <f>$E149*Ввод!Q235</f>
        <v>0</v>
      </c>
      <c r="S149" s="4">
        <f>$E149*Ввод!R235</f>
        <v>0</v>
      </c>
      <c r="T149" s="4">
        <f>$E149*Ввод!S235</f>
        <v>0</v>
      </c>
      <c r="U149" s="4">
        <f>$E149*Ввод!T235</f>
        <v>0</v>
      </c>
      <c r="V149" s="4">
        <f>$E149*Ввод!U235</f>
        <v>0</v>
      </c>
      <c r="W149" s="4">
        <f>$E149*Ввод!V235</f>
        <v>0</v>
      </c>
      <c r="X149" s="4">
        <f>$E149*Ввод!W235</f>
        <v>0</v>
      </c>
      <c r="Y149" s="4">
        <f>$E149*Ввод!X235</f>
        <v>0</v>
      </c>
      <c r="Z149" s="4">
        <f>$E149*Ввод!Y235</f>
        <v>0</v>
      </c>
      <c r="AA149" s="4">
        <f>$E149*Ввод!Z235</f>
        <v>0</v>
      </c>
      <c r="AB149" s="4">
        <f>$E149*Ввод!AA235</f>
        <v>0</v>
      </c>
      <c r="AC149" s="4">
        <f>$E149*Ввод!AB235</f>
        <v>0</v>
      </c>
      <c r="AD149" s="4">
        <f>$E149*Ввод!AC235</f>
        <v>0</v>
      </c>
      <c r="AE149" s="4">
        <f>$E149*Ввод!AD235</f>
        <v>0</v>
      </c>
      <c r="AF149" s="4">
        <f>$E149*Ввод!AE235</f>
        <v>0</v>
      </c>
      <c r="AG149" s="4">
        <f>$E149*Ввод!AF235</f>
        <v>0</v>
      </c>
      <c r="AH149" s="4">
        <f>$E149*Ввод!AG235</f>
        <v>0</v>
      </c>
      <c r="AI149" s="4">
        <f>$E149*Ввод!AH235</f>
        <v>0</v>
      </c>
      <c r="AJ149" s="4">
        <f>$E149*Ввод!AI235</f>
        <v>0</v>
      </c>
      <c r="AK149" s="4">
        <f>$E149*Ввод!AJ235</f>
        <v>0</v>
      </c>
      <c r="AL149" s="4">
        <f>$E149*Ввод!AK235</f>
        <v>0</v>
      </c>
      <c r="AM149" s="4">
        <f>$E149*Ввод!AL235</f>
        <v>0</v>
      </c>
      <c r="AN149" s="4">
        <f>$E149*Ввод!AM235</f>
        <v>0</v>
      </c>
      <c r="AO149" s="4">
        <f>$E149*Ввод!AN235</f>
        <v>0</v>
      </c>
      <c r="AP149" s="4">
        <f>$E149*Ввод!AO235</f>
        <v>0</v>
      </c>
      <c r="AQ149" s="4">
        <f>$E149*Ввод!AP235</f>
        <v>0</v>
      </c>
      <c r="AR149" s="4">
        <f>$E149*Ввод!AQ235</f>
        <v>0</v>
      </c>
      <c r="AS149" s="4">
        <f>$E149*Ввод!AR235</f>
        <v>0</v>
      </c>
      <c r="AT149" s="4">
        <f>$E149*Ввод!AS235</f>
        <v>0</v>
      </c>
      <c r="AU149" s="4">
        <f>$E149*Ввод!AT235</f>
        <v>0</v>
      </c>
      <c r="AV149" s="4">
        <f>$E149*Ввод!AU235</f>
        <v>0</v>
      </c>
      <c r="AW149" s="4">
        <f>$E149*Ввод!AV235</f>
        <v>0</v>
      </c>
      <c r="AX149" s="4">
        <f>$E149*Ввод!AW235</f>
        <v>0</v>
      </c>
      <c r="AY149" s="4">
        <f>$E149*Ввод!AX235</f>
        <v>0</v>
      </c>
      <c r="AZ149" s="4">
        <f>$E149*Ввод!AY235</f>
        <v>0</v>
      </c>
      <c r="BA149" s="4">
        <f>$E149*Ввод!AZ235</f>
        <v>0</v>
      </c>
      <c r="BB149" s="4">
        <f>$E149*Ввод!BA235</f>
        <v>0</v>
      </c>
      <c r="BC149" s="4">
        <f>$E149*Ввод!BB235</f>
        <v>0</v>
      </c>
      <c r="BD149" s="4">
        <f>$E149*Ввод!BC235</f>
        <v>0</v>
      </c>
      <c r="BE149" s="4">
        <f>$E149*Ввод!BD235</f>
        <v>0</v>
      </c>
      <c r="BF149" s="4">
        <f>$E149*Ввод!BE235</f>
        <v>0</v>
      </c>
      <c r="BG149" s="4">
        <f>$E149*Ввод!BF235</f>
        <v>0</v>
      </c>
      <c r="BH149" s="4">
        <f>$E149*Ввод!BG235</f>
        <v>0</v>
      </c>
      <c r="BI149" s="4">
        <f>$E149*Ввод!BH235</f>
        <v>0</v>
      </c>
      <c r="BJ149" s="4">
        <f>$E149*Ввод!BI235</f>
        <v>0</v>
      </c>
      <c r="BK149" s="4">
        <f>$E149*Ввод!BJ235</f>
        <v>0</v>
      </c>
      <c r="BL149" s="4">
        <f>$E149*Ввод!BK235</f>
        <v>0</v>
      </c>
      <c r="BM149" s="4">
        <f>$E149*Ввод!BL235</f>
        <v>0</v>
      </c>
      <c r="BN149" s="4">
        <f>$E149*Ввод!BM235</f>
        <v>0</v>
      </c>
      <c r="BO149" s="4">
        <f>$E149*Ввод!BN235</f>
        <v>0</v>
      </c>
      <c r="BP149" s="4">
        <f>$E149*Ввод!BO235</f>
        <v>0</v>
      </c>
      <c r="BQ149" s="4">
        <f>$E149*Ввод!BP235</f>
        <v>0</v>
      </c>
      <c r="BR149" s="4">
        <f>$E149*Ввод!BQ235</f>
        <v>0</v>
      </c>
      <c r="BS149" s="4">
        <f>$E149*Ввод!BR235</f>
        <v>0</v>
      </c>
      <c r="BT149" s="4">
        <f>$E149*Ввод!BS235</f>
        <v>0</v>
      </c>
      <c r="BU149" s="4">
        <f>$E149*Ввод!BT235</f>
        <v>0</v>
      </c>
      <c r="BV149" s="4">
        <f>$E149*Ввод!BU235</f>
        <v>0</v>
      </c>
      <c r="BW149" s="4">
        <f>$E149*Ввод!BV235</f>
        <v>0</v>
      </c>
      <c r="BX149" s="4">
        <f>$E149*Ввод!BW235</f>
        <v>0</v>
      </c>
      <c r="BY149" s="4">
        <f>$E149*Ввод!BX235</f>
        <v>0</v>
      </c>
      <c r="BZ149" s="4">
        <f>$E149*Ввод!BY235</f>
        <v>0</v>
      </c>
      <c r="CA149" s="4">
        <f>$E149*Ввод!BZ235</f>
        <v>0</v>
      </c>
      <c r="CB149" s="4">
        <f>$E149*Ввод!CA235</f>
        <v>0</v>
      </c>
      <c r="CC149" s="4">
        <f>$E149*Ввод!CB235</f>
        <v>0</v>
      </c>
      <c r="CD149" s="4">
        <f>$E149*Ввод!CC235</f>
        <v>0</v>
      </c>
      <c r="CE149" s="4">
        <f>$E149*Ввод!CD235</f>
        <v>0</v>
      </c>
      <c r="CF149" s="4">
        <f>$E149*Ввод!CE235</f>
        <v>0</v>
      </c>
      <c r="CG149" s="4">
        <f>$E149*Ввод!CF235</f>
        <v>0</v>
      </c>
      <c r="CH149" s="4">
        <f>$E149*Ввод!CG235</f>
        <v>0</v>
      </c>
      <c r="CI149" s="4">
        <f>$E149*Ввод!CH235</f>
        <v>0</v>
      </c>
      <c r="CJ149" s="4">
        <f>$E149*Ввод!CI235</f>
        <v>0</v>
      </c>
      <c r="CK149" s="4">
        <f>$E149*Ввод!CJ235</f>
        <v>0</v>
      </c>
      <c r="CL149" s="4">
        <f>$E149*Ввод!CK235</f>
        <v>0</v>
      </c>
      <c r="CM149" s="4">
        <f>$E149*Ввод!CL235</f>
        <v>0</v>
      </c>
      <c r="CN149" s="4">
        <f>$E149*Ввод!CM235</f>
        <v>0</v>
      </c>
      <c r="CO149" s="4">
        <f>$E149*Ввод!CN235</f>
        <v>0</v>
      </c>
      <c r="CP149" s="4">
        <f>$E149*Ввод!CO235</f>
        <v>0</v>
      </c>
      <c r="CQ149" s="4">
        <f>$E149*Ввод!CP235</f>
        <v>0</v>
      </c>
      <c r="CR149" s="4">
        <f>$E149*Ввод!CQ235</f>
        <v>0</v>
      </c>
      <c r="CS149" s="4">
        <f>$E149*Ввод!CR235</f>
        <v>0</v>
      </c>
      <c r="CT149" s="4">
        <f>$E149*Ввод!CS235</f>
        <v>0</v>
      </c>
      <c r="CU149" s="4">
        <f>$E149*Ввод!CT235</f>
        <v>0</v>
      </c>
      <c r="CV149" s="4">
        <f>$E149*Ввод!CU235</f>
        <v>0</v>
      </c>
      <c r="CW149" s="4">
        <f>$E149*Ввод!CV235</f>
        <v>0</v>
      </c>
      <c r="CX149" s="4">
        <f>$E149*Ввод!CW235</f>
        <v>0</v>
      </c>
      <c r="CY149" s="4">
        <f>$E149*Ввод!CX235</f>
        <v>0</v>
      </c>
      <c r="CZ149" s="4">
        <f>$E149*Ввод!CY235</f>
        <v>0</v>
      </c>
      <c r="DA149" s="4">
        <f>$E149*Ввод!CZ235</f>
        <v>0</v>
      </c>
      <c r="DB149" s="4">
        <f>$E149*Ввод!DA235</f>
        <v>0</v>
      </c>
      <c r="DC149" s="4">
        <f>$E149*Ввод!DB235</f>
        <v>0</v>
      </c>
      <c r="DD149" s="4">
        <f>$E149*Ввод!DC235</f>
        <v>0</v>
      </c>
      <c r="DE149" s="4">
        <f>$E149*Ввод!DD235</f>
        <v>0</v>
      </c>
      <c r="DF149" s="4">
        <f>$E149*Ввод!DE235</f>
        <v>0</v>
      </c>
      <c r="DG149" s="4">
        <f>$E149*Ввод!DF235</f>
        <v>0</v>
      </c>
      <c r="DH149" s="4">
        <f>$E149*Ввод!DG235</f>
        <v>0</v>
      </c>
      <c r="DI149" s="4">
        <f>$E149*Ввод!DH235</f>
        <v>0</v>
      </c>
      <c r="DJ149" s="4">
        <f>$E149*Ввод!DI235</f>
        <v>0</v>
      </c>
    </row>
    <row r="150" spans="2:114">
      <c r="B150" s="214" t="str">
        <f t="shared" si="44"/>
        <v>Прочие операционные расходы №3</v>
      </c>
      <c r="C150" s="8"/>
      <c r="D150" s="7" t="str">
        <f t="shared" si="45"/>
        <v>тыс. руб.</v>
      </c>
      <c r="E150" s="7">
        <f>N(Ввод!H236)</f>
        <v>0</v>
      </c>
      <c r="F150" s="4"/>
      <c r="G150" s="4">
        <f t="shared" si="46"/>
        <v>1</v>
      </c>
      <c r="H150" s="4"/>
      <c r="I150" s="126"/>
      <c r="J150" s="4">
        <f>$E150*Ввод!I236</f>
        <v>0</v>
      </c>
      <c r="K150" s="4">
        <f>$E150*Ввод!J236</f>
        <v>0</v>
      </c>
      <c r="L150" s="4">
        <f>$E150*Ввод!K236</f>
        <v>0</v>
      </c>
      <c r="M150" s="4">
        <f>$E150*Ввод!L236</f>
        <v>0</v>
      </c>
      <c r="N150" s="4">
        <f>$E150*Ввод!M236</f>
        <v>0</v>
      </c>
      <c r="O150" s="4">
        <f>$E150*Ввод!N236</f>
        <v>0</v>
      </c>
      <c r="P150" s="4">
        <f>$E150*Ввод!O236</f>
        <v>0</v>
      </c>
      <c r="Q150" s="4">
        <f>$E150*Ввод!P236</f>
        <v>0</v>
      </c>
      <c r="R150" s="4">
        <f>$E150*Ввод!Q236</f>
        <v>0</v>
      </c>
      <c r="S150" s="4">
        <f>$E150*Ввод!R236</f>
        <v>0</v>
      </c>
      <c r="T150" s="4">
        <f>$E150*Ввод!S236</f>
        <v>0</v>
      </c>
      <c r="U150" s="4">
        <f>$E150*Ввод!T236</f>
        <v>0</v>
      </c>
      <c r="V150" s="4">
        <f>$E150*Ввод!U236</f>
        <v>0</v>
      </c>
      <c r="W150" s="4">
        <f>$E150*Ввод!V236</f>
        <v>0</v>
      </c>
      <c r="X150" s="4">
        <f>$E150*Ввод!W236</f>
        <v>0</v>
      </c>
      <c r="Y150" s="4">
        <f>$E150*Ввод!X236</f>
        <v>0</v>
      </c>
      <c r="Z150" s="4">
        <f>$E150*Ввод!Y236</f>
        <v>0</v>
      </c>
      <c r="AA150" s="4">
        <f>$E150*Ввод!Z236</f>
        <v>0</v>
      </c>
      <c r="AB150" s="4">
        <f>$E150*Ввод!AA236</f>
        <v>0</v>
      </c>
      <c r="AC150" s="4">
        <f>$E150*Ввод!AB236</f>
        <v>0</v>
      </c>
      <c r="AD150" s="4">
        <f>$E150*Ввод!AC236</f>
        <v>0</v>
      </c>
      <c r="AE150" s="4">
        <f>$E150*Ввод!AD236</f>
        <v>0</v>
      </c>
      <c r="AF150" s="4">
        <f>$E150*Ввод!AE236</f>
        <v>0</v>
      </c>
      <c r="AG150" s="4">
        <f>$E150*Ввод!AF236</f>
        <v>0</v>
      </c>
      <c r="AH150" s="4">
        <f>$E150*Ввод!AG236</f>
        <v>0</v>
      </c>
      <c r="AI150" s="4">
        <f>$E150*Ввод!AH236</f>
        <v>0</v>
      </c>
      <c r="AJ150" s="4">
        <f>$E150*Ввод!AI236</f>
        <v>0</v>
      </c>
      <c r="AK150" s="4">
        <f>$E150*Ввод!AJ236</f>
        <v>0</v>
      </c>
      <c r="AL150" s="4">
        <f>$E150*Ввод!AK236</f>
        <v>0</v>
      </c>
      <c r="AM150" s="4">
        <f>$E150*Ввод!AL236</f>
        <v>0</v>
      </c>
      <c r="AN150" s="4">
        <f>$E150*Ввод!AM236</f>
        <v>0</v>
      </c>
      <c r="AO150" s="4">
        <f>$E150*Ввод!AN236</f>
        <v>0</v>
      </c>
      <c r="AP150" s="4">
        <f>$E150*Ввод!AO236</f>
        <v>0</v>
      </c>
      <c r="AQ150" s="4">
        <f>$E150*Ввод!AP236</f>
        <v>0</v>
      </c>
      <c r="AR150" s="4">
        <f>$E150*Ввод!AQ236</f>
        <v>0</v>
      </c>
      <c r="AS150" s="4">
        <f>$E150*Ввод!AR236</f>
        <v>0</v>
      </c>
      <c r="AT150" s="4">
        <f>$E150*Ввод!AS236</f>
        <v>0</v>
      </c>
      <c r="AU150" s="4">
        <f>$E150*Ввод!AT236</f>
        <v>0</v>
      </c>
      <c r="AV150" s="4">
        <f>$E150*Ввод!AU236</f>
        <v>0</v>
      </c>
      <c r="AW150" s="4">
        <f>$E150*Ввод!AV236</f>
        <v>0</v>
      </c>
      <c r="AX150" s="4">
        <f>$E150*Ввод!AW236</f>
        <v>0</v>
      </c>
      <c r="AY150" s="4">
        <f>$E150*Ввод!AX236</f>
        <v>0</v>
      </c>
      <c r="AZ150" s="4">
        <f>$E150*Ввод!AY236</f>
        <v>0</v>
      </c>
      <c r="BA150" s="4">
        <f>$E150*Ввод!AZ236</f>
        <v>0</v>
      </c>
      <c r="BB150" s="4">
        <f>$E150*Ввод!BA236</f>
        <v>0</v>
      </c>
      <c r="BC150" s="4">
        <f>$E150*Ввод!BB236</f>
        <v>0</v>
      </c>
      <c r="BD150" s="4">
        <f>$E150*Ввод!BC236</f>
        <v>0</v>
      </c>
      <c r="BE150" s="4">
        <f>$E150*Ввод!BD236</f>
        <v>0</v>
      </c>
      <c r="BF150" s="4">
        <f>$E150*Ввод!BE236</f>
        <v>0</v>
      </c>
      <c r="BG150" s="4">
        <f>$E150*Ввод!BF236</f>
        <v>0</v>
      </c>
      <c r="BH150" s="4">
        <f>$E150*Ввод!BG236</f>
        <v>0</v>
      </c>
      <c r="BI150" s="4">
        <f>$E150*Ввод!BH236</f>
        <v>0</v>
      </c>
      <c r="BJ150" s="4">
        <f>$E150*Ввод!BI236</f>
        <v>0</v>
      </c>
      <c r="BK150" s="4">
        <f>$E150*Ввод!BJ236</f>
        <v>0</v>
      </c>
      <c r="BL150" s="4">
        <f>$E150*Ввод!BK236</f>
        <v>0</v>
      </c>
      <c r="BM150" s="4">
        <f>$E150*Ввод!BL236</f>
        <v>0</v>
      </c>
      <c r="BN150" s="4">
        <f>$E150*Ввод!BM236</f>
        <v>0</v>
      </c>
      <c r="BO150" s="4">
        <f>$E150*Ввод!BN236</f>
        <v>0</v>
      </c>
      <c r="BP150" s="4">
        <f>$E150*Ввод!BO236</f>
        <v>0</v>
      </c>
      <c r="BQ150" s="4">
        <f>$E150*Ввод!BP236</f>
        <v>0</v>
      </c>
      <c r="BR150" s="4">
        <f>$E150*Ввод!BQ236</f>
        <v>0</v>
      </c>
      <c r="BS150" s="4">
        <f>$E150*Ввод!BR236</f>
        <v>0</v>
      </c>
      <c r="BT150" s="4">
        <f>$E150*Ввод!BS236</f>
        <v>0</v>
      </c>
      <c r="BU150" s="4">
        <f>$E150*Ввод!BT236</f>
        <v>0</v>
      </c>
      <c r="BV150" s="4">
        <f>$E150*Ввод!BU236</f>
        <v>0</v>
      </c>
      <c r="BW150" s="4">
        <f>$E150*Ввод!BV236</f>
        <v>0</v>
      </c>
      <c r="BX150" s="4">
        <f>$E150*Ввод!BW236</f>
        <v>0</v>
      </c>
      <c r="BY150" s="4">
        <f>$E150*Ввод!BX236</f>
        <v>0</v>
      </c>
      <c r="BZ150" s="4">
        <f>$E150*Ввод!BY236</f>
        <v>0</v>
      </c>
      <c r="CA150" s="4">
        <f>$E150*Ввод!BZ236</f>
        <v>0</v>
      </c>
      <c r="CB150" s="4">
        <f>$E150*Ввод!CA236</f>
        <v>0</v>
      </c>
      <c r="CC150" s="4">
        <f>$E150*Ввод!CB236</f>
        <v>0</v>
      </c>
      <c r="CD150" s="4">
        <f>$E150*Ввод!CC236</f>
        <v>0</v>
      </c>
      <c r="CE150" s="4">
        <f>$E150*Ввод!CD236</f>
        <v>0</v>
      </c>
      <c r="CF150" s="4">
        <f>$E150*Ввод!CE236</f>
        <v>0</v>
      </c>
      <c r="CG150" s="4">
        <f>$E150*Ввод!CF236</f>
        <v>0</v>
      </c>
      <c r="CH150" s="4">
        <f>$E150*Ввод!CG236</f>
        <v>0</v>
      </c>
      <c r="CI150" s="4">
        <f>$E150*Ввод!CH236</f>
        <v>0</v>
      </c>
      <c r="CJ150" s="4">
        <f>$E150*Ввод!CI236</f>
        <v>0</v>
      </c>
      <c r="CK150" s="4">
        <f>$E150*Ввод!CJ236</f>
        <v>0</v>
      </c>
      <c r="CL150" s="4">
        <f>$E150*Ввод!CK236</f>
        <v>0</v>
      </c>
      <c r="CM150" s="4">
        <f>$E150*Ввод!CL236</f>
        <v>0</v>
      </c>
      <c r="CN150" s="4">
        <f>$E150*Ввод!CM236</f>
        <v>0</v>
      </c>
      <c r="CO150" s="4">
        <f>$E150*Ввод!CN236</f>
        <v>0</v>
      </c>
      <c r="CP150" s="4">
        <f>$E150*Ввод!CO236</f>
        <v>0</v>
      </c>
      <c r="CQ150" s="4">
        <f>$E150*Ввод!CP236</f>
        <v>0</v>
      </c>
      <c r="CR150" s="4">
        <f>$E150*Ввод!CQ236</f>
        <v>0</v>
      </c>
      <c r="CS150" s="4">
        <f>$E150*Ввод!CR236</f>
        <v>0</v>
      </c>
      <c r="CT150" s="4">
        <f>$E150*Ввод!CS236</f>
        <v>0</v>
      </c>
      <c r="CU150" s="4">
        <f>$E150*Ввод!CT236</f>
        <v>0</v>
      </c>
      <c r="CV150" s="4">
        <f>$E150*Ввод!CU236</f>
        <v>0</v>
      </c>
      <c r="CW150" s="4">
        <f>$E150*Ввод!CV236</f>
        <v>0</v>
      </c>
      <c r="CX150" s="4">
        <f>$E150*Ввод!CW236</f>
        <v>0</v>
      </c>
      <c r="CY150" s="4">
        <f>$E150*Ввод!CX236</f>
        <v>0</v>
      </c>
      <c r="CZ150" s="4">
        <f>$E150*Ввод!CY236</f>
        <v>0</v>
      </c>
      <c r="DA150" s="4">
        <f>$E150*Ввод!CZ236</f>
        <v>0</v>
      </c>
      <c r="DB150" s="4">
        <f>$E150*Ввод!DA236</f>
        <v>0</v>
      </c>
      <c r="DC150" s="4">
        <f>$E150*Ввод!DB236</f>
        <v>0</v>
      </c>
      <c r="DD150" s="4">
        <f>$E150*Ввод!DC236</f>
        <v>0</v>
      </c>
      <c r="DE150" s="4">
        <f>$E150*Ввод!DD236</f>
        <v>0</v>
      </c>
      <c r="DF150" s="4">
        <f>$E150*Ввод!DE236</f>
        <v>0</v>
      </c>
      <c r="DG150" s="4">
        <f>$E150*Ввод!DF236</f>
        <v>0</v>
      </c>
      <c r="DH150" s="4">
        <f>$E150*Ввод!DG236</f>
        <v>0</v>
      </c>
      <c r="DI150" s="4">
        <f>$E150*Ввод!DH236</f>
        <v>0</v>
      </c>
      <c r="DJ150" s="4">
        <f>$E150*Ввод!DI236</f>
        <v>0</v>
      </c>
    </row>
    <row r="151" spans="2:114">
      <c r="B151" s="17"/>
      <c r="C151" s="8"/>
      <c r="F151" s="4"/>
      <c r="G151" s="4"/>
      <c r="H151" s="4"/>
      <c r="I151" s="126"/>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row>
    <row r="152" spans="2:114">
      <c r="B152" s="12" t="s">
        <v>253</v>
      </c>
      <c r="C152" s="8"/>
      <c r="F152" s="4"/>
      <c r="G152" s="4"/>
      <c r="H152" s="4"/>
      <c r="I152" s="126"/>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row>
    <row r="153" spans="2:114">
      <c r="B153" s="30" t="s">
        <v>405</v>
      </c>
      <c r="C153" s="8"/>
      <c r="F153" s="4"/>
      <c r="G153" s="4"/>
      <c r="H153" s="4"/>
      <c r="I153" s="222"/>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row>
    <row r="154" spans="2:114">
      <c r="B154" s="214" t="str">
        <f>Ввод!D238</f>
        <v>Аренда и лизинг</v>
      </c>
      <c r="C154" s="8"/>
      <c r="D154" s="7" t="s">
        <v>0</v>
      </c>
      <c r="E154" s="7">
        <f>1-E164</f>
        <v>1</v>
      </c>
      <c r="F154" s="4">
        <f>$E154*Ввод!G238</f>
        <v>25000</v>
      </c>
      <c r="G154" s="4">
        <f>Ввод!E238</f>
        <v>1</v>
      </c>
      <c r="H154" s="4"/>
      <c r="I154" s="126"/>
      <c r="J154" s="4">
        <f>$F154*SUMIF(Макро!$38:$38,J$13,Макро!$49:$49)*SUMIF(Ввод!$151:$151,J$15,Ввод!$152:$152)</f>
        <v>6316.4938111829606</v>
      </c>
      <c r="K154" s="4">
        <f>$F154*SUMIF(Макро!$38:$38,K$13,Макро!$49:$49)*SUMIF(Ввод!$151:$151,K$15,Ввод!$152:$152)</f>
        <v>6383.6950506740222</v>
      </c>
      <c r="L154" s="4">
        <f>$F154*SUMIF(Макро!$38:$38,L$13,Макро!$49:$49)*SUMIF(Ввод!$151:$151,L$15,Ввод!$152:$152)</f>
        <v>6451.6112448098811</v>
      </c>
      <c r="M154" s="4">
        <f>$F154*SUMIF(Макро!$38:$38,M$13,Макро!$49:$49)*SUMIF(Ввод!$151:$151,M$15,Ввод!$152:$152)</f>
        <v>6520.2500000000009</v>
      </c>
      <c r="N154" s="4">
        <f>$F154*SUMIF(Макро!$38:$38,N$13,Макро!$49:$49)*SUMIF(Ввод!$151:$151,N$15,Ввод!$152:$152)</f>
        <v>6583.8634580341659</v>
      </c>
      <c r="O154" s="4">
        <f>$F154*SUMIF(Макро!$38:$38,O$13,Макро!$49:$49)*SUMIF(Ввод!$151:$151,O$15,Ввод!$152:$152)</f>
        <v>6648.0975474924417</v>
      </c>
      <c r="P154" s="4">
        <f>$F154*SUMIF(Макро!$38:$38,P$13,Макро!$49:$49)*SUMIF(Ввод!$151:$151,P$15,Ввод!$152:$152)</f>
        <v>6712.9583234357633</v>
      </c>
      <c r="Q154" s="4">
        <f>$F154*SUMIF(Макро!$38:$38,Q$13,Макро!$49:$49)*SUMIF(Ввод!$151:$151,Q$15,Ввод!$152:$152)</f>
        <v>6778.4519000000028</v>
      </c>
      <c r="R154" s="4">
        <f>$F154*SUMIF(Макро!$38:$38,R$13,Макро!$49:$49)*SUMIF(Ввод!$151:$151,R$15,Ввод!$152:$152)</f>
        <v>6844.913620398861</v>
      </c>
      <c r="S154" s="4">
        <f>$F154*SUMIF(Макро!$38:$38,S$13,Макро!$49:$49)*SUMIF(Ввод!$151:$151,S$15,Ввод!$152:$152)</f>
        <v>6912.0269881566655</v>
      </c>
      <c r="T154" s="4">
        <f>$F154*SUMIF(Макро!$38:$38,T$13,Макро!$49:$49)*SUMIF(Ввод!$151:$151,T$15,Ввод!$152:$152)</f>
        <v>6979.7983925795879</v>
      </c>
      <c r="U154" s="4">
        <f>$F154*SUMIF(Макро!$38:$38,U$13,Макро!$49:$49)*SUMIF(Ввод!$151:$151,U$15,Ввод!$152:$152)</f>
        <v>7048.2342856200057</v>
      </c>
      <c r="V154" s="4">
        <f>$F154*SUMIF(Макро!$38:$38,V$13,Макро!$49:$49)*SUMIF(Ввод!$151:$151,V$15,Ввод!$152:$152)</f>
        <v>7117.5465210130142</v>
      </c>
      <c r="W154" s="4">
        <f>$F154*SUMIF(Макро!$38:$38,W$13,Макро!$49:$49)*SUMIF(Ввод!$151:$151,W$15,Ввод!$152:$152)</f>
        <v>7187.5403719398555</v>
      </c>
      <c r="X154" s="4">
        <f>$F154*SUMIF(Макро!$38:$38,X$13,Макро!$49:$49)*SUMIF(Ввод!$151:$151,X$15,Ввод!$152:$152)</f>
        <v>7258.2225413979659</v>
      </c>
      <c r="Y154" s="4">
        <f>$F154*SUMIF(Макро!$38:$38,Y$13,Макро!$49:$49)*SUMIF(Ввод!$151:$151,Y$15,Ввод!$152:$152)</f>
        <v>7329.599798301957</v>
      </c>
      <c r="Z154" s="4">
        <f>$F154*SUMIF(Макро!$38:$38,Z$13,Макро!$49:$49)*SUMIF(Ввод!$151:$151,Z$15,Ввод!$152:$152)</f>
        <v>7401.5900071961587</v>
      </c>
      <c r="AA154" s="4">
        <f>$F154*SUMIF(Макро!$38:$38,AA$13,Макро!$49:$49)*SUMIF(Ввод!$151:$151,AA$15,Ввод!$152:$152)</f>
        <v>7474.2872929184605</v>
      </c>
      <c r="AB154" s="4">
        <f>$F154*SUMIF(Макро!$38:$38,AB$13,Макро!$49:$49)*SUMIF(Ввод!$151:$151,AB$15,Ввод!$152:$152)</f>
        <v>7547.698600269392</v>
      </c>
      <c r="AC154" s="4">
        <f>$F154*SUMIF(Макро!$38:$38,AC$13,Макро!$49:$49)*SUMIF(Ввод!$151:$151,AC$15,Ввод!$152:$152)</f>
        <v>7621.8309422602533</v>
      </c>
      <c r="AD154" s="4">
        <f>$F154*SUMIF(Макро!$38:$38,AD$13,Макро!$49:$49)*SUMIF(Ввод!$151:$151,AD$15,Ввод!$152:$152)</f>
        <v>7696.4693434731698</v>
      </c>
      <c r="AE154" s="4">
        <f>$F154*SUMIF(Макро!$38:$38,AE$13,Макро!$49:$49)*SUMIF(Ввод!$151:$151,AE$15,Ввод!$152:$152)</f>
        <v>7771.8386571109122</v>
      </c>
      <c r="AF154" s="4">
        <f>$F154*SUMIF(Макро!$38:$38,AF$13,Макро!$49:$49)*SUMIF(Ввод!$151:$151,AF$15,Ввод!$152:$152)</f>
        <v>7847.9460407889183</v>
      </c>
      <c r="AG154" s="4">
        <f>$F154*SUMIF(Макро!$38:$38,AG$13,Макро!$49:$49)*SUMIF(Ввод!$151:$151,AG$15,Ввод!$152:$152)</f>
        <v>7924.7987222150969</v>
      </c>
      <c r="AH154" s="4">
        <f>$F154*SUMIF(Макро!$38:$38,AH$13,Макро!$49:$49)*SUMIF(Ввод!$151:$151,AH$15,Ввод!$152:$152)</f>
        <v>8002.1730958022381</v>
      </c>
      <c r="AI154" s="4">
        <f>$F154*SUMIF(Макро!$38:$38,AI$13,Макро!$49:$49)*SUMIF(Ввод!$151:$151,AI$15,Ввод!$152:$152)</f>
        <v>8080.3029199563725</v>
      </c>
      <c r="AJ154" s="4">
        <f>$F154*SUMIF(Макро!$38:$38,AJ$13,Макро!$49:$49)*SUMIF(Ввод!$151:$151,AJ$15,Ввод!$152:$152)</f>
        <v>8159.1955705764276</v>
      </c>
      <c r="AK154" s="4">
        <f>$F154*SUMIF(Макро!$38:$38,AK$13,Макро!$49:$49)*SUMIF(Ввод!$151:$151,AK$15,Ввод!$152:$152)</f>
        <v>8238.8584955764782</v>
      </c>
      <c r="AL154" s="4">
        <f>$F154*SUMIF(Макро!$38:$38,AL$13,Макро!$49:$49)*SUMIF(Ввод!$151:$151,AL$15,Ввод!$152:$152)</f>
        <v>8319.1391675084742</v>
      </c>
      <c r="AM154" s="4">
        <f>$F154*SUMIF(Макро!$38:$38,AM$13,Макро!$49:$49)*SUMIF(Ввод!$151:$151,AM$15,Ввод!$152:$152)</f>
        <v>8400.202106339375</v>
      </c>
      <c r="AN154" s="4">
        <f>$F154*SUMIF(Макро!$38:$38,AN$13,Макро!$49:$49)*SUMIF(Ввод!$151:$151,AN$15,Ввод!$152:$152)</f>
        <v>8482.0549345950803</v>
      </c>
      <c r="AO154" s="4">
        <f>$F154*SUMIF(Макро!$38:$38,AO$13,Макро!$49:$49)*SUMIF(Ввод!$151:$151,AO$15,Ввод!$152:$152)</f>
        <v>8564.7053490765284</v>
      </c>
      <c r="AP154" s="4">
        <f>$F154*SUMIF(Макро!$38:$38,AP$13,Макро!$49:$49)*SUMIF(Ввод!$151:$151,AP$15,Ввод!$152:$152)</f>
        <v>8648.0779289913353</v>
      </c>
      <c r="AQ154" s="4">
        <f>$F154*SUMIF(Макро!$38:$38,AQ$13,Макро!$49:$49)*SUMIF(Ввод!$151:$151,AQ$15,Ввод!$152:$152)</f>
        <v>8732.2620939868139</v>
      </c>
      <c r="AR154" s="4">
        <f>$F154*SUMIF(Макро!$38:$38,AR$13,Макро!$49:$49)*SUMIF(Ввод!$151:$151,AR$15,Ввод!$152:$152)</f>
        <v>8817.2657443863518</v>
      </c>
      <c r="AS154" s="4">
        <f>$F154*SUMIF(Макро!$38:$38,AS$13,Макро!$49:$49)*SUMIF(Ввод!$151:$151,AS$15,Ввод!$152:$152)</f>
        <v>8903.0968574185372</v>
      </c>
      <c r="AT154" s="4">
        <f>$F154*SUMIF(Макро!$38:$38,AT$13,Макро!$49:$49)*SUMIF(Ввод!$151:$151,AT$15,Ввод!$152:$152)</f>
        <v>8989.8499674971899</v>
      </c>
      <c r="AU154" s="4">
        <f>$F154*SUMIF(Макро!$38:$38,AU$13,Макро!$49:$49)*SUMIF(Ввод!$151:$151,AU$15,Ввод!$152:$152)</f>
        <v>9077.4484128820695</v>
      </c>
      <c r="AV154" s="4">
        <f>$F154*SUMIF(Макро!$38:$38,AV$13,Макро!$49:$49)*SUMIF(Ввод!$151:$151,AV$15,Ввод!$152:$152)</f>
        <v>9165.900430647087</v>
      </c>
      <c r="AW154" s="4">
        <f>$F154*SUMIF(Макро!$38:$38,AW$13,Макро!$49:$49)*SUMIF(Ввод!$151:$151,AW$15,Ввод!$152:$152)</f>
        <v>9255.2143381294391</v>
      </c>
      <c r="AX154" s="4">
        <f>$F154*SUMIF(Макро!$38:$38,AX$13,Макро!$49:$49)*SUMIF(Ввод!$151:$151,AX$15,Ввод!$152:$152)</f>
        <v>9345.6007987693592</v>
      </c>
      <c r="AY154" s="4">
        <f>$F154*SUMIF(Макро!$38:$38,AY$13,Макро!$49:$49)*SUMIF(Ввод!$151:$151,AY$15,Ввод!$152:$152)</f>
        <v>9436.8699739492713</v>
      </c>
      <c r="AZ154" s="4">
        <f>$F154*SUMIF(Макро!$38:$38,AZ$13,Макро!$49:$49)*SUMIF(Ввод!$151:$151,AZ$15,Ввод!$152:$152)</f>
        <v>9529.030484262943</v>
      </c>
      <c r="BA154" s="4">
        <f>$F154*SUMIF(Макро!$38:$38,BA$13,Макро!$49:$49)*SUMIF(Ввод!$151:$151,BA$15,Ввод!$152:$152)</f>
        <v>9622.0910344928907</v>
      </c>
      <c r="BB154" s="4">
        <f>$F154*SUMIF(Макро!$38:$38,BB$13,Макро!$49:$49)*SUMIF(Ввод!$151:$151,BB$15,Ввод!$152:$152)</f>
        <v>9716.2005954107826</v>
      </c>
      <c r="BC154" s="4">
        <f>$F154*SUMIF(Макро!$38:$38,BC$13,Макро!$49:$49)*SUMIF(Ввод!$151:$151,BC$15,Ввод!$152:$152)</f>
        <v>9811.2306017312821</v>
      </c>
      <c r="BD154" s="4">
        <f>$F154*SUMIF(Макро!$38:$38,BD$13,Макро!$49:$49)*SUMIF(Ввод!$151:$151,BD$15,Ввод!$152:$152)</f>
        <v>9907.1900559375663</v>
      </c>
      <c r="BE154" s="4">
        <f>$F154*SUMIF(Макро!$38:$38,BE$13,Макро!$49:$49)*SUMIF(Ввод!$151:$151,BE$15,Ввод!$152:$152)</f>
        <v>10004.088048562257</v>
      </c>
      <c r="BF154" s="4">
        <f>$F154*SUMIF(Макро!$38:$38,BF$13,Макро!$49:$49)*SUMIF(Ввод!$151:$151,BF$15,Ввод!$152:$152)</f>
        <v>10102.225232451288</v>
      </c>
      <c r="BG154" s="4">
        <f>$F154*SUMIF(Макро!$38:$38,BG$13,Макро!$49:$49)*SUMIF(Ввод!$151:$151,BG$15,Ввод!$152:$152)</f>
        <v>10201.325113471225</v>
      </c>
      <c r="BH154" s="4">
        <f>$F154*SUMIF(Макро!$38:$38,BH$13,Макро!$49:$49)*SUMIF(Ввод!$151:$151,BH$15,Ввод!$152:$152)</f>
        <v>10301.397135399939</v>
      </c>
      <c r="BI154" s="4">
        <f>$F154*SUMIF(Макро!$38:$38,BI$13,Макро!$49:$49)*SUMIF(Ввод!$151:$151,BI$15,Ввод!$152:$152)</f>
        <v>10402.450834656011</v>
      </c>
      <c r="BJ154" s="4">
        <f>$F154*SUMIF(Макро!$38:$38,BJ$13,Макро!$49:$49)*SUMIF(Ввод!$151:$151,BJ$15,Ввод!$152:$152)</f>
        <v>10504.773641381213</v>
      </c>
      <c r="BK154" s="4">
        <f>$F154*SUMIF(Макро!$38:$38,BK$13,Макро!$49:$49)*SUMIF(Ввод!$151:$151,BK$15,Ввод!$152:$152)</f>
        <v>10608.102937533045</v>
      </c>
      <c r="BL154" s="4">
        <f>$F154*SUMIF(Макро!$38:$38,BL$13,Макро!$49:$49)*SUMIF(Ввод!$151:$151,BL$15,Ввод!$152:$152)</f>
        <v>10712.448623357588</v>
      </c>
      <c r="BM154" s="4">
        <f>$F154*SUMIF(Макро!$38:$38,BM$13,Макро!$49:$49)*SUMIF(Ввод!$151:$151,BM$15,Ввод!$152:$152)</f>
        <v>10817.820696483826</v>
      </c>
      <c r="BN154" s="4">
        <f>$F154*SUMIF(Макро!$38:$38,BN$13,Макро!$49:$49)*SUMIF(Ввод!$151:$151,BN$15,Ввод!$152:$152)</f>
        <v>10924.439342293812</v>
      </c>
      <c r="BO154" s="4">
        <f>$F154*SUMIF(Макро!$38:$38,BO$13,Макро!$49:$49)*SUMIF(Ввод!$151:$151,BO$15,Ввод!$152:$152)</f>
        <v>11032.108803785928</v>
      </c>
      <c r="BP154" s="4">
        <f>$F154*SUMIF(Макро!$38:$38,BP$13,Макро!$49:$49)*SUMIF(Ввод!$151:$151,BP$15,Ввод!$152:$152)</f>
        <v>11140.83943762518</v>
      </c>
      <c r="BQ154" s="4">
        <f>$F154*SUMIF(Макро!$38:$38,BQ$13,Макро!$49:$49)*SUMIF(Ввод!$151:$151,BQ$15,Ввод!$152:$152)</f>
        <v>11250.641702550143</v>
      </c>
      <c r="BR154" s="4">
        <f>$F154*SUMIF(Макро!$38:$38,BR$13,Макро!$49:$49)*SUMIF(Ввод!$151:$151,BR$15,Ввод!$152:$152)</f>
        <v>11361.526160378986</v>
      </c>
      <c r="BS154" s="4">
        <f>$F154*SUMIF(Макро!$38:$38,BS$13,Макро!$49:$49)*SUMIF(Ввод!$151:$151,BS$15,Ввод!$152:$152)</f>
        <v>11473.503477025402</v>
      </c>
      <c r="BT154" s="4">
        <f>$F154*SUMIF(Макро!$38:$38,BT$13,Макро!$49:$49)*SUMIF(Ввод!$151:$151,BT$15,Ввод!$152:$152)</f>
        <v>11586.584423524564</v>
      </c>
      <c r="BU154" s="4">
        <f>$F154*SUMIF(Макро!$38:$38,BU$13,Макро!$49:$49)*SUMIF(Ввод!$151:$151,BU$15,Ввод!$152:$152)</f>
        <v>11700.779877069175</v>
      </c>
      <c r="BV154" s="4">
        <f>$F154*SUMIF(Макро!$38:$38,BV$13,Макро!$49:$49)*SUMIF(Ввод!$151:$151,BV$15,Ввод!$152:$152)</f>
        <v>11816.100822055751</v>
      </c>
      <c r="BW154" s="4">
        <f>$F154*SUMIF(Макро!$38:$38,BW$13,Макро!$49:$49)*SUMIF(Ввод!$151:$151,BW$15,Ввод!$152:$152)</f>
        <v>11932.55835114119</v>
      </c>
      <c r="BX154" s="4">
        <f>$F154*SUMIF(Макро!$38:$38,BX$13,Макро!$49:$49)*SUMIF(Ввод!$151:$151,BX$15,Ввод!$152:$152)</f>
        <v>12050.163666309782</v>
      </c>
      <c r="BY154" s="4">
        <f>$F154*SUMIF(Макро!$38:$38,BY$13,Макро!$49:$49)*SUMIF(Ввод!$151:$151,BY$15,Ввод!$152:$152)</f>
        <v>12168.928079950714</v>
      </c>
      <c r="BZ154" s="4">
        <f>$F154*SUMIF(Макро!$38:$38,BZ$13,Макро!$49:$49)*SUMIF(Ввод!$151:$151,BZ$15,Ввод!$152:$152)</f>
        <v>12288.863015946201</v>
      </c>
      <c r="CA154" s="4">
        <f>$F154*SUMIF(Макро!$38:$38,CA$13,Макро!$49:$49)*SUMIF(Ввод!$151:$151,CA$15,Ввод!$152:$152)</f>
        <v>12409.98001077035</v>
      </c>
      <c r="CB154" s="4">
        <f>$F154*SUMIF(Макро!$38:$38,CB$13,Макро!$49:$49)*SUMIF(Ввод!$151:$151,CB$15,Ввод!$152:$152)</f>
        <v>12532.290714598837</v>
      </c>
      <c r="CC154" s="4">
        <f>$F154*SUMIF(Макро!$38:$38,CC$13,Макро!$49:$49)*SUMIF(Ввод!$151:$151,CC$15,Ввод!$152:$152)</f>
        <v>12655.806892429542</v>
      </c>
      <c r="CD154" s="4">
        <f>$F154*SUMIF(Макро!$38:$38,CD$13,Макро!$49:$49)*SUMIF(Ввод!$151:$151,CD$15,Ввод!$152:$152)</f>
        <v>12780.540425214207</v>
      </c>
      <c r="CE154" s="4">
        <f>$F154*SUMIF(Макро!$38:$38,CE$13,Макро!$49:$49)*SUMIF(Ввод!$151:$151,CE$15,Ввод!$152:$152)</f>
        <v>12906.503311001268</v>
      </c>
      <c r="CF154" s="4">
        <f>$F154*SUMIF(Макро!$38:$38,CF$13,Макро!$49:$49)*SUMIF(Ввод!$151:$151,CF$15,Ввод!$152:$152)</f>
        <v>13033.707666089933</v>
      </c>
      <c r="CG154" s="4">
        <f>$F154*SUMIF(Макро!$38:$38,CG$13,Макро!$49:$49)*SUMIF(Ввод!$151:$151,CG$15,Ввод!$152:$152)</f>
        <v>13162.165726195646</v>
      </c>
      <c r="CH154" s="4">
        <f>$F154*SUMIF(Макро!$38:$38,CH$13,Макро!$49:$49)*SUMIF(Ввод!$151:$151,CH$15,Ввод!$152:$152)</f>
        <v>13291.889847627028</v>
      </c>
      <c r="CI154" s="4">
        <f>$F154*SUMIF(Макро!$38:$38,CI$13,Макро!$49:$49)*SUMIF(Ввод!$151:$151,CI$15,Ввод!$152:$152)</f>
        <v>13422.89250847443</v>
      </c>
      <c r="CJ154" s="4">
        <f>$F154*SUMIF(Макро!$38:$38,CJ$13,Макро!$49:$49)*SUMIF(Ввод!$151:$151,CJ$15,Ввод!$152:$152)</f>
        <v>13555.186309810191</v>
      </c>
      <c r="CK154" s="4">
        <f>$F154*SUMIF(Макро!$38:$38,CK$13,Макро!$49:$49)*SUMIF(Ввод!$151:$151,CK$15,Ввод!$152:$152)</f>
        <v>13688.783976900731</v>
      </c>
      <c r="CL154" s="4">
        <f>$F154*SUMIF(Макро!$38:$38,CL$13,Макро!$49:$49)*SUMIF(Ввод!$151:$151,CL$15,Ввод!$152:$152)</f>
        <v>13823.698360430584</v>
      </c>
      <c r="CM154" s="4">
        <f>$F154*SUMIF(Макро!$38:$38,CM$13,Макро!$49:$49)*SUMIF(Ввод!$151:$151,CM$15,Ввод!$152:$152)</f>
        <v>13959.942437738489</v>
      </c>
      <c r="CN154" s="4">
        <f>$F154*SUMIF(Макро!$38:$38,CN$13,Макро!$49:$49)*SUMIF(Ввод!$151:$151,CN$15,Ввод!$152:$152)</f>
        <v>14097.529314065696</v>
      </c>
      <c r="CO154" s="4">
        <f>$F154*SUMIF(Макро!$38:$38,CO$13,Макро!$49:$49)*SUMIF(Ввод!$151:$151,CO$15,Ввод!$152:$152)</f>
        <v>14236.472223816529</v>
      </c>
      <c r="CP154" s="4">
        <f>$F154*SUMIF(Макро!$38:$38,CP$13,Макро!$49:$49)*SUMIF(Ввод!$151:$151,CP$15,Ввод!$152:$152)</f>
        <v>14376.78453183141</v>
      </c>
      <c r="CQ154" s="4">
        <f>$F154*SUMIF(Макро!$38:$38,CQ$13,Макро!$49:$49)*SUMIF(Ввод!$151:$151,CQ$15,Ввод!$152:$152)</f>
        <v>14518.479734672406</v>
      </c>
      <c r="CR154" s="4">
        <f>$F154*SUMIF(Макро!$38:$38,CR$13,Макро!$49:$49)*SUMIF(Ввод!$151:$151,CR$15,Ввод!$152:$152)</f>
        <v>14661.571461921467</v>
      </c>
      <c r="CS154" s="4">
        <f>$F154*SUMIF(Макро!$38:$38,CS$13,Макро!$49:$49)*SUMIF(Ввод!$151:$151,CS$15,Ввод!$152:$152)</f>
        <v>14806.073477491429</v>
      </c>
      <c r="CT154" s="4">
        <f>$F154*SUMIF(Макро!$38:$38,CT$13,Макро!$49:$49)*SUMIF(Ввод!$151:$151,CT$15,Ввод!$152:$152)</f>
        <v>14951.999680949984</v>
      </c>
      <c r="CU154" s="4">
        <f>$F154*SUMIF(Макро!$38:$38,CU$13,Макро!$49:$49)*SUMIF(Ввод!$151:$151,CU$15,Ввод!$152:$152)</f>
        <v>15099.364108856649</v>
      </c>
      <c r="CV154" s="4">
        <f>$F154*SUMIF(Макро!$38:$38,CV$13,Макро!$49:$49)*SUMIF(Ввод!$151:$151,CV$15,Ввод!$152:$152)</f>
        <v>15248.180936112944</v>
      </c>
      <c r="CW154" s="4">
        <f>$F154*SUMIF(Макро!$38:$38,CW$13,Макро!$49:$49)*SUMIF(Ввод!$151:$151,CW$15,Ввод!$152:$152)</f>
        <v>15398.464477325862</v>
      </c>
      <c r="CX154" s="4">
        <f>$F154*SUMIF(Макро!$38:$38,CX$13,Макро!$49:$49)*SUMIF(Ввод!$151:$151,CX$15,Ввод!$152:$152)</f>
        <v>15550.229188184794</v>
      </c>
      <c r="CY154" s="4">
        <f>$F154*SUMIF(Макро!$38:$38,CY$13,Макро!$49:$49)*SUMIF(Ввод!$151:$151,CY$15,Ввод!$152:$152)</f>
        <v>15703.489666852005</v>
      </c>
      <c r="CZ154" s="4">
        <f>$F154*SUMIF(Макро!$38:$38,CZ$13,Макро!$49:$49)*SUMIF(Ввод!$151:$151,CZ$15,Ввод!$152:$152)</f>
        <v>15858.260655366823</v>
      </c>
      <c r="DA154" s="4">
        <f>$F154*SUMIF(Макро!$38:$38,DA$13,Макро!$49:$49)*SUMIF(Ввод!$151:$151,DA$15,Ввод!$152:$152)</f>
        <v>16014.55704106367</v>
      </c>
      <c r="DB154" s="4">
        <f>$F154*SUMIF(Макро!$38:$38,DB$13,Макро!$49:$49)*SUMIF(Ввод!$151:$151,DB$15,Ввод!$152:$152)</f>
        <v>16172.393858004069</v>
      </c>
      <c r="DC154" s="4">
        <f>$F154*SUMIF(Макро!$38:$38,DC$13,Макро!$49:$49)*SUMIF(Ввод!$151:$151,DC$15,Ввод!$152:$152)</f>
        <v>16331.786288422756</v>
      </c>
      <c r="DD154" s="4">
        <f>$F154*SUMIF(Макро!$38:$38,DD$13,Макро!$49:$49)*SUMIF(Ввод!$151:$151,DD$15,Ввод!$152:$152)</f>
        <v>16492.749664188053</v>
      </c>
      <c r="DE154" s="4">
        <f>$F154*SUMIF(Макро!$38:$38,DE$13,Макро!$49:$49)*SUMIF(Ввод!$151:$151,DE$15,Ввод!$152:$152)</f>
        <v>16655.299468276633</v>
      </c>
      <c r="DF154" s="4">
        <f>$F154*SUMIF(Макро!$38:$38,DF$13,Макро!$49:$49)*SUMIF(Ввод!$151:$151,DF$15,Ввод!$152:$152)</f>
        <v>16819.451336262817</v>
      </c>
      <c r="DG154" s="4">
        <f>$F154*SUMIF(Макро!$38:$38,DG$13,Макро!$49:$49)*SUMIF(Ввод!$151:$151,DG$15,Ввод!$152:$152)</f>
        <v>16985.221057822553</v>
      </c>
      <c r="DH154" s="4">
        <f>$F154*SUMIF(Макро!$38:$38,DH$13,Макро!$49:$49)*SUMIF(Ввод!$151:$151,DH$15,Ввод!$152:$152)</f>
        <v>17152.624578252216</v>
      </c>
      <c r="DI154" s="4">
        <f>$F154*SUMIF(Макро!$38:$38,DI$13,Макро!$49:$49)*SUMIF(Ввод!$151:$151,DI$15,Ввод!$152:$152)</f>
        <v>0</v>
      </c>
      <c r="DJ154" s="4">
        <f>$F154*SUMIF(Макро!$38:$38,DJ$13,Макро!$49:$49)*SUMIF(Ввод!$151:$151,DJ$15,Ввод!$152:$152)</f>
        <v>0</v>
      </c>
    </row>
    <row r="155" spans="2:114">
      <c r="B155" s="214" t="str">
        <f>Ввод!D239</f>
        <v>Концессионная плата</v>
      </c>
      <c r="C155" s="8"/>
      <c r="D155" s="7" t="s">
        <v>0</v>
      </c>
      <c r="E155" s="7">
        <f t="shared" ref="E155:E162" si="47">1-E165</f>
        <v>1</v>
      </c>
      <c r="F155" s="4">
        <f>$E155*Ввод!G239</f>
        <v>100000</v>
      </c>
      <c r="G155" s="4">
        <f>Ввод!E239</f>
        <v>0</v>
      </c>
      <c r="H155" s="4"/>
      <c r="I155" s="126"/>
      <c r="J155" s="4">
        <f>$F155*SUMIF(Макро!$38:$38,J$13,Макро!$49:$49)*SUMIF(Ввод!$151:$151,J$15,Ввод!$152:$152)</f>
        <v>25265.975244731842</v>
      </c>
      <c r="K155" s="4">
        <f>$F155*SUMIF(Макро!$38:$38,K$13,Макро!$49:$49)*SUMIF(Ввод!$151:$151,K$15,Ввод!$152:$152)</f>
        <v>25534.780202696089</v>
      </c>
      <c r="L155" s="4">
        <f>$F155*SUMIF(Макро!$38:$38,L$13,Макро!$49:$49)*SUMIF(Ввод!$151:$151,L$15,Ввод!$152:$152)</f>
        <v>25806.444979239524</v>
      </c>
      <c r="M155" s="4">
        <f>$F155*SUMIF(Макро!$38:$38,M$13,Макро!$49:$49)*SUMIF(Ввод!$151:$151,M$15,Ввод!$152:$152)</f>
        <v>26081.000000000004</v>
      </c>
      <c r="N155" s="4">
        <f>$F155*SUMIF(Макро!$38:$38,N$13,Макро!$49:$49)*SUMIF(Ввод!$151:$151,N$15,Ввод!$152:$152)</f>
        <v>26335.453832136664</v>
      </c>
      <c r="O155" s="4">
        <f>$F155*SUMIF(Макро!$38:$38,O$13,Макро!$49:$49)*SUMIF(Ввод!$151:$151,O$15,Ввод!$152:$152)</f>
        <v>26592.390189969767</v>
      </c>
      <c r="P155" s="4">
        <f>$F155*SUMIF(Макро!$38:$38,P$13,Макро!$49:$49)*SUMIF(Ввод!$151:$151,P$15,Ввод!$152:$152)</f>
        <v>26851.833293743053</v>
      </c>
      <c r="Q155" s="4">
        <f>$F155*SUMIF(Макро!$38:$38,Q$13,Макро!$49:$49)*SUMIF(Ввод!$151:$151,Q$15,Ввод!$152:$152)</f>
        <v>27113.807600000011</v>
      </c>
      <c r="R155" s="4">
        <f>$F155*SUMIF(Макро!$38:$38,R$13,Макро!$49:$49)*SUMIF(Ввод!$151:$151,R$15,Ввод!$152:$152)</f>
        <v>27379.654481595444</v>
      </c>
      <c r="S155" s="4">
        <f>$F155*SUMIF(Макро!$38:$38,S$13,Макро!$49:$49)*SUMIF(Ввод!$151:$151,S$15,Ввод!$152:$152)</f>
        <v>27648.107952626662</v>
      </c>
      <c r="T155" s="4">
        <f>$F155*SUMIF(Макро!$38:$38,T$13,Макро!$49:$49)*SUMIF(Ввод!$151:$151,T$15,Ввод!$152:$152)</f>
        <v>27919.193570318352</v>
      </c>
      <c r="U155" s="4">
        <f>$F155*SUMIF(Макро!$38:$38,U$13,Макро!$49:$49)*SUMIF(Ввод!$151:$151,U$15,Ввод!$152:$152)</f>
        <v>28192.937142480023</v>
      </c>
      <c r="V155" s="4">
        <f>$F155*SUMIF(Макро!$38:$38,V$13,Макро!$49:$49)*SUMIF(Ввод!$151:$151,V$15,Ввод!$152:$152)</f>
        <v>28470.186084052057</v>
      </c>
      <c r="W155" s="4">
        <f>$F155*SUMIF(Макро!$38:$38,W$13,Макро!$49:$49)*SUMIF(Ввод!$151:$151,W$15,Ввод!$152:$152)</f>
        <v>28750.161487759422</v>
      </c>
      <c r="X155" s="4">
        <f>$F155*SUMIF(Макро!$38:$38,X$13,Макро!$49:$49)*SUMIF(Ввод!$151:$151,X$15,Ввод!$152:$152)</f>
        <v>29032.890165591863</v>
      </c>
      <c r="Y155" s="4">
        <f>$F155*SUMIF(Макро!$38:$38,Y$13,Макро!$49:$49)*SUMIF(Ввод!$151:$151,Y$15,Ввод!$152:$152)</f>
        <v>29318.399193207828</v>
      </c>
      <c r="Z155" s="4">
        <f>$F155*SUMIF(Макро!$38:$38,Z$13,Макро!$49:$49)*SUMIF(Ввод!$151:$151,Z$15,Ввод!$152:$152)</f>
        <v>29606.360028784635</v>
      </c>
      <c r="AA155" s="4">
        <f>$F155*SUMIF(Макро!$38:$38,AA$13,Макро!$49:$49)*SUMIF(Ввод!$151:$151,AA$15,Ввод!$152:$152)</f>
        <v>29897.149171673842</v>
      </c>
      <c r="AB155" s="4">
        <f>$F155*SUMIF(Макро!$38:$38,AB$13,Макро!$49:$49)*SUMIF(Ввод!$151:$151,AB$15,Ввод!$152:$152)</f>
        <v>30190.794401077568</v>
      </c>
      <c r="AC155" s="4">
        <f>$F155*SUMIF(Макро!$38:$38,AC$13,Макро!$49:$49)*SUMIF(Ввод!$151:$151,AC$15,Ввод!$152:$152)</f>
        <v>30487.323769041013</v>
      </c>
      <c r="AD155" s="4">
        <f>$F155*SUMIF(Макро!$38:$38,AD$13,Макро!$49:$49)*SUMIF(Ввод!$151:$151,AD$15,Ввод!$152:$152)</f>
        <v>30785.877373892679</v>
      </c>
      <c r="AE155" s="4">
        <f>$F155*SUMIF(Макро!$38:$38,AE$13,Макро!$49:$49)*SUMIF(Ввод!$151:$151,AE$15,Ввод!$152:$152)</f>
        <v>31087.354628443649</v>
      </c>
      <c r="AF155" s="4">
        <f>$F155*SUMIF(Макро!$38:$38,AF$13,Макро!$49:$49)*SUMIF(Ввод!$151:$151,AF$15,Ввод!$152:$152)</f>
        <v>31391.784163155673</v>
      </c>
      <c r="AG155" s="4">
        <f>$F155*SUMIF(Макро!$38:$38,AG$13,Макро!$49:$49)*SUMIF(Ввод!$151:$151,AG$15,Ввод!$152:$152)</f>
        <v>31699.194888860387</v>
      </c>
      <c r="AH155" s="4">
        <f>$F155*SUMIF(Макро!$38:$38,AH$13,Макро!$49:$49)*SUMIF(Ввод!$151:$151,AH$15,Ввод!$152:$152)</f>
        <v>32008.692383208952</v>
      </c>
      <c r="AI155" s="4">
        <f>$F155*SUMIF(Макро!$38:$38,AI$13,Макро!$49:$49)*SUMIF(Ввод!$151:$151,AI$15,Ввод!$152:$152)</f>
        <v>32321.21167982549</v>
      </c>
      <c r="AJ155" s="4">
        <f>$F155*SUMIF(Макро!$38:$38,AJ$13,Макро!$49:$49)*SUMIF(Ввод!$151:$151,AJ$15,Ввод!$152:$152)</f>
        <v>32636.78228230571</v>
      </c>
      <c r="AK155" s="4">
        <f>$F155*SUMIF(Макро!$38:$38,AK$13,Макро!$49:$49)*SUMIF(Ввод!$151:$151,AK$15,Ввод!$152:$152)</f>
        <v>32955.433982305913</v>
      </c>
      <c r="AL155" s="4">
        <f>$F155*SUMIF(Макро!$38:$38,AL$13,Макро!$49:$49)*SUMIF(Ввод!$151:$151,AL$15,Ввод!$152:$152)</f>
        <v>33276.556670033897</v>
      </c>
      <c r="AM155" s="4">
        <f>$F155*SUMIF(Макро!$38:$38,AM$13,Макро!$49:$49)*SUMIF(Ввод!$151:$151,AM$15,Ввод!$152:$152)</f>
        <v>33600.8084253575</v>
      </c>
      <c r="AN155" s="4">
        <f>$F155*SUMIF(Макро!$38:$38,AN$13,Макро!$49:$49)*SUMIF(Ввод!$151:$151,AN$15,Ввод!$152:$152)</f>
        <v>33928.219738380321</v>
      </c>
      <c r="AO155" s="4">
        <f>$F155*SUMIF(Макро!$38:$38,AO$13,Макро!$49:$49)*SUMIF(Ввод!$151:$151,AO$15,Ввод!$152:$152)</f>
        <v>34258.821396306113</v>
      </c>
      <c r="AP155" s="4">
        <f>$F155*SUMIF(Макро!$38:$38,AP$13,Макро!$49:$49)*SUMIF(Ввод!$151:$151,AP$15,Ввод!$152:$152)</f>
        <v>34592.311715965341</v>
      </c>
      <c r="AQ155" s="4">
        <f>$F155*SUMIF(Макро!$38:$38,AQ$13,Макро!$49:$49)*SUMIF(Ввод!$151:$151,AQ$15,Ввод!$152:$152)</f>
        <v>34929.048375947255</v>
      </c>
      <c r="AR155" s="4">
        <f>$F155*SUMIF(Макро!$38:$38,AR$13,Макро!$49:$49)*SUMIF(Ввод!$151:$151,AR$15,Ввод!$152:$152)</f>
        <v>35269.062977545407</v>
      </c>
      <c r="AS155" s="4">
        <f>$F155*SUMIF(Макро!$38:$38,AS$13,Макро!$49:$49)*SUMIF(Ввод!$151:$151,AS$15,Ввод!$152:$152)</f>
        <v>35612.387429674149</v>
      </c>
      <c r="AT155" s="4">
        <f>$F155*SUMIF(Макро!$38:$38,AT$13,Макро!$49:$49)*SUMIF(Ввод!$151:$151,AT$15,Ввод!$152:$152)</f>
        <v>35959.39986998876</v>
      </c>
      <c r="AU155" s="4">
        <f>$F155*SUMIF(Макро!$38:$38,AU$13,Макро!$49:$49)*SUMIF(Ввод!$151:$151,AU$15,Ввод!$152:$152)</f>
        <v>36309.793651528278</v>
      </c>
      <c r="AV155" s="4">
        <f>$F155*SUMIF(Макро!$38:$38,AV$13,Макро!$49:$49)*SUMIF(Ввод!$151:$151,AV$15,Ввод!$152:$152)</f>
        <v>36663.601722588348</v>
      </c>
      <c r="AW155" s="4">
        <f>$F155*SUMIF(Макро!$38:$38,AW$13,Макро!$49:$49)*SUMIF(Ввод!$151:$151,AW$15,Ввод!$152:$152)</f>
        <v>37020.857352517756</v>
      </c>
      <c r="AX155" s="4">
        <f>$F155*SUMIF(Макро!$38:$38,AX$13,Макро!$49:$49)*SUMIF(Ввод!$151:$151,AX$15,Ввод!$152:$152)</f>
        <v>37382.403195077437</v>
      </c>
      <c r="AY155" s="4">
        <f>$F155*SUMIF(Макро!$38:$38,AY$13,Макро!$49:$49)*SUMIF(Ввод!$151:$151,AY$15,Ввод!$152:$152)</f>
        <v>37747.479895797085</v>
      </c>
      <c r="AZ155" s="4">
        <f>$F155*SUMIF(Макро!$38:$38,AZ$13,Макро!$49:$49)*SUMIF(Ввод!$151:$151,AZ$15,Ввод!$152:$152)</f>
        <v>38116.121937051772</v>
      </c>
      <c r="BA155" s="4">
        <f>$F155*SUMIF(Макро!$38:$38,BA$13,Макро!$49:$49)*SUMIF(Ввод!$151:$151,BA$15,Ввод!$152:$152)</f>
        <v>38488.364137971563</v>
      </c>
      <c r="BB155" s="4">
        <f>$F155*SUMIF(Макро!$38:$38,BB$13,Макро!$49:$49)*SUMIF(Ввод!$151:$151,BB$15,Ввод!$152:$152)</f>
        <v>38864.802381643131</v>
      </c>
      <c r="BC155" s="4">
        <f>$F155*SUMIF(Макро!$38:$38,BC$13,Макро!$49:$49)*SUMIF(Ввод!$151:$151,BC$15,Ввод!$152:$152)</f>
        <v>39244.922406925129</v>
      </c>
      <c r="BD155" s="4">
        <f>$F155*SUMIF(Макро!$38:$38,BD$13,Макро!$49:$49)*SUMIF(Ввод!$151:$151,BD$15,Ввод!$152:$152)</f>
        <v>39628.760223750265</v>
      </c>
      <c r="BE155" s="4">
        <f>$F155*SUMIF(Макро!$38:$38,BE$13,Макро!$49:$49)*SUMIF(Ввод!$151:$151,BE$15,Ввод!$152:$152)</f>
        <v>40016.352194249026</v>
      </c>
      <c r="BF155" s="4">
        <f>$F155*SUMIF(Макро!$38:$38,BF$13,Макро!$49:$49)*SUMIF(Ввод!$151:$151,BF$15,Ввод!$152:$152)</f>
        <v>40408.900929805153</v>
      </c>
      <c r="BG155" s="4">
        <f>$F155*SUMIF(Макро!$38:$38,BG$13,Макро!$49:$49)*SUMIF(Ввод!$151:$151,BG$15,Ввод!$152:$152)</f>
        <v>40805.300453884898</v>
      </c>
      <c r="BH155" s="4">
        <f>$F155*SUMIF(Макро!$38:$38,BH$13,Макро!$49:$49)*SUMIF(Ввод!$151:$151,BH$15,Ввод!$152:$152)</f>
        <v>41205.588541599755</v>
      </c>
      <c r="BI155" s="4">
        <f>$F155*SUMIF(Макро!$38:$38,BI$13,Макро!$49:$49)*SUMIF(Ввод!$151:$151,BI$15,Ввод!$152:$152)</f>
        <v>41609.803338624042</v>
      </c>
      <c r="BJ155" s="4">
        <f>$F155*SUMIF(Макро!$38:$38,BJ$13,Макро!$49:$49)*SUMIF(Ввод!$151:$151,BJ$15,Ввод!$152:$152)</f>
        <v>42019.094565524851</v>
      </c>
      <c r="BK155" s="4">
        <f>$F155*SUMIF(Макро!$38:$38,BK$13,Макро!$49:$49)*SUMIF(Ввод!$151:$151,BK$15,Ввод!$152:$152)</f>
        <v>42432.411750132182</v>
      </c>
      <c r="BL155" s="4">
        <f>$F155*SUMIF(Макро!$38:$38,BL$13,Макро!$49:$49)*SUMIF(Ввод!$151:$151,BL$15,Ввод!$152:$152)</f>
        <v>42849.794493430352</v>
      </c>
      <c r="BM155" s="4">
        <f>$F155*SUMIF(Макро!$38:$38,BM$13,Макро!$49:$49)*SUMIF(Ввод!$151:$151,BM$15,Ввод!$152:$152)</f>
        <v>43271.282785935306</v>
      </c>
      <c r="BN155" s="4">
        <f>$F155*SUMIF(Макро!$38:$38,BN$13,Макро!$49:$49)*SUMIF(Ввод!$151:$151,BN$15,Ввод!$152:$152)</f>
        <v>43697.757369175248</v>
      </c>
      <c r="BO155" s="4">
        <f>$F155*SUMIF(Макро!$38:$38,BO$13,Макро!$49:$49)*SUMIF(Ввод!$151:$151,BO$15,Ввод!$152:$152)</f>
        <v>44128.435215143712</v>
      </c>
      <c r="BP155" s="4">
        <f>$F155*SUMIF(Макро!$38:$38,BP$13,Макро!$49:$49)*SUMIF(Ввод!$151:$151,BP$15,Ввод!$152:$152)</f>
        <v>44563.35775050072</v>
      </c>
      <c r="BQ155" s="4">
        <f>$F155*SUMIF(Макро!$38:$38,BQ$13,Макро!$49:$49)*SUMIF(Ввод!$151:$151,BQ$15,Ввод!$152:$152)</f>
        <v>45002.566810200573</v>
      </c>
      <c r="BR155" s="4">
        <f>$F155*SUMIF(Макро!$38:$38,BR$13,Макро!$49:$49)*SUMIF(Ввод!$151:$151,BR$15,Ввод!$152:$152)</f>
        <v>45446.104641515944</v>
      </c>
      <c r="BS155" s="4">
        <f>$F155*SUMIF(Макро!$38:$38,BS$13,Макро!$49:$49)*SUMIF(Ввод!$151:$151,BS$15,Ввод!$152:$152)</f>
        <v>45894.01390810161</v>
      </c>
      <c r="BT155" s="4">
        <f>$F155*SUMIF(Макро!$38:$38,BT$13,Макро!$49:$49)*SUMIF(Ввод!$151:$151,BT$15,Ввод!$152:$152)</f>
        <v>46346.337694098256</v>
      </c>
      <c r="BU155" s="4">
        <f>$F155*SUMIF(Макро!$38:$38,BU$13,Макро!$49:$49)*SUMIF(Ввод!$151:$151,BU$15,Ввод!$152:$152)</f>
        <v>46803.119508276701</v>
      </c>
      <c r="BV155" s="4">
        <f>$F155*SUMIF(Макро!$38:$38,BV$13,Макро!$49:$49)*SUMIF(Ввод!$151:$151,BV$15,Ввод!$152:$152)</f>
        <v>47264.403288223002</v>
      </c>
      <c r="BW155" s="4">
        <f>$F155*SUMIF(Макро!$38:$38,BW$13,Макро!$49:$49)*SUMIF(Ввод!$151:$151,BW$15,Ввод!$152:$152)</f>
        <v>47730.233404564759</v>
      </c>
      <c r="BX155" s="4">
        <f>$F155*SUMIF(Макро!$38:$38,BX$13,Макро!$49:$49)*SUMIF(Ввод!$151:$151,BX$15,Ввод!$152:$152)</f>
        <v>48200.654665239126</v>
      </c>
      <c r="BY155" s="4">
        <f>$F155*SUMIF(Макро!$38:$38,BY$13,Макро!$49:$49)*SUMIF(Ввод!$151:$151,BY$15,Ввод!$152:$152)</f>
        <v>48675.712319802857</v>
      </c>
      <c r="BZ155" s="4">
        <f>$F155*SUMIF(Макро!$38:$38,BZ$13,Макро!$49:$49)*SUMIF(Ввод!$151:$151,BZ$15,Ввод!$152:$152)</f>
        <v>49155.452063784804</v>
      </c>
      <c r="CA155" s="4">
        <f>$F155*SUMIF(Макро!$38:$38,CA$13,Макро!$49:$49)*SUMIF(Ввод!$151:$151,CA$15,Ввод!$152:$152)</f>
        <v>49639.920043081402</v>
      </c>
      <c r="CB155" s="4">
        <f>$F155*SUMIF(Макро!$38:$38,CB$13,Макро!$49:$49)*SUMIF(Ввод!$151:$151,CB$15,Ввод!$152:$152)</f>
        <v>50129.16285839535</v>
      </c>
      <c r="CC155" s="4">
        <f>$F155*SUMIF(Макро!$38:$38,CC$13,Макро!$49:$49)*SUMIF(Ввод!$151:$151,CC$15,Ввод!$152:$152)</f>
        <v>50623.227569718169</v>
      </c>
      <c r="CD155" s="4">
        <f>$F155*SUMIF(Макро!$38:$38,CD$13,Макро!$49:$49)*SUMIF(Ввод!$151:$151,CD$15,Ввод!$152:$152)</f>
        <v>51122.161700856828</v>
      </c>
      <c r="CE155" s="4">
        <f>$F155*SUMIF(Макро!$38:$38,CE$13,Макро!$49:$49)*SUMIF(Ввод!$151:$151,CE$15,Ввод!$152:$152)</f>
        <v>51626.013244005073</v>
      </c>
      <c r="CF155" s="4">
        <f>$F155*SUMIF(Макро!$38:$38,CF$13,Макро!$49:$49)*SUMIF(Ввод!$151:$151,CF$15,Ввод!$152:$152)</f>
        <v>52134.830664359732</v>
      </c>
      <c r="CG155" s="4">
        <f>$F155*SUMIF(Макро!$38:$38,CG$13,Макро!$49:$49)*SUMIF(Ввод!$151:$151,CG$15,Ввод!$152:$152)</f>
        <v>52648.662904782585</v>
      </c>
      <c r="CH155" s="4">
        <f>$F155*SUMIF(Макро!$38:$38,CH$13,Макро!$49:$49)*SUMIF(Ввод!$151:$151,CH$15,Ввод!$152:$152)</f>
        <v>53167.559390508111</v>
      </c>
      <c r="CI155" s="4">
        <f>$F155*SUMIF(Макро!$38:$38,CI$13,Макро!$49:$49)*SUMIF(Ввод!$151:$151,CI$15,Ввод!$152:$152)</f>
        <v>53691.570033897719</v>
      </c>
      <c r="CJ155" s="4">
        <f>$F155*SUMIF(Макро!$38:$38,CJ$13,Макро!$49:$49)*SUMIF(Ввод!$151:$151,CJ$15,Ввод!$152:$152)</f>
        <v>54220.745239240765</v>
      </c>
      <c r="CK155" s="4">
        <f>$F155*SUMIF(Макро!$38:$38,CK$13,Макро!$49:$49)*SUMIF(Ввод!$151:$151,CK$15,Ввод!$152:$152)</f>
        <v>54755.135907602926</v>
      </c>
      <c r="CL155" s="4">
        <f>$F155*SUMIF(Макро!$38:$38,CL$13,Макро!$49:$49)*SUMIF(Ввод!$151:$151,CL$15,Ввод!$152:$152)</f>
        <v>55294.793441722337</v>
      </c>
      <c r="CM155" s="4">
        <f>$F155*SUMIF(Макро!$38:$38,CM$13,Макро!$49:$49)*SUMIF(Ввод!$151:$151,CM$15,Ввод!$152:$152)</f>
        <v>55839.769750953958</v>
      </c>
      <c r="CN155" s="4">
        <f>$F155*SUMIF(Макро!$38:$38,CN$13,Макро!$49:$49)*SUMIF(Ввод!$151:$151,CN$15,Ввод!$152:$152)</f>
        <v>56390.117256262783</v>
      </c>
      <c r="CO155" s="4">
        <f>$F155*SUMIF(Макро!$38:$38,CO$13,Макро!$49:$49)*SUMIF(Ввод!$151:$151,CO$15,Ввод!$152:$152)</f>
        <v>56945.888895266115</v>
      </c>
      <c r="CP155" s="4">
        <f>$F155*SUMIF(Макро!$38:$38,CP$13,Макро!$49:$49)*SUMIF(Ввод!$151:$151,CP$15,Ввод!$152:$152)</f>
        <v>57507.138127325641</v>
      </c>
      <c r="CQ155" s="4">
        <f>$F155*SUMIF(Макро!$38:$38,CQ$13,Макро!$49:$49)*SUMIF(Ввод!$151:$151,CQ$15,Ввод!$152:$152)</f>
        <v>58073.918938689625</v>
      </c>
      <c r="CR155" s="4">
        <f>$F155*SUMIF(Макро!$38:$38,CR$13,Макро!$49:$49)*SUMIF(Ввод!$151:$151,CR$15,Ввод!$152:$152)</f>
        <v>58646.285847685867</v>
      </c>
      <c r="CS155" s="4">
        <f>$F155*SUMIF(Макро!$38:$38,CS$13,Макро!$49:$49)*SUMIF(Ввод!$151:$151,CS$15,Ввод!$152:$152)</f>
        <v>59224.293909965716</v>
      </c>
      <c r="CT155" s="4">
        <f>$F155*SUMIF(Макро!$38:$38,CT$13,Макро!$49:$49)*SUMIF(Ввод!$151:$151,CT$15,Ввод!$152:$152)</f>
        <v>59807.998723799938</v>
      </c>
      <c r="CU155" s="4">
        <f>$F155*SUMIF(Макро!$38:$38,CU$13,Макро!$49:$49)*SUMIF(Ввод!$151:$151,CU$15,Ввод!$152:$152)</f>
        <v>60397.456435426597</v>
      </c>
      <c r="CV155" s="4">
        <f>$F155*SUMIF(Макро!$38:$38,CV$13,Макро!$49:$49)*SUMIF(Ввод!$151:$151,CV$15,Ввод!$152:$152)</f>
        <v>60992.723744451774</v>
      </c>
      <c r="CW155" s="4">
        <f>$F155*SUMIF(Макро!$38:$38,CW$13,Макро!$49:$49)*SUMIF(Ввод!$151:$151,CW$15,Ввод!$152:$152)</f>
        <v>61593.85790930345</v>
      </c>
      <c r="CX155" s="4">
        <f>$F155*SUMIF(Макро!$38:$38,CX$13,Макро!$49:$49)*SUMIF(Ввод!$151:$151,CX$15,Ввод!$152:$152)</f>
        <v>62200.916752739176</v>
      </c>
      <c r="CY155" s="4">
        <f>$F155*SUMIF(Макро!$38:$38,CY$13,Макро!$49:$49)*SUMIF(Ввод!$151:$151,CY$15,Ввод!$152:$152)</f>
        <v>62813.95866740802</v>
      </c>
      <c r="CZ155" s="4">
        <f>$F155*SUMIF(Макро!$38:$38,CZ$13,Макро!$49:$49)*SUMIF(Ввод!$151:$151,CZ$15,Ввод!$152:$152)</f>
        <v>63433.042621467292</v>
      </c>
      <c r="DA155" s="4">
        <f>$F155*SUMIF(Макро!$38:$38,DA$13,Макро!$49:$49)*SUMIF(Ввод!$151:$151,DA$15,Ввод!$152:$152)</f>
        <v>64058.22816425468</v>
      </c>
      <c r="DB155" s="4">
        <f>$F155*SUMIF(Макро!$38:$38,DB$13,Макро!$49:$49)*SUMIF(Ввод!$151:$151,DB$15,Ввод!$152:$152)</f>
        <v>64689.575432016274</v>
      </c>
      <c r="DC155" s="4">
        <f>$F155*SUMIF(Макро!$38:$38,DC$13,Макро!$49:$49)*SUMIF(Ввод!$151:$151,DC$15,Ввод!$152:$152)</f>
        <v>65327.145153691024</v>
      </c>
      <c r="DD155" s="4">
        <f>$F155*SUMIF(Макро!$38:$38,DD$13,Макро!$49:$49)*SUMIF(Ввод!$151:$151,DD$15,Ввод!$152:$152)</f>
        <v>65970.998656752214</v>
      </c>
      <c r="DE155" s="4">
        <f>$F155*SUMIF(Макро!$38:$38,DE$13,Макро!$49:$49)*SUMIF(Ввод!$151:$151,DE$15,Ввод!$152:$152)</f>
        <v>66621.197873106532</v>
      </c>
      <c r="DF155" s="4">
        <f>$F155*SUMIF(Макро!$38:$38,DF$13,Макро!$49:$49)*SUMIF(Ввод!$151:$151,DF$15,Ввод!$152:$152)</f>
        <v>67277.805345051267</v>
      </c>
      <c r="DG155" s="4">
        <f>$F155*SUMIF(Макро!$38:$38,DG$13,Макро!$49:$49)*SUMIF(Ввод!$151:$151,DG$15,Ввод!$152:$152)</f>
        <v>67940.884231290212</v>
      </c>
      <c r="DH155" s="4">
        <f>$F155*SUMIF(Макро!$38:$38,DH$13,Макро!$49:$49)*SUMIF(Ввод!$151:$151,DH$15,Ввод!$152:$152)</f>
        <v>68610.498313008866</v>
      </c>
      <c r="DI155" s="4">
        <f>$F155*SUMIF(Макро!$38:$38,DI$13,Макро!$49:$49)*SUMIF(Ввод!$151:$151,DI$15,Ввод!$152:$152)</f>
        <v>0</v>
      </c>
      <c r="DJ155" s="4">
        <f>$F155*SUMIF(Макро!$38:$38,DJ$13,Макро!$49:$49)*SUMIF(Ввод!$151:$151,DJ$15,Ввод!$152:$152)</f>
        <v>0</v>
      </c>
    </row>
    <row r="156" spans="2:114">
      <c r="B156" s="214" t="str">
        <f>Ввод!D240</f>
        <v>Земельный налог</v>
      </c>
      <c r="C156" s="8"/>
      <c r="D156" s="7" t="s">
        <v>0</v>
      </c>
      <c r="E156" s="7">
        <f t="shared" si="47"/>
        <v>1</v>
      </c>
      <c r="F156" s="4">
        <f>$E156*Ввод!G240</f>
        <v>0</v>
      </c>
      <c r="G156" s="4">
        <f>Ввод!E240</f>
        <v>0</v>
      </c>
      <c r="H156" s="4"/>
      <c r="I156" s="126"/>
      <c r="J156" s="4">
        <f>$F156*SUMIF(Макро!$38:$38,J$13,Макро!$49:$49)*SUMIF(Ввод!$151:$151,J$15,Ввод!$152:$152)</f>
        <v>0</v>
      </c>
      <c r="K156" s="4">
        <f>$F156*SUMIF(Макро!$38:$38,K$13,Макро!$49:$49)*SUMIF(Ввод!$151:$151,K$15,Ввод!$152:$152)</f>
        <v>0</v>
      </c>
      <c r="L156" s="4">
        <f>$F156*SUMIF(Макро!$38:$38,L$13,Макро!$49:$49)*SUMIF(Ввод!$151:$151,L$15,Ввод!$152:$152)</f>
        <v>0</v>
      </c>
      <c r="M156" s="4">
        <f>$F156*SUMIF(Макро!$38:$38,M$13,Макро!$49:$49)*SUMIF(Ввод!$151:$151,M$15,Ввод!$152:$152)</f>
        <v>0</v>
      </c>
      <c r="N156" s="4">
        <f>$F156*SUMIF(Макро!$38:$38,N$13,Макро!$49:$49)*SUMIF(Ввод!$151:$151,N$15,Ввод!$152:$152)</f>
        <v>0</v>
      </c>
      <c r="O156" s="4">
        <f>$F156*SUMIF(Макро!$38:$38,O$13,Макро!$49:$49)*SUMIF(Ввод!$151:$151,O$15,Ввод!$152:$152)</f>
        <v>0</v>
      </c>
      <c r="P156" s="4">
        <f>$F156*SUMIF(Макро!$38:$38,P$13,Макро!$49:$49)*SUMIF(Ввод!$151:$151,P$15,Ввод!$152:$152)</f>
        <v>0</v>
      </c>
      <c r="Q156" s="4">
        <f>$F156*SUMIF(Макро!$38:$38,Q$13,Макро!$49:$49)*SUMIF(Ввод!$151:$151,Q$15,Ввод!$152:$152)</f>
        <v>0</v>
      </c>
      <c r="R156" s="4">
        <f>$F156*SUMIF(Макро!$38:$38,R$13,Макро!$49:$49)*SUMIF(Ввод!$151:$151,R$15,Ввод!$152:$152)</f>
        <v>0</v>
      </c>
      <c r="S156" s="4">
        <f>$F156*SUMIF(Макро!$38:$38,S$13,Макро!$49:$49)*SUMIF(Ввод!$151:$151,S$15,Ввод!$152:$152)</f>
        <v>0</v>
      </c>
      <c r="T156" s="4">
        <f>$F156*SUMIF(Макро!$38:$38,T$13,Макро!$49:$49)*SUMIF(Ввод!$151:$151,T$15,Ввод!$152:$152)</f>
        <v>0</v>
      </c>
      <c r="U156" s="4">
        <f>$F156*SUMIF(Макро!$38:$38,U$13,Макро!$49:$49)*SUMIF(Ввод!$151:$151,U$15,Ввод!$152:$152)</f>
        <v>0</v>
      </c>
      <c r="V156" s="4">
        <f>$F156*SUMIF(Макро!$38:$38,V$13,Макро!$49:$49)*SUMIF(Ввод!$151:$151,V$15,Ввод!$152:$152)</f>
        <v>0</v>
      </c>
      <c r="W156" s="4">
        <f>$F156*SUMIF(Макро!$38:$38,W$13,Макро!$49:$49)*SUMIF(Ввод!$151:$151,W$15,Ввод!$152:$152)</f>
        <v>0</v>
      </c>
      <c r="X156" s="4">
        <f>$F156*SUMIF(Макро!$38:$38,X$13,Макро!$49:$49)*SUMIF(Ввод!$151:$151,X$15,Ввод!$152:$152)</f>
        <v>0</v>
      </c>
      <c r="Y156" s="4">
        <f>$F156*SUMIF(Макро!$38:$38,Y$13,Макро!$49:$49)*SUMIF(Ввод!$151:$151,Y$15,Ввод!$152:$152)</f>
        <v>0</v>
      </c>
      <c r="Z156" s="4">
        <f>$F156*SUMIF(Макро!$38:$38,Z$13,Макро!$49:$49)*SUMIF(Ввод!$151:$151,Z$15,Ввод!$152:$152)</f>
        <v>0</v>
      </c>
      <c r="AA156" s="4">
        <f>$F156*SUMIF(Макро!$38:$38,AA$13,Макро!$49:$49)*SUMIF(Ввод!$151:$151,AA$15,Ввод!$152:$152)</f>
        <v>0</v>
      </c>
      <c r="AB156" s="4">
        <f>$F156*SUMIF(Макро!$38:$38,AB$13,Макро!$49:$49)*SUMIF(Ввод!$151:$151,AB$15,Ввод!$152:$152)</f>
        <v>0</v>
      </c>
      <c r="AC156" s="4">
        <f>$F156*SUMIF(Макро!$38:$38,AC$13,Макро!$49:$49)*SUMIF(Ввод!$151:$151,AC$15,Ввод!$152:$152)</f>
        <v>0</v>
      </c>
      <c r="AD156" s="4">
        <f>$F156*SUMIF(Макро!$38:$38,AD$13,Макро!$49:$49)*SUMIF(Ввод!$151:$151,AD$15,Ввод!$152:$152)</f>
        <v>0</v>
      </c>
      <c r="AE156" s="4">
        <f>$F156*SUMIF(Макро!$38:$38,AE$13,Макро!$49:$49)*SUMIF(Ввод!$151:$151,AE$15,Ввод!$152:$152)</f>
        <v>0</v>
      </c>
      <c r="AF156" s="4">
        <f>$F156*SUMIF(Макро!$38:$38,AF$13,Макро!$49:$49)*SUMIF(Ввод!$151:$151,AF$15,Ввод!$152:$152)</f>
        <v>0</v>
      </c>
      <c r="AG156" s="4">
        <f>$F156*SUMIF(Макро!$38:$38,AG$13,Макро!$49:$49)*SUMIF(Ввод!$151:$151,AG$15,Ввод!$152:$152)</f>
        <v>0</v>
      </c>
      <c r="AH156" s="4">
        <f>$F156*SUMIF(Макро!$38:$38,AH$13,Макро!$49:$49)*SUMIF(Ввод!$151:$151,AH$15,Ввод!$152:$152)</f>
        <v>0</v>
      </c>
      <c r="AI156" s="4">
        <f>$F156*SUMIF(Макро!$38:$38,AI$13,Макро!$49:$49)*SUMIF(Ввод!$151:$151,AI$15,Ввод!$152:$152)</f>
        <v>0</v>
      </c>
      <c r="AJ156" s="4">
        <f>$F156*SUMIF(Макро!$38:$38,AJ$13,Макро!$49:$49)*SUMIF(Ввод!$151:$151,AJ$15,Ввод!$152:$152)</f>
        <v>0</v>
      </c>
      <c r="AK156" s="4">
        <f>$F156*SUMIF(Макро!$38:$38,AK$13,Макро!$49:$49)*SUMIF(Ввод!$151:$151,AK$15,Ввод!$152:$152)</f>
        <v>0</v>
      </c>
      <c r="AL156" s="4">
        <f>$F156*SUMIF(Макро!$38:$38,AL$13,Макро!$49:$49)*SUMIF(Ввод!$151:$151,AL$15,Ввод!$152:$152)</f>
        <v>0</v>
      </c>
      <c r="AM156" s="4">
        <f>$F156*SUMIF(Макро!$38:$38,AM$13,Макро!$49:$49)*SUMIF(Ввод!$151:$151,AM$15,Ввод!$152:$152)</f>
        <v>0</v>
      </c>
      <c r="AN156" s="4">
        <f>$F156*SUMIF(Макро!$38:$38,AN$13,Макро!$49:$49)*SUMIF(Ввод!$151:$151,AN$15,Ввод!$152:$152)</f>
        <v>0</v>
      </c>
      <c r="AO156" s="4">
        <f>$F156*SUMIF(Макро!$38:$38,AO$13,Макро!$49:$49)*SUMIF(Ввод!$151:$151,AO$15,Ввод!$152:$152)</f>
        <v>0</v>
      </c>
      <c r="AP156" s="4">
        <f>$F156*SUMIF(Макро!$38:$38,AP$13,Макро!$49:$49)*SUMIF(Ввод!$151:$151,AP$15,Ввод!$152:$152)</f>
        <v>0</v>
      </c>
      <c r="AQ156" s="4">
        <f>$F156*SUMIF(Макро!$38:$38,AQ$13,Макро!$49:$49)*SUMIF(Ввод!$151:$151,AQ$15,Ввод!$152:$152)</f>
        <v>0</v>
      </c>
      <c r="AR156" s="4">
        <f>$F156*SUMIF(Макро!$38:$38,AR$13,Макро!$49:$49)*SUMIF(Ввод!$151:$151,AR$15,Ввод!$152:$152)</f>
        <v>0</v>
      </c>
      <c r="AS156" s="4">
        <f>$F156*SUMIF(Макро!$38:$38,AS$13,Макро!$49:$49)*SUMIF(Ввод!$151:$151,AS$15,Ввод!$152:$152)</f>
        <v>0</v>
      </c>
      <c r="AT156" s="4">
        <f>$F156*SUMIF(Макро!$38:$38,AT$13,Макро!$49:$49)*SUMIF(Ввод!$151:$151,AT$15,Ввод!$152:$152)</f>
        <v>0</v>
      </c>
      <c r="AU156" s="4">
        <f>$F156*SUMIF(Макро!$38:$38,AU$13,Макро!$49:$49)*SUMIF(Ввод!$151:$151,AU$15,Ввод!$152:$152)</f>
        <v>0</v>
      </c>
      <c r="AV156" s="4">
        <f>$F156*SUMIF(Макро!$38:$38,AV$13,Макро!$49:$49)*SUMIF(Ввод!$151:$151,AV$15,Ввод!$152:$152)</f>
        <v>0</v>
      </c>
      <c r="AW156" s="4">
        <f>$F156*SUMIF(Макро!$38:$38,AW$13,Макро!$49:$49)*SUMIF(Ввод!$151:$151,AW$15,Ввод!$152:$152)</f>
        <v>0</v>
      </c>
      <c r="AX156" s="4">
        <f>$F156*SUMIF(Макро!$38:$38,AX$13,Макро!$49:$49)*SUMIF(Ввод!$151:$151,AX$15,Ввод!$152:$152)</f>
        <v>0</v>
      </c>
      <c r="AY156" s="4">
        <f>$F156*SUMIF(Макро!$38:$38,AY$13,Макро!$49:$49)*SUMIF(Ввод!$151:$151,AY$15,Ввод!$152:$152)</f>
        <v>0</v>
      </c>
      <c r="AZ156" s="4">
        <f>$F156*SUMIF(Макро!$38:$38,AZ$13,Макро!$49:$49)*SUMIF(Ввод!$151:$151,AZ$15,Ввод!$152:$152)</f>
        <v>0</v>
      </c>
      <c r="BA156" s="4">
        <f>$F156*SUMIF(Макро!$38:$38,BA$13,Макро!$49:$49)*SUMIF(Ввод!$151:$151,BA$15,Ввод!$152:$152)</f>
        <v>0</v>
      </c>
      <c r="BB156" s="4">
        <f>$F156*SUMIF(Макро!$38:$38,BB$13,Макро!$49:$49)*SUMIF(Ввод!$151:$151,BB$15,Ввод!$152:$152)</f>
        <v>0</v>
      </c>
      <c r="BC156" s="4">
        <f>$F156*SUMIF(Макро!$38:$38,BC$13,Макро!$49:$49)*SUMIF(Ввод!$151:$151,BC$15,Ввод!$152:$152)</f>
        <v>0</v>
      </c>
      <c r="BD156" s="4">
        <f>$F156*SUMIF(Макро!$38:$38,BD$13,Макро!$49:$49)*SUMIF(Ввод!$151:$151,BD$15,Ввод!$152:$152)</f>
        <v>0</v>
      </c>
      <c r="BE156" s="4">
        <f>$F156*SUMIF(Макро!$38:$38,BE$13,Макро!$49:$49)*SUMIF(Ввод!$151:$151,BE$15,Ввод!$152:$152)</f>
        <v>0</v>
      </c>
      <c r="BF156" s="4">
        <f>$F156*SUMIF(Макро!$38:$38,BF$13,Макро!$49:$49)*SUMIF(Ввод!$151:$151,BF$15,Ввод!$152:$152)</f>
        <v>0</v>
      </c>
      <c r="BG156" s="4">
        <f>$F156*SUMIF(Макро!$38:$38,BG$13,Макро!$49:$49)*SUMIF(Ввод!$151:$151,BG$15,Ввод!$152:$152)</f>
        <v>0</v>
      </c>
      <c r="BH156" s="4">
        <f>$F156*SUMIF(Макро!$38:$38,BH$13,Макро!$49:$49)*SUMIF(Ввод!$151:$151,BH$15,Ввод!$152:$152)</f>
        <v>0</v>
      </c>
      <c r="BI156" s="4">
        <f>$F156*SUMIF(Макро!$38:$38,BI$13,Макро!$49:$49)*SUMIF(Ввод!$151:$151,BI$15,Ввод!$152:$152)</f>
        <v>0</v>
      </c>
      <c r="BJ156" s="4">
        <f>$F156*SUMIF(Макро!$38:$38,BJ$13,Макро!$49:$49)*SUMIF(Ввод!$151:$151,BJ$15,Ввод!$152:$152)</f>
        <v>0</v>
      </c>
      <c r="BK156" s="4">
        <f>$F156*SUMIF(Макро!$38:$38,BK$13,Макро!$49:$49)*SUMIF(Ввод!$151:$151,BK$15,Ввод!$152:$152)</f>
        <v>0</v>
      </c>
      <c r="BL156" s="4">
        <f>$F156*SUMIF(Макро!$38:$38,BL$13,Макро!$49:$49)*SUMIF(Ввод!$151:$151,BL$15,Ввод!$152:$152)</f>
        <v>0</v>
      </c>
      <c r="BM156" s="4">
        <f>$F156*SUMIF(Макро!$38:$38,BM$13,Макро!$49:$49)*SUMIF(Ввод!$151:$151,BM$15,Ввод!$152:$152)</f>
        <v>0</v>
      </c>
      <c r="BN156" s="4">
        <f>$F156*SUMIF(Макро!$38:$38,BN$13,Макро!$49:$49)*SUMIF(Ввод!$151:$151,BN$15,Ввод!$152:$152)</f>
        <v>0</v>
      </c>
      <c r="BO156" s="4">
        <f>$F156*SUMIF(Макро!$38:$38,BO$13,Макро!$49:$49)*SUMIF(Ввод!$151:$151,BO$15,Ввод!$152:$152)</f>
        <v>0</v>
      </c>
      <c r="BP156" s="4">
        <f>$F156*SUMIF(Макро!$38:$38,BP$13,Макро!$49:$49)*SUMIF(Ввод!$151:$151,BP$15,Ввод!$152:$152)</f>
        <v>0</v>
      </c>
      <c r="BQ156" s="4">
        <f>$F156*SUMIF(Макро!$38:$38,BQ$13,Макро!$49:$49)*SUMIF(Ввод!$151:$151,BQ$15,Ввод!$152:$152)</f>
        <v>0</v>
      </c>
      <c r="BR156" s="4">
        <f>$F156*SUMIF(Макро!$38:$38,BR$13,Макро!$49:$49)*SUMIF(Ввод!$151:$151,BR$15,Ввод!$152:$152)</f>
        <v>0</v>
      </c>
      <c r="BS156" s="4">
        <f>$F156*SUMIF(Макро!$38:$38,BS$13,Макро!$49:$49)*SUMIF(Ввод!$151:$151,BS$15,Ввод!$152:$152)</f>
        <v>0</v>
      </c>
      <c r="BT156" s="4">
        <f>$F156*SUMIF(Макро!$38:$38,BT$13,Макро!$49:$49)*SUMIF(Ввод!$151:$151,BT$15,Ввод!$152:$152)</f>
        <v>0</v>
      </c>
      <c r="BU156" s="4">
        <f>$F156*SUMIF(Макро!$38:$38,BU$13,Макро!$49:$49)*SUMIF(Ввод!$151:$151,BU$15,Ввод!$152:$152)</f>
        <v>0</v>
      </c>
      <c r="BV156" s="4">
        <f>$F156*SUMIF(Макро!$38:$38,BV$13,Макро!$49:$49)*SUMIF(Ввод!$151:$151,BV$15,Ввод!$152:$152)</f>
        <v>0</v>
      </c>
      <c r="BW156" s="4">
        <f>$F156*SUMIF(Макро!$38:$38,BW$13,Макро!$49:$49)*SUMIF(Ввод!$151:$151,BW$15,Ввод!$152:$152)</f>
        <v>0</v>
      </c>
      <c r="BX156" s="4">
        <f>$F156*SUMIF(Макро!$38:$38,BX$13,Макро!$49:$49)*SUMIF(Ввод!$151:$151,BX$15,Ввод!$152:$152)</f>
        <v>0</v>
      </c>
      <c r="BY156" s="4">
        <f>$F156*SUMIF(Макро!$38:$38,BY$13,Макро!$49:$49)*SUMIF(Ввод!$151:$151,BY$15,Ввод!$152:$152)</f>
        <v>0</v>
      </c>
      <c r="BZ156" s="4">
        <f>$F156*SUMIF(Макро!$38:$38,BZ$13,Макро!$49:$49)*SUMIF(Ввод!$151:$151,BZ$15,Ввод!$152:$152)</f>
        <v>0</v>
      </c>
      <c r="CA156" s="4">
        <f>$F156*SUMIF(Макро!$38:$38,CA$13,Макро!$49:$49)*SUMIF(Ввод!$151:$151,CA$15,Ввод!$152:$152)</f>
        <v>0</v>
      </c>
      <c r="CB156" s="4">
        <f>$F156*SUMIF(Макро!$38:$38,CB$13,Макро!$49:$49)*SUMIF(Ввод!$151:$151,CB$15,Ввод!$152:$152)</f>
        <v>0</v>
      </c>
      <c r="CC156" s="4">
        <f>$F156*SUMIF(Макро!$38:$38,CC$13,Макро!$49:$49)*SUMIF(Ввод!$151:$151,CC$15,Ввод!$152:$152)</f>
        <v>0</v>
      </c>
      <c r="CD156" s="4">
        <f>$F156*SUMIF(Макро!$38:$38,CD$13,Макро!$49:$49)*SUMIF(Ввод!$151:$151,CD$15,Ввод!$152:$152)</f>
        <v>0</v>
      </c>
      <c r="CE156" s="4">
        <f>$F156*SUMIF(Макро!$38:$38,CE$13,Макро!$49:$49)*SUMIF(Ввод!$151:$151,CE$15,Ввод!$152:$152)</f>
        <v>0</v>
      </c>
      <c r="CF156" s="4">
        <f>$F156*SUMIF(Макро!$38:$38,CF$13,Макро!$49:$49)*SUMIF(Ввод!$151:$151,CF$15,Ввод!$152:$152)</f>
        <v>0</v>
      </c>
      <c r="CG156" s="4">
        <f>$F156*SUMIF(Макро!$38:$38,CG$13,Макро!$49:$49)*SUMIF(Ввод!$151:$151,CG$15,Ввод!$152:$152)</f>
        <v>0</v>
      </c>
      <c r="CH156" s="4">
        <f>$F156*SUMIF(Макро!$38:$38,CH$13,Макро!$49:$49)*SUMIF(Ввод!$151:$151,CH$15,Ввод!$152:$152)</f>
        <v>0</v>
      </c>
      <c r="CI156" s="4">
        <f>$F156*SUMIF(Макро!$38:$38,CI$13,Макро!$49:$49)*SUMIF(Ввод!$151:$151,CI$15,Ввод!$152:$152)</f>
        <v>0</v>
      </c>
      <c r="CJ156" s="4">
        <f>$F156*SUMIF(Макро!$38:$38,CJ$13,Макро!$49:$49)*SUMIF(Ввод!$151:$151,CJ$15,Ввод!$152:$152)</f>
        <v>0</v>
      </c>
      <c r="CK156" s="4">
        <f>$F156*SUMIF(Макро!$38:$38,CK$13,Макро!$49:$49)*SUMIF(Ввод!$151:$151,CK$15,Ввод!$152:$152)</f>
        <v>0</v>
      </c>
      <c r="CL156" s="4">
        <f>$F156*SUMIF(Макро!$38:$38,CL$13,Макро!$49:$49)*SUMIF(Ввод!$151:$151,CL$15,Ввод!$152:$152)</f>
        <v>0</v>
      </c>
      <c r="CM156" s="4">
        <f>$F156*SUMIF(Макро!$38:$38,CM$13,Макро!$49:$49)*SUMIF(Ввод!$151:$151,CM$15,Ввод!$152:$152)</f>
        <v>0</v>
      </c>
      <c r="CN156" s="4">
        <f>$F156*SUMIF(Макро!$38:$38,CN$13,Макро!$49:$49)*SUMIF(Ввод!$151:$151,CN$15,Ввод!$152:$152)</f>
        <v>0</v>
      </c>
      <c r="CO156" s="4">
        <f>$F156*SUMIF(Макро!$38:$38,CO$13,Макро!$49:$49)*SUMIF(Ввод!$151:$151,CO$15,Ввод!$152:$152)</f>
        <v>0</v>
      </c>
      <c r="CP156" s="4">
        <f>$F156*SUMIF(Макро!$38:$38,CP$13,Макро!$49:$49)*SUMIF(Ввод!$151:$151,CP$15,Ввод!$152:$152)</f>
        <v>0</v>
      </c>
      <c r="CQ156" s="4">
        <f>$F156*SUMIF(Макро!$38:$38,CQ$13,Макро!$49:$49)*SUMIF(Ввод!$151:$151,CQ$15,Ввод!$152:$152)</f>
        <v>0</v>
      </c>
      <c r="CR156" s="4">
        <f>$F156*SUMIF(Макро!$38:$38,CR$13,Макро!$49:$49)*SUMIF(Ввод!$151:$151,CR$15,Ввод!$152:$152)</f>
        <v>0</v>
      </c>
      <c r="CS156" s="4">
        <f>$F156*SUMIF(Макро!$38:$38,CS$13,Макро!$49:$49)*SUMIF(Ввод!$151:$151,CS$15,Ввод!$152:$152)</f>
        <v>0</v>
      </c>
      <c r="CT156" s="4">
        <f>$F156*SUMIF(Макро!$38:$38,CT$13,Макро!$49:$49)*SUMIF(Ввод!$151:$151,CT$15,Ввод!$152:$152)</f>
        <v>0</v>
      </c>
      <c r="CU156" s="4">
        <f>$F156*SUMIF(Макро!$38:$38,CU$13,Макро!$49:$49)*SUMIF(Ввод!$151:$151,CU$15,Ввод!$152:$152)</f>
        <v>0</v>
      </c>
      <c r="CV156" s="4">
        <f>$F156*SUMIF(Макро!$38:$38,CV$13,Макро!$49:$49)*SUMIF(Ввод!$151:$151,CV$15,Ввод!$152:$152)</f>
        <v>0</v>
      </c>
      <c r="CW156" s="4">
        <f>$F156*SUMIF(Макро!$38:$38,CW$13,Макро!$49:$49)*SUMIF(Ввод!$151:$151,CW$15,Ввод!$152:$152)</f>
        <v>0</v>
      </c>
      <c r="CX156" s="4">
        <f>$F156*SUMIF(Макро!$38:$38,CX$13,Макро!$49:$49)*SUMIF(Ввод!$151:$151,CX$15,Ввод!$152:$152)</f>
        <v>0</v>
      </c>
      <c r="CY156" s="4">
        <f>$F156*SUMIF(Макро!$38:$38,CY$13,Макро!$49:$49)*SUMIF(Ввод!$151:$151,CY$15,Ввод!$152:$152)</f>
        <v>0</v>
      </c>
      <c r="CZ156" s="4">
        <f>$F156*SUMIF(Макро!$38:$38,CZ$13,Макро!$49:$49)*SUMIF(Ввод!$151:$151,CZ$15,Ввод!$152:$152)</f>
        <v>0</v>
      </c>
      <c r="DA156" s="4">
        <f>$F156*SUMIF(Макро!$38:$38,DA$13,Макро!$49:$49)*SUMIF(Ввод!$151:$151,DA$15,Ввод!$152:$152)</f>
        <v>0</v>
      </c>
      <c r="DB156" s="4">
        <f>$F156*SUMIF(Макро!$38:$38,DB$13,Макро!$49:$49)*SUMIF(Ввод!$151:$151,DB$15,Ввод!$152:$152)</f>
        <v>0</v>
      </c>
      <c r="DC156" s="4">
        <f>$F156*SUMIF(Макро!$38:$38,DC$13,Макро!$49:$49)*SUMIF(Ввод!$151:$151,DC$15,Ввод!$152:$152)</f>
        <v>0</v>
      </c>
      <c r="DD156" s="4">
        <f>$F156*SUMIF(Макро!$38:$38,DD$13,Макро!$49:$49)*SUMIF(Ввод!$151:$151,DD$15,Ввод!$152:$152)</f>
        <v>0</v>
      </c>
      <c r="DE156" s="4">
        <f>$F156*SUMIF(Макро!$38:$38,DE$13,Макро!$49:$49)*SUMIF(Ввод!$151:$151,DE$15,Ввод!$152:$152)</f>
        <v>0</v>
      </c>
      <c r="DF156" s="4">
        <f>$F156*SUMIF(Макро!$38:$38,DF$13,Макро!$49:$49)*SUMIF(Ввод!$151:$151,DF$15,Ввод!$152:$152)</f>
        <v>0</v>
      </c>
      <c r="DG156" s="4">
        <f>$F156*SUMIF(Макро!$38:$38,DG$13,Макро!$49:$49)*SUMIF(Ввод!$151:$151,DG$15,Ввод!$152:$152)</f>
        <v>0</v>
      </c>
      <c r="DH156" s="4">
        <f>$F156*SUMIF(Макро!$38:$38,DH$13,Макро!$49:$49)*SUMIF(Ввод!$151:$151,DH$15,Ввод!$152:$152)</f>
        <v>0</v>
      </c>
      <c r="DI156" s="4">
        <f>$F156*SUMIF(Макро!$38:$38,DI$13,Макро!$49:$49)*SUMIF(Ввод!$151:$151,DI$15,Ввод!$152:$152)</f>
        <v>0</v>
      </c>
      <c r="DJ156" s="4">
        <f>$F156*SUMIF(Макро!$38:$38,DJ$13,Макро!$49:$49)*SUMIF(Ввод!$151:$151,DJ$15,Ввод!$152:$152)</f>
        <v>0</v>
      </c>
    </row>
    <row r="157" spans="2:114">
      <c r="B157" s="214" t="str">
        <f>Ввод!D241</f>
        <v>Транспортный налог</v>
      </c>
      <c r="C157" s="8"/>
      <c r="D157" s="7" t="s">
        <v>0</v>
      </c>
      <c r="E157" s="7">
        <f t="shared" si="47"/>
        <v>1</v>
      </c>
      <c r="F157" s="4">
        <f>$E157*Ввод!G241</f>
        <v>0</v>
      </c>
      <c r="G157" s="4">
        <f>Ввод!E241</f>
        <v>0</v>
      </c>
      <c r="H157" s="4"/>
      <c r="I157" s="126"/>
      <c r="J157" s="4">
        <f>$F157*SUMIF(Макро!$38:$38,J$13,Макро!$49:$49)*SUMIF(Ввод!$151:$151,J$15,Ввод!$152:$152)</f>
        <v>0</v>
      </c>
      <c r="K157" s="4">
        <f>$F157*SUMIF(Макро!$38:$38,K$13,Макро!$49:$49)*SUMIF(Ввод!$151:$151,K$15,Ввод!$152:$152)</f>
        <v>0</v>
      </c>
      <c r="L157" s="4">
        <f>$F157*SUMIF(Макро!$38:$38,L$13,Макро!$49:$49)*SUMIF(Ввод!$151:$151,L$15,Ввод!$152:$152)</f>
        <v>0</v>
      </c>
      <c r="M157" s="4">
        <f>$F157*SUMIF(Макро!$38:$38,M$13,Макро!$49:$49)*SUMIF(Ввод!$151:$151,M$15,Ввод!$152:$152)</f>
        <v>0</v>
      </c>
      <c r="N157" s="4">
        <f>$F157*SUMIF(Макро!$38:$38,N$13,Макро!$49:$49)*SUMIF(Ввод!$151:$151,N$15,Ввод!$152:$152)</f>
        <v>0</v>
      </c>
      <c r="O157" s="4">
        <f>$F157*SUMIF(Макро!$38:$38,O$13,Макро!$49:$49)*SUMIF(Ввод!$151:$151,O$15,Ввод!$152:$152)</f>
        <v>0</v>
      </c>
      <c r="P157" s="4">
        <f>$F157*SUMIF(Макро!$38:$38,P$13,Макро!$49:$49)*SUMIF(Ввод!$151:$151,P$15,Ввод!$152:$152)</f>
        <v>0</v>
      </c>
      <c r="Q157" s="4">
        <f>$F157*SUMIF(Макро!$38:$38,Q$13,Макро!$49:$49)*SUMIF(Ввод!$151:$151,Q$15,Ввод!$152:$152)</f>
        <v>0</v>
      </c>
      <c r="R157" s="4">
        <f>$F157*SUMIF(Макро!$38:$38,R$13,Макро!$49:$49)*SUMIF(Ввод!$151:$151,R$15,Ввод!$152:$152)</f>
        <v>0</v>
      </c>
      <c r="S157" s="4">
        <f>$F157*SUMIF(Макро!$38:$38,S$13,Макро!$49:$49)*SUMIF(Ввод!$151:$151,S$15,Ввод!$152:$152)</f>
        <v>0</v>
      </c>
      <c r="T157" s="4">
        <f>$F157*SUMIF(Макро!$38:$38,T$13,Макро!$49:$49)*SUMIF(Ввод!$151:$151,T$15,Ввод!$152:$152)</f>
        <v>0</v>
      </c>
      <c r="U157" s="4">
        <f>$F157*SUMIF(Макро!$38:$38,U$13,Макро!$49:$49)*SUMIF(Ввод!$151:$151,U$15,Ввод!$152:$152)</f>
        <v>0</v>
      </c>
      <c r="V157" s="4">
        <f>$F157*SUMIF(Макро!$38:$38,V$13,Макро!$49:$49)*SUMIF(Ввод!$151:$151,V$15,Ввод!$152:$152)</f>
        <v>0</v>
      </c>
      <c r="W157" s="4">
        <f>$F157*SUMIF(Макро!$38:$38,W$13,Макро!$49:$49)*SUMIF(Ввод!$151:$151,W$15,Ввод!$152:$152)</f>
        <v>0</v>
      </c>
      <c r="X157" s="4">
        <f>$F157*SUMIF(Макро!$38:$38,X$13,Макро!$49:$49)*SUMIF(Ввод!$151:$151,X$15,Ввод!$152:$152)</f>
        <v>0</v>
      </c>
      <c r="Y157" s="4">
        <f>$F157*SUMIF(Макро!$38:$38,Y$13,Макро!$49:$49)*SUMIF(Ввод!$151:$151,Y$15,Ввод!$152:$152)</f>
        <v>0</v>
      </c>
      <c r="Z157" s="4">
        <f>$F157*SUMIF(Макро!$38:$38,Z$13,Макро!$49:$49)*SUMIF(Ввод!$151:$151,Z$15,Ввод!$152:$152)</f>
        <v>0</v>
      </c>
      <c r="AA157" s="4">
        <f>$F157*SUMIF(Макро!$38:$38,AA$13,Макро!$49:$49)*SUMIF(Ввод!$151:$151,AA$15,Ввод!$152:$152)</f>
        <v>0</v>
      </c>
      <c r="AB157" s="4">
        <f>$F157*SUMIF(Макро!$38:$38,AB$13,Макро!$49:$49)*SUMIF(Ввод!$151:$151,AB$15,Ввод!$152:$152)</f>
        <v>0</v>
      </c>
      <c r="AC157" s="4">
        <f>$F157*SUMIF(Макро!$38:$38,AC$13,Макро!$49:$49)*SUMIF(Ввод!$151:$151,AC$15,Ввод!$152:$152)</f>
        <v>0</v>
      </c>
      <c r="AD157" s="4">
        <f>$F157*SUMIF(Макро!$38:$38,AD$13,Макро!$49:$49)*SUMIF(Ввод!$151:$151,AD$15,Ввод!$152:$152)</f>
        <v>0</v>
      </c>
      <c r="AE157" s="4">
        <f>$F157*SUMIF(Макро!$38:$38,AE$13,Макро!$49:$49)*SUMIF(Ввод!$151:$151,AE$15,Ввод!$152:$152)</f>
        <v>0</v>
      </c>
      <c r="AF157" s="4">
        <f>$F157*SUMIF(Макро!$38:$38,AF$13,Макро!$49:$49)*SUMIF(Ввод!$151:$151,AF$15,Ввод!$152:$152)</f>
        <v>0</v>
      </c>
      <c r="AG157" s="4">
        <f>$F157*SUMIF(Макро!$38:$38,AG$13,Макро!$49:$49)*SUMIF(Ввод!$151:$151,AG$15,Ввод!$152:$152)</f>
        <v>0</v>
      </c>
      <c r="AH157" s="4">
        <f>$F157*SUMIF(Макро!$38:$38,AH$13,Макро!$49:$49)*SUMIF(Ввод!$151:$151,AH$15,Ввод!$152:$152)</f>
        <v>0</v>
      </c>
      <c r="AI157" s="4">
        <f>$F157*SUMIF(Макро!$38:$38,AI$13,Макро!$49:$49)*SUMIF(Ввод!$151:$151,AI$15,Ввод!$152:$152)</f>
        <v>0</v>
      </c>
      <c r="AJ157" s="4">
        <f>$F157*SUMIF(Макро!$38:$38,AJ$13,Макро!$49:$49)*SUMIF(Ввод!$151:$151,AJ$15,Ввод!$152:$152)</f>
        <v>0</v>
      </c>
      <c r="AK157" s="4">
        <f>$F157*SUMIF(Макро!$38:$38,AK$13,Макро!$49:$49)*SUMIF(Ввод!$151:$151,AK$15,Ввод!$152:$152)</f>
        <v>0</v>
      </c>
      <c r="AL157" s="4">
        <f>$F157*SUMIF(Макро!$38:$38,AL$13,Макро!$49:$49)*SUMIF(Ввод!$151:$151,AL$15,Ввод!$152:$152)</f>
        <v>0</v>
      </c>
      <c r="AM157" s="4">
        <f>$F157*SUMIF(Макро!$38:$38,AM$13,Макро!$49:$49)*SUMIF(Ввод!$151:$151,AM$15,Ввод!$152:$152)</f>
        <v>0</v>
      </c>
      <c r="AN157" s="4">
        <f>$F157*SUMIF(Макро!$38:$38,AN$13,Макро!$49:$49)*SUMIF(Ввод!$151:$151,AN$15,Ввод!$152:$152)</f>
        <v>0</v>
      </c>
      <c r="AO157" s="4">
        <f>$F157*SUMIF(Макро!$38:$38,AO$13,Макро!$49:$49)*SUMIF(Ввод!$151:$151,AO$15,Ввод!$152:$152)</f>
        <v>0</v>
      </c>
      <c r="AP157" s="4">
        <f>$F157*SUMIF(Макро!$38:$38,AP$13,Макро!$49:$49)*SUMIF(Ввод!$151:$151,AP$15,Ввод!$152:$152)</f>
        <v>0</v>
      </c>
      <c r="AQ157" s="4">
        <f>$F157*SUMIF(Макро!$38:$38,AQ$13,Макро!$49:$49)*SUMIF(Ввод!$151:$151,AQ$15,Ввод!$152:$152)</f>
        <v>0</v>
      </c>
      <c r="AR157" s="4">
        <f>$F157*SUMIF(Макро!$38:$38,AR$13,Макро!$49:$49)*SUMIF(Ввод!$151:$151,AR$15,Ввод!$152:$152)</f>
        <v>0</v>
      </c>
      <c r="AS157" s="4">
        <f>$F157*SUMIF(Макро!$38:$38,AS$13,Макро!$49:$49)*SUMIF(Ввод!$151:$151,AS$15,Ввод!$152:$152)</f>
        <v>0</v>
      </c>
      <c r="AT157" s="4">
        <f>$F157*SUMIF(Макро!$38:$38,AT$13,Макро!$49:$49)*SUMIF(Ввод!$151:$151,AT$15,Ввод!$152:$152)</f>
        <v>0</v>
      </c>
      <c r="AU157" s="4">
        <f>$F157*SUMIF(Макро!$38:$38,AU$13,Макро!$49:$49)*SUMIF(Ввод!$151:$151,AU$15,Ввод!$152:$152)</f>
        <v>0</v>
      </c>
      <c r="AV157" s="4">
        <f>$F157*SUMIF(Макро!$38:$38,AV$13,Макро!$49:$49)*SUMIF(Ввод!$151:$151,AV$15,Ввод!$152:$152)</f>
        <v>0</v>
      </c>
      <c r="AW157" s="4">
        <f>$F157*SUMIF(Макро!$38:$38,AW$13,Макро!$49:$49)*SUMIF(Ввод!$151:$151,AW$15,Ввод!$152:$152)</f>
        <v>0</v>
      </c>
      <c r="AX157" s="4">
        <f>$F157*SUMIF(Макро!$38:$38,AX$13,Макро!$49:$49)*SUMIF(Ввод!$151:$151,AX$15,Ввод!$152:$152)</f>
        <v>0</v>
      </c>
      <c r="AY157" s="4">
        <f>$F157*SUMIF(Макро!$38:$38,AY$13,Макро!$49:$49)*SUMIF(Ввод!$151:$151,AY$15,Ввод!$152:$152)</f>
        <v>0</v>
      </c>
      <c r="AZ157" s="4">
        <f>$F157*SUMIF(Макро!$38:$38,AZ$13,Макро!$49:$49)*SUMIF(Ввод!$151:$151,AZ$15,Ввод!$152:$152)</f>
        <v>0</v>
      </c>
      <c r="BA157" s="4">
        <f>$F157*SUMIF(Макро!$38:$38,BA$13,Макро!$49:$49)*SUMIF(Ввод!$151:$151,BA$15,Ввод!$152:$152)</f>
        <v>0</v>
      </c>
      <c r="BB157" s="4">
        <f>$F157*SUMIF(Макро!$38:$38,BB$13,Макро!$49:$49)*SUMIF(Ввод!$151:$151,BB$15,Ввод!$152:$152)</f>
        <v>0</v>
      </c>
      <c r="BC157" s="4">
        <f>$F157*SUMIF(Макро!$38:$38,BC$13,Макро!$49:$49)*SUMIF(Ввод!$151:$151,BC$15,Ввод!$152:$152)</f>
        <v>0</v>
      </c>
      <c r="BD157" s="4">
        <f>$F157*SUMIF(Макро!$38:$38,BD$13,Макро!$49:$49)*SUMIF(Ввод!$151:$151,BD$15,Ввод!$152:$152)</f>
        <v>0</v>
      </c>
      <c r="BE157" s="4">
        <f>$F157*SUMIF(Макро!$38:$38,BE$13,Макро!$49:$49)*SUMIF(Ввод!$151:$151,BE$15,Ввод!$152:$152)</f>
        <v>0</v>
      </c>
      <c r="BF157" s="4">
        <f>$F157*SUMIF(Макро!$38:$38,BF$13,Макро!$49:$49)*SUMIF(Ввод!$151:$151,BF$15,Ввод!$152:$152)</f>
        <v>0</v>
      </c>
      <c r="BG157" s="4">
        <f>$F157*SUMIF(Макро!$38:$38,BG$13,Макро!$49:$49)*SUMIF(Ввод!$151:$151,BG$15,Ввод!$152:$152)</f>
        <v>0</v>
      </c>
      <c r="BH157" s="4">
        <f>$F157*SUMIF(Макро!$38:$38,BH$13,Макро!$49:$49)*SUMIF(Ввод!$151:$151,BH$15,Ввод!$152:$152)</f>
        <v>0</v>
      </c>
      <c r="BI157" s="4">
        <f>$F157*SUMIF(Макро!$38:$38,BI$13,Макро!$49:$49)*SUMIF(Ввод!$151:$151,BI$15,Ввод!$152:$152)</f>
        <v>0</v>
      </c>
      <c r="BJ157" s="4">
        <f>$F157*SUMIF(Макро!$38:$38,BJ$13,Макро!$49:$49)*SUMIF(Ввод!$151:$151,BJ$15,Ввод!$152:$152)</f>
        <v>0</v>
      </c>
      <c r="BK157" s="4">
        <f>$F157*SUMIF(Макро!$38:$38,BK$13,Макро!$49:$49)*SUMIF(Ввод!$151:$151,BK$15,Ввод!$152:$152)</f>
        <v>0</v>
      </c>
      <c r="BL157" s="4">
        <f>$F157*SUMIF(Макро!$38:$38,BL$13,Макро!$49:$49)*SUMIF(Ввод!$151:$151,BL$15,Ввод!$152:$152)</f>
        <v>0</v>
      </c>
      <c r="BM157" s="4">
        <f>$F157*SUMIF(Макро!$38:$38,BM$13,Макро!$49:$49)*SUMIF(Ввод!$151:$151,BM$15,Ввод!$152:$152)</f>
        <v>0</v>
      </c>
      <c r="BN157" s="4">
        <f>$F157*SUMIF(Макро!$38:$38,BN$13,Макро!$49:$49)*SUMIF(Ввод!$151:$151,BN$15,Ввод!$152:$152)</f>
        <v>0</v>
      </c>
      <c r="BO157" s="4">
        <f>$F157*SUMIF(Макро!$38:$38,BO$13,Макро!$49:$49)*SUMIF(Ввод!$151:$151,BO$15,Ввод!$152:$152)</f>
        <v>0</v>
      </c>
      <c r="BP157" s="4">
        <f>$F157*SUMIF(Макро!$38:$38,BP$13,Макро!$49:$49)*SUMIF(Ввод!$151:$151,BP$15,Ввод!$152:$152)</f>
        <v>0</v>
      </c>
      <c r="BQ157" s="4">
        <f>$F157*SUMIF(Макро!$38:$38,BQ$13,Макро!$49:$49)*SUMIF(Ввод!$151:$151,BQ$15,Ввод!$152:$152)</f>
        <v>0</v>
      </c>
      <c r="BR157" s="4">
        <f>$F157*SUMIF(Макро!$38:$38,BR$13,Макро!$49:$49)*SUMIF(Ввод!$151:$151,BR$15,Ввод!$152:$152)</f>
        <v>0</v>
      </c>
      <c r="BS157" s="4">
        <f>$F157*SUMIF(Макро!$38:$38,BS$13,Макро!$49:$49)*SUMIF(Ввод!$151:$151,BS$15,Ввод!$152:$152)</f>
        <v>0</v>
      </c>
      <c r="BT157" s="4">
        <f>$F157*SUMIF(Макро!$38:$38,BT$13,Макро!$49:$49)*SUMIF(Ввод!$151:$151,BT$15,Ввод!$152:$152)</f>
        <v>0</v>
      </c>
      <c r="BU157" s="4">
        <f>$F157*SUMIF(Макро!$38:$38,BU$13,Макро!$49:$49)*SUMIF(Ввод!$151:$151,BU$15,Ввод!$152:$152)</f>
        <v>0</v>
      </c>
      <c r="BV157" s="4">
        <f>$F157*SUMIF(Макро!$38:$38,BV$13,Макро!$49:$49)*SUMIF(Ввод!$151:$151,BV$15,Ввод!$152:$152)</f>
        <v>0</v>
      </c>
      <c r="BW157" s="4">
        <f>$F157*SUMIF(Макро!$38:$38,BW$13,Макро!$49:$49)*SUMIF(Ввод!$151:$151,BW$15,Ввод!$152:$152)</f>
        <v>0</v>
      </c>
      <c r="BX157" s="4">
        <f>$F157*SUMIF(Макро!$38:$38,BX$13,Макро!$49:$49)*SUMIF(Ввод!$151:$151,BX$15,Ввод!$152:$152)</f>
        <v>0</v>
      </c>
      <c r="BY157" s="4">
        <f>$F157*SUMIF(Макро!$38:$38,BY$13,Макро!$49:$49)*SUMIF(Ввод!$151:$151,BY$15,Ввод!$152:$152)</f>
        <v>0</v>
      </c>
      <c r="BZ157" s="4">
        <f>$F157*SUMIF(Макро!$38:$38,BZ$13,Макро!$49:$49)*SUMIF(Ввод!$151:$151,BZ$15,Ввод!$152:$152)</f>
        <v>0</v>
      </c>
      <c r="CA157" s="4">
        <f>$F157*SUMIF(Макро!$38:$38,CA$13,Макро!$49:$49)*SUMIF(Ввод!$151:$151,CA$15,Ввод!$152:$152)</f>
        <v>0</v>
      </c>
      <c r="CB157" s="4">
        <f>$F157*SUMIF(Макро!$38:$38,CB$13,Макро!$49:$49)*SUMIF(Ввод!$151:$151,CB$15,Ввод!$152:$152)</f>
        <v>0</v>
      </c>
      <c r="CC157" s="4">
        <f>$F157*SUMIF(Макро!$38:$38,CC$13,Макро!$49:$49)*SUMIF(Ввод!$151:$151,CC$15,Ввод!$152:$152)</f>
        <v>0</v>
      </c>
      <c r="CD157" s="4">
        <f>$F157*SUMIF(Макро!$38:$38,CD$13,Макро!$49:$49)*SUMIF(Ввод!$151:$151,CD$15,Ввод!$152:$152)</f>
        <v>0</v>
      </c>
      <c r="CE157" s="4">
        <f>$F157*SUMIF(Макро!$38:$38,CE$13,Макро!$49:$49)*SUMIF(Ввод!$151:$151,CE$15,Ввод!$152:$152)</f>
        <v>0</v>
      </c>
      <c r="CF157" s="4">
        <f>$F157*SUMIF(Макро!$38:$38,CF$13,Макро!$49:$49)*SUMIF(Ввод!$151:$151,CF$15,Ввод!$152:$152)</f>
        <v>0</v>
      </c>
      <c r="CG157" s="4">
        <f>$F157*SUMIF(Макро!$38:$38,CG$13,Макро!$49:$49)*SUMIF(Ввод!$151:$151,CG$15,Ввод!$152:$152)</f>
        <v>0</v>
      </c>
      <c r="CH157" s="4">
        <f>$F157*SUMIF(Макро!$38:$38,CH$13,Макро!$49:$49)*SUMIF(Ввод!$151:$151,CH$15,Ввод!$152:$152)</f>
        <v>0</v>
      </c>
      <c r="CI157" s="4">
        <f>$F157*SUMIF(Макро!$38:$38,CI$13,Макро!$49:$49)*SUMIF(Ввод!$151:$151,CI$15,Ввод!$152:$152)</f>
        <v>0</v>
      </c>
      <c r="CJ157" s="4">
        <f>$F157*SUMIF(Макро!$38:$38,CJ$13,Макро!$49:$49)*SUMIF(Ввод!$151:$151,CJ$15,Ввод!$152:$152)</f>
        <v>0</v>
      </c>
      <c r="CK157" s="4">
        <f>$F157*SUMIF(Макро!$38:$38,CK$13,Макро!$49:$49)*SUMIF(Ввод!$151:$151,CK$15,Ввод!$152:$152)</f>
        <v>0</v>
      </c>
      <c r="CL157" s="4">
        <f>$F157*SUMIF(Макро!$38:$38,CL$13,Макро!$49:$49)*SUMIF(Ввод!$151:$151,CL$15,Ввод!$152:$152)</f>
        <v>0</v>
      </c>
      <c r="CM157" s="4">
        <f>$F157*SUMIF(Макро!$38:$38,CM$13,Макро!$49:$49)*SUMIF(Ввод!$151:$151,CM$15,Ввод!$152:$152)</f>
        <v>0</v>
      </c>
      <c r="CN157" s="4">
        <f>$F157*SUMIF(Макро!$38:$38,CN$13,Макро!$49:$49)*SUMIF(Ввод!$151:$151,CN$15,Ввод!$152:$152)</f>
        <v>0</v>
      </c>
      <c r="CO157" s="4">
        <f>$F157*SUMIF(Макро!$38:$38,CO$13,Макро!$49:$49)*SUMIF(Ввод!$151:$151,CO$15,Ввод!$152:$152)</f>
        <v>0</v>
      </c>
      <c r="CP157" s="4">
        <f>$F157*SUMIF(Макро!$38:$38,CP$13,Макро!$49:$49)*SUMIF(Ввод!$151:$151,CP$15,Ввод!$152:$152)</f>
        <v>0</v>
      </c>
      <c r="CQ157" s="4">
        <f>$F157*SUMIF(Макро!$38:$38,CQ$13,Макро!$49:$49)*SUMIF(Ввод!$151:$151,CQ$15,Ввод!$152:$152)</f>
        <v>0</v>
      </c>
      <c r="CR157" s="4">
        <f>$F157*SUMIF(Макро!$38:$38,CR$13,Макро!$49:$49)*SUMIF(Ввод!$151:$151,CR$15,Ввод!$152:$152)</f>
        <v>0</v>
      </c>
      <c r="CS157" s="4">
        <f>$F157*SUMIF(Макро!$38:$38,CS$13,Макро!$49:$49)*SUMIF(Ввод!$151:$151,CS$15,Ввод!$152:$152)</f>
        <v>0</v>
      </c>
      <c r="CT157" s="4">
        <f>$F157*SUMIF(Макро!$38:$38,CT$13,Макро!$49:$49)*SUMIF(Ввод!$151:$151,CT$15,Ввод!$152:$152)</f>
        <v>0</v>
      </c>
      <c r="CU157" s="4">
        <f>$F157*SUMIF(Макро!$38:$38,CU$13,Макро!$49:$49)*SUMIF(Ввод!$151:$151,CU$15,Ввод!$152:$152)</f>
        <v>0</v>
      </c>
      <c r="CV157" s="4">
        <f>$F157*SUMIF(Макро!$38:$38,CV$13,Макро!$49:$49)*SUMIF(Ввод!$151:$151,CV$15,Ввод!$152:$152)</f>
        <v>0</v>
      </c>
      <c r="CW157" s="4">
        <f>$F157*SUMIF(Макро!$38:$38,CW$13,Макро!$49:$49)*SUMIF(Ввод!$151:$151,CW$15,Ввод!$152:$152)</f>
        <v>0</v>
      </c>
      <c r="CX157" s="4">
        <f>$F157*SUMIF(Макро!$38:$38,CX$13,Макро!$49:$49)*SUMIF(Ввод!$151:$151,CX$15,Ввод!$152:$152)</f>
        <v>0</v>
      </c>
      <c r="CY157" s="4">
        <f>$F157*SUMIF(Макро!$38:$38,CY$13,Макро!$49:$49)*SUMIF(Ввод!$151:$151,CY$15,Ввод!$152:$152)</f>
        <v>0</v>
      </c>
      <c r="CZ157" s="4">
        <f>$F157*SUMIF(Макро!$38:$38,CZ$13,Макро!$49:$49)*SUMIF(Ввод!$151:$151,CZ$15,Ввод!$152:$152)</f>
        <v>0</v>
      </c>
      <c r="DA157" s="4">
        <f>$F157*SUMIF(Макро!$38:$38,DA$13,Макро!$49:$49)*SUMIF(Ввод!$151:$151,DA$15,Ввод!$152:$152)</f>
        <v>0</v>
      </c>
      <c r="DB157" s="4">
        <f>$F157*SUMIF(Макро!$38:$38,DB$13,Макро!$49:$49)*SUMIF(Ввод!$151:$151,DB$15,Ввод!$152:$152)</f>
        <v>0</v>
      </c>
      <c r="DC157" s="4">
        <f>$F157*SUMIF(Макро!$38:$38,DC$13,Макро!$49:$49)*SUMIF(Ввод!$151:$151,DC$15,Ввод!$152:$152)</f>
        <v>0</v>
      </c>
      <c r="DD157" s="4">
        <f>$F157*SUMIF(Макро!$38:$38,DD$13,Макро!$49:$49)*SUMIF(Ввод!$151:$151,DD$15,Ввод!$152:$152)</f>
        <v>0</v>
      </c>
      <c r="DE157" s="4">
        <f>$F157*SUMIF(Макро!$38:$38,DE$13,Макро!$49:$49)*SUMIF(Ввод!$151:$151,DE$15,Ввод!$152:$152)</f>
        <v>0</v>
      </c>
      <c r="DF157" s="4">
        <f>$F157*SUMIF(Макро!$38:$38,DF$13,Макро!$49:$49)*SUMIF(Ввод!$151:$151,DF$15,Ввод!$152:$152)</f>
        <v>0</v>
      </c>
      <c r="DG157" s="4">
        <f>$F157*SUMIF(Макро!$38:$38,DG$13,Макро!$49:$49)*SUMIF(Ввод!$151:$151,DG$15,Ввод!$152:$152)</f>
        <v>0</v>
      </c>
      <c r="DH157" s="4">
        <f>$F157*SUMIF(Макро!$38:$38,DH$13,Макро!$49:$49)*SUMIF(Ввод!$151:$151,DH$15,Ввод!$152:$152)</f>
        <v>0</v>
      </c>
      <c r="DI157" s="4">
        <f>$F157*SUMIF(Макро!$38:$38,DI$13,Макро!$49:$49)*SUMIF(Ввод!$151:$151,DI$15,Ввод!$152:$152)</f>
        <v>0</v>
      </c>
      <c r="DJ157" s="4">
        <f>$F157*SUMIF(Макро!$38:$38,DJ$13,Макро!$49:$49)*SUMIF(Ввод!$151:$151,DJ$15,Ввод!$152:$152)</f>
        <v>0</v>
      </c>
    </row>
    <row r="158" spans="2:114">
      <c r="B158" s="214" t="str">
        <f>Ввод!D242</f>
        <v>Плата за загрязнение воздуха</v>
      </c>
      <c r="C158" s="8"/>
      <c r="D158" s="7" t="s">
        <v>0</v>
      </c>
      <c r="E158" s="7">
        <f t="shared" si="47"/>
        <v>1</v>
      </c>
      <c r="F158" s="4">
        <f>$E158*Ввод!G242</f>
        <v>0</v>
      </c>
      <c r="G158" s="4">
        <f>Ввод!E242</f>
        <v>0</v>
      </c>
      <c r="H158" s="4"/>
      <c r="I158" s="126"/>
      <c r="J158" s="4">
        <f>$F158*SUMIF(Макро!$38:$38,J$13,Макро!$49:$49)*SUMIF(Ввод!$151:$151,J$15,Ввод!$152:$152)</f>
        <v>0</v>
      </c>
      <c r="K158" s="4">
        <f>$F158*SUMIF(Макро!$38:$38,K$13,Макро!$49:$49)*SUMIF(Ввод!$151:$151,K$15,Ввод!$152:$152)</f>
        <v>0</v>
      </c>
      <c r="L158" s="4">
        <f>$F158*SUMIF(Макро!$38:$38,L$13,Макро!$49:$49)*SUMIF(Ввод!$151:$151,L$15,Ввод!$152:$152)</f>
        <v>0</v>
      </c>
      <c r="M158" s="4">
        <f>$F158*SUMIF(Макро!$38:$38,M$13,Макро!$49:$49)*SUMIF(Ввод!$151:$151,M$15,Ввод!$152:$152)</f>
        <v>0</v>
      </c>
      <c r="N158" s="4">
        <f>$F158*SUMIF(Макро!$38:$38,N$13,Макро!$49:$49)*SUMIF(Ввод!$151:$151,N$15,Ввод!$152:$152)</f>
        <v>0</v>
      </c>
      <c r="O158" s="4">
        <f>$F158*SUMIF(Макро!$38:$38,O$13,Макро!$49:$49)*SUMIF(Ввод!$151:$151,O$15,Ввод!$152:$152)</f>
        <v>0</v>
      </c>
      <c r="P158" s="4">
        <f>$F158*SUMIF(Макро!$38:$38,P$13,Макро!$49:$49)*SUMIF(Ввод!$151:$151,P$15,Ввод!$152:$152)</f>
        <v>0</v>
      </c>
      <c r="Q158" s="4">
        <f>$F158*SUMIF(Макро!$38:$38,Q$13,Макро!$49:$49)*SUMIF(Ввод!$151:$151,Q$15,Ввод!$152:$152)</f>
        <v>0</v>
      </c>
      <c r="R158" s="4">
        <f>$F158*SUMIF(Макро!$38:$38,R$13,Макро!$49:$49)*SUMIF(Ввод!$151:$151,R$15,Ввод!$152:$152)</f>
        <v>0</v>
      </c>
      <c r="S158" s="4">
        <f>$F158*SUMIF(Макро!$38:$38,S$13,Макро!$49:$49)*SUMIF(Ввод!$151:$151,S$15,Ввод!$152:$152)</f>
        <v>0</v>
      </c>
      <c r="T158" s="4">
        <f>$F158*SUMIF(Макро!$38:$38,T$13,Макро!$49:$49)*SUMIF(Ввод!$151:$151,T$15,Ввод!$152:$152)</f>
        <v>0</v>
      </c>
      <c r="U158" s="4">
        <f>$F158*SUMIF(Макро!$38:$38,U$13,Макро!$49:$49)*SUMIF(Ввод!$151:$151,U$15,Ввод!$152:$152)</f>
        <v>0</v>
      </c>
      <c r="V158" s="4">
        <f>$F158*SUMIF(Макро!$38:$38,V$13,Макро!$49:$49)*SUMIF(Ввод!$151:$151,V$15,Ввод!$152:$152)</f>
        <v>0</v>
      </c>
      <c r="W158" s="4">
        <f>$F158*SUMIF(Макро!$38:$38,W$13,Макро!$49:$49)*SUMIF(Ввод!$151:$151,W$15,Ввод!$152:$152)</f>
        <v>0</v>
      </c>
      <c r="X158" s="4">
        <f>$F158*SUMIF(Макро!$38:$38,X$13,Макро!$49:$49)*SUMIF(Ввод!$151:$151,X$15,Ввод!$152:$152)</f>
        <v>0</v>
      </c>
      <c r="Y158" s="4">
        <f>$F158*SUMIF(Макро!$38:$38,Y$13,Макро!$49:$49)*SUMIF(Ввод!$151:$151,Y$15,Ввод!$152:$152)</f>
        <v>0</v>
      </c>
      <c r="Z158" s="4">
        <f>$F158*SUMIF(Макро!$38:$38,Z$13,Макро!$49:$49)*SUMIF(Ввод!$151:$151,Z$15,Ввод!$152:$152)</f>
        <v>0</v>
      </c>
      <c r="AA158" s="4">
        <f>$F158*SUMIF(Макро!$38:$38,AA$13,Макро!$49:$49)*SUMIF(Ввод!$151:$151,AA$15,Ввод!$152:$152)</f>
        <v>0</v>
      </c>
      <c r="AB158" s="4">
        <f>$F158*SUMIF(Макро!$38:$38,AB$13,Макро!$49:$49)*SUMIF(Ввод!$151:$151,AB$15,Ввод!$152:$152)</f>
        <v>0</v>
      </c>
      <c r="AC158" s="4">
        <f>$F158*SUMIF(Макро!$38:$38,AC$13,Макро!$49:$49)*SUMIF(Ввод!$151:$151,AC$15,Ввод!$152:$152)</f>
        <v>0</v>
      </c>
      <c r="AD158" s="4">
        <f>$F158*SUMIF(Макро!$38:$38,AD$13,Макро!$49:$49)*SUMIF(Ввод!$151:$151,AD$15,Ввод!$152:$152)</f>
        <v>0</v>
      </c>
      <c r="AE158" s="4">
        <f>$F158*SUMIF(Макро!$38:$38,AE$13,Макро!$49:$49)*SUMIF(Ввод!$151:$151,AE$15,Ввод!$152:$152)</f>
        <v>0</v>
      </c>
      <c r="AF158" s="4">
        <f>$F158*SUMIF(Макро!$38:$38,AF$13,Макро!$49:$49)*SUMIF(Ввод!$151:$151,AF$15,Ввод!$152:$152)</f>
        <v>0</v>
      </c>
      <c r="AG158" s="4">
        <f>$F158*SUMIF(Макро!$38:$38,AG$13,Макро!$49:$49)*SUMIF(Ввод!$151:$151,AG$15,Ввод!$152:$152)</f>
        <v>0</v>
      </c>
      <c r="AH158" s="4">
        <f>$F158*SUMIF(Макро!$38:$38,AH$13,Макро!$49:$49)*SUMIF(Ввод!$151:$151,AH$15,Ввод!$152:$152)</f>
        <v>0</v>
      </c>
      <c r="AI158" s="4">
        <f>$F158*SUMIF(Макро!$38:$38,AI$13,Макро!$49:$49)*SUMIF(Ввод!$151:$151,AI$15,Ввод!$152:$152)</f>
        <v>0</v>
      </c>
      <c r="AJ158" s="4">
        <f>$F158*SUMIF(Макро!$38:$38,AJ$13,Макро!$49:$49)*SUMIF(Ввод!$151:$151,AJ$15,Ввод!$152:$152)</f>
        <v>0</v>
      </c>
      <c r="AK158" s="4">
        <f>$F158*SUMIF(Макро!$38:$38,AK$13,Макро!$49:$49)*SUMIF(Ввод!$151:$151,AK$15,Ввод!$152:$152)</f>
        <v>0</v>
      </c>
      <c r="AL158" s="4">
        <f>$F158*SUMIF(Макро!$38:$38,AL$13,Макро!$49:$49)*SUMIF(Ввод!$151:$151,AL$15,Ввод!$152:$152)</f>
        <v>0</v>
      </c>
      <c r="AM158" s="4">
        <f>$F158*SUMIF(Макро!$38:$38,AM$13,Макро!$49:$49)*SUMIF(Ввод!$151:$151,AM$15,Ввод!$152:$152)</f>
        <v>0</v>
      </c>
      <c r="AN158" s="4">
        <f>$F158*SUMIF(Макро!$38:$38,AN$13,Макро!$49:$49)*SUMIF(Ввод!$151:$151,AN$15,Ввод!$152:$152)</f>
        <v>0</v>
      </c>
      <c r="AO158" s="4">
        <f>$F158*SUMIF(Макро!$38:$38,AO$13,Макро!$49:$49)*SUMIF(Ввод!$151:$151,AO$15,Ввод!$152:$152)</f>
        <v>0</v>
      </c>
      <c r="AP158" s="4">
        <f>$F158*SUMIF(Макро!$38:$38,AP$13,Макро!$49:$49)*SUMIF(Ввод!$151:$151,AP$15,Ввод!$152:$152)</f>
        <v>0</v>
      </c>
      <c r="AQ158" s="4">
        <f>$F158*SUMIF(Макро!$38:$38,AQ$13,Макро!$49:$49)*SUMIF(Ввод!$151:$151,AQ$15,Ввод!$152:$152)</f>
        <v>0</v>
      </c>
      <c r="AR158" s="4">
        <f>$F158*SUMIF(Макро!$38:$38,AR$13,Макро!$49:$49)*SUMIF(Ввод!$151:$151,AR$15,Ввод!$152:$152)</f>
        <v>0</v>
      </c>
      <c r="AS158" s="4">
        <f>$F158*SUMIF(Макро!$38:$38,AS$13,Макро!$49:$49)*SUMIF(Ввод!$151:$151,AS$15,Ввод!$152:$152)</f>
        <v>0</v>
      </c>
      <c r="AT158" s="4">
        <f>$F158*SUMIF(Макро!$38:$38,AT$13,Макро!$49:$49)*SUMIF(Ввод!$151:$151,AT$15,Ввод!$152:$152)</f>
        <v>0</v>
      </c>
      <c r="AU158" s="4">
        <f>$F158*SUMIF(Макро!$38:$38,AU$13,Макро!$49:$49)*SUMIF(Ввод!$151:$151,AU$15,Ввод!$152:$152)</f>
        <v>0</v>
      </c>
      <c r="AV158" s="4">
        <f>$F158*SUMIF(Макро!$38:$38,AV$13,Макро!$49:$49)*SUMIF(Ввод!$151:$151,AV$15,Ввод!$152:$152)</f>
        <v>0</v>
      </c>
      <c r="AW158" s="4">
        <f>$F158*SUMIF(Макро!$38:$38,AW$13,Макро!$49:$49)*SUMIF(Ввод!$151:$151,AW$15,Ввод!$152:$152)</f>
        <v>0</v>
      </c>
      <c r="AX158" s="4">
        <f>$F158*SUMIF(Макро!$38:$38,AX$13,Макро!$49:$49)*SUMIF(Ввод!$151:$151,AX$15,Ввод!$152:$152)</f>
        <v>0</v>
      </c>
      <c r="AY158" s="4">
        <f>$F158*SUMIF(Макро!$38:$38,AY$13,Макро!$49:$49)*SUMIF(Ввод!$151:$151,AY$15,Ввод!$152:$152)</f>
        <v>0</v>
      </c>
      <c r="AZ158" s="4">
        <f>$F158*SUMIF(Макро!$38:$38,AZ$13,Макро!$49:$49)*SUMIF(Ввод!$151:$151,AZ$15,Ввод!$152:$152)</f>
        <v>0</v>
      </c>
      <c r="BA158" s="4">
        <f>$F158*SUMIF(Макро!$38:$38,BA$13,Макро!$49:$49)*SUMIF(Ввод!$151:$151,BA$15,Ввод!$152:$152)</f>
        <v>0</v>
      </c>
      <c r="BB158" s="4">
        <f>$F158*SUMIF(Макро!$38:$38,BB$13,Макро!$49:$49)*SUMIF(Ввод!$151:$151,BB$15,Ввод!$152:$152)</f>
        <v>0</v>
      </c>
      <c r="BC158" s="4">
        <f>$F158*SUMIF(Макро!$38:$38,BC$13,Макро!$49:$49)*SUMIF(Ввод!$151:$151,BC$15,Ввод!$152:$152)</f>
        <v>0</v>
      </c>
      <c r="BD158" s="4">
        <f>$F158*SUMIF(Макро!$38:$38,BD$13,Макро!$49:$49)*SUMIF(Ввод!$151:$151,BD$15,Ввод!$152:$152)</f>
        <v>0</v>
      </c>
      <c r="BE158" s="4">
        <f>$F158*SUMIF(Макро!$38:$38,BE$13,Макро!$49:$49)*SUMIF(Ввод!$151:$151,BE$15,Ввод!$152:$152)</f>
        <v>0</v>
      </c>
      <c r="BF158" s="4">
        <f>$F158*SUMIF(Макро!$38:$38,BF$13,Макро!$49:$49)*SUMIF(Ввод!$151:$151,BF$15,Ввод!$152:$152)</f>
        <v>0</v>
      </c>
      <c r="BG158" s="4">
        <f>$F158*SUMIF(Макро!$38:$38,BG$13,Макро!$49:$49)*SUMIF(Ввод!$151:$151,BG$15,Ввод!$152:$152)</f>
        <v>0</v>
      </c>
      <c r="BH158" s="4">
        <f>$F158*SUMIF(Макро!$38:$38,BH$13,Макро!$49:$49)*SUMIF(Ввод!$151:$151,BH$15,Ввод!$152:$152)</f>
        <v>0</v>
      </c>
      <c r="BI158" s="4">
        <f>$F158*SUMIF(Макро!$38:$38,BI$13,Макро!$49:$49)*SUMIF(Ввод!$151:$151,BI$15,Ввод!$152:$152)</f>
        <v>0</v>
      </c>
      <c r="BJ158" s="4">
        <f>$F158*SUMIF(Макро!$38:$38,BJ$13,Макро!$49:$49)*SUMIF(Ввод!$151:$151,BJ$15,Ввод!$152:$152)</f>
        <v>0</v>
      </c>
      <c r="BK158" s="4">
        <f>$F158*SUMIF(Макро!$38:$38,BK$13,Макро!$49:$49)*SUMIF(Ввод!$151:$151,BK$15,Ввод!$152:$152)</f>
        <v>0</v>
      </c>
      <c r="BL158" s="4">
        <f>$F158*SUMIF(Макро!$38:$38,BL$13,Макро!$49:$49)*SUMIF(Ввод!$151:$151,BL$15,Ввод!$152:$152)</f>
        <v>0</v>
      </c>
      <c r="BM158" s="4">
        <f>$F158*SUMIF(Макро!$38:$38,BM$13,Макро!$49:$49)*SUMIF(Ввод!$151:$151,BM$15,Ввод!$152:$152)</f>
        <v>0</v>
      </c>
      <c r="BN158" s="4">
        <f>$F158*SUMIF(Макро!$38:$38,BN$13,Макро!$49:$49)*SUMIF(Ввод!$151:$151,BN$15,Ввод!$152:$152)</f>
        <v>0</v>
      </c>
      <c r="BO158" s="4">
        <f>$F158*SUMIF(Макро!$38:$38,BO$13,Макро!$49:$49)*SUMIF(Ввод!$151:$151,BO$15,Ввод!$152:$152)</f>
        <v>0</v>
      </c>
      <c r="BP158" s="4">
        <f>$F158*SUMIF(Макро!$38:$38,BP$13,Макро!$49:$49)*SUMIF(Ввод!$151:$151,BP$15,Ввод!$152:$152)</f>
        <v>0</v>
      </c>
      <c r="BQ158" s="4">
        <f>$F158*SUMIF(Макро!$38:$38,BQ$13,Макро!$49:$49)*SUMIF(Ввод!$151:$151,BQ$15,Ввод!$152:$152)</f>
        <v>0</v>
      </c>
      <c r="BR158" s="4">
        <f>$F158*SUMIF(Макро!$38:$38,BR$13,Макро!$49:$49)*SUMIF(Ввод!$151:$151,BR$15,Ввод!$152:$152)</f>
        <v>0</v>
      </c>
      <c r="BS158" s="4">
        <f>$F158*SUMIF(Макро!$38:$38,BS$13,Макро!$49:$49)*SUMIF(Ввод!$151:$151,BS$15,Ввод!$152:$152)</f>
        <v>0</v>
      </c>
      <c r="BT158" s="4">
        <f>$F158*SUMIF(Макро!$38:$38,BT$13,Макро!$49:$49)*SUMIF(Ввод!$151:$151,BT$15,Ввод!$152:$152)</f>
        <v>0</v>
      </c>
      <c r="BU158" s="4">
        <f>$F158*SUMIF(Макро!$38:$38,BU$13,Макро!$49:$49)*SUMIF(Ввод!$151:$151,BU$15,Ввод!$152:$152)</f>
        <v>0</v>
      </c>
      <c r="BV158" s="4">
        <f>$F158*SUMIF(Макро!$38:$38,BV$13,Макро!$49:$49)*SUMIF(Ввод!$151:$151,BV$15,Ввод!$152:$152)</f>
        <v>0</v>
      </c>
      <c r="BW158" s="4">
        <f>$F158*SUMIF(Макро!$38:$38,BW$13,Макро!$49:$49)*SUMIF(Ввод!$151:$151,BW$15,Ввод!$152:$152)</f>
        <v>0</v>
      </c>
      <c r="BX158" s="4">
        <f>$F158*SUMIF(Макро!$38:$38,BX$13,Макро!$49:$49)*SUMIF(Ввод!$151:$151,BX$15,Ввод!$152:$152)</f>
        <v>0</v>
      </c>
      <c r="BY158" s="4">
        <f>$F158*SUMIF(Макро!$38:$38,BY$13,Макро!$49:$49)*SUMIF(Ввод!$151:$151,BY$15,Ввод!$152:$152)</f>
        <v>0</v>
      </c>
      <c r="BZ158" s="4">
        <f>$F158*SUMIF(Макро!$38:$38,BZ$13,Макро!$49:$49)*SUMIF(Ввод!$151:$151,BZ$15,Ввод!$152:$152)</f>
        <v>0</v>
      </c>
      <c r="CA158" s="4">
        <f>$F158*SUMIF(Макро!$38:$38,CA$13,Макро!$49:$49)*SUMIF(Ввод!$151:$151,CA$15,Ввод!$152:$152)</f>
        <v>0</v>
      </c>
      <c r="CB158" s="4">
        <f>$F158*SUMIF(Макро!$38:$38,CB$13,Макро!$49:$49)*SUMIF(Ввод!$151:$151,CB$15,Ввод!$152:$152)</f>
        <v>0</v>
      </c>
      <c r="CC158" s="4">
        <f>$F158*SUMIF(Макро!$38:$38,CC$13,Макро!$49:$49)*SUMIF(Ввод!$151:$151,CC$15,Ввод!$152:$152)</f>
        <v>0</v>
      </c>
      <c r="CD158" s="4">
        <f>$F158*SUMIF(Макро!$38:$38,CD$13,Макро!$49:$49)*SUMIF(Ввод!$151:$151,CD$15,Ввод!$152:$152)</f>
        <v>0</v>
      </c>
      <c r="CE158" s="4">
        <f>$F158*SUMIF(Макро!$38:$38,CE$13,Макро!$49:$49)*SUMIF(Ввод!$151:$151,CE$15,Ввод!$152:$152)</f>
        <v>0</v>
      </c>
      <c r="CF158" s="4">
        <f>$F158*SUMIF(Макро!$38:$38,CF$13,Макро!$49:$49)*SUMIF(Ввод!$151:$151,CF$15,Ввод!$152:$152)</f>
        <v>0</v>
      </c>
      <c r="CG158" s="4">
        <f>$F158*SUMIF(Макро!$38:$38,CG$13,Макро!$49:$49)*SUMIF(Ввод!$151:$151,CG$15,Ввод!$152:$152)</f>
        <v>0</v>
      </c>
      <c r="CH158" s="4">
        <f>$F158*SUMIF(Макро!$38:$38,CH$13,Макро!$49:$49)*SUMIF(Ввод!$151:$151,CH$15,Ввод!$152:$152)</f>
        <v>0</v>
      </c>
      <c r="CI158" s="4">
        <f>$F158*SUMIF(Макро!$38:$38,CI$13,Макро!$49:$49)*SUMIF(Ввод!$151:$151,CI$15,Ввод!$152:$152)</f>
        <v>0</v>
      </c>
      <c r="CJ158" s="4">
        <f>$F158*SUMIF(Макро!$38:$38,CJ$13,Макро!$49:$49)*SUMIF(Ввод!$151:$151,CJ$15,Ввод!$152:$152)</f>
        <v>0</v>
      </c>
      <c r="CK158" s="4">
        <f>$F158*SUMIF(Макро!$38:$38,CK$13,Макро!$49:$49)*SUMIF(Ввод!$151:$151,CK$15,Ввод!$152:$152)</f>
        <v>0</v>
      </c>
      <c r="CL158" s="4">
        <f>$F158*SUMIF(Макро!$38:$38,CL$13,Макро!$49:$49)*SUMIF(Ввод!$151:$151,CL$15,Ввод!$152:$152)</f>
        <v>0</v>
      </c>
      <c r="CM158" s="4">
        <f>$F158*SUMIF(Макро!$38:$38,CM$13,Макро!$49:$49)*SUMIF(Ввод!$151:$151,CM$15,Ввод!$152:$152)</f>
        <v>0</v>
      </c>
      <c r="CN158" s="4">
        <f>$F158*SUMIF(Макро!$38:$38,CN$13,Макро!$49:$49)*SUMIF(Ввод!$151:$151,CN$15,Ввод!$152:$152)</f>
        <v>0</v>
      </c>
      <c r="CO158" s="4">
        <f>$F158*SUMIF(Макро!$38:$38,CO$13,Макро!$49:$49)*SUMIF(Ввод!$151:$151,CO$15,Ввод!$152:$152)</f>
        <v>0</v>
      </c>
      <c r="CP158" s="4">
        <f>$F158*SUMIF(Макро!$38:$38,CP$13,Макро!$49:$49)*SUMIF(Ввод!$151:$151,CP$15,Ввод!$152:$152)</f>
        <v>0</v>
      </c>
      <c r="CQ158" s="4">
        <f>$F158*SUMIF(Макро!$38:$38,CQ$13,Макро!$49:$49)*SUMIF(Ввод!$151:$151,CQ$15,Ввод!$152:$152)</f>
        <v>0</v>
      </c>
      <c r="CR158" s="4">
        <f>$F158*SUMIF(Макро!$38:$38,CR$13,Макро!$49:$49)*SUMIF(Ввод!$151:$151,CR$15,Ввод!$152:$152)</f>
        <v>0</v>
      </c>
      <c r="CS158" s="4">
        <f>$F158*SUMIF(Макро!$38:$38,CS$13,Макро!$49:$49)*SUMIF(Ввод!$151:$151,CS$15,Ввод!$152:$152)</f>
        <v>0</v>
      </c>
      <c r="CT158" s="4">
        <f>$F158*SUMIF(Макро!$38:$38,CT$13,Макро!$49:$49)*SUMIF(Ввод!$151:$151,CT$15,Ввод!$152:$152)</f>
        <v>0</v>
      </c>
      <c r="CU158" s="4">
        <f>$F158*SUMIF(Макро!$38:$38,CU$13,Макро!$49:$49)*SUMIF(Ввод!$151:$151,CU$15,Ввод!$152:$152)</f>
        <v>0</v>
      </c>
      <c r="CV158" s="4">
        <f>$F158*SUMIF(Макро!$38:$38,CV$13,Макро!$49:$49)*SUMIF(Ввод!$151:$151,CV$15,Ввод!$152:$152)</f>
        <v>0</v>
      </c>
      <c r="CW158" s="4">
        <f>$F158*SUMIF(Макро!$38:$38,CW$13,Макро!$49:$49)*SUMIF(Ввод!$151:$151,CW$15,Ввод!$152:$152)</f>
        <v>0</v>
      </c>
      <c r="CX158" s="4">
        <f>$F158*SUMIF(Макро!$38:$38,CX$13,Макро!$49:$49)*SUMIF(Ввод!$151:$151,CX$15,Ввод!$152:$152)</f>
        <v>0</v>
      </c>
      <c r="CY158" s="4">
        <f>$F158*SUMIF(Макро!$38:$38,CY$13,Макро!$49:$49)*SUMIF(Ввод!$151:$151,CY$15,Ввод!$152:$152)</f>
        <v>0</v>
      </c>
      <c r="CZ158" s="4">
        <f>$F158*SUMIF(Макро!$38:$38,CZ$13,Макро!$49:$49)*SUMIF(Ввод!$151:$151,CZ$15,Ввод!$152:$152)</f>
        <v>0</v>
      </c>
      <c r="DA158" s="4">
        <f>$F158*SUMIF(Макро!$38:$38,DA$13,Макро!$49:$49)*SUMIF(Ввод!$151:$151,DA$15,Ввод!$152:$152)</f>
        <v>0</v>
      </c>
      <c r="DB158" s="4">
        <f>$F158*SUMIF(Макро!$38:$38,DB$13,Макро!$49:$49)*SUMIF(Ввод!$151:$151,DB$15,Ввод!$152:$152)</f>
        <v>0</v>
      </c>
      <c r="DC158" s="4">
        <f>$F158*SUMIF(Макро!$38:$38,DC$13,Макро!$49:$49)*SUMIF(Ввод!$151:$151,DC$15,Ввод!$152:$152)</f>
        <v>0</v>
      </c>
      <c r="DD158" s="4">
        <f>$F158*SUMIF(Макро!$38:$38,DD$13,Макро!$49:$49)*SUMIF(Ввод!$151:$151,DD$15,Ввод!$152:$152)</f>
        <v>0</v>
      </c>
      <c r="DE158" s="4">
        <f>$F158*SUMIF(Макро!$38:$38,DE$13,Макро!$49:$49)*SUMIF(Ввод!$151:$151,DE$15,Ввод!$152:$152)</f>
        <v>0</v>
      </c>
      <c r="DF158" s="4">
        <f>$F158*SUMIF(Макро!$38:$38,DF$13,Макро!$49:$49)*SUMIF(Ввод!$151:$151,DF$15,Ввод!$152:$152)</f>
        <v>0</v>
      </c>
      <c r="DG158" s="4">
        <f>$F158*SUMIF(Макро!$38:$38,DG$13,Макро!$49:$49)*SUMIF(Ввод!$151:$151,DG$15,Ввод!$152:$152)</f>
        <v>0</v>
      </c>
      <c r="DH158" s="4">
        <f>$F158*SUMIF(Макро!$38:$38,DH$13,Макро!$49:$49)*SUMIF(Ввод!$151:$151,DH$15,Ввод!$152:$152)</f>
        <v>0</v>
      </c>
      <c r="DI158" s="4">
        <f>$F158*SUMIF(Макро!$38:$38,DI$13,Макро!$49:$49)*SUMIF(Ввод!$151:$151,DI$15,Ввод!$152:$152)</f>
        <v>0</v>
      </c>
      <c r="DJ158" s="4">
        <f>$F158*SUMIF(Макро!$38:$38,DJ$13,Макро!$49:$49)*SUMIF(Ввод!$151:$151,DJ$15,Ввод!$152:$152)</f>
        <v>0</v>
      </c>
    </row>
    <row r="159" spans="2:114">
      <c r="B159" s="214" t="str">
        <f>Ввод!D243</f>
        <v>Плата за размещение твердых отходов</v>
      </c>
      <c r="C159" s="8"/>
      <c r="D159" s="7" t="s">
        <v>0</v>
      </c>
      <c r="E159" s="7">
        <f t="shared" si="47"/>
        <v>1</v>
      </c>
      <c r="F159" s="4">
        <f>$E159*Ввод!G243</f>
        <v>0</v>
      </c>
      <c r="G159" s="4">
        <f>Ввод!E243</f>
        <v>0</v>
      </c>
      <c r="H159" s="4"/>
      <c r="I159" s="126"/>
      <c r="J159" s="4">
        <f>$F159*SUMIF(Макро!$38:$38,J$13,Макро!$49:$49)*SUMIF(Ввод!$151:$151,J$15,Ввод!$152:$152)</f>
        <v>0</v>
      </c>
      <c r="K159" s="4">
        <f>$F159*SUMIF(Макро!$38:$38,K$13,Макро!$49:$49)*SUMIF(Ввод!$151:$151,K$15,Ввод!$152:$152)</f>
        <v>0</v>
      </c>
      <c r="L159" s="4">
        <f>$F159*SUMIF(Макро!$38:$38,L$13,Макро!$49:$49)*SUMIF(Ввод!$151:$151,L$15,Ввод!$152:$152)</f>
        <v>0</v>
      </c>
      <c r="M159" s="4">
        <f>$F159*SUMIF(Макро!$38:$38,M$13,Макро!$49:$49)*SUMIF(Ввод!$151:$151,M$15,Ввод!$152:$152)</f>
        <v>0</v>
      </c>
      <c r="N159" s="4">
        <f>$F159*SUMIF(Макро!$38:$38,N$13,Макро!$49:$49)*SUMIF(Ввод!$151:$151,N$15,Ввод!$152:$152)</f>
        <v>0</v>
      </c>
      <c r="O159" s="4">
        <f>$F159*SUMIF(Макро!$38:$38,O$13,Макро!$49:$49)*SUMIF(Ввод!$151:$151,O$15,Ввод!$152:$152)</f>
        <v>0</v>
      </c>
      <c r="P159" s="4">
        <f>$F159*SUMIF(Макро!$38:$38,P$13,Макро!$49:$49)*SUMIF(Ввод!$151:$151,P$15,Ввод!$152:$152)</f>
        <v>0</v>
      </c>
      <c r="Q159" s="4">
        <f>$F159*SUMIF(Макро!$38:$38,Q$13,Макро!$49:$49)*SUMIF(Ввод!$151:$151,Q$15,Ввод!$152:$152)</f>
        <v>0</v>
      </c>
      <c r="R159" s="4">
        <f>$F159*SUMIF(Макро!$38:$38,R$13,Макро!$49:$49)*SUMIF(Ввод!$151:$151,R$15,Ввод!$152:$152)</f>
        <v>0</v>
      </c>
      <c r="S159" s="4">
        <f>$F159*SUMIF(Макро!$38:$38,S$13,Макро!$49:$49)*SUMIF(Ввод!$151:$151,S$15,Ввод!$152:$152)</f>
        <v>0</v>
      </c>
      <c r="T159" s="4">
        <f>$F159*SUMIF(Макро!$38:$38,T$13,Макро!$49:$49)*SUMIF(Ввод!$151:$151,T$15,Ввод!$152:$152)</f>
        <v>0</v>
      </c>
      <c r="U159" s="4">
        <f>$F159*SUMIF(Макро!$38:$38,U$13,Макро!$49:$49)*SUMIF(Ввод!$151:$151,U$15,Ввод!$152:$152)</f>
        <v>0</v>
      </c>
      <c r="V159" s="4">
        <f>$F159*SUMIF(Макро!$38:$38,V$13,Макро!$49:$49)*SUMIF(Ввод!$151:$151,V$15,Ввод!$152:$152)</f>
        <v>0</v>
      </c>
      <c r="W159" s="4">
        <f>$F159*SUMIF(Макро!$38:$38,W$13,Макро!$49:$49)*SUMIF(Ввод!$151:$151,W$15,Ввод!$152:$152)</f>
        <v>0</v>
      </c>
      <c r="X159" s="4">
        <f>$F159*SUMIF(Макро!$38:$38,X$13,Макро!$49:$49)*SUMIF(Ввод!$151:$151,X$15,Ввод!$152:$152)</f>
        <v>0</v>
      </c>
      <c r="Y159" s="4">
        <f>$F159*SUMIF(Макро!$38:$38,Y$13,Макро!$49:$49)*SUMIF(Ввод!$151:$151,Y$15,Ввод!$152:$152)</f>
        <v>0</v>
      </c>
      <c r="Z159" s="4">
        <f>$F159*SUMIF(Макро!$38:$38,Z$13,Макро!$49:$49)*SUMIF(Ввод!$151:$151,Z$15,Ввод!$152:$152)</f>
        <v>0</v>
      </c>
      <c r="AA159" s="4">
        <f>$F159*SUMIF(Макро!$38:$38,AA$13,Макро!$49:$49)*SUMIF(Ввод!$151:$151,AA$15,Ввод!$152:$152)</f>
        <v>0</v>
      </c>
      <c r="AB159" s="4">
        <f>$F159*SUMIF(Макро!$38:$38,AB$13,Макро!$49:$49)*SUMIF(Ввод!$151:$151,AB$15,Ввод!$152:$152)</f>
        <v>0</v>
      </c>
      <c r="AC159" s="4">
        <f>$F159*SUMIF(Макро!$38:$38,AC$13,Макро!$49:$49)*SUMIF(Ввод!$151:$151,AC$15,Ввод!$152:$152)</f>
        <v>0</v>
      </c>
      <c r="AD159" s="4">
        <f>$F159*SUMIF(Макро!$38:$38,AD$13,Макро!$49:$49)*SUMIF(Ввод!$151:$151,AD$15,Ввод!$152:$152)</f>
        <v>0</v>
      </c>
      <c r="AE159" s="4">
        <f>$F159*SUMIF(Макро!$38:$38,AE$13,Макро!$49:$49)*SUMIF(Ввод!$151:$151,AE$15,Ввод!$152:$152)</f>
        <v>0</v>
      </c>
      <c r="AF159" s="4">
        <f>$F159*SUMIF(Макро!$38:$38,AF$13,Макро!$49:$49)*SUMIF(Ввод!$151:$151,AF$15,Ввод!$152:$152)</f>
        <v>0</v>
      </c>
      <c r="AG159" s="4">
        <f>$F159*SUMIF(Макро!$38:$38,AG$13,Макро!$49:$49)*SUMIF(Ввод!$151:$151,AG$15,Ввод!$152:$152)</f>
        <v>0</v>
      </c>
      <c r="AH159" s="4">
        <f>$F159*SUMIF(Макро!$38:$38,AH$13,Макро!$49:$49)*SUMIF(Ввод!$151:$151,AH$15,Ввод!$152:$152)</f>
        <v>0</v>
      </c>
      <c r="AI159" s="4">
        <f>$F159*SUMIF(Макро!$38:$38,AI$13,Макро!$49:$49)*SUMIF(Ввод!$151:$151,AI$15,Ввод!$152:$152)</f>
        <v>0</v>
      </c>
      <c r="AJ159" s="4">
        <f>$F159*SUMIF(Макро!$38:$38,AJ$13,Макро!$49:$49)*SUMIF(Ввод!$151:$151,AJ$15,Ввод!$152:$152)</f>
        <v>0</v>
      </c>
      <c r="AK159" s="4">
        <f>$F159*SUMIF(Макро!$38:$38,AK$13,Макро!$49:$49)*SUMIF(Ввод!$151:$151,AK$15,Ввод!$152:$152)</f>
        <v>0</v>
      </c>
      <c r="AL159" s="4">
        <f>$F159*SUMIF(Макро!$38:$38,AL$13,Макро!$49:$49)*SUMIF(Ввод!$151:$151,AL$15,Ввод!$152:$152)</f>
        <v>0</v>
      </c>
      <c r="AM159" s="4">
        <f>$F159*SUMIF(Макро!$38:$38,AM$13,Макро!$49:$49)*SUMIF(Ввод!$151:$151,AM$15,Ввод!$152:$152)</f>
        <v>0</v>
      </c>
      <c r="AN159" s="4">
        <f>$F159*SUMIF(Макро!$38:$38,AN$13,Макро!$49:$49)*SUMIF(Ввод!$151:$151,AN$15,Ввод!$152:$152)</f>
        <v>0</v>
      </c>
      <c r="AO159" s="4">
        <f>$F159*SUMIF(Макро!$38:$38,AO$13,Макро!$49:$49)*SUMIF(Ввод!$151:$151,AO$15,Ввод!$152:$152)</f>
        <v>0</v>
      </c>
      <c r="AP159" s="4">
        <f>$F159*SUMIF(Макро!$38:$38,AP$13,Макро!$49:$49)*SUMIF(Ввод!$151:$151,AP$15,Ввод!$152:$152)</f>
        <v>0</v>
      </c>
      <c r="AQ159" s="4">
        <f>$F159*SUMIF(Макро!$38:$38,AQ$13,Макро!$49:$49)*SUMIF(Ввод!$151:$151,AQ$15,Ввод!$152:$152)</f>
        <v>0</v>
      </c>
      <c r="AR159" s="4">
        <f>$F159*SUMIF(Макро!$38:$38,AR$13,Макро!$49:$49)*SUMIF(Ввод!$151:$151,AR$15,Ввод!$152:$152)</f>
        <v>0</v>
      </c>
      <c r="AS159" s="4">
        <f>$F159*SUMIF(Макро!$38:$38,AS$13,Макро!$49:$49)*SUMIF(Ввод!$151:$151,AS$15,Ввод!$152:$152)</f>
        <v>0</v>
      </c>
      <c r="AT159" s="4">
        <f>$F159*SUMIF(Макро!$38:$38,AT$13,Макро!$49:$49)*SUMIF(Ввод!$151:$151,AT$15,Ввод!$152:$152)</f>
        <v>0</v>
      </c>
      <c r="AU159" s="4">
        <f>$F159*SUMIF(Макро!$38:$38,AU$13,Макро!$49:$49)*SUMIF(Ввод!$151:$151,AU$15,Ввод!$152:$152)</f>
        <v>0</v>
      </c>
      <c r="AV159" s="4">
        <f>$F159*SUMIF(Макро!$38:$38,AV$13,Макро!$49:$49)*SUMIF(Ввод!$151:$151,AV$15,Ввод!$152:$152)</f>
        <v>0</v>
      </c>
      <c r="AW159" s="4">
        <f>$F159*SUMIF(Макро!$38:$38,AW$13,Макро!$49:$49)*SUMIF(Ввод!$151:$151,AW$15,Ввод!$152:$152)</f>
        <v>0</v>
      </c>
      <c r="AX159" s="4">
        <f>$F159*SUMIF(Макро!$38:$38,AX$13,Макро!$49:$49)*SUMIF(Ввод!$151:$151,AX$15,Ввод!$152:$152)</f>
        <v>0</v>
      </c>
      <c r="AY159" s="4">
        <f>$F159*SUMIF(Макро!$38:$38,AY$13,Макро!$49:$49)*SUMIF(Ввод!$151:$151,AY$15,Ввод!$152:$152)</f>
        <v>0</v>
      </c>
      <c r="AZ159" s="4">
        <f>$F159*SUMIF(Макро!$38:$38,AZ$13,Макро!$49:$49)*SUMIF(Ввод!$151:$151,AZ$15,Ввод!$152:$152)</f>
        <v>0</v>
      </c>
      <c r="BA159" s="4">
        <f>$F159*SUMIF(Макро!$38:$38,BA$13,Макро!$49:$49)*SUMIF(Ввод!$151:$151,BA$15,Ввод!$152:$152)</f>
        <v>0</v>
      </c>
      <c r="BB159" s="4">
        <f>$F159*SUMIF(Макро!$38:$38,BB$13,Макро!$49:$49)*SUMIF(Ввод!$151:$151,BB$15,Ввод!$152:$152)</f>
        <v>0</v>
      </c>
      <c r="BC159" s="4">
        <f>$F159*SUMIF(Макро!$38:$38,BC$13,Макро!$49:$49)*SUMIF(Ввод!$151:$151,BC$15,Ввод!$152:$152)</f>
        <v>0</v>
      </c>
      <c r="BD159" s="4">
        <f>$F159*SUMIF(Макро!$38:$38,BD$13,Макро!$49:$49)*SUMIF(Ввод!$151:$151,BD$15,Ввод!$152:$152)</f>
        <v>0</v>
      </c>
      <c r="BE159" s="4">
        <f>$F159*SUMIF(Макро!$38:$38,BE$13,Макро!$49:$49)*SUMIF(Ввод!$151:$151,BE$15,Ввод!$152:$152)</f>
        <v>0</v>
      </c>
      <c r="BF159" s="4">
        <f>$F159*SUMIF(Макро!$38:$38,BF$13,Макро!$49:$49)*SUMIF(Ввод!$151:$151,BF$15,Ввод!$152:$152)</f>
        <v>0</v>
      </c>
      <c r="BG159" s="4">
        <f>$F159*SUMIF(Макро!$38:$38,BG$13,Макро!$49:$49)*SUMIF(Ввод!$151:$151,BG$15,Ввод!$152:$152)</f>
        <v>0</v>
      </c>
      <c r="BH159" s="4">
        <f>$F159*SUMIF(Макро!$38:$38,BH$13,Макро!$49:$49)*SUMIF(Ввод!$151:$151,BH$15,Ввод!$152:$152)</f>
        <v>0</v>
      </c>
      <c r="BI159" s="4">
        <f>$F159*SUMIF(Макро!$38:$38,BI$13,Макро!$49:$49)*SUMIF(Ввод!$151:$151,BI$15,Ввод!$152:$152)</f>
        <v>0</v>
      </c>
      <c r="BJ159" s="4">
        <f>$F159*SUMIF(Макро!$38:$38,BJ$13,Макро!$49:$49)*SUMIF(Ввод!$151:$151,BJ$15,Ввод!$152:$152)</f>
        <v>0</v>
      </c>
      <c r="BK159" s="4">
        <f>$F159*SUMIF(Макро!$38:$38,BK$13,Макро!$49:$49)*SUMIF(Ввод!$151:$151,BK$15,Ввод!$152:$152)</f>
        <v>0</v>
      </c>
      <c r="BL159" s="4">
        <f>$F159*SUMIF(Макро!$38:$38,BL$13,Макро!$49:$49)*SUMIF(Ввод!$151:$151,BL$15,Ввод!$152:$152)</f>
        <v>0</v>
      </c>
      <c r="BM159" s="4">
        <f>$F159*SUMIF(Макро!$38:$38,BM$13,Макро!$49:$49)*SUMIF(Ввод!$151:$151,BM$15,Ввод!$152:$152)</f>
        <v>0</v>
      </c>
      <c r="BN159" s="4">
        <f>$F159*SUMIF(Макро!$38:$38,BN$13,Макро!$49:$49)*SUMIF(Ввод!$151:$151,BN$15,Ввод!$152:$152)</f>
        <v>0</v>
      </c>
      <c r="BO159" s="4">
        <f>$F159*SUMIF(Макро!$38:$38,BO$13,Макро!$49:$49)*SUMIF(Ввод!$151:$151,BO$15,Ввод!$152:$152)</f>
        <v>0</v>
      </c>
      <c r="BP159" s="4">
        <f>$F159*SUMIF(Макро!$38:$38,BP$13,Макро!$49:$49)*SUMIF(Ввод!$151:$151,BP$15,Ввод!$152:$152)</f>
        <v>0</v>
      </c>
      <c r="BQ159" s="4">
        <f>$F159*SUMIF(Макро!$38:$38,BQ$13,Макро!$49:$49)*SUMIF(Ввод!$151:$151,BQ$15,Ввод!$152:$152)</f>
        <v>0</v>
      </c>
      <c r="BR159" s="4">
        <f>$F159*SUMIF(Макро!$38:$38,BR$13,Макро!$49:$49)*SUMIF(Ввод!$151:$151,BR$15,Ввод!$152:$152)</f>
        <v>0</v>
      </c>
      <c r="BS159" s="4">
        <f>$F159*SUMIF(Макро!$38:$38,BS$13,Макро!$49:$49)*SUMIF(Ввод!$151:$151,BS$15,Ввод!$152:$152)</f>
        <v>0</v>
      </c>
      <c r="BT159" s="4">
        <f>$F159*SUMIF(Макро!$38:$38,BT$13,Макро!$49:$49)*SUMIF(Ввод!$151:$151,BT$15,Ввод!$152:$152)</f>
        <v>0</v>
      </c>
      <c r="BU159" s="4">
        <f>$F159*SUMIF(Макро!$38:$38,BU$13,Макро!$49:$49)*SUMIF(Ввод!$151:$151,BU$15,Ввод!$152:$152)</f>
        <v>0</v>
      </c>
      <c r="BV159" s="4">
        <f>$F159*SUMIF(Макро!$38:$38,BV$13,Макро!$49:$49)*SUMIF(Ввод!$151:$151,BV$15,Ввод!$152:$152)</f>
        <v>0</v>
      </c>
      <c r="BW159" s="4">
        <f>$F159*SUMIF(Макро!$38:$38,BW$13,Макро!$49:$49)*SUMIF(Ввод!$151:$151,BW$15,Ввод!$152:$152)</f>
        <v>0</v>
      </c>
      <c r="BX159" s="4">
        <f>$F159*SUMIF(Макро!$38:$38,BX$13,Макро!$49:$49)*SUMIF(Ввод!$151:$151,BX$15,Ввод!$152:$152)</f>
        <v>0</v>
      </c>
      <c r="BY159" s="4">
        <f>$F159*SUMIF(Макро!$38:$38,BY$13,Макро!$49:$49)*SUMIF(Ввод!$151:$151,BY$15,Ввод!$152:$152)</f>
        <v>0</v>
      </c>
      <c r="BZ159" s="4">
        <f>$F159*SUMIF(Макро!$38:$38,BZ$13,Макро!$49:$49)*SUMIF(Ввод!$151:$151,BZ$15,Ввод!$152:$152)</f>
        <v>0</v>
      </c>
      <c r="CA159" s="4">
        <f>$F159*SUMIF(Макро!$38:$38,CA$13,Макро!$49:$49)*SUMIF(Ввод!$151:$151,CA$15,Ввод!$152:$152)</f>
        <v>0</v>
      </c>
      <c r="CB159" s="4">
        <f>$F159*SUMIF(Макро!$38:$38,CB$13,Макро!$49:$49)*SUMIF(Ввод!$151:$151,CB$15,Ввод!$152:$152)</f>
        <v>0</v>
      </c>
      <c r="CC159" s="4">
        <f>$F159*SUMIF(Макро!$38:$38,CC$13,Макро!$49:$49)*SUMIF(Ввод!$151:$151,CC$15,Ввод!$152:$152)</f>
        <v>0</v>
      </c>
      <c r="CD159" s="4">
        <f>$F159*SUMIF(Макро!$38:$38,CD$13,Макро!$49:$49)*SUMIF(Ввод!$151:$151,CD$15,Ввод!$152:$152)</f>
        <v>0</v>
      </c>
      <c r="CE159" s="4">
        <f>$F159*SUMIF(Макро!$38:$38,CE$13,Макро!$49:$49)*SUMIF(Ввод!$151:$151,CE$15,Ввод!$152:$152)</f>
        <v>0</v>
      </c>
      <c r="CF159" s="4">
        <f>$F159*SUMIF(Макро!$38:$38,CF$13,Макро!$49:$49)*SUMIF(Ввод!$151:$151,CF$15,Ввод!$152:$152)</f>
        <v>0</v>
      </c>
      <c r="CG159" s="4">
        <f>$F159*SUMIF(Макро!$38:$38,CG$13,Макро!$49:$49)*SUMIF(Ввод!$151:$151,CG$15,Ввод!$152:$152)</f>
        <v>0</v>
      </c>
      <c r="CH159" s="4">
        <f>$F159*SUMIF(Макро!$38:$38,CH$13,Макро!$49:$49)*SUMIF(Ввод!$151:$151,CH$15,Ввод!$152:$152)</f>
        <v>0</v>
      </c>
      <c r="CI159" s="4">
        <f>$F159*SUMIF(Макро!$38:$38,CI$13,Макро!$49:$49)*SUMIF(Ввод!$151:$151,CI$15,Ввод!$152:$152)</f>
        <v>0</v>
      </c>
      <c r="CJ159" s="4">
        <f>$F159*SUMIF(Макро!$38:$38,CJ$13,Макро!$49:$49)*SUMIF(Ввод!$151:$151,CJ$15,Ввод!$152:$152)</f>
        <v>0</v>
      </c>
      <c r="CK159" s="4">
        <f>$F159*SUMIF(Макро!$38:$38,CK$13,Макро!$49:$49)*SUMIF(Ввод!$151:$151,CK$15,Ввод!$152:$152)</f>
        <v>0</v>
      </c>
      <c r="CL159" s="4">
        <f>$F159*SUMIF(Макро!$38:$38,CL$13,Макро!$49:$49)*SUMIF(Ввод!$151:$151,CL$15,Ввод!$152:$152)</f>
        <v>0</v>
      </c>
      <c r="CM159" s="4">
        <f>$F159*SUMIF(Макро!$38:$38,CM$13,Макро!$49:$49)*SUMIF(Ввод!$151:$151,CM$15,Ввод!$152:$152)</f>
        <v>0</v>
      </c>
      <c r="CN159" s="4">
        <f>$F159*SUMIF(Макро!$38:$38,CN$13,Макро!$49:$49)*SUMIF(Ввод!$151:$151,CN$15,Ввод!$152:$152)</f>
        <v>0</v>
      </c>
      <c r="CO159" s="4">
        <f>$F159*SUMIF(Макро!$38:$38,CO$13,Макро!$49:$49)*SUMIF(Ввод!$151:$151,CO$15,Ввод!$152:$152)</f>
        <v>0</v>
      </c>
      <c r="CP159" s="4">
        <f>$F159*SUMIF(Макро!$38:$38,CP$13,Макро!$49:$49)*SUMIF(Ввод!$151:$151,CP$15,Ввод!$152:$152)</f>
        <v>0</v>
      </c>
      <c r="CQ159" s="4">
        <f>$F159*SUMIF(Макро!$38:$38,CQ$13,Макро!$49:$49)*SUMIF(Ввод!$151:$151,CQ$15,Ввод!$152:$152)</f>
        <v>0</v>
      </c>
      <c r="CR159" s="4">
        <f>$F159*SUMIF(Макро!$38:$38,CR$13,Макро!$49:$49)*SUMIF(Ввод!$151:$151,CR$15,Ввод!$152:$152)</f>
        <v>0</v>
      </c>
      <c r="CS159" s="4">
        <f>$F159*SUMIF(Макро!$38:$38,CS$13,Макро!$49:$49)*SUMIF(Ввод!$151:$151,CS$15,Ввод!$152:$152)</f>
        <v>0</v>
      </c>
      <c r="CT159" s="4">
        <f>$F159*SUMIF(Макро!$38:$38,CT$13,Макро!$49:$49)*SUMIF(Ввод!$151:$151,CT$15,Ввод!$152:$152)</f>
        <v>0</v>
      </c>
      <c r="CU159" s="4">
        <f>$F159*SUMIF(Макро!$38:$38,CU$13,Макро!$49:$49)*SUMIF(Ввод!$151:$151,CU$15,Ввод!$152:$152)</f>
        <v>0</v>
      </c>
      <c r="CV159" s="4">
        <f>$F159*SUMIF(Макро!$38:$38,CV$13,Макро!$49:$49)*SUMIF(Ввод!$151:$151,CV$15,Ввод!$152:$152)</f>
        <v>0</v>
      </c>
      <c r="CW159" s="4">
        <f>$F159*SUMIF(Макро!$38:$38,CW$13,Макро!$49:$49)*SUMIF(Ввод!$151:$151,CW$15,Ввод!$152:$152)</f>
        <v>0</v>
      </c>
      <c r="CX159" s="4">
        <f>$F159*SUMIF(Макро!$38:$38,CX$13,Макро!$49:$49)*SUMIF(Ввод!$151:$151,CX$15,Ввод!$152:$152)</f>
        <v>0</v>
      </c>
      <c r="CY159" s="4">
        <f>$F159*SUMIF(Макро!$38:$38,CY$13,Макро!$49:$49)*SUMIF(Ввод!$151:$151,CY$15,Ввод!$152:$152)</f>
        <v>0</v>
      </c>
      <c r="CZ159" s="4">
        <f>$F159*SUMIF(Макро!$38:$38,CZ$13,Макро!$49:$49)*SUMIF(Ввод!$151:$151,CZ$15,Ввод!$152:$152)</f>
        <v>0</v>
      </c>
      <c r="DA159" s="4">
        <f>$F159*SUMIF(Макро!$38:$38,DA$13,Макро!$49:$49)*SUMIF(Ввод!$151:$151,DA$15,Ввод!$152:$152)</f>
        <v>0</v>
      </c>
      <c r="DB159" s="4">
        <f>$F159*SUMIF(Макро!$38:$38,DB$13,Макро!$49:$49)*SUMIF(Ввод!$151:$151,DB$15,Ввод!$152:$152)</f>
        <v>0</v>
      </c>
      <c r="DC159" s="4">
        <f>$F159*SUMIF(Макро!$38:$38,DC$13,Макро!$49:$49)*SUMIF(Ввод!$151:$151,DC$15,Ввод!$152:$152)</f>
        <v>0</v>
      </c>
      <c r="DD159" s="4">
        <f>$F159*SUMIF(Макро!$38:$38,DD$13,Макро!$49:$49)*SUMIF(Ввод!$151:$151,DD$15,Ввод!$152:$152)</f>
        <v>0</v>
      </c>
      <c r="DE159" s="4">
        <f>$F159*SUMIF(Макро!$38:$38,DE$13,Макро!$49:$49)*SUMIF(Ввод!$151:$151,DE$15,Ввод!$152:$152)</f>
        <v>0</v>
      </c>
      <c r="DF159" s="4">
        <f>$F159*SUMIF(Макро!$38:$38,DF$13,Макро!$49:$49)*SUMIF(Ввод!$151:$151,DF$15,Ввод!$152:$152)</f>
        <v>0</v>
      </c>
      <c r="DG159" s="4">
        <f>$F159*SUMIF(Макро!$38:$38,DG$13,Макро!$49:$49)*SUMIF(Ввод!$151:$151,DG$15,Ввод!$152:$152)</f>
        <v>0</v>
      </c>
      <c r="DH159" s="4">
        <f>$F159*SUMIF(Макро!$38:$38,DH$13,Макро!$49:$49)*SUMIF(Ввод!$151:$151,DH$15,Ввод!$152:$152)</f>
        <v>0</v>
      </c>
      <c r="DI159" s="4">
        <f>$F159*SUMIF(Макро!$38:$38,DI$13,Макро!$49:$49)*SUMIF(Ввод!$151:$151,DI$15,Ввод!$152:$152)</f>
        <v>0</v>
      </c>
      <c r="DJ159" s="4">
        <f>$F159*SUMIF(Макро!$38:$38,DJ$13,Макро!$49:$49)*SUMIF(Ввод!$151:$151,DJ$15,Ввод!$152:$152)</f>
        <v>0</v>
      </c>
    </row>
    <row r="160" spans="2:114">
      <c r="B160" s="214" t="str">
        <f>Ввод!D244</f>
        <v>Прочие неподконтрольные расходы №1</v>
      </c>
      <c r="C160" s="8"/>
      <c r="D160" s="7" t="s">
        <v>0</v>
      </c>
      <c r="E160" s="7">
        <f t="shared" si="47"/>
        <v>1</v>
      </c>
      <c r="F160" s="4">
        <f>$E160*Ввод!G244</f>
        <v>0</v>
      </c>
      <c r="G160" s="4">
        <f>Ввод!E244</f>
        <v>0</v>
      </c>
      <c r="H160" s="4"/>
      <c r="I160" s="126"/>
      <c r="J160" s="4">
        <f>$F160*SUMIF(Макро!$38:$38,J$13,Макро!$49:$49)*SUMIF(Ввод!$151:$151,J$15,Ввод!$152:$152)</f>
        <v>0</v>
      </c>
      <c r="K160" s="4">
        <f>$F160*SUMIF(Макро!$38:$38,K$13,Макро!$49:$49)*SUMIF(Ввод!$151:$151,K$15,Ввод!$152:$152)</f>
        <v>0</v>
      </c>
      <c r="L160" s="4">
        <f>$F160*SUMIF(Макро!$38:$38,L$13,Макро!$49:$49)*SUMIF(Ввод!$151:$151,L$15,Ввод!$152:$152)</f>
        <v>0</v>
      </c>
      <c r="M160" s="4">
        <f>$F160*SUMIF(Макро!$38:$38,M$13,Макро!$49:$49)*SUMIF(Ввод!$151:$151,M$15,Ввод!$152:$152)</f>
        <v>0</v>
      </c>
      <c r="N160" s="4">
        <f>$F160*SUMIF(Макро!$38:$38,N$13,Макро!$49:$49)*SUMIF(Ввод!$151:$151,N$15,Ввод!$152:$152)</f>
        <v>0</v>
      </c>
      <c r="O160" s="4">
        <f>$F160*SUMIF(Макро!$38:$38,O$13,Макро!$49:$49)*SUMIF(Ввод!$151:$151,O$15,Ввод!$152:$152)</f>
        <v>0</v>
      </c>
      <c r="P160" s="4">
        <f>$F160*SUMIF(Макро!$38:$38,P$13,Макро!$49:$49)*SUMIF(Ввод!$151:$151,P$15,Ввод!$152:$152)</f>
        <v>0</v>
      </c>
      <c r="Q160" s="4">
        <f>$F160*SUMIF(Макро!$38:$38,Q$13,Макро!$49:$49)*SUMIF(Ввод!$151:$151,Q$15,Ввод!$152:$152)</f>
        <v>0</v>
      </c>
      <c r="R160" s="4">
        <f>$F160*SUMIF(Макро!$38:$38,R$13,Макро!$49:$49)*SUMIF(Ввод!$151:$151,R$15,Ввод!$152:$152)</f>
        <v>0</v>
      </c>
      <c r="S160" s="4">
        <f>$F160*SUMIF(Макро!$38:$38,S$13,Макро!$49:$49)*SUMIF(Ввод!$151:$151,S$15,Ввод!$152:$152)</f>
        <v>0</v>
      </c>
      <c r="T160" s="4">
        <f>$F160*SUMIF(Макро!$38:$38,T$13,Макро!$49:$49)*SUMIF(Ввод!$151:$151,T$15,Ввод!$152:$152)</f>
        <v>0</v>
      </c>
      <c r="U160" s="4">
        <f>$F160*SUMIF(Макро!$38:$38,U$13,Макро!$49:$49)*SUMIF(Ввод!$151:$151,U$15,Ввод!$152:$152)</f>
        <v>0</v>
      </c>
      <c r="V160" s="4">
        <f>$F160*SUMIF(Макро!$38:$38,V$13,Макро!$49:$49)*SUMIF(Ввод!$151:$151,V$15,Ввод!$152:$152)</f>
        <v>0</v>
      </c>
      <c r="W160" s="4">
        <f>$F160*SUMIF(Макро!$38:$38,W$13,Макро!$49:$49)*SUMIF(Ввод!$151:$151,W$15,Ввод!$152:$152)</f>
        <v>0</v>
      </c>
      <c r="X160" s="4">
        <f>$F160*SUMIF(Макро!$38:$38,X$13,Макро!$49:$49)*SUMIF(Ввод!$151:$151,X$15,Ввод!$152:$152)</f>
        <v>0</v>
      </c>
      <c r="Y160" s="4">
        <f>$F160*SUMIF(Макро!$38:$38,Y$13,Макро!$49:$49)*SUMIF(Ввод!$151:$151,Y$15,Ввод!$152:$152)</f>
        <v>0</v>
      </c>
      <c r="Z160" s="4">
        <f>$F160*SUMIF(Макро!$38:$38,Z$13,Макро!$49:$49)*SUMIF(Ввод!$151:$151,Z$15,Ввод!$152:$152)</f>
        <v>0</v>
      </c>
      <c r="AA160" s="4">
        <f>$F160*SUMIF(Макро!$38:$38,AA$13,Макро!$49:$49)*SUMIF(Ввод!$151:$151,AA$15,Ввод!$152:$152)</f>
        <v>0</v>
      </c>
      <c r="AB160" s="4">
        <f>$F160*SUMIF(Макро!$38:$38,AB$13,Макро!$49:$49)*SUMIF(Ввод!$151:$151,AB$15,Ввод!$152:$152)</f>
        <v>0</v>
      </c>
      <c r="AC160" s="4">
        <f>$F160*SUMIF(Макро!$38:$38,AC$13,Макро!$49:$49)*SUMIF(Ввод!$151:$151,AC$15,Ввод!$152:$152)</f>
        <v>0</v>
      </c>
      <c r="AD160" s="4">
        <f>$F160*SUMIF(Макро!$38:$38,AD$13,Макро!$49:$49)*SUMIF(Ввод!$151:$151,AD$15,Ввод!$152:$152)</f>
        <v>0</v>
      </c>
      <c r="AE160" s="4">
        <f>$F160*SUMIF(Макро!$38:$38,AE$13,Макро!$49:$49)*SUMIF(Ввод!$151:$151,AE$15,Ввод!$152:$152)</f>
        <v>0</v>
      </c>
      <c r="AF160" s="4">
        <f>$F160*SUMIF(Макро!$38:$38,AF$13,Макро!$49:$49)*SUMIF(Ввод!$151:$151,AF$15,Ввод!$152:$152)</f>
        <v>0</v>
      </c>
      <c r="AG160" s="4">
        <f>$F160*SUMIF(Макро!$38:$38,AG$13,Макро!$49:$49)*SUMIF(Ввод!$151:$151,AG$15,Ввод!$152:$152)</f>
        <v>0</v>
      </c>
      <c r="AH160" s="4">
        <f>$F160*SUMIF(Макро!$38:$38,AH$13,Макро!$49:$49)*SUMIF(Ввод!$151:$151,AH$15,Ввод!$152:$152)</f>
        <v>0</v>
      </c>
      <c r="AI160" s="4">
        <f>$F160*SUMIF(Макро!$38:$38,AI$13,Макро!$49:$49)*SUMIF(Ввод!$151:$151,AI$15,Ввод!$152:$152)</f>
        <v>0</v>
      </c>
      <c r="AJ160" s="4">
        <f>$F160*SUMIF(Макро!$38:$38,AJ$13,Макро!$49:$49)*SUMIF(Ввод!$151:$151,AJ$15,Ввод!$152:$152)</f>
        <v>0</v>
      </c>
      <c r="AK160" s="4">
        <f>$F160*SUMIF(Макро!$38:$38,AK$13,Макро!$49:$49)*SUMIF(Ввод!$151:$151,AK$15,Ввод!$152:$152)</f>
        <v>0</v>
      </c>
      <c r="AL160" s="4">
        <f>$F160*SUMIF(Макро!$38:$38,AL$13,Макро!$49:$49)*SUMIF(Ввод!$151:$151,AL$15,Ввод!$152:$152)</f>
        <v>0</v>
      </c>
      <c r="AM160" s="4">
        <f>$F160*SUMIF(Макро!$38:$38,AM$13,Макро!$49:$49)*SUMIF(Ввод!$151:$151,AM$15,Ввод!$152:$152)</f>
        <v>0</v>
      </c>
      <c r="AN160" s="4">
        <f>$F160*SUMIF(Макро!$38:$38,AN$13,Макро!$49:$49)*SUMIF(Ввод!$151:$151,AN$15,Ввод!$152:$152)</f>
        <v>0</v>
      </c>
      <c r="AO160" s="4">
        <f>$F160*SUMIF(Макро!$38:$38,AO$13,Макро!$49:$49)*SUMIF(Ввод!$151:$151,AO$15,Ввод!$152:$152)</f>
        <v>0</v>
      </c>
      <c r="AP160" s="4">
        <f>$F160*SUMIF(Макро!$38:$38,AP$13,Макро!$49:$49)*SUMIF(Ввод!$151:$151,AP$15,Ввод!$152:$152)</f>
        <v>0</v>
      </c>
      <c r="AQ160" s="4">
        <f>$F160*SUMIF(Макро!$38:$38,AQ$13,Макро!$49:$49)*SUMIF(Ввод!$151:$151,AQ$15,Ввод!$152:$152)</f>
        <v>0</v>
      </c>
      <c r="AR160" s="4">
        <f>$F160*SUMIF(Макро!$38:$38,AR$13,Макро!$49:$49)*SUMIF(Ввод!$151:$151,AR$15,Ввод!$152:$152)</f>
        <v>0</v>
      </c>
      <c r="AS160" s="4">
        <f>$F160*SUMIF(Макро!$38:$38,AS$13,Макро!$49:$49)*SUMIF(Ввод!$151:$151,AS$15,Ввод!$152:$152)</f>
        <v>0</v>
      </c>
      <c r="AT160" s="4">
        <f>$F160*SUMIF(Макро!$38:$38,AT$13,Макро!$49:$49)*SUMIF(Ввод!$151:$151,AT$15,Ввод!$152:$152)</f>
        <v>0</v>
      </c>
      <c r="AU160" s="4">
        <f>$F160*SUMIF(Макро!$38:$38,AU$13,Макро!$49:$49)*SUMIF(Ввод!$151:$151,AU$15,Ввод!$152:$152)</f>
        <v>0</v>
      </c>
      <c r="AV160" s="4">
        <f>$F160*SUMIF(Макро!$38:$38,AV$13,Макро!$49:$49)*SUMIF(Ввод!$151:$151,AV$15,Ввод!$152:$152)</f>
        <v>0</v>
      </c>
      <c r="AW160" s="4">
        <f>$F160*SUMIF(Макро!$38:$38,AW$13,Макро!$49:$49)*SUMIF(Ввод!$151:$151,AW$15,Ввод!$152:$152)</f>
        <v>0</v>
      </c>
      <c r="AX160" s="4">
        <f>$F160*SUMIF(Макро!$38:$38,AX$13,Макро!$49:$49)*SUMIF(Ввод!$151:$151,AX$15,Ввод!$152:$152)</f>
        <v>0</v>
      </c>
      <c r="AY160" s="4">
        <f>$F160*SUMIF(Макро!$38:$38,AY$13,Макро!$49:$49)*SUMIF(Ввод!$151:$151,AY$15,Ввод!$152:$152)</f>
        <v>0</v>
      </c>
      <c r="AZ160" s="4">
        <f>$F160*SUMIF(Макро!$38:$38,AZ$13,Макро!$49:$49)*SUMIF(Ввод!$151:$151,AZ$15,Ввод!$152:$152)</f>
        <v>0</v>
      </c>
      <c r="BA160" s="4">
        <f>$F160*SUMIF(Макро!$38:$38,BA$13,Макро!$49:$49)*SUMIF(Ввод!$151:$151,BA$15,Ввод!$152:$152)</f>
        <v>0</v>
      </c>
      <c r="BB160" s="4">
        <f>$F160*SUMIF(Макро!$38:$38,BB$13,Макро!$49:$49)*SUMIF(Ввод!$151:$151,BB$15,Ввод!$152:$152)</f>
        <v>0</v>
      </c>
      <c r="BC160" s="4">
        <f>$F160*SUMIF(Макро!$38:$38,BC$13,Макро!$49:$49)*SUMIF(Ввод!$151:$151,BC$15,Ввод!$152:$152)</f>
        <v>0</v>
      </c>
      <c r="BD160" s="4">
        <f>$F160*SUMIF(Макро!$38:$38,BD$13,Макро!$49:$49)*SUMIF(Ввод!$151:$151,BD$15,Ввод!$152:$152)</f>
        <v>0</v>
      </c>
      <c r="BE160" s="4">
        <f>$F160*SUMIF(Макро!$38:$38,BE$13,Макро!$49:$49)*SUMIF(Ввод!$151:$151,BE$15,Ввод!$152:$152)</f>
        <v>0</v>
      </c>
      <c r="BF160" s="4">
        <f>$F160*SUMIF(Макро!$38:$38,BF$13,Макро!$49:$49)*SUMIF(Ввод!$151:$151,BF$15,Ввод!$152:$152)</f>
        <v>0</v>
      </c>
      <c r="BG160" s="4">
        <f>$F160*SUMIF(Макро!$38:$38,BG$13,Макро!$49:$49)*SUMIF(Ввод!$151:$151,BG$15,Ввод!$152:$152)</f>
        <v>0</v>
      </c>
      <c r="BH160" s="4">
        <f>$F160*SUMIF(Макро!$38:$38,BH$13,Макро!$49:$49)*SUMIF(Ввод!$151:$151,BH$15,Ввод!$152:$152)</f>
        <v>0</v>
      </c>
      <c r="BI160" s="4">
        <f>$F160*SUMIF(Макро!$38:$38,BI$13,Макро!$49:$49)*SUMIF(Ввод!$151:$151,BI$15,Ввод!$152:$152)</f>
        <v>0</v>
      </c>
      <c r="BJ160" s="4">
        <f>$F160*SUMIF(Макро!$38:$38,BJ$13,Макро!$49:$49)*SUMIF(Ввод!$151:$151,BJ$15,Ввод!$152:$152)</f>
        <v>0</v>
      </c>
      <c r="BK160" s="4">
        <f>$F160*SUMIF(Макро!$38:$38,BK$13,Макро!$49:$49)*SUMIF(Ввод!$151:$151,BK$15,Ввод!$152:$152)</f>
        <v>0</v>
      </c>
      <c r="BL160" s="4">
        <f>$F160*SUMIF(Макро!$38:$38,BL$13,Макро!$49:$49)*SUMIF(Ввод!$151:$151,BL$15,Ввод!$152:$152)</f>
        <v>0</v>
      </c>
      <c r="BM160" s="4">
        <f>$F160*SUMIF(Макро!$38:$38,BM$13,Макро!$49:$49)*SUMIF(Ввод!$151:$151,BM$15,Ввод!$152:$152)</f>
        <v>0</v>
      </c>
      <c r="BN160" s="4">
        <f>$F160*SUMIF(Макро!$38:$38,BN$13,Макро!$49:$49)*SUMIF(Ввод!$151:$151,BN$15,Ввод!$152:$152)</f>
        <v>0</v>
      </c>
      <c r="BO160" s="4">
        <f>$F160*SUMIF(Макро!$38:$38,BO$13,Макро!$49:$49)*SUMIF(Ввод!$151:$151,BO$15,Ввод!$152:$152)</f>
        <v>0</v>
      </c>
      <c r="BP160" s="4">
        <f>$F160*SUMIF(Макро!$38:$38,BP$13,Макро!$49:$49)*SUMIF(Ввод!$151:$151,BP$15,Ввод!$152:$152)</f>
        <v>0</v>
      </c>
      <c r="BQ160" s="4">
        <f>$F160*SUMIF(Макро!$38:$38,BQ$13,Макро!$49:$49)*SUMIF(Ввод!$151:$151,BQ$15,Ввод!$152:$152)</f>
        <v>0</v>
      </c>
      <c r="BR160" s="4">
        <f>$F160*SUMIF(Макро!$38:$38,BR$13,Макро!$49:$49)*SUMIF(Ввод!$151:$151,BR$15,Ввод!$152:$152)</f>
        <v>0</v>
      </c>
      <c r="BS160" s="4">
        <f>$F160*SUMIF(Макро!$38:$38,BS$13,Макро!$49:$49)*SUMIF(Ввод!$151:$151,BS$15,Ввод!$152:$152)</f>
        <v>0</v>
      </c>
      <c r="BT160" s="4">
        <f>$F160*SUMIF(Макро!$38:$38,BT$13,Макро!$49:$49)*SUMIF(Ввод!$151:$151,BT$15,Ввод!$152:$152)</f>
        <v>0</v>
      </c>
      <c r="BU160" s="4">
        <f>$F160*SUMIF(Макро!$38:$38,BU$13,Макро!$49:$49)*SUMIF(Ввод!$151:$151,BU$15,Ввод!$152:$152)</f>
        <v>0</v>
      </c>
      <c r="BV160" s="4">
        <f>$F160*SUMIF(Макро!$38:$38,BV$13,Макро!$49:$49)*SUMIF(Ввод!$151:$151,BV$15,Ввод!$152:$152)</f>
        <v>0</v>
      </c>
      <c r="BW160" s="4">
        <f>$F160*SUMIF(Макро!$38:$38,BW$13,Макро!$49:$49)*SUMIF(Ввод!$151:$151,BW$15,Ввод!$152:$152)</f>
        <v>0</v>
      </c>
      <c r="BX160" s="4">
        <f>$F160*SUMIF(Макро!$38:$38,BX$13,Макро!$49:$49)*SUMIF(Ввод!$151:$151,BX$15,Ввод!$152:$152)</f>
        <v>0</v>
      </c>
      <c r="BY160" s="4">
        <f>$F160*SUMIF(Макро!$38:$38,BY$13,Макро!$49:$49)*SUMIF(Ввод!$151:$151,BY$15,Ввод!$152:$152)</f>
        <v>0</v>
      </c>
      <c r="BZ160" s="4">
        <f>$F160*SUMIF(Макро!$38:$38,BZ$13,Макро!$49:$49)*SUMIF(Ввод!$151:$151,BZ$15,Ввод!$152:$152)</f>
        <v>0</v>
      </c>
      <c r="CA160" s="4">
        <f>$F160*SUMIF(Макро!$38:$38,CA$13,Макро!$49:$49)*SUMIF(Ввод!$151:$151,CA$15,Ввод!$152:$152)</f>
        <v>0</v>
      </c>
      <c r="CB160" s="4">
        <f>$F160*SUMIF(Макро!$38:$38,CB$13,Макро!$49:$49)*SUMIF(Ввод!$151:$151,CB$15,Ввод!$152:$152)</f>
        <v>0</v>
      </c>
      <c r="CC160" s="4">
        <f>$F160*SUMIF(Макро!$38:$38,CC$13,Макро!$49:$49)*SUMIF(Ввод!$151:$151,CC$15,Ввод!$152:$152)</f>
        <v>0</v>
      </c>
      <c r="CD160" s="4">
        <f>$F160*SUMIF(Макро!$38:$38,CD$13,Макро!$49:$49)*SUMIF(Ввод!$151:$151,CD$15,Ввод!$152:$152)</f>
        <v>0</v>
      </c>
      <c r="CE160" s="4">
        <f>$F160*SUMIF(Макро!$38:$38,CE$13,Макро!$49:$49)*SUMIF(Ввод!$151:$151,CE$15,Ввод!$152:$152)</f>
        <v>0</v>
      </c>
      <c r="CF160" s="4">
        <f>$F160*SUMIF(Макро!$38:$38,CF$13,Макро!$49:$49)*SUMIF(Ввод!$151:$151,CF$15,Ввод!$152:$152)</f>
        <v>0</v>
      </c>
      <c r="CG160" s="4">
        <f>$F160*SUMIF(Макро!$38:$38,CG$13,Макро!$49:$49)*SUMIF(Ввод!$151:$151,CG$15,Ввод!$152:$152)</f>
        <v>0</v>
      </c>
      <c r="CH160" s="4">
        <f>$F160*SUMIF(Макро!$38:$38,CH$13,Макро!$49:$49)*SUMIF(Ввод!$151:$151,CH$15,Ввод!$152:$152)</f>
        <v>0</v>
      </c>
      <c r="CI160" s="4">
        <f>$F160*SUMIF(Макро!$38:$38,CI$13,Макро!$49:$49)*SUMIF(Ввод!$151:$151,CI$15,Ввод!$152:$152)</f>
        <v>0</v>
      </c>
      <c r="CJ160" s="4">
        <f>$F160*SUMIF(Макро!$38:$38,CJ$13,Макро!$49:$49)*SUMIF(Ввод!$151:$151,CJ$15,Ввод!$152:$152)</f>
        <v>0</v>
      </c>
      <c r="CK160" s="4">
        <f>$F160*SUMIF(Макро!$38:$38,CK$13,Макро!$49:$49)*SUMIF(Ввод!$151:$151,CK$15,Ввод!$152:$152)</f>
        <v>0</v>
      </c>
      <c r="CL160" s="4">
        <f>$F160*SUMIF(Макро!$38:$38,CL$13,Макро!$49:$49)*SUMIF(Ввод!$151:$151,CL$15,Ввод!$152:$152)</f>
        <v>0</v>
      </c>
      <c r="CM160" s="4">
        <f>$F160*SUMIF(Макро!$38:$38,CM$13,Макро!$49:$49)*SUMIF(Ввод!$151:$151,CM$15,Ввод!$152:$152)</f>
        <v>0</v>
      </c>
      <c r="CN160" s="4">
        <f>$F160*SUMIF(Макро!$38:$38,CN$13,Макро!$49:$49)*SUMIF(Ввод!$151:$151,CN$15,Ввод!$152:$152)</f>
        <v>0</v>
      </c>
      <c r="CO160" s="4">
        <f>$F160*SUMIF(Макро!$38:$38,CO$13,Макро!$49:$49)*SUMIF(Ввод!$151:$151,CO$15,Ввод!$152:$152)</f>
        <v>0</v>
      </c>
      <c r="CP160" s="4">
        <f>$F160*SUMIF(Макро!$38:$38,CP$13,Макро!$49:$49)*SUMIF(Ввод!$151:$151,CP$15,Ввод!$152:$152)</f>
        <v>0</v>
      </c>
      <c r="CQ160" s="4">
        <f>$F160*SUMIF(Макро!$38:$38,CQ$13,Макро!$49:$49)*SUMIF(Ввод!$151:$151,CQ$15,Ввод!$152:$152)</f>
        <v>0</v>
      </c>
      <c r="CR160" s="4">
        <f>$F160*SUMIF(Макро!$38:$38,CR$13,Макро!$49:$49)*SUMIF(Ввод!$151:$151,CR$15,Ввод!$152:$152)</f>
        <v>0</v>
      </c>
      <c r="CS160" s="4">
        <f>$F160*SUMIF(Макро!$38:$38,CS$13,Макро!$49:$49)*SUMIF(Ввод!$151:$151,CS$15,Ввод!$152:$152)</f>
        <v>0</v>
      </c>
      <c r="CT160" s="4">
        <f>$F160*SUMIF(Макро!$38:$38,CT$13,Макро!$49:$49)*SUMIF(Ввод!$151:$151,CT$15,Ввод!$152:$152)</f>
        <v>0</v>
      </c>
      <c r="CU160" s="4">
        <f>$F160*SUMIF(Макро!$38:$38,CU$13,Макро!$49:$49)*SUMIF(Ввод!$151:$151,CU$15,Ввод!$152:$152)</f>
        <v>0</v>
      </c>
      <c r="CV160" s="4">
        <f>$F160*SUMIF(Макро!$38:$38,CV$13,Макро!$49:$49)*SUMIF(Ввод!$151:$151,CV$15,Ввод!$152:$152)</f>
        <v>0</v>
      </c>
      <c r="CW160" s="4">
        <f>$F160*SUMIF(Макро!$38:$38,CW$13,Макро!$49:$49)*SUMIF(Ввод!$151:$151,CW$15,Ввод!$152:$152)</f>
        <v>0</v>
      </c>
      <c r="CX160" s="4">
        <f>$F160*SUMIF(Макро!$38:$38,CX$13,Макро!$49:$49)*SUMIF(Ввод!$151:$151,CX$15,Ввод!$152:$152)</f>
        <v>0</v>
      </c>
      <c r="CY160" s="4">
        <f>$F160*SUMIF(Макро!$38:$38,CY$13,Макро!$49:$49)*SUMIF(Ввод!$151:$151,CY$15,Ввод!$152:$152)</f>
        <v>0</v>
      </c>
      <c r="CZ160" s="4">
        <f>$F160*SUMIF(Макро!$38:$38,CZ$13,Макро!$49:$49)*SUMIF(Ввод!$151:$151,CZ$15,Ввод!$152:$152)</f>
        <v>0</v>
      </c>
      <c r="DA160" s="4">
        <f>$F160*SUMIF(Макро!$38:$38,DA$13,Макро!$49:$49)*SUMIF(Ввод!$151:$151,DA$15,Ввод!$152:$152)</f>
        <v>0</v>
      </c>
      <c r="DB160" s="4">
        <f>$F160*SUMIF(Макро!$38:$38,DB$13,Макро!$49:$49)*SUMIF(Ввод!$151:$151,DB$15,Ввод!$152:$152)</f>
        <v>0</v>
      </c>
      <c r="DC160" s="4">
        <f>$F160*SUMIF(Макро!$38:$38,DC$13,Макро!$49:$49)*SUMIF(Ввод!$151:$151,DC$15,Ввод!$152:$152)</f>
        <v>0</v>
      </c>
      <c r="DD160" s="4">
        <f>$F160*SUMIF(Макро!$38:$38,DD$13,Макро!$49:$49)*SUMIF(Ввод!$151:$151,DD$15,Ввод!$152:$152)</f>
        <v>0</v>
      </c>
      <c r="DE160" s="4">
        <f>$F160*SUMIF(Макро!$38:$38,DE$13,Макро!$49:$49)*SUMIF(Ввод!$151:$151,DE$15,Ввод!$152:$152)</f>
        <v>0</v>
      </c>
      <c r="DF160" s="4">
        <f>$F160*SUMIF(Макро!$38:$38,DF$13,Макро!$49:$49)*SUMIF(Ввод!$151:$151,DF$15,Ввод!$152:$152)</f>
        <v>0</v>
      </c>
      <c r="DG160" s="4">
        <f>$F160*SUMIF(Макро!$38:$38,DG$13,Макро!$49:$49)*SUMIF(Ввод!$151:$151,DG$15,Ввод!$152:$152)</f>
        <v>0</v>
      </c>
      <c r="DH160" s="4">
        <f>$F160*SUMIF(Макро!$38:$38,DH$13,Макро!$49:$49)*SUMIF(Ввод!$151:$151,DH$15,Ввод!$152:$152)</f>
        <v>0</v>
      </c>
      <c r="DI160" s="4">
        <f>$F160*SUMIF(Макро!$38:$38,DI$13,Макро!$49:$49)*SUMIF(Ввод!$151:$151,DI$15,Ввод!$152:$152)</f>
        <v>0</v>
      </c>
      <c r="DJ160" s="4">
        <f>$F160*SUMIF(Макро!$38:$38,DJ$13,Макро!$49:$49)*SUMIF(Ввод!$151:$151,DJ$15,Ввод!$152:$152)</f>
        <v>0</v>
      </c>
    </row>
    <row r="161" spans="1:114">
      <c r="B161" s="214" t="str">
        <f>Ввод!D245</f>
        <v>Прочие неподконтрольные расходы №2</v>
      </c>
      <c r="C161" s="8"/>
      <c r="D161" s="7" t="s">
        <v>0</v>
      </c>
      <c r="E161" s="7">
        <f t="shared" si="47"/>
        <v>1</v>
      </c>
      <c r="F161" s="4">
        <f>$E161*Ввод!G245</f>
        <v>0</v>
      </c>
      <c r="G161" s="4">
        <f>Ввод!E245</f>
        <v>1</v>
      </c>
      <c r="H161" s="4"/>
      <c r="I161" s="126"/>
      <c r="J161" s="4">
        <f>$F161*SUMIF(Макро!$38:$38,J$13,Макро!$49:$49)*SUMIF(Ввод!$151:$151,J$15,Ввод!$152:$152)</f>
        <v>0</v>
      </c>
      <c r="K161" s="4">
        <f>$F161*SUMIF(Макро!$38:$38,K$13,Макро!$49:$49)*SUMIF(Ввод!$151:$151,K$15,Ввод!$152:$152)</f>
        <v>0</v>
      </c>
      <c r="L161" s="4">
        <f>$F161*SUMIF(Макро!$38:$38,L$13,Макро!$49:$49)*SUMIF(Ввод!$151:$151,L$15,Ввод!$152:$152)</f>
        <v>0</v>
      </c>
      <c r="M161" s="4">
        <f>$F161*SUMIF(Макро!$38:$38,M$13,Макро!$49:$49)*SUMIF(Ввод!$151:$151,M$15,Ввод!$152:$152)</f>
        <v>0</v>
      </c>
      <c r="N161" s="4">
        <f>$F161*SUMIF(Макро!$38:$38,N$13,Макро!$49:$49)*SUMIF(Ввод!$151:$151,N$15,Ввод!$152:$152)</f>
        <v>0</v>
      </c>
      <c r="O161" s="4">
        <f>$F161*SUMIF(Макро!$38:$38,O$13,Макро!$49:$49)*SUMIF(Ввод!$151:$151,O$15,Ввод!$152:$152)</f>
        <v>0</v>
      </c>
      <c r="P161" s="4">
        <f>$F161*SUMIF(Макро!$38:$38,P$13,Макро!$49:$49)*SUMIF(Ввод!$151:$151,P$15,Ввод!$152:$152)</f>
        <v>0</v>
      </c>
      <c r="Q161" s="4">
        <f>$F161*SUMIF(Макро!$38:$38,Q$13,Макро!$49:$49)*SUMIF(Ввод!$151:$151,Q$15,Ввод!$152:$152)</f>
        <v>0</v>
      </c>
      <c r="R161" s="4">
        <f>$F161*SUMIF(Макро!$38:$38,R$13,Макро!$49:$49)*SUMIF(Ввод!$151:$151,R$15,Ввод!$152:$152)</f>
        <v>0</v>
      </c>
      <c r="S161" s="4">
        <f>$F161*SUMIF(Макро!$38:$38,S$13,Макро!$49:$49)*SUMIF(Ввод!$151:$151,S$15,Ввод!$152:$152)</f>
        <v>0</v>
      </c>
      <c r="T161" s="4">
        <f>$F161*SUMIF(Макро!$38:$38,T$13,Макро!$49:$49)*SUMIF(Ввод!$151:$151,T$15,Ввод!$152:$152)</f>
        <v>0</v>
      </c>
      <c r="U161" s="4">
        <f>$F161*SUMIF(Макро!$38:$38,U$13,Макро!$49:$49)*SUMIF(Ввод!$151:$151,U$15,Ввод!$152:$152)</f>
        <v>0</v>
      </c>
      <c r="V161" s="4">
        <f>$F161*SUMIF(Макро!$38:$38,V$13,Макро!$49:$49)*SUMIF(Ввод!$151:$151,V$15,Ввод!$152:$152)</f>
        <v>0</v>
      </c>
      <c r="W161" s="4">
        <f>$F161*SUMIF(Макро!$38:$38,W$13,Макро!$49:$49)*SUMIF(Ввод!$151:$151,W$15,Ввод!$152:$152)</f>
        <v>0</v>
      </c>
      <c r="X161" s="4">
        <f>$F161*SUMIF(Макро!$38:$38,X$13,Макро!$49:$49)*SUMIF(Ввод!$151:$151,X$15,Ввод!$152:$152)</f>
        <v>0</v>
      </c>
      <c r="Y161" s="4">
        <f>$F161*SUMIF(Макро!$38:$38,Y$13,Макро!$49:$49)*SUMIF(Ввод!$151:$151,Y$15,Ввод!$152:$152)</f>
        <v>0</v>
      </c>
      <c r="Z161" s="4">
        <f>$F161*SUMIF(Макро!$38:$38,Z$13,Макро!$49:$49)*SUMIF(Ввод!$151:$151,Z$15,Ввод!$152:$152)</f>
        <v>0</v>
      </c>
      <c r="AA161" s="4">
        <f>$F161*SUMIF(Макро!$38:$38,AA$13,Макро!$49:$49)*SUMIF(Ввод!$151:$151,AA$15,Ввод!$152:$152)</f>
        <v>0</v>
      </c>
      <c r="AB161" s="4">
        <f>$F161*SUMIF(Макро!$38:$38,AB$13,Макро!$49:$49)*SUMIF(Ввод!$151:$151,AB$15,Ввод!$152:$152)</f>
        <v>0</v>
      </c>
      <c r="AC161" s="4">
        <f>$F161*SUMIF(Макро!$38:$38,AC$13,Макро!$49:$49)*SUMIF(Ввод!$151:$151,AC$15,Ввод!$152:$152)</f>
        <v>0</v>
      </c>
      <c r="AD161" s="4">
        <f>$F161*SUMIF(Макро!$38:$38,AD$13,Макро!$49:$49)*SUMIF(Ввод!$151:$151,AD$15,Ввод!$152:$152)</f>
        <v>0</v>
      </c>
      <c r="AE161" s="4">
        <f>$F161*SUMIF(Макро!$38:$38,AE$13,Макро!$49:$49)*SUMIF(Ввод!$151:$151,AE$15,Ввод!$152:$152)</f>
        <v>0</v>
      </c>
      <c r="AF161" s="4">
        <f>$F161*SUMIF(Макро!$38:$38,AF$13,Макро!$49:$49)*SUMIF(Ввод!$151:$151,AF$15,Ввод!$152:$152)</f>
        <v>0</v>
      </c>
      <c r="AG161" s="4">
        <f>$F161*SUMIF(Макро!$38:$38,AG$13,Макро!$49:$49)*SUMIF(Ввод!$151:$151,AG$15,Ввод!$152:$152)</f>
        <v>0</v>
      </c>
      <c r="AH161" s="4">
        <f>$F161*SUMIF(Макро!$38:$38,AH$13,Макро!$49:$49)*SUMIF(Ввод!$151:$151,AH$15,Ввод!$152:$152)</f>
        <v>0</v>
      </c>
      <c r="AI161" s="4">
        <f>$F161*SUMIF(Макро!$38:$38,AI$13,Макро!$49:$49)*SUMIF(Ввод!$151:$151,AI$15,Ввод!$152:$152)</f>
        <v>0</v>
      </c>
      <c r="AJ161" s="4">
        <f>$F161*SUMIF(Макро!$38:$38,AJ$13,Макро!$49:$49)*SUMIF(Ввод!$151:$151,AJ$15,Ввод!$152:$152)</f>
        <v>0</v>
      </c>
      <c r="AK161" s="4">
        <f>$F161*SUMIF(Макро!$38:$38,AK$13,Макро!$49:$49)*SUMIF(Ввод!$151:$151,AK$15,Ввод!$152:$152)</f>
        <v>0</v>
      </c>
      <c r="AL161" s="4">
        <f>$F161*SUMIF(Макро!$38:$38,AL$13,Макро!$49:$49)*SUMIF(Ввод!$151:$151,AL$15,Ввод!$152:$152)</f>
        <v>0</v>
      </c>
      <c r="AM161" s="4">
        <f>$F161*SUMIF(Макро!$38:$38,AM$13,Макро!$49:$49)*SUMIF(Ввод!$151:$151,AM$15,Ввод!$152:$152)</f>
        <v>0</v>
      </c>
      <c r="AN161" s="4">
        <f>$F161*SUMIF(Макро!$38:$38,AN$13,Макро!$49:$49)*SUMIF(Ввод!$151:$151,AN$15,Ввод!$152:$152)</f>
        <v>0</v>
      </c>
      <c r="AO161" s="4">
        <f>$F161*SUMIF(Макро!$38:$38,AO$13,Макро!$49:$49)*SUMIF(Ввод!$151:$151,AO$15,Ввод!$152:$152)</f>
        <v>0</v>
      </c>
      <c r="AP161" s="4">
        <f>$F161*SUMIF(Макро!$38:$38,AP$13,Макро!$49:$49)*SUMIF(Ввод!$151:$151,AP$15,Ввод!$152:$152)</f>
        <v>0</v>
      </c>
      <c r="AQ161" s="4">
        <f>$F161*SUMIF(Макро!$38:$38,AQ$13,Макро!$49:$49)*SUMIF(Ввод!$151:$151,AQ$15,Ввод!$152:$152)</f>
        <v>0</v>
      </c>
      <c r="AR161" s="4">
        <f>$F161*SUMIF(Макро!$38:$38,AR$13,Макро!$49:$49)*SUMIF(Ввод!$151:$151,AR$15,Ввод!$152:$152)</f>
        <v>0</v>
      </c>
      <c r="AS161" s="4">
        <f>$F161*SUMIF(Макро!$38:$38,AS$13,Макро!$49:$49)*SUMIF(Ввод!$151:$151,AS$15,Ввод!$152:$152)</f>
        <v>0</v>
      </c>
      <c r="AT161" s="4">
        <f>$F161*SUMIF(Макро!$38:$38,AT$13,Макро!$49:$49)*SUMIF(Ввод!$151:$151,AT$15,Ввод!$152:$152)</f>
        <v>0</v>
      </c>
      <c r="AU161" s="4">
        <f>$F161*SUMIF(Макро!$38:$38,AU$13,Макро!$49:$49)*SUMIF(Ввод!$151:$151,AU$15,Ввод!$152:$152)</f>
        <v>0</v>
      </c>
      <c r="AV161" s="4">
        <f>$F161*SUMIF(Макро!$38:$38,AV$13,Макро!$49:$49)*SUMIF(Ввод!$151:$151,AV$15,Ввод!$152:$152)</f>
        <v>0</v>
      </c>
      <c r="AW161" s="4">
        <f>$F161*SUMIF(Макро!$38:$38,AW$13,Макро!$49:$49)*SUMIF(Ввод!$151:$151,AW$15,Ввод!$152:$152)</f>
        <v>0</v>
      </c>
      <c r="AX161" s="4">
        <f>$F161*SUMIF(Макро!$38:$38,AX$13,Макро!$49:$49)*SUMIF(Ввод!$151:$151,AX$15,Ввод!$152:$152)</f>
        <v>0</v>
      </c>
      <c r="AY161" s="4">
        <f>$F161*SUMIF(Макро!$38:$38,AY$13,Макро!$49:$49)*SUMIF(Ввод!$151:$151,AY$15,Ввод!$152:$152)</f>
        <v>0</v>
      </c>
      <c r="AZ161" s="4">
        <f>$F161*SUMIF(Макро!$38:$38,AZ$13,Макро!$49:$49)*SUMIF(Ввод!$151:$151,AZ$15,Ввод!$152:$152)</f>
        <v>0</v>
      </c>
      <c r="BA161" s="4">
        <f>$F161*SUMIF(Макро!$38:$38,BA$13,Макро!$49:$49)*SUMIF(Ввод!$151:$151,BA$15,Ввод!$152:$152)</f>
        <v>0</v>
      </c>
      <c r="BB161" s="4">
        <f>$F161*SUMIF(Макро!$38:$38,BB$13,Макро!$49:$49)*SUMIF(Ввод!$151:$151,BB$15,Ввод!$152:$152)</f>
        <v>0</v>
      </c>
      <c r="BC161" s="4">
        <f>$F161*SUMIF(Макро!$38:$38,BC$13,Макро!$49:$49)*SUMIF(Ввод!$151:$151,BC$15,Ввод!$152:$152)</f>
        <v>0</v>
      </c>
      <c r="BD161" s="4">
        <f>$F161*SUMIF(Макро!$38:$38,BD$13,Макро!$49:$49)*SUMIF(Ввод!$151:$151,BD$15,Ввод!$152:$152)</f>
        <v>0</v>
      </c>
      <c r="BE161" s="4">
        <f>$F161*SUMIF(Макро!$38:$38,BE$13,Макро!$49:$49)*SUMIF(Ввод!$151:$151,BE$15,Ввод!$152:$152)</f>
        <v>0</v>
      </c>
      <c r="BF161" s="4">
        <f>$F161*SUMIF(Макро!$38:$38,BF$13,Макро!$49:$49)*SUMIF(Ввод!$151:$151,BF$15,Ввод!$152:$152)</f>
        <v>0</v>
      </c>
      <c r="BG161" s="4">
        <f>$F161*SUMIF(Макро!$38:$38,BG$13,Макро!$49:$49)*SUMIF(Ввод!$151:$151,BG$15,Ввод!$152:$152)</f>
        <v>0</v>
      </c>
      <c r="BH161" s="4">
        <f>$F161*SUMIF(Макро!$38:$38,BH$13,Макро!$49:$49)*SUMIF(Ввод!$151:$151,BH$15,Ввод!$152:$152)</f>
        <v>0</v>
      </c>
      <c r="BI161" s="4">
        <f>$F161*SUMIF(Макро!$38:$38,BI$13,Макро!$49:$49)*SUMIF(Ввод!$151:$151,BI$15,Ввод!$152:$152)</f>
        <v>0</v>
      </c>
      <c r="BJ161" s="4">
        <f>$F161*SUMIF(Макро!$38:$38,BJ$13,Макро!$49:$49)*SUMIF(Ввод!$151:$151,BJ$15,Ввод!$152:$152)</f>
        <v>0</v>
      </c>
      <c r="BK161" s="4">
        <f>$F161*SUMIF(Макро!$38:$38,BK$13,Макро!$49:$49)*SUMIF(Ввод!$151:$151,BK$15,Ввод!$152:$152)</f>
        <v>0</v>
      </c>
      <c r="BL161" s="4">
        <f>$F161*SUMIF(Макро!$38:$38,BL$13,Макро!$49:$49)*SUMIF(Ввод!$151:$151,BL$15,Ввод!$152:$152)</f>
        <v>0</v>
      </c>
      <c r="BM161" s="4">
        <f>$F161*SUMIF(Макро!$38:$38,BM$13,Макро!$49:$49)*SUMIF(Ввод!$151:$151,BM$15,Ввод!$152:$152)</f>
        <v>0</v>
      </c>
      <c r="BN161" s="4">
        <f>$F161*SUMIF(Макро!$38:$38,BN$13,Макро!$49:$49)*SUMIF(Ввод!$151:$151,BN$15,Ввод!$152:$152)</f>
        <v>0</v>
      </c>
      <c r="BO161" s="4">
        <f>$F161*SUMIF(Макро!$38:$38,BO$13,Макро!$49:$49)*SUMIF(Ввод!$151:$151,BO$15,Ввод!$152:$152)</f>
        <v>0</v>
      </c>
      <c r="BP161" s="4">
        <f>$F161*SUMIF(Макро!$38:$38,BP$13,Макро!$49:$49)*SUMIF(Ввод!$151:$151,BP$15,Ввод!$152:$152)</f>
        <v>0</v>
      </c>
      <c r="BQ161" s="4">
        <f>$F161*SUMIF(Макро!$38:$38,BQ$13,Макро!$49:$49)*SUMIF(Ввод!$151:$151,BQ$15,Ввод!$152:$152)</f>
        <v>0</v>
      </c>
      <c r="BR161" s="4">
        <f>$F161*SUMIF(Макро!$38:$38,BR$13,Макро!$49:$49)*SUMIF(Ввод!$151:$151,BR$15,Ввод!$152:$152)</f>
        <v>0</v>
      </c>
      <c r="BS161" s="4">
        <f>$F161*SUMIF(Макро!$38:$38,BS$13,Макро!$49:$49)*SUMIF(Ввод!$151:$151,BS$15,Ввод!$152:$152)</f>
        <v>0</v>
      </c>
      <c r="BT161" s="4">
        <f>$F161*SUMIF(Макро!$38:$38,BT$13,Макро!$49:$49)*SUMIF(Ввод!$151:$151,BT$15,Ввод!$152:$152)</f>
        <v>0</v>
      </c>
      <c r="BU161" s="4">
        <f>$F161*SUMIF(Макро!$38:$38,BU$13,Макро!$49:$49)*SUMIF(Ввод!$151:$151,BU$15,Ввод!$152:$152)</f>
        <v>0</v>
      </c>
      <c r="BV161" s="4">
        <f>$F161*SUMIF(Макро!$38:$38,BV$13,Макро!$49:$49)*SUMIF(Ввод!$151:$151,BV$15,Ввод!$152:$152)</f>
        <v>0</v>
      </c>
      <c r="BW161" s="4">
        <f>$F161*SUMIF(Макро!$38:$38,BW$13,Макро!$49:$49)*SUMIF(Ввод!$151:$151,BW$15,Ввод!$152:$152)</f>
        <v>0</v>
      </c>
      <c r="BX161" s="4">
        <f>$F161*SUMIF(Макро!$38:$38,BX$13,Макро!$49:$49)*SUMIF(Ввод!$151:$151,BX$15,Ввод!$152:$152)</f>
        <v>0</v>
      </c>
      <c r="BY161" s="4">
        <f>$F161*SUMIF(Макро!$38:$38,BY$13,Макро!$49:$49)*SUMIF(Ввод!$151:$151,BY$15,Ввод!$152:$152)</f>
        <v>0</v>
      </c>
      <c r="BZ161" s="4">
        <f>$F161*SUMIF(Макро!$38:$38,BZ$13,Макро!$49:$49)*SUMIF(Ввод!$151:$151,BZ$15,Ввод!$152:$152)</f>
        <v>0</v>
      </c>
      <c r="CA161" s="4">
        <f>$F161*SUMIF(Макро!$38:$38,CA$13,Макро!$49:$49)*SUMIF(Ввод!$151:$151,CA$15,Ввод!$152:$152)</f>
        <v>0</v>
      </c>
      <c r="CB161" s="4">
        <f>$F161*SUMIF(Макро!$38:$38,CB$13,Макро!$49:$49)*SUMIF(Ввод!$151:$151,CB$15,Ввод!$152:$152)</f>
        <v>0</v>
      </c>
      <c r="CC161" s="4">
        <f>$F161*SUMIF(Макро!$38:$38,CC$13,Макро!$49:$49)*SUMIF(Ввод!$151:$151,CC$15,Ввод!$152:$152)</f>
        <v>0</v>
      </c>
      <c r="CD161" s="4">
        <f>$F161*SUMIF(Макро!$38:$38,CD$13,Макро!$49:$49)*SUMIF(Ввод!$151:$151,CD$15,Ввод!$152:$152)</f>
        <v>0</v>
      </c>
      <c r="CE161" s="4">
        <f>$F161*SUMIF(Макро!$38:$38,CE$13,Макро!$49:$49)*SUMIF(Ввод!$151:$151,CE$15,Ввод!$152:$152)</f>
        <v>0</v>
      </c>
      <c r="CF161" s="4">
        <f>$F161*SUMIF(Макро!$38:$38,CF$13,Макро!$49:$49)*SUMIF(Ввод!$151:$151,CF$15,Ввод!$152:$152)</f>
        <v>0</v>
      </c>
      <c r="CG161" s="4">
        <f>$F161*SUMIF(Макро!$38:$38,CG$13,Макро!$49:$49)*SUMIF(Ввод!$151:$151,CG$15,Ввод!$152:$152)</f>
        <v>0</v>
      </c>
      <c r="CH161" s="4">
        <f>$F161*SUMIF(Макро!$38:$38,CH$13,Макро!$49:$49)*SUMIF(Ввод!$151:$151,CH$15,Ввод!$152:$152)</f>
        <v>0</v>
      </c>
      <c r="CI161" s="4">
        <f>$F161*SUMIF(Макро!$38:$38,CI$13,Макро!$49:$49)*SUMIF(Ввод!$151:$151,CI$15,Ввод!$152:$152)</f>
        <v>0</v>
      </c>
      <c r="CJ161" s="4">
        <f>$F161*SUMIF(Макро!$38:$38,CJ$13,Макро!$49:$49)*SUMIF(Ввод!$151:$151,CJ$15,Ввод!$152:$152)</f>
        <v>0</v>
      </c>
      <c r="CK161" s="4">
        <f>$F161*SUMIF(Макро!$38:$38,CK$13,Макро!$49:$49)*SUMIF(Ввод!$151:$151,CK$15,Ввод!$152:$152)</f>
        <v>0</v>
      </c>
      <c r="CL161" s="4">
        <f>$F161*SUMIF(Макро!$38:$38,CL$13,Макро!$49:$49)*SUMIF(Ввод!$151:$151,CL$15,Ввод!$152:$152)</f>
        <v>0</v>
      </c>
      <c r="CM161" s="4">
        <f>$F161*SUMIF(Макро!$38:$38,CM$13,Макро!$49:$49)*SUMIF(Ввод!$151:$151,CM$15,Ввод!$152:$152)</f>
        <v>0</v>
      </c>
      <c r="CN161" s="4">
        <f>$F161*SUMIF(Макро!$38:$38,CN$13,Макро!$49:$49)*SUMIF(Ввод!$151:$151,CN$15,Ввод!$152:$152)</f>
        <v>0</v>
      </c>
      <c r="CO161" s="4">
        <f>$F161*SUMIF(Макро!$38:$38,CO$13,Макро!$49:$49)*SUMIF(Ввод!$151:$151,CO$15,Ввод!$152:$152)</f>
        <v>0</v>
      </c>
      <c r="CP161" s="4">
        <f>$F161*SUMIF(Макро!$38:$38,CP$13,Макро!$49:$49)*SUMIF(Ввод!$151:$151,CP$15,Ввод!$152:$152)</f>
        <v>0</v>
      </c>
      <c r="CQ161" s="4">
        <f>$F161*SUMIF(Макро!$38:$38,CQ$13,Макро!$49:$49)*SUMIF(Ввод!$151:$151,CQ$15,Ввод!$152:$152)</f>
        <v>0</v>
      </c>
      <c r="CR161" s="4">
        <f>$F161*SUMIF(Макро!$38:$38,CR$13,Макро!$49:$49)*SUMIF(Ввод!$151:$151,CR$15,Ввод!$152:$152)</f>
        <v>0</v>
      </c>
      <c r="CS161" s="4">
        <f>$F161*SUMIF(Макро!$38:$38,CS$13,Макро!$49:$49)*SUMIF(Ввод!$151:$151,CS$15,Ввод!$152:$152)</f>
        <v>0</v>
      </c>
      <c r="CT161" s="4">
        <f>$F161*SUMIF(Макро!$38:$38,CT$13,Макро!$49:$49)*SUMIF(Ввод!$151:$151,CT$15,Ввод!$152:$152)</f>
        <v>0</v>
      </c>
      <c r="CU161" s="4">
        <f>$F161*SUMIF(Макро!$38:$38,CU$13,Макро!$49:$49)*SUMIF(Ввод!$151:$151,CU$15,Ввод!$152:$152)</f>
        <v>0</v>
      </c>
      <c r="CV161" s="4">
        <f>$F161*SUMIF(Макро!$38:$38,CV$13,Макро!$49:$49)*SUMIF(Ввод!$151:$151,CV$15,Ввод!$152:$152)</f>
        <v>0</v>
      </c>
      <c r="CW161" s="4">
        <f>$F161*SUMIF(Макро!$38:$38,CW$13,Макро!$49:$49)*SUMIF(Ввод!$151:$151,CW$15,Ввод!$152:$152)</f>
        <v>0</v>
      </c>
      <c r="CX161" s="4">
        <f>$F161*SUMIF(Макро!$38:$38,CX$13,Макро!$49:$49)*SUMIF(Ввод!$151:$151,CX$15,Ввод!$152:$152)</f>
        <v>0</v>
      </c>
      <c r="CY161" s="4">
        <f>$F161*SUMIF(Макро!$38:$38,CY$13,Макро!$49:$49)*SUMIF(Ввод!$151:$151,CY$15,Ввод!$152:$152)</f>
        <v>0</v>
      </c>
      <c r="CZ161" s="4">
        <f>$F161*SUMIF(Макро!$38:$38,CZ$13,Макро!$49:$49)*SUMIF(Ввод!$151:$151,CZ$15,Ввод!$152:$152)</f>
        <v>0</v>
      </c>
      <c r="DA161" s="4">
        <f>$F161*SUMIF(Макро!$38:$38,DA$13,Макро!$49:$49)*SUMIF(Ввод!$151:$151,DA$15,Ввод!$152:$152)</f>
        <v>0</v>
      </c>
      <c r="DB161" s="4">
        <f>$F161*SUMIF(Макро!$38:$38,DB$13,Макро!$49:$49)*SUMIF(Ввод!$151:$151,DB$15,Ввод!$152:$152)</f>
        <v>0</v>
      </c>
      <c r="DC161" s="4">
        <f>$F161*SUMIF(Макро!$38:$38,DC$13,Макро!$49:$49)*SUMIF(Ввод!$151:$151,DC$15,Ввод!$152:$152)</f>
        <v>0</v>
      </c>
      <c r="DD161" s="4">
        <f>$F161*SUMIF(Макро!$38:$38,DD$13,Макро!$49:$49)*SUMIF(Ввод!$151:$151,DD$15,Ввод!$152:$152)</f>
        <v>0</v>
      </c>
      <c r="DE161" s="4">
        <f>$F161*SUMIF(Макро!$38:$38,DE$13,Макро!$49:$49)*SUMIF(Ввод!$151:$151,DE$15,Ввод!$152:$152)</f>
        <v>0</v>
      </c>
      <c r="DF161" s="4">
        <f>$F161*SUMIF(Макро!$38:$38,DF$13,Макро!$49:$49)*SUMIF(Ввод!$151:$151,DF$15,Ввод!$152:$152)</f>
        <v>0</v>
      </c>
      <c r="DG161" s="4">
        <f>$F161*SUMIF(Макро!$38:$38,DG$13,Макро!$49:$49)*SUMIF(Ввод!$151:$151,DG$15,Ввод!$152:$152)</f>
        <v>0</v>
      </c>
      <c r="DH161" s="4">
        <f>$F161*SUMIF(Макро!$38:$38,DH$13,Макро!$49:$49)*SUMIF(Ввод!$151:$151,DH$15,Ввод!$152:$152)</f>
        <v>0</v>
      </c>
      <c r="DI161" s="4">
        <f>$F161*SUMIF(Макро!$38:$38,DI$13,Макро!$49:$49)*SUMIF(Ввод!$151:$151,DI$15,Ввод!$152:$152)</f>
        <v>0</v>
      </c>
      <c r="DJ161" s="4">
        <f>$F161*SUMIF(Макро!$38:$38,DJ$13,Макро!$49:$49)*SUMIF(Ввод!$151:$151,DJ$15,Ввод!$152:$152)</f>
        <v>0</v>
      </c>
    </row>
    <row r="162" spans="1:114">
      <c r="B162" s="214" t="str">
        <f>Ввод!D246</f>
        <v>Прочие неподконтрольные расходы №3</v>
      </c>
      <c r="C162" s="8"/>
      <c r="D162" s="7" t="s">
        <v>0</v>
      </c>
      <c r="E162" s="7">
        <f t="shared" si="47"/>
        <v>1</v>
      </c>
      <c r="F162" s="4">
        <f>$E162*Ввод!G246</f>
        <v>0</v>
      </c>
      <c r="G162" s="4">
        <f>Ввод!E246</f>
        <v>0</v>
      </c>
      <c r="H162" s="4"/>
      <c r="I162" s="126"/>
      <c r="J162" s="4">
        <f>$F162*SUMIF(Макро!$38:$38,J$13,Макро!$49:$49)*SUMIF(Ввод!$151:$151,J$15,Ввод!$152:$152)</f>
        <v>0</v>
      </c>
      <c r="K162" s="4">
        <f>$F162*SUMIF(Макро!$38:$38,K$13,Макро!$49:$49)*SUMIF(Ввод!$151:$151,K$15,Ввод!$152:$152)</f>
        <v>0</v>
      </c>
      <c r="L162" s="4">
        <f>$F162*SUMIF(Макро!$38:$38,L$13,Макро!$49:$49)*SUMIF(Ввод!$151:$151,L$15,Ввод!$152:$152)</f>
        <v>0</v>
      </c>
      <c r="M162" s="4">
        <f>$F162*SUMIF(Макро!$38:$38,M$13,Макро!$49:$49)*SUMIF(Ввод!$151:$151,M$15,Ввод!$152:$152)</f>
        <v>0</v>
      </c>
      <c r="N162" s="4">
        <f>$F162*SUMIF(Макро!$38:$38,N$13,Макро!$49:$49)*SUMIF(Ввод!$151:$151,N$15,Ввод!$152:$152)</f>
        <v>0</v>
      </c>
      <c r="O162" s="4">
        <f>$F162*SUMIF(Макро!$38:$38,O$13,Макро!$49:$49)*SUMIF(Ввод!$151:$151,O$15,Ввод!$152:$152)</f>
        <v>0</v>
      </c>
      <c r="P162" s="4">
        <f>$F162*SUMIF(Макро!$38:$38,P$13,Макро!$49:$49)*SUMIF(Ввод!$151:$151,P$15,Ввод!$152:$152)</f>
        <v>0</v>
      </c>
      <c r="Q162" s="4">
        <f>$F162*SUMIF(Макро!$38:$38,Q$13,Макро!$49:$49)*SUMIF(Ввод!$151:$151,Q$15,Ввод!$152:$152)</f>
        <v>0</v>
      </c>
      <c r="R162" s="4">
        <f>$F162*SUMIF(Макро!$38:$38,R$13,Макро!$49:$49)*SUMIF(Ввод!$151:$151,R$15,Ввод!$152:$152)</f>
        <v>0</v>
      </c>
      <c r="S162" s="4">
        <f>$F162*SUMIF(Макро!$38:$38,S$13,Макро!$49:$49)*SUMIF(Ввод!$151:$151,S$15,Ввод!$152:$152)</f>
        <v>0</v>
      </c>
      <c r="T162" s="4">
        <f>$F162*SUMIF(Макро!$38:$38,T$13,Макро!$49:$49)*SUMIF(Ввод!$151:$151,T$15,Ввод!$152:$152)</f>
        <v>0</v>
      </c>
      <c r="U162" s="4">
        <f>$F162*SUMIF(Макро!$38:$38,U$13,Макро!$49:$49)*SUMIF(Ввод!$151:$151,U$15,Ввод!$152:$152)</f>
        <v>0</v>
      </c>
      <c r="V162" s="4">
        <f>$F162*SUMIF(Макро!$38:$38,V$13,Макро!$49:$49)*SUMIF(Ввод!$151:$151,V$15,Ввод!$152:$152)</f>
        <v>0</v>
      </c>
      <c r="W162" s="4">
        <f>$F162*SUMIF(Макро!$38:$38,W$13,Макро!$49:$49)*SUMIF(Ввод!$151:$151,W$15,Ввод!$152:$152)</f>
        <v>0</v>
      </c>
      <c r="X162" s="4">
        <f>$F162*SUMIF(Макро!$38:$38,X$13,Макро!$49:$49)*SUMIF(Ввод!$151:$151,X$15,Ввод!$152:$152)</f>
        <v>0</v>
      </c>
      <c r="Y162" s="4">
        <f>$F162*SUMIF(Макро!$38:$38,Y$13,Макро!$49:$49)*SUMIF(Ввод!$151:$151,Y$15,Ввод!$152:$152)</f>
        <v>0</v>
      </c>
      <c r="Z162" s="4">
        <f>$F162*SUMIF(Макро!$38:$38,Z$13,Макро!$49:$49)*SUMIF(Ввод!$151:$151,Z$15,Ввод!$152:$152)</f>
        <v>0</v>
      </c>
      <c r="AA162" s="4">
        <f>$F162*SUMIF(Макро!$38:$38,AA$13,Макро!$49:$49)*SUMIF(Ввод!$151:$151,AA$15,Ввод!$152:$152)</f>
        <v>0</v>
      </c>
      <c r="AB162" s="4">
        <f>$F162*SUMIF(Макро!$38:$38,AB$13,Макро!$49:$49)*SUMIF(Ввод!$151:$151,AB$15,Ввод!$152:$152)</f>
        <v>0</v>
      </c>
      <c r="AC162" s="4">
        <f>$F162*SUMIF(Макро!$38:$38,AC$13,Макро!$49:$49)*SUMIF(Ввод!$151:$151,AC$15,Ввод!$152:$152)</f>
        <v>0</v>
      </c>
      <c r="AD162" s="4">
        <f>$F162*SUMIF(Макро!$38:$38,AD$13,Макро!$49:$49)*SUMIF(Ввод!$151:$151,AD$15,Ввод!$152:$152)</f>
        <v>0</v>
      </c>
      <c r="AE162" s="4">
        <f>$F162*SUMIF(Макро!$38:$38,AE$13,Макро!$49:$49)*SUMIF(Ввод!$151:$151,AE$15,Ввод!$152:$152)</f>
        <v>0</v>
      </c>
      <c r="AF162" s="4">
        <f>$F162*SUMIF(Макро!$38:$38,AF$13,Макро!$49:$49)*SUMIF(Ввод!$151:$151,AF$15,Ввод!$152:$152)</f>
        <v>0</v>
      </c>
      <c r="AG162" s="4">
        <f>$F162*SUMIF(Макро!$38:$38,AG$13,Макро!$49:$49)*SUMIF(Ввод!$151:$151,AG$15,Ввод!$152:$152)</f>
        <v>0</v>
      </c>
      <c r="AH162" s="4">
        <f>$F162*SUMIF(Макро!$38:$38,AH$13,Макро!$49:$49)*SUMIF(Ввод!$151:$151,AH$15,Ввод!$152:$152)</f>
        <v>0</v>
      </c>
      <c r="AI162" s="4">
        <f>$F162*SUMIF(Макро!$38:$38,AI$13,Макро!$49:$49)*SUMIF(Ввод!$151:$151,AI$15,Ввод!$152:$152)</f>
        <v>0</v>
      </c>
      <c r="AJ162" s="4">
        <f>$F162*SUMIF(Макро!$38:$38,AJ$13,Макро!$49:$49)*SUMIF(Ввод!$151:$151,AJ$15,Ввод!$152:$152)</f>
        <v>0</v>
      </c>
      <c r="AK162" s="4">
        <f>$F162*SUMIF(Макро!$38:$38,AK$13,Макро!$49:$49)*SUMIF(Ввод!$151:$151,AK$15,Ввод!$152:$152)</f>
        <v>0</v>
      </c>
      <c r="AL162" s="4">
        <f>$F162*SUMIF(Макро!$38:$38,AL$13,Макро!$49:$49)*SUMIF(Ввод!$151:$151,AL$15,Ввод!$152:$152)</f>
        <v>0</v>
      </c>
      <c r="AM162" s="4">
        <f>$F162*SUMIF(Макро!$38:$38,AM$13,Макро!$49:$49)*SUMIF(Ввод!$151:$151,AM$15,Ввод!$152:$152)</f>
        <v>0</v>
      </c>
      <c r="AN162" s="4">
        <f>$F162*SUMIF(Макро!$38:$38,AN$13,Макро!$49:$49)*SUMIF(Ввод!$151:$151,AN$15,Ввод!$152:$152)</f>
        <v>0</v>
      </c>
      <c r="AO162" s="4">
        <f>$F162*SUMIF(Макро!$38:$38,AO$13,Макро!$49:$49)*SUMIF(Ввод!$151:$151,AO$15,Ввод!$152:$152)</f>
        <v>0</v>
      </c>
      <c r="AP162" s="4">
        <f>$F162*SUMIF(Макро!$38:$38,AP$13,Макро!$49:$49)*SUMIF(Ввод!$151:$151,AP$15,Ввод!$152:$152)</f>
        <v>0</v>
      </c>
      <c r="AQ162" s="4">
        <f>$F162*SUMIF(Макро!$38:$38,AQ$13,Макро!$49:$49)*SUMIF(Ввод!$151:$151,AQ$15,Ввод!$152:$152)</f>
        <v>0</v>
      </c>
      <c r="AR162" s="4">
        <f>$F162*SUMIF(Макро!$38:$38,AR$13,Макро!$49:$49)*SUMIF(Ввод!$151:$151,AR$15,Ввод!$152:$152)</f>
        <v>0</v>
      </c>
      <c r="AS162" s="4">
        <f>$F162*SUMIF(Макро!$38:$38,AS$13,Макро!$49:$49)*SUMIF(Ввод!$151:$151,AS$15,Ввод!$152:$152)</f>
        <v>0</v>
      </c>
      <c r="AT162" s="4">
        <f>$F162*SUMIF(Макро!$38:$38,AT$13,Макро!$49:$49)*SUMIF(Ввод!$151:$151,AT$15,Ввод!$152:$152)</f>
        <v>0</v>
      </c>
      <c r="AU162" s="4">
        <f>$F162*SUMIF(Макро!$38:$38,AU$13,Макро!$49:$49)*SUMIF(Ввод!$151:$151,AU$15,Ввод!$152:$152)</f>
        <v>0</v>
      </c>
      <c r="AV162" s="4">
        <f>$F162*SUMIF(Макро!$38:$38,AV$13,Макро!$49:$49)*SUMIF(Ввод!$151:$151,AV$15,Ввод!$152:$152)</f>
        <v>0</v>
      </c>
      <c r="AW162" s="4">
        <f>$F162*SUMIF(Макро!$38:$38,AW$13,Макро!$49:$49)*SUMIF(Ввод!$151:$151,AW$15,Ввод!$152:$152)</f>
        <v>0</v>
      </c>
      <c r="AX162" s="4">
        <f>$F162*SUMIF(Макро!$38:$38,AX$13,Макро!$49:$49)*SUMIF(Ввод!$151:$151,AX$15,Ввод!$152:$152)</f>
        <v>0</v>
      </c>
      <c r="AY162" s="4">
        <f>$F162*SUMIF(Макро!$38:$38,AY$13,Макро!$49:$49)*SUMIF(Ввод!$151:$151,AY$15,Ввод!$152:$152)</f>
        <v>0</v>
      </c>
      <c r="AZ162" s="4">
        <f>$F162*SUMIF(Макро!$38:$38,AZ$13,Макро!$49:$49)*SUMIF(Ввод!$151:$151,AZ$15,Ввод!$152:$152)</f>
        <v>0</v>
      </c>
      <c r="BA162" s="4">
        <f>$F162*SUMIF(Макро!$38:$38,BA$13,Макро!$49:$49)*SUMIF(Ввод!$151:$151,BA$15,Ввод!$152:$152)</f>
        <v>0</v>
      </c>
      <c r="BB162" s="4">
        <f>$F162*SUMIF(Макро!$38:$38,BB$13,Макро!$49:$49)*SUMIF(Ввод!$151:$151,BB$15,Ввод!$152:$152)</f>
        <v>0</v>
      </c>
      <c r="BC162" s="4">
        <f>$F162*SUMIF(Макро!$38:$38,BC$13,Макро!$49:$49)*SUMIF(Ввод!$151:$151,BC$15,Ввод!$152:$152)</f>
        <v>0</v>
      </c>
      <c r="BD162" s="4">
        <f>$F162*SUMIF(Макро!$38:$38,BD$13,Макро!$49:$49)*SUMIF(Ввод!$151:$151,BD$15,Ввод!$152:$152)</f>
        <v>0</v>
      </c>
      <c r="BE162" s="4">
        <f>$F162*SUMIF(Макро!$38:$38,BE$13,Макро!$49:$49)*SUMIF(Ввод!$151:$151,BE$15,Ввод!$152:$152)</f>
        <v>0</v>
      </c>
      <c r="BF162" s="4">
        <f>$F162*SUMIF(Макро!$38:$38,BF$13,Макро!$49:$49)*SUMIF(Ввод!$151:$151,BF$15,Ввод!$152:$152)</f>
        <v>0</v>
      </c>
      <c r="BG162" s="4">
        <f>$F162*SUMIF(Макро!$38:$38,BG$13,Макро!$49:$49)*SUMIF(Ввод!$151:$151,BG$15,Ввод!$152:$152)</f>
        <v>0</v>
      </c>
      <c r="BH162" s="4">
        <f>$F162*SUMIF(Макро!$38:$38,BH$13,Макро!$49:$49)*SUMIF(Ввод!$151:$151,BH$15,Ввод!$152:$152)</f>
        <v>0</v>
      </c>
      <c r="BI162" s="4">
        <f>$F162*SUMIF(Макро!$38:$38,BI$13,Макро!$49:$49)*SUMIF(Ввод!$151:$151,BI$15,Ввод!$152:$152)</f>
        <v>0</v>
      </c>
      <c r="BJ162" s="4">
        <f>$F162*SUMIF(Макро!$38:$38,BJ$13,Макро!$49:$49)*SUMIF(Ввод!$151:$151,BJ$15,Ввод!$152:$152)</f>
        <v>0</v>
      </c>
      <c r="BK162" s="4">
        <f>$F162*SUMIF(Макро!$38:$38,BK$13,Макро!$49:$49)*SUMIF(Ввод!$151:$151,BK$15,Ввод!$152:$152)</f>
        <v>0</v>
      </c>
      <c r="BL162" s="4">
        <f>$F162*SUMIF(Макро!$38:$38,BL$13,Макро!$49:$49)*SUMIF(Ввод!$151:$151,BL$15,Ввод!$152:$152)</f>
        <v>0</v>
      </c>
      <c r="BM162" s="4">
        <f>$F162*SUMIF(Макро!$38:$38,BM$13,Макро!$49:$49)*SUMIF(Ввод!$151:$151,BM$15,Ввод!$152:$152)</f>
        <v>0</v>
      </c>
      <c r="BN162" s="4">
        <f>$F162*SUMIF(Макро!$38:$38,BN$13,Макро!$49:$49)*SUMIF(Ввод!$151:$151,BN$15,Ввод!$152:$152)</f>
        <v>0</v>
      </c>
      <c r="BO162" s="4">
        <f>$F162*SUMIF(Макро!$38:$38,BO$13,Макро!$49:$49)*SUMIF(Ввод!$151:$151,BO$15,Ввод!$152:$152)</f>
        <v>0</v>
      </c>
      <c r="BP162" s="4">
        <f>$F162*SUMIF(Макро!$38:$38,BP$13,Макро!$49:$49)*SUMIF(Ввод!$151:$151,BP$15,Ввод!$152:$152)</f>
        <v>0</v>
      </c>
      <c r="BQ162" s="4">
        <f>$F162*SUMIF(Макро!$38:$38,BQ$13,Макро!$49:$49)*SUMIF(Ввод!$151:$151,BQ$15,Ввод!$152:$152)</f>
        <v>0</v>
      </c>
      <c r="BR162" s="4">
        <f>$F162*SUMIF(Макро!$38:$38,BR$13,Макро!$49:$49)*SUMIF(Ввод!$151:$151,BR$15,Ввод!$152:$152)</f>
        <v>0</v>
      </c>
      <c r="BS162" s="4">
        <f>$F162*SUMIF(Макро!$38:$38,BS$13,Макро!$49:$49)*SUMIF(Ввод!$151:$151,BS$15,Ввод!$152:$152)</f>
        <v>0</v>
      </c>
      <c r="BT162" s="4">
        <f>$F162*SUMIF(Макро!$38:$38,BT$13,Макро!$49:$49)*SUMIF(Ввод!$151:$151,BT$15,Ввод!$152:$152)</f>
        <v>0</v>
      </c>
      <c r="BU162" s="4">
        <f>$F162*SUMIF(Макро!$38:$38,BU$13,Макро!$49:$49)*SUMIF(Ввод!$151:$151,BU$15,Ввод!$152:$152)</f>
        <v>0</v>
      </c>
      <c r="BV162" s="4">
        <f>$F162*SUMIF(Макро!$38:$38,BV$13,Макро!$49:$49)*SUMIF(Ввод!$151:$151,BV$15,Ввод!$152:$152)</f>
        <v>0</v>
      </c>
      <c r="BW162" s="4">
        <f>$F162*SUMIF(Макро!$38:$38,BW$13,Макро!$49:$49)*SUMIF(Ввод!$151:$151,BW$15,Ввод!$152:$152)</f>
        <v>0</v>
      </c>
      <c r="BX162" s="4">
        <f>$F162*SUMIF(Макро!$38:$38,BX$13,Макро!$49:$49)*SUMIF(Ввод!$151:$151,BX$15,Ввод!$152:$152)</f>
        <v>0</v>
      </c>
      <c r="BY162" s="4">
        <f>$F162*SUMIF(Макро!$38:$38,BY$13,Макро!$49:$49)*SUMIF(Ввод!$151:$151,BY$15,Ввод!$152:$152)</f>
        <v>0</v>
      </c>
      <c r="BZ162" s="4">
        <f>$F162*SUMIF(Макро!$38:$38,BZ$13,Макро!$49:$49)*SUMIF(Ввод!$151:$151,BZ$15,Ввод!$152:$152)</f>
        <v>0</v>
      </c>
      <c r="CA162" s="4">
        <f>$F162*SUMIF(Макро!$38:$38,CA$13,Макро!$49:$49)*SUMIF(Ввод!$151:$151,CA$15,Ввод!$152:$152)</f>
        <v>0</v>
      </c>
      <c r="CB162" s="4">
        <f>$F162*SUMIF(Макро!$38:$38,CB$13,Макро!$49:$49)*SUMIF(Ввод!$151:$151,CB$15,Ввод!$152:$152)</f>
        <v>0</v>
      </c>
      <c r="CC162" s="4">
        <f>$F162*SUMIF(Макро!$38:$38,CC$13,Макро!$49:$49)*SUMIF(Ввод!$151:$151,CC$15,Ввод!$152:$152)</f>
        <v>0</v>
      </c>
      <c r="CD162" s="4">
        <f>$F162*SUMIF(Макро!$38:$38,CD$13,Макро!$49:$49)*SUMIF(Ввод!$151:$151,CD$15,Ввод!$152:$152)</f>
        <v>0</v>
      </c>
      <c r="CE162" s="4">
        <f>$F162*SUMIF(Макро!$38:$38,CE$13,Макро!$49:$49)*SUMIF(Ввод!$151:$151,CE$15,Ввод!$152:$152)</f>
        <v>0</v>
      </c>
      <c r="CF162" s="4">
        <f>$F162*SUMIF(Макро!$38:$38,CF$13,Макро!$49:$49)*SUMIF(Ввод!$151:$151,CF$15,Ввод!$152:$152)</f>
        <v>0</v>
      </c>
      <c r="CG162" s="4">
        <f>$F162*SUMIF(Макро!$38:$38,CG$13,Макро!$49:$49)*SUMIF(Ввод!$151:$151,CG$15,Ввод!$152:$152)</f>
        <v>0</v>
      </c>
      <c r="CH162" s="4">
        <f>$F162*SUMIF(Макро!$38:$38,CH$13,Макро!$49:$49)*SUMIF(Ввод!$151:$151,CH$15,Ввод!$152:$152)</f>
        <v>0</v>
      </c>
      <c r="CI162" s="4">
        <f>$F162*SUMIF(Макро!$38:$38,CI$13,Макро!$49:$49)*SUMIF(Ввод!$151:$151,CI$15,Ввод!$152:$152)</f>
        <v>0</v>
      </c>
      <c r="CJ162" s="4">
        <f>$F162*SUMIF(Макро!$38:$38,CJ$13,Макро!$49:$49)*SUMIF(Ввод!$151:$151,CJ$15,Ввод!$152:$152)</f>
        <v>0</v>
      </c>
      <c r="CK162" s="4">
        <f>$F162*SUMIF(Макро!$38:$38,CK$13,Макро!$49:$49)*SUMIF(Ввод!$151:$151,CK$15,Ввод!$152:$152)</f>
        <v>0</v>
      </c>
      <c r="CL162" s="4">
        <f>$F162*SUMIF(Макро!$38:$38,CL$13,Макро!$49:$49)*SUMIF(Ввод!$151:$151,CL$15,Ввод!$152:$152)</f>
        <v>0</v>
      </c>
      <c r="CM162" s="4">
        <f>$F162*SUMIF(Макро!$38:$38,CM$13,Макро!$49:$49)*SUMIF(Ввод!$151:$151,CM$15,Ввод!$152:$152)</f>
        <v>0</v>
      </c>
      <c r="CN162" s="4">
        <f>$F162*SUMIF(Макро!$38:$38,CN$13,Макро!$49:$49)*SUMIF(Ввод!$151:$151,CN$15,Ввод!$152:$152)</f>
        <v>0</v>
      </c>
      <c r="CO162" s="4">
        <f>$F162*SUMIF(Макро!$38:$38,CO$13,Макро!$49:$49)*SUMIF(Ввод!$151:$151,CO$15,Ввод!$152:$152)</f>
        <v>0</v>
      </c>
      <c r="CP162" s="4">
        <f>$F162*SUMIF(Макро!$38:$38,CP$13,Макро!$49:$49)*SUMIF(Ввод!$151:$151,CP$15,Ввод!$152:$152)</f>
        <v>0</v>
      </c>
      <c r="CQ162" s="4">
        <f>$F162*SUMIF(Макро!$38:$38,CQ$13,Макро!$49:$49)*SUMIF(Ввод!$151:$151,CQ$15,Ввод!$152:$152)</f>
        <v>0</v>
      </c>
      <c r="CR162" s="4">
        <f>$F162*SUMIF(Макро!$38:$38,CR$13,Макро!$49:$49)*SUMIF(Ввод!$151:$151,CR$15,Ввод!$152:$152)</f>
        <v>0</v>
      </c>
      <c r="CS162" s="4">
        <f>$F162*SUMIF(Макро!$38:$38,CS$13,Макро!$49:$49)*SUMIF(Ввод!$151:$151,CS$15,Ввод!$152:$152)</f>
        <v>0</v>
      </c>
      <c r="CT162" s="4">
        <f>$F162*SUMIF(Макро!$38:$38,CT$13,Макро!$49:$49)*SUMIF(Ввод!$151:$151,CT$15,Ввод!$152:$152)</f>
        <v>0</v>
      </c>
      <c r="CU162" s="4">
        <f>$F162*SUMIF(Макро!$38:$38,CU$13,Макро!$49:$49)*SUMIF(Ввод!$151:$151,CU$15,Ввод!$152:$152)</f>
        <v>0</v>
      </c>
      <c r="CV162" s="4">
        <f>$F162*SUMIF(Макро!$38:$38,CV$13,Макро!$49:$49)*SUMIF(Ввод!$151:$151,CV$15,Ввод!$152:$152)</f>
        <v>0</v>
      </c>
      <c r="CW162" s="4">
        <f>$F162*SUMIF(Макро!$38:$38,CW$13,Макро!$49:$49)*SUMIF(Ввод!$151:$151,CW$15,Ввод!$152:$152)</f>
        <v>0</v>
      </c>
      <c r="CX162" s="4">
        <f>$F162*SUMIF(Макро!$38:$38,CX$13,Макро!$49:$49)*SUMIF(Ввод!$151:$151,CX$15,Ввод!$152:$152)</f>
        <v>0</v>
      </c>
      <c r="CY162" s="4">
        <f>$F162*SUMIF(Макро!$38:$38,CY$13,Макро!$49:$49)*SUMIF(Ввод!$151:$151,CY$15,Ввод!$152:$152)</f>
        <v>0</v>
      </c>
      <c r="CZ162" s="4">
        <f>$F162*SUMIF(Макро!$38:$38,CZ$13,Макро!$49:$49)*SUMIF(Ввод!$151:$151,CZ$15,Ввод!$152:$152)</f>
        <v>0</v>
      </c>
      <c r="DA162" s="4">
        <f>$F162*SUMIF(Макро!$38:$38,DA$13,Макро!$49:$49)*SUMIF(Ввод!$151:$151,DA$15,Ввод!$152:$152)</f>
        <v>0</v>
      </c>
      <c r="DB162" s="4">
        <f>$F162*SUMIF(Макро!$38:$38,DB$13,Макро!$49:$49)*SUMIF(Ввод!$151:$151,DB$15,Ввод!$152:$152)</f>
        <v>0</v>
      </c>
      <c r="DC162" s="4">
        <f>$F162*SUMIF(Макро!$38:$38,DC$13,Макро!$49:$49)*SUMIF(Ввод!$151:$151,DC$15,Ввод!$152:$152)</f>
        <v>0</v>
      </c>
      <c r="DD162" s="4">
        <f>$F162*SUMIF(Макро!$38:$38,DD$13,Макро!$49:$49)*SUMIF(Ввод!$151:$151,DD$15,Ввод!$152:$152)</f>
        <v>0</v>
      </c>
      <c r="DE162" s="4">
        <f>$F162*SUMIF(Макро!$38:$38,DE$13,Макро!$49:$49)*SUMIF(Ввод!$151:$151,DE$15,Ввод!$152:$152)</f>
        <v>0</v>
      </c>
      <c r="DF162" s="4">
        <f>$F162*SUMIF(Макро!$38:$38,DF$13,Макро!$49:$49)*SUMIF(Ввод!$151:$151,DF$15,Ввод!$152:$152)</f>
        <v>0</v>
      </c>
      <c r="DG162" s="4">
        <f>$F162*SUMIF(Макро!$38:$38,DG$13,Макро!$49:$49)*SUMIF(Ввод!$151:$151,DG$15,Ввод!$152:$152)</f>
        <v>0</v>
      </c>
      <c r="DH162" s="4">
        <f>$F162*SUMIF(Макро!$38:$38,DH$13,Макро!$49:$49)*SUMIF(Ввод!$151:$151,DH$15,Ввод!$152:$152)</f>
        <v>0</v>
      </c>
      <c r="DI162" s="4">
        <f>$F162*SUMIF(Макро!$38:$38,DI$13,Макро!$49:$49)*SUMIF(Ввод!$151:$151,DI$15,Ввод!$152:$152)</f>
        <v>0</v>
      </c>
      <c r="DJ162" s="4">
        <f>$F162*SUMIF(Макро!$38:$38,DJ$13,Макро!$49:$49)*SUMIF(Ввод!$151:$151,DJ$15,Ввод!$152:$152)</f>
        <v>0</v>
      </c>
    </row>
    <row r="163" spans="1:114">
      <c r="B163" s="30" t="s">
        <v>406</v>
      </c>
      <c r="C163" s="8"/>
      <c r="F163" s="4"/>
      <c r="G163" s="4"/>
      <c r="H163" s="4"/>
      <c r="I163" s="126"/>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row>
    <row r="164" spans="1:114">
      <c r="B164" s="214" t="str">
        <f t="shared" ref="B164:B172" si="48">B154</f>
        <v>Аренда и лизинг</v>
      </c>
      <c r="C164" s="8"/>
      <c r="D164" s="7" t="s">
        <v>0</v>
      </c>
      <c r="E164" s="7">
        <f>N(Ввод!H238)</f>
        <v>0</v>
      </c>
      <c r="F164" s="4"/>
      <c r="G164" s="4">
        <f t="shared" ref="G164:G172" si="49">G154</f>
        <v>1</v>
      </c>
      <c r="H164" s="4"/>
      <c r="I164" s="126"/>
      <c r="J164" s="4">
        <f>$E164*Ввод!I238</f>
        <v>0</v>
      </c>
      <c r="K164" s="4">
        <f>$E164*Ввод!J238</f>
        <v>0</v>
      </c>
      <c r="L164" s="4">
        <f>$E164*Ввод!K238</f>
        <v>0</v>
      </c>
      <c r="M164" s="4">
        <f>$E164*Ввод!L238</f>
        <v>0</v>
      </c>
      <c r="N164" s="4">
        <f>$E164*Ввод!M238</f>
        <v>0</v>
      </c>
      <c r="O164" s="4">
        <f>$E164*Ввод!N238</f>
        <v>0</v>
      </c>
      <c r="P164" s="4">
        <f>$E164*Ввод!O238</f>
        <v>0</v>
      </c>
      <c r="Q164" s="4">
        <f>$E164*Ввод!P238</f>
        <v>0</v>
      </c>
      <c r="R164" s="4">
        <f>$E164*Ввод!Q238</f>
        <v>0</v>
      </c>
      <c r="S164" s="4">
        <f>$E164*Ввод!R238</f>
        <v>0</v>
      </c>
      <c r="T164" s="4">
        <f>$E164*Ввод!S238</f>
        <v>0</v>
      </c>
      <c r="U164" s="4">
        <f>$E164*Ввод!T238</f>
        <v>0</v>
      </c>
      <c r="V164" s="4">
        <f>$E164*Ввод!U238</f>
        <v>0</v>
      </c>
      <c r="W164" s="4">
        <f>$E164*Ввод!V238</f>
        <v>0</v>
      </c>
      <c r="X164" s="4">
        <f>$E164*Ввод!W238</f>
        <v>0</v>
      </c>
      <c r="Y164" s="4">
        <f>$E164*Ввод!X238</f>
        <v>0</v>
      </c>
      <c r="Z164" s="4">
        <f>$E164*Ввод!Y238</f>
        <v>0</v>
      </c>
      <c r="AA164" s="4">
        <f>$E164*Ввод!Z238</f>
        <v>0</v>
      </c>
      <c r="AB164" s="4">
        <f>$E164*Ввод!AA238</f>
        <v>0</v>
      </c>
      <c r="AC164" s="4">
        <f>$E164*Ввод!AB238</f>
        <v>0</v>
      </c>
      <c r="AD164" s="4">
        <f>$E164*Ввод!AC238</f>
        <v>0</v>
      </c>
      <c r="AE164" s="4">
        <f>$E164*Ввод!AD238</f>
        <v>0</v>
      </c>
      <c r="AF164" s="4">
        <f>$E164*Ввод!AE238</f>
        <v>0</v>
      </c>
      <c r="AG164" s="4">
        <f>$E164*Ввод!AF238</f>
        <v>0</v>
      </c>
      <c r="AH164" s="4">
        <f>$E164*Ввод!AG238</f>
        <v>0</v>
      </c>
      <c r="AI164" s="4">
        <f>$E164*Ввод!AH238</f>
        <v>0</v>
      </c>
      <c r="AJ164" s="4">
        <f>$E164*Ввод!AI238</f>
        <v>0</v>
      </c>
      <c r="AK164" s="4">
        <f>$E164*Ввод!AJ238</f>
        <v>0</v>
      </c>
      <c r="AL164" s="4">
        <f>$E164*Ввод!AK238</f>
        <v>0</v>
      </c>
      <c r="AM164" s="4">
        <f>$E164*Ввод!AL238</f>
        <v>0</v>
      </c>
      <c r="AN164" s="4">
        <f>$E164*Ввод!AM238</f>
        <v>0</v>
      </c>
      <c r="AO164" s="4">
        <f>$E164*Ввод!AN238</f>
        <v>0</v>
      </c>
      <c r="AP164" s="4">
        <f>$E164*Ввод!AO238</f>
        <v>0</v>
      </c>
      <c r="AQ164" s="4">
        <f>$E164*Ввод!AP238</f>
        <v>0</v>
      </c>
      <c r="AR164" s="4">
        <f>$E164*Ввод!AQ238</f>
        <v>0</v>
      </c>
      <c r="AS164" s="4">
        <f>$E164*Ввод!AR238</f>
        <v>0</v>
      </c>
      <c r="AT164" s="4">
        <f>$E164*Ввод!AS238</f>
        <v>0</v>
      </c>
      <c r="AU164" s="4">
        <f>$E164*Ввод!AT238</f>
        <v>0</v>
      </c>
      <c r="AV164" s="4">
        <f>$E164*Ввод!AU238</f>
        <v>0</v>
      </c>
      <c r="AW164" s="4">
        <f>$E164*Ввод!AV238</f>
        <v>0</v>
      </c>
      <c r="AX164" s="4">
        <f>$E164*Ввод!AW238</f>
        <v>0</v>
      </c>
      <c r="AY164" s="4">
        <f>$E164*Ввод!AX238</f>
        <v>0</v>
      </c>
      <c r="AZ164" s="4">
        <f>$E164*Ввод!AY238</f>
        <v>0</v>
      </c>
      <c r="BA164" s="4">
        <f>$E164*Ввод!AZ238</f>
        <v>0</v>
      </c>
      <c r="BB164" s="4">
        <f>$E164*Ввод!BA238</f>
        <v>0</v>
      </c>
      <c r="BC164" s="4">
        <f>$E164*Ввод!BB238</f>
        <v>0</v>
      </c>
      <c r="BD164" s="4">
        <f>$E164*Ввод!BC238</f>
        <v>0</v>
      </c>
      <c r="BE164" s="4">
        <f>$E164*Ввод!BD238</f>
        <v>0</v>
      </c>
      <c r="BF164" s="4">
        <f>$E164*Ввод!BE238</f>
        <v>0</v>
      </c>
      <c r="BG164" s="4">
        <f>$E164*Ввод!BF238</f>
        <v>0</v>
      </c>
      <c r="BH164" s="4">
        <f>$E164*Ввод!BG238</f>
        <v>0</v>
      </c>
      <c r="BI164" s="4">
        <f>$E164*Ввод!BH238</f>
        <v>0</v>
      </c>
      <c r="BJ164" s="4">
        <f>$E164*Ввод!BI238</f>
        <v>0</v>
      </c>
      <c r="BK164" s="4">
        <f>$E164*Ввод!BJ238</f>
        <v>0</v>
      </c>
      <c r="BL164" s="4">
        <f>$E164*Ввод!BK238</f>
        <v>0</v>
      </c>
      <c r="BM164" s="4">
        <f>$E164*Ввод!BL238</f>
        <v>0</v>
      </c>
      <c r="BN164" s="4">
        <f>$E164*Ввод!BM238</f>
        <v>0</v>
      </c>
      <c r="BO164" s="4">
        <f>$E164*Ввод!BN238</f>
        <v>0</v>
      </c>
      <c r="BP164" s="4">
        <f>$E164*Ввод!BO238</f>
        <v>0</v>
      </c>
      <c r="BQ164" s="4">
        <f>$E164*Ввод!BP238</f>
        <v>0</v>
      </c>
      <c r="BR164" s="4">
        <f>$E164*Ввод!BQ238</f>
        <v>0</v>
      </c>
      <c r="BS164" s="4">
        <f>$E164*Ввод!BR238</f>
        <v>0</v>
      </c>
      <c r="BT164" s="4">
        <f>$E164*Ввод!BS238</f>
        <v>0</v>
      </c>
      <c r="BU164" s="4">
        <f>$E164*Ввод!BT238</f>
        <v>0</v>
      </c>
      <c r="BV164" s="4">
        <f>$E164*Ввод!BU238</f>
        <v>0</v>
      </c>
      <c r="BW164" s="4">
        <f>$E164*Ввод!BV238</f>
        <v>0</v>
      </c>
      <c r="BX164" s="4">
        <f>$E164*Ввод!BW238</f>
        <v>0</v>
      </c>
      <c r="BY164" s="4">
        <f>$E164*Ввод!BX238</f>
        <v>0</v>
      </c>
      <c r="BZ164" s="4">
        <f>$E164*Ввод!BY238</f>
        <v>0</v>
      </c>
      <c r="CA164" s="4">
        <f>$E164*Ввод!BZ238</f>
        <v>0</v>
      </c>
      <c r="CB164" s="4">
        <f>$E164*Ввод!CA238</f>
        <v>0</v>
      </c>
      <c r="CC164" s="4">
        <f>$E164*Ввод!CB238</f>
        <v>0</v>
      </c>
      <c r="CD164" s="4">
        <f>$E164*Ввод!CC238</f>
        <v>0</v>
      </c>
      <c r="CE164" s="4">
        <f>$E164*Ввод!CD238</f>
        <v>0</v>
      </c>
      <c r="CF164" s="4">
        <f>$E164*Ввод!CE238</f>
        <v>0</v>
      </c>
      <c r="CG164" s="4">
        <f>$E164*Ввод!CF238</f>
        <v>0</v>
      </c>
      <c r="CH164" s="4">
        <f>$E164*Ввод!CG238</f>
        <v>0</v>
      </c>
      <c r="CI164" s="4">
        <f>$E164*Ввод!CH238</f>
        <v>0</v>
      </c>
      <c r="CJ164" s="4">
        <f>$E164*Ввод!CI238</f>
        <v>0</v>
      </c>
      <c r="CK164" s="4">
        <f>$E164*Ввод!CJ238</f>
        <v>0</v>
      </c>
      <c r="CL164" s="4">
        <f>$E164*Ввод!CK238</f>
        <v>0</v>
      </c>
      <c r="CM164" s="4">
        <f>$E164*Ввод!CL238</f>
        <v>0</v>
      </c>
      <c r="CN164" s="4">
        <f>$E164*Ввод!CM238</f>
        <v>0</v>
      </c>
      <c r="CO164" s="4">
        <f>$E164*Ввод!CN238</f>
        <v>0</v>
      </c>
      <c r="CP164" s="4">
        <f>$E164*Ввод!CO238</f>
        <v>0</v>
      </c>
      <c r="CQ164" s="4">
        <f>$E164*Ввод!CP238</f>
        <v>0</v>
      </c>
      <c r="CR164" s="4">
        <f>$E164*Ввод!CQ238</f>
        <v>0</v>
      </c>
      <c r="CS164" s="4">
        <f>$E164*Ввод!CR238</f>
        <v>0</v>
      </c>
      <c r="CT164" s="4">
        <f>$E164*Ввод!CS238</f>
        <v>0</v>
      </c>
      <c r="CU164" s="4">
        <f>$E164*Ввод!CT238</f>
        <v>0</v>
      </c>
      <c r="CV164" s="4">
        <f>$E164*Ввод!CU238</f>
        <v>0</v>
      </c>
      <c r="CW164" s="4">
        <f>$E164*Ввод!CV238</f>
        <v>0</v>
      </c>
      <c r="CX164" s="4">
        <f>$E164*Ввод!CW238</f>
        <v>0</v>
      </c>
      <c r="CY164" s="4">
        <f>$E164*Ввод!CX238</f>
        <v>0</v>
      </c>
      <c r="CZ164" s="4">
        <f>$E164*Ввод!CY238</f>
        <v>0</v>
      </c>
      <c r="DA164" s="4">
        <f>$E164*Ввод!CZ238</f>
        <v>0</v>
      </c>
      <c r="DB164" s="4">
        <f>$E164*Ввод!DA238</f>
        <v>0</v>
      </c>
      <c r="DC164" s="4">
        <f>$E164*Ввод!DB238</f>
        <v>0</v>
      </c>
      <c r="DD164" s="4">
        <f>$E164*Ввод!DC238</f>
        <v>0</v>
      </c>
      <c r="DE164" s="4">
        <f>$E164*Ввод!DD238</f>
        <v>0</v>
      </c>
      <c r="DF164" s="4">
        <f>$E164*Ввод!DE238</f>
        <v>0</v>
      </c>
      <c r="DG164" s="4">
        <f>$E164*Ввод!DF238</f>
        <v>0</v>
      </c>
      <c r="DH164" s="4">
        <f>$E164*Ввод!DG238</f>
        <v>0</v>
      </c>
      <c r="DI164" s="4">
        <f>$E164*Ввод!DH238</f>
        <v>0</v>
      </c>
      <c r="DJ164" s="4">
        <f>$E164*Ввод!DI238</f>
        <v>0</v>
      </c>
    </row>
    <row r="165" spans="1:114">
      <c r="B165" s="214" t="str">
        <f t="shared" si="48"/>
        <v>Концессионная плата</v>
      </c>
      <c r="C165" s="8"/>
      <c r="D165" s="7" t="s">
        <v>0</v>
      </c>
      <c r="E165" s="7">
        <f>N(Ввод!H239)</f>
        <v>0</v>
      </c>
      <c r="F165" s="4"/>
      <c r="G165" s="4">
        <f t="shared" si="49"/>
        <v>0</v>
      </c>
      <c r="H165" s="4"/>
      <c r="I165" s="126"/>
      <c r="J165" s="4">
        <f>$E165*Ввод!I239</f>
        <v>0</v>
      </c>
      <c r="K165" s="4">
        <f>$E165*Ввод!J239</f>
        <v>0</v>
      </c>
      <c r="L165" s="4">
        <f>$E165*Ввод!K239</f>
        <v>0</v>
      </c>
      <c r="M165" s="4">
        <f>$E165*Ввод!L239</f>
        <v>0</v>
      </c>
      <c r="N165" s="4">
        <f>$E165*Ввод!M239</f>
        <v>0</v>
      </c>
      <c r="O165" s="4">
        <f>$E165*Ввод!N239</f>
        <v>0</v>
      </c>
      <c r="P165" s="4">
        <f>$E165*Ввод!O239</f>
        <v>0</v>
      </c>
      <c r="Q165" s="4">
        <f>$E165*Ввод!P239</f>
        <v>0</v>
      </c>
      <c r="R165" s="4">
        <f>$E165*Ввод!Q239</f>
        <v>0</v>
      </c>
      <c r="S165" s="4">
        <f>$E165*Ввод!R239</f>
        <v>0</v>
      </c>
      <c r="T165" s="4">
        <f>$E165*Ввод!S239</f>
        <v>0</v>
      </c>
      <c r="U165" s="4">
        <f>$E165*Ввод!T239</f>
        <v>0</v>
      </c>
      <c r="V165" s="4">
        <f>$E165*Ввод!U239</f>
        <v>0</v>
      </c>
      <c r="W165" s="4">
        <f>$E165*Ввод!V239</f>
        <v>0</v>
      </c>
      <c r="X165" s="4">
        <f>$E165*Ввод!W239</f>
        <v>0</v>
      </c>
      <c r="Y165" s="4">
        <f>$E165*Ввод!X239</f>
        <v>0</v>
      </c>
      <c r="Z165" s="4">
        <f>$E165*Ввод!Y239</f>
        <v>0</v>
      </c>
      <c r="AA165" s="4">
        <f>$E165*Ввод!Z239</f>
        <v>0</v>
      </c>
      <c r="AB165" s="4">
        <f>$E165*Ввод!AA239</f>
        <v>0</v>
      </c>
      <c r="AC165" s="4">
        <f>$E165*Ввод!AB239</f>
        <v>0</v>
      </c>
      <c r="AD165" s="4">
        <f>$E165*Ввод!AC239</f>
        <v>0</v>
      </c>
      <c r="AE165" s="4">
        <f>$E165*Ввод!AD239</f>
        <v>0</v>
      </c>
      <c r="AF165" s="4">
        <f>$E165*Ввод!AE239</f>
        <v>0</v>
      </c>
      <c r="AG165" s="4">
        <f>$E165*Ввод!AF239</f>
        <v>0</v>
      </c>
      <c r="AH165" s="4">
        <f>$E165*Ввод!AG239</f>
        <v>0</v>
      </c>
      <c r="AI165" s="4">
        <f>$E165*Ввод!AH239</f>
        <v>0</v>
      </c>
      <c r="AJ165" s="4">
        <f>$E165*Ввод!AI239</f>
        <v>0</v>
      </c>
      <c r="AK165" s="4">
        <f>$E165*Ввод!AJ239</f>
        <v>0</v>
      </c>
      <c r="AL165" s="4">
        <f>$E165*Ввод!AK239</f>
        <v>0</v>
      </c>
      <c r="AM165" s="4">
        <f>$E165*Ввод!AL239</f>
        <v>0</v>
      </c>
      <c r="AN165" s="4">
        <f>$E165*Ввод!AM239</f>
        <v>0</v>
      </c>
      <c r="AO165" s="4">
        <f>$E165*Ввод!AN239</f>
        <v>0</v>
      </c>
      <c r="AP165" s="4">
        <f>$E165*Ввод!AO239</f>
        <v>0</v>
      </c>
      <c r="AQ165" s="4">
        <f>$E165*Ввод!AP239</f>
        <v>0</v>
      </c>
      <c r="AR165" s="4">
        <f>$E165*Ввод!AQ239</f>
        <v>0</v>
      </c>
      <c r="AS165" s="4">
        <f>$E165*Ввод!AR239</f>
        <v>0</v>
      </c>
      <c r="AT165" s="4">
        <f>$E165*Ввод!AS239</f>
        <v>0</v>
      </c>
      <c r="AU165" s="4">
        <f>$E165*Ввод!AT239</f>
        <v>0</v>
      </c>
      <c r="AV165" s="4">
        <f>$E165*Ввод!AU239</f>
        <v>0</v>
      </c>
      <c r="AW165" s="4">
        <f>$E165*Ввод!AV239</f>
        <v>0</v>
      </c>
      <c r="AX165" s="4">
        <f>$E165*Ввод!AW239</f>
        <v>0</v>
      </c>
      <c r="AY165" s="4">
        <f>$E165*Ввод!AX239</f>
        <v>0</v>
      </c>
      <c r="AZ165" s="4">
        <f>$E165*Ввод!AY239</f>
        <v>0</v>
      </c>
      <c r="BA165" s="4">
        <f>$E165*Ввод!AZ239</f>
        <v>0</v>
      </c>
      <c r="BB165" s="4">
        <f>$E165*Ввод!BA239</f>
        <v>0</v>
      </c>
      <c r="BC165" s="4">
        <f>$E165*Ввод!BB239</f>
        <v>0</v>
      </c>
      <c r="BD165" s="4">
        <f>$E165*Ввод!BC239</f>
        <v>0</v>
      </c>
      <c r="BE165" s="4">
        <f>$E165*Ввод!BD239</f>
        <v>0</v>
      </c>
      <c r="BF165" s="4">
        <f>$E165*Ввод!BE239</f>
        <v>0</v>
      </c>
      <c r="BG165" s="4">
        <f>$E165*Ввод!BF239</f>
        <v>0</v>
      </c>
      <c r="BH165" s="4">
        <f>$E165*Ввод!BG239</f>
        <v>0</v>
      </c>
      <c r="BI165" s="4">
        <f>$E165*Ввод!BH239</f>
        <v>0</v>
      </c>
      <c r="BJ165" s="4">
        <f>$E165*Ввод!BI239</f>
        <v>0</v>
      </c>
      <c r="BK165" s="4">
        <f>$E165*Ввод!BJ239</f>
        <v>0</v>
      </c>
      <c r="BL165" s="4">
        <f>$E165*Ввод!BK239</f>
        <v>0</v>
      </c>
      <c r="BM165" s="4">
        <f>$E165*Ввод!BL239</f>
        <v>0</v>
      </c>
      <c r="BN165" s="4">
        <f>$E165*Ввод!BM239</f>
        <v>0</v>
      </c>
      <c r="BO165" s="4">
        <f>$E165*Ввод!BN239</f>
        <v>0</v>
      </c>
      <c r="BP165" s="4">
        <f>$E165*Ввод!BO239</f>
        <v>0</v>
      </c>
      <c r="BQ165" s="4">
        <f>$E165*Ввод!BP239</f>
        <v>0</v>
      </c>
      <c r="BR165" s="4">
        <f>$E165*Ввод!BQ239</f>
        <v>0</v>
      </c>
      <c r="BS165" s="4">
        <f>$E165*Ввод!BR239</f>
        <v>0</v>
      </c>
      <c r="BT165" s="4">
        <f>$E165*Ввод!BS239</f>
        <v>0</v>
      </c>
      <c r="BU165" s="4">
        <f>$E165*Ввод!BT239</f>
        <v>0</v>
      </c>
      <c r="BV165" s="4">
        <f>$E165*Ввод!BU239</f>
        <v>0</v>
      </c>
      <c r="BW165" s="4">
        <f>$E165*Ввод!BV239</f>
        <v>0</v>
      </c>
      <c r="BX165" s="4">
        <f>$E165*Ввод!BW239</f>
        <v>0</v>
      </c>
      <c r="BY165" s="4">
        <f>$E165*Ввод!BX239</f>
        <v>0</v>
      </c>
      <c r="BZ165" s="4">
        <f>$E165*Ввод!BY239</f>
        <v>0</v>
      </c>
      <c r="CA165" s="4">
        <f>$E165*Ввод!BZ239</f>
        <v>0</v>
      </c>
      <c r="CB165" s="4">
        <f>$E165*Ввод!CA239</f>
        <v>0</v>
      </c>
      <c r="CC165" s="4">
        <f>$E165*Ввод!CB239</f>
        <v>0</v>
      </c>
      <c r="CD165" s="4">
        <f>$E165*Ввод!CC239</f>
        <v>0</v>
      </c>
      <c r="CE165" s="4">
        <f>$E165*Ввод!CD239</f>
        <v>0</v>
      </c>
      <c r="CF165" s="4">
        <f>$E165*Ввод!CE239</f>
        <v>0</v>
      </c>
      <c r="CG165" s="4">
        <f>$E165*Ввод!CF239</f>
        <v>0</v>
      </c>
      <c r="CH165" s="4">
        <f>$E165*Ввод!CG239</f>
        <v>0</v>
      </c>
      <c r="CI165" s="4">
        <f>$E165*Ввод!CH239</f>
        <v>0</v>
      </c>
      <c r="CJ165" s="4">
        <f>$E165*Ввод!CI239</f>
        <v>0</v>
      </c>
      <c r="CK165" s="4">
        <f>$E165*Ввод!CJ239</f>
        <v>0</v>
      </c>
      <c r="CL165" s="4">
        <f>$E165*Ввод!CK239</f>
        <v>0</v>
      </c>
      <c r="CM165" s="4">
        <f>$E165*Ввод!CL239</f>
        <v>0</v>
      </c>
      <c r="CN165" s="4">
        <f>$E165*Ввод!CM239</f>
        <v>0</v>
      </c>
      <c r="CO165" s="4">
        <f>$E165*Ввод!CN239</f>
        <v>0</v>
      </c>
      <c r="CP165" s="4">
        <f>$E165*Ввод!CO239</f>
        <v>0</v>
      </c>
      <c r="CQ165" s="4">
        <f>$E165*Ввод!CP239</f>
        <v>0</v>
      </c>
      <c r="CR165" s="4">
        <f>$E165*Ввод!CQ239</f>
        <v>0</v>
      </c>
      <c r="CS165" s="4">
        <f>$E165*Ввод!CR239</f>
        <v>0</v>
      </c>
      <c r="CT165" s="4">
        <f>$E165*Ввод!CS239</f>
        <v>0</v>
      </c>
      <c r="CU165" s="4">
        <f>$E165*Ввод!CT239</f>
        <v>0</v>
      </c>
      <c r="CV165" s="4">
        <f>$E165*Ввод!CU239</f>
        <v>0</v>
      </c>
      <c r="CW165" s="4">
        <f>$E165*Ввод!CV239</f>
        <v>0</v>
      </c>
      <c r="CX165" s="4">
        <f>$E165*Ввод!CW239</f>
        <v>0</v>
      </c>
      <c r="CY165" s="4">
        <f>$E165*Ввод!CX239</f>
        <v>0</v>
      </c>
      <c r="CZ165" s="4">
        <f>$E165*Ввод!CY239</f>
        <v>0</v>
      </c>
      <c r="DA165" s="4">
        <f>$E165*Ввод!CZ239</f>
        <v>0</v>
      </c>
      <c r="DB165" s="4">
        <f>$E165*Ввод!DA239</f>
        <v>0</v>
      </c>
      <c r="DC165" s="4">
        <f>$E165*Ввод!DB239</f>
        <v>0</v>
      </c>
      <c r="DD165" s="4">
        <f>$E165*Ввод!DC239</f>
        <v>0</v>
      </c>
      <c r="DE165" s="4">
        <f>$E165*Ввод!DD239</f>
        <v>0</v>
      </c>
      <c r="DF165" s="4">
        <f>$E165*Ввод!DE239</f>
        <v>0</v>
      </c>
      <c r="DG165" s="4">
        <f>$E165*Ввод!DF239</f>
        <v>0</v>
      </c>
      <c r="DH165" s="4">
        <f>$E165*Ввод!DG239</f>
        <v>0</v>
      </c>
      <c r="DI165" s="4">
        <f>$E165*Ввод!DH239</f>
        <v>0</v>
      </c>
      <c r="DJ165" s="4">
        <f>$E165*Ввод!DI239</f>
        <v>0</v>
      </c>
    </row>
    <row r="166" spans="1:114">
      <c r="B166" s="214" t="str">
        <f t="shared" si="48"/>
        <v>Земельный налог</v>
      </c>
      <c r="C166" s="8"/>
      <c r="D166" s="7" t="s">
        <v>0</v>
      </c>
      <c r="E166" s="7">
        <f>N(Ввод!H240)</f>
        <v>0</v>
      </c>
      <c r="F166" s="4"/>
      <c r="G166" s="4">
        <f t="shared" si="49"/>
        <v>0</v>
      </c>
      <c r="H166" s="4"/>
      <c r="I166" s="126"/>
      <c r="J166" s="4">
        <f>$E166*Ввод!I240</f>
        <v>0</v>
      </c>
      <c r="K166" s="4">
        <f>$E166*Ввод!J240</f>
        <v>0</v>
      </c>
      <c r="L166" s="4">
        <f>$E166*Ввод!K240</f>
        <v>0</v>
      </c>
      <c r="M166" s="4">
        <f>$E166*Ввод!L240</f>
        <v>0</v>
      </c>
      <c r="N166" s="4">
        <f>$E166*Ввод!M240</f>
        <v>0</v>
      </c>
      <c r="O166" s="4">
        <f>$E166*Ввод!N240</f>
        <v>0</v>
      </c>
      <c r="P166" s="4">
        <f>$E166*Ввод!O240</f>
        <v>0</v>
      </c>
      <c r="Q166" s="4">
        <f>$E166*Ввод!P240</f>
        <v>0</v>
      </c>
      <c r="R166" s="4">
        <f>$E166*Ввод!Q240</f>
        <v>0</v>
      </c>
      <c r="S166" s="4">
        <f>$E166*Ввод!R240</f>
        <v>0</v>
      </c>
      <c r="T166" s="4">
        <f>$E166*Ввод!S240</f>
        <v>0</v>
      </c>
      <c r="U166" s="4">
        <f>$E166*Ввод!T240</f>
        <v>0</v>
      </c>
      <c r="V166" s="4">
        <f>$E166*Ввод!U240</f>
        <v>0</v>
      </c>
      <c r="W166" s="4">
        <f>$E166*Ввод!V240</f>
        <v>0</v>
      </c>
      <c r="X166" s="4">
        <f>$E166*Ввод!W240</f>
        <v>0</v>
      </c>
      <c r="Y166" s="4">
        <f>$E166*Ввод!X240</f>
        <v>0</v>
      </c>
      <c r="Z166" s="4">
        <f>$E166*Ввод!Y240</f>
        <v>0</v>
      </c>
      <c r="AA166" s="4">
        <f>$E166*Ввод!Z240</f>
        <v>0</v>
      </c>
      <c r="AB166" s="4">
        <f>$E166*Ввод!AA240</f>
        <v>0</v>
      </c>
      <c r="AC166" s="4">
        <f>$E166*Ввод!AB240</f>
        <v>0</v>
      </c>
      <c r="AD166" s="4">
        <f>$E166*Ввод!AC240</f>
        <v>0</v>
      </c>
      <c r="AE166" s="4">
        <f>$E166*Ввод!AD240</f>
        <v>0</v>
      </c>
      <c r="AF166" s="4">
        <f>$E166*Ввод!AE240</f>
        <v>0</v>
      </c>
      <c r="AG166" s="4">
        <f>$E166*Ввод!AF240</f>
        <v>0</v>
      </c>
      <c r="AH166" s="4">
        <f>$E166*Ввод!AG240</f>
        <v>0</v>
      </c>
      <c r="AI166" s="4">
        <f>$E166*Ввод!AH240</f>
        <v>0</v>
      </c>
      <c r="AJ166" s="4">
        <f>$E166*Ввод!AI240</f>
        <v>0</v>
      </c>
      <c r="AK166" s="4">
        <f>$E166*Ввод!AJ240</f>
        <v>0</v>
      </c>
      <c r="AL166" s="4">
        <f>$E166*Ввод!AK240</f>
        <v>0</v>
      </c>
      <c r="AM166" s="4">
        <f>$E166*Ввод!AL240</f>
        <v>0</v>
      </c>
      <c r="AN166" s="4">
        <f>$E166*Ввод!AM240</f>
        <v>0</v>
      </c>
      <c r="AO166" s="4">
        <f>$E166*Ввод!AN240</f>
        <v>0</v>
      </c>
      <c r="AP166" s="4">
        <f>$E166*Ввод!AO240</f>
        <v>0</v>
      </c>
      <c r="AQ166" s="4">
        <f>$E166*Ввод!AP240</f>
        <v>0</v>
      </c>
      <c r="AR166" s="4">
        <f>$E166*Ввод!AQ240</f>
        <v>0</v>
      </c>
      <c r="AS166" s="4">
        <f>$E166*Ввод!AR240</f>
        <v>0</v>
      </c>
      <c r="AT166" s="4">
        <f>$E166*Ввод!AS240</f>
        <v>0</v>
      </c>
      <c r="AU166" s="4">
        <f>$E166*Ввод!AT240</f>
        <v>0</v>
      </c>
      <c r="AV166" s="4">
        <f>$E166*Ввод!AU240</f>
        <v>0</v>
      </c>
      <c r="AW166" s="4">
        <f>$E166*Ввод!AV240</f>
        <v>0</v>
      </c>
      <c r="AX166" s="4">
        <f>$E166*Ввод!AW240</f>
        <v>0</v>
      </c>
      <c r="AY166" s="4">
        <f>$E166*Ввод!AX240</f>
        <v>0</v>
      </c>
      <c r="AZ166" s="4">
        <f>$E166*Ввод!AY240</f>
        <v>0</v>
      </c>
      <c r="BA166" s="4">
        <f>$E166*Ввод!AZ240</f>
        <v>0</v>
      </c>
      <c r="BB166" s="4">
        <f>$E166*Ввод!BA240</f>
        <v>0</v>
      </c>
      <c r="BC166" s="4">
        <f>$E166*Ввод!BB240</f>
        <v>0</v>
      </c>
      <c r="BD166" s="4">
        <f>$E166*Ввод!BC240</f>
        <v>0</v>
      </c>
      <c r="BE166" s="4">
        <f>$E166*Ввод!BD240</f>
        <v>0</v>
      </c>
      <c r="BF166" s="4">
        <f>$E166*Ввод!BE240</f>
        <v>0</v>
      </c>
      <c r="BG166" s="4">
        <f>$E166*Ввод!BF240</f>
        <v>0</v>
      </c>
      <c r="BH166" s="4">
        <f>$E166*Ввод!BG240</f>
        <v>0</v>
      </c>
      <c r="BI166" s="4">
        <f>$E166*Ввод!BH240</f>
        <v>0</v>
      </c>
      <c r="BJ166" s="4">
        <f>$E166*Ввод!BI240</f>
        <v>0</v>
      </c>
      <c r="BK166" s="4">
        <f>$E166*Ввод!BJ240</f>
        <v>0</v>
      </c>
      <c r="BL166" s="4">
        <f>$E166*Ввод!BK240</f>
        <v>0</v>
      </c>
      <c r="BM166" s="4">
        <f>$E166*Ввод!BL240</f>
        <v>0</v>
      </c>
      <c r="BN166" s="4">
        <f>$E166*Ввод!BM240</f>
        <v>0</v>
      </c>
      <c r="BO166" s="4">
        <f>$E166*Ввод!BN240</f>
        <v>0</v>
      </c>
      <c r="BP166" s="4">
        <f>$E166*Ввод!BO240</f>
        <v>0</v>
      </c>
      <c r="BQ166" s="4">
        <f>$E166*Ввод!BP240</f>
        <v>0</v>
      </c>
      <c r="BR166" s="4">
        <f>$E166*Ввод!BQ240</f>
        <v>0</v>
      </c>
      <c r="BS166" s="4">
        <f>$E166*Ввод!BR240</f>
        <v>0</v>
      </c>
      <c r="BT166" s="4">
        <f>$E166*Ввод!BS240</f>
        <v>0</v>
      </c>
      <c r="BU166" s="4">
        <f>$E166*Ввод!BT240</f>
        <v>0</v>
      </c>
      <c r="BV166" s="4">
        <f>$E166*Ввод!BU240</f>
        <v>0</v>
      </c>
      <c r="BW166" s="4">
        <f>$E166*Ввод!BV240</f>
        <v>0</v>
      </c>
      <c r="BX166" s="4">
        <f>$E166*Ввод!BW240</f>
        <v>0</v>
      </c>
      <c r="BY166" s="4">
        <f>$E166*Ввод!BX240</f>
        <v>0</v>
      </c>
      <c r="BZ166" s="4">
        <f>$E166*Ввод!BY240</f>
        <v>0</v>
      </c>
      <c r="CA166" s="4">
        <f>$E166*Ввод!BZ240</f>
        <v>0</v>
      </c>
      <c r="CB166" s="4">
        <f>$E166*Ввод!CA240</f>
        <v>0</v>
      </c>
      <c r="CC166" s="4">
        <f>$E166*Ввод!CB240</f>
        <v>0</v>
      </c>
      <c r="CD166" s="4">
        <f>$E166*Ввод!CC240</f>
        <v>0</v>
      </c>
      <c r="CE166" s="4">
        <f>$E166*Ввод!CD240</f>
        <v>0</v>
      </c>
      <c r="CF166" s="4">
        <f>$E166*Ввод!CE240</f>
        <v>0</v>
      </c>
      <c r="CG166" s="4">
        <f>$E166*Ввод!CF240</f>
        <v>0</v>
      </c>
      <c r="CH166" s="4">
        <f>$E166*Ввод!CG240</f>
        <v>0</v>
      </c>
      <c r="CI166" s="4">
        <f>$E166*Ввод!CH240</f>
        <v>0</v>
      </c>
      <c r="CJ166" s="4">
        <f>$E166*Ввод!CI240</f>
        <v>0</v>
      </c>
      <c r="CK166" s="4">
        <f>$E166*Ввод!CJ240</f>
        <v>0</v>
      </c>
      <c r="CL166" s="4">
        <f>$E166*Ввод!CK240</f>
        <v>0</v>
      </c>
      <c r="CM166" s="4">
        <f>$E166*Ввод!CL240</f>
        <v>0</v>
      </c>
      <c r="CN166" s="4">
        <f>$E166*Ввод!CM240</f>
        <v>0</v>
      </c>
      <c r="CO166" s="4">
        <f>$E166*Ввод!CN240</f>
        <v>0</v>
      </c>
      <c r="CP166" s="4">
        <f>$E166*Ввод!CO240</f>
        <v>0</v>
      </c>
      <c r="CQ166" s="4">
        <f>$E166*Ввод!CP240</f>
        <v>0</v>
      </c>
      <c r="CR166" s="4">
        <f>$E166*Ввод!CQ240</f>
        <v>0</v>
      </c>
      <c r="CS166" s="4">
        <f>$E166*Ввод!CR240</f>
        <v>0</v>
      </c>
      <c r="CT166" s="4">
        <f>$E166*Ввод!CS240</f>
        <v>0</v>
      </c>
      <c r="CU166" s="4">
        <f>$E166*Ввод!CT240</f>
        <v>0</v>
      </c>
      <c r="CV166" s="4">
        <f>$E166*Ввод!CU240</f>
        <v>0</v>
      </c>
      <c r="CW166" s="4">
        <f>$E166*Ввод!CV240</f>
        <v>0</v>
      </c>
      <c r="CX166" s="4">
        <f>$E166*Ввод!CW240</f>
        <v>0</v>
      </c>
      <c r="CY166" s="4">
        <f>$E166*Ввод!CX240</f>
        <v>0</v>
      </c>
      <c r="CZ166" s="4">
        <f>$E166*Ввод!CY240</f>
        <v>0</v>
      </c>
      <c r="DA166" s="4">
        <f>$E166*Ввод!CZ240</f>
        <v>0</v>
      </c>
      <c r="DB166" s="4">
        <f>$E166*Ввод!DA240</f>
        <v>0</v>
      </c>
      <c r="DC166" s="4">
        <f>$E166*Ввод!DB240</f>
        <v>0</v>
      </c>
      <c r="DD166" s="4">
        <f>$E166*Ввод!DC240</f>
        <v>0</v>
      </c>
      <c r="DE166" s="4">
        <f>$E166*Ввод!DD240</f>
        <v>0</v>
      </c>
      <c r="DF166" s="4">
        <f>$E166*Ввод!DE240</f>
        <v>0</v>
      </c>
      <c r="DG166" s="4">
        <f>$E166*Ввод!DF240</f>
        <v>0</v>
      </c>
      <c r="DH166" s="4">
        <f>$E166*Ввод!DG240</f>
        <v>0</v>
      </c>
      <c r="DI166" s="4">
        <f>$E166*Ввод!DH240</f>
        <v>0</v>
      </c>
      <c r="DJ166" s="4">
        <f>$E166*Ввод!DI240</f>
        <v>0</v>
      </c>
    </row>
    <row r="167" spans="1:114">
      <c r="B167" s="214" t="str">
        <f t="shared" si="48"/>
        <v>Транспортный налог</v>
      </c>
      <c r="C167" s="8"/>
      <c r="D167" s="7" t="s">
        <v>0</v>
      </c>
      <c r="E167" s="7">
        <f>N(Ввод!H241)</f>
        <v>0</v>
      </c>
      <c r="F167" s="4"/>
      <c r="G167" s="4">
        <f t="shared" si="49"/>
        <v>0</v>
      </c>
      <c r="H167" s="4"/>
      <c r="I167" s="126"/>
      <c r="J167" s="4">
        <f>$E167*Ввод!I241</f>
        <v>0</v>
      </c>
      <c r="K167" s="4">
        <f>$E167*Ввод!J241</f>
        <v>0</v>
      </c>
      <c r="L167" s="4">
        <f>$E167*Ввод!K241</f>
        <v>0</v>
      </c>
      <c r="M167" s="4">
        <f>$E167*Ввод!L241</f>
        <v>0</v>
      </c>
      <c r="N167" s="4">
        <f>$E167*Ввод!M241</f>
        <v>0</v>
      </c>
      <c r="O167" s="4">
        <f>$E167*Ввод!N241</f>
        <v>0</v>
      </c>
      <c r="P167" s="4">
        <f>$E167*Ввод!O241</f>
        <v>0</v>
      </c>
      <c r="Q167" s="4">
        <f>$E167*Ввод!P241</f>
        <v>0</v>
      </c>
      <c r="R167" s="4">
        <f>$E167*Ввод!Q241</f>
        <v>0</v>
      </c>
      <c r="S167" s="4">
        <f>$E167*Ввод!R241</f>
        <v>0</v>
      </c>
      <c r="T167" s="4">
        <f>$E167*Ввод!S241</f>
        <v>0</v>
      </c>
      <c r="U167" s="4">
        <f>$E167*Ввод!T241</f>
        <v>0</v>
      </c>
      <c r="V167" s="4">
        <f>$E167*Ввод!U241</f>
        <v>0</v>
      </c>
      <c r="W167" s="4">
        <f>$E167*Ввод!V241</f>
        <v>0</v>
      </c>
      <c r="X167" s="4">
        <f>$E167*Ввод!W241</f>
        <v>0</v>
      </c>
      <c r="Y167" s="4">
        <f>$E167*Ввод!X241</f>
        <v>0</v>
      </c>
      <c r="Z167" s="4">
        <f>$E167*Ввод!Y241</f>
        <v>0</v>
      </c>
      <c r="AA167" s="4">
        <f>$E167*Ввод!Z241</f>
        <v>0</v>
      </c>
      <c r="AB167" s="4">
        <f>$E167*Ввод!AA241</f>
        <v>0</v>
      </c>
      <c r="AC167" s="4">
        <f>$E167*Ввод!AB241</f>
        <v>0</v>
      </c>
      <c r="AD167" s="4">
        <f>$E167*Ввод!AC241</f>
        <v>0</v>
      </c>
      <c r="AE167" s="4">
        <f>$E167*Ввод!AD241</f>
        <v>0</v>
      </c>
      <c r="AF167" s="4">
        <f>$E167*Ввод!AE241</f>
        <v>0</v>
      </c>
      <c r="AG167" s="4">
        <f>$E167*Ввод!AF241</f>
        <v>0</v>
      </c>
      <c r="AH167" s="4">
        <f>$E167*Ввод!AG241</f>
        <v>0</v>
      </c>
      <c r="AI167" s="4">
        <f>$E167*Ввод!AH241</f>
        <v>0</v>
      </c>
      <c r="AJ167" s="4">
        <f>$E167*Ввод!AI241</f>
        <v>0</v>
      </c>
      <c r="AK167" s="4">
        <f>$E167*Ввод!AJ241</f>
        <v>0</v>
      </c>
      <c r="AL167" s="4">
        <f>$E167*Ввод!AK241</f>
        <v>0</v>
      </c>
      <c r="AM167" s="4">
        <f>$E167*Ввод!AL241</f>
        <v>0</v>
      </c>
      <c r="AN167" s="4">
        <f>$E167*Ввод!AM241</f>
        <v>0</v>
      </c>
      <c r="AO167" s="4">
        <f>$E167*Ввод!AN241</f>
        <v>0</v>
      </c>
      <c r="AP167" s="4">
        <f>$E167*Ввод!AO241</f>
        <v>0</v>
      </c>
      <c r="AQ167" s="4">
        <f>$E167*Ввод!AP241</f>
        <v>0</v>
      </c>
      <c r="AR167" s="4">
        <f>$E167*Ввод!AQ241</f>
        <v>0</v>
      </c>
      <c r="AS167" s="4">
        <f>$E167*Ввод!AR241</f>
        <v>0</v>
      </c>
      <c r="AT167" s="4">
        <f>$E167*Ввод!AS241</f>
        <v>0</v>
      </c>
      <c r="AU167" s="4">
        <f>$E167*Ввод!AT241</f>
        <v>0</v>
      </c>
      <c r="AV167" s="4">
        <f>$E167*Ввод!AU241</f>
        <v>0</v>
      </c>
      <c r="AW167" s="4">
        <f>$E167*Ввод!AV241</f>
        <v>0</v>
      </c>
      <c r="AX167" s="4">
        <f>$E167*Ввод!AW241</f>
        <v>0</v>
      </c>
      <c r="AY167" s="4">
        <f>$E167*Ввод!AX241</f>
        <v>0</v>
      </c>
      <c r="AZ167" s="4">
        <f>$E167*Ввод!AY241</f>
        <v>0</v>
      </c>
      <c r="BA167" s="4">
        <f>$E167*Ввод!AZ241</f>
        <v>0</v>
      </c>
      <c r="BB167" s="4">
        <f>$E167*Ввод!BA241</f>
        <v>0</v>
      </c>
      <c r="BC167" s="4">
        <f>$E167*Ввод!BB241</f>
        <v>0</v>
      </c>
      <c r="BD167" s="4">
        <f>$E167*Ввод!BC241</f>
        <v>0</v>
      </c>
      <c r="BE167" s="4">
        <f>$E167*Ввод!BD241</f>
        <v>0</v>
      </c>
      <c r="BF167" s="4">
        <f>$E167*Ввод!BE241</f>
        <v>0</v>
      </c>
      <c r="BG167" s="4">
        <f>$E167*Ввод!BF241</f>
        <v>0</v>
      </c>
      <c r="BH167" s="4">
        <f>$E167*Ввод!BG241</f>
        <v>0</v>
      </c>
      <c r="BI167" s="4">
        <f>$E167*Ввод!BH241</f>
        <v>0</v>
      </c>
      <c r="BJ167" s="4">
        <f>$E167*Ввод!BI241</f>
        <v>0</v>
      </c>
      <c r="BK167" s="4">
        <f>$E167*Ввод!BJ241</f>
        <v>0</v>
      </c>
      <c r="BL167" s="4">
        <f>$E167*Ввод!BK241</f>
        <v>0</v>
      </c>
      <c r="BM167" s="4">
        <f>$E167*Ввод!BL241</f>
        <v>0</v>
      </c>
      <c r="BN167" s="4">
        <f>$E167*Ввод!BM241</f>
        <v>0</v>
      </c>
      <c r="BO167" s="4">
        <f>$E167*Ввод!BN241</f>
        <v>0</v>
      </c>
      <c r="BP167" s="4">
        <f>$E167*Ввод!BO241</f>
        <v>0</v>
      </c>
      <c r="BQ167" s="4">
        <f>$E167*Ввод!BP241</f>
        <v>0</v>
      </c>
      <c r="BR167" s="4">
        <f>$E167*Ввод!BQ241</f>
        <v>0</v>
      </c>
      <c r="BS167" s="4">
        <f>$E167*Ввод!BR241</f>
        <v>0</v>
      </c>
      <c r="BT167" s="4">
        <f>$E167*Ввод!BS241</f>
        <v>0</v>
      </c>
      <c r="BU167" s="4">
        <f>$E167*Ввод!BT241</f>
        <v>0</v>
      </c>
      <c r="BV167" s="4">
        <f>$E167*Ввод!BU241</f>
        <v>0</v>
      </c>
      <c r="BW167" s="4">
        <f>$E167*Ввод!BV241</f>
        <v>0</v>
      </c>
      <c r="BX167" s="4">
        <f>$E167*Ввод!BW241</f>
        <v>0</v>
      </c>
      <c r="BY167" s="4">
        <f>$E167*Ввод!BX241</f>
        <v>0</v>
      </c>
      <c r="BZ167" s="4">
        <f>$E167*Ввод!BY241</f>
        <v>0</v>
      </c>
      <c r="CA167" s="4">
        <f>$E167*Ввод!BZ241</f>
        <v>0</v>
      </c>
      <c r="CB167" s="4">
        <f>$E167*Ввод!CA241</f>
        <v>0</v>
      </c>
      <c r="CC167" s="4">
        <f>$E167*Ввод!CB241</f>
        <v>0</v>
      </c>
      <c r="CD167" s="4">
        <f>$E167*Ввод!CC241</f>
        <v>0</v>
      </c>
      <c r="CE167" s="4">
        <f>$E167*Ввод!CD241</f>
        <v>0</v>
      </c>
      <c r="CF167" s="4">
        <f>$E167*Ввод!CE241</f>
        <v>0</v>
      </c>
      <c r="CG167" s="4">
        <f>$E167*Ввод!CF241</f>
        <v>0</v>
      </c>
      <c r="CH167" s="4">
        <f>$E167*Ввод!CG241</f>
        <v>0</v>
      </c>
      <c r="CI167" s="4">
        <f>$E167*Ввод!CH241</f>
        <v>0</v>
      </c>
      <c r="CJ167" s="4">
        <f>$E167*Ввод!CI241</f>
        <v>0</v>
      </c>
      <c r="CK167" s="4">
        <f>$E167*Ввод!CJ241</f>
        <v>0</v>
      </c>
      <c r="CL167" s="4">
        <f>$E167*Ввод!CK241</f>
        <v>0</v>
      </c>
      <c r="CM167" s="4">
        <f>$E167*Ввод!CL241</f>
        <v>0</v>
      </c>
      <c r="CN167" s="4">
        <f>$E167*Ввод!CM241</f>
        <v>0</v>
      </c>
      <c r="CO167" s="4">
        <f>$E167*Ввод!CN241</f>
        <v>0</v>
      </c>
      <c r="CP167" s="4">
        <f>$E167*Ввод!CO241</f>
        <v>0</v>
      </c>
      <c r="CQ167" s="4">
        <f>$E167*Ввод!CP241</f>
        <v>0</v>
      </c>
      <c r="CR167" s="4">
        <f>$E167*Ввод!CQ241</f>
        <v>0</v>
      </c>
      <c r="CS167" s="4">
        <f>$E167*Ввод!CR241</f>
        <v>0</v>
      </c>
      <c r="CT167" s="4">
        <f>$E167*Ввод!CS241</f>
        <v>0</v>
      </c>
      <c r="CU167" s="4">
        <f>$E167*Ввод!CT241</f>
        <v>0</v>
      </c>
      <c r="CV167" s="4">
        <f>$E167*Ввод!CU241</f>
        <v>0</v>
      </c>
      <c r="CW167" s="4">
        <f>$E167*Ввод!CV241</f>
        <v>0</v>
      </c>
      <c r="CX167" s="4">
        <f>$E167*Ввод!CW241</f>
        <v>0</v>
      </c>
      <c r="CY167" s="4">
        <f>$E167*Ввод!CX241</f>
        <v>0</v>
      </c>
      <c r="CZ167" s="4">
        <f>$E167*Ввод!CY241</f>
        <v>0</v>
      </c>
      <c r="DA167" s="4">
        <f>$E167*Ввод!CZ241</f>
        <v>0</v>
      </c>
      <c r="DB167" s="4">
        <f>$E167*Ввод!DA241</f>
        <v>0</v>
      </c>
      <c r="DC167" s="4">
        <f>$E167*Ввод!DB241</f>
        <v>0</v>
      </c>
      <c r="DD167" s="4">
        <f>$E167*Ввод!DC241</f>
        <v>0</v>
      </c>
      <c r="DE167" s="4">
        <f>$E167*Ввод!DD241</f>
        <v>0</v>
      </c>
      <c r="DF167" s="4">
        <f>$E167*Ввод!DE241</f>
        <v>0</v>
      </c>
      <c r="DG167" s="4">
        <f>$E167*Ввод!DF241</f>
        <v>0</v>
      </c>
      <c r="DH167" s="4">
        <f>$E167*Ввод!DG241</f>
        <v>0</v>
      </c>
      <c r="DI167" s="4">
        <f>$E167*Ввод!DH241</f>
        <v>0</v>
      </c>
      <c r="DJ167" s="4">
        <f>$E167*Ввод!DI241</f>
        <v>0</v>
      </c>
    </row>
    <row r="168" spans="1:114">
      <c r="B168" s="214" t="str">
        <f t="shared" si="48"/>
        <v>Плата за загрязнение воздуха</v>
      </c>
      <c r="C168" s="8"/>
      <c r="D168" s="7" t="s">
        <v>0</v>
      </c>
      <c r="E168" s="7">
        <f>N(Ввод!H242)</f>
        <v>0</v>
      </c>
      <c r="F168" s="4"/>
      <c r="G168" s="4">
        <f t="shared" si="49"/>
        <v>0</v>
      </c>
      <c r="H168" s="4"/>
      <c r="I168" s="126"/>
      <c r="J168" s="4">
        <f>$E168*Ввод!I242</f>
        <v>0</v>
      </c>
      <c r="K168" s="4">
        <f>$E168*Ввод!J242</f>
        <v>0</v>
      </c>
      <c r="L168" s="4">
        <f>$E168*Ввод!K242</f>
        <v>0</v>
      </c>
      <c r="M168" s="4">
        <f>$E168*Ввод!L242</f>
        <v>0</v>
      </c>
      <c r="N168" s="4">
        <f>$E168*Ввод!M242</f>
        <v>0</v>
      </c>
      <c r="O168" s="4">
        <f>$E168*Ввод!N242</f>
        <v>0</v>
      </c>
      <c r="P168" s="4">
        <f>$E168*Ввод!O242</f>
        <v>0</v>
      </c>
      <c r="Q168" s="4">
        <f>$E168*Ввод!P242</f>
        <v>0</v>
      </c>
      <c r="R168" s="4">
        <f>$E168*Ввод!Q242</f>
        <v>0</v>
      </c>
      <c r="S168" s="4">
        <f>$E168*Ввод!R242</f>
        <v>0</v>
      </c>
      <c r="T168" s="4">
        <f>$E168*Ввод!S242</f>
        <v>0</v>
      </c>
      <c r="U168" s="4">
        <f>$E168*Ввод!T242</f>
        <v>0</v>
      </c>
      <c r="V168" s="4">
        <f>$E168*Ввод!U242</f>
        <v>0</v>
      </c>
      <c r="W168" s="4">
        <f>$E168*Ввод!V242</f>
        <v>0</v>
      </c>
      <c r="X168" s="4">
        <f>$E168*Ввод!W242</f>
        <v>0</v>
      </c>
      <c r="Y168" s="4">
        <f>$E168*Ввод!X242</f>
        <v>0</v>
      </c>
      <c r="Z168" s="4">
        <f>$E168*Ввод!Y242</f>
        <v>0</v>
      </c>
      <c r="AA168" s="4">
        <f>$E168*Ввод!Z242</f>
        <v>0</v>
      </c>
      <c r="AB168" s="4">
        <f>$E168*Ввод!AA242</f>
        <v>0</v>
      </c>
      <c r="AC168" s="4">
        <f>$E168*Ввод!AB242</f>
        <v>0</v>
      </c>
      <c r="AD168" s="4">
        <f>$E168*Ввод!AC242</f>
        <v>0</v>
      </c>
      <c r="AE168" s="4">
        <f>$E168*Ввод!AD242</f>
        <v>0</v>
      </c>
      <c r="AF168" s="4">
        <f>$E168*Ввод!AE242</f>
        <v>0</v>
      </c>
      <c r="AG168" s="4">
        <f>$E168*Ввод!AF242</f>
        <v>0</v>
      </c>
      <c r="AH168" s="4">
        <f>$E168*Ввод!AG242</f>
        <v>0</v>
      </c>
      <c r="AI168" s="4">
        <f>$E168*Ввод!AH242</f>
        <v>0</v>
      </c>
      <c r="AJ168" s="4">
        <f>$E168*Ввод!AI242</f>
        <v>0</v>
      </c>
      <c r="AK168" s="4">
        <f>$E168*Ввод!AJ242</f>
        <v>0</v>
      </c>
      <c r="AL168" s="4">
        <f>$E168*Ввод!AK242</f>
        <v>0</v>
      </c>
      <c r="AM168" s="4">
        <f>$E168*Ввод!AL242</f>
        <v>0</v>
      </c>
      <c r="AN168" s="4">
        <f>$E168*Ввод!AM242</f>
        <v>0</v>
      </c>
      <c r="AO168" s="4">
        <f>$E168*Ввод!AN242</f>
        <v>0</v>
      </c>
      <c r="AP168" s="4">
        <f>$E168*Ввод!AO242</f>
        <v>0</v>
      </c>
      <c r="AQ168" s="4">
        <f>$E168*Ввод!AP242</f>
        <v>0</v>
      </c>
      <c r="AR168" s="4">
        <f>$E168*Ввод!AQ242</f>
        <v>0</v>
      </c>
      <c r="AS168" s="4">
        <f>$E168*Ввод!AR242</f>
        <v>0</v>
      </c>
      <c r="AT168" s="4">
        <f>$E168*Ввод!AS242</f>
        <v>0</v>
      </c>
      <c r="AU168" s="4">
        <f>$E168*Ввод!AT242</f>
        <v>0</v>
      </c>
      <c r="AV168" s="4">
        <f>$E168*Ввод!AU242</f>
        <v>0</v>
      </c>
      <c r="AW168" s="4">
        <f>$E168*Ввод!AV242</f>
        <v>0</v>
      </c>
      <c r="AX168" s="4">
        <f>$E168*Ввод!AW242</f>
        <v>0</v>
      </c>
      <c r="AY168" s="4">
        <f>$E168*Ввод!AX242</f>
        <v>0</v>
      </c>
      <c r="AZ168" s="4">
        <f>$E168*Ввод!AY242</f>
        <v>0</v>
      </c>
      <c r="BA168" s="4">
        <f>$E168*Ввод!AZ242</f>
        <v>0</v>
      </c>
      <c r="BB168" s="4">
        <f>$E168*Ввод!BA242</f>
        <v>0</v>
      </c>
      <c r="BC168" s="4">
        <f>$E168*Ввод!BB242</f>
        <v>0</v>
      </c>
      <c r="BD168" s="4">
        <f>$E168*Ввод!BC242</f>
        <v>0</v>
      </c>
      <c r="BE168" s="4">
        <f>$E168*Ввод!BD242</f>
        <v>0</v>
      </c>
      <c r="BF168" s="4">
        <f>$E168*Ввод!BE242</f>
        <v>0</v>
      </c>
      <c r="BG168" s="4">
        <f>$E168*Ввод!BF242</f>
        <v>0</v>
      </c>
      <c r="BH168" s="4">
        <f>$E168*Ввод!BG242</f>
        <v>0</v>
      </c>
      <c r="BI168" s="4">
        <f>$E168*Ввод!BH242</f>
        <v>0</v>
      </c>
      <c r="BJ168" s="4">
        <f>$E168*Ввод!BI242</f>
        <v>0</v>
      </c>
      <c r="BK168" s="4">
        <f>$E168*Ввод!BJ242</f>
        <v>0</v>
      </c>
      <c r="BL168" s="4">
        <f>$E168*Ввод!BK242</f>
        <v>0</v>
      </c>
      <c r="BM168" s="4">
        <f>$E168*Ввод!BL242</f>
        <v>0</v>
      </c>
      <c r="BN168" s="4">
        <f>$E168*Ввод!BM242</f>
        <v>0</v>
      </c>
      <c r="BO168" s="4">
        <f>$E168*Ввод!BN242</f>
        <v>0</v>
      </c>
      <c r="BP168" s="4">
        <f>$E168*Ввод!BO242</f>
        <v>0</v>
      </c>
      <c r="BQ168" s="4">
        <f>$E168*Ввод!BP242</f>
        <v>0</v>
      </c>
      <c r="BR168" s="4">
        <f>$E168*Ввод!BQ242</f>
        <v>0</v>
      </c>
      <c r="BS168" s="4">
        <f>$E168*Ввод!BR242</f>
        <v>0</v>
      </c>
      <c r="BT168" s="4">
        <f>$E168*Ввод!BS242</f>
        <v>0</v>
      </c>
      <c r="BU168" s="4">
        <f>$E168*Ввод!BT242</f>
        <v>0</v>
      </c>
      <c r="BV168" s="4">
        <f>$E168*Ввод!BU242</f>
        <v>0</v>
      </c>
      <c r="BW168" s="4">
        <f>$E168*Ввод!BV242</f>
        <v>0</v>
      </c>
      <c r="BX168" s="4">
        <f>$E168*Ввод!BW242</f>
        <v>0</v>
      </c>
      <c r="BY168" s="4">
        <f>$E168*Ввод!BX242</f>
        <v>0</v>
      </c>
      <c r="BZ168" s="4">
        <f>$E168*Ввод!BY242</f>
        <v>0</v>
      </c>
      <c r="CA168" s="4">
        <f>$E168*Ввод!BZ242</f>
        <v>0</v>
      </c>
      <c r="CB168" s="4">
        <f>$E168*Ввод!CA242</f>
        <v>0</v>
      </c>
      <c r="CC168" s="4">
        <f>$E168*Ввод!CB242</f>
        <v>0</v>
      </c>
      <c r="CD168" s="4">
        <f>$E168*Ввод!CC242</f>
        <v>0</v>
      </c>
      <c r="CE168" s="4">
        <f>$E168*Ввод!CD242</f>
        <v>0</v>
      </c>
      <c r="CF168" s="4">
        <f>$E168*Ввод!CE242</f>
        <v>0</v>
      </c>
      <c r="CG168" s="4">
        <f>$E168*Ввод!CF242</f>
        <v>0</v>
      </c>
      <c r="CH168" s="4">
        <f>$E168*Ввод!CG242</f>
        <v>0</v>
      </c>
      <c r="CI168" s="4">
        <f>$E168*Ввод!CH242</f>
        <v>0</v>
      </c>
      <c r="CJ168" s="4">
        <f>$E168*Ввод!CI242</f>
        <v>0</v>
      </c>
      <c r="CK168" s="4">
        <f>$E168*Ввод!CJ242</f>
        <v>0</v>
      </c>
      <c r="CL168" s="4">
        <f>$E168*Ввод!CK242</f>
        <v>0</v>
      </c>
      <c r="CM168" s="4">
        <f>$E168*Ввод!CL242</f>
        <v>0</v>
      </c>
      <c r="CN168" s="4">
        <f>$E168*Ввод!CM242</f>
        <v>0</v>
      </c>
      <c r="CO168" s="4">
        <f>$E168*Ввод!CN242</f>
        <v>0</v>
      </c>
      <c r="CP168" s="4">
        <f>$E168*Ввод!CO242</f>
        <v>0</v>
      </c>
      <c r="CQ168" s="4">
        <f>$E168*Ввод!CP242</f>
        <v>0</v>
      </c>
      <c r="CR168" s="4">
        <f>$E168*Ввод!CQ242</f>
        <v>0</v>
      </c>
      <c r="CS168" s="4">
        <f>$E168*Ввод!CR242</f>
        <v>0</v>
      </c>
      <c r="CT168" s="4">
        <f>$E168*Ввод!CS242</f>
        <v>0</v>
      </c>
      <c r="CU168" s="4">
        <f>$E168*Ввод!CT242</f>
        <v>0</v>
      </c>
      <c r="CV168" s="4">
        <f>$E168*Ввод!CU242</f>
        <v>0</v>
      </c>
      <c r="CW168" s="4">
        <f>$E168*Ввод!CV242</f>
        <v>0</v>
      </c>
      <c r="CX168" s="4">
        <f>$E168*Ввод!CW242</f>
        <v>0</v>
      </c>
      <c r="CY168" s="4">
        <f>$E168*Ввод!CX242</f>
        <v>0</v>
      </c>
      <c r="CZ168" s="4">
        <f>$E168*Ввод!CY242</f>
        <v>0</v>
      </c>
      <c r="DA168" s="4">
        <f>$E168*Ввод!CZ242</f>
        <v>0</v>
      </c>
      <c r="DB168" s="4">
        <f>$E168*Ввод!DA242</f>
        <v>0</v>
      </c>
      <c r="DC168" s="4">
        <f>$E168*Ввод!DB242</f>
        <v>0</v>
      </c>
      <c r="DD168" s="4">
        <f>$E168*Ввод!DC242</f>
        <v>0</v>
      </c>
      <c r="DE168" s="4">
        <f>$E168*Ввод!DD242</f>
        <v>0</v>
      </c>
      <c r="DF168" s="4">
        <f>$E168*Ввод!DE242</f>
        <v>0</v>
      </c>
      <c r="DG168" s="4">
        <f>$E168*Ввод!DF242</f>
        <v>0</v>
      </c>
      <c r="DH168" s="4">
        <f>$E168*Ввод!DG242</f>
        <v>0</v>
      </c>
      <c r="DI168" s="4">
        <f>$E168*Ввод!DH242</f>
        <v>0</v>
      </c>
      <c r="DJ168" s="4">
        <f>$E168*Ввод!DI242</f>
        <v>0</v>
      </c>
    </row>
    <row r="169" spans="1:114">
      <c r="B169" s="214" t="str">
        <f t="shared" si="48"/>
        <v>Плата за размещение твердых отходов</v>
      </c>
      <c r="C169" s="8"/>
      <c r="D169" s="7" t="s">
        <v>0</v>
      </c>
      <c r="E169" s="7">
        <f>N(Ввод!H243)</f>
        <v>0</v>
      </c>
      <c r="F169" s="4"/>
      <c r="G169" s="4">
        <f t="shared" si="49"/>
        <v>0</v>
      </c>
      <c r="H169" s="4"/>
      <c r="I169" s="126"/>
      <c r="J169" s="4">
        <f>$E169*Ввод!I243</f>
        <v>0</v>
      </c>
      <c r="K169" s="4">
        <f>$E169*Ввод!J243</f>
        <v>0</v>
      </c>
      <c r="L169" s="4">
        <f>$E169*Ввод!K243</f>
        <v>0</v>
      </c>
      <c r="M169" s="4">
        <f>$E169*Ввод!L243</f>
        <v>0</v>
      </c>
      <c r="N169" s="4">
        <f>$E169*Ввод!M243</f>
        <v>0</v>
      </c>
      <c r="O169" s="4">
        <f>$E169*Ввод!N243</f>
        <v>0</v>
      </c>
      <c r="P169" s="4">
        <f>$E169*Ввод!O243</f>
        <v>0</v>
      </c>
      <c r="Q169" s="4">
        <f>$E169*Ввод!P243</f>
        <v>0</v>
      </c>
      <c r="R169" s="4">
        <f>$E169*Ввод!Q243</f>
        <v>0</v>
      </c>
      <c r="S169" s="4">
        <f>$E169*Ввод!R243</f>
        <v>0</v>
      </c>
      <c r="T169" s="4">
        <f>$E169*Ввод!S243</f>
        <v>0</v>
      </c>
      <c r="U169" s="4">
        <f>$E169*Ввод!T243</f>
        <v>0</v>
      </c>
      <c r="V169" s="4">
        <f>$E169*Ввод!U243</f>
        <v>0</v>
      </c>
      <c r="W169" s="4">
        <f>$E169*Ввод!V243</f>
        <v>0</v>
      </c>
      <c r="X169" s="4">
        <f>$E169*Ввод!W243</f>
        <v>0</v>
      </c>
      <c r="Y169" s="4">
        <f>$E169*Ввод!X243</f>
        <v>0</v>
      </c>
      <c r="Z169" s="4">
        <f>$E169*Ввод!Y243</f>
        <v>0</v>
      </c>
      <c r="AA169" s="4">
        <f>$E169*Ввод!Z243</f>
        <v>0</v>
      </c>
      <c r="AB169" s="4">
        <f>$E169*Ввод!AA243</f>
        <v>0</v>
      </c>
      <c r="AC169" s="4">
        <f>$E169*Ввод!AB243</f>
        <v>0</v>
      </c>
      <c r="AD169" s="4">
        <f>$E169*Ввод!AC243</f>
        <v>0</v>
      </c>
      <c r="AE169" s="4">
        <f>$E169*Ввод!AD243</f>
        <v>0</v>
      </c>
      <c r="AF169" s="4">
        <f>$E169*Ввод!AE243</f>
        <v>0</v>
      </c>
      <c r="AG169" s="4">
        <f>$E169*Ввод!AF243</f>
        <v>0</v>
      </c>
      <c r="AH169" s="4">
        <f>$E169*Ввод!AG243</f>
        <v>0</v>
      </c>
      <c r="AI169" s="4">
        <f>$E169*Ввод!AH243</f>
        <v>0</v>
      </c>
      <c r="AJ169" s="4">
        <f>$E169*Ввод!AI243</f>
        <v>0</v>
      </c>
      <c r="AK169" s="4">
        <f>$E169*Ввод!AJ243</f>
        <v>0</v>
      </c>
      <c r="AL169" s="4">
        <f>$E169*Ввод!AK243</f>
        <v>0</v>
      </c>
      <c r="AM169" s="4">
        <f>$E169*Ввод!AL243</f>
        <v>0</v>
      </c>
      <c r="AN169" s="4">
        <f>$E169*Ввод!AM243</f>
        <v>0</v>
      </c>
      <c r="AO169" s="4">
        <f>$E169*Ввод!AN243</f>
        <v>0</v>
      </c>
      <c r="AP169" s="4">
        <f>$E169*Ввод!AO243</f>
        <v>0</v>
      </c>
      <c r="AQ169" s="4">
        <f>$E169*Ввод!AP243</f>
        <v>0</v>
      </c>
      <c r="AR169" s="4">
        <f>$E169*Ввод!AQ243</f>
        <v>0</v>
      </c>
      <c r="AS169" s="4">
        <f>$E169*Ввод!AR243</f>
        <v>0</v>
      </c>
      <c r="AT169" s="4">
        <f>$E169*Ввод!AS243</f>
        <v>0</v>
      </c>
      <c r="AU169" s="4">
        <f>$E169*Ввод!AT243</f>
        <v>0</v>
      </c>
      <c r="AV169" s="4">
        <f>$E169*Ввод!AU243</f>
        <v>0</v>
      </c>
      <c r="AW169" s="4">
        <f>$E169*Ввод!AV243</f>
        <v>0</v>
      </c>
      <c r="AX169" s="4">
        <f>$E169*Ввод!AW243</f>
        <v>0</v>
      </c>
      <c r="AY169" s="4">
        <f>$E169*Ввод!AX243</f>
        <v>0</v>
      </c>
      <c r="AZ169" s="4">
        <f>$E169*Ввод!AY243</f>
        <v>0</v>
      </c>
      <c r="BA169" s="4">
        <f>$E169*Ввод!AZ243</f>
        <v>0</v>
      </c>
      <c r="BB169" s="4">
        <f>$E169*Ввод!BA243</f>
        <v>0</v>
      </c>
      <c r="BC169" s="4">
        <f>$E169*Ввод!BB243</f>
        <v>0</v>
      </c>
      <c r="BD169" s="4">
        <f>$E169*Ввод!BC243</f>
        <v>0</v>
      </c>
      <c r="BE169" s="4">
        <f>$E169*Ввод!BD243</f>
        <v>0</v>
      </c>
      <c r="BF169" s="4">
        <f>$E169*Ввод!BE243</f>
        <v>0</v>
      </c>
      <c r="BG169" s="4">
        <f>$E169*Ввод!BF243</f>
        <v>0</v>
      </c>
      <c r="BH169" s="4">
        <f>$E169*Ввод!BG243</f>
        <v>0</v>
      </c>
      <c r="BI169" s="4">
        <f>$E169*Ввод!BH243</f>
        <v>0</v>
      </c>
      <c r="BJ169" s="4">
        <f>$E169*Ввод!BI243</f>
        <v>0</v>
      </c>
      <c r="BK169" s="4">
        <f>$E169*Ввод!BJ243</f>
        <v>0</v>
      </c>
      <c r="BL169" s="4">
        <f>$E169*Ввод!BK243</f>
        <v>0</v>
      </c>
      <c r="BM169" s="4">
        <f>$E169*Ввод!BL243</f>
        <v>0</v>
      </c>
      <c r="BN169" s="4">
        <f>$E169*Ввод!BM243</f>
        <v>0</v>
      </c>
      <c r="BO169" s="4">
        <f>$E169*Ввод!BN243</f>
        <v>0</v>
      </c>
      <c r="BP169" s="4">
        <f>$E169*Ввод!BO243</f>
        <v>0</v>
      </c>
      <c r="BQ169" s="4">
        <f>$E169*Ввод!BP243</f>
        <v>0</v>
      </c>
      <c r="BR169" s="4">
        <f>$E169*Ввод!BQ243</f>
        <v>0</v>
      </c>
      <c r="BS169" s="4">
        <f>$E169*Ввод!BR243</f>
        <v>0</v>
      </c>
      <c r="BT169" s="4">
        <f>$E169*Ввод!BS243</f>
        <v>0</v>
      </c>
      <c r="BU169" s="4">
        <f>$E169*Ввод!BT243</f>
        <v>0</v>
      </c>
      <c r="BV169" s="4">
        <f>$E169*Ввод!BU243</f>
        <v>0</v>
      </c>
      <c r="BW169" s="4">
        <f>$E169*Ввод!BV243</f>
        <v>0</v>
      </c>
      <c r="BX169" s="4">
        <f>$E169*Ввод!BW243</f>
        <v>0</v>
      </c>
      <c r="BY169" s="4">
        <f>$E169*Ввод!BX243</f>
        <v>0</v>
      </c>
      <c r="BZ169" s="4">
        <f>$E169*Ввод!BY243</f>
        <v>0</v>
      </c>
      <c r="CA169" s="4">
        <f>$E169*Ввод!BZ243</f>
        <v>0</v>
      </c>
      <c r="CB169" s="4">
        <f>$E169*Ввод!CA243</f>
        <v>0</v>
      </c>
      <c r="CC169" s="4">
        <f>$E169*Ввод!CB243</f>
        <v>0</v>
      </c>
      <c r="CD169" s="4">
        <f>$E169*Ввод!CC243</f>
        <v>0</v>
      </c>
      <c r="CE169" s="4">
        <f>$E169*Ввод!CD243</f>
        <v>0</v>
      </c>
      <c r="CF169" s="4">
        <f>$E169*Ввод!CE243</f>
        <v>0</v>
      </c>
      <c r="CG169" s="4">
        <f>$E169*Ввод!CF243</f>
        <v>0</v>
      </c>
      <c r="CH169" s="4">
        <f>$E169*Ввод!CG243</f>
        <v>0</v>
      </c>
      <c r="CI169" s="4">
        <f>$E169*Ввод!CH243</f>
        <v>0</v>
      </c>
      <c r="CJ169" s="4">
        <f>$E169*Ввод!CI243</f>
        <v>0</v>
      </c>
      <c r="CK169" s="4">
        <f>$E169*Ввод!CJ243</f>
        <v>0</v>
      </c>
      <c r="CL169" s="4">
        <f>$E169*Ввод!CK243</f>
        <v>0</v>
      </c>
      <c r="CM169" s="4">
        <f>$E169*Ввод!CL243</f>
        <v>0</v>
      </c>
      <c r="CN169" s="4">
        <f>$E169*Ввод!CM243</f>
        <v>0</v>
      </c>
      <c r="CO169" s="4">
        <f>$E169*Ввод!CN243</f>
        <v>0</v>
      </c>
      <c r="CP169" s="4">
        <f>$E169*Ввод!CO243</f>
        <v>0</v>
      </c>
      <c r="CQ169" s="4">
        <f>$E169*Ввод!CP243</f>
        <v>0</v>
      </c>
      <c r="CR169" s="4">
        <f>$E169*Ввод!CQ243</f>
        <v>0</v>
      </c>
      <c r="CS169" s="4">
        <f>$E169*Ввод!CR243</f>
        <v>0</v>
      </c>
      <c r="CT169" s="4">
        <f>$E169*Ввод!CS243</f>
        <v>0</v>
      </c>
      <c r="CU169" s="4">
        <f>$E169*Ввод!CT243</f>
        <v>0</v>
      </c>
      <c r="CV169" s="4">
        <f>$E169*Ввод!CU243</f>
        <v>0</v>
      </c>
      <c r="CW169" s="4">
        <f>$E169*Ввод!CV243</f>
        <v>0</v>
      </c>
      <c r="CX169" s="4">
        <f>$E169*Ввод!CW243</f>
        <v>0</v>
      </c>
      <c r="CY169" s="4">
        <f>$E169*Ввод!CX243</f>
        <v>0</v>
      </c>
      <c r="CZ169" s="4">
        <f>$E169*Ввод!CY243</f>
        <v>0</v>
      </c>
      <c r="DA169" s="4">
        <f>$E169*Ввод!CZ243</f>
        <v>0</v>
      </c>
      <c r="DB169" s="4">
        <f>$E169*Ввод!DA243</f>
        <v>0</v>
      </c>
      <c r="DC169" s="4">
        <f>$E169*Ввод!DB243</f>
        <v>0</v>
      </c>
      <c r="DD169" s="4">
        <f>$E169*Ввод!DC243</f>
        <v>0</v>
      </c>
      <c r="DE169" s="4">
        <f>$E169*Ввод!DD243</f>
        <v>0</v>
      </c>
      <c r="DF169" s="4">
        <f>$E169*Ввод!DE243</f>
        <v>0</v>
      </c>
      <c r="DG169" s="4">
        <f>$E169*Ввод!DF243</f>
        <v>0</v>
      </c>
      <c r="DH169" s="4">
        <f>$E169*Ввод!DG243</f>
        <v>0</v>
      </c>
      <c r="DI169" s="4">
        <f>$E169*Ввод!DH243</f>
        <v>0</v>
      </c>
      <c r="DJ169" s="4">
        <f>$E169*Ввод!DI243</f>
        <v>0</v>
      </c>
    </row>
    <row r="170" spans="1:114">
      <c r="B170" s="214" t="str">
        <f t="shared" si="48"/>
        <v>Прочие неподконтрольные расходы №1</v>
      </c>
      <c r="C170" s="8"/>
      <c r="D170" s="7" t="s">
        <v>0</v>
      </c>
      <c r="E170" s="7">
        <f>N(Ввод!H244)</f>
        <v>0</v>
      </c>
      <c r="F170" s="4"/>
      <c r="G170" s="4">
        <f t="shared" si="49"/>
        <v>0</v>
      </c>
      <c r="H170" s="4"/>
      <c r="I170" s="126"/>
      <c r="J170" s="4">
        <f>$E170*Ввод!I244</f>
        <v>0</v>
      </c>
      <c r="K170" s="4">
        <f>$E170*Ввод!J244</f>
        <v>0</v>
      </c>
      <c r="L170" s="4">
        <f>$E170*Ввод!K244</f>
        <v>0</v>
      </c>
      <c r="M170" s="4">
        <f>$E170*Ввод!L244</f>
        <v>0</v>
      </c>
      <c r="N170" s="4">
        <f>$E170*Ввод!M244</f>
        <v>0</v>
      </c>
      <c r="O170" s="4">
        <f>$E170*Ввод!N244</f>
        <v>0</v>
      </c>
      <c r="P170" s="4">
        <f>$E170*Ввод!O244</f>
        <v>0</v>
      </c>
      <c r="Q170" s="4">
        <f>$E170*Ввод!P244</f>
        <v>0</v>
      </c>
      <c r="R170" s="4">
        <f>$E170*Ввод!Q244</f>
        <v>0</v>
      </c>
      <c r="S170" s="4">
        <f>$E170*Ввод!R244</f>
        <v>0</v>
      </c>
      <c r="T170" s="4">
        <f>$E170*Ввод!S244</f>
        <v>0</v>
      </c>
      <c r="U170" s="4">
        <f>$E170*Ввод!T244</f>
        <v>0</v>
      </c>
      <c r="V170" s="4">
        <f>$E170*Ввод!U244</f>
        <v>0</v>
      </c>
      <c r="W170" s="4">
        <f>$E170*Ввод!V244</f>
        <v>0</v>
      </c>
      <c r="X170" s="4">
        <f>$E170*Ввод!W244</f>
        <v>0</v>
      </c>
      <c r="Y170" s="4">
        <f>$E170*Ввод!X244</f>
        <v>0</v>
      </c>
      <c r="Z170" s="4">
        <f>$E170*Ввод!Y244</f>
        <v>0</v>
      </c>
      <c r="AA170" s="4">
        <f>$E170*Ввод!Z244</f>
        <v>0</v>
      </c>
      <c r="AB170" s="4">
        <f>$E170*Ввод!AA244</f>
        <v>0</v>
      </c>
      <c r="AC170" s="4">
        <f>$E170*Ввод!AB244</f>
        <v>0</v>
      </c>
      <c r="AD170" s="4">
        <f>$E170*Ввод!AC244</f>
        <v>0</v>
      </c>
      <c r="AE170" s="4">
        <f>$E170*Ввод!AD244</f>
        <v>0</v>
      </c>
      <c r="AF170" s="4">
        <f>$E170*Ввод!AE244</f>
        <v>0</v>
      </c>
      <c r="AG170" s="4">
        <f>$E170*Ввод!AF244</f>
        <v>0</v>
      </c>
      <c r="AH170" s="4">
        <f>$E170*Ввод!AG244</f>
        <v>0</v>
      </c>
      <c r="AI170" s="4">
        <f>$E170*Ввод!AH244</f>
        <v>0</v>
      </c>
      <c r="AJ170" s="4">
        <f>$E170*Ввод!AI244</f>
        <v>0</v>
      </c>
      <c r="AK170" s="4">
        <f>$E170*Ввод!AJ244</f>
        <v>0</v>
      </c>
      <c r="AL170" s="4">
        <f>$E170*Ввод!AK244</f>
        <v>0</v>
      </c>
      <c r="AM170" s="4">
        <f>$E170*Ввод!AL244</f>
        <v>0</v>
      </c>
      <c r="AN170" s="4">
        <f>$E170*Ввод!AM244</f>
        <v>0</v>
      </c>
      <c r="AO170" s="4">
        <f>$E170*Ввод!AN244</f>
        <v>0</v>
      </c>
      <c r="AP170" s="4">
        <f>$E170*Ввод!AO244</f>
        <v>0</v>
      </c>
      <c r="AQ170" s="4">
        <f>$E170*Ввод!AP244</f>
        <v>0</v>
      </c>
      <c r="AR170" s="4">
        <f>$E170*Ввод!AQ244</f>
        <v>0</v>
      </c>
      <c r="AS170" s="4">
        <f>$E170*Ввод!AR244</f>
        <v>0</v>
      </c>
      <c r="AT170" s="4">
        <f>$E170*Ввод!AS244</f>
        <v>0</v>
      </c>
      <c r="AU170" s="4">
        <f>$E170*Ввод!AT244</f>
        <v>0</v>
      </c>
      <c r="AV170" s="4">
        <f>$E170*Ввод!AU244</f>
        <v>0</v>
      </c>
      <c r="AW170" s="4">
        <f>$E170*Ввод!AV244</f>
        <v>0</v>
      </c>
      <c r="AX170" s="4">
        <f>$E170*Ввод!AW244</f>
        <v>0</v>
      </c>
      <c r="AY170" s="4">
        <f>$E170*Ввод!AX244</f>
        <v>0</v>
      </c>
      <c r="AZ170" s="4">
        <f>$E170*Ввод!AY244</f>
        <v>0</v>
      </c>
      <c r="BA170" s="4">
        <f>$E170*Ввод!AZ244</f>
        <v>0</v>
      </c>
      <c r="BB170" s="4">
        <f>$E170*Ввод!BA244</f>
        <v>0</v>
      </c>
      <c r="BC170" s="4">
        <f>$E170*Ввод!BB244</f>
        <v>0</v>
      </c>
      <c r="BD170" s="4">
        <f>$E170*Ввод!BC244</f>
        <v>0</v>
      </c>
      <c r="BE170" s="4">
        <f>$E170*Ввод!BD244</f>
        <v>0</v>
      </c>
      <c r="BF170" s="4">
        <f>$E170*Ввод!BE244</f>
        <v>0</v>
      </c>
      <c r="BG170" s="4">
        <f>$E170*Ввод!BF244</f>
        <v>0</v>
      </c>
      <c r="BH170" s="4">
        <f>$E170*Ввод!BG244</f>
        <v>0</v>
      </c>
      <c r="BI170" s="4">
        <f>$E170*Ввод!BH244</f>
        <v>0</v>
      </c>
      <c r="BJ170" s="4">
        <f>$E170*Ввод!BI244</f>
        <v>0</v>
      </c>
      <c r="BK170" s="4">
        <f>$E170*Ввод!BJ244</f>
        <v>0</v>
      </c>
      <c r="BL170" s="4">
        <f>$E170*Ввод!BK244</f>
        <v>0</v>
      </c>
      <c r="BM170" s="4">
        <f>$E170*Ввод!BL244</f>
        <v>0</v>
      </c>
      <c r="BN170" s="4">
        <f>$E170*Ввод!BM244</f>
        <v>0</v>
      </c>
      <c r="BO170" s="4">
        <f>$E170*Ввод!BN244</f>
        <v>0</v>
      </c>
      <c r="BP170" s="4">
        <f>$E170*Ввод!BO244</f>
        <v>0</v>
      </c>
      <c r="BQ170" s="4">
        <f>$E170*Ввод!BP244</f>
        <v>0</v>
      </c>
      <c r="BR170" s="4">
        <f>$E170*Ввод!BQ244</f>
        <v>0</v>
      </c>
      <c r="BS170" s="4">
        <f>$E170*Ввод!BR244</f>
        <v>0</v>
      </c>
      <c r="BT170" s="4">
        <f>$E170*Ввод!BS244</f>
        <v>0</v>
      </c>
      <c r="BU170" s="4">
        <f>$E170*Ввод!BT244</f>
        <v>0</v>
      </c>
      <c r="BV170" s="4">
        <f>$E170*Ввод!BU244</f>
        <v>0</v>
      </c>
      <c r="BW170" s="4">
        <f>$E170*Ввод!BV244</f>
        <v>0</v>
      </c>
      <c r="BX170" s="4">
        <f>$E170*Ввод!BW244</f>
        <v>0</v>
      </c>
      <c r="BY170" s="4">
        <f>$E170*Ввод!BX244</f>
        <v>0</v>
      </c>
      <c r="BZ170" s="4">
        <f>$E170*Ввод!BY244</f>
        <v>0</v>
      </c>
      <c r="CA170" s="4">
        <f>$E170*Ввод!BZ244</f>
        <v>0</v>
      </c>
      <c r="CB170" s="4">
        <f>$E170*Ввод!CA244</f>
        <v>0</v>
      </c>
      <c r="CC170" s="4">
        <f>$E170*Ввод!CB244</f>
        <v>0</v>
      </c>
      <c r="CD170" s="4">
        <f>$E170*Ввод!CC244</f>
        <v>0</v>
      </c>
      <c r="CE170" s="4">
        <f>$E170*Ввод!CD244</f>
        <v>0</v>
      </c>
      <c r="CF170" s="4">
        <f>$E170*Ввод!CE244</f>
        <v>0</v>
      </c>
      <c r="CG170" s="4">
        <f>$E170*Ввод!CF244</f>
        <v>0</v>
      </c>
      <c r="CH170" s="4">
        <f>$E170*Ввод!CG244</f>
        <v>0</v>
      </c>
      <c r="CI170" s="4">
        <f>$E170*Ввод!CH244</f>
        <v>0</v>
      </c>
      <c r="CJ170" s="4">
        <f>$E170*Ввод!CI244</f>
        <v>0</v>
      </c>
      <c r="CK170" s="4">
        <f>$E170*Ввод!CJ244</f>
        <v>0</v>
      </c>
      <c r="CL170" s="4">
        <f>$E170*Ввод!CK244</f>
        <v>0</v>
      </c>
      <c r="CM170" s="4">
        <f>$E170*Ввод!CL244</f>
        <v>0</v>
      </c>
      <c r="CN170" s="4">
        <f>$E170*Ввод!CM244</f>
        <v>0</v>
      </c>
      <c r="CO170" s="4">
        <f>$E170*Ввод!CN244</f>
        <v>0</v>
      </c>
      <c r="CP170" s="4">
        <f>$E170*Ввод!CO244</f>
        <v>0</v>
      </c>
      <c r="CQ170" s="4">
        <f>$E170*Ввод!CP244</f>
        <v>0</v>
      </c>
      <c r="CR170" s="4">
        <f>$E170*Ввод!CQ244</f>
        <v>0</v>
      </c>
      <c r="CS170" s="4">
        <f>$E170*Ввод!CR244</f>
        <v>0</v>
      </c>
      <c r="CT170" s="4">
        <f>$E170*Ввод!CS244</f>
        <v>0</v>
      </c>
      <c r="CU170" s="4">
        <f>$E170*Ввод!CT244</f>
        <v>0</v>
      </c>
      <c r="CV170" s="4">
        <f>$E170*Ввод!CU244</f>
        <v>0</v>
      </c>
      <c r="CW170" s="4">
        <f>$E170*Ввод!CV244</f>
        <v>0</v>
      </c>
      <c r="CX170" s="4">
        <f>$E170*Ввод!CW244</f>
        <v>0</v>
      </c>
      <c r="CY170" s="4">
        <f>$E170*Ввод!CX244</f>
        <v>0</v>
      </c>
      <c r="CZ170" s="4">
        <f>$E170*Ввод!CY244</f>
        <v>0</v>
      </c>
      <c r="DA170" s="4">
        <f>$E170*Ввод!CZ244</f>
        <v>0</v>
      </c>
      <c r="DB170" s="4">
        <f>$E170*Ввод!DA244</f>
        <v>0</v>
      </c>
      <c r="DC170" s="4">
        <f>$E170*Ввод!DB244</f>
        <v>0</v>
      </c>
      <c r="DD170" s="4">
        <f>$E170*Ввод!DC244</f>
        <v>0</v>
      </c>
      <c r="DE170" s="4">
        <f>$E170*Ввод!DD244</f>
        <v>0</v>
      </c>
      <c r="DF170" s="4">
        <f>$E170*Ввод!DE244</f>
        <v>0</v>
      </c>
      <c r="DG170" s="4">
        <f>$E170*Ввод!DF244</f>
        <v>0</v>
      </c>
      <c r="DH170" s="4">
        <f>$E170*Ввод!DG244</f>
        <v>0</v>
      </c>
      <c r="DI170" s="4">
        <f>$E170*Ввод!DH244</f>
        <v>0</v>
      </c>
      <c r="DJ170" s="4">
        <f>$E170*Ввод!DI244</f>
        <v>0</v>
      </c>
    </row>
    <row r="171" spans="1:114">
      <c r="B171" s="214" t="str">
        <f t="shared" si="48"/>
        <v>Прочие неподконтрольные расходы №2</v>
      </c>
      <c r="C171" s="8"/>
      <c r="D171" s="7" t="s">
        <v>0</v>
      </c>
      <c r="E171" s="7">
        <f>N(Ввод!H245)</f>
        <v>0</v>
      </c>
      <c r="F171" s="4"/>
      <c r="G171" s="4">
        <f t="shared" si="49"/>
        <v>1</v>
      </c>
      <c r="H171" s="4"/>
      <c r="I171" s="126"/>
      <c r="J171" s="4">
        <f>$E171*Ввод!I245</f>
        <v>0</v>
      </c>
      <c r="K171" s="4">
        <f>$E171*Ввод!J245</f>
        <v>0</v>
      </c>
      <c r="L171" s="4">
        <f>$E171*Ввод!K245</f>
        <v>0</v>
      </c>
      <c r="M171" s="4">
        <f>$E171*Ввод!L245</f>
        <v>0</v>
      </c>
      <c r="N171" s="4">
        <f>$E171*Ввод!M245</f>
        <v>0</v>
      </c>
      <c r="O171" s="4">
        <f>$E171*Ввод!N245</f>
        <v>0</v>
      </c>
      <c r="P171" s="4">
        <f>$E171*Ввод!O245</f>
        <v>0</v>
      </c>
      <c r="Q171" s="4">
        <f>$E171*Ввод!P245</f>
        <v>0</v>
      </c>
      <c r="R171" s="4">
        <f>$E171*Ввод!Q245</f>
        <v>0</v>
      </c>
      <c r="S171" s="4">
        <f>$E171*Ввод!R245</f>
        <v>0</v>
      </c>
      <c r="T171" s="4">
        <f>$E171*Ввод!S245</f>
        <v>0</v>
      </c>
      <c r="U171" s="4">
        <f>$E171*Ввод!T245</f>
        <v>0</v>
      </c>
      <c r="V171" s="4">
        <f>$E171*Ввод!U245</f>
        <v>0</v>
      </c>
      <c r="W171" s="4">
        <f>$E171*Ввод!V245</f>
        <v>0</v>
      </c>
      <c r="X171" s="4">
        <f>$E171*Ввод!W245</f>
        <v>0</v>
      </c>
      <c r="Y171" s="4">
        <f>$E171*Ввод!X245</f>
        <v>0</v>
      </c>
      <c r="Z171" s="4">
        <f>$E171*Ввод!Y245</f>
        <v>0</v>
      </c>
      <c r="AA171" s="4">
        <f>$E171*Ввод!Z245</f>
        <v>0</v>
      </c>
      <c r="AB171" s="4">
        <f>$E171*Ввод!AA245</f>
        <v>0</v>
      </c>
      <c r="AC171" s="4">
        <f>$E171*Ввод!AB245</f>
        <v>0</v>
      </c>
      <c r="AD171" s="4">
        <f>$E171*Ввод!AC245</f>
        <v>0</v>
      </c>
      <c r="AE171" s="4">
        <f>$E171*Ввод!AD245</f>
        <v>0</v>
      </c>
      <c r="AF171" s="4">
        <f>$E171*Ввод!AE245</f>
        <v>0</v>
      </c>
      <c r="AG171" s="4">
        <f>$E171*Ввод!AF245</f>
        <v>0</v>
      </c>
      <c r="AH171" s="4">
        <f>$E171*Ввод!AG245</f>
        <v>0</v>
      </c>
      <c r="AI171" s="4">
        <f>$E171*Ввод!AH245</f>
        <v>0</v>
      </c>
      <c r="AJ171" s="4">
        <f>$E171*Ввод!AI245</f>
        <v>0</v>
      </c>
      <c r="AK171" s="4">
        <f>$E171*Ввод!AJ245</f>
        <v>0</v>
      </c>
      <c r="AL171" s="4">
        <f>$E171*Ввод!AK245</f>
        <v>0</v>
      </c>
      <c r="AM171" s="4">
        <f>$E171*Ввод!AL245</f>
        <v>0</v>
      </c>
      <c r="AN171" s="4">
        <f>$E171*Ввод!AM245</f>
        <v>0</v>
      </c>
      <c r="AO171" s="4">
        <f>$E171*Ввод!AN245</f>
        <v>0</v>
      </c>
      <c r="AP171" s="4">
        <f>$E171*Ввод!AO245</f>
        <v>0</v>
      </c>
      <c r="AQ171" s="4">
        <f>$E171*Ввод!AP245</f>
        <v>0</v>
      </c>
      <c r="AR171" s="4">
        <f>$E171*Ввод!AQ245</f>
        <v>0</v>
      </c>
      <c r="AS171" s="4">
        <f>$E171*Ввод!AR245</f>
        <v>0</v>
      </c>
      <c r="AT171" s="4">
        <f>$E171*Ввод!AS245</f>
        <v>0</v>
      </c>
      <c r="AU171" s="4">
        <f>$E171*Ввод!AT245</f>
        <v>0</v>
      </c>
      <c r="AV171" s="4">
        <f>$E171*Ввод!AU245</f>
        <v>0</v>
      </c>
      <c r="AW171" s="4">
        <f>$E171*Ввод!AV245</f>
        <v>0</v>
      </c>
      <c r="AX171" s="4">
        <f>$E171*Ввод!AW245</f>
        <v>0</v>
      </c>
      <c r="AY171" s="4">
        <f>$E171*Ввод!AX245</f>
        <v>0</v>
      </c>
      <c r="AZ171" s="4">
        <f>$E171*Ввод!AY245</f>
        <v>0</v>
      </c>
      <c r="BA171" s="4">
        <f>$E171*Ввод!AZ245</f>
        <v>0</v>
      </c>
      <c r="BB171" s="4">
        <f>$E171*Ввод!BA245</f>
        <v>0</v>
      </c>
      <c r="BC171" s="4">
        <f>$E171*Ввод!BB245</f>
        <v>0</v>
      </c>
      <c r="BD171" s="4">
        <f>$E171*Ввод!BC245</f>
        <v>0</v>
      </c>
      <c r="BE171" s="4">
        <f>$E171*Ввод!BD245</f>
        <v>0</v>
      </c>
      <c r="BF171" s="4">
        <f>$E171*Ввод!BE245</f>
        <v>0</v>
      </c>
      <c r="BG171" s="4">
        <f>$E171*Ввод!BF245</f>
        <v>0</v>
      </c>
      <c r="BH171" s="4">
        <f>$E171*Ввод!BG245</f>
        <v>0</v>
      </c>
      <c r="BI171" s="4">
        <f>$E171*Ввод!BH245</f>
        <v>0</v>
      </c>
      <c r="BJ171" s="4">
        <f>$E171*Ввод!BI245</f>
        <v>0</v>
      </c>
      <c r="BK171" s="4">
        <f>$E171*Ввод!BJ245</f>
        <v>0</v>
      </c>
      <c r="BL171" s="4">
        <f>$E171*Ввод!BK245</f>
        <v>0</v>
      </c>
      <c r="BM171" s="4">
        <f>$E171*Ввод!BL245</f>
        <v>0</v>
      </c>
      <c r="BN171" s="4">
        <f>$E171*Ввод!BM245</f>
        <v>0</v>
      </c>
      <c r="BO171" s="4">
        <f>$E171*Ввод!BN245</f>
        <v>0</v>
      </c>
      <c r="BP171" s="4">
        <f>$E171*Ввод!BO245</f>
        <v>0</v>
      </c>
      <c r="BQ171" s="4">
        <f>$E171*Ввод!BP245</f>
        <v>0</v>
      </c>
      <c r="BR171" s="4">
        <f>$E171*Ввод!BQ245</f>
        <v>0</v>
      </c>
      <c r="BS171" s="4">
        <f>$E171*Ввод!BR245</f>
        <v>0</v>
      </c>
      <c r="BT171" s="4">
        <f>$E171*Ввод!BS245</f>
        <v>0</v>
      </c>
      <c r="BU171" s="4">
        <f>$E171*Ввод!BT245</f>
        <v>0</v>
      </c>
      <c r="BV171" s="4">
        <f>$E171*Ввод!BU245</f>
        <v>0</v>
      </c>
      <c r="BW171" s="4">
        <f>$E171*Ввод!BV245</f>
        <v>0</v>
      </c>
      <c r="BX171" s="4">
        <f>$E171*Ввод!BW245</f>
        <v>0</v>
      </c>
      <c r="BY171" s="4">
        <f>$E171*Ввод!BX245</f>
        <v>0</v>
      </c>
      <c r="BZ171" s="4">
        <f>$E171*Ввод!BY245</f>
        <v>0</v>
      </c>
      <c r="CA171" s="4">
        <f>$E171*Ввод!BZ245</f>
        <v>0</v>
      </c>
      <c r="CB171" s="4">
        <f>$E171*Ввод!CA245</f>
        <v>0</v>
      </c>
      <c r="CC171" s="4">
        <f>$E171*Ввод!CB245</f>
        <v>0</v>
      </c>
      <c r="CD171" s="4">
        <f>$E171*Ввод!CC245</f>
        <v>0</v>
      </c>
      <c r="CE171" s="4">
        <f>$E171*Ввод!CD245</f>
        <v>0</v>
      </c>
      <c r="CF171" s="4">
        <f>$E171*Ввод!CE245</f>
        <v>0</v>
      </c>
      <c r="CG171" s="4">
        <f>$E171*Ввод!CF245</f>
        <v>0</v>
      </c>
      <c r="CH171" s="4">
        <f>$E171*Ввод!CG245</f>
        <v>0</v>
      </c>
      <c r="CI171" s="4">
        <f>$E171*Ввод!CH245</f>
        <v>0</v>
      </c>
      <c r="CJ171" s="4">
        <f>$E171*Ввод!CI245</f>
        <v>0</v>
      </c>
      <c r="CK171" s="4">
        <f>$E171*Ввод!CJ245</f>
        <v>0</v>
      </c>
      <c r="CL171" s="4">
        <f>$E171*Ввод!CK245</f>
        <v>0</v>
      </c>
      <c r="CM171" s="4">
        <f>$E171*Ввод!CL245</f>
        <v>0</v>
      </c>
      <c r="CN171" s="4">
        <f>$E171*Ввод!CM245</f>
        <v>0</v>
      </c>
      <c r="CO171" s="4">
        <f>$E171*Ввод!CN245</f>
        <v>0</v>
      </c>
      <c r="CP171" s="4">
        <f>$E171*Ввод!CO245</f>
        <v>0</v>
      </c>
      <c r="CQ171" s="4">
        <f>$E171*Ввод!CP245</f>
        <v>0</v>
      </c>
      <c r="CR171" s="4">
        <f>$E171*Ввод!CQ245</f>
        <v>0</v>
      </c>
      <c r="CS171" s="4">
        <f>$E171*Ввод!CR245</f>
        <v>0</v>
      </c>
      <c r="CT171" s="4">
        <f>$E171*Ввод!CS245</f>
        <v>0</v>
      </c>
      <c r="CU171" s="4">
        <f>$E171*Ввод!CT245</f>
        <v>0</v>
      </c>
      <c r="CV171" s="4">
        <f>$E171*Ввод!CU245</f>
        <v>0</v>
      </c>
      <c r="CW171" s="4">
        <f>$E171*Ввод!CV245</f>
        <v>0</v>
      </c>
      <c r="CX171" s="4">
        <f>$E171*Ввод!CW245</f>
        <v>0</v>
      </c>
      <c r="CY171" s="4">
        <f>$E171*Ввод!CX245</f>
        <v>0</v>
      </c>
      <c r="CZ171" s="4">
        <f>$E171*Ввод!CY245</f>
        <v>0</v>
      </c>
      <c r="DA171" s="4">
        <f>$E171*Ввод!CZ245</f>
        <v>0</v>
      </c>
      <c r="DB171" s="4">
        <f>$E171*Ввод!DA245</f>
        <v>0</v>
      </c>
      <c r="DC171" s="4">
        <f>$E171*Ввод!DB245</f>
        <v>0</v>
      </c>
      <c r="DD171" s="4">
        <f>$E171*Ввод!DC245</f>
        <v>0</v>
      </c>
      <c r="DE171" s="4">
        <f>$E171*Ввод!DD245</f>
        <v>0</v>
      </c>
      <c r="DF171" s="4">
        <f>$E171*Ввод!DE245</f>
        <v>0</v>
      </c>
      <c r="DG171" s="4">
        <f>$E171*Ввод!DF245</f>
        <v>0</v>
      </c>
      <c r="DH171" s="4">
        <f>$E171*Ввод!DG245</f>
        <v>0</v>
      </c>
      <c r="DI171" s="4">
        <f>$E171*Ввод!DH245</f>
        <v>0</v>
      </c>
      <c r="DJ171" s="4">
        <f>$E171*Ввод!DI245</f>
        <v>0</v>
      </c>
    </row>
    <row r="172" spans="1:114">
      <c r="B172" s="214" t="str">
        <f t="shared" si="48"/>
        <v>Прочие неподконтрольные расходы №3</v>
      </c>
      <c r="C172" s="8"/>
      <c r="D172" s="7" t="s">
        <v>0</v>
      </c>
      <c r="E172" s="7">
        <f>N(Ввод!H246)</f>
        <v>0</v>
      </c>
      <c r="F172" s="4"/>
      <c r="G172" s="4">
        <f t="shared" si="49"/>
        <v>0</v>
      </c>
      <c r="H172" s="4"/>
      <c r="I172" s="126"/>
      <c r="J172" s="4">
        <f>$E172*Ввод!I246</f>
        <v>0</v>
      </c>
      <c r="K172" s="4">
        <f>$E172*Ввод!J246</f>
        <v>0</v>
      </c>
      <c r="L172" s="4">
        <f>$E172*Ввод!K246</f>
        <v>0</v>
      </c>
      <c r="M172" s="4">
        <f>$E172*Ввод!L246</f>
        <v>0</v>
      </c>
      <c r="N172" s="4">
        <f>$E172*Ввод!M246</f>
        <v>0</v>
      </c>
      <c r="O172" s="4">
        <f>$E172*Ввод!N246</f>
        <v>0</v>
      </c>
      <c r="P172" s="4">
        <f>$E172*Ввод!O246</f>
        <v>0</v>
      </c>
      <c r="Q172" s="4">
        <f>$E172*Ввод!P246</f>
        <v>0</v>
      </c>
      <c r="R172" s="4">
        <f>$E172*Ввод!Q246</f>
        <v>0</v>
      </c>
      <c r="S172" s="4">
        <f>$E172*Ввод!R246</f>
        <v>0</v>
      </c>
      <c r="T172" s="4">
        <f>$E172*Ввод!S246</f>
        <v>0</v>
      </c>
      <c r="U172" s="4">
        <f>$E172*Ввод!T246</f>
        <v>0</v>
      </c>
      <c r="V172" s="4">
        <f>$E172*Ввод!U246</f>
        <v>0</v>
      </c>
      <c r="W172" s="4">
        <f>$E172*Ввод!V246</f>
        <v>0</v>
      </c>
      <c r="X172" s="4">
        <f>$E172*Ввод!W246</f>
        <v>0</v>
      </c>
      <c r="Y172" s="4">
        <f>$E172*Ввод!X246</f>
        <v>0</v>
      </c>
      <c r="Z172" s="4">
        <f>$E172*Ввод!Y246</f>
        <v>0</v>
      </c>
      <c r="AA172" s="4">
        <f>$E172*Ввод!Z246</f>
        <v>0</v>
      </c>
      <c r="AB172" s="4">
        <f>$E172*Ввод!AA246</f>
        <v>0</v>
      </c>
      <c r="AC172" s="4">
        <f>$E172*Ввод!AB246</f>
        <v>0</v>
      </c>
      <c r="AD172" s="4">
        <f>$E172*Ввод!AC246</f>
        <v>0</v>
      </c>
      <c r="AE172" s="4">
        <f>$E172*Ввод!AD246</f>
        <v>0</v>
      </c>
      <c r="AF172" s="4">
        <f>$E172*Ввод!AE246</f>
        <v>0</v>
      </c>
      <c r="AG172" s="4">
        <f>$E172*Ввод!AF246</f>
        <v>0</v>
      </c>
      <c r="AH172" s="4">
        <f>$E172*Ввод!AG246</f>
        <v>0</v>
      </c>
      <c r="AI172" s="4">
        <f>$E172*Ввод!AH246</f>
        <v>0</v>
      </c>
      <c r="AJ172" s="4">
        <f>$E172*Ввод!AI246</f>
        <v>0</v>
      </c>
      <c r="AK172" s="4">
        <f>$E172*Ввод!AJ246</f>
        <v>0</v>
      </c>
      <c r="AL172" s="4">
        <f>$E172*Ввод!AK246</f>
        <v>0</v>
      </c>
      <c r="AM172" s="4">
        <f>$E172*Ввод!AL246</f>
        <v>0</v>
      </c>
      <c r="AN172" s="4">
        <f>$E172*Ввод!AM246</f>
        <v>0</v>
      </c>
      <c r="AO172" s="4">
        <f>$E172*Ввод!AN246</f>
        <v>0</v>
      </c>
      <c r="AP172" s="4">
        <f>$E172*Ввод!AO246</f>
        <v>0</v>
      </c>
      <c r="AQ172" s="4">
        <f>$E172*Ввод!AP246</f>
        <v>0</v>
      </c>
      <c r="AR172" s="4">
        <f>$E172*Ввод!AQ246</f>
        <v>0</v>
      </c>
      <c r="AS172" s="4">
        <f>$E172*Ввод!AR246</f>
        <v>0</v>
      </c>
      <c r="AT172" s="4">
        <f>$E172*Ввод!AS246</f>
        <v>0</v>
      </c>
      <c r="AU172" s="4">
        <f>$E172*Ввод!AT246</f>
        <v>0</v>
      </c>
      <c r="AV172" s="4">
        <f>$E172*Ввод!AU246</f>
        <v>0</v>
      </c>
      <c r="AW172" s="4">
        <f>$E172*Ввод!AV246</f>
        <v>0</v>
      </c>
      <c r="AX172" s="4">
        <f>$E172*Ввод!AW246</f>
        <v>0</v>
      </c>
      <c r="AY172" s="4">
        <f>$E172*Ввод!AX246</f>
        <v>0</v>
      </c>
      <c r="AZ172" s="4">
        <f>$E172*Ввод!AY246</f>
        <v>0</v>
      </c>
      <c r="BA172" s="4">
        <f>$E172*Ввод!AZ246</f>
        <v>0</v>
      </c>
      <c r="BB172" s="4">
        <f>$E172*Ввод!BA246</f>
        <v>0</v>
      </c>
      <c r="BC172" s="4">
        <f>$E172*Ввод!BB246</f>
        <v>0</v>
      </c>
      <c r="BD172" s="4">
        <f>$E172*Ввод!BC246</f>
        <v>0</v>
      </c>
      <c r="BE172" s="4">
        <f>$E172*Ввод!BD246</f>
        <v>0</v>
      </c>
      <c r="BF172" s="4">
        <f>$E172*Ввод!BE246</f>
        <v>0</v>
      </c>
      <c r="BG172" s="4">
        <f>$E172*Ввод!BF246</f>
        <v>0</v>
      </c>
      <c r="BH172" s="4">
        <f>$E172*Ввод!BG246</f>
        <v>0</v>
      </c>
      <c r="BI172" s="4">
        <f>$E172*Ввод!BH246</f>
        <v>0</v>
      </c>
      <c r="BJ172" s="4">
        <f>$E172*Ввод!BI246</f>
        <v>0</v>
      </c>
      <c r="BK172" s="4">
        <f>$E172*Ввод!BJ246</f>
        <v>0</v>
      </c>
      <c r="BL172" s="4">
        <f>$E172*Ввод!BK246</f>
        <v>0</v>
      </c>
      <c r="BM172" s="4">
        <f>$E172*Ввод!BL246</f>
        <v>0</v>
      </c>
      <c r="BN172" s="4">
        <f>$E172*Ввод!BM246</f>
        <v>0</v>
      </c>
      <c r="BO172" s="4">
        <f>$E172*Ввод!BN246</f>
        <v>0</v>
      </c>
      <c r="BP172" s="4">
        <f>$E172*Ввод!BO246</f>
        <v>0</v>
      </c>
      <c r="BQ172" s="4">
        <f>$E172*Ввод!BP246</f>
        <v>0</v>
      </c>
      <c r="BR172" s="4">
        <f>$E172*Ввод!BQ246</f>
        <v>0</v>
      </c>
      <c r="BS172" s="4">
        <f>$E172*Ввод!BR246</f>
        <v>0</v>
      </c>
      <c r="BT172" s="4">
        <f>$E172*Ввод!BS246</f>
        <v>0</v>
      </c>
      <c r="BU172" s="4">
        <f>$E172*Ввод!BT246</f>
        <v>0</v>
      </c>
      <c r="BV172" s="4">
        <f>$E172*Ввод!BU246</f>
        <v>0</v>
      </c>
      <c r="BW172" s="4">
        <f>$E172*Ввод!BV246</f>
        <v>0</v>
      </c>
      <c r="BX172" s="4">
        <f>$E172*Ввод!BW246</f>
        <v>0</v>
      </c>
      <c r="BY172" s="4">
        <f>$E172*Ввод!BX246</f>
        <v>0</v>
      </c>
      <c r="BZ172" s="4">
        <f>$E172*Ввод!BY246</f>
        <v>0</v>
      </c>
      <c r="CA172" s="4">
        <f>$E172*Ввод!BZ246</f>
        <v>0</v>
      </c>
      <c r="CB172" s="4">
        <f>$E172*Ввод!CA246</f>
        <v>0</v>
      </c>
      <c r="CC172" s="4">
        <f>$E172*Ввод!CB246</f>
        <v>0</v>
      </c>
      <c r="CD172" s="4">
        <f>$E172*Ввод!CC246</f>
        <v>0</v>
      </c>
      <c r="CE172" s="4">
        <f>$E172*Ввод!CD246</f>
        <v>0</v>
      </c>
      <c r="CF172" s="4">
        <f>$E172*Ввод!CE246</f>
        <v>0</v>
      </c>
      <c r="CG172" s="4">
        <f>$E172*Ввод!CF246</f>
        <v>0</v>
      </c>
      <c r="CH172" s="4">
        <f>$E172*Ввод!CG246</f>
        <v>0</v>
      </c>
      <c r="CI172" s="4">
        <f>$E172*Ввод!CH246</f>
        <v>0</v>
      </c>
      <c r="CJ172" s="4">
        <f>$E172*Ввод!CI246</f>
        <v>0</v>
      </c>
      <c r="CK172" s="4">
        <f>$E172*Ввод!CJ246</f>
        <v>0</v>
      </c>
      <c r="CL172" s="4">
        <f>$E172*Ввод!CK246</f>
        <v>0</v>
      </c>
      <c r="CM172" s="4">
        <f>$E172*Ввод!CL246</f>
        <v>0</v>
      </c>
      <c r="CN172" s="4">
        <f>$E172*Ввод!CM246</f>
        <v>0</v>
      </c>
      <c r="CO172" s="4">
        <f>$E172*Ввод!CN246</f>
        <v>0</v>
      </c>
      <c r="CP172" s="4">
        <f>$E172*Ввод!CO246</f>
        <v>0</v>
      </c>
      <c r="CQ172" s="4">
        <f>$E172*Ввод!CP246</f>
        <v>0</v>
      </c>
      <c r="CR172" s="4">
        <f>$E172*Ввод!CQ246</f>
        <v>0</v>
      </c>
      <c r="CS172" s="4">
        <f>$E172*Ввод!CR246</f>
        <v>0</v>
      </c>
      <c r="CT172" s="4">
        <f>$E172*Ввод!CS246</f>
        <v>0</v>
      </c>
      <c r="CU172" s="4">
        <f>$E172*Ввод!CT246</f>
        <v>0</v>
      </c>
      <c r="CV172" s="4">
        <f>$E172*Ввод!CU246</f>
        <v>0</v>
      </c>
      <c r="CW172" s="4">
        <f>$E172*Ввод!CV246</f>
        <v>0</v>
      </c>
      <c r="CX172" s="4">
        <f>$E172*Ввод!CW246</f>
        <v>0</v>
      </c>
      <c r="CY172" s="4">
        <f>$E172*Ввод!CX246</f>
        <v>0</v>
      </c>
      <c r="CZ172" s="4">
        <f>$E172*Ввод!CY246</f>
        <v>0</v>
      </c>
      <c r="DA172" s="4">
        <f>$E172*Ввод!CZ246</f>
        <v>0</v>
      </c>
      <c r="DB172" s="4">
        <f>$E172*Ввод!DA246</f>
        <v>0</v>
      </c>
      <c r="DC172" s="4">
        <f>$E172*Ввод!DB246</f>
        <v>0</v>
      </c>
      <c r="DD172" s="4">
        <f>$E172*Ввод!DC246</f>
        <v>0</v>
      </c>
      <c r="DE172" s="4">
        <f>$E172*Ввод!DD246</f>
        <v>0</v>
      </c>
      <c r="DF172" s="4">
        <f>$E172*Ввод!DE246</f>
        <v>0</v>
      </c>
      <c r="DG172" s="4">
        <f>$E172*Ввод!DF246</f>
        <v>0</v>
      </c>
      <c r="DH172" s="4">
        <f>$E172*Ввод!DG246</f>
        <v>0</v>
      </c>
      <c r="DI172" s="4">
        <f>$E172*Ввод!DH246</f>
        <v>0</v>
      </c>
      <c r="DJ172" s="4">
        <f>$E172*Ввод!DI246</f>
        <v>0</v>
      </c>
    </row>
    <row r="173" spans="1:114">
      <c r="B173" s="11"/>
    </row>
    <row r="174" spans="1:114" s="81" customFormat="1">
      <c r="A174" s="256"/>
      <c r="B174" s="81" t="s">
        <v>11</v>
      </c>
      <c r="D174" s="82"/>
      <c r="E174" s="82"/>
      <c r="I174" s="125"/>
    </row>
    <row r="175" spans="1:114">
      <c r="B175" s="11" t="s">
        <v>294</v>
      </c>
      <c r="J175" s="10"/>
      <c r="K175" s="10"/>
      <c r="L175" s="10"/>
      <c r="M175" s="10"/>
      <c r="N175" s="10"/>
      <c r="O175" s="10"/>
      <c r="P175" s="10"/>
      <c r="Q175" s="10"/>
    </row>
    <row r="176" spans="1:114">
      <c r="B176" s="12" t="s">
        <v>377</v>
      </c>
      <c r="J176" s="10"/>
      <c r="K176" s="10"/>
      <c r="L176" s="10"/>
      <c r="M176" s="10"/>
      <c r="N176" s="10"/>
      <c r="O176" s="10"/>
      <c r="P176" s="10"/>
      <c r="Q176" s="10"/>
    </row>
    <row r="177" spans="1:114" s="100" customFormat="1">
      <c r="A177" s="18"/>
      <c r="B177" s="216" t="s">
        <v>340</v>
      </c>
      <c r="D177" s="106"/>
      <c r="E177" s="106"/>
      <c r="I177" s="217"/>
      <c r="J177" s="218"/>
      <c r="K177" s="218"/>
      <c r="L177" s="218"/>
      <c r="M177" s="218"/>
      <c r="N177" s="218"/>
      <c r="O177" s="218"/>
      <c r="P177" s="218"/>
      <c r="Q177" s="218"/>
    </row>
    <row r="178" spans="1:114">
      <c r="B178" s="30" t="s">
        <v>405</v>
      </c>
      <c r="J178" s="10"/>
      <c r="K178" s="10"/>
      <c r="L178" s="10"/>
      <c r="M178" s="10"/>
      <c r="N178" s="10"/>
      <c r="O178" s="10"/>
      <c r="P178" s="10"/>
      <c r="Q178" s="10"/>
    </row>
    <row r="179" spans="1:114">
      <c r="B179" s="214" t="str">
        <f>Ввод!D257</f>
        <v>Прием стоков от абонентов - население</v>
      </c>
      <c r="D179" s="7" t="str">
        <f>Ввод!F257</f>
        <v>руб. / м3</v>
      </c>
      <c r="E179" s="7">
        <f>1-E183</f>
        <v>1</v>
      </c>
      <c r="F179" s="3">
        <f>$E179*Ввод!G257</f>
        <v>29</v>
      </c>
      <c r="I179" s="124">
        <f>F179</f>
        <v>29</v>
      </c>
      <c r="J179" s="3">
        <f>I179*MAX(1,N(MONTH(J$13)=7)*SUMIF(Макро!$15:$15,J$11,Макро!$29:$29))</f>
        <v>29</v>
      </c>
      <c r="K179" s="3">
        <f>J179*MAX(1,N(MONTH(K$13)=7)*SUMIF(Макро!$15:$15,K$11,Макро!$29:$29))</f>
        <v>29</v>
      </c>
      <c r="L179" s="3">
        <f>K179*MAX(1,N(MONTH(L$13)=7)*SUMIF(Макро!$15:$15,L$11,Макро!$29:$29))</f>
        <v>30.253959999999999</v>
      </c>
      <c r="M179" s="3">
        <f>L179*MAX(1,N(MONTH(M$13)=7)*SUMIF(Макро!$15:$15,M$11,Макро!$29:$29))</f>
        <v>30.253959999999999</v>
      </c>
      <c r="N179" s="3">
        <f>M179*MAX(1,N(MONTH(N$13)=7)*SUMIF(Макро!$15:$15,N$11,Макро!$29:$29))</f>
        <v>30.253959999999999</v>
      </c>
      <c r="O179" s="3">
        <f>N179*MAX(1,N(MONTH(O$13)=7)*SUMIF(Макро!$15:$15,O$11,Макро!$29:$29))</f>
        <v>30.253959999999999</v>
      </c>
      <c r="P179" s="3">
        <f>O179*MAX(1,N(MONTH(P$13)=7)*SUMIF(Макро!$15:$15,P$11,Макро!$29:$29))</f>
        <v>31.452016815999993</v>
      </c>
      <c r="Q179" s="3">
        <f>P179*MAX(1,N(MONTH(Q$13)=7)*SUMIF(Макро!$15:$15,Q$11,Макро!$29:$29))</f>
        <v>31.452016815999993</v>
      </c>
      <c r="R179" s="3">
        <f>Q179*MAX(1,N(MONTH(R$13)=7)*SUMIF(Макро!$15:$15,R$11,Макро!$29:$29))</f>
        <v>31.452016815999993</v>
      </c>
      <c r="S179" s="3">
        <f>R179*MAX(1,N(MONTH(S$13)=7)*SUMIF(Макро!$15:$15,S$11,Макро!$29:$29))</f>
        <v>31.452016815999993</v>
      </c>
      <c r="T179" s="3">
        <f>S179*MAX(1,N(MONTH(T$13)=7)*SUMIF(Макро!$15:$15,T$11,Макро!$29:$29))</f>
        <v>32.703807085276793</v>
      </c>
      <c r="U179" s="3">
        <f>T179*MAX(1,N(MONTH(U$13)=7)*SUMIF(Макро!$15:$15,U$11,Макро!$29:$29))</f>
        <v>32.703807085276793</v>
      </c>
      <c r="V179" s="3">
        <f>U179*MAX(1,N(MONTH(V$13)=7)*SUMIF(Макро!$15:$15,V$11,Макро!$29:$29))</f>
        <v>32.703807085276793</v>
      </c>
      <c r="W179" s="3">
        <f>V179*MAX(1,N(MONTH(W$13)=7)*SUMIF(Макро!$15:$15,W$11,Макро!$29:$29))</f>
        <v>32.703807085276793</v>
      </c>
      <c r="X179" s="3">
        <f>W179*MAX(1,N(MONTH(X$13)=7)*SUMIF(Макро!$15:$15,X$11,Макро!$29:$29))</f>
        <v>34.00934306412104</v>
      </c>
      <c r="Y179" s="3">
        <f>X179*MAX(1,N(MONTH(Y$13)=7)*SUMIF(Макро!$15:$15,Y$11,Макро!$29:$29))</f>
        <v>34.00934306412104</v>
      </c>
      <c r="Z179" s="3">
        <f>Y179*MAX(1,N(MONTH(Z$13)=7)*SUMIF(Макро!$15:$15,Z$11,Макро!$29:$29))</f>
        <v>34.00934306412104</v>
      </c>
      <c r="AA179" s="3">
        <f>Z179*MAX(1,N(MONTH(AA$13)=7)*SUMIF(Макро!$15:$15,AA$11,Макро!$29:$29))</f>
        <v>34.00934306412104</v>
      </c>
      <c r="AB179" s="3">
        <f>AA179*MAX(1,N(MONTH(AB$13)=7)*SUMIF(Макро!$15:$15,AB$11,Макро!$29:$29))</f>
        <v>35.36529557208754</v>
      </c>
      <c r="AC179" s="3">
        <f>AB179*MAX(1,N(MONTH(AC$13)=7)*SUMIF(Макро!$15:$15,AC$11,Макро!$29:$29))</f>
        <v>35.36529557208754</v>
      </c>
      <c r="AD179" s="3">
        <f>AC179*MAX(1,N(MONTH(AD$13)=7)*SUMIF(Макро!$15:$15,AD$11,Макро!$29:$29))</f>
        <v>35.36529557208754</v>
      </c>
      <c r="AE179" s="3">
        <f>AD179*MAX(1,N(MONTH(AE$13)=7)*SUMIF(Макро!$15:$15,AE$11,Макро!$29:$29))</f>
        <v>35.36529557208754</v>
      </c>
      <c r="AF179" s="3">
        <f>AE179*MAX(1,N(MONTH(AF$13)=7)*SUMIF(Макро!$15:$15,AF$11,Макро!$29:$29))</f>
        <v>36.771066071078018</v>
      </c>
      <c r="AG179" s="3">
        <f>AF179*MAX(1,N(MONTH(AG$13)=7)*SUMIF(Макро!$15:$15,AG$11,Макро!$29:$29))</f>
        <v>36.771066071078018</v>
      </c>
      <c r="AH179" s="3">
        <f>AG179*MAX(1,N(MONTH(AH$13)=7)*SUMIF(Макро!$15:$15,AH$11,Макро!$29:$29))</f>
        <v>36.771066071078018</v>
      </c>
      <c r="AI179" s="3">
        <f>AH179*MAX(1,N(MONTH(AI$13)=7)*SUMIF(Макро!$15:$15,AI$11,Макро!$29:$29))</f>
        <v>36.771066071078018</v>
      </c>
      <c r="AJ179" s="3">
        <f>AI179*MAX(1,N(MONTH(AJ$13)=7)*SUMIF(Макро!$15:$15,AJ$11,Макро!$29:$29))</f>
        <v>38.228303419474834</v>
      </c>
      <c r="AK179" s="3">
        <f>AJ179*MAX(1,N(MONTH(AK$13)=7)*SUMIF(Макро!$15:$15,AK$11,Макро!$29:$29))</f>
        <v>38.228303419474834</v>
      </c>
      <c r="AL179" s="3">
        <f>AK179*MAX(1,N(MONTH(AL$13)=7)*SUMIF(Макро!$15:$15,AL$11,Макро!$29:$29))</f>
        <v>38.228303419474834</v>
      </c>
      <c r="AM179" s="3">
        <f>AL179*MAX(1,N(MONTH(AM$13)=7)*SUMIF(Макро!$15:$15,AM$11,Макро!$29:$29))</f>
        <v>38.228303419474834</v>
      </c>
      <c r="AN179" s="3">
        <f>AM179*MAX(1,N(MONTH(AN$13)=7)*SUMIF(Макро!$15:$15,AN$11,Макро!$29:$29))</f>
        <v>39.740232819715061</v>
      </c>
      <c r="AO179" s="3">
        <f>AN179*MAX(1,N(MONTH(AO$13)=7)*SUMIF(Макро!$15:$15,AO$11,Макро!$29:$29))</f>
        <v>39.740232819715061</v>
      </c>
      <c r="AP179" s="3">
        <f>AO179*MAX(1,N(MONTH(AP$13)=7)*SUMIF(Макро!$15:$15,AP$11,Макро!$29:$29))</f>
        <v>39.740232819715061</v>
      </c>
      <c r="AQ179" s="3">
        <f>AP179*MAX(1,N(MONTH(AQ$13)=7)*SUMIF(Макро!$15:$15,AQ$11,Макро!$29:$29))</f>
        <v>39.740232819715061</v>
      </c>
      <c r="AR179" s="3">
        <f>AQ179*MAX(1,N(MONTH(AR$13)=7)*SUMIF(Макро!$15:$15,AR$11,Макро!$29:$29))</f>
        <v>41.310369418421999</v>
      </c>
      <c r="AS179" s="3">
        <f>AR179*MAX(1,N(MONTH(AS$13)=7)*SUMIF(Макро!$15:$15,AS$11,Макро!$29:$29))</f>
        <v>41.310369418421999</v>
      </c>
      <c r="AT179" s="3">
        <f>AS179*MAX(1,N(MONTH(AT$13)=7)*SUMIF(Макро!$15:$15,AT$11,Макро!$29:$29))</f>
        <v>41.310369418421999</v>
      </c>
      <c r="AU179" s="3">
        <f>AT179*MAX(1,N(MONTH(AU$13)=7)*SUMIF(Макро!$15:$15,AU$11,Макро!$29:$29))</f>
        <v>41.310369418421999</v>
      </c>
      <c r="AV179" s="3">
        <f>AU179*MAX(1,N(MONTH(AV$13)=7)*SUMIF(Макро!$15:$15,AV$11,Макро!$29:$29))</f>
        <v>42.94419452892059</v>
      </c>
      <c r="AW179" s="3">
        <f>AV179*MAX(1,N(MONTH(AW$13)=7)*SUMIF(Макро!$15:$15,AW$11,Макро!$29:$29))</f>
        <v>42.94419452892059</v>
      </c>
      <c r="AX179" s="3">
        <f>AW179*MAX(1,N(MONTH(AX$13)=7)*SUMIF(Макро!$15:$15,AX$11,Макро!$29:$29))</f>
        <v>42.94419452892059</v>
      </c>
      <c r="AY179" s="3">
        <f>AX179*MAX(1,N(MONTH(AY$13)=7)*SUMIF(Макро!$15:$15,AY$11,Макро!$29:$29))</f>
        <v>42.94419452892059</v>
      </c>
      <c r="AZ179" s="3">
        <f>AY179*MAX(1,N(MONTH(AZ$13)=7)*SUMIF(Макро!$15:$15,AZ$11,Макро!$29:$29))</f>
        <v>44.646502400046998</v>
      </c>
      <c r="BA179" s="3">
        <f>AZ179*MAX(1,N(MONTH(BA$13)=7)*SUMIF(Макро!$15:$15,BA$11,Макро!$29:$29))</f>
        <v>44.646502400046998</v>
      </c>
      <c r="BB179" s="3">
        <f>BA179*MAX(1,N(MONTH(BB$13)=7)*SUMIF(Макро!$15:$15,BB$11,Макро!$29:$29))</f>
        <v>44.646502400046998</v>
      </c>
      <c r="BC179" s="3">
        <f>BB179*MAX(1,N(MONTH(BC$13)=7)*SUMIF(Макро!$15:$15,BC$11,Макро!$29:$29))</f>
        <v>44.646502400046998</v>
      </c>
      <c r="BD179" s="3">
        <f>BC179*MAX(1,N(MONTH(BD$13)=7)*SUMIF(Макро!$15:$15,BD$11,Макро!$29:$29))</f>
        <v>46.418968545328866</v>
      </c>
      <c r="BE179" s="3">
        <f>BD179*MAX(1,N(MONTH(BE$13)=7)*SUMIF(Макро!$15:$15,BE$11,Макро!$29:$29))</f>
        <v>46.418968545328866</v>
      </c>
      <c r="BF179" s="3">
        <f>BE179*MAX(1,N(MONTH(BF$13)=7)*SUMIF(Макро!$15:$15,BF$11,Макро!$29:$29))</f>
        <v>46.418968545328866</v>
      </c>
      <c r="BG179" s="3">
        <f>BF179*MAX(1,N(MONTH(BG$13)=7)*SUMIF(Макро!$15:$15,BG$11,Макро!$29:$29))</f>
        <v>46.418968545328866</v>
      </c>
      <c r="BH179" s="3">
        <f>BG179*MAX(1,N(MONTH(BH$13)=7)*SUMIF(Макро!$15:$15,BH$11,Макро!$29:$29))</f>
        <v>48.267371872803857</v>
      </c>
      <c r="BI179" s="3">
        <f>BH179*MAX(1,N(MONTH(BI$13)=7)*SUMIF(Макро!$15:$15,BI$11,Макро!$29:$29))</f>
        <v>48.267371872803857</v>
      </c>
      <c r="BJ179" s="3">
        <f>BI179*MAX(1,N(MONTH(BJ$13)=7)*SUMIF(Макро!$15:$15,BJ$11,Макро!$29:$29))</f>
        <v>48.267371872803857</v>
      </c>
      <c r="BK179" s="3">
        <f>BJ179*MAX(1,N(MONTH(BK$13)=7)*SUMIF(Макро!$15:$15,BK$11,Макро!$29:$29))</f>
        <v>48.267371872803857</v>
      </c>
      <c r="BL179" s="3">
        <f>BK179*MAX(1,N(MONTH(BL$13)=7)*SUMIF(Макро!$15:$15,BL$11,Макро!$29:$29))</f>
        <v>50.194688031684919</v>
      </c>
      <c r="BM179" s="3">
        <f>BL179*MAX(1,N(MONTH(BM$13)=7)*SUMIF(Макро!$15:$15,BM$11,Макро!$29:$29))</f>
        <v>50.194688031684919</v>
      </c>
      <c r="BN179" s="3">
        <f>BM179*MAX(1,N(MONTH(BN$13)=7)*SUMIF(Макро!$15:$15,BN$11,Макро!$29:$29))</f>
        <v>50.194688031684919</v>
      </c>
      <c r="BO179" s="3">
        <f>BN179*MAX(1,N(MONTH(BO$13)=7)*SUMIF(Макро!$15:$15,BO$11,Макро!$29:$29))</f>
        <v>50.194688031684919</v>
      </c>
      <c r="BP179" s="3">
        <f>BO179*MAX(1,N(MONTH(BP$13)=7)*SUMIF(Макро!$15:$15,BP$11,Макро!$29:$29))</f>
        <v>52.202977499832635</v>
      </c>
      <c r="BQ179" s="3">
        <f>BP179*MAX(1,N(MONTH(BQ$13)=7)*SUMIF(Макро!$15:$15,BQ$11,Макро!$29:$29))</f>
        <v>52.202977499832635</v>
      </c>
      <c r="BR179" s="3">
        <f>BQ179*MAX(1,N(MONTH(BR$13)=7)*SUMIF(Макро!$15:$15,BR$11,Макро!$29:$29))</f>
        <v>52.202977499832635</v>
      </c>
      <c r="BS179" s="3">
        <f>BR179*MAX(1,N(MONTH(BS$13)=7)*SUMIF(Макро!$15:$15,BS$11,Макро!$29:$29))</f>
        <v>52.202977499832635</v>
      </c>
      <c r="BT179" s="3">
        <f>BS179*MAX(1,N(MONTH(BT$13)=7)*SUMIF(Макро!$15:$15,BT$11,Макро!$29:$29))</f>
        <v>54.291618629600947</v>
      </c>
      <c r="BU179" s="3">
        <f>BT179*MAX(1,N(MONTH(BU$13)=7)*SUMIF(Макро!$15:$15,BU$11,Макро!$29:$29))</f>
        <v>54.291618629600947</v>
      </c>
      <c r="BV179" s="3">
        <f>BU179*MAX(1,N(MONTH(BV$13)=7)*SUMIF(Макро!$15:$15,BV$11,Макро!$29:$29))</f>
        <v>54.291618629600947</v>
      </c>
      <c r="BW179" s="3">
        <f>BV179*MAX(1,N(MONTH(BW$13)=7)*SUMIF(Макро!$15:$15,BW$11,Макро!$29:$29))</f>
        <v>54.291618629600947</v>
      </c>
      <c r="BX179" s="3">
        <f>BW179*MAX(1,N(MONTH(BX$13)=7)*SUMIF(Макро!$15:$15,BX$11,Макро!$29:$29))</f>
        <v>56.463826290971284</v>
      </c>
      <c r="BY179" s="3">
        <f>BX179*MAX(1,N(MONTH(BY$13)=7)*SUMIF(Макро!$15:$15,BY$11,Макро!$29:$29))</f>
        <v>56.463826290971284</v>
      </c>
      <c r="BZ179" s="3">
        <f>BY179*MAX(1,N(MONTH(BZ$13)=7)*SUMIF(Макро!$15:$15,BZ$11,Макро!$29:$29))</f>
        <v>56.463826290971284</v>
      </c>
      <c r="CA179" s="3">
        <f>BZ179*MAX(1,N(MONTH(CA$13)=7)*SUMIF(Макро!$15:$15,CA$11,Макро!$29:$29))</f>
        <v>56.463826290971284</v>
      </c>
      <c r="CB179" s="3">
        <f>CA179*MAX(1,N(MONTH(CB$13)=7)*SUMIF(Макро!$15:$15,CB$11,Макро!$29:$29))</f>
        <v>58.722943980873048</v>
      </c>
      <c r="CC179" s="3">
        <f>CB179*MAX(1,N(MONTH(CC$13)=7)*SUMIF(Макро!$15:$15,CC$11,Макро!$29:$29))</f>
        <v>58.722943980873048</v>
      </c>
      <c r="CD179" s="3">
        <f>CC179*MAX(1,N(MONTH(CD$13)=7)*SUMIF(Макро!$15:$15,CD$11,Макро!$29:$29))</f>
        <v>58.722943980873048</v>
      </c>
      <c r="CE179" s="3">
        <f>CD179*MAX(1,N(MONTH(CE$13)=7)*SUMIF(Макро!$15:$15,CE$11,Макро!$29:$29))</f>
        <v>58.722943980873048</v>
      </c>
      <c r="CF179" s="3">
        <f>CE179*MAX(1,N(MONTH(CF$13)=7)*SUMIF(Макро!$15:$15,CF$11,Макро!$29:$29))</f>
        <v>61.072448969547786</v>
      </c>
      <c r="CG179" s="3">
        <f>CF179*MAX(1,N(MONTH(CG$13)=7)*SUMIF(Макро!$15:$15,CG$11,Макро!$29:$29))</f>
        <v>61.072448969547786</v>
      </c>
      <c r="CH179" s="3">
        <f>CG179*MAX(1,N(MONTH(CH$13)=7)*SUMIF(Макро!$15:$15,CH$11,Макро!$29:$29))</f>
        <v>61.072448969547786</v>
      </c>
      <c r="CI179" s="3">
        <f>CH179*MAX(1,N(MONTH(CI$13)=7)*SUMIF(Макро!$15:$15,CI$11,Макро!$29:$29))</f>
        <v>61.072448969547786</v>
      </c>
      <c r="CJ179" s="3">
        <f>CI179*MAX(1,N(MONTH(CJ$13)=7)*SUMIF(Макро!$15:$15,CJ$11,Макро!$29:$29))</f>
        <v>63.515957652819395</v>
      </c>
      <c r="CK179" s="3">
        <f>CJ179*MAX(1,N(MONTH(CK$13)=7)*SUMIF(Макро!$15:$15,CK$11,Макро!$29:$29))</f>
        <v>63.515957652819395</v>
      </c>
      <c r="CL179" s="3">
        <f>CK179*MAX(1,N(MONTH(CL$13)=7)*SUMIF(Макро!$15:$15,CL$11,Макро!$29:$29))</f>
        <v>63.515957652819395</v>
      </c>
      <c r="CM179" s="3">
        <f>CL179*MAX(1,N(MONTH(CM$13)=7)*SUMIF(Макро!$15:$15,CM$11,Макро!$29:$29))</f>
        <v>63.515957652819395</v>
      </c>
      <c r="CN179" s="3">
        <f>CM179*MAX(1,N(MONTH(CN$13)=7)*SUMIF(Макро!$15:$15,CN$11,Макро!$29:$29))</f>
        <v>66.05723111850871</v>
      </c>
      <c r="CO179" s="3">
        <f>CN179*MAX(1,N(MONTH(CO$13)=7)*SUMIF(Макро!$15:$15,CO$11,Макро!$29:$29))</f>
        <v>66.05723111850871</v>
      </c>
      <c r="CP179" s="3">
        <f>CO179*MAX(1,N(MONTH(CP$13)=7)*SUMIF(Макро!$15:$15,CP$11,Макро!$29:$29))</f>
        <v>66.05723111850871</v>
      </c>
      <c r="CQ179" s="3">
        <f>CP179*MAX(1,N(MONTH(CQ$13)=7)*SUMIF(Макро!$15:$15,CQ$11,Макро!$29:$29))</f>
        <v>66.05723111850871</v>
      </c>
      <c r="CR179" s="3">
        <f>CQ179*MAX(1,N(MONTH(CR$13)=7)*SUMIF(Макро!$15:$15,CR$11,Макро!$29:$29))</f>
        <v>68.700180935560255</v>
      </c>
      <c r="CS179" s="3">
        <f>CR179*MAX(1,N(MONTH(CS$13)=7)*SUMIF(Макро!$15:$15,CS$11,Макро!$29:$29))</f>
        <v>68.700180935560255</v>
      </c>
      <c r="CT179" s="3">
        <f>CS179*MAX(1,N(MONTH(CT$13)=7)*SUMIF(Макро!$15:$15,CT$11,Макро!$29:$29))</f>
        <v>68.700180935560255</v>
      </c>
      <c r="CU179" s="3">
        <f>CT179*MAX(1,N(MONTH(CU$13)=7)*SUMIF(Макро!$15:$15,CU$11,Макро!$29:$29))</f>
        <v>68.700180935560255</v>
      </c>
      <c r="CV179" s="3">
        <f>CU179*MAX(1,N(MONTH(CV$13)=7)*SUMIF(Макро!$15:$15,CV$11,Макро!$29:$29))</f>
        <v>71.448875174792022</v>
      </c>
      <c r="CW179" s="3">
        <f>CV179*MAX(1,N(MONTH(CW$13)=7)*SUMIF(Макро!$15:$15,CW$11,Макро!$29:$29))</f>
        <v>71.448875174792022</v>
      </c>
      <c r="CX179" s="3">
        <f>CW179*MAX(1,N(MONTH(CX$13)=7)*SUMIF(Макро!$15:$15,CX$11,Макро!$29:$29))</f>
        <v>71.448875174792022</v>
      </c>
      <c r="CY179" s="3">
        <f>CX179*MAX(1,N(MONTH(CY$13)=7)*SUMIF(Макро!$15:$15,CY$11,Макро!$29:$29))</f>
        <v>71.448875174792022</v>
      </c>
      <c r="CZ179" s="3">
        <f>CY179*MAX(1,N(MONTH(CZ$13)=7)*SUMIF(Макро!$15:$15,CZ$11,Макро!$29:$29))</f>
        <v>74.307544670535464</v>
      </c>
      <c r="DA179" s="3">
        <f>CZ179*MAX(1,N(MONTH(DA$13)=7)*SUMIF(Макро!$15:$15,DA$11,Макро!$29:$29))</f>
        <v>74.307544670535464</v>
      </c>
      <c r="DB179" s="3">
        <f>DA179*MAX(1,N(MONTH(DB$13)=7)*SUMIF(Макро!$15:$15,DB$11,Макро!$29:$29))</f>
        <v>74.307544670535464</v>
      </c>
      <c r="DC179" s="3">
        <f>DB179*MAX(1,N(MONTH(DC$13)=7)*SUMIF(Макро!$15:$15,DC$11,Макро!$29:$29))</f>
        <v>74.307544670535464</v>
      </c>
      <c r="DD179" s="3">
        <f>DC179*MAX(1,N(MONTH(DD$13)=7)*SUMIF(Макро!$15:$15,DD$11,Макро!$29:$29))</f>
        <v>77.280589532803589</v>
      </c>
      <c r="DE179" s="3">
        <f>DD179*MAX(1,N(MONTH(DE$13)=7)*SUMIF(Макро!$15:$15,DE$11,Макро!$29:$29))</f>
        <v>77.280589532803589</v>
      </c>
      <c r="DF179" s="3">
        <f>DE179*MAX(1,N(MONTH(DF$13)=7)*SUMIF(Макро!$15:$15,DF$11,Макро!$29:$29))</f>
        <v>77.280589532803589</v>
      </c>
      <c r="DG179" s="3">
        <f>DF179*MAX(1,N(MONTH(DG$13)=7)*SUMIF(Макро!$15:$15,DG$11,Макро!$29:$29))</f>
        <v>77.280589532803589</v>
      </c>
      <c r="DH179" s="3">
        <f>DG179*MAX(1,N(MONTH(DH$13)=7)*SUMIF(Макро!$15:$15,DH$11,Макро!$29:$29))</f>
        <v>80.372585920011062</v>
      </c>
      <c r="DI179" s="3">
        <f>DH179*MAX(1,N(MONTH(DI$13)=7)*SUMIF(Макро!$15:$15,DI$11,Макро!$29:$29))</f>
        <v>80.372585920011062</v>
      </c>
      <c r="DJ179" s="3">
        <f>DI179*MAX(1,N(MONTH(DJ$13)=7)*SUMIF(Макро!$15:$15,DJ$11,Макро!$29:$29))</f>
        <v>80.372585920011062</v>
      </c>
    </row>
    <row r="180" spans="1:114">
      <c r="B180" s="214" t="str">
        <f>Ввод!D258</f>
        <v>Прием стоков от абонентов - прочие</v>
      </c>
      <c r="D180" s="7" t="str">
        <f>Ввод!F258</f>
        <v>руб. / м3</v>
      </c>
      <c r="E180" s="7">
        <f>1-E184</f>
        <v>1</v>
      </c>
      <c r="F180" s="3">
        <f>$E180*Ввод!G258</f>
        <v>29</v>
      </c>
      <c r="I180" s="124">
        <f>F180</f>
        <v>29</v>
      </c>
      <c r="J180" s="3">
        <f>I180*MAX(1,N(MONTH(J$13)=7)*SUMIF(Макро!$15:$15,J$11,Макро!$29:$29))</f>
        <v>29</v>
      </c>
      <c r="K180" s="3">
        <f>J180*MAX(1,N(MONTH(K$13)=7)*SUMIF(Макро!$15:$15,K$11,Макро!$29:$29))</f>
        <v>29</v>
      </c>
      <c r="L180" s="3">
        <f>K180*MAX(1,N(MONTH(L$13)=7)*SUMIF(Макро!$15:$15,L$11,Макро!$29:$29))</f>
        <v>30.253959999999999</v>
      </c>
      <c r="M180" s="3">
        <f>L180*MAX(1,N(MONTH(M$13)=7)*SUMIF(Макро!$15:$15,M$11,Макро!$29:$29))</f>
        <v>30.253959999999999</v>
      </c>
      <c r="N180" s="3">
        <f>M180*MAX(1,N(MONTH(N$13)=7)*SUMIF(Макро!$15:$15,N$11,Макро!$29:$29))</f>
        <v>30.253959999999999</v>
      </c>
      <c r="O180" s="3">
        <f>N180*MAX(1,N(MONTH(O$13)=7)*SUMIF(Макро!$15:$15,O$11,Макро!$29:$29))</f>
        <v>30.253959999999999</v>
      </c>
      <c r="P180" s="3">
        <f>O180*MAX(1,N(MONTH(P$13)=7)*SUMIF(Макро!$15:$15,P$11,Макро!$29:$29))</f>
        <v>31.452016815999993</v>
      </c>
      <c r="Q180" s="3">
        <f>P180*MAX(1,N(MONTH(Q$13)=7)*SUMIF(Макро!$15:$15,Q$11,Макро!$29:$29))</f>
        <v>31.452016815999993</v>
      </c>
      <c r="R180" s="3">
        <f>Q180*MAX(1,N(MONTH(R$13)=7)*SUMIF(Макро!$15:$15,R$11,Макро!$29:$29))</f>
        <v>31.452016815999993</v>
      </c>
      <c r="S180" s="3">
        <f>R180*MAX(1,N(MONTH(S$13)=7)*SUMIF(Макро!$15:$15,S$11,Макро!$29:$29))</f>
        <v>31.452016815999993</v>
      </c>
      <c r="T180" s="3">
        <f>S180*MAX(1,N(MONTH(T$13)=7)*SUMIF(Макро!$15:$15,T$11,Макро!$29:$29))</f>
        <v>32.703807085276793</v>
      </c>
      <c r="U180" s="3">
        <f>T180*MAX(1,N(MONTH(U$13)=7)*SUMIF(Макро!$15:$15,U$11,Макро!$29:$29))</f>
        <v>32.703807085276793</v>
      </c>
      <c r="V180" s="3">
        <f>U180*MAX(1,N(MONTH(V$13)=7)*SUMIF(Макро!$15:$15,V$11,Макро!$29:$29))</f>
        <v>32.703807085276793</v>
      </c>
      <c r="W180" s="3">
        <f>V180*MAX(1,N(MONTH(W$13)=7)*SUMIF(Макро!$15:$15,W$11,Макро!$29:$29))</f>
        <v>32.703807085276793</v>
      </c>
      <c r="X180" s="3">
        <f>W180*MAX(1,N(MONTH(X$13)=7)*SUMIF(Макро!$15:$15,X$11,Макро!$29:$29))</f>
        <v>34.00934306412104</v>
      </c>
      <c r="Y180" s="3">
        <f>X180*MAX(1,N(MONTH(Y$13)=7)*SUMIF(Макро!$15:$15,Y$11,Макро!$29:$29))</f>
        <v>34.00934306412104</v>
      </c>
      <c r="Z180" s="3">
        <f>Y180*MAX(1,N(MONTH(Z$13)=7)*SUMIF(Макро!$15:$15,Z$11,Макро!$29:$29))</f>
        <v>34.00934306412104</v>
      </c>
      <c r="AA180" s="3">
        <f>Z180*MAX(1,N(MONTH(AA$13)=7)*SUMIF(Макро!$15:$15,AA$11,Макро!$29:$29))</f>
        <v>34.00934306412104</v>
      </c>
      <c r="AB180" s="3">
        <f>AA180*MAX(1,N(MONTH(AB$13)=7)*SUMIF(Макро!$15:$15,AB$11,Макро!$29:$29))</f>
        <v>35.36529557208754</v>
      </c>
      <c r="AC180" s="3">
        <f>AB180*MAX(1,N(MONTH(AC$13)=7)*SUMIF(Макро!$15:$15,AC$11,Макро!$29:$29))</f>
        <v>35.36529557208754</v>
      </c>
      <c r="AD180" s="3">
        <f>AC180*MAX(1,N(MONTH(AD$13)=7)*SUMIF(Макро!$15:$15,AD$11,Макро!$29:$29))</f>
        <v>35.36529557208754</v>
      </c>
      <c r="AE180" s="3">
        <f>AD180*MAX(1,N(MONTH(AE$13)=7)*SUMIF(Макро!$15:$15,AE$11,Макро!$29:$29))</f>
        <v>35.36529557208754</v>
      </c>
      <c r="AF180" s="3">
        <f>AE180*MAX(1,N(MONTH(AF$13)=7)*SUMIF(Макро!$15:$15,AF$11,Макро!$29:$29))</f>
        <v>36.771066071078018</v>
      </c>
      <c r="AG180" s="3">
        <f>AF180*MAX(1,N(MONTH(AG$13)=7)*SUMIF(Макро!$15:$15,AG$11,Макро!$29:$29))</f>
        <v>36.771066071078018</v>
      </c>
      <c r="AH180" s="3">
        <f>AG180*MAX(1,N(MONTH(AH$13)=7)*SUMIF(Макро!$15:$15,AH$11,Макро!$29:$29))</f>
        <v>36.771066071078018</v>
      </c>
      <c r="AI180" s="3">
        <f>AH180*MAX(1,N(MONTH(AI$13)=7)*SUMIF(Макро!$15:$15,AI$11,Макро!$29:$29))</f>
        <v>36.771066071078018</v>
      </c>
      <c r="AJ180" s="3">
        <f>AI180*MAX(1,N(MONTH(AJ$13)=7)*SUMIF(Макро!$15:$15,AJ$11,Макро!$29:$29))</f>
        <v>38.228303419474834</v>
      </c>
      <c r="AK180" s="3">
        <f>AJ180*MAX(1,N(MONTH(AK$13)=7)*SUMIF(Макро!$15:$15,AK$11,Макро!$29:$29))</f>
        <v>38.228303419474834</v>
      </c>
      <c r="AL180" s="3">
        <f>AK180*MAX(1,N(MONTH(AL$13)=7)*SUMIF(Макро!$15:$15,AL$11,Макро!$29:$29))</f>
        <v>38.228303419474834</v>
      </c>
      <c r="AM180" s="3">
        <f>AL180*MAX(1,N(MONTH(AM$13)=7)*SUMIF(Макро!$15:$15,AM$11,Макро!$29:$29))</f>
        <v>38.228303419474834</v>
      </c>
      <c r="AN180" s="3">
        <f>AM180*MAX(1,N(MONTH(AN$13)=7)*SUMIF(Макро!$15:$15,AN$11,Макро!$29:$29))</f>
        <v>39.740232819715061</v>
      </c>
      <c r="AO180" s="3">
        <f>AN180*MAX(1,N(MONTH(AO$13)=7)*SUMIF(Макро!$15:$15,AO$11,Макро!$29:$29))</f>
        <v>39.740232819715061</v>
      </c>
      <c r="AP180" s="3">
        <f>AO180*MAX(1,N(MONTH(AP$13)=7)*SUMIF(Макро!$15:$15,AP$11,Макро!$29:$29))</f>
        <v>39.740232819715061</v>
      </c>
      <c r="AQ180" s="3">
        <f>AP180*MAX(1,N(MONTH(AQ$13)=7)*SUMIF(Макро!$15:$15,AQ$11,Макро!$29:$29))</f>
        <v>39.740232819715061</v>
      </c>
      <c r="AR180" s="3">
        <f>AQ180*MAX(1,N(MONTH(AR$13)=7)*SUMIF(Макро!$15:$15,AR$11,Макро!$29:$29))</f>
        <v>41.310369418421999</v>
      </c>
      <c r="AS180" s="3">
        <f>AR180*MAX(1,N(MONTH(AS$13)=7)*SUMIF(Макро!$15:$15,AS$11,Макро!$29:$29))</f>
        <v>41.310369418421999</v>
      </c>
      <c r="AT180" s="3">
        <f>AS180*MAX(1,N(MONTH(AT$13)=7)*SUMIF(Макро!$15:$15,AT$11,Макро!$29:$29))</f>
        <v>41.310369418421999</v>
      </c>
      <c r="AU180" s="3">
        <f>AT180*MAX(1,N(MONTH(AU$13)=7)*SUMIF(Макро!$15:$15,AU$11,Макро!$29:$29))</f>
        <v>41.310369418421999</v>
      </c>
      <c r="AV180" s="3">
        <f>AU180*MAX(1,N(MONTH(AV$13)=7)*SUMIF(Макро!$15:$15,AV$11,Макро!$29:$29))</f>
        <v>42.94419452892059</v>
      </c>
      <c r="AW180" s="3">
        <f>AV180*MAX(1,N(MONTH(AW$13)=7)*SUMIF(Макро!$15:$15,AW$11,Макро!$29:$29))</f>
        <v>42.94419452892059</v>
      </c>
      <c r="AX180" s="3">
        <f>AW180*MAX(1,N(MONTH(AX$13)=7)*SUMIF(Макро!$15:$15,AX$11,Макро!$29:$29))</f>
        <v>42.94419452892059</v>
      </c>
      <c r="AY180" s="3">
        <f>AX180*MAX(1,N(MONTH(AY$13)=7)*SUMIF(Макро!$15:$15,AY$11,Макро!$29:$29))</f>
        <v>42.94419452892059</v>
      </c>
      <c r="AZ180" s="3">
        <f>AY180*MAX(1,N(MONTH(AZ$13)=7)*SUMIF(Макро!$15:$15,AZ$11,Макро!$29:$29))</f>
        <v>44.646502400046998</v>
      </c>
      <c r="BA180" s="3">
        <f>AZ180*MAX(1,N(MONTH(BA$13)=7)*SUMIF(Макро!$15:$15,BA$11,Макро!$29:$29))</f>
        <v>44.646502400046998</v>
      </c>
      <c r="BB180" s="3">
        <f>BA180*MAX(1,N(MONTH(BB$13)=7)*SUMIF(Макро!$15:$15,BB$11,Макро!$29:$29))</f>
        <v>44.646502400046998</v>
      </c>
      <c r="BC180" s="3">
        <f>BB180*MAX(1,N(MONTH(BC$13)=7)*SUMIF(Макро!$15:$15,BC$11,Макро!$29:$29))</f>
        <v>44.646502400046998</v>
      </c>
      <c r="BD180" s="3">
        <f>BC180*MAX(1,N(MONTH(BD$13)=7)*SUMIF(Макро!$15:$15,BD$11,Макро!$29:$29))</f>
        <v>46.418968545328866</v>
      </c>
      <c r="BE180" s="3">
        <f>BD180*MAX(1,N(MONTH(BE$13)=7)*SUMIF(Макро!$15:$15,BE$11,Макро!$29:$29))</f>
        <v>46.418968545328866</v>
      </c>
      <c r="BF180" s="3">
        <f>BE180*MAX(1,N(MONTH(BF$13)=7)*SUMIF(Макро!$15:$15,BF$11,Макро!$29:$29))</f>
        <v>46.418968545328866</v>
      </c>
      <c r="BG180" s="3">
        <f>BF180*MAX(1,N(MONTH(BG$13)=7)*SUMIF(Макро!$15:$15,BG$11,Макро!$29:$29))</f>
        <v>46.418968545328866</v>
      </c>
      <c r="BH180" s="3">
        <f>BG180*MAX(1,N(MONTH(BH$13)=7)*SUMIF(Макро!$15:$15,BH$11,Макро!$29:$29))</f>
        <v>48.267371872803857</v>
      </c>
      <c r="BI180" s="3">
        <f>BH180*MAX(1,N(MONTH(BI$13)=7)*SUMIF(Макро!$15:$15,BI$11,Макро!$29:$29))</f>
        <v>48.267371872803857</v>
      </c>
      <c r="BJ180" s="3">
        <f>BI180*MAX(1,N(MONTH(BJ$13)=7)*SUMIF(Макро!$15:$15,BJ$11,Макро!$29:$29))</f>
        <v>48.267371872803857</v>
      </c>
      <c r="BK180" s="3">
        <f>BJ180*MAX(1,N(MONTH(BK$13)=7)*SUMIF(Макро!$15:$15,BK$11,Макро!$29:$29))</f>
        <v>48.267371872803857</v>
      </c>
      <c r="BL180" s="3">
        <f>BK180*MAX(1,N(MONTH(BL$13)=7)*SUMIF(Макро!$15:$15,BL$11,Макро!$29:$29))</f>
        <v>50.194688031684919</v>
      </c>
      <c r="BM180" s="3">
        <f>BL180*MAX(1,N(MONTH(BM$13)=7)*SUMIF(Макро!$15:$15,BM$11,Макро!$29:$29))</f>
        <v>50.194688031684919</v>
      </c>
      <c r="BN180" s="3">
        <f>BM180*MAX(1,N(MONTH(BN$13)=7)*SUMIF(Макро!$15:$15,BN$11,Макро!$29:$29))</f>
        <v>50.194688031684919</v>
      </c>
      <c r="BO180" s="3">
        <f>BN180*MAX(1,N(MONTH(BO$13)=7)*SUMIF(Макро!$15:$15,BO$11,Макро!$29:$29))</f>
        <v>50.194688031684919</v>
      </c>
      <c r="BP180" s="3">
        <f>BO180*MAX(1,N(MONTH(BP$13)=7)*SUMIF(Макро!$15:$15,BP$11,Макро!$29:$29))</f>
        <v>52.202977499832635</v>
      </c>
      <c r="BQ180" s="3">
        <f>BP180*MAX(1,N(MONTH(BQ$13)=7)*SUMIF(Макро!$15:$15,BQ$11,Макро!$29:$29))</f>
        <v>52.202977499832635</v>
      </c>
      <c r="BR180" s="3">
        <f>BQ180*MAX(1,N(MONTH(BR$13)=7)*SUMIF(Макро!$15:$15,BR$11,Макро!$29:$29))</f>
        <v>52.202977499832635</v>
      </c>
      <c r="BS180" s="3">
        <f>BR180*MAX(1,N(MONTH(BS$13)=7)*SUMIF(Макро!$15:$15,BS$11,Макро!$29:$29))</f>
        <v>52.202977499832635</v>
      </c>
      <c r="BT180" s="3">
        <f>BS180*MAX(1,N(MONTH(BT$13)=7)*SUMIF(Макро!$15:$15,BT$11,Макро!$29:$29))</f>
        <v>54.291618629600947</v>
      </c>
      <c r="BU180" s="3">
        <f>BT180*MAX(1,N(MONTH(BU$13)=7)*SUMIF(Макро!$15:$15,BU$11,Макро!$29:$29))</f>
        <v>54.291618629600947</v>
      </c>
      <c r="BV180" s="3">
        <f>BU180*MAX(1,N(MONTH(BV$13)=7)*SUMIF(Макро!$15:$15,BV$11,Макро!$29:$29))</f>
        <v>54.291618629600947</v>
      </c>
      <c r="BW180" s="3">
        <f>BV180*MAX(1,N(MONTH(BW$13)=7)*SUMIF(Макро!$15:$15,BW$11,Макро!$29:$29))</f>
        <v>54.291618629600947</v>
      </c>
      <c r="BX180" s="3">
        <f>BW180*MAX(1,N(MONTH(BX$13)=7)*SUMIF(Макро!$15:$15,BX$11,Макро!$29:$29))</f>
        <v>56.463826290971284</v>
      </c>
      <c r="BY180" s="3">
        <f>BX180*MAX(1,N(MONTH(BY$13)=7)*SUMIF(Макро!$15:$15,BY$11,Макро!$29:$29))</f>
        <v>56.463826290971284</v>
      </c>
      <c r="BZ180" s="3">
        <f>BY180*MAX(1,N(MONTH(BZ$13)=7)*SUMIF(Макро!$15:$15,BZ$11,Макро!$29:$29))</f>
        <v>56.463826290971284</v>
      </c>
      <c r="CA180" s="3">
        <f>BZ180*MAX(1,N(MONTH(CA$13)=7)*SUMIF(Макро!$15:$15,CA$11,Макро!$29:$29))</f>
        <v>56.463826290971284</v>
      </c>
      <c r="CB180" s="3">
        <f>CA180*MAX(1,N(MONTH(CB$13)=7)*SUMIF(Макро!$15:$15,CB$11,Макро!$29:$29))</f>
        <v>58.722943980873048</v>
      </c>
      <c r="CC180" s="3">
        <f>CB180*MAX(1,N(MONTH(CC$13)=7)*SUMIF(Макро!$15:$15,CC$11,Макро!$29:$29))</f>
        <v>58.722943980873048</v>
      </c>
      <c r="CD180" s="3">
        <f>CC180*MAX(1,N(MONTH(CD$13)=7)*SUMIF(Макро!$15:$15,CD$11,Макро!$29:$29))</f>
        <v>58.722943980873048</v>
      </c>
      <c r="CE180" s="3">
        <f>CD180*MAX(1,N(MONTH(CE$13)=7)*SUMIF(Макро!$15:$15,CE$11,Макро!$29:$29))</f>
        <v>58.722943980873048</v>
      </c>
      <c r="CF180" s="3">
        <f>CE180*MAX(1,N(MONTH(CF$13)=7)*SUMIF(Макро!$15:$15,CF$11,Макро!$29:$29))</f>
        <v>61.072448969547786</v>
      </c>
      <c r="CG180" s="3">
        <f>CF180*MAX(1,N(MONTH(CG$13)=7)*SUMIF(Макро!$15:$15,CG$11,Макро!$29:$29))</f>
        <v>61.072448969547786</v>
      </c>
      <c r="CH180" s="3">
        <f>CG180*MAX(1,N(MONTH(CH$13)=7)*SUMIF(Макро!$15:$15,CH$11,Макро!$29:$29))</f>
        <v>61.072448969547786</v>
      </c>
      <c r="CI180" s="3">
        <f>CH180*MAX(1,N(MONTH(CI$13)=7)*SUMIF(Макро!$15:$15,CI$11,Макро!$29:$29))</f>
        <v>61.072448969547786</v>
      </c>
      <c r="CJ180" s="3">
        <f>CI180*MAX(1,N(MONTH(CJ$13)=7)*SUMIF(Макро!$15:$15,CJ$11,Макро!$29:$29))</f>
        <v>63.515957652819395</v>
      </c>
      <c r="CK180" s="3">
        <f>CJ180*MAX(1,N(MONTH(CK$13)=7)*SUMIF(Макро!$15:$15,CK$11,Макро!$29:$29))</f>
        <v>63.515957652819395</v>
      </c>
      <c r="CL180" s="3">
        <f>CK180*MAX(1,N(MONTH(CL$13)=7)*SUMIF(Макро!$15:$15,CL$11,Макро!$29:$29))</f>
        <v>63.515957652819395</v>
      </c>
      <c r="CM180" s="3">
        <f>CL180*MAX(1,N(MONTH(CM$13)=7)*SUMIF(Макро!$15:$15,CM$11,Макро!$29:$29))</f>
        <v>63.515957652819395</v>
      </c>
      <c r="CN180" s="3">
        <f>CM180*MAX(1,N(MONTH(CN$13)=7)*SUMIF(Макро!$15:$15,CN$11,Макро!$29:$29))</f>
        <v>66.05723111850871</v>
      </c>
      <c r="CO180" s="3">
        <f>CN180*MAX(1,N(MONTH(CO$13)=7)*SUMIF(Макро!$15:$15,CO$11,Макро!$29:$29))</f>
        <v>66.05723111850871</v>
      </c>
      <c r="CP180" s="3">
        <f>CO180*MAX(1,N(MONTH(CP$13)=7)*SUMIF(Макро!$15:$15,CP$11,Макро!$29:$29))</f>
        <v>66.05723111850871</v>
      </c>
      <c r="CQ180" s="3">
        <f>CP180*MAX(1,N(MONTH(CQ$13)=7)*SUMIF(Макро!$15:$15,CQ$11,Макро!$29:$29))</f>
        <v>66.05723111850871</v>
      </c>
      <c r="CR180" s="3">
        <f>CQ180*MAX(1,N(MONTH(CR$13)=7)*SUMIF(Макро!$15:$15,CR$11,Макро!$29:$29))</f>
        <v>68.700180935560255</v>
      </c>
      <c r="CS180" s="3">
        <f>CR180*MAX(1,N(MONTH(CS$13)=7)*SUMIF(Макро!$15:$15,CS$11,Макро!$29:$29))</f>
        <v>68.700180935560255</v>
      </c>
      <c r="CT180" s="3">
        <f>CS180*MAX(1,N(MONTH(CT$13)=7)*SUMIF(Макро!$15:$15,CT$11,Макро!$29:$29))</f>
        <v>68.700180935560255</v>
      </c>
      <c r="CU180" s="3">
        <f>CT180*MAX(1,N(MONTH(CU$13)=7)*SUMIF(Макро!$15:$15,CU$11,Макро!$29:$29))</f>
        <v>68.700180935560255</v>
      </c>
      <c r="CV180" s="3">
        <f>CU180*MAX(1,N(MONTH(CV$13)=7)*SUMIF(Макро!$15:$15,CV$11,Макро!$29:$29))</f>
        <v>71.448875174792022</v>
      </c>
      <c r="CW180" s="3">
        <f>CV180*MAX(1,N(MONTH(CW$13)=7)*SUMIF(Макро!$15:$15,CW$11,Макро!$29:$29))</f>
        <v>71.448875174792022</v>
      </c>
      <c r="CX180" s="3">
        <f>CW180*MAX(1,N(MONTH(CX$13)=7)*SUMIF(Макро!$15:$15,CX$11,Макро!$29:$29))</f>
        <v>71.448875174792022</v>
      </c>
      <c r="CY180" s="3">
        <f>CX180*MAX(1,N(MONTH(CY$13)=7)*SUMIF(Макро!$15:$15,CY$11,Макро!$29:$29))</f>
        <v>71.448875174792022</v>
      </c>
      <c r="CZ180" s="3">
        <f>CY180*MAX(1,N(MONTH(CZ$13)=7)*SUMIF(Макро!$15:$15,CZ$11,Макро!$29:$29))</f>
        <v>74.307544670535464</v>
      </c>
      <c r="DA180" s="3">
        <f>CZ180*MAX(1,N(MONTH(DA$13)=7)*SUMIF(Макро!$15:$15,DA$11,Макро!$29:$29))</f>
        <v>74.307544670535464</v>
      </c>
      <c r="DB180" s="3">
        <f>DA180*MAX(1,N(MONTH(DB$13)=7)*SUMIF(Макро!$15:$15,DB$11,Макро!$29:$29))</f>
        <v>74.307544670535464</v>
      </c>
      <c r="DC180" s="3">
        <f>DB180*MAX(1,N(MONTH(DC$13)=7)*SUMIF(Макро!$15:$15,DC$11,Макро!$29:$29))</f>
        <v>74.307544670535464</v>
      </c>
      <c r="DD180" s="3">
        <f>DC180*MAX(1,N(MONTH(DD$13)=7)*SUMIF(Макро!$15:$15,DD$11,Макро!$29:$29))</f>
        <v>77.280589532803589</v>
      </c>
      <c r="DE180" s="3">
        <f>DD180*MAX(1,N(MONTH(DE$13)=7)*SUMIF(Макро!$15:$15,DE$11,Макро!$29:$29))</f>
        <v>77.280589532803589</v>
      </c>
      <c r="DF180" s="3">
        <f>DE180*MAX(1,N(MONTH(DF$13)=7)*SUMIF(Макро!$15:$15,DF$11,Макро!$29:$29))</f>
        <v>77.280589532803589</v>
      </c>
      <c r="DG180" s="3">
        <f>DF180*MAX(1,N(MONTH(DG$13)=7)*SUMIF(Макро!$15:$15,DG$11,Макро!$29:$29))</f>
        <v>77.280589532803589</v>
      </c>
      <c r="DH180" s="3">
        <f>DG180*MAX(1,N(MONTH(DH$13)=7)*SUMIF(Макро!$15:$15,DH$11,Макро!$29:$29))</f>
        <v>80.372585920011062</v>
      </c>
      <c r="DI180" s="3">
        <f>DH180*MAX(1,N(MONTH(DI$13)=7)*SUMIF(Макро!$15:$15,DI$11,Макро!$29:$29))</f>
        <v>80.372585920011062</v>
      </c>
      <c r="DJ180" s="3">
        <f>DI180*MAX(1,N(MONTH(DJ$13)=7)*SUMIF(Макро!$15:$15,DJ$11,Макро!$29:$29))</f>
        <v>80.372585920011062</v>
      </c>
    </row>
    <row r="181" spans="1:114">
      <c r="B181" s="214" t="str">
        <f>Ввод!D259</f>
        <v>Прием стоков - другие организации</v>
      </c>
      <c r="D181" s="7" t="str">
        <f>Ввод!F259</f>
        <v>руб. / м3</v>
      </c>
      <c r="E181" s="7">
        <f>1-E185</f>
        <v>1</v>
      </c>
      <c r="F181" s="3">
        <f>$E181*Ввод!G259</f>
        <v>7</v>
      </c>
      <c r="I181" s="124">
        <f>F181</f>
        <v>7</v>
      </c>
      <c r="J181" s="3">
        <f>I181*MAX(1,N(MONTH(J$13)=7)*SUMIF(Макро!$15:$15,J$11,Макро!$29:$29))</f>
        <v>7</v>
      </c>
      <c r="K181" s="3">
        <f>J181*MAX(1,N(MONTH(K$13)=7)*SUMIF(Макро!$15:$15,K$11,Макро!$29:$29))</f>
        <v>7</v>
      </c>
      <c r="L181" s="3">
        <f>K181*MAX(1,N(MONTH(L$13)=7)*SUMIF(Макро!$15:$15,L$11,Макро!$29:$29))</f>
        <v>7.3026799999999996</v>
      </c>
      <c r="M181" s="3">
        <f>L181*MAX(1,N(MONTH(M$13)=7)*SUMIF(Макро!$15:$15,M$11,Макро!$29:$29))</f>
        <v>7.3026799999999996</v>
      </c>
      <c r="N181" s="3">
        <f>M181*MAX(1,N(MONTH(N$13)=7)*SUMIF(Макро!$15:$15,N$11,Макро!$29:$29))</f>
        <v>7.3026799999999996</v>
      </c>
      <c r="O181" s="3">
        <f>N181*MAX(1,N(MONTH(O$13)=7)*SUMIF(Макро!$15:$15,O$11,Макро!$29:$29))</f>
        <v>7.3026799999999996</v>
      </c>
      <c r="P181" s="3">
        <f>O181*MAX(1,N(MONTH(P$13)=7)*SUMIF(Макро!$15:$15,P$11,Макро!$29:$29))</f>
        <v>7.5918661279999986</v>
      </c>
      <c r="Q181" s="3">
        <f>P181*MAX(1,N(MONTH(Q$13)=7)*SUMIF(Макро!$15:$15,Q$11,Макро!$29:$29))</f>
        <v>7.5918661279999986</v>
      </c>
      <c r="R181" s="3">
        <f>Q181*MAX(1,N(MONTH(R$13)=7)*SUMIF(Макро!$15:$15,R$11,Макро!$29:$29))</f>
        <v>7.5918661279999986</v>
      </c>
      <c r="S181" s="3">
        <f>R181*MAX(1,N(MONTH(S$13)=7)*SUMIF(Макро!$15:$15,S$11,Макро!$29:$29))</f>
        <v>7.5918661279999986</v>
      </c>
      <c r="T181" s="3">
        <f>S181*MAX(1,N(MONTH(T$13)=7)*SUMIF(Макро!$15:$15,T$11,Макро!$29:$29))</f>
        <v>7.894022399894399</v>
      </c>
      <c r="U181" s="3">
        <f>T181*MAX(1,N(MONTH(U$13)=7)*SUMIF(Макро!$15:$15,U$11,Макро!$29:$29))</f>
        <v>7.894022399894399</v>
      </c>
      <c r="V181" s="3">
        <f>U181*MAX(1,N(MONTH(V$13)=7)*SUMIF(Макро!$15:$15,V$11,Макро!$29:$29))</f>
        <v>7.894022399894399</v>
      </c>
      <c r="W181" s="3">
        <f>V181*MAX(1,N(MONTH(W$13)=7)*SUMIF(Макро!$15:$15,W$11,Макро!$29:$29))</f>
        <v>7.894022399894399</v>
      </c>
      <c r="X181" s="3">
        <f>W181*MAX(1,N(MONTH(X$13)=7)*SUMIF(Макро!$15:$15,X$11,Макро!$29:$29))</f>
        <v>8.2091517740981832</v>
      </c>
      <c r="Y181" s="3">
        <f>X181*MAX(1,N(MONTH(Y$13)=7)*SUMIF(Макро!$15:$15,Y$11,Макро!$29:$29))</f>
        <v>8.2091517740981832</v>
      </c>
      <c r="Z181" s="3">
        <f>Y181*MAX(1,N(MONTH(Z$13)=7)*SUMIF(Макро!$15:$15,Z$11,Макро!$29:$29))</f>
        <v>8.2091517740981832</v>
      </c>
      <c r="AA181" s="3">
        <f>Z181*MAX(1,N(MONTH(AA$13)=7)*SUMIF(Макро!$15:$15,AA$11,Макро!$29:$29))</f>
        <v>8.2091517740981832</v>
      </c>
      <c r="AB181" s="3">
        <f>AA181*MAX(1,N(MONTH(AB$13)=7)*SUMIF(Макро!$15:$15,AB$11,Макро!$29:$29))</f>
        <v>8.5364506553314765</v>
      </c>
      <c r="AC181" s="3">
        <f>AB181*MAX(1,N(MONTH(AC$13)=7)*SUMIF(Макро!$15:$15,AC$11,Макро!$29:$29))</f>
        <v>8.5364506553314765</v>
      </c>
      <c r="AD181" s="3">
        <f>AC181*MAX(1,N(MONTH(AD$13)=7)*SUMIF(Макро!$15:$15,AD$11,Макро!$29:$29))</f>
        <v>8.5364506553314765</v>
      </c>
      <c r="AE181" s="3">
        <f>AD181*MAX(1,N(MONTH(AE$13)=7)*SUMIF(Макро!$15:$15,AE$11,Макро!$29:$29))</f>
        <v>8.5364506553314765</v>
      </c>
      <c r="AF181" s="3">
        <f>AE181*MAX(1,N(MONTH(AF$13)=7)*SUMIF(Макро!$15:$15,AF$11,Макро!$29:$29))</f>
        <v>8.8757745688809031</v>
      </c>
      <c r="AG181" s="3">
        <f>AF181*MAX(1,N(MONTH(AG$13)=7)*SUMIF(Макро!$15:$15,AG$11,Макро!$29:$29))</f>
        <v>8.8757745688809031</v>
      </c>
      <c r="AH181" s="3">
        <f>AG181*MAX(1,N(MONTH(AH$13)=7)*SUMIF(Макро!$15:$15,AH$11,Макро!$29:$29))</f>
        <v>8.8757745688809031</v>
      </c>
      <c r="AI181" s="3">
        <f>AH181*MAX(1,N(MONTH(AI$13)=7)*SUMIF(Макро!$15:$15,AI$11,Макро!$29:$29))</f>
        <v>8.8757745688809031</v>
      </c>
      <c r="AJ181" s="3">
        <f>AI181*MAX(1,N(MONTH(AJ$13)=7)*SUMIF(Макро!$15:$15,AJ$11,Макро!$29:$29))</f>
        <v>9.2275215150456518</v>
      </c>
      <c r="AK181" s="3">
        <f>AJ181*MAX(1,N(MONTH(AK$13)=7)*SUMIF(Макро!$15:$15,AK$11,Макро!$29:$29))</f>
        <v>9.2275215150456518</v>
      </c>
      <c r="AL181" s="3">
        <f>AK181*MAX(1,N(MONTH(AL$13)=7)*SUMIF(Макро!$15:$15,AL$11,Макро!$29:$29))</f>
        <v>9.2275215150456518</v>
      </c>
      <c r="AM181" s="3">
        <f>AL181*MAX(1,N(MONTH(AM$13)=7)*SUMIF(Макро!$15:$15,AM$11,Макро!$29:$29))</f>
        <v>9.2275215150456518</v>
      </c>
      <c r="AN181" s="3">
        <f>AM181*MAX(1,N(MONTH(AN$13)=7)*SUMIF(Макро!$15:$15,AN$11,Макро!$29:$29))</f>
        <v>9.5924699909657072</v>
      </c>
      <c r="AO181" s="3">
        <f>AN181*MAX(1,N(MONTH(AO$13)=7)*SUMIF(Макро!$15:$15,AO$11,Макро!$29:$29))</f>
        <v>9.5924699909657072</v>
      </c>
      <c r="AP181" s="3">
        <f>AO181*MAX(1,N(MONTH(AP$13)=7)*SUMIF(Макро!$15:$15,AP$11,Макро!$29:$29))</f>
        <v>9.5924699909657072</v>
      </c>
      <c r="AQ181" s="3">
        <f>AP181*MAX(1,N(MONTH(AQ$13)=7)*SUMIF(Макро!$15:$15,AQ$11,Макро!$29:$29))</f>
        <v>9.5924699909657072</v>
      </c>
      <c r="AR181" s="3">
        <f>AQ181*MAX(1,N(MONTH(AR$13)=7)*SUMIF(Макро!$15:$15,AR$11,Макро!$29:$29))</f>
        <v>9.9714684803087614</v>
      </c>
      <c r="AS181" s="3">
        <f>AR181*MAX(1,N(MONTH(AS$13)=7)*SUMIF(Макро!$15:$15,AS$11,Макро!$29:$29))</f>
        <v>9.9714684803087614</v>
      </c>
      <c r="AT181" s="3">
        <f>AS181*MAX(1,N(MONTH(AT$13)=7)*SUMIF(Макро!$15:$15,AT$11,Макро!$29:$29))</f>
        <v>9.9714684803087614</v>
      </c>
      <c r="AU181" s="3">
        <f>AT181*MAX(1,N(MONTH(AU$13)=7)*SUMIF(Макро!$15:$15,AU$11,Макро!$29:$29))</f>
        <v>9.9714684803087614</v>
      </c>
      <c r="AV181" s="3">
        <f>AU181*MAX(1,N(MONTH(AV$13)=7)*SUMIF(Макро!$15:$15,AV$11,Макро!$29:$29))</f>
        <v>10.365840058704972</v>
      </c>
      <c r="AW181" s="3">
        <f>AV181*MAX(1,N(MONTH(AW$13)=7)*SUMIF(Макро!$15:$15,AW$11,Макро!$29:$29))</f>
        <v>10.365840058704972</v>
      </c>
      <c r="AX181" s="3">
        <f>AW181*MAX(1,N(MONTH(AX$13)=7)*SUMIF(Макро!$15:$15,AX$11,Макро!$29:$29))</f>
        <v>10.365840058704972</v>
      </c>
      <c r="AY181" s="3">
        <f>AX181*MAX(1,N(MONTH(AY$13)=7)*SUMIF(Макро!$15:$15,AY$11,Макро!$29:$29))</f>
        <v>10.365840058704972</v>
      </c>
      <c r="AZ181" s="3">
        <f>AY181*MAX(1,N(MONTH(AZ$13)=7)*SUMIF(Макро!$15:$15,AZ$11,Макро!$29:$29))</f>
        <v>10.776741958632035</v>
      </c>
      <c r="BA181" s="3">
        <f>AZ181*MAX(1,N(MONTH(BA$13)=7)*SUMIF(Макро!$15:$15,BA$11,Макро!$29:$29))</f>
        <v>10.776741958632035</v>
      </c>
      <c r="BB181" s="3">
        <f>BA181*MAX(1,N(MONTH(BB$13)=7)*SUMIF(Макро!$15:$15,BB$11,Макро!$29:$29))</f>
        <v>10.776741958632035</v>
      </c>
      <c r="BC181" s="3">
        <f>BB181*MAX(1,N(MONTH(BC$13)=7)*SUMIF(Макро!$15:$15,BC$11,Макро!$29:$29))</f>
        <v>10.776741958632035</v>
      </c>
      <c r="BD181" s="3">
        <f>BC181*MAX(1,N(MONTH(BD$13)=7)*SUMIF(Макро!$15:$15,BD$11,Макро!$29:$29))</f>
        <v>11.204578614389728</v>
      </c>
      <c r="BE181" s="3">
        <f>BD181*MAX(1,N(MONTH(BE$13)=7)*SUMIF(Макро!$15:$15,BE$11,Макро!$29:$29))</f>
        <v>11.204578614389728</v>
      </c>
      <c r="BF181" s="3">
        <f>BE181*MAX(1,N(MONTH(BF$13)=7)*SUMIF(Макро!$15:$15,BF$11,Макро!$29:$29))</f>
        <v>11.204578614389728</v>
      </c>
      <c r="BG181" s="3">
        <f>BF181*MAX(1,N(MONTH(BG$13)=7)*SUMIF(Макро!$15:$15,BG$11,Макро!$29:$29))</f>
        <v>11.204578614389728</v>
      </c>
      <c r="BH181" s="3">
        <f>BG181*MAX(1,N(MONTH(BH$13)=7)*SUMIF(Макро!$15:$15,BH$11,Макро!$29:$29))</f>
        <v>11.650744934814727</v>
      </c>
      <c r="BI181" s="3">
        <f>BH181*MAX(1,N(MONTH(BI$13)=7)*SUMIF(Макро!$15:$15,BI$11,Макро!$29:$29))</f>
        <v>11.650744934814727</v>
      </c>
      <c r="BJ181" s="3">
        <f>BI181*MAX(1,N(MONTH(BJ$13)=7)*SUMIF(Макро!$15:$15,BJ$11,Макро!$29:$29))</f>
        <v>11.650744934814727</v>
      </c>
      <c r="BK181" s="3">
        <f>BJ181*MAX(1,N(MONTH(BK$13)=7)*SUMIF(Макро!$15:$15,BK$11,Макро!$29:$29))</f>
        <v>11.650744934814727</v>
      </c>
      <c r="BL181" s="3">
        <f>BK181*MAX(1,N(MONTH(BL$13)=7)*SUMIF(Макро!$15:$15,BL$11,Макро!$29:$29))</f>
        <v>12.115959180061878</v>
      </c>
      <c r="BM181" s="3">
        <f>BL181*MAX(1,N(MONTH(BM$13)=7)*SUMIF(Макро!$15:$15,BM$11,Макро!$29:$29))</f>
        <v>12.115959180061878</v>
      </c>
      <c r="BN181" s="3">
        <f>BM181*MAX(1,N(MONTH(BN$13)=7)*SUMIF(Макро!$15:$15,BN$11,Макро!$29:$29))</f>
        <v>12.115959180061878</v>
      </c>
      <c r="BO181" s="3">
        <f>BN181*MAX(1,N(MONTH(BO$13)=7)*SUMIF(Макро!$15:$15,BO$11,Макро!$29:$29))</f>
        <v>12.115959180061878</v>
      </c>
      <c r="BP181" s="3">
        <f>BO181*MAX(1,N(MONTH(BP$13)=7)*SUMIF(Макро!$15:$15,BP$11,Макро!$29:$29))</f>
        <v>12.600718706856155</v>
      </c>
      <c r="BQ181" s="3">
        <f>BP181*MAX(1,N(MONTH(BQ$13)=7)*SUMIF(Макро!$15:$15,BQ$11,Макро!$29:$29))</f>
        <v>12.600718706856155</v>
      </c>
      <c r="BR181" s="3">
        <f>BQ181*MAX(1,N(MONTH(BR$13)=7)*SUMIF(Макро!$15:$15,BR$11,Макро!$29:$29))</f>
        <v>12.600718706856155</v>
      </c>
      <c r="BS181" s="3">
        <f>BR181*MAX(1,N(MONTH(BS$13)=7)*SUMIF(Макро!$15:$15,BS$11,Макро!$29:$29))</f>
        <v>12.600718706856155</v>
      </c>
      <c r="BT181" s="3">
        <f>BS181*MAX(1,N(MONTH(BT$13)=7)*SUMIF(Макро!$15:$15,BT$11,Макро!$29:$29))</f>
        <v>13.104873462317471</v>
      </c>
      <c r="BU181" s="3">
        <f>BT181*MAX(1,N(MONTH(BU$13)=7)*SUMIF(Макро!$15:$15,BU$11,Макро!$29:$29))</f>
        <v>13.104873462317471</v>
      </c>
      <c r="BV181" s="3">
        <f>BU181*MAX(1,N(MONTH(BV$13)=7)*SUMIF(Макро!$15:$15,BV$11,Макро!$29:$29))</f>
        <v>13.104873462317471</v>
      </c>
      <c r="BW181" s="3">
        <f>BV181*MAX(1,N(MONTH(BW$13)=7)*SUMIF(Макро!$15:$15,BW$11,Макро!$29:$29))</f>
        <v>13.104873462317471</v>
      </c>
      <c r="BX181" s="3">
        <f>BW181*MAX(1,N(MONTH(BX$13)=7)*SUMIF(Макро!$15:$15,BX$11,Макро!$29:$29))</f>
        <v>13.629199449544794</v>
      </c>
      <c r="BY181" s="3">
        <f>BX181*MAX(1,N(MONTH(BY$13)=7)*SUMIF(Макро!$15:$15,BY$11,Макро!$29:$29))</f>
        <v>13.629199449544794</v>
      </c>
      <c r="BZ181" s="3">
        <f>BY181*MAX(1,N(MONTH(BZ$13)=7)*SUMIF(Макро!$15:$15,BZ$11,Макро!$29:$29))</f>
        <v>13.629199449544794</v>
      </c>
      <c r="CA181" s="3">
        <f>BZ181*MAX(1,N(MONTH(CA$13)=7)*SUMIF(Макро!$15:$15,CA$11,Макро!$29:$29))</f>
        <v>13.629199449544794</v>
      </c>
      <c r="CB181" s="3">
        <f>CA181*MAX(1,N(MONTH(CB$13)=7)*SUMIF(Макро!$15:$15,CB$11,Макро!$29:$29))</f>
        <v>14.174503719521082</v>
      </c>
      <c r="CC181" s="3">
        <f>CB181*MAX(1,N(MONTH(CC$13)=7)*SUMIF(Макро!$15:$15,CC$11,Макро!$29:$29))</f>
        <v>14.174503719521082</v>
      </c>
      <c r="CD181" s="3">
        <f>CC181*MAX(1,N(MONTH(CD$13)=7)*SUMIF(Макро!$15:$15,CD$11,Макро!$29:$29))</f>
        <v>14.174503719521082</v>
      </c>
      <c r="CE181" s="3">
        <f>CD181*MAX(1,N(MONTH(CE$13)=7)*SUMIF(Макро!$15:$15,CE$11,Макро!$29:$29))</f>
        <v>14.174503719521082</v>
      </c>
      <c r="CF181" s="3">
        <f>CE181*MAX(1,N(MONTH(CF$13)=7)*SUMIF(Макро!$15:$15,CF$11,Макро!$29:$29))</f>
        <v>14.741625613339123</v>
      </c>
      <c r="CG181" s="3">
        <f>CF181*MAX(1,N(MONTH(CG$13)=7)*SUMIF(Макро!$15:$15,CG$11,Макро!$29:$29))</f>
        <v>14.741625613339123</v>
      </c>
      <c r="CH181" s="3">
        <f>CG181*MAX(1,N(MONTH(CH$13)=7)*SUMIF(Макро!$15:$15,CH$11,Макро!$29:$29))</f>
        <v>14.741625613339123</v>
      </c>
      <c r="CI181" s="3">
        <f>CH181*MAX(1,N(MONTH(CI$13)=7)*SUMIF(Макро!$15:$15,CI$11,Макро!$29:$29))</f>
        <v>14.741625613339123</v>
      </c>
      <c r="CJ181" s="3">
        <f>CI181*MAX(1,N(MONTH(CJ$13)=7)*SUMIF(Макро!$15:$15,CJ$11,Макро!$29:$29))</f>
        <v>15.331438054128823</v>
      </c>
      <c r="CK181" s="3">
        <f>CJ181*MAX(1,N(MONTH(CK$13)=7)*SUMIF(Макро!$15:$15,CK$11,Макро!$29:$29))</f>
        <v>15.331438054128823</v>
      </c>
      <c r="CL181" s="3">
        <f>CK181*MAX(1,N(MONTH(CL$13)=7)*SUMIF(Макро!$15:$15,CL$11,Макро!$29:$29))</f>
        <v>15.331438054128823</v>
      </c>
      <c r="CM181" s="3">
        <f>CL181*MAX(1,N(MONTH(CM$13)=7)*SUMIF(Макро!$15:$15,CM$11,Макро!$29:$29))</f>
        <v>15.331438054128823</v>
      </c>
      <c r="CN181" s="3">
        <f>CM181*MAX(1,N(MONTH(CN$13)=7)*SUMIF(Макро!$15:$15,CN$11,Макро!$29:$29))</f>
        <v>15.944848890674518</v>
      </c>
      <c r="CO181" s="3">
        <f>CN181*MAX(1,N(MONTH(CO$13)=7)*SUMIF(Макро!$15:$15,CO$11,Макро!$29:$29))</f>
        <v>15.944848890674518</v>
      </c>
      <c r="CP181" s="3">
        <f>CO181*MAX(1,N(MONTH(CP$13)=7)*SUMIF(Макро!$15:$15,CP$11,Макро!$29:$29))</f>
        <v>15.944848890674518</v>
      </c>
      <c r="CQ181" s="3">
        <f>CP181*MAX(1,N(MONTH(CQ$13)=7)*SUMIF(Макро!$15:$15,CQ$11,Макро!$29:$29))</f>
        <v>15.944848890674518</v>
      </c>
      <c r="CR181" s="3">
        <f>CQ181*MAX(1,N(MONTH(CR$13)=7)*SUMIF(Макро!$15:$15,CR$11,Макро!$29:$29))</f>
        <v>16.582802294790408</v>
      </c>
      <c r="CS181" s="3">
        <f>CR181*MAX(1,N(MONTH(CS$13)=7)*SUMIF(Макро!$15:$15,CS$11,Макро!$29:$29))</f>
        <v>16.582802294790408</v>
      </c>
      <c r="CT181" s="3">
        <f>CS181*MAX(1,N(MONTH(CT$13)=7)*SUMIF(Макро!$15:$15,CT$11,Макро!$29:$29))</f>
        <v>16.582802294790408</v>
      </c>
      <c r="CU181" s="3">
        <f>CT181*MAX(1,N(MONTH(CU$13)=7)*SUMIF(Макро!$15:$15,CU$11,Макро!$29:$29))</f>
        <v>16.582802294790408</v>
      </c>
      <c r="CV181" s="3">
        <f>CU181*MAX(1,N(MONTH(CV$13)=7)*SUMIF(Макро!$15:$15,CV$11,Макро!$29:$29))</f>
        <v>17.246280214604973</v>
      </c>
      <c r="CW181" s="3">
        <f>CV181*MAX(1,N(MONTH(CW$13)=7)*SUMIF(Макро!$15:$15,CW$11,Макро!$29:$29))</f>
        <v>17.246280214604973</v>
      </c>
      <c r="CX181" s="3">
        <f>CW181*MAX(1,N(MONTH(CX$13)=7)*SUMIF(Макро!$15:$15,CX$11,Макро!$29:$29))</f>
        <v>17.246280214604973</v>
      </c>
      <c r="CY181" s="3">
        <f>CX181*MAX(1,N(MONTH(CY$13)=7)*SUMIF(Макро!$15:$15,CY$11,Макро!$29:$29))</f>
        <v>17.246280214604973</v>
      </c>
      <c r="CZ181" s="3">
        <f>CY181*MAX(1,N(MONTH(CZ$13)=7)*SUMIF(Макро!$15:$15,CZ$11,Макро!$29:$29))</f>
        <v>17.936303885991318</v>
      </c>
      <c r="DA181" s="3">
        <f>CZ181*MAX(1,N(MONTH(DA$13)=7)*SUMIF(Макро!$15:$15,DA$11,Макро!$29:$29))</f>
        <v>17.936303885991318</v>
      </c>
      <c r="DB181" s="3">
        <f>DA181*MAX(1,N(MONTH(DB$13)=7)*SUMIF(Макро!$15:$15,DB$11,Макро!$29:$29))</f>
        <v>17.936303885991318</v>
      </c>
      <c r="DC181" s="3">
        <f>DB181*MAX(1,N(MONTH(DC$13)=7)*SUMIF(Макро!$15:$15,DC$11,Макро!$29:$29))</f>
        <v>17.936303885991318</v>
      </c>
      <c r="DD181" s="3">
        <f>DC181*MAX(1,N(MONTH(DD$13)=7)*SUMIF(Макро!$15:$15,DD$11,Макро!$29:$29))</f>
        <v>18.653935404469834</v>
      </c>
      <c r="DE181" s="3">
        <f>DD181*MAX(1,N(MONTH(DE$13)=7)*SUMIF(Макро!$15:$15,DE$11,Макро!$29:$29))</f>
        <v>18.653935404469834</v>
      </c>
      <c r="DF181" s="3">
        <f>DE181*MAX(1,N(MONTH(DF$13)=7)*SUMIF(Макро!$15:$15,DF$11,Макро!$29:$29))</f>
        <v>18.653935404469834</v>
      </c>
      <c r="DG181" s="3">
        <f>DF181*MAX(1,N(MONTH(DG$13)=7)*SUMIF(Макро!$15:$15,DG$11,Макро!$29:$29))</f>
        <v>18.653935404469834</v>
      </c>
      <c r="DH181" s="3">
        <f>DG181*MAX(1,N(MONTH(DH$13)=7)*SUMIF(Макро!$15:$15,DH$11,Макро!$29:$29))</f>
        <v>19.400279360002674</v>
      </c>
      <c r="DI181" s="3">
        <f>DH181*MAX(1,N(MONTH(DI$13)=7)*SUMIF(Макро!$15:$15,DI$11,Макро!$29:$29))</f>
        <v>19.400279360002674</v>
      </c>
      <c r="DJ181" s="3">
        <f>DI181*MAX(1,N(MONTH(DJ$13)=7)*SUMIF(Макро!$15:$15,DJ$11,Макро!$29:$29))</f>
        <v>19.400279360002674</v>
      </c>
    </row>
    <row r="182" spans="1:114">
      <c r="B182" s="30" t="s">
        <v>406</v>
      </c>
      <c r="F182" s="3"/>
      <c r="G182" s="4"/>
      <c r="H182" s="4"/>
      <c r="I182" s="124"/>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row>
    <row r="183" spans="1:114">
      <c r="B183" s="214" t="str">
        <f>B179</f>
        <v>Прием стоков от абонентов - население</v>
      </c>
      <c r="D183" s="7" t="s">
        <v>317</v>
      </c>
      <c r="E183" s="7">
        <f>N(Ввод!H257)</f>
        <v>0</v>
      </c>
      <c r="F183" s="3"/>
      <c r="I183" s="124"/>
      <c r="J183" s="3">
        <f>$E183*Ввод!I257</f>
        <v>0</v>
      </c>
      <c r="K183" s="3">
        <f>$E183*Ввод!J257</f>
        <v>0</v>
      </c>
      <c r="L183" s="3">
        <f>$E183*Ввод!K257</f>
        <v>0</v>
      </c>
      <c r="M183" s="3">
        <f>$E183*Ввод!L257</f>
        <v>0</v>
      </c>
      <c r="N183" s="3">
        <f>$E183*Ввод!M257</f>
        <v>0</v>
      </c>
      <c r="O183" s="3">
        <f>$E183*Ввод!N257</f>
        <v>0</v>
      </c>
      <c r="P183" s="3">
        <f>$E183*Ввод!O257</f>
        <v>0</v>
      </c>
      <c r="Q183" s="3">
        <f>$E183*Ввод!P257</f>
        <v>0</v>
      </c>
      <c r="R183" s="3">
        <f>$E183*Ввод!Q257</f>
        <v>0</v>
      </c>
      <c r="S183" s="3">
        <f>$E183*Ввод!R257</f>
        <v>0</v>
      </c>
      <c r="T183" s="3">
        <f>$E183*Ввод!S257</f>
        <v>0</v>
      </c>
      <c r="U183" s="3">
        <f>$E183*Ввод!T257</f>
        <v>0</v>
      </c>
      <c r="V183" s="3">
        <f>$E183*Ввод!U257</f>
        <v>0</v>
      </c>
      <c r="W183" s="3">
        <f>$E183*Ввод!V257</f>
        <v>0</v>
      </c>
      <c r="X183" s="3">
        <f>$E183*Ввод!W257</f>
        <v>0</v>
      </c>
      <c r="Y183" s="3">
        <f>$E183*Ввод!X257</f>
        <v>0</v>
      </c>
      <c r="Z183" s="3">
        <f>$E183*Ввод!Y257</f>
        <v>0</v>
      </c>
      <c r="AA183" s="3">
        <f>$E183*Ввод!Z257</f>
        <v>0</v>
      </c>
      <c r="AB183" s="3">
        <f>$E183*Ввод!AA257</f>
        <v>0</v>
      </c>
      <c r="AC183" s="3">
        <f>$E183*Ввод!AB257</f>
        <v>0</v>
      </c>
      <c r="AD183" s="3">
        <f>$E183*Ввод!AC257</f>
        <v>0</v>
      </c>
      <c r="AE183" s="3">
        <f>$E183*Ввод!AD257</f>
        <v>0</v>
      </c>
      <c r="AF183" s="3">
        <f>$E183*Ввод!AE257</f>
        <v>0</v>
      </c>
      <c r="AG183" s="3">
        <f>$E183*Ввод!AF257</f>
        <v>0</v>
      </c>
      <c r="AH183" s="3">
        <f>$E183*Ввод!AG257</f>
        <v>0</v>
      </c>
      <c r="AI183" s="3">
        <f>$E183*Ввод!AH257</f>
        <v>0</v>
      </c>
      <c r="AJ183" s="3">
        <f>$E183*Ввод!AI257</f>
        <v>0</v>
      </c>
      <c r="AK183" s="3">
        <f>$E183*Ввод!AJ257</f>
        <v>0</v>
      </c>
      <c r="AL183" s="3">
        <f>$E183*Ввод!AK257</f>
        <v>0</v>
      </c>
      <c r="AM183" s="3">
        <f>$E183*Ввод!AL257</f>
        <v>0</v>
      </c>
      <c r="AN183" s="3">
        <f>$E183*Ввод!AM257</f>
        <v>0</v>
      </c>
      <c r="AO183" s="3">
        <f>$E183*Ввод!AN257</f>
        <v>0</v>
      </c>
      <c r="AP183" s="3">
        <f>$E183*Ввод!AO257</f>
        <v>0</v>
      </c>
      <c r="AQ183" s="3">
        <f>$E183*Ввод!AP257</f>
        <v>0</v>
      </c>
      <c r="AR183" s="3">
        <f>$E183*Ввод!AQ257</f>
        <v>0</v>
      </c>
      <c r="AS183" s="3">
        <f>$E183*Ввод!AR257</f>
        <v>0</v>
      </c>
      <c r="AT183" s="3">
        <f>$E183*Ввод!AS257</f>
        <v>0</v>
      </c>
      <c r="AU183" s="3">
        <f>$E183*Ввод!AT257</f>
        <v>0</v>
      </c>
      <c r="AV183" s="3">
        <f>$E183*Ввод!AU257</f>
        <v>0</v>
      </c>
      <c r="AW183" s="3">
        <f>$E183*Ввод!AV257</f>
        <v>0</v>
      </c>
      <c r="AX183" s="3">
        <f>$E183*Ввод!AW257</f>
        <v>0</v>
      </c>
      <c r="AY183" s="3">
        <f>$E183*Ввод!AX257</f>
        <v>0</v>
      </c>
      <c r="AZ183" s="3">
        <f>$E183*Ввод!AY257</f>
        <v>0</v>
      </c>
      <c r="BA183" s="3">
        <f>$E183*Ввод!AZ257</f>
        <v>0</v>
      </c>
      <c r="BB183" s="3">
        <f>$E183*Ввод!BA257</f>
        <v>0</v>
      </c>
      <c r="BC183" s="3">
        <f>$E183*Ввод!BB257</f>
        <v>0</v>
      </c>
      <c r="BD183" s="3">
        <f>$E183*Ввод!BC257</f>
        <v>0</v>
      </c>
      <c r="BE183" s="3">
        <f>$E183*Ввод!BD257</f>
        <v>0</v>
      </c>
      <c r="BF183" s="3">
        <f>$E183*Ввод!BE257</f>
        <v>0</v>
      </c>
      <c r="BG183" s="3">
        <f>$E183*Ввод!BF257</f>
        <v>0</v>
      </c>
      <c r="BH183" s="3">
        <f>$E183*Ввод!BG257</f>
        <v>0</v>
      </c>
      <c r="BI183" s="3">
        <f>$E183*Ввод!BH257</f>
        <v>0</v>
      </c>
      <c r="BJ183" s="3">
        <f>$E183*Ввод!BI257</f>
        <v>0</v>
      </c>
      <c r="BK183" s="3">
        <f>$E183*Ввод!BJ257</f>
        <v>0</v>
      </c>
      <c r="BL183" s="3">
        <f>$E183*Ввод!BK257</f>
        <v>0</v>
      </c>
      <c r="BM183" s="3">
        <f>$E183*Ввод!BL257</f>
        <v>0</v>
      </c>
      <c r="BN183" s="3">
        <f>$E183*Ввод!BM257</f>
        <v>0</v>
      </c>
      <c r="BO183" s="3">
        <f>$E183*Ввод!BN257</f>
        <v>0</v>
      </c>
      <c r="BP183" s="3">
        <f>$E183*Ввод!BO257</f>
        <v>0</v>
      </c>
      <c r="BQ183" s="3">
        <f>$E183*Ввод!BP257</f>
        <v>0</v>
      </c>
      <c r="BR183" s="3">
        <f>$E183*Ввод!BQ257</f>
        <v>0</v>
      </c>
      <c r="BS183" s="3">
        <f>$E183*Ввод!BR257</f>
        <v>0</v>
      </c>
      <c r="BT183" s="3">
        <f>$E183*Ввод!BS257</f>
        <v>0</v>
      </c>
      <c r="BU183" s="3">
        <f>$E183*Ввод!BT257</f>
        <v>0</v>
      </c>
      <c r="BV183" s="3">
        <f>$E183*Ввод!BU257</f>
        <v>0</v>
      </c>
      <c r="BW183" s="3">
        <f>$E183*Ввод!BV257</f>
        <v>0</v>
      </c>
      <c r="BX183" s="3">
        <f>$E183*Ввод!BW257</f>
        <v>0</v>
      </c>
      <c r="BY183" s="3">
        <f>$E183*Ввод!BX257</f>
        <v>0</v>
      </c>
      <c r="BZ183" s="3">
        <f>$E183*Ввод!BY257</f>
        <v>0</v>
      </c>
      <c r="CA183" s="3">
        <f>$E183*Ввод!BZ257</f>
        <v>0</v>
      </c>
      <c r="CB183" s="3">
        <f>$E183*Ввод!CA257</f>
        <v>0</v>
      </c>
      <c r="CC183" s="3">
        <f>$E183*Ввод!CB257</f>
        <v>0</v>
      </c>
      <c r="CD183" s="3">
        <f>$E183*Ввод!CC257</f>
        <v>0</v>
      </c>
      <c r="CE183" s="3">
        <f>$E183*Ввод!CD257</f>
        <v>0</v>
      </c>
      <c r="CF183" s="3">
        <f>$E183*Ввод!CE257</f>
        <v>0</v>
      </c>
      <c r="CG183" s="3">
        <f>$E183*Ввод!CF257</f>
        <v>0</v>
      </c>
      <c r="CH183" s="3">
        <f>$E183*Ввод!CG257</f>
        <v>0</v>
      </c>
      <c r="CI183" s="3">
        <f>$E183*Ввод!CH257</f>
        <v>0</v>
      </c>
      <c r="CJ183" s="3">
        <f>$E183*Ввод!CI257</f>
        <v>0</v>
      </c>
      <c r="CK183" s="3">
        <f>$E183*Ввод!CJ257</f>
        <v>0</v>
      </c>
      <c r="CL183" s="3">
        <f>$E183*Ввод!CK257</f>
        <v>0</v>
      </c>
      <c r="CM183" s="3">
        <f>$E183*Ввод!CL257</f>
        <v>0</v>
      </c>
      <c r="CN183" s="3">
        <f>$E183*Ввод!CM257</f>
        <v>0</v>
      </c>
      <c r="CO183" s="3">
        <f>$E183*Ввод!CN257</f>
        <v>0</v>
      </c>
      <c r="CP183" s="3">
        <f>$E183*Ввод!CO257</f>
        <v>0</v>
      </c>
      <c r="CQ183" s="3">
        <f>$E183*Ввод!CP257</f>
        <v>0</v>
      </c>
      <c r="CR183" s="3">
        <f>$E183*Ввод!CQ257</f>
        <v>0</v>
      </c>
      <c r="CS183" s="3">
        <f>$E183*Ввод!CR257</f>
        <v>0</v>
      </c>
      <c r="CT183" s="3">
        <f>$E183*Ввод!CS257</f>
        <v>0</v>
      </c>
      <c r="CU183" s="3">
        <f>$E183*Ввод!CT257</f>
        <v>0</v>
      </c>
      <c r="CV183" s="3">
        <f>$E183*Ввод!CU257</f>
        <v>0</v>
      </c>
      <c r="CW183" s="3">
        <f>$E183*Ввод!CV257</f>
        <v>0</v>
      </c>
      <c r="CX183" s="3">
        <f>$E183*Ввод!CW257</f>
        <v>0</v>
      </c>
      <c r="CY183" s="3">
        <f>$E183*Ввод!CX257</f>
        <v>0</v>
      </c>
      <c r="CZ183" s="3">
        <f>$E183*Ввод!CY257</f>
        <v>0</v>
      </c>
      <c r="DA183" s="3">
        <f>$E183*Ввод!CZ257</f>
        <v>0</v>
      </c>
      <c r="DB183" s="3">
        <f>$E183*Ввод!DA257</f>
        <v>0</v>
      </c>
      <c r="DC183" s="3">
        <f>$E183*Ввод!DB257</f>
        <v>0</v>
      </c>
      <c r="DD183" s="3">
        <f>$E183*Ввод!DC257</f>
        <v>0</v>
      </c>
      <c r="DE183" s="3">
        <f>$E183*Ввод!DD257</f>
        <v>0</v>
      </c>
      <c r="DF183" s="3">
        <f>$E183*Ввод!DE257</f>
        <v>0</v>
      </c>
      <c r="DG183" s="3">
        <f>$E183*Ввод!DF257</f>
        <v>0</v>
      </c>
      <c r="DH183" s="3">
        <f>$E183*Ввод!DG257</f>
        <v>0</v>
      </c>
      <c r="DI183" s="3">
        <f>$E183*Ввод!DH257</f>
        <v>0</v>
      </c>
      <c r="DJ183" s="3">
        <f>$E183*Ввод!DI257</f>
        <v>0</v>
      </c>
    </row>
    <row r="184" spans="1:114">
      <c r="B184" s="214" t="str">
        <f>B180</f>
        <v>Прием стоков от абонентов - прочие</v>
      </c>
      <c r="D184" s="7" t="s">
        <v>317</v>
      </c>
      <c r="E184" s="7">
        <f>N(Ввод!H258)</f>
        <v>0</v>
      </c>
      <c r="F184" s="3"/>
      <c r="I184" s="124"/>
      <c r="J184" s="3">
        <f>$E184*Ввод!I258</f>
        <v>0</v>
      </c>
      <c r="K184" s="3">
        <f>$E184*Ввод!J258</f>
        <v>0</v>
      </c>
      <c r="L184" s="3">
        <f>$E184*Ввод!K258</f>
        <v>0</v>
      </c>
      <c r="M184" s="3">
        <f>$E184*Ввод!L258</f>
        <v>0</v>
      </c>
      <c r="N184" s="3">
        <f>$E184*Ввод!M258</f>
        <v>0</v>
      </c>
      <c r="O184" s="3">
        <f>$E184*Ввод!N258</f>
        <v>0</v>
      </c>
      <c r="P184" s="3">
        <f>$E184*Ввод!O258</f>
        <v>0</v>
      </c>
      <c r="Q184" s="3">
        <f>$E184*Ввод!P258</f>
        <v>0</v>
      </c>
      <c r="R184" s="3">
        <f>$E184*Ввод!Q258</f>
        <v>0</v>
      </c>
      <c r="S184" s="3">
        <f>$E184*Ввод!R258</f>
        <v>0</v>
      </c>
      <c r="T184" s="3">
        <f>$E184*Ввод!S258</f>
        <v>0</v>
      </c>
      <c r="U184" s="3">
        <f>$E184*Ввод!T258</f>
        <v>0</v>
      </c>
      <c r="V184" s="3">
        <f>$E184*Ввод!U258</f>
        <v>0</v>
      </c>
      <c r="W184" s="3">
        <f>$E184*Ввод!V258</f>
        <v>0</v>
      </c>
      <c r="X184" s="3">
        <f>$E184*Ввод!W258</f>
        <v>0</v>
      </c>
      <c r="Y184" s="3">
        <f>$E184*Ввод!X258</f>
        <v>0</v>
      </c>
      <c r="Z184" s="3">
        <f>$E184*Ввод!Y258</f>
        <v>0</v>
      </c>
      <c r="AA184" s="3">
        <f>$E184*Ввод!Z258</f>
        <v>0</v>
      </c>
      <c r="AB184" s="3">
        <f>$E184*Ввод!AA258</f>
        <v>0</v>
      </c>
      <c r="AC184" s="3">
        <f>$E184*Ввод!AB258</f>
        <v>0</v>
      </c>
      <c r="AD184" s="3">
        <f>$E184*Ввод!AC258</f>
        <v>0</v>
      </c>
      <c r="AE184" s="3">
        <f>$E184*Ввод!AD258</f>
        <v>0</v>
      </c>
      <c r="AF184" s="3">
        <f>$E184*Ввод!AE258</f>
        <v>0</v>
      </c>
      <c r="AG184" s="3">
        <f>$E184*Ввод!AF258</f>
        <v>0</v>
      </c>
      <c r="AH184" s="3">
        <f>$E184*Ввод!AG258</f>
        <v>0</v>
      </c>
      <c r="AI184" s="3">
        <f>$E184*Ввод!AH258</f>
        <v>0</v>
      </c>
      <c r="AJ184" s="3">
        <f>$E184*Ввод!AI258</f>
        <v>0</v>
      </c>
      <c r="AK184" s="3">
        <f>$E184*Ввод!AJ258</f>
        <v>0</v>
      </c>
      <c r="AL184" s="3">
        <f>$E184*Ввод!AK258</f>
        <v>0</v>
      </c>
      <c r="AM184" s="3">
        <f>$E184*Ввод!AL258</f>
        <v>0</v>
      </c>
      <c r="AN184" s="3">
        <f>$E184*Ввод!AM258</f>
        <v>0</v>
      </c>
      <c r="AO184" s="3">
        <f>$E184*Ввод!AN258</f>
        <v>0</v>
      </c>
      <c r="AP184" s="3">
        <f>$E184*Ввод!AO258</f>
        <v>0</v>
      </c>
      <c r="AQ184" s="3">
        <f>$E184*Ввод!AP258</f>
        <v>0</v>
      </c>
      <c r="AR184" s="3">
        <f>$E184*Ввод!AQ258</f>
        <v>0</v>
      </c>
      <c r="AS184" s="3">
        <f>$E184*Ввод!AR258</f>
        <v>0</v>
      </c>
      <c r="AT184" s="3">
        <f>$E184*Ввод!AS258</f>
        <v>0</v>
      </c>
      <c r="AU184" s="3">
        <f>$E184*Ввод!AT258</f>
        <v>0</v>
      </c>
      <c r="AV184" s="3">
        <f>$E184*Ввод!AU258</f>
        <v>0</v>
      </c>
      <c r="AW184" s="3">
        <f>$E184*Ввод!AV258</f>
        <v>0</v>
      </c>
      <c r="AX184" s="3">
        <f>$E184*Ввод!AW258</f>
        <v>0</v>
      </c>
      <c r="AY184" s="3">
        <f>$E184*Ввод!AX258</f>
        <v>0</v>
      </c>
      <c r="AZ184" s="3">
        <f>$E184*Ввод!AY258</f>
        <v>0</v>
      </c>
      <c r="BA184" s="3">
        <f>$E184*Ввод!AZ258</f>
        <v>0</v>
      </c>
      <c r="BB184" s="3">
        <f>$E184*Ввод!BA258</f>
        <v>0</v>
      </c>
      <c r="BC184" s="3">
        <f>$E184*Ввод!BB258</f>
        <v>0</v>
      </c>
      <c r="BD184" s="3">
        <f>$E184*Ввод!BC258</f>
        <v>0</v>
      </c>
      <c r="BE184" s="3">
        <f>$E184*Ввод!BD258</f>
        <v>0</v>
      </c>
      <c r="BF184" s="3">
        <f>$E184*Ввод!BE258</f>
        <v>0</v>
      </c>
      <c r="BG184" s="3">
        <f>$E184*Ввод!BF258</f>
        <v>0</v>
      </c>
      <c r="BH184" s="3">
        <f>$E184*Ввод!BG258</f>
        <v>0</v>
      </c>
      <c r="BI184" s="3">
        <f>$E184*Ввод!BH258</f>
        <v>0</v>
      </c>
      <c r="BJ184" s="3">
        <f>$E184*Ввод!BI258</f>
        <v>0</v>
      </c>
      <c r="BK184" s="3">
        <f>$E184*Ввод!BJ258</f>
        <v>0</v>
      </c>
      <c r="BL184" s="3">
        <f>$E184*Ввод!BK258</f>
        <v>0</v>
      </c>
      <c r="BM184" s="3">
        <f>$E184*Ввод!BL258</f>
        <v>0</v>
      </c>
      <c r="BN184" s="3">
        <f>$E184*Ввод!BM258</f>
        <v>0</v>
      </c>
      <c r="BO184" s="3">
        <f>$E184*Ввод!BN258</f>
        <v>0</v>
      </c>
      <c r="BP184" s="3">
        <f>$E184*Ввод!BO258</f>
        <v>0</v>
      </c>
      <c r="BQ184" s="3">
        <f>$E184*Ввод!BP258</f>
        <v>0</v>
      </c>
      <c r="BR184" s="3">
        <f>$E184*Ввод!BQ258</f>
        <v>0</v>
      </c>
      <c r="BS184" s="3">
        <f>$E184*Ввод!BR258</f>
        <v>0</v>
      </c>
      <c r="BT184" s="3">
        <f>$E184*Ввод!BS258</f>
        <v>0</v>
      </c>
      <c r="BU184" s="3">
        <f>$E184*Ввод!BT258</f>
        <v>0</v>
      </c>
      <c r="BV184" s="3">
        <f>$E184*Ввод!BU258</f>
        <v>0</v>
      </c>
      <c r="BW184" s="3">
        <f>$E184*Ввод!BV258</f>
        <v>0</v>
      </c>
      <c r="BX184" s="3">
        <f>$E184*Ввод!BW258</f>
        <v>0</v>
      </c>
      <c r="BY184" s="3">
        <f>$E184*Ввод!BX258</f>
        <v>0</v>
      </c>
      <c r="BZ184" s="3">
        <f>$E184*Ввод!BY258</f>
        <v>0</v>
      </c>
      <c r="CA184" s="3">
        <f>$E184*Ввод!BZ258</f>
        <v>0</v>
      </c>
      <c r="CB184" s="3">
        <f>$E184*Ввод!CA258</f>
        <v>0</v>
      </c>
      <c r="CC184" s="3">
        <f>$E184*Ввод!CB258</f>
        <v>0</v>
      </c>
      <c r="CD184" s="3">
        <f>$E184*Ввод!CC258</f>
        <v>0</v>
      </c>
      <c r="CE184" s="3">
        <f>$E184*Ввод!CD258</f>
        <v>0</v>
      </c>
      <c r="CF184" s="3">
        <f>$E184*Ввод!CE258</f>
        <v>0</v>
      </c>
      <c r="CG184" s="3">
        <f>$E184*Ввод!CF258</f>
        <v>0</v>
      </c>
      <c r="CH184" s="3">
        <f>$E184*Ввод!CG258</f>
        <v>0</v>
      </c>
      <c r="CI184" s="3">
        <f>$E184*Ввод!CH258</f>
        <v>0</v>
      </c>
      <c r="CJ184" s="3">
        <f>$E184*Ввод!CI258</f>
        <v>0</v>
      </c>
      <c r="CK184" s="3">
        <f>$E184*Ввод!CJ258</f>
        <v>0</v>
      </c>
      <c r="CL184" s="3">
        <f>$E184*Ввод!CK258</f>
        <v>0</v>
      </c>
      <c r="CM184" s="3">
        <f>$E184*Ввод!CL258</f>
        <v>0</v>
      </c>
      <c r="CN184" s="3">
        <f>$E184*Ввод!CM258</f>
        <v>0</v>
      </c>
      <c r="CO184" s="3">
        <f>$E184*Ввод!CN258</f>
        <v>0</v>
      </c>
      <c r="CP184" s="3">
        <f>$E184*Ввод!CO258</f>
        <v>0</v>
      </c>
      <c r="CQ184" s="3">
        <f>$E184*Ввод!CP258</f>
        <v>0</v>
      </c>
      <c r="CR184" s="3">
        <f>$E184*Ввод!CQ258</f>
        <v>0</v>
      </c>
      <c r="CS184" s="3">
        <f>$E184*Ввод!CR258</f>
        <v>0</v>
      </c>
      <c r="CT184" s="3">
        <f>$E184*Ввод!CS258</f>
        <v>0</v>
      </c>
      <c r="CU184" s="3">
        <f>$E184*Ввод!CT258</f>
        <v>0</v>
      </c>
      <c r="CV184" s="3">
        <f>$E184*Ввод!CU258</f>
        <v>0</v>
      </c>
      <c r="CW184" s="3">
        <f>$E184*Ввод!CV258</f>
        <v>0</v>
      </c>
      <c r="CX184" s="3">
        <f>$E184*Ввод!CW258</f>
        <v>0</v>
      </c>
      <c r="CY184" s="3">
        <f>$E184*Ввод!CX258</f>
        <v>0</v>
      </c>
      <c r="CZ184" s="3">
        <f>$E184*Ввод!CY258</f>
        <v>0</v>
      </c>
      <c r="DA184" s="3">
        <f>$E184*Ввод!CZ258</f>
        <v>0</v>
      </c>
      <c r="DB184" s="3">
        <f>$E184*Ввод!DA258</f>
        <v>0</v>
      </c>
      <c r="DC184" s="3">
        <f>$E184*Ввод!DB258</f>
        <v>0</v>
      </c>
      <c r="DD184" s="3">
        <f>$E184*Ввод!DC258</f>
        <v>0</v>
      </c>
      <c r="DE184" s="3">
        <f>$E184*Ввод!DD258</f>
        <v>0</v>
      </c>
      <c r="DF184" s="3">
        <f>$E184*Ввод!DE258</f>
        <v>0</v>
      </c>
      <c r="DG184" s="3">
        <f>$E184*Ввод!DF258</f>
        <v>0</v>
      </c>
      <c r="DH184" s="3">
        <f>$E184*Ввод!DG258</f>
        <v>0</v>
      </c>
      <c r="DI184" s="3">
        <f>$E184*Ввод!DH258</f>
        <v>0</v>
      </c>
      <c r="DJ184" s="3">
        <f>$E184*Ввод!DI258</f>
        <v>0</v>
      </c>
    </row>
    <row r="185" spans="1:114">
      <c r="B185" s="214" t="str">
        <f>B181</f>
        <v>Прием стоков - другие организации</v>
      </c>
      <c r="D185" s="7" t="s">
        <v>317</v>
      </c>
      <c r="E185" s="7">
        <f>N(Ввод!H259)</f>
        <v>0</v>
      </c>
      <c r="F185" s="3"/>
      <c r="I185" s="124"/>
      <c r="J185" s="3">
        <f>$E185*Ввод!I259</f>
        <v>0</v>
      </c>
      <c r="K185" s="3">
        <f>$E185*Ввод!J259</f>
        <v>0</v>
      </c>
      <c r="L185" s="3">
        <f>$E185*Ввод!K259</f>
        <v>0</v>
      </c>
      <c r="M185" s="3">
        <f>$E185*Ввод!L259</f>
        <v>0</v>
      </c>
      <c r="N185" s="3">
        <f>$E185*Ввод!M259</f>
        <v>0</v>
      </c>
      <c r="O185" s="3">
        <f>$E185*Ввод!N259</f>
        <v>0</v>
      </c>
      <c r="P185" s="3">
        <f>$E185*Ввод!O259</f>
        <v>0</v>
      </c>
      <c r="Q185" s="3">
        <f>$E185*Ввод!P259</f>
        <v>0</v>
      </c>
      <c r="R185" s="3">
        <f>$E185*Ввод!Q259</f>
        <v>0</v>
      </c>
      <c r="S185" s="3">
        <f>$E185*Ввод!R259</f>
        <v>0</v>
      </c>
      <c r="T185" s="3">
        <f>$E185*Ввод!S259</f>
        <v>0</v>
      </c>
      <c r="U185" s="3">
        <f>$E185*Ввод!T259</f>
        <v>0</v>
      </c>
      <c r="V185" s="3">
        <f>$E185*Ввод!U259</f>
        <v>0</v>
      </c>
      <c r="W185" s="3">
        <f>$E185*Ввод!V259</f>
        <v>0</v>
      </c>
      <c r="X185" s="3">
        <f>$E185*Ввод!W259</f>
        <v>0</v>
      </c>
      <c r="Y185" s="3">
        <f>$E185*Ввод!X259</f>
        <v>0</v>
      </c>
      <c r="Z185" s="3">
        <f>$E185*Ввод!Y259</f>
        <v>0</v>
      </c>
      <c r="AA185" s="3">
        <f>$E185*Ввод!Z259</f>
        <v>0</v>
      </c>
      <c r="AB185" s="3">
        <f>$E185*Ввод!AA259</f>
        <v>0</v>
      </c>
      <c r="AC185" s="3">
        <f>$E185*Ввод!AB259</f>
        <v>0</v>
      </c>
      <c r="AD185" s="3">
        <f>$E185*Ввод!AC259</f>
        <v>0</v>
      </c>
      <c r="AE185" s="3">
        <f>$E185*Ввод!AD259</f>
        <v>0</v>
      </c>
      <c r="AF185" s="3">
        <f>$E185*Ввод!AE259</f>
        <v>0</v>
      </c>
      <c r="AG185" s="3">
        <f>$E185*Ввод!AF259</f>
        <v>0</v>
      </c>
      <c r="AH185" s="3">
        <f>$E185*Ввод!AG259</f>
        <v>0</v>
      </c>
      <c r="AI185" s="3">
        <f>$E185*Ввод!AH259</f>
        <v>0</v>
      </c>
      <c r="AJ185" s="3">
        <f>$E185*Ввод!AI259</f>
        <v>0</v>
      </c>
      <c r="AK185" s="3">
        <f>$E185*Ввод!AJ259</f>
        <v>0</v>
      </c>
      <c r="AL185" s="3">
        <f>$E185*Ввод!AK259</f>
        <v>0</v>
      </c>
      <c r="AM185" s="3">
        <f>$E185*Ввод!AL259</f>
        <v>0</v>
      </c>
      <c r="AN185" s="3">
        <f>$E185*Ввод!AM259</f>
        <v>0</v>
      </c>
      <c r="AO185" s="3">
        <f>$E185*Ввод!AN259</f>
        <v>0</v>
      </c>
      <c r="AP185" s="3">
        <f>$E185*Ввод!AO259</f>
        <v>0</v>
      </c>
      <c r="AQ185" s="3">
        <f>$E185*Ввод!AP259</f>
        <v>0</v>
      </c>
      <c r="AR185" s="3">
        <f>$E185*Ввод!AQ259</f>
        <v>0</v>
      </c>
      <c r="AS185" s="3">
        <f>$E185*Ввод!AR259</f>
        <v>0</v>
      </c>
      <c r="AT185" s="3">
        <f>$E185*Ввод!AS259</f>
        <v>0</v>
      </c>
      <c r="AU185" s="3">
        <f>$E185*Ввод!AT259</f>
        <v>0</v>
      </c>
      <c r="AV185" s="3">
        <f>$E185*Ввод!AU259</f>
        <v>0</v>
      </c>
      <c r="AW185" s="3">
        <f>$E185*Ввод!AV259</f>
        <v>0</v>
      </c>
      <c r="AX185" s="3">
        <f>$E185*Ввод!AW259</f>
        <v>0</v>
      </c>
      <c r="AY185" s="3">
        <f>$E185*Ввод!AX259</f>
        <v>0</v>
      </c>
      <c r="AZ185" s="3">
        <f>$E185*Ввод!AY259</f>
        <v>0</v>
      </c>
      <c r="BA185" s="3">
        <f>$E185*Ввод!AZ259</f>
        <v>0</v>
      </c>
      <c r="BB185" s="3">
        <f>$E185*Ввод!BA259</f>
        <v>0</v>
      </c>
      <c r="BC185" s="3">
        <f>$E185*Ввод!BB259</f>
        <v>0</v>
      </c>
      <c r="BD185" s="3">
        <f>$E185*Ввод!BC259</f>
        <v>0</v>
      </c>
      <c r="BE185" s="3">
        <f>$E185*Ввод!BD259</f>
        <v>0</v>
      </c>
      <c r="BF185" s="3">
        <f>$E185*Ввод!BE259</f>
        <v>0</v>
      </c>
      <c r="BG185" s="3">
        <f>$E185*Ввод!BF259</f>
        <v>0</v>
      </c>
      <c r="BH185" s="3">
        <f>$E185*Ввод!BG259</f>
        <v>0</v>
      </c>
      <c r="BI185" s="3">
        <f>$E185*Ввод!BH259</f>
        <v>0</v>
      </c>
      <c r="BJ185" s="3">
        <f>$E185*Ввод!BI259</f>
        <v>0</v>
      </c>
      <c r="BK185" s="3">
        <f>$E185*Ввод!BJ259</f>
        <v>0</v>
      </c>
      <c r="BL185" s="3">
        <f>$E185*Ввод!BK259</f>
        <v>0</v>
      </c>
      <c r="BM185" s="3">
        <f>$E185*Ввод!BL259</f>
        <v>0</v>
      </c>
      <c r="BN185" s="3">
        <f>$E185*Ввод!BM259</f>
        <v>0</v>
      </c>
      <c r="BO185" s="3">
        <f>$E185*Ввод!BN259</f>
        <v>0</v>
      </c>
      <c r="BP185" s="3">
        <f>$E185*Ввод!BO259</f>
        <v>0</v>
      </c>
      <c r="BQ185" s="3">
        <f>$E185*Ввод!BP259</f>
        <v>0</v>
      </c>
      <c r="BR185" s="3">
        <f>$E185*Ввод!BQ259</f>
        <v>0</v>
      </c>
      <c r="BS185" s="3">
        <f>$E185*Ввод!BR259</f>
        <v>0</v>
      </c>
      <c r="BT185" s="3">
        <f>$E185*Ввод!BS259</f>
        <v>0</v>
      </c>
      <c r="BU185" s="3">
        <f>$E185*Ввод!BT259</f>
        <v>0</v>
      </c>
      <c r="BV185" s="3">
        <f>$E185*Ввод!BU259</f>
        <v>0</v>
      </c>
      <c r="BW185" s="3">
        <f>$E185*Ввод!BV259</f>
        <v>0</v>
      </c>
      <c r="BX185" s="3">
        <f>$E185*Ввод!BW259</f>
        <v>0</v>
      </c>
      <c r="BY185" s="3">
        <f>$E185*Ввод!BX259</f>
        <v>0</v>
      </c>
      <c r="BZ185" s="3">
        <f>$E185*Ввод!BY259</f>
        <v>0</v>
      </c>
      <c r="CA185" s="3">
        <f>$E185*Ввод!BZ259</f>
        <v>0</v>
      </c>
      <c r="CB185" s="3">
        <f>$E185*Ввод!CA259</f>
        <v>0</v>
      </c>
      <c r="CC185" s="3">
        <f>$E185*Ввод!CB259</f>
        <v>0</v>
      </c>
      <c r="CD185" s="3">
        <f>$E185*Ввод!CC259</f>
        <v>0</v>
      </c>
      <c r="CE185" s="3">
        <f>$E185*Ввод!CD259</f>
        <v>0</v>
      </c>
      <c r="CF185" s="3">
        <f>$E185*Ввод!CE259</f>
        <v>0</v>
      </c>
      <c r="CG185" s="3">
        <f>$E185*Ввод!CF259</f>
        <v>0</v>
      </c>
      <c r="CH185" s="3">
        <f>$E185*Ввод!CG259</f>
        <v>0</v>
      </c>
      <c r="CI185" s="3">
        <f>$E185*Ввод!CH259</f>
        <v>0</v>
      </c>
      <c r="CJ185" s="3">
        <f>$E185*Ввод!CI259</f>
        <v>0</v>
      </c>
      <c r="CK185" s="3">
        <f>$E185*Ввод!CJ259</f>
        <v>0</v>
      </c>
      <c r="CL185" s="3">
        <f>$E185*Ввод!CK259</f>
        <v>0</v>
      </c>
      <c r="CM185" s="3">
        <f>$E185*Ввод!CL259</f>
        <v>0</v>
      </c>
      <c r="CN185" s="3">
        <f>$E185*Ввод!CM259</f>
        <v>0</v>
      </c>
      <c r="CO185" s="3">
        <f>$E185*Ввод!CN259</f>
        <v>0</v>
      </c>
      <c r="CP185" s="3">
        <f>$E185*Ввод!CO259</f>
        <v>0</v>
      </c>
      <c r="CQ185" s="3">
        <f>$E185*Ввод!CP259</f>
        <v>0</v>
      </c>
      <c r="CR185" s="3">
        <f>$E185*Ввод!CQ259</f>
        <v>0</v>
      </c>
      <c r="CS185" s="3">
        <f>$E185*Ввод!CR259</f>
        <v>0</v>
      </c>
      <c r="CT185" s="3">
        <f>$E185*Ввод!CS259</f>
        <v>0</v>
      </c>
      <c r="CU185" s="3">
        <f>$E185*Ввод!CT259</f>
        <v>0</v>
      </c>
      <c r="CV185" s="3">
        <f>$E185*Ввод!CU259</f>
        <v>0</v>
      </c>
      <c r="CW185" s="3">
        <f>$E185*Ввод!CV259</f>
        <v>0</v>
      </c>
      <c r="CX185" s="3">
        <f>$E185*Ввод!CW259</f>
        <v>0</v>
      </c>
      <c r="CY185" s="3">
        <f>$E185*Ввод!CX259</f>
        <v>0</v>
      </c>
      <c r="CZ185" s="3">
        <f>$E185*Ввод!CY259</f>
        <v>0</v>
      </c>
      <c r="DA185" s="3">
        <f>$E185*Ввод!CZ259</f>
        <v>0</v>
      </c>
      <c r="DB185" s="3">
        <f>$E185*Ввод!DA259</f>
        <v>0</v>
      </c>
      <c r="DC185" s="3">
        <f>$E185*Ввод!DB259</f>
        <v>0</v>
      </c>
      <c r="DD185" s="3">
        <f>$E185*Ввод!DC259</f>
        <v>0</v>
      </c>
      <c r="DE185" s="3">
        <f>$E185*Ввод!DD259</f>
        <v>0</v>
      </c>
      <c r="DF185" s="3">
        <f>$E185*Ввод!DE259</f>
        <v>0</v>
      </c>
      <c r="DG185" s="3">
        <f>$E185*Ввод!DF259</f>
        <v>0</v>
      </c>
      <c r="DH185" s="3">
        <f>$E185*Ввод!DG259</f>
        <v>0</v>
      </c>
      <c r="DI185" s="3">
        <f>$E185*Ввод!DH259</f>
        <v>0</v>
      </c>
      <c r="DJ185" s="3">
        <f>$E185*Ввод!DI259</f>
        <v>0</v>
      </c>
    </row>
    <row r="186" spans="1:114" s="100" customFormat="1">
      <c r="A186" s="18"/>
      <c r="B186" s="216" t="s">
        <v>26</v>
      </c>
      <c r="D186" s="106"/>
      <c r="E186" s="106"/>
      <c r="I186" s="217"/>
      <c r="J186" s="218"/>
      <c r="K186" s="218"/>
      <c r="L186" s="218"/>
      <c r="M186" s="218"/>
      <c r="N186" s="218"/>
      <c r="O186" s="218"/>
      <c r="P186" s="218"/>
      <c r="Q186" s="218"/>
    </row>
    <row r="187" spans="1:114">
      <c r="B187" s="30" t="s">
        <v>405</v>
      </c>
      <c r="F187" s="3"/>
      <c r="G187" s="4"/>
      <c r="H187" s="4"/>
      <c r="I187" s="124"/>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row>
    <row r="188" spans="1:114">
      <c r="B188" s="214" t="str">
        <f>Ввод!D344</f>
        <v>Абоненты - население</v>
      </c>
      <c r="D188" s="7" t="str">
        <f>Ввод!F344</f>
        <v>тыс. м3</v>
      </c>
      <c r="E188" s="7">
        <f>1-E192</f>
        <v>1</v>
      </c>
      <c r="F188" s="229">
        <f>$E188*Ввод!G344</f>
        <v>9000</v>
      </c>
      <c r="G188" s="230"/>
      <c r="H188" s="230"/>
      <c r="I188" s="231">
        <f>F188</f>
        <v>9000</v>
      </c>
      <c r="J188" s="229">
        <f>$F188*SUMIF(Ввод!$151:$151,J$15,Ввод!$153:$153)</f>
        <v>2250</v>
      </c>
      <c r="K188" s="229">
        <f>$F188*SUMIF(Ввод!$151:$151,K$15,Ввод!$153:$153)</f>
        <v>2250</v>
      </c>
      <c r="L188" s="229">
        <f>$F188*SUMIF(Ввод!$151:$151,L$15,Ввод!$153:$153)</f>
        <v>2250</v>
      </c>
      <c r="M188" s="229">
        <f>$F188*SUMIF(Ввод!$151:$151,M$15,Ввод!$153:$153)</f>
        <v>2250</v>
      </c>
      <c r="N188" s="229">
        <f>$F188*SUMIF(Ввод!$151:$151,N$15,Ввод!$153:$153)</f>
        <v>2250</v>
      </c>
      <c r="O188" s="229">
        <f>$F188*SUMIF(Ввод!$151:$151,O$15,Ввод!$153:$153)</f>
        <v>2250</v>
      </c>
      <c r="P188" s="229">
        <f>$F188*SUMIF(Ввод!$151:$151,P$15,Ввод!$153:$153)</f>
        <v>2250</v>
      </c>
      <c r="Q188" s="229">
        <f>$F188*SUMIF(Ввод!$151:$151,Q$15,Ввод!$153:$153)</f>
        <v>2250</v>
      </c>
      <c r="R188" s="229">
        <f>$F188*SUMIF(Ввод!$151:$151,R$15,Ввод!$153:$153)</f>
        <v>2250</v>
      </c>
      <c r="S188" s="229">
        <f>$F188*SUMIF(Ввод!$151:$151,S$15,Ввод!$153:$153)</f>
        <v>2250</v>
      </c>
      <c r="T188" s="229">
        <f>$F188*SUMIF(Ввод!$151:$151,T$15,Ввод!$153:$153)</f>
        <v>2250</v>
      </c>
      <c r="U188" s="229">
        <f>$F188*SUMIF(Ввод!$151:$151,U$15,Ввод!$153:$153)</f>
        <v>2250</v>
      </c>
      <c r="V188" s="229">
        <f>$F188*SUMIF(Ввод!$151:$151,V$15,Ввод!$153:$153)</f>
        <v>2250</v>
      </c>
      <c r="W188" s="229">
        <f>$F188*SUMIF(Ввод!$151:$151,W$15,Ввод!$153:$153)</f>
        <v>2250</v>
      </c>
      <c r="X188" s="229">
        <f>$F188*SUMIF(Ввод!$151:$151,X$15,Ввод!$153:$153)</f>
        <v>2250</v>
      </c>
      <c r="Y188" s="229">
        <f>$F188*SUMIF(Ввод!$151:$151,Y$15,Ввод!$153:$153)</f>
        <v>2250</v>
      </c>
      <c r="Z188" s="229">
        <f>$F188*SUMIF(Ввод!$151:$151,Z$15,Ввод!$153:$153)</f>
        <v>2250</v>
      </c>
      <c r="AA188" s="229">
        <f>$F188*SUMIF(Ввод!$151:$151,AA$15,Ввод!$153:$153)</f>
        <v>2250</v>
      </c>
      <c r="AB188" s="229">
        <f>$F188*SUMIF(Ввод!$151:$151,AB$15,Ввод!$153:$153)</f>
        <v>2250</v>
      </c>
      <c r="AC188" s="229">
        <f>$F188*SUMIF(Ввод!$151:$151,AC$15,Ввод!$153:$153)</f>
        <v>2250</v>
      </c>
      <c r="AD188" s="229">
        <f>$F188*SUMIF(Ввод!$151:$151,AD$15,Ввод!$153:$153)</f>
        <v>2250</v>
      </c>
      <c r="AE188" s="229">
        <f>$F188*SUMIF(Ввод!$151:$151,AE$15,Ввод!$153:$153)</f>
        <v>2250</v>
      </c>
      <c r="AF188" s="229">
        <f>$F188*SUMIF(Ввод!$151:$151,AF$15,Ввод!$153:$153)</f>
        <v>2250</v>
      </c>
      <c r="AG188" s="229">
        <f>$F188*SUMIF(Ввод!$151:$151,AG$15,Ввод!$153:$153)</f>
        <v>2250</v>
      </c>
      <c r="AH188" s="229">
        <f>$F188*SUMIF(Ввод!$151:$151,AH$15,Ввод!$153:$153)</f>
        <v>2250</v>
      </c>
      <c r="AI188" s="229">
        <f>$F188*SUMIF(Ввод!$151:$151,AI$15,Ввод!$153:$153)</f>
        <v>2250</v>
      </c>
      <c r="AJ188" s="229">
        <f>$F188*SUMIF(Ввод!$151:$151,AJ$15,Ввод!$153:$153)</f>
        <v>2250</v>
      </c>
      <c r="AK188" s="229">
        <f>$F188*SUMIF(Ввод!$151:$151,AK$15,Ввод!$153:$153)</f>
        <v>2250</v>
      </c>
      <c r="AL188" s="229">
        <f>$F188*SUMIF(Ввод!$151:$151,AL$15,Ввод!$153:$153)</f>
        <v>2250</v>
      </c>
      <c r="AM188" s="229">
        <f>$F188*SUMIF(Ввод!$151:$151,AM$15,Ввод!$153:$153)</f>
        <v>2250</v>
      </c>
      <c r="AN188" s="229">
        <f>$F188*SUMIF(Ввод!$151:$151,AN$15,Ввод!$153:$153)</f>
        <v>2250</v>
      </c>
      <c r="AO188" s="229">
        <f>$F188*SUMIF(Ввод!$151:$151,AO$15,Ввод!$153:$153)</f>
        <v>2250</v>
      </c>
      <c r="AP188" s="229">
        <f>$F188*SUMIF(Ввод!$151:$151,AP$15,Ввод!$153:$153)</f>
        <v>2250</v>
      </c>
      <c r="AQ188" s="229">
        <f>$F188*SUMIF(Ввод!$151:$151,AQ$15,Ввод!$153:$153)</f>
        <v>2250</v>
      </c>
      <c r="AR188" s="229">
        <f>$F188*SUMIF(Ввод!$151:$151,AR$15,Ввод!$153:$153)</f>
        <v>2250</v>
      </c>
      <c r="AS188" s="229">
        <f>$F188*SUMIF(Ввод!$151:$151,AS$15,Ввод!$153:$153)</f>
        <v>2250</v>
      </c>
      <c r="AT188" s="229">
        <f>$F188*SUMIF(Ввод!$151:$151,AT$15,Ввод!$153:$153)</f>
        <v>2250</v>
      </c>
      <c r="AU188" s="229">
        <f>$F188*SUMIF(Ввод!$151:$151,AU$15,Ввод!$153:$153)</f>
        <v>2250</v>
      </c>
      <c r="AV188" s="229">
        <f>$F188*SUMIF(Ввод!$151:$151,AV$15,Ввод!$153:$153)</f>
        <v>2250</v>
      </c>
      <c r="AW188" s="229">
        <f>$F188*SUMIF(Ввод!$151:$151,AW$15,Ввод!$153:$153)</f>
        <v>2250</v>
      </c>
      <c r="AX188" s="229">
        <f>$F188*SUMIF(Ввод!$151:$151,AX$15,Ввод!$153:$153)</f>
        <v>2250</v>
      </c>
      <c r="AY188" s="229">
        <f>$F188*SUMIF(Ввод!$151:$151,AY$15,Ввод!$153:$153)</f>
        <v>2250</v>
      </c>
      <c r="AZ188" s="229">
        <f>$F188*SUMIF(Ввод!$151:$151,AZ$15,Ввод!$153:$153)</f>
        <v>2250</v>
      </c>
      <c r="BA188" s="229">
        <f>$F188*SUMIF(Ввод!$151:$151,BA$15,Ввод!$153:$153)</f>
        <v>2250</v>
      </c>
      <c r="BB188" s="229">
        <f>$F188*SUMIF(Ввод!$151:$151,BB$15,Ввод!$153:$153)</f>
        <v>2250</v>
      </c>
      <c r="BC188" s="229">
        <f>$F188*SUMIF(Ввод!$151:$151,BC$15,Ввод!$153:$153)</f>
        <v>2250</v>
      </c>
      <c r="BD188" s="229">
        <f>$F188*SUMIF(Ввод!$151:$151,BD$15,Ввод!$153:$153)</f>
        <v>2250</v>
      </c>
      <c r="BE188" s="229">
        <f>$F188*SUMIF(Ввод!$151:$151,BE$15,Ввод!$153:$153)</f>
        <v>2250</v>
      </c>
      <c r="BF188" s="229">
        <f>$F188*SUMIF(Ввод!$151:$151,BF$15,Ввод!$153:$153)</f>
        <v>2250</v>
      </c>
      <c r="BG188" s="229">
        <f>$F188*SUMIF(Ввод!$151:$151,BG$15,Ввод!$153:$153)</f>
        <v>2250</v>
      </c>
      <c r="BH188" s="229">
        <f>$F188*SUMIF(Ввод!$151:$151,BH$15,Ввод!$153:$153)</f>
        <v>2250</v>
      </c>
      <c r="BI188" s="229">
        <f>$F188*SUMIF(Ввод!$151:$151,BI$15,Ввод!$153:$153)</f>
        <v>2250</v>
      </c>
      <c r="BJ188" s="229">
        <f>$F188*SUMIF(Ввод!$151:$151,BJ$15,Ввод!$153:$153)</f>
        <v>2250</v>
      </c>
      <c r="BK188" s="229">
        <f>$F188*SUMIF(Ввод!$151:$151,BK$15,Ввод!$153:$153)</f>
        <v>2250</v>
      </c>
      <c r="BL188" s="229">
        <f>$F188*SUMIF(Ввод!$151:$151,BL$15,Ввод!$153:$153)</f>
        <v>2250</v>
      </c>
      <c r="BM188" s="229">
        <f>$F188*SUMIF(Ввод!$151:$151,BM$15,Ввод!$153:$153)</f>
        <v>2250</v>
      </c>
      <c r="BN188" s="229">
        <f>$F188*SUMIF(Ввод!$151:$151,BN$15,Ввод!$153:$153)</f>
        <v>2250</v>
      </c>
      <c r="BO188" s="229">
        <f>$F188*SUMIF(Ввод!$151:$151,BO$15,Ввод!$153:$153)</f>
        <v>2250</v>
      </c>
      <c r="BP188" s="229">
        <f>$F188*SUMIF(Ввод!$151:$151,BP$15,Ввод!$153:$153)</f>
        <v>2250</v>
      </c>
      <c r="BQ188" s="229">
        <f>$F188*SUMIF(Ввод!$151:$151,BQ$15,Ввод!$153:$153)</f>
        <v>2250</v>
      </c>
      <c r="BR188" s="229">
        <f>$F188*SUMIF(Ввод!$151:$151,BR$15,Ввод!$153:$153)</f>
        <v>2250</v>
      </c>
      <c r="BS188" s="229">
        <f>$F188*SUMIF(Ввод!$151:$151,BS$15,Ввод!$153:$153)</f>
        <v>2250</v>
      </c>
      <c r="BT188" s="229">
        <f>$F188*SUMIF(Ввод!$151:$151,BT$15,Ввод!$153:$153)</f>
        <v>2250</v>
      </c>
      <c r="BU188" s="229">
        <f>$F188*SUMIF(Ввод!$151:$151,BU$15,Ввод!$153:$153)</f>
        <v>2250</v>
      </c>
      <c r="BV188" s="229">
        <f>$F188*SUMIF(Ввод!$151:$151,BV$15,Ввод!$153:$153)</f>
        <v>2250</v>
      </c>
      <c r="BW188" s="229">
        <f>$F188*SUMIF(Ввод!$151:$151,BW$15,Ввод!$153:$153)</f>
        <v>2250</v>
      </c>
      <c r="BX188" s="229">
        <f>$F188*SUMIF(Ввод!$151:$151,BX$15,Ввод!$153:$153)</f>
        <v>2250</v>
      </c>
      <c r="BY188" s="229">
        <f>$F188*SUMIF(Ввод!$151:$151,BY$15,Ввод!$153:$153)</f>
        <v>2250</v>
      </c>
      <c r="BZ188" s="229">
        <f>$F188*SUMIF(Ввод!$151:$151,BZ$15,Ввод!$153:$153)</f>
        <v>2250</v>
      </c>
      <c r="CA188" s="229">
        <f>$F188*SUMIF(Ввод!$151:$151,CA$15,Ввод!$153:$153)</f>
        <v>2250</v>
      </c>
      <c r="CB188" s="229">
        <f>$F188*SUMIF(Ввод!$151:$151,CB$15,Ввод!$153:$153)</f>
        <v>2250</v>
      </c>
      <c r="CC188" s="229">
        <f>$F188*SUMIF(Ввод!$151:$151,CC$15,Ввод!$153:$153)</f>
        <v>2250</v>
      </c>
      <c r="CD188" s="229">
        <f>$F188*SUMIF(Ввод!$151:$151,CD$15,Ввод!$153:$153)</f>
        <v>2250</v>
      </c>
      <c r="CE188" s="229">
        <f>$F188*SUMIF(Ввод!$151:$151,CE$15,Ввод!$153:$153)</f>
        <v>2250</v>
      </c>
      <c r="CF188" s="229">
        <f>$F188*SUMIF(Ввод!$151:$151,CF$15,Ввод!$153:$153)</f>
        <v>2250</v>
      </c>
      <c r="CG188" s="229">
        <f>$F188*SUMIF(Ввод!$151:$151,CG$15,Ввод!$153:$153)</f>
        <v>2250</v>
      </c>
      <c r="CH188" s="229">
        <f>$F188*SUMIF(Ввод!$151:$151,CH$15,Ввод!$153:$153)</f>
        <v>2250</v>
      </c>
      <c r="CI188" s="229">
        <f>$F188*SUMIF(Ввод!$151:$151,CI$15,Ввод!$153:$153)</f>
        <v>2250</v>
      </c>
      <c r="CJ188" s="229">
        <f>$F188*SUMIF(Ввод!$151:$151,CJ$15,Ввод!$153:$153)</f>
        <v>2250</v>
      </c>
      <c r="CK188" s="229">
        <f>$F188*SUMIF(Ввод!$151:$151,CK$15,Ввод!$153:$153)</f>
        <v>2250</v>
      </c>
      <c r="CL188" s="229">
        <f>$F188*SUMIF(Ввод!$151:$151,CL$15,Ввод!$153:$153)</f>
        <v>2250</v>
      </c>
      <c r="CM188" s="229">
        <f>$F188*SUMIF(Ввод!$151:$151,CM$15,Ввод!$153:$153)</f>
        <v>2250</v>
      </c>
      <c r="CN188" s="229">
        <f>$F188*SUMIF(Ввод!$151:$151,CN$15,Ввод!$153:$153)</f>
        <v>2250</v>
      </c>
      <c r="CO188" s="229">
        <f>$F188*SUMIF(Ввод!$151:$151,CO$15,Ввод!$153:$153)</f>
        <v>2250</v>
      </c>
      <c r="CP188" s="229">
        <f>$F188*SUMIF(Ввод!$151:$151,CP$15,Ввод!$153:$153)</f>
        <v>2250</v>
      </c>
      <c r="CQ188" s="229">
        <f>$F188*SUMIF(Ввод!$151:$151,CQ$15,Ввод!$153:$153)</f>
        <v>2250</v>
      </c>
      <c r="CR188" s="229">
        <f>$F188*SUMIF(Ввод!$151:$151,CR$15,Ввод!$153:$153)</f>
        <v>2250</v>
      </c>
      <c r="CS188" s="229">
        <f>$F188*SUMIF(Ввод!$151:$151,CS$15,Ввод!$153:$153)</f>
        <v>2250</v>
      </c>
      <c r="CT188" s="229">
        <f>$F188*SUMIF(Ввод!$151:$151,CT$15,Ввод!$153:$153)</f>
        <v>2250</v>
      </c>
      <c r="CU188" s="229">
        <f>$F188*SUMIF(Ввод!$151:$151,CU$15,Ввод!$153:$153)</f>
        <v>2250</v>
      </c>
      <c r="CV188" s="229">
        <f>$F188*SUMIF(Ввод!$151:$151,CV$15,Ввод!$153:$153)</f>
        <v>2250</v>
      </c>
      <c r="CW188" s="229">
        <f>$F188*SUMIF(Ввод!$151:$151,CW$15,Ввод!$153:$153)</f>
        <v>2250</v>
      </c>
      <c r="CX188" s="229">
        <f>$F188*SUMIF(Ввод!$151:$151,CX$15,Ввод!$153:$153)</f>
        <v>2250</v>
      </c>
      <c r="CY188" s="229">
        <f>$F188*SUMIF(Ввод!$151:$151,CY$15,Ввод!$153:$153)</f>
        <v>2250</v>
      </c>
      <c r="CZ188" s="229">
        <f>$F188*SUMIF(Ввод!$151:$151,CZ$15,Ввод!$153:$153)</f>
        <v>2250</v>
      </c>
      <c r="DA188" s="229">
        <f>$F188*SUMIF(Ввод!$151:$151,DA$15,Ввод!$153:$153)</f>
        <v>2250</v>
      </c>
      <c r="DB188" s="229">
        <f>$F188*SUMIF(Ввод!$151:$151,DB$15,Ввод!$153:$153)</f>
        <v>2250</v>
      </c>
      <c r="DC188" s="229">
        <f>$F188*SUMIF(Ввод!$151:$151,DC$15,Ввод!$153:$153)</f>
        <v>2250</v>
      </c>
      <c r="DD188" s="229">
        <f>$F188*SUMIF(Ввод!$151:$151,DD$15,Ввод!$153:$153)</f>
        <v>2250</v>
      </c>
      <c r="DE188" s="229">
        <f>$F188*SUMIF(Ввод!$151:$151,DE$15,Ввод!$153:$153)</f>
        <v>2250</v>
      </c>
      <c r="DF188" s="229">
        <f>$F188*SUMIF(Ввод!$151:$151,DF$15,Ввод!$153:$153)</f>
        <v>2250</v>
      </c>
      <c r="DG188" s="229">
        <f>$F188*SUMIF(Ввод!$151:$151,DG$15,Ввод!$153:$153)</f>
        <v>2250</v>
      </c>
      <c r="DH188" s="229">
        <f>$F188*SUMIF(Ввод!$151:$151,DH$15,Ввод!$153:$153)</f>
        <v>2250</v>
      </c>
      <c r="DI188" s="229">
        <f>$F188*SUMIF(Ввод!$151:$151,DI$15,Ввод!$153:$153)</f>
        <v>2250</v>
      </c>
      <c r="DJ188" s="229">
        <f>$F188*SUMIF(Ввод!$151:$151,DJ$15,Ввод!$153:$153)</f>
        <v>2250</v>
      </c>
    </row>
    <row r="189" spans="1:114">
      <c r="B189" s="214" t="str">
        <f>Ввод!D345</f>
        <v>Абоненты - прочие</v>
      </c>
      <c r="D189" s="7" t="str">
        <f>Ввод!F345</f>
        <v>тыс. м3</v>
      </c>
      <c r="E189" s="7">
        <f>1-E193</f>
        <v>1</v>
      </c>
      <c r="F189" s="229">
        <f>$E189*Ввод!G345</f>
        <v>18000</v>
      </c>
      <c r="G189" s="230"/>
      <c r="H189" s="230"/>
      <c r="I189" s="231">
        <f>F189</f>
        <v>18000</v>
      </c>
      <c r="J189" s="229">
        <f>$F189*SUMIF(Ввод!$151:$151,J$15,Ввод!$153:$153)</f>
        <v>4500</v>
      </c>
      <c r="K189" s="229">
        <f>$F189*SUMIF(Ввод!$151:$151,K$15,Ввод!$153:$153)</f>
        <v>4500</v>
      </c>
      <c r="L189" s="229">
        <f>$F189*SUMIF(Ввод!$151:$151,L$15,Ввод!$153:$153)</f>
        <v>4500</v>
      </c>
      <c r="M189" s="229">
        <f>$F189*SUMIF(Ввод!$151:$151,M$15,Ввод!$153:$153)</f>
        <v>4500</v>
      </c>
      <c r="N189" s="229">
        <f>$F189*SUMIF(Ввод!$151:$151,N$15,Ввод!$153:$153)</f>
        <v>4500</v>
      </c>
      <c r="O189" s="229">
        <f>$F189*SUMIF(Ввод!$151:$151,O$15,Ввод!$153:$153)</f>
        <v>4500</v>
      </c>
      <c r="P189" s="229">
        <f>$F189*SUMIF(Ввод!$151:$151,P$15,Ввод!$153:$153)</f>
        <v>4500</v>
      </c>
      <c r="Q189" s="229">
        <f>$F189*SUMIF(Ввод!$151:$151,Q$15,Ввод!$153:$153)</f>
        <v>4500</v>
      </c>
      <c r="R189" s="229">
        <f>$F189*SUMIF(Ввод!$151:$151,R$15,Ввод!$153:$153)</f>
        <v>4500</v>
      </c>
      <c r="S189" s="229">
        <f>$F189*SUMIF(Ввод!$151:$151,S$15,Ввод!$153:$153)</f>
        <v>4500</v>
      </c>
      <c r="T189" s="229">
        <f>$F189*SUMIF(Ввод!$151:$151,T$15,Ввод!$153:$153)</f>
        <v>4500</v>
      </c>
      <c r="U189" s="229">
        <f>$F189*SUMIF(Ввод!$151:$151,U$15,Ввод!$153:$153)</f>
        <v>4500</v>
      </c>
      <c r="V189" s="229">
        <f>$F189*SUMIF(Ввод!$151:$151,V$15,Ввод!$153:$153)</f>
        <v>4500</v>
      </c>
      <c r="W189" s="229">
        <f>$F189*SUMIF(Ввод!$151:$151,W$15,Ввод!$153:$153)</f>
        <v>4500</v>
      </c>
      <c r="X189" s="229">
        <f>$F189*SUMIF(Ввод!$151:$151,X$15,Ввод!$153:$153)</f>
        <v>4500</v>
      </c>
      <c r="Y189" s="229">
        <f>$F189*SUMIF(Ввод!$151:$151,Y$15,Ввод!$153:$153)</f>
        <v>4500</v>
      </c>
      <c r="Z189" s="229">
        <f>$F189*SUMIF(Ввод!$151:$151,Z$15,Ввод!$153:$153)</f>
        <v>4500</v>
      </c>
      <c r="AA189" s="229">
        <f>$F189*SUMIF(Ввод!$151:$151,AA$15,Ввод!$153:$153)</f>
        <v>4500</v>
      </c>
      <c r="AB189" s="229">
        <f>$F189*SUMIF(Ввод!$151:$151,AB$15,Ввод!$153:$153)</f>
        <v>4500</v>
      </c>
      <c r="AC189" s="229">
        <f>$F189*SUMIF(Ввод!$151:$151,AC$15,Ввод!$153:$153)</f>
        <v>4500</v>
      </c>
      <c r="AD189" s="229">
        <f>$F189*SUMIF(Ввод!$151:$151,AD$15,Ввод!$153:$153)</f>
        <v>4500</v>
      </c>
      <c r="AE189" s="229">
        <f>$F189*SUMIF(Ввод!$151:$151,AE$15,Ввод!$153:$153)</f>
        <v>4500</v>
      </c>
      <c r="AF189" s="229">
        <f>$F189*SUMIF(Ввод!$151:$151,AF$15,Ввод!$153:$153)</f>
        <v>4500</v>
      </c>
      <c r="AG189" s="229">
        <f>$F189*SUMIF(Ввод!$151:$151,AG$15,Ввод!$153:$153)</f>
        <v>4500</v>
      </c>
      <c r="AH189" s="229">
        <f>$F189*SUMIF(Ввод!$151:$151,AH$15,Ввод!$153:$153)</f>
        <v>4500</v>
      </c>
      <c r="AI189" s="229">
        <f>$F189*SUMIF(Ввод!$151:$151,AI$15,Ввод!$153:$153)</f>
        <v>4500</v>
      </c>
      <c r="AJ189" s="229">
        <f>$F189*SUMIF(Ввод!$151:$151,AJ$15,Ввод!$153:$153)</f>
        <v>4500</v>
      </c>
      <c r="AK189" s="229">
        <f>$F189*SUMIF(Ввод!$151:$151,AK$15,Ввод!$153:$153)</f>
        <v>4500</v>
      </c>
      <c r="AL189" s="229">
        <f>$F189*SUMIF(Ввод!$151:$151,AL$15,Ввод!$153:$153)</f>
        <v>4500</v>
      </c>
      <c r="AM189" s="229">
        <f>$F189*SUMIF(Ввод!$151:$151,AM$15,Ввод!$153:$153)</f>
        <v>4500</v>
      </c>
      <c r="AN189" s="229">
        <f>$F189*SUMIF(Ввод!$151:$151,AN$15,Ввод!$153:$153)</f>
        <v>4500</v>
      </c>
      <c r="AO189" s="229">
        <f>$F189*SUMIF(Ввод!$151:$151,AO$15,Ввод!$153:$153)</f>
        <v>4500</v>
      </c>
      <c r="AP189" s="229">
        <f>$F189*SUMIF(Ввод!$151:$151,AP$15,Ввод!$153:$153)</f>
        <v>4500</v>
      </c>
      <c r="AQ189" s="229">
        <f>$F189*SUMIF(Ввод!$151:$151,AQ$15,Ввод!$153:$153)</f>
        <v>4500</v>
      </c>
      <c r="AR189" s="229">
        <f>$F189*SUMIF(Ввод!$151:$151,AR$15,Ввод!$153:$153)</f>
        <v>4500</v>
      </c>
      <c r="AS189" s="229">
        <f>$F189*SUMIF(Ввод!$151:$151,AS$15,Ввод!$153:$153)</f>
        <v>4500</v>
      </c>
      <c r="AT189" s="229">
        <f>$F189*SUMIF(Ввод!$151:$151,AT$15,Ввод!$153:$153)</f>
        <v>4500</v>
      </c>
      <c r="AU189" s="229">
        <f>$F189*SUMIF(Ввод!$151:$151,AU$15,Ввод!$153:$153)</f>
        <v>4500</v>
      </c>
      <c r="AV189" s="229">
        <f>$F189*SUMIF(Ввод!$151:$151,AV$15,Ввод!$153:$153)</f>
        <v>4500</v>
      </c>
      <c r="AW189" s="229">
        <f>$F189*SUMIF(Ввод!$151:$151,AW$15,Ввод!$153:$153)</f>
        <v>4500</v>
      </c>
      <c r="AX189" s="229">
        <f>$F189*SUMIF(Ввод!$151:$151,AX$15,Ввод!$153:$153)</f>
        <v>4500</v>
      </c>
      <c r="AY189" s="229">
        <f>$F189*SUMIF(Ввод!$151:$151,AY$15,Ввод!$153:$153)</f>
        <v>4500</v>
      </c>
      <c r="AZ189" s="229">
        <f>$F189*SUMIF(Ввод!$151:$151,AZ$15,Ввод!$153:$153)</f>
        <v>4500</v>
      </c>
      <c r="BA189" s="229">
        <f>$F189*SUMIF(Ввод!$151:$151,BA$15,Ввод!$153:$153)</f>
        <v>4500</v>
      </c>
      <c r="BB189" s="229">
        <f>$F189*SUMIF(Ввод!$151:$151,BB$15,Ввод!$153:$153)</f>
        <v>4500</v>
      </c>
      <c r="BC189" s="229">
        <f>$F189*SUMIF(Ввод!$151:$151,BC$15,Ввод!$153:$153)</f>
        <v>4500</v>
      </c>
      <c r="BD189" s="229">
        <f>$F189*SUMIF(Ввод!$151:$151,BD$15,Ввод!$153:$153)</f>
        <v>4500</v>
      </c>
      <c r="BE189" s="229">
        <f>$F189*SUMIF(Ввод!$151:$151,BE$15,Ввод!$153:$153)</f>
        <v>4500</v>
      </c>
      <c r="BF189" s="229">
        <f>$F189*SUMIF(Ввод!$151:$151,BF$15,Ввод!$153:$153)</f>
        <v>4500</v>
      </c>
      <c r="BG189" s="229">
        <f>$F189*SUMIF(Ввод!$151:$151,BG$15,Ввод!$153:$153)</f>
        <v>4500</v>
      </c>
      <c r="BH189" s="229">
        <f>$F189*SUMIF(Ввод!$151:$151,BH$15,Ввод!$153:$153)</f>
        <v>4500</v>
      </c>
      <c r="BI189" s="229">
        <f>$F189*SUMIF(Ввод!$151:$151,BI$15,Ввод!$153:$153)</f>
        <v>4500</v>
      </c>
      <c r="BJ189" s="229">
        <f>$F189*SUMIF(Ввод!$151:$151,BJ$15,Ввод!$153:$153)</f>
        <v>4500</v>
      </c>
      <c r="BK189" s="229">
        <f>$F189*SUMIF(Ввод!$151:$151,BK$15,Ввод!$153:$153)</f>
        <v>4500</v>
      </c>
      <c r="BL189" s="229">
        <f>$F189*SUMIF(Ввод!$151:$151,BL$15,Ввод!$153:$153)</f>
        <v>4500</v>
      </c>
      <c r="BM189" s="229">
        <f>$F189*SUMIF(Ввод!$151:$151,BM$15,Ввод!$153:$153)</f>
        <v>4500</v>
      </c>
      <c r="BN189" s="229">
        <f>$F189*SUMIF(Ввод!$151:$151,BN$15,Ввод!$153:$153)</f>
        <v>4500</v>
      </c>
      <c r="BO189" s="229">
        <f>$F189*SUMIF(Ввод!$151:$151,BO$15,Ввод!$153:$153)</f>
        <v>4500</v>
      </c>
      <c r="BP189" s="229">
        <f>$F189*SUMIF(Ввод!$151:$151,BP$15,Ввод!$153:$153)</f>
        <v>4500</v>
      </c>
      <c r="BQ189" s="229">
        <f>$F189*SUMIF(Ввод!$151:$151,BQ$15,Ввод!$153:$153)</f>
        <v>4500</v>
      </c>
      <c r="BR189" s="229">
        <f>$F189*SUMIF(Ввод!$151:$151,BR$15,Ввод!$153:$153)</f>
        <v>4500</v>
      </c>
      <c r="BS189" s="229">
        <f>$F189*SUMIF(Ввод!$151:$151,BS$15,Ввод!$153:$153)</f>
        <v>4500</v>
      </c>
      <c r="BT189" s="229">
        <f>$F189*SUMIF(Ввод!$151:$151,BT$15,Ввод!$153:$153)</f>
        <v>4500</v>
      </c>
      <c r="BU189" s="229">
        <f>$F189*SUMIF(Ввод!$151:$151,BU$15,Ввод!$153:$153)</f>
        <v>4500</v>
      </c>
      <c r="BV189" s="229">
        <f>$F189*SUMIF(Ввод!$151:$151,BV$15,Ввод!$153:$153)</f>
        <v>4500</v>
      </c>
      <c r="BW189" s="229">
        <f>$F189*SUMIF(Ввод!$151:$151,BW$15,Ввод!$153:$153)</f>
        <v>4500</v>
      </c>
      <c r="BX189" s="229">
        <f>$F189*SUMIF(Ввод!$151:$151,BX$15,Ввод!$153:$153)</f>
        <v>4500</v>
      </c>
      <c r="BY189" s="229">
        <f>$F189*SUMIF(Ввод!$151:$151,BY$15,Ввод!$153:$153)</f>
        <v>4500</v>
      </c>
      <c r="BZ189" s="229">
        <f>$F189*SUMIF(Ввод!$151:$151,BZ$15,Ввод!$153:$153)</f>
        <v>4500</v>
      </c>
      <c r="CA189" s="229">
        <f>$F189*SUMIF(Ввод!$151:$151,CA$15,Ввод!$153:$153)</f>
        <v>4500</v>
      </c>
      <c r="CB189" s="229">
        <f>$F189*SUMIF(Ввод!$151:$151,CB$15,Ввод!$153:$153)</f>
        <v>4500</v>
      </c>
      <c r="CC189" s="229">
        <f>$F189*SUMIF(Ввод!$151:$151,CC$15,Ввод!$153:$153)</f>
        <v>4500</v>
      </c>
      <c r="CD189" s="229">
        <f>$F189*SUMIF(Ввод!$151:$151,CD$15,Ввод!$153:$153)</f>
        <v>4500</v>
      </c>
      <c r="CE189" s="229">
        <f>$F189*SUMIF(Ввод!$151:$151,CE$15,Ввод!$153:$153)</f>
        <v>4500</v>
      </c>
      <c r="CF189" s="229">
        <f>$F189*SUMIF(Ввод!$151:$151,CF$15,Ввод!$153:$153)</f>
        <v>4500</v>
      </c>
      <c r="CG189" s="229">
        <f>$F189*SUMIF(Ввод!$151:$151,CG$15,Ввод!$153:$153)</f>
        <v>4500</v>
      </c>
      <c r="CH189" s="229">
        <f>$F189*SUMIF(Ввод!$151:$151,CH$15,Ввод!$153:$153)</f>
        <v>4500</v>
      </c>
      <c r="CI189" s="229">
        <f>$F189*SUMIF(Ввод!$151:$151,CI$15,Ввод!$153:$153)</f>
        <v>4500</v>
      </c>
      <c r="CJ189" s="229">
        <f>$F189*SUMIF(Ввод!$151:$151,CJ$15,Ввод!$153:$153)</f>
        <v>4500</v>
      </c>
      <c r="CK189" s="229">
        <f>$F189*SUMIF(Ввод!$151:$151,CK$15,Ввод!$153:$153)</f>
        <v>4500</v>
      </c>
      <c r="CL189" s="229">
        <f>$F189*SUMIF(Ввод!$151:$151,CL$15,Ввод!$153:$153)</f>
        <v>4500</v>
      </c>
      <c r="CM189" s="229">
        <f>$F189*SUMIF(Ввод!$151:$151,CM$15,Ввод!$153:$153)</f>
        <v>4500</v>
      </c>
      <c r="CN189" s="229">
        <f>$F189*SUMIF(Ввод!$151:$151,CN$15,Ввод!$153:$153)</f>
        <v>4500</v>
      </c>
      <c r="CO189" s="229">
        <f>$F189*SUMIF(Ввод!$151:$151,CO$15,Ввод!$153:$153)</f>
        <v>4500</v>
      </c>
      <c r="CP189" s="229">
        <f>$F189*SUMIF(Ввод!$151:$151,CP$15,Ввод!$153:$153)</f>
        <v>4500</v>
      </c>
      <c r="CQ189" s="229">
        <f>$F189*SUMIF(Ввод!$151:$151,CQ$15,Ввод!$153:$153)</f>
        <v>4500</v>
      </c>
      <c r="CR189" s="229">
        <f>$F189*SUMIF(Ввод!$151:$151,CR$15,Ввод!$153:$153)</f>
        <v>4500</v>
      </c>
      <c r="CS189" s="229">
        <f>$F189*SUMIF(Ввод!$151:$151,CS$15,Ввод!$153:$153)</f>
        <v>4500</v>
      </c>
      <c r="CT189" s="229">
        <f>$F189*SUMIF(Ввод!$151:$151,CT$15,Ввод!$153:$153)</f>
        <v>4500</v>
      </c>
      <c r="CU189" s="229">
        <f>$F189*SUMIF(Ввод!$151:$151,CU$15,Ввод!$153:$153)</f>
        <v>4500</v>
      </c>
      <c r="CV189" s="229">
        <f>$F189*SUMIF(Ввод!$151:$151,CV$15,Ввод!$153:$153)</f>
        <v>4500</v>
      </c>
      <c r="CW189" s="229">
        <f>$F189*SUMIF(Ввод!$151:$151,CW$15,Ввод!$153:$153)</f>
        <v>4500</v>
      </c>
      <c r="CX189" s="229">
        <f>$F189*SUMIF(Ввод!$151:$151,CX$15,Ввод!$153:$153)</f>
        <v>4500</v>
      </c>
      <c r="CY189" s="229">
        <f>$F189*SUMIF(Ввод!$151:$151,CY$15,Ввод!$153:$153)</f>
        <v>4500</v>
      </c>
      <c r="CZ189" s="229">
        <f>$F189*SUMIF(Ввод!$151:$151,CZ$15,Ввод!$153:$153)</f>
        <v>4500</v>
      </c>
      <c r="DA189" s="229">
        <f>$F189*SUMIF(Ввод!$151:$151,DA$15,Ввод!$153:$153)</f>
        <v>4500</v>
      </c>
      <c r="DB189" s="229">
        <f>$F189*SUMIF(Ввод!$151:$151,DB$15,Ввод!$153:$153)</f>
        <v>4500</v>
      </c>
      <c r="DC189" s="229">
        <f>$F189*SUMIF(Ввод!$151:$151,DC$15,Ввод!$153:$153)</f>
        <v>4500</v>
      </c>
      <c r="DD189" s="229">
        <f>$F189*SUMIF(Ввод!$151:$151,DD$15,Ввод!$153:$153)</f>
        <v>4500</v>
      </c>
      <c r="DE189" s="229">
        <f>$F189*SUMIF(Ввод!$151:$151,DE$15,Ввод!$153:$153)</f>
        <v>4500</v>
      </c>
      <c r="DF189" s="229">
        <f>$F189*SUMIF(Ввод!$151:$151,DF$15,Ввод!$153:$153)</f>
        <v>4500</v>
      </c>
      <c r="DG189" s="229">
        <f>$F189*SUMIF(Ввод!$151:$151,DG$15,Ввод!$153:$153)</f>
        <v>4500</v>
      </c>
      <c r="DH189" s="229">
        <f>$F189*SUMIF(Ввод!$151:$151,DH$15,Ввод!$153:$153)</f>
        <v>4500</v>
      </c>
      <c r="DI189" s="229">
        <f>$F189*SUMIF(Ввод!$151:$151,DI$15,Ввод!$153:$153)</f>
        <v>4500</v>
      </c>
      <c r="DJ189" s="229">
        <f>$F189*SUMIF(Ввод!$151:$151,DJ$15,Ввод!$153:$153)</f>
        <v>4500</v>
      </c>
    </row>
    <row r="190" spans="1:114">
      <c r="B190" s="214" t="str">
        <f>Ввод!D346</f>
        <v>От других организаций</v>
      </c>
      <c r="D190" s="7" t="str">
        <f>Ввод!F346</f>
        <v>тыс. м3</v>
      </c>
      <c r="E190" s="7">
        <f>1-E194</f>
        <v>1</v>
      </c>
      <c r="F190" s="229">
        <f>$E190*Ввод!G346</f>
        <v>0</v>
      </c>
      <c r="G190" s="230"/>
      <c r="H190" s="230"/>
      <c r="I190" s="231">
        <f>F190</f>
        <v>0</v>
      </c>
      <c r="J190" s="229">
        <f>$F190*SUMIF(Ввод!$151:$151,J$15,Ввод!$153:$153)</f>
        <v>0</v>
      </c>
      <c r="K190" s="229">
        <f>$F190*SUMIF(Ввод!$151:$151,K$15,Ввод!$153:$153)</f>
        <v>0</v>
      </c>
      <c r="L190" s="229">
        <f>$F190*SUMIF(Ввод!$151:$151,L$15,Ввод!$153:$153)</f>
        <v>0</v>
      </c>
      <c r="M190" s="229">
        <f>$F190*SUMIF(Ввод!$151:$151,M$15,Ввод!$153:$153)</f>
        <v>0</v>
      </c>
      <c r="N190" s="229">
        <f>$F190*SUMIF(Ввод!$151:$151,N$15,Ввод!$153:$153)</f>
        <v>0</v>
      </c>
      <c r="O190" s="229">
        <f>$F190*SUMIF(Ввод!$151:$151,O$15,Ввод!$153:$153)</f>
        <v>0</v>
      </c>
      <c r="P190" s="229">
        <f>$F190*SUMIF(Ввод!$151:$151,P$15,Ввод!$153:$153)</f>
        <v>0</v>
      </c>
      <c r="Q190" s="229">
        <f>$F190*SUMIF(Ввод!$151:$151,Q$15,Ввод!$153:$153)</f>
        <v>0</v>
      </c>
      <c r="R190" s="229">
        <f>$F190*SUMIF(Ввод!$151:$151,R$15,Ввод!$153:$153)</f>
        <v>0</v>
      </c>
      <c r="S190" s="229">
        <f>$F190*SUMIF(Ввод!$151:$151,S$15,Ввод!$153:$153)</f>
        <v>0</v>
      </c>
      <c r="T190" s="229">
        <f>$F190*SUMIF(Ввод!$151:$151,T$15,Ввод!$153:$153)</f>
        <v>0</v>
      </c>
      <c r="U190" s="229">
        <f>$F190*SUMIF(Ввод!$151:$151,U$15,Ввод!$153:$153)</f>
        <v>0</v>
      </c>
      <c r="V190" s="229">
        <f>$F190*SUMIF(Ввод!$151:$151,V$15,Ввод!$153:$153)</f>
        <v>0</v>
      </c>
      <c r="W190" s="229">
        <f>$F190*SUMIF(Ввод!$151:$151,W$15,Ввод!$153:$153)</f>
        <v>0</v>
      </c>
      <c r="X190" s="229">
        <f>$F190*SUMIF(Ввод!$151:$151,X$15,Ввод!$153:$153)</f>
        <v>0</v>
      </c>
      <c r="Y190" s="229">
        <f>$F190*SUMIF(Ввод!$151:$151,Y$15,Ввод!$153:$153)</f>
        <v>0</v>
      </c>
      <c r="Z190" s="229">
        <f>$F190*SUMIF(Ввод!$151:$151,Z$15,Ввод!$153:$153)</f>
        <v>0</v>
      </c>
      <c r="AA190" s="229">
        <f>$F190*SUMIF(Ввод!$151:$151,AA$15,Ввод!$153:$153)</f>
        <v>0</v>
      </c>
      <c r="AB190" s="229">
        <f>$F190*SUMIF(Ввод!$151:$151,AB$15,Ввод!$153:$153)</f>
        <v>0</v>
      </c>
      <c r="AC190" s="229">
        <f>$F190*SUMIF(Ввод!$151:$151,AC$15,Ввод!$153:$153)</f>
        <v>0</v>
      </c>
      <c r="AD190" s="229">
        <f>$F190*SUMIF(Ввод!$151:$151,AD$15,Ввод!$153:$153)</f>
        <v>0</v>
      </c>
      <c r="AE190" s="229">
        <f>$F190*SUMIF(Ввод!$151:$151,AE$15,Ввод!$153:$153)</f>
        <v>0</v>
      </c>
      <c r="AF190" s="229">
        <f>$F190*SUMIF(Ввод!$151:$151,AF$15,Ввод!$153:$153)</f>
        <v>0</v>
      </c>
      <c r="AG190" s="229">
        <f>$F190*SUMIF(Ввод!$151:$151,AG$15,Ввод!$153:$153)</f>
        <v>0</v>
      </c>
      <c r="AH190" s="229">
        <f>$F190*SUMIF(Ввод!$151:$151,AH$15,Ввод!$153:$153)</f>
        <v>0</v>
      </c>
      <c r="AI190" s="229">
        <f>$F190*SUMIF(Ввод!$151:$151,AI$15,Ввод!$153:$153)</f>
        <v>0</v>
      </c>
      <c r="AJ190" s="229">
        <f>$F190*SUMIF(Ввод!$151:$151,AJ$15,Ввод!$153:$153)</f>
        <v>0</v>
      </c>
      <c r="AK190" s="229">
        <f>$F190*SUMIF(Ввод!$151:$151,AK$15,Ввод!$153:$153)</f>
        <v>0</v>
      </c>
      <c r="AL190" s="229">
        <f>$F190*SUMIF(Ввод!$151:$151,AL$15,Ввод!$153:$153)</f>
        <v>0</v>
      </c>
      <c r="AM190" s="229">
        <f>$F190*SUMIF(Ввод!$151:$151,AM$15,Ввод!$153:$153)</f>
        <v>0</v>
      </c>
      <c r="AN190" s="229">
        <f>$F190*SUMIF(Ввод!$151:$151,AN$15,Ввод!$153:$153)</f>
        <v>0</v>
      </c>
      <c r="AO190" s="229">
        <f>$F190*SUMIF(Ввод!$151:$151,AO$15,Ввод!$153:$153)</f>
        <v>0</v>
      </c>
      <c r="AP190" s="229">
        <f>$F190*SUMIF(Ввод!$151:$151,AP$15,Ввод!$153:$153)</f>
        <v>0</v>
      </c>
      <c r="AQ190" s="229">
        <f>$F190*SUMIF(Ввод!$151:$151,AQ$15,Ввод!$153:$153)</f>
        <v>0</v>
      </c>
      <c r="AR190" s="229">
        <f>$F190*SUMIF(Ввод!$151:$151,AR$15,Ввод!$153:$153)</f>
        <v>0</v>
      </c>
      <c r="AS190" s="229">
        <f>$F190*SUMIF(Ввод!$151:$151,AS$15,Ввод!$153:$153)</f>
        <v>0</v>
      </c>
      <c r="AT190" s="229">
        <f>$F190*SUMIF(Ввод!$151:$151,AT$15,Ввод!$153:$153)</f>
        <v>0</v>
      </c>
      <c r="AU190" s="229">
        <f>$F190*SUMIF(Ввод!$151:$151,AU$15,Ввод!$153:$153)</f>
        <v>0</v>
      </c>
      <c r="AV190" s="229">
        <f>$F190*SUMIF(Ввод!$151:$151,AV$15,Ввод!$153:$153)</f>
        <v>0</v>
      </c>
      <c r="AW190" s="229">
        <f>$F190*SUMIF(Ввод!$151:$151,AW$15,Ввод!$153:$153)</f>
        <v>0</v>
      </c>
      <c r="AX190" s="229">
        <f>$F190*SUMIF(Ввод!$151:$151,AX$15,Ввод!$153:$153)</f>
        <v>0</v>
      </c>
      <c r="AY190" s="229">
        <f>$F190*SUMIF(Ввод!$151:$151,AY$15,Ввод!$153:$153)</f>
        <v>0</v>
      </c>
      <c r="AZ190" s="229">
        <f>$F190*SUMIF(Ввод!$151:$151,AZ$15,Ввод!$153:$153)</f>
        <v>0</v>
      </c>
      <c r="BA190" s="229">
        <f>$F190*SUMIF(Ввод!$151:$151,BA$15,Ввод!$153:$153)</f>
        <v>0</v>
      </c>
      <c r="BB190" s="229">
        <f>$F190*SUMIF(Ввод!$151:$151,BB$15,Ввод!$153:$153)</f>
        <v>0</v>
      </c>
      <c r="BC190" s="229">
        <f>$F190*SUMIF(Ввод!$151:$151,BC$15,Ввод!$153:$153)</f>
        <v>0</v>
      </c>
      <c r="BD190" s="229">
        <f>$F190*SUMIF(Ввод!$151:$151,BD$15,Ввод!$153:$153)</f>
        <v>0</v>
      </c>
      <c r="BE190" s="229">
        <f>$F190*SUMIF(Ввод!$151:$151,BE$15,Ввод!$153:$153)</f>
        <v>0</v>
      </c>
      <c r="BF190" s="229">
        <f>$F190*SUMIF(Ввод!$151:$151,BF$15,Ввод!$153:$153)</f>
        <v>0</v>
      </c>
      <c r="BG190" s="229">
        <f>$F190*SUMIF(Ввод!$151:$151,BG$15,Ввод!$153:$153)</f>
        <v>0</v>
      </c>
      <c r="BH190" s="229">
        <f>$F190*SUMIF(Ввод!$151:$151,BH$15,Ввод!$153:$153)</f>
        <v>0</v>
      </c>
      <c r="BI190" s="229">
        <f>$F190*SUMIF(Ввод!$151:$151,BI$15,Ввод!$153:$153)</f>
        <v>0</v>
      </c>
      <c r="BJ190" s="229">
        <f>$F190*SUMIF(Ввод!$151:$151,BJ$15,Ввод!$153:$153)</f>
        <v>0</v>
      </c>
      <c r="BK190" s="229">
        <f>$F190*SUMIF(Ввод!$151:$151,BK$15,Ввод!$153:$153)</f>
        <v>0</v>
      </c>
      <c r="BL190" s="229">
        <f>$F190*SUMIF(Ввод!$151:$151,BL$15,Ввод!$153:$153)</f>
        <v>0</v>
      </c>
      <c r="BM190" s="229">
        <f>$F190*SUMIF(Ввод!$151:$151,BM$15,Ввод!$153:$153)</f>
        <v>0</v>
      </c>
      <c r="BN190" s="229">
        <f>$F190*SUMIF(Ввод!$151:$151,BN$15,Ввод!$153:$153)</f>
        <v>0</v>
      </c>
      <c r="BO190" s="229">
        <f>$F190*SUMIF(Ввод!$151:$151,BO$15,Ввод!$153:$153)</f>
        <v>0</v>
      </c>
      <c r="BP190" s="229">
        <f>$F190*SUMIF(Ввод!$151:$151,BP$15,Ввод!$153:$153)</f>
        <v>0</v>
      </c>
      <c r="BQ190" s="229">
        <f>$F190*SUMIF(Ввод!$151:$151,BQ$15,Ввод!$153:$153)</f>
        <v>0</v>
      </c>
      <c r="BR190" s="229">
        <f>$F190*SUMIF(Ввод!$151:$151,BR$15,Ввод!$153:$153)</f>
        <v>0</v>
      </c>
      <c r="BS190" s="229">
        <f>$F190*SUMIF(Ввод!$151:$151,BS$15,Ввод!$153:$153)</f>
        <v>0</v>
      </c>
      <c r="BT190" s="229">
        <f>$F190*SUMIF(Ввод!$151:$151,BT$15,Ввод!$153:$153)</f>
        <v>0</v>
      </c>
      <c r="BU190" s="229">
        <f>$F190*SUMIF(Ввод!$151:$151,BU$15,Ввод!$153:$153)</f>
        <v>0</v>
      </c>
      <c r="BV190" s="229">
        <f>$F190*SUMIF(Ввод!$151:$151,BV$15,Ввод!$153:$153)</f>
        <v>0</v>
      </c>
      <c r="BW190" s="229">
        <f>$F190*SUMIF(Ввод!$151:$151,BW$15,Ввод!$153:$153)</f>
        <v>0</v>
      </c>
      <c r="BX190" s="229">
        <f>$F190*SUMIF(Ввод!$151:$151,BX$15,Ввод!$153:$153)</f>
        <v>0</v>
      </c>
      <c r="BY190" s="229">
        <f>$F190*SUMIF(Ввод!$151:$151,BY$15,Ввод!$153:$153)</f>
        <v>0</v>
      </c>
      <c r="BZ190" s="229">
        <f>$F190*SUMIF(Ввод!$151:$151,BZ$15,Ввод!$153:$153)</f>
        <v>0</v>
      </c>
      <c r="CA190" s="229">
        <f>$F190*SUMIF(Ввод!$151:$151,CA$15,Ввод!$153:$153)</f>
        <v>0</v>
      </c>
      <c r="CB190" s="229">
        <f>$F190*SUMIF(Ввод!$151:$151,CB$15,Ввод!$153:$153)</f>
        <v>0</v>
      </c>
      <c r="CC190" s="229">
        <f>$F190*SUMIF(Ввод!$151:$151,CC$15,Ввод!$153:$153)</f>
        <v>0</v>
      </c>
      <c r="CD190" s="229">
        <f>$F190*SUMIF(Ввод!$151:$151,CD$15,Ввод!$153:$153)</f>
        <v>0</v>
      </c>
      <c r="CE190" s="229">
        <f>$F190*SUMIF(Ввод!$151:$151,CE$15,Ввод!$153:$153)</f>
        <v>0</v>
      </c>
      <c r="CF190" s="229">
        <f>$F190*SUMIF(Ввод!$151:$151,CF$15,Ввод!$153:$153)</f>
        <v>0</v>
      </c>
      <c r="CG190" s="229">
        <f>$F190*SUMIF(Ввод!$151:$151,CG$15,Ввод!$153:$153)</f>
        <v>0</v>
      </c>
      <c r="CH190" s="229">
        <f>$F190*SUMIF(Ввод!$151:$151,CH$15,Ввод!$153:$153)</f>
        <v>0</v>
      </c>
      <c r="CI190" s="229">
        <f>$F190*SUMIF(Ввод!$151:$151,CI$15,Ввод!$153:$153)</f>
        <v>0</v>
      </c>
      <c r="CJ190" s="229">
        <f>$F190*SUMIF(Ввод!$151:$151,CJ$15,Ввод!$153:$153)</f>
        <v>0</v>
      </c>
      <c r="CK190" s="229">
        <f>$F190*SUMIF(Ввод!$151:$151,CK$15,Ввод!$153:$153)</f>
        <v>0</v>
      </c>
      <c r="CL190" s="229">
        <f>$F190*SUMIF(Ввод!$151:$151,CL$15,Ввод!$153:$153)</f>
        <v>0</v>
      </c>
      <c r="CM190" s="229">
        <f>$F190*SUMIF(Ввод!$151:$151,CM$15,Ввод!$153:$153)</f>
        <v>0</v>
      </c>
      <c r="CN190" s="229">
        <f>$F190*SUMIF(Ввод!$151:$151,CN$15,Ввод!$153:$153)</f>
        <v>0</v>
      </c>
      <c r="CO190" s="229">
        <f>$F190*SUMIF(Ввод!$151:$151,CO$15,Ввод!$153:$153)</f>
        <v>0</v>
      </c>
      <c r="CP190" s="229">
        <f>$F190*SUMIF(Ввод!$151:$151,CP$15,Ввод!$153:$153)</f>
        <v>0</v>
      </c>
      <c r="CQ190" s="229">
        <f>$F190*SUMIF(Ввод!$151:$151,CQ$15,Ввод!$153:$153)</f>
        <v>0</v>
      </c>
      <c r="CR190" s="229">
        <f>$F190*SUMIF(Ввод!$151:$151,CR$15,Ввод!$153:$153)</f>
        <v>0</v>
      </c>
      <c r="CS190" s="229">
        <f>$F190*SUMIF(Ввод!$151:$151,CS$15,Ввод!$153:$153)</f>
        <v>0</v>
      </c>
      <c r="CT190" s="229">
        <f>$F190*SUMIF(Ввод!$151:$151,CT$15,Ввод!$153:$153)</f>
        <v>0</v>
      </c>
      <c r="CU190" s="229">
        <f>$F190*SUMIF(Ввод!$151:$151,CU$15,Ввод!$153:$153)</f>
        <v>0</v>
      </c>
      <c r="CV190" s="229">
        <f>$F190*SUMIF(Ввод!$151:$151,CV$15,Ввод!$153:$153)</f>
        <v>0</v>
      </c>
      <c r="CW190" s="229">
        <f>$F190*SUMIF(Ввод!$151:$151,CW$15,Ввод!$153:$153)</f>
        <v>0</v>
      </c>
      <c r="CX190" s="229">
        <f>$F190*SUMIF(Ввод!$151:$151,CX$15,Ввод!$153:$153)</f>
        <v>0</v>
      </c>
      <c r="CY190" s="229">
        <f>$F190*SUMIF(Ввод!$151:$151,CY$15,Ввод!$153:$153)</f>
        <v>0</v>
      </c>
      <c r="CZ190" s="229">
        <f>$F190*SUMIF(Ввод!$151:$151,CZ$15,Ввод!$153:$153)</f>
        <v>0</v>
      </c>
      <c r="DA190" s="229">
        <f>$F190*SUMIF(Ввод!$151:$151,DA$15,Ввод!$153:$153)</f>
        <v>0</v>
      </c>
      <c r="DB190" s="229">
        <f>$F190*SUMIF(Ввод!$151:$151,DB$15,Ввод!$153:$153)</f>
        <v>0</v>
      </c>
      <c r="DC190" s="229">
        <f>$F190*SUMIF(Ввод!$151:$151,DC$15,Ввод!$153:$153)</f>
        <v>0</v>
      </c>
      <c r="DD190" s="229">
        <f>$F190*SUMIF(Ввод!$151:$151,DD$15,Ввод!$153:$153)</f>
        <v>0</v>
      </c>
      <c r="DE190" s="229">
        <f>$F190*SUMIF(Ввод!$151:$151,DE$15,Ввод!$153:$153)</f>
        <v>0</v>
      </c>
      <c r="DF190" s="229">
        <f>$F190*SUMIF(Ввод!$151:$151,DF$15,Ввод!$153:$153)</f>
        <v>0</v>
      </c>
      <c r="DG190" s="229">
        <f>$F190*SUMIF(Ввод!$151:$151,DG$15,Ввод!$153:$153)</f>
        <v>0</v>
      </c>
      <c r="DH190" s="229">
        <f>$F190*SUMIF(Ввод!$151:$151,DH$15,Ввод!$153:$153)</f>
        <v>0</v>
      </c>
      <c r="DI190" s="229">
        <f>$F190*SUMIF(Ввод!$151:$151,DI$15,Ввод!$153:$153)</f>
        <v>0</v>
      </c>
      <c r="DJ190" s="229">
        <f>$F190*SUMIF(Ввод!$151:$151,DJ$15,Ввод!$153:$153)</f>
        <v>0</v>
      </c>
    </row>
    <row r="191" spans="1:114">
      <c r="B191" s="30" t="s">
        <v>406</v>
      </c>
      <c r="F191" s="229"/>
      <c r="G191" s="229"/>
      <c r="H191" s="229"/>
      <c r="I191" s="231"/>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229"/>
      <c r="CD191" s="229"/>
      <c r="CE191" s="229"/>
      <c r="CF191" s="229"/>
      <c r="CG191" s="229"/>
      <c r="CH191" s="229"/>
      <c r="CI191" s="229"/>
      <c r="CJ191" s="229"/>
      <c r="CK191" s="229"/>
      <c r="CL191" s="229"/>
      <c r="CM191" s="229"/>
      <c r="CN191" s="229"/>
      <c r="CO191" s="229"/>
      <c r="CP191" s="229"/>
      <c r="CQ191" s="229"/>
      <c r="CR191" s="229"/>
      <c r="CS191" s="229"/>
      <c r="CT191" s="229"/>
      <c r="CU191" s="229"/>
      <c r="CV191" s="229"/>
      <c r="CW191" s="229"/>
      <c r="CX191" s="229"/>
      <c r="CY191" s="229"/>
      <c r="CZ191" s="229"/>
      <c r="DA191" s="229"/>
      <c r="DB191" s="229"/>
      <c r="DC191" s="229"/>
      <c r="DD191" s="229"/>
      <c r="DE191" s="229"/>
      <c r="DF191" s="229"/>
      <c r="DG191" s="229"/>
      <c r="DH191" s="229"/>
      <c r="DI191" s="229"/>
      <c r="DJ191" s="229"/>
    </row>
    <row r="192" spans="1:114">
      <c r="B192" s="214" t="str">
        <f>B188</f>
        <v>Абоненты - население</v>
      </c>
      <c r="D192" s="7" t="str">
        <f>D188</f>
        <v>тыс. м3</v>
      </c>
      <c r="E192" s="7">
        <f>N(Ввод!H344)</f>
        <v>0</v>
      </c>
      <c r="F192" s="229"/>
      <c r="G192" s="230"/>
      <c r="H192" s="230"/>
      <c r="I192" s="231"/>
      <c r="J192" s="229">
        <f>$E192*Ввод!I344</f>
        <v>0</v>
      </c>
      <c r="K192" s="229">
        <f>$E192*Ввод!J344</f>
        <v>0</v>
      </c>
      <c r="L192" s="229">
        <f>$E192*Ввод!K344</f>
        <v>0</v>
      </c>
      <c r="M192" s="229">
        <f>$E192*Ввод!L344</f>
        <v>0</v>
      </c>
      <c r="N192" s="229">
        <f>$E192*Ввод!M344</f>
        <v>0</v>
      </c>
      <c r="O192" s="229">
        <f>$E192*Ввод!N344</f>
        <v>0</v>
      </c>
      <c r="P192" s="229">
        <f>$E192*Ввод!O344</f>
        <v>0</v>
      </c>
      <c r="Q192" s="229">
        <f>$E192*Ввод!P344</f>
        <v>0</v>
      </c>
      <c r="R192" s="229">
        <f>$E192*Ввод!Q344</f>
        <v>0</v>
      </c>
      <c r="S192" s="229">
        <f>$E192*Ввод!R344</f>
        <v>0</v>
      </c>
      <c r="T192" s="229">
        <f>$E192*Ввод!S344</f>
        <v>0</v>
      </c>
      <c r="U192" s="229">
        <f>$E192*Ввод!T344</f>
        <v>0</v>
      </c>
      <c r="V192" s="229">
        <f>$E192*Ввод!U344</f>
        <v>0</v>
      </c>
      <c r="W192" s="229">
        <f>$E192*Ввод!V344</f>
        <v>0</v>
      </c>
      <c r="X192" s="229">
        <f>$E192*Ввод!W344</f>
        <v>0</v>
      </c>
      <c r="Y192" s="229">
        <f>$E192*Ввод!X344</f>
        <v>0</v>
      </c>
      <c r="Z192" s="229">
        <f>$E192*Ввод!Y344</f>
        <v>0</v>
      </c>
      <c r="AA192" s="229">
        <f>$E192*Ввод!Z344</f>
        <v>0</v>
      </c>
      <c r="AB192" s="229">
        <f>$E192*Ввод!AA344</f>
        <v>0</v>
      </c>
      <c r="AC192" s="229">
        <f>$E192*Ввод!AB344</f>
        <v>0</v>
      </c>
      <c r="AD192" s="229">
        <f>$E192*Ввод!AC344</f>
        <v>0</v>
      </c>
      <c r="AE192" s="229">
        <f>$E192*Ввод!AD344</f>
        <v>0</v>
      </c>
      <c r="AF192" s="229">
        <f>$E192*Ввод!AE344</f>
        <v>0</v>
      </c>
      <c r="AG192" s="229">
        <f>$E192*Ввод!AF344</f>
        <v>0</v>
      </c>
      <c r="AH192" s="229">
        <f>$E192*Ввод!AG344</f>
        <v>0</v>
      </c>
      <c r="AI192" s="229">
        <f>$E192*Ввод!AH344</f>
        <v>0</v>
      </c>
      <c r="AJ192" s="229">
        <f>$E192*Ввод!AI344</f>
        <v>0</v>
      </c>
      <c r="AK192" s="229">
        <f>$E192*Ввод!AJ344</f>
        <v>0</v>
      </c>
      <c r="AL192" s="229">
        <f>$E192*Ввод!AK344</f>
        <v>0</v>
      </c>
      <c r="AM192" s="229">
        <f>$E192*Ввод!AL344</f>
        <v>0</v>
      </c>
      <c r="AN192" s="229">
        <f>$E192*Ввод!AM344</f>
        <v>0</v>
      </c>
      <c r="AO192" s="229">
        <f>$E192*Ввод!AN344</f>
        <v>0</v>
      </c>
      <c r="AP192" s="229">
        <f>$E192*Ввод!AO344</f>
        <v>0</v>
      </c>
      <c r="AQ192" s="229">
        <f>$E192*Ввод!AP344</f>
        <v>0</v>
      </c>
      <c r="AR192" s="229">
        <f>$E192*Ввод!AQ344</f>
        <v>0</v>
      </c>
      <c r="AS192" s="229">
        <f>$E192*Ввод!AR344</f>
        <v>0</v>
      </c>
      <c r="AT192" s="229">
        <f>$E192*Ввод!AS344</f>
        <v>0</v>
      </c>
      <c r="AU192" s="229">
        <f>$E192*Ввод!AT344</f>
        <v>0</v>
      </c>
      <c r="AV192" s="229">
        <f>$E192*Ввод!AU344</f>
        <v>0</v>
      </c>
      <c r="AW192" s="229">
        <f>$E192*Ввод!AV344</f>
        <v>0</v>
      </c>
      <c r="AX192" s="229">
        <f>$E192*Ввод!AW344</f>
        <v>0</v>
      </c>
      <c r="AY192" s="229">
        <f>$E192*Ввод!AX344</f>
        <v>0</v>
      </c>
      <c r="AZ192" s="229">
        <f>$E192*Ввод!AY344</f>
        <v>0</v>
      </c>
      <c r="BA192" s="229">
        <f>$E192*Ввод!AZ344</f>
        <v>0</v>
      </c>
      <c r="BB192" s="229">
        <f>$E192*Ввод!BA344</f>
        <v>0</v>
      </c>
      <c r="BC192" s="229">
        <f>$E192*Ввод!BB344</f>
        <v>0</v>
      </c>
      <c r="BD192" s="229">
        <f>$E192*Ввод!BC344</f>
        <v>0</v>
      </c>
      <c r="BE192" s="229">
        <f>$E192*Ввод!BD344</f>
        <v>0</v>
      </c>
      <c r="BF192" s="229">
        <f>$E192*Ввод!BE344</f>
        <v>0</v>
      </c>
      <c r="BG192" s="229">
        <f>$E192*Ввод!BF344</f>
        <v>0</v>
      </c>
      <c r="BH192" s="229">
        <f>$E192*Ввод!BG344</f>
        <v>0</v>
      </c>
      <c r="BI192" s="229">
        <f>$E192*Ввод!BH344</f>
        <v>0</v>
      </c>
      <c r="BJ192" s="229">
        <f>$E192*Ввод!BI344</f>
        <v>0</v>
      </c>
      <c r="BK192" s="229">
        <f>$E192*Ввод!BJ344</f>
        <v>0</v>
      </c>
      <c r="BL192" s="229">
        <f>$E192*Ввод!BK344</f>
        <v>0</v>
      </c>
      <c r="BM192" s="229">
        <f>$E192*Ввод!BL344</f>
        <v>0</v>
      </c>
      <c r="BN192" s="229">
        <f>$E192*Ввод!BM344</f>
        <v>0</v>
      </c>
      <c r="BO192" s="229">
        <f>$E192*Ввод!BN344</f>
        <v>0</v>
      </c>
      <c r="BP192" s="229">
        <f>$E192*Ввод!BO344</f>
        <v>0</v>
      </c>
      <c r="BQ192" s="229">
        <f>$E192*Ввод!BP344</f>
        <v>0</v>
      </c>
      <c r="BR192" s="229">
        <f>$E192*Ввод!BQ344</f>
        <v>0</v>
      </c>
      <c r="BS192" s="229">
        <f>$E192*Ввод!BR344</f>
        <v>0</v>
      </c>
      <c r="BT192" s="229">
        <f>$E192*Ввод!BS344</f>
        <v>0</v>
      </c>
      <c r="BU192" s="229">
        <f>$E192*Ввод!BT344</f>
        <v>0</v>
      </c>
      <c r="BV192" s="229">
        <f>$E192*Ввод!BU344</f>
        <v>0</v>
      </c>
      <c r="BW192" s="229">
        <f>$E192*Ввод!BV344</f>
        <v>0</v>
      </c>
      <c r="BX192" s="229">
        <f>$E192*Ввод!BW344</f>
        <v>0</v>
      </c>
      <c r="BY192" s="229">
        <f>$E192*Ввод!BX344</f>
        <v>0</v>
      </c>
      <c r="BZ192" s="229">
        <f>$E192*Ввод!BY344</f>
        <v>0</v>
      </c>
      <c r="CA192" s="229">
        <f>$E192*Ввод!BZ344</f>
        <v>0</v>
      </c>
      <c r="CB192" s="229">
        <f>$E192*Ввод!CA344</f>
        <v>0</v>
      </c>
      <c r="CC192" s="229">
        <f>$E192*Ввод!CB344</f>
        <v>0</v>
      </c>
      <c r="CD192" s="229">
        <f>$E192*Ввод!CC344</f>
        <v>0</v>
      </c>
      <c r="CE192" s="229">
        <f>$E192*Ввод!CD344</f>
        <v>0</v>
      </c>
      <c r="CF192" s="229">
        <f>$E192*Ввод!CE344</f>
        <v>0</v>
      </c>
      <c r="CG192" s="229">
        <f>$E192*Ввод!CF344</f>
        <v>0</v>
      </c>
      <c r="CH192" s="229">
        <f>$E192*Ввод!CG344</f>
        <v>0</v>
      </c>
      <c r="CI192" s="229">
        <f>$E192*Ввод!CH344</f>
        <v>0</v>
      </c>
      <c r="CJ192" s="229">
        <f>$E192*Ввод!CI344</f>
        <v>0</v>
      </c>
      <c r="CK192" s="229">
        <f>$E192*Ввод!CJ344</f>
        <v>0</v>
      </c>
      <c r="CL192" s="229">
        <f>$E192*Ввод!CK344</f>
        <v>0</v>
      </c>
      <c r="CM192" s="229">
        <f>$E192*Ввод!CL344</f>
        <v>0</v>
      </c>
      <c r="CN192" s="229">
        <f>$E192*Ввод!CM344</f>
        <v>0</v>
      </c>
      <c r="CO192" s="229">
        <f>$E192*Ввод!CN344</f>
        <v>0</v>
      </c>
      <c r="CP192" s="229">
        <f>$E192*Ввод!CO344</f>
        <v>0</v>
      </c>
      <c r="CQ192" s="229">
        <f>$E192*Ввод!CP344</f>
        <v>0</v>
      </c>
      <c r="CR192" s="229">
        <f>$E192*Ввод!CQ344</f>
        <v>0</v>
      </c>
      <c r="CS192" s="229">
        <f>$E192*Ввод!CR344</f>
        <v>0</v>
      </c>
      <c r="CT192" s="229">
        <f>$E192*Ввод!CS344</f>
        <v>0</v>
      </c>
      <c r="CU192" s="229">
        <f>$E192*Ввод!CT344</f>
        <v>0</v>
      </c>
      <c r="CV192" s="229">
        <f>$E192*Ввод!CU344</f>
        <v>0</v>
      </c>
      <c r="CW192" s="229">
        <f>$E192*Ввод!CV344</f>
        <v>0</v>
      </c>
      <c r="CX192" s="229">
        <f>$E192*Ввод!CW344</f>
        <v>0</v>
      </c>
      <c r="CY192" s="229">
        <f>$E192*Ввод!CX344</f>
        <v>0</v>
      </c>
      <c r="CZ192" s="229">
        <f>$E192*Ввод!CY344</f>
        <v>0</v>
      </c>
      <c r="DA192" s="229">
        <f>$E192*Ввод!CZ344</f>
        <v>0</v>
      </c>
      <c r="DB192" s="229">
        <f>$E192*Ввод!DA344</f>
        <v>0</v>
      </c>
      <c r="DC192" s="229">
        <f>$E192*Ввод!DB344</f>
        <v>0</v>
      </c>
      <c r="DD192" s="229">
        <f>$E192*Ввод!DC344</f>
        <v>0</v>
      </c>
      <c r="DE192" s="229">
        <f>$E192*Ввод!DD344</f>
        <v>0</v>
      </c>
      <c r="DF192" s="229">
        <f>$E192*Ввод!DE344</f>
        <v>0</v>
      </c>
      <c r="DG192" s="229">
        <f>$E192*Ввод!DF344</f>
        <v>0</v>
      </c>
      <c r="DH192" s="229">
        <f>$E192*Ввод!DG344</f>
        <v>0</v>
      </c>
      <c r="DI192" s="229">
        <f>$E192*Ввод!DH344</f>
        <v>0</v>
      </c>
      <c r="DJ192" s="229">
        <f>$E192*Ввод!DI344</f>
        <v>0</v>
      </c>
    </row>
    <row r="193" spans="1:114">
      <c r="B193" s="214" t="str">
        <f>B189</f>
        <v>Абоненты - прочие</v>
      </c>
      <c r="D193" s="7" t="str">
        <f>D189</f>
        <v>тыс. м3</v>
      </c>
      <c r="E193" s="7">
        <f>N(Ввод!H345)</f>
        <v>0</v>
      </c>
      <c r="F193" s="229"/>
      <c r="G193" s="230"/>
      <c r="H193" s="230"/>
      <c r="I193" s="231"/>
      <c r="J193" s="229">
        <f>$E193*Ввод!I345</f>
        <v>0</v>
      </c>
      <c r="K193" s="229">
        <f>$E193*Ввод!J345</f>
        <v>0</v>
      </c>
      <c r="L193" s="229">
        <f>$E193*Ввод!K345</f>
        <v>0</v>
      </c>
      <c r="M193" s="229">
        <f>$E193*Ввод!L345</f>
        <v>0</v>
      </c>
      <c r="N193" s="229">
        <f>$E193*Ввод!M345</f>
        <v>0</v>
      </c>
      <c r="O193" s="229">
        <f>$E193*Ввод!N345</f>
        <v>0</v>
      </c>
      <c r="P193" s="229">
        <f>$E193*Ввод!O345</f>
        <v>0</v>
      </c>
      <c r="Q193" s="229">
        <f>$E193*Ввод!P345</f>
        <v>0</v>
      </c>
      <c r="R193" s="229">
        <f>$E193*Ввод!Q345</f>
        <v>0</v>
      </c>
      <c r="S193" s="229">
        <f>$E193*Ввод!R345</f>
        <v>0</v>
      </c>
      <c r="T193" s="229">
        <f>$E193*Ввод!S345</f>
        <v>0</v>
      </c>
      <c r="U193" s="229">
        <f>$E193*Ввод!T345</f>
        <v>0</v>
      </c>
      <c r="V193" s="229">
        <f>$E193*Ввод!U345</f>
        <v>0</v>
      </c>
      <c r="W193" s="229">
        <f>$E193*Ввод!V345</f>
        <v>0</v>
      </c>
      <c r="X193" s="229">
        <f>$E193*Ввод!W345</f>
        <v>0</v>
      </c>
      <c r="Y193" s="229">
        <f>$E193*Ввод!X345</f>
        <v>0</v>
      </c>
      <c r="Z193" s="229">
        <f>$E193*Ввод!Y345</f>
        <v>0</v>
      </c>
      <c r="AA193" s="229">
        <f>$E193*Ввод!Z345</f>
        <v>0</v>
      </c>
      <c r="AB193" s="229">
        <f>$E193*Ввод!AA345</f>
        <v>0</v>
      </c>
      <c r="AC193" s="229">
        <f>$E193*Ввод!AB345</f>
        <v>0</v>
      </c>
      <c r="AD193" s="229">
        <f>$E193*Ввод!AC345</f>
        <v>0</v>
      </c>
      <c r="AE193" s="229">
        <f>$E193*Ввод!AD345</f>
        <v>0</v>
      </c>
      <c r="AF193" s="229">
        <f>$E193*Ввод!AE345</f>
        <v>0</v>
      </c>
      <c r="AG193" s="229">
        <f>$E193*Ввод!AF345</f>
        <v>0</v>
      </c>
      <c r="AH193" s="229">
        <f>$E193*Ввод!AG345</f>
        <v>0</v>
      </c>
      <c r="AI193" s="229">
        <f>$E193*Ввод!AH345</f>
        <v>0</v>
      </c>
      <c r="AJ193" s="229">
        <f>$E193*Ввод!AI345</f>
        <v>0</v>
      </c>
      <c r="AK193" s="229">
        <f>$E193*Ввод!AJ345</f>
        <v>0</v>
      </c>
      <c r="AL193" s="229">
        <f>$E193*Ввод!AK345</f>
        <v>0</v>
      </c>
      <c r="AM193" s="229">
        <f>$E193*Ввод!AL345</f>
        <v>0</v>
      </c>
      <c r="AN193" s="229">
        <f>$E193*Ввод!AM345</f>
        <v>0</v>
      </c>
      <c r="AO193" s="229">
        <f>$E193*Ввод!AN345</f>
        <v>0</v>
      </c>
      <c r="AP193" s="229">
        <f>$E193*Ввод!AO345</f>
        <v>0</v>
      </c>
      <c r="AQ193" s="229">
        <f>$E193*Ввод!AP345</f>
        <v>0</v>
      </c>
      <c r="AR193" s="229">
        <f>$E193*Ввод!AQ345</f>
        <v>0</v>
      </c>
      <c r="AS193" s="229">
        <f>$E193*Ввод!AR345</f>
        <v>0</v>
      </c>
      <c r="AT193" s="229">
        <f>$E193*Ввод!AS345</f>
        <v>0</v>
      </c>
      <c r="AU193" s="229">
        <f>$E193*Ввод!AT345</f>
        <v>0</v>
      </c>
      <c r="AV193" s="229">
        <f>$E193*Ввод!AU345</f>
        <v>0</v>
      </c>
      <c r="AW193" s="229">
        <f>$E193*Ввод!AV345</f>
        <v>0</v>
      </c>
      <c r="AX193" s="229">
        <f>$E193*Ввод!AW345</f>
        <v>0</v>
      </c>
      <c r="AY193" s="229">
        <f>$E193*Ввод!AX345</f>
        <v>0</v>
      </c>
      <c r="AZ193" s="229">
        <f>$E193*Ввод!AY345</f>
        <v>0</v>
      </c>
      <c r="BA193" s="229">
        <f>$E193*Ввод!AZ345</f>
        <v>0</v>
      </c>
      <c r="BB193" s="229">
        <f>$E193*Ввод!BA345</f>
        <v>0</v>
      </c>
      <c r="BC193" s="229">
        <f>$E193*Ввод!BB345</f>
        <v>0</v>
      </c>
      <c r="BD193" s="229">
        <f>$E193*Ввод!BC345</f>
        <v>0</v>
      </c>
      <c r="BE193" s="229">
        <f>$E193*Ввод!BD345</f>
        <v>0</v>
      </c>
      <c r="BF193" s="229">
        <f>$E193*Ввод!BE345</f>
        <v>0</v>
      </c>
      <c r="BG193" s="229">
        <f>$E193*Ввод!BF345</f>
        <v>0</v>
      </c>
      <c r="BH193" s="229">
        <f>$E193*Ввод!BG345</f>
        <v>0</v>
      </c>
      <c r="BI193" s="229">
        <f>$E193*Ввод!BH345</f>
        <v>0</v>
      </c>
      <c r="BJ193" s="229">
        <f>$E193*Ввод!BI345</f>
        <v>0</v>
      </c>
      <c r="BK193" s="229">
        <f>$E193*Ввод!BJ345</f>
        <v>0</v>
      </c>
      <c r="BL193" s="229">
        <f>$E193*Ввод!BK345</f>
        <v>0</v>
      </c>
      <c r="BM193" s="229">
        <f>$E193*Ввод!BL345</f>
        <v>0</v>
      </c>
      <c r="BN193" s="229">
        <f>$E193*Ввод!BM345</f>
        <v>0</v>
      </c>
      <c r="BO193" s="229">
        <f>$E193*Ввод!BN345</f>
        <v>0</v>
      </c>
      <c r="BP193" s="229">
        <f>$E193*Ввод!BO345</f>
        <v>0</v>
      </c>
      <c r="BQ193" s="229">
        <f>$E193*Ввод!BP345</f>
        <v>0</v>
      </c>
      <c r="BR193" s="229">
        <f>$E193*Ввод!BQ345</f>
        <v>0</v>
      </c>
      <c r="BS193" s="229">
        <f>$E193*Ввод!BR345</f>
        <v>0</v>
      </c>
      <c r="BT193" s="229">
        <f>$E193*Ввод!BS345</f>
        <v>0</v>
      </c>
      <c r="BU193" s="229">
        <f>$E193*Ввод!BT345</f>
        <v>0</v>
      </c>
      <c r="BV193" s="229">
        <f>$E193*Ввод!BU345</f>
        <v>0</v>
      </c>
      <c r="BW193" s="229">
        <f>$E193*Ввод!BV345</f>
        <v>0</v>
      </c>
      <c r="BX193" s="229">
        <f>$E193*Ввод!BW345</f>
        <v>0</v>
      </c>
      <c r="BY193" s="229">
        <f>$E193*Ввод!BX345</f>
        <v>0</v>
      </c>
      <c r="BZ193" s="229">
        <f>$E193*Ввод!BY345</f>
        <v>0</v>
      </c>
      <c r="CA193" s="229">
        <f>$E193*Ввод!BZ345</f>
        <v>0</v>
      </c>
      <c r="CB193" s="229">
        <f>$E193*Ввод!CA345</f>
        <v>0</v>
      </c>
      <c r="CC193" s="229">
        <f>$E193*Ввод!CB345</f>
        <v>0</v>
      </c>
      <c r="CD193" s="229">
        <f>$E193*Ввод!CC345</f>
        <v>0</v>
      </c>
      <c r="CE193" s="229">
        <f>$E193*Ввод!CD345</f>
        <v>0</v>
      </c>
      <c r="CF193" s="229">
        <f>$E193*Ввод!CE345</f>
        <v>0</v>
      </c>
      <c r="CG193" s="229">
        <f>$E193*Ввод!CF345</f>
        <v>0</v>
      </c>
      <c r="CH193" s="229">
        <f>$E193*Ввод!CG345</f>
        <v>0</v>
      </c>
      <c r="CI193" s="229">
        <f>$E193*Ввод!CH345</f>
        <v>0</v>
      </c>
      <c r="CJ193" s="229">
        <f>$E193*Ввод!CI345</f>
        <v>0</v>
      </c>
      <c r="CK193" s="229">
        <f>$E193*Ввод!CJ345</f>
        <v>0</v>
      </c>
      <c r="CL193" s="229">
        <f>$E193*Ввод!CK345</f>
        <v>0</v>
      </c>
      <c r="CM193" s="229">
        <f>$E193*Ввод!CL345</f>
        <v>0</v>
      </c>
      <c r="CN193" s="229">
        <f>$E193*Ввод!CM345</f>
        <v>0</v>
      </c>
      <c r="CO193" s="229">
        <f>$E193*Ввод!CN345</f>
        <v>0</v>
      </c>
      <c r="CP193" s="229">
        <f>$E193*Ввод!CO345</f>
        <v>0</v>
      </c>
      <c r="CQ193" s="229">
        <f>$E193*Ввод!CP345</f>
        <v>0</v>
      </c>
      <c r="CR193" s="229">
        <f>$E193*Ввод!CQ345</f>
        <v>0</v>
      </c>
      <c r="CS193" s="229">
        <f>$E193*Ввод!CR345</f>
        <v>0</v>
      </c>
      <c r="CT193" s="229">
        <f>$E193*Ввод!CS345</f>
        <v>0</v>
      </c>
      <c r="CU193" s="229">
        <f>$E193*Ввод!CT345</f>
        <v>0</v>
      </c>
      <c r="CV193" s="229">
        <f>$E193*Ввод!CU345</f>
        <v>0</v>
      </c>
      <c r="CW193" s="229">
        <f>$E193*Ввод!CV345</f>
        <v>0</v>
      </c>
      <c r="CX193" s="229">
        <f>$E193*Ввод!CW345</f>
        <v>0</v>
      </c>
      <c r="CY193" s="229">
        <f>$E193*Ввод!CX345</f>
        <v>0</v>
      </c>
      <c r="CZ193" s="229">
        <f>$E193*Ввод!CY345</f>
        <v>0</v>
      </c>
      <c r="DA193" s="229">
        <f>$E193*Ввод!CZ345</f>
        <v>0</v>
      </c>
      <c r="DB193" s="229">
        <f>$E193*Ввод!DA345</f>
        <v>0</v>
      </c>
      <c r="DC193" s="229">
        <f>$E193*Ввод!DB345</f>
        <v>0</v>
      </c>
      <c r="DD193" s="229">
        <f>$E193*Ввод!DC345</f>
        <v>0</v>
      </c>
      <c r="DE193" s="229">
        <f>$E193*Ввод!DD345</f>
        <v>0</v>
      </c>
      <c r="DF193" s="229">
        <f>$E193*Ввод!DE345</f>
        <v>0</v>
      </c>
      <c r="DG193" s="229">
        <f>$E193*Ввод!DF345</f>
        <v>0</v>
      </c>
      <c r="DH193" s="229">
        <f>$E193*Ввод!DG345</f>
        <v>0</v>
      </c>
      <c r="DI193" s="229">
        <f>$E193*Ввод!DH345</f>
        <v>0</v>
      </c>
      <c r="DJ193" s="229">
        <f>$E193*Ввод!DI345</f>
        <v>0</v>
      </c>
    </row>
    <row r="194" spans="1:114">
      <c r="B194" s="214" t="str">
        <f>B190</f>
        <v>От других организаций</v>
      </c>
      <c r="D194" s="7" t="str">
        <f>D190</f>
        <v>тыс. м3</v>
      </c>
      <c r="E194" s="7">
        <f>N(Ввод!H346)</f>
        <v>0</v>
      </c>
      <c r="F194" s="229"/>
      <c r="G194" s="230"/>
      <c r="H194" s="230"/>
      <c r="I194" s="231"/>
      <c r="J194" s="229">
        <f>$E194*Ввод!I346</f>
        <v>0</v>
      </c>
      <c r="K194" s="229">
        <f>$E194*Ввод!J346</f>
        <v>0</v>
      </c>
      <c r="L194" s="229">
        <f>$E194*Ввод!K346</f>
        <v>0</v>
      </c>
      <c r="M194" s="229">
        <f>$E194*Ввод!L346</f>
        <v>0</v>
      </c>
      <c r="N194" s="229">
        <f>$E194*Ввод!M346</f>
        <v>0</v>
      </c>
      <c r="O194" s="229">
        <f>$E194*Ввод!N346</f>
        <v>0</v>
      </c>
      <c r="P194" s="229">
        <f>$E194*Ввод!O346</f>
        <v>0</v>
      </c>
      <c r="Q194" s="229">
        <f>$E194*Ввод!P346</f>
        <v>0</v>
      </c>
      <c r="R194" s="229">
        <f>$E194*Ввод!Q346</f>
        <v>0</v>
      </c>
      <c r="S194" s="229">
        <f>$E194*Ввод!R346</f>
        <v>0</v>
      </c>
      <c r="T194" s="229">
        <f>$E194*Ввод!S346</f>
        <v>0</v>
      </c>
      <c r="U194" s="229">
        <f>$E194*Ввод!T346</f>
        <v>0</v>
      </c>
      <c r="V194" s="229">
        <f>$E194*Ввод!U346</f>
        <v>0</v>
      </c>
      <c r="W194" s="229">
        <f>$E194*Ввод!V346</f>
        <v>0</v>
      </c>
      <c r="X194" s="229">
        <f>$E194*Ввод!W346</f>
        <v>0</v>
      </c>
      <c r="Y194" s="229">
        <f>$E194*Ввод!X346</f>
        <v>0</v>
      </c>
      <c r="Z194" s="229">
        <f>$E194*Ввод!Y346</f>
        <v>0</v>
      </c>
      <c r="AA194" s="229">
        <f>$E194*Ввод!Z346</f>
        <v>0</v>
      </c>
      <c r="AB194" s="229">
        <f>$E194*Ввод!AA346</f>
        <v>0</v>
      </c>
      <c r="AC194" s="229">
        <f>$E194*Ввод!AB346</f>
        <v>0</v>
      </c>
      <c r="AD194" s="229">
        <f>$E194*Ввод!AC346</f>
        <v>0</v>
      </c>
      <c r="AE194" s="229">
        <f>$E194*Ввод!AD346</f>
        <v>0</v>
      </c>
      <c r="AF194" s="229">
        <f>$E194*Ввод!AE346</f>
        <v>0</v>
      </c>
      <c r="AG194" s="229">
        <f>$E194*Ввод!AF346</f>
        <v>0</v>
      </c>
      <c r="AH194" s="229">
        <f>$E194*Ввод!AG346</f>
        <v>0</v>
      </c>
      <c r="AI194" s="229">
        <f>$E194*Ввод!AH346</f>
        <v>0</v>
      </c>
      <c r="AJ194" s="229">
        <f>$E194*Ввод!AI346</f>
        <v>0</v>
      </c>
      <c r="AK194" s="229">
        <f>$E194*Ввод!AJ346</f>
        <v>0</v>
      </c>
      <c r="AL194" s="229">
        <f>$E194*Ввод!AK346</f>
        <v>0</v>
      </c>
      <c r="AM194" s="229">
        <f>$E194*Ввод!AL346</f>
        <v>0</v>
      </c>
      <c r="AN194" s="229">
        <f>$E194*Ввод!AM346</f>
        <v>0</v>
      </c>
      <c r="AO194" s="229">
        <f>$E194*Ввод!AN346</f>
        <v>0</v>
      </c>
      <c r="AP194" s="229">
        <f>$E194*Ввод!AO346</f>
        <v>0</v>
      </c>
      <c r="AQ194" s="229">
        <f>$E194*Ввод!AP346</f>
        <v>0</v>
      </c>
      <c r="AR194" s="229">
        <f>$E194*Ввод!AQ346</f>
        <v>0</v>
      </c>
      <c r="AS194" s="229">
        <f>$E194*Ввод!AR346</f>
        <v>0</v>
      </c>
      <c r="AT194" s="229">
        <f>$E194*Ввод!AS346</f>
        <v>0</v>
      </c>
      <c r="AU194" s="229">
        <f>$E194*Ввод!AT346</f>
        <v>0</v>
      </c>
      <c r="AV194" s="229">
        <f>$E194*Ввод!AU346</f>
        <v>0</v>
      </c>
      <c r="AW194" s="229">
        <f>$E194*Ввод!AV346</f>
        <v>0</v>
      </c>
      <c r="AX194" s="229">
        <f>$E194*Ввод!AW346</f>
        <v>0</v>
      </c>
      <c r="AY194" s="229">
        <f>$E194*Ввод!AX346</f>
        <v>0</v>
      </c>
      <c r="AZ194" s="229">
        <f>$E194*Ввод!AY346</f>
        <v>0</v>
      </c>
      <c r="BA194" s="229">
        <f>$E194*Ввод!AZ346</f>
        <v>0</v>
      </c>
      <c r="BB194" s="229">
        <f>$E194*Ввод!BA346</f>
        <v>0</v>
      </c>
      <c r="BC194" s="229">
        <f>$E194*Ввод!BB346</f>
        <v>0</v>
      </c>
      <c r="BD194" s="229">
        <f>$E194*Ввод!BC346</f>
        <v>0</v>
      </c>
      <c r="BE194" s="229">
        <f>$E194*Ввод!BD346</f>
        <v>0</v>
      </c>
      <c r="BF194" s="229">
        <f>$E194*Ввод!BE346</f>
        <v>0</v>
      </c>
      <c r="BG194" s="229">
        <f>$E194*Ввод!BF346</f>
        <v>0</v>
      </c>
      <c r="BH194" s="229">
        <f>$E194*Ввод!BG346</f>
        <v>0</v>
      </c>
      <c r="BI194" s="229">
        <f>$E194*Ввод!BH346</f>
        <v>0</v>
      </c>
      <c r="BJ194" s="229">
        <f>$E194*Ввод!BI346</f>
        <v>0</v>
      </c>
      <c r="BK194" s="229">
        <f>$E194*Ввод!BJ346</f>
        <v>0</v>
      </c>
      <c r="BL194" s="229">
        <f>$E194*Ввод!BK346</f>
        <v>0</v>
      </c>
      <c r="BM194" s="229">
        <f>$E194*Ввод!BL346</f>
        <v>0</v>
      </c>
      <c r="BN194" s="229">
        <f>$E194*Ввод!BM346</f>
        <v>0</v>
      </c>
      <c r="BO194" s="229">
        <f>$E194*Ввод!BN346</f>
        <v>0</v>
      </c>
      <c r="BP194" s="229">
        <f>$E194*Ввод!BO346</f>
        <v>0</v>
      </c>
      <c r="BQ194" s="229">
        <f>$E194*Ввод!BP346</f>
        <v>0</v>
      </c>
      <c r="BR194" s="229">
        <f>$E194*Ввод!BQ346</f>
        <v>0</v>
      </c>
      <c r="BS194" s="229">
        <f>$E194*Ввод!BR346</f>
        <v>0</v>
      </c>
      <c r="BT194" s="229">
        <f>$E194*Ввод!BS346</f>
        <v>0</v>
      </c>
      <c r="BU194" s="229">
        <f>$E194*Ввод!BT346</f>
        <v>0</v>
      </c>
      <c r="BV194" s="229">
        <f>$E194*Ввод!BU346</f>
        <v>0</v>
      </c>
      <c r="BW194" s="229">
        <f>$E194*Ввод!BV346</f>
        <v>0</v>
      </c>
      <c r="BX194" s="229">
        <f>$E194*Ввод!BW346</f>
        <v>0</v>
      </c>
      <c r="BY194" s="229">
        <f>$E194*Ввод!BX346</f>
        <v>0</v>
      </c>
      <c r="BZ194" s="229">
        <f>$E194*Ввод!BY346</f>
        <v>0</v>
      </c>
      <c r="CA194" s="229">
        <f>$E194*Ввод!BZ346</f>
        <v>0</v>
      </c>
      <c r="CB194" s="229">
        <f>$E194*Ввод!CA346</f>
        <v>0</v>
      </c>
      <c r="CC194" s="229">
        <f>$E194*Ввод!CB346</f>
        <v>0</v>
      </c>
      <c r="CD194" s="229">
        <f>$E194*Ввод!CC346</f>
        <v>0</v>
      </c>
      <c r="CE194" s="229">
        <f>$E194*Ввод!CD346</f>
        <v>0</v>
      </c>
      <c r="CF194" s="229">
        <f>$E194*Ввод!CE346</f>
        <v>0</v>
      </c>
      <c r="CG194" s="229">
        <f>$E194*Ввод!CF346</f>
        <v>0</v>
      </c>
      <c r="CH194" s="229">
        <f>$E194*Ввод!CG346</f>
        <v>0</v>
      </c>
      <c r="CI194" s="229">
        <f>$E194*Ввод!CH346</f>
        <v>0</v>
      </c>
      <c r="CJ194" s="229">
        <f>$E194*Ввод!CI346</f>
        <v>0</v>
      </c>
      <c r="CK194" s="229">
        <f>$E194*Ввод!CJ346</f>
        <v>0</v>
      </c>
      <c r="CL194" s="229">
        <f>$E194*Ввод!CK346</f>
        <v>0</v>
      </c>
      <c r="CM194" s="229">
        <f>$E194*Ввод!CL346</f>
        <v>0</v>
      </c>
      <c r="CN194" s="229">
        <f>$E194*Ввод!CM346</f>
        <v>0</v>
      </c>
      <c r="CO194" s="229">
        <f>$E194*Ввод!CN346</f>
        <v>0</v>
      </c>
      <c r="CP194" s="229">
        <f>$E194*Ввод!CO346</f>
        <v>0</v>
      </c>
      <c r="CQ194" s="229">
        <f>$E194*Ввод!CP346</f>
        <v>0</v>
      </c>
      <c r="CR194" s="229">
        <f>$E194*Ввод!CQ346</f>
        <v>0</v>
      </c>
      <c r="CS194" s="229">
        <f>$E194*Ввод!CR346</f>
        <v>0</v>
      </c>
      <c r="CT194" s="229">
        <f>$E194*Ввод!CS346</f>
        <v>0</v>
      </c>
      <c r="CU194" s="229">
        <f>$E194*Ввод!CT346</f>
        <v>0</v>
      </c>
      <c r="CV194" s="229">
        <f>$E194*Ввод!CU346</f>
        <v>0</v>
      </c>
      <c r="CW194" s="229">
        <f>$E194*Ввод!CV346</f>
        <v>0</v>
      </c>
      <c r="CX194" s="229">
        <f>$E194*Ввод!CW346</f>
        <v>0</v>
      </c>
      <c r="CY194" s="229">
        <f>$E194*Ввод!CX346</f>
        <v>0</v>
      </c>
      <c r="CZ194" s="229">
        <f>$E194*Ввод!CY346</f>
        <v>0</v>
      </c>
      <c r="DA194" s="229">
        <f>$E194*Ввод!CZ346</f>
        <v>0</v>
      </c>
      <c r="DB194" s="229">
        <f>$E194*Ввод!DA346</f>
        <v>0</v>
      </c>
      <c r="DC194" s="229">
        <f>$E194*Ввод!DB346</f>
        <v>0</v>
      </c>
      <c r="DD194" s="229">
        <f>$E194*Ввод!DC346</f>
        <v>0</v>
      </c>
      <c r="DE194" s="229">
        <f>$E194*Ввод!DD346</f>
        <v>0</v>
      </c>
      <c r="DF194" s="229">
        <f>$E194*Ввод!DE346</f>
        <v>0</v>
      </c>
      <c r="DG194" s="229">
        <f>$E194*Ввод!DF346</f>
        <v>0</v>
      </c>
      <c r="DH194" s="229">
        <f>$E194*Ввод!DG346</f>
        <v>0</v>
      </c>
      <c r="DI194" s="229">
        <f>$E194*Ввод!DH346</f>
        <v>0</v>
      </c>
      <c r="DJ194" s="229">
        <f>$E194*Ввод!DI346</f>
        <v>0</v>
      </c>
    </row>
    <row r="195" spans="1:114">
      <c r="B195" s="12" t="s">
        <v>378</v>
      </c>
      <c r="F195" s="3"/>
      <c r="G195" s="4"/>
      <c r="H195" s="4"/>
      <c r="I195" s="124"/>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row>
    <row r="196" spans="1:114" s="100" customFormat="1">
      <c r="A196" s="18"/>
      <c r="B196" s="216" t="s">
        <v>411</v>
      </c>
      <c r="D196" s="106"/>
      <c r="E196" s="106"/>
      <c r="I196" s="217"/>
      <c r="J196" s="218"/>
      <c r="K196" s="218"/>
      <c r="L196" s="218"/>
      <c r="M196" s="218"/>
      <c r="N196" s="218"/>
      <c r="O196" s="218"/>
      <c r="P196" s="218"/>
      <c r="Q196" s="218"/>
    </row>
    <row r="197" spans="1:114">
      <c r="B197" s="30" t="s">
        <v>405</v>
      </c>
      <c r="F197" s="3"/>
      <c r="G197" s="4"/>
      <c r="H197" s="4"/>
      <c r="I197" s="124"/>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row>
    <row r="198" spans="1:114">
      <c r="B198" s="214" t="str">
        <f>Ввод!D262</f>
        <v>Электроэнергия</v>
      </c>
      <c r="D198" s="7" t="str">
        <f>Ввод!F262</f>
        <v>руб. / кВт*ч</v>
      </c>
      <c r="E198" s="7">
        <f>1-E206</f>
        <v>1</v>
      </c>
      <c r="F198" s="3">
        <f>$E198*Ввод!G262</f>
        <v>6</v>
      </c>
      <c r="I198" s="124">
        <f>F198</f>
        <v>6</v>
      </c>
      <c r="J198" s="3">
        <f>I198*MAX(1,N(MONTH(J$13)=7)*SUMIF(Макро!$15:$15,J$11,Макро!$32:$32))</f>
        <v>6</v>
      </c>
      <c r="K198" s="3">
        <f>J198*MAX(1,N(MONTH(K$13)=7)*SUMIF(Макро!$15:$15,K$11,Макро!$32:$32))</f>
        <v>6</v>
      </c>
      <c r="L198" s="3">
        <f>K198*MAX(1,N(MONTH(L$13)=7)*SUMIF(Макро!$15:$15,L$11,Макро!$32:$32))</f>
        <v>6.2199482639053265</v>
      </c>
      <c r="M198" s="3">
        <f>L198*MAX(1,N(MONTH(M$13)=7)*SUMIF(Макро!$15:$15,M$11,Макро!$32:$32))</f>
        <v>6.2199482639053265</v>
      </c>
      <c r="N198" s="3">
        <f>M198*MAX(1,N(MONTH(N$13)=7)*SUMIF(Макро!$15:$15,N$11,Макро!$32:$32))</f>
        <v>6.2199482639053265</v>
      </c>
      <c r="O198" s="3">
        <f>N198*MAX(1,N(MONTH(O$13)=7)*SUMIF(Макро!$15:$15,O$11,Макро!$32:$32))</f>
        <v>6.2199482639053265</v>
      </c>
      <c r="P198" s="3">
        <f>O198*MAX(1,N(MONTH(P$13)=7)*SUMIF(Макро!$15:$15,P$11,Макро!$32:$32))</f>
        <v>6.4688662278431073</v>
      </c>
      <c r="Q198" s="3">
        <f>P198*MAX(1,N(MONTH(Q$13)=7)*SUMIF(Макро!$15:$15,Q$11,Макро!$32:$32))</f>
        <v>6.4688662278431073</v>
      </c>
      <c r="R198" s="3">
        <f>Q198*MAX(1,N(MONTH(R$13)=7)*SUMIF(Макро!$15:$15,R$11,Макро!$32:$32))</f>
        <v>6.4688662278431073</v>
      </c>
      <c r="S198" s="3">
        <f>R198*MAX(1,N(MONTH(S$13)=7)*SUMIF(Макро!$15:$15,S$11,Макро!$32:$32))</f>
        <v>6.4688662278431073</v>
      </c>
      <c r="T198" s="3">
        <f>S198*MAX(1,N(MONTH(T$13)=7)*SUMIF(Макро!$15:$15,T$11,Макро!$32:$32))</f>
        <v>6.7278465620603463</v>
      </c>
      <c r="U198" s="3">
        <f>T198*MAX(1,N(MONTH(U$13)=7)*SUMIF(Макро!$15:$15,U$11,Макро!$32:$32))</f>
        <v>6.7278465620603463</v>
      </c>
      <c r="V198" s="3">
        <f>U198*MAX(1,N(MONTH(V$13)=7)*SUMIF(Макро!$15:$15,V$11,Макро!$32:$32))</f>
        <v>6.7278465620603463</v>
      </c>
      <c r="W198" s="3">
        <f>V198*MAX(1,N(MONTH(W$13)=7)*SUMIF(Макро!$15:$15,W$11,Макро!$32:$32))</f>
        <v>6.7278465620603463</v>
      </c>
      <c r="X198" s="3">
        <f>W198*MAX(1,N(MONTH(X$13)=7)*SUMIF(Макро!$15:$15,X$11,Макро!$32:$32))</f>
        <v>6.9935975185256849</v>
      </c>
      <c r="Y198" s="3">
        <f>X198*MAX(1,N(MONTH(Y$13)=7)*SUMIF(Макро!$15:$15,Y$11,Макро!$32:$32))</f>
        <v>6.9935975185256849</v>
      </c>
      <c r="Z198" s="3">
        <f>Y198*MAX(1,N(MONTH(Z$13)=7)*SUMIF(Макро!$15:$15,Z$11,Макро!$32:$32))</f>
        <v>6.9935975185256849</v>
      </c>
      <c r="AA198" s="3">
        <f>Z198*MAX(1,N(MONTH(AA$13)=7)*SUMIF(Макро!$15:$15,AA$11,Макро!$32:$32))</f>
        <v>6.9935975185256849</v>
      </c>
      <c r="AB198" s="3">
        <f>AA198*MAX(1,N(MONTH(AB$13)=7)*SUMIF(Макро!$15:$15,AB$11,Макро!$32:$32))</f>
        <v>7.2700034845845458</v>
      </c>
      <c r="AC198" s="3">
        <f>AB198*MAX(1,N(MONTH(AC$13)=7)*SUMIF(Макро!$15:$15,AC$11,Макро!$32:$32))</f>
        <v>7.2700034845845458</v>
      </c>
      <c r="AD198" s="3">
        <f>AC198*MAX(1,N(MONTH(AD$13)=7)*SUMIF(Макро!$15:$15,AD$11,Макро!$32:$32))</f>
        <v>7.2700034845845458</v>
      </c>
      <c r="AE198" s="3">
        <f>AD198*MAX(1,N(MONTH(AE$13)=7)*SUMIF(Макро!$15:$15,AE$11,Макро!$32:$32))</f>
        <v>7.2700034845845458</v>
      </c>
      <c r="AF198" s="3">
        <f>AE198*MAX(1,N(MONTH(AF$13)=7)*SUMIF(Макро!$15:$15,AF$11,Макро!$32:$32))</f>
        <v>7.5570838287195574</v>
      </c>
      <c r="AG198" s="3">
        <f>AF198*MAX(1,N(MONTH(AG$13)=7)*SUMIF(Макро!$15:$15,AG$11,Макро!$32:$32))</f>
        <v>7.5570838287195574</v>
      </c>
      <c r="AH198" s="3">
        <f>AG198*MAX(1,N(MONTH(AH$13)=7)*SUMIF(Макро!$15:$15,AH$11,Макро!$32:$32))</f>
        <v>7.5570838287195574</v>
      </c>
      <c r="AI198" s="3">
        <f>AH198*MAX(1,N(MONTH(AI$13)=7)*SUMIF(Макро!$15:$15,AI$11,Макро!$32:$32))</f>
        <v>7.5570838287195574</v>
      </c>
      <c r="AJ198" s="3">
        <f>AI198*MAX(1,N(MONTH(AJ$13)=7)*SUMIF(Макро!$15:$15,AJ$11,Макро!$32:$32))</f>
        <v>7.8549033368358616</v>
      </c>
      <c r="AK198" s="3">
        <f>AJ198*MAX(1,N(MONTH(AK$13)=7)*SUMIF(Макро!$15:$15,AK$11,Макро!$32:$32))</f>
        <v>7.8549033368358616</v>
      </c>
      <c r="AL198" s="3">
        <f>AK198*MAX(1,N(MONTH(AL$13)=7)*SUMIF(Макро!$15:$15,AL$11,Макро!$32:$32))</f>
        <v>7.8549033368358616</v>
      </c>
      <c r="AM198" s="3">
        <f>AL198*MAX(1,N(MONTH(AM$13)=7)*SUMIF(Макро!$15:$15,AM$11,Макро!$32:$32))</f>
        <v>7.8549033368358616</v>
      </c>
      <c r="AN198" s="3">
        <f>AM198*MAX(1,N(MONTH(AN$13)=7)*SUMIF(Макро!$15:$15,AN$11,Макро!$32:$32))</f>
        <v>8.1638385228556363</v>
      </c>
      <c r="AO198" s="3">
        <f>AN198*MAX(1,N(MONTH(AO$13)=7)*SUMIF(Макро!$15:$15,AO$11,Макро!$32:$32))</f>
        <v>8.1638385228556363</v>
      </c>
      <c r="AP198" s="3">
        <f>AO198*MAX(1,N(MONTH(AP$13)=7)*SUMIF(Макро!$15:$15,AP$11,Макро!$32:$32))</f>
        <v>8.1638385228556363</v>
      </c>
      <c r="AQ198" s="3">
        <f>AP198*MAX(1,N(MONTH(AQ$13)=7)*SUMIF(Макро!$15:$15,AQ$11,Макро!$32:$32))</f>
        <v>8.1638385228556363</v>
      </c>
      <c r="AR198" s="3">
        <f>AQ198*MAX(1,N(MONTH(AR$13)=7)*SUMIF(Макро!$15:$15,AR$11,Макро!$32:$32))</f>
        <v>8.4844504009639117</v>
      </c>
      <c r="AS198" s="3">
        <f>AR198*MAX(1,N(MONTH(AS$13)=7)*SUMIF(Макро!$15:$15,AS$11,Макро!$32:$32))</f>
        <v>8.4844504009639117</v>
      </c>
      <c r="AT198" s="3">
        <f>AS198*MAX(1,N(MONTH(AT$13)=7)*SUMIF(Макро!$15:$15,AT$11,Макро!$32:$32))</f>
        <v>8.4844504009639117</v>
      </c>
      <c r="AU198" s="3">
        <f>AT198*MAX(1,N(MONTH(AU$13)=7)*SUMIF(Макро!$15:$15,AU$11,Макро!$32:$32))</f>
        <v>8.4844504009639117</v>
      </c>
      <c r="AV198" s="3">
        <f>AU198*MAX(1,N(MONTH(AV$13)=7)*SUMIF(Макро!$15:$15,AV$11,Макро!$32:$32))</f>
        <v>8.8174542485357108</v>
      </c>
      <c r="AW198" s="3">
        <f>AV198*MAX(1,N(MONTH(AW$13)=7)*SUMIF(Макро!$15:$15,AW$11,Макро!$32:$32))</f>
        <v>8.8174542485357108</v>
      </c>
      <c r="AX198" s="3">
        <f>AW198*MAX(1,N(MONTH(AX$13)=7)*SUMIF(Макро!$15:$15,AX$11,Макро!$32:$32))</f>
        <v>8.8174542485357108</v>
      </c>
      <c r="AY198" s="3">
        <f>AX198*MAX(1,N(MONTH(AY$13)=7)*SUMIF(Макро!$15:$15,AY$11,Макро!$32:$32))</f>
        <v>8.8174542485357108</v>
      </c>
      <c r="AZ198" s="3">
        <f>AY198*MAX(1,N(MONTH(AZ$13)=7)*SUMIF(Макро!$15:$15,AZ$11,Макро!$32:$32))</f>
        <v>9.1637946588569044</v>
      </c>
      <c r="BA198" s="3">
        <f>AZ198*MAX(1,N(MONTH(BA$13)=7)*SUMIF(Макро!$15:$15,BA$11,Макро!$32:$32))</f>
        <v>9.1637946588569044</v>
      </c>
      <c r="BB198" s="3">
        <f>BA198*MAX(1,N(MONTH(BB$13)=7)*SUMIF(Макро!$15:$15,BB$11,Макро!$32:$32))</f>
        <v>9.1637946588569044</v>
      </c>
      <c r="BC198" s="3">
        <f>BB198*MAX(1,N(MONTH(BC$13)=7)*SUMIF(Макро!$15:$15,BC$11,Макро!$32:$32))</f>
        <v>9.1637946588569044</v>
      </c>
      <c r="BD198" s="3">
        <f>BC198*MAX(1,N(MONTH(BD$13)=7)*SUMIF(Макро!$15:$15,BD$11,Макро!$32:$32))</f>
        <v>9.5242318322508375</v>
      </c>
      <c r="BE198" s="3">
        <f>BD198*MAX(1,N(MONTH(BE$13)=7)*SUMIF(Макро!$15:$15,BE$11,Макро!$32:$32))</f>
        <v>9.5242318322508375</v>
      </c>
      <c r="BF198" s="3">
        <f>BE198*MAX(1,N(MONTH(BF$13)=7)*SUMIF(Макро!$15:$15,BF$11,Макро!$32:$32))</f>
        <v>9.5242318322508375</v>
      </c>
      <c r="BG198" s="3">
        <f>BF198*MAX(1,N(MONTH(BG$13)=7)*SUMIF(Макро!$15:$15,BG$11,Макро!$32:$32))</f>
        <v>9.5242318322508375</v>
      </c>
      <c r="BH198" s="3">
        <f>BG198*MAX(1,N(MONTH(BH$13)=7)*SUMIF(Макро!$15:$15,BH$11,Макро!$32:$32))</f>
        <v>9.8992653282324596</v>
      </c>
      <c r="BI198" s="3">
        <f>BH198*MAX(1,N(MONTH(BI$13)=7)*SUMIF(Макро!$15:$15,BI$11,Макро!$32:$32))</f>
        <v>9.8992653282324596</v>
      </c>
      <c r="BJ198" s="3">
        <f>BI198*MAX(1,N(MONTH(BJ$13)=7)*SUMIF(Макро!$15:$15,BJ$11,Макро!$32:$32))</f>
        <v>9.8992653282324596</v>
      </c>
      <c r="BK198" s="3">
        <f>BJ198*MAX(1,N(MONTH(BK$13)=7)*SUMIF(Макро!$15:$15,BK$11,Макро!$32:$32))</f>
        <v>9.8992653282324596</v>
      </c>
      <c r="BL198" s="3">
        <f>BK198*MAX(1,N(MONTH(BL$13)=7)*SUMIF(Макро!$15:$15,BL$11,Макро!$32:$32))</f>
        <v>10.289822244763135</v>
      </c>
      <c r="BM198" s="3">
        <f>BL198*MAX(1,N(MONTH(BM$13)=7)*SUMIF(Макро!$15:$15,BM$11,Макро!$32:$32))</f>
        <v>10.289822244763135</v>
      </c>
      <c r="BN198" s="3">
        <f>BM198*MAX(1,N(MONTH(BN$13)=7)*SUMIF(Макро!$15:$15,BN$11,Макро!$32:$32))</f>
        <v>10.289822244763135</v>
      </c>
      <c r="BO198" s="3">
        <f>BN198*MAX(1,N(MONTH(BO$13)=7)*SUMIF(Макро!$15:$15,BO$11,Макро!$32:$32))</f>
        <v>10.289822244763135</v>
      </c>
      <c r="BP198" s="3">
        <f>BO198*MAX(1,N(MONTH(BP$13)=7)*SUMIF(Макро!$15:$15,BP$11,Макро!$32:$32))</f>
        <v>10.695787850726038</v>
      </c>
      <c r="BQ198" s="3">
        <f>BP198*MAX(1,N(MONTH(BQ$13)=7)*SUMIF(Макро!$15:$15,BQ$11,Макро!$32:$32))</f>
        <v>10.695787850726038</v>
      </c>
      <c r="BR198" s="3">
        <f>BQ198*MAX(1,N(MONTH(BR$13)=7)*SUMIF(Макро!$15:$15,BR$11,Макро!$32:$32))</f>
        <v>10.695787850726038</v>
      </c>
      <c r="BS198" s="3">
        <f>BR198*MAX(1,N(MONTH(BS$13)=7)*SUMIF(Макро!$15:$15,BS$11,Макро!$32:$32))</f>
        <v>10.695787850726038</v>
      </c>
      <c r="BT198" s="3">
        <f>BS198*MAX(1,N(MONTH(BT$13)=7)*SUMIF(Макро!$15:$15,BT$11,Макро!$32:$32))</f>
        <v>11.117770067015586</v>
      </c>
      <c r="BU198" s="3">
        <f>BT198*MAX(1,N(MONTH(BU$13)=7)*SUMIF(Макро!$15:$15,BU$11,Макро!$32:$32))</f>
        <v>11.117770067015586</v>
      </c>
      <c r="BV198" s="3">
        <f>BU198*MAX(1,N(MONTH(BV$13)=7)*SUMIF(Макро!$15:$15,BV$11,Макро!$32:$32))</f>
        <v>11.117770067015586</v>
      </c>
      <c r="BW198" s="3">
        <f>BV198*MAX(1,N(MONTH(BW$13)=7)*SUMIF(Макро!$15:$15,BW$11,Макро!$32:$32))</f>
        <v>11.117770067015586</v>
      </c>
      <c r="BX198" s="3">
        <f>BW198*MAX(1,N(MONTH(BX$13)=7)*SUMIF(Макро!$15:$15,BX$11,Макро!$32:$32))</f>
        <v>11.556400798903034</v>
      </c>
      <c r="BY198" s="3">
        <f>BX198*MAX(1,N(MONTH(BY$13)=7)*SUMIF(Макро!$15:$15,BY$11,Макро!$32:$32))</f>
        <v>11.556400798903034</v>
      </c>
      <c r="BZ198" s="3">
        <f>BY198*MAX(1,N(MONTH(BZ$13)=7)*SUMIF(Макро!$15:$15,BZ$11,Макро!$32:$32))</f>
        <v>11.556400798903034</v>
      </c>
      <c r="CA198" s="3">
        <f>BZ198*MAX(1,N(MONTH(CA$13)=7)*SUMIF(Макро!$15:$15,CA$11,Макро!$32:$32))</f>
        <v>11.556400798903034</v>
      </c>
      <c r="CB198" s="3">
        <f>CA198*MAX(1,N(MONTH(CB$13)=7)*SUMIF(Макро!$15:$15,CB$11,Макро!$32:$32))</f>
        <v>12.012336882295001</v>
      </c>
      <c r="CC198" s="3">
        <f>CB198*MAX(1,N(MONTH(CC$13)=7)*SUMIF(Макро!$15:$15,CC$11,Макро!$32:$32))</f>
        <v>12.012336882295001</v>
      </c>
      <c r="CD198" s="3">
        <f>CC198*MAX(1,N(MONTH(CD$13)=7)*SUMIF(Макро!$15:$15,CD$11,Макро!$32:$32))</f>
        <v>12.012336882295001</v>
      </c>
      <c r="CE198" s="3">
        <f>CD198*MAX(1,N(MONTH(CE$13)=7)*SUMIF(Макро!$15:$15,CE$11,Макро!$32:$32))</f>
        <v>12.012336882295001</v>
      </c>
      <c r="CF198" s="3">
        <f>CE198*MAX(1,N(MONTH(CF$13)=7)*SUMIF(Макро!$15:$15,CF$11,Макро!$32:$32))</f>
        <v>12.486261067324852</v>
      </c>
      <c r="CG198" s="3">
        <f>CF198*MAX(1,N(MONTH(CG$13)=7)*SUMIF(Макро!$15:$15,CG$11,Макро!$32:$32))</f>
        <v>12.486261067324852</v>
      </c>
      <c r="CH198" s="3">
        <f>CG198*MAX(1,N(MONTH(CH$13)=7)*SUMIF(Макро!$15:$15,CH$11,Макро!$32:$32))</f>
        <v>12.486261067324852</v>
      </c>
      <c r="CI198" s="3">
        <f>CH198*MAX(1,N(MONTH(CI$13)=7)*SUMIF(Макро!$15:$15,CI$11,Макро!$32:$32))</f>
        <v>12.486261067324852</v>
      </c>
      <c r="CJ198" s="3">
        <f>CI198*MAX(1,N(MONTH(CJ$13)=7)*SUMIF(Макро!$15:$15,CJ$11,Макро!$32:$32))</f>
        <v>12.978883040749837</v>
      </c>
      <c r="CK198" s="3">
        <f>CJ198*MAX(1,N(MONTH(CK$13)=7)*SUMIF(Макро!$15:$15,CK$11,Макро!$32:$32))</f>
        <v>12.978883040749837</v>
      </c>
      <c r="CL198" s="3">
        <f>CK198*MAX(1,N(MONTH(CL$13)=7)*SUMIF(Макро!$15:$15,CL$11,Макро!$32:$32))</f>
        <v>12.978883040749837</v>
      </c>
      <c r="CM198" s="3">
        <f>CL198*MAX(1,N(MONTH(CM$13)=7)*SUMIF(Макро!$15:$15,CM$11,Макро!$32:$32))</f>
        <v>12.978883040749837</v>
      </c>
      <c r="CN198" s="3">
        <f>CM198*MAX(1,N(MONTH(CN$13)=7)*SUMIF(Макро!$15:$15,CN$11,Макро!$32:$32))</f>
        <v>13.490940488684977</v>
      </c>
      <c r="CO198" s="3">
        <f>CN198*MAX(1,N(MONTH(CO$13)=7)*SUMIF(Макро!$15:$15,CO$11,Макро!$32:$32))</f>
        <v>13.490940488684977</v>
      </c>
      <c r="CP198" s="3">
        <f>CO198*MAX(1,N(MONTH(CP$13)=7)*SUMIF(Макро!$15:$15,CP$11,Макро!$32:$32))</f>
        <v>13.490940488684977</v>
      </c>
      <c r="CQ198" s="3">
        <f>CP198*MAX(1,N(MONTH(CQ$13)=7)*SUMIF(Макро!$15:$15,CQ$11,Макро!$32:$32))</f>
        <v>13.490940488684977</v>
      </c>
      <c r="CR198" s="3">
        <f>CQ198*MAX(1,N(MONTH(CR$13)=7)*SUMIF(Макро!$15:$15,CR$11,Макро!$32:$32))</f>
        <v>14.023200201265126</v>
      </c>
      <c r="CS198" s="3">
        <f>CR198*MAX(1,N(MONTH(CS$13)=7)*SUMIF(Макро!$15:$15,CS$11,Макро!$32:$32))</f>
        <v>14.023200201265126</v>
      </c>
      <c r="CT198" s="3">
        <f>CS198*MAX(1,N(MONTH(CT$13)=7)*SUMIF(Макро!$15:$15,CT$11,Макро!$32:$32))</f>
        <v>14.023200201265126</v>
      </c>
      <c r="CU198" s="3">
        <f>CT198*MAX(1,N(MONTH(CU$13)=7)*SUMIF(Макро!$15:$15,CU$11,Макро!$32:$32))</f>
        <v>14.023200201265126</v>
      </c>
      <c r="CV198" s="3">
        <f>CU198*MAX(1,N(MONTH(CV$13)=7)*SUMIF(Макро!$15:$15,CV$11,Макро!$32:$32))</f>
        <v>14.576459220889399</v>
      </c>
      <c r="CW198" s="3">
        <f>CV198*MAX(1,N(MONTH(CW$13)=7)*SUMIF(Макро!$15:$15,CW$11,Макро!$32:$32))</f>
        <v>14.576459220889399</v>
      </c>
      <c r="CX198" s="3">
        <f>CW198*MAX(1,N(MONTH(CX$13)=7)*SUMIF(Макро!$15:$15,CX$11,Макро!$32:$32))</f>
        <v>14.576459220889399</v>
      </c>
      <c r="CY198" s="3">
        <f>CX198*MAX(1,N(MONTH(CY$13)=7)*SUMIF(Макро!$15:$15,CY$11,Макро!$32:$32))</f>
        <v>14.576459220889399</v>
      </c>
      <c r="CZ198" s="3">
        <f>CY198*MAX(1,N(MONTH(CZ$13)=7)*SUMIF(Макро!$15:$15,CZ$11,Макро!$32:$32))</f>
        <v>15.151546035767426</v>
      </c>
      <c r="DA198" s="3">
        <f>CZ198*MAX(1,N(MONTH(DA$13)=7)*SUMIF(Макро!$15:$15,DA$11,Макро!$32:$32))</f>
        <v>15.151546035767426</v>
      </c>
      <c r="DB198" s="3">
        <f>DA198*MAX(1,N(MONTH(DB$13)=7)*SUMIF(Макро!$15:$15,DB$11,Макро!$32:$32))</f>
        <v>15.151546035767426</v>
      </c>
      <c r="DC198" s="3">
        <f>DB198*MAX(1,N(MONTH(DC$13)=7)*SUMIF(Макро!$15:$15,DC$11,Макро!$32:$32))</f>
        <v>15.151546035767426</v>
      </c>
      <c r="DD198" s="3">
        <f>DC198*MAX(1,N(MONTH(DD$13)=7)*SUMIF(Макро!$15:$15,DD$11,Макро!$32:$32))</f>
        <v>15.74932182055473</v>
      </c>
      <c r="DE198" s="3">
        <f>DD198*MAX(1,N(MONTH(DE$13)=7)*SUMIF(Макро!$15:$15,DE$11,Макро!$32:$32))</f>
        <v>15.74932182055473</v>
      </c>
      <c r="DF198" s="3">
        <f>DE198*MAX(1,N(MONTH(DF$13)=7)*SUMIF(Макро!$15:$15,DF$11,Макро!$32:$32))</f>
        <v>15.74932182055473</v>
      </c>
      <c r="DG198" s="3">
        <f>DF198*MAX(1,N(MONTH(DG$13)=7)*SUMIF(Макро!$15:$15,DG$11,Макро!$32:$32))</f>
        <v>15.74932182055473</v>
      </c>
      <c r="DH198" s="3">
        <f>DG198*MAX(1,N(MONTH(DH$13)=7)*SUMIF(Макро!$15:$15,DH$11,Макро!$32:$32))</f>
        <v>16.370681725935043</v>
      </c>
      <c r="DI198" s="3">
        <f>DH198*MAX(1,N(MONTH(DI$13)=7)*SUMIF(Макро!$15:$15,DI$11,Макро!$32:$32))</f>
        <v>16.370681725935043</v>
      </c>
      <c r="DJ198" s="3">
        <f>DI198*MAX(1,N(MONTH(DJ$13)=7)*SUMIF(Макро!$15:$15,DJ$11,Макро!$32:$32))</f>
        <v>16.370681725935043</v>
      </c>
    </row>
    <row r="199" spans="1:114">
      <c r="B199" s="214" t="str">
        <f>Ввод!D264</f>
        <v>Реагенты №1</v>
      </c>
      <c r="D199" s="7" t="str">
        <f>Ввод!F264</f>
        <v>руб. / кг</v>
      </c>
      <c r="E199" s="7">
        <f t="shared" ref="E199:E204" si="50">1-E207</f>
        <v>1</v>
      </c>
      <c r="F199" s="3">
        <f>$E199*Ввод!G264</f>
        <v>9</v>
      </c>
      <c r="I199" s="124">
        <f t="shared" ref="I199:I204" si="51">F199</f>
        <v>9</v>
      </c>
      <c r="J199" s="3">
        <f>I199*SUMIF(Макро!$38:$38,J$13,Макро!$43:$43)</f>
        <v>9.0892900645179502</v>
      </c>
      <c r="K199" s="3">
        <f>J199*SUMIF(Макро!$38:$38,K$13,Макро!$43:$43)</f>
        <v>9.179465986327191</v>
      </c>
      <c r="L199" s="3">
        <f>K199*SUMIF(Макро!$38:$38,L$13,Макро!$43:$43)</f>
        <v>9.270536554122689</v>
      </c>
      <c r="M199" s="3">
        <f>L199*SUMIF(Макро!$38:$38,M$13,Макро!$43:$43)</f>
        <v>9.3625106437930921</v>
      </c>
      <c r="N199" s="3">
        <f>M199*SUMIF(Макро!$38:$38,N$13,Макро!$43:$43)</f>
        <v>9.4496779375024733</v>
      </c>
      <c r="O199" s="3">
        <f>N199*SUMIF(Макро!$38:$38,O$13,Макро!$43:$43)</f>
        <v>9.5376567803124868</v>
      </c>
      <c r="P199" s="3">
        <f>O199*SUMIF(Макро!$38:$38,P$13,Макро!$43:$43)</f>
        <v>9.6264547279463226</v>
      </c>
      <c r="Q199" s="3">
        <f>P199*SUMIF(Макро!$38:$38,Q$13,Макро!$43:$43)</f>
        <v>9.7160794064728311</v>
      </c>
      <c r="R199" s="3">
        <f>Q199*SUMIF(Макро!$38:$38,R$13,Макро!$43:$43)</f>
        <v>9.8138581287794082</v>
      </c>
      <c r="S199" s="3">
        <f>R199*SUMIF(Макро!$38:$38,S$13,Макро!$43:$43)</f>
        <v>9.9126208568907899</v>
      </c>
      <c r="T199" s="3">
        <f>S199*SUMIF(Макро!$38:$38,T$13,Макро!$43:$43)</f>
        <v>10.012377493446333</v>
      </c>
      <c r="U199" s="3">
        <f>T199*SUMIF(Макро!$38:$38,U$13,Макро!$43:$43)</f>
        <v>10.113138040741584</v>
      </c>
      <c r="V199" s="3">
        <f>U199*SUMIF(Макро!$38:$38,V$13,Макро!$43:$43)</f>
        <v>10.224622601067081</v>
      </c>
      <c r="W199" s="3">
        <f>V199*SUMIF(Макро!$38:$38,W$13,Макро!$43:$43)</f>
        <v>10.337336137714358</v>
      </c>
      <c r="X199" s="3">
        <f>W199*SUMIF(Макро!$38:$38,X$13,Макро!$43:$43)</f>
        <v>10.451292198593503</v>
      </c>
      <c r="Y199" s="3">
        <f>X199*SUMIF(Макро!$38:$38,Y$13,Макро!$43:$43)</f>
        <v>10.566504480963184</v>
      </c>
      <c r="Z199" s="3">
        <f>Y199*SUMIF(Макро!$38:$38,Z$13,Макро!$43:$43)</f>
        <v>10.681866226234595</v>
      </c>
      <c r="AA199" s="3">
        <f>Z199*SUMIF(Макро!$38:$38,AA$13,Макро!$43:$43)</f>
        <v>10.798487454459526</v>
      </c>
      <c r="AB199" s="3">
        <f>AA199*SUMIF(Макро!$38:$38,AB$13,Макро!$43:$43)</f>
        <v>10.91638191627348</v>
      </c>
      <c r="AC199" s="3">
        <f>AB199*SUMIF(Макро!$38:$38,AC$13,Макро!$43:$43)</f>
        <v>11.035563512437037</v>
      </c>
      <c r="AD199" s="3">
        <f>AC199*SUMIF(Макро!$38:$38,AD$13,Макро!$43:$43)</f>
        <v>11.156586904598612</v>
      </c>
      <c r="AE199" s="3">
        <f>AD199*SUMIF(Макро!$38:$38,AE$13,Макро!$43:$43)</f>
        <v>11.278937520461431</v>
      </c>
      <c r="AF199" s="3">
        <f>AE199*SUMIF(Макро!$38:$38,AF$13,Макро!$43:$43)</f>
        <v>11.402629915250909</v>
      </c>
      <c r="AG199" s="3">
        <f>AF199*SUMIF(Макро!$38:$38,AG$13,Макро!$43:$43)</f>
        <v>11.527678803814823</v>
      </c>
      <c r="AH199" s="3">
        <f>AG199*SUMIF(Макро!$38:$38,AH$13,Макро!$43:$43)</f>
        <v>11.65778538139708</v>
      </c>
      <c r="AI199" s="3">
        <f>AH199*SUMIF(Макро!$38:$38,AI$13,Макро!$43:$43)</f>
        <v>11.789360400442554</v>
      </c>
      <c r="AJ199" s="3">
        <f>AI199*SUMIF(Макро!$38:$38,AJ$13,Макро!$43:$43)</f>
        <v>11.922420434443309</v>
      </c>
      <c r="AK199" s="3">
        <f>AJ199*SUMIF(Макро!$38:$38,AK$13,Макро!$43:$43)</f>
        <v>12.056982243947306</v>
      </c>
      <c r="AL199" s="3">
        <f>AK199*SUMIF(Макро!$38:$38,AL$13,Макро!$43:$43)</f>
        <v>12.193197957316622</v>
      </c>
      <c r="AM199" s="3">
        <f>AL199*SUMIF(Макро!$38:$38,AM$13,Макро!$43:$43)</f>
        <v>12.330952589811245</v>
      </c>
      <c r="AN199" s="3">
        <f>AM199*SUMIF(Макро!$38:$38,AN$13,Макро!$43:$43)</f>
        <v>12.470263527619712</v>
      </c>
      <c r="AO199" s="3">
        <f>AN199*SUMIF(Макро!$38:$38,AO$13,Макро!$43:$43)</f>
        <v>12.611148353353848</v>
      </c>
      <c r="AP199" s="3">
        <f>AO199*SUMIF(Макро!$38:$38,AP$13,Макро!$43:$43)</f>
        <v>12.753988634118032</v>
      </c>
      <c r="AQ199" s="3">
        <f>AP199*SUMIF(Макро!$38:$38,AQ$13,Макро!$43:$43)</f>
        <v>12.898446796556202</v>
      </c>
      <c r="AR199" s="3">
        <f>AQ199*SUMIF(Макро!$38:$38,AR$13,Макро!$43:$43)</f>
        <v>13.044541165619112</v>
      </c>
      <c r="AS199" s="3">
        <f>AR199*SUMIF(Макро!$38:$38,AS$13,Макро!$43:$43)</f>
        <v>13.192290273815232</v>
      </c>
      <c r="AT199" s="3">
        <f>AS199*SUMIF(Макро!$38:$38,AT$13,Макро!$43:$43)</f>
        <v>13.338920431121272</v>
      </c>
      <c r="AU199" s="3">
        <f>AT199*SUMIF(Макро!$38:$38,AU$13,Макро!$43:$43)</f>
        <v>13.487180358739012</v>
      </c>
      <c r="AV199" s="3">
        <f>AU199*SUMIF(Макро!$38:$38,AV$13,Макро!$43:$43)</f>
        <v>13.63708817129997</v>
      </c>
      <c r="AW199" s="3">
        <f>AV199*SUMIF(Макро!$38:$38,AW$13,Макро!$43:$43)</f>
        <v>13.788662184776841</v>
      </c>
      <c r="AX199" s="3">
        <f>AW199*SUMIF(Макро!$38:$38,AX$13,Макро!$43:$43)</f>
        <v>13.940105357774755</v>
      </c>
      <c r="AY199" s="3">
        <f>AX199*SUMIF(Макро!$38:$38,AY$13,Макро!$43:$43)</f>
        <v>14.093211856361497</v>
      </c>
      <c r="AZ199" s="3">
        <f>AY199*SUMIF(Макро!$38:$38,AZ$13,Макро!$43:$43)</f>
        <v>14.247999949119006</v>
      </c>
      <c r="BA199" s="3">
        <f>AZ199*SUMIF(Макро!$38:$38,BA$13,Макро!$43:$43)</f>
        <v>14.404488105276092</v>
      </c>
      <c r="BB199" s="3">
        <f>BA199*SUMIF(Макро!$38:$38,BB$13,Макро!$43:$43)</f>
        <v>14.560912051324488</v>
      </c>
      <c r="BC199" s="3">
        <f>BB199*SUMIF(Макро!$38:$38,BC$13,Макро!$43:$43)</f>
        <v>14.719034665921084</v>
      </c>
      <c r="BD199" s="3">
        <f>BC199*SUMIF(Макро!$38:$38,BD$13,Макро!$43:$43)</f>
        <v>14.878874395569177</v>
      </c>
      <c r="BE199" s="3">
        <f>BD199*SUMIF(Макро!$38:$38,BE$13,Макро!$43:$43)</f>
        <v>15.04044988708983</v>
      </c>
      <c r="BF199" s="3">
        <f>BE199*SUMIF(Макро!$38:$38,BF$13,Макро!$43:$43)</f>
        <v>15.202236122592151</v>
      </c>
      <c r="BG199" s="3">
        <f>BF199*SUMIF(Макро!$38:$38,BG$13,Макро!$43:$43)</f>
        <v>15.365762650851304</v>
      </c>
      <c r="BH199" s="3">
        <f>BG199*SUMIF(Макро!$38:$38,BH$13,Макро!$43:$43)</f>
        <v>15.531048191747075</v>
      </c>
      <c r="BI199" s="3">
        <f>BH199*SUMIF(Макро!$38:$38,BI$13,Макро!$43:$43)</f>
        <v>15.698111666524163</v>
      </c>
      <c r="BJ199" s="3">
        <f>BI199*SUMIF(Макро!$38:$38,BJ$13,Макро!$43:$43)</f>
        <v>15.865319654256433</v>
      </c>
      <c r="BK199" s="3">
        <f>BJ199*SUMIF(Макро!$38:$38,BK$13,Макро!$43:$43)</f>
        <v>16.034308653090893</v>
      </c>
      <c r="BL199" s="3">
        <f>BK199*SUMIF(Макро!$38:$38,BL$13,Макро!$43:$43)</f>
        <v>16.20509763341639</v>
      </c>
      <c r="BM199" s="3">
        <f>BL199*SUMIF(Макро!$38:$38,BM$13,Макро!$43:$43)</f>
        <v>16.377705767684333</v>
      </c>
      <c r="BN199" s="3">
        <f>BM199*SUMIF(Макро!$38:$38,BN$13,Макро!$43:$43)</f>
        <v>16.548209090973781</v>
      </c>
      <c r="BO199" s="3">
        <f>BN199*SUMIF(Макро!$38:$38,BO$13,Макро!$43:$43)</f>
        <v>16.720487472605654</v>
      </c>
      <c r="BP199" s="3">
        <f>BO199*SUMIF(Макро!$38:$38,BP$13,Макро!$43:$43)</f>
        <v>16.894559392173541</v>
      </c>
      <c r="BQ199" s="3">
        <f>BP199*SUMIF(Макро!$38:$38,BQ$13,Макро!$43:$43)</f>
        <v>17.070443521656458</v>
      </c>
      <c r="BR199" s="3">
        <f>BQ199*SUMIF(Макро!$38:$38,BR$13,Макро!$43:$43)</f>
        <v>17.248158727421739</v>
      </c>
      <c r="BS199" s="3">
        <f>BR199*SUMIF(Макро!$38:$38,BS$13,Макро!$43:$43)</f>
        <v>17.427724072248733</v>
      </c>
      <c r="BT199" s="3">
        <f>BS199*SUMIF(Макро!$38:$38,BT$13,Макро!$43:$43)</f>
        <v>17.609158817373601</v>
      </c>
      <c r="BU199" s="3">
        <f>BT199*SUMIF(Макро!$38:$38,BU$13,Макро!$43:$43)</f>
        <v>17.792482424555388</v>
      </c>
      <c r="BV199" s="3">
        <f>BU199*SUMIF(Макро!$38:$38,BV$13,Макро!$43:$43)</f>
        <v>17.977714558163605</v>
      </c>
      <c r="BW199" s="3">
        <f>BV199*SUMIF(Макро!$38:$38,BW$13,Макро!$43:$43)</f>
        <v>18.164875087287541</v>
      </c>
      <c r="BX199" s="3">
        <f>BW199*SUMIF(Макро!$38:$38,BX$13,Макро!$43:$43)</f>
        <v>18.353984087867548</v>
      </c>
      <c r="BY199" s="3">
        <f>BX199*SUMIF(Макро!$38:$38,BY$13,Макро!$43:$43)</f>
        <v>18.545061844848497</v>
      </c>
      <c r="BZ199" s="3">
        <f>BY199*SUMIF(Макро!$38:$38,BZ$13,Макро!$43:$43)</f>
        <v>18.738128854355658</v>
      </c>
      <c r="CA199" s="3">
        <f>BZ199*SUMIF(Макро!$38:$38,CA$13,Макро!$43:$43)</f>
        <v>18.933205825893243</v>
      </c>
      <c r="CB199" s="3">
        <f>CA199*SUMIF(Макро!$38:$38,CB$13,Макро!$43:$43)</f>
        <v>19.130313684565827</v>
      </c>
      <c r="CC199" s="3">
        <f>CB199*SUMIF(Макро!$38:$38,CC$13,Макро!$43:$43)</f>
        <v>19.3294735733229</v>
      </c>
      <c r="CD199" s="3">
        <f>CC199*SUMIF(Макро!$38:$38,CD$13,Макро!$43:$43)</f>
        <v>19.530706855226772</v>
      </c>
      <c r="CE199" s="3">
        <f>CD199*SUMIF(Макро!$38:$38,CE$13,Макро!$43:$43)</f>
        <v>19.734035115744117</v>
      </c>
      <c r="CF199" s="3">
        <f>CE199*SUMIF(Макро!$38:$38,CF$13,Макро!$43:$43)</f>
        <v>19.939480165061347</v>
      </c>
      <c r="CG199" s="3">
        <f>CF199*SUMIF(Макро!$38:$38,CG$13,Макро!$43:$43)</f>
        <v>20.147064040424109</v>
      </c>
      <c r="CH199" s="3">
        <f>CG199*SUMIF(Макро!$38:$38,CH$13,Макро!$43:$43)</f>
        <v>20.35680900850112</v>
      </c>
      <c r="CI199" s="3">
        <f>CH199*SUMIF(Макро!$38:$38,CI$13,Макро!$43:$43)</f>
        <v>20.568737567772626</v>
      </c>
      <c r="CJ199" s="3">
        <f>CI199*SUMIF(Макро!$38:$38,CJ$13,Макро!$43:$43)</f>
        <v>20.782872450943724</v>
      </c>
      <c r="CK199" s="3">
        <f>CJ199*SUMIF(Макро!$38:$38,CK$13,Макро!$43:$43)</f>
        <v>20.999236627382803</v>
      </c>
      <c r="CL199" s="3">
        <f>CK199*SUMIF(Макро!$38:$38,CL$13,Макро!$43:$43)</f>
        <v>21.217853305585376</v>
      </c>
      <c r="CM199" s="3">
        <f>CL199*SUMIF(Макро!$38:$38,CM$13,Макро!$43:$43)</f>
        <v>21.438745935663551</v>
      </c>
      <c r="CN199" s="3">
        <f>CM199*SUMIF(Макро!$38:$38,CN$13,Макро!$43:$43)</f>
        <v>21.66193821186144</v>
      </c>
      <c r="CO199" s="3">
        <f>CN199*SUMIF(Макро!$38:$38,CO$13,Макро!$43:$43)</f>
        <v>21.887454075096738</v>
      </c>
      <c r="CP199" s="3">
        <f>CO199*SUMIF(Макро!$38:$38,CP$13,Макро!$43:$43)</f>
        <v>22.115317715528764</v>
      </c>
      <c r="CQ199" s="3">
        <f>CP199*SUMIF(Макро!$38:$38,CQ$13,Макро!$43:$43)</f>
        <v>22.345553575153247</v>
      </c>
      <c r="CR199" s="3">
        <f>CQ199*SUMIF(Макро!$38:$38,CR$13,Макро!$43:$43)</f>
        <v>22.578186350424108</v>
      </c>
      <c r="CS199" s="3">
        <f>CR199*SUMIF(Макро!$38:$38,CS$13,Макро!$43:$43)</f>
        <v>22.813240994902561</v>
      </c>
      <c r="CT199" s="3">
        <f>CS199*SUMIF(Макро!$38:$38,CT$13,Макро!$43:$43)</f>
        <v>23.050742721933766</v>
      </c>
      <c r="CU199" s="3">
        <f>CT199*SUMIF(Макро!$38:$38,CU$13,Макро!$43:$43)</f>
        <v>23.290717007351365</v>
      </c>
      <c r="CV199" s="3">
        <f>CU199*SUMIF(Макро!$38:$38,CV$13,Макро!$43:$43)</f>
        <v>23.533189592210174</v>
      </c>
      <c r="CW199" s="3">
        <f>CV199*SUMIF(Макро!$38:$38,CW$13,Макро!$43:$43)</f>
        <v>23.778186485547316</v>
      </c>
      <c r="CX199" s="3">
        <f>CW199*SUMIF(Макро!$38:$38,CX$13,Макро!$43:$43)</f>
        <v>24.025733967172105</v>
      </c>
      <c r="CY199" s="3">
        <f>CX199*SUMIF(Макро!$38:$38,CY$13,Макро!$43:$43)</f>
        <v>24.275858590484969</v>
      </c>
      <c r="CZ199" s="3">
        <f>CY199*SUMIF(Макро!$38:$38,CZ$13,Макро!$43:$43)</f>
        <v>24.528587185325733</v>
      </c>
      <c r="DA199" s="3">
        <f>CZ199*SUMIF(Макро!$38:$38,DA$13,Макро!$43:$43)</f>
        <v>24.78394686085154</v>
      </c>
      <c r="DB199" s="3">
        <f>DA199*SUMIF(Макро!$38:$38,DB$13,Макро!$43:$43)</f>
        <v>25.041965008444731</v>
      </c>
      <c r="DC199" s="3">
        <f>DB199*SUMIF(Макро!$38:$38,DC$13,Макро!$43:$43)</f>
        <v>25.302669304651022</v>
      </c>
      <c r="DD199" s="3">
        <f>DC199*SUMIF(Макро!$38:$38,DD$13,Макро!$43:$43)</f>
        <v>25.566087714148242</v>
      </c>
      <c r="DE199" s="3">
        <f>DD199*SUMIF(Макро!$38:$38,DE$13,Макро!$43:$43)</f>
        <v>25.832248492745997</v>
      </c>
      <c r="DF199" s="3">
        <f>DE199*SUMIF(Макро!$38:$38,DF$13,Макро!$43:$43)</f>
        <v>26.101180190416539</v>
      </c>
      <c r="DG199" s="3">
        <f>DF199*SUMIF(Макро!$38:$38,DG$13,Макро!$43:$43)</f>
        <v>26.372911654357225</v>
      </c>
      <c r="DH199" s="3">
        <f>DG199*SUMIF(Макро!$38:$38,DH$13,Макро!$43:$43)</f>
        <v>26.647472032084824</v>
      </c>
      <c r="DI199" s="3">
        <f>DH199*SUMIF(Макро!$38:$38,DI$13,Макро!$43:$43)</f>
        <v>0</v>
      </c>
      <c r="DJ199" s="3">
        <f>DI199*SUMIF(Макро!$38:$38,DJ$13,Макро!$43:$43)</f>
        <v>0</v>
      </c>
    </row>
    <row r="200" spans="1:114">
      <c r="B200" s="214" t="str">
        <f>Ввод!D265</f>
        <v>Реагенты №2</v>
      </c>
      <c r="D200" s="7" t="str">
        <f>Ввод!F265</f>
        <v>руб. / кг</v>
      </c>
      <c r="E200" s="7">
        <f t="shared" si="50"/>
        <v>1</v>
      </c>
      <c r="F200" s="3">
        <f>$E200*Ввод!G265</f>
        <v>8</v>
      </c>
      <c r="I200" s="124">
        <f t="shared" si="51"/>
        <v>8</v>
      </c>
      <c r="J200" s="3">
        <f>I200*SUMIF(Макро!$38:$38,J$13,Макро!$43:$43)</f>
        <v>8.0793689462381781</v>
      </c>
      <c r="K200" s="3">
        <f>J200*SUMIF(Макро!$38:$38,K$13,Макро!$43:$43)</f>
        <v>8.1595253211797267</v>
      </c>
      <c r="L200" s="3">
        <f>K200*SUMIF(Макро!$38:$38,L$13,Макро!$43:$43)</f>
        <v>8.2404769369979469</v>
      </c>
      <c r="M200" s="3">
        <f>L200*SUMIF(Макро!$38:$38,M$13,Макро!$43:$43)</f>
        <v>8.3222316833716388</v>
      </c>
      <c r="N200" s="3">
        <f>M200*SUMIF(Макро!$38:$38,N$13,Макро!$43:$43)</f>
        <v>8.3997137222244227</v>
      </c>
      <c r="O200" s="3">
        <f>N200*SUMIF(Макро!$38:$38,O$13,Макро!$43:$43)</f>
        <v>8.4779171380555454</v>
      </c>
      <c r="P200" s="3">
        <f>O200*SUMIF(Макро!$38:$38,P$13,Макро!$43:$43)</f>
        <v>8.5568486470634006</v>
      </c>
      <c r="Q200" s="3">
        <f>P200*SUMIF(Макро!$38:$38,Q$13,Макро!$43:$43)</f>
        <v>8.636515027975852</v>
      </c>
      <c r="R200" s="3">
        <f>Q200*SUMIF(Макро!$38:$38,R$13,Макро!$43:$43)</f>
        <v>8.7234294478039196</v>
      </c>
      <c r="S200" s="3">
        <f>R200*SUMIF(Макро!$38:$38,S$13,Макро!$43:$43)</f>
        <v>8.8112185394584799</v>
      </c>
      <c r="T200" s="3">
        <f>S200*SUMIF(Макро!$38:$38,T$13,Макро!$43:$43)</f>
        <v>8.8998911052856293</v>
      </c>
      <c r="U200" s="3">
        <f>T200*SUMIF(Макро!$38:$38,U$13,Макро!$43:$43)</f>
        <v>8.9894560362147402</v>
      </c>
      <c r="V200" s="3">
        <f>U200*SUMIF(Макро!$38:$38,V$13,Макро!$43:$43)</f>
        <v>9.0885534231707368</v>
      </c>
      <c r="W200" s="3">
        <f>V200*SUMIF(Макро!$38:$38,W$13,Макро!$43:$43)</f>
        <v>9.188743233523871</v>
      </c>
      <c r="X200" s="3">
        <f>W200*SUMIF(Макро!$38:$38,X$13,Макро!$43:$43)</f>
        <v>9.2900375098608894</v>
      </c>
      <c r="Y200" s="3">
        <f>X200*SUMIF(Макро!$38:$38,Y$13,Макро!$43:$43)</f>
        <v>9.3924484275228277</v>
      </c>
      <c r="Z200" s="3">
        <f>Y200*SUMIF(Макро!$38:$38,Z$13,Макро!$43:$43)</f>
        <v>9.4949922010974142</v>
      </c>
      <c r="AA200" s="3">
        <f>Z200*SUMIF(Макро!$38:$38,AA$13,Макро!$43:$43)</f>
        <v>9.59865551507513</v>
      </c>
      <c r="AB200" s="3">
        <f>AA200*SUMIF(Макро!$38:$38,AB$13,Макро!$43:$43)</f>
        <v>9.7034505922430885</v>
      </c>
      <c r="AC200" s="3">
        <f>AB200*SUMIF(Макро!$38:$38,AC$13,Макро!$43:$43)</f>
        <v>9.8093897888329167</v>
      </c>
      <c r="AD200" s="3">
        <f>AC200*SUMIF(Макро!$38:$38,AD$13,Макро!$43:$43)</f>
        <v>9.9169661374209834</v>
      </c>
      <c r="AE200" s="3">
        <f>AD200*SUMIF(Макро!$38:$38,AE$13,Макро!$43:$43)</f>
        <v>10.025722240410158</v>
      </c>
      <c r="AF200" s="3">
        <f>AE200*SUMIF(Макро!$38:$38,AF$13,Макро!$43:$43)</f>
        <v>10.135671035778582</v>
      </c>
      <c r="AG200" s="3">
        <f>AF200*SUMIF(Макро!$38:$38,AG$13,Макро!$43:$43)</f>
        <v>10.246825603390949</v>
      </c>
      <c r="AH200" s="3">
        <f>AG200*SUMIF(Макро!$38:$38,AH$13,Макро!$43:$43)</f>
        <v>10.362475894575178</v>
      </c>
      <c r="AI200" s="3">
        <f>AH200*SUMIF(Макро!$38:$38,AI$13,Макро!$43:$43)</f>
        <v>10.479431467060044</v>
      </c>
      <c r="AJ200" s="3">
        <f>AI200*SUMIF(Макро!$38:$38,AJ$13,Макро!$43:$43)</f>
        <v>10.597707052838492</v>
      </c>
      <c r="AK200" s="3">
        <f>AJ200*SUMIF(Макро!$38:$38,AK$13,Макро!$43:$43)</f>
        <v>10.717317550175379</v>
      </c>
      <c r="AL200" s="3">
        <f>AK200*SUMIF(Макро!$38:$38,AL$13,Макро!$43:$43)</f>
        <v>10.838398184281436</v>
      </c>
      <c r="AM200" s="3">
        <f>AL200*SUMIF(Макро!$38:$38,AM$13,Макро!$43:$43)</f>
        <v>10.960846746498879</v>
      </c>
      <c r="AN200" s="3">
        <f>AM200*SUMIF(Макро!$38:$38,AN$13,Макро!$43:$43)</f>
        <v>11.084678691217517</v>
      </c>
      <c r="AO200" s="3">
        <f>AN200*SUMIF(Макро!$38:$38,AO$13,Макро!$43:$43)</f>
        <v>11.209909647425636</v>
      </c>
      <c r="AP200" s="3">
        <f>AO200*SUMIF(Макро!$38:$38,AP$13,Макро!$43:$43)</f>
        <v>11.336878785882689</v>
      </c>
      <c r="AQ200" s="3">
        <f>AP200*SUMIF(Макро!$38:$38,AQ$13,Макро!$43:$43)</f>
        <v>11.465286041383285</v>
      </c>
      <c r="AR200" s="3">
        <f>AQ200*SUMIF(Макро!$38:$38,AR$13,Макро!$43:$43)</f>
        <v>11.59514770277254</v>
      </c>
      <c r="AS200" s="3">
        <f>AR200*SUMIF(Макро!$38:$38,AS$13,Макро!$43:$43)</f>
        <v>11.726480243391313</v>
      </c>
      <c r="AT200" s="3">
        <f>AS200*SUMIF(Макро!$38:$38,AT$13,Макро!$43:$43)</f>
        <v>11.856818160996681</v>
      </c>
      <c r="AU200" s="3">
        <f>AT200*SUMIF(Макро!$38:$38,AU$13,Макро!$43:$43)</f>
        <v>11.988604763323561</v>
      </c>
      <c r="AV200" s="3">
        <f>AU200*SUMIF(Макро!$38:$38,AV$13,Макро!$43:$43)</f>
        <v>12.121856152266634</v>
      </c>
      <c r="AW200" s="3">
        <f>AV200*SUMIF(Макро!$38:$38,AW$13,Макро!$43:$43)</f>
        <v>12.256588608690519</v>
      </c>
      <c r="AX200" s="3">
        <f>AW200*SUMIF(Макро!$38:$38,AX$13,Макро!$43:$43)</f>
        <v>12.391204762466442</v>
      </c>
      <c r="AY200" s="3">
        <f>AX200*SUMIF(Макро!$38:$38,AY$13,Макро!$43:$43)</f>
        <v>12.52729942787688</v>
      </c>
      <c r="AZ200" s="3">
        <f>AY200*SUMIF(Макро!$38:$38,AZ$13,Макро!$43:$43)</f>
        <v>12.664888843661332</v>
      </c>
      <c r="BA200" s="3">
        <f>AZ200*SUMIF(Макро!$38:$38,BA$13,Макро!$43:$43)</f>
        <v>12.803989426912077</v>
      </c>
      <c r="BB200" s="3">
        <f>BA200*SUMIF(Макро!$38:$38,BB$13,Макро!$43:$43)</f>
        <v>12.943032934510651</v>
      </c>
      <c r="BC200" s="3">
        <f>BB200*SUMIF(Макро!$38:$38,BC$13,Макро!$43:$43)</f>
        <v>13.083586369707625</v>
      </c>
      <c r="BD200" s="3">
        <f>BC200*SUMIF(Макро!$38:$38,BD$13,Макро!$43:$43)</f>
        <v>13.225666129394819</v>
      </c>
      <c r="BE200" s="3">
        <f>BD200*SUMIF(Макро!$38:$38,BE$13,Макро!$43:$43)</f>
        <v>13.369288788524287</v>
      </c>
      <c r="BF200" s="3">
        <f>BE200*SUMIF(Макро!$38:$38,BF$13,Макро!$43:$43)</f>
        <v>13.513098775637461</v>
      </c>
      <c r="BG200" s="3">
        <f>BF200*SUMIF(Макро!$38:$38,BG$13,Макро!$43:$43)</f>
        <v>13.658455689645598</v>
      </c>
      <c r="BH200" s="3">
        <f>BG200*SUMIF(Макро!$38:$38,BH$13,Макро!$43:$43)</f>
        <v>13.805376170441839</v>
      </c>
      <c r="BI200" s="3">
        <f>BH200*SUMIF(Макро!$38:$38,BI$13,Макро!$43:$43)</f>
        <v>13.953877036910361</v>
      </c>
      <c r="BJ200" s="3">
        <f>BI200*SUMIF(Макро!$38:$38,BJ$13,Макро!$43:$43)</f>
        <v>14.102506359339047</v>
      </c>
      <c r="BK200" s="3">
        <f>BJ200*SUMIF(Макро!$38:$38,BK$13,Макро!$43:$43)</f>
        <v>14.252718802747456</v>
      </c>
      <c r="BL200" s="3">
        <f>BK200*SUMIF(Макро!$38:$38,BL$13,Макро!$43:$43)</f>
        <v>14.404531229703455</v>
      </c>
      <c r="BM200" s="3">
        <f>BL200*SUMIF(Макро!$38:$38,BM$13,Макро!$43:$43)</f>
        <v>14.557960682386069</v>
      </c>
      <c r="BN200" s="3">
        <f>BM200*SUMIF(Макро!$38:$38,BN$13,Макро!$43:$43)</f>
        <v>14.709519191976689</v>
      </c>
      <c r="BO200" s="3">
        <f>BN200*SUMIF(Макро!$38:$38,BO$13,Макро!$43:$43)</f>
        <v>14.862655531205021</v>
      </c>
      <c r="BP200" s="3">
        <f>BO200*SUMIF(Макро!$38:$38,BP$13,Макро!$43:$43)</f>
        <v>15.017386126376474</v>
      </c>
      <c r="BQ200" s="3">
        <f>BP200*SUMIF(Макро!$38:$38,BQ$13,Макро!$43:$43)</f>
        <v>15.173727574805735</v>
      </c>
      <c r="BR200" s="3">
        <f>BQ200*SUMIF(Макро!$38:$38,BR$13,Макро!$43:$43)</f>
        <v>15.331696646597095</v>
      </c>
      <c r="BS200" s="3">
        <f>BR200*SUMIF(Макро!$38:$38,BS$13,Макро!$43:$43)</f>
        <v>15.491310286443312</v>
      </c>
      <c r="BT200" s="3">
        <f>BS200*SUMIF(Макро!$38:$38,BT$13,Макро!$43:$43)</f>
        <v>15.652585615443195</v>
      </c>
      <c r="BU200" s="3">
        <f>BT200*SUMIF(Макро!$38:$38,BU$13,Макро!$43:$43)</f>
        <v>15.815539932938117</v>
      </c>
      <c r="BV200" s="3">
        <f>BU200*SUMIF(Макро!$38:$38,BV$13,Макро!$43:$43)</f>
        <v>15.980190718367643</v>
      </c>
      <c r="BW200" s="3">
        <f>BV200*SUMIF(Макро!$38:$38,BW$13,Макро!$43:$43)</f>
        <v>16.146555633144477</v>
      </c>
      <c r="BX200" s="3">
        <f>BW200*SUMIF(Макро!$38:$38,BX$13,Макро!$43:$43)</f>
        <v>16.314652522548929</v>
      </c>
      <c r="BY200" s="3">
        <f>BX200*SUMIF(Макро!$38:$38,BY$13,Макро!$43:$43)</f>
        <v>16.484499417643104</v>
      </c>
      <c r="BZ200" s="3">
        <f>BY200*SUMIF(Макро!$38:$38,BZ$13,Макро!$43:$43)</f>
        <v>16.656114537205024</v>
      </c>
      <c r="CA200" s="3">
        <f>BZ200*SUMIF(Макро!$38:$38,CA$13,Макро!$43:$43)</f>
        <v>16.829516289682878</v>
      </c>
      <c r="CB200" s="3">
        <f>CA200*SUMIF(Макро!$38:$38,CB$13,Макро!$43:$43)</f>
        <v>17.004723275169621</v>
      </c>
      <c r="CC200" s="3">
        <f>CB200*SUMIF(Макро!$38:$38,CC$13,Макро!$43:$43)</f>
        <v>17.181754287398128</v>
      </c>
      <c r="CD200" s="3">
        <f>CC200*SUMIF(Макро!$38:$38,CD$13,Макро!$43:$43)</f>
        <v>17.360628315757126</v>
      </c>
      <c r="CE200" s="3">
        <f>CD200*SUMIF(Макро!$38:$38,CE$13,Макро!$43:$43)</f>
        <v>17.541364547328101</v>
      </c>
      <c r="CF200" s="3">
        <f>CE200*SUMIF(Макро!$38:$38,CF$13,Макро!$43:$43)</f>
        <v>17.723982368943417</v>
      </c>
      <c r="CG200" s="3">
        <f>CF200*SUMIF(Макро!$38:$38,CG$13,Макро!$43:$43)</f>
        <v>17.908501369265874</v>
      </c>
      <c r="CH200" s="3">
        <f>CG200*SUMIF(Макро!$38:$38,CH$13,Макро!$43:$43)</f>
        <v>18.094941340889882</v>
      </c>
      <c r="CI200" s="3">
        <f>CH200*SUMIF(Макро!$38:$38,CI$13,Макро!$43:$43)</f>
        <v>18.283322282464557</v>
      </c>
      <c r="CJ200" s="3">
        <f>CI200*SUMIF(Макро!$38:$38,CJ$13,Макро!$43:$43)</f>
        <v>18.473664400838867</v>
      </c>
      <c r="CK200" s="3">
        <f>CJ200*SUMIF(Макро!$38:$38,CK$13,Макро!$43:$43)</f>
        <v>18.665988113229162</v>
      </c>
      <c r="CL200" s="3">
        <f>CK200*SUMIF(Макро!$38:$38,CL$13,Макро!$43:$43)</f>
        <v>18.860314049409226</v>
      </c>
      <c r="CM200" s="3">
        <f>CL200*SUMIF(Макро!$38:$38,CM$13,Макро!$43:$43)</f>
        <v>19.05666305392316</v>
      </c>
      <c r="CN200" s="3">
        <f>CM200*SUMIF(Макро!$38:$38,CN$13,Макро!$43:$43)</f>
        <v>19.255056188321284</v>
      </c>
      <c r="CO200" s="3">
        <f>CN200*SUMIF(Макро!$38:$38,CO$13,Макро!$43:$43)</f>
        <v>19.455514733419324</v>
      </c>
      <c r="CP200" s="3">
        <f>CO200*SUMIF(Макро!$38:$38,CP$13,Макро!$43:$43)</f>
        <v>19.658060191581125</v>
      </c>
      <c r="CQ200" s="3">
        <f>CP200*SUMIF(Макро!$38:$38,CQ$13,Макро!$43:$43)</f>
        <v>19.86271428902511</v>
      </c>
      <c r="CR200" s="3">
        <f>CQ200*SUMIF(Макро!$38:$38,CR$13,Макро!$43:$43)</f>
        <v>20.069498978154765</v>
      </c>
      <c r="CS200" s="3">
        <f>CR200*SUMIF(Макро!$38:$38,CS$13,Макро!$43:$43)</f>
        <v>20.278436439913389</v>
      </c>
      <c r="CT200" s="3">
        <f>CS200*SUMIF(Макро!$38:$38,CT$13,Макро!$43:$43)</f>
        <v>20.489549086163347</v>
      </c>
      <c r="CU200" s="3">
        <f>CT200*SUMIF(Макро!$38:$38,CU$13,Макро!$43:$43)</f>
        <v>20.702859562090101</v>
      </c>
      <c r="CV200" s="3">
        <f>CU200*SUMIF(Макро!$38:$38,CV$13,Макро!$43:$43)</f>
        <v>20.918390748631264</v>
      </c>
      <c r="CW200" s="3">
        <f>CV200*SUMIF(Макро!$38:$38,CW$13,Макро!$43:$43)</f>
        <v>21.136165764930947</v>
      </c>
      <c r="CX200" s="3">
        <f>CW200*SUMIF(Макро!$38:$38,CX$13,Макро!$43:$43)</f>
        <v>21.356207970819646</v>
      </c>
      <c r="CY200" s="3">
        <f>CX200*SUMIF(Макро!$38:$38,CY$13,Макро!$43:$43)</f>
        <v>21.57854096931997</v>
      </c>
      <c r="CZ200" s="3">
        <f>CY200*SUMIF(Макро!$38:$38,CZ$13,Макро!$43:$43)</f>
        <v>21.803188609178427</v>
      </c>
      <c r="DA200" s="3">
        <f>CZ200*SUMIF(Макро!$38:$38,DA$13,Макро!$43:$43)</f>
        <v>22.030174987423589</v>
      </c>
      <c r="DB200" s="3">
        <f>DA200*SUMIF(Макро!$38:$38,DB$13,Макро!$43:$43)</f>
        <v>22.25952445195087</v>
      </c>
      <c r="DC200" s="3">
        <f>DB200*SUMIF(Макро!$38:$38,DC$13,Макро!$43:$43)</f>
        <v>22.491261604134241</v>
      </c>
      <c r="DD200" s="3">
        <f>DC200*SUMIF(Макро!$38:$38,DD$13,Макро!$43:$43)</f>
        <v>22.725411301465105</v>
      </c>
      <c r="DE200" s="3">
        <f>DD200*SUMIF(Макро!$38:$38,DE$13,Макро!$43:$43)</f>
        <v>22.961998660218661</v>
      </c>
      <c r="DF200" s="3">
        <f>DE200*SUMIF(Макро!$38:$38,DF$13,Макро!$43:$43)</f>
        <v>23.201049058148033</v>
      </c>
      <c r="DG200" s="3">
        <f>DF200*SUMIF(Макро!$38:$38,DG$13,Макро!$43:$43)</f>
        <v>23.442588137206421</v>
      </c>
      <c r="DH200" s="3">
        <f>DG200*SUMIF(Макро!$38:$38,DH$13,Макро!$43:$43)</f>
        <v>23.686641806297622</v>
      </c>
      <c r="DI200" s="3">
        <f>DH200*SUMIF(Макро!$38:$38,DI$13,Макро!$43:$43)</f>
        <v>0</v>
      </c>
      <c r="DJ200" s="3">
        <f>DI200*SUMIF(Макро!$38:$38,DJ$13,Макро!$43:$43)</f>
        <v>0</v>
      </c>
    </row>
    <row r="201" spans="1:114">
      <c r="B201" s="214" t="str">
        <f>Ввод!D266</f>
        <v>Реагенты №3</v>
      </c>
      <c r="D201" s="7" t="str">
        <f>Ввод!F266</f>
        <v>руб. / кг</v>
      </c>
      <c r="E201" s="7">
        <f t="shared" si="50"/>
        <v>1</v>
      </c>
      <c r="F201" s="3">
        <f>$E201*Ввод!G266</f>
        <v>7</v>
      </c>
      <c r="I201" s="124">
        <f t="shared" si="51"/>
        <v>7</v>
      </c>
      <c r="J201" s="3">
        <f>I201*SUMIF(Макро!$38:$38,J$13,Макро!$43:$43)</f>
        <v>7.0694478279584061</v>
      </c>
      <c r="K201" s="3">
        <f>J201*SUMIF(Макро!$38:$38,K$13,Макро!$43:$43)</f>
        <v>7.1395846560322607</v>
      </c>
      <c r="L201" s="3">
        <f>K201*SUMIF(Макро!$38:$38,L$13,Макро!$43:$43)</f>
        <v>7.210417319873204</v>
      </c>
      <c r="M201" s="3">
        <f>L201*SUMIF(Макро!$38:$38,M$13,Макро!$43:$43)</f>
        <v>7.2819527229501846</v>
      </c>
      <c r="N201" s="3">
        <f>M201*SUMIF(Макро!$38:$38,N$13,Макро!$43:$43)</f>
        <v>7.3497495069463703</v>
      </c>
      <c r="O201" s="3">
        <f>N201*SUMIF(Макро!$38:$38,O$13,Макро!$43:$43)</f>
        <v>7.4181774957986022</v>
      </c>
      <c r="P201" s="3">
        <f>O201*SUMIF(Макро!$38:$38,P$13,Макро!$43:$43)</f>
        <v>7.4872425661804751</v>
      </c>
      <c r="Q201" s="3">
        <f>P201*SUMIF(Макро!$38:$38,Q$13,Макро!$43:$43)</f>
        <v>7.5569506494788703</v>
      </c>
      <c r="R201" s="3">
        <f>Q201*SUMIF(Макро!$38:$38,R$13,Макро!$43:$43)</f>
        <v>7.6330007668284301</v>
      </c>
      <c r="S201" s="3">
        <f>R201*SUMIF(Макро!$38:$38,S$13,Макро!$43:$43)</f>
        <v>7.7098162220261708</v>
      </c>
      <c r="T201" s="3">
        <f>S201*SUMIF(Макро!$38:$38,T$13,Макро!$43:$43)</f>
        <v>7.7874047171249261</v>
      </c>
      <c r="U201" s="3">
        <f>T201*SUMIF(Макро!$38:$38,U$13,Макро!$43:$43)</f>
        <v>7.8657740316878986</v>
      </c>
      <c r="V201" s="3">
        <f>U201*SUMIF(Макро!$38:$38,V$13,Макро!$43:$43)</f>
        <v>7.9524842452743956</v>
      </c>
      <c r="W201" s="3">
        <f>V201*SUMIF(Макро!$38:$38,W$13,Макро!$43:$43)</f>
        <v>8.0401503293333896</v>
      </c>
      <c r="X201" s="3">
        <f>W201*SUMIF(Макро!$38:$38,X$13,Макро!$43:$43)</f>
        <v>8.1287828211282811</v>
      </c>
      <c r="Y201" s="3">
        <f>X201*SUMIF(Макро!$38:$38,Y$13,Макро!$43:$43)</f>
        <v>8.2183923740824785</v>
      </c>
      <c r="Z201" s="3">
        <f>Y201*SUMIF(Макро!$38:$38,Z$13,Макро!$43:$43)</f>
        <v>8.3081181759602423</v>
      </c>
      <c r="AA201" s="3">
        <f>Z201*SUMIF(Макро!$38:$38,AA$13,Макро!$43:$43)</f>
        <v>8.3988235756907432</v>
      </c>
      <c r="AB201" s="3">
        <f>AA201*SUMIF(Макро!$38:$38,AB$13,Макро!$43:$43)</f>
        <v>8.4905192682127062</v>
      </c>
      <c r="AC201" s="3">
        <f>AB201*SUMIF(Макро!$38:$38,AC$13,Макро!$43:$43)</f>
        <v>8.5832160652288056</v>
      </c>
      <c r="AD201" s="3">
        <f>AC201*SUMIF(Макро!$38:$38,AD$13,Макро!$43:$43)</f>
        <v>8.6773453702433638</v>
      </c>
      <c r="AE201" s="3">
        <f>AD201*SUMIF(Макро!$38:$38,AE$13,Макро!$43:$43)</f>
        <v>8.772506960358891</v>
      </c>
      <c r="AF201" s="3">
        <f>AE201*SUMIF(Макро!$38:$38,AF$13,Макро!$43:$43)</f>
        <v>8.8687121563062625</v>
      </c>
      <c r="AG201" s="3">
        <f>AF201*SUMIF(Макро!$38:$38,AG$13,Макро!$43:$43)</f>
        <v>8.9659724029670844</v>
      </c>
      <c r="AH201" s="3">
        <f>AG201*SUMIF(Макро!$38:$38,AH$13,Макро!$43:$43)</f>
        <v>9.0671664077532856</v>
      </c>
      <c r="AI201" s="3">
        <f>AH201*SUMIF(Макро!$38:$38,AI$13,Макро!$43:$43)</f>
        <v>9.1695025336775444</v>
      </c>
      <c r="AJ201" s="3">
        <f>AI201*SUMIF(Макро!$38:$38,AJ$13,Макро!$43:$43)</f>
        <v>9.2729936712336869</v>
      </c>
      <c r="AK201" s="3">
        <f>AJ201*SUMIF(Макро!$38:$38,AK$13,Макро!$43:$43)</f>
        <v>9.3776528564034631</v>
      </c>
      <c r="AL201" s="3">
        <f>AK201*SUMIF(Макро!$38:$38,AL$13,Макро!$43:$43)</f>
        <v>9.4835984112462643</v>
      </c>
      <c r="AM201" s="3">
        <f>AL201*SUMIF(Макро!$38:$38,AM$13,Макро!$43:$43)</f>
        <v>9.5907409031865267</v>
      </c>
      <c r="AN201" s="3">
        <f>AM201*SUMIF(Макро!$38:$38,AN$13,Макро!$43:$43)</f>
        <v>9.6990938548153345</v>
      </c>
      <c r="AO201" s="3">
        <f>AN201*SUMIF(Макро!$38:$38,AO$13,Макро!$43:$43)</f>
        <v>9.8086709414974393</v>
      </c>
      <c r="AP201" s="3">
        <f>AO201*SUMIF(Макро!$38:$38,AP$13,Макро!$43:$43)</f>
        <v>9.9197689376473619</v>
      </c>
      <c r="AQ201" s="3">
        <f>AP201*SUMIF(Макро!$38:$38,AQ$13,Макро!$43:$43)</f>
        <v>10.032125286210382</v>
      </c>
      <c r="AR201" s="3">
        <f>AQ201*SUMIF(Макро!$38:$38,AR$13,Макро!$43:$43)</f>
        <v>10.14575423992598</v>
      </c>
      <c r="AS201" s="3">
        <f>AR201*SUMIF(Макро!$38:$38,AS$13,Макро!$43:$43)</f>
        <v>10.260670212967407</v>
      </c>
      <c r="AT201" s="3">
        <f>AS201*SUMIF(Макро!$38:$38,AT$13,Макро!$43:$43)</f>
        <v>10.374715890872105</v>
      </c>
      <c r="AU201" s="3">
        <f>AT201*SUMIF(Макро!$38:$38,AU$13,Макро!$43:$43)</f>
        <v>10.490029167908126</v>
      </c>
      <c r="AV201" s="3">
        <f>AU201*SUMIF(Макро!$38:$38,AV$13,Макро!$43:$43)</f>
        <v>10.606624133233316</v>
      </c>
      <c r="AW201" s="3">
        <f>AV201*SUMIF(Макро!$38:$38,AW$13,Макро!$43:$43)</f>
        <v>10.724515032604215</v>
      </c>
      <c r="AX201" s="3">
        <f>AW201*SUMIF(Макро!$38:$38,AX$13,Макро!$43:$43)</f>
        <v>10.842304167158147</v>
      </c>
      <c r="AY201" s="3">
        <f>AX201*SUMIF(Макро!$38:$38,AY$13,Макро!$43:$43)</f>
        <v>10.96138699939228</v>
      </c>
      <c r="AZ201" s="3">
        <f>AY201*SUMIF(Макро!$38:$38,AZ$13,Макро!$43:$43)</f>
        <v>11.081777738203677</v>
      </c>
      <c r="BA201" s="3">
        <f>AZ201*SUMIF(Макро!$38:$38,BA$13,Макро!$43:$43)</f>
        <v>11.203490748548077</v>
      </c>
      <c r="BB201" s="3">
        <f>BA201*SUMIF(Макро!$38:$38,BB$13,Макро!$43:$43)</f>
        <v>11.32515381769683</v>
      </c>
      <c r="BC201" s="3">
        <f>BB201*SUMIF(Макро!$38:$38,BC$13,Макро!$43:$43)</f>
        <v>11.448138073494182</v>
      </c>
      <c r="BD201" s="3">
        <f>BC201*SUMIF(Макро!$38:$38,BD$13,Макро!$43:$43)</f>
        <v>11.572457863220476</v>
      </c>
      <c r="BE201" s="3">
        <f>BD201*SUMIF(Макро!$38:$38,BE$13,Макро!$43:$43)</f>
        <v>11.698127689958762</v>
      </c>
      <c r="BF201" s="3">
        <f>BE201*SUMIF(Макро!$38:$38,BF$13,Макро!$43:$43)</f>
        <v>11.823961428682789</v>
      </c>
      <c r="BG201" s="3">
        <f>BF201*SUMIF(Макро!$38:$38,BG$13,Макро!$43:$43)</f>
        <v>11.951148728439909</v>
      </c>
      <c r="BH201" s="3">
        <f>BG201*SUMIF(Макро!$38:$38,BH$13,Макро!$43:$43)</f>
        <v>12.079704149136621</v>
      </c>
      <c r="BI201" s="3">
        <f>BH201*SUMIF(Макро!$38:$38,BI$13,Макро!$43:$43)</f>
        <v>12.209642407296577</v>
      </c>
      <c r="BJ201" s="3">
        <f>BI201*SUMIF(Макро!$38:$38,BJ$13,Макро!$43:$43)</f>
        <v>12.339693064421677</v>
      </c>
      <c r="BK201" s="3">
        <f>BJ201*SUMIF(Макро!$38:$38,BK$13,Макро!$43:$43)</f>
        <v>12.471128952404035</v>
      </c>
      <c r="BL201" s="3">
        <f>BK201*SUMIF(Макро!$38:$38,BL$13,Макро!$43:$43)</f>
        <v>12.603964825990534</v>
      </c>
      <c r="BM201" s="3">
        <f>BL201*SUMIF(Макро!$38:$38,BM$13,Макро!$43:$43)</f>
        <v>12.738215597087823</v>
      </c>
      <c r="BN201" s="3">
        <f>BM201*SUMIF(Макро!$38:$38,BN$13,Макро!$43:$43)</f>
        <v>12.870829292979614</v>
      </c>
      <c r="BO201" s="3">
        <f>BN201*SUMIF(Макро!$38:$38,BO$13,Макро!$43:$43)</f>
        <v>13.004823589804406</v>
      </c>
      <c r="BP201" s="3">
        <f>BO201*SUMIF(Макро!$38:$38,BP$13,Макро!$43:$43)</f>
        <v>13.140212860579428</v>
      </c>
      <c r="BQ201" s="3">
        <f>BP201*SUMIF(Макро!$38:$38,BQ$13,Макро!$43:$43)</f>
        <v>13.277011627955032</v>
      </c>
      <c r="BR201" s="3">
        <f>BQ201*SUMIF(Макро!$38:$38,BR$13,Макро!$43:$43)</f>
        <v>13.415234565772472</v>
      </c>
      <c r="BS201" s="3">
        <f>BR201*SUMIF(Макро!$38:$38,BS$13,Макро!$43:$43)</f>
        <v>13.554896500637913</v>
      </c>
      <c r="BT201" s="3">
        <f>BS201*SUMIF(Макро!$38:$38,BT$13,Макро!$43:$43)</f>
        <v>13.696012413512811</v>
      </c>
      <c r="BU201" s="3">
        <f>BT201*SUMIF(Макро!$38:$38,BU$13,Макро!$43:$43)</f>
        <v>13.838597441320868</v>
      </c>
      <c r="BV201" s="3">
        <f>BU201*SUMIF(Макро!$38:$38,BV$13,Макро!$43:$43)</f>
        <v>13.982666878571704</v>
      </c>
      <c r="BW201" s="3">
        <f>BV201*SUMIF(Макро!$38:$38,BW$13,Макро!$43:$43)</f>
        <v>14.128236179001433</v>
      </c>
      <c r="BX201" s="3">
        <f>BW201*SUMIF(Макро!$38:$38,BX$13,Макро!$43:$43)</f>
        <v>14.275320957230328</v>
      </c>
      <c r="BY201" s="3">
        <f>BX201*SUMIF(Макро!$38:$38,BY$13,Макро!$43:$43)</f>
        <v>14.423936990437731</v>
      </c>
      <c r="BZ201" s="3">
        <f>BY201*SUMIF(Макро!$38:$38,BZ$13,Макро!$43:$43)</f>
        <v>14.574100220054412</v>
      </c>
      <c r="CA201" s="3">
        <f>BZ201*SUMIF(Макро!$38:$38,CA$13,Макро!$43:$43)</f>
        <v>14.725826753472534</v>
      </c>
      <c r="CB201" s="3">
        <f>CA201*SUMIF(Макро!$38:$38,CB$13,Макро!$43:$43)</f>
        <v>14.879132865773434</v>
      </c>
      <c r="CC201" s="3">
        <f>CB201*SUMIF(Макро!$38:$38,CC$13,Макро!$43:$43)</f>
        <v>15.034035001473379</v>
      </c>
      <c r="CD201" s="3">
        <f>CC201*SUMIF(Макро!$38:$38,CD$13,Макро!$43:$43)</f>
        <v>15.190549776287503</v>
      </c>
      <c r="CE201" s="3">
        <f>CD201*SUMIF(Макро!$38:$38,CE$13,Макро!$43:$43)</f>
        <v>15.348693978912104</v>
      </c>
      <c r="CF201" s="3">
        <f>CE201*SUMIF(Макро!$38:$38,CF$13,Макро!$43:$43)</f>
        <v>15.508484572825507</v>
      </c>
      <c r="CG201" s="3">
        <f>CF201*SUMIF(Макро!$38:$38,CG$13,Макро!$43:$43)</f>
        <v>15.669938698107655</v>
      </c>
      <c r="CH201" s="3">
        <f>CG201*SUMIF(Макро!$38:$38,CH$13,Макро!$43:$43)</f>
        <v>15.833073673278664</v>
      </c>
      <c r="CI201" s="3">
        <f>CH201*SUMIF(Макро!$38:$38,CI$13,Макро!$43:$43)</f>
        <v>15.997906997156504</v>
      </c>
      <c r="CJ201" s="3">
        <f>CI201*SUMIF(Макро!$38:$38,CJ$13,Макро!$43:$43)</f>
        <v>16.164456350734024</v>
      </c>
      <c r="CK201" s="3">
        <f>CJ201*SUMIF(Макро!$38:$38,CK$13,Макро!$43:$43)</f>
        <v>16.332739599075531</v>
      </c>
      <c r="CL201" s="3">
        <f>CK201*SUMIF(Макро!$38:$38,CL$13,Макро!$43:$43)</f>
        <v>16.502774793233087</v>
      </c>
      <c r="CM201" s="3">
        <f>CL201*SUMIF(Макро!$38:$38,CM$13,Макро!$43:$43)</f>
        <v>16.674580172182779</v>
      </c>
      <c r="CN201" s="3">
        <f>CM201*SUMIF(Макро!$38:$38,CN$13,Макро!$43:$43)</f>
        <v>16.848174164781138</v>
      </c>
      <c r="CO201" s="3">
        <f>CN201*SUMIF(Макро!$38:$38,CO$13,Макро!$43:$43)</f>
        <v>17.023575391741925</v>
      </c>
      <c r="CP201" s="3">
        <f>CO201*SUMIF(Макро!$38:$38,CP$13,Макро!$43:$43)</f>
        <v>17.2008026676335</v>
      </c>
      <c r="CQ201" s="3">
        <f>CP201*SUMIF(Макро!$38:$38,CQ$13,Макро!$43:$43)</f>
        <v>17.379875002896984</v>
      </c>
      <c r="CR201" s="3">
        <f>CQ201*SUMIF(Макро!$38:$38,CR$13,Макро!$43:$43)</f>
        <v>17.560811605885434</v>
      </c>
      <c r="CS201" s="3">
        <f>CR201*SUMIF(Макро!$38:$38,CS$13,Макро!$43:$43)</f>
        <v>17.74363188492423</v>
      </c>
      <c r="CT201" s="3">
        <f>CS201*SUMIF(Макро!$38:$38,CT$13,Макро!$43:$43)</f>
        <v>17.928355450392946</v>
      </c>
      <c r="CU201" s="3">
        <f>CT201*SUMIF(Макро!$38:$38,CU$13,Макро!$43:$43)</f>
        <v>18.115002116828858</v>
      </c>
      <c r="CV201" s="3">
        <f>CU201*SUMIF(Макро!$38:$38,CV$13,Макро!$43:$43)</f>
        <v>18.303591905052375</v>
      </c>
      <c r="CW201" s="3">
        <f>CV201*SUMIF(Макро!$38:$38,CW$13,Макро!$43:$43)</f>
        <v>18.494145044314596</v>
      </c>
      <c r="CX201" s="3">
        <f>CW201*SUMIF(Макро!$38:$38,CX$13,Макро!$43:$43)</f>
        <v>18.686681974467209</v>
      </c>
      <c r="CY201" s="3">
        <f>CX201*SUMIF(Макро!$38:$38,CY$13,Макро!$43:$43)</f>
        <v>18.881223348154993</v>
      </c>
      <c r="CZ201" s="3">
        <f>CY201*SUMIF(Макро!$38:$38,CZ$13,Макро!$43:$43)</f>
        <v>19.077790033031143</v>
      </c>
      <c r="DA201" s="3">
        <f>CZ201*SUMIF(Макро!$38:$38,DA$13,Макро!$43:$43)</f>
        <v>19.276403113995659</v>
      </c>
      <c r="DB201" s="3">
        <f>DA201*SUMIF(Макро!$38:$38,DB$13,Макро!$43:$43)</f>
        <v>19.477083895457032</v>
      </c>
      <c r="DC201" s="3">
        <f>DB201*SUMIF(Макро!$38:$38,DC$13,Макро!$43:$43)</f>
        <v>19.679853903617481</v>
      </c>
      <c r="DD201" s="3">
        <f>DC201*SUMIF(Макро!$38:$38,DD$13,Макро!$43:$43)</f>
        <v>19.884734888781988</v>
      </c>
      <c r="DE201" s="3">
        <f>DD201*SUMIF(Макро!$38:$38,DE$13,Макро!$43:$43)</f>
        <v>20.091748827691351</v>
      </c>
      <c r="DF201" s="3">
        <f>DE201*SUMIF(Макро!$38:$38,DF$13,Макро!$43:$43)</f>
        <v>20.300917925879553</v>
      </c>
      <c r="DG201" s="3">
        <f>DF201*SUMIF(Макро!$38:$38,DG$13,Макро!$43:$43)</f>
        <v>20.512264620055642</v>
      </c>
      <c r="DH201" s="3">
        <f>DG201*SUMIF(Макро!$38:$38,DH$13,Макро!$43:$43)</f>
        <v>20.725811580510442</v>
      </c>
      <c r="DI201" s="3">
        <f>DH201*SUMIF(Макро!$38:$38,DI$13,Макро!$43:$43)</f>
        <v>0</v>
      </c>
      <c r="DJ201" s="3">
        <f>DI201*SUMIF(Макро!$38:$38,DJ$13,Макро!$43:$43)</f>
        <v>0</v>
      </c>
    </row>
    <row r="202" spans="1:114">
      <c r="B202" s="214" t="str">
        <f>Ввод!D267</f>
        <v>Прочие переменные расходы №1</v>
      </c>
      <c r="D202" s="7" t="str">
        <f>Ввод!F267</f>
        <v>руб. / м3</v>
      </c>
      <c r="E202" s="7">
        <f t="shared" si="50"/>
        <v>1</v>
      </c>
      <c r="F202" s="3">
        <f>$E202*Ввод!G267</f>
        <v>3</v>
      </c>
      <c r="I202" s="124">
        <f t="shared" si="51"/>
        <v>3</v>
      </c>
      <c r="J202" s="3">
        <f>I202*SUMIF(Макро!$38:$38,J$13,Макро!$43:$43)</f>
        <v>3.029763354839317</v>
      </c>
      <c r="K202" s="3">
        <f>J202*SUMIF(Макро!$38:$38,K$13,Макро!$43:$43)</f>
        <v>3.0598219954423973</v>
      </c>
      <c r="L202" s="3">
        <f>K202*SUMIF(Макро!$38:$38,L$13,Макро!$43:$43)</f>
        <v>3.0901788513742301</v>
      </c>
      <c r="M202" s="3">
        <f>L202*SUMIF(Макро!$38:$38,M$13,Макро!$43:$43)</f>
        <v>3.1208368812643648</v>
      </c>
      <c r="N202" s="3">
        <f>M202*SUMIF(Макро!$38:$38,N$13,Макро!$43:$43)</f>
        <v>3.149892645834159</v>
      </c>
      <c r="O202" s="3">
        <f>N202*SUMIF(Макро!$38:$38,O$13,Макро!$43:$43)</f>
        <v>3.17921892677083</v>
      </c>
      <c r="P202" s="3">
        <f>O202*SUMIF(Макро!$38:$38,P$13,Макро!$43:$43)</f>
        <v>3.2088182426487757</v>
      </c>
      <c r="Q202" s="3">
        <f>P202*SUMIF(Макро!$38:$38,Q$13,Макро!$43:$43)</f>
        <v>3.2386931354909452</v>
      </c>
      <c r="R202" s="3">
        <f>Q202*SUMIF(Макро!$38:$38,R$13,Макро!$43:$43)</f>
        <v>3.2712860429264707</v>
      </c>
      <c r="S202" s="3">
        <f>R202*SUMIF(Макро!$38:$38,S$13,Макро!$43:$43)</f>
        <v>3.3042069522969313</v>
      </c>
      <c r="T202" s="3">
        <f>S202*SUMIF(Макро!$38:$38,T$13,Макро!$43:$43)</f>
        <v>3.3374591644821123</v>
      </c>
      <c r="U202" s="3">
        <f>T202*SUMIF(Макро!$38:$38,U$13,Макро!$43:$43)</f>
        <v>3.3710460135805289</v>
      </c>
      <c r="V202" s="3">
        <f>U202*SUMIF(Макро!$38:$38,V$13,Макро!$43:$43)</f>
        <v>3.4082075336890276</v>
      </c>
      <c r="W202" s="3">
        <f>V202*SUMIF(Макро!$38:$38,W$13,Макро!$43:$43)</f>
        <v>3.4457787125714532</v>
      </c>
      <c r="X202" s="3">
        <f>W202*SUMIF(Макро!$38:$38,X$13,Макро!$43:$43)</f>
        <v>3.4837640661978351</v>
      </c>
      <c r="Y202" s="3">
        <f>X202*SUMIF(Макро!$38:$38,Y$13,Макро!$43:$43)</f>
        <v>3.5221681603210624</v>
      </c>
      <c r="Z202" s="3">
        <f>Y202*SUMIF(Макро!$38:$38,Z$13,Макро!$43:$43)</f>
        <v>3.5606220754115325</v>
      </c>
      <c r="AA202" s="3">
        <f>Z202*SUMIF(Макро!$38:$38,AA$13,Макро!$43:$43)</f>
        <v>3.599495818153176</v>
      </c>
      <c r="AB202" s="3">
        <f>AA202*SUMIF(Макро!$38:$38,AB$13,Макро!$43:$43)</f>
        <v>3.6387939720911606</v>
      </c>
      <c r="AC202" s="3">
        <f>AB202*SUMIF(Макро!$38:$38,AC$13,Макро!$43:$43)</f>
        <v>3.6785211708123464</v>
      </c>
      <c r="AD202" s="3">
        <f>AC202*SUMIF(Макро!$38:$38,AD$13,Макро!$43:$43)</f>
        <v>3.7188623015328717</v>
      </c>
      <c r="AE202" s="3">
        <f>AD202*SUMIF(Макро!$38:$38,AE$13,Макро!$43:$43)</f>
        <v>3.7596458401538118</v>
      </c>
      <c r="AF202" s="3">
        <f>AE202*SUMIF(Макро!$38:$38,AF$13,Макро!$43:$43)</f>
        <v>3.800876638416971</v>
      </c>
      <c r="AG202" s="3">
        <f>AF202*SUMIF(Макро!$38:$38,AG$13,Макро!$43:$43)</f>
        <v>3.8425596012716086</v>
      </c>
      <c r="AH202" s="3">
        <f>AG202*SUMIF(Макро!$38:$38,AH$13,Макро!$43:$43)</f>
        <v>3.8859284604656943</v>
      </c>
      <c r="AI202" s="3">
        <f>AH202*SUMIF(Макро!$38:$38,AI$13,Макро!$43:$43)</f>
        <v>3.9297868001475194</v>
      </c>
      <c r="AJ202" s="3">
        <f>AI202*SUMIF(Макро!$38:$38,AJ$13,Макро!$43:$43)</f>
        <v>3.9741401448144376</v>
      </c>
      <c r="AK202" s="3">
        <f>AJ202*SUMIF(Макро!$38:$38,AK$13,Макро!$43:$43)</f>
        <v>4.0189940813157703</v>
      </c>
      <c r="AL202" s="3">
        <f>AK202*SUMIF(Макро!$38:$38,AL$13,Макро!$43:$43)</f>
        <v>4.0643993191055419</v>
      </c>
      <c r="AM202" s="3">
        <f>AL202*SUMIF(Макро!$38:$38,AM$13,Макро!$43:$43)</f>
        <v>4.1103175299370829</v>
      </c>
      <c r="AN202" s="3">
        <f>AM202*SUMIF(Макро!$38:$38,AN$13,Макро!$43:$43)</f>
        <v>4.1567545092065723</v>
      </c>
      <c r="AO202" s="3">
        <f>AN202*SUMIF(Макро!$38:$38,AO$13,Макро!$43:$43)</f>
        <v>4.2037161177846176</v>
      </c>
      <c r="AP202" s="3">
        <f>AO202*SUMIF(Макро!$38:$38,AP$13,Макро!$43:$43)</f>
        <v>4.2513295447060129</v>
      </c>
      <c r="AQ202" s="3">
        <f>AP202*SUMIF(Макро!$38:$38,AQ$13,Макро!$43:$43)</f>
        <v>4.2994822655187361</v>
      </c>
      <c r="AR202" s="3">
        <f>AQ202*SUMIF(Макро!$38:$38,AR$13,Макро!$43:$43)</f>
        <v>4.3481803885397063</v>
      </c>
      <c r="AS202" s="3">
        <f>AR202*SUMIF(Макро!$38:$38,AS$13,Макро!$43:$43)</f>
        <v>4.3974300912717466</v>
      </c>
      <c r="AT202" s="3">
        <f>AS202*SUMIF(Макро!$38:$38,AT$13,Макро!$43:$43)</f>
        <v>4.44630681037376</v>
      </c>
      <c r="AU202" s="3">
        <f>AT202*SUMIF(Макро!$38:$38,AU$13,Макро!$43:$43)</f>
        <v>4.4957267862463404</v>
      </c>
      <c r="AV202" s="3">
        <f>AU202*SUMIF(Макро!$38:$38,AV$13,Макро!$43:$43)</f>
        <v>4.5456960570999927</v>
      </c>
      <c r="AW202" s="3">
        <f>AV202*SUMIF(Макро!$38:$38,AW$13,Макро!$43:$43)</f>
        <v>4.5962207282589498</v>
      </c>
      <c r="AX202" s="3">
        <f>AW202*SUMIF(Макро!$38:$38,AX$13,Макро!$43:$43)</f>
        <v>4.6467017859249209</v>
      </c>
      <c r="AY202" s="3">
        <f>AX202*SUMIF(Макро!$38:$38,AY$13,Макро!$43:$43)</f>
        <v>4.6977372854538348</v>
      </c>
      <c r="AZ202" s="3">
        <f>AY202*SUMIF(Макро!$38:$38,AZ$13,Макро!$43:$43)</f>
        <v>4.7493333163730043</v>
      </c>
      <c r="BA202" s="3">
        <f>AZ202*SUMIF(Макро!$38:$38,BA$13,Макро!$43:$43)</f>
        <v>4.8014960350920335</v>
      </c>
      <c r="BB202" s="3">
        <f>BA202*SUMIF(Макро!$38:$38,BB$13,Макро!$43:$43)</f>
        <v>4.8536373504414989</v>
      </c>
      <c r="BC202" s="3">
        <f>BB202*SUMIF(Макро!$38:$38,BC$13,Макро!$43:$43)</f>
        <v>4.9063448886403638</v>
      </c>
      <c r="BD202" s="3">
        <f>BC202*SUMIF(Макро!$38:$38,BD$13,Макро!$43:$43)</f>
        <v>4.9596247985230617</v>
      </c>
      <c r="BE202" s="3">
        <f>BD202*SUMIF(Макро!$38:$38,BE$13,Макро!$43:$43)</f>
        <v>5.013483295696612</v>
      </c>
      <c r="BF202" s="3">
        <f>BE202*SUMIF(Макро!$38:$38,BF$13,Макро!$43:$43)</f>
        <v>5.0674120408640526</v>
      </c>
      <c r="BG202" s="3">
        <f>BF202*SUMIF(Макро!$38:$38,BG$13,Макро!$43:$43)</f>
        <v>5.1219208836171042</v>
      </c>
      <c r="BH202" s="3">
        <f>BG202*SUMIF(Макро!$38:$38,BH$13,Макро!$43:$43)</f>
        <v>5.177016063915695</v>
      </c>
      <c r="BI202" s="3">
        <f>BH202*SUMIF(Макро!$38:$38,BI$13,Макро!$43:$43)</f>
        <v>5.2327038888413906</v>
      </c>
      <c r="BJ202" s="3">
        <f>BI202*SUMIF(Макро!$38:$38,BJ$13,Макро!$43:$43)</f>
        <v>5.2884398847521474</v>
      </c>
      <c r="BK202" s="3">
        <f>BJ202*SUMIF(Макро!$38:$38,BK$13,Макро!$43:$43)</f>
        <v>5.3447695510303008</v>
      </c>
      <c r="BL202" s="3">
        <f>BK202*SUMIF(Макро!$38:$38,BL$13,Макро!$43:$43)</f>
        <v>5.4016992111388005</v>
      </c>
      <c r="BM202" s="3">
        <f>BL202*SUMIF(Макро!$38:$38,BM$13,Макро!$43:$43)</f>
        <v>5.4592352558947814</v>
      </c>
      <c r="BN202" s="3">
        <f>BM202*SUMIF(Макро!$38:$38,BN$13,Макро!$43:$43)</f>
        <v>5.5160696969912637</v>
      </c>
      <c r="BO202" s="3">
        <f>BN202*SUMIF(Макро!$38:$38,BO$13,Макро!$43:$43)</f>
        <v>5.5734958242018884</v>
      </c>
      <c r="BP202" s="3">
        <f>BO202*SUMIF(Макро!$38:$38,BP$13,Макро!$43:$43)</f>
        <v>5.6315197973911832</v>
      </c>
      <c r="BQ202" s="3">
        <f>BP202*SUMIF(Макро!$38:$38,BQ$13,Макро!$43:$43)</f>
        <v>5.6901478405521564</v>
      </c>
      <c r="BR202" s="3">
        <f>BQ202*SUMIF(Макро!$38:$38,BR$13,Макро!$43:$43)</f>
        <v>5.7493862424739168</v>
      </c>
      <c r="BS202" s="3">
        <f>BR202*SUMIF(Макро!$38:$38,BS$13,Макро!$43:$43)</f>
        <v>5.8092413574162478</v>
      </c>
      <c r="BT202" s="3">
        <f>BS202*SUMIF(Макро!$38:$38,BT$13,Макро!$43:$43)</f>
        <v>5.8697196057912038</v>
      </c>
      <c r="BU202" s="3">
        <f>BT202*SUMIF(Макро!$38:$38,BU$13,Макро!$43:$43)</f>
        <v>5.9308274748517995</v>
      </c>
      <c r="BV202" s="3">
        <f>BU202*SUMIF(Макро!$38:$38,BV$13,Макро!$43:$43)</f>
        <v>5.9925715193878721</v>
      </c>
      <c r="BW202" s="3">
        <f>BV202*SUMIF(Макро!$38:$38,BW$13,Макро!$43:$43)</f>
        <v>6.0549583624291845</v>
      </c>
      <c r="BX202" s="3">
        <f>BW202*SUMIF(Макро!$38:$38,BX$13,Макро!$43:$43)</f>
        <v>6.1179946959558533</v>
      </c>
      <c r="BY202" s="3">
        <f>BX202*SUMIF(Макро!$38:$38,BY$13,Макро!$43:$43)</f>
        <v>6.1816872816161688</v>
      </c>
      <c r="BZ202" s="3">
        <f>BY202*SUMIF(Макро!$38:$38,BZ$13,Макро!$43:$43)</f>
        <v>6.2460429514518889</v>
      </c>
      <c r="CA202" s="3">
        <f>BZ202*SUMIF(Макро!$38:$38,CA$13,Макро!$43:$43)</f>
        <v>6.3110686086310848</v>
      </c>
      <c r="CB202" s="3">
        <f>CA202*SUMIF(Макро!$38:$38,CB$13,Макро!$43:$43)</f>
        <v>6.3767712281886135</v>
      </c>
      <c r="CC202" s="3">
        <f>CB202*SUMIF(Макро!$38:$38,CC$13,Макро!$43:$43)</f>
        <v>6.4431578577743043</v>
      </c>
      <c r="CD202" s="3">
        <f>CC202*SUMIF(Макро!$38:$38,CD$13,Макро!$43:$43)</f>
        <v>6.5102356184089283</v>
      </c>
      <c r="CE202" s="3">
        <f>CD202*SUMIF(Макро!$38:$38,CE$13,Макро!$43:$43)</f>
        <v>6.5780117052480431</v>
      </c>
      <c r="CF202" s="3">
        <f>CE202*SUMIF(Макро!$38:$38,CF$13,Макро!$43:$43)</f>
        <v>6.6464933883537869</v>
      </c>
      <c r="CG202" s="3">
        <f>CF202*SUMIF(Макро!$38:$38,CG$13,Макро!$43:$43)</f>
        <v>6.7156880134747077</v>
      </c>
      <c r="CH202" s="3">
        <f>CG202*SUMIF(Макро!$38:$38,CH$13,Макро!$43:$43)</f>
        <v>6.7856030028337111</v>
      </c>
      <c r="CI202" s="3">
        <f>CH202*SUMIF(Макро!$38:$38,CI$13,Макро!$43:$43)</f>
        <v>6.8562458559242137</v>
      </c>
      <c r="CJ202" s="3">
        <f>CI202*SUMIF(Макро!$38:$38,CJ$13,Макро!$43:$43)</f>
        <v>6.9276241503145801</v>
      </c>
      <c r="CK202" s="3">
        <f>CJ202*SUMIF(Макро!$38:$38,CK$13,Макро!$43:$43)</f>
        <v>6.9997455424609401</v>
      </c>
      <c r="CL202" s="3">
        <f>CK202*SUMIF(Макро!$38:$38,CL$13,Макро!$43:$43)</f>
        <v>7.0726177685284641</v>
      </c>
      <c r="CM202" s="3">
        <f>CL202*SUMIF(Макро!$38:$38,CM$13,Макро!$43:$43)</f>
        <v>7.1462486452211893</v>
      </c>
      <c r="CN202" s="3">
        <f>CM202*SUMIF(Макро!$38:$38,CN$13,Макро!$43:$43)</f>
        <v>7.2206460706204858</v>
      </c>
      <c r="CO202" s="3">
        <f>CN202*SUMIF(Макро!$38:$38,CO$13,Макро!$43:$43)</f>
        <v>7.2958180250322515</v>
      </c>
      <c r="CP202" s="3">
        <f>CO202*SUMIF(Макро!$38:$38,CP$13,Макро!$43:$43)</f>
        <v>7.3717725718429268</v>
      </c>
      <c r="CQ202" s="3">
        <f>CP202*SUMIF(Макро!$38:$38,CQ$13,Макро!$43:$43)</f>
        <v>7.4485178583844212</v>
      </c>
      <c r="CR202" s="3">
        <f>CQ202*SUMIF(Макро!$38:$38,CR$13,Макро!$43:$43)</f>
        <v>7.5260621168080419</v>
      </c>
      <c r="CS202" s="3">
        <f>CR202*SUMIF(Макро!$38:$38,CS$13,Макро!$43:$43)</f>
        <v>7.6044136649675265</v>
      </c>
      <c r="CT202" s="3">
        <f>CS202*SUMIF(Макро!$38:$38,CT$13,Макро!$43:$43)</f>
        <v>7.6835809073112609</v>
      </c>
      <c r="CU202" s="3">
        <f>CT202*SUMIF(Макро!$38:$38,CU$13,Макро!$43:$43)</f>
        <v>7.7635723357837936</v>
      </c>
      <c r="CV202" s="3">
        <f>CU202*SUMIF(Макро!$38:$38,CV$13,Макро!$43:$43)</f>
        <v>7.8443965307367298</v>
      </c>
      <c r="CW202" s="3">
        <f>CV202*SUMIF(Макро!$38:$38,CW$13,Макро!$43:$43)</f>
        <v>7.9260621618491109</v>
      </c>
      <c r="CX202" s="3">
        <f>CW202*SUMIF(Макро!$38:$38,CX$13,Макро!$43:$43)</f>
        <v>8.0085779890573736</v>
      </c>
      <c r="CY202" s="3">
        <f>CX202*SUMIF(Макро!$38:$38,CY$13,Макро!$43:$43)</f>
        <v>8.0919528634949955</v>
      </c>
      <c r="CZ202" s="3">
        <f>CY202*SUMIF(Макро!$38:$38,CZ$13,Макро!$43:$43)</f>
        <v>8.1761957284419164</v>
      </c>
      <c r="DA202" s="3">
        <f>CZ202*SUMIF(Макро!$38:$38,DA$13,Макро!$43:$43)</f>
        <v>8.2613156202838507</v>
      </c>
      <c r="DB202" s="3">
        <f>DA202*SUMIF(Макро!$38:$38,DB$13,Макро!$43:$43)</f>
        <v>8.3473216694815822</v>
      </c>
      <c r="DC202" s="3">
        <f>DB202*SUMIF(Макро!$38:$38,DC$13,Макро!$43:$43)</f>
        <v>8.4342231015503462</v>
      </c>
      <c r="DD202" s="3">
        <f>DC202*SUMIF(Макро!$38:$38,DD$13,Макро!$43:$43)</f>
        <v>8.52202923804942</v>
      </c>
      <c r="DE202" s="3">
        <f>DD202*SUMIF(Макро!$38:$38,DE$13,Макро!$43:$43)</f>
        <v>8.6107494975820043</v>
      </c>
      <c r="DF202" s="3">
        <f>DE202*SUMIF(Макро!$38:$38,DF$13,Макро!$43:$43)</f>
        <v>8.7003933968055183</v>
      </c>
      <c r="DG202" s="3">
        <f>DF202*SUMIF(Макро!$38:$38,DG$13,Макро!$43:$43)</f>
        <v>8.7909705514524141</v>
      </c>
      <c r="DH202" s="3">
        <f>DG202*SUMIF(Макро!$38:$38,DH$13,Макро!$43:$43)</f>
        <v>8.8824906773616146</v>
      </c>
      <c r="DI202" s="3">
        <f>DH202*SUMIF(Макро!$38:$38,DI$13,Макро!$43:$43)</f>
        <v>0</v>
      </c>
      <c r="DJ202" s="3">
        <f>DI202*SUMIF(Макро!$38:$38,DJ$13,Макро!$43:$43)</f>
        <v>0</v>
      </c>
    </row>
    <row r="203" spans="1:114">
      <c r="B203" s="214" t="str">
        <f>Ввод!D268</f>
        <v>Прочие переменные расходы №1</v>
      </c>
      <c r="D203" s="7" t="str">
        <f>Ввод!F268</f>
        <v>руб. / м3</v>
      </c>
      <c r="E203" s="7">
        <f t="shared" si="50"/>
        <v>1</v>
      </c>
      <c r="F203" s="3">
        <f>$E203*Ввод!G268</f>
        <v>2</v>
      </c>
      <c r="I203" s="124">
        <f t="shared" si="51"/>
        <v>2</v>
      </c>
      <c r="J203" s="3">
        <f>I203*SUMIF(Макро!$38:$38,J$13,Макро!$43:$43)</f>
        <v>2.0198422365595445</v>
      </c>
      <c r="K203" s="3">
        <f>J203*SUMIF(Макро!$38:$38,K$13,Макро!$43:$43)</f>
        <v>2.0398813302949317</v>
      </c>
      <c r="L203" s="3">
        <f>K203*SUMIF(Макро!$38:$38,L$13,Макро!$43:$43)</f>
        <v>2.0601192342494867</v>
      </c>
      <c r="M203" s="3">
        <f>L203*SUMIF(Макро!$38:$38,M$13,Макро!$43:$43)</f>
        <v>2.0805579208429097</v>
      </c>
      <c r="N203" s="3">
        <f>M203*SUMIF(Макро!$38:$38,N$13,Макро!$43:$43)</f>
        <v>2.0999284305561057</v>
      </c>
      <c r="O203" s="3">
        <f>N203*SUMIF(Макро!$38:$38,O$13,Макро!$43:$43)</f>
        <v>2.1194792845138863</v>
      </c>
      <c r="P203" s="3">
        <f>O203*SUMIF(Макро!$38:$38,P$13,Макро!$43:$43)</f>
        <v>2.1392121617658502</v>
      </c>
      <c r="Q203" s="3">
        <f>P203*SUMIF(Макро!$38:$38,Q$13,Макро!$43:$43)</f>
        <v>2.159128756993963</v>
      </c>
      <c r="R203" s="3">
        <f>Q203*SUMIF(Макро!$38:$38,R$13,Макро!$43:$43)</f>
        <v>2.1808573619509799</v>
      </c>
      <c r="S203" s="3">
        <f>R203*SUMIF(Макро!$38:$38,S$13,Макро!$43:$43)</f>
        <v>2.20280463486462</v>
      </c>
      <c r="T203" s="3">
        <f>S203*SUMIF(Макро!$38:$38,T$13,Макро!$43:$43)</f>
        <v>2.2249727763214073</v>
      </c>
      <c r="U203" s="3">
        <f>T203*SUMIF(Макро!$38:$38,U$13,Макро!$43:$43)</f>
        <v>2.2473640090536851</v>
      </c>
      <c r="V203" s="3">
        <f>U203*SUMIF(Макро!$38:$38,V$13,Макро!$43:$43)</f>
        <v>2.2721383557926842</v>
      </c>
      <c r="W203" s="3">
        <f>V203*SUMIF(Макро!$38:$38,W$13,Макро!$43:$43)</f>
        <v>2.2971858083809678</v>
      </c>
      <c r="X203" s="3">
        <f>W203*SUMIF(Макро!$38:$38,X$13,Макро!$43:$43)</f>
        <v>2.3225093774652223</v>
      </c>
      <c r="Y203" s="3">
        <f>X203*SUMIF(Макро!$38:$38,Y$13,Макро!$43:$43)</f>
        <v>2.3481121068807069</v>
      </c>
      <c r="Z203" s="3">
        <f>Y203*SUMIF(Макро!$38:$38,Z$13,Макро!$43:$43)</f>
        <v>2.3737480502743535</v>
      </c>
      <c r="AA203" s="3">
        <f>Z203*SUMIF(Макро!$38:$38,AA$13,Макро!$43:$43)</f>
        <v>2.3996638787687825</v>
      </c>
      <c r="AB203" s="3">
        <f>AA203*SUMIF(Макро!$38:$38,AB$13,Макро!$43:$43)</f>
        <v>2.4258626480607721</v>
      </c>
      <c r="AC203" s="3">
        <f>AB203*SUMIF(Макро!$38:$38,AC$13,Макро!$43:$43)</f>
        <v>2.4523474472082292</v>
      </c>
      <c r="AD203" s="3">
        <f>AC203*SUMIF(Макро!$38:$38,AD$13,Макро!$43:$43)</f>
        <v>2.4792415343552459</v>
      </c>
      <c r="AE203" s="3">
        <f>AD203*SUMIF(Макро!$38:$38,AE$13,Макро!$43:$43)</f>
        <v>2.5064305601025394</v>
      </c>
      <c r="AF203" s="3">
        <f>AE203*SUMIF(Макро!$38:$38,AF$13,Макро!$43:$43)</f>
        <v>2.5339177589446455</v>
      </c>
      <c r="AG203" s="3">
        <f>AF203*SUMIF(Макро!$38:$38,AG$13,Макро!$43:$43)</f>
        <v>2.5617064008477373</v>
      </c>
      <c r="AH203" s="3">
        <f>AG203*SUMIF(Макро!$38:$38,AH$13,Макро!$43:$43)</f>
        <v>2.5906189736437946</v>
      </c>
      <c r="AI203" s="3">
        <f>AH203*SUMIF(Макро!$38:$38,AI$13,Макро!$43:$43)</f>
        <v>2.619857866765011</v>
      </c>
      <c r="AJ203" s="3">
        <f>AI203*SUMIF(Макро!$38:$38,AJ$13,Макро!$43:$43)</f>
        <v>2.6494267632096231</v>
      </c>
      <c r="AK203" s="3">
        <f>AJ203*SUMIF(Макро!$38:$38,AK$13,Макро!$43:$43)</f>
        <v>2.6793293875438446</v>
      </c>
      <c r="AL203" s="3">
        <f>AK203*SUMIF(Макро!$38:$38,AL$13,Макро!$43:$43)</f>
        <v>2.709599546070359</v>
      </c>
      <c r="AM203" s="3">
        <f>AL203*SUMIF(Макро!$38:$38,AM$13,Макро!$43:$43)</f>
        <v>2.7402116866247197</v>
      </c>
      <c r="AN203" s="3">
        <f>AM203*SUMIF(Макро!$38:$38,AN$13,Макро!$43:$43)</f>
        <v>2.7711696728043793</v>
      </c>
      <c r="AO203" s="3">
        <f>AN203*SUMIF(Макро!$38:$38,AO$13,Макро!$43:$43)</f>
        <v>2.8024774118564091</v>
      </c>
      <c r="AP203" s="3">
        <f>AO203*SUMIF(Макро!$38:$38,AP$13,Макро!$43:$43)</f>
        <v>2.8342196964706723</v>
      </c>
      <c r="AQ203" s="3">
        <f>AP203*SUMIF(Макро!$38:$38,AQ$13,Макро!$43:$43)</f>
        <v>2.8663215103458213</v>
      </c>
      <c r="AR203" s="3">
        <f>AQ203*SUMIF(Макро!$38:$38,AR$13,Макро!$43:$43)</f>
        <v>2.8987869256931349</v>
      </c>
      <c r="AS203" s="3">
        <f>AR203*SUMIF(Макро!$38:$38,AS$13,Макро!$43:$43)</f>
        <v>2.9316200608478282</v>
      </c>
      <c r="AT203" s="3">
        <f>AS203*SUMIF(Макро!$38:$38,AT$13,Макро!$43:$43)</f>
        <v>2.9642045402491703</v>
      </c>
      <c r="AU203" s="3">
        <f>AT203*SUMIF(Макро!$38:$38,AU$13,Макро!$43:$43)</f>
        <v>2.9971511908308903</v>
      </c>
      <c r="AV203" s="3">
        <f>AU203*SUMIF(Макро!$38:$38,AV$13,Макро!$43:$43)</f>
        <v>3.0304640380666585</v>
      </c>
      <c r="AW203" s="3">
        <f>AV203*SUMIF(Макро!$38:$38,AW$13,Макро!$43:$43)</f>
        <v>3.0641471521726298</v>
      </c>
      <c r="AX203" s="3">
        <f>AW203*SUMIF(Макро!$38:$38,AX$13,Макро!$43:$43)</f>
        <v>3.0978011906166105</v>
      </c>
      <c r="AY203" s="3">
        <f>AX203*SUMIF(Макро!$38:$38,AY$13,Макро!$43:$43)</f>
        <v>3.13182485696922</v>
      </c>
      <c r="AZ203" s="3">
        <f>AY203*SUMIF(Макро!$38:$38,AZ$13,Макро!$43:$43)</f>
        <v>3.1662222109153331</v>
      </c>
      <c r="BA203" s="3">
        <f>AZ203*SUMIF(Макро!$38:$38,BA$13,Макро!$43:$43)</f>
        <v>3.2009973567280192</v>
      </c>
      <c r="BB203" s="3">
        <f>BA203*SUMIF(Макро!$38:$38,BB$13,Макро!$43:$43)</f>
        <v>3.2357582336276627</v>
      </c>
      <c r="BC203" s="3">
        <f>BB203*SUMIF(Макро!$38:$38,BC$13,Макро!$43:$43)</f>
        <v>3.2708965924269062</v>
      </c>
      <c r="BD203" s="3">
        <f>BC203*SUMIF(Макро!$38:$38,BD$13,Макро!$43:$43)</f>
        <v>3.3064165323487047</v>
      </c>
      <c r="BE203" s="3">
        <f>BD203*SUMIF(Макро!$38:$38,BE$13,Макро!$43:$43)</f>
        <v>3.3423221971310717</v>
      </c>
      <c r="BF203" s="3">
        <f>BE203*SUMIF(Макро!$38:$38,BF$13,Макро!$43:$43)</f>
        <v>3.3782746939093653</v>
      </c>
      <c r="BG203" s="3">
        <f>BF203*SUMIF(Макро!$38:$38,BG$13,Макро!$43:$43)</f>
        <v>3.4146139224113994</v>
      </c>
      <c r="BH203" s="3">
        <f>BG203*SUMIF(Макро!$38:$38,BH$13,Макро!$43:$43)</f>
        <v>3.4513440426104598</v>
      </c>
      <c r="BI203" s="3">
        <f>BH203*SUMIF(Макро!$38:$38,BI$13,Макро!$43:$43)</f>
        <v>3.4884692592275903</v>
      </c>
      <c r="BJ203" s="3">
        <f>BI203*SUMIF(Макро!$38:$38,BJ$13,Макро!$43:$43)</f>
        <v>3.5256265898347618</v>
      </c>
      <c r="BK203" s="3">
        <f>BJ203*SUMIF(Макро!$38:$38,BK$13,Макро!$43:$43)</f>
        <v>3.563179700686864</v>
      </c>
      <c r="BL203" s="3">
        <f>BK203*SUMIF(Макро!$38:$38,BL$13,Макро!$43:$43)</f>
        <v>3.6011328074258637</v>
      </c>
      <c r="BM203" s="3">
        <f>BL203*SUMIF(Макро!$38:$38,BM$13,Макро!$43:$43)</f>
        <v>3.6394901705965172</v>
      </c>
      <c r="BN203" s="3">
        <f>BM203*SUMIF(Макро!$38:$38,BN$13,Макро!$43:$43)</f>
        <v>3.6773797979941723</v>
      </c>
      <c r="BO203" s="3">
        <f>BN203*SUMIF(Макро!$38:$38,BO$13,Макро!$43:$43)</f>
        <v>3.7156638828012554</v>
      </c>
      <c r="BP203" s="3">
        <f>BO203*SUMIF(Макро!$38:$38,BP$13,Макро!$43:$43)</f>
        <v>3.7543465315941185</v>
      </c>
      <c r="BQ203" s="3">
        <f>BP203*SUMIF(Макро!$38:$38,BQ$13,Макро!$43:$43)</f>
        <v>3.7934318937014337</v>
      </c>
      <c r="BR203" s="3">
        <f>BQ203*SUMIF(Макро!$38:$38,BR$13,Макро!$43:$43)</f>
        <v>3.8329241616492737</v>
      </c>
      <c r="BS203" s="3">
        <f>BR203*SUMIF(Макро!$38:$38,BS$13,Макро!$43:$43)</f>
        <v>3.872827571610828</v>
      </c>
      <c r="BT203" s="3">
        <f>BS203*SUMIF(Макро!$38:$38,BT$13,Макро!$43:$43)</f>
        <v>3.9131464038607988</v>
      </c>
      <c r="BU203" s="3">
        <f>BT203*SUMIF(Макро!$38:$38,BU$13,Макро!$43:$43)</f>
        <v>3.9538849832345293</v>
      </c>
      <c r="BV203" s="3">
        <f>BU203*SUMIF(Макро!$38:$38,BV$13,Макро!$43:$43)</f>
        <v>3.9950476795919108</v>
      </c>
      <c r="BW203" s="3">
        <f>BV203*SUMIF(Макро!$38:$38,BW$13,Макро!$43:$43)</f>
        <v>4.0366389082861192</v>
      </c>
      <c r="BX203" s="3">
        <f>BW203*SUMIF(Макро!$38:$38,BX$13,Макро!$43:$43)</f>
        <v>4.0786631306372323</v>
      </c>
      <c r="BY203" s="3">
        <f>BX203*SUMIF(Макро!$38:$38,BY$13,Макро!$43:$43)</f>
        <v>4.1211248544107759</v>
      </c>
      <c r="BZ203" s="3">
        <f>BY203*SUMIF(Макро!$38:$38,BZ$13,Макро!$43:$43)</f>
        <v>4.164028634301256</v>
      </c>
      <c r="CA203" s="3">
        <f>BZ203*SUMIF(Макро!$38:$38,CA$13,Макро!$43:$43)</f>
        <v>4.2073790724207196</v>
      </c>
      <c r="CB203" s="3">
        <f>CA203*SUMIF(Макро!$38:$38,CB$13,Макро!$43:$43)</f>
        <v>4.2511808187924052</v>
      </c>
      <c r="CC203" s="3">
        <f>CB203*SUMIF(Макро!$38:$38,CC$13,Макро!$43:$43)</f>
        <v>4.295438571849532</v>
      </c>
      <c r="CD203" s="3">
        <f>CC203*SUMIF(Макро!$38:$38,CD$13,Макро!$43:$43)</f>
        <v>4.3401570789392814</v>
      </c>
      <c r="CE203" s="3">
        <f>CD203*SUMIF(Макро!$38:$38,CE$13,Макро!$43:$43)</f>
        <v>4.3853411368320252</v>
      </c>
      <c r="CF203" s="3">
        <f>CE203*SUMIF(Макро!$38:$38,CF$13,Макро!$43:$43)</f>
        <v>4.4309955922358544</v>
      </c>
      <c r="CG203" s="3">
        <f>CF203*SUMIF(Макро!$38:$38,CG$13,Макро!$43:$43)</f>
        <v>4.4771253423164685</v>
      </c>
      <c r="CH203" s="3">
        <f>CG203*SUMIF(Макро!$38:$38,CH$13,Макро!$43:$43)</f>
        <v>4.5237353352224705</v>
      </c>
      <c r="CI203" s="3">
        <f>CH203*SUMIF(Макро!$38:$38,CI$13,Макро!$43:$43)</f>
        <v>4.5708305706161392</v>
      </c>
      <c r="CJ203" s="3">
        <f>CI203*SUMIF(Макро!$38:$38,CJ$13,Макро!$43:$43)</f>
        <v>4.6184161002097168</v>
      </c>
      <c r="CK203" s="3">
        <f>CJ203*SUMIF(Макро!$38:$38,CK$13,Макро!$43:$43)</f>
        <v>4.6664970283072904</v>
      </c>
      <c r="CL203" s="3">
        <f>CK203*SUMIF(Макро!$38:$38,CL$13,Макро!$43:$43)</f>
        <v>4.7150785123523065</v>
      </c>
      <c r="CM203" s="3">
        <f>CL203*SUMIF(Макро!$38:$38,CM$13,Макро!$43:$43)</f>
        <v>4.7641657634807899</v>
      </c>
      <c r="CN203" s="3">
        <f>CM203*SUMIF(Макро!$38:$38,CN$13,Макро!$43:$43)</f>
        <v>4.8137640470803209</v>
      </c>
      <c r="CO203" s="3">
        <f>CN203*SUMIF(Макро!$38:$38,CO$13,Макро!$43:$43)</f>
        <v>4.8638786833548311</v>
      </c>
      <c r="CP203" s="3">
        <f>CO203*SUMIF(Макро!$38:$38,CP$13,Макро!$43:$43)</f>
        <v>4.9145150478952813</v>
      </c>
      <c r="CQ203" s="3">
        <f>CP203*SUMIF(Макро!$38:$38,CQ$13,Макро!$43:$43)</f>
        <v>4.9656785722562775</v>
      </c>
      <c r="CR203" s="3">
        <f>CQ203*SUMIF(Макро!$38:$38,CR$13,Макро!$43:$43)</f>
        <v>5.0173747445386914</v>
      </c>
      <c r="CS203" s="3">
        <f>CR203*SUMIF(Макро!$38:$38,CS$13,Макро!$43:$43)</f>
        <v>5.0696091099783471</v>
      </c>
      <c r="CT203" s="3">
        <f>CS203*SUMIF(Макро!$38:$38,CT$13,Макро!$43:$43)</f>
        <v>5.1223872715408367</v>
      </c>
      <c r="CU203" s="3">
        <f>CT203*SUMIF(Макро!$38:$38,CU$13,Макро!$43:$43)</f>
        <v>5.1757148905225252</v>
      </c>
      <c r="CV203" s="3">
        <f>CU203*SUMIF(Макро!$38:$38,CV$13,Макро!$43:$43)</f>
        <v>5.229597687157816</v>
      </c>
      <c r="CW203" s="3">
        <f>CV203*SUMIF(Макро!$38:$38,CW$13,Макро!$43:$43)</f>
        <v>5.2840414412327368</v>
      </c>
      <c r="CX203" s="3">
        <f>CW203*SUMIF(Макро!$38:$38,CX$13,Макро!$43:$43)</f>
        <v>5.3390519927049116</v>
      </c>
      <c r="CY203" s="3">
        <f>CX203*SUMIF(Макро!$38:$38,CY$13,Макро!$43:$43)</f>
        <v>5.3946352423299926</v>
      </c>
      <c r="CZ203" s="3">
        <f>CY203*SUMIF(Макро!$38:$38,CZ$13,Макро!$43:$43)</f>
        <v>5.4507971522946068</v>
      </c>
      <c r="DA203" s="3">
        <f>CZ203*SUMIF(Макро!$38:$38,DA$13,Макро!$43:$43)</f>
        <v>5.5075437468558972</v>
      </c>
      <c r="DB203" s="3">
        <f>DA203*SUMIF(Макро!$38:$38,DB$13,Макро!$43:$43)</f>
        <v>5.5648811129877176</v>
      </c>
      <c r="DC203" s="3">
        <f>DB203*SUMIF(Макро!$38:$38,DC$13,Макро!$43:$43)</f>
        <v>5.6228154010335603</v>
      </c>
      <c r="DD203" s="3">
        <f>DC203*SUMIF(Макро!$38:$38,DD$13,Макро!$43:$43)</f>
        <v>5.6813528253662762</v>
      </c>
      <c r="DE203" s="3">
        <f>DD203*SUMIF(Макро!$38:$38,DE$13,Макро!$43:$43)</f>
        <v>5.7404996650546654</v>
      </c>
      <c r="DF203" s="3">
        <f>DE203*SUMIF(Макро!$38:$38,DF$13,Макро!$43:$43)</f>
        <v>5.8002622645370083</v>
      </c>
      <c r="DG203" s="3">
        <f>DF203*SUMIF(Макро!$38:$38,DG$13,Макро!$43:$43)</f>
        <v>5.8606470343016053</v>
      </c>
      <c r="DH203" s="3">
        <f>DG203*SUMIF(Макро!$38:$38,DH$13,Макро!$43:$43)</f>
        <v>5.9216604515744056</v>
      </c>
      <c r="DI203" s="3">
        <f>DH203*SUMIF(Макро!$38:$38,DI$13,Макро!$43:$43)</f>
        <v>0</v>
      </c>
      <c r="DJ203" s="3">
        <f>DI203*SUMIF(Макро!$38:$38,DJ$13,Макро!$43:$43)</f>
        <v>0</v>
      </c>
    </row>
    <row r="204" spans="1:114">
      <c r="B204" s="214" t="str">
        <f>Ввод!D269</f>
        <v>Прочие переменные расходы №1</v>
      </c>
      <c r="D204" s="7" t="str">
        <f>Ввод!F269</f>
        <v>руб. / м3</v>
      </c>
      <c r="E204" s="7">
        <f t="shared" si="50"/>
        <v>1</v>
      </c>
      <c r="F204" s="3">
        <f>$E204*Ввод!G269</f>
        <v>1</v>
      </c>
      <c r="I204" s="124">
        <f t="shared" si="51"/>
        <v>1</v>
      </c>
      <c r="J204" s="3">
        <f>I204*SUMIF(Макро!$38:$38,J$13,Макро!$43:$43)</f>
        <v>1.0099211182797723</v>
      </c>
      <c r="K204" s="3">
        <f>J204*SUMIF(Макро!$38:$38,K$13,Макро!$43:$43)</f>
        <v>1.0199406651474658</v>
      </c>
      <c r="L204" s="3">
        <f>K204*SUMIF(Макро!$38:$38,L$13,Макро!$43:$43)</f>
        <v>1.0300596171247434</v>
      </c>
      <c r="M204" s="3">
        <f>L204*SUMIF(Макро!$38:$38,M$13,Макро!$43:$43)</f>
        <v>1.0402789604214548</v>
      </c>
      <c r="N204" s="3">
        <f>M204*SUMIF(Макро!$38:$38,N$13,Макро!$43:$43)</f>
        <v>1.0499642152780528</v>
      </c>
      <c r="O204" s="3">
        <f>N204*SUMIF(Макро!$38:$38,O$13,Макро!$43:$43)</f>
        <v>1.0597396422569432</v>
      </c>
      <c r="P204" s="3">
        <f>O204*SUMIF(Макро!$38:$38,P$13,Макро!$43:$43)</f>
        <v>1.0696060808829251</v>
      </c>
      <c r="Q204" s="3">
        <f>P204*SUMIF(Макро!$38:$38,Q$13,Макро!$43:$43)</f>
        <v>1.0795643784969815</v>
      </c>
      <c r="R204" s="3">
        <f>Q204*SUMIF(Макро!$38:$38,R$13,Макро!$43:$43)</f>
        <v>1.09042868097549</v>
      </c>
      <c r="S204" s="3">
        <f>R204*SUMIF(Макро!$38:$38,S$13,Макро!$43:$43)</f>
        <v>1.10140231743231</v>
      </c>
      <c r="T204" s="3">
        <f>S204*SUMIF(Макро!$38:$38,T$13,Макро!$43:$43)</f>
        <v>1.1124863881607037</v>
      </c>
      <c r="U204" s="3">
        <f>T204*SUMIF(Макро!$38:$38,U$13,Макро!$43:$43)</f>
        <v>1.1236820045268425</v>
      </c>
      <c r="V204" s="3">
        <f>U204*SUMIF(Макро!$38:$38,V$13,Макро!$43:$43)</f>
        <v>1.1360691778963421</v>
      </c>
      <c r="W204" s="3">
        <f>V204*SUMIF(Макро!$38:$38,W$13,Макро!$43:$43)</f>
        <v>1.1485929041904839</v>
      </c>
      <c r="X204" s="3">
        <f>W204*SUMIF(Макро!$38:$38,X$13,Макро!$43:$43)</f>
        <v>1.1612546887326112</v>
      </c>
      <c r="Y204" s="3">
        <f>X204*SUMIF(Макро!$38:$38,Y$13,Макро!$43:$43)</f>
        <v>1.1740560534403535</v>
      </c>
      <c r="Z204" s="3">
        <f>Y204*SUMIF(Макро!$38:$38,Z$13,Макро!$43:$43)</f>
        <v>1.1868740251371768</v>
      </c>
      <c r="AA204" s="3">
        <f>Z204*SUMIF(Макро!$38:$38,AA$13,Макро!$43:$43)</f>
        <v>1.1998319393843913</v>
      </c>
      <c r="AB204" s="3">
        <f>AA204*SUMIF(Макро!$38:$38,AB$13,Макро!$43:$43)</f>
        <v>1.2129313240303861</v>
      </c>
      <c r="AC204" s="3">
        <f>AB204*SUMIF(Макро!$38:$38,AC$13,Макро!$43:$43)</f>
        <v>1.2261737236041146</v>
      </c>
      <c r="AD204" s="3">
        <f>AC204*SUMIF(Макро!$38:$38,AD$13,Макро!$43:$43)</f>
        <v>1.2396207671776229</v>
      </c>
      <c r="AE204" s="3">
        <f>AD204*SUMIF(Макро!$38:$38,AE$13,Макро!$43:$43)</f>
        <v>1.2532152800512697</v>
      </c>
      <c r="AF204" s="3">
        <f>AE204*SUMIF(Макро!$38:$38,AF$13,Макро!$43:$43)</f>
        <v>1.2669588794723228</v>
      </c>
      <c r="AG204" s="3">
        <f>AF204*SUMIF(Макро!$38:$38,AG$13,Макро!$43:$43)</f>
        <v>1.2808532004238686</v>
      </c>
      <c r="AH204" s="3">
        <f>AG204*SUMIF(Макро!$38:$38,AH$13,Макро!$43:$43)</f>
        <v>1.2953094868218973</v>
      </c>
      <c r="AI204" s="3">
        <f>AH204*SUMIF(Макро!$38:$38,AI$13,Макро!$43:$43)</f>
        <v>1.3099289333825055</v>
      </c>
      <c r="AJ204" s="3">
        <f>AI204*SUMIF(Макро!$38:$38,AJ$13,Макро!$43:$43)</f>
        <v>1.3247133816048116</v>
      </c>
      <c r="AK204" s="3">
        <f>AJ204*SUMIF(Макро!$38:$38,AK$13,Макро!$43:$43)</f>
        <v>1.3396646937719223</v>
      </c>
      <c r="AL204" s="3">
        <f>AK204*SUMIF(Макро!$38:$38,AL$13,Макро!$43:$43)</f>
        <v>1.3547997730351795</v>
      </c>
      <c r="AM204" s="3">
        <f>AL204*SUMIF(Макро!$38:$38,AM$13,Макро!$43:$43)</f>
        <v>1.3701058433123599</v>
      </c>
      <c r="AN204" s="3">
        <f>AM204*SUMIF(Макро!$38:$38,AN$13,Макро!$43:$43)</f>
        <v>1.3855848364021897</v>
      </c>
      <c r="AO204" s="3">
        <f>AN204*SUMIF(Макро!$38:$38,AO$13,Макро!$43:$43)</f>
        <v>1.4012387059282045</v>
      </c>
      <c r="AP204" s="3">
        <f>AO204*SUMIF(Макро!$38:$38,AP$13,Макро!$43:$43)</f>
        <v>1.4171098482353361</v>
      </c>
      <c r="AQ204" s="3">
        <f>AP204*SUMIF(Макро!$38:$38,AQ$13,Макро!$43:$43)</f>
        <v>1.4331607551729106</v>
      </c>
      <c r="AR204" s="3">
        <f>AQ204*SUMIF(Макро!$38:$38,AR$13,Макро!$43:$43)</f>
        <v>1.4493934628465674</v>
      </c>
      <c r="AS204" s="3">
        <f>AR204*SUMIF(Макро!$38:$38,AS$13,Макро!$43:$43)</f>
        <v>1.4658100304239141</v>
      </c>
      <c r="AT204" s="3">
        <f>AS204*SUMIF(Макро!$38:$38,AT$13,Макро!$43:$43)</f>
        <v>1.4821022701245852</v>
      </c>
      <c r="AU204" s="3">
        <f>AT204*SUMIF(Макро!$38:$38,AU$13,Макро!$43:$43)</f>
        <v>1.4985755954154452</v>
      </c>
      <c r="AV204" s="3">
        <f>AU204*SUMIF(Макро!$38:$38,AV$13,Макро!$43:$43)</f>
        <v>1.5152320190333293</v>
      </c>
      <c r="AW204" s="3">
        <f>AV204*SUMIF(Макро!$38:$38,AW$13,Макро!$43:$43)</f>
        <v>1.5320735760863149</v>
      </c>
      <c r="AX204" s="3">
        <f>AW204*SUMIF(Макро!$38:$38,AX$13,Макро!$43:$43)</f>
        <v>1.5489005953083053</v>
      </c>
      <c r="AY204" s="3">
        <f>AX204*SUMIF(Макро!$38:$38,AY$13,Макро!$43:$43)</f>
        <v>1.56591242848461</v>
      </c>
      <c r="AZ204" s="3">
        <f>AY204*SUMIF(Макро!$38:$38,AZ$13,Макро!$43:$43)</f>
        <v>1.5831111054576665</v>
      </c>
      <c r="BA204" s="3">
        <f>AZ204*SUMIF(Макро!$38:$38,BA$13,Макро!$43:$43)</f>
        <v>1.6004986783640096</v>
      </c>
      <c r="BB204" s="3">
        <f>BA204*SUMIF(Макро!$38:$38,BB$13,Макро!$43:$43)</f>
        <v>1.6178791168138313</v>
      </c>
      <c r="BC204" s="3">
        <f>BB204*SUMIF(Макро!$38:$38,BC$13,Макро!$43:$43)</f>
        <v>1.6354482962134531</v>
      </c>
      <c r="BD204" s="3">
        <f>BC204*SUMIF(Макро!$38:$38,BD$13,Макро!$43:$43)</f>
        <v>1.6532082661743523</v>
      </c>
      <c r="BE204" s="3">
        <f>BD204*SUMIF(Макро!$38:$38,BE$13,Макро!$43:$43)</f>
        <v>1.6711610985655359</v>
      </c>
      <c r="BF204" s="3">
        <f>BE204*SUMIF(Макро!$38:$38,BF$13,Макро!$43:$43)</f>
        <v>1.6891373469546827</v>
      </c>
      <c r="BG204" s="3">
        <f>BF204*SUMIF(Макро!$38:$38,BG$13,Макро!$43:$43)</f>
        <v>1.7073069612056997</v>
      </c>
      <c r="BH204" s="3">
        <f>BG204*SUMIF(Макро!$38:$38,BH$13,Макро!$43:$43)</f>
        <v>1.7256720213052299</v>
      </c>
      <c r="BI204" s="3">
        <f>BH204*SUMIF(Макро!$38:$38,BI$13,Макро!$43:$43)</f>
        <v>1.7442346296137952</v>
      </c>
      <c r="BJ204" s="3">
        <f>BI204*SUMIF(Макро!$38:$38,BJ$13,Макро!$43:$43)</f>
        <v>1.7628132949173809</v>
      </c>
      <c r="BK204" s="3">
        <f>BJ204*SUMIF(Макро!$38:$38,BK$13,Макро!$43:$43)</f>
        <v>1.781589850343432</v>
      </c>
      <c r="BL204" s="3">
        <f>BK204*SUMIF(Макро!$38:$38,BL$13,Макро!$43:$43)</f>
        <v>1.8005664037129319</v>
      </c>
      <c r="BM204" s="3">
        <f>BL204*SUMIF(Макро!$38:$38,BM$13,Макро!$43:$43)</f>
        <v>1.8197450852982586</v>
      </c>
      <c r="BN204" s="3">
        <f>BM204*SUMIF(Макро!$38:$38,BN$13,Макро!$43:$43)</f>
        <v>1.8386898989970861</v>
      </c>
      <c r="BO204" s="3">
        <f>BN204*SUMIF(Макро!$38:$38,BO$13,Макро!$43:$43)</f>
        <v>1.8578319414006277</v>
      </c>
      <c r="BP204" s="3">
        <f>BO204*SUMIF(Макро!$38:$38,BP$13,Макро!$43:$43)</f>
        <v>1.8771732657970592</v>
      </c>
      <c r="BQ204" s="3">
        <f>BP204*SUMIF(Макро!$38:$38,BQ$13,Макро!$43:$43)</f>
        <v>1.8967159468507169</v>
      </c>
      <c r="BR204" s="3">
        <f>BQ204*SUMIF(Макро!$38:$38,BR$13,Макро!$43:$43)</f>
        <v>1.9164620808246369</v>
      </c>
      <c r="BS204" s="3">
        <f>BR204*SUMIF(Макро!$38:$38,BS$13,Макро!$43:$43)</f>
        <v>1.936413785805414</v>
      </c>
      <c r="BT204" s="3">
        <f>BS204*SUMIF(Макро!$38:$38,BT$13,Макро!$43:$43)</f>
        <v>1.9565732019303994</v>
      </c>
      <c r="BU204" s="3">
        <f>BT204*SUMIF(Макро!$38:$38,BU$13,Макро!$43:$43)</f>
        <v>1.9769424916172647</v>
      </c>
      <c r="BV204" s="3">
        <f>BU204*SUMIF(Макро!$38:$38,BV$13,Макро!$43:$43)</f>
        <v>1.9975238397959554</v>
      </c>
      <c r="BW204" s="3">
        <f>BV204*SUMIF(Макро!$38:$38,BW$13,Макро!$43:$43)</f>
        <v>2.0183194541430596</v>
      </c>
      <c r="BX204" s="3">
        <f>BW204*SUMIF(Макро!$38:$38,BX$13,Макро!$43:$43)</f>
        <v>2.0393315653186161</v>
      </c>
      <c r="BY204" s="3">
        <f>BX204*SUMIF(Макро!$38:$38,BY$13,Макро!$43:$43)</f>
        <v>2.060562427205388</v>
      </c>
      <c r="BZ204" s="3">
        <f>BY204*SUMIF(Макро!$38:$38,BZ$13,Макро!$43:$43)</f>
        <v>2.082014317150628</v>
      </c>
      <c r="CA204" s="3">
        <f>BZ204*SUMIF(Макро!$38:$38,CA$13,Макро!$43:$43)</f>
        <v>2.1036895362103598</v>
      </c>
      <c r="CB204" s="3">
        <f>CA204*SUMIF(Макро!$38:$38,CB$13,Макро!$43:$43)</f>
        <v>2.1255904093962026</v>
      </c>
      <c r="CC204" s="3">
        <f>CB204*SUMIF(Макро!$38:$38,CC$13,Макро!$43:$43)</f>
        <v>2.147719285924766</v>
      </c>
      <c r="CD204" s="3">
        <f>CC204*SUMIF(Макро!$38:$38,CD$13,Макро!$43:$43)</f>
        <v>2.1700785394696407</v>
      </c>
      <c r="CE204" s="3">
        <f>CD204*SUMIF(Макро!$38:$38,CE$13,Макро!$43:$43)</f>
        <v>2.1926705684160126</v>
      </c>
      <c r="CF204" s="3">
        <f>CE204*SUMIF(Макро!$38:$38,CF$13,Макро!$43:$43)</f>
        <v>2.2154977961179272</v>
      </c>
      <c r="CG204" s="3">
        <f>CF204*SUMIF(Макро!$38:$38,CG$13,Макро!$43:$43)</f>
        <v>2.2385626711582343</v>
      </c>
      <c r="CH204" s="3">
        <f>CG204*SUMIF(Макро!$38:$38,CH$13,Макро!$43:$43)</f>
        <v>2.2618676676112353</v>
      </c>
      <c r="CI204" s="3">
        <f>CH204*SUMIF(Макро!$38:$38,CI$13,Макро!$43:$43)</f>
        <v>2.2854152853080696</v>
      </c>
      <c r="CJ204" s="3">
        <f>CI204*SUMIF(Макро!$38:$38,CJ$13,Макро!$43:$43)</f>
        <v>2.3092080501048584</v>
      </c>
      <c r="CK204" s="3">
        <f>CJ204*SUMIF(Макро!$38:$38,CK$13,Макро!$43:$43)</f>
        <v>2.3332485141536452</v>
      </c>
      <c r="CL204" s="3">
        <f>CK204*SUMIF(Макро!$38:$38,CL$13,Макро!$43:$43)</f>
        <v>2.3575392561761532</v>
      </c>
      <c r="CM204" s="3">
        <f>CL204*SUMIF(Макро!$38:$38,CM$13,Макро!$43:$43)</f>
        <v>2.382082881740395</v>
      </c>
      <c r="CN204" s="3">
        <f>CM204*SUMIF(Макро!$38:$38,CN$13,Макро!$43:$43)</f>
        <v>2.4068820235401605</v>
      </c>
      <c r="CO204" s="3">
        <f>CN204*SUMIF(Макро!$38:$38,CO$13,Макро!$43:$43)</f>
        <v>2.4319393416774155</v>
      </c>
      <c r="CP204" s="3">
        <f>CO204*SUMIF(Макро!$38:$38,CP$13,Макро!$43:$43)</f>
        <v>2.4572575239476406</v>
      </c>
      <c r="CQ204" s="3">
        <f>CP204*SUMIF(Макро!$38:$38,CQ$13,Макро!$43:$43)</f>
        <v>2.4828392861281388</v>
      </c>
      <c r="CR204" s="3">
        <f>CQ204*SUMIF(Макро!$38:$38,CR$13,Макро!$43:$43)</f>
        <v>2.5086873722693457</v>
      </c>
      <c r="CS204" s="3">
        <f>CR204*SUMIF(Макро!$38:$38,CS$13,Макро!$43:$43)</f>
        <v>2.5348045549891736</v>
      </c>
      <c r="CT204" s="3">
        <f>CS204*SUMIF(Макро!$38:$38,CT$13,Макро!$43:$43)</f>
        <v>2.5611936357704184</v>
      </c>
      <c r="CU204" s="3">
        <f>CT204*SUMIF(Макро!$38:$38,CU$13,Макро!$43:$43)</f>
        <v>2.5878574452612626</v>
      </c>
      <c r="CV204" s="3">
        <f>CU204*SUMIF(Макро!$38:$38,CV$13,Макро!$43:$43)</f>
        <v>2.614798843578908</v>
      </c>
      <c r="CW204" s="3">
        <f>CV204*SUMIF(Макро!$38:$38,CW$13,Макро!$43:$43)</f>
        <v>2.6420207206163684</v>
      </c>
      <c r="CX204" s="3">
        <f>CW204*SUMIF(Макро!$38:$38,CX$13,Макро!$43:$43)</f>
        <v>2.6695259963524558</v>
      </c>
      <c r="CY204" s="3">
        <f>CX204*SUMIF(Макро!$38:$38,CY$13,Макро!$43:$43)</f>
        <v>2.6973176211649963</v>
      </c>
      <c r="CZ204" s="3">
        <f>CY204*SUMIF(Макро!$38:$38,CZ$13,Макро!$43:$43)</f>
        <v>2.7253985761473034</v>
      </c>
      <c r="DA204" s="3">
        <f>CZ204*SUMIF(Макро!$38:$38,DA$13,Макро!$43:$43)</f>
        <v>2.7537718734279486</v>
      </c>
      <c r="DB204" s="3">
        <f>DA204*SUMIF(Макро!$38:$38,DB$13,Макро!$43:$43)</f>
        <v>2.7824405564938588</v>
      </c>
      <c r="DC204" s="3">
        <f>DB204*SUMIF(Макро!$38:$38,DC$13,Макро!$43:$43)</f>
        <v>2.8114077005167801</v>
      </c>
      <c r="DD204" s="3">
        <f>DC204*SUMIF(Макро!$38:$38,DD$13,Макро!$43:$43)</f>
        <v>2.8406764126831381</v>
      </c>
      <c r="DE204" s="3">
        <f>DD204*SUMIF(Макро!$38:$38,DE$13,Макро!$43:$43)</f>
        <v>2.8702498325273327</v>
      </c>
      <c r="DF204" s="3">
        <f>DE204*SUMIF(Макро!$38:$38,DF$13,Макро!$43:$43)</f>
        <v>2.9001311322685042</v>
      </c>
      <c r="DG204" s="3">
        <f>DF204*SUMIF(Макро!$38:$38,DG$13,Макро!$43:$43)</f>
        <v>2.9303235171508026</v>
      </c>
      <c r="DH204" s="3">
        <f>DG204*SUMIF(Макро!$38:$38,DH$13,Макро!$43:$43)</f>
        <v>2.9608302257872028</v>
      </c>
      <c r="DI204" s="3">
        <f>DH204*SUMIF(Макро!$38:$38,DI$13,Макро!$43:$43)</f>
        <v>0</v>
      </c>
      <c r="DJ204" s="3">
        <f>DI204*SUMIF(Макро!$38:$38,DJ$13,Макро!$43:$43)</f>
        <v>0</v>
      </c>
    </row>
    <row r="205" spans="1:114">
      <c r="B205" s="30" t="s">
        <v>406</v>
      </c>
      <c r="F205" s="3"/>
      <c r="G205" s="4"/>
      <c r="H205" s="4"/>
      <c r="I205" s="124"/>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row>
    <row r="206" spans="1:114">
      <c r="B206" s="214" t="str">
        <f t="shared" ref="B206:D212" si="52">B198</f>
        <v>Электроэнергия</v>
      </c>
      <c r="D206" s="7" t="str">
        <f t="shared" si="52"/>
        <v>руб. / кВт*ч</v>
      </c>
      <c r="E206" s="7">
        <f>N(Ввод!H262)</f>
        <v>0</v>
      </c>
      <c r="F206" s="3"/>
      <c r="G206" s="4"/>
      <c r="H206" s="4"/>
      <c r="I206" s="124"/>
      <c r="J206" s="3">
        <f>$E206*Ввод!I262</f>
        <v>0</v>
      </c>
      <c r="K206" s="3">
        <f>$E206*Ввод!J262</f>
        <v>0</v>
      </c>
      <c r="L206" s="3">
        <f>$E206*Ввод!K262</f>
        <v>0</v>
      </c>
      <c r="M206" s="3">
        <f>$E206*Ввод!L262</f>
        <v>0</v>
      </c>
      <c r="N206" s="3">
        <f>$E206*Ввод!M262</f>
        <v>0</v>
      </c>
      <c r="O206" s="3">
        <f>$E206*Ввод!N262</f>
        <v>0</v>
      </c>
      <c r="P206" s="3">
        <f>$E206*Ввод!O262</f>
        <v>0</v>
      </c>
      <c r="Q206" s="3">
        <f>$E206*Ввод!P262</f>
        <v>0</v>
      </c>
      <c r="R206" s="3">
        <f>$E206*Ввод!Q262</f>
        <v>0</v>
      </c>
      <c r="S206" s="3">
        <f>$E206*Ввод!R262</f>
        <v>0</v>
      </c>
      <c r="T206" s="3">
        <f>$E206*Ввод!S262</f>
        <v>0</v>
      </c>
      <c r="U206" s="3">
        <f>$E206*Ввод!T262</f>
        <v>0</v>
      </c>
      <c r="V206" s="3">
        <f>$E206*Ввод!U262</f>
        <v>0</v>
      </c>
      <c r="W206" s="3">
        <f>$E206*Ввод!V262</f>
        <v>0</v>
      </c>
      <c r="X206" s="3">
        <f>$E206*Ввод!W262</f>
        <v>0</v>
      </c>
      <c r="Y206" s="3">
        <f>$E206*Ввод!X262</f>
        <v>0</v>
      </c>
      <c r="Z206" s="3">
        <f>$E206*Ввод!Y262</f>
        <v>0</v>
      </c>
      <c r="AA206" s="3">
        <f>$E206*Ввод!Z262</f>
        <v>0</v>
      </c>
      <c r="AB206" s="3">
        <f>$E206*Ввод!AA262</f>
        <v>0</v>
      </c>
      <c r="AC206" s="3">
        <f>$E206*Ввод!AB262</f>
        <v>0</v>
      </c>
      <c r="AD206" s="3">
        <f>$E206*Ввод!AC262</f>
        <v>0</v>
      </c>
      <c r="AE206" s="3">
        <f>$E206*Ввод!AD262</f>
        <v>0</v>
      </c>
      <c r="AF206" s="3">
        <f>$E206*Ввод!AE262</f>
        <v>0</v>
      </c>
      <c r="AG206" s="3">
        <f>$E206*Ввод!AF262</f>
        <v>0</v>
      </c>
      <c r="AH206" s="3">
        <f>$E206*Ввод!AG262</f>
        <v>0</v>
      </c>
      <c r="AI206" s="3">
        <f>$E206*Ввод!AH262</f>
        <v>0</v>
      </c>
      <c r="AJ206" s="3">
        <f>$E206*Ввод!AI262</f>
        <v>0</v>
      </c>
      <c r="AK206" s="3">
        <f>$E206*Ввод!AJ262</f>
        <v>0</v>
      </c>
      <c r="AL206" s="3">
        <f>$E206*Ввод!AK262</f>
        <v>0</v>
      </c>
      <c r="AM206" s="3">
        <f>$E206*Ввод!AL262</f>
        <v>0</v>
      </c>
      <c r="AN206" s="3">
        <f>$E206*Ввод!AM262</f>
        <v>0</v>
      </c>
      <c r="AO206" s="3">
        <f>$E206*Ввод!AN262</f>
        <v>0</v>
      </c>
      <c r="AP206" s="3">
        <f>$E206*Ввод!AO262</f>
        <v>0</v>
      </c>
      <c r="AQ206" s="3">
        <f>$E206*Ввод!AP262</f>
        <v>0</v>
      </c>
      <c r="AR206" s="3">
        <f>$E206*Ввод!AQ262</f>
        <v>0</v>
      </c>
      <c r="AS206" s="3">
        <f>$E206*Ввод!AR262</f>
        <v>0</v>
      </c>
      <c r="AT206" s="3">
        <f>$E206*Ввод!AS262</f>
        <v>0</v>
      </c>
      <c r="AU206" s="3">
        <f>$E206*Ввод!AT262</f>
        <v>0</v>
      </c>
      <c r="AV206" s="3">
        <f>$E206*Ввод!AU262</f>
        <v>0</v>
      </c>
      <c r="AW206" s="3">
        <f>$E206*Ввод!AV262</f>
        <v>0</v>
      </c>
      <c r="AX206" s="3">
        <f>$E206*Ввод!AW262</f>
        <v>0</v>
      </c>
      <c r="AY206" s="3">
        <f>$E206*Ввод!AX262</f>
        <v>0</v>
      </c>
      <c r="AZ206" s="3">
        <f>$E206*Ввод!AY262</f>
        <v>0</v>
      </c>
      <c r="BA206" s="3">
        <f>$E206*Ввод!AZ262</f>
        <v>0</v>
      </c>
      <c r="BB206" s="3">
        <f>$E206*Ввод!BA262</f>
        <v>0</v>
      </c>
      <c r="BC206" s="3">
        <f>$E206*Ввод!BB262</f>
        <v>0</v>
      </c>
      <c r="BD206" s="3">
        <f>$E206*Ввод!BC262</f>
        <v>0</v>
      </c>
      <c r="BE206" s="3">
        <f>$E206*Ввод!BD262</f>
        <v>0</v>
      </c>
      <c r="BF206" s="3">
        <f>$E206*Ввод!BE262</f>
        <v>0</v>
      </c>
      <c r="BG206" s="3">
        <f>$E206*Ввод!BF262</f>
        <v>0</v>
      </c>
      <c r="BH206" s="3">
        <f>$E206*Ввод!BG262</f>
        <v>0</v>
      </c>
      <c r="BI206" s="3">
        <f>$E206*Ввод!BH262</f>
        <v>0</v>
      </c>
      <c r="BJ206" s="3">
        <f>$E206*Ввод!BI262</f>
        <v>0</v>
      </c>
      <c r="BK206" s="3">
        <f>$E206*Ввод!BJ262</f>
        <v>0</v>
      </c>
      <c r="BL206" s="3">
        <f>$E206*Ввод!BK262</f>
        <v>0</v>
      </c>
      <c r="BM206" s="3">
        <f>$E206*Ввод!BL262</f>
        <v>0</v>
      </c>
      <c r="BN206" s="3">
        <f>$E206*Ввод!BM262</f>
        <v>0</v>
      </c>
      <c r="BO206" s="3">
        <f>$E206*Ввод!BN262</f>
        <v>0</v>
      </c>
      <c r="BP206" s="3">
        <f>$E206*Ввод!BO262</f>
        <v>0</v>
      </c>
      <c r="BQ206" s="3">
        <f>$E206*Ввод!BP262</f>
        <v>0</v>
      </c>
      <c r="BR206" s="3">
        <f>$E206*Ввод!BQ262</f>
        <v>0</v>
      </c>
      <c r="BS206" s="3">
        <f>$E206*Ввод!BR262</f>
        <v>0</v>
      </c>
      <c r="BT206" s="3">
        <f>$E206*Ввод!BS262</f>
        <v>0</v>
      </c>
      <c r="BU206" s="3">
        <f>$E206*Ввод!BT262</f>
        <v>0</v>
      </c>
      <c r="BV206" s="3">
        <f>$E206*Ввод!BU262</f>
        <v>0</v>
      </c>
      <c r="BW206" s="3">
        <f>$E206*Ввод!BV262</f>
        <v>0</v>
      </c>
      <c r="BX206" s="3">
        <f>$E206*Ввод!BW262</f>
        <v>0</v>
      </c>
      <c r="BY206" s="3">
        <f>$E206*Ввод!BX262</f>
        <v>0</v>
      </c>
      <c r="BZ206" s="3">
        <f>$E206*Ввод!BY262</f>
        <v>0</v>
      </c>
      <c r="CA206" s="3">
        <f>$E206*Ввод!BZ262</f>
        <v>0</v>
      </c>
      <c r="CB206" s="3">
        <f>$E206*Ввод!CA262</f>
        <v>0</v>
      </c>
      <c r="CC206" s="3">
        <f>$E206*Ввод!CB262</f>
        <v>0</v>
      </c>
      <c r="CD206" s="3">
        <f>$E206*Ввод!CC262</f>
        <v>0</v>
      </c>
      <c r="CE206" s="3">
        <f>$E206*Ввод!CD262</f>
        <v>0</v>
      </c>
      <c r="CF206" s="3">
        <f>$E206*Ввод!CE262</f>
        <v>0</v>
      </c>
      <c r="CG206" s="3">
        <f>$E206*Ввод!CF262</f>
        <v>0</v>
      </c>
      <c r="CH206" s="3">
        <f>$E206*Ввод!CG262</f>
        <v>0</v>
      </c>
      <c r="CI206" s="3">
        <f>$E206*Ввод!CH262</f>
        <v>0</v>
      </c>
      <c r="CJ206" s="3">
        <f>$E206*Ввод!CI262</f>
        <v>0</v>
      </c>
      <c r="CK206" s="3">
        <f>$E206*Ввод!CJ262</f>
        <v>0</v>
      </c>
      <c r="CL206" s="3">
        <f>$E206*Ввод!CK262</f>
        <v>0</v>
      </c>
      <c r="CM206" s="3">
        <f>$E206*Ввод!CL262</f>
        <v>0</v>
      </c>
      <c r="CN206" s="3">
        <f>$E206*Ввод!CM262</f>
        <v>0</v>
      </c>
      <c r="CO206" s="3">
        <f>$E206*Ввод!CN262</f>
        <v>0</v>
      </c>
      <c r="CP206" s="3">
        <f>$E206*Ввод!CO262</f>
        <v>0</v>
      </c>
      <c r="CQ206" s="3">
        <f>$E206*Ввод!CP262</f>
        <v>0</v>
      </c>
      <c r="CR206" s="3">
        <f>$E206*Ввод!CQ262</f>
        <v>0</v>
      </c>
      <c r="CS206" s="3">
        <f>$E206*Ввод!CR262</f>
        <v>0</v>
      </c>
      <c r="CT206" s="3">
        <f>$E206*Ввод!CS262</f>
        <v>0</v>
      </c>
      <c r="CU206" s="3">
        <f>$E206*Ввод!CT262</f>
        <v>0</v>
      </c>
      <c r="CV206" s="3">
        <f>$E206*Ввод!CU262</f>
        <v>0</v>
      </c>
      <c r="CW206" s="3">
        <f>$E206*Ввод!CV262</f>
        <v>0</v>
      </c>
      <c r="CX206" s="3">
        <f>$E206*Ввод!CW262</f>
        <v>0</v>
      </c>
      <c r="CY206" s="3">
        <f>$E206*Ввод!CX262</f>
        <v>0</v>
      </c>
      <c r="CZ206" s="3">
        <f>$E206*Ввод!CY262</f>
        <v>0</v>
      </c>
      <c r="DA206" s="3">
        <f>$E206*Ввод!CZ262</f>
        <v>0</v>
      </c>
      <c r="DB206" s="3">
        <f>$E206*Ввод!DA262</f>
        <v>0</v>
      </c>
      <c r="DC206" s="3">
        <f>$E206*Ввод!DB262</f>
        <v>0</v>
      </c>
      <c r="DD206" s="3">
        <f>$E206*Ввод!DC262</f>
        <v>0</v>
      </c>
      <c r="DE206" s="3">
        <f>$E206*Ввод!DD262</f>
        <v>0</v>
      </c>
      <c r="DF206" s="3">
        <f>$E206*Ввод!DE262</f>
        <v>0</v>
      </c>
      <c r="DG206" s="3">
        <f>$E206*Ввод!DF262</f>
        <v>0</v>
      </c>
      <c r="DH206" s="3">
        <f>$E206*Ввод!DG262</f>
        <v>0</v>
      </c>
      <c r="DI206" s="3">
        <f>$E206*Ввод!DH262</f>
        <v>0</v>
      </c>
      <c r="DJ206" s="3">
        <f>$E206*Ввод!DI262</f>
        <v>0</v>
      </c>
    </row>
    <row r="207" spans="1:114">
      <c r="B207" s="214" t="str">
        <f t="shared" si="52"/>
        <v>Реагенты №1</v>
      </c>
      <c r="D207" s="7" t="str">
        <f t="shared" si="52"/>
        <v>руб. / кг</v>
      </c>
      <c r="E207" s="7">
        <f>N(Ввод!H264)</f>
        <v>0</v>
      </c>
      <c r="F207" s="3"/>
      <c r="G207" s="4"/>
      <c r="H207" s="4"/>
      <c r="I207" s="124"/>
      <c r="J207" s="3">
        <f>$E207*Ввод!I264</f>
        <v>0</v>
      </c>
      <c r="K207" s="3">
        <f>$E207*Ввод!J264</f>
        <v>0</v>
      </c>
      <c r="L207" s="3">
        <f>$E207*Ввод!K264</f>
        <v>0</v>
      </c>
      <c r="M207" s="3">
        <f>$E207*Ввод!L264</f>
        <v>0</v>
      </c>
      <c r="N207" s="3">
        <f>$E207*Ввод!M264</f>
        <v>0</v>
      </c>
      <c r="O207" s="3">
        <f>$E207*Ввод!N264</f>
        <v>0</v>
      </c>
      <c r="P207" s="3">
        <f>$E207*Ввод!O264</f>
        <v>0</v>
      </c>
      <c r="Q207" s="3">
        <f>$E207*Ввод!P264</f>
        <v>0</v>
      </c>
      <c r="R207" s="3">
        <f>$E207*Ввод!Q264</f>
        <v>0</v>
      </c>
      <c r="S207" s="3">
        <f>$E207*Ввод!R264</f>
        <v>0</v>
      </c>
      <c r="T207" s="3">
        <f>$E207*Ввод!S264</f>
        <v>0</v>
      </c>
      <c r="U207" s="3">
        <f>$E207*Ввод!T264</f>
        <v>0</v>
      </c>
      <c r="V207" s="3">
        <f>$E207*Ввод!U264</f>
        <v>0</v>
      </c>
      <c r="W207" s="3">
        <f>$E207*Ввод!V264</f>
        <v>0</v>
      </c>
      <c r="X207" s="3">
        <f>$E207*Ввод!W264</f>
        <v>0</v>
      </c>
      <c r="Y207" s="3">
        <f>$E207*Ввод!X264</f>
        <v>0</v>
      </c>
      <c r="Z207" s="3">
        <f>$E207*Ввод!Y264</f>
        <v>0</v>
      </c>
      <c r="AA207" s="3">
        <f>$E207*Ввод!Z264</f>
        <v>0</v>
      </c>
      <c r="AB207" s="3">
        <f>$E207*Ввод!AA264</f>
        <v>0</v>
      </c>
      <c r="AC207" s="3">
        <f>$E207*Ввод!AB264</f>
        <v>0</v>
      </c>
      <c r="AD207" s="3">
        <f>$E207*Ввод!AC264</f>
        <v>0</v>
      </c>
      <c r="AE207" s="3">
        <f>$E207*Ввод!AD264</f>
        <v>0</v>
      </c>
      <c r="AF207" s="3">
        <f>$E207*Ввод!AE264</f>
        <v>0</v>
      </c>
      <c r="AG207" s="3">
        <f>$E207*Ввод!AF264</f>
        <v>0</v>
      </c>
      <c r="AH207" s="3">
        <f>$E207*Ввод!AG264</f>
        <v>0</v>
      </c>
      <c r="AI207" s="3">
        <f>$E207*Ввод!AH264</f>
        <v>0</v>
      </c>
      <c r="AJ207" s="3">
        <f>$E207*Ввод!AI264</f>
        <v>0</v>
      </c>
      <c r="AK207" s="3">
        <f>$E207*Ввод!AJ264</f>
        <v>0</v>
      </c>
      <c r="AL207" s="3">
        <f>$E207*Ввод!AK264</f>
        <v>0</v>
      </c>
      <c r="AM207" s="3">
        <f>$E207*Ввод!AL264</f>
        <v>0</v>
      </c>
      <c r="AN207" s="3">
        <f>$E207*Ввод!AM264</f>
        <v>0</v>
      </c>
      <c r="AO207" s="3">
        <f>$E207*Ввод!AN264</f>
        <v>0</v>
      </c>
      <c r="AP207" s="3">
        <f>$E207*Ввод!AO264</f>
        <v>0</v>
      </c>
      <c r="AQ207" s="3">
        <f>$E207*Ввод!AP264</f>
        <v>0</v>
      </c>
      <c r="AR207" s="3">
        <f>$E207*Ввод!AQ264</f>
        <v>0</v>
      </c>
      <c r="AS207" s="3">
        <f>$E207*Ввод!AR264</f>
        <v>0</v>
      </c>
      <c r="AT207" s="3">
        <f>$E207*Ввод!AS264</f>
        <v>0</v>
      </c>
      <c r="AU207" s="3">
        <f>$E207*Ввод!AT264</f>
        <v>0</v>
      </c>
      <c r="AV207" s="3">
        <f>$E207*Ввод!AU264</f>
        <v>0</v>
      </c>
      <c r="AW207" s="3">
        <f>$E207*Ввод!AV264</f>
        <v>0</v>
      </c>
      <c r="AX207" s="3">
        <f>$E207*Ввод!AW264</f>
        <v>0</v>
      </c>
      <c r="AY207" s="3">
        <f>$E207*Ввод!AX264</f>
        <v>0</v>
      </c>
      <c r="AZ207" s="3">
        <f>$E207*Ввод!AY264</f>
        <v>0</v>
      </c>
      <c r="BA207" s="3">
        <f>$E207*Ввод!AZ264</f>
        <v>0</v>
      </c>
      <c r="BB207" s="3">
        <f>$E207*Ввод!BA264</f>
        <v>0</v>
      </c>
      <c r="BC207" s="3">
        <f>$E207*Ввод!BB264</f>
        <v>0</v>
      </c>
      <c r="BD207" s="3">
        <f>$E207*Ввод!BC264</f>
        <v>0</v>
      </c>
      <c r="BE207" s="3">
        <f>$E207*Ввод!BD264</f>
        <v>0</v>
      </c>
      <c r="BF207" s="3">
        <f>$E207*Ввод!BE264</f>
        <v>0</v>
      </c>
      <c r="BG207" s="3">
        <f>$E207*Ввод!BF264</f>
        <v>0</v>
      </c>
      <c r="BH207" s="3">
        <f>$E207*Ввод!BG264</f>
        <v>0</v>
      </c>
      <c r="BI207" s="3">
        <f>$E207*Ввод!BH264</f>
        <v>0</v>
      </c>
      <c r="BJ207" s="3">
        <f>$E207*Ввод!BI264</f>
        <v>0</v>
      </c>
      <c r="BK207" s="3">
        <f>$E207*Ввод!BJ264</f>
        <v>0</v>
      </c>
      <c r="BL207" s="3">
        <f>$E207*Ввод!BK264</f>
        <v>0</v>
      </c>
      <c r="BM207" s="3">
        <f>$E207*Ввод!BL264</f>
        <v>0</v>
      </c>
      <c r="BN207" s="3">
        <f>$E207*Ввод!BM264</f>
        <v>0</v>
      </c>
      <c r="BO207" s="3">
        <f>$E207*Ввод!BN264</f>
        <v>0</v>
      </c>
      <c r="BP207" s="3">
        <f>$E207*Ввод!BO264</f>
        <v>0</v>
      </c>
      <c r="BQ207" s="3">
        <f>$E207*Ввод!BP264</f>
        <v>0</v>
      </c>
      <c r="BR207" s="3">
        <f>$E207*Ввод!BQ264</f>
        <v>0</v>
      </c>
      <c r="BS207" s="3">
        <f>$E207*Ввод!BR264</f>
        <v>0</v>
      </c>
      <c r="BT207" s="3">
        <f>$E207*Ввод!BS264</f>
        <v>0</v>
      </c>
      <c r="BU207" s="3">
        <f>$E207*Ввод!BT264</f>
        <v>0</v>
      </c>
      <c r="BV207" s="3">
        <f>$E207*Ввод!BU264</f>
        <v>0</v>
      </c>
      <c r="BW207" s="3">
        <f>$E207*Ввод!BV264</f>
        <v>0</v>
      </c>
      <c r="BX207" s="3">
        <f>$E207*Ввод!BW264</f>
        <v>0</v>
      </c>
      <c r="BY207" s="3">
        <f>$E207*Ввод!BX264</f>
        <v>0</v>
      </c>
      <c r="BZ207" s="3">
        <f>$E207*Ввод!BY264</f>
        <v>0</v>
      </c>
      <c r="CA207" s="3">
        <f>$E207*Ввод!BZ264</f>
        <v>0</v>
      </c>
      <c r="CB207" s="3">
        <f>$E207*Ввод!CA264</f>
        <v>0</v>
      </c>
      <c r="CC207" s="3">
        <f>$E207*Ввод!CB264</f>
        <v>0</v>
      </c>
      <c r="CD207" s="3">
        <f>$E207*Ввод!CC264</f>
        <v>0</v>
      </c>
      <c r="CE207" s="3">
        <f>$E207*Ввод!CD264</f>
        <v>0</v>
      </c>
      <c r="CF207" s="3">
        <f>$E207*Ввод!CE264</f>
        <v>0</v>
      </c>
      <c r="CG207" s="3">
        <f>$E207*Ввод!CF264</f>
        <v>0</v>
      </c>
      <c r="CH207" s="3">
        <f>$E207*Ввод!CG264</f>
        <v>0</v>
      </c>
      <c r="CI207" s="3">
        <f>$E207*Ввод!CH264</f>
        <v>0</v>
      </c>
      <c r="CJ207" s="3">
        <f>$E207*Ввод!CI264</f>
        <v>0</v>
      </c>
      <c r="CK207" s="3">
        <f>$E207*Ввод!CJ264</f>
        <v>0</v>
      </c>
      <c r="CL207" s="3">
        <f>$E207*Ввод!CK264</f>
        <v>0</v>
      </c>
      <c r="CM207" s="3">
        <f>$E207*Ввод!CL264</f>
        <v>0</v>
      </c>
      <c r="CN207" s="3">
        <f>$E207*Ввод!CM264</f>
        <v>0</v>
      </c>
      <c r="CO207" s="3">
        <f>$E207*Ввод!CN264</f>
        <v>0</v>
      </c>
      <c r="CP207" s="3">
        <f>$E207*Ввод!CO264</f>
        <v>0</v>
      </c>
      <c r="CQ207" s="3">
        <f>$E207*Ввод!CP264</f>
        <v>0</v>
      </c>
      <c r="CR207" s="3">
        <f>$E207*Ввод!CQ264</f>
        <v>0</v>
      </c>
      <c r="CS207" s="3">
        <f>$E207*Ввод!CR264</f>
        <v>0</v>
      </c>
      <c r="CT207" s="3">
        <f>$E207*Ввод!CS264</f>
        <v>0</v>
      </c>
      <c r="CU207" s="3">
        <f>$E207*Ввод!CT264</f>
        <v>0</v>
      </c>
      <c r="CV207" s="3">
        <f>$E207*Ввод!CU264</f>
        <v>0</v>
      </c>
      <c r="CW207" s="3">
        <f>$E207*Ввод!CV264</f>
        <v>0</v>
      </c>
      <c r="CX207" s="3">
        <f>$E207*Ввод!CW264</f>
        <v>0</v>
      </c>
      <c r="CY207" s="3">
        <f>$E207*Ввод!CX264</f>
        <v>0</v>
      </c>
      <c r="CZ207" s="3">
        <f>$E207*Ввод!CY264</f>
        <v>0</v>
      </c>
      <c r="DA207" s="3">
        <f>$E207*Ввод!CZ264</f>
        <v>0</v>
      </c>
      <c r="DB207" s="3">
        <f>$E207*Ввод!DA264</f>
        <v>0</v>
      </c>
      <c r="DC207" s="3">
        <f>$E207*Ввод!DB264</f>
        <v>0</v>
      </c>
      <c r="DD207" s="3">
        <f>$E207*Ввод!DC264</f>
        <v>0</v>
      </c>
      <c r="DE207" s="3">
        <f>$E207*Ввод!DD264</f>
        <v>0</v>
      </c>
      <c r="DF207" s="3">
        <f>$E207*Ввод!DE264</f>
        <v>0</v>
      </c>
      <c r="DG207" s="3">
        <f>$E207*Ввод!DF264</f>
        <v>0</v>
      </c>
      <c r="DH207" s="3">
        <f>$E207*Ввод!DG264</f>
        <v>0</v>
      </c>
      <c r="DI207" s="3">
        <f>$E207*Ввод!DH264</f>
        <v>0</v>
      </c>
      <c r="DJ207" s="3">
        <f>$E207*Ввод!DI264</f>
        <v>0</v>
      </c>
    </row>
    <row r="208" spans="1:114">
      <c r="B208" s="214" t="str">
        <f t="shared" si="52"/>
        <v>Реагенты №2</v>
      </c>
      <c r="D208" s="7" t="str">
        <f t="shared" si="52"/>
        <v>руб. / кг</v>
      </c>
      <c r="E208" s="7">
        <f>N(Ввод!H265)</f>
        <v>0</v>
      </c>
      <c r="F208" s="3"/>
      <c r="G208" s="4"/>
      <c r="H208" s="4"/>
      <c r="I208" s="124"/>
      <c r="J208" s="3">
        <f>$E208*Ввод!I265</f>
        <v>0</v>
      </c>
      <c r="K208" s="3">
        <f>$E208*Ввод!J265</f>
        <v>0</v>
      </c>
      <c r="L208" s="3">
        <f>$E208*Ввод!K265</f>
        <v>0</v>
      </c>
      <c r="M208" s="3">
        <f>$E208*Ввод!L265</f>
        <v>0</v>
      </c>
      <c r="N208" s="3">
        <f>$E208*Ввод!M265</f>
        <v>0</v>
      </c>
      <c r="O208" s="3">
        <f>$E208*Ввод!N265</f>
        <v>0</v>
      </c>
      <c r="P208" s="3">
        <f>$E208*Ввод!O265</f>
        <v>0</v>
      </c>
      <c r="Q208" s="3">
        <f>$E208*Ввод!P265</f>
        <v>0</v>
      </c>
      <c r="R208" s="3">
        <f>$E208*Ввод!Q265</f>
        <v>0</v>
      </c>
      <c r="S208" s="3">
        <f>$E208*Ввод!R265</f>
        <v>0</v>
      </c>
      <c r="T208" s="3">
        <f>$E208*Ввод!S265</f>
        <v>0</v>
      </c>
      <c r="U208" s="3">
        <f>$E208*Ввод!T265</f>
        <v>0</v>
      </c>
      <c r="V208" s="3">
        <f>$E208*Ввод!U265</f>
        <v>0</v>
      </c>
      <c r="W208" s="3">
        <f>$E208*Ввод!V265</f>
        <v>0</v>
      </c>
      <c r="X208" s="3">
        <f>$E208*Ввод!W265</f>
        <v>0</v>
      </c>
      <c r="Y208" s="3">
        <f>$E208*Ввод!X265</f>
        <v>0</v>
      </c>
      <c r="Z208" s="3">
        <f>$E208*Ввод!Y265</f>
        <v>0</v>
      </c>
      <c r="AA208" s="3">
        <f>$E208*Ввод!Z265</f>
        <v>0</v>
      </c>
      <c r="AB208" s="3">
        <f>$E208*Ввод!AA265</f>
        <v>0</v>
      </c>
      <c r="AC208" s="3">
        <f>$E208*Ввод!AB265</f>
        <v>0</v>
      </c>
      <c r="AD208" s="3">
        <f>$E208*Ввод!AC265</f>
        <v>0</v>
      </c>
      <c r="AE208" s="3">
        <f>$E208*Ввод!AD265</f>
        <v>0</v>
      </c>
      <c r="AF208" s="3">
        <f>$E208*Ввод!AE265</f>
        <v>0</v>
      </c>
      <c r="AG208" s="3">
        <f>$E208*Ввод!AF265</f>
        <v>0</v>
      </c>
      <c r="AH208" s="3">
        <f>$E208*Ввод!AG265</f>
        <v>0</v>
      </c>
      <c r="AI208" s="3">
        <f>$E208*Ввод!AH265</f>
        <v>0</v>
      </c>
      <c r="AJ208" s="3">
        <f>$E208*Ввод!AI265</f>
        <v>0</v>
      </c>
      <c r="AK208" s="3">
        <f>$E208*Ввод!AJ265</f>
        <v>0</v>
      </c>
      <c r="AL208" s="3">
        <f>$E208*Ввод!AK265</f>
        <v>0</v>
      </c>
      <c r="AM208" s="3">
        <f>$E208*Ввод!AL265</f>
        <v>0</v>
      </c>
      <c r="AN208" s="3">
        <f>$E208*Ввод!AM265</f>
        <v>0</v>
      </c>
      <c r="AO208" s="3">
        <f>$E208*Ввод!AN265</f>
        <v>0</v>
      </c>
      <c r="AP208" s="3">
        <f>$E208*Ввод!AO265</f>
        <v>0</v>
      </c>
      <c r="AQ208" s="3">
        <f>$E208*Ввод!AP265</f>
        <v>0</v>
      </c>
      <c r="AR208" s="3">
        <f>$E208*Ввод!AQ265</f>
        <v>0</v>
      </c>
      <c r="AS208" s="3">
        <f>$E208*Ввод!AR265</f>
        <v>0</v>
      </c>
      <c r="AT208" s="3">
        <f>$E208*Ввод!AS265</f>
        <v>0</v>
      </c>
      <c r="AU208" s="3">
        <f>$E208*Ввод!AT265</f>
        <v>0</v>
      </c>
      <c r="AV208" s="3">
        <f>$E208*Ввод!AU265</f>
        <v>0</v>
      </c>
      <c r="AW208" s="3">
        <f>$E208*Ввод!AV265</f>
        <v>0</v>
      </c>
      <c r="AX208" s="3">
        <f>$E208*Ввод!AW265</f>
        <v>0</v>
      </c>
      <c r="AY208" s="3">
        <f>$E208*Ввод!AX265</f>
        <v>0</v>
      </c>
      <c r="AZ208" s="3">
        <f>$E208*Ввод!AY265</f>
        <v>0</v>
      </c>
      <c r="BA208" s="3">
        <f>$E208*Ввод!AZ265</f>
        <v>0</v>
      </c>
      <c r="BB208" s="3">
        <f>$E208*Ввод!BA265</f>
        <v>0</v>
      </c>
      <c r="BC208" s="3">
        <f>$E208*Ввод!BB265</f>
        <v>0</v>
      </c>
      <c r="BD208" s="3">
        <f>$E208*Ввод!BC265</f>
        <v>0</v>
      </c>
      <c r="BE208" s="3">
        <f>$E208*Ввод!BD265</f>
        <v>0</v>
      </c>
      <c r="BF208" s="3">
        <f>$E208*Ввод!BE265</f>
        <v>0</v>
      </c>
      <c r="BG208" s="3">
        <f>$E208*Ввод!BF265</f>
        <v>0</v>
      </c>
      <c r="BH208" s="3">
        <f>$E208*Ввод!BG265</f>
        <v>0</v>
      </c>
      <c r="BI208" s="3">
        <f>$E208*Ввод!BH265</f>
        <v>0</v>
      </c>
      <c r="BJ208" s="3">
        <f>$E208*Ввод!BI265</f>
        <v>0</v>
      </c>
      <c r="BK208" s="3">
        <f>$E208*Ввод!BJ265</f>
        <v>0</v>
      </c>
      <c r="BL208" s="3">
        <f>$E208*Ввод!BK265</f>
        <v>0</v>
      </c>
      <c r="BM208" s="3">
        <f>$E208*Ввод!BL265</f>
        <v>0</v>
      </c>
      <c r="BN208" s="3">
        <f>$E208*Ввод!BM265</f>
        <v>0</v>
      </c>
      <c r="BO208" s="3">
        <f>$E208*Ввод!BN265</f>
        <v>0</v>
      </c>
      <c r="BP208" s="3">
        <f>$E208*Ввод!BO265</f>
        <v>0</v>
      </c>
      <c r="BQ208" s="3">
        <f>$E208*Ввод!BP265</f>
        <v>0</v>
      </c>
      <c r="BR208" s="3">
        <f>$E208*Ввод!BQ265</f>
        <v>0</v>
      </c>
      <c r="BS208" s="3">
        <f>$E208*Ввод!BR265</f>
        <v>0</v>
      </c>
      <c r="BT208" s="3">
        <f>$E208*Ввод!BS265</f>
        <v>0</v>
      </c>
      <c r="BU208" s="3">
        <f>$E208*Ввод!BT265</f>
        <v>0</v>
      </c>
      <c r="BV208" s="3">
        <f>$E208*Ввод!BU265</f>
        <v>0</v>
      </c>
      <c r="BW208" s="3">
        <f>$E208*Ввод!BV265</f>
        <v>0</v>
      </c>
      <c r="BX208" s="3">
        <f>$E208*Ввод!BW265</f>
        <v>0</v>
      </c>
      <c r="BY208" s="3">
        <f>$E208*Ввод!BX265</f>
        <v>0</v>
      </c>
      <c r="BZ208" s="3">
        <f>$E208*Ввод!BY265</f>
        <v>0</v>
      </c>
      <c r="CA208" s="3">
        <f>$E208*Ввод!BZ265</f>
        <v>0</v>
      </c>
      <c r="CB208" s="3">
        <f>$E208*Ввод!CA265</f>
        <v>0</v>
      </c>
      <c r="CC208" s="3">
        <f>$E208*Ввод!CB265</f>
        <v>0</v>
      </c>
      <c r="CD208" s="3">
        <f>$E208*Ввод!CC265</f>
        <v>0</v>
      </c>
      <c r="CE208" s="3">
        <f>$E208*Ввод!CD265</f>
        <v>0</v>
      </c>
      <c r="CF208" s="3">
        <f>$E208*Ввод!CE265</f>
        <v>0</v>
      </c>
      <c r="CG208" s="3">
        <f>$E208*Ввод!CF265</f>
        <v>0</v>
      </c>
      <c r="CH208" s="3">
        <f>$E208*Ввод!CG265</f>
        <v>0</v>
      </c>
      <c r="CI208" s="3">
        <f>$E208*Ввод!CH265</f>
        <v>0</v>
      </c>
      <c r="CJ208" s="3">
        <f>$E208*Ввод!CI265</f>
        <v>0</v>
      </c>
      <c r="CK208" s="3">
        <f>$E208*Ввод!CJ265</f>
        <v>0</v>
      </c>
      <c r="CL208" s="3">
        <f>$E208*Ввод!CK265</f>
        <v>0</v>
      </c>
      <c r="CM208" s="3">
        <f>$E208*Ввод!CL265</f>
        <v>0</v>
      </c>
      <c r="CN208" s="3">
        <f>$E208*Ввод!CM265</f>
        <v>0</v>
      </c>
      <c r="CO208" s="3">
        <f>$E208*Ввод!CN265</f>
        <v>0</v>
      </c>
      <c r="CP208" s="3">
        <f>$E208*Ввод!CO265</f>
        <v>0</v>
      </c>
      <c r="CQ208" s="3">
        <f>$E208*Ввод!CP265</f>
        <v>0</v>
      </c>
      <c r="CR208" s="3">
        <f>$E208*Ввод!CQ265</f>
        <v>0</v>
      </c>
      <c r="CS208" s="3">
        <f>$E208*Ввод!CR265</f>
        <v>0</v>
      </c>
      <c r="CT208" s="3">
        <f>$E208*Ввод!CS265</f>
        <v>0</v>
      </c>
      <c r="CU208" s="3">
        <f>$E208*Ввод!CT265</f>
        <v>0</v>
      </c>
      <c r="CV208" s="3">
        <f>$E208*Ввод!CU265</f>
        <v>0</v>
      </c>
      <c r="CW208" s="3">
        <f>$E208*Ввод!CV265</f>
        <v>0</v>
      </c>
      <c r="CX208" s="3">
        <f>$E208*Ввод!CW265</f>
        <v>0</v>
      </c>
      <c r="CY208" s="3">
        <f>$E208*Ввод!CX265</f>
        <v>0</v>
      </c>
      <c r="CZ208" s="3">
        <f>$E208*Ввод!CY265</f>
        <v>0</v>
      </c>
      <c r="DA208" s="3">
        <f>$E208*Ввод!CZ265</f>
        <v>0</v>
      </c>
      <c r="DB208" s="3">
        <f>$E208*Ввод!DA265</f>
        <v>0</v>
      </c>
      <c r="DC208" s="3">
        <f>$E208*Ввод!DB265</f>
        <v>0</v>
      </c>
      <c r="DD208" s="3">
        <f>$E208*Ввод!DC265</f>
        <v>0</v>
      </c>
      <c r="DE208" s="3">
        <f>$E208*Ввод!DD265</f>
        <v>0</v>
      </c>
      <c r="DF208" s="3">
        <f>$E208*Ввод!DE265</f>
        <v>0</v>
      </c>
      <c r="DG208" s="3">
        <f>$E208*Ввод!DF265</f>
        <v>0</v>
      </c>
      <c r="DH208" s="3">
        <f>$E208*Ввод!DG265</f>
        <v>0</v>
      </c>
      <c r="DI208" s="3">
        <f>$E208*Ввод!DH265</f>
        <v>0</v>
      </c>
      <c r="DJ208" s="3">
        <f>$E208*Ввод!DI265</f>
        <v>0</v>
      </c>
    </row>
    <row r="209" spans="1:114">
      <c r="B209" s="214" t="str">
        <f t="shared" si="52"/>
        <v>Реагенты №3</v>
      </c>
      <c r="D209" s="7" t="str">
        <f t="shared" si="52"/>
        <v>руб. / кг</v>
      </c>
      <c r="E209" s="7">
        <f>N(Ввод!H266)</f>
        <v>0</v>
      </c>
      <c r="F209" s="3"/>
      <c r="G209" s="4"/>
      <c r="H209" s="4"/>
      <c r="I209" s="124"/>
      <c r="J209" s="3">
        <f>$E209*Ввод!I266</f>
        <v>0</v>
      </c>
      <c r="K209" s="3">
        <f>$E209*Ввод!J266</f>
        <v>0</v>
      </c>
      <c r="L209" s="3">
        <f>$E209*Ввод!K266</f>
        <v>0</v>
      </c>
      <c r="M209" s="3">
        <f>$E209*Ввод!L266</f>
        <v>0</v>
      </c>
      <c r="N209" s="3">
        <f>$E209*Ввод!M266</f>
        <v>0</v>
      </c>
      <c r="O209" s="3">
        <f>$E209*Ввод!N266</f>
        <v>0</v>
      </c>
      <c r="P209" s="3">
        <f>$E209*Ввод!O266</f>
        <v>0</v>
      </c>
      <c r="Q209" s="3">
        <f>$E209*Ввод!P266</f>
        <v>0</v>
      </c>
      <c r="R209" s="3">
        <f>$E209*Ввод!Q266</f>
        <v>0</v>
      </c>
      <c r="S209" s="3">
        <f>$E209*Ввод!R266</f>
        <v>0</v>
      </c>
      <c r="T209" s="3">
        <f>$E209*Ввод!S266</f>
        <v>0</v>
      </c>
      <c r="U209" s="3">
        <f>$E209*Ввод!T266</f>
        <v>0</v>
      </c>
      <c r="V209" s="3">
        <f>$E209*Ввод!U266</f>
        <v>0</v>
      </c>
      <c r="W209" s="3">
        <f>$E209*Ввод!V266</f>
        <v>0</v>
      </c>
      <c r="X209" s="3">
        <f>$E209*Ввод!W266</f>
        <v>0</v>
      </c>
      <c r="Y209" s="3">
        <f>$E209*Ввод!X266</f>
        <v>0</v>
      </c>
      <c r="Z209" s="3">
        <f>$E209*Ввод!Y266</f>
        <v>0</v>
      </c>
      <c r="AA209" s="3">
        <f>$E209*Ввод!Z266</f>
        <v>0</v>
      </c>
      <c r="AB209" s="3">
        <f>$E209*Ввод!AA266</f>
        <v>0</v>
      </c>
      <c r="AC209" s="3">
        <f>$E209*Ввод!AB266</f>
        <v>0</v>
      </c>
      <c r="AD209" s="3">
        <f>$E209*Ввод!AC266</f>
        <v>0</v>
      </c>
      <c r="AE209" s="3">
        <f>$E209*Ввод!AD266</f>
        <v>0</v>
      </c>
      <c r="AF209" s="3">
        <f>$E209*Ввод!AE266</f>
        <v>0</v>
      </c>
      <c r="AG209" s="3">
        <f>$E209*Ввод!AF266</f>
        <v>0</v>
      </c>
      <c r="AH209" s="3">
        <f>$E209*Ввод!AG266</f>
        <v>0</v>
      </c>
      <c r="AI209" s="3">
        <f>$E209*Ввод!AH266</f>
        <v>0</v>
      </c>
      <c r="AJ209" s="3">
        <f>$E209*Ввод!AI266</f>
        <v>0</v>
      </c>
      <c r="AK209" s="3">
        <f>$E209*Ввод!AJ266</f>
        <v>0</v>
      </c>
      <c r="AL209" s="3">
        <f>$E209*Ввод!AK266</f>
        <v>0</v>
      </c>
      <c r="AM209" s="3">
        <f>$E209*Ввод!AL266</f>
        <v>0</v>
      </c>
      <c r="AN209" s="3">
        <f>$E209*Ввод!AM266</f>
        <v>0</v>
      </c>
      <c r="AO209" s="3">
        <f>$E209*Ввод!AN266</f>
        <v>0</v>
      </c>
      <c r="AP209" s="3">
        <f>$E209*Ввод!AO266</f>
        <v>0</v>
      </c>
      <c r="AQ209" s="3">
        <f>$E209*Ввод!AP266</f>
        <v>0</v>
      </c>
      <c r="AR209" s="3">
        <f>$E209*Ввод!AQ266</f>
        <v>0</v>
      </c>
      <c r="AS209" s="3">
        <f>$E209*Ввод!AR266</f>
        <v>0</v>
      </c>
      <c r="AT209" s="3">
        <f>$E209*Ввод!AS266</f>
        <v>0</v>
      </c>
      <c r="AU209" s="3">
        <f>$E209*Ввод!AT266</f>
        <v>0</v>
      </c>
      <c r="AV209" s="3">
        <f>$E209*Ввод!AU266</f>
        <v>0</v>
      </c>
      <c r="AW209" s="3">
        <f>$E209*Ввод!AV266</f>
        <v>0</v>
      </c>
      <c r="AX209" s="3">
        <f>$E209*Ввод!AW266</f>
        <v>0</v>
      </c>
      <c r="AY209" s="3">
        <f>$E209*Ввод!AX266</f>
        <v>0</v>
      </c>
      <c r="AZ209" s="3">
        <f>$E209*Ввод!AY266</f>
        <v>0</v>
      </c>
      <c r="BA209" s="3">
        <f>$E209*Ввод!AZ266</f>
        <v>0</v>
      </c>
      <c r="BB209" s="3">
        <f>$E209*Ввод!BA266</f>
        <v>0</v>
      </c>
      <c r="BC209" s="3">
        <f>$E209*Ввод!BB266</f>
        <v>0</v>
      </c>
      <c r="BD209" s="3">
        <f>$E209*Ввод!BC266</f>
        <v>0</v>
      </c>
      <c r="BE209" s="3">
        <f>$E209*Ввод!BD266</f>
        <v>0</v>
      </c>
      <c r="BF209" s="3">
        <f>$E209*Ввод!BE266</f>
        <v>0</v>
      </c>
      <c r="BG209" s="3">
        <f>$E209*Ввод!BF266</f>
        <v>0</v>
      </c>
      <c r="BH209" s="3">
        <f>$E209*Ввод!BG266</f>
        <v>0</v>
      </c>
      <c r="BI209" s="3">
        <f>$E209*Ввод!BH266</f>
        <v>0</v>
      </c>
      <c r="BJ209" s="3">
        <f>$E209*Ввод!BI266</f>
        <v>0</v>
      </c>
      <c r="BK209" s="3">
        <f>$E209*Ввод!BJ266</f>
        <v>0</v>
      </c>
      <c r="BL209" s="3">
        <f>$E209*Ввод!BK266</f>
        <v>0</v>
      </c>
      <c r="BM209" s="3">
        <f>$E209*Ввод!BL266</f>
        <v>0</v>
      </c>
      <c r="BN209" s="3">
        <f>$E209*Ввод!BM266</f>
        <v>0</v>
      </c>
      <c r="BO209" s="3">
        <f>$E209*Ввод!BN266</f>
        <v>0</v>
      </c>
      <c r="BP209" s="3">
        <f>$E209*Ввод!BO266</f>
        <v>0</v>
      </c>
      <c r="BQ209" s="3">
        <f>$E209*Ввод!BP266</f>
        <v>0</v>
      </c>
      <c r="BR209" s="3">
        <f>$E209*Ввод!BQ266</f>
        <v>0</v>
      </c>
      <c r="BS209" s="3">
        <f>$E209*Ввод!BR266</f>
        <v>0</v>
      </c>
      <c r="BT209" s="3">
        <f>$E209*Ввод!BS266</f>
        <v>0</v>
      </c>
      <c r="BU209" s="3">
        <f>$E209*Ввод!BT266</f>
        <v>0</v>
      </c>
      <c r="BV209" s="3">
        <f>$E209*Ввод!BU266</f>
        <v>0</v>
      </c>
      <c r="BW209" s="3">
        <f>$E209*Ввод!BV266</f>
        <v>0</v>
      </c>
      <c r="BX209" s="3">
        <f>$E209*Ввод!BW266</f>
        <v>0</v>
      </c>
      <c r="BY209" s="3">
        <f>$E209*Ввод!BX266</f>
        <v>0</v>
      </c>
      <c r="BZ209" s="3">
        <f>$E209*Ввод!BY266</f>
        <v>0</v>
      </c>
      <c r="CA209" s="3">
        <f>$E209*Ввод!BZ266</f>
        <v>0</v>
      </c>
      <c r="CB209" s="3">
        <f>$E209*Ввод!CA266</f>
        <v>0</v>
      </c>
      <c r="CC209" s="3">
        <f>$E209*Ввод!CB266</f>
        <v>0</v>
      </c>
      <c r="CD209" s="3">
        <f>$E209*Ввод!CC266</f>
        <v>0</v>
      </c>
      <c r="CE209" s="3">
        <f>$E209*Ввод!CD266</f>
        <v>0</v>
      </c>
      <c r="CF209" s="3">
        <f>$E209*Ввод!CE266</f>
        <v>0</v>
      </c>
      <c r="CG209" s="3">
        <f>$E209*Ввод!CF266</f>
        <v>0</v>
      </c>
      <c r="CH209" s="3">
        <f>$E209*Ввод!CG266</f>
        <v>0</v>
      </c>
      <c r="CI209" s="3">
        <f>$E209*Ввод!CH266</f>
        <v>0</v>
      </c>
      <c r="CJ209" s="3">
        <f>$E209*Ввод!CI266</f>
        <v>0</v>
      </c>
      <c r="CK209" s="3">
        <f>$E209*Ввод!CJ266</f>
        <v>0</v>
      </c>
      <c r="CL209" s="3">
        <f>$E209*Ввод!CK266</f>
        <v>0</v>
      </c>
      <c r="CM209" s="3">
        <f>$E209*Ввод!CL266</f>
        <v>0</v>
      </c>
      <c r="CN209" s="3">
        <f>$E209*Ввод!CM266</f>
        <v>0</v>
      </c>
      <c r="CO209" s="3">
        <f>$E209*Ввод!CN266</f>
        <v>0</v>
      </c>
      <c r="CP209" s="3">
        <f>$E209*Ввод!CO266</f>
        <v>0</v>
      </c>
      <c r="CQ209" s="3">
        <f>$E209*Ввод!CP266</f>
        <v>0</v>
      </c>
      <c r="CR209" s="3">
        <f>$E209*Ввод!CQ266</f>
        <v>0</v>
      </c>
      <c r="CS209" s="3">
        <f>$E209*Ввод!CR266</f>
        <v>0</v>
      </c>
      <c r="CT209" s="3">
        <f>$E209*Ввод!CS266</f>
        <v>0</v>
      </c>
      <c r="CU209" s="3">
        <f>$E209*Ввод!CT266</f>
        <v>0</v>
      </c>
      <c r="CV209" s="3">
        <f>$E209*Ввод!CU266</f>
        <v>0</v>
      </c>
      <c r="CW209" s="3">
        <f>$E209*Ввод!CV266</f>
        <v>0</v>
      </c>
      <c r="CX209" s="3">
        <f>$E209*Ввод!CW266</f>
        <v>0</v>
      </c>
      <c r="CY209" s="3">
        <f>$E209*Ввод!CX266</f>
        <v>0</v>
      </c>
      <c r="CZ209" s="3">
        <f>$E209*Ввод!CY266</f>
        <v>0</v>
      </c>
      <c r="DA209" s="3">
        <f>$E209*Ввод!CZ266</f>
        <v>0</v>
      </c>
      <c r="DB209" s="3">
        <f>$E209*Ввод!DA266</f>
        <v>0</v>
      </c>
      <c r="DC209" s="3">
        <f>$E209*Ввод!DB266</f>
        <v>0</v>
      </c>
      <c r="DD209" s="3">
        <f>$E209*Ввод!DC266</f>
        <v>0</v>
      </c>
      <c r="DE209" s="3">
        <f>$E209*Ввод!DD266</f>
        <v>0</v>
      </c>
      <c r="DF209" s="3">
        <f>$E209*Ввод!DE266</f>
        <v>0</v>
      </c>
      <c r="DG209" s="3">
        <f>$E209*Ввод!DF266</f>
        <v>0</v>
      </c>
      <c r="DH209" s="3">
        <f>$E209*Ввод!DG266</f>
        <v>0</v>
      </c>
      <c r="DI209" s="3">
        <f>$E209*Ввод!DH266</f>
        <v>0</v>
      </c>
      <c r="DJ209" s="3">
        <f>$E209*Ввод!DI266</f>
        <v>0</v>
      </c>
    </row>
    <row r="210" spans="1:114">
      <c r="B210" s="214" t="str">
        <f t="shared" si="52"/>
        <v>Прочие переменные расходы №1</v>
      </c>
      <c r="D210" s="7" t="str">
        <f t="shared" si="52"/>
        <v>руб. / м3</v>
      </c>
      <c r="E210" s="7">
        <f>N(Ввод!H267)</f>
        <v>0</v>
      </c>
      <c r="F210" s="3"/>
      <c r="G210" s="4"/>
      <c r="H210" s="4"/>
      <c r="I210" s="124"/>
      <c r="J210" s="3">
        <f>$E210*Ввод!I267</f>
        <v>0</v>
      </c>
      <c r="K210" s="3">
        <f>$E210*Ввод!J267</f>
        <v>0</v>
      </c>
      <c r="L210" s="3">
        <f>$E210*Ввод!K267</f>
        <v>0</v>
      </c>
      <c r="M210" s="3">
        <f>$E210*Ввод!L267</f>
        <v>0</v>
      </c>
      <c r="N210" s="3">
        <f>$E210*Ввод!M267</f>
        <v>0</v>
      </c>
      <c r="O210" s="3">
        <f>$E210*Ввод!N267</f>
        <v>0</v>
      </c>
      <c r="P210" s="3">
        <f>$E210*Ввод!O267</f>
        <v>0</v>
      </c>
      <c r="Q210" s="3">
        <f>$E210*Ввод!P267</f>
        <v>0</v>
      </c>
      <c r="R210" s="3">
        <f>$E210*Ввод!Q267</f>
        <v>0</v>
      </c>
      <c r="S210" s="3">
        <f>$E210*Ввод!R267</f>
        <v>0</v>
      </c>
      <c r="T210" s="3">
        <f>$E210*Ввод!S267</f>
        <v>0</v>
      </c>
      <c r="U210" s="3">
        <f>$E210*Ввод!T267</f>
        <v>0</v>
      </c>
      <c r="V210" s="3">
        <f>$E210*Ввод!U267</f>
        <v>0</v>
      </c>
      <c r="W210" s="3">
        <f>$E210*Ввод!V267</f>
        <v>0</v>
      </c>
      <c r="X210" s="3">
        <f>$E210*Ввод!W267</f>
        <v>0</v>
      </c>
      <c r="Y210" s="3">
        <f>$E210*Ввод!X267</f>
        <v>0</v>
      </c>
      <c r="Z210" s="3">
        <f>$E210*Ввод!Y267</f>
        <v>0</v>
      </c>
      <c r="AA210" s="3">
        <f>$E210*Ввод!Z267</f>
        <v>0</v>
      </c>
      <c r="AB210" s="3">
        <f>$E210*Ввод!AA267</f>
        <v>0</v>
      </c>
      <c r="AC210" s="3">
        <f>$E210*Ввод!AB267</f>
        <v>0</v>
      </c>
      <c r="AD210" s="3">
        <f>$E210*Ввод!AC267</f>
        <v>0</v>
      </c>
      <c r="AE210" s="3">
        <f>$E210*Ввод!AD267</f>
        <v>0</v>
      </c>
      <c r="AF210" s="3">
        <f>$E210*Ввод!AE267</f>
        <v>0</v>
      </c>
      <c r="AG210" s="3">
        <f>$E210*Ввод!AF267</f>
        <v>0</v>
      </c>
      <c r="AH210" s="3">
        <f>$E210*Ввод!AG267</f>
        <v>0</v>
      </c>
      <c r="AI210" s="3">
        <f>$E210*Ввод!AH267</f>
        <v>0</v>
      </c>
      <c r="AJ210" s="3">
        <f>$E210*Ввод!AI267</f>
        <v>0</v>
      </c>
      <c r="AK210" s="3">
        <f>$E210*Ввод!AJ267</f>
        <v>0</v>
      </c>
      <c r="AL210" s="3">
        <f>$E210*Ввод!AK267</f>
        <v>0</v>
      </c>
      <c r="AM210" s="3">
        <f>$E210*Ввод!AL267</f>
        <v>0</v>
      </c>
      <c r="AN210" s="3">
        <f>$E210*Ввод!AM267</f>
        <v>0</v>
      </c>
      <c r="AO210" s="3">
        <f>$E210*Ввод!AN267</f>
        <v>0</v>
      </c>
      <c r="AP210" s="3">
        <f>$E210*Ввод!AO267</f>
        <v>0</v>
      </c>
      <c r="AQ210" s="3">
        <f>$E210*Ввод!AP267</f>
        <v>0</v>
      </c>
      <c r="AR210" s="3">
        <f>$E210*Ввод!AQ267</f>
        <v>0</v>
      </c>
      <c r="AS210" s="3">
        <f>$E210*Ввод!AR267</f>
        <v>0</v>
      </c>
      <c r="AT210" s="3">
        <f>$E210*Ввод!AS267</f>
        <v>0</v>
      </c>
      <c r="AU210" s="3">
        <f>$E210*Ввод!AT267</f>
        <v>0</v>
      </c>
      <c r="AV210" s="3">
        <f>$E210*Ввод!AU267</f>
        <v>0</v>
      </c>
      <c r="AW210" s="3">
        <f>$E210*Ввод!AV267</f>
        <v>0</v>
      </c>
      <c r="AX210" s="3">
        <f>$E210*Ввод!AW267</f>
        <v>0</v>
      </c>
      <c r="AY210" s="3">
        <f>$E210*Ввод!AX267</f>
        <v>0</v>
      </c>
      <c r="AZ210" s="3">
        <f>$E210*Ввод!AY267</f>
        <v>0</v>
      </c>
      <c r="BA210" s="3">
        <f>$E210*Ввод!AZ267</f>
        <v>0</v>
      </c>
      <c r="BB210" s="3">
        <f>$E210*Ввод!BA267</f>
        <v>0</v>
      </c>
      <c r="BC210" s="3">
        <f>$E210*Ввод!BB267</f>
        <v>0</v>
      </c>
      <c r="BD210" s="3">
        <f>$E210*Ввод!BC267</f>
        <v>0</v>
      </c>
      <c r="BE210" s="3">
        <f>$E210*Ввод!BD267</f>
        <v>0</v>
      </c>
      <c r="BF210" s="3">
        <f>$E210*Ввод!BE267</f>
        <v>0</v>
      </c>
      <c r="BG210" s="3">
        <f>$E210*Ввод!BF267</f>
        <v>0</v>
      </c>
      <c r="BH210" s="3">
        <f>$E210*Ввод!BG267</f>
        <v>0</v>
      </c>
      <c r="BI210" s="3">
        <f>$E210*Ввод!BH267</f>
        <v>0</v>
      </c>
      <c r="BJ210" s="3">
        <f>$E210*Ввод!BI267</f>
        <v>0</v>
      </c>
      <c r="BK210" s="3">
        <f>$E210*Ввод!BJ267</f>
        <v>0</v>
      </c>
      <c r="BL210" s="3">
        <f>$E210*Ввод!BK267</f>
        <v>0</v>
      </c>
      <c r="BM210" s="3">
        <f>$E210*Ввод!BL267</f>
        <v>0</v>
      </c>
      <c r="BN210" s="3">
        <f>$E210*Ввод!BM267</f>
        <v>0</v>
      </c>
      <c r="BO210" s="3">
        <f>$E210*Ввод!BN267</f>
        <v>0</v>
      </c>
      <c r="BP210" s="3">
        <f>$E210*Ввод!BO267</f>
        <v>0</v>
      </c>
      <c r="BQ210" s="3">
        <f>$E210*Ввод!BP267</f>
        <v>0</v>
      </c>
      <c r="BR210" s="3">
        <f>$E210*Ввод!BQ267</f>
        <v>0</v>
      </c>
      <c r="BS210" s="3">
        <f>$E210*Ввод!BR267</f>
        <v>0</v>
      </c>
      <c r="BT210" s="3">
        <f>$E210*Ввод!BS267</f>
        <v>0</v>
      </c>
      <c r="BU210" s="3">
        <f>$E210*Ввод!BT267</f>
        <v>0</v>
      </c>
      <c r="BV210" s="3">
        <f>$E210*Ввод!BU267</f>
        <v>0</v>
      </c>
      <c r="BW210" s="3">
        <f>$E210*Ввод!BV267</f>
        <v>0</v>
      </c>
      <c r="BX210" s="3">
        <f>$E210*Ввод!BW267</f>
        <v>0</v>
      </c>
      <c r="BY210" s="3">
        <f>$E210*Ввод!BX267</f>
        <v>0</v>
      </c>
      <c r="BZ210" s="3">
        <f>$E210*Ввод!BY267</f>
        <v>0</v>
      </c>
      <c r="CA210" s="3">
        <f>$E210*Ввод!BZ267</f>
        <v>0</v>
      </c>
      <c r="CB210" s="3">
        <f>$E210*Ввод!CA267</f>
        <v>0</v>
      </c>
      <c r="CC210" s="3">
        <f>$E210*Ввод!CB267</f>
        <v>0</v>
      </c>
      <c r="CD210" s="3">
        <f>$E210*Ввод!CC267</f>
        <v>0</v>
      </c>
      <c r="CE210" s="3">
        <f>$E210*Ввод!CD267</f>
        <v>0</v>
      </c>
      <c r="CF210" s="3">
        <f>$E210*Ввод!CE267</f>
        <v>0</v>
      </c>
      <c r="CG210" s="3">
        <f>$E210*Ввод!CF267</f>
        <v>0</v>
      </c>
      <c r="CH210" s="3">
        <f>$E210*Ввод!CG267</f>
        <v>0</v>
      </c>
      <c r="CI210" s="3">
        <f>$E210*Ввод!CH267</f>
        <v>0</v>
      </c>
      <c r="CJ210" s="3">
        <f>$E210*Ввод!CI267</f>
        <v>0</v>
      </c>
      <c r="CK210" s="3">
        <f>$E210*Ввод!CJ267</f>
        <v>0</v>
      </c>
      <c r="CL210" s="3">
        <f>$E210*Ввод!CK267</f>
        <v>0</v>
      </c>
      <c r="CM210" s="3">
        <f>$E210*Ввод!CL267</f>
        <v>0</v>
      </c>
      <c r="CN210" s="3">
        <f>$E210*Ввод!CM267</f>
        <v>0</v>
      </c>
      <c r="CO210" s="3">
        <f>$E210*Ввод!CN267</f>
        <v>0</v>
      </c>
      <c r="CP210" s="3">
        <f>$E210*Ввод!CO267</f>
        <v>0</v>
      </c>
      <c r="CQ210" s="3">
        <f>$E210*Ввод!CP267</f>
        <v>0</v>
      </c>
      <c r="CR210" s="3">
        <f>$E210*Ввод!CQ267</f>
        <v>0</v>
      </c>
      <c r="CS210" s="3">
        <f>$E210*Ввод!CR267</f>
        <v>0</v>
      </c>
      <c r="CT210" s="3">
        <f>$E210*Ввод!CS267</f>
        <v>0</v>
      </c>
      <c r="CU210" s="3">
        <f>$E210*Ввод!CT267</f>
        <v>0</v>
      </c>
      <c r="CV210" s="3">
        <f>$E210*Ввод!CU267</f>
        <v>0</v>
      </c>
      <c r="CW210" s="3">
        <f>$E210*Ввод!CV267</f>
        <v>0</v>
      </c>
      <c r="CX210" s="3">
        <f>$E210*Ввод!CW267</f>
        <v>0</v>
      </c>
      <c r="CY210" s="3">
        <f>$E210*Ввод!CX267</f>
        <v>0</v>
      </c>
      <c r="CZ210" s="3">
        <f>$E210*Ввод!CY267</f>
        <v>0</v>
      </c>
      <c r="DA210" s="3">
        <f>$E210*Ввод!CZ267</f>
        <v>0</v>
      </c>
      <c r="DB210" s="3">
        <f>$E210*Ввод!DA267</f>
        <v>0</v>
      </c>
      <c r="DC210" s="3">
        <f>$E210*Ввод!DB267</f>
        <v>0</v>
      </c>
      <c r="DD210" s="3">
        <f>$E210*Ввод!DC267</f>
        <v>0</v>
      </c>
      <c r="DE210" s="3">
        <f>$E210*Ввод!DD267</f>
        <v>0</v>
      </c>
      <c r="DF210" s="3">
        <f>$E210*Ввод!DE267</f>
        <v>0</v>
      </c>
      <c r="DG210" s="3">
        <f>$E210*Ввод!DF267</f>
        <v>0</v>
      </c>
      <c r="DH210" s="3">
        <f>$E210*Ввод!DG267</f>
        <v>0</v>
      </c>
      <c r="DI210" s="3">
        <f>$E210*Ввод!DH267</f>
        <v>0</v>
      </c>
      <c r="DJ210" s="3">
        <f>$E210*Ввод!DI267</f>
        <v>0</v>
      </c>
    </row>
    <row r="211" spans="1:114">
      <c r="B211" s="214" t="str">
        <f t="shared" si="52"/>
        <v>Прочие переменные расходы №1</v>
      </c>
      <c r="D211" s="7" t="str">
        <f t="shared" si="52"/>
        <v>руб. / м3</v>
      </c>
      <c r="E211" s="7">
        <f>N(Ввод!H268)</f>
        <v>0</v>
      </c>
      <c r="F211" s="3"/>
      <c r="G211" s="4"/>
      <c r="H211" s="4"/>
      <c r="I211" s="124"/>
      <c r="J211" s="3">
        <f>$E211*Ввод!I268</f>
        <v>0</v>
      </c>
      <c r="K211" s="3">
        <f>$E211*Ввод!J268</f>
        <v>0</v>
      </c>
      <c r="L211" s="3">
        <f>$E211*Ввод!K268</f>
        <v>0</v>
      </c>
      <c r="M211" s="3">
        <f>$E211*Ввод!L268</f>
        <v>0</v>
      </c>
      <c r="N211" s="3">
        <f>$E211*Ввод!M268</f>
        <v>0</v>
      </c>
      <c r="O211" s="3">
        <f>$E211*Ввод!N268</f>
        <v>0</v>
      </c>
      <c r="P211" s="3">
        <f>$E211*Ввод!O268</f>
        <v>0</v>
      </c>
      <c r="Q211" s="3">
        <f>$E211*Ввод!P268</f>
        <v>0</v>
      </c>
      <c r="R211" s="3">
        <f>$E211*Ввод!Q268</f>
        <v>0</v>
      </c>
      <c r="S211" s="3">
        <f>$E211*Ввод!R268</f>
        <v>0</v>
      </c>
      <c r="T211" s="3">
        <f>$E211*Ввод!S268</f>
        <v>0</v>
      </c>
      <c r="U211" s="3">
        <f>$E211*Ввод!T268</f>
        <v>0</v>
      </c>
      <c r="V211" s="3">
        <f>$E211*Ввод!U268</f>
        <v>0</v>
      </c>
      <c r="W211" s="3">
        <f>$E211*Ввод!V268</f>
        <v>0</v>
      </c>
      <c r="X211" s="3">
        <f>$E211*Ввод!W268</f>
        <v>0</v>
      </c>
      <c r="Y211" s="3">
        <f>$E211*Ввод!X268</f>
        <v>0</v>
      </c>
      <c r="Z211" s="3">
        <f>$E211*Ввод!Y268</f>
        <v>0</v>
      </c>
      <c r="AA211" s="3">
        <f>$E211*Ввод!Z268</f>
        <v>0</v>
      </c>
      <c r="AB211" s="3">
        <f>$E211*Ввод!AA268</f>
        <v>0</v>
      </c>
      <c r="AC211" s="3">
        <f>$E211*Ввод!AB268</f>
        <v>0</v>
      </c>
      <c r="AD211" s="3">
        <f>$E211*Ввод!AC268</f>
        <v>0</v>
      </c>
      <c r="AE211" s="3">
        <f>$E211*Ввод!AD268</f>
        <v>0</v>
      </c>
      <c r="AF211" s="3">
        <f>$E211*Ввод!AE268</f>
        <v>0</v>
      </c>
      <c r="AG211" s="3">
        <f>$E211*Ввод!AF268</f>
        <v>0</v>
      </c>
      <c r="AH211" s="3">
        <f>$E211*Ввод!AG268</f>
        <v>0</v>
      </c>
      <c r="AI211" s="3">
        <f>$E211*Ввод!AH268</f>
        <v>0</v>
      </c>
      <c r="AJ211" s="3">
        <f>$E211*Ввод!AI268</f>
        <v>0</v>
      </c>
      <c r="AK211" s="3">
        <f>$E211*Ввод!AJ268</f>
        <v>0</v>
      </c>
      <c r="AL211" s="3">
        <f>$E211*Ввод!AK268</f>
        <v>0</v>
      </c>
      <c r="AM211" s="3">
        <f>$E211*Ввод!AL268</f>
        <v>0</v>
      </c>
      <c r="AN211" s="3">
        <f>$E211*Ввод!AM268</f>
        <v>0</v>
      </c>
      <c r="AO211" s="3">
        <f>$E211*Ввод!AN268</f>
        <v>0</v>
      </c>
      <c r="AP211" s="3">
        <f>$E211*Ввод!AO268</f>
        <v>0</v>
      </c>
      <c r="AQ211" s="3">
        <f>$E211*Ввод!AP268</f>
        <v>0</v>
      </c>
      <c r="AR211" s="3">
        <f>$E211*Ввод!AQ268</f>
        <v>0</v>
      </c>
      <c r="AS211" s="3">
        <f>$E211*Ввод!AR268</f>
        <v>0</v>
      </c>
      <c r="AT211" s="3">
        <f>$E211*Ввод!AS268</f>
        <v>0</v>
      </c>
      <c r="AU211" s="3">
        <f>$E211*Ввод!AT268</f>
        <v>0</v>
      </c>
      <c r="AV211" s="3">
        <f>$E211*Ввод!AU268</f>
        <v>0</v>
      </c>
      <c r="AW211" s="3">
        <f>$E211*Ввод!AV268</f>
        <v>0</v>
      </c>
      <c r="AX211" s="3">
        <f>$E211*Ввод!AW268</f>
        <v>0</v>
      </c>
      <c r="AY211" s="3">
        <f>$E211*Ввод!AX268</f>
        <v>0</v>
      </c>
      <c r="AZ211" s="3">
        <f>$E211*Ввод!AY268</f>
        <v>0</v>
      </c>
      <c r="BA211" s="3">
        <f>$E211*Ввод!AZ268</f>
        <v>0</v>
      </c>
      <c r="BB211" s="3">
        <f>$E211*Ввод!BA268</f>
        <v>0</v>
      </c>
      <c r="BC211" s="3">
        <f>$E211*Ввод!BB268</f>
        <v>0</v>
      </c>
      <c r="BD211" s="3">
        <f>$E211*Ввод!BC268</f>
        <v>0</v>
      </c>
      <c r="BE211" s="3">
        <f>$E211*Ввод!BD268</f>
        <v>0</v>
      </c>
      <c r="BF211" s="3">
        <f>$E211*Ввод!BE268</f>
        <v>0</v>
      </c>
      <c r="BG211" s="3">
        <f>$E211*Ввод!BF268</f>
        <v>0</v>
      </c>
      <c r="BH211" s="3">
        <f>$E211*Ввод!BG268</f>
        <v>0</v>
      </c>
      <c r="BI211" s="3">
        <f>$E211*Ввод!BH268</f>
        <v>0</v>
      </c>
      <c r="BJ211" s="3">
        <f>$E211*Ввод!BI268</f>
        <v>0</v>
      </c>
      <c r="BK211" s="3">
        <f>$E211*Ввод!BJ268</f>
        <v>0</v>
      </c>
      <c r="BL211" s="3">
        <f>$E211*Ввод!BK268</f>
        <v>0</v>
      </c>
      <c r="BM211" s="3">
        <f>$E211*Ввод!BL268</f>
        <v>0</v>
      </c>
      <c r="BN211" s="3">
        <f>$E211*Ввод!BM268</f>
        <v>0</v>
      </c>
      <c r="BO211" s="3">
        <f>$E211*Ввод!BN268</f>
        <v>0</v>
      </c>
      <c r="BP211" s="3">
        <f>$E211*Ввод!BO268</f>
        <v>0</v>
      </c>
      <c r="BQ211" s="3">
        <f>$E211*Ввод!BP268</f>
        <v>0</v>
      </c>
      <c r="BR211" s="3">
        <f>$E211*Ввод!BQ268</f>
        <v>0</v>
      </c>
      <c r="BS211" s="3">
        <f>$E211*Ввод!BR268</f>
        <v>0</v>
      </c>
      <c r="BT211" s="3">
        <f>$E211*Ввод!BS268</f>
        <v>0</v>
      </c>
      <c r="BU211" s="3">
        <f>$E211*Ввод!BT268</f>
        <v>0</v>
      </c>
      <c r="BV211" s="3">
        <f>$E211*Ввод!BU268</f>
        <v>0</v>
      </c>
      <c r="BW211" s="3">
        <f>$E211*Ввод!BV268</f>
        <v>0</v>
      </c>
      <c r="BX211" s="3">
        <f>$E211*Ввод!BW268</f>
        <v>0</v>
      </c>
      <c r="BY211" s="3">
        <f>$E211*Ввод!BX268</f>
        <v>0</v>
      </c>
      <c r="BZ211" s="3">
        <f>$E211*Ввод!BY268</f>
        <v>0</v>
      </c>
      <c r="CA211" s="3">
        <f>$E211*Ввод!BZ268</f>
        <v>0</v>
      </c>
      <c r="CB211" s="3">
        <f>$E211*Ввод!CA268</f>
        <v>0</v>
      </c>
      <c r="CC211" s="3">
        <f>$E211*Ввод!CB268</f>
        <v>0</v>
      </c>
      <c r="CD211" s="3">
        <f>$E211*Ввод!CC268</f>
        <v>0</v>
      </c>
      <c r="CE211" s="3">
        <f>$E211*Ввод!CD268</f>
        <v>0</v>
      </c>
      <c r="CF211" s="3">
        <f>$E211*Ввод!CE268</f>
        <v>0</v>
      </c>
      <c r="CG211" s="3">
        <f>$E211*Ввод!CF268</f>
        <v>0</v>
      </c>
      <c r="CH211" s="3">
        <f>$E211*Ввод!CG268</f>
        <v>0</v>
      </c>
      <c r="CI211" s="3">
        <f>$E211*Ввод!CH268</f>
        <v>0</v>
      </c>
      <c r="CJ211" s="3">
        <f>$E211*Ввод!CI268</f>
        <v>0</v>
      </c>
      <c r="CK211" s="3">
        <f>$E211*Ввод!CJ268</f>
        <v>0</v>
      </c>
      <c r="CL211" s="3">
        <f>$E211*Ввод!CK268</f>
        <v>0</v>
      </c>
      <c r="CM211" s="3">
        <f>$E211*Ввод!CL268</f>
        <v>0</v>
      </c>
      <c r="CN211" s="3">
        <f>$E211*Ввод!CM268</f>
        <v>0</v>
      </c>
      <c r="CO211" s="3">
        <f>$E211*Ввод!CN268</f>
        <v>0</v>
      </c>
      <c r="CP211" s="3">
        <f>$E211*Ввод!CO268</f>
        <v>0</v>
      </c>
      <c r="CQ211" s="3">
        <f>$E211*Ввод!CP268</f>
        <v>0</v>
      </c>
      <c r="CR211" s="3">
        <f>$E211*Ввод!CQ268</f>
        <v>0</v>
      </c>
      <c r="CS211" s="3">
        <f>$E211*Ввод!CR268</f>
        <v>0</v>
      </c>
      <c r="CT211" s="3">
        <f>$E211*Ввод!CS268</f>
        <v>0</v>
      </c>
      <c r="CU211" s="3">
        <f>$E211*Ввод!CT268</f>
        <v>0</v>
      </c>
      <c r="CV211" s="3">
        <f>$E211*Ввод!CU268</f>
        <v>0</v>
      </c>
      <c r="CW211" s="3">
        <f>$E211*Ввод!CV268</f>
        <v>0</v>
      </c>
      <c r="CX211" s="3">
        <f>$E211*Ввод!CW268</f>
        <v>0</v>
      </c>
      <c r="CY211" s="3">
        <f>$E211*Ввод!CX268</f>
        <v>0</v>
      </c>
      <c r="CZ211" s="3">
        <f>$E211*Ввод!CY268</f>
        <v>0</v>
      </c>
      <c r="DA211" s="3">
        <f>$E211*Ввод!CZ268</f>
        <v>0</v>
      </c>
      <c r="DB211" s="3">
        <f>$E211*Ввод!DA268</f>
        <v>0</v>
      </c>
      <c r="DC211" s="3">
        <f>$E211*Ввод!DB268</f>
        <v>0</v>
      </c>
      <c r="DD211" s="3">
        <f>$E211*Ввод!DC268</f>
        <v>0</v>
      </c>
      <c r="DE211" s="3">
        <f>$E211*Ввод!DD268</f>
        <v>0</v>
      </c>
      <c r="DF211" s="3">
        <f>$E211*Ввод!DE268</f>
        <v>0</v>
      </c>
      <c r="DG211" s="3">
        <f>$E211*Ввод!DF268</f>
        <v>0</v>
      </c>
      <c r="DH211" s="3">
        <f>$E211*Ввод!DG268</f>
        <v>0</v>
      </c>
      <c r="DI211" s="3">
        <f>$E211*Ввод!DH268</f>
        <v>0</v>
      </c>
      <c r="DJ211" s="3">
        <f>$E211*Ввод!DI268</f>
        <v>0</v>
      </c>
    </row>
    <row r="212" spans="1:114">
      <c r="B212" s="214" t="str">
        <f t="shared" si="52"/>
        <v>Прочие переменные расходы №1</v>
      </c>
      <c r="D212" s="7" t="str">
        <f t="shared" si="52"/>
        <v>руб. / м3</v>
      </c>
      <c r="E212" s="7">
        <f>N(Ввод!H269)</f>
        <v>0</v>
      </c>
      <c r="F212" s="3"/>
      <c r="G212" s="4"/>
      <c r="H212" s="4"/>
      <c r="I212" s="124"/>
      <c r="J212" s="3">
        <f>$E212*Ввод!I269</f>
        <v>0</v>
      </c>
      <c r="K212" s="3">
        <f>$E212*Ввод!J269</f>
        <v>0</v>
      </c>
      <c r="L212" s="3">
        <f>$E212*Ввод!K269</f>
        <v>0</v>
      </c>
      <c r="M212" s="3">
        <f>$E212*Ввод!L269</f>
        <v>0</v>
      </c>
      <c r="N212" s="3">
        <f>$E212*Ввод!M269</f>
        <v>0</v>
      </c>
      <c r="O212" s="3">
        <f>$E212*Ввод!N269</f>
        <v>0</v>
      </c>
      <c r="P212" s="3">
        <f>$E212*Ввод!O269</f>
        <v>0</v>
      </c>
      <c r="Q212" s="3">
        <f>$E212*Ввод!P269</f>
        <v>0</v>
      </c>
      <c r="R212" s="3">
        <f>$E212*Ввод!Q269</f>
        <v>0</v>
      </c>
      <c r="S212" s="3">
        <f>$E212*Ввод!R269</f>
        <v>0</v>
      </c>
      <c r="T212" s="3">
        <f>$E212*Ввод!S269</f>
        <v>0</v>
      </c>
      <c r="U212" s="3">
        <f>$E212*Ввод!T269</f>
        <v>0</v>
      </c>
      <c r="V212" s="3">
        <f>$E212*Ввод!U269</f>
        <v>0</v>
      </c>
      <c r="W212" s="3">
        <f>$E212*Ввод!V269</f>
        <v>0</v>
      </c>
      <c r="X212" s="3">
        <f>$E212*Ввод!W269</f>
        <v>0</v>
      </c>
      <c r="Y212" s="3">
        <f>$E212*Ввод!X269</f>
        <v>0</v>
      </c>
      <c r="Z212" s="3">
        <f>$E212*Ввод!Y269</f>
        <v>0</v>
      </c>
      <c r="AA212" s="3">
        <f>$E212*Ввод!Z269</f>
        <v>0</v>
      </c>
      <c r="AB212" s="3">
        <f>$E212*Ввод!AA269</f>
        <v>0</v>
      </c>
      <c r="AC212" s="3">
        <f>$E212*Ввод!AB269</f>
        <v>0</v>
      </c>
      <c r="AD212" s="3">
        <f>$E212*Ввод!AC269</f>
        <v>0</v>
      </c>
      <c r="AE212" s="3">
        <f>$E212*Ввод!AD269</f>
        <v>0</v>
      </c>
      <c r="AF212" s="3">
        <f>$E212*Ввод!AE269</f>
        <v>0</v>
      </c>
      <c r="AG212" s="3">
        <f>$E212*Ввод!AF269</f>
        <v>0</v>
      </c>
      <c r="AH212" s="3">
        <f>$E212*Ввод!AG269</f>
        <v>0</v>
      </c>
      <c r="AI212" s="3">
        <f>$E212*Ввод!AH269</f>
        <v>0</v>
      </c>
      <c r="AJ212" s="3">
        <f>$E212*Ввод!AI269</f>
        <v>0</v>
      </c>
      <c r="AK212" s="3">
        <f>$E212*Ввод!AJ269</f>
        <v>0</v>
      </c>
      <c r="AL212" s="3">
        <f>$E212*Ввод!AK269</f>
        <v>0</v>
      </c>
      <c r="AM212" s="3">
        <f>$E212*Ввод!AL269</f>
        <v>0</v>
      </c>
      <c r="AN212" s="3">
        <f>$E212*Ввод!AM269</f>
        <v>0</v>
      </c>
      <c r="AO212" s="3">
        <f>$E212*Ввод!AN269</f>
        <v>0</v>
      </c>
      <c r="AP212" s="3">
        <f>$E212*Ввод!AO269</f>
        <v>0</v>
      </c>
      <c r="AQ212" s="3">
        <f>$E212*Ввод!AP269</f>
        <v>0</v>
      </c>
      <c r="AR212" s="3">
        <f>$E212*Ввод!AQ269</f>
        <v>0</v>
      </c>
      <c r="AS212" s="3">
        <f>$E212*Ввод!AR269</f>
        <v>0</v>
      </c>
      <c r="AT212" s="3">
        <f>$E212*Ввод!AS269</f>
        <v>0</v>
      </c>
      <c r="AU212" s="3">
        <f>$E212*Ввод!AT269</f>
        <v>0</v>
      </c>
      <c r="AV212" s="3">
        <f>$E212*Ввод!AU269</f>
        <v>0</v>
      </c>
      <c r="AW212" s="3">
        <f>$E212*Ввод!AV269</f>
        <v>0</v>
      </c>
      <c r="AX212" s="3">
        <f>$E212*Ввод!AW269</f>
        <v>0</v>
      </c>
      <c r="AY212" s="3">
        <f>$E212*Ввод!AX269</f>
        <v>0</v>
      </c>
      <c r="AZ212" s="3">
        <f>$E212*Ввод!AY269</f>
        <v>0</v>
      </c>
      <c r="BA212" s="3">
        <f>$E212*Ввод!AZ269</f>
        <v>0</v>
      </c>
      <c r="BB212" s="3">
        <f>$E212*Ввод!BA269</f>
        <v>0</v>
      </c>
      <c r="BC212" s="3">
        <f>$E212*Ввод!BB269</f>
        <v>0</v>
      </c>
      <c r="BD212" s="3">
        <f>$E212*Ввод!BC269</f>
        <v>0</v>
      </c>
      <c r="BE212" s="3">
        <f>$E212*Ввод!BD269</f>
        <v>0</v>
      </c>
      <c r="BF212" s="3">
        <f>$E212*Ввод!BE269</f>
        <v>0</v>
      </c>
      <c r="BG212" s="3">
        <f>$E212*Ввод!BF269</f>
        <v>0</v>
      </c>
      <c r="BH212" s="3">
        <f>$E212*Ввод!BG269</f>
        <v>0</v>
      </c>
      <c r="BI212" s="3">
        <f>$E212*Ввод!BH269</f>
        <v>0</v>
      </c>
      <c r="BJ212" s="3">
        <f>$E212*Ввод!BI269</f>
        <v>0</v>
      </c>
      <c r="BK212" s="3">
        <f>$E212*Ввод!BJ269</f>
        <v>0</v>
      </c>
      <c r="BL212" s="3">
        <f>$E212*Ввод!BK269</f>
        <v>0</v>
      </c>
      <c r="BM212" s="3">
        <f>$E212*Ввод!BL269</f>
        <v>0</v>
      </c>
      <c r="BN212" s="3">
        <f>$E212*Ввод!BM269</f>
        <v>0</v>
      </c>
      <c r="BO212" s="3">
        <f>$E212*Ввод!BN269</f>
        <v>0</v>
      </c>
      <c r="BP212" s="3">
        <f>$E212*Ввод!BO269</f>
        <v>0</v>
      </c>
      <c r="BQ212" s="3">
        <f>$E212*Ввод!BP269</f>
        <v>0</v>
      </c>
      <c r="BR212" s="3">
        <f>$E212*Ввод!BQ269</f>
        <v>0</v>
      </c>
      <c r="BS212" s="3">
        <f>$E212*Ввод!BR269</f>
        <v>0</v>
      </c>
      <c r="BT212" s="3">
        <f>$E212*Ввод!BS269</f>
        <v>0</v>
      </c>
      <c r="BU212" s="3">
        <f>$E212*Ввод!BT269</f>
        <v>0</v>
      </c>
      <c r="BV212" s="3">
        <f>$E212*Ввод!BU269</f>
        <v>0</v>
      </c>
      <c r="BW212" s="3">
        <f>$E212*Ввод!BV269</f>
        <v>0</v>
      </c>
      <c r="BX212" s="3">
        <f>$E212*Ввод!BW269</f>
        <v>0</v>
      </c>
      <c r="BY212" s="3">
        <f>$E212*Ввод!BX269</f>
        <v>0</v>
      </c>
      <c r="BZ212" s="3">
        <f>$E212*Ввод!BY269</f>
        <v>0</v>
      </c>
      <c r="CA212" s="3">
        <f>$E212*Ввод!BZ269</f>
        <v>0</v>
      </c>
      <c r="CB212" s="3">
        <f>$E212*Ввод!CA269</f>
        <v>0</v>
      </c>
      <c r="CC212" s="3">
        <f>$E212*Ввод!CB269</f>
        <v>0</v>
      </c>
      <c r="CD212" s="3">
        <f>$E212*Ввод!CC269</f>
        <v>0</v>
      </c>
      <c r="CE212" s="3">
        <f>$E212*Ввод!CD269</f>
        <v>0</v>
      </c>
      <c r="CF212" s="3">
        <f>$E212*Ввод!CE269</f>
        <v>0</v>
      </c>
      <c r="CG212" s="3">
        <f>$E212*Ввод!CF269</f>
        <v>0</v>
      </c>
      <c r="CH212" s="3">
        <f>$E212*Ввод!CG269</f>
        <v>0</v>
      </c>
      <c r="CI212" s="3">
        <f>$E212*Ввод!CH269</f>
        <v>0</v>
      </c>
      <c r="CJ212" s="3">
        <f>$E212*Ввод!CI269</f>
        <v>0</v>
      </c>
      <c r="CK212" s="3">
        <f>$E212*Ввод!CJ269</f>
        <v>0</v>
      </c>
      <c r="CL212" s="3">
        <f>$E212*Ввод!CK269</f>
        <v>0</v>
      </c>
      <c r="CM212" s="3">
        <f>$E212*Ввод!CL269</f>
        <v>0</v>
      </c>
      <c r="CN212" s="3">
        <f>$E212*Ввод!CM269</f>
        <v>0</v>
      </c>
      <c r="CO212" s="3">
        <f>$E212*Ввод!CN269</f>
        <v>0</v>
      </c>
      <c r="CP212" s="3">
        <f>$E212*Ввод!CO269</f>
        <v>0</v>
      </c>
      <c r="CQ212" s="3">
        <f>$E212*Ввод!CP269</f>
        <v>0</v>
      </c>
      <c r="CR212" s="3">
        <f>$E212*Ввод!CQ269</f>
        <v>0</v>
      </c>
      <c r="CS212" s="3">
        <f>$E212*Ввод!CR269</f>
        <v>0</v>
      </c>
      <c r="CT212" s="3">
        <f>$E212*Ввод!CS269</f>
        <v>0</v>
      </c>
      <c r="CU212" s="3">
        <f>$E212*Ввод!CT269</f>
        <v>0</v>
      </c>
      <c r="CV212" s="3">
        <f>$E212*Ввод!CU269</f>
        <v>0</v>
      </c>
      <c r="CW212" s="3">
        <f>$E212*Ввод!CV269</f>
        <v>0</v>
      </c>
      <c r="CX212" s="3">
        <f>$E212*Ввод!CW269</f>
        <v>0</v>
      </c>
      <c r="CY212" s="3">
        <f>$E212*Ввод!CX269</f>
        <v>0</v>
      </c>
      <c r="CZ212" s="3">
        <f>$E212*Ввод!CY269</f>
        <v>0</v>
      </c>
      <c r="DA212" s="3">
        <f>$E212*Ввод!CZ269</f>
        <v>0</v>
      </c>
      <c r="DB212" s="3">
        <f>$E212*Ввод!DA269</f>
        <v>0</v>
      </c>
      <c r="DC212" s="3">
        <f>$E212*Ввод!DB269</f>
        <v>0</v>
      </c>
      <c r="DD212" s="3">
        <f>$E212*Ввод!DC269</f>
        <v>0</v>
      </c>
      <c r="DE212" s="3">
        <f>$E212*Ввод!DD269</f>
        <v>0</v>
      </c>
      <c r="DF212" s="3">
        <f>$E212*Ввод!DE269</f>
        <v>0</v>
      </c>
      <c r="DG212" s="3">
        <f>$E212*Ввод!DF269</f>
        <v>0</v>
      </c>
      <c r="DH212" s="3">
        <f>$E212*Ввод!DG269</f>
        <v>0</v>
      </c>
      <c r="DI212" s="3">
        <f>$E212*Ввод!DH269</f>
        <v>0</v>
      </c>
      <c r="DJ212" s="3">
        <f>$E212*Ввод!DI269</f>
        <v>0</v>
      </c>
    </row>
    <row r="213" spans="1:114" s="100" customFormat="1">
      <c r="A213" s="18"/>
      <c r="B213" s="216" t="s">
        <v>425</v>
      </c>
      <c r="D213" s="106"/>
      <c r="E213" s="106"/>
      <c r="I213" s="217"/>
      <c r="J213" s="218"/>
      <c r="K213" s="218"/>
      <c r="L213" s="218"/>
      <c r="M213" s="218"/>
      <c r="N213" s="218"/>
      <c r="O213" s="218"/>
      <c r="P213" s="218"/>
      <c r="Q213" s="218"/>
    </row>
    <row r="214" spans="1:114" s="37" customFormat="1">
      <c r="A214" s="18"/>
      <c r="B214" s="30" t="s">
        <v>405</v>
      </c>
      <c r="C214"/>
      <c r="D214" s="7"/>
      <c r="E214" s="40"/>
      <c r="I214" s="219"/>
      <c r="J214" s="220"/>
      <c r="K214" s="220"/>
      <c r="L214" s="220"/>
      <c r="M214" s="220"/>
      <c r="N214" s="220"/>
      <c r="O214" s="220"/>
      <c r="P214" s="220"/>
      <c r="Q214" s="220"/>
    </row>
    <row r="215" spans="1:114">
      <c r="B215" s="214" t="str">
        <f>Ввод!D348</f>
        <v>Объем транспортировки</v>
      </c>
      <c r="D215" s="7" t="str">
        <f>Ввод!F348</f>
        <v>тыс. м3</v>
      </c>
      <c r="E215" s="7">
        <f>1-E218</f>
        <v>0</v>
      </c>
      <c r="F215" s="229">
        <f>$E215*Ввод!G348</f>
        <v>0</v>
      </c>
      <c r="G215" s="229"/>
      <c r="H215" s="229"/>
      <c r="I215" s="231"/>
      <c r="J215" s="229">
        <f>$F215*SUMIF(Ввод!$151:$151,J$15,Ввод!$153:$153)</f>
        <v>0</v>
      </c>
      <c r="K215" s="229">
        <f>$F215*SUMIF(Ввод!$151:$151,K$15,Ввод!$153:$153)</f>
        <v>0</v>
      </c>
      <c r="L215" s="229">
        <f>$F215*SUMIF(Ввод!$151:$151,L$15,Ввод!$153:$153)</f>
        <v>0</v>
      </c>
      <c r="M215" s="229">
        <f>$F215*SUMIF(Ввод!$151:$151,M$15,Ввод!$153:$153)</f>
        <v>0</v>
      </c>
      <c r="N215" s="229">
        <f>$F215*SUMIF(Ввод!$151:$151,N$15,Ввод!$153:$153)</f>
        <v>0</v>
      </c>
      <c r="O215" s="229">
        <f>$F215*SUMIF(Ввод!$151:$151,O$15,Ввод!$153:$153)</f>
        <v>0</v>
      </c>
      <c r="P215" s="229">
        <f>$F215*SUMIF(Ввод!$151:$151,P$15,Ввод!$153:$153)</f>
        <v>0</v>
      </c>
      <c r="Q215" s="229">
        <f>$F215*SUMIF(Ввод!$151:$151,Q$15,Ввод!$153:$153)</f>
        <v>0</v>
      </c>
      <c r="R215" s="229">
        <f>$F215*SUMIF(Ввод!$151:$151,R$15,Ввод!$153:$153)</f>
        <v>0</v>
      </c>
      <c r="S215" s="229">
        <f>$F215*SUMIF(Ввод!$151:$151,S$15,Ввод!$153:$153)</f>
        <v>0</v>
      </c>
      <c r="T215" s="229">
        <f>$F215*SUMIF(Ввод!$151:$151,T$15,Ввод!$153:$153)</f>
        <v>0</v>
      </c>
      <c r="U215" s="229">
        <f>$F215*SUMIF(Ввод!$151:$151,U$15,Ввод!$153:$153)</f>
        <v>0</v>
      </c>
      <c r="V215" s="229">
        <f>$F215*SUMIF(Ввод!$151:$151,V$15,Ввод!$153:$153)</f>
        <v>0</v>
      </c>
      <c r="W215" s="229">
        <f>$F215*SUMIF(Ввод!$151:$151,W$15,Ввод!$153:$153)</f>
        <v>0</v>
      </c>
      <c r="X215" s="229">
        <f>$F215*SUMIF(Ввод!$151:$151,X$15,Ввод!$153:$153)</f>
        <v>0</v>
      </c>
      <c r="Y215" s="229">
        <f>$F215*SUMIF(Ввод!$151:$151,Y$15,Ввод!$153:$153)</f>
        <v>0</v>
      </c>
      <c r="Z215" s="229">
        <f>$F215*SUMIF(Ввод!$151:$151,Z$15,Ввод!$153:$153)</f>
        <v>0</v>
      </c>
      <c r="AA215" s="229">
        <f>$F215*SUMIF(Ввод!$151:$151,AA$15,Ввод!$153:$153)</f>
        <v>0</v>
      </c>
      <c r="AB215" s="229">
        <f>$F215*SUMIF(Ввод!$151:$151,AB$15,Ввод!$153:$153)</f>
        <v>0</v>
      </c>
      <c r="AC215" s="229">
        <f>$F215*SUMIF(Ввод!$151:$151,AC$15,Ввод!$153:$153)</f>
        <v>0</v>
      </c>
      <c r="AD215" s="229">
        <f>$F215*SUMIF(Ввод!$151:$151,AD$15,Ввод!$153:$153)</f>
        <v>0</v>
      </c>
      <c r="AE215" s="229">
        <f>$F215*SUMIF(Ввод!$151:$151,AE$15,Ввод!$153:$153)</f>
        <v>0</v>
      </c>
      <c r="AF215" s="229">
        <f>$F215*SUMIF(Ввод!$151:$151,AF$15,Ввод!$153:$153)</f>
        <v>0</v>
      </c>
      <c r="AG215" s="229">
        <f>$F215*SUMIF(Ввод!$151:$151,AG$15,Ввод!$153:$153)</f>
        <v>0</v>
      </c>
      <c r="AH215" s="229">
        <f>$F215*SUMIF(Ввод!$151:$151,AH$15,Ввод!$153:$153)</f>
        <v>0</v>
      </c>
      <c r="AI215" s="229">
        <f>$F215*SUMIF(Ввод!$151:$151,AI$15,Ввод!$153:$153)</f>
        <v>0</v>
      </c>
      <c r="AJ215" s="229">
        <f>$F215*SUMIF(Ввод!$151:$151,AJ$15,Ввод!$153:$153)</f>
        <v>0</v>
      </c>
      <c r="AK215" s="229">
        <f>$F215*SUMIF(Ввод!$151:$151,AK$15,Ввод!$153:$153)</f>
        <v>0</v>
      </c>
      <c r="AL215" s="229">
        <f>$F215*SUMIF(Ввод!$151:$151,AL$15,Ввод!$153:$153)</f>
        <v>0</v>
      </c>
      <c r="AM215" s="229">
        <f>$F215*SUMIF(Ввод!$151:$151,AM$15,Ввод!$153:$153)</f>
        <v>0</v>
      </c>
      <c r="AN215" s="229">
        <f>$F215*SUMIF(Ввод!$151:$151,AN$15,Ввод!$153:$153)</f>
        <v>0</v>
      </c>
      <c r="AO215" s="229">
        <f>$F215*SUMIF(Ввод!$151:$151,AO$15,Ввод!$153:$153)</f>
        <v>0</v>
      </c>
      <c r="AP215" s="229">
        <f>$F215*SUMIF(Ввод!$151:$151,AP$15,Ввод!$153:$153)</f>
        <v>0</v>
      </c>
      <c r="AQ215" s="229">
        <f>$F215*SUMIF(Ввод!$151:$151,AQ$15,Ввод!$153:$153)</f>
        <v>0</v>
      </c>
      <c r="AR215" s="229">
        <f>$F215*SUMIF(Ввод!$151:$151,AR$15,Ввод!$153:$153)</f>
        <v>0</v>
      </c>
      <c r="AS215" s="229">
        <f>$F215*SUMIF(Ввод!$151:$151,AS$15,Ввод!$153:$153)</f>
        <v>0</v>
      </c>
      <c r="AT215" s="229">
        <f>$F215*SUMIF(Ввод!$151:$151,AT$15,Ввод!$153:$153)</f>
        <v>0</v>
      </c>
      <c r="AU215" s="229">
        <f>$F215*SUMIF(Ввод!$151:$151,AU$15,Ввод!$153:$153)</f>
        <v>0</v>
      </c>
      <c r="AV215" s="229">
        <f>$F215*SUMIF(Ввод!$151:$151,AV$15,Ввод!$153:$153)</f>
        <v>0</v>
      </c>
      <c r="AW215" s="229">
        <f>$F215*SUMIF(Ввод!$151:$151,AW$15,Ввод!$153:$153)</f>
        <v>0</v>
      </c>
      <c r="AX215" s="229">
        <f>$F215*SUMIF(Ввод!$151:$151,AX$15,Ввод!$153:$153)</f>
        <v>0</v>
      </c>
      <c r="AY215" s="229">
        <f>$F215*SUMIF(Ввод!$151:$151,AY$15,Ввод!$153:$153)</f>
        <v>0</v>
      </c>
      <c r="AZ215" s="229">
        <f>$F215*SUMIF(Ввод!$151:$151,AZ$15,Ввод!$153:$153)</f>
        <v>0</v>
      </c>
      <c r="BA215" s="229">
        <f>$F215*SUMIF(Ввод!$151:$151,BA$15,Ввод!$153:$153)</f>
        <v>0</v>
      </c>
      <c r="BB215" s="229">
        <f>$F215*SUMIF(Ввод!$151:$151,BB$15,Ввод!$153:$153)</f>
        <v>0</v>
      </c>
      <c r="BC215" s="229">
        <f>$F215*SUMIF(Ввод!$151:$151,BC$15,Ввод!$153:$153)</f>
        <v>0</v>
      </c>
      <c r="BD215" s="229">
        <f>$F215*SUMIF(Ввод!$151:$151,BD$15,Ввод!$153:$153)</f>
        <v>0</v>
      </c>
      <c r="BE215" s="229">
        <f>$F215*SUMIF(Ввод!$151:$151,BE$15,Ввод!$153:$153)</f>
        <v>0</v>
      </c>
      <c r="BF215" s="229">
        <f>$F215*SUMIF(Ввод!$151:$151,BF$15,Ввод!$153:$153)</f>
        <v>0</v>
      </c>
      <c r="BG215" s="229">
        <f>$F215*SUMIF(Ввод!$151:$151,BG$15,Ввод!$153:$153)</f>
        <v>0</v>
      </c>
      <c r="BH215" s="229">
        <f>$F215*SUMIF(Ввод!$151:$151,BH$15,Ввод!$153:$153)</f>
        <v>0</v>
      </c>
      <c r="BI215" s="229">
        <f>$F215*SUMIF(Ввод!$151:$151,BI$15,Ввод!$153:$153)</f>
        <v>0</v>
      </c>
      <c r="BJ215" s="229">
        <f>$F215*SUMIF(Ввод!$151:$151,BJ$15,Ввод!$153:$153)</f>
        <v>0</v>
      </c>
      <c r="BK215" s="229">
        <f>$F215*SUMIF(Ввод!$151:$151,BK$15,Ввод!$153:$153)</f>
        <v>0</v>
      </c>
      <c r="BL215" s="229">
        <f>$F215*SUMIF(Ввод!$151:$151,BL$15,Ввод!$153:$153)</f>
        <v>0</v>
      </c>
      <c r="BM215" s="229">
        <f>$F215*SUMIF(Ввод!$151:$151,BM$15,Ввод!$153:$153)</f>
        <v>0</v>
      </c>
      <c r="BN215" s="229">
        <f>$F215*SUMIF(Ввод!$151:$151,BN$15,Ввод!$153:$153)</f>
        <v>0</v>
      </c>
      <c r="BO215" s="229">
        <f>$F215*SUMIF(Ввод!$151:$151,BO$15,Ввод!$153:$153)</f>
        <v>0</v>
      </c>
      <c r="BP215" s="229">
        <f>$F215*SUMIF(Ввод!$151:$151,BP$15,Ввод!$153:$153)</f>
        <v>0</v>
      </c>
      <c r="BQ215" s="229">
        <f>$F215*SUMIF(Ввод!$151:$151,BQ$15,Ввод!$153:$153)</f>
        <v>0</v>
      </c>
      <c r="BR215" s="229">
        <f>$F215*SUMIF(Ввод!$151:$151,BR$15,Ввод!$153:$153)</f>
        <v>0</v>
      </c>
      <c r="BS215" s="229">
        <f>$F215*SUMIF(Ввод!$151:$151,BS$15,Ввод!$153:$153)</f>
        <v>0</v>
      </c>
      <c r="BT215" s="229">
        <f>$F215*SUMIF(Ввод!$151:$151,BT$15,Ввод!$153:$153)</f>
        <v>0</v>
      </c>
      <c r="BU215" s="229">
        <f>$F215*SUMIF(Ввод!$151:$151,BU$15,Ввод!$153:$153)</f>
        <v>0</v>
      </c>
      <c r="BV215" s="229">
        <f>$F215*SUMIF(Ввод!$151:$151,BV$15,Ввод!$153:$153)</f>
        <v>0</v>
      </c>
      <c r="BW215" s="229">
        <f>$F215*SUMIF(Ввод!$151:$151,BW$15,Ввод!$153:$153)</f>
        <v>0</v>
      </c>
      <c r="BX215" s="229">
        <f>$F215*SUMIF(Ввод!$151:$151,BX$15,Ввод!$153:$153)</f>
        <v>0</v>
      </c>
      <c r="BY215" s="229">
        <f>$F215*SUMIF(Ввод!$151:$151,BY$15,Ввод!$153:$153)</f>
        <v>0</v>
      </c>
      <c r="BZ215" s="229">
        <f>$F215*SUMIF(Ввод!$151:$151,BZ$15,Ввод!$153:$153)</f>
        <v>0</v>
      </c>
      <c r="CA215" s="229">
        <f>$F215*SUMIF(Ввод!$151:$151,CA$15,Ввод!$153:$153)</f>
        <v>0</v>
      </c>
      <c r="CB215" s="229">
        <f>$F215*SUMIF(Ввод!$151:$151,CB$15,Ввод!$153:$153)</f>
        <v>0</v>
      </c>
      <c r="CC215" s="229">
        <f>$F215*SUMIF(Ввод!$151:$151,CC$15,Ввод!$153:$153)</f>
        <v>0</v>
      </c>
      <c r="CD215" s="229">
        <f>$F215*SUMIF(Ввод!$151:$151,CD$15,Ввод!$153:$153)</f>
        <v>0</v>
      </c>
      <c r="CE215" s="229">
        <f>$F215*SUMIF(Ввод!$151:$151,CE$15,Ввод!$153:$153)</f>
        <v>0</v>
      </c>
      <c r="CF215" s="229">
        <f>$F215*SUMIF(Ввод!$151:$151,CF$15,Ввод!$153:$153)</f>
        <v>0</v>
      </c>
      <c r="CG215" s="229">
        <f>$F215*SUMIF(Ввод!$151:$151,CG$15,Ввод!$153:$153)</f>
        <v>0</v>
      </c>
      <c r="CH215" s="229">
        <f>$F215*SUMIF(Ввод!$151:$151,CH$15,Ввод!$153:$153)</f>
        <v>0</v>
      </c>
      <c r="CI215" s="229">
        <f>$F215*SUMIF(Ввод!$151:$151,CI$15,Ввод!$153:$153)</f>
        <v>0</v>
      </c>
      <c r="CJ215" s="229">
        <f>$F215*SUMIF(Ввод!$151:$151,CJ$15,Ввод!$153:$153)</f>
        <v>0</v>
      </c>
      <c r="CK215" s="229">
        <f>$F215*SUMIF(Ввод!$151:$151,CK$15,Ввод!$153:$153)</f>
        <v>0</v>
      </c>
      <c r="CL215" s="229">
        <f>$F215*SUMIF(Ввод!$151:$151,CL$15,Ввод!$153:$153)</f>
        <v>0</v>
      </c>
      <c r="CM215" s="229">
        <f>$F215*SUMIF(Ввод!$151:$151,CM$15,Ввод!$153:$153)</f>
        <v>0</v>
      </c>
      <c r="CN215" s="229">
        <f>$F215*SUMIF(Ввод!$151:$151,CN$15,Ввод!$153:$153)</f>
        <v>0</v>
      </c>
      <c r="CO215" s="229">
        <f>$F215*SUMIF(Ввод!$151:$151,CO$15,Ввод!$153:$153)</f>
        <v>0</v>
      </c>
      <c r="CP215" s="229">
        <f>$F215*SUMIF(Ввод!$151:$151,CP$15,Ввод!$153:$153)</f>
        <v>0</v>
      </c>
      <c r="CQ215" s="229">
        <f>$F215*SUMIF(Ввод!$151:$151,CQ$15,Ввод!$153:$153)</f>
        <v>0</v>
      </c>
      <c r="CR215" s="229">
        <f>$F215*SUMIF(Ввод!$151:$151,CR$15,Ввод!$153:$153)</f>
        <v>0</v>
      </c>
      <c r="CS215" s="229">
        <f>$F215*SUMIF(Ввод!$151:$151,CS$15,Ввод!$153:$153)</f>
        <v>0</v>
      </c>
      <c r="CT215" s="229">
        <f>$F215*SUMIF(Ввод!$151:$151,CT$15,Ввод!$153:$153)</f>
        <v>0</v>
      </c>
      <c r="CU215" s="229">
        <f>$F215*SUMIF(Ввод!$151:$151,CU$15,Ввод!$153:$153)</f>
        <v>0</v>
      </c>
      <c r="CV215" s="229">
        <f>$F215*SUMIF(Ввод!$151:$151,CV$15,Ввод!$153:$153)</f>
        <v>0</v>
      </c>
      <c r="CW215" s="229">
        <f>$F215*SUMIF(Ввод!$151:$151,CW$15,Ввод!$153:$153)</f>
        <v>0</v>
      </c>
      <c r="CX215" s="229">
        <f>$F215*SUMIF(Ввод!$151:$151,CX$15,Ввод!$153:$153)</f>
        <v>0</v>
      </c>
      <c r="CY215" s="229">
        <f>$F215*SUMIF(Ввод!$151:$151,CY$15,Ввод!$153:$153)</f>
        <v>0</v>
      </c>
      <c r="CZ215" s="229">
        <f>$F215*SUMIF(Ввод!$151:$151,CZ$15,Ввод!$153:$153)</f>
        <v>0</v>
      </c>
      <c r="DA215" s="229">
        <f>$F215*SUMIF(Ввод!$151:$151,DA$15,Ввод!$153:$153)</f>
        <v>0</v>
      </c>
      <c r="DB215" s="229">
        <f>$F215*SUMIF(Ввод!$151:$151,DB$15,Ввод!$153:$153)</f>
        <v>0</v>
      </c>
      <c r="DC215" s="229">
        <f>$F215*SUMIF(Ввод!$151:$151,DC$15,Ввод!$153:$153)</f>
        <v>0</v>
      </c>
      <c r="DD215" s="229">
        <f>$F215*SUMIF(Ввод!$151:$151,DD$15,Ввод!$153:$153)</f>
        <v>0</v>
      </c>
      <c r="DE215" s="229">
        <f>$F215*SUMIF(Ввод!$151:$151,DE$15,Ввод!$153:$153)</f>
        <v>0</v>
      </c>
      <c r="DF215" s="229">
        <f>$F215*SUMIF(Ввод!$151:$151,DF$15,Ввод!$153:$153)</f>
        <v>0</v>
      </c>
      <c r="DG215" s="229">
        <f>$F215*SUMIF(Ввод!$151:$151,DG$15,Ввод!$153:$153)</f>
        <v>0</v>
      </c>
      <c r="DH215" s="229">
        <f>$F215*SUMIF(Ввод!$151:$151,DH$15,Ввод!$153:$153)</f>
        <v>0</v>
      </c>
      <c r="DI215" s="229">
        <f>$F215*SUMIF(Ввод!$151:$151,DI$15,Ввод!$153:$153)</f>
        <v>0</v>
      </c>
      <c r="DJ215" s="229">
        <f>$F215*SUMIF(Ввод!$151:$151,DJ$15,Ввод!$153:$153)</f>
        <v>0</v>
      </c>
    </row>
    <row r="216" spans="1:114">
      <c r="B216" s="214" t="str">
        <f>Ввод!D352</f>
        <v>Объем воды на очистку</v>
      </c>
      <c r="D216" s="7" t="str">
        <f>Ввод!F352</f>
        <v>тыс. м3</v>
      </c>
      <c r="E216" s="7">
        <f>1-E219</f>
        <v>1</v>
      </c>
      <c r="F216" s="229">
        <f>$E216*Ввод!G349</f>
        <v>20000</v>
      </c>
      <c r="G216" s="229"/>
      <c r="H216" s="229"/>
      <c r="I216" s="231"/>
      <c r="J216" s="229">
        <f>$F216*SUMIF(Ввод!$151:$151,J$15,Ввод!$153:$153)</f>
        <v>5000</v>
      </c>
      <c r="K216" s="229">
        <f>$F216*SUMIF(Ввод!$151:$151,K$15,Ввод!$153:$153)</f>
        <v>5000</v>
      </c>
      <c r="L216" s="229">
        <f>$F216*SUMIF(Ввод!$151:$151,L$15,Ввод!$153:$153)</f>
        <v>5000</v>
      </c>
      <c r="M216" s="229">
        <f>$F216*SUMIF(Ввод!$151:$151,M$15,Ввод!$153:$153)</f>
        <v>5000</v>
      </c>
      <c r="N216" s="229">
        <f>$F216*SUMIF(Ввод!$151:$151,N$15,Ввод!$153:$153)</f>
        <v>5000</v>
      </c>
      <c r="O216" s="229">
        <f>$F216*SUMIF(Ввод!$151:$151,O$15,Ввод!$153:$153)</f>
        <v>5000</v>
      </c>
      <c r="P216" s="229">
        <f>$F216*SUMIF(Ввод!$151:$151,P$15,Ввод!$153:$153)</f>
        <v>5000</v>
      </c>
      <c r="Q216" s="229">
        <f>$F216*SUMIF(Ввод!$151:$151,Q$15,Ввод!$153:$153)</f>
        <v>5000</v>
      </c>
      <c r="R216" s="229">
        <f>$F216*SUMIF(Ввод!$151:$151,R$15,Ввод!$153:$153)</f>
        <v>5000</v>
      </c>
      <c r="S216" s="229">
        <f>$F216*SUMIF(Ввод!$151:$151,S$15,Ввод!$153:$153)</f>
        <v>5000</v>
      </c>
      <c r="T216" s="229">
        <f>$F216*SUMIF(Ввод!$151:$151,T$15,Ввод!$153:$153)</f>
        <v>5000</v>
      </c>
      <c r="U216" s="229">
        <f>$F216*SUMIF(Ввод!$151:$151,U$15,Ввод!$153:$153)</f>
        <v>5000</v>
      </c>
      <c r="V216" s="229">
        <f>$F216*SUMIF(Ввод!$151:$151,V$15,Ввод!$153:$153)</f>
        <v>5000</v>
      </c>
      <c r="W216" s="229">
        <f>$F216*SUMIF(Ввод!$151:$151,W$15,Ввод!$153:$153)</f>
        <v>5000</v>
      </c>
      <c r="X216" s="229">
        <f>$F216*SUMIF(Ввод!$151:$151,X$15,Ввод!$153:$153)</f>
        <v>5000</v>
      </c>
      <c r="Y216" s="229">
        <f>$F216*SUMIF(Ввод!$151:$151,Y$15,Ввод!$153:$153)</f>
        <v>5000</v>
      </c>
      <c r="Z216" s="229">
        <f>$F216*SUMIF(Ввод!$151:$151,Z$15,Ввод!$153:$153)</f>
        <v>5000</v>
      </c>
      <c r="AA216" s="229">
        <f>$F216*SUMIF(Ввод!$151:$151,AA$15,Ввод!$153:$153)</f>
        <v>5000</v>
      </c>
      <c r="AB216" s="229">
        <f>$F216*SUMIF(Ввод!$151:$151,AB$15,Ввод!$153:$153)</f>
        <v>5000</v>
      </c>
      <c r="AC216" s="229">
        <f>$F216*SUMIF(Ввод!$151:$151,AC$15,Ввод!$153:$153)</f>
        <v>5000</v>
      </c>
      <c r="AD216" s="229">
        <f>$F216*SUMIF(Ввод!$151:$151,AD$15,Ввод!$153:$153)</f>
        <v>5000</v>
      </c>
      <c r="AE216" s="229">
        <f>$F216*SUMIF(Ввод!$151:$151,AE$15,Ввод!$153:$153)</f>
        <v>5000</v>
      </c>
      <c r="AF216" s="229">
        <f>$F216*SUMIF(Ввод!$151:$151,AF$15,Ввод!$153:$153)</f>
        <v>5000</v>
      </c>
      <c r="AG216" s="229">
        <f>$F216*SUMIF(Ввод!$151:$151,AG$15,Ввод!$153:$153)</f>
        <v>5000</v>
      </c>
      <c r="AH216" s="229">
        <f>$F216*SUMIF(Ввод!$151:$151,AH$15,Ввод!$153:$153)</f>
        <v>5000</v>
      </c>
      <c r="AI216" s="229">
        <f>$F216*SUMIF(Ввод!$151:$151,AI$15,Ввод!$153:$153)</f>
        <v>5000</v>
      </c>
      <c r="AJ216" s="229">
        <f>$F216*SUMIF(Ввод!$151:$151,AJ$15,Ввод!$153:$153)</f>
        <v>5000</v>
      </c>
      <c r="AK216" s="229">
        <f>$F216*SUMIF(Ввод!$151:$151,AK$15,Ввод!$153:$153)</f>
        <v>5000</v>
      </c>
      <c r="AL216" s="229">
        <f>$F216*SUMIF(Ввод!$151:$151,AL$15,Ввод!$153:$153)</f>
        <v>5000</v>
      </c>
      <c r="AM216" s="229">
        <f>$F216*SUMIF(Ввод!$151:$151,AM$15,Ввод!$153:$153)</f>
        <v>5000</v>
      </c>
      <c r="AN216" s="229">
        <f>$F216*SUMIF(Ввод!$151:$151,AN$15,Ввод!$153:$153)</f>
        <v>5000</v>
      </c>
      <c r="AO216" s="229">
        <f>$F216*SUMIF(Ввод!$151:$151,AO$15,Ввод!$153:$153)</f>
        <v>5000</v>
      </c>
      <c r="AP216" s="229">
        <f>$F216*SUMIF(Ввод!$151:$151,AP$15,Ввод!$153:$153)</f>
        <v>5000</v>
      </c>
      <c r="AQ216" s="229">
        <f>$F216*SUMIF(Ввод!$151:$151,AQ$15,Ввод!$153:$153)</f>
        <v>5000</v>
      </c>
      <c r="AR216" s="229">
        <f>$F216*SUMIF(Ввод!$151:$151,AR$15,Ввод!$153:$153)</f>
        <v>5000</v>
      </c>
      <c r="AS216" s="229">
        <f>$F216*SUMIF(Ввод!$151:$151,AS$15,Ввод!$153:$153)</f>
        <v>5000</v>
      </c>
      <c r="AT216" s="229">
        <f>$F216*SUMIF(Ввод!$151:$151,AT$15,Ввод!$153:$153)</f>
        <v>5000</v>
      </c>
      <c r="AU216" s="229">
        <f>$F216*SUMIF(Ввод!$151:$151,AU$15,Ввод!$153:$153)</f>
        <v>5000</v>
      </c>
      <c r="AV216" s="229">
        <f>$F216*SUMIF(Ввод!$151:$151,AV$15,Ввод!$153:$153)</f>
        <v>5000</v>
      </c>
      <c r="AW216" s="229">
        <f>$F216*SUMIF(Ввод!$151:$151,AW$15,Ввод!$153:$153)</f>
        <v>5000</v>
      </c>
      <c r="AX216" s="229">
        <f>$F216*SUMIF(Ввод!$151:$151,AX$15,Ввод!$153:$153)</f>
        <v>5000</v>
      </c>
      <c r="AY216" s="229">
        <f>$F216*SUMIF(Ввод!$151:$151,AY$15,Ввод!$153:$153)</f>
        <v>5000</v>
      </c>
      <c r="AZ216" s="229">
        <f>$F216*SUMIF(Ввод!$151:$151,AZ$15,Ввод!$153:$153)</f>
        <v>5000</v>
      </c>
      <c r="BA216" s="229">
        <f>$F216*SUMIF(Ввод!$151:$151,BA$15,Ввод!$153:$153)</f>
        <v>5000</v>
      </c>
      <c r="BB216" s="229">
        <f>$F216*SUMIF(Ввод!$151:$151,BB$15,Ввод!$153:$153)</f>
        <v>5000</v>
      </c>
      <c r="BC216" s="229">
        <f>$F216*SUMIF(Ввод!$151:$151,BC$15,Ввод!$153:$153)</f>
        <v>5000</v>
      </c>
      <c r="BD216" s="229">
        <f>$F216*SUMIF(Ввод!$151:$151,BD$15,Ввод!$153:$153)</f>
        <v>5000</v>
      </c>
      <c r="BE216" s="229">
        <f>$F216*SUMIF(Ввод!$151:$151,BE$15,Ввод!$153:$153)</f>
        <v>5000</v>
      </c>
      <c r="BF216" s="229">
        <f>$F216*SUMIF(Ввод!$151:$151,BF$15,Ввод!$153:$153)</f>
        <v>5000</v>
      </c>
      <c r="BG216" s="229">
        <f>$F216*SUMIF(Ввод!$151:$151,BG$15,Ввод!$153:$153)</f>
        <v>5000</v>
      </c>
      <c r="BH216" s="229">
        <f>$F216*SUMIF(Ввод!$151:$151,BH$15,Ввод!$153:$153)</f>
        <v>5000</v>
      </c>
      <c r="BI216" s="229">
        <f>$F216*SUMIF(Ввод!$151:$151,BI$15,Ввод!$153:$153)</f>
        <v>5000</v>
      </c>
      <c r="BJ216" s="229">
        <f>$F216*SUMIF(Ввод!$151:$151,BJ$15,Ввод!$153:$153)</f>
        <v>5000</v>
      </c>
      <c r="BK216" s="229">
        <f>$F216*SUMIF(Ввод!$151:$151,BK$15,Ввод!$153:$153)</f>
        <v>5000</v>
      </c>
      <c r="BL216" s="229">
        <f>$F216*SUMIF(Ввод!$151:$151,BL$15,Ввод!$153:$153)</f>
        <v>5000</v>
      </c>
      <c r="BM216" s="229">
        <f>$F216*SUMIF(Ввод!$151:$151,BM$15,Ввод!$153:$153)</f>
        <v>5000</v>
      </c>
      <c r="BN216" s="229">
        <f>$F216*SUMIF(Ввод!$151:$151,BN$15,Ввод!$153:$153)</f>
        <v>5000</v>
      </c>
      <c r="BO216" s="229">
        <f>$F216*SUMIF(Ввод!$151:$151,BO$15,Ввод!$153:$153)</f>
        <v>5000</v>
      </c>
      <c r="BP216" s="229">
        <f>$F216*SUMIF(Ввод!$151:$151,BP$15,Ввод!$153:$153)</f>
        <v>5000</v>
      </c>
      <c r="BQ216" s="229">
        <f>$F216*SUMIF(Ввод!$151:$151,BQ$15,Ввод!$153:$153)</f>
        <v>5000</v>
      </c>
      <c r="BR216" s="229">
        <f>$F216*SUMIF(Ввод!$151:$151,BR$15,Ввод!$153:$153)</f>
        <v>5000</v>
      </c>
      <c r="BS216" s="229">
        <f>$F216*SUMIF(Ввод!$151:$151,BS$15,Ввод!$153:$153)</f>
        <v>5000</v>
      </c>
      <c r="BT216" s="229">
        <f>$F216*SUMIF(Ввод!$151:$151,BT$15,Ввод!$153:$153)</f>
        <v>5000</v>
      </c>
      <c r="BU216" s="229">
        <f>$F216*SUMIF(Ввод!$151:$151,BU$15,Ввод!$153:$153)</f>
        <v>5000</v>
      </c>
      <c r="BV216" s="229">
        <f>$F216*SUMIF(Ввод!$151:$151,BV$15,Ввод!$153:$153)</f>
        <v>5000</v>
      </c>
      <c r="BW216" s="229">
        <f>$F216*SUMIF(Ввод!$151:$151,BW$15,Ввод!$153:$153)</f>
        <v>5000</v>
      </c>
      <c r="BX216" s="229">
        <f>$F216*SUMIF(Ввод!$151:$151,BX$15,Ввод!$153:$153)</f>
        <v>5000</v>
      </c>
      <c r="BY216" s="229">
        <f>$F216*SUMIF(Ввод!$151:$151,BY$15,Ввод!$153:$153)</f>
        <v>5000</v>
      </c>
      <c r="BZ216" s="229">
        <f>$F216*SUMIF(Ввод!$151:$151,BZ$15,Ввод!$153:$153)</f>
        <v>5000</v>
      </c>
      <c r="CA216" s="229">
        <f>$F216*SUMIF(Ввод!$151:$151,CA$15,Ввод!$153:$153)</f>
        <v>5000</v>
      </c>
      <c r="CB216" s="229">
        <f>$F216*SUMIF(Ввод!$151:$151,CB$15,Ввод!$153:$153)</f>
        <v>5000</v>
      </c>
      <c r="CC216" s="229">
        <f>$F216*SUMIF(Ввод!$151:$151,CC$15,Ввод!$153:$153)</f>
        <v>5000</v>
      </c>
      <c r="CD216" s="229">
        <f>$F216*SUMIF(Ввод!$151:$151,CD$15,Ввод!$153:$153)</f>
        <v>5000</v>
      </c>
      <c r="CE216" s="229">
        <f>$F216*SUMIF(Ввод!$151:$151,CE$15,Ввод!$153:$153)</f>
        <v>5000</v>
      </c>
      <c r="CF216" s="229">
        <f>$F216*SUMIF(Ввод!$151:$151,CF$15,Ввод!$153:$153)</f>
        <v>5000</v>
      </c>
      <c r="CG216" s="229">
        <f>$F216*SUMIF(Ввод!$151:$151,CG$15,Ввод!$153:$153)</f>
        <v>5000</v>
      </c>
      <c r="CH216" s="229">
        <f>$F216*SUMIF(Ввод!$151:$151,CH$15,Ввод!$153:$153)</f>
        <v>5000</v>
      </c>
      <c r="CI216" s="229">
        <f>$F216*SUMIF(Ввод!$151:$151,CI$15,Ввод!$153:$153)</f>
        <v>5000</v>
      </c>
      <c r="CJ216" s="229">
        <f>$F216*SUMIF(Ввод!$151:$151,CJ$15,Ввод!$153:$153)</f>
        <v>5000</v>
      </c>
      <c r="CK216" s="229">
        <f>$F216*SUMIF(Ввод!$151:$151,CK$15,Ввод!$153:$153)</f>
        <v>5000</v>
      </c>
      <c r="CL216" s="229">
        <f>$F216*SUMIF(Ввод!$151:$151,CL$15,Ввод!$153:$153)</f>
        <v>5000</v>
      </c>
      <c r="CM216" s="229">
        <f>$F216*SUMIF(Ввод!$151:$151,CM$15,Ввод!$153:$153)</f>
        <v>5000</v>
      </c>
      <c r="CN216" s="229">
        <f>$F216*SUMIF(Ввод!$151:$151,CN$15,Ввод!$153:$153)</f>
        <v>5000</v>
      </c>
      <c r="CO216" s="229">
        <f>$F216*SUMIF(Ввод!$151:$151,CO$15,Ввод!$153:$153)</f>
        <v>5000</v>
      </c>
      <c r="CP216" s="229">
        <f>$F216*SUMIF(Ввод!$151:$151,CP$15,Ввод!$153:$153)</f>
        <v>5000</v>
      </c>
      <c r="CQ216" s="229">
        <f>$F216*SUMIF(Ввод!$151:$151,CQ$15,Ввод!$153:$153)</f>
        <v>5000</v>
      </c>
      <c r="CR216" s="229">
        <f>$F216*SUMIF(Ввод!$151:$151,CR$15,Ввод!$153:$153)</f>
        <v>5000</v>
      </c>
      <c r="CS216" s="229">
        <f>$F216*SUMIF(Ввод!$151:$151,CS$15,Ввод!$153:$153)</f>
        <v>5000</v>
      </c>
      <c r="CT216" s="229">
        <f>$F216*SUMIF(Ввод!$151:$151,CT$15,Ввод!$153:$153)</f>
        <v>5000</v>
      </c>
      <c r="CU216" s="229">
        <f>$F216*SUMIF(Ввод!$151:$151,CU$15,Ввод!$153:$153)</f>
        <v>5000</v>
      </c>
      <c r="CV216" s="229">
        <f>$F216*SUMIF(Ввод!$151:$151,CV$15,Ввод!$153:$153)</f>
        <v>5000</v>
      </c>
      <c r="CW216" s="229">
        <f>$F216*SUMIF(Ввод!$151:$151,CW$15,Ввод!$153:$153)</f>
        <v>5000</v>
      </c>
      <c r="CX216" s="229">
        <f>$F216*SUMIF(Ввод!$151:$151,CX$15,Ввод!$153:$153)</f>
        <v>5000</v>
      </c>
      <c r="CY216" s="229">
        <f>$F216*SUMIF(Ввод!$151:$151,CY$15,Ввод!$153:$153)</f>
        <v>5000</v>
      </c>
      <c r="CZ216" s="229">
        <f>$F216*SUMIF(Ввод!$151:$151,CZ$15,Ввод!$153:$153)</f>
        <v>5000</v>
      </c>
      <c r="DA216" s="229">
        <f>$F216*SUMIF(Ввод!$151:$151,DA$15,Ввод!$153:$153)</f>
        <v>5000</v>
      </c>
      <c r="DB216" s="229">
        <f>$F216*SUMIF(Ввод!$151:$151,DB$15,Ввод!$153:$153)</f>
        <v>5000</v>
      </c>
      <c r="DC216" s="229">
        <f>$F216*SUMIF(Ввод!$151:$151,DC$15,Ввод!$153:$153)</f>
        <v>5000</v>
      </c>
      <c r="DD216" s="229">
        <f>$F216*SUMIF(Ввод!$151:$151,DD$15,Ввод!$153:$153)</f>
        <v>5000</v>
      </c>
      <c r="DE216" s="229">
        <f>$F216*SUMIF(Ввод!$151:$151,DE$15,Ввод!$153:$153)</f>
        <v>5000</v>
      </c>
      <c r="DF216" s="229">
        <f>$F216*SUMIF(Ввод!$151:$151,DF$15,Ввод!$153:$153)</f>
        <v>5000</v>
      </c>
      <c r="DG216" s="229">
        <f>$F216*SUMIF(Ввод!$151:$151,DG$15,Ввод!$153:$153)</f>
        <v>5000</v>
      </c>
      <c r="DH216" s="229">
        <f>$F216*SUMIF(Ввод!$151:$151,DH$15,Ввод!$153:$153)</f>
        <v>5000</v>
      </c>
      <c r="DI216" s="229">
        <f>$F216*SUMIF(Ввод!$151:$151,DI$15,Ввод!$153:$153)</f>
        <v>5000</v>
      </c>
      <c r="DJ216" s="229">
        <f>$F216*SUMIF(Ввод!$151:$151,DJ$15,Ввод!$153:$153)</f>
        <v>5000</v>
      </c>
    </row>
    <row r="217" spans="1:114">
      <c r="B217" s="30" t="s">
        <v>406</v>
      </c>
      <c r="F217" s="229"/>
      <c r="G217" s="229"/>
      <c r="H217" s="229"/>
      <c r="I217" s="231"/>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9"/>
      <c r="BK217" s="229"/>
      <c r="BL217" s="229"/>
      <c r="BM217" s="229"/>
      <c r="BN217" s="229"/>
      <c r="BO217" s="229"/>
      <c r="BP217" s="229"/>
      <c r="BQ217" s="229"/>
      <c r="BR217" s="229"/>
      <c r="BS217" s="229"/>
      <c r="BT217" s="229"/>
      <c r="BU217" s="229"/>
      <c r="BV217" s="229"/>
      <c r="BW217" s="229"/>
      <c r="BX217" s="229"/>
      <c r="BY217" s="229"/>
      <c r="BZ217" s="229"/>
      <c r="CA217" s="229"/>
      <c r="CB217" s="229"/>
      <c r="CC217" s="229"/>
      <c r="CD217" s="229"/>
      <c r="CE217" s="229"/>
      <c r="CF217" s="229"/>
      <c r="CG217" s="229"/>
      <c r="CH217" s="229"/>
      <c r="CI217" s="229"/>
      <c r="CJ217" s="229"/>
      <c r="CK217" s="229"/>
      <c r="CL217" s="229"/>
      <c r="CM217" s="229"/>
      <c r="CN217" s="229"/>
      <c r="CO217" s="229"/>
      <c r="CP217" s="229"/>
      <c r="CQ217" s="229"/>
      <c r="CR217" s="229"/>
      <c r="CS217" s="229"/>
      <c r="CT217" s="229"/>
      <c r="CU217" s="229"/>
      <c r="CV217" s="229"/>
      <c r="CW217" s="229"/>
      <c r="CX217" s="229"/>
      <c r="CY217" s="229"/>
      <c r="CZ217" s="229"/>
      <c r="DA217" s="229"/>
      <c r="DB217" s="229"/>
      <c r="DC217" s="229"/>
      <c r="DD217" s="229"/>
      <c r="DE217" s="229"/>
      <c r="DF217" s="229"/>
      <c r="DG217" s="229"/>
      <c r="DH217" s="229"/>
      <c r="DI217" s="229"/>
      <c r="DJ217" s="229"/>
    </row>
    <row r="218" spans="1:114">
      <c r="B218" s="214" t="str">
        <f>B215</f>
        <v>Объем транспортировки</v>
      </c>
      <c r="D218" s="7" t="str">
        <f>D215</f>
        <v>тыс. м3</v>
      </c>
      <c r="E218" s="7">
        <f>N(Ввод!H348)</f>
        <v>1</v>
      </c>
      <c r="F218" s="229"/>
      <c r="G218" s="229"/>
      <c r="H218" s="229"/>
      <c r="I218" s="231"/>
      <c r="J218" s="229">
        <f>$E218*Ввод!I348</f>
        <v>0</v>
      </c>
      <c r="K218" s="229">
        <f>$E218*Ввод!J348</f>
        <v>0</v>
      </c>
      <c r="L218" s="229">
        <f>$E218*Ввод!K348</f>
        <v>0</v>
      </c>
      <c r="M218" s="229">
        <f>$E218*Ввод!L348</f>
        <v>0</v>
      </c>
      <c r="N218" s="229">
        <f>$E218*Ввод!M348</f>
        <v>5000</v>
      </c>
      <c r="O218" s="229">
        <f>$E218*Ввод!N348</f>
        <v>5000</v>
      </c>
      <c r="P218" s="229">
        <f>$E218*Ввод!O348</f>
        <v>5000</v>
      </c>
      <c r="Q218" s="229">
        <f>$E218*Ввод!P348</f>
        <v>5000</v>
      </c>
      <c r="R218" s="229">
        <f>$E218*Ввод!Q348</f>
        <v>0</v>
      </c>
      <c r="S218" s="229">
        <f>$E218*Ввод!R348</f>
        <v>0</v>
      </c>
      <c r="T218" s="229">
        <f>$E218*Ввод!S348</f>
        <v>0</v>
      </c>
      <c r="U218" s="229">
        <f>$E218*Ввод!T348</f>
        <v>0</v>
      </c>
      <c r="V218" s="229">
        <f>$E218*Ввод!U348</f>
        <v>0</v>
      </c>
      <c r="W218" s="229">
        <f>$E218*Ввод!V348</f>
        <v>0</v>
      </c>
      <c r="X218" s="229">
        <f>$E218*Ввод!W348</f>
        <v>0</v>
      </c>
      <c r="Y218" s="229">
        <f>$E218*Ввод!X348</f>
        <v>0</v>
      </c>
      <c r="Z218" s="229">
        <f>$E218*Ввод!Y348</f>
        <v>0</v>
      </c>
      <c r="AA218" s="229">
        <f>$E218*Ввод!Z348</f>
        <v>0</v>
      </c>
      <c r="AB218" s="229">
        <f>$E218*Ввод!AA348</f>
        <v>0</v>
      </c>
      <c r="AC218" s="229">
        <f>$E218*Ввод!AB348</f>
        <v>0</v>
      </c>
      <c r="AD218" s="229">
        <f>$E218*Ввод!AC348</f>
        <v>0</v>
      </c>
      <c r="AE218" s="229">
        <f>$E218*Ввод!AD348</f>
        <v>0</v>
      </c>
      <c r="AF218" s="229">
        <f>$E218*Ввод!AE348</f>
        <v>0</v>
      </c>
      <c r="AG218" s="229">
        <f>$E218*Ввод!AF348</f>
        <v>0</v>
      </c>
      <c r="AH218" s="229">
        <f>$E218*Ввод!AG348</f>
        <v>0</v>
      </c>
      <c r="AI218" s="229">
        <f>$E218*Ввод!AH348</f>
        <v>0</v>
      </c>
      <c r="AJ218" s="229">
        <f>$E218*Ввод!AI348</f>
        <v>0</v>
      </c>
      <c r="AK218" s="229">
        <f>$E218*Ввод!AJ348</f>
        <v>0</v>
      </c>
      <c r="AL218" s="229">
        <f>$E218*Ввод!AK348</f>
        <v>0</v>
      </c>
      <c r="AM218" s="229">
        <f>$E218*Ввод!AL348</f>
        <v>0</v>
      </c>
      <c r="AN218" s="229">
        <f>$E218*Ввод!AM348</f>
        <v>0</v>
      </c>
      <c r="AO218" s="229">
        <f>$E218*Ввод!AN348</f>
        <v>0</v>
      </c>
      <c r="AP218" s="229">
        <f>$E218*Ввод!AO348</f>
        <v>0</v>
      </c>
      <c r="AQ218" s="229">
        <f>$E218*Ввод!AP348</f>
        <v>0</v>
      </c>
      <c r="AR218" s="229">
        <f>$E218*Ввод!AQ348</f>
        <v>0</v>
      </c>
      <c r="AS218" s="229">
        <f>$E218*Ввод!AR348</f>
        <v>0</v>
      </c>
      <c r="AT218" s="229">
        <f>$E218*Ввод!AS348</f>
        <v>0</v>
      </c>
      <c r="AU218" s="229">
        <f>$E218*Ввод!AT348</f>
        <v>0</v>
      </c>
      <c r="AV218" s="229">
        <f>$E218*Ввод!AU348</f>
        <v>0</v>
      </c>
      <c r="AW218" s="229">
        <f>$E218*Ввод!AV348</f>
        <v>0</v>
      </c>
      <c r="AX218" s="229">
        <f>$E218*Ввод!AW348</f>
        <v>0</v>
      </c>
      <c r="AY218" s="229">
        <f>$E218*Ввод!AX348</f>
        <v>0</v>
      </c>
      <c r="AZ218" s="229">
        <f>$E218*Ввод!AY348</f>
        <v>0</v>
      </c>
      <c r="BA218" s="229">
        <f>$E218*Ввод!AZ348</f>
        <v>0</v>
      </c>
      <c r="BB218" s="229">
        <f>$E218*Ввод!BA348</f>
        <v>0</v>
      </c>
      <c r="BC218" s="229">
        <f>$E218*Ввод!BB348</f>
        <v>0</v>
      </c>
      <c r="BD218" s="229">
        <f>$E218*Ввод!BC348</f>
        <v>0</v>
      </c>
      <c r="BE218" s="229">
        <f>$E218*Ввод!BD348</f>
        <v>0</v>
      </c>
      <c r="BF218" s="229">
        <f>$E218*Ввод!BE348</f>
        <v>0</v>
      </c>
      <c r="BG218" s="229">
        <f>$E218*Ввод!BF348</f>
        <v>0</v>
      </c>
      <c r="BH218" s="229">
        <f>$E218*Ввод!BG348</f>
        <v>0</v>
      </c>
      <c r="BI218" s="229">
        <f>$E218*Ввод!BH348</f>
        <v>0</v>
      </c>
      <c r="BJ218" s="229">
        <f>$E218*Ввод!BI348</f>
        <v>0</v>
      </c>
      <c r="BK218" s="229">
        <f>$E218*Ввод!BJ348</f>
        <v>0</v>
      </c>
      <c r="BL218" s="229">
        <f>$E218*Ввод!BK348</f>
        <v>0</v>
      </c>
      <c r="BM218" s="229">
        <f>$E218*Ввод!BL348</f>
        <v>0</v>
      </c>
      <c r="BN218" s="229">
        <f>$E218*Ввод!BM348</f>
        <v>0</v>
      </c>
      <c r="BO218" s="229">
        <f>$E218*Ввод!BN348</f>
        <v>0</v>
      </c>
      <c r="BP218" s="229">
        <f>$E218*Ввод!BO348</f>
        <v>0</v>
      </c>
      <c r="BQ218" s="229">
        <f>$E218*Ввод!BP348</f>
        <v>0</v>
      </c>
      <c r="BR218" s="229">
        <f>$E218*Ввод!BQ348</f>
        <v>0</v>
      </c>
      <c r="BS218" s="229">
        <f>$E218*Ввод!BR348</f>
        <v>0</v>
      </c>
      <c r="BT218" s="229">
        <f>$E218*Ввод!BS348</f>
        <v>0</v>
      </c>
      <c r="BU218" s="229">
        <f>$E218*Ввод!BT348</f>
        <v>0</v>
      </c>
      <c r="BV218" s="229">
        <f>$E218*Ввод!BU348</f>
        <v>0</v>
      </c>
      <c r="BW218" s="229">
        <f>$E218*Ввод!BV348</f>
        <v>0</v>
      </c>
      <c r="BX218" s="229">
        <f>$E218*Ввод!BW348</f>
        <v>0</v>
      </c>
      <c r="BY218" s="229">
        <f>$E218*Ввод!BX348</f>
        <v>0</v>
      </c>
      <c r="BZ218" s="229">
        <f>$E218*Ввод!BY348</f>
        <v>0</v>
      </c>
      <c r="CA218" s="229">
        <f>$E218*Ввод!BZ348</f>
        <v>0</v>
      </c>
      <c r="CB218" s="229">
        <f>$E218*Ввод!CA348</f>
        <v>0</v>
      </c>
      <c r="CC218" s="229">
        <f>$E218*Ввод!CB348</f>
        <v>0</v>
      </c>
      <c r="CD218" s="229">
        <f>$E218*Ввод!CC348</f>
        <v>0</v>
      </c>
      <c r="CE218" s="229">
        <f>$E218*Ввод!CD348</f>
        <v>0</v>
      </c>
      <c r="CF218" s="229">
        <f>$E218*Ввод!CE348</f>
        <v>0</v>
      </c>
      <c r="CG218" s="229">
        <f>$E218*Ввод!CF348</f>
        <v>0</v>
      </c>
      <c r="CH218" s="229">
        <f>$E218*Ввод!CG348</f>
        <v>0</v>
      </c>
      <c r="CI218" s="229">
        <f>$E218*Ввод!CH348</f>
        <v>0</v>
      </c>
      <c r="CJ218" s="229">
        <f>$E218*Ввод!CI348</f>
        <v>0</v>
      </c>
      <c r="CK218" s="229">
        <f>$E218*Ввод!CJ348</f>
        <v>0</v>
      </c>
      <c r="CL218" s="229">
        <f>$E218*Ввод!CK348</f>
        <v>0</v>
      </c>
      <c r="CM218" s="229">
        <f>$E218*Ввод!CL348</f>
        <v>0</v>
      </c>
      <c r="CN218" s="229">
        <f>$E218*Ввод!CM348</f>
        <v>0</v>
      </c>
      <c r="CO218" s="229">
        <f>$E218*Ввод!CN348</f>
        <v>0</v>
      </c>
      <c r="CP218" s="229">
        <f>$E218*Ввод!CO348</f>
        <v>0</v>
      </c>
      <c r="CQ218" s="229">
        <f>$E218*Ввод!CP348</f>
        <v>0</v>
      </c>
      <c r="CR218" s="229">
        <f>$E218*Ввод!CQ348</f>
        <v>0</v>
      </c>
      <c r="CS218" s="229">
        <f>$E218*Ввод!CR348</f>
        <v>0</v>
      </c>
      <c r="CT218" s="229">
        <f>$E218*Ввод!CS348</f>
        <v>0</v>
      </c>
      <c r="CU218" s="229">
        <f>$E218*Ввод!CT348</f>
        <v>0</v>
      </c>
      <c r="CV218" s="229">
        <f>$E218*Ввод!CU348</f>
        <v>0</v>
      </c>
      <c r="CW218" s="229">
        <f>$E218*Ввод!CV348</f>
        <v>0</v>
      </c>
      <c r="CX218" s="229">
        <f>$E218*Ввод!CW348</f>
        <v>0</v>
      </c>
      <c r="CY218" s="229">
        <f>$E218*Ввод!CX348</f>
        <v>0</v>
      </c>
      <c r="CZ218" s="229">
        <f>$E218*Ввод!CY348</f>
        <v>0</v>
      </c>
      <c r="DA218" s="229">
        <f>$E218*Ввод!CZ348</f>
        <v>0</v>
      </c>
      <c r="DB218" s="229">
        <f>$E218*Ввод!DA348</f>
        <v>0</v>
      </c>
      <c r="DC218" s="229">
        <f>$E218*Ввод!DB348</f>
        <v>0</v>
      </c>
      <c r="DD218" s="229">
        <f>$E218*Ввод!DC348</f>
        <v>0</v>
      </c>
      <c r="DE218" s="229">
        <f>$E218*Ввод!DD348</f>
        <v>0</v>
      </c>
      <c r="DF218" s="229">
        <f>$E218*Ввод!DE348</f>
        <v>0</v>
      </c>
      <c r="DG218" s="229">
        <f>$E218*Ввод!DF348</f>
        <v>0</v>
      </c>
      <c r="DH218" s="229">
        <f>$E218*Ввод!DG348</f>
        <v>0</v>
      </c>
      <c r="DI218" s="229">
        <f>$E218*Ввод!DH348</f>
        <v>0</v>
      </c>
      <c r="DJ218" s="229">
        <f>$E218*Ввод!DI348</f>
        <v>0</v>
      </c>
    </row>
    <row r="219" spans="1:114">
      <c r="B219" s="214" t="str">
        <f>B216</f>
        <v>Объем воды на очистку</v>
      </c>
      <c r="D219" s="7" t="str">
        <f>D216</f>
        <v>тыс. м3</v>
      </c>
      <c r="E219" s="7">
        <f>N(Ввод!H349)</f>
        <v>0</v>
      </c>
      <c r="F219" s="229"/>
      <c r="G219" s="229"/>
      <c r="H219" s="229"/>
      <c r="I219" s="231"/>
      <c r="J219" s="229">
        <f>$E219*Ввод!I349</f>
        <v>0</v>
      </c>
      <c r="K219" s="229">
        <f>$E219*Ввод!J349</f>
        <v>0</v>
      </c>
      <c r="L219" s="229">
        <f>$E219*Ввод!K349</f>
        <v>0</v>
      </c>
      <c r="M219" s="229">
        <f>$E219*Ввод!L349</f>
        <v>0</v>
      </c>
      <c r="N219" s="229">
        <f>$E219*Ввод!M349</f>
        <v>0</v>
      </c>
      <c r="O219" s="229">
        <f>$E219*Ввод!N349</f>
        <v>0</v>
      </c>
      <c r="P219" s="229">
        <f>$E219*Ввод!O349</f>
        <v>0</v>
      </c>
      <c r="Q219" s="229">
        <f>$E219*Ввод!P349</f>
        <v>0</v>
      </c>
      <c r="R219" s="229">
        <f>$E219*Ввод!Q349</f>
        <v>0</v>
      </c>
      <c r="S219" s="229">
        <f>$E219*Ввод!R349</f>
        <v>0</v>
      </c>
      <c r="T219" s="229">
        <f>$E219*Ввод!S349</f>
        <v>0</v>
      </c>
      <c r="U219" s="229">
        <f>$E219*Ввод!T349</f>
        <v>0</v>
      </c>
      <c r="V219" s="229">
        <f>$E219*Ввод!U349</f>
        <v>0</v>
      </c>
      <c r="W219" s="229">
        <f>$E219*Ввод!V349</f>
        <v>0</v>
      </c>
      <c r="X219" s="229">
        <f>$E219*Ввод!W349</f>
        <v>0</v>
      </c>
      <c r="Y219" s="229">
        <f>$E219*Ввод!X349</f>
        <v>0</v>
      </c>
      <c r="Z219" s="229">
        <f>$E219*Ввод!Y349</f>
        <v>0</v>
      </c>
      <c r="AA219" s="229">
        <f>$E219*Ввод!Z349</f>
        <v>0</v>
      </c>
      <c r="AB219" s="229">
        <f>$E219*Ввод!AA349</f>
        <v>0</v>
      </c>
      <c r="AC219" s="229">
        <f>$E219*Ввод!AB349</f>
        <v>0</v>
      </c>
      <c r="AD219" s="229">
        <f>$E219*Ввод!AC349</f>
        <v>0</v>
      </c>
      <c r="AE219" s="229">
        <f>$E219*Ввод!AD349</f>
        <v>0</v>
      </c>
      <c r="AF219" s="229">
        <f>$E219*Ввод!AE349</f>
        <v>0</v>
      </c>
      <c r="AG219" s="229">
        <f>$E219*Ввод!AF349</f>
        <v>0</v>
      </c>
      <c r="AH219" s="229">
        <f>$E219*Ввод!AG349</f>
        <v>0</v>
      </c>
      <c r="AI219" s="229">
        <f>$E219*Ввод!AH349</f>
        <v>0</v>
      </c>
      <c r="AJ219" s="229">
        <f>$E219*Ввод!AI349</f>
        <v>0</v>
      </c>
      <c r="AK219" s="229">
        <f>$E219*Ввод!AJ349</f>
        <v>0</v>
      </c>
      <c r="AL219" s="229">
        <f>$E219*Ввод!AK349</f>
        <v>0</v>
      </c>
      <c r="AM219" s="229">
        <f>$E219*Ввод!AL349</f>
        <v>0</v>
      </c>
      <c r="AN219" s="229">
        <f>$E219*Ввод!AM349</f>
        <v>0</v>
      </c>
      <c r="AO219" s="229">
        <f>$E219*Ввод!AN349</f>
        <v>0</v>
      </c>
      <c r="AP219" s="229">
        <f>$E219*Ввод!AO349</f>
        <v>0</v>
      </c>
      <c r="AQ219" s="229">
        <f>$E219*Ввод!AP349</f>
        <v>0</v>
      </c>
      <c r="AR219" s="229">
        <f>$E219*Ввод!AQ349</f>
        <v>0</v>
      </c>
      <c r="AS219" s="229">
        <f>$E219*Ввод!AR349</f>
        <v>0</v>
      </c>
      <c r="AT219" s="229">
        <f>$E219*Ввод!AS349</f>
        <v>0</v>
      </c>
      <c r="AU219" s="229">
        <f>$E219*Ввод!AT349</f>
        <v>0</v>
      </c>
      <c r="AV219" s="229">
        <f>$E219*Ввод!AU349</f>
        <v>0</v>
      </c>
      <c r="AW219" s="229">
        <f>$E219*Ввод!AV349</f>
        <v>0</v>
      </c>
      <c r="AX219" s="229">
        <f>$E219*Ввод!AW349</f>
        <v>0</v>
      </c>
      <c r="AY219" s="229">
        <f>$E219*Ввод!AX349</f>
        <v>0</v>
      </c>
      <c r="AZ219" s="229">
        <f>$E219*Ввод!AY349</f>
        <v>0</v>
      </c>
      <c r="BA219" s="229">
        <f>$E219*Ввод!AZ349</f>
        <v>0</v>
      </c>
      <c r="BB219" s="229">
        <f>$E219*Ввод!BA349</f>
        <v>0</v>
      </c>
      <c r="BC219" s="229">
        <f>$E219*Ввод!BB349</f>
        <v>0</v>
      </c>
      <c r="BD219" s="229">
        <f>$E219*Ввод!BC349</f>
        <v>0</v>
      </c>
      <c r="BE219" s="229">
        <f>$E219*Ввод!BD349</f>
        <v>0</v>
      </c>
      <c r="BF219" s="229">
        <f>$E219*Ввод!BE349</f>
        <v>0</v>
      </c>
      <c r="BG219" s="229">
        <f>$E219*Ввод!BF349</f>
        <v>0</v>
      </c>
      <c r="BH219" s="229">
        <f>$E219*Ввод!BG349</f>
        <v>0</v>
      </c>
      <c r="BI219" s="229">
        <f>$E219*Ввод!BH349</f>
        <v>0</v>
      </c>
      <c r="BJ219" s="229">
        <f>$E219*Ввод!BI349</f>
        <v>0</v>
      </c>
      <c r="BK219" s="229">
        <f>$E219*Ввод!BJ349</f>
        <v>0</v>
      </c>
      <c r="BL219" s="229">
        <f>$E219*Ввод!BK349</f>
        <v>0</v>
      </c>
      <c r="BM219" s="229">
        <f>$E219*Ввод!BL349</f>
        <v>0</v>
      </c>
      <c r="BN219" s="229">
        <f>$E219*Ввод!BM349</f>
        <v>0</v>
      </c>
      <c r="BO219" s="229">
        <f>$E219*Ввод!BN349</f>
        <v>0</v>
      </c>
      <c r="BP219" s="229">
        <f>$E219*Ввод!BO349</f>
        <v>0</v>
      </c>
      <c r="BQ219" s="229">
        <f>$E219*Ввод!BP349</f>
        <v>0</v>
      </c>
      <c r="BR219" s="229">
        <f>$E219*Ввод!BQ349</f>
        <v>0</v>
      </c>
      <c r="BS219" s="229">
        <f>$E219*Ввод!BR349</f>
        <v>0</v>
      </c>
      <c r="BT219" s="229">
        <f>$E219*Ввод!BS349</f>
        <v>0</v>
      </c>
      <c r="BU219" s="229">
        <f>$E219*Ввод!BT349</f>
        <v>0</v>
      </c>
      <c r="BV219" s="229">
        <f>$E219*Ввод!BU349</f>
        <v>0</v>
      </c>
      <c r="BW219" s="229">
        <f>$E219*Ввод!BV349</f>
        <v>0</v>
      </c>
      <c r="BX219" s="229">
        <f>$E219*Ввод!BW349</f>
        <v>0</v>
      </c>
      <c r="BY219" s="229">
        <f>$E219*Ввод!BX349</f>
        <v>0</v>
      </c>
      <c r="BZ219" s="229">
        <f>$E219*Ввод!BY349</f>
        <v>0</v>
      </c>
      <c r="CA219" s="229">
        <f>$E219*Ввод!BZ349</f>
        <v>0</v>
      </c>
      <c r="CB219" s="229">
        <f>$E219*Ввод!CA349</f>
        <v>0</v>
      </c>
      <c r="CC219" s="229">
        <f>$E219*Ввод!CB349</f>
        <v>0</v>
      </c>
      <c r="CD219" s="229">
        <f>$E219*Ввод!CC349</f>
        <v>0</v>
      </c>
      <c r="CE219" s="229">
        <f>$E219*Ввод!CD349</f>
        <v>0</v>
      </c>
      <c r="CF219" s="229">
        <f>$E219*Ввод!CE349</f>
        <v>0</v>
      </c>
      <c r="CG219" s="229">
        <f>$E219*Ввод!CF349</f>
        <v>0</v>
      </c>
      <c r="CH219" s="229">
        <f>$E219*Ввод!CG349</f>
        <v>0</v>
      </c>
      <c r="CI219" s="229">
        <f>$E219*Ввод!CH349</f>
        <v>0</v>
      </c>
      <c r="CJ219" s="229">
        <f>$E219*Ввод!CI349</f>
        <v>0</v>
      </c>
      <c r="CK219" s="229">
        <f>$E219*Ввод!CJ349</f>
        <v>0</v>
      </c>
      <c r="CL219" s="229">
        <f>$E219*Ввод!CK349</f>
        <v>0</v>
      </c>
      <c r="CM219" s="229">
        <f>$E219*Ввод!CL349</f>
        <v>0</v>
      </c>
      <c r="CN219" s="229">
        <f>$E219*Ввод!CM349</f>
        <v>0</v>
      </c>
      <c r="CO219" s="229">
        <f>$E219*Ввод!CN349</f>
        <v>0</v>
      </c>
      <c r="CP219" s="229">
        <f>$E219*Ввод!CO349</f>
        <v>0</v>
      </c>
      <c r="CQ219" s="229">
        <f>$E219*Ввод!CP349</f>
        <v>0</v>
      </c>
      <c r="CR219" s="229">
        <f>$E219*Ввод!CQ349</f>
        <v>0</v>
      </c>
      <c r="CS219" s="229">
        <f>$E219*Ввод!CR349</f>
        <v>0</v>
      </c>
      <c r="CT219" s="229">
        <f>$E219*Ввод!CS349</f>
        <v>0</v>
      </c>
      <c r="CU219" s="229">
        <f>$E219*Ввод!CT349</f>
        <v>0</v>
      </c>
      <c r="CV219" s="229">
        <f>$E219*Ввод!CU349</f>
        <v>0</v>
      </c>
      <c r="CW219" s="229">
        <f>$E219*Ввод!CV349</f>
        <v>0</v>
      </c>
      <c r="CX219" s="229">
        <f>$E219*Ввод!CW349</f>
        <v>0</v>
      </c>
      <c r="CY219" s="229">
        <f>$E219*Ввод!CX349</f>
        <v>0</v>
      </c>
      <c r="CZ219" s="229">
        <f>$E219*Ввод!CY349</f>
        <v>0</v>
      </c>
      <c r="DA219" s="229">
        <f>$E219*Ввод!CZ349</f>
        <v>0</v>
      </c>
      <c r="DB219" s="229">
        <f>$E219*Ввод!DA349</f>
        <v>0</v>
      </c>
      <c r="DC219" s="229">
        <f>$E219*Ввод!DB349</f>
        <v>0</v>
      </c>
      <c r="DD219" s="229">
        <f>$E219*Ввод!DC349</f>
        <v>0</v>
      </c>
      <c r="DE219" s="229">
        <f>$E219*Ввод!DD349</f>
        <v>0</v>
      </c>
      <c r="DF219" s="229">
        <f>$E219*Ввод!DE349</f>
        <v>0</v>
      </c>
      <c r="DG219" s="229">
        <f>$E219*Ввод!DF349</f>
        <v>0</v>
      </c>
      <c r="DH219" s="229">
        <f>$E219*Ввод!DG349</f>
        <v>0</v>
      </c>
      <c r="DI219" s="229">
        <f>$E219*Ввод!DH349</f>
        <v>0</v>
      </c>
      <c r="DJ219" s="229">
        <f>$E219*Ввод!DI349</f>
        <v>0</v>
      </c>
    </row>
    <row r="220" spans="1:114" s="100" customFormat="1">
      <c r="A220" s="18"/>
      <c r="B220" s="216" t="s">
        <v>255</v>
      </c>
      <c r="D220" s="106"/>
      <c r="E220" s="106"/>
      <c r="I220" s="217"/>
      <c r="J220" s="218"/>
      <c r="K220" s="218"/>
      <c r="L220" s="218"/>
      <c r="M220" s="218"/>
      <c r="N220" s="218"/>
      <c r="O220" s="218"/>
      <c r="P220" s="218"/>
      <c r="Q220" s="218"/>
    </row>
    <row r="221" spans="1:114" s="37" customFormat="1">
      <c r="A221" s="18"/>
      <c r="B221" s="30" t="s">
        <v>405</v>
      </c>
      <c r="C221"/>
      <c r="D221" s="7"/>
      <c r="E221" s="40"/>
      <c r="I221" s="219"/>
      <c r="J221" s="220"/>
      <c r="K221" s="220"/>
      <c r="L221" s="220"/>
      <c r="M221" s="220"/>
      <c r="N221" s="220"/>
      <c r="O221" s="220"/>
      <c r="P221" s="220"/>
      <c r="Q221" s="220"/>
    </row>
    <row r="222" spans="1:114">
      <c r="B222" s="214" t="str">
        <f>Ввод!D368</f>
        <v>Электроэнергия для транспортировки</v>
      </c>
      <c r="D222" s="7" t="str">
        <f>Ввод!F368</f>
        <v>кВт*ч / м3</v>
      </c>
      <c r="E222" s="7">
        <f>1-E231</f>
        <v>1</v>
      </c>
      <c r="F222" s="3">
        <f>$E222*Ввод!G368</f>
        <v>0.65</v>
      </c>
      <c r="G222" s="4"/>
      <c r="H222" s="4"/>
      <c r="I222" s="124"/>
      <c r="J222" s="3">
        <f t="shared" ref="J222:J229" si="53">$F222</f>
        <v>0.65</v>
      </c>
      <c r="K222" s="3">
        <f t="shared" ref="K222:BV223" si="54">$F222</f>
        <v>0.65</v>
      </c>
      <c r="L222" s="3">
        <f t="shared" si="54"/>
        <v>0.65</v>
      </c>
      <c r="M222" s="3">
        <f t="shared" si="54"/>
        <v>0.65</v>
      </c>
      <c r="N222" s="3">
        <f t="shared" si="54"/>
        <v>0.65</v>
      </c>
      <c r="O222" s="3">
        <f t="shared" si="54"/>
        <v>0.65</v>
      </c>
      <c r="P222" s="3">
        <f t="shared" si="54"/>
        <v>0.65</v>
      </c>
      <c r="Q222" s="3">
        <f t="shared" si="54"/>
        <v>0.65</v>
      </c>
      <c r="R222" s="3">
        <f t="shared" si="54"/>
        <v>0.65</v>
      </c>
      <c r="S222" s="3">
        <f t="shared" si="54"/>
        <v>0.65</v>
      </c>
      <c r="T222" s="3">
        <f t="shared" si="54"/>
        <v>0.65</v>
      </c>
      <c r="U222" s="3">
        <f t="shared" si="54"/>
        <v>0.65</v>
      </c>
      <c r="V222" s="3">
        <f t="shared" si="54"/>
        <v>0.65</v>
      </c>
      <c r="W222" s="3">
        <f t="shared" si="54"/>
        <v>0.65</v>
      </c>
      <c r="X222" s="3">
        <f t="shared" si="54"/>
        <v>0.65</v>
      </c>
      <c r="Y222" s="3">
        <f t="shared" si="54"/>
        <v>0.65</v>
      </c>
      <c r="Z222" s="3">
        <f t="shared" si="54"/>
        <v>0.65</v>
      </c>
      <c r="AA222" s="3">
        <f t="shared" si="54"/>
        <v>0.65</v>
      </c>
      <c r="AB222" s="3">
        <f t="shared" si="54"/>
        <v>0.65</v>
      </c>
      <c r="AC222" s="3">
        <f t="shared" si="54"/>
        <v>0.65</v>
      </c>
      <c r="AD222" s="3">
        <f t="shared" si="54"/>
        <v>0.65</v>
      </c>
      <c r="AE222" s="3">
        <f t="shared" si="54"/>
        <v>0.65</v>
      </c>
      <c r="AF222" s="3">
        <f t="shared" si="54"/>
        <v>0.65</v>
      </c>
      <c r="AG222" s="3">
        <f t="shared" si="54"/>
        <v>0.65</v>
      </c>
      <c r="AH222" s="3">
        <f t="shared" si="54"/>
        <v>0.65</v>
      </c>
      <c r="AI222" s="3">
        <f t="shared" si="54"/>
        <v>0.65</v>
      </c>
      <c r="AJ222" s="3">
        <f t="shared" si="54"/>
        <v>0.65</v>
      </c>
      <c r="AK222" s="3">
        <f t="shared" si="54"/>
        <v>0.65</v>
      </c>
      <c r="AL222" s="3">
        <f t="shared" si="54"/>
        <v>0.65</v>
      </c>
      <c r="AM222" s="3">
        <f t="shared" si="54"/>
        <v>0.65</v>
      </c>
      <c r="AN222" s="3">
        <f t="shared" si="54"/>
        <v>0.65</v>
      </c>
      <c r="AO222" s="3">
        <f t="shared" si="54"/>
        <v>0.65</v>
      </c>
      <c r="AP222" s="3">
        <f t="shared" si="54"/>
        <v>0.65</v>
      </c>
      <c r="AQ222" s="3">
        <f t="shared" si="54"/>
        <v>0.65</v>
      </c>
      <c r="AR222" s="3">
        <f t="shared" si="54"/>
        <v>0.65</v>
      </c>
      <c r="AS222" s="3">
        <f t="shared" si="54"/>
        <v>0.65</v>
      </c>
      <c r="AT222" s="3">
        <f t="shared" si="54"/>
        <v>0.65</v>
      </c>
      <c r="AU222" s="3">
        <f t="shared" si="54"/>
        <v>0.65</v>
      </c>
      <c r="AV222" s="3">
        <f t="shared" si="54"/>
        <v>0.65</v>
      </c>
      <c r="AW222" s="3">
        <f t="shared" si="54"/>
        <v>0.65</v>
      </c>
      <c r="AX222" s="3">
        <f t="shared" si="54"/>
        <v>0.65</v>
      </c>
      <c r="AY222" s="3">
        <f t="shared" si="54"/>
        <v>0.65</v>
      </c>
      <c r="AZ222" s="3">
        <f t="shared" si="54"/>
        <v>0.65</v>
      </c>
      <c r="BA222" s="3">
        <f t="shared" si="54"/>
        <v>0.65</v>
      </c>
      <c r="BB222" s="3">
        <f t="shared" si="54"/>
        <v>0.65</v>
      </c>
      <c r="BC222" s="3">
        <f t="shared" si="54"/>
        <v>0.65</v>
      </c>
      <c r="BD222" s="3">
        <f t="shared" si="54"/>
        <v>0.65</v>
      </c>
      <c r="BE222" s="3">
        <f t="shared" si="54"/>
        <v>0.65</v>
      </c>
      <c r="BF222" s="3">
        <f t="shared" si="54"/>
        <v>0.65</v>
      </c>
      <c r="BG222" s="3">
        <f t="shared" si="54"/>
        <v>0.65</v>
      </c>
      <c r="BH222" s="3">
        <f t="shared" si="54"/>
        <v>0.65</v>
      </c>
      <c r="BI222" s="3">
        <f t="shared" si="54"/>
        <v>0.65</v>
      </c>
      <c r="BJ222" s="3">
        <f t="shared" si="54"/>
        <v>0.65</v>
      </c>
      <c r="BK222" s="3">
        <f t="shared" si="54"/>
        <v>0.65</v>
      </c>
      <c r="BL222" s="3">
        <f t="shared" si="54"/>
        <v>0.65</v>
      </c>
      <c r="BM222" s="3">
        <f t="shared" si="54"/>
        <v>0.65</v>
      </c>
      <c r="BN222" s="3">
        <f t="shared" si="54"/>
        <v>0.65</v>
      </c>
      <c r="BO222" s="3">
        <f t="shared" si="54"/>
        <v>0.65</v>
      </c>
      <c r="BP222" s="3">
        <f t="shared" si="54"/>
        <v>0.65</v>
      </c>
      <c r="BQ222" s="3">
        <f t="shared" si="54"/>
        <v>0.65</v>
      </c>
      <c r="BR222" s="3">
        <f t="shared" si="54"/>
        <v>0.65</v>
      </c>
      <c r="BS222" s="3">
        <f t="shared" si="54"/>
        <v>0.65</v>
      </c>
      <c r="BT222" s="3">
        <f t="shared" si="54"/>
        <v>0.65</v>
      </c>
      <c r="BU222" s="3">
        <f t="shared" si="54"/>
        <v>0.65</v>
      </c>
      <c r="BV222" s="3">
        <f t="shared" si="54"/>
        <v>0.65</v>
      </c>
      <c r="BW222" s="3">
        <f t="shared" ref="BW222:DJ226" si="55">$F222</f>
        <v>0.65</v>
      </c>
      <c r="BX222" s="3">
        <f t="shared" si="55"/>
        <v>0.65</v>
      </c>
      <c r="BY222" s="3">
        <f t="shared" si="55"/>
        <v>0.65</v>
      </c>
      <c r="BZ222" s="3">
        <f t="shared" si="55"/>
        <v>0.65</v>
      </c>
      <c r="CA222" s="3">
        <f t="shared" si="55"/>
        <v>0.65</v>
      </c>
      <c r="CB222" s="3">
        <f t="shared" si="55"/>
        <v>0.65</v>
      </c>
      <c r="CC222" s="3">
        <f t="shared" si="55"/>
        <v>0.65</v>
      </c>
      <c r="CD222" s="3">
        <f t="shared" si="55"/>
        <v>0.65</v>
      </c>
      <c r="CE222" s="3">
        <f t="shared" si="55"/>
        <v>0.65</v>
      </c>
      <c r="CF222" s="3">
        <f t="shared" si="55"/>
        <v>0.65</v>
      </c>
      <c r="CG222" s="3">
        <f t="shared" si="55"/>
        <v>0.65</v>
      </c>
      <c r="CH222" s="3">
        <f t="shared" si="55"/>
        <v>0.65</v>
      </c>
      <c r="CI222" s="3">
        <f t="shared" si="55"/>
        <v>0.65</v>
      </c>
      <c r="CJ222" s="3">
        <f t="shared" si="55"/>
        <v>0.65</v>
      </c>
      <c r="CK222" s="3">
        <f t="shared" si="55"/>
        <v>0.65</v>
      </c>
      <c r="CL222" s="3">
        <f t="shared" si="55"/>
        <v>0.65</v>
      </c>
      <c r="CM222" s="3">
        <f t="shared" si="55"/>
        <v>0.65</v>
      </c>
      <c r="CN222" s="3">
        <f t="shared" si="55"/>
        <v>0.65</v>
      </c>
      <c r="CO222" s="3">
        <f t="shared" si="55"/>
        <v>0.65</v>
      </c>
      <c r="CP222" s="3">
        <f t="shared" si="55"/>
        <v>0.65</v>
      </c>
      <c r="CQ222" s="3">
        <f t="shared" si="55"/>
        <v>0.65</v>
      </c>
      <c r="CR222" s="3">
        <f t="shared" si="55"/>
        <v>0.65</v>
      </c>
      <c r="CS222" s="3">
        <f t="shared" si="55"/>
        <v>0.65</v>
      </c>
      <c r="CT222" s="3">
        <f t="shared" si="55"/>
        <v>0.65</v>
      </c>
      <c r="CU222" s="3">
        <f t="shared" si="55"/>
        <v>0.65</v>
      </c>
      <c r="CV222" s="3">
        <f t="shared" si="55"/>
        <v>0.65</v>
      </c>
      <c r="CW222" s="3">
        <f t="shared" si="55"/>
        <v>0.65</v>
      </c>
      <c r="CX222" s="3">
        <f t="shared" si="55"/>
        <v>0.65</v>
      </c>
      <c r="CY222" s="3">
        <f t="shared" si="55"/>
        <v>0.65</v>
      </c>
      <c r="CZ222" s="3">
        <f t="shared" si="55"/>
        <v>0.65</v>
      </c>
      <c r="DA222" s="3">
        <f t="shared" si="55"/>
        <v>0.65</v>
      </c>
      <c r="DB222" s="3">
        <f t="shared" si="55"/>
        <v>0.65</v>
      </c>
      <c r="DC222" s="3">
        <f t="shared" si="55"/>
        <v>0.65</v>
      </c>
      <c r="DD222" s="3">
        <f t="shared" si="55"/>
        <v>0.65</v>
      </c>
      <c r="DE222" s="3">
        <f t="shared" si="55"/>
        <v>0.65</v>
      </c>
      <c r="DF222" s="3">
        <f t="shared" si="55"/>
        <v>0.65</v>
      </c>
      <c r="DG222" s="3">
        <f t="shared" si="55"/>
        <v>0.65</v>
      </c>
      <c r="DH222" s="3">
        <f t="shared" si="55"/>
        <v>0.65</v>
      </c>
      <c r="DI222" s="3">
        <f t="shared" si="55"/>
        <v>0.65</v>
      </c>
      <c r="DJ222" s="3">
        <f t="shared" si="55"/>
        <v>0.65</v>
      </c>
    </row>
    <row r="223" spans="1:114">
      <c r="B223" s="214" t="str">
        <f>Ввод!D369</f>
        <v>Электроэнергия для очистки</v>
      </c>
      <c r="D223" s="7" t="str">
        <f>Ввод!F369</f>
        <v>кВт*ч / м3</v>
      </c>
      <c r="E223" s="7">
        <f t="shared" ref="E223:E229" si="56">1-E232</f>
        <v>1</v>
      </c>
      <c r="F223" s="3">
        <f>$E223*Ввод!G369</f>
        <v>0.83</v>
      </c>
      <c r="I223" s="124"/>
      <c r="J223" s="3">
        <f t="shared" si="53"/>
        <v>0.83</v>
      </c>
      <c r="K223" s="3">
        <f t="shared" ref="K223:Y223" si="57">$F223</f>
        <v>0.83</v>
      </c>
      <c r="L223" s="3">
        <f t="shared" si="57"/>
        <v>0.83</v>
      </c>
      <c r="M223" s="3">
        <f t="shared" si="57"/>
        <v>0.83</v>
      </c>
      <c r="N223" s="3">
        <f t="shared" si="57"/>
        <v>0.83</v>
      </c>
      <c r="O223" s="3">
        <f t="shared" si="57"/>
        <v>0.83</v>
      </c>
      <c r="P223" s="3">
        <f t="shared" si="57"/>
        <v>0.83</v>
      </c>
      <c r="Q223" s="3">
        <f t="shared" si="57"/>
        <v>0.83</v>
      </c>
      <c r="R223" s="3">
        <f t="shared" si="57"/>
        <v>0.83</v>
      </c>
      <c r="S223" s="3">
        <f t="shared" si="57"/>
        <v>0.83</v>
      </c>
      <c r="T223" s="3">
        <f t="shared" si="57"/>
        <v>0.83</v>
      </c>
      <c r="U223" s="3">
        <f t="shared" si="57"/>
        <v>0.83</v>
      </c>
      <c r="V223" s="3">
        <f t="shared" si="57"/>
        <v>0.83</v>
      </c>
      <c r="W223" s="3">
        <f t="shared" si="57"/>
        <v>0.83</v>
      </c>
      <c r="X223" s="3">
        <f t="shared" si="57"/>
        <v>0.83</v>
      </c>
      <c r="Y223" s="3">
        <f t="shared" si="57"/>
        <v>0.83</v>
      </c>
      <c r="Z223" s="3">
        <f t="shared" si="54"/>
        <v>0.83</v>
      </c>
      <c r="AA223" s="3">
        <f t="shared" si="54"/>
        <v>0.83</v>
      </c>
      <c r="AB223" s="3">
        <f t="shared" si="54"/>
        <v>0.83</v>
      </c>
      <c r="AC223" s="3">
        <f t="shared" si="54"/>
        <v>0.83</v>
      </c>
      <c r="AD223" s="3">
        <f t="shared" si="54"/>
        <v>0.83</v>
      </c>
      <c r="AE223" s="3">
        <f t="shared" si="54"/>
        <v>0.83</v>
      </c>
      <c r="AF223" s="3">
        <f t="shared" si="54"/>
        <v>0.83</v>
      </c>
      <c r="AG223" s="3">
        <f t="shared" si="54"/>
        <v>0.83</v>
      </c>
      <c r="AH223" s="3">
        <f t="shared" si="54"/>
        <v>0.83</v>
      </c>
      <c r="AI223" s="3">
        <f t="shared" si="54"/>
        <v>0.83</v>
      </c>
      <c r="AJ223" s="3">
        <f t="shared" si="54"/>
        <v>0.83</v>
      </c>
      <c r="AK223" s="3">
        <f t="shared" si="54"/>
        <v>0.83</v>
      </c>
      <c r="AL223" s="3">
        <f t="shared" si="54"/>
        <v>0.83</v>
      </c>
      <c r="AM223" s="3">
        <f t="shared" si="54"/>
        <v>0.83</v>
      </c>
      <c r="AN223" s="3">
        <f t="shared" si="54"/>
        <v>0.83</v>
      </c>
      <c r="AO223" s="3">
        <f t="shared" si="54"/>
        <v>0.83</v>
      </c>
      <c r="AP223" s="3">
        <f t="shared" si="54"/>
        <v>0.83</v>
      </c>
      <c r="AQ223" s="3">
        <f t="shared" si="54"/>
        <v>0.83</v>
      </c>
      <c r="AR223" s="3">
        <f t="shared" si="54"/>
        <v>0.83</v>
      </c>
      <c r="AS223" s="3">
        <f t="shared" si="54"/>
        <v>0.83</v>
      </c>
      <c r="AT223" s="3">
        <f t="shared" si="54"/>
        <v>0.83</v>
      </c>
      <c r="AU223" s="3">
        <f t="shared" si="54"/>
        <v>0.83</v>
      </c>
      <c r="AV223" s="3">
        <f t="shared" si="54"/>
        <v>0.83</v>
      </c>
      <c r="AW223" s="3">
        <f t="shared" si="54"/>
        <v>0.83</v>
      </c>
      <c r="AX223" s="3">
        <f t="shared" si="54"/>
        <v>0.83</v>
      </c>
      <c r="AY223" s="3">
        <f t="shared" si="54"/>
        <v>0.83</v>
      </c>
      <c r="AZ223" s="3">
        <f t="shared" si="54"/>
        <v>0.83</v>
      </c>
      <c r="BA223" s="3">
        <f t="shared" si="54"/>
        <v>0.83</v>
      </c>
      <c r="BB223" s="3">
        <f t="shared" si="54"/>
        <v>0.83</v>
      </c>
      <c r="BC223" s="3">
        <f t="shared" si="54"/>
        <v>0.83</v>
      </c>
      <c r="BD223" s="3">
        <f t="shared" si="54"/>
        <v>0.83</v>
      </c>
      <c r="BE223" s="3">
        <f t="shared" si="54"/>
        <v>0.83</v>
      </c>
      <c r="BF223" s="3">
        <f t="shared" si="54"/>
        <v>0.83</v>
      </c>
      <c r="BG223" s="3">
        <f t="shared" si="54"/>
        <v>0.83</v>
      </c>
      <c r="BH223" s="3">
        <f t="shared" si="54"/>
        <v>0.83</v>
      </c>
      <c r="BI223" s="3">
        <f t="shared" si="54"/>
        <v>0.83</v>
      </c>
      <c r="BJ223" s="3">
        <f t="shared" si="54"/>
        <v>0.83</v>
      </c>
      <c r="BK223" s="3">
        <f t="shared" si="54"/>
        <v>0.83</v>
      </c>
      <c r="BL223" s="3">
        <f t="shared" si="54"/>
        <v>0.83</v>
      </c>
      <c r="BM223" s="3">
        <f t="shared" si="54"/>
        <v>0.83</v>
      </c>
      <c r="BN223" s="3">
        <f t="shared" si="54"/>
        <v>0.83</v>
      </c>
      <c r="BO223" s="3">
        <f t="shared" si="54"/>
        <v>0.83</v>
      </c>
      <c r="BP223" s="3">
        <f t="shared" si="54"/>
        <v>0.83</v>
      </c>
      <c r="BQ223" s="3">
        <f t="shared" si="54"/>
        <v>0.83</v>
      </c>
      <c r="BR223" s="3">
        <f t="shared" si="54"/>
        <v>0.83</v>
      </c>
      <c r="BS223" s="3">
        <f t="shared" si="54"/>
        <v>0.83</v>
      </c>
      <c r="BT223" s="3">
        <f t="shared" si="54"/>
        <v>0.83</v>
      </c>
      <c r="BU223" s="3">
        <f t="shared" si="54"/>
        <v>0.83</v>
      </c>
      <c r="BV223" s="3">
        <f t="shared" si="54"/>
        <v>0.83</v>
      </c>
      <c r="BW223" s="3">
        <f t="shared" si="55"/>
        <v>0.83</v>
      </c>
      <c r="BX223" s="3">
        <f t="shared" si="55"/>
        <v>0.83</v>
      </c>
      <c r="BY223" s="3">
        <f t="shared" si="55"/>
        <v>0.83</v>
      </c>
      <c r="BZ223" s="3">
        <f t="shared" si="55"/>
        <v>0.83</v>
      </c>
      <c r="CA223" s="3">
        <f t="shared" si="55"/>
        <v>0.83</v>
      </c>
      <c r="CB223" s="3">
        <f t="shared" si="55"/>
        <v>0.83</v>
      </c>
      <c r="CC223" s="3">
        <f t="shared" si="55"/>
        <v>0.83</v>
      </c>
      <c r="CD223" s="3">
        <f t="shared" si="55"/>
        <v>0.83</v>
      </c>
      <c r="CE223" s="3">
        <f t="shared" si="55"/>
        <v>0.83</v>
      </c>
      <c r="CF223" s="3">
        <f t="shared" si="55"/>
        <v>0.83</v>
      </c>
      <c r="CG223" s="3">
        <f t="shared" si="55"/>
        <v>0.83</v>
      </c>
      <c r="CH223" s="3">
        <f t="shared" si="55"/>
        <v>0.83</v>
      </c>
      <c r="CI223" s="3">
        <f t="shared" si="55"/>
        <v>0.83</v>
      </c>
      <c r="CJ223" s="3">
        <f t="shared" si="55"/>
        <v>0.83</v>
      </c>
      <c r="CK223" s="3">
        <f t="shared" si="55"/>
        <v>0.83</v>
      </c>
      <c r="CL223" s="3">
        <f t="shared" si="55"/>
        <v>0.83</v>
      </c>
      <c r="CM223" s="3">
        <f t="shared" si="55"/>
        <v>0.83</v>
      </c>
      <c r="CN223" s="3">
        <f t="shared" si="55"/>
        <v>0.83</v>
      </c>
      <c r="CO223" s="3">
        <f t="shared" si="55"/>
        <v>0.83</v>
      </c>
      <c r="CP223" s="3">
        <f t="shared" si="55"/>
        <v>0.83</v>
      </c>
      <c r="CQ223" s="3">
        <f t="shared" si="55"/>
        <v>0.83</v>
      </c>
      <c r="CR223" s="3">
        <f t="shared" si="55"/>
        <v>0.83</v>
      </c>
      <c r="CS223" s="3">
        <f t="shared" si="55"/>
        <v>0.83</v>
      </c>
      <c r="CT223" s="3">
        <f t="shared" si="55"/>
        <v>0.83</v>
      </c>
      <c r="CU223" s="3">
        <f t="shared" si="55"/>
        <v>0.83</v>
      </c>
      <c r="CV223" s="3">
        <f t="shared" si="55"/>
        <v>0.83</v>
      </c>
      <c r="CW223" s="3">
        <f t="shared" si="55"/>
        <v>0.83</v>
      </c>
      <c r="CX223" s="3">
        <f t="shared" si="55"/>
        <v>0.83</v>
      </c>
      <c r="CY223" s="3">
        <f t="shared" si="55"/>
        <v>0.83</v>
      </c>
      <c r="CZ223" s="3">
        <f t="shared" si="55"/>
        <v>0.83</v>
      </c>
      <c r="DA223" s="3">
        <f t="shared" si="55"/>
        <v>0.83</v>
      </c>
      <c r="DB223" s="3">
        <f t="shared" si="55"/>
        <v>0.83</v>
      </c>
      <c r="DC223" s="3">
        <f t="shared" si="55"/>
        <v>0.83</v>
      </c>
      <c r="DD223" s="3">
        <f t="shared" si="55"/>
        <v>0.83</v>
      </c>
      <c r="DE223" s="3">
        <f t="shared" si="55"/>
        <v>0.83</v>
      </c>
      <c r="DF223" s="3">
        <f t="shared" si="55"/>
        <v>0.83</v>
      </c>
      <c r="DG223" s="3">
        <f t="shared" si="55"/>
        <v>0.83</v>
      </c>
      <c r="DH223" s="3">
        <f t="shared" si="55"/>
        <v>0.83</v>
      </c>
      <c r="DI223" s="3">
        <f t="shared" si="55"/>
        <v>0.83</v>
      </c>
      <c r="DJ223" s="3">
        <f t="shared" si="55"/>
        <v>0.83</v>
      </c>
    </row>
    <row r="224" spans="1:114">
      <c r="B224" s="214" t="str">
        <f>Ввод!D370</f>
        <v>Реагенты №1</v>
      </c>
      <c r="D224" s="7" t="str">
        <f>Ввод!F370</f>
        <v>кг / м3</v>
      </c>
      <c r="E224" s="7">
        <f t="shared" si="56"/>
        <v>1</v>
      </c>
      <c r="F224" s="3">
        <f>$E224*Ввод!G370</f>
        <v>1E-3</v>
      </c>
      <c r="G224" s="4"/>
      <c r="H224" s="4"/>
      <c r="I224" s="124"/>
      <c r="J224" s="3">
        <f t="shared" si="53"/>
        <v>1E-3</v>
      </c>
      <c r="K224" s="3">
        <f t="shared" ref="K224:BV227" si="58">$F224</f>
        <v>1E-3</v>
      </c>
      <c r="L224" s="3">
        <f t="shared" si="58"/>
        <v>1E-3</v>
      </c>
      <c r="M224" s="3">
        <f t="shared" si="58"/>
        <v>1E-3</v>
      </c>
      <c r="N224" s="3">
        <f t="shared" si="58"/>
        <v>1E-3</v>
      </c>
      <c r="O224" s="3">
        <f t="shared" si="58"/>
        <v>1E-3</v>
      </c>
      <c r="P224" s="3">
        <f t="shared" si="58"/>
        <v>1E-3</v>
      </c>
      <c r="Q224" s="3">
        <f t="shared" si="58"/>
        <v>1E-3</v>
      </c>
      <c r="R224" s="3">
        <f t="shared" si="58"/>
        <v>1E-3</v>
      </c>
      <c r="S224" s="3">
        <f t="shared" si="58"/>
        <v>1E-3</v>
      </c>
      <c r="T224" s="3">
        <f t="shared" si="58"/>
        <v>1E-3</v>
      </c>
      <c r="U224" s="3">
        <f t="shared" si="58"/>
        <v>1E-3</v>
      </c>
      <c r="V224" s="3">
        <f t="shared" si="58"/>
        <v>1E-3</v>
      </c>
      <c r="W224" s="3">
        <f t="shared" si="58"/>
        <v>1E-3</v>
      </c>
      <c r="X224" s="3">
        <f t="shared" si="58"/>
        <v>1E-3</v>
      </c>
      <c r="Y224" s="3">
        <f t="shared" si="58"/>
        <v>1E-3</v>
      </c>
      <c r="Z224" s="3">
        <f t="shared" si="58"/>
        <v>1E-3</v>
      </c>
      <c r="AA224" s="3">
        <f t="shared" si="58"/>
        <v>1E-3</v>
      </c>
      <c r="AB224" s="3">
        <f t="shared" si="58"/>
        <v>1E-3</v>
      </c>
      <c r="AC224" s="3">
        <f t="shared" si="58"/>
        <v>1E-3</v>
      </c>
      <c r="AD224" s="3">
        <f t="shared" si="58"/>
        <v>1E-3</v>
      </c>
      <c r="AE224" s="3">
        <f t="shared" si="58"/>
        <v>1E-3</v>
      </c>
      <c r="AF224" s="3">
        <f t="shared" si="58"/>
        <v>1E-3</v>
      </c>
      <c r="AG224" s="3">
        <f t="shared" si="58"/>
        <v>1E-3</v>
      </c>
      <c r="AH224" s="3">
        <f t="shared" si="58"/>
        <v>1E-3</v>
      </c>
      <c r="AI224" s="3">
        <f t="shared" si="58"/>
        <v>1E-3</v>
      </c>
      <c r="AJ224" s="3">
        <f t="shared" si="58"/>
        <v>1E-3</v>
      </c>
      <c r="AK224" s="3">
        <f t="shared" si="58"/>
        <v>1E-3</v>
      </c>
      <c r="AL224" s="3">
        <f t="shared" si="58"/>
        <v>1E-3</v>
      </c>
      <c r="AM224" s="3">
        <f t="shared" si="58"/>
        <v>1E-3</v>
      </c>
      <c r="AN224" s="3">
        <f t="shared" si="58"/>
        <v>1E-3</v>
      </c>
      <c r="AO224" s="3">
        <f t="shared" si="58"/>
        <v>1E-3</v>
      </c>
      <c r="AP224" s="3">
        <f t="shared" si="58"/>
        <v>1E-3</v>
      </c>
      <c r="AQ224" s="3">
        <f t="shared" si="58"/>
        <v>1E-3</v>
      </c>
      <c r="AR224" s="3">
        <f t="shared" si="58"/>
        <v>1E-3</v>
      </c>
      <c r="AS224" s="3">
        <f t="shared" si="58"/>
        <v>1E-3</v>
      </c>
      <c r="AT224" s="3">
        <f t="shared" si="58"/>
        <v>1E-3</v>
      </c>
      <c r="AU224" s="3">
        <f t="shared" si="58"/>
        <v>1E-3</v>
      </c>
      <c r="AV224" s="3">
        <f t="shared" si="58"/>
        <v>1E-3</v>
      </c>
      <c r="AW224" s="3">
        <f t="shared" si="58"/>
        <v>1E-3</v>
      </c>
      <c r="AX224" s="3">
        <f t="shared" si="58"/>
        <v>1E-3</v>
      </c>
      <c r="AY224" s="3">
        <f t="shared" si="58"/>
        <v>1E-3</v>
      </c>
      <c r="AZ224" s="3">
        <f t="shared" si="58"/>
        <v>1E-3</v>
      </c>
      <c r="BA224" s="3">
        <f t="shared" si="58"/>
        <v>1E-3</v>
      </c>
      <c r="BB224" s="3">
        <f t="shared" si="58"/>
        <v>1E-3</v>
      </c>
      <c r="BC224" s="3">
        <f t="shared" si="58"/>
        <v>1E-3</v>
      </c>
      <c r="BD224" s="3">
        <f t="shared" si="58"/>
        <v>1E-3</v>
      </c>
      <c r="BE224" s="3">
        <f t="shared" si="58"/>
        <v>1E-3</v>
      </c>
      <c r="BF224" s="3">
        <f t="shared" si="58"/>
        <v>1E-3</v>
      </c>
      <c r="BG224" s="3">
        <f t="shared" si="58"/>
        <v>1E-3</v>
      </c>
      <c r="BH224" s="3">
        <f t="shared" si="58"/>
        <v>1E-3</v>
      </c>
      <c r="BI224" s="3">
        <f t="shared" si="58"/>
        <v>1E-3</v>
      </c>
      <c r="BJ224" s="3">
        <f t="shared" si="58"/>
        <v>1E-3</v>
      </c>
      <c r="BK224" s="3">
        <f t="shared" si="58"/>
        <v>1E-3</v>
      </c>
      <c r="BL224" s="3">
        <f t="shared" si="58"/>
        <v>1E-3</v>
      </c>
      <c r="BM224" s="3">
        <f t="shared" si="58"/>
        <v>1E-3</v>
      </c>
      <c r="BN224" s="3">
        <f t="shared" si="58"/>
        <v>1E-3</v>
      </c>
      <c r="BO224" s="3">
        <f t="shared" si="58"/>
        <v>1E-3</v>
      </c>
      <c r="BP224" s="3">
        <f t="shared" si="58"/>
        <v>1E-3</v>
      </c>
      <c r="BQ224" s="3">
        <f t="shared" si="58"/>
        <v>1E-3</v>
      </c>
      <c r="BR224" s="3">
        <f t="shared" si="58"/>
        <v>1E-3</v>
      </c>
      <c r="BS224" s="3">
        <f t="shared" si="58"/>
        <v>1E-3</v>
      </c>
      <c r="BT224" s="3">
        <f t="shared" si="58"/>
        <v>1E-3</v>
      </c>
      <c r="BU224" s="3">
        <f t="shared" si="58"/>
        <v>1E-3</v>
      </c>
      <c r="BV224" s="3">
        <f t="shared" si="58"/>
        <v>1E-3</v>
      </c>
      <c r="BW224" s="3">
        <f t="shared" si="55"/>
        <v>1E-3</v>
      </c>
      <c r="BX224" s="3">
        <f t="shared" si="55"/>
        <v>1E-3</v>
      </c>
      <c r="BY224" s="3">
        <f t="shared" si="55"/>
        <v>1E-3</v>
      </c>
      <c r="BZ224" s="3">
        <f t="shared" si="55"/>
        <v>1E-3</v>
      </c>
      <c r="CA224" s="3">
        <f t="shared" si="55"/>
        <v>1E-3</v>
      </c>
      <c r="CB224" s="3">
        <f t="shared" si="55"/>
        <v>1E-3</v>
      </c>
      <c r="CC224" s="3">
        <f t="shared" si="55"/>
        <v>1E-3</v>
      </c>
      <c r="CD224" s="3">
        <f t="shared" si="55"/>
        <v>1E-3</v>
      </c>
      <c r="CE224" s="3">
        <f t="shared" si="55"/>
        <v>1E-3</v>
      </c>
      <c r="CF224" s="3">
        <f t="shared" si="55"/>
        <v>1E-3</v>
      </c>
      <c r="CG224" s="3">
        <f t="shared" si="55"/>
        <v>1E-3</v>
      </c>
      <c r="CH224" s="3">
        <f t="shared" si="55"/>
        <v>1E-3</v>
      </c>
      <c r="CI224" s="3">
        <f t="shared" si="55"/>
        <v>1E-3</v>
      </c>
      <c r="CJ224" s="3">
        <f t="shared" si="55"/>
        <v>1E-3</v>
      </c>
      <c r="CK224" s="3">
        <f t="shared" si="55"/>
        <v>1E-3</v>
      </c>
      <c r="CL224" s="3">
        <f t="shared" si="55"/>
        <v>1E-3</v>
      </c>
      <c r="CM224" s="3">
        <f t="shared" si="55"/>
        <v>1E-3</v>
      </c>
      <c r="CN224" s="3">
        <f t="shared" si="55"/>
        <v>1E-3</v>
      </c>
      <c r="CO224" s="3">
        <f t="shared" si="55"/>
        <v>1E-3</v>
      </c>
      <c r="CP224" s="3">
        <f t="shared" si="55"/>
        <v>1E-3</v>
      </c>
      <c r="CQ224" s="3">
        <f t="shared" si="55"/>
        <v>1E-3</v>
      </c>
      <c r="CR224" s="3">
        <f t="shared" si="55"/>
        <v>1E-3</v>
      </c>
      <c r="CS224" s="3">
        <f t="shared" si="55"/>
        <v>1E-3</v>
      </c>
      <c r="CT224" s="3">
        <f t="shared" si="55"/>
        <v>1E-3</v>
      </c>
      <c r="CU224" s="3">
        <f t="shared" si="55"/>
        <v>1E-3</v>
      </c>
      <c r="CV224" s="3">
        <f t="shared" si="55"/>
        <v>1E-3</v>
      </c>
      <c r="CW224" s="3">
        <f t="shared" si="55"/>
        <v>1E-3</v>
      </c>
      <c r="CX224" s="3">
        <f t="shared" si="55"/>
        <v>1E-3</v>
      </c>
      <c r="CY224" s="3">
        <f t="shared" si="55"/>
        <v>1E-3</v>
      </c>
      <c r="CZ224" s="3">
        <f t="shared" si="55"/>
        <v>1E-3</v>
      </c>
      <c r="DA224" s="3">
        <f t="shared" si="55"/>
        <v>1E-3</v>
      </c>
      <c r="DB224" s="3">
        <f t="shared" si="55"/>
        <v>1E-3</v>
      </c>
      <c r="DC224" s="3">
        <f t="shared" si="55"/>
        <v>1E-3</v>
      </c>
      <c r="DD224" s="3">
        <f t="shared" si="55"/>
        <v>1E-3</v>
      </c>
      <c r="DE224" s="3">
        <f t="shared" si="55"/>
        <v>1E-3</v>
      </c>
      <c r="DF224" s="3">
        <f t="shared" si="55"/>
        <v>1E-3</v>
      </c>
      <c r="DG224" s="3">
        <f t="shared" si="55"/>
        <v>1E-3</v>
      </c>
      <c r="DH224" s="3">
        <f t="shared" si="55"/>
        <v>1E-3</v>
      </c>
      <c r="DI224" s="3">
        <f t="shared" si="55"/>
        <v>1E-3</v>
      </c>
      <c r="DJ224" s="3">
        <f t="shared" si="55"/>
        <v>1E-3</v>
      </c>
    </row>
    <row r="225" spans="2:114">
      <c r="B225" s="214" t="str">
        <f>Ввод!D371</f>
        <v>Реагенты №2</v>
      </c>
      <c r="D225" s="7" t="str">
        <f>Ввод!F371</f>
        <v>кг / м3</v>
      </c>
      <c r="E225" s="7">
        <f t="shared" si="56"/>
        <v>1</v>
      </c>
      <c r="F225" s="3">
        <f>$E225*Ввод!G371</f>
        <v>2E-3</v>
      </c>
      <c r="G225" s="4"/>
      <c r="H225" s="4"/>
      <c r="I225" s="124"/>
      <c r="J225" s="3">
        <f t="shared" si="53"/>
        <v>2E-3</v>
      </c>
      <c r="K225" s="3">
        <f t="shared" si="58"/>
        <v>2E-3</v>
      </c>
      <c r="L225" s="3">
        <f t="shared" si="58"/>
        <v>2E-3</v>
      </c>
      <c r="M225" s="3">
        <f t="shared" si="58"/>
        <v>2E-3</v>
      </c>
      <c r="N225" s="3">
        <f t="shared" si="58"/>
        <v>2E-3</v>
      </c>
      <c r="O225" s="3">
        <f t="shared" si="58"/>
        <v>2E-3</v>
      </c>
      <c r="P225" s="3">
        <f t="shared" si="58"/>
        <v>2E-3</v>
      </c>
      <c r="Q225" s="3">
        <f t="shared" si="58"/>
        <v>2E-3</v>
      </c>
      <c r="R225" s="3">
        <f t="shared" si="58"/>
        <v>2E-3</v>
      </c>
      <c r="S225" s="3">
        <f t="shared" si="58"/>
        <v>2E-3</v>
      </c>
      <c r="T225" s="3">
        <f t="shared" si="58"/>
        <v>2E-3</v>
      </c>
      <c r="U225" s="3">
        <f t="shared" si="58"/>
        <v>2E-3</v>
      </c>
      <c r="V225" s="3">
        <f t="shared" si="58"/>
        <v>2E-3</v>
      </c>
      <c r="W225" s="3">
        <f t="shared" si="58"/>
        <v>2E-3</v>
      </c>
      <c r="X225" s="3">
        <f t="shared" si="58"/>
        <v>2E-3</v>
      </c>
      <c r="Y225" s="3">
        <f t="shared" si="58"/>
        <v>2E-3</v>
      </c>
      <c r="Z225" s="3">
        <f t="shared" si="58"/>
        <v>2E-3</v>
      </c>
      <c r="AA225" s="3">
        <f t="shared" si="58"/>
        <v>2E-3</v>
      </c>
      <c r="AB225" s="3">
        <f t="shared" si="58"/>
        <v>2E-3</v>
      </c>
      <c r="AC225" s="3">
        <f t="shared" si="58"/>
        <v>2E-3</v>
      </c>
      <c r="AD225" s="3">
        <f t="shared" si="58"/>
        <v>2E-3</v>
      </c>
      <c r="AE225" s="3">
        <f t="shared" si="58"/>
        <v>2E-3</v>
      </c>
      <c r="AF225" s="3">
        <f t="shared" si="58"/>
        <v>2E-3</v>
      </c>
      <c r="AG225" s="3">
        <f t="shared" si="58"/>
        <v>2E-3</v>
      </c>
      <c r="AH225" s="3">
        <f t="shared" si="58"/>
        <v>2E-3</v>
      </c>
      <c r="AI225" s="3">
        <f t="shared" si="58"/>
        <v>2E-3</v>
      </c>
      <c r="AJ225" s="3">
        <f t="shared" si="58"/>
        <v>2E-3</v>
      </c>
      <c r="AK225" s="3">
        <f t="shared" si="58"/>
        <v>2E-3</v>
      </c>
      <c r="AL225" s="3">
        <f t="shared" si="58"/>
        <v>2E-3</v>
      </c>
      <c r="AM225" s="3">
        <f t="shared" si="58"/>
        <v>2E-3</v>
      </c>
      <c r="AN225" s="3">
        <f t="shared" si="58"/>
        <v>2E-3</v>
      </c>
      <c r="AO225" s="3">
        <f t="shared" si="58"/>
        <v>2E-3</v>
      </c>
      <c r="AP225" s="3">
        <f t="shared" si="58"/>
        <v>2E-3</v>
      </c>
      <c r="AQ225" s="3">
        <f t="shared" si="58"/>
        <v>2E-3</v>
      </c>
      <c r="AR225" s="3">
        <f t="shared" si="58"/>
        <v>2E-3</v>
      </c>
      <c r="AS225" s="3">
        <f t="shared" si="58"/>
        <v>2E-3</v>
      </c>
      <c r="AT225" s="3">
        <f t="shared" si="58"/>
        <v>2E-3</v>
      </c>
      <c r="AU225" s="3">
        <f t="shared" si="58"/>
        <v>2E-3</v>
      </c>
      <c r="AV225" s="3">
        <f t="shared" si="58"/>
        <v>2E-3</v>
      </c>
      <c r="AW225" s="3">
        <f t="shared" si="58"/>
        <v>2E-3</v>
      </c>
      <c r="AX225" s="3">
        <f t="shared" si="58"/>
        <v>2E-3</v>
      </c>
      <c r="AY225" s="3">
        <f t="shared" si="58"/>
        <v>2E-3</v>
      </c>
      <c r="AZ225" s="3">
        <f t="shared" si="58"/>
        <v>2E-3</v>
      </c>
      <c r="BA225" s="3">
        <f t="shared" si="58"/>
        <v>2E-3</v>
      </c>
      <c r="BB225" s="3">
        <f t="shared" si="58"/>
        <v>2E-3</v>
      </c>
      <c r="BC225" s="3">
        <f t="shared" si="58"/>
        <v>2E-3</v>
      </c>
      <c r="BD225" s="3">
        <f t="shared" si="58"/>
        <v>2E-3</v>
      </c>
      <c r="BE225" s="3">
        <f t="shared" si="58"/>
        <v>2E-3</v>
      </c>
      <c r="BF225" s="3">
        <f t="shared" si="58"/>
        <v>2E-3</v>
      </c>
      <c r="BG225" s="3">
        <f t="shared" si="58"/>
        <v>2E-3</v>
      </c>
      <c r="BH225" s="3">
        <f t="shared" si="58"/>
        <v>2E-3</v>
      </c>
      <c r="BI225" s="3">
        <f t="shared" si="58"/>
        <v>2E-3</v>
      </c>
      <c r="BJ225" s="3">
        <f t="shared" si="58"/>
        <v>2E-3</v>
      </c>
      <c r="BK225" s="3">
        <f t="shared" si="58"/>
        <v>2E-3</v>
      </c>
      <c r="BL225" s="3">
        <f t="shared" si="58"/>
        <v>2E-3</v>
      </c>
      <c r="BM225" s="3">
        <f t="shared" si="58"/>
        <v>2E-3</v>
      </c>
      <c r="BN225" s="3">
        <f t="shared" si="58"/>
        <v>2E-3</v>
      </c>
      <c r="BO225" s="3">
        <f t="shared" si="58"/>
        <v>2E-3</v>
      </c>
      <c r="BP225" s="3">
        <f t="shared" si="58"/>
        <v>2E-3</v>
      </c>
      <c r="BQ225" s="3">
        <f t="shared" si="58"/>
        <v>2E-3</v>
      </c>
      <c r="BR225" s="3">
        <f t="shared" si="58"/>
        <v>2E-3</v>
      </c>
      <c r="BS225" s="3">
        <f t="shared" si="58"/>
        <v>2E-3</v>
      </c>
      <c r="BT225" s="3">
        <f t="shared" si="58"/>
        <v>2E-3</v>
      </c>
      <c r="BU225" s="3">
        <f t="shared" si="58"/>
        <v>2E-3</v>
      </c>
      <c r="BV225" s="3">
        <f t="shared" si="58"/>
        <v>2E-3</v>
      </c>
      <c r="BW225" s="3">
        <f t="shared" si="55"/>
        <v>2E-3</v>
      </c>
      <c r="BX225" s="3">
        <f t="shared" si="55"/>
        <v>2E-3</v>
      </c>
      <c r="BY225" s="3">
        <f t="shared" si="55"/>
        <v>2E-3</v>
      </c>
      <c r="BZ225" s="3">
        <f t="shared" si="55"/>
        <v>2E-3</v>
      </c>
      <c r="CA225" s="3">
        <f t="shared" si="55"/>
        <v>2E-3</v>
      </c>
      <c r="CB225" s="3">
        <f t="shared" si="55"/>
        <v>2E-3</v>
      </c>
      <c r="CC225" s="3">
        <f t="shared" si="55"/>
        <v>2E-3</v>
      </c>
      <c r="CD225" s="3">
        <f t="shared" si="55"/>
        <v>2E-3</v>
      </c>
      <c r="CE225" s="3">
        <f t="shared" si="55"/>
        <v>2E-3</v>
      </c>
      <c r="CF225" s="3">
        <f t="shared" si="55"/>
        <v>2E-3</v>
      </c>
      <c r="CG225" s="3">
        <f t="shared" si="55"/>
        <v>2E-3</v>
      </c>
      <c r="CH225" s="3">
        <f t="shared" si="55"/>
        <v>2E-3</v>
      </c>
      <c r="CI225" s="3">
        <f t="shared" si="55"/>
        <v>2E-3</v>
      </c>
      <c r="CJ225" s="3">
        <f t="shared" si="55"/>
        <v>2E-3</v>
      </c>
      <c r="CK225" s="3">
        <f t="shared" si="55"/>
        <v>2E-3</v>
      </c>
      <c r="CL225" s="3">
        <f t="shared" si="55"/>
        <v>2E-3</v>
      </c>
      <c r="CM225" s="3">
        <f t="shared" si="55"/>
        <v>2E-3</v>
      </c>
      <c r="CN225" s="3">
        <f t="shared" si="55"/>
        <v>2E-3</v>
      </c>
      <c r="CO225" s="3">
        <f t="shared" si="55"/>
        <v>2E-3</v>
      </c>
      <c r="CP225" s="3">
        <f t="shared" si="55"/>
        <v>2E-3</v>
      </c>
      <c r="CQ225" s="3">
        <f t="shared" si="55"/>
        <v>2E-3</v>
      </c>
      <c r="CR225" s="3">
        <f t="shared" si="55"/>
        <v>2E-3</v>
      </c>
      <c r="CS225" s="3">
        <f t="shared" si="55"/>
        <v>2E-3</v>
      </c>
      <c r="CT225" s="3">
        <f t="shared" si="55"/>
        <v>2E-3</v>
      </c>
      <c r="CU225" s="3">
        <f t="shared" si="55"/>
        <v>2E-3</v>
      </c>
      <c r="CV225" s="3">
        <f t="shared" si="55"/>
        <v>2E-3</v>
      </c>
      <c r="CW225" s="3">
        <f t="shared" si="55"/>
        <v>2E-3</v>
      </c>
      <c r="CX225" s="3">
        <f t="shared" si="55"/>
        <v>2E-3</v>
      </c>
      <c r="CY225" s="3">
        <f t="shared" si="55"/>
        <v>2E-3</v>
      </c>
      <c r="CZ225" s="3">
        <f t="shared" si="55"/>
        <v>2E-3</v>
      </c>
      <c r="DA225" s="3">
        <f t="shared" si="55"/>
        <v>2E-3</v>
      </c>
      <c r="DB225" s="3">
        <f t="shared" si="55"/>
        <v>2E-3</v>
      </c>
      <c r="DC225" s="3">
        <f t="shared" si="55"/>
        <v>2E-3</v>
      </c>
      <c r="DD225" s="3">
        <f t="shared" si="55"/>
        <v>2E-3</v>
      </c>
      <c r="DE225" s="3">
        <f t="shared" si="55"/>
        <v>2E-3</v>
      </c>
      <c r="DF225" s="3">
        <f t="shared" si="55"/>
        <v>2E-3</v>
      </c>
      <c r="DG225" s="3">
        <f t="shared" si="55"/>
        <v>2E-3</v>
      </c>
      <c r="DH225" s="3">
        <f t="shared" si="55"/>
        <v>2E-3</v>
      </c>
      <c r="DI225" s="3">
        <f t="shared" si="55"/>
        <v>2E-3</v>
      </c>
      <c r="DJ225" s="3">
        <f t="shared" si="55"/>
        <v>2E-3</v>
      </c>
    </row>
    <row r="226" spans="2:114">
      <c r="B226" s="214" t="str">
        <f>Ввод!D372</f>
        <v>Реагенты №3</v>
      </c>
      <c r="D226" s="7" t="str">
        <f>Ввод!F372</f>
        <v>кг / м3</v>
      </c>
      <c r="E226" s="7">
        <f t="shared" si="56"/>
        <v>1</v>
      </c>
      <c r="F226" s="3">
        <f>$E226*Ввод!G372</f>
        <v>3.0000000000000001E-3</v>
      </c>
      <c r="G226" s="4"/>
      <c r="H226" s="4"/>
      <c r="I226" s="124"/>
      <c r="J226" s="3">
        <f t="shared" si="53"/>
        <v>3.0000000000000001E-3</v>
      </c>
      <c r="K226" s="3">
        <f t="shared" si="58"/>
        <v>3.0000000000000001E-3</v>
      </c>
      <c r="L226" s="3">
        <f t="shared" si="58"/>
        <v>3.0000000000000001E-3</v>
      </c>
      <c r="M226" s="3">
        <f t="shared" si="58"/>
        <v>3.0000000000000001E-3</v>
      </c>
      <c r="N226" s="3">
        <f t="shared" si="58"/>
        <v>3.0000000000000001E-3</v>
      </c>
      <c r="O226" s="3">
        <f t="shared" si="58"/>
        <v>3.0000000000000001E-3</v>
      </c>
      <c r="P226" s="3">
        <f t="shared" si="58"/>
        <v>3.0000000000000001E-3</v>
      </c>
      <c r="Q226" s="3">
        <f t="shared" si="58"/>
        <v>3.0000000000000001E-3</v>
      </c>
      <c r="R226" s="3">
        <f t="shared" si="58"/>
        <v>3.0000000000000001E-3</v>
      </c>
      <c r="S226" s="3">
        <f t="shared" si="58"/>
        <v>3.0000000000000001E-3</v>
      </c>
      <c r="T226" s="3">
        <f t="shared" si="58"/>
        <v>3.0000000000000001E-3</v>
      </c>
      <c r="U226" s="3">
        <f t="shared" si="58"/>
        <v>3.0000000000000001E-3</v>
      </c>
      <c r="V226" s="3">
        <f t="shared" si="58"/>
        <v>3.0000000000000001E-3</v>
      </c>
      <c r="W226" s="3">
        <f t="shared" si="58"/>
        <v>3.0000000000000001E-3</v>
      </c>
      <c r="X226" s="3">
        <f t="shared" si="58"/>
        <v>3.0000000000000001E-3</v>
      </c>
      <c r="Y226" s="3">
        <f t="shared" si="58"/>
        <v>3.0000000000000001E-3</v>
      </c>
      <c r="Z226" s="3">
        <f t="shared" si="58"/>
        <v>3.0000000000000001E-3</v>
      </c>
      <c r="AA226" s="3">
        <f t="shared" si="58"/>
        <v>3.0000000000000001E-3</v>
      </c>
      <c r="AB226" s="3">
        <f t="shared" si="58"/>
        <v>3.0000000000000001E-3</v>
      </c>
      <c r="AC226" s="3">
        <f t="shared" si="58"/>
        <v>3.0000000000000001E-3</v>
      </c>
      <c r="AD226" s="3">
        <f t="shared" si="58"/>
        <v>3.0000000000000001E-3</v>
      </c>
      <c r="AE226" s="3">
        <f t="shared" si="58"/>
        <v>3.0000000000000001E-3</v>
      </c>
      <c r="AF226" s="3">
        <f t="shared" si="58"/>
        <v>3.0000000000000001E-3</v>
      </c>
      <c r="AG226" s="3">
        <f t="shared" si="58"/>
        <v>3.0000000000000001E-3</v>
      </c>
      <c r="AH226" s="3">
        <f t="shared" si="58"/>
        <v>3.0000000000000001E-3</v>
      </c>
      <c r="AI226" s="3">
        <f t="shared" si="58"/>
        <v>3.0000000000000001E-3</v>
      </c>
      <c r="AJ226" s="3">
        <f t="shared" si="58"/>
        <v>3.0000000000000001E-3</v>
      </c>
      <c r="AK226" s="3">
        <f t="shared" si="58"/>
        <v>3.0000000000000001E-3</v>
      </c>
      <c r="AL226" s="3">
        <f t="shared" si="58"/>
        <v>3.0000000000000001E-3</v>
      </c>
      <c r="AM226" s="3">
        <f t="shared" si="58"/>
        <v>3.0000000000000001E-3</v>
      </c>
      <c r="AN226" s="3">
        <f t="shared" si="58"/>
        <v>3.0000000000000001E-3</v>
      </c>
      <c r="AO226" s="3">
        <f t="shared" si="58"/>
        <v>3.0000000000000001E-3</v>
      </c>
      <c r="AP226" s="3">
        <f t="shared" si="58"/>
        <v>3.0000000000000001E-3</v>
      </c>
      <c r="AQ226" s="3">
        <f t="shared" si="58"/>
        <v>3.0000000000000001E-3</v>
      </c>
      <c r="AR226" s="3">
        <f t="shared" si="58"/>
        <v>3.0000000000000001E-3</v>
      </c>
      <c r="AS226" s="3">
        <f t="shared" si="58"/>
        <v>3.0000000000000001E-3</v>
      </c>
      <c r="AT226" s="3">
        <f t="shared" si="58"/>
        <v>3.0000000000000001E-3</v>
      </c>
      <c r="AU226" s="3">
        <f t="shared" si="58"/>
        <v>3.0000000000000001E-3</v>
      </c>
      <c r="AV226" s="3">
        <f t="shared" si="58"/>
        <v>3.0000000000000001E-3</v>
      </c>
      <c r="AW226" s="3">
        <f t="shared" si="58"/>
        <v>3.0000000000000001E-3</v>
      </c>
      <c r="AX226" s="3">
        <f t="shared" si="58"/>
        <v>3.0000000000000001E-3</v>
      </c>
      <c r="AY226" s="3">
        <f t="shared" si="58"/>
        <v>3.0000000000000001E-3</v>
      </c>
      <c r="AZ226" s="3">
        <f t="shared" si="58"/>
        <v>3.0000000000000001E-3</v>
      </c>
      <c r="BA226" s="3">
        <f t="shared" si="58"/>
        <v>3.0000000000000001E-3</v>
      </c>
      <c r="BB226" s="3">
        <f t="shared" si="58"/>
        <v>3.0000000000000001E-3</v>
      </c>
      <c r="BC226" s="3">
        <f t="shared" si="58"/>
        <v>3.0000000000000001E-3</v>
      </c>
      <c r="BD226" s="3">
        <f t="shared" si="58"/>
        <v>3.0000000000000001E-3</v>
      </c>
      <c r="BE226" s="3">
        <f t="shared" si="58"/>
        <v>3.0000000000000001E-3</v>
      </c>
      <c r="BF226" s="3">
        <f t="shared" si="58"/>
        <v>3.0000000000000001E-3</v>
      </c>
      <c r="BG226" s="3">
        <f t="shared" si="58"/>
        <v>3.0000000000000001E-3</v>
      </c>
      <c r="BH226" s="3">
        <f t="shared" si="58"/>
        <v>3.0000000000000001E-3</v>
      </c>
      <c r="BI226" s="3">
        <f t="shared" si="58"/>
        <v>3.0000000000000001E-3</v>
      </c>
      <c r="BJ226" s="3">
        <f t="shared" si="58"/>
        <v>3.0000000000000001E-3</v>
      </c>
      <c r="BK226" s="3">
        <f t="shared" si="58"/>
        <v>3.0000000000000001E-3</v>
      </c>
      <c r="BL226" s="3">
        <f t="shared" si="58"/>
        <v>3.0000000000000001E-3</v>
      </c>
      <c r="BM226" s="3">
        <f t="shared" si="58"/>
        <v>3.0000000000000001E-3</v>
      </c>
      <c r="BN226" s="3">
        <f t="shared" si="58"/>
        <v>3.0000000000000001E-3</v>
      </c>
      <c r="BO226" s="3">
        <f t="shared" si="58"/>
        <v>3.0000000000000001E-3</v>
      </c>
      <c r="BP226" s="3">
        <f t="shared" si="58"/>
        <v>3.0000000000000001E-3</v>
      </c>
      <c r="BQ226" s="3">
        <f t="shared" si="58"/>
        <v>3.0000000000000001E-3</v>
      </c>
      <c r="BR226" s="3">
        <f t="shared" si="58"/>
        <v>3.0000000000000001E-3</v>
      </c>
      <c r="BS226" s="3">
        <f t="shared" si="58"/>
        <v>3.0000000000000001E-3</v>
      </c>
      <c r="BT226" s="3">
        <f t="shared" si="58"/>
        <v>3.0000000000000001E-3</v>
      </c>
      <c r="BU226" s="3">
        <f t="shared" si="58"/>
        <v>3.0000000000000001E-3</v>
      </c>
      <c r="BV226" s="3">
        <f t="shared" si="58"/>
        <v>3.0000000000000001E-3</v>
      </c>
      <c r="BW226" s="3">
        <f t="shared" si="55"/>
        <v>3.0000000000000001E-3</v>
      </c>
      <c r="BX226" s="3">
        <f t="shared" si="55"/>
        <v>3.0000000000000001E-3</v>
      </c>
      <c r="BY226" s="3">
        <f t="shared" si="55"/>
        <v>3.0000000000000001E-3</v>
      </c>
      <c r="BZ226" s="3">
        <f t="shared" si="55"/>
        <v>3.0000000000000001E-3</v>
      </c>
      <c r="CA226" s="3">
        <f t="shared" si="55"/>
        <v>3.0000000000000001E-3</v>
      </c>
      <c r="CB226" s="3">
        <f t="shared" si="55"/>
        <v>3.0000000000000001E-3</v>
      </c>
      <c r="CC226" s="3">
        <f t="shared" si="55"/>
        <v>3.0000000000000001E-3</v>
      </c>
      <c r="CD226" s="3">
        <f t="shared" si="55"/>
        <v>3.0000000000000001E-3</v>
      </c>
      <c r="CE226" s="3">
        <f t="shared" si="55"/>
        <v>3.0000000000000001E-3</v>
      </c>
      <c r="CF226" s="3">
        <f t="shared" si="55"/>
        <v>3.0000000000000001E-3</v>
      </c>
      <c r="CG226" s="3">
        <f t="shared" si="55"/>
        <v>3.0000000000000001E-3</v>
      </c>
      <c r="CH226" s="3">
        <f t="shared" si="55"/>
        <v>3.0000000000000001E-3</v>
      </c>
      <c r="CI226" s="3">
        <f t="shared" si="55"/>
        <v>3.0000000000000001E-3</v>
      </c>
      <c r="CJ226" s="3">
        <f t="shared" si="55"/>
        <v>3.0000000000000001E-3</v>
      </c>
      <c r="CK226" s="3">
        <f t="shared" si="55"/>
        <v>3.0000000000000001E-3</v>
      </c>
      <c r="CL226" s="3">
        <f t="shared" si="55"/>
        <v>3.0000000000000001E-3</v>
      </c>
      <c r="CM226" s="3">
        <f t="shared" si="55"/>
        <v>3.0000000000000001E-3</v>
      </c>
      <c r="CN226" s="3">
        <f t="shared" si="55"/>
        <v>3.0000000000000001E-3</v>
      </c>
      <c r="CO226" s="3">
        <f t="shared" si="55"/>
        <v>3.0000000000000001E-3</v>
      </c>
      <c r="CP226" s="3">
        <f t="shared" si="55"/>
        <v>3.0000000000000001E-3</v>
      </c>
      <c r="CQ226" s="3">
        <f t="shared" si="55"/>
        <v>3.0000000000000001E-3</v>
      </c>
      <c r="CR226" s="3">
        <f t="shared" si="55"/>
        <v>3.0000000000000001E-3</v>
      </c>
      <c r="CS226" s="3">
        <f t="shared" si="55"/>
        <v>3.0000000000000001E-3</v>
      </c>
      <c r="CT226" s="3">
        <f t="shared" si="55"/>
        <v>3.0000000000000001E-3</v>
      </c>
      <c r="CU226" s="3">
        <f t="shared" si="55"/>
        <v>3.0000000000000001E-3</v>
      </c>
      <c r="CV226" s="3">
        <f t="shared" si="55"/>
        <v>3.0000000000000001E-3</v>
      </c>
      <c r="CW226" s="3">
        <f t="shared" si="55"/>
        <v>3.0000000000000001E-3</v>
      </c>
      <c r="CX226" s="3">
        <f t="shared" si="55"/>
        <v>3.0000000000000001E-3</v>
      </c>
      <c r="CY226" s="3">
        <f t="shared" si="55"/>
        <v>3.0000000000000001E-3</v>
      </c>
      <c r="CZ226" s="3">
        <f t="shared" si="55"/>
        <v>3.0000000000000001E-3</v>
      </c>
      <c r="DA226" s="3">
        <f t="shared" si="55"/>
        <v>3.0000000000000001E-3</v>
      </c>
      <c r="DB226" s="3">
        <f t="shared" si="55"/>
        <v>3.0000000000000001E-3</v>
      </c>
      <c r="DC226" s="3">
        <f t="shared" si="55"/>
        <v>3.0000000000000001E-3</v>
      </c>
      <c r="DD226" s="3">
        <f t="shared" si="55"/>
        <v>3.0000000000000001E-3</v>
      </c>
      <c r="DE226" s="3">
        <f t="shared" si="55"/>
        <v>3.0000000000000001E-3</v>
      </c>
      <c r="DF226" s="3">
        <f t="shared" si="55"/>
        <v>3.0000000000000001E-3</v>
      </c>
      <c r="DG226" s="3">
        <f t="shared" si="55"/>
        <v>3.0000000000000001E-3</v>
      </c>
      <c r="DH226" s="3">
        <f t="shared" si="55"/>
        <v>3.0000000000000001E-3</v>
      </c>
      <c r="DI226" s="3">
        <f t="shared" si="55"/>
        <v>3.0000000000000001E-3</v>
      </c>
      <c r="DJ226" s="3">
        <f t="shared" si="55"/>
        <v>3.0000000000000001E-3</v>
      </c>
    </row>
    <row r="227" spans="2:114">
      <c r="B227" s="214" t="str">
        <f>Ввод!D373</f>
        <v>Прочие удельные расходы №1</v>
      </c>
      <c r="D227" s="7">
        <f>Ввод!F373</f>
        <v>0</v>
      </c>
      <c r="E227" s="7">
        <f t="shared" si="56"/>
        <v>1</v>
      </c>
      <c r="F227" s="3">
        <f>$E227*Ввод!G373</f>
        <v>1</v>
      </c>
      <c r="G227" s="4"/>
      <c r="H227" s="4"/>
      <c r="I227" s="124"/>
      <c r="J227" s="3">
        <f t="shared" si="53"/>
        <v>1</v>
      </c>
      <c r="K227" s="3">
        <f t="shared" si="58"/>
        <v>1</v>
      </c>
      <c r="L227" s="3">
        <f t="shared" si="58"/>
        <v>1</v>
      </c>
      <c r="M227" s="3">
        <f t="shared" si="58"/>
        <v>1</v>
      </c>
      <c r="N227" s="3">
        <f t="shared" si="58"/>
        <v>1</v>
      </c>
      <c r="O227" s="3">
        <f t="shared" si="58"/>
        <v>1</v>
      </c>
      <c r="P227" s="3">
        <f t="shared" si="58"/>
        <v>1</v>
      </c>
      <c r="Q227" s="3">
        <f t="shared" si="58"/>
        <v>1</v>
      </c>
      <c r="R227" s="3">
        <f t="shared" si="58"/>
        <v>1</v>
      </c>
      <c r="S227" s="3">
        <f t="shared" si="58"/>
        <v>1</v>
      </c>
      <c r="T227" s="3">
        <f t="shared" si="58"/>
        <v>1</v>
      </c>
      <c r="U227" s="3">
        <f t="shared" si="58"/>
        <v>1</v>
      </c>
      <c r="V227" s="3">
        <f t="shared" si="58"/>
        <v>1</v>
      </c>
      <c r="W227" s="3">
        <f t="shared" si="58"/>
        <v>1</v>
      </c>
      <c r="X227" s="3">
        <f t="shared" si="58"/>
        <v>1</v>
      </c>
      <c r="Y227" s="3">
        <f t="shared" si="58"/>
        <v>1</v>
      </c>
      <c r="Z227" s="3">
        <f t="shared" si="58"/>
        <v>1</v>
      </c>
      <c r="AA227" s="3">
        <f t="shared" si="58"/>
        <v>1</v>
      </c>
      <c r="AB227" s="3">
        <f t="shared" si="58"/>
        <v>1</v>
      </c>
      <c r="AC227" s="3">
        <f t="shared" si="58"/>
        <v>1</v>
      </c>
      <c r="AD227" s="3">
        <f t="shared" si="58"/>
        <v>1</v>
      </c>
      <c r="AE227" s="3">
        <f t="shared" si="58"/>
        <v>1</v>
      </c>
      <c r="AF227" s="3">
        <f t="shared" si="58"/>
        <v>1</v>
      </c>
      <c r="AG227" s="3">
        <f t="shared" si="58"/>
        <v>1</v>
      </c>
      <c r="AH227" s="3">
        <f t="shared" si="58"/>
        <v>1</v>
      </c>
      <c r="AI227" s="3">
        <f t="shared" si="58"/>
        <v>1</v>
      </c>
      <c r="AJ227" s="3">
        <f t="shared" si="58"/>
        <v>1</v>
      </c>
      <c r="AK227" s="3">
        <f t="shared" si="58"/>
        <v>1</v>
      </c>
      <c r="AL227" s="3">
        <f t="shared" si="58"/>
        <v>1</v>
      </c>
      <c r="AM227" s="3">
        <f t="shared" si="58"/>
        <v>1</v>
      </c>
      <c r="AN227" s="3">
        <f t="shared" si="58"/>
        <v>1</v>
      </c>
      <c r="AO227" s="3">
        <f t="shared" si="58"/>
        <v>1</v>
      </c>
      <c r="AP227" s="3">
        <f t="shared" si="58"/>
        <v>1</v>
      </c>
      <c r="AQ227" s="3">
        <f t="shared" si="58"/>
        <v>1</v>
      </c>
      <c r="AR227" s="3">
        <f t="shared" si="58"/>
        <v>1</v>
      </c>
      <c r="AS227" s="3">
        <f t="shared" si="58"/>
        <v>1</v>
      </c>
      <c r="AT227" s="3">
        <f t="shared" si="58"/>
        <v>1</v>
      </c>
      <c r="AU227" s="3">
        <f t="shared" si="58"/>
        <v>1</v>
      </c>
      <c r="AV227" s="3">
        <f t="shared" si="58"/>
        <v>1</v>
      </c>
      <c r="AW227" s="3">
        <f t="shared" si="58"/>
        <v>1</v>
      </c>
      <c r="AX227" s="3">
        <f t="shared" si="58"/>
        <v>1</v>
      </c>
      <c r="AY227" s="3">
        <f t="shared" si="58"/>
        <v>1</v>
      </c>
      <c r="AZ227" s="3">
        <f t="shared" si="58"/>
        <v>1</v>
      </c>
      <c r="BA227" s="3">
        <f t="shared" si="58"/>
        <v>1</v>
      </c>
      <c r="BB227" s="3">
        <f t="shared" si="58"/>
        <v>1</v>
      </c>
      <c r="BC227" s="3">
        <f t="shared" si="58"/>
        <v>1</v>
      </c>
      <c r="BD227" s="3">
        <f t="shared" si="58"/>
        <v>1</v>
      </c>
      <c r="BE227" s="3">
        <f t="shared" si="58"/>
        <v>1</v>
      </c>
      <c r="BF227" s="3">
        <f t="shared" si="58"/>
        <v>1</v>
      </c>
      <c r="BG227" s="3">
        <f t="shared" si="58"/>
        <v>1</v>
      </c>
      <c r="BH227" s="3">
        <f t="shared" si="58"/>
        <v>1</v>
      </c>
      <c r="BI227" s="3">
        <f t="shared" si="58"/>
        <v>1</v>
      </c>
      <c r="BJ227" s="3">
        <f t="shared" si="58"/>
        <v>1</v>
      </c>
      <c r="BK227" s="3">
        <f t="shared" si="58"/>
        <v>1</v>
      </c>
      <c r="BL227" s="3">
        <f t="shared" si="58"/>
        <v>1</v>
      </c>
      <c r="BM227" s="3">
        <f t="shared" si="58"/>
        <v>1</v>
      </c>
      <c r="BN227" s="3">
        <f t="shared" si="58"/>
        <v>1</v>
      </c>
      <c r="BO227" s="3">
        <f t="shared" si="58"/>
        <v>1</v>
      </c>
      <c r="BP227" s="3">
        <f t="shared" si="58"/>
        <v>1</v>
      </c>
      <c r="BQ227" s="3">
        <f t="shared" si="58"/>
        <v>1</v>
      </c>
      <c r="BR227" s="3">
        <f t="shared" si="58"/>
        <v>1</v>
      </c>
      <c r="BS227" s="3">
        <f t="shared" si="58"/>
        <v>1</v>
      </c>
      <c r="BT227" s="3">
        <f t="shared" si="58"/>
        <v>1</v>
      </c>
      <c r="BU227" s="3">
        <f t="shared" si="58"/>
        <v>1</v>
      </c>
      <c r="BV227" s="3">
        <f t="shared" ref="BV227:DJ229" si="59">$F227</f>
        <v>1</v>
      </c>
      <c r="BW227" s="3">
        <f t="shared" si="59"/>
        <v>1</v>
      </c>
      <c r="BX227" s="3">
        <f t="shared" si="59"/>
        <v>1</v>
      </c>
      <c r="BY227" s="3">
        <f t="shared" si="59"/>
        <v>1</v>
      </c>
      <c r="BZ227" s="3">
        <f t="shared" si="59"/>
        <v>1</v>
      </c>
      <c r="CA227" s="3">
        <f t="shared" si="59"/>
        <v>1</v>
      </c>
      <c r="CB227" s="3">
        <f t="shared" si="59"/>
        <v>1</v>
      </c>
      <c r="CC227" s="3">
        <f t="shared" si="59"/>
        <v>1</v>
      </c>
      <c r="CD227" s="3">
        <f t="shared" si="59"/>
        <v>1</v>
      </c>
      <c r="CE227" s="3">
        <f t="shared" si="59"/>
        <v>1</v>
      </c>
      <c r="CF227" s="3">
        <f t="shared" si="59"/>
        <v>1</v>
      </c>
      <c r="CG227" s="3">
        <f t="shared" si="59"/>
        <v>1</v>
      </c>
      <c r="CH227" s="3">
        <f t="shared" si="59"/>
        <v>1</v>
      </c>
      <c r="CI227" s="3">
        <f t="shared" si="59"/>
        <v>1</v>
      </c>
      <c r="CJ227" s="3">
        <f t="shared" si="59"/>
        <v>1</v>
      </c>
      <c r="CK227" s="3">
        <f t="shared" si="59"/>
        <v>1</v>
      </c>
      <c r="CL227" s="3">
        <f t="shared" si="59"/>
        <v>1</v>
      </c>
      <c r="CM227" s="3">
        <f t="shared" si="59"/>
        <v>1</v>
      </c>
      <c r="CN227" s="3">
        <f t="shared" si="59"/>
        <v>1</v>
      </c>
      <c r="CO227" s="3">
        <f t="shared" si="59"/>
        <v>1</v>
      </c>
      <c r="CP227" s="3">
        <f t="shared" si="59"/>
        <v>1</v>
      </c>
      <c r="CQ227" s="3">
        <f t="shared" si="59"/>
        <v>1</v>
      </c>
      <c r="CR227" s="3">
        <f t="shared" si="59"/>
        <v>1</v>
      </c>
      <c r="CS227" s="3">
        <f t="shared" si="59"/>
        <v>1</v>
      </c>
      <c r="CT227" s="3">
        <f t="shared" si="59"/>
        <v>1</v>
      </c>
      <c r="CU227" s="3">
        <f t="shared" si="59"/>
        <v>1</v>
      </c>
      <c r="CV227" s="3">
        <f t="shared" si="59"/>
        <v>1</v>
      </c>
      <c r="CW227" s="3">
        <f t="shared" si="59"/>
        <v>1</v>
      </c>
      <c r="CX227" s="3">
        <f t="shared" si="59"/>
        <v>1</v>
      </c>
      <c r="CY227" s="3">
        <f t="shared" si="59"/>
        <v>1</v>
      </c>
      <c r="CZ227" s="3">
        <f t="shared" si="59"/>
        <v>1</v>
      </c>
      <c r="DA227" s="3">
        <f t="shared" si="59"/>
        <v>1</v>
      </c>
      <c r="DB227" s="3">
        <f t="shared" si="59"/>
        <v>1</v>
      </c>
      <c r="DC227" s="3">
        <f t="shared" si="59"/>
        <v>1</v>
      </c>
      <c r="DD227" s="3">
        <f t="shared" si="59"/>
        <v>1</v>
      </c>
      <c r="DE227" s="3">
        <f t="shared" si="59"/>
        <v>1</v>
      </c>
      <c r="DF227" s="3">
        <f t="shared" si="59"/>
        <v>1</v>
      </c>
      <c r="DG227" s="3">
        <f t="shared" si="59"/>
        <v>1</v>
      </c>
      <c r="DH227" s="3">
        <f t="shared" si="59"/>
        <v>1</v>
      </c>
      <c r="DI227" s="3">
        <f t="shared" si="59"/>
        <v>1</v>
      </c>
      <c r="DJ227" s="3">
        <f t="shared" si="59"/>
        <v>1</v>
      </c>
    </row>
    <row r="228" spans="2:114">
      <c r="B228" s="214" t="str">
        <f>Ввод!D374</f>
        <v>Прочие удельные расходы №2</v>
      </c>
      <c r="D228" s="7">
        <f>Ввод!F374</f>
        <v>0</v>
      </c>
      <c r="E228" s="7">
        <f t="shared" si="56"/>
        <v>1</v>
      </c>
      <c r="F228" s="3">
        <f>$E228*Ввод!G374</f>
        <v>2</v>
      </c>
      <c r="G228" s="4"/>
      <c r="H228" s="4"/>
      <c r="I228" s="124"/>
      <c r="J228" s="3">
        <f t="shared" si="53"/>
        <v>2</v>
      </c>
      <c r="K228" s="3">
        <f t="shared" ref="K228:BV229" si="60">$F228</f>
        <v>2</v>
      </c>
      <c r="L228" s="3">
        <f t="shared" si="60"/>
        <v>2</v>
      </c>
      <c r="M228" s="3">
        <f t="shared" si="60"/>
        <v>2</v>
      </c>
      <c r="N228" s="3">
        <f t="shared" si="60"/>
        <v>2</v>
      </c>
      <c r="O228" s="3">
        <f t="shared" si="60"/>
        <v>2</v>
      </c>
      <c r="P228" s="3">
        <f t="shared" si="60"/>
        <v>2</v>
      </c>
      <c r="Q228" s="3">
        <f t="shared" si="60"/>
        <v>2</v>
      </c>
      <c r="R228" s="3">
        <f t="shared" si="60"/>
        <v>2</v>
      </c>
      <c r="S228" s="3">
        <f t="shared" si="60"/>
        <v>2</v>
      </c>
      <c r="T228" s="3">
        <f t="shared" si="60"/>
        <v>2</v>
      </c>
      <c r="U228" s="3">
        <f t="shared" si="60"/>
        <v>2</v>
      </c>
      <c r="V228" s="3">
        <f t="shared" si="60"/>
        <v>2</v>
      </c>
      <c r="W228" s="3">
        <f t="shared" si="60"/>
        <v>2</v>
      </c>
      <c r="X228" s="3">
        <f t="shared" si="60"/>
        <v>2</v>
      </c>
      <c r="Y228" s="3">
        <f t="shared" si="60"/>
        <v>2</v>
      </c>
      <c r="Z228" s="3">
        <f t="shared" si="60"/>
        <v>2</v>
      </c>
      <c r="AA228" s="3">
        <f t="shared" si="60"/>
        <v>2</v>
      </c>
      <c r="AB228" s="3">
        <f t="shared" si="60"/>
        <v>2</v>
      </c>
      <c r="AC228" s="3">
        <f t="shared" si="60"/>
        <v>2</v>
      </c>
      <c r="AD228" s="3">
        <f t="shared" si="60"/>
        <v>2</v>
      </c>
      <c r="AE228" s="3">
        <f t="shared" si="60"/>
        <v>2</v>
      </c>
      <c r="AF228" s="3">
        <f t="shared" si="60"/>
        <v>2</v>
      </c>
      <c r="AG228" s="3">
        <f t="shared" si="60"/>
        <v>2</v>
      </c>
      <c r="AH228" s="3">
        <f t="shared" si="60"/>
        <v>2</v>
      </c>
      <c r="AI228" s="3">
        <f t="shared" si="60"/>
        <v>2</v>
      </c>
      <c r="AJ228" s="3">
        <f t="shared" si="60"/>
        <v>2</v>
      </c>
      <c r="AK228" s="3">
        <f t="shared" si="60"/>
        <v>2</v>
      </c>
      <c r="AL228" s="3">
        <f t="shared" si="60"/>
        <v>2</v>
      </c>
      <c r="AM228" s="3">
        <f t="shared" si="60"/>
        <v>2</v>
      </c>
      <c r="AN228" s="3">
        <f t="shared" si="60"/>
        <v>2</v>
      </c>
      <c r="AO228" s="3">
        <f t="shared" si="60"/>
        <v>2</v>
      </c>
      <c r="AP228" s="3">
        <f t="shared" si="60"/>
        <v>2</v>
      </c>
      <c r="AQ228" s="3">
        <f t="shared" si="60"/>
        <v>2</v>
      </c>
      <c r="AR228" s="3">
        <f t="shared" si="60"/>
        <v>2</v>
      </c>
      <c r="AS228" s="3">
        <f t="shared" si="60"/>
        <v>2</v>
      </c>
      <c r="AT228" s="3">
        <f t="shared" si="60"/>
        <v>2</v>
      </c>
      <c r="AU228" s="3">
        <f t="shared" si="60"/>
        <v>2</v>
      </c>
      <c r="AV228" s="3">
        <f t="shared" si="60"/>
        <v>2</v>
      </c>
      <c r="AW228" s="3">
        <f t="shared" si="60"/>
        <v>2</v>
      </c>
      <c r="AX228" s="3">
        <f t="shared" si="60"/>
        <v>2</v>
      </c>
      <c r="AY228" s="3">
        <f t="shared" si="60"/>
        <v>2</v>
      </c>
      <c r="AZ228" s="3">
        <f t="shared" si="60"/>
        <v>2</v>
      </c>
      <c r="BA228" s="3">
        <f t="shared" si="60"/>
        <v>2</v>
      </c>
      <c r="BB228" s="3">
        <f t="shared" si="60"/>
        <v>2</v>
      </c>
      <c r="BC228" s="3">
        <f t="shared" si="60"/>
        <v>2</v>
      </c>
      <c r="BD228" s="3">
        <f t="shared" si="60"/>
        <v>2</v>
      </c>
      <c r="BE228" s="3">
        <f t="shared" si="60"/>
        <v>2</v>
      </c>
      <c r="BF228" s="3">
        <f t="shared" si="60"/>
        <v>2</v>
      </c>
      <c r="BG228" s="3">
        <f t="shared" si="60"/>
        <v>2</v>
      </c>
      <c r="BH228" s="3">
        <f t="shared" si="60"/>
        <v>2</v>
      </c>
      <c r="BI228" s="3">
        <f t="shared" si="60"/>
        <v>2</v>
      </c>
      <c r="BJ228" s="3">
        <f t="shared" si="60"/>
        <v>2</v>
      </c>
      <c r="BK228" s="3">
        <f t="shared" si="60"/>
        <v>2</v>
      </c>
      <c r="BL228" s="3">
        <f t="shared" si="60"/>
        <v>2</v>
      </c>
      <c r="BM228" s="3">
        <f t="shared" si="60"/>
        <v>2</v>
      </c>
      <c r="BN228" s="3">
        <f t="shared" si="60"/>
        <v>2</v>
      </c>
      <c r="BO228" s="3">
        <f t="shared" si="60"/>
        <v>2</v>
      </c>
      <c r="BP228" s="3">
        <f t="shared" si="60"/>
        <v>2</v>
      </c>
      <c r="BQ228" s="3">
        <f t="shared" si="60"/>
        <v>2</v>
      </c>
      <c r="BR228" s="3">
        <f t="shared" si="60"/>
        <v>2</v>
      </c>
      <c r="BS228" s="3">
        <f t="shared" si="60"/>
        <v>2</v>
      </c>
      <c r="BT228" s="3">
        <f t="shared" si="60"/>
        <v>2</v>
      </c>
      <c r="BU228" s="3">
        <f t="shared" si="60"/>
        <v>2</v>
      </c>
      <c r="BV228" s="3">
        <f t="shared" si="60"/>
        <v>2</v>
      </c>
      <c r="BW228" s="3">
        <f t="shared" si="59"/>
        <v>2</v>
      </c>
      <c r="BX228" s="3">
        <f t="shared" si="59"/>
        <v>2</v>
      </c>
      <c r="BY228" s="3">
        <f t="shared" si="59"/>
        <v>2</v>
      </c>
      <c r="BZ228" s="3">
        <f t="shared" si="59"/>
        <v>2</v>
      </c>
      <c r="CA228" s="3">
        <f t="shared" si="59"/>
        <v>2</v>
      </c>
      <c r="CB228" s="3">
        <f t="shared" si="59"/>
        <v>2</v>
      </c>
      <c r="CC228" s="3">
        <f t="shared" si="59"/>
        <v>2</v>
      </c>
      <c r="CD228" s="3">
        <f t="shared" si="59"/>
        <v>2</v>
      </c>
      <c r="CE228" s="3">
        <f t="shared" si="59"/>
        <v>2</v>
      </c>
      <c r="CF228" s="3">
        <f t="shared" si="59"/>
        <v>2</v>
      </c>
      <c r="CG228" s="3">
        <f t="shared" si="59"/>
        <v>2</v>
      </c>
      <c r="CH228" s="3">
        <f t="shared" si="59"/>
        <v>2</v>
      </c>
      <c r="CI228" s="3">
        <f t="shared" si="59"/>
        <v>2</v>
      </c>
      <c r="CJ228" s="3">
        <f t="shared" si="59"/>
        <v>2</v>
      </c>
      <c r="CK228" s="3">
        <f t="shared" si="59"/>
        <v>2</v>
      </c>
      <c r="CL228" s="3">
        <f t="shared" si="59"/>
        <v>2</v>
      </c>
      <c r="CM228" s="3">
        <f t="shared" si="59"/>
        <v>2</v>
      </c>
      <c r="CN228" s="3">
        <f t="shared" si="59"/>
        <v>2</v>
      </c>
      <c r="CO228" s="3">
        <f t="shared" si="59"/>
        <v>2</v>
      </c>
      <c r="CP228" s="3">
        <f t="shared" si="59"/>
        <v>2</v>
      </c>
      <c r="CQ228" s="3">
        <f t="shared" si="59"/>
        <v>2</v>
      </c>
      <c r="CR228" s="3">
        <f t="shared" si="59"/>
        <v>2</v>
      </c>
      <c r="CS228" s="3">
        <f t="shared" si="59"/>
        <v>2</v>
      </c>
      <c r="CT228" s="3">
        <f t="shared" si="59"/>
        <v>2</v>
      </c>
      <c r="CU228" s="3">
        <f t="shared" si="59"/>
        <v>2</v>
      </c>
      <c r="CV228" s="3">
        <f t="shared" si="59"/>
        <v>2</v>
      </c>
      <c r="CW228" s="3">
        <f t="shared" si="59"/>
        <v>2</v>
      </c>
      <c r="CX228" s="3">
        <f t="shared" si="59"/>
        <v>2</v>
      </c>
      <c r="CY228" s="3">
        <f t="shared" si="59"/>
        <v>2</v>
      </c>
      <c r="CZ228" s="3">
        <f t="shared" si="59"/>
        <v>2</v>
      </c>
      <c r="DA228" s="3">
        <f t="shared" si="59"/>
        <v>2</v>
      </c>
      <c r="DB228" s="3">
        <f t="shared" si="59"/>
        <v>2</v>
      </c>
      <c r="DC228" s="3">
        <f t="shared" si="59"/>
        <v>2</v>
      </c>
      <c r="DD228" s="3">
        <f t="shared" si="59"/>
        <v>2</v>
      </c>
      <c r="DE228" s="3">
        <f t="shared" si="59"/>
        <v>2</v>
      </c>
      <c r="DF228" s="3">
        <f t="shared" si="59"/>
        <v>2</v>
      </c>
      <c r="DG228" s="3">
        <f t="shared" si="59"/>
        <v>2</v>
      </c>
      <c r="DH228" s="3">
        <f t="shared" si="59"/>
        <v>2</v>
      </c>
      <c r="DI228" s="3">
        <f t="shared" si="59"/>
        <v>2</v>
      </c>
      <c r="DJ228" s="3">
        <f t="shared" si="59"/>
        <v>2</v>
      </c>
    </row>
    <row r="229" spans="2:114">
      <c r="B229" s="214" t="str">
        <f>Ввод!D375</f>
        <v>Прочие удельные расходы №3</v>
      </c>
      <c r="D229" s="7">
        <f>Ввод!F375</f>
        <v>0</v>
      </c>
      <c r="E229" s="7">
        <f t="shared" si="56"/>
        <v>1</v>
      </c>
      <c r="F229" s="3">
        <f>$E229*Ввод!G375</f>
        <v>3</v>
      </c>
      <c r="G229" s="4"/>
      <c r="H229" s="4"/>
      <c r="I229" s="124"/>
      <c r="J229" s="3">
        <f t="shared" si="53"/>
        <v>3</v>
      </c>
      <c r="K229" s="3">
        <f t="shared" si="60"/>
        <v>3</v>
      </c>
      <c r="L229" s="3">
        <f t="shared" si="60"/>
        <v>3</v>
      </c>
      <c r="M229" s="3">
        <f t="shared" si="60"/>
        <v>3</v>
      </c>
      <c r="N229" s="3">
        <f t="shared" si="60"/>
        <v>3</v>
      </c>
      <c r="O229" s="3">
        <f t="shared" si="60"/>
        <v>3</v>
      </c>
      <c r="P229" s="3">
        <f t="shared" si="60"/>
        <v>3</v>
      </c>
      <c r="Q229" s="3">
        <f t="shared" si="60"/>
        <v>3</v>
      </c>
      <c r="R229" s="3">
        <f t="shared" si="60"/>
        <v>3</v>
      </c>
      <c r="S229" s="3">
        <f t="shared" si="60"/>
        <v>3</v>
      </c>
      <c r="T229" s="3">
        <f t="shared" si="60"/>
        <v>3</v>
      </c>
      <c r="U229" s="3">
        <f t="shared" si="60"/>
        <v>3</v>
      </c>
      <c r="V229" s="3">
        <f t="shared" si="60"/>
        <v>3</v>
      </c>
      <c r="W229" s="3">
        <f t="shared" si="60"/>
        <v>3</v>
      </c>
      <c r="X229" s="3">
        <f t="shared" si="60"/>
        <v>3</v>
      </c>
      <c r="Y229" s="3">
        <f t="shared" si="60"/>
        <v>3</v>
      </c>
      <c r="Z229" s="3">
        <f t="shared" si="60"/>
        <v>3</v>
      </c>
      <c r="AA229" s="3">
        <f t="shared" si="60"/>
        <v>3</v>
      </c>
      <c r="AB229" s="3">
        <f t="shared" si="60"/>
        <v>3</v>
      </c>
      <c r="AC229" s="3">
        <f t="shared" si="60"/>
        <v>3</v>
      </c>
      <c r="AD229" s="3">
        <f t="shared" si="60"/>
        <v>3</v>
      </c>
      <c r="AE229" s="3">
        <f t="shared" si="60"/>
        <v>3</v>
      </c>
      <c r="AF229" s="3">
        <f t="shared" si="60"/>
        <v>3</v>
      </c>
      <c r="AG229" s="3">
        <f t="shared" si="60"/>
        <v>3</v>
      </c>
      <c r="AH229" s="3">
        <f t="shared" si="60"/>
        <v>3</v>
      </c>
      <c r="AI229" s="3">
        <f t="shared" si="60"/>
        <v>3</v>
      </c>
      <c r="AJ229" s="3">
        <f t="shared" si="60"/>
        <v>3</v>
      </c>
      <c r="AK229" s="3">
        <f t="shared" si="60"/>
        <v>3</v>
      </c>
      <c r="AL229" s="3">
        <f t="shared" si="60"/>
        <v>3</v>
      </c>
      <c r="AM229" s="3">
        <f t="shared" si="60"/>
        <v>3</v>
      </c>
      <c r="AN229" s="3">
        <f t="shared" si="60"/>
        <v>3</v>
      </c>
      <c r="AO229" s="3">
        <f t="shared" si="60"/>
        <v>3</v>
      </c>
      <c r="AP229" s="3">
        <f t="shared" si="60"/>
        <v>3</v>
      </c>
      <c r="AQ229" s="3">
        <f t="shared" si="60"/>
        <v>3</v>
      </c>
      <c r="AR229" s="3">
        <f t="shared" si="60"/>
        <v>3</v>
      </c>
      <c r="AS229" s="3">
        <f t="shared" si="60"/>
        <v>3</v>
      </c>
      <c r="AT229" s="3">
        <f t="shared" si="60"/>
        <v>3</v>
      </c>
      <c r="AU229" s="3">
        <f t="shared" si="60"/>
        <v>3</v>
      </c>
      <c r="AV229" s="3">
        <f t="shared" si="60"/>
        <v>3</v>
      </c>
      <c r="AW229" s="3">
        <f t="shared" si="60"/>
        <v>3</v>
      </c>
      <c r="AX229" s="3">
        <f t="shared" si="60"/>
        <v>3</v>
      </c>
      <c r="AY229" s="3">
        <f t="shared" si="60"/>
        <v>3</v>
      </c>
      <c r="AZ229" s="3">
        <f t="shared" si="60"/>
        <v>3</v>
      </c>
      <c r="BA229" s="3">
        <f t="shared" si="60"/>
        <v>3</v>
      </c>
      <c r="BB229" s="3">
        <f t="shared" si="60"/>
        <v>3</v>
      </c>
      <c r="BC229" s="3">
        <f t="shared" si="60"/>
        <v>3</v>
      </c>
      <c r="BD229" s="3">
        <f t="shared" si="60"/>
        <v>3</v>
      </c>
      <c r="BE229" s="3">
        <f t="shared" si="60"/>
        <v>3</v>
      </c>
      <c r="BF229" s="3">
        <f t="shared" si="60"/>
        <v>3</v>
      </c>
      <c r="BG229" s="3">
        <f t="shared" si="60"/>
        <v>3</v>
      </c>
      <c r="BH229" s="3">
        <f t="shared" si="60"/>
        <v>3</v>
      </c>
      <c r="BI229" s="3">
        <f t="shared" si="60"/>
        <v>3</v>
      </c>
      <c r="BJ229" s="3">
        <f t="shared" si="60"/>
        <v>3</v>
      </c>
      <c r="BK229" s="3">
        <f t="shared" si="60"/>
        <v>3</v>
      </c>
      <c r="BL229" s="3">
        <f t="shared" si="60"/>
        <v>3</v>
      </c>
      <c r="BM229" s="3">
        <f t="shared" si="60"/>
        <v>3</v>
      </c>
      <c r="BN229" s="3">
        <f t="shared" si="60"/>
        <v>3</v>
      </c>
      <c r="BO229" s="3">
        <f t="shared" si="60"/>
        <v>3</v>
      </c>
      <c r="BP229" s="3">
        <f t="shared" si="60"/>
        <v>3</v>
      </c>
      <c r="BQ229" s="3">
        <f t="shared" si="60"/>
        <v>3</v>
      </c>
      <c r="BR229" s="3">
        <f t="shared" si="60"/>
        <v>3</v>
      </c>
      <c r="BS229" s="3">
        <f t="shared" si="60"/>
        <v>3</v>
      </c>
      <c r="BT229" s="3">
        <f t="shared" si="60"/>
        <v>3</v>
      </c>
      <c r="BU229" s="3">
        <f t="shared" si="60"/>
        <v>3</v>
      </c>
      <c r="BV229" s="3">
        <f t="shared" si="60"/>
        <v>3</v>
      </c>
      <c r="BW229" s="3">
        <f t="shared" si="59"/>
        <v>3</v>
      </c>
      <c r="BX229" s="3">
        <f t="shared" si="59"/>
        <v>3</v>
      </c>
      <c r="BY229" s="3">
        <f t="shared" si="59"/>
        <v>3</v>
      </c>
      <c r="BZ229" s="3">
        <f t="shared" si="59"/>
        <v>3</v>
      </c>
      <c r="CA229" s="3">
        <f t="shared" si="59"/>
        <v>3</v>
      </c>
      <c r="CB229" s="3">
        <f t="shared" si="59"/>
        <v>3</v>
      </c>
      <c r="CC229" s="3">
        <f t="shared" si="59"/>
        <v>3</v>
      </c>
      <c r="CD229" s="3">
        <f t="shared" si="59"/>
        <v>3</v>
      </c>
      <c r="CE229" s="3">
        <f t="shared" si="59"/>
        <v>3</v>
      </c>
      <c r="CF229" s="3">
        <f t="shared" si="59"/>
        <v>3</v>
      </c>
      <c r="CG229" s="3">
        <f t="shared" si="59"/>
        <v>3</v>
      </c>
      <c r="CH229" s="3">
        <f t="shared" si="59"/>
        <v>3</v>
      </c>
      <c r="CI229" s="3">
        <f t="shared" si="59"/>
        <v>3</v>
      </c>
      <c r="CJ229" s="3">
        <f t="shared" si="59"/>
        <v>3</v>
      </c>
      <c r="CK229" s="3">
        <f t="shared" si="59"/>
        <v>3</v>
      </c>
      <c r="CL229" s="3">
        <f t="shared" si="59"/>
        <v>3</v>
      </c>
      <c r="CM229" s="3">
        <f t="shared" si="59"/>
        <v>3</v>
      </c>
      <c r="CN229" s="3">
        <f t="shared" si="59"/>
        <v>3</v>
      </c>
      <c r="CO229" s="3">
        <f t="shared" si="59"/>
        <v>3</v>
      </c>
      <c r="CP229" s="3">
        <f t="shared" si="59"/>
        <v>3</v>
      </c>
      <c r="CQ229" s="3">
        <f t="shared" si="59"/>
        <v>3</v>
      </c>
      <c r="CR229" s="3">
        <f t="shared" si="59"/>
        <v>3</v>
      </c>
      <c r="CS229" s="3">
        <f t="shared" si="59"/>
        <v>3</v>
      </c>
      <c r="CT229" s="3">
        <f t="shared" si="59"/>
        <v>3</v>
      </c>
      <c r="CU229" s="3">
        <f t="shared" si="59"/>
        <v>3</v>
      </c>
      <c r="CV229" s="3">
        <f t="shared" si="59"/>
        <v>3</v>
      </c>
      <c r="CW229" s="3">
        <f t="shared" si="59"/>
        <v>3</v>
      </c>
      <c r="CX229" s="3">
        <f t="shared" si="59"/>
        <v>3</v>
      </c>
      <c r="CY229" s="3">
        <f t="shared" si="59"/>
        <v>3</v>
      </c>
      <c r="CZ229" s="3">
        <f t="shared" si="59"/>
        <v>3</v>
      </c>
      <c r="DA229" s="3">
        <f t="shared" si="59"/>
        <v>3</v>
      </c>
      <c r="DB229" s="3">
        <f t="shared" si="59"/>
        <v>3</v>
      </c>
      <c r="DC229" s="3">
        <f t="shared" si="59"/>
        <v>3</v>
      </c>
      <c r="DD229" s="3">
        <f t="shared" si="59"/>
        <v>3</v>
      </c>
      <c r="DE229" s="3">
        <f t="shared" si="59"/>
        <v>3</v>
      </c>
      <c r="DF229" s="3">
        <f t="shared" si="59"/>
        <v>3</v>
      </c>
      <c r="DG229" s="3">
        <f t="shared" si="59"/>
        <v>3</v>
      </c>
      <c r="DH229" s="3">
        <f t="shared" si="59"/>
        <v>3</v>
      </c>
      <c r="DI229" s="3">
        <f t="shared" si="59"/>
        <v>3</v>
      </c>
      <c r="DJ229" s="3">
        <f t="shared" si="59"/>
        <v>3</v>
      </c>
    </row>
    <row r="230" spans="2:114">
      <c r="B230" s="30" t="s">
        <v>406</v>
      </c>
      <c r="F230" s="229"/>
      <c r="G230" s="229"/>
      <c r="H230" s="229"/>
      <c r="I230" s="231"/>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c r="BJ230" s="229"/>
      <c r="BK230" s="229"/>
      <c r="BL230" s="229"/>
      <c r="BM230" s="229"/>
      <c r="BN230" s="229"/>
      <c r="BO230" s="229"/>
      <c r="BP230" s="229"/>
      <c r="BQ230" s="229"/>
      <c r="BR230" s="229"/>
      <c r="BS230" s="229"/>
      <c r="BT230" s="229"/>
      <c r="BU230" s="229"/>
      <c r="BV230" s="229"/>
      <c r="BW230" s="229"/>
      <c r="BX230" s="229"/>
      <c r="BY230" s="229"/>
      <c r="BZ230" s="229"/>
      <c r="CA230" s="229"/>
      <c r="CB230" s="229"/>
      <c r="CC230" s="229"/>
      <c r="CD230" s="229"/>
      <c r="CE230" s="229"/>
      <c r="CF230" s="229"/>
      <c r="CG230" s="229"/>
      <c r="CH230" s="229"/>
      <c r="CI230" s="229"/>
      <c r="CJ230" s="229"/>
      <c r="CK230" s="229"/>
      <c r="CL230" s="229"/>
      <c r="CM230" s="229"/>
      <c r="CN230" s="229"/>
      <c r="CO230" s="229"/>
      <c r="CP230" s="229"/>
      <c r="CQ230" s="229"/>
      <c r="CR230" s="229"/>
      <c r="CS230" s="229"/>
      <c r="CT230" s="229"/>
      <c r="CU230" s="229"/>
      <c r="CV230" s="229"/>
      <c r="CW230" s="229"/>
      <c r="CX230" s="229"/>
      <c r="CY230" s="229"/>
      <c r="CZ230" s="229"/>
      <c r="DA230" s="229"/>
      <c r="DB230" s="229"/>
      <c r="DC230" s="229"/>
      <c r="DD230" s="229"/>
      <c r="DE230" s="229"/>
      <c r="DF230" s="229"/>
      <c r="DG230" s="229"/>
      <c r="DH230" s="229"/>
      <c r="DI230" s="229"/>
      <c r="DJ230" s="229"/>
    </row>
    <row r="231" spans="2:114">
      <c r="B231" s="214" t="str">
        <f t="shared" ref="B231:D238" si="61">B222</f>
        <v>Электроэнергия для транспортировки</v>
      </c>
      <c r="D231" s="7" t="str">
        <f t="shared" si="61"/>
        <v>кВт*ч / м3</v>
      </c>
      <c r="E231" s="7">
        <f>N(Ввод!H368)</f>
        <v>0</v>
      </c>
      <c r="F231" s="3"/>
      <c r="I231" s="124"/>
      <c r="J231" s="3">
        <f>$E231*Ввод!I368</f>
        <v>0</v>
      </c>
      <c r="K231" s="3">
        <f>$E231*Ввод!J368</f>
        <v>0</v>
      </c>
      <c r="L231" s="3">
        <f>$E231*Ввод!K368</f>
        <v>0</v>
      </c>
      <c r="M231" s="3">
        <f>$E231*Ввод!L368</f>
        <v>0</v>
      </c>
      <c r="N231" s="3">
        <f>$E231*Ввод!M368</f>
        <v>0</v>
      </c>
      <c r="O231" s="3">
        <f>$E231*Ввод!N368</f>
        <v>0</v>
      </c>
      <c r="P231" s="3">
        <f>$E231*Ввод!O368</f>
        <v>0</v>
      </c>
      <c r="Q231" s="3">
        <f>$E231*Ввод!P368</f>
        <v>0</v>
      </c>
      <c r="R231" s="3">
        <f>$E231*Ввод!Q368</f>
        <v>0</v>
      </c>
      <c r="S231" s="3">
        <f>$E231*Ввод!R368</f>
        <v>0</v>
      </c>
      <c r="T231" s="3">
        <f>$E231*Ввод!S368</f>
        <v>0</v>
      </c>
      <c r="U231" s="3">
        <f>$E231*Ввод!T368</f>
        <v>0</v>
      </c>
      <c r="V231" s="3">
        <f>$E231*Ввод!U368</f>
        <v>0</v>
      </c>
      <c r="W231" s="3">
        <f>$E231*Ввод!V368</f>
        <v>0</v>
      </c>
      <c r="X231" s="3">
        <f>$E231*Ввод!W368</f>
        <v>0</v>
      </c>
      <c r="Y231" s="3">
        <f>$E231*Ввод!X368</f>
        <v>0</v>
      </c>
      <c r="Z231" s="3">
        <f>$E231*Ввод!Y368</f>
        <v>0</v>
      </c>
      <c r="AA231" s="3">
        <f>$E231*Ввод!Z368</f>
        <v>0</v>
      </c>
      <c r="AB231" s="3">
        <f>$E231*Ввод!AA368</f>
        <v>0</v>
      </c>
      <c r="AC231" s="3">
        <f>$E231*Ввод!AB368</f>
        <v>0</v>
      </c>
      <c r="AD231" s="3">
        <f>$E231*Ввод!AC368</f>
        <v>0</v>
      </c>
      <c r="AE231" s="3">
        <f>$E231*Ввод!AD368</f>
        <v>0</v>
      </c>
      <c r="AF231" s="3">
        <f>$E231*Ввод!AE368</f>
        <v>0</v>
      </c>
      <c r="AG231" s="3">
        <f>$E231*Ввод!AF368</f>
        <v>0</v>
      </c>
      <c r="AH231" s="3">
        <f>$E231*Ввод!AG368</f>
        <v>0</v>
      </c>
      <c r="AI231" s="3">
        <f>$E231*Ввод!AH368</f>
        <v>0</v>
      </c>
      <c r="AJ231" s="3">
        <f>$E231*Ввод!AI368</f>
        <v>0</v>
      </c>
      <c r="AK231" s="3">
        <f>$E231*Ввод!AJ368</f>
        <v>0</v>
      </c>
      <c r="AL231" s="3">
        <f>$E231*Ввод!AK368</f>
        <v>0</v>
      </c>
      <c r="AM231" s="3">
        <f>$E231*Ввод!AL368</f>
        <v>0</v>
      </c>
      <c r="AN231" s="3">
        <f>$E231*Ввод!AM368</f>
        <v>0</v>
      </c>
      <c r="AO231" s="3">
        <f>$E231*Ввод!AN368</f>
        <v>0</v>
      </c>
      <c r="AP231" s="3">
        <f>$E231*Ввод!AO368</f>
        <v>0</v>
      </c>
      <c r="AQ231" s="3">
        <f>$E231*Ввод!AP368</f>
        <v>0</v>
      </c>
      <c r="AR231" s="3">
        <f>$E231*Ввод!AQ368</f>
        <v>0</v>
      </c>
      <c r="AS231" s="3">
        <f>$E231*Ввод!AR368</f>
        <v>0</v>
      </c>
      <c r="AT231" s="3">
        <f>$E231*Ввод!AS368</f>
        <v>0</v>
      </c>
      <c r="AU231" s="3">
        <f>$E231*Ввод!AT368</f>
        <v>0</v>
      </c>
      <c r="AV231" s="3">
        <f>$E231*Ввод!AU368</f>
        <v>0</v>
      </c>
      <c r="AW231" s="3">
        <f>$E231*Ввод!AV368</f>
        <v>0</v>
      </c>
      <c r="AX231" s="3">
        <f>$E231*Ввод!AW368</f>
        <v>0</v>
      </c>
      <c r="AY231" s="3">
        <f>$E231*Ввод!AX368</f>
        <v>0</v>
      </c>
      <c r="AZ231" s="3">
        <f>$E231*Ввод!AY368</f>
        <v>0</v>
      </c>
      <c r="BA231" s="3">
        <f>$E231*Ввод!AZ368</f>
        <v>0</v>
      </c>
      <c r="BB231" s="3">
        <f>$E231*Ввод!BA368</f>
        <v>0</v>
      </c>
      <c r="BC231" s="3">
        <f>$E231*Ввод!BB368</f>
        <v>0</v>
      </c>
      <c r="BD231" s="3">
        <f>$E231*Ввод!BC368</f>
        <v>0</v>
      </c>
      <c r="BE231" s="3">
        <f>$E231*Ввод!BD368</f>
        <v>0</v>
      </c>
      <c r="BF231" s="3">
        <f>$E231*Ввод!BE368</f>
        <v>0</v>
      </c>
      <c r="BG231" s="3">
        <f>$E231*Ввод!BF368</f>
        <v>0</v>
      </c>
      <c r="BH231" s="3">
        <f>$E231*Ввод!BG368</f>
        <v>0</v>
      </c>
      <c r="BI231" s="3">
        <f>$E231*Ввод!BH368</f>
        <v>0</v>
      </c>
      <c r="BJ231" s="3">
        <f>$E231*Ввод!BI368</f>
        <v>0</v>
      </c>
      <c r="BK231" s="3">
        <f>$E231*Ввод!BJ368</f>
        <v>0</v>
      </c>
      <c r="BL231" s="3">
        <f>$E231*Ввод!BK368</f>
        <v>0</v>
      </c>
      <c r="BM231" s="3">
        <f>$E231*Ввод!BL368</f>
        <v>0</v>
      </c>
      <c r="BN231" s="3">
        <f>$E231*Ввод!BM368</f>
        <v>0</v>
      </c>
      <c r="BO231" s="3">
        <f>$E231*Ввод!BN368</f>
        <v>0</v>
      </c>
      <c r="BP231" s="3">
        <f>$E231*Ввод!BO368</f>
        <v>0</v>
      </c>
      <c r="BQ231" s="3">
        <f>$E231*Ввод!BP368</f>
        <v>0</v>
      </c>
      <c r="BR231" s="3">
        <f>$E231*Ввод!BQ368</f>
        <v>0</v>
      </c>
      <c r="BS231" s="3">
        <f>$E231*Ввод!BR368</f>
        <v>0</v>
      </c>
      <c r="BT231" s="3">
        <f>$E231*Ввод!BS368</f>
        <v>0</v>
      </c>
      <c r="BU231" s="3">
        <f>$E231*Ввод!BT368</f>
        <v>0</v>
      </c>
      <c r="BV231" s="3">
        <f>$E231*Ввод!BU368</f>
        <v>0</v>
      </c>
      <c r="BW231" s="3">
        <f>$E231*Ввод!BV368</f>
        <v>0</v>
      </c>
      <c r="BX231" s="3">
        <f>$E231*Ввод!BW368</f>
        <v>0</v>
      </c>
      <c r="BY231" s="3">
        <f>$E231*Ввод!BX368</f>
        <v>0</v>
      </c>
      <c r="BZ231" s="3">
        <f>$E231*Ввод!BY368</f>
        <v>0</v>
      </c>
      <c r="CA231" s="3">
        <f>$E231*Ввод!BZ368</f>
        <v>0</v>
      </c>
      <c r="CB231" s="3">
        <f>$E231*Ввод!CA368</f>
        <v>0</v>
      </c>
      <c r="CC231" s="3">
        <f>$E231*Ввод!CB368</f>
        <v>0</v>
      </c>
      <c r="CD231" s="3">
        <f>$E231*Ввод!CC368</f>
        <v>0</v>
      </c>
      <c r="CE231" s="3">
        <f>$E231*Ввод!CD368</f>
        <v>0</v>
      </c>
      <c r="CF231" s="3">
        <f>$E231*Ввод!CE368</f>
        <v>0</v>
      </c>
      <c r="CG231" s="3">
        <f>$E231*Ввод!CF368</f>
        <v>0</v>
      </c>
      <c r="CH231" s="3">
        <f>$E231*Ввод!CG368</f>
        <v>0</v>
      </c>
      <c r="CI231" s="3">
        <f>$E231*Ввод!CH368</f>
        <v>0</v>
      </c>
      <c r="CJ231" s="3">
        <f>$E231*Ввод!CI368</f>
        <v>0</v>
      </c>
      <c r="CK231" s="3">
        <f>$E231*Ввод!CJ368</f>
        <v>0</v>
      </c>
      <c r="CL231" s="3">
        <f>$E231*Ввод!CK368</f>
        <v>0</v>
      </c>
      <c r="CM231" s="3">
        <f>$E231*Ввод!CL368</f>
        <v>0</v>
      </c>
      <c r="CN231" s="3">
        <f>$E231*Ввод!CM368</f>
        <v>0</v>
      </c>
      <c r="CO231" s="3">
        <f>$E231*Ввод!CN368</f>
        <v>0</v>
      </c>
      <c r="CP231" s="3">
        <f>$E231*Ввод!CO368</f>
        <v>0</v>
      </c>
      <c r="CQ231" s="3">
        <f>$E231*Ввод!CP368</f>
        <v>0</v>
      </c>
      <c r="CR231" s="3">
        <f>$E231*Ввод!CQ368</f>
        <v>0</v>
      </c>
      <c r="CS231" s="3">
        <f>$E231*Ввод!CR368</f>
        <v>0</v>
      </c>
      <c r="CT231" s="3">
        <f>$E231*Ввод!CS368</f>
        <v>0</v>
      </c>
      <c r="CU231" s="3">
        <f>$E231*Ввод!CT368</f>
        <v>0</v>
      </c>
      <c r="CV231" s="3">
        <f>$E231*Ввод!CU368</f>
        <v>0</v>
      </c>
      <c r="CW231" s="3">
        <f>$E231*Ввод!CV368</f>
        <v>0</v>
      </c>
      <c r="CX231" s="3">
        <f>$E231*Ввод!CW368</f>
        <v>0</v>
      </c>
      <c r="CY231" s="3">
        <f>$E231*Ввод!CX368</f>
        <v>0</v>
      </c>
      <c r="CZ231" s="3">
        <f>$E231*Ввод!CY368</f>
        <v>0</v>
      </c>
      <c r="DA231" s="3">
        <f>$E231*Ввод!CZ368</f>
        <v>0</v>
      </c>
      <c r="DB231" s="3">
        <f>$E231*Ввод!DA368</f>
        <v>0</v>
      </c>
      <c r="DC231" s="3">
        <f>$E231*Ввод!DB368</f>
        <v>0</v>
      </c>
      <c r="DD231" s="3">
        <f>$E231*Ввод!DC368</f>
        <v>0</v>
      </c>
      <c r="DE231" s="3">
        <f>$E231*Ввод!DD368</f>
        <v>0</v>
      </c>
      <c r="DF231" s="3">
        <f>$E231*Ввод!DE368</f>
        <v>0</v>
      </c>
      <c r="DG231" s="3">
        <f>$E231*Ввод!DF368</f>
        <v>0</v>
      </c>
      <c r="DH231" s="3">
        <f>$E231*Ввод!DG368</f>
        <v>0</v>
      </c>
      <c r="DI231" s="3">
        <f>$E231*Ввод!DH368</f>
        <v>0</v>
      </c>
      <c r="DJ231" s="3">
        <f>$E231*Ввод!DI368</f>
        <v>0</v>
      </c>
    </row>
    <row r="232" spans="2:114">
      <c r="B232" s="214" t="str">
        <f t="shared" si="61"/>
        <v>Электроэнергия для очистки</v>
      </c>
      <c r="D232" s="7" t="str">
        <f t="shared" si="61"/>
        <v>кВт*ч / м3</v>
      </c>
      <c r="E232" s="7">
        <f>N(Ввод!H369)</f>
        <v>0</v>
      </c>
      <c r="F232" s="3"/>
      <c r="I232" s="124"/>
      <c r="J232" s="3">
        <f>$E232*Ввод!I369</f>
        <v>0</v>
      </c>
      <c r="K232" s="3">
        <f>$E232*Ввод!J369</f>
        <v>0</v>
      </c>
      <c r="L232" s="3">
        <f>$E232*Ввод!K369</f>
        <v>0</v>
      </c>
      <c r="M232" s="3">
        <f>$E232*Ввод!L369</f>
        <v>0</v>
      </c>
      <c r="N232" s="3">
        <f>$E232*Ввод!M369</f>
        <v>0</v>
      </c>
      <c r="O232" s="3">
        <f>$E232*Ввод!N369</f>
        <v>0</v>
      </c>
      <c r="P232" s="3">
        <f>$E232*Ввод!O369</f>
        <v>0</v>
      </c>
      <c r="Q232" s="3">
        <f>$E232*Ввод!P369</f>
        <v>0</v>
      </c>
      <c r="R232" s="3">
        <f>$E232*Ввод!Q369</f>
        <v>0</v>
      </c>
      <c r="S232" s="3">
        <f>$E232*Ввод!R369</f>
        <v>0</v>
      </c>
      <c r="T232" s="3">
        <f>$E232*Ввод!S369</f>
        <v>0</v>
      </c>
      <c r="U232" s="3">
        <f>$E232*Ввод!T369</f>
        <v>0</v>
      </c>
      <c r="V232" s="3">
        <f>$E232*Ввод!U369</f>
        <v>0</v>
      </c>
      <c r="W232" s="3">
        <f>$E232*Ввод!V369</f>
        <v>0</v>
      </c>
      <c r="X232" s="3">
        <f>$E232*Ввод!W369</f>
        <v>0</v>
      </c>
      <c r="Y232" s="3">
        <f>$E232*Ввод!X369</f>
        <v>0</v>
      </c>
      <c r="Z232" s="3">
        <f>$E232*Ввод!Y369</f>
        <v>0</v>
      </c>
      <c r="AA232" s="3">
        <f>$E232*Ввод!Z369</f>
        <v>0</v>
      </c>
      <c r="AB232" s="3">
        <f>$E232*Ввод!AA369</f>
        <v>0</v>
      </c>
      <c r="AC232" s="3">
        <f>$E232*Ввод!AB369</f>
        <v>0</v>
      </c>
      <c r="AD232" s="3">
        <f>$E232*Ввод!AC369</f>
        <v>0</v>
      </c>
      <c r="AE232" s="3">
        <f>$E232*Ввод!AD369</f>
        <v>0</v>
      </c>
      <c r="AF232" s="3">
        <f>$E232*Ввод!AE369</f>
        <v>0</v>
      </c>
      <c r="AG232" s="3">
        <f>$E232*Ввод!AF369</f>
        <v>0</v>
      </c>
      <c r="AH232" s="3">
        <f>$E232*Ввод!AG369</f>
        <v>0</v>
      </c>
      <c r="AI232" s="3">
        <f>$E232*Ввод!AH369</f>
        <v>0</v>
      </c>
      <c r="AJ232" s="3">
        <f>$E232*Ввод!AI369</f>
        <v>0</v>
      </c>
      <c r="AK232" s="3">
        <f>$E232*Ввод!AJ369</f>
        <v>0</v>
      </c>
      <c r="AL232" s="3">
        <f>$E232*Ввод!AK369</f>
        <v>0</v>
      </c>
      <c r="AM232" s="3">
        <f>$E232*Ввод!AL369</f>
        <v>0</v>
      </c>
      <c r="AN232" s="3">
        <f>$E232*Ввод!AM369</f>
        <v>0</v>
      </c>
      <c r="AO232" s="3">
        <f>$E232*Ввод!AN369</f>
        <v>0</v>
      </c>
      <c r="AP232" s="3">
        <f>$E232*Ввод!AO369</f>
        <v>0</v>
      </c>
      <c r="AQ232" s="3">
        <f>$E232*Ввод!AP369</f>
        <v>0</v>
      </c>
      <c r="AR232" s="3">
        <f>$E232*Ввод!AQ369</f>
        <v>0</v>
      </c>
      <c r="AS232" s="3">
        <f>$E232*Ввод!AR369</f>
        <v>0</v>
      </c>
      <c r="AT232" s="3">
        <f>$E232*Ввод!AS369</f>
        <v>0</v>
      </c>
      <c r="AU232" s="3">
        <f>$E232*Ввод!AT369</f>
        <v>0</v>
      </c>
      <c r="AV232" s="3">
        <f>$E232*Ввод!AU369</f>
        <v>0</v>
      </c>
      <c r="AW232" s="3">
        <f>$E232*Ввод!AV369</f>
        <v>0</v>
      </c>
      <c r="AX232" s="3">
        <f>$E232*Ввод!AW369</f>
        <v>0</v>
      </c>
      <c r="AY232" s="3">
        <f>$E232*Ввод!AX369</f>
        <v>0</v>
      </c>
      <c r="AZ232" s="3">
        <f>$E232*Ввод!AY369</f>
        <v>0</v>
      </c>
      <c r="BA232" s="3">
        <f>$E232*Ввод!AZ369</f>
        <v>0</v>
      </c>
      <c r="BB232" s="3">
        <f>$E232*Ввод!BA369</f>
        <v>0</v>
      </c>
      <c r="BC232" s="3">
        <f>$E232*Ввод!BB369</f>
        <v>0</v>
      </c>
      <c r="BD232" s="3">
        <f>$E232*Ввод!BC369</f>
        <v>0</v>
      </c>
      <c r="BE232" s="3">
        <f>$E232*Ввод!BD369</f>
        <v>0</v>
      </c>
      <c r="BF232" s="3">
        <f>$E232*Ввод!BE369</f>
        <v>0</v>
      </c>
      <c r="BG232" s="3">
        <f>$E232*Ввод!BF369</f>
        <v>0</v>
      </c>
      <c r="BH232" s="3">
        <f>$E232*Ввод!BG369</f>
        <v>0</v>
      </c>
      <c r="BI232" s="3">
        <f>$E232*Ввод!BH369</f>
        <v>0</v>
      </c>
      <c r="BJ232" s="3">
        <f>$E232*Ввод!BI369</f>
        <v>0</v>
      </c>
      <c r="BK232" s="3">
        <f>$E232*Ввод!BJ369</f>
        <v>0</v>
      </c>
      <c r="BL232" s="3">
        <f>$E232*Ввод!BK369</f>
        <v>0</v>
      </c>
      <c r="BM232" s="3">
        <f>$E232*Ввод!BL369</f>
        <v>0</v>
      </c>
      <c r="BN232" s="3">
        <f>$E232*Ввод!BM369</f>
        <v>0</v>
      </c>
      <c r="BO232" s="3">
        <f>$E232*Ввод!BN369</f>
        <v>0</v>
      </c>
      <c r="BP232" s="3">
        <f>$E232*Ввод!BO369</f>
        <v>0</v>
      </c>
      <c r="BQ232" s="3">
        <f>$E232*Ввод!BP369</f>
        <v>0</v>
      </c>
      <c r="BR232" s="3">
        <f>$E232*Ввод!BQ369</f>
        <v>0</v>
      </c>
      <c r="BS232" s="3">
        <f>$E232*Ввод!BR369</f>
        <v>0</v>
      </c>
      <c r="BT232" s="3">
        <f>$E232*Ввод!BS369</f>
        <v>0</v>
      </c>
      <c r="BU232" s="3">
        <f>$E232*Ввод!BT369</f>
        <v>0</v>
      </c>
      <c r="BV232" s="3">
        <f>$E232*Ввод!BU369</f>
        <v>0</v>
      </c>
      <c r="BW232" s="3">
        <f>$E232*Ввод!BV369</f>
        <v>0</v>
      </c>
      <c r="BX232" s="3">
        <f>$E232*Ввод!BW369</f>
        <v>0</v>
      </c>
      <c r="BY232" s="3">
        <f>$E232*Ввод!BX369</f>
        <v>0</v>
      </c>
      <c r="BZ232" s="3">
        <f>$E232*Ввод!BY369</f>
        <v>0</v>
      </c>
      <c r="CA232" s="3">
        <f>$E232*Ввод!BZ369</f>
        <v>0</v>
      </c>
      <c r="CB232" s="3">
        <f>$E232*Ввод!CA369</f>
        <v>0</v>
      </c>
      <c r="CC232" s="3">
        <f>$E232*Ввод!CB369</f>
        <v>0</v>
      </c>
      <c r="CD232" s="3">
        <f>$E232*Ввод!CC369</f>
        <v>0</v>
      </c>
      <c r="CE232" s="3">
        <f>$E232*Ввод!CD369</f>
        <v>0</v>
      </c>
      <c r="CF232" s="3">
        <f>$E232*Ввод!CE369</f>
        <v>0</v>
      </c>
      <c r="CG232" s="3">
        <f>$E232*Ввод!CF369</f>
        <v>0</v>
      </c>
      <c r="CH232" s="3">
        <f>$E232*Ввод!CG369</f>
        <v>0</v>
      </c>
      <c r="CI232" s="3">
        <f>$E232*Ввод!CH369</f>
        <v>0</v>
      </c>
      <c r="CJ232" s="3">
        <f>$E232*Ввод!CI369</f>
        <v>0</v>
      </c>
      <c r="CK232" s="3">
        <f>$E232*Ввод!CJ369</f>
        <v>0</v>
      </c>
      <c r="CL232" s="3">
        <f>$E232*Ввод!CK369</f>
        <v>0</v>
      </c>
      <c r="CM232" s="3">
        <f>$E232*Ввод!CL369</f>
        <v>0</v>
      </c>
      <c r="CN232" s="3">
        <f>$E232*Ввод!CM369</f>
        <v>0</v>
      </c>
      <c r="CO232" s="3">
        <f>$E232*Ввод!CN369</f>
        <v>0</v>
      </c>
      <c r="CP232" s="3">
        <f>$E232*Ввод!CO369</f>
        <v>0</v>
      </c>
      <c r="CQ232" s="3">
        <f>$E232*Ввод!CP369</f>
        <v>0</v>
      </c>
      <c r="CR232" s="3">
        <f>$E232*Ввод!CQ369</f>
        <v>0</v>
      </c>
      <c r="CS232" s="3">
        <f>$E232*Ввод!CR369</f>
        <v>0</v>
      </c>
      <c r="CT232" s="3">
        <f>$E232*Ввод!CS369</f>
        <v>0</v>
      </c>
      <c r="CU232" s="3">
        <f>$E232*Ввод!CT369</f>
        <v>0</v>
      </c>
      <c r="CV232" s="3">
        <f>$E232*Ввод!CU369</f>
        <v>0</v>
      </c>
      <c r="CW232" s="3">
        <f>$E232*Ввод!CV369</f>
        <v>0</v>
      </c>
      <c r="CX232" s="3">
        <f>$E232*Ввод!CW369</f>
        <v>0</v>
      </c>
      <c r="CY232" s="3">
        <f>$E232*Ввод!CX369</f>
        <v>0</v>
      </c>
      <c r="CZ232" s="3">
        <f>$E232*Ввод!CY369</f>
        <v>0</v>
      </c>
      <c r="DA232" s="3">
        <f>$E232*Ввод!CZ369</f>
        <v>0</v>
      </c>
      <c r="DB232" s="3">
        <f>$E232*Ввод!DA369</f>
        <v>0</v>
      </c>
      <c r="DC232" s="3">
        <f>$E232*Ввод!DB369</f>
        <v>0</v>
      </c>
      <c r="DD232" s="3">
        <f>$E232*Ввод!DC369</f>
        <v>0</v>
      </c>
      <c r="DE232" s="3">
        <f>$E232*Ввод!DD369</f>
        <v>0</v>
      </c>
      <c r="DF232" s="3">
        <f>$E232*Ввод!DE369</f>
        <v>0</v>
      </c>
      <c r="DG232" s="3">
        <f>$E232*Ввод!DF369</f>
        <v>0</v>
      </c>
      <c r="DH232" s="3">
        <f>$E232*Ввод!DG369</f>
        <v>0</v>
      </c>
      <c r="DI232" s="3">
        <f>$E232*Ввод!DH369</f>
        <v>0</v>
      </c>
      <c r="DJ232" s="3">
        <f>$E232*Ввод!DI369</f>
        <v>0</v>
      </c>
    </row>
    <row r="233" spans="2:114">
      <c r="B233" s="214" t="str">
        <f t="shared" si="61"/>
        <v>Реагенты №1</v>
      </c>
      <c r="D233" s="7" t="str">
        <f t="shared" si="61"/>
        <v>кг / м3</v>
      </c>
      <c r="E233" s="7">
        <f>N(Ввод!H370)</f>
        <v>0</v>
      </c>
      <c r="F233" s="3"/>
      <c r="I233" s="124"/>
      <c r="J233" s="3">
        <f>$E233*Ввод!I370</f>
        <v>0</v>
      </c>
      <c r="K233" s="3">
        <f>$E233*Ввод!J370</f>
        <v>0</v>
      </c>
      <c r="L233" s="3">
        <f>$E233*Ввод!K370</f>
        <v>0</v>
      </c>
      <c r="M233" s="3">
        <f>$E233*Ввод!L370</f>
        <v>0</v>
      </c>
      <c r="N233" s="3">
        <f>$E233*Ввод!M370</f>
        <v>0</v>
      </c>
      <c r="O233" s="3">
        <f>$E233*Ввод!N370</f>
        <v>0</v>
      </c>
      <c r="P233" s="3">
        <f>$E233*Ввод!O370</f>
        <v>0</v>
      </c>
      <c r="Q233" s="3">
        <f>$E233*Ввод!P370</f>
        <v>0</v>
      </c>
      <c r="R233" s="3">
        <f>$E233*Ввод!Q370</f>
        <v>0</v>
      </c>
      <c r="S233" s="3">
        <f>$E233*Ввод!R370</f>
        <v>0</v>
      </c>
      <c r="T233" s="3">
        <f>$E233*Ввод!S370</f>
        <v>0</v>
      </c>
      <c r="U233" s="3">
        <f>$E233*Ввод!T370</f>
        <v>0</v>
      </c>
      <c r="V233" s="3">
        <f>$E233*Ввод!U370</f>
        <v>0</v>
      </c>
      <c r="W233" s="3">
        <f>$E233*Ввод!V370</f>
        <v>0</v>
      </c>
      <c r="X233" s="3">
        <f>$E233*Ввод!W370</f>
        <v>0</v>
      </c>
      <c r="Y233" s="3">
        <f>$E233*Ввод!X370</f>
        <v>0</v>
      </c>
      <c r="Z233" s="3">
        <f>$E233*Ввод!Y370</f>
        <v>0</v>
      </c>
      <c r="AA233" s="3">
        <f>$E233*Ввод!Z370</f>
        <v>0</v>
      </c>
      <c r="AB233" s="3">
        <f>$E233*Ввод!AA370</f>
        <v>0</v>
      </c>
      <c r="AC233" s="3">
        <f>$E233*Ввод!AB370</f>
        <v>0</v>
      </c>
      <c r="AD233" s="3">
        <f>$E233*Ввод!AC370</f>
        <v>0</v>
      </c>
      <c r="AE233" s="3">
        <f>$E233*Ввод!AD370</f>
        <v>0</v>
      </c>
      <c r="AF233" s="3">
        <f>$E233*Ввод!AE370</f>
        <v>0</v>
      </c>
      <c r="AG233" s="3">
        <f>$E233*Ввод!AF370</f>
        <v>0</v>
      </c>
      <c r="AH233" s="3">
        <f>$E233*Ввод!AG370</f>
        <v>0</v>
      </c>
      <c r="AI233" s="3">
        <f>$E233*Ввод!AH370</f>
        <v>0</v>
      </c>
      <c r="AJ233" s="3">
        <f>$E233*Ввод!AI370</f>
        <v>0</v>
      </c>
      <c r="AK233" s="3">
        <f>$E233*Ввод!AJ370</f>
        <v>0</v>
      </c>
      <c r="AL233" s="3">
        <f>$E233*Ввод!AK370</f>
        <v>0</v>
      </c>
      <c r="AM233" s="3">
        <f>$E233*Ввод!AL370</f>
        <v>0</v>
      </c>
      <c r="AN233" s="3">
        <f>$E233*Ввод!AM370</f>
        <v>0</v>
      </c>
      <c r="AO233" s="3">
        <f>$E233*Ввод!AN370</f>
        <v>0</v>
      </c>
      <c r="AP233" s="3">
        <f>$E233*Ввод!AO370</f>
        <v>0</v>
      </c>
      <c r="AQ233" s="3">
        <f>$E233*Ввод!AP370</f>
        <v>0</v>
      </c>
      <c r="AR233" s="3">
        <f>$E233*Ввод!AQ370</f>
        <v>0</v>
      </c>
      <c r="AS233" s="3">
        <f>$E233*Ввод!AR370</f>
        <v>0</v>
      </c>
      <c r="AT233" s="3">
        <f>$E233*Ввод!AS370</f>
        <v>0</v>
      </c>
      <c r="AU233" s="3">
        <f>$E233*Ввод!AT370</f>
        <v>0</v>
      </c>
      <c r="AV233" s="3">
        <f>$E233*Ввод!AU370</f>
        <v>0</v>
      </c>
      <c r="AW233" s="3">
        <f>$E233*Ввод!AV370</f>
        <v>0</v>
      </c>
      <c r="AX233" s="3">
        <f>$E233*Ввод!AW370</f>
        <v>0</v>
      </c>
      <c r="AY233" s="3">
        <f>$E233*Ввод!AX370</f>
        <v>0</v>
      </c>
      <c r="AZ233" s="3">
        <f>$E233*Ввод!AY370</f>
        <v>0</v>
      </c>
      <c r="BA233" s="3">
        <f>$E233*Ввод!AZ370</f>
        <v>0</v>
      </c>
      <c r="BB233" s="3">
        <f>$E233*Ввод!BA370</f>
        <v>0</v>
      </c>
      <c r="BC233" s="3">
        <f>$E233*Ввод!BB370</f>
        <v>0</v>
      </c>
      <c r="BD233" s="3">
        <f>$E233*Ввод!BC370</f>
        <v>0</v>
      </c>
      <c r="BE233" s="3">
        <f>$E233*Ввод!BD370</f>
        <v>0</v>
      </c>
      <c r="BF233" s="3">
        <f>$E233*Ввод!BE370</f>
        <v>0</v>
      </c>
      <c r="BG233" s="3">
        <f>$E233*Ввод!BF370</f>
        <v>0</v>
      </c>
      <c r="BH233" s="3">
        <f>$E233*Ввод!BG370</f>
        <v>0</v>
      </c>
      <c r="BI233" s="3">
        <f>$E233*Ввод!BH370</f>
        <v>0</v>
      </c>
      <c r="BJ233" s="3">
        <f>$E233*Ввод!BI370</f>
        <v>0</v>
      </c>
      <c r="BK233" s="3">
        <f>$E233*Ввод!BJ370</f>
        <v>0</v>
      </c>
      <c r="BL233" s="3">
        <f>$E233*Ввод!BK370</f>
        <v>0</v>
      </c>
      <c r="BM233" s="3">
        <f>$E233*Ввод!BL370</f>
        <v>0</v>
      </c>
      <c r="BN233" s="3">
        <f>$E233*Ввод!BM370</f>
        <v>0</v>
      </c>
      <c r="BO233" s="3">
        <f>$E233*Ввод!BN370</f>
        <v>0</v>
      </c>
      <c r="BP233" s="3">
        <f>$E233*Ввод!BO370</f>
        <v>0</v>
      </c>
      <c r="BQ233" s="3">
        <f>$E233*Ввод!BP370</f>
        <v>0</v>
      </c>
      <c r="BR233" s="3">
        <f>$E233*Ввод!BQ370</f>
        <v>0</v>
      </c>
      <c r="BS233" s="3">
        <f>$E233*Ввод!BR370</f>
        <v>0</v>
      </c>
      <c r="BT233" s="3">
        <f>$E233*Ввод!BS370</f>
        <v>0</v>
      </c>
      <c r="BU233" s="3">
        <f>$E233*Ввод!BT370</f>
        <v>0</v>
      </c>
      <c r="BV233" s="3">
        <f>$E233*Ввод!BU370</f>
        <v>0</v>
      </c>
      <c r="BW233" s="3">
        <f>$E233*Ввод!BV370</f>
        <v>0</v>
      </c>
      <c r="BX233" s="3">
        <f>$E233*Ввод!BW370</f>
        <v>0</v>
      </c>
      <c r="BY233" s="3">
        <f>$E233*Ввод!BX370</f>
        <v>0</v>
      </c>
      <c r="BZ233" s="3">
        <f>$E233*Ввод!BY370</f>
        <v>0</v>
      </c>
      <c r="CA233" s="3">
        <f>$E233*Ввод!BZ370</f>
        <v>0</v>
      </c>
      <c r="CB233" s="3">
        <f>$E233*Ввод!CA370</f>
        <v>0</v>
      </c>
      <c r="CC233" s="3">
        <f>$E233*Ввод!CB370</f>
        <v>0</v>
      </c>
      <c r="CD233" s="3">
        <f>$E233*Ввод!CC370</f>
        <v>0</v>
      </c>
      <c r="CE233" s="3">
        <f>$E233*Ввод!CD370</f>
        <v>0</v>
      </c>
      <c r="CF233" s="3">
        <f>$E233*Ввод!CE370</f>
        <v>0</v>
      </c>
      <c r="CG233" s="3">
        <f>$E233*Ввод!CF370</f>
        <v>0</v>
      </c>
      <c r="CH233" s="3">
        <f>$E233*Ввод!CG370</f>
        <v>0</v>
      </c>
      <c r="CI233" s="3">
        <f>$E233*Ввод!CH370</f>
        <v>0</v>
      </c>
      <c r="CJ233" s="3">
        <f>$E233*Ввод!CI370</f>
        <v>0</v>
      </c>
      <c r="CK233" s="3">
        <f>$E233*Ввод!CJ370</f>
        <v>0</v>
      </c>
      <c r="CL233" s="3">
        <f>$E233*Ввод!CK370</f>
        <v>0</v>
      </c>
      <c r="CM233" s="3">
        <f>$E233*Ввод!CL370</f>
        <v>0</v>
      </c>
      <c r="CN233" s="3">
        <f>$E233*Ввод!CM370</f>
        <v>0</v>
      </c>
      <c r="CO233" s="3">
        <f>$E233*Ввод!CN370</f>
        <v>0</v>
      </c>
      <c r="CP233" s="3">
        <f>$E233*Ввод!CO370</f>
        <v>0</v>
      </c>
      <c r="CQ233" s="3">
        <f>$E233*Ввод!CP370</f>
        <v>0</v>
      </c>
      <c r="CR233" s="3">
        <f>$E233*Ввод!CQ370</f>
        <v>0</v>
      </c>
      <c r="CS233" s="3">
        <f>$E233*Ввод!CR370</f>
        <v>0</v>
      </c>
      <c r="CT233" s="3">
        <f>$E233*Ввод!CS370</f>
        <v>0</v>
      </c>
      <c r="CU233" s="3">
        <f>$E233*Ввод!CT370</f>
        <v>0</v>
      </c>
      <c r="CV233" s="3">
        <f>$E233*Ввод!CU370</f>
        <v>0</v>
      </c>
      <c r="CW233" s="3">
        <f>$E233*Ввод!CV370</f>
        <v>0</v>
      </c>
      <c r="CX233" s="3">
        <f>$E233*Ввод!CW370</f>
        <v>0</v>
      </c>
      <c r="CY233" s="3">
        <f>$E233*Ввод!CX370</f>
        <v>0</v>
      </c>
      <c r="CZ233" s="3">
        <f>$E233*Ввод!CY370</f>
        <v>0</v>
      </c>
      <c r="DA233" s="3">
        <f>$E233*Ввод!CZ370</f>
        <v>0</v>
      </c>
      <c r="DB233" s="3">
        <f>$E233*Ввод!DA370</f>
        <v>0</v>
      </c>
      <c r="DC233" s="3">
        <f>$E233*Ввод!DB370</f>
        <v>0</v>
      </c>
      <c r="DD233" s="3">
        <f>$E233*Ввод!DC370</f>
        <v>0</v>
      </c>
      <c r="DE233" s="3">
        <f>$E233*Ввод!DD370</f>
        <v>0</v>
      </c>
      <c r="DF233" s="3">
        <f>$E233*Ввод!DE370</f>
        <v>0</v>
      </c>
      <c r="DG233" s="3">
        <f>$E233*Ввод!DF370</f>
        <v>0</v>
      </c>
      <c r="DH233" s="3">
        <f>$E233*Ввод!DG370</f>
        <v>0</v>
      </c>
      <c r="DI233" s="3">
        <f>$E233*Ввод!DH370</f>
        <v>0</v>
      </c>
      <c r="DJ233" s="3">
        <f>$E233*Ввод!DI370</f>
        <v>0</v>
      </c>
    </row>
    <row r="234" spans="2:114">
      <c r="B234" s="214" t="str">
        <f t="shared" si="61"/>
        <v>Реагенты №2</v>
      </c>
      <c r="D234" s="7" t="str">
        <f t="shared" si="61"/>
        <v>кг / м3</v>
      </c>
      <c r="E234" s="7">
        <f>N(Ввод!H371)</f>
        <v>0</v>
      </c>
      <c r="F234" s="3"/>
      <c r="I234" s="124"/>
      <c r="J234" s="3">
        <f>$E234*Ввод!I371</f>
        <v>0</v>
      </c>
      <c r="K234" s="3">
        <f>$E234*Ввод!J371</f>
        <v>0</v>
      </c>
      <c r="L234" s="3">
        <f>$E234*Ввод!K371</f>
        <v>0</v>
      </c>
      <c r="M234" s="3">
        <f>$E234*Ввод!L371</f>
        <v>0</v>
      </c>
      <c r="N234" s="3">
        <f>$E234*Ввод!M371</f>
        <v>0</v>
      </c>
      <c r="O234" s="3">
        <f>$E234*Ввод!N371</f>
        <v>0</v>
      </c>
      <c r="P234" s="3">
        <f>$E234*Ввод!O371</f>
        <v>0</v>
      </c>
      <c r="Q234" s="3">
        <f>$E234*Ввод!P371</f>
        <v>0</v>
      </c>
      <c r="R234" s="3">
        <f>$E234*Ввод!Q371</f>
        <v>0</v>
      </c>
      <c r="S234" s="3">
        <f>$E234*Ввод!R371</f>
        <v>0</v>
      </c>
      <c r="T234" s="3">
        <f>$E234*Ввод!S371</f>
        <v>0</v>
      </c>
      <c r="U234" s="3">
        <f>$E234*Ввод!T371</f>
        <v>0</v>
      </c>
      <c r="V234" s="3">
        <f>$E234*Ввод!U371</f>
        <v>0</v>
      </c>
      <c r="W234" s="3">
        <f>$E234*Ввод!V371</f>
        <v>0</v>
      </c>
      <c r="X234" s="3">
        <f>$E234*Ввод!W371</f>
        <v>0</v>
      </c>
      <c r="Y234" s="3">
        <f>$E234*Ввод!X371</f>
        <v>0</v>
      </c>
      <c r="Z234" s="3">
        <f>$E234*Ввод!Y371</f>
        <v>0</v>
      </c>
      <c r="AA234" s="3">
        <f>$E234*Ввод!Z371</f>
        <v>0</v>
      </c>
      <c r="AB234" s="3">
        <f>$E234*Ввод!AA371</f>
        <v>0</v>
      </c>
      <c r="AC234" s="3">
        <f>$E234*Ввод!AB371</f>
        <v>0</v>
      </c>
      <c r="AD234" s="3">
        <f>$E234*Ввод!AC371</f>
        <v>0</v>
      </c>
      <c r="AE234" s="3">
        <f>$E234*Ввод!AD371</f>
        <v>0</v>
      </c>
      <c r="AF234" s="3">
        <f>$E234*Ввод!AE371</f>
        <v>0</v>
      </c>
      <c r="AG234" s="3">
        <f>$E234*Ввод!AF371</f>
        <v>0</v>
      </c>
      <c r="AH234" s="3">
        <f>$E234*Ввод!AG371</f>
        <v>0</v>
      </c>
      <c r="AI234" s="3">
        <f>$E234*Ввод!AH371</f>
        <v>0</v>
      </c>
      <c r="AJ234" s="3">
        <f>$E234*Ввод!AI371</f>
        <v>0</v>
      </c>
      <c r="AK234" s="3">
        <f>$E234*Ввод!AJ371</f>
        <v>0</v>
      </c>
      <c r="AL234" s="3">
        <f>$E234*Ввод!AK371</f>
        <v>0</v>
      </c>
      <c r="AM234" s="3">
        <f>$E234*Ввод!AL371</f>
        <v>0</v>
      </c>
      <c r="AN234" s="3">
        <f>$E234*Ввод!AM371</f>
        <v>0</v>
      </c>
      <c r="AO234" s="3">
        <f>$E234*Ввод!AN371</f>
        <v>0</v>
      </c>
      <c r="AP234" s="3">
        <f>$E234*Ввод!AO371</f>
        <v>0</v>
      </c>
      <c r="AQ234" s="3">
        <f>$E234*Ввод!AP371</f>
        <v>0</v>
      </c>
      <c r="AR234" s="3">
        <f>$E234*Ввод!AQ371</f>
        <v>0</v>
      </c>
      <c r="AS234" s="3">
        <f>$E234*Ввод!AR371</f>
        <v>0</v>
      </c>
      <c r="AT234" s="3">
        <f>$E234*Ввод!AS371</f>
        <v>0</v>
      </c>
      <c r="AU234" s="3">
        <f>$E234*Ввод!AT371</f>
        <v>0</v>
      </c>
      <c r="AV234" s="3">
        <f>$E234*Ввод!AU371</f>
        <v>0</v>
      </c>
      <c r="AW234" s="3">
        <f>$E234*Ввод!AV371</f>
        <v>0</v>
      </c>
      <c r="AX234" s="3">
        <f>$E234*Ввод!AW371</f>
        <v>0</v>
      </c>
      <c r="AY234" s="3">
        <f>$E234*Ввод!AX371</f>
        <v>0</v>
      </c>
      <c r="AZ234" s="3">
        <f>$E234*Ввод!AY371</f>
        <v>0</v>
      </c>
      <c r="BA234" s="3">
        <f>$E234*Ввод!AZ371</f>
        <v>0</v>
      </c>
      <c r="BB234" s="3">
        <f>$E234*Ввод!BA371</f>
        <v>0</v>
      </c>
      <c r="BC234" s="3">
        <f>$E234*Ввод!BB371</f>
        <v>0</v>
      </c>
      <c r="BD234" s="3">
        <f>$E234*Ввод!BC371</f>
        <v>0</v>
      </c>
      <c r="BE234" s="3">
        <f>$E234*Ввод!BD371</f>
        <v>0</v>
      </c>
      <c r="BF234" s="3">
        <f>$E234*Ввод!BE371</f>
        <v>0</v>
      </c>
      <c r="BG234" s="3">
        <f>$E234*Ввод!BF371</f>
        <v>0</v>
      </c>
      <c r="BH234" s="3">
        <f>$E234*Ввод!BG371</f>
        <v>0</v>
      </c>
      <c r="BI234" s="3">
        <f>$E234*Ввод!BH371</f>
        <v>0</v>
      </c>
      <c r="BJ234" s="3">
        <f>$E234*Ввод!BI371</f>
        <v>0</v>
      </c>
      <c r="BK234" s="3">
        <f>$E234*Ввод!BJ371</f>
        <v>0</v>
      </c>
      <c r="BL234" s="3">
        <f>$E234*Ввод!BK371</f>
        <v>0</v>
      </c>
      <c r="BM234" s="3">
        <f>$E234*Ввод!BL371</f>
        <v>0</v>
      </c>
      <c r="BN234" s="3">
        <f>$E234*Ввод!BM371</f>
        <v>0</v>
      </c>
      <c r="BO234" s="3">
        <f>$E234*Ввод!BN371</f>
        <v>0</v>
      </c>
      <c r="BP234" s="3">
        <f>$E234*Ввод!BO371</f>
        <v>0</v>
      </c>
      <c r="BQ234" s="3">
        <f>$E234*Ввод!BP371</f>
        <v>0</v>
      </c>
      <c r="BR234" s="3">
        <f>$E234*Ввод!BQ371</f>
        <v>0</v>
      </c>
      <c r="BS234" s="3">
        <f>$E234*Ввод!BR371</f>
        <v>0</v>
      </c>
      <c r="BT234" s="3">
        <f>$E234*Ввод!BS371</f>
        <v>0</v>
      </c>
      <c r="BU234" s="3">
        <f>$E234*Ввод!BT371</f>
        <v>0</v>
      </c>
      <c r="BV234" s="3">
        <f>$E234*Ввод!BU371</f>
        <v>0</v>
      </c>
      <c r="BW234" s="3">
        <f>$E234*Ввод!BV371</f>
        <v>0</v>
      </c>
      <c r="BX234" s="3">
        <f>$E234*Ввод!BW371</f>
        <v>0</v>
      </c>
      <c r="BY234" s="3">
        <f>$E234*Ввод!BX371</f>
        <v>0</v>
      </c>
      <c r="BZ234" s="3">
        <f>$E234*Ввод!BY371</f>
        <v>0</v>
      </c>
      <c r="CA234" s="3">
        <f>$E234*Ввод!BZ371</f>
        <v>0</v>
      </c>
      <c r="CB234" s="3">
        <f>$E234*Ввод!CA371</f>
        <v>0</v>
      </c>
      <c r="CC234" s="3">
        <f>$E234*Ввод!CB371</f>
        <v>0</v>
      </c>
      <c r="CD234" s="3">
        <f>$E234*Ввод!CC371</f>
        <v>0</v>
      </c>
      <c r="CE234" s="3">
        <f>$E234*Ввод!CD371</f>
        <v>0</v>
      </c>
      <c r="CF234" s="3">
        <f>$E234*Ввод!CE371</f>
        <v>0</v>
      </c>
      <c r="CG234" s="3">
        <f>$E234*Ввод!CF371</f>
        <v>0</v>
      </c>
      <c r="CH234" s="3">
        <f>$E234*Ввод!CG371</f>
        <v>0</v>
      </c>
      <c r="CI234" s="3">
        <f>$E234*Ввод!CH371</f>
        <v>0</v>
      </c>
      <c r="CJ234" s="3">
        <f>$E234*Ввод!CI371</f>
        <v>0</v>
      </c>
      <c r="CK234" s="3">
        <f>$E234*Ввод!CJ371</f>
        <v>0</v>
      </c>
      <c r="CL234" s="3">
        <f>$E234*Ввод!CK371</f>
        <v>0</v>
      </c>
      <c r="CM234" s="3">
        <f>$E234*Ввод!CL371</f>
        <v>0</v>
      </c>
      <c r="CN234" s="3">
        <f>$E234*Ввод!CM371</f>
        <v>0</v>
      </c>
      <c r="CO234" s="3">
        <f>$E234*Ввод!CN371</f>
        <v>0</v>
      </c>
      <c r="CP234" s="3">
        <f>$E234*Ввод!CO371</f>
        <v>0</v>
      </c>
      <c r="CQ234" s="3">
        <f>$E234*Ввод!CP371</f>
        <v>0</v>
      </c>
      <c r="CR234" s="3">
        <f>$E234*Ввод!CQ371</f>
        <v>0</v>
      </c>
      <c r="CS234" s="3">
        <f>$E234*Ввод!CR371</f>
        <v>0</v>
      </c>
      <c r="CT234" s="3">
        <f>$E234*Ввод!CS371</f>
        <v>0</v>
      </c>
      <c r="CU234" s="3">
        <f>$E234*Ввод!CT371</f>
        <v>0</v>
      </c>
      <c r="CV234" s="3">
        <f>$E234*Ввод!CU371</f>
        <v>0</v>
      </c>
      <c r="CW234" s="3">
        <f>$E234*Ввод!CV371</f>
        <v>0</v>
      </c>
      <c r="CX234" s="3">
        <f>$E234*Ввод!CW371</f>
        <v>0</v>
      </c>
      <c r="CY234" s="3">
        <f>$E234*Ввод!CX371</f>
        <v>0</v>
      </c>
      <c r="CZ234" s="3">
        <f>$E234*Ввод!CY371</f>
        <v>0</v>
      </c>
      <c r="DA234" s="3">
        <f>$E234*Ввод!CZ371</f>
        <v>0</v>
      </c>
      <c r="DB234" s="3">
        <f>$E234*Ввод!DA371</f>
        <v>0</v>
      </c>
      <c r="DC234" s="3">
        <f>$E234*Ввод!DB371</f>
        <v>0</v>
      </c>
      <c r="DD234" s="3">
        <f>$E234*Ввод!DC371</f>
        <v>0</v>
      </c>
      <c r="DE234" s="3">
        <f>$E234*Ввод!DD371</f>
        <v>0</v>
      </c>
      <c r="DF234" s="3">
        <f>$E234*Ввод!DE371</f>
        <v>0</v>
      </c>
      <c r="DG234" s="3">
        <f>$E234*Ввод!DF371</f>
        <v>0</v>
      </c>
      <c r="DH234" s="3">
        <f>$E234*Ввод!DG371</f>
        <v>0</v>
      </c>
      <c r="DI234" s="3">
        <f>$E234*Ввод!DH371</f>
        <v>0</v>
      </c>
      <c r="DJ234" s="3">
        <f>$E234*Ввод!DI371</f>
        <v>0</v>
      </c>
    </row>
    <row r="235" spans="2:114">
      <c r="B235" s="214" t="str">
        <f t="shared" si="61"/>
        <v>Реагенты №3</v>
      </c>
      <c r="D235" s="7" t="str">
        <f t="shared" si="61"/>
        <v>кг / м3</v>
      </c>
      <c r="E235" s="7">
        <f>N(Ввод!H372)</f>
        <v>0</v>
      </c>
      <c r="F235" s="3"/>
      <c r="I235" s="124"/>
      <c r="J235" s="3">
        <f>$E235*Ввод!I372</f>
        <v>0</v>
      </c>
      <c r="K235" s="3">
        <f>$E235*Ввод!J372</f>
        <v>0</v>
      </c>
      <c r="L235" s="3">
        <f>$E235*Ввод!K372</f>
        <v>0</v>
      </c>
      <c r="M235" s="3">
        <f>$E235*Ввод!L372</f>
        <v>0</v>
      </c>
      <c r="N235" s="3">
        <f>$E235*Ввод!M372</f>
        <v>0</v>
      </c>
      <c r="O235" s="3">
        <f>$E235*Ввод!N372</f>
        <v>0</v>
      </c>
      <c r="P235" s="3">
        <f>$E235*Ввод!O372</f>
        <v>0</v>
      </c>
      <c r="Q235" s="3">
        <f>$E235*Ввод!P372</f>
        <v>0</v>
      </c>
      <c r="R235" s="3">
        <f>$E235*Ввод!Q372</f>
        <v>0</v>
      </c>
      <c r="S235" s="3">
        <f>$E235*Ввод!R372</f>
        <v>0</v>
      </c>
      <c r="T235" s="3">
        <f>$E235*Ввод!S372</f>
        <v>0</v>
      </c>
      <c r="U235" s="3">
        <f>$E235*Ввод!T372</f>
        <v>0</v>
      </c>
      <c r="V235" s="3">
        <f>$E235*Ввод!U372</f>
        <v>0</v>
      </c>
      <c r="W235" s="3">
        <f>$E235*Ввод!V372</f>
        <v>0</v>
      </c>
      <c r="X235" s="3">
        <f>$E235*Ввод!W372</f>
        <v>0</v>
      </c>
      <c r="Y235" s="3">
        <f>$E235*Ввод!X372</f>
        <v>0</v>
      </c>
      <c r="Z235" s="3">
        <f>$E235*Ввод!Y372</f>
        <v>0</v>
      </c>
      <c r="AA235" s="3">
        <f>$E235*Ввод!Z372</f>
        <v>0</v>
      </c>
      <c r="AB235" s="3">
        <f>$E235*Ввод!AA372</f>
        <v>0</v>
      </c>
      <c r="AC235" s="3">
        <f>$E235*Ввод!AB372</f>
        <v>0</v>
      </c>
      <c r="AD235" s="3">
        <f>$E235*Ввод!AC372</f>
        <v>0</v>
      </c>
      <c r="AE235" s="3">
        <f>$E235*Ввод!AD372</f>
        <v>0</v>
      </c>
      <c r="AF235" s="3">
        <f>$E235*Ввод!AE372</f>
        <v>0</v>
      </c>
      <c r="AG235" s="3">
        <f>$E235*Ввод!AF372</f>
        <v>0</v>
      </c>
      <c r="AH235" s="3">
        <f>$E235*Ввод!AG372</f>
        <v>0</v>
      </c>
      <c r="AI235" s="3">
        <f>$E235*Ввод!AH372</f>
        <v>0</v>
      </c>
      <c r="AJ235" s="3">
        <f>$E235*Ввод!AI372</f>
        <v>0</v>
      </c>
      <c r="AK235" s="3">
        <f>$E235*Ввод!AJ372</f>
        <v>0</v>
      </c>
      <c r="AL235" s="3">
        <f>$E235*Ввод!AK372</f>
        <v>0</v>
      </c>
      <c r="AM235" s="3">
        <f>$E235*Ввод!AL372</f>
        <v>0</v>
      </c>
      <c r="AN235" s="3">
        <f>$E235*Ввод!AM372</f>
        <v>0</v>
      </c>
      <c r="AO235" s="3">
        <f>$E235*Ввод!AN372</f>
        <v>0</v>
      </c>
      <c r="AP235" s="3">
        <f>$E235*Ввод!AO372</f>
        <v>0</v>
      </c>
      <c r="AQ235" s="3">
        <f>$E235*Ввод!AP372</f>
        <v>0</v>
      </c>
      <c r="AR235" s="3">
        <f>$E235*Ввод!AQ372</f>
        <v>0</v>
      </c>
      <c r="AS235" s="3">
        <f>$E235*Ввод!AR372</f>
        <v>0</v>
      </c>
      <c r="AT235" s="3">
        <f>$E235*Ввод!AS372</f>
        <v>0</v>
      </c>
      <c r="AU235" s="3">
        <f>$E235*Ввод!AT372</f>
        <v>0</v>
      </c>
      <c r="AV235" s="3">
        <f>$E235*Ввод!AU372</f>
        <v>0</v>
      </c>
      <c r="AW235" s="3">
        <f>$E235*Ввод!AV372</f>
        <v>0</v>
      </c>
      <c r="AX235" s="3">
        <f>$E235*Ввод!AW372</f>
        <v>0</v>
      </c>
      <c r="AY235" s="3">
        <f>$E235*Ввод!AX372</f>
        <v>0</v>
      </c>
      <c r="AZ235" s="3">
        <f>$E235*Ввод!AY372</f>
        <v>0</v>
      </c>
      <c r="BA235" s="3">
        <f>$E235*Ввод!AZ372</f>
        <v>0</v>
      </c>
      <c r="BB235" s="3">
        <f>$E235*Ввод!BA372</f>
        <v>0</v>
      </c>
      <c r="BC235" s="3">
        <f>$E235*Ввод!BB372</f>
        <v>0</v>
      </c>
      <c r="BD235" s="3">
        <f>$E235*Ввод!BC372</f>
        <v>0</v>
      </c>
      <c r="BE235" s="3">
        <f>$E235*Ввод!BD372</f>
        <v>0</v>
      </c>
      <c r="BF235" s="3">
        <f>$E235*Ввод!BE372</f>
        <v>0</v>
      </c>
      <c r="BG235" s="3">
        <f>$E235*Ввод!BF372</f>
        <v>0</v>
      </c>
      <c r="BH235" s="3">
        <f>$E235*Ввод!BG372</f>
        <v>0</v>
      </c>
      <c r="BI235" s="3">
        <f>$E235*Ввод!BH372</f>
        <v>0</v>
      </c>
      <c r="BJ235" s="3">
        <f>$E235*Ввод!BI372</f>
        <v>0</v>
      </c>
      <c r="BK235" s="3">
        <f>$E235*Ввод!BJ372</f>
        <v>0</v>
      </c>
      <c r="BL235" s="3">
        <f>$E235*Ввод!BK372</f>
        <v>0</v>
      </c>
      <c r="BM235" s="3">
        <f>$E235*Ввод!BL372</f>
        <v>0</v>
      </c>
      <c r="BN235" s="3">
        <f>$E235*Ввод!BM372</f>
        <v>0</v>
      </c>
      <c r="BO235" s="3">
        <f>$E235*Ввод!BN372</f>
        <v>0</v>
      </c>
      <c r="BP235" s="3">
        <f>$E235*Ввод!BO372</f>
        <v>0</v>
      </c>
      <c r="BQ235" s="3">
        <f>$E235*Ввод!BP372</f>
        <v>0</v>
      </c>
      <c r="BR235" s="3">
        <f>$E235*Ввод!BQ372</f>
        <v>0</v>
      </c>
      <c r="BS235" s="3">
        <f>$E235*Ввод!BR372</f>
        <v>0</v>
      </c>
      <c r="BT235" s="3">
        <f>$E235*Ввод!BS372</f>
        <v>0</v>
      </c>
      <c r="BU235" s="3">
        <f>$E235*Ввод!BT372</f>
        <v>0</v>
      </c>
      <c r="BV235" s="3">
        <f>$E235*Ввод!BU372</f>
        <v>0</v>
      </c>
      <c r="BW235" s="3">
        <f>$E235*Ввод!BV372</f>
        <v>0</v>
      </c>
      <c r="BX235" s="3">
        <f>$E235*Ввод!BW372</f>
        <v>0</v>
      </c>
      <c r="BY235" s="3">
        <f>$E235*Ввод!BX372</f>
        <v>0</v>
      </c>
      <c r="BZ235" s="3">
        <f>$E235*Ввод!BY372</f>
        <v>0</v>
      </c>
      <c r="CA235" s="3">
        <f>$E235*Ввод!BZ372</f>
        <v>0</v>
      </c>
      <c r="CB235" s="3">
        <f>$E235*Ввод!CA372</f>
        <v>0</v>
      </c>
      <c r="CC235" s="3">
        <f>$E235*Ввод!CB372</f>
        <v>0</v>
      </c>
      <c r="CD235" s="3">
        <f>$E235*Ввод!CC372</f>
        <v>0</v>
      </c>
      <c r="CE235" s="3">
        <f>$E235*Ввод!CD372</f>
        <v>0</v>
      </c>
      <c r="CF235" s="3">
        <f>$E235*Ввод!CE372</f>
        <v>0</v>
      </c>
      <c r="CG235" s="3">
        <f>$E235*Ввод!CF372</f>
        <v>0</v>
      </c>
      <c r="CH235" s="3">
        <f>$E235*Ввод!CG372</f>
        <v>0</v>
      </c>
      <c r="CI235" s="3">
        <f>$E235*Ввод!CH372</f>
        <v>0</v>
      </c>
      <c r="CJ235" s="3">
        <f>$E235*Ввод!CI372</f>
        <v>0</v>
      </c>
      <c r="CK235" s="3">
        <f>$E235*Ввод!CJ372</f>
        <v>0</v>
      </c>
      <c r="CL235" s="3">
        <f>$E235*Ввод!CK372</f>
        <v>0</v>
      </c>
      <c r="CM235" s="3">
        <f>$E235*Ввод!CL372</f>
        <v>0</v>
      </c>
      <c r="CN235" s="3">
        <f>$E235*Ввод!CM372</f>
        <v>0</v>
      </c>
      <c r="CO235" s="3">
        <f>$E235*Ввод!CN372</f>
        <v>0</v>
      </c>
      <c r="CP235" s="3">
        <f>$E235*Ввод!CO372</f>
        <v>0</v>
      </c>
      <c r="CQ235" s="3">
        <f>$E235*Ввод!CP372</f>
        <v>0</v>
      </c>
      <c r="CR235" s="3">
        <f>$E235*Ввод!CQ372</f>
        <v>0</v>
      </c>
      <c r="CS235" s="3">
        <f>$E235*Ввод!CR372</f>
        <v>0</v>
      </c>
      <c r="CT235" s="3">
        <f>$E235*Ввод!CS372</f>
        <v>0</v>
      </c>
      <c r="CU235" s="3">
        <f>$E235*Ввод!CT372</f>
        <v>0</v>
      </c>
      <c r="CV235" s="3">
        <f>$E235*Ввод!CU372</f>
        <v>0</v>
      </c>
      <c r="CW235" s="3">
        <f>$E235*Ввод!CV372</f>
        <v>0</v>
      </c>
      <c r="CX235" s="3">
        <f>$E235*Ввод!CW372</f>
        <v>0</v>
      </c>
      <c r="CY235" s="3">
        <f>$E235*Ввод!CX372</f>
        <v>0</v>
      </c>
      <c r="CZ235" s="3">
        <f>$E235*Ввод!CY372</f>
        <v>0</v>
      </c>
      <c r="DA235" s="3">
        <f>$E235*Ввод!CZ372</f>
        <v>0</v>
      </c>
      <c r="DB235" s="3">
        <f>$E235*Ввод!DA372</f>
        <v>0</v>
      </c>
      <c r="DC235" s="3">
        <f>$E235*Ввод!DB372</f>
        <v>0</v>
      </c>
      <c r="DD235" s="3">
        <f>$E235*Ввод!DC372</f>
        <v>0</v>
      </c>
      <c r="DE235" s="3">
        <f>$E235*Ввод!DD372</f>
        <v>0</v>
      </c>
      <c r="DF235" s="3">
        <f>$E235*Ввод!DE372</f>
        <v>0</v>
      </c>
      <c r="DG235" s="3">
        <f>$E235*Ввод!DF372</f>
        <v>0</v>
      </c>
      <c r="DH235" s="3">
        <f>$E235*Ввод!DG372</f>
        <v>0</v>
      </c>
      <c r="DI235" s="3">
        <f>$E235*Ввод!DH372</f>
        <v>0</v>
      </c>
      <c r="DJ235" s="3">
        <f>$E235*Ввод!DI372</f>
        <v>0</v>
      </c>
    </row>
    <row r="236" spans="2:114">
      <c r="B236" s="214" t="str">
        <f t="shared" si="61"/>
        <v>Прочие удельные расходы №1</v>
      </c>
      <c r="D236" s="7">
        <f t="shared" si="61"/>
        <v>0</v>
      </c>
      <c r="E236" s="7">
        <f>N(Ввод!H373)</f>
        <v>0</v>
      </c>
      <c r="F236" s="3"/>
      <c r="I236" s="124"/>
      <c r="J236" s="3">
        <f>$E236*Ввод!I373</f>
        <v>0</v>
      </c>
      <c r="K236" s="3">
        <f>$E236*Ввод!J373</f>
        <v>0</v>
      </c>
      <c r="L236" s="3">
        <f>$E236*Ввод!K373</f>
        <v>0</v>
      </c>
      <c r="M236" s="3">
        <f>$E236*Ввод!L373</f>
        <v>0</v>
      </c>
      <c r="N236" s="3">
        <f>$E236*Ввод!M373</f>
        <v>0</v>
      </c>
      <c r="O236" s="3">
        <f>$E236*Ввод!N373</f>
        <v>0</v>
      </c>
      <c r="P236" s="3">
        <f>$E236*Ввод!O373</f>
        <v>0</v>
      </c>
      <c r="Q236" s="3">
        <f>$E236*Ввод!P373</f>
        <v>0</v>
      </c>
      <c r="R236" s="3">
        <f>$E236*Ввод!Q373</f>
        <v>0</v>
      </c>
      <c r="S236" s="3">
        <f>$E236*Ввод!R373</f>
        <v>0</v>
      </c>
      <c r="T236" s="3">
        <f>$E236*Ввод!S373</f>
        <v>0</v>
      </c>
      <c r="U236" s="3">
        <f>$E236*Ввод!T373</f>
        <v>0</v>
      </c>
      <c r="V236" s="3">
        <f>$E236*Ввод!U373</f>
        <v>0</v>
      </c>
      <c r="W236" s="3">
        <f>$E236*Ввод!V373</f>
        <v>0</v>
      </c>
      <c r="X236" s="3">
        <f>$E236*Ввод!W373</f>
        <v>0</v>
      </c>
      <c r="Y236" s="3">
        <f>$E236*Ввод!X373</f>
        <v>0</v>
      </c>
      <c r="Z236" s="3">
        <f>$E236*Ввод!Y373</f>
        <v>0</v>
      </c>
      <c r="AA236" s="3">
        <f>$E236*Ввод!Z373</f>
        <v>0</v>
      </c>
      <c r="AB236" s="3">
        <f>$E236*Ввод!AA373</f>
        <v>0</v>
      </c>
      <c r="AC236" s="3">
        <f>$E236*Ввод!AB373</f>
        <v>0</v>
      </c>
      <c r="AD236" s="3">
        <f>$E236*Ввод!AC373</f>
        <v>0</v>
      </c>
      <c r="AE236" s="3">
        <f>$E236*Ввод!AD373</f>
        <v>0</v>
      </c>
      <c r="AF236" s="3">
        <f>$E236*Ввод!AE373</f>
        <v>0</v>
      </c>
      <c r="AG236" s="3">
        <f>$E236*Ввод!AF373</f>
        <v>0</v>
      </c>
      <c r="AH236" s="3">
        <f>$E236*Ввод!AG373</f>
        <v>0</v>
      </c>
      <c r="AI236" s="3">
        <f>$E236*Ввод!AH373</f>
        <v>0</v>
      </c>
      <c r="AJ236" s="3">
        <f>$E236*Ввод!AI373</f>
        <v>0</v>
      </c>
      <c r="AK236" s="3">
        <f>$E236*Ввод!AJ373</f>
        <v>0</v>
      </c>
      <c r="AL236" s="3">
        <f>$E236*Ввод!AK373</f>
        <v>0</v>
      </c>
      <c r="AM236" s="3">
        <f>$E236*Ввод!AL373</f>
        <v>0</v>
      </c>
      <c r="AN236" s="3">
        <f>$E236*Ввод!AM373</f>
        <v>0</v>
      </c>
      <c r="AO236" s="3">
        <f>$E236*Ввод!AN373</f>
        <v>0</v>
      </c>
      <c r="AP236" s="3">
        <f>$E236*Ввод!AO373</f>
        <v>0</v>
      </c>
      <c r="AQ236" s="3">
        <f>$E236*Ввод!AP373</f>
        <v>0</v>
      </c>
      <c r="AR236" s="3">
        <f>$E236*Ввод!AQ373</f>
        <v>0</v>
      </c>
      <c r="AS236" s="3">
        <f>$E236*Ввод!AR373</f>
        <v>0</v>
      </c>
      <c r="AT236" s="3">
        <f>$E236*Ввод!AS373</f>
        <v>0</v>
      </c>
      <c r="AU236" s="3">
        <f>$E236*Ввод!AT373</f>
        <v>0</v>
      </c>
      <c r="AV236" s="3">
        <f>$E236*Ввод!AU373</f>
        <v>0</v>
      </c>
      <c r="AW236" s="3">
        <f>$E236*Ввод!AV373</f>
        <v>0</v>
      </c>
      <c r="AX236" s="3">
        <f>$E236*Ввод!AW373</f>
        <v>0</v>
      </c>
      <c r="AY236" s="3">
        <f>$E236*Ввод!AX373</f>
        <v>0</v>
      </c>
      <c r="AZ236" s="3">
        <f>$E236*Ввод!AY373</f>
        <v>0</v>
      </c>
      <c r="BA236" s="3">
        <f>$E236*Ввод!AZ373</f>
        <v>0</v>
      </c>
      <c r="BB236" s="3">
        <f>$E236*Ввод!BA373</f>
        <v>0</v>
      </c>
      <c r="BC236" s="3">
        <f>$E236*Ввод!BB373</f>
        <v>0</v>
      </c>
      <c r="BD236" s="3">
        <f>$E236*Ввод!BC373</f>
        <v>0</v>
      </c>
      <c r="BE236" s="3">
        <f>$E236*Ввод!BD373</f>
        <v>0</v>
      </c>
      <c r="BF236" s="3">
        <f>$E236*Ввод!BE373</f>
        <v>0</v>
      </c>
      <c r="BG236" s="3">
        <f>$E236*Ввод!BF373</f>
        <v>0</v>
      </c>
      <c r="BH236" s="3">
        <f>$E236*Ввод!BG373</f>
        <v>0</v>
      </c>
      <c r="BI236" s="3">
        <f>$E236*Ввод!BH373</f>
        <v>0</v>
      </c>
      <c r="BJ236" s="3">
        <f>$E236*Ввод!BI373</f>
        <v>0</v>
      </c>
      <c r="BK236" s="3">
        <f>$E236*Ввод!BJ373</f>
        <v>0</v>
      </c>
      <c r="BL236" s="3">
        <f>$E236*Ввод!BK373</f>
        <v>0</v>
      </c>
      <c r="BM236" s="3">
        <f>$E236*Ввод!BL373</f>
        <v>0</v>
      </c>
      <c r="BN236" s="3">
        <f>$E236*Ввод!BM373</f>
        <v>0</v>
      </c>
      <c r="BO236" s="3">
        <f>$E236*Ввод!BN373</f>
        <v>0</v>
      </c>
      <c r="BP236" s="3">
        <f>$E236*Ввод!BO373</f>
        <v>0</v>
      </c>
      <c r="BQ236" s="3">
        <f>$E236*Ввод!BP373</f>
        <v>0</v>
      </c>
      <c r="BR236" s="3">
        <f>$E236*Ввод!BQ373</f>
        <v>0</v>
      </c>
      <c r="BS236" s="3">
        <f>$E236*Ввод!BR373</f>
        <v>0</v>
      </c>
      <c r="BT236" s="3">
        <f>$E236*Ввод!BS373</f>
        <v>0</v>
      </c>
      <c r="BU236" s="3">
        <f>$E236*Ввод!BT373</f>
        <v>0</v>
      </c>
      <c r="BV236" s="3">
        <f>$E236*Ввод!BU373</f>
        <v>0</v>
      </c>
      <c r="BW236" s="3">
        <f>$E236*Ввод!BV373</f>
        <v>0</v>
      </c>
      <c r="BX236" s="3">
        <f>$E236*Ввод!BW373</f>
        <v>0</v>
      </c>
      <c r="BY236" s="3">
        <f>$E236*Ввод!BX373</f>
        <v>0</v>
      </c>
      <c r="BZ236" s="3">
        <f>$E236*Ввод!BY373</f>
        <v>0</v>
      </c>
      <c r="CA236" s="3">
        <f>$E236*Ввод!BZ373</f>
        <v>0</v>
      </c>
      <c r="CB236" s="3">
        <f>$E236*Ввод!CA373</f>
        <v>0</v>
      </c>
      <c r="CC236" s="3">
        <f>$E236*Ввод!CB373</f>
        <v>0</v>
      </c>
      <c r="CD236" s="3">
        <f>$E236*Ввод!CC373</f>
        <v>0</v>
      </c>
      <c r="CE236" s="3">
        <f>$E236*Ввод!CD373</f>
        <v>0</v>
      </c>
      <c r="CF236" s="3">
        <f>$E236*Ввод!CE373</f>
        <v>0</v>
      </c>
      <c r="CG236" s="3">
        <f>$E236*Ввод!CF373</f>
        <v>0</v>
      </c>
      <c r="CH236" s="3">
        <f>$E236*Ввод!CG373</f>
        <v>0</v>
      </c>
      <c r="CI236" s="3">
        <f>$E236*Ввод!CH373</f>
        <v>0</v>
      </c>
      <c r="CJ236" s="3">
        <f>$E236*Ввод!CI373</f>
        <v>0</v>
      </c>
      <c r="CK236" s="3">
        <f>$E236*Ввод!CJ373</f>
        <v>0</v>
      </c>
      <c r="CL236" s="3">
        <f>$E236*Ввод!CK373</f>
        <v>0</v>
      </c>
      <c r="CM236" s="3">
        <f>$E236*Ввод!CL373</f>
        <v>0</v>
      </c>
      <c r="CN236" s="3">
        <f>$E236*Ввод!CM373</f>
        <v>0</v>
      </c>
      <c r="CO236" s="3">
        <f>$E236*Ввод!CN373</f>
        <v>0</v>
      </c>
      <c r="CP236" s="3">
        <f>$E236*Ввод!CO373</f>
        <v>0</v>
      </c>
      <c r="CQ236" s="3">
        <f>$E236*Ввод!CP373</f>
        <v>0</v>
      </c>
      <c r="CR236" s="3">
        <f>$E236*Ввод!CQ373</f>
        <v>0</v>
      </c>
      <c r="CS236" s="3">
        <f>$E236*Ввод!CR373</f>
        <v>0</v>
      </c>
      <c r="CT236" s="3">
        <f>$E236*Ввод!CS373</f>
        <v>0</v>
      </c>
      <c r="CU236" s="3">
        <f>$E236*Ввод!CT373</f>
        <v>0</v>
      </c>
      <c r="CV236" s="3">
        <f>$E236*Ввод!CU373</f>
        <v>0</v>
      </c>
      <c r="CW236" s="3">
        <f>$E236*Ввод!CV373</f>
        <v>0</v>
      </c>
      <c r="CX236" s="3">
        <f>$E236*Ввод!CW373</f>
        <v>0</v>
      </c>
      <c r="CY236" s="3">
        <f>$E236*Ввод!CX373</f>
        <v>0</v>
      </c>
      <c r="CZ236" s="3">
        <f>$E236*Ввод!CY373</f>
        <v>0</v>
      </c>
      <c r="DA236" s="3">
        <f>$E236*Ввод!CZ373</f>
        <v>0</v>
      </c>
      <c r="DB236" s="3">
        <f>$E236*Ввод!DA373</f>
        <v>0</v>
      </c>
      <c r="DC236" s="3">
        <f>$E236*Ввод!DB373</f>
        <v>0</v>
      </c>
      <c r="DD236" s="3">
        <f>$E236*Ввод!DC373</f>
        <v>0</v>
      </c>
      <c r="DE236" s="3">
        <f>$E236*Ввод!DD373</f>
        <v>0</v>
      </c>
      <c r="DF236" s="3">
        <f>$E236*Ввод!DE373</f>
        <v>0</v>
      </c>
      <c r="DG236" s="3">
        <f>$E236*Ввод!DF373</f>
        <v>0</v>
      </c>
      <c r="DH236" s="3">
        <f>$E236*Ввод!DG373</f>
        <v>0</v>
      </c>
      <c r="DI236" s="3">
        <f>$E236*Ввод!DH373</f>
        <v>0</v>
      </c>
      <c r="DJ236" s="3">
        <f>$E236*Ввод!DI373</f>
        <v>0</v>
      </c>
    </row>
    <row r="237" spans="2:114">
      <c r="B237" s="214" t="str">
        <f t="shared" si="61"/>
        <v>Прочие удельные расходы №2</v>
      </c>
      <c r="D237" s="7">
        <f t="shared" si="61"/>
        <v>0</v>
      </c>
      <c r="E237" s="7">
        <f>N(Ввод!H374)</f>
        <v>0</v>
      </c>
      <c r="F237" s="3"/>
      <c r="I237" s="124"/>
      <c r="J237" s="3">
        <f>$E237*Ввод!I374</f>
        <v>0</v>
      </c>
      <c r="K237" s="3">
        <f>$E237*Ввод!J374</f>
        <v>0</v>
      </c>
      <c r="L237" s="3">
        <f>$E237*Ввод!K374</f>
        <v>0</v>
      </c>
      <c r="M237" s="3">
        <f>$E237*Ввод!L374</f>
        <v>0</v>
      </c>
      <c r="N237" s="3">
        <f>$E237*Ввод!M374</f>
        <v>0</v>
      </c>
      <c r="O237" s="3">
        <f>$E237*Ввод!N374</f>
        <v>0</v>
      </c>
      <c r="P237" s="3">
        <f>$E237*Ввод!O374</f>
        <v>0</v>
      </c>
      <c r="Q237" s="3">
        <f>$E237*Ввод!P374</f>
        <v>0</v>
      </c>
      <c r="R237" s="3">
        <f>$E237*Ввод!Q374</f>
        <v>0</v>
      </c>
      <c r="S237" s="3">
        <f>$E237*Ввод!R374</f>
        <v>0</v>
      </c>
      <c r="T237" s="3">
        <f>$E237*Ввод!S374</f>
        <v>0</v>
      </c>
      <c r="U237" s="3">
        <f>$E237*Ввод!T374</f>
        <v>0</v>
      </c>
      <c r="V237" s="3">
        <f>$E237*Ввод!U374</f>
        <v>0</v>
      </c>
      <c r="W237" s="3">
        <f>$E237*Ввод!V374</f>
        <v>0</v>
      </c>
      <c r="X237" s="3">
        <f>$E237*Ввод!W374</f>
        <v>0</v>
      </c>
      <c r="Y237" s="3">
        <f>$E237*Ввод!X374</f>
        <v>0</v>
      </c>
      <c r="Z237" s="3">
        <f>$E237*Ввод!Y374</f>
        <v>0</v>
      </c>
      <c r="AA237" s="3">
        <f>$E237*Ввод!Z374</f>
        <v>0</v>
      </c>
      <c r="AB237" s="3">
        <f>$E237*Ввод!AA374</f>
        <v>0</v>
      </c>
      <c r="AC237" s="3">
        <f>$E237*Ввод!AB374</f>
        <v>0</v>
      </c>
      <c r="AD237" s="3">
        <f>$E237*Ввод!AC374</f>
        <v>0</v>
      </c>
      <c r="AE237" s="3">
        <f>$E237*Ввод!AD374</f>
        <v>0</v>
      </c>
      <c r="AF237" s="3">
        <f>$E237*Ввод!AE374</f>
        <v>0</v>
      </c>
      <c r="AG237" s="3">
        <f>$E237*Ввод!AF374</f>
        <v>0</v>
      </c>
      <c r="AH237" s="3">
        <f>$E237*Ввод!AG374</f>
        <v>0</v>
      </c>
      <c r="AI237" s="3">
        <f>$E237*Ввод!AH374</f>
        <v>0</v>
      </c>
      <c r="AJ237" s="3">
        <f>$E237*Ввод!AI374</f>
        <v>0</v>
      </c>
      <c r="AK237" s="3">
        <f>$E237*Ввод!AJ374</f>
        <v>0</v>
      </c>
      <c r="AL237" s="3">
        <f>$E237*Ввод!AK374</f>
        <v>0</v>
      </c>
      <c r="AM237" s="3">
        <f>$E237*Ввод!AL374</f>
        <v>0</v>
      </c>
      <c r="AN237" s="3">
        <f>$E237*Ввод!AM374</f>
        <v>0</v>
      </c>
      <c r="AO237" s="3">
        <f>$E237*Ввод!AN374</f>
        <v>0</v>
      </c>
      <c r="AP237" s="3">
        <f>$E237*Ввод!AO374</f>
        <v>0</v>
      </c>
      <c r="AQ237" s="3">
        <f>$E237*Ввод!AP374</f>
        <v>0</v>
      </c>
      <c r="AR237" s="3">
        <f>$E237*Ввод!AQ374</f>
        <v>0</v>
      </c>
      <c r="AS237" s="3">
        <f>$E237*Ввод!AR374</f>
        <v>0</v>
      </c>
      <c r="AT237" s="3">
        <f>$E237*Ввод!AS374</f>
        <v>0</v>
      </c>
      <c r="AU237" s="3">
        <f>$E237*Ввод!AT374</f>
        <v>0</v>
      </c>
      <c r="AV237" s="3">
        <f>$E237*Ввод!AU374</f>
        <v>0</v>
      </c>
      <c r="AW237" s="3">
        <f>$E237*Ввод!AV374</f>
        <v>0</v>
      </c>
      <c r="AX237" s="3">
        <f>$E237*Ввод!AW374</f>
        <v>0</v>
      </c>
      <c r="AY237" s="3">
        <f>$E237*Ввод!AX374</f>
        <v>0</v>
      </c>
      <c r="AZ237" s="3">
        <f>$E237*Ввод!AY374</f>
        <v>0</v>
      </c>
      <c r="BA237" s="3">
        <f>$E237*Ввод!AZ374</f>
        <v>0</v>
      </c>
      <c r="BB237" s="3">
        <f>$E237*Ввод!BA374</f>
        <v>0</v>
      </c>
      <c r="BC237" s="3">
        <f>$E237*Ввод!BB374</f>
        <v>0</v>
      </c>
      <c r="BD237" s="3">
        <f>$E237*Ввод!BC374</f>
        <v>0</v>
      </c>
      <c r="BE237" s="3">
        <f>$E237*Ввод!BD374</f>
        <v>0</v>
      </c>
      <c r="BF237" s="3">
        <f>$E237*Ввод!BE374</f>
        <v>0</v>
      </c>
      <c r="BG237" s="3">
        <f>$E237*Ввод!BF374</f>
        <v>0</v>
      </c>
      <c r="BH237" s="3">
        <f>$E237*Ввод!BG374</f>
        <v>0</v>
      </c>
      <c r="BI237" s="3">
        <f>$E237*Ввод!BH374</f>
        <v>0</v>
      </c>
      <c r="BJ237" s="3">
        <f>$E237*Ввод!BI374</f>
        <v>0</v>
      </c>
      <c r="BK237" s="3">
        <f>$E237*Ввод!BJ374</f>
        <v>0</v>
      </c>
      <c r="BL237" s="3">
        <f>$E237*Ввод!BK374</f>
        <v>0</v>
      </c>
      <c r="BM237" s="3">
        <f>$E237*Ввод!BL374</f>
        <v>0</v>
      </c>
      <c r="BN237" s="3">
        <f>$E237*Ввод!BM374</f>
        <v>0</v>
      </c>
      <c r="BO237" s="3">
        <f>$E237*Ввод!BN374</f>
        <v>0</v>
      </c>
      <c r="BP237" s="3">
        <f>$E237*Ввод!BO374</f>
        <v>0</v>
      </c>
      <c r="BQ237" s="3">
        <f>$E237*Ввод!BP374</f>
        <v>0</v>
      </c>
      <c r="BR237" s="3">
        <f>$E237*Ввод!BQ374</f>
        <v>0</v>
      </c>
      <c r="BS237" s="3">
        <f>$E237*Ввод!BR374</f>
        <v>0</v>
      </c>
      <c r="BT237" s="3">
        <f>$E237*Ввод!BS374</f>
        <v>0</v>
      </c>
      <c r="BU237" s="3">
        <f>$E237*Ввод!BT374</f>
        <v>0</v>
      </c>
      <c r="BV237" s="3">
        <f>$E237*Ввод!BU374</f>
        <v>0</v>
      </c>
      <c r="BW237" s="3">
        <f>$E237*Ввод!BV374</f>
        <v>0</v>
      </c>
      <c r="BX237" s="3">
        <f>$E237*Ввод!BW374</f>
        <v>0</v>
      </c>
      <c r="BY237" s="3">
        <f>$E237*Ввод!BX374</f>
        <v>0</v>
      </c>
      <c r="BZ237" s="3">
        <f>$E237*Ввод!BY374</f>
        <v>0</v>
      </c>
      <c r="CA237" s="3">
        <f>$E237*Ввод!BZ374</f>
        <v>0</v>
      </c>
      <c r="CB237" s="3">
        <f>$E237*Ввод!CA374</f>
        <v>0</v>
      </c>
      <c r="CC237" s="3">
        <f>$E237*Ввод!CB374</f>
        <v>0</v>
      </c>
      <c r="CD237" s="3">
        <f>$E237*Ввод!CC374</f>
        <v>0</v>
      </c>
      <c r="CE237" s="3">
        <f>$E237*Ввод!CD374</f>
        <v>0</v>
      </c>
      <c r="CF237" s="3">
        <f>$E237*Ввод!CE374</f>
        <v>0</v>
      </c>
      <c r="CG237" s="3">
        <f>$E237*Ввод!CF374</f>
        <v>0</v>
      </c>
      <c r="CH237" s="3">
        <f>$E237*Ввод!CG374</f>
        <v>0</v>
      </c>
      <c r="CI237" s="3">
        <f>$E237*Ввод!CH374</f>
        <v>0</v>
      </c>
      <c r="CJ237" s="3">
        <f>$E237*Ввод!CI374</f>
        <v>0</v>
      </c>
      <c r="CK237" s="3">
        <f>$E237*Ввод!CJ374</f>
        <v>0</v>
      </c>
      <c r="CL237" s="3">
        <f>$E237*Ввод!CK374</f>
        <v>0</v>
      </c>
      <c r="CM237" s="3">
        <f>$E237*Ввод!CL374</f>
        <v>0</v>
      </c>
      <c r="CN237" s="3">
        <f>$E237*Ввод!CM374</f>
        <v>0</v>
      </c>
      <c r="CO237" s="3">
        <f>$E237*Ввод!CN374</f>
        <v>0</v>
      </c>
      <c r="CP237" s="3">
        <f>$E237*Ввод!CO374</f>
        <v>0</v>
      </c>
      <c r="CQ237" s="3">
        <f>$E237*Ввод!CP374</f>
        <v>0</v>
      </c>
      <c r="CR237" s="3">
        <f>$E237*Ввод!CQ374</f>
        <v>0</v>
      </c>
      <c r="CS237" s="3">
        <f>$E237*Ввод!CR374</f>
        <v>0</v>
      </c>
      <c r="CT237" s="3">
        <f>$E237*Ввод!CS374</f>
        <v>0</v>
      </c>
      <c r="CU237" s="3">
        <f>$E237*Ввод!CT374</f>
        <v>0</v>
      </c>
      <c r="CV237" s="3">
        <f>$E237*Ввод!CU374</f>
        <v>0</v>
      </c>
      <c r="CW237" s="3">
        <f>$E237*Ввод!CV374</f>
        <v>0</v>
      </c>
      <c r="CX237" s="3">
        <f>$E237*Ввод!CW374</f>
        <v>0</v>
      </c>
      <c r="CY237" s="3">
        <f>$E237*Ввод!CX374</f>
        <v>0</v>
      </c>
      <c r="CZ237" s="3">
        <f>$E237*Ввод!CY374</f>
        <v>0</v>
      </c>
      <c r="DA237" s="3">
        <f>$E237*Ввод!CZ374</f>
        <v>0</v>
      </c>
      <c r="DB237" s="3">
        <f>$E237*Ввод!DA374</f>
        <v>0</v>
      </c>
      <c r="DC237" s="3">
        <f>$E237*Ввод!DB374</f>
        <v>0</v>
      </c>
      <c r="DD237" s="3">
        <f>$E237*Ввод!DC374</f>
        <v>0</v>
      </c>
      <c r="DE237" s="3">
        <f>$E237*Ввод!DD374</f>
        <v>0</v>
      </c>
      <c r="DF237" s="3">
        <f>$E237*Ввод!DE374</f>
        <v>0</v>
      </c>
      <c r="DG237" s="3">
        <f>$E237*Ввод!DF374</f>
        <v>0</v>
      </c>
      <c r="DH237" s="3">
        <f>$E237*Ввод!DG374</f>
        <v>0</v>
      </c>
      <c r="DI237" s="3">
        <f>$E237*Ввод!DH374</f>
        <v>0</v>
      </c>
      <c r="DJ237" s="3">
        <f>$E237*Ввод!DI374</f>
        <v>0</v>
      </c>
    </row>
    <row r="238" spans="2:114">
      <c r="B238" s="214" t="str">
        <f t="shared" si="61"/>
        <v>Прочие удельные расходы №3</v>
      </c>
      <c r="D238" s="7">
        <f t="shared" si="61"/>
        <v>0</v>
      </c>
      <c r="E238" s="7">
        <f>N(Ввод!H375)</f>
        <v>0</v>
      </c>
      <c r="F238" s="3"/>
      <c r="I238" s="124"/>
      <c r="J238" s="3">
        <f>$E238*Ввод!I375</f>
        <v>0</v>
      </c>
      <c r="K238" s="3">
        <f>$E238*Ввод!J375</f>
        <v>0</v>
      </c>
      <c r="L238" s="3">
        <f>$E238*Ввод!K375</f>
        <v>0</v>
      </c>
      <c r="M238" s="3">
        <f>$E238*Ввод!L375</f>
        <v>0</v>
      </c>
      <c r="N238" s="3">
        <f>$E238*Ввод!M375</f>
        <v>0</v>
      </c>
      <c r="O238" s="3">
        <f>$E238*Ввод!N375</f>
        <v>0</v>
      </c>
      <c r="P238" s="3">
        <f>$E238*Ввод!O375</f>
        <v>0</v>
      </c>
      <c r="Q238" s="3">
        <f>$E238*Ввод!P375</f>
        <v>0</v>
      </c>
      <c r="R238" s="3">
        <f>$E238*Ввод!Q375</f>
        <v>0</v>
      </c>
      <c r="S238" s="3">
        <f>$E238*Ввод!R375</f>
        <v>0</v>
      </c>
      <c r="T238" s="3">
        <f>$E238*Ввод!S375</f>
        <v>0</v>
      </c>
      <c r="U238" s="3">
        <f>$E238*Ввод!T375</f>
        <v>0</v>
      </c>
      <c r="V238" s="3">
        <f>$E238*Ввод!U375</f>
        <v>0</v>
      </c>
      <c r="W238" s="3">
        <f>$E238*Ввод!V375</f>
        <v>0</v>
      </c>
      <c r="X238" s="3">
        <f>$E238*Ввод!W375</f>
        <v>0</v>
      </c>
      <c r="Y238" s="3">
        <f>$E238*Ввод!X375</f>
        <v>0</v>
      </c>
      <c r="Z238" s="3">
        <f>$E238*Ввод!Y375</f>
        <v>0</v>
      </c>
      <c r="AA238" s="3">
        <f>$E238*Ввод!Z375</f>
        <v>0</v>
      </c>
      <c r="AB238" s="3">
        <f>$E238*Ввод!AA375</f>
        <v>0</v>
      </c>
      <c r="AC238" s="3">
        <f>$E238*Ввод!AB375</f>
        <v>0</v>
      </c>
      <c r="AD238" s="3">
        <f>$E238*Ввод!AC375</f>
        <v>0</v>
      </c>
      <c r="AE238" s="3">
        <f>$E238*Ввод!AD375</f>
        <v>0</v>
      </c>
      <c r="AF238" s="3">
        <f>$E238*Ввод!AE375</f>
        <v>0</v>
      </c>
      <c r="AG238" s="3">
        <f>$E238*Ввод!AF375</f>
        <v>0</v>
      </c>
      <c r="AH238" s="3">
        <f>$E238*Ввод!AG375</f>
        <v>0</v>
      </c>
      <c r="AI238" s="3">
        <f>$E238*Ввод!AH375</f>
        <v>0</v>
      </c>
      <c r="AJ238" s="3">
        <f>$E238*Ввод!AI375</f>
        <v>0</v>
      </c>
      <c r="AK238" s="3">
        <f>$E238*Ввод!AJ375</f>
        <v>0</v>
      </c>
      <c r="AL238" s="3">
        <f>$E238*Ввод!AK375</f>
        <v>0</v>
      </c>
      <c r="AM238" s="3">
        <f>$E238*Ввод!AL375</f>
        <v>0</v>
      </c>
      <c r="AN238" s="3">
        <f>$E238*Ввод!AM375</f>
        <v>0</v>
      </c>
      <c r="AO238" s="3">
        <f>$E238*Ввод!AN375</f>
        <v>0</v>
      </c>
      <c r="AP238" s="3">
        <f>$E238*Ввод!AO375</f>
        <v>0</v>
      </c>
      <c r="AQ238" s="3">
        <f>$E238*Ввод!AP375</f>
        <v>0</v>
      </c>
      <c r="AR238" s="3">
        <f>$E238*Ввод!AQ375</f>
        <v>0</v>
      </c>
      <c r="AS238" s="3">
        <f>$E238*Ввод!AR375</f>
        <v>0</v>
      </c>
      <c r="AT238" s="3">
        <f>$E238*Ввод!AS375</f>
        <v>0</v>
      </c>
      <c r="AU238" s="3">
        <f>$E238*Ввод!AT375</f>
        <v>0</v>
      </c>
      <c r="AV238" s="3">
        <f>$E238*Ввод!AU375</f>
        <v>0</v>
      </c>
      <c r="AW238" s="3">
        <f>$E238*Ввод!AV375</f>
        <v>0</v>
      </c>
      <c r="AX238" s="3">
        <f>$E238*Ввод!AW375</f>
        <v>0</v>
      </c>
      <c r="AY238" s="3">
        <f>$E238*Ввод!AX375</f>
        <v>0</v>
      </c>
      <c r="AZ238" s="3">
        <f>$E238*Ввод!AY375</f>
        <v>0</v>
      </c>
      <c r="BA238" s="3">
        <f>$E238*Ввод!AZ375</f>
        <v>0</v>
      </c>
      <c r="BB238" s="3">
        <f>$E238*Ввод!BA375</f>
        <v>0</v>
      </c>
      <c r="BC238" s="3">
        <f>$E238*Ввод!BB375</f>
        <v>0</v>
      </c>
      <c r="BD238" s="3">
        <f>$E238*Ввод!BC375</f>
        <v>0</v>
      </c>
      <c r="BE238" s="3">
        <f>$E238*Ввод!BD375</f>
        <v>0</v>
      </c>
      <c r="BF238" s="3">
        <f>$E238*Ввод!BE375</f>
        <v>0</v>
      </c>
      <c r="BG238" s="3">
        <f>$E238*Ввод!BF375</f>
        <v>0</v>
      </c>
      <c r="BH238" s="3">
        <f>$E238*Ввод!BG375</f>
        <v>0</v>
      </c>
      <c r="BI238" s="3">
        <f>$E238*Ввод!BH375</f>
        <v>0</v>
      </c>
      <c r="BJ238" s="3">
        <f>$E238*Ввод!BI375</f>
        <v>0</v>
      </c>
      <c r="BK238" s="3">
        <f>$E238*Ввод!BJ375</f>
        <v>0</v>
      </c>
      <c r="BL238" s="3">
        <f>$E238*Ввод!BK375</f>
        <v>0</v>
      </c>
      <c r="BM238" s="3">
        <f>$E238*Ввод!BL375</f>
        <v>0</v>
      </c>
      <c r="BN238" s="3">
        <f>$E238*Ввод!BM375</f>
        <v>0</v>
      </c>
      <c r="BO238" s="3">
        <f>$E238*Ввод!BN375</f>
        <v>0</v>
      </c>
      <c r="BP238" s="3">
        <f>$E238*Ввод!BO375</f>
        <v>0</v>
      </c>
      <c r="BQ238" s="3">
        <f>$E238*Ввод!BP375</f>
        <v>0</v>
      </c>
      <c r="BR238" s="3">
        <f>$E238*Ввод!BQ375</f>
        <v>0</v>
      </c>
      <c r="BS238" s="3">
        <f>$E238*Ввод!BR375</f>
        <v>0</v>
      </c>
      <c r="BT238" s="3">
        <f>$E238*Ввод!BS375</f>
        <v>0</v>
      </c>
      <c r="BU238" s="3">
        <f>$E238*Ввод!BT375</f>
        <v>0</v>
      </c>
      <c r="BV238" s="3">
        <f>$E238*Ввод!BU375</f>
        <v>0</v>
      </c>
      <c r="BW238" s="3">
        <f>$E238*Ввод!BV375</f>
        <v>0</v>
      </c>
      <c r="BX238" s="3">
        <f>$E238*Ввод!BW375</f>
        <v>0</v>
      </c>
      <c r="BY238" s="3">
        <f>$E238*Ввод!BX375</f>
        <v>0</v>
      </c>
      <c r="BZ238" s="3">
        <f>$E238*Ввод!BY375</f>
        <v>0</v>
      </c>
      <c r="CA238" s="3">
        <f>$E238*Ввод!BZ375</f>
        <v>0</v>
      </c>
      <c r="CB238" s="3">
        <f>$E238*Ввод!CA375</f>
        <v>0</v>
      </c>
      <c r="CC238" s="3">
        <f>$E238*Ввод!CB375</f>
        <v>0</v>
      </c>
      <c r="CD238" s="3">
        <f>$E238*Ввод!CC375</f>
        <v>0</v>
      </c>
      <c r="CE238" s="3">
        <f>$E238*Ввод!CD375</f>
        <v>0</v>
      </c>
      <c r="CF238" s="3">
        <f>$E238*Ввод!CE375</f>
        <v>0</v>
      </c>
      <c r="CG238" s="3">
        <f>$E238*Ввод!CF375</f>
        <v>0</v>
      </c>
      <c r="CH238" s="3">
        <f>$E238*Ввод!CG375</f>
        <v>0</v>
      </c>
      <c r="CI238" s="3">
        <f>$E238*Ввод!CH375</f>
        <v>0</v>
      </c>
      <c r="CJ238" s="3">
        <f>$E238*Ввод!CI375</f>
        <v>0</v>
      </c>
      <c r="CK238" s="3">
        <f>$E238*Ввод!CJ375</f>
        <v>0</v>
      </c>
      <c r="CL238" s="3">
        <f>$E238*Ввод!CK375</f>
        <v>0</v>
      </c>
      <c r="CM238" s="3">
        <f>$E238*Ввод!CL375</f>
        <v>0</v>
      </c>
      <c r="CN238" s="3">
        <f>$E238*Ввод!CM375</f>
        <v>0</v>
      </c>
      <c r="CO238" s="3">
        <f>$E238*Ввод!CN375</f>
        <v>0</v>
      </c>
      <c r="CP238" s="3">
        <f>$E238*Ввод!CO375</f>
        <v>0</v>
      </c>
      <c r="CQ238" s="3">
        <f>$E238*Ввод!CP375</f>
        <v>0</v>
      </c>
      <c r="CR238" s="3">
        <f>$E238*Ввод!CQ375</f>
        <v>0</v>
      </c>
      <c r="CS238" s="3">
        <f>$E238*Ввод!CR375</f>
        <v>0</v>
      </c>
      <c r="CT238" s="3">
        <f>$E238*Ввод!CS375</f>
        <v>0</v>
      </c>
      <c r="CU238" s="3">
        <f>$E238*Ввод!CT375</f>
        <v>0</v>
      </c>
      <c r="CV238" s="3">
        <f>$E238*Ввод!CU375</f>
        <v>0</v>
      </c>
      <c r="CW238" s="3">
        <f>$E238*Ввод!CV375</f>
        <v>0</v>
      </c>
      <c r="CX238" s="3">
        <f>$E238*Ввод!CW375</f>
        <v>0</v>
      </c>
      <c r="CY238" s="3">
        <f>$E238*Ввод!CX375</f>
        <v>0</v>
      </c>
      <c r="CZ238" s="3">
        <f>$E238*Ввод!CY375</f>
        <v>0</v>
      </c>
      <c r="DA238" s="3">
        <f>$E238*Ввод!CZ375</f>
        <v>0</v>
      </c>
      <c r="DB238" s="3">
        <f>$E238*Ввод!DA375</f>
        <v>0</v>
      </c>
      <c r="DC238" s="3">
        <f>$E238*Ввод!DB375</f>
        <v>0</v>
      </c>
      <c r="DD238" s="3">
        <f>$E238*Ввод!DC375</f>
        <v>0</v>
      </c>
      <c r="DE238" s="3">
        <f>$E238*Ввод!DD375</f>
        <v>0</v>
      </c>
      <c r="DF238" s="3">
        <f>$E238*Ввод!DE375</f>
        <v>0</v>
      </c>
      <c r="DG238" s="3">
        <f>$E238*Ввод!DF375</f>
        <v>0</v>
      </c>
      <c r="DH238" s="3">
        <f>$E238*Ввод!DG375</f>
        <v>0</v>
      </c>
      <c r="DI238" s="3">
        <f>$E238*Ввод!DH375</f>
        <v>0</v>
      </c>
      <c r="DJ238" s="3">
        <f>$E238*Ввод!DI375</f>
        <v>0</v>
      </c>
    </row>
    <row r="239" spans="2:114">
      <c r="B239" s="12"/>
      <c r="F239" s="3"/>
      <c r="I239" s="124"/>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row>
    <row r="240" spans="2:114">
      <c r="B240" s="17" t="s">
        <v>430</v>
      </c>
      <c r="F240" s="3"/>
      <c r="G240" s="4"/>
      <c r="H240" s="4"/>
      <c r="I240" s="124"/>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row>
    <row r="241" spans="2:114">
      <c r="B241" s="214" t="str">
        <f t="shared" ref="B241:B248" si="62">B222</f>
        <v>Электроэнергия для транспортировки</v>
      </c>
      <c r="D241" s="7" t="str">
        <f t="shared" ref="D241:D248" si="63">D222</f>
        <v>кВт*ч / м3</v>
      </c>
      <c r="F241" s="3"/>
      <c r="I241" s="124"/>
      <c r="J241" s="229">
        <f>(J198+J206)*(J215+J218)*(J222+J231)</f>
        <v>0</v>
      </c>
      <c r="K241" s="229">
        <f t="shared" ref="K241:BV241" si="64">(K198+K206)*(K215+K218)*(K222+K231)</f>
        <v>0</v>
      </c>
      <c r="L241" s="229">
        <f t="shared" si="64"/>
        <v>0</v>
      </c>
      <c r="M241" s="229">
        <f t="shared" si="64"/>
        <v>0</v>
      </c>
      <c r="N241" s="229">
        <f t="shared" si="64"/>
        <v>20214.831857692312</v>
      </c>
      <c r="O241" s="229">
        <f t="shared" si="64"/>
        <v>20214.831857692312</v>
      </c>
      <c r="P241" s="229">
        <f t="shared" si="64"/>
        <v>21023.815240490101</v>
      </c>
      <c r="Q241" s="229">
        <f t="shared" si="64"/>
        <v>21023.815240490101</v>
      </c>
      <c r="R241" s="229">
        <f t="shared" si="64"/>
        <v>0</v>
      </c>
      <c r="S241" s="229">
        <f t="shared" si="64"/>
        <v>0</v>
      </c>
      <c r="T241" s="229">
        <f t="shared" si="64"/>
        <v>0</v>
      </c>
      <c r="U241" s="229">
        <f t="shared" si="64"/>
        <v>0</v>
      </c>
      <c r="V241" s="229">
        <f t="shared" si="64"/>
        <v>0</v>
      </c>
      <c r="W241" s="229">
        <f t="shared" si="64"/>
        <v>0</v>
      </c>
      <c r="X241" s="229">
        <f t="shared" si="64"/>
        <v>0</v>
      </c>
      <c r="Y241" s="229">
        <f t="shared" si="64"/>
        <v>0</v>
      </c>
      <c r="Z241" s="229">
        <f t="shared" si="64"/>
        <v>0</v>
      </c>
      <c r="AA241" s="229">
        <f t="shared" si="64"/>
        <v>0</v>
      </c>
      <c r="AB241" s="229">
        <f t="shared" si="64"/>
        <v>0</v>
      </c>
      <c r="AC241" s="229">
        <f t="shared" si="64"/>
        <v>0</v>
      </c>
      <c r="AD241" s="229">
        <f t="shared" si="64"/>
        <v>0</v>
      </c>
      <c r="AE241" s="229">
        <f t="shared" si="64"/>
        <v>0</v>
      </c>
      <c r="AF241" s="229">
        <f t="shared" si="64"/>
        <v>0</v>
      </c>
      <c r="AG241" s="229">
        <f t="shared" si="64"/>
        <v>0</v>
      </c>
      <c r="AH241" s="229">
        <f t="shared" si="64"/>
        <v>0</v>
      </c>
      <c r="AI241" s="229">
        <f t="shared" si="64"/>
        <v>0</v>
      </c>
      <c r="AJ241" s="229">
        <f t="shared" si="64"/>
        <v>0</v>
      </c>
      <c r="AK241" s="229">
        <f t="shared" si="64"/>
        <v>0</v>
      </c>
      <c r="AL241" s="229">
        <f t="shared" si="64"/>
        <v>0</v>
      </c>
      <c r="AM241" s="229">
        <f t="shared" si="64"/>
        <v>0</v>
      </c>
      <c r="AN241" s="229">
        <f t="shared" si="64"/>
        <v>0</v>
      </c>
      <c r="AO241" s="229">
        <f t="shared" si="64"/>
        <v>0</v>
      </c>
      <c r="AP241" s="229">
        <f t="shared" si="64"/>
        <v>0</v>
      </c>
      <c r="AQ241" s="229">
        <f t="shared" si="64"/>
        <v>0</v>
      </c>
      <c r="AR241" s="229">
        <f t="shared" si="64"/>
        <v>0</v>
      </c>
      <c r="AS241" s="229">
        <f t="shared" si="64"/>
        <v>0</v>
      </c>
      <c r="AT241" s="229">
        <f t="shared" si="64"/>
        <v>0</v>
      </c>
      <c r="AU241" s="229">
        <f t="shared" si="64"/>
        <v>0</v>
      </c>
      <c r="AV241" s="229">
        <f t="shared" si="64"/>
        <v>0</v>
      </c>
      <c r="AW241" s="229">
        <f t="shared" si="64"/>
        <v>0</v>
      </c>
      <c r="AX241" s="229">
        <f t="shared" si="64"/>
        <v>0</v>
      </c>
      <c r="AY241" s="229">
        <f t="shared" si="64"/>
        <v>0</v>
      </c>
      <c r="AZ241" s="229">
        <f t="shared" si="64"/>
        <v>0</v>
      </c>
      <c r="BA241" s="229">
        <f t="shared" si="64"/>
        <v>0</v>
      </c>
      <c r="BB241" s="229">
        <f t="shared" si="64"/>
        <v>0</v>
      </c>
      <c r="BC241" s="229">
        <f t="shared" si="64"/>
        <v>0</v>
      </c>
      <c r="BD241" s="229">
        <f t="shared" si="64"/>
        <v>0</v>
      </c>
      <c r="BE241" s="229">
        <f t="shared" si="64"/>
        <v>0</v>
      </c>
      <c r="BF241" s="229">
        <f t="shared" si="64"/>
        <v>0</v>
      </c>
      <c r="BG241" s="229">
        <f t="shared" si="64"/>
        <v>0</v>
      </c>
      <c r="BH241" s="229">
        <f t="shared" si="64"/>
        <v>0</v>
      </c>
      <c r="BI241" s="229">
        <f t="shared" si="64"/>
        <v>0</v>
      </c>
      <c r="BJ241" s="229">
        <f t="shared" si="64"/>
        <v>0</v>
      </c>
      <c r="BK241" s="229">
        <f t="shared" si="64"/>
        <v>0</v>
      </c>
      <c r="BL241" s="229">
        <f t="shared" si="64"/>
        <v>0</v>
      </c>
      <c r="BM241" s="229">
        <f t="shared" si="64"/>
        <v>0</v>
      </c>
      <c r="BN241" s="229">
        <f t="shared" si="64"/>
        <v>0</v>
      </c>
      <c r="BO241" s="229">
        <f t="shared" si="64"/>
        <v>0</v>
      </c>
      <c r="BP241" s="229">
        <f t="shared" si="64"/>
        <v>0</v>
      </c>
      <c r="BQ241" s="229">
        <f t="shared" si="64"/>
        <v>0</v>
      </c>
      <c r="BR241" s="229">
        <f t="shared" si="64"/>
        <v>0</v>
      </c>
      <c r="BS241" s="229">
        <f t="shared" si="64"/>
        <v>0</v>
      </c>
      <c r="BT241" s="229">
        <f t="shared" si="64"/>
        <v>0</v>
      </c>
      <c r="BU241" s="229">
        <f t="shared" si="64"/>
        <v>0</v>
      </c>
      <c r="BV241" s="229">
        <f t="shared" si="64"/>
        <v>0</v>
      </c>
      <c r="BW241" s="229">
        <f t="shared" ref="BW241:DJ241" si="65">(BW198+BW206)*(BW215+BW218)*(BW222+BW231)</f>
        <v>0</v>
      </c>
      <c r="BX241" s="229">
        <f t="shared" si="65"/>
        <v>0</v>
      </c>
      <c r="BY241" s="229">
        <f t="shared" si="65"/>
        <v>0</v>
      </c>
      <c r="BZ241" s="229">
        <f t="shared" si="65"/>
        <v>0</v>
      </c>
      <c r="CA241" s="229">
        <f t="shared" si="65"/>
        <v>0</v>
      </c>
      <c r="CB241" s="229">
        <f t="shared" si="65"/>
        <v>0</v>
      </c>
      <c r="CC241" s="229">
        <f t="shared" si="65"/>
        <v>0</v>
      </c>
      <c r="CD241" s="229">
        <f t="shared" si="65"/>
        <v>0</v>
      </c>
      <c r="CE241" s="229">
        <f t="shared" si="65"/>
        <v>0</v>
      </c>
      <c r="CF241" s="229">
        <f t="shared" si="65"/>
        <v>0</v>
      </c>
      <c r="CG241" s="229">
        <f t="shared" si="65"/>
        <v>0</v>
      </c>
      <c r="CH241" s="229">
        <f t="shared" si="65"/>
        <v>0</v>
      </c>
      <c r="CI241" s="229">
        <f t="shared" si="65"/>
        <v>0</v>
      </c>
      <c r="CJ241" s="229">
        <f t="shared" si="65"/>
        <v>0</v>
      </c>
      <c r="CK241" s="229">
        <f t="shared" si="65"/>
        <v>0</v>
      </c>
      <c r="CL241" s="229">
        <f t="shared" si="65"/>
        <v>0</v>
      </c>
      <c r="CM241" s="229">
        <f t="shared" si="65"/>
        <v>0</v>
      </c>
      <c r="CN241" s="229">
        <f t="shared" si="65"/>
        <v>0</v>
      </c>
      <c r="CO241" s="229">
        <f t="shared" si="65"/>
        <v>0</v>
      </c>
      <c r="CP241" s="229">
        <f t="shared" si="65"/>
        <v>0</v>
      </c>
      <c r="CQ241" s="229">
        <f t="shared" si="65"/>
        <v>0</v>
      </c>
      <c r="CR241" s="229">
        <f t="shared" si="65"/>
        <v>0</v>
      </c>
      <c r="CS241" s="229">
        <f t="shared" si="65"/>
        <v>0</v>
      </c>
      <c r="CT241" s="229">
        <f t="shared" si="65"/>
        <v>0</v>
      </c>
      <c r="CU241" s="229">
        <f t="shared" si="65"/>
        <v>0</v>
      </c>
      <c r="CV241" s="229">
        <f t="shared" si="65"/>
        <v>0</v>
      </c>
      <c r="CW241" s="229">
        <f t="shared" si="65"/>
        <v>0</v>
      </c>
      <c r="CX241" s="229">
        <f t="shared" si="65"/>
        <v>0</v>
      </c>
      <c r="CY241" s="229">
        <f t="shared" si="65"/>
        <v>0</v>
      </c>
      <c r="CZ241" s="229">
        <f t="shared" si="65"/>
        <v>0</v>
      </c>
      <c r="DA241" s="229">
        <f t="shared" si="65"/>
        <v>0</v>
      </c>
      <c r="DB241" s="229">
        <f t="shared" si="65"/>
        <v>0</v>
      </c>
      <c r="DC241" s="229">
        <f t="shared" si="65"/>
        <v>0</v>
      </c>
      <c r="DD241" s="229">
        <f t="shared" si="65"/>
        <v>0</v>
      </c>
      <c r="DE241" s="229">
        <f t="shared" si="65"/>
        <v>0</v>
      </c>
      <c r="DF241" s="229">
        <f t="shared" si="65"/>
        <v>0</v>
      </c>
      <c r="DG241" s="229">
        <f t="shared" si="65"/>
        <v>0</v>
      </c>
      <c r="DH241" s="229">
        <f t="shared" si="65"/>
        <v>0</v>
      </c>
      <c r="DI241" s="229">
        <f t="shared" si="65"/>
        <v>0</v>
      </c>
      <c r="DJ241" s="229">
        <f t="shared" si="65"/>
        <v>0</v>
      </c>
    </row>
    <row r="242" spans="2:114">
      <c r="B242" s="214" t="str">
        <f t="shared" si="62"/>
        <v>Электроэнергия для очистки</v>
      </c>
      <c r="D242" s="7" t="str">
        <f t="shared" si="63"/>
        <v>кВт*ч / м3</v>
      </c>
      <c r="F242" s="3"/>
      <c r="I242" s="124"/>
      <c r="J242" s="229">
        <f>(J198+J206)*(J216+J219)*(J223+J232)</f>
        <v>24900</v>
      </c>
      <c r="K242" s="229">
        <f t="shared" ref="K242:BV242" si="66">(K198+K206)*(K216+K219)*(K223+K232)</f>
        <v>24900</v>
      </c>
      <c r="L242" s="229">
        <f t="shared" si="66"/>
        <v>25812.785295207101</v>
      </c>
      <c r="M242" s="229">
        <f t="shared" si="66"/>
        <v>25812.785295207101</v>
      </c>
      <c r="N242" s="229">
        <f t="shared" si="66"/>
        <v>25812.785295207101</v>
      </c>
      <c r="O242" s="229">
        <f t="shared" si="66"/>
        <v>25812.785295207101</v>
      </c>
      <c r="P242" s="229">
        <f t="shared" si="66"/>
        <v>26845.794845548895</v>
      </c>
      <c r="Q242" s="229">
        <f t="shared" si="66"/>
        <v>26845.794845548895</v>
      </c>
      <c r="R242" s="229">
        <f t="shared" si="66"/>
        <v>26845.794845548895</v>
      </c>
      <c r="S242" s="229">
        <f t="shared" si="66"/>
        <v>26845.794845548895</v>
      </c>
      <c r="T242" s="229">
        <f t="shared" si="66"/>
        <v>27920.563232550434</v>
      </c>
      <c r="U242" s="229">
        <f t="shared" si="66"/>
        <v>27920.563232550434</v>
      </c>
      <c r="V242" s="229">
        <f t="shared" si="66"/>
        <v>27920.563232550434</v>
      </c>
      <c r="W242" s="229">
        <f t="shared" si="66"/>
        <v>27920.563232550434</v>
      </c>
      <c r="X242" s="229">
        <f t="shared" si="66"/>
        <v>29023.429701881589</v>
      </c>
      <c r="Y242" s="229">
        <f t="shared" si="66"/>
        <v>29023.429701881589</v>
      </c>
      <c r="Z242" s="229">
        <f t="shared" si="66"/>
        <v>29023.429701881589</v>
      </c>
      <c r="AA242" s="229">
        <f t="shared" si="66"/>
        <v>29023.429701881589</v>
      </c>
      <c r="AB242" s="229">
        <f t="shared" si="66"/>
        <v>30170.514461025861</v>
      </c>
      <c r="AC242" s="229">
        <f t="shared" si="66"/>
        <v>30170.514461025861</v>
      </c>
      <c r="AD242" s="229">
        <f t="shared" si="66"/>
        <v>30170.514461025861</v>
      </c>
      <c r="AE242" s="229">
        <f t="shared" si="66"/>
        <v>30170.514461025861</v>
      </c>
      <c r="AF242" s="229">
        <f t="shared" si="66"/>
        <v>31361.897889186159</v>
      </c>
      <c r="AG242" s="229">
        <f t="shared" si="66"/>
        <v>31361.897889186159</v>
      </c>
      <c r="AH242" s="229">
        <f t="shared" si="66"/>
        <v>31361.897889186159</v>
      </c>
      <c r="AI242" s="229">
        <f t="shared" si="66"/>
        <v>31361.897889186159</v>
      </c>
      <c r="AJ242" s="229">
        <f t="shared" si="66"/>
        <v>32597.848847868827</v>
      </c>
      <c r="AK242" s="229">
        <f t="shared" si="66"/>
        <v>32597.848847868827</v>
      </c>
      <c r="AL242" s="229">
        <f t="shared" si="66"/>
        <v>32597.848847868827</v>
      </c>
      <c r="AM242" s="229">
        <f t="shared" si="66"/>
        <v>32597.848847868827</v>
      </c>
      <c r="AN242" s="229">
        <f t="shared" si="66"/>
        <v>33879.929869850886</v>
      </c>
      <c r="AO242" s="229">
        <f t="shared" si="66"/>
        <v>33879.929869850886</v>
      </c>
      <c r="AP242" s="229">
        <f t="shared" si="66"/>
        <v>33879.929869850886</v>
      </c>
      <c r="AQ242" s="229">
        <f t="shared" si="66"/>
        <v>33879.929869850886</v>
      </c>
      <c r="AR242" s="229">
        <f t="shared" si="66"/>
        <v>35210.469164000235</v>
      </c>
      <c r="AS242" s="229">
        <f t="shared" si="66"/>
        <v>35210.469164000235</v>
      </c>
      <c r="AT242" s="229">
        <f t="shared" si="66"/>
        <v>35210.469164000235</v>
      </c>
      <c r="AU242" s="229">
        <f t="shared" si="66"/>
        <v>35210.469164000235</v>
      </c>
      <c r="AV242" s="229">
        <f t="shared" si="66"/>
        <v>36592.435131423197</v>
      </c>
      <c r="AW242" s="229">
        <f t="shared" si="66"/>
        <v>36592.435131423197</v>
      </c>
      <c r="AX242" s="229">
        <f t="shared" si="66"/>
        <v>36592.435131423197</v>
      </c>
      <c r="AY242" s="229">
        <f t="shared" si="66"/>
        <v>36592.435131423197</v>
      </c>
      <c r="AZ242" s="229">
        <f t="shared" si="66"/>
        <v>38029.747834256152</v>
      </c>
      <c r="BA242" s="229">
        <f t="shared" si="66"/>
        <v>38029.747834256152</v>
      </c>
      <c r="BB242" s="229">
        <f t="shared" si="66"/>
        <v>38029.747834256152</v>
      </c>
      <c r="BC242" s="229">
        <f t="shared" si="66"/>
        <v>38029.747834256152</v>
      </c>
      <c r="BD242" s="229">
        <f t="shared" si="66"/>
        <v>39525.562103840974</v>
      </c>
      <c r="BE242" s="229">
        <f t="shared" si="66"/>
        <v>39525.562103840974</v>
      </c>
      <c r="BF242" s="229">
        <f t="shared" si="66"/>
        <v>39525.562103840974</v>
      </c>
      <c r="BG242" s="229">
        <f t="shared" si="66"/>
        <v>39525.562103840974</v>
      </c>
      <c r="BH242" s="229">
        <f t="shared" si="66"/>
        <v>41081.951112164701</v>
      </c>
      <c r="BI242" s="229">
        <f t="shared" si="66"/>
        <v>41081.951112164701</v>
      </c>
      <c r="BJ242" s="229">
        <f t="shared" si="66"/>
        <v>41081.951112164701</v>
      </c>
      <c r="BK242" s="229">
        <f t="shared" si="66"/>
        <v>41081.951112164701</v>
      </c>
      <c r="BL242" s="229">
        <f t="shared" si="66"/>
        <v>42702.76231576701</v>
      </c>
      <c r="BM242" s="229">
        <f t="shared" si="66"/>
        <v>42702.76231576701</v>
      </c>
      <c r="BN242" s="229">
        <f t="shared" si="66"/>
        <v>42702.76231576701</v>
      </c>
      <c r="BO242" s="229">
        <f t="shared" si="66"/>
        <v>42702.76231576701</v>
      </c>
      <c r="BP242" s="229">
        <f t="shared" si="66"/>
        <v>44387.519580513057</v>
      </c>
      <c r="BQ242" s="229">
        <f t="shared" si="66"/>
        <v>44387.519580513057</v>
      </c>
      <c r="BR242" s="229">
        <f t="shared" si="66"/>
        <v>44387.519580513057</v>
      </c>
      <c r="BS242" s="229">
        <f t="shared" si="66"/>
        <v>44387.519580513057</v>
      </c>
      <c r="BT242" s="229">
        <f t="shared" si="66"/>
        <v>46138.74577811468</v>
      </c>
      <c r="BU242" s="229">
        <f t="shared" si="66"/>
        <v>46138.74577811468</v>
      </c>
      <c r="BV242" s="229">
        <f t="shared" si="66"/>
        <v>46138.74577811468</v>
      </c>
      <c r="BW242" s="229">
        <f t="shared" ref="BW242:DJ242" si="67">(BW198+BW206)*(BW216+BW219)*(BW223+BW232)</f>
        <v>46138.74577811468</v>
      </c>
      <c r="BX242" s="229">
        <f t="shared" si="67"/>
        <v>47959.063315447595</v>
      </c>
      <c r="BY242" s="229">
        <f t="shared" si="67"/>
        <v>47959.063315447595</v>
      </c>
      <c r="BZ242" s="229">
        <f t="shared" si="67"/>
        <v>47959.063315447595</v>
      </c>
      <c r="CA242" s="229">
        <f t="shared" si="67"/>
        <v>47959.063315447595</v>
      </c>
      <c r="CB242" s="229">
        <f t="shared" si="67"/>
        <v>49851.19806152425</v>
      </c>
      <c r="CC242" s="229">
        <f t="shared" si="67"/>
        <v>49851.19806152425</v>
      </c>
      <c r="CD242" s="229">
        <f t="shared" si="67"/>
        <v>49851.19806152425</v>
      </c>
      <c r="CE242" s="229">
        <f t="shared" si="67"/>
        <v>49851.19806152425</v>
      </c>
      <c r="CF242" s="229">
        <f t="shared" si="67"/>
        <v>51817.983429398133</v>
      </c>
      <c r="CG242" s="229">
        <f t="shared" si="67"/>
        <v>51817.983429398133</v>
      </c>
      <c r="CH242" s="229">
        <f t="shared" si="67"/>
        <v>51817.983429398133</v>
      </c>
      <c r="CI242" s="229">
        <f t="shared" si="67"/>
        <v>51817.983429398133</v>
      </c>
      <c r="CJ242" s="229">
        <f t="shared" si="67"/>
        <v>53862.364619111824</v>
      </c>
      <c r="CK242" s="229">
        <f t="shared" si="67"/>
        <v>53862.364619111824</v>
      </c>
      <c r="CL242" s="229">
        <f t="shared" si="67"/>
        <v>53862.364619111824</v>
      </c>
      <c r="CM242" s="229">
        <f t="shared" si="67"/>
        <v>53862.364619111824</v>
      </c>
      <c r="CN242" s="229">
        <f t="shared" si="67"/>
        <v>55987.403028042652</v>
      </c>
      <c r="CO242" s="229">
        <f t="shared" si="67"/>
        <v>55987.403028042652</v>
      </c>
      <c r="CP242" s="229">
        <f t="shared" si="67"/>
        <v>55987.403028042652</v>
      </c>
      <c r="CQ242" s="229">
        <f t="shared" si="67"/>
        <v>55987.403028042652</v>
      </c>
      <c r="CR242" s="229">
        <f t="shared" si="67"/>
        <v>58196.280835250276</v>
      </c>
      <c r="CS242" s="229">
        <f t="shared" si="67"/>
        <v>58196.280835250276</v>
      </c>
      <c r="CT242" s="229">
        <f t="shared" si="67"/>
        <v>58196.280835250276</v>
      </c>
      <c r="CU242" s="229">
        <f t="shared" si="67"/>
        <v>58196.280835250276</v>
      </c>
      <c r="CV242" s="229">
        <f t="shared" si="67"/>
        <v>60492.30576669101</v>
      </c>
      <c r="CW242" s="229">
        <f t="shared" si="67"/>
        <v>60492.30576669101</v>
      </c>
      <c r="CX242" s="229">
        <f t="shared" si="67"/>
        <v>60492.30576669101</v>
      </c>
      <c r="CY242" s="229">
        <f t="shared" si="67"/>
        <v>60492.30576669101</v>
      </c>
      <c r="CZ242" s="229">
        <f t="shared" si="67"/>
        <v>62878.91604843481</v>
      </c>
      <c r="DA242" s="229">
        <f t="shared" si="67"/>
        <v>62878.91604843481</v>
      </c>
      <c r="DB242" s="229">
        <f t="shared" si="67"/>
        <v>62878.91604843481</v>
      </c>
      <c r="DC242" s="229">
        <f t="shared" si="67"/>
        <v>62878.91604843481</v>
      </c>
      <c r="DD242" s="229">
        <f t="shared" si="67"/>
        <v>65359.685555302131</v>
      </c>
      <c r="DE242" s="229">
        <f t="shared" si="67"/>
        <v>65359.685555302131</v>
      </c>
      <c r="DF242" s="229">
        <f t="shared" si="67"/>
        <v>65359.685555302131</v>
      </c>
      <c r="DG242" s="229">
        <f t="shared" si="67"/>
        <v>65359.685555302131</v>
      </c>
      <c r="DH242" s="229">
        <f t="shared" si="67"/>
        <v>67938.329162630427</v>
      </c>
      <c r="DI242" s="229">
        <f t="shared" si="67"/>
        <v>67938.329162630427</v>
      </c>
      <c r="DJ242" s="229">
        <f t="shared" si="67"/>
        <v>67938.329162630427</v>
      </c>
    </row>
    <row r="243" spans="2:114">
      <c r="B243" s="214" t="str">
        <f t="shared" si="62"/>
        <v>Реагенты №1</v>
      </c>
      <c r="D243" s="7" t="str">
        <f t="shared" si="63"/>
        <v>кг / м3</v>
      </c>
      <c r="F243" s="3"/>
      <c r="I243" s="124"/>
      <c r="J243" s="229">
        <f t="shared" ref="J243:J248" si="68">(J199+J207)*(J$216+J$219)*(J224+J233)</f>
        <v>45.446450322589747</v>
      </c>
      <c r="K243" s="229">
        <f t="shared" ref="K243:BV244" si="69">(K199+K207)*(K$216+K$219)*(K224+K233)</f>
        <v>45.897329931635959</v>
      </c>
      <c r="L243" s="229">
        <f t="shared" si="69"/>
        <v>46.352682770613441</v>
      </c>
      <c r="M243" s="229">
        <f t="shared" si="69"/>
        <v>46.812553218965462</v>
      </c>
      <c r="N243" s="229">
        <f t="shared" si="69"/>
        <v>47.248389687512372</v>
      </c>
      <c r="O243" s="229">
        <f t="shared" si="69"/>
        <v>47.688283901562436</v>
      </c>
      <c r="P243" s="229">
        <f t="shared" si="69"/>
        <v>48.132273639731615</v>
      </c>
      <c r="Q243" s="229">
        <f t="shared" si="69"/>
        <v>48.580397032364154</v>
      </c>
      <c r="R243" s="229">
        <f t="shared" si="69"/>
        <v>49.069290643897041</v>
      </c>
      <c r="S243" s="229">
        <f t="shared" si="69"/>
        <v>49.563104284453949</v>
      </c>
      <c r="T243" s="229">
        <f t="shared" si="69"/>
        <v>50.061887467231671</v>
      </c>
      <c r="U243" s="229">
        <f t="shared" si="69"/>
        <v>50.565690203707923</v>
      </c>
      <c r="V243" s="229">
        <f t="shared" si="69"/>
        <v>51.123113005335405</v>
      </c>
      <c r="W243" s="229">
        <f t="shared" si="69"/>
        <v>51.686680688571791</v>
      </c>
      <c r="X243" s="229">
        <f t="shared" si="69"/>
        <v>52.256460992967511</v>
      </c>
      <c r="Y243" s="229">
        <f t="shared" si="69"/>
        <v>52.832522404815926</v>
      </c>
      <c r="Z243" s="229">
        <f t="shared" si="69"/>
        <v>53.409331131172976</v>
      </c>
      <c r="AA243" s="229">
        <f t="shared" si="69"/>
        <v>53.992437272297629</v>
      </c>
      <c r="AB243" s="229">
        <f t="shared" si="69"/>
        <v>54.581909581367398</v>
      </c>
      <c r="AC243" s="229">
        <f t="shared" si="69"/>
        <v>55.177817562185183</v>
      </c>
      <c r="AD243" s="229">
        <f t="shared" si="69"/>
        <v>55.782934522993067</v>
      </c>
      <c r="AE243" s="229">
        <f t="shared" si="69"/>
        <v>56.394687602307158</v>
      </c>
      <c r="AF243" s="229">
        <f t="shared" si="69"/>
        <v>57.013149576254548</v>
      </c>
      <c r="AG243" s="229">
        <f t="shared" si="69"/>
        <v>57.638394019074113</v>
      </c>
      <c r="AH243" s="229">
        <f t="shared" si="69"/>
        <v>58.288926906985402</v>
      </c>
      <c r="AI243" s="229">
        <f t="shared" si="69"/>
        <v>58.94680200221277</v>
      </c>
      <c r="AJ243" s="229">
        <f t="shared" si="69"/>
        <v>59.612102172216545</v>
      </c>
      <c r="AK243" s="229">
        <f t="shared" si="69"/>
        <v>60.284911219736536</v>
      </c>
      <c r="AL243" s="229">
        <f t="shared" si="69"/>
        <v>60.965989786583108</v>
      </c>
      <c r="AM243" s="229">
        <f t="shared" si="69"/>
        <v>61.654762949056227</v>
      </c>
      <c r="AN243" s="229">
        <f t="shared" si="69"/>
        <v>62.351317638098564</v>
      </c>
      <c r="AO243" s="229">
        <f t="shared" si="69"/>
        <v>63.055741766769238</v>
      </c>
      <c r="AP243" s="229">
        <f t="shared" si="69"/>
        <v>63.76994317059016</v>
      </c>
      <c r="AQ243" s="229">
        <f t="shared" si="69"/>
        <v>64.492233982781016</v>
      </c>
      <c r="AR243" s="229">
        <f t="shared" si="69"/>
        <v>65.222705828095556</v>
      </c>
      <c r="AS243" s="229">
        <f t="shared" si="69"/>
        <v>65.961451369076158</v>
      </c>
      <c r="AT243" s="229">
        <f t="shared" si="69"/>
        <v>66.694602155606361</v>
      </c>
      <c r="AU243" s="229">
        <f t="shared" si="69"/>
        <v>67.435901793695052</v>
      </c>
      <c r="AV243" s="229">
        <f t="shared" si="69"/>
        <v>68.185440856499852</v>
      </c>
      <c r="AW243" s="229">
        <f t="shared" si="69"/>
        <v>68.943310923884198</v>
      </c>
      <c r="AX243" s="229">
        <f t="shared" si="69"/>
        <v>69.700526788873773</v>
      </c>
      <c r="AY243" s="229">
        <f t="shared" si="69"/>
        <v>70.466059281807475</v>
      </c>
      <c r="AZ243" s="229">
        <f t="shared" si="69"/>
        <v>71.239999745595028</v>
      </c>
      <c r="BA243" s="229">
        <f t="shared" si="69"/>
        <v>72.022440526380464</v>
      </c>
      <c r="BB243" s="229">
        <f t="shared" si="69"/>
        <v>72.804560256622437</v>
      </c>
      <c r="BC243" s="229">
        <f t="shared" si="69"/>
        <v>73.595173329605416</v>
      </c>
      <c r="BD243" s="229">
        <f t="shared" si="69"/>
        <v>74.394371977845893</v>
      </c>
      <c r="BE243" s="229">
        <f t="shared" si="69"/>
        <v>75.202249435449147</v>
      </c>
      <c r="BF243" s="229">
        <f t="shared" si="69"/>
        <v>76.011180612960757</v>
      </c>
      <c r="BG243" s="229">
        <f t="shared" si="69"/>
        <v>76.828813254256517</v>
      </c>
      <c r="BH243" s="229">
        <f t="shared" si="69"/>
        <v>77.655240958735376</v>
      </c>
      <c r="BI243" s="229">
        <f t="shared" si="69"/>
        <v>78.490558332620822</v>
      </c>
      <c r="BJ243" s="229">
        <f t="shared" si="69"/>
        <v>79.32659827128218</v>
      </c>
      <c r="BK243" s="229">
        <f t="shared" si="69"/>
        <v>80.17154326545446</v>
      </c>
      <c r="BL243" s="229">
        <f t="shared" si="69"/>
        <v>81.025488167081946</v>
      </c>
      <c r="BM243" s="229">
        <f t="shared" si="69"/>
        <v>81.888528838421678</v>
      </c>
      <c r="BN243" s="229">
        <f t="shared" si="69"/>
        <v>82.741045454868896</v>
      </c>
      <c r="BO243" s="229">
        <f t="shared" si="69"/>
        <v>83.602437363028287</v>
      </c>
      <c r="BP243" s="229">
        <f t="shared" si="69"/>
        <v>84.472796960867711</v>
      </c>
      <c r="BQ243" s="229">
        <f t="shared" si="69"/>
        <v>85.352217608282288</v>
      </c>
      <c r="BR243" s="229">
        <f t="shared" si="69"/>
        <v>86.240793637108695</v>
      </c>
      <c r="BS243" s="229">
        <f t="shared" si="69"/>
        <v>87.138620361243667</v>
      </c>
      <c r="BT243" s="229">
        <f t="shared" si="69"/>
        <v>88.045794086868</v>
      </c>
      <c r="BU243" s="229">
        <f t="shared" si="69"/>
        <v>88.962412122776939</v>
      </c>
      <c r="BV243" s="229">
        <f t="shared" si="69"/>
        <v>89.888572790818031</v>
      </c>
      <c r="BW243" s="229">
        <f t="shared" ref="BW243:DJ247" si="70">(BW199+BW207)*(BW$216+BW$219)*(BW224+BW233)</f>
        <v>90.824375436437705</v>
      </c>
      <c r="BX243" s="229">
        <f t="shared" si="70"/>
        <v>91.769920439337753</v>
      </c>
      <c r="BY243" s="229">
        <f t="shared" si="70"/>
        <v>92.725309224242494</v>
      </c>
      <c r="BZ243" s="229">
        <f t="shared" si="70"/>
        <v>93.690644271778297</v>
      </c>
      <c r="CA243" s="229">
        <f t="shared" si="70"/>
        <v>94.666029129466224</v>
      </c>
      <c r="CB243" s="229">
        <f t="shared" si="70"/>
        <v>95.651568422829143</v>
      </c>
      <c r="CC243" s="229">
        <f t="shared" si="70"/>
        <v>96.647367866614502</v>
      </c>
      <c r="CD243" s="229">
        <f t="shared" si="70"/>
        <v>97.653534276133854</v>
      </c>
      <c r="CE243" s="229">
        <f t="shared" si="70"/>
        <v>98.670175578720588</v>
      </c>
      <c r="CF243" s="229">
        <f t="shared" si="70"/>
        <v>99.69740082530673</v>
      </c>
      <c r="CG243" s="229">
        <f t="shared" si="70"/>
        <v>100.73532020212055</v>
      </c>
      <c r="CH243" s="229">
        <f t="shared" si="70"/>
        <v>101.78404504250561</v>
      </c>
      <c r="CI243" s="229">
        <f t="shared" si="70"/>
        <v>102.84368783886313</v>
      </c>
      <c r="CJ243" s="229">
        <f t="shared" si="70"/>
        <v>103.91436225471863</v>
      </c>
      <c r="CK243" s="229">
        <f t="shared" si="70"/>
        <v>104.99618313691401</v>
      </c>
      <c r="CL243" s="229">
        <f t="shared" si="70"/>
        <v>106.08926652792688</v>
      </c>
      <c r="CM243" s="229">
        <f t="shared" si="70"/>
        <v>107.19372967831777</v>
      </c>
      <c r="CN243" s="229">
        <f t="shared" si="70"/>
        <v>108.3096910593072</v>
      </c>
      <c r="CO243" s="229">
        <f t="shared" si="70"/>
        <v>109.43727037548369</v>
      </c>
      <c r="CP243" s="229">
        <f t="shared" si="70"/>
        <v>110.57658857764382</v>
      </c>
      <c r="CQ243" s="229">
        <f t="shared" si="70"/>
        <v>111.72776787576623</v>
      </c>
      <c r="CR243" s="229">
        <f t="shared" si="70"/>
        <v>112.89093175212054</v>
      </c>
      <c r="CS243" s="229">
        <f t="shared" si="70"/>
        <v>114.0662049745128</v>
      </c>
      <c r="CT243" s="229">
        <f t="shared" si="70"/>
        <v>115.25371360966884</v>
      </c>
      <c r="CU243" s="229">
        <f t="shared" si="70"/>
        <v>116.45358503675682</v>
      </c>
      <c r="CV243" s="229">
        <f t="shared" si="70"/>
        <v>117.66594796105088</v>
      </c>
      <c r="CW243" s="229">
        <f t="shared" si="70"/>
        <v>118.89093242773659</v>
      </c>
      <c r="CX243" s="229">
        <f t="shared" si="70"/>
        <v>120.12866983586052</v>
      </c>
      <c r="CY243" s="229">
        <f t="shared" si="70"/>
        <v>121.37929295242485</v>
      </c>
      <c r="CZ243" s="229">
        <f t="shared" si="70"/>
        <v>122.64293592662867</v>
      </c>
      <c r="DA243" s="229">
        <f t="shared" si="70"/>
        <v>123.9197343042577</v>
      </c>
      <c r="DB243" s="229">
        <f t="shared" si="70"/>
        <v>125.20982504222366</v>
      </c>
      <c r="DC243" s="229">
        <f t="shared" si="70"/>
        <v>126.51334652325511</v>
      </c>
      <c r="DD243" s="229">
        <f t="shared" si="70"/>
        <v>127.83043857074122</v>
      </c>
      <c r="DE243" s="229">
        <f t="shared" si="70"/>
        <v>129.16124246372999</v>
      </c>
      <c r="DF243" s="229">
        <f t="shared" si="70"/>
        <v>130.5059009520827</v>
      </c>
      <c r="DG243" s="229">
        <f t="shared" si="70"/>
        <v>131.86455827178611</v>
      </c>
      <c r="DH243" s="229">
        <f t="shared" si="70"/>
        <v>133.23736016042412</v>
      </c>
      <c r="DI243" s="229">
        <f t="shared" si="70"/>
        <v>0</v>
      </c>
      <c r="DJ243" s="229">
        <f t="shared" si="70"/>
        <v>0</v>
      </c>
    </row>
    <row r="244" spans="2:114">
      <c r="B244" s="214" t="str">
        <f t="shared" si="62"/>
        <v>Реагенты №2</v>
      </c>
      <c r="D244" s="7" t="str">
        <f t="shared" si="63"/>
        <v>кг / м3</v>
      </c>
      <c r="F244" s="3"/>
      <c r="I244" s="124"/>
      <c r="J244" s="229">
        <f t="shared" si="68"/>
        <v>80.793689462381778</v>
      </c>
      <c r="K244" s="229">
        <f t="shared" ref="K244:Y244" si="71">(K200+K208)*(K$216+K$219)*(K225+K234)</f>
        <v>81.595253211797271</v>
      </c>
      <c r="L244" s="229">
        <f t="shared" si="71"/>
        <v>82.404769369979476</v>
      </c>
      <c r="M244" s="229">
        <f t="shared" si="71"/>
        <v>83.222316833716377</v>
      </c>
      <c r="N244" s="229">
        <f t="shared" si="71"/>
        <v>83.997137222244234</v>
      </c>
      <c r="O244" s="229">
        <f t="shared" si="71"/>
        <v>84.779171380555468</v>
      </c>
      <c r="P244" s="229">
        <f t="shared" si="71"/>
        <v>85.568486470633999</v>
      </c>
      <c r="Q244" s="229">
        <f t="shared" si="71"/>
        <v>86.365150279758524</v>
      </c>
      <c r="R244" s="229">
        <f t="shared" si="71"/>
        <v>87.234294478039203</v>
      </c>
      <c r="S244" s="229">
        <f t="shared" si="71"/>
        <v>88.112185394584799</v>
      </c>
      <c r="T244" s="229">
        <f t="shared" si="71"/>
        <v>88.998911052856286</v>
      </c>
      <c r="U244" s="229">
        <f t="shared" si="71"/>
        <v>89.894560362147402</v>
      </c>
      <c r="V244" s="229">
        <f t="shared" si="71"/>
        <v>90.885534231707368</v>
      </c>
      <c r="W244" s="229">
        <f t="shared" si="71"/>
        <v>91.887432335238714</v>
      </c>
      <c r="X244" s="229">
        <f t="shared" si="71"/>
        <v>92.900375098608905</v>
      </c>
      <c r="Y244" s="229">
        <f t="shared" si="71"/>
        <v>93.924484275228266</v>
      </c>
      <c r="Z244" s="229">
        <f t="shared" si="69"/>
        <v>94.949922010974149</v>
      </c>
      <c r="AA244" s="229">
        <f t="shared" si="69"/>
        <v>95.9865551507513</v>
      </c>
      <c r="AB244" s="229">
        <f t="shared" si="69"/>
        <v>97.034505922430881</v>
      </c>
      <c r="AC244" s="229">
        <f t="shared" si="69"/>
        <v>98.093897888329167</v>
      </c>
      <c r="AD244" s="229">
        <f t="shared" si="69"/>
        <v>99.169661374209824</v>
      </c>
      <c r="AE244" s="229">
        <f t="shared" si="69"/>
        <v>100.25722240410157</v>
      </c>
      <c r="AF244" s="229">
        <f t="shared" si="69"/>
        <v>101.35671035778583</v>
      </c>
      <c r="AG244" s="229">
        <f t="shared" si="69"/>
        <v>102.4682560339095</v>
      </c>
      <c r="AH244" s="229">
        <f t="shared" si="69"/>
        <v>103.62475894575179</v>
      </c>
      <c r="AI244" s="229">
        <f t="shared" si="69"/>
        <v>104.79431467060044</v>
      </c>
      <c r="AJ244" s="229">
        <f t="shared" si="69"/>
        <v>105.97707052838493</v>
      </c>
      <c r="AK244" s="229">
        <f t="shared" si="69"/>
        <v>107.17317550175378</v>
      </c>
      <c r="AL244" s="229">
        <f t="shared" si="69"/>
        <v>108.38398184281436</v>
      </c>
      <c r="AM244" s="229">
        <f t="shared" si="69"/>
        <v>109.60846746498879</v>
      </c>
      <c r="AN244" s="229">
        <f t="shared" si="69"/>
        <v>110.84678691217518</v>
      </c>
      <c r="AO244" s="229">
        <f t="shared" si="69"/>
        <v>112.09909647425637</v>
      </c>
      <c r="AP244" s="229">
        <f t="shared" si="69"/>
        <v>113.36878785882689</v>
      </c>
      <c r="AQ244" s="229">
        <f t="shared" si="69"/>
        <v>114.65286041383285</v>
      </c>
      <c r="AR244" s="229">
        <f t="shared" si="69"/>
        <v>115.9514770277254</v>
      </c>
      <c r="AS244" s="229">
        <f t="shared" si="69"/>
        <v>117.26480243391312</v>
      </c>
      <c r="AT244" s="229">
        <f t="shared" si="69"/>
        <v>118.56818160996683</v>
      </c>
      <c r="AU244" s="229">
        <f t="shared" si="69"/>
        <v>119.88604763323562</v>
      </c>
      <c r="AV244" s="229">
        <f t="shared" si="69"/>
        <v>121.21856152266633</v>
      </c>
      <c r="AW244" s="229">
        <f t="shared" si="69"/>
        <v>122.56588608690519</v>
      </c>
      <c r="AX244" s="229">
        <f t="shared" si="69"/>
        <v>123.91204762466442</v>
      </c>
      <c r="AY244" s="229">
        <f t="shared" si="69"/>
        <v>125.27299427876881</v>
      </c>
      <c r="AZ244" s="229">
        <f t="shared" si="69"/>
        <v>126.64888843661333</v>
      </c>
      <c r="BA244" s="229">
        <f t="shared" si="69"/>
        <v>128.03989426912077</v>
      </c>
      <c r="BB244" s="229">
        <f t="shared" si="69"/>
        <v>129.43032934510651</v>
      </c>
      <c r="BC244" s="229">
        <f t="shared" si="69"/>
        <v>130.83586369707623</v>
      </c>
      <c r="BD244" s="229">
        <f t="shared" si="69"/>
        <v>132.25666129394818</v>
      </c>
      <c r="BE244" s="229">
        <f t="shared" si="69"/>
        <v>133.69288788524287</v>
      </c>
      <c r="BF244" s="229">
        <f t="shared" si="69"/>
        <v>135.13098775637462</v>
      </c>
      <c r="BG244" s="229">
        <f t="shared" si="69"/>
        <v>136.58455689645598</v>
      </c>
      <c r="BH244" s="229">
        <f t="shared" si="69"/>
        <v>138.05376170441841</v>
      </c>
      <c r="BI244" s="229">
        <f t="shared" si="69"/>
        <v>139.53877036910362</v>
      </c>
      <c r="BJ244" s="229">
        <f t="shared" si="69"/>
        <v>141.02506359339048</v>
      </c>
      <c r="BK244" s="229">
        <f t="shared" si="69"/>
        <v>142.52718802747458</v>
      </c>
      <c r="BL244" s="229">
        <f t="shared" si="69"/>
        <v>144.04531229703454</v>
      </c>
      <c r="BM244" s="229">
        <f t="shared" si="69"/>
        <v>145.5796068238607</v>
      </c>
      <c r="BN244" s="229">
        <f t="shared" si="69"/>
        <v>147.0951919197669</v>
      </c>
      <c r="BO244" s="229">
        <f t="shared" si="69"/>
        <v>148.62655531205021</v>
      </c>
      <c r="BP244" s="229">
        <f t="shared" si="69"/>
        <v>150.17386126376473</v>
      </c>
      <c r="BQ244" s="229">
        <f t="shared" si="69"/>
        <v>151.73727574805736</v>
      </c>
      <c r="BR244" s="229">
        <f t="shared" si="69"/>
        <v>153.31696646597095</v>
      </c>
      <c r="BS244" s="229">
        <f t="shared" si="69"/>
        <v>154.91310286443311</v>
      </c>
      <c r="BT244" s="229">
        <f t="shared" si="69"/>
        <v>156.52585615443195</v>
      </c>
      <c r="BU244" s="229">
        <f t="shared" si="69"/>
        <v>158.1553993293812</v>
      </c>
      <c r="BV244" s="229">
        <f t="shared" si="69"/>
        <v>159.80190718367643</v>
      </c>
      <c r="BW244" s="229">
        <f t="shared" si="70"/>
        <v>161.46555633144476</v>
      </c>
      <c r="BX244" s="229">
        <f t="shared" si="70"/>
        <v>163.14652522548928</v>
      </c>
      <c r="BY244" s="229">
        <f t="shared" si="70"/>
        <v>164.84499417643104</v>
      </c>
      <c r="BZ244" s="229">
        <f t="shared" si="70"/>
        <v>166.56114537205025</v>
      </c>
      <c r="CA244" s="229">
        <f t="shared" si="70"/>
        <v>168.2951628968288</v>
      </c>
      <c r="CB244" s="229">
        <f t="shared" si="70"/>
        <v>170.04723275169619</v>
      </c>
      <c r="CC244" s="229">
        <f t="shared" si="70"/>
        <v>171.8175428739813</v>
      </c>
      <c r="CD244" s="229">
        <f t="shared" si="70"/>
        <v>173.60628315757126</v>
      </c>
      <c r="CE244" s="229">
        <f t="shared" si="70"/>
        <v>175.41364547328101</v>
      </c>
      <c r="CF244" s="229">
        <f t="shared" si="70"/>
        <v>177.23982368943419</v>
      </c>
      <c r="CG244" s="229">
        <f t="shared" si="70"/>
        <v>179.08501369265875</v>
      </c>
      <c r="CH244" s="229">
        <f t="shared" si="70"/>
        <v>180.94941340889881</v>
      </c>
      <c r="CI244" s="229">
        <f t="shared" si="70"/>
        <v>182.83322282464559</v>
      </c>
      <c r="CJ244" s="229">
        <f t="shared" si="70"/>
        <v>184.73664400838868</v>
      </c>
      <c r="CK244" s="229">
        <f t="shared" si="70"/>
        <v>186.65988113229164</v>
      </c>
      <c r="CL244" s="229">
        <f t="shared" si="70"/>
        <v>188.60314049409226</v>
      </c>
      <c r="CM244" s="229">
        <f t="shared" si="70"/>
        <v>190.5666305392316</v>
      </c>
      <c r="CN244" s="229">
        <f t="shared" si="70"/>
        <v>192.55056188321282</v>
      </c>
      <c r="CO244" s="229">
        <f t="shared" si="70"/>
        <v>194.55514733419326</v>
      </c>
      <c r="CP244" s="229">
        <f t="shared" si="70"/>
        <v>196.58060191581126</v>
      </c>
      <c r="CQ244" s="229">
        <f t="shared" si="70"/>
        <v>198.62714289025109</v>
      </c>
      <c r="CR244" s="229">
        <f t="shared" si="70"/>
        <v>200.69498978154766</v>
      </c>
      <c r="CS244" s="229">
        <f t="shared" si="70"/>
        <v>202.78436439913389</v>
      </c>
      <c r="CT244" s="229">
        <f t="shared" si="70"/>
        <v>204.89549086163348</v>
      </c>
      <c r="CU244" s="229">
        <f t="shared" si="70"/>
        <v>207.028595620901</v>
      </c>
      <c r="CV244" s="229">
        <f t="shared" si="70"/>
        <v>209.18390748631265</v>
      </c>
      <c r="CW244" s="229">
        <f t="shared" si="70"/>
        <v>211.36165764930948</v>
      </c>
      <c r="CX244" s="229">
        <f t="shared" si="70"/>
        <v>213.56207970819645</v>
      </c>
      <c r="CY244" s="229">
        <f t="shared" si="70"/>
        <v>215.78540969319971</v>
      </c>
      <c r="CZ244" s="229">
        <f t="shared" si="70"/>
        <v>218.03188609178429</v>
      </c>
      <c r="DA244" s="229">
        <f t="shared" si="70"/>
        <v>220.3017498742359</v>
      </c>
      <c r="DB244" s="229">
        <f t="shared" si="70"/>
        <v>222.5952445195087</v>
      </c>
      <c r="DC244" s="229">
        <f t="shared" si="70"/>
        <v>224.9126160413424</v>
      </c>
      <c r="DD244" s="229">
        <f t="shared" si="70"/>
        <v>227.25411301465107</v>
      </c>
      <c r="DE244" s="229">
        <f t="shared" si="70"/>
        <v>229.6199866021866</v>
      </c>
      <c r="DF244" s="229">
        <f t="shared" si="70"/>
        <v>232.01049058148033</v>
      </c>
      <c r="DG244" s="229">
        <f t="shared" si="70"/>
        <v>234.42588137206423</v>
      </c>
      <c r="DH244" s="229">
        <f t="shared" si="70"/>
        <v>236.86641806297621</v>
      </c>
      <c r="DI244" s="229">
        <f t="shared" si="70"/>
        <v>0</v>
      </c>
      <c r="DJ244" s="229">
        <f t="shared" si="70"/>
        <v>0</v>
      </c>
    </row>
    <row r="245" spans="2:114">
      <c r="B245" s="214" t="str">
        <f t="shared" si="62"/>
        <v>Реагенты №3</v>
      </c>
      <c r="D245" s="7" t="str">
        <f t="shared" si="63"/>
        <v>кг / м3</v>
      </c>
      <c r="F245" s="3"/>
      <c r="I245" s="124"/>
      <c r="J245" s="229">
        <f t="shared" si="68"/>
        <v>106.04171741937608</v>
      </c>
      <c r="K245" s="229">
        <f t="shared" ref="K245:BV248" si="72">(K201+K209)*(K$216+K$219)*(K226+K235)</f>
        <v>107.09376984048392</v>
      </c>
      <c r="L245" s="229">
        <f t="shared" si="72"/>
        <v>108.15625979809806</v>
      </c>
      <c r="M245" s="229">
        <f t="shared" si="72"/>
        <v>109.22929084425277</v>
      </c>
      <c r="N245" s="229">
        <f t="shared" si="72"/>
        <v>110.24624260419556</v>
      </c>
      <c r="O245" s="229">
        <f t="shared" si="72"/>
        <v>111.27266243697903</v>
      </c>
      <c r="P245" s="229">
        <f t="shared" si="72"/>
        <v>112.30863849270713</v>
      </c>
      <c r="Q245" s="229">
        <f t="shared" si="72"/>
        <v>113.35425974218305</v>
      </c>
      <c r="R245" s="229">
        <f t="shared" si="72"/>
        <v>114.49501150242646</v>
      </c>
      <c r="S245" s="229">
        <f t="shared" si="72"/>
        <v>115.64724333039257</v>
      </c>
      <c r="T245" s="229">
        <f t="shared" si="72"/>
        <v>116.81107075687389</v>
      </c>
      <c r="U245" s="229">
        <f t="shared" si="72"/>
        <v>117.98661047531849</v>
      </c>
      <c r="V245" s="229">
        <f t="shared" si="72"/>
        <v>119.28726367911592</v>
      </c>
      <c r="W245" s="229">
        <f t="shared" si="72"/>
        <v>120.60225494000085</v>
      </c>
      <c r="X245" s="229">
        <f t="shared" si="72"/>
        <v>121.93174231692423</v>
      </c>
      <c r="Y245" s="229">
        <f t="shared" si="72"/>
        <v>123.27588561123719</v>
      </c>
      <c r="Z245" s="229">
        <f t="shared" si="72"/>
        <v>124.62177263940363</v>
      </c>
      <c r="AA245" s="229">
        <f t="shared" si="72"/>
        <v>125.98235363536116</v>
      </c>
      <c r="AB245" s="229">
        <f t="shared" si="72"/>
        <v>127.35778902319059</v>
      </c>
      <c r="AC245" s="229">
        <f t="shared" si="72"/>
        <v>128.74824097843211</v>
      </c>
      <c r="AD245" s="229">
        <f t="shared" si="72"/>
        <v>130.16018055365046</v>
      </c>
      <c r="AE245" s="229">
        <f t="shared" si="72"/>
        <v>131.58760440538336</v>
      </c>
      <c r="AF245" s="229">
        <f t="shared" si="72"/>
        <v>133.03068234459394</v>
      </c>
      <c r="AG245" s="229">
        <f t="shared" si="72"/>
        <v>134.48958604450627</v>
      </c>
      <c r="AH245" s="229">
        <f t="shared" si="72"/>
        <v>136.00749611629928</v>
      </c>
      <c r="AI245" s="229">
        <f t="shared" si="72"/>
        <v>137.54253800516318</v>
      </c>
      <c r="AJ245" s="229">
        <f t="shared" si="72"/>
        <v>139.09490506850531</v>
      </c>
      <c r="AK245" s="229">
        <f t="shared" si="72"/>
        <v>140.66479284605194</v>
      </c>
      <c r="AL245" s="229">
        <f t="shared" si="72"/>
        <v>142.25397616869395</v>
      </c>
      <c r="AM245" s="229">
        <f t="shared" si="72"/>
        <v>143.86111354779791</v>
      </c>
      <c r="AN245" s="229">
        <f t="shared" si="72"/>
        <v>145.48640782223001</v>
      </c>
      <c r="AO245" s="229">
        <f t="shared" si="72"/>
        <v>147.13006412246159</v>
      </c>
      <c r="AP245" s="229">
        <f t="shared" si="72"/>
        <v>148.79653406471041</v>
      </c>
      <c r="AQ245" s="229">
        <f t="shared" si="72"/>
        <v>150.48187929315574</v>
      </c>
      <c r="AR245" s="229">
        <f t="shared" si="72"/>
        <v>152.18631359888968</v>
      </c>
      <c r="AS245" s="229">
        <f t="shared" si="72"/>
        <v>153.91005319451111</v>
      </c>
      <c r="AT245" s="229">
        <f t="shared" si="72"/>
        <v>155.62073836308156</v>
      </c>
      <c r="AU245" s="229">
        <f t="shared" si="72"/>
        <v>157.3504375186219</v>
      </c>
      <c r="AV245" s="229">
        <f t="shared" si="72"/>
        <v>159.09936199849975</v>
      </c>
      <c r="AW245" s="229">
        <f t="shared" si="72"/>
        <v>160.86772548906322</v>
      </c>
      <c r="AX245" s="229">
        <f t="shared" si="72"/>
        <v>162.63456250737221</v>
      </c>
      <c r="AY245" s="229">
        <f t="shared" si="72"/>
        <v>164.42080499088419</v>
      </c>
      <c r="AZ245" s="229">
        <f t="shared" si="72"/>
        <v>166.22666607305516</v>
      </c>
      <c r="BA245" s="229">
        <f t="shared" si="72"/>
        <v>168.05236122822114</v>
      </c>
      <c r="BB245" s="229">
        <f t="shared" si="72"/>
        <v>169.87730726545246</v>
      </c>
      <c r="BC245" s="229">
        <f t="shared" si="72"/>
        <v>171.72207110241274</v>
      </c>
      <c r="BD245" s="229">
        <f t="shared" si="72"/>
        <v>173.58686794830714</v>
      </c>
      <c r="BE245" s="229">
        <f t="shared" si="72"/>
        <v>175.47191534938142</v>
      </c>
      <c r="BF245" s="229">
        <f t="shared" si="72"/>
        <v>177.35942143024184</v>
      </c>
      <c r="BG245" s="229">
        <f t="shared" si="72"/>
        <v>179.26723092659864</v>
      </c>
      <c r="BH245" s="229">
        <f t="shared" si="72"/>
        <v>181.19556223704933</v>
      </c>
      <c r="BI245" s="229">
        <f t="shared" si="72"/>
        <v>183.14463610944867</v>
      </c>
      <c r="BJ245" s="229">
        <f t="shared" si="72"/>
        <v>185.09539596632516</v>
      </c>
      <c r="BK245" s="229">
        <f t="shared" si="72"/>
        <v>187.06693428606053</v>
      </c>
      <c r="BL245" s="229">
        <f t="shared" si="72"/>
        <v>189.05947238985803</v>
      </c>
      <c r="BM245" s="229">
        <f t="shared" si="72"/>
        <v>191.07323395631735</v>
      </c>
      <c r="BN245" s="229">
        <f t="shared" si="72"/>
        <v>193.06243939469422</v>
      </c>
      <c r="BO245" s="229">
        <f t="shared" si="72"/>
        <v>195.0723538470661</v>
      </c>
      <c r="BP245" s="229">
        <f t="shared" si="72"/>
        <v>197.10319290869143</v>
      </c>
      <c r="BQ245" s="229">
        <f t="shared" si="72"/>
        <v>199.15517441932545</v>
      </c>
      <c r="BR245" s="229">
        <f t="shared" si="72"/>
        <v>201.22851848658706</v>
      </c>
      <c r="BS245" s="229">
        <f t="shared" si="72"/>
        <v>203.32344750956869</v>
      </c>
      <c r="BT245" s="229">
        <f t="shared" si="72"/>
        <v>205.44018620269216</v>
      </c>
      <c r="BU245" s="229">
        <f t="shared" si="72"/>
        <v>207.57896161981304</v>
      </c>
      <c r="BV245" s="229">
        <f t="shared" si="72"/>
        <v>209.74000317857556</v>
      </c>
      <c r="BW245" s="229">
        <f t="shared" si="70"/>
        <v>211.92354268502152</v>
      </c>
      <c r="BX245" s="229">
        <f t="shared" si="70"/>
        <v>214.12981435845492</v>
      </c>
      <c r="BY245" s="229">
        <f t="shared" si="70"/>
        <v>216.35905485656599</v>
      </c>
      <c r="BZ245" s="229">
        <f t="shared" si="70"/>
        <v>218.61150330081617</v>
      </c>
      <c r="CA245" s="229">
        <f t="shared" si="70"/>
        <v>220.88740130208802</v>
      </c>
      <c r="CB245" s="229">
        <f t="shared" si="70"/>
        <v>223.1869929866015</v>
      </c>
      <c r="CC245" s="229">
        <f t="shared" si="70"/>
        <v>225.51052502210069</v>
      </c>
      <c r="CD245" s="229">
        <f t="shared" si="70"/>
        <v>227.85824664431254</v>
      </c>
      <c r="CE245" s="229">
        <f t="shared" si="70"/>
        <v>230.23040968368156</v>
      </c>
      <c r="CF245" s="229">
        <f t="shared" si="70"/>
        <v>232.62726859238262</v>
      </c>
      <c r="CG245" s="229">
        <f t="shared" si="70"/>
        <v>235.04908047161484</v>
      </c>
      <c r="CH245" s="229">
        <f t="shared" si="70"/>
        <v>237.49610509917997</v>
      </c>
      <c r="CI245" s="229">
        <f t="shared" si="70"/>
        <v>239.96860495734757</v>
      </c>
      <c r="CJ245" s="229">
        <f t="shared" si="70"/>
        <v>242.46684526101035</v>
      </c>
      <c r="CK245" s="229">
        <f t="shared" si="70"/>
        <v>244.99109398613294</v>
      </c>
      <c r="CL245" s="229">
        <f t="shared" si="70"/>
        <v>247.54162189849632</v>
      </c>
      <c r="CM245" s="229">
        <f t="shared" si="70"/>
        <v>250.11870258274169</v>
      </c>
      <c r="CN245" s="229">
        <f t="shared" si="70"/>
        <v>252.72261247171707</v>
      </c>
      <c r="CO245" s="229">
        <f t="shared" si="70"/>
        <v>255.3536308761289</v>
      </c>
      <c r="CP245" s="229">
        <f t="shared" si="70"/>
        <v>258.01204001450247</v>
      </c>
      <c r="CQ245" s="229">
        <f t="shared" si="70"/>
        <v>260.69812504345475</v>
      </c>
      <c r="CR245" s="229">
        <f t="shared" si="70"/>
        <v>263.41217408828152</v>
      </c>
      <c r="CS245" s="229">
        <f t="shared" si="70"/>
        <v>266.15447827386345</v>
      </c>
      <c r="CT245" s="229">
        <f t="shared" si="70"/>
        <v>268.92533175589421</v>
      </c>
      <c r="CU245" s="229">
        <f t="shared" si="70"/>
        <v>271.72503175243287</v>
      </c>
      <c r="CV245" s="229">
        <f t="shared" si="70"/>
        <v>274.55387857578563</v>
      </c>
      <c r="CW245" s="229">
        <f t="shared" si="70"/>
        <v>277.41217566471897</v>
      </c>
      <c r="CX245" s="229">
        <f t="shared" si="70"/>
        <v>280.30022961700814</v>
      </c>
      <c r="CY245" s="229">
        <f t="shared" si="70"/>
        <v>283.21835022232489</v>
      </c>
      <c r="CZ245" s="229">
        <f t="shared" si="70"/>
        <v>286.16685049546714</v>
      </c>
      <c r="DA245" s="229">
        <f t="shared" si="70"/>
        <v>289.14604670993486</v>
      </c>
      <c r="DB245" s="229">
        <f t="shared" si="70"/>
        <v>292.15625843185552</v>
      </c>
      <c r="DC245" s="229">
        <f t="shared" si="70"/>
        <v>295.19780855426222</v>
      </c>
      <c r="DD245" s="229">
        <f t="shared" si="70"/>
        <v>298.27102333172985</v>
      </c>
      <c r="DE245" s="229">
        <f t="shared" si="70"/>
        <v>301.37623241537028</v>
      </c>
      <c r="DF245" s="229">
        <f t="shared" si="70"/>
        <v>304.51376888819328</v>
      </c>
      <c r="DG245" s="229">
        <f t="shared" si="70"/>
        <v>307.68396930083463</v>
      </c>
      <c r="DH245" s="229">
        <f t="shared" si="70"/>
        <v>310.88717370765659</v>
      </c>
      <c r="DI245" s="229">
        <f t="shared" si="70"/>
        <v>0</v>
      </c>
      <c r="DJ245" s="229">
        <f t="shared" si="70"/>
        <v>0</v>
      </c>
    </row>
    <row r="246" spans="2:114">
      <c r="B246" s="214" t="str">
        <f t="shared" si="62"/>
        <v>Прочие удельные расходы №1</v>
      </c>
      <c r="D246" s="7">
        <f t="shared" si="63"/>
        <v>0</v>
      </c>
      <c r="F246" s="3"/>
      <c r="I246" s="124"/>
      <c r="J246" s="229">
        <f t="shared" si="68"/>
        <v>15148.816774196584</v>
      </c>
      <c r="K246" s="229">
        <f t="shared" si="72"/>
        <v>15299.109977211987</v>
      </c>
      <c r="L246" s="229">
        <f t="shared" si="72"/>
        <v>15450.89425687115</v>
      </c>
      <c r="M246" s="229">
        <f t="shared" si="72"/>
        <v>15604.184406321823</v>
      </c>
      <c r="N246" s="229">
        <f t="shared" si="72"/>
        <v>15749.463229170795</v>
      </c>
      <c r="O246" s="229">
        <f t="shared" si="72"/>
        <v>15896.094633854149</v>
      </c>
      <c r="P246" s="229">
        <f t="shared" si="72"/>
        <v>16044.091213243879</v>
      </c>
      <c r="Q246" s="229">
        <f t="shared" si="72"/>
        <v>16193.465677454726</v>
      </c>
      <c r="R246" s="229">
        <f t="shared" si="72"/>
        <v>16356.430214632353</v>
      </c>
      <c r="S246" s="229">
        <f t="shared" si="72"/>
        <v>16521.034761484658</v>
      </c>
      <c r="T246" s="229">
        <f t="shared" si="72"/>
        <v>16687.295822410561</v>
      </c>
      <c r="U246" s="229">
        <f t="shared" si="72"/>
        <v>16855.230067902645</v>
      </c>
      <c r="V246" s="229">
        <f t="shared" si="72"/>
        <v>17041.037668445137</v>
      </c>
      <c r="W246" s="229">
        <f t="shared" si="72"/>
        <v>17228.893562857265</v>
      </c>
      <c r="X246" s="229">
        <f t="shared" si="72"/>
        <v>17418.820330989176</v>
      </c>
      <c r="Y246" s="229">
        <f t="shared" si="72"/>
        <v>17610.840801605311</v>
      </c>
      <c r="Z246" s="229">
        <f t="shared" si="72"/>
        <v>17803.110377057663</v>
      </c>
      <c r="AA246" s="229">
        <f t="shared" si="72"/>
        <v>17997.479090765879</v>
      </c>
      <c r="AB246" s="229">
        <f t="shared" si="72"/>
        <v>18193.969860455803</v>
      </c>
      <c r="AC246" s="229">
        <f t="shared" si="72"/>
        <v>18392.60585406173</v>
      </c>
      <c r="AD246" s="229">
        <f t="shared" si="72"/>
        <v>18594.311507664359</v>
      </c>
      <c r="AE246" s="229">
        <f t="shared" si="72"/>
        <v>18798.229200769059</v>
      </c>
      <c r="AF246" s="229">
        <f t="shared" si="72"/>
        <v>19004.383192084853</v>
      </c>
      <c r="AG246" s="229">
        <f t="shared" si="72"/>
        <v>19212.798006358043</v>
      </c>
      <c r="AH246" s="229">
        <f t="shared" si="72"/>
        <v>19429.64230232847</v>
      </c>
      <c r="AI246" s="229">
        <f t="shared" si="72"/>
        <v>19648.934000737598</v>
      </c>
      <c r="AJ246" s="229">
        <f t="shared" si="72"/>
        <v>19870.700724072187</v>
      </c>
      <c r="AK246" s="229">
        <f t="shared" si="72"/>
        <v>20094.97040657885</v>
      </c>
      <c r="AL246" s="229">
        <f t="shared" si="72"/>
        <v>20321.996595527708</v>
      </c>
      <c r="AM246" s="229">
        <f t="shared" si="72"/>
        <v>20551.587649685414</v>
      </c>
      <c r="AN246" s="229">
        <f t="shared" si="72"/>
        <v>20783.772546032862</v>
      </c>
      <c r="AO246" s="229">
        <f t="shared" si="72"/>
        <v>21018.580588923087</v>
      </c>
      <c r="AP246" s="229">
        <f t="shared" si="72"/>
        <v>21256.647723530063</v>
      </c>
      <c r="AQ246" s="229">
        <f t="shared" si="72"/>
        <v>21497.41132759368</v>
      </c>
      <c r="AR246" s="229">
        <f t="shared" si="72"/>
        <v>21740.901942698532</v>
      </c>
      <c r="AS246" s="229">
        <f t="shared" si="72"/>
        <v>21987.150456358733</v>
      </c>
      <c r="AT246" s="229">
        <f t="shared" si="72"/>
        <v>22231.534051868799</v>
      </c>
      <c r="AU246" s="229">
        <f t="shared" si="72"/>
        <v>22478.633931231703</v>
      </c>
      <c r="AV246" s="229">
        <f t="shared" si="72"/>
        <v>22728.480285499965</v>
      </c>
      <c r="AW246" s="229">
        <f t="shared" si="72"/>
        <v>22981.103641294751</v>
      </c>
      <c r="AX246" s="229">
        <f t="shared" si="72"/>
        <v>23233.508929624604</v>
      </c>
      <c r="AY246" s="229">
        <f t="shared" si="72"/>
        <v>23488.686427269175</v>
      </c>
      <c r="AZ246" s="229">
        <f t="shared" si="72"/>
        <v>23746.666581865022</v>
      </c>
      <c r="BA246" s="229">
        <f t="shared" si="72"/>
        <v>24007.480175460169</v>
      </c>
      <c r="BB246" s="229">
        <f t="shared" si="72"/>
        <v>24268.186752207494</v>
      </c>
      <c r="BC246" s="229">
        <f t="shared" si="72"/>
        <v>24531.72444320182</v>
      </c>
      <c r="BD246" s="229">
        <f t="shared" si="72"/>
        <v>24798.12399261531</v>
      </c>
      <c r="BE246" s="229">
        <f t="shared" si="72"/>
        <v>25067.416478483061</v>
      </c>
      <c r="BF246" s="229">
        <f t="shared" si="72"/>
        <v>25337.060204320263</v>
      </c>
      <c r="BG246" s="229">
        <f t="shared" si="72"/>
        <v>25609.604418085521</v>
      </c>
      <c r="BH246" s="229">
        <f t="shared" si="72"/>
        <v>25885.080319578476</v>
      </c>
      <c r="BI246" s="229">
        <f t="shared" si="72"/>
        <v>26163.519444206951</v>
      </c>
      <c r="BJ246" s="229">
        <f t="shared" si="72"/>
        <v>26442.199423760736</v>
      </c>
      <c r="BK246" s="229">
        <f t="shared" si="72"/>
        <v>26723.847755151502</v>
      </c>
      <c r="BL246" s="229">
        <f t="shared" si="72"/>
        <v>27008.496055694002</v>
      </c>
      <c r="BM246" s="229">
        <f t="shared" si="72"/>
        <v>27296.176279473908</v>
      </c>
      <c r="BN246" s="229">
        <f t="shared" si="72"/>
        <v>27580.348484956317</v>
      </c>
      <c r="BO246" s="229">
        <f t="shared" si="72"/>
        <v>27867.479121009441</v>
      </c>
      <c r="BP246" s="229">
        <f t="shared" si="72"/>
        <v>28157.598986955916</v>
      </c>
      <c r="BQ246" s="229">
        <f t="shared" si="72"/>
        <v>28450.739202760782</v>
      </c>
      <c r="BR246" s="229">
        <f t="shared" si="72"/>
        <v>28746.931212369585</v>
      </c>
      <c r="BS246" s="229">
        <f t="shared" si="72"/>
        <v>29046.206787081239</v>
      </c>
      <c r="BT246" s="229">
        <f t="shared" si="72"/>
        <v>29348.598028956018</v>
      </c>
      <c r="BU246" s="229">
        <f t="shared" si="72"/>
        <v>29654.137374258997</v>
      </c>
      <c r="BV246" s="229">
        <f t="shared" si="72"/>
        <v>29962.857596939361</v>
      </c>
      <c r="BW246" s="229">
        <f t="shared" si="70"/>
        <v>30274.791812145922</v>
      </c>
      <c r="BX246" s="229">
        <f t="shared" si="70"/>
        <v>30589.973479779266</v>
      </c>
      <c r="BY246" s="229">
        <f t="shared" si="70"/>
        <v>30908.436408080845</v>
      </c>
      <c r="BZ246" s="229">
        <f t="shared" si="70"/>
        <v>31230.214757259444</v>
      </c>
      <c r="CA246" s="229">
        <f t="shared" si="70"/>
        <v>31555.343043155422</v>
      </c>
      <c r="CB246" s="229">
        <f t="shared" si="70"/>
        <v>31883.856140943066</v>
      </c>
      <c r="CC246" s="229">
        <f t="shared" si="70"/>
        <v>32215.789288871521</v>
      </c>
      <c r="CD246" s="229">
        <f t="shared" si="70"/>
        <v>32551.17809204464</v>
      </c>
      <c r="CE246" s="229">
        <f t="shared" si="70"/>
        <v>32890.058526240216</v>
      </c>
      <c r="CF246" s="229">
        <f t="shared" si="70"/>
        <v>33232.466941768937</v>
      </c>
      <c r="CG246" s="229">
        <f t="shared" si="70"/>
        <v>33578.440067373536</v>
      </c>
      <c r="CH246" s="229">
        <f t="shared" si="70"/>
        <v>33928.015014168559</v>
      </c>
      <c r="CI246" s="229">
        <f t="shared" si="70"/>
        <v>34281.229279621068</v>
      </c>
      <c r="CJ246" s="229">
        <f t="shared" si="70"/>
        <v>34638.120751572904</v>
      </c>
      <c r="CK246" s="229">
        <f t="shared" si="70"/>
        <v>34998.727712304702</v>
      </c>
      <c r="CL246" s="229">
        <f t="shared" si="70"/>
        <v>35363.088842642319</v>
      </c>
      <c r="CM246" s="229">
        <f t="shared" si="70"/>
        <v>35731.243226105944</v>
      </c>
      <c r="CN246" s="229">
        <f t="shared" si="70"/>
        <v>36103.23035310243</v>
      </c>
      <c r="CO246" s="229">
        <f t="shared" si="70"/>
        <v>36479.090125161259</v>
      </c>
      <c r="CP246" s="229">
        <f t="shared" si="70"/>
        <v>36858.862859214634</v>
      </c>
      <c r="CQ246" s="229">
        <f t="shared" si="70"/>
        <v>37242.589291922108</v>
      </c>
      <c r="CR246" s="229">
        <f t="shared" si="70"/>
        <v>37630.310584040213</v>
      </c>
      <c r="CS246" s="229">
        <f t="shared" si="70"/>
        <v>38022.06832483763</v>
      </c>
      <c r="CT246" s="229">
        <f t="shared" si="70"/>
        <v>38417.904536556307</v>
      </c>
      <c r="CU246" s="229">
        <f t="shared" si="70"/>
        <v>38817.861678918969</v>
      </c>
      <c r="CV246" s="229">
        <f t="shared" si="70"/>
        <v>39221.982653683648</v>
      </c>
      <c r="CW246" s="229">
        <f t="shared" si="70"/>
        <v>39630.310809245551</v>
      </c>
      <c r="CX246" s="229">
        <f t="shared" si="70"/>
        <v>40042.889945286865</v>
      </c>
      <c r="CY246" s="229">
        <f t="shared" si="70"/>
        <v>40459.764317474976</v>
      </c>
      <c r="CZ246" s="229">
        <f t="shared" si="70"/>
        <v>40880.978642209586</v>
      </c>
      <c r="DA246" s="229">
        <f t="shared" si="70"/>
        <v>41306.578101419254</v>
      </c>
      <c r="DB246" s="229">
        <f t="shared" si="70"/>
        <v>41736.608347407913</v>
      </c>
      <c r="DC246" s="229">
        <f t="shared" si="70"/>
        <v>42171.115507751732</v>
      </c>
      <c r="DD246" s="229">
        <f t="shared" si="70"/>
        <v>42610.146190247098</v>
      </c>
      <c r="DE246" s="229">
        <f t="shared" si="70"/>
        <v>43053.747487910019</v>
      </c>
      <c r="DF246" s="229">
        <f t="shared" si="70"/>
        <v>43501.966984027589</v>
      </c>
      <c r="DG246" s="229">
        <f t="shared" si="70"/>
        <v>43954.852757262073</v>
      </c>
      <c r="DH246" s="229">
        <f t="shared" si="70"/>
        <v>44412.453386808076</v>
      </c>
      <c r="DI246" s="229">
        <f t="shared" si="70"/>
        <v>0</v>
      </c>
      <c r="DJ246" s="229">
        <f t="shared" si="70"/>
        <v>0</v>
      </c>
    </row>
    <row r="247" spans="2:114">
      <c r="B247" s="214" t="str">
        <f t="shared" si="62"/>
        <v>Прочие удельные расходы №2</v>
      </c>
      <c r="D247" s="7">
        <f t="shared" si="63"/>
        <v>0</v>
      </c>
      <c r="F247" s="3"/>
      <c r="I247" s="124"/>
      <c r="J247" s="229">
        <f t="shared" si="68"/>
        <v>20198.422365595445</v>
      </c>
      <c r="K247" s="229">
        <f t="shared" si="72"/>
        <v>20398.813302949318</v>
      </c>
      <c r="L247" s="229">
        <f t="shared" si="72"/>
        <v>20601.192342494869</v>
      </c>
      <c r="M247" s="229">
        <f t="shared" si="72"/>
        <v>20805.579208429095</v>
      </c>
      <c r="N247" s="229">
        <f t="shared" si="72"/>
        <v>20999.284305561057</v>
      </c>
      <c r="O247" s="229">
        <f t="shared" si="72"/>
        <v>21194.792845138865</v>
      </c>
      <c r="P247" s="229">
        <f t="shared" si="72"/>
        <v>21392.1216176585</v>
      </c>
      <c r="Q247" s="229">
        <f t="shared" si="72"/>
        <v>21591.287569939632</v>
      </c>
      <c r="R247" s="229">
        <f t="shared" si="72"/>
        <v>21808.5736195098</v>
      </c>
      <c r="S247" s="229">
        <f t="shared" si="72"/>
        <v>22028.046348646199</v>
      </c>
      <c r="T247" s="229">
        <f t="shared" si="72"/>
        <v>22249.727763214072</v>
      </c>
      <c r="U247" s="229">
        <f t="shared" si="72"/>
        <v>22473.64009053685</v>
      </c>
      <c r="V247" s="229">
        <f t="shared" si="72"/>
        <v>22721.383557926842</v>
      </c>
      <c r="W247" s="229">
        <f t="shared" si="72"/>
        <v>22971.858083809679</v>
      </c>
      <c r="X247" s="229">
        <f t="shared" si="72"/>
        <v>23225.093774652225</v>
      </c>
      <c r="Y247" s="229">
        <f t="shared" si="72"/>
        <v>23481.121068807068</v>
      </c>
      <c r="Z247" s="229">
        <f t="shared" si="72"/>
        <v>23737.480502743536</v>
      </c>
      <c r="AA247" s="229">
        <f t="shared" si="72"/>
        <v>23996.638787687825</v>
      </c>
      <c r="AB247" s="229">
        <f t="shared" si="72"/>
        <v>24258.62648060772</v>
      </c>
      <c r="AC247" s="229">
        <f t="shared" si="72"/>
        <v>24523.474472082293</v>
      </c>
      <c r="AD247" s="229">
        <f t="shared" si="72"/>
        <v>24792.415343552457</v>
      </c>
      <c r="AE247" s="229">
        <f t="shared" si="72"/>
        <v>25064.305601025393</v>
      </c>
      <c r="AF247" s="229">
        <f t="shared" si="72"/>
        <v>25339.177589446455</v>
      </c>
      <c r="AG247" s="229">
        <f t="shared" si="72"/>
        <v>25617.064008477373</v>
      </c>
      <c r="AH247" s="229">
        <f t="shared" si="72"/>
        <v>25906.189736437947</v>
      </c>
      <c r="AI247" s="229">
        <f t="shared" si="72"/>
        <v>26198.578667650108</v>
      </c>
      <c r="AJ247" s="229">
        <f t="shared" si="72"/>
        <v>26494.267632096231</v>
      </c>
      <c r="AK247" s="229">
        <f t="shared" si="72"/>
        <v>26793.293875438445</v>
      </c>
      <c r="AL247" s="229">
        <f t="shared" si="72"/>
        <v>27095.995460703591</v>
      </c>
      <c r="AM247" s="229">
        <f t="shared" si="72"/>
        <v>27402.116866247197</v>
      </c>
      <c r="AN247" s="229">
        <f t="shared" si="72"/>
        <v>27711.696728043793</v>
      </c>
      <c r="AO247" s="229">
        <f t="shared" si="72"/>
        <v>28024.774118564092</v>
      </c>
      <c r="AP247" s="229">
        <f t="shared" si="72"/>
        <v>28342.196964706724</v>
      </c>
      <c r="AQ247" s="229">
        <f t="shared" si="72"/>
        <v>28663.215103458213</v>
      </c>
      <c r="AR247" s="229">
        <f t="shared" si="72"/>
        <v>28987.86925693135</v>
      </c>
      <c r="AS247" s="229">
        <f t="shared" si="72"/>
        <v>29316.200608478281</v>
      </c>
      <c r="AT247" s="229">
        <f t="shared" si="72"/>
        <v>29642.045402491705</v>
      </c>
      <c r="AU247" s="229">
        <f t="shared" si="72"/>
        <v>29971.511908308905</v>
      </c>
      <c r="AV247" s="229">
        <f t="shared" si="72"/>
        <v>30304.640380666584</v>
      </c>
      <c r="AW247" s="229">
        <f t="shared" si="72"/>
        <v>30641.471521726296</v>
      </c>
      <c r="AX247" s="229">
        <f t="shared" si="72"/>
        <v>30978.011906166106</v>
      </c>
      <c r="AY247" s="229">
        <f t="shared" si="72"/>
        <v>31318.248569692201</v>
      </c>
      <c r="AZ247" s="229">
        <f t="shared" si="72"/>
        <v>31662.222109153332</v>
      </c>
      <c r="BA247" s="229">
        <f t="shared" si="72"/>
        <v>32009.973567280191</v>
      </c>
      <c r="BB247" s="229">
        <f t="shared" si="72"/>
        <v>32357.582336276628</v>
      </c>
      <c r="BC247" s="229">
        <f t="shared" si="72"/>
        <v>32708.965924269061</v>
      </c>
      <c r="BD247" s="229">
        <f t="shared" si="72"/>
        <v>33064.165323487046</v>
      </c>
      <c r="BE247" s="229">
        <f t="shared" si="72"/>
        <v>33423.221971310719</v>
      </c>
      <c r="BF247" s="229">
        <f t="shared" si="72"/>
        <v>33782.746939093653</v>
      </c>
      <c r="BG247" s="229">
        <f t="shared" si="72"/>
        <v>34146.139224113991</v>
      </c>
      <c r="BH247" s="229">
        <f t="shared" si="72"/>
        <v>34513.4404261046</v>
      </c>
      <c r="BI247" s="229">
        <f t="shared" si="72"/>
        <v>34884.692592275904</v>
      </c>
      <c r="BJ247" s="229">
        <f t="shared" si="72"/>
        <v>35256.265898347621</v>
      </c>
      <c r="BK247" s="229">
        <f t="shared" si="72"/>
        <v>35631.797006868641</v>
      </c>
      <c r="BL247" s="229">
        <f t="shared" si="72"/>
        <v>36011.328074258636</v>
      </c>
      <c r="BM247" s="229">
        <f t="shared" si="72"/>
        <v>36394.901705965174</v>
      </c>
      <c r="BN247" s="229">
        <f t="shared" si="72"/>
        <v>36773.797979941723</v>
      </c>
      <c r="BO247" s="229">
        <f t="shared" si="72"/>
        <v>37156.638828012554</v>
      </c>
      <c r="BP247" s="229">
        <f t="shared" si="72"/>
        <v>37543.465315941183</v>
      </c>
      <c r="BQ247" s="229">
        <f t="shared" si="72"/>
        <v>37934.318937014337</v>
      </c>
      <c r="BR247" s="229">
        <f t="shared" si="72"/>
        <v>38329.241616492734</v>
      </c>
      <c r="BS247" s="229">
        <f t="shared" si="72"/>
        <v>38728.275716108277</v>
      </c>
      <c r="BT247" s="229">
        <f t="shared" si="72"/>
        <v>39131.464038607985</v>
      </c>
      <c r="BU247" s="229">
        <f t="shared" si="72"/>
        <v>39538.849832345295</v>
      </c>
      <c r="BV247" s="229">
        <f t="shared" si="72"/>
        <v>39950.476795919109</v>
      </c>
      <c r="BW247" s="229">
        <f t="shared" si="70"/>
        <v>40366.389082861191</v>
      </c>
      <c r="BX247" s="229">
        <f t="shared" si="70"/>
        <v>40786.631306372321</v>
      </c>
      <c r="BY247" s="229">
        <f t="shared" si="70"/>
        <v>41211.248544107759</v>
      </c>
      <c r="BZ247" s="229">
        <f t="shared" si="70"/>
        <v>41640.286343012558</v>
      </c>
      <c r="CA247" s="229">
        <f t="shared" si="70"/>
        <v>42073.790724207196</v>
      </c>
      <c r="CB247" s="229">
        <f t="shared" si="70"/>
        <v>42511.808187924049</v>
      </c>
      <c r="CC247" s="229">
        <f t="shared" si="70"/>
        <v>42954.385718495323</v>
      </c>
      <c r="CD247" s="229">
        <f t="shared" si="70"/>
        <v>43401.570789392812</v>
      </c>
      <c r="CE247" s="229">
        <f t="shared" si="70"/>
        <v>43853.411368320252</v>
      </c>
      <c r="CF247" s="229">
        <f t="shared" si="70"/>
        <v>44309.955922358546</v>
      </c>
      <c r="CG247" s="229">
        <f t="shared" si="70"/>
        <v>44771.253423164686</v>
      </c>
      <c r="CH247" s="229">
        <f t="shared" si="70"/>
        <v>45237.353352224702</v>
      </c>
      <c r="CI247" s="229">
        <f t="shared" si="70"/>
        <v>45708.305706161394</v>
      </c>
      <c r="CJ247" s="229">
        <f t="shared" si="70"/>
        <v>46184.161002097171</v>
      </c>
      <c r="CK247" s="229">
        <f t="shared" si="70"/>
        <v>46664.970283072907</v>
      </c>
      <c r="CL247" s="229">
        <f t="shared" si="70"/>
        <v>47150.785123523063</v>
      </c>
      <c r="CM247" s="229">
        <f t="shared" si="70"/>
        <v>47641.657634807896</v>
      </c>
      <c r="CN247" s="229">
        <f t="shared" si="70"/>
        <v>48137.640470803206</v>
      </c>
      <c r="CO247" s="229">
        <f t="shared" si="70"/>
        <v>48638.786833548314</v>
      </c>
      <c r="CP247" s="229">
        <f t="shared" si="70"/>
        <v>49145.150478952812</v>
      </c>
      <c r="CQ247" s="229">
        <f t="shared" si="70"/>
        <v>49656.785722562774</v>
      </c>
      <c r="CR247" s="229">
        <f t="shared" si="70"/>
        <v>50173.747445386914</v>
      </c>
      <c r="CS247" s="229">
        <f t="shared" si="70"/>
        <v>50696.091099783473</v>
      </c>
      <c r="CT247" s="229">
        <f t="shared" si="70"/>
        <v>51223.872715408368</v>
      </c>
      <c r="CU247" s="229">
        <f t="shared" si="70"/>
        <v>51757.148905225251</v>
      </c>
      <c r="CV247" s="229">
        <f t="shared" si="70"/>
        <v>52295.976871578161</v>
      </c>
      <c r="CW247" s="229">
        <f t="shared" si="70"/>
        <v>52840.414412327365</v>
      </c>
      <c r="CX247" s="229">
        <f t="shared" si="70"/>
        <v>53390.519927049114</v>
      </c>
      <c r="CY247" s="229">
        <f t="shared" si="70"/>
        <v>53946.352423299926</v>
      </c>
      <c r="CZ247" s="229">
        <f t="shared" si="70"/>
        <v>54507.971522946071</v>
      </c>
      <c r="DA247" s="229">
        <f t="shared" si="70"/>
        <v>55075.437468558972</v>
      </c>
      <c r="DB247" s="229">
        <f t="shared" si="70"/>
        <v>55648.811129877176</v>
      </c>
      <c r="DC247" s="229">
        <f t="shared" si="70"/>
        <v>56228.154010335602</v>
      </c>
      <c r="DD247" s="229">
        <f t="shared" si="70"/>
        <v>56813.528253662764</v>
      </c>
      <c r="DE247" s="229">
        <f t="shared" si="70"/>
        <v>57404.996650546651</v>
      </c>
      <c r="DF247" s="229">
        <f t="shared" si="70"/>
        <v>58002.62264537008</v>
      </c>
      <c r="DG247" s="229">
        <f t="shared" si="70"/>
        <v>58606.470343016052</v>
      </c>
      <c r="DH247" s="229">
        <f t="shared" si="70"/>
        <v>59216.604515744053</v>
      </c>
      <c r="DI247" s="229">
        <f t="shared" si="70"/>
        <v>0</v>
      </c>
      <c r="DJ247" s="229">
        <f t="shared" si="70"/>
        <v>0</v>
      </c>
    </row>
    <row r="248" spans="2:114">
      <c r="B248" s="214" t="str">
        <f t="shared" si="62"/>
        <v>Прочие удельные расходы №3</v>
      </c>
      <c r="D248" s="7">
        <f t="shared" si="63"/>
        <v>0</v>
      </c>
      <c r="F248" s="3"/>
      <c r="I248" s="124"/>
      <c r="J248" s="229">
        <f t="shared" si="68"/>
        <v>15148.816774196584</v>
      </c>
      <c r="K248" s="229">
        <f t="shared" si="72"/>
        <v>15299.109977211989</v>
      </c>
      <c r="L248" s="229">
        <f t="shared" si="72"/>
        <v>15450.894256871152</v>
      </c>
      <c r="M248" s="229">
        <f t="shared" si="72"/>
        <v>15604.184406321821</v>
      </c>
      <c r="N248" s="229">
        <f t="shared" si="72"/>
        <v>15749.463229170793</v>
      </c>
      <c r="O248" s="229">
        <f t="shared" si="72"/>
        <v>15896.094633854149</v>
      </c>
      <c r="P248" s="229">
        <f t="shared" si="72"/>
        <v>16044.091213243875</v>
      </c>
      <c r="Q248" s="229">
        <f t="shared" si="72"/>
        <v>16193.465677454724</v>
      </c>
      <c r="R248" s="229">
        <f t="shared" si="72"/>
        <v>16356.43021463235</v>
      </c>
      <c r="S248" s="229">
        <f t="shared" si="72"/>
        <v>16521.034761484651</v>
      </c>
      <c r="T248" s="229">
        <f t="shared" si="72"/>
        <v>16687.295822410553</v>
      </c>
      <c r="U248" s="229">
        <f t="shared" si="72"/>
        <v>16855.230067902638</v>
      </c>
      <c r="V248" s="229">
        <f t="shared" si="72"/>
        <v>17041.037668445133</v>
      </c>
      <c r="W248" s="229">
        <f t="shared" si="72"/>
        <v>17228.893562857258</v>
      </c>
      <c r="X248" s="229">
        <f t="shared" si="72"/>
        <v>17418.820330989169</v>
      </c>
      <c r="Y248" s="229">
        <f t="shared" si="72"/>
        <v>17610.8408016053</v>
      </c>
      <c r="Z248" s="229">
        <f t="shared" si="72"/>
        <v>17803.110377057652</v>
      </c>
      <c r="AA248" s="229">
        <f t="shared" si="72"/>
        <v>17997.479090765868</v>
      </c>
      <c r="AB248" s="229">
        <f t="shared" si="72"/>
        <v>18193.969860455789</v>
      </c>
      <c r="AC248" s="229">
        <f t="shared" si="72"/>
        <v>18392.60585406172</v>
      </c>
      <c r="AD248" s="229">
        <f t="shared" si="72"/>
        <v>18594.311507664344</v>
      </c>
      <c r="AE248" s="229">
        <f t="shared" si="72"/>
        <v>18798.229200769045</v>
      </c>
      <c r="AF248" s="229">
        <f t="shared" si="72"/>
        <v>19004.383192084842</v>
      </c>
      <c r="AG248" s="229">
        <f t="shared" si="72"/>
        <v>19212.798006358029</v>
      </c>
      <c r="AH248" s="229">
        <f t="shared" si="72"/>
        <v>19429.642302328459</v>
      </c>
      <c r="AI248" s="229">
        <f t="shared" si="72"/>
        <v>19648.934000737579</v>
      </c>
      <c r="AJ248" s="229">
        <f t="shared" si="72"/>
        <v>19870.700724072172</v>
      </c>
      <c r="AK248" s="229">
        <f t="shared" si="72"/>
        <v>20094.970406578832</v>
      </c>
      <c r="AL248" s="229">
        <f t="shared" si="72"/>
        <v>20321.996595527693</v>
      </c>
      <c r="AM248" s="229">
        <f t="shared" si="72"/>
        <v>20551.587649685396</v>
      </c>
      <c r="AN248" s="229">
        <f t="shared" si="72"/>
        <v>20783.772546032844</v>
      </c>
      <c r="AO248" s="229">
        <f t="shared" si="72"/>
        <v>21018.580588923069</v>
      </c>
      <c r="AP248" s="229">
        <f t="shared" si="72"/>
        <v>21256.647723530041</v>
      </c>
      <c r="AQ248" s="229">
        <f t="shared" si="72"/>
        <v>21497.411327593662</v>
      </c>
      <c r="AR248" s="229">
        <f t="shared" si="72"/>
        <v>21740.901942698511</v>
      </c>
      <c r="AS248" s="229">
        <f t="shared" si="72"/>
        <v>21987.150456358711</v>
      </c>
      <c r="AT248" s="229">
        <f t="shared" si="72"/>
        <v>22231.534051868781</v>
      </c>
      <c r="AU248" s="229">
        <f t="shared" si="72"/>
        <v>22478.633931231678</v>
      </c>
      <c r="AV248" s="229">
        <f t="shared" si="72"/>
        <v>22728.480285499936</v>
      </c>
      <c r="AW248" s="229">
        <f t="shared" si="72"/>
        <v>22981.103641294721</v>
      </c>
      <c r="AX248" s="229">
        <f t="shared" si="72"/>
        <v>23233.508929624579</v>
      </c>
      <c r="AY248" s="229">
        <f t="shared" si="72"/>
        <v>23488.686427269153</v>
      </c>
      <c r="AZ248" s="229">
        <f t="shared" si="72"/>
        <v>23746.666581865</v>
      </c>
      <c r="BA248" s="229">
        <f t="shared" si="72"/>
        <v>24007.480175460143</v>
      </c>
      <c r="BB248" s="229">
        <f t="shared" si="72"/>
        <v>24268.186752207472</v>
      </c>
      <c r="BC248" s="229">
        <f t="shared" si="72"/>
        <v>24531.724443201798</v>
      </c>
      <c r="BD248" s="229">
        <f t="shared" si="72"/>
        <v>24798.123992615285</v>
      </c>
      <c r="BE248" s="229">
        <f t="shared" si="72"/>
        <v>25067.416478483039</v>
      </c>
      <c r="BF248" s="229">
        <f t="shared" si="72"/>
        <v>25337.060204320238</v>
      </c>
      <c r="BG248" s="229">
        <f t="shared" si="72"/>
        <v>25609.604418085495</v>
      </c>
      <c r="BH248" s="229">
        <f t="shared" si="72"/>
        <v>25885.08031957845</v>
      </c>
      <c r="BI248" s="229">
        <f t="shared" si="72"/>
        <v>26163.519444206926</v>
      </c>
      <c r="BJ248" s="229">
        <f t="shared" si="72"/>
        <v>26442.199423760714</v>
      </c>
      <c r="BK248" s="229">
        <f t="shared" si="72"/>
        <v>26723.847755151481</v>
      </c>
      <c r="BL248" s="229">
        <f t="shared" si="72"/>
        <v>27008.496055693977</v>
      </c>
      <c r="BM248" s="229">
        <f t="shared" si="72"/>
        <v>27296.176279473882</v>
      </c>
      <c r="BN248" s="229">
        <f t="shared" si="72"/>
        <v>27580.348484956292</v>
      </c>
      <c r="BO248" s="229">
        <f t="shared" si="72"/>
        <v>27867.479121009415</v>
      </c>
      <c r="BP248" s="229">
        <f t="shared" si="72"/>
        <v>28157.598986955887</v>
      </c>
      <c r="BQ248" s="229">
        <f t="shared" si="72"/>
        <v>28450.739202760753</v>
      </c>
      <c r="BR248" s="229">
        <f t="shared" si="72"/>
        <v>28746.931212369549</v>
      </c>
      <c r="BS248" s="229">
        <f t="shared" si="72"/>
        <v>29046.20678708121</v>
      </c>
      <c r="BT248" s="229">
        <f t="shared" si="72"/>
        <v>29348.598028955988</v>
      </c>
      <c r="BU248" s="229">
        <f t="shared" si="72"/>
        <v>29654.137374258971</v>
      </c>
      <c r="BV248" s="229">
        <f t="shared" ref="BV248:DJ248" si="73">(BV204+BV212)*(BV$216+BV$219)*(BV229+BV238)</f>
        <v>29962.857596939331</v>
      </c>
      <c r="BW248" s="229">
        <f t="shared" si="73"/>
        <v>30274.791812145893</v>
      </c>
      <c r="BX248" s="229">
        <f t="shared" si="73"/>
        <v>30589.973479779241</v>
      </c>
      <c r="BY248" s="229">
        <f t="shared" si="73"/>
        <v>30908.436408080819</v>
      </c>
      <c r="BZ248" s="229">
        <f t="shared" si="73"/>
        <v>31230.214757259419</v>
      </c>
      <c r="CA248" s="229">
        <f t="shared" si="73"/>
        <v>31555.343043155397</v>
      </c>
      <c r="CB248" s="229">
        <f t="shared" si="73"/>
        <v>31883.856140943037</v>
      </c>
      <c r="CC248" s="229">
        <f t="shared" si="73"/>
        <v>32215.789288871492</v>
      </c>
      <c r="CD248" s="229">
        <f t="shared" si="73"/>
        <v>32551.178092044611</v>
      </c>
      <c r="CE248" s="229">
        <f t="shared" si="73"/>
        <v>32890.058526240187</v>
      </c>
      <c r="CF248" s="229">
        <f t="shared" si="73"/>
        <v>33232.466941768907</v>
      </c>
      <c r="CG248" s="229">
        <f t="shared" si="73"/>
        <v>33578.440067373514</v>
      </c>
      <c r="CH248" s="229">
        <f t="shared" si="73"/>
        <v>33928.01501416853</v>
      </c>
      <c r="CI248" s="229">
        <f t="shared" si="73"/>
        <v>34281.229279621046</v>
      </c>
      <c r="CJ248" s="229">
        <f t="shared" si="73"/>
        <v>34638.120751572875</v>
      </c>
      <c r="CK248" s="229">
        <f t="shared" si="73"/>
        <v>34998.727712304681</v>
      </c>
      <c r="CL248" s="229">
        <f t="shared" si="73"/>
        <v>35363.088842642297</v>
      </c>
      <c r="CM248" s="229">
        <f t="shared" si="73"/>
        <v>35731.243226105922</v>
      </c>
      <c r="CN248" s="229">
        <f t="shared" si="73"/>
        <v>36103.230353102408</v>
      </c>
      <c r="CO248" s="229">
        <f t="shared" si="73"/>
        <v>36479.090125161238</v>
      </c>
      <c r="CP248" s="229">
        <f t="shared" si="73"/>
        <v>36858.862859214612</v>
      </c>
      <c r="CQ248" s="229">
        <f t="shared" si="73"/>
        <v>37242.589291922079</v>
      </c>
      <c r="CR248" s="229">
        <f t="shared" si="73"/>
        <v>37630.310584040184</v>
      </c>
      <c r="CS248" s="229">
        <f t="shared" si="73"/>
        <v>38022.068324837601</v>
      </c>
      <c r="CT248" s="229">
        <f t="shared" si="73"/>
        <v>38417.904536556278</v>
      </c>
      <c r="CU248" s="229">
        <f t="shared" si="73"/>
        <v>38817.86167891894</v>
      </c>
      <c r="CV248" s="229">
        <f t="shared" si="73"/>
        <v>39221.982653683619</v>
      </c>
      <c r="CW248" s="229">
        <f t="shared" si="73"/>
        <v>39630.310809245522</v>
      </c>
      <c r="CX248" s="229">
        <f t="shared" si="73"/>
        <v>40042.889945286835</v>
      </c>
      <c r="CY248" s="229">
        <f t="shared" si="73"/>
        <v>40459.764317474946</v>
      </c>
      <c r="CZ248" s="229">
        <f t="shared" si="73"/>
        <v>40880.978642209549</v>
      </c>
      <c r="DA248" s="229">
        <f t="shared" si="73"/>
        <v>41306.578101419233</v>
      </c>
      <c r="DB248" s="229">
        <f t="shared" si="73"/>
        <v>41736.608347407884</v>
      </c>
      <c r="DC248" s="229">
        <f t="shared" si="73"/>
        <v>42171.115507751703</v>
      </c>
      <c r="DD248" s="229">
        <f t="shared" si="73"/>
        <v>42610.146190247076</v>
      </c>
      <c r="DE248" s="229">
        <f t="shared" si="73"/>
        <v>43053.74748790999</v>
      </c>
      <c r="DF248" s="229">
        <f t="shared" si="73"/>
        <v>43501.96698402756</v>
      </c>
      <c r="DG248" s="229">
        <f t="shared" si="73"/>
        <v>43954.852757262037</v>
      </c>
      <c r="DH248" s="229">
        <f t="shared" si="73"/>
        <v>44412.45338680804</v>
      </c>
      <c r="DI248" s="229">
        <f t="shared" si="73"/>
        <v>0</v>
      </c>
      <c r="DJ248" s="229">
        <f t="shared" si="73"/>
        <v>0</v>
      </c>
    </row>
    <row r="249" spans="2:114">
      <c r="B249" s="12"/>
      <c r="F249" s="3"/>
      <c r="I249" s="124"/>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row>
    <row r="250" spans="2:114">
      <c r="B250" s="12" t="s">
        <v>410</v>
      </c>
      <c r="J250" s="10"/>
      <c r="K250" s="10"/>
      <c r="L250" s="10"/>
      <c r="M250" s="10"/>
      <c r="N250" s="10"/>
      <c r="O250" s="10"/>
      <c r="P250" s="10"/>
      <c r="Q250" s="10"/>
    </row>
    <row r="251" spans="2:114">
      <c r="B251" s="17" t="s">
        <v>405</v>
      </c>
      <c r="C251" s="221" t="s">
        <v>334</v>
      </c>
      <c r="F251" s="4"/>
      <c r="G251" s="4"/>
      <c r="H251" s="4"/>
      <c r="I251" s="126"/>
      <c r="J251" s="4"/>
      <c r="K251" s="4"/>
      <c r="L251" s="4"/>
      <c r="M251" s="4"/>
      <c r="N251" s="4"/>
      <c r="O251" s="4"/>
      <c r="P251" s="4"/>
      <c r="Q251" s="4"/>
      <c r="R251" s="4"/>
      <c r="S251" s="4"/>
      <c r="T251" s="4"/>
      <c r="U251" s="4"/>
      <c r="V251" s="4"/>
      <c r="W251" s="4"/>
    </row>
    <row r="252" spans="2:114">
      <c r="B252" s="30" t="str">
        <f>Ввод!D273</f>
        <v>Плата за подключение</v>
      </c>
      <c r="C252" s="8">
        <f>Ввод!E273</f>
        <v>5.0000000000000001E-3</v>
      </c>
      <c r="D252" s="7" t="str">
        <f>Ввод!F273</f>
        <v>тыс. руб. / пер.</v>
      </c>
      <c r="E252" s="7">
        <f>1-E257</f>
        <v>0</v>
      </c>
      <c r="F252" s="229">
        <f>$E252*Ввод!G273</f>
        <v>0</v>
      </c>
      <c r="G252" s="229"/>
      <c r="H252" s="229"/>
      <c r="I252" s="231">
        <f>F252*AVERAGE(Ввод!$G$152:$J$152)</f>
        <v>0</v>
      </c>
      <c r="J252" s="229">
        <f>I252*(1+$C252)</f>
        <v>0</v>
      </c>
      <c r="K252" s="229">
        <f t="shared" ref="K252:BV253" si="74">J252*(1+$C252)</f>
        <v>0</v>
      </c>
      <c r="L252" s="229">
        <f t="shared" si="74"/>
        <v>0</v>
      </c>
      <c r="M252" s="229">
        <f t="shared" si="74"/>
        <v>0</v>
      </c>
      <c r="N252" s="229">
        <f t="shared" si="74"/>
        <v>0</v>
      </c>
      <c r="O252" s="229">
        <f t="shared" si="74"/>
        <v>0</v>
      </c>
      <c r="P252" s="229">
        <f t="shared" si="74"/>
        <v>0</v>
      </c>
      <c r="Q252" s="229">
        <f t="shared" si="74"/>
        <v>0</v>
      </c>
      <c r="R252" s="229">
        <f t="shared" si="74"/>
        <v>0</v>
      </c>
      <c r="S252" s="229">
        <f t="shared" si="74"/>
        <v>0</v>
      </c>
      <c r="T252" s="229">
        <f t="shared" si="74"/>
        <v>0</v>
      </c>
      <c r="U252" s="229">
        <f t="shared" si="74"/>
        <v>0</v>
      </c>
      <c r="V252" s="229">
        <f t="shared" si="74"/>
        <v>0</v>
      </c>
      <c r="W252" s="229">
        <f t="shared" si="74"/>
        <v>0</v>
      </c>
      <c r="X252" s="229">
        <f t="shared" si="74"/>
        <v>0</v>
      </c>
      <c r="Y252" s="229">
        <f t="shared" si="74"/>
        <v>0</v>
      </c>
      <c r="Z252" s="229">
        <f t="shared" si="74"/>
        <v>0</v>
      </c>
      <c r="AA252" s="229">
        <f t="shared" si="74"/>
        <v>0</v>
      </c>
      <c r="AB252" s="229">
        <f t="shared" si="74"/>
        <v>0</v>
      </c>
      <c r="AC252" s="229">
        <f t="shared" si="74"/>
        <v>0</v>
      </c>
      <c r="AD252" s="229">
        <f t="shared" si="74"/>
        <v>0</v>
      </c>
      <c r="AE252" s="229">
        <f t="shared" si="74"/>
        <v>0</v>
      </c>
      <c r="AF252" s="229">
        <f t="shared" si="74"/>
        <v>0</v>
      </c>
      <c r="AG252" s="229">
        <f t="shared" si="74"/>
        <v>0</v>
      </c>
      <c r="AH252" s="229">
        <f t="shared" si="74"/>
        <v>0</v>
      </c>
      <c r="AI252" s="229">
        <f t="shared" si="74"/>
        <v>0</v>
      </c>
      <c r="AJ252" s="229">
        <f t="shared" si="74"/>
        <v>0</v>
      </c>
      <c r="AK252" s="229">
        <f t="shared" si="74"/>
        <v>0</v>
      </c>
      <c r="AL252" s="229">
        <f t="shared" si="74"/>
        <v>0</v>
      </c>
      <c r="AM252" s="229">
        <f t="shared" si="74"/>
        <v>0</v>
      </c>
      <c r="AN252" s="229">
        <f t="shared" si="74"/>
        <v>0</v>
      </c>
      <c r="AO252" s="229">
        <f t="shared" si="74"/>
        <v>0</v>
      </c>
      <c r="AP252" s="229">
        <f t="shared" si="74"/>
        <v>0</v>
      </c>
      <c r="AQ252" s="229">
        <f t="shared" si="74"/>
        <v>0</v>
      </c>
      <c r="AR252" s="229">
        <f t="shared" si="74"/>
        <v>0</v>
      </c>
      <c r="AS252" s="229">
        <f t="shared" si="74"/>
        <v>0</v>
      </c>
      <c r="AT252" s="229">
        <f t="shared" si="74"/>
        <v>0</v>
      </c>
      <c r="AU252" s="229">
        <f t="shared" si="74"/>
        <v>0</v>
      </c>
      <c r="AV252" s="229">
        <f t="shared" si="74"/>
        <v>0</v>
      </c>
      <c r="AW252" s="229">
        <f t="shared" si="74"/>
        <v>0</v>
      </c>
      <c r="AX252" s="229">
        <f t="shared" si="74"/>
        <v>0</v>
      </c>
      <c r="AY252" s="229">
        <f t="shared" si="74"/>
        <v>0</v>
      </c>
      <c r="AZ252" s="229">
        <f t="shared" si="74"/>
        <v>0</v>
      </c>
      <c r="BA252" s="229">
        <f t="shared" si="74"/>
        <v>0</v>
      </c>
      <c r="BB252" s="229">
        <f t="shared" si="74"/>
        <v>0</v>
      </c>
      <c r="BC252" s="229">
        <f t="shared" si="74"/>
        <v>0</v>
      </c>
      <c r="BD252" s="229">
        <f t="shared" si="74"/>
        <v>0</v>
      </c>
      <c r="BE252" s="229">
        <f t="shared" si="74"/>
        <v>0</v>
      </c>
      <c r="BF252" s="229">
        <f t="shared" si="74"/>
        <v>0</v>
      </c>
      <c r="BG252" s="229">
        <f t="shared" si="74"/>
        <v>0</v>
      </c>
      <c r="BH252" s="229">
        <f t="shared" si="74"/>
        <v>0</v>
      </c>
      <c r="BI252" s="229">
        <f t="shared" si="74"/>
        <v>0</v>
      </c>
      <c r="BJ252" s="229">
        <f t="shared" si="74"/>
        <v>0</v>
      </c>
      <c r="BK252" s="229">
        <f t="shared" si="74"/>
        <v>0</v>
      </c>
      <c r="BL252" s="229">
        <f t="shared" si="74"/>
        <v>0</v>
      </c>
      <c r="BM252" s="229">
        <f t="shared" si="74"/>
        <v>0</v>
      </c>
      <c r="BN252" s="229">
        <f t="shared" si="74"/>
        <v>0</v>
      </c>
      <c r="BO252" s="229">
        <f t="shared" si="74"/>
        <v>0</v>
      </c>
      <c r="BP252" s="229">
        <f t="shared" si="74"/>
        <v>0</v>
      </c>
      <c r="BQ252" s="229">
        <f t="shared" si="74"/>
        <v>0</v>
      </c>
      <c r="BR252" s="229">
        <f t="shared" si="74"/>
        <v>0</v>
      </c>
      <c r="BS252" s="229">
        <f t="shared" si="74"/>
        <v>0</v>
      </c>
      <c r="BT252" s="229">
        <f t="shared" si="74"/>
        <v>0</v>
      </c>
      <c r="BU252" s="229">
        <f t="shared" si="74"/>
        <v>0</v>
      </c>
      <c r="BV252" s="229">
        <f t="shared" si="74"/>
        <v>0</v>
      </c>
      <c r="BW252" s="229">
        <f t="shared" ref="BW252:DJ255" si="75">BV252*(1+$C252)</f>
        <v>0</v>
      </c>
      <c r="BX252" s="229">
        <f t="shared" si="75"/>
        <v>0</v>
      </c>
      <c r="BY252" s="229">
        <f t="shared" si="75"/>
        <v>0</v>
      </c>
      <c r="BZ252" s="229">
        <f t="shared" si="75"/>
        <v>0</v>
      </c>
      <c r="CA252" s="229">
        <f t="shared" si="75"/>
        <v>0</v>
      </c>
      <c r="CB252" s="229">
        <f t="shared" si="75"/>
        <v>0</v>
      </c>
      <c r="CC252" s="229">
        <f t="shared" si="75"/>
        <v>0</v>
      </c>
      <c r="CD252" s="229">
        <f t="shared" si="75"/>
        <v>0</v>
      </c>
      <c r="CE252" s="229">
        <f t="shared" si="75"/>
        <v>0</v>
      </c>
      <c r="CF252" s="229">
        <f t="shared" si="75"/>
        <v>0</v>
      </c>
      <c r="CG252" s="229">
        <f t="shared" si="75"/>
        <v>0</v>
      </c>
      <c r="CH252" s="229">
        <f t="shared" si="75"/>
        <v>0</v>
      </c>
      <c r="CI252" s="229">
        <f t="shared" si="75"/>
        <v>0</v>
      </c>
      <c r="CJ252" s="229">
        <f t="shared" si="75"/>
        <v>0</v>
      </c>
      <c r="CK252" s="229">
        <f t="shared" si="75"/>
        <v>0</v>
      </c>
      <c r="CL252" s="229">
        <f t="shared" si="75"/>
        <v>0</v>
      </c>
      <c r="CM252" s="229">
        <f t="shared" si="75"/>
        <v>0</v>
      </c>
      <c r="CN252" s="229">
        <f t="shared" si="75"/>
        <v>0</v>
      </c>
      <c r="CO252" s="229">
        <f t="shared" si="75"/>
        <v>0</v>
      </c>
      <c r="CP252" s="229">
        <f t="shared" si="75"/>
        <v>0</v>
      </c>
      <c r="CQ252" s="229">
        <f t="shared" si="75"/>
        <v>0</v>
      </c>
      <c r="CR252" s="229">
        <f t="shared" si="75"/>
        <v>0</v>
      </c>
      <c r="CS252" s="229">
        <f t="shared" si="75"/>
        <v>0</v>
      </c>
      <c r="CT252" s="229">
        <f t="shared" si="75"/>
        <v>0</v>
      </c>
      <c r="CU252" s="229">
        <f t="shared" si="75"/>
        <v>0</v>
      </c>
      <c r="CV252" s="229">
        <f t="shared" si="75"/>
        <v>0</v>
      </c>
      <c r="CW252" s="229">
        <f t="shared" si="75"/>
        <v>0</v>
      </c>
      <c r="CX252" s="229">
        <f t="shared" si="75"/>
        <v>0</v>
      </c>
      <c r="CY252" s="229">
        <f t="shared" si="75"/>
        <v>0</v>
      </c>
      <c r="CZ252" s="229">
        <f t="shared" si="75"/>
        <v>0</v>
      </c>
      <c r="DA252" s="229">
        <f t="shared" si="75"/>
        <v>0</v>
      </c>
      <c r="DB252" s="229">
        <f t="shared" si="75"/>
        <v>0</v>
      </c>
      <c r="DC252" s="229">
        <f t="shared" si="75"/>
        <v>0</v>
      </c>
      <c r="DD252" s="229">
        <f t="shared" si="75"/>
        <v>0</v>
      </c>
      <c r="DE252" s="229">
        <f t="shared" si="75"/>
        <v>0</v>
      </c>
      <c r="DF252" s="229">
        <f t="shared" si="75"/>
        <v>0</v>
      </c>
      <c r="DG252" s="229">
        <f t="shared" si="75"/>
        <v>0</v>
      </c>
      <c r="DH252" s="229">
        <f t="shared" si="75"/>
        <v>0</v>
      </c>
      <c r="DI252" s="229">
        <f t="shared" si="75"/>
        <v>0</v>
      </c>
      <c r="DJ252" s="229">
        <f t="shared" si="75"/>
        <v>0</v>
      </c>
    </row>
    <row r="253" spans="2:114">
      <c r="B253" s="30" t="str">
        <f>Ввод!D274</f>
        <v>Прочие доходы №1</v>
      </c>
      <c r="C253" s="8">
        <f>Ввод!E274</f>
        <v>0</v>
      </c>
      <c r="D253" s="7">
        <f>Ввод!F274</f>
        <v>0</v>
      </c>
      <c r="E253" s="7">
        <f>1-E258</f>
        <v>0</v>
      </c>
      <c r="F253" s="229">
        <f>$E253*Ввод!G274</f>
        <v>0</v>
      </c>
      <c r="G253" s="229"/>
      <c r="H253" s="229"/>
      <c r="I253" s="231">
        <f>F253*AVERAGE(Ввод!$G$152:$J$152)</f>
        <v>0</v>
      </c>
      <c r="J253" s="229">
        <f>I253*(1+$C253)</f>
        <v>0</v>
      </c>
      <c r="K253" s="229">
        <f t="shared" ref="K253:Y253" si="76">J253*(1+$C253)</f>
        <v>0</v>
      </c>
      <c r="L253" s="229">
        <f t="shared" si="76"/>
        <v>0</v>
      </c>
      <c r="M253" s="229">
        <f t="shared" si="76"/>
        <v>0</v>
      </c>
      <c r="N253" s="229">
        <f t="shared" si="76"/>
        <v>0</v>
      </c>
      <c r="O253" s="229">
        <f t="shared" si="76"/>
        <v>0</v>
      </c>
      <c r="P253" s="229">
        <f t="shared" si="76"/>
        <v>0</v>
      </c>
      <c r="Q253" s="229">
        <f t="shared" si="76"/>
        <v>0</v>
      </c>
      <c r="R253" s="229">
        <f t="shared" si="76"/>
        <v>0</v>
      </c>
      <c r="S253" s="229">
        <f t="shared" si="76"/>
        <v>0</v>
      </c>
      <c r="T253" s="229">
        <f t="shared" si="76"/>
        <v>0</v>
      </c>
      <c r="U253" s="229">
        <f t="shared" si="76"/>
        <v>0</v>
      </c>
      <c r="V253" s="229">
        <f t="shared" si="76"/>
        <v>0</v>
      </c>
      <c r="W253" s="229">
        <f t="shared" si="76"/>
        <v>0</v>
      </c>
      <c r="X253" s="229">
        <f t="shared" si="76"/>
        <v>0</v>
      </c>
      <c r="Y253" s="229">
        <f t="shared" si="76"/>
        <v>0</v>
      </c>
      <c r="Z253" s="229">
        <f t="shared" si="74"/>
        <v>0</v>
      </c>
      <c r="AA253" s="229">
        <f t="shared" si="74"/>
        <v>0</v>
      </c>
      <c r="AB253" s="229">
        <f t="shared" si="74"/>
        <v>0</v>
      </c>
      <c r="AC253" s="229">
        <f t="shared" si="74"/>
        <v>0</v>
      </c>
      <c r="AD253" s="229">
        <f t="shared" si="74"/>
        <v>0</v>
      </c>
      <c r="AE253" s="229">
        <f t="shared" si="74"/>
        <v>0</v>
      </c>
      <c r="AF253" s="229">
        <f t="shared" si="74"/>
        <v>0</v>
      </c>
      <c r="AG253" s="229">
        <f t="shared" si="74"/>
        <v>0</v>
      </c>
      <c r="AH253" s="229">
        <f t="shared" si="74"/>
        <v>0</v>
      </c>
      <c r="AI253" s="229">
        <f t="shared" si="74"/>
        <v>0</v>
      </c>
      <c r="AJ253" s="229">
        <f t="shared" si="74"/>
        <v>0</v>
      </c>
      <c r="AK253" s="229">
        <f t="shared" si="74"/>
        <v>0</v>
      </c>
      <c r="AL253" s="229">
        <f t="shared" si="74"/>
        <v>0</v>
      </c>
      <c r="AM253" s="229">
        <f t="shared" si="74"/>
        <v>0</v>
      </c>
      <c r="AN253" s="229">
        <f t="shared" si="74"/>
        <v>0</v>
      </c>
      <c r="AO253" s="229">
        <f t="shared" si="74"/>
        <v>0</v>
      </c>
      <c r="AP253" s="229">
        <f t="shared" si="74"/>
        <v>0</v>
      </c>
      <c r="AQ253" s="229">
        <f t="shared" si="74"/>
        <v>0</v>
      </c>
      <c r="AR253" s="229">
        <f t="shared" si="74"/>
        <v>0</v>
      </c>
      <c r="AS253" s="229">
        <f t="shared" si="74"/>
        <v>0</v>
      </c>
      <c r="AT253" s="229">
        <f t="shared" si="74"/>
        <v>0</v>
      </c>
      <c r="AU253" s="229">
        <f t="shared" si="74"/>
        <v>0</v>
      </c>
      <c r="AV253" s="229">
        <f t="shared" si="74"/>
        <v>0</v>
      </c>
      <c r="AW253" s="229">
        <f t="shared" si="74"/>
        <v>0</v>
      </c>
      <c r="AX253" s="229">
        <f t="shared" si="74"/>
        <v>0</v>
      </c>
      <c r="AY253" s="229">
        <f t="shared" si="74"/>
        <v>0</v>
      </c>
      <c r="AZ253" s="229">
        <f t="shared" si="74"/>
        <v>0</v>
      </c>
      <c r="BA253" s="229">
        <f t="shared" si="74"/>
        <v>0</v>
      </c>
      <c r="BB253" s="229">
        <f t="shared" si="74"/>
        <v>0</v>
      </c>
      <c r="BC253" s="229">
        <f t="shared" si="74"/>
        <v>0</v>
      </c>
      <c r="BD253" s="229">
        <f t="shared" si="74"/>
        <v>0</v>
      </c>
      <c r="BE253" s="229">
        <f t="shared" si="74"/>
        <v>0</v>
      </c>
      <c r="BF253" s="229">
        <f t="shared" si="74"/>
        <v>0</v>
      </c>
      <c r="BG253" s="229">
        <f t="shared" si="74"/>
        <v>0</v>
      </c>
      <c r="BH253" s="229">
        <f t="shared" si="74"/>
        <v>0</v>
      </c>
      <c r="BI253" s="229">
        <f t="shared" si="74"/>
        <v>0</v>
      </c>
      <c r="BJ253" s="229">
        <f t="shared" si="74"/>
        <v>0</v>
      </c>
      <c r="BK253" s="229">
        <f t="shared" si="74"/>
        <v>0</v>
      </c>
      <c r="BL253" s="229">
        <f t="shared" si="74"/>
        <v>0</v>
      </c>
      <c r="BM253" s="229">
        <f t="shared" si="74"/>
        <v>0</v>
      </c>
      <c r="BN253" s="229">
        <f t="shared" si="74"/>
        <v>0</v>
      </c>
      <c r="BO253" s="229">
        <f t="shared" si="74"/>
        <v>0</v>
      </c>
      <c r="BP253" s="229">
        <f t="shared" si="74"/>
        <v>0</v>
      </c>
      <c r="BQ253" s="229">
        <f t="shared" si="74"/>
        <v>0</v>
      </c>
      <c r="BR253" s="229">
        <f t="shared" si="74"/>
        <v>0</v>
      </c>
      <c r="BS253" s="229">
        <f t="shared" si="74"/>
        <v>0</v>
      </c>
      <c r="BT253" s="229">
        <f t="shared" si="74"/>
        <v>0</v>
      </c>
      <c r="BU253" s="229">
        <f t="shared" si="74"/>
        <v>0</v>
      </c>
      <c r="BV253" s="229">
        <f t="shared" si="74"/>
        <v>0</v>
      </c>
      <c r="BW253" s="229">
        <f t="shared" si="75"/>
        <v>0</v>
      </c>
      <c r="BX253" s="229">
        <f t="shared" si="75"/>
        <v>0</v>
      </c>
      <c r="BY253" s="229">
        <f t="shared" si="75"/>
        <v>0</v>
      </c>
      <c r="BZ253" s="229">
        <f t="shared" si="75"/>
        <v>0</v>
      </c>
      <c r="CA253" s="229">
        <f t="shared" si="75"/>
        <v>0</v>
      </c>
      <c r="CB253" s="229">
        <f t="shared" si="75"/>
        <v>0</v>
      </c>
      <c r="CC253" s="229">
        <f t="shared" si="75"/>
        <v>0</v>
      </c>
      <c r="CD253" s="229">
        <f t="shared" si="75"/>
        <v>0</v>
      </c>
      <c r="CE253" s="229">
        <f t="shared" si="75"/>
        <v>0</v>
      </c>
      <c r="CF253" s="229">
        <f t="shared" si="75"/>
        <v>0</v>
      </c>
      <c r="CG253" s="229">
        <f t="shared" si="75"/>
        <v>0</v>
      </c>
      <c r="CH253" s="229">
        <f t="shared" si="75"/>
        <v>0</v>
      </c>
      <c r="CI253" s="229">
        <f t="shared" si="75"/>
        <v>0</v>
      </c>
      <c r="CJ253" s="229">
        <f t="shared" si="75"/>
        <v>0</v>
      </c>
      <c r="CK253" s="229">
        <f t="shared" si="75"/>
        <v>0</v>
      </c>
      <c r="CL253" s="229">
        <f t="shared" si="75"/>
        <v>0</v>
      </c>
      <c r="CM253" s="229">
        <f t="shared" si="75"/>
        <v>0</v>
      </c>
      <c r="CN253" s="229">
        <f t="shared" si="75"/>
        <v>0</v>
      </c>
      <c r="CO253" s="229">
        <f t="shared" si="75"/>
        <v>0</v>
      </c>
      <c r="CP253" s="229">
        <f t="shared" si="75"/>
        <v>0</v>
      </c>
      <c r="CQ253" s="229">
        <f t="shared" si="75"/>
        <v>0</v>
      </c>
      <c r="CR253" s="229">
        <f t="shared" si="75"/>
        <v>0</v>
      </c>
      <c r="CS253" s="229">
        <f t="shared" si="75"/>
        <v>0</v>
      </c>
      <c r="CT253" s="229">
        <f t="shared" si="75"/>
        <v>0</v>
      </c>
      <c r="CU253" s="229">
        <f t="shared" si="75"/>
        <v>0</v>
      </c>
      <c r="CV253" s="229">
        <f t="shared" si="75"/>
        <v>0</v>
      </c>
      <c r="CW253" s="229">
        <f t="shared" si="75"/>
        <v>0</v>
      </c>
      <c r="CX253" s="229">
        <f t="shared" si="75"/>
        <v>0</v>
      </c>
      <c r="CY253" s="229">
        <f t="shared" si="75"/>
        <v>0</v>
      </c>
      <c r="CZ253" s="229">
        <f t="shared" si="75"/>
        <v>0</v>
      </c>
      <c r="DA253" s="229">
        <f t="shared" si="75"/>
        <v>0</v>
      </c>
      <c r="DB253" s="229">
        <f t="shared" si="75"/>
        <v>0</v>
      </c>
      <c r="DC253" s="229">
        <f t="shared" si="75"/>
        <v>0</v>
      </c>
      <c r="DD253" s="229">
        <f t="shared" si="75"/>
        <v>0</v>
      </c>
      <c r="DE253" s="229">
        <f t="shared" si="75"/>
        <v>0</v>
      </c>
      <c r="DF253" s="229">
        <f t="shared" si="75"/>
        <v>0</v>
      </c>
      <c r="DG253" s="229">
        <f t="shared" si="75"/>
        <v>0</v>
      </c>
      <c r="DH253" s="229">
        <f t="shared" si="75"/>
        <v>0</v>
      </c>
      <c r="DI253" s="229">
        <f t="shared" si="75"/>
        <v>0</v>
      </c>
      <c r="DJ253" s="229">
        <f t="shared" si="75"/>
        <v>0</v>
      </c>
    </row>
    <row r="254" spans="2:114">
      <c r="B254" s="30" t="str">
        <f>Ввод!D275</f>
        <v>Прочие доходы №2</v>
      </c>
      <c r="C254" s="8">
        <f>Ввод!E275</f>
        <v>0</v>
      </c>
      <c r="D254" s="7">
        <f>Ввод!F275</f>
        <v>0</v>
      </c>
      <c r="E254" s="7">
        <f>1-E259</f>
        <v>0</v>
      </c>
      <c r="F254" s="229">
        <f>$E254*Ввод!G275</f>
        <v>0</v>
      </c>
      <c r="G254" s="229"/>
      <c r="H254" s="229"/>
      <c r="I254" s="231">
        <f>F254*AVERAGE(Ввод!$G$152:$J$152)</f>
        <v>0</v>
      </c>
      <c r="J254" s="229">
        <f>I254*(1+$C254)</f>
        <v>0</v>
      </c>
      <c r="K254" s="229">
        <f t="shared" ref="K254:BV255" si="77">J254*(1+$C254)</f>
        <v>0</v>
      </c>
      <c r="L254" s="229">
        <f t="shared" si="77"/>
        <v>0</v>
      </c>
      <c r="M254" s="229">
        <f t="shared" si="77"/>
        <v>0</v>
      </c>
      <c r="N254" s="229">
        <f t="shared" si="77"/>
        <v>0</v>
      </c>
      <c r="O254" s="229">
        <f t="shared" si="77"/>
        <v>0</v>
      </c>
      <c r="P254" s="229">
        <f t="shared" si="77"/>
        <v>0</v>
      </c>
      <c r="Q254" s="229">
        <f t="shared" si="77"/>
        <v>0</v>
      </c>
      <c r="R254" s="229">
        <f t="shared" si="77"/>
        <v>0</v>
      </c>
      <c r="S254" s="229">
        <f t="shared" si="77"/>
        <v>0</v>
      </c>
      <c r="T254" s="229">
        <f t="shared" si="77"/>
        <v>0</v>
      </c>
      <c r="U254" s="229">
        <f t="shared" si="77"/>
        <v>0</v>
      </c>
      <c r="V254" s="229">
        <f t="shared" si="77"/>
        <v>0</v>
      </c>
      <c r="W254" s="229">
        <f t="shared" si="77"/>
        <v>0</v>
      </c>
      <c r="X254" s="229">
        <f t="shared" si="77"/>
        <v>0</v>
      </c>
      <c r="Y254" s="229">
        <f t="shared" si="77"/>
        <v>0</v>
      </c>
      <c r="Z254" s="229">
        <f t="shared" si="77"/>
        <v>0</v>
      </c>
      <c r="AA254" s="229">
        <f t="shared" si="77"/>
        <v>0</v>
      </c>
      <c r="AB254" s="229">
        <f t="shared" si="77"/>
        <v>0</v>
      </c>
      <c r="AC254" s="229">
        <f t="shared" si="77"/>
        <v>0</v>
      </c>
      <c r="AD254" s="229">
        <f t="shared" si="77"/>
        <v>0</v>
      </c>
      <c r="AE254" s="229">
        <f t="shared" si="77"/>
        <v>0</v>
      </c>
      <c r="AF254" s="229">
        <f t="shared" si="77"/>
        <v>0</v>
      </c>
      <c r="AG254" s="229">
        <f t="shared" si="77"/>
        <v>0</v>
      </c>
      <c r="AH254" s="229">
        <f t="shared" si="77"/>
        <v>0</v>
      </c>
      <c r="AI254" s="229">
        <f t="shared" si="77"/>
        <v>0</v>
      </c>
      <c r="AJ254" s="229">
        <f t="shared" si="77"/>
        <v>0</v>
      </c>
      <c r="AK254" s="229">
        <f t="shared" si="77"/>
        <v>0</v>
      </c>
      <c r="AL254" s="229">
        <f t="shared" si="77"/>
        <v>0</v>
      </c>
      <c r="AM254" s="229">
        <f t="shared" si="77"/>
        <v>0</v>
      </c>
      <c r="AN254" s="229">
        <f t="shared" si="77"/>
        <v>0</v>
      </c>
      <c r="AO254" s="229">
        <f t="shared" si="77"/>
        <v>0</v>
      </c>
      <c r="AP254" s="229">
        <f t="shared" si="77"/>
        <v>0</v>
      </c>
      <c r="AQ254" s="229">
        <f t="shared" si="77"/>
        <v>0</v>
      </c>
      <c r="AR254" s="229">
        <f t="shared" si="77"/>
        <v>0</v>
      </c>
      <c r="AS254" s="229">
        <f t="shared" si="77"/>
        <v>0</v>
      </c>
      <c r="AT254" s="229">
        <f t="shared" si="77"/>
        <v>0</v>
      </c>
      <c r="AU254" s="229">
        <f t="shared" si="77"/>
        <v>0</v>
      </c>
      <c r="AV254" s="229">
        <f t="shared" si="77"/>
        <v>0</v>
      </c>
      <c r="AW254" s="229">
        <f t="shared" si="77"/>
        <v>0</v>
      </c>
      <c r="AX254" s="229">
        <f t="shared" si="77"/>
        <v>0</v>
      </c>
      <c r="AY254" s="229">
        <f t="shared" si="77"/>
        <v>0</v>
      </c>
      <c r="AZ254" s="229">
        <f t="shared" si="77"/>
        <v>0</v>
      </c>
      <c r="BA254" s="229">
        <f t="shared" si="77"/>
        <v>0</v>
      </c>
      <c r="BB254" s="229">
        <f t="shared" si="77"/>
        <v>0</v>
      </c>
      <c r="BC254" s="229">
        <f t="shared" si="77"/>
        <v>0</v>
      </c>
      <c r="BD254" s="229">
        <f t="shared" si="77"/>
        <v>0</v>
      </c>
      <c r="BE254" s="229">
        <f t="shared" si="77"/>
        <v>0</v>
      </c>
      <c r="BF254" s="229">
        <f t="shared" si="77"/>
        <v>0</v>
      </c>
      <c r="BG254" s="229">
        <f t="shared" si="77"/>
        <v>0</v>
      </c>
      <c r="BH254" s="229">
        <f t="shared" si="77"/>
        <v>0</v>
      </c>
      <c r="BI254" s="229">
        <f t="shared" si="77"/>
        <v>0</v>
      </c>
      <c r="BJ254" s="229">
        <f t="shared" si="77"/>
        <v>0</v>
      </c>
      <c r="BK254" s="229">
        <f t="shared" si="77"/>
        <v>0</v>
      </c>
      <c r="BL254" s="229">
        <f t="shared" si="77"/>
        <v>0</v>
      </c>
      <c r="BM254" s="229">
        <f t="shared" si="77"/>
        <v>0</v>
      </c>
      <c r="BN254" s="229">
        <f t="shared" si="77"/>
        <v>0</v>
      </c>
      <c r="BO254" s="229">
        <f t="shared" si="77"/>
        <v>0</v>
      </c>
      <c r="BP254" s="229">
        <f t="shared" si="77"/>
        <v>0</v>
      </c>
      <c r="BQ254" s="229">
        <f t="shared" si="77"/>
        <v>0</v>
      </c>
      <c r="BR254" s="229">
        <f t="shared" si="77"/>
        <v>0</v>
      </c>
      <c r="BS254" s="229">
        <f t="shared" si="77"/>
        <v>0</v>
      </c>
      <c r="BT254" s="229">
        <f t="shared" si="77"/>
        <v>0</v>
      </c>
      <c r="BU254" s="229">
        <f t="shared" si="77"/>
        <v>0</v>
      </c>
      <c r="BV254" s="229">
        <f t="shared" si="77"/>
        <v>0</v>
      </c>
      <c r="BW254" s="229">
        <f t="shared" si="75"/>
        <v>0</v>
      </c>
      <c r="BX254" s="229">
        <f t="shared" si="75"/>
        <v>0</v>
      </c>
      <c r="BY254" s="229">
        <f t="shared" si="75"/>
        <v>0</v>
      </c>
      <c r="BZ254" s="229">
        <f t="shared" si="75"/>
        <v>0</v>
      </c>
      <c r="CA254" s="229">
        <f t="shared" si="75"/>
        <v>0</v>
      </c>
      <c r="CB254" s="229">
        <f t="shared" si="75"/>
        <v>0</v>
      </c>
      <c r="CC254" s="229">
        <f t="shared" si="75"/>
        <v>0</v>
      </c>
      <c r="CD254" s="229">
        <f t="shared" si="75"/>
        <v>0</v>
      </c>
      <c r="CE254" s="229">
        <f t="shared" si="75"/>
        <v>0</v>
      </c>
      <c r="CF254" s="229">
        <f t="shared" si="75"/>
        <v>0</v>
      </c>
      <c r="CG254" s="229">
        <f t="shared" si="75"/>
        <v>0</v>
      </c>
      <c r="CH254" s="229">
        <f t="shared" si="75"/>
        <v>0</v>
      </c>
      <c r="CI254" s="229">
        <f t="shared" si="75"/>
        <v>0</v>
      </c>
      <c r="CJ254" s="229">
        <f t="shared" si="75"/>
        <v>0</v>
      </c>
      <c r="CK254" s="229">
        <f t="shared" si="75"/>
        <v>0</v>
      </c>
      <c r="CL254" s="229">
        <f t="shared" si="75"/>
        <v>0</v>
      </c>
      <c r="CM254" s="229">
        <f t="shared" si="75"/>
        <v>0</v>
      </c>
      <c r="CN254" s="229">
        <f t="shared" si="75"/>
        <v>0</v>
      </c>
      <c r="CO254" s="229">
        <f t="shared" si="75"/>
        <v>0</v>
      </c>
      <c r="CP254" s="229">
        <f t="shared" si="75"/>
        <v>0</v>
      </c>
      <c r="CQ254" s="229">
        <f t="shared" si="75"/>
        <v>0</v>
      </c>
      <c r="CR254" s="229">
        <f t="shared" si="75"/>
        <v>0</v>
      </c>
      <c r="CS254" s="229">
        <f t="shared" si="75"/>
        <v>0</v>
      </c>
      <c r="CT254" s="229">
        <f t="shared" si="75"/>
        <v>0</v>
      </c>
      <c r="CU254" s="229">
        <f t="shared" si="75"/>
        <v>0</v>
      </c>
      <c r="CV254" s="229">
        <f t="shared" si="75"/>
        <v>0</v>
      </c>
      <c r="CW254" s="229">
        <f t="shared" si="75"/>
        <v>0</v>
      </c>
      <c r="CX254" s="229">
        <f t="shared" si="75"/>
        <v>0</v>
      </c>
      <c r="CY254" s="229">
        <f t="shared" si="75"/>
        <v>0</v>
      </c>
      <c r="CZ254" s="229">
        <f t="shared" si="75"/>
        <v>0</v>
      </c>
      <c r="DA254" s="229">
        <f t="shared" si="75"/>
        <v>0</v>
      </c>
      <c r="DB254" s="229">
        <f t="shared" si="75"/>
        <v>0</v>
      </c>
      <c r="DC254" s="229">
        <f t="shared" si="75"/>
        <v>0</v>
      </c>
      <c r="DD254" s="229">
        <f t="shared" si="75"/>
        <v>0</v>
      </c>
      <c r="DE254" s="229">
        <f t="shared" si="75"/>
        <v>0</v>
      </c>
      <c r="DF254" s="229">
        <f t="shared" si="75"/>
        <v>0</v>
      </c>
      <c r="DG254" s="229">
        <f t="shared" si="75"/>
        <v>0</v>
      </c>
      <c r="DH254" s="229">
        <f t="shared" si="75"/>
        <v>0</v>
      </c>
      <c r="DI254" s="229">
        <f t="shared" si="75"/>
        <v>0</v>
      </c>
      <c r="DJ254" s="229">
        <f t="shared" si="75"/>
        <v>0</v>
      </c>
    </row>
    <row r="255" spans="2:114">
      <c r="B255" s="30" t="str">
        <f>Ввод!D276</f>
        <v>Прочие доходы №3</v>
      </c>
      <c r="C255" s="8">
        <f>Ввод!E276</f>
        <v>0</v>
      </c>
      <c r="D255" s="7">
        <f>Ввод!F276</f>
        <v>0</v>
      </c>
      <c r="E255" s="7">
        <f>1-E260</f>
        <v>0</v>
      </c>
      <c r="F255" s="229">
        <f>$E255*Ввод!G276</f>
        <v>0</v>
      </c>
      <c r="G255" s="229"/>
      <c r="H255" s="229"/>
      <c r="I255" s="231">
        <f>F255*AVERAGE(Ввод!$G$152:$J$152)</f>
        <v>0</v>
      </c>
      <c r="J255" s="229">
        <f>I255*(1+$C255)</f>
        <v>0</v>
      </c>
      <c r="K255" s="229">
        <f t="shared" si="77"/>
        <v>0</v>
      </c>
      <c r="L255" s="229">
        <f t="shared" si="77"/>
        <v>0</v>
      </c>
      <c r="M255" s="229">
        <f t="shared" si="77"/>
        <v>0</v>
      </c>
      <c r="N255" s="229">
        <f t="shared" si="77"/>
        <v>0</v>
      </c>
      <c r="O255" s="229">
        <f t="shared" si="77"/>
        <v>0</v>
      </c>
      <c r="P255" s="229">
        <f t="shared" si="77"/>
        <v>0</v>
      </c>
      <c r="Q255" s="229">
        <f t="shared" si="77"/>
        <v>0</v>
      </c>
      <c r="R255" s="229">
        <f t="shared" si="77"/>
        <v>0</v>
      </c>
      <c r="S255" s="229">
        <f t="shared" si="77"/>
        <v>0</v>
      </c>
      <c r="T255" s="229">
        <f t="shared" si="77"/>
        <v>0</v>
      </c>
      <c r="U255" s="229">
        <f t="shared" si="77"/>
        <v>0</v>
      </c>
      <c r="V255" s="229">
        <f t="shared" si="77"/>
        <v>0</v>
      </c>
      <c r="W255" s="229">
        <f t="shared" si="77"/>
        <v>0</v>
      </c>
      <c r="X255" s="229">
        <f t="shared" si="77"/>
        <v>0</v>
      </c>
      <c r="Y255" s="229">
        <f t="shared" si="77"/>
        <v>0</v>
      </c>
      <c r="Z255" s="229">
        <f t="shared" si="77"/>
        <v>0</v>
      </c>
      <c r="AA255" s="229">
        <f t="shared" si="77"/>
        <v>0</v>
      </c>
      <c r="AB255" s="229">
        <f t="shared" si="77"/>
        <v>0</v>
      </c>
      <c r="AC255" s="229">
        <f t="shared" si="77"/>
        <v>0</v>
      </c>
      <c r="AD255" s="229">
        <f t="shared" si="77"/>
        <v>0</v>
      </c>
      <c r="AE255" s="229">
        <f t="shared" si="77"/>
        <v>0</v>
      </c>
      <c r="AF255" s="229">
        <f t="shared" si="77"/>
        <v>0</v>
      </c>
      <c r="AG255" s="229">
        <f t="shared" si="77"/>
        <v>0</v>
      </c>
      <c r="AH255" s="229">
        <f t="shared" si="77"/>
        <v>0</v>
      </c>
      <c r="AI255" s="229">
        <f t="shared" si="77"/>
        <v>0</v>
      </c>
      <c r="AJ255" s="229">
        <f t="shared" si="77"/>
        <v>0</v>
      </c>
      <c r="AK255" s="229">
        <f t="shared" si="77"/>
        <v>0</v>
      </c>
      <c r="AL255" s="229">
        <f t="shared" si="77"/>
        <v>0</v>
      </c>
      <c r="AM255" s="229">
        <f t="shared" si="77"/>
        <v>0</v>
      </c>
      <c r="AN255" s="229">
        <f t="shared" si="77"/>
        <v>0</v>
      </c>
      <c r="AO255" s="229">
        <f t="shared" si="77"/>
        <v>0</v>
      </c>
      <c r="AP255" s="229">
        <f t="shared" si="77"/>
        <v>0</v>
      </c>
      <c r="AQ255" s="229">
        <f t="shared" si="77"/>
        <v>0</v>
      </c>
      <c r="AR255" s="229">
        <f t="shared" si="77"/>
        <v>0</v>
      </c>
      <c r="AS255" s="229">
        <f t="shared" si="77"/>
        <v>0</v>
      </c>
      <c r="AT255" s="229">
        <f t="shared" si="77"/>
        <v>0</v>
      </c>
      <c r="AU255" s="229">
        <f t="shared" si="77"/>
        <v>0</v>
      </c>
      <c r="AV255" s="229">
        <f t="shared" si="77"/>
        <v>0</v>
      </c>
      <c r="AW255" s="229">
        <f t="shared" si="77"/>
        <v>0</v>
      </c>
      <c r="AX255" s="229">
        <f t="shared" si="77"/>
        <v>0</v>
      </c>
      <c r="AY255" s="229">
        <f t="shared" si="77"/>
        <v>0</v>
      </c>
      <c r="AZ255" s="229">
        <f t="shared" si="77"/>
        <v>0</v>
      </c>
      <c r="BA255" s="229">
        <f t="shared" si="77"/>
        <v>0</v>
      </c>
      <c r="BB255" s="229">
        <f t="shared" si="77"/>
        <v>0</v>
      </c>
      <c r="BC255" s="229">
        <f t="shared" si="77"/>
        <v>0</v>
      </c>
      <c r="BD255" s="229">
        <f t="shared" si="77"/>
        <v>0</v>
      </c>
      <c r="BE255" s="229">
        <f t="shared" si="77"/>
        <v>0</v>
      </c>
      <c r="BF255" s="229">
        <f t="shared" si="77"/>
        <v>0</v>
      </c>
      <c r="BG255" s="229">
        <f t="shared" si="77"/>
        <v>0</v>
      </c>
      <c r="BH255" s="229">
        <f t="shared" si="77"/>
        <v>0</v>
      </c>
      <c r="BI255" s="229">
        <f t="shared" si="77"/>
        <v>0</v>
      </c>
      <c r="BJ255" s="229">
        <f t="shared" si="77"/>
        <v>0</v>
      </c>
      <c r="BK255" s="229">
        <f t="shared" si="77"/>
        <v>0</v>
      </c>
      <c r="BL255" s="229">
        <f t="shared" si="77"/>
        <v>0</v>
      </c>
      <c r="BM255" s="229">
        <f t="shared" si="77"/>
        <v>0</v>
      </c>
      <c r="BN255" s="229">
        <f t="shared" si="77"/>
        <v>0</v>
      </c>
      <c r="BO255" s="229">
        <f t="shared" si="77"/>
        <v>0</v>
      </c>
      <c r="BP255" s="229">
        <f t="shared" si="77"/>
        <v>0</v>
      </c>
      <c r="BQ255" s="229">
        <f t="shared" si="77"/>
        <v>0</v>
      </c>
      <c r="BR255" s="229">
        <f t="shared" si="77"/>
        <v>0</v>
      </c>
      <c r="BS255" s="229">
        <f t="shared" si="77"/>
        <v>0</v>
      </c>
      <c r="BT255" s="229">
        <f t="shared" si="77"/>
        <v>0</v>
      </c>
      <c r="BU255" s="229">
        <f t="shared" si="77"/>
        <v>0</v>
      </c>
      <c r="BV255" s="229">
        <f t="shared" si="77"/>
        <v>0</v>
      </c>
      <c r="BW255" s="229">
        <f t="shared" si="75"/>
        <v>0</v>
      </c>
      <c r="BX255" s="229">
        <f t="shared" si="75"/>
        <v>0</v>
      </c>
      <c r="BY255" s="229">
        <f t="shared" si="75"/>
        <v>0</v>
      </c>
      <c r="BZ255" s="229">
        <f t="shared" si="75"/>
        <v>0</v>
      </c>
      <c r="CA255" s="229">
        <f t="shared" si="75"/>
        <v>0</v>
      </c>
      <c r="CB255" s="229">
        <f t="shared" si="75"/>
        <v>0</v>
      </c>
      <c r="CC255" s="229">
        <f t="shared" si="75"/>
        <v>0</v>
      </c>
      <c r="CD255" s="229">
        <f t="shared" si="75"/>
        <v>0</v>
      </c>
      <c r="CE255" s="229">
        <f t="shared" si="75"/>
        <v>0</v>
      </c>
      <c r="CF255" s="229">
        <f t="shared" si="75"/>
        <v>0</v>
      </c>
      <c r="CG255" s="229">
        <f t="shared" si="75"/>
        <v>0</v>
      </c>
      <c r="CH255" s="229">
        <f t="shared" si="75"/>
        <v>0</v>
      </c>
      <c r="CI255" s="229">
        <f t="shared" si="75"/>
        <v>0</v>
      </c>
      <c r="CJ255" s="229">
        <f t="shared" si="75"/>
        <v>0</v>
      </c>
      <c r="CK255" s="229">
        <f t="shared" si="75"/>
        <v>0</v>
      </c>
      <c r="CL255" s="229">
        <f t="shared" si="75"/>
        <v>0</v>
      </c>
      <c r="CM255" s="229">
        <f t="shared" si="75"/>
        <v>0</v>
      </c>
      <c r="CN255" s="229">
        <f t="shared" si="75"/>
        <v>0</v>
      </c>
      <c r="CO255" s="229">
        <f t="shared" si="75"/>
        <v>0</v>
      </c>
      <c r="CP255" s="229">
        <f t="shared" si="75"/>
        <v>0</v>
      </c>
      <c r="CQ255" s="229">
        <f t="shared" si="75"/>
        <v>0</v>
      </c>
      <c r="CR255" s="229">
        <f t="shared" si="75"/>
        <v>0</v>
      </c>
      <c r="CS255" s="229">
        <f t="shared" si="75"/>
        <v>0</v>
      </c>
      <c r="CT255" s="229">
        <f t="shared" si="75"/>
        <v>0</v>
      </c>
      <c r="CU255" s="229">
        <f t="shared" si="75"/>
        <v>0</v>
      </c>
      <c r="CV255" s="229">
        <f t="shared" si="75"/>
        <v>0</v>
      </c>
      <c r="CW255" s="229">
        <f t="shared" si="75"/>
        <v>0</v>
      </c>
      <c r="CX255" s="229">
        <f t="shared" si="75"/>
        <v>0</v>
      </c>
      <c r="CY255" s="229">
        <f t="shared" si="75"/>
        <v>0</v>
      </c>
      <c r="CZ255" s="229">
        <f t="shared" si="75"/>
        <v>0</v>
      </c>
      <c r="DA255" s="229">
        <f t="shared" si="75"/>
        <v>0</v>
      </c>
      <c r="DB255" s="229">
        <f t="shared" si="75"/>
        <v>0</v>
      </c>
      <c r="DC255" s="229">
        <f t="shared" si="75"/>
        <v>0</v>
      </c>
      <c r="DD255" s="229">
        <f t="shared" si="75"/>
        <v>0</v>
      </c>
      <c r="DE255" s="229">
        <f t="shared" si="75"/>
        <v>0</v>
      </c>
      <c r="DF255" s="229">
        <f t="shared" si="75"/>
        <v>0</v>
      </c>
      <c r="DG255" s="229">
        <f t="shared" si="75"/>
        <v>0</v>
      </c>
      <c r="DH255" s="229">
        <f t="shared" si="75"/>
        <v>0</v>
      </c>
      <c r="DI255" s="229">
        <f t="shared" si="75"/>
        <v>0</v>
      </c>
      <c r="DJ255" s="229">
        <f t="shared" si="75"/>
        <v>0</v>
      </c>
    </row>
    <row r="256" spans="2:114">
      <c r="B256" s="17" t="s">
        <v>406</v>
      </c>
      <c r="F256" s="230"/>
      <c r="G256" s="230"/>
      <c r="H256" s="230"/>
      <c r="I256" s="234"/>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30"/>
      <c r="BK256" s="230"/>
      <c r="BL256" s="230"/>
      <c r="BM256" s="230"/>
      <c r="BN256" s="230"/>
      <c r="BO256" s="230"/>
      <c r="BP256" s="230"/>
      <c r="BQ256" s="230"/>
      <c r="BR256" s="230"/>
      <c r="BS256" s="230"/>
      <c r="BT256" s="230"/>
      <c r="BU256" s="230"/>
      <c r="BV256" s="230"/>
      <c r="BW256" s="230"/>
      <c r="BX256" s="230"/>
      <c r="BY256" s="230"/>
      <c r="BZ256" s="230"/>
      <c r="CA256" s="230"/>
      <c r="CB256" s="230"/>
      <c r="CC256" s="230"/>
      <c r="CD256" s="230"/>
      <c r="CE256" s="230"/>
      <c r="CF256" s="230"/>
      <c r="CG256" s="230"/>
      <c r="CH256" s="230"/>
      <c r="CI256" s="230"/>
      <c r="CJ256" s="230"/>
      <c r="CK256" s="230"/>
      <c r="CL256" s="230"/>
      <c r="CM256" s="230"/>
      <c r="CN256" s="230"/>
      <c r="CO256" s="230"/>
      <c r="CP256" s="230"/>
      <c r="CQ256" s="230"/>
      <c r="CR256" s="230"/>
      <c r="CS256" s="230"/>
      <c r="CT256" s="230"/>
      <c r="CU256" s="230"/>
      <c r="CV256" s="230"/>
      <c r="CW256" s="230"/>
      <c r="CX256" s="230"/>
      <c r="CY256" s="230"/>
      <c r="CZ256" s="230"/>
      <c r="DA256" s="230"/>
      <c r="DB256" s="230"/>
      <c r="DC256" s="230"/>
      <c r="DD256" s="230"/>
      <c r="DE256" s="230"/>
      <c r="DF256" s="230"/>
      <c r="DG256" s="230"/>
      <c r="DH256" s="230"/>
      <c r="DI256" s="230"/>
      <c r="DJ256" s="230"/>
    </row>
    <row r="257" spans="1:114">
      <c r="B257" s="30" t="str">
        <f>B252</f>
        <v>Плата за подключение</v>
      </c>
      <c r="D257" s="7" t="str">
        <f>D252</f>
        <v>тыс. руб. / пер.</v>
      </c>
      <c r="E257" s="7">
        <f>N(Ввод!H273)</f>
        <v>1</v>
      </c>
      <c r="F257" s="230"/>
      <c r="G257" s="230"/>
      <c r="H257" s="230"/>
      <c r="I257" s="234"/>
      <c r="J257" s="229">
        <f>$E257*Ввод!I273</f>
        <v>125624.99999999999</v>
      </c>
      <c r="K257" s="229">
        <f>$E257*Ввод!J273</f>
        <v>126253.12499999997</v>
      </c>
      <c r="L257" s="229">
        <f>$E257*Ввод!K273</f>
        <v>126884.39062499996</v>
      </c>
      <c r="M257" s="229">
        <f>$E257*Ввод!L273</f>
        <v>127518.81257812494</v>
      </c>
      <c r="N257" s="229">
        <f>$E257*Ввод!M273</f>
        <v>128156.40664101555</v>
      </c>
      <c r="O257" s="229">
        <f>$E257*Ввод!N273</f>
        <v>128797.18867422061</v>
      </c>
      <c r="P257" s="229">
        <f>$E257*Ввод!O273</f>
        <v>129441.17461759171</v>
      </c>
      <c r="Q257" s="229">
        <f>$E257*Ввод!P273</f>
        <v>130088.38049067966</v>
      </c>
      <c r="R257" s="229">
        <f>$E257*Ввод!Q273</f>
        <v>130738.82239313304</v>
      </c>
      <c r="S257" s="229">
        <f>$E257*Ввод!R273</f>
        <v>131392.5165050987</v>
      </c>
      <c r="T257" s="229">
        <f>$E257*Ввод!S273</f>
        <v>132049.47908762418</v>
      </c>
      <c r="U257" s="229">
        <f>$E257*Ввод!T273</f>
        <v>132709.72648306229</v>
      </c>
      <c r="V257" s="229">
        <f>$E257*Ввод!U273</f>
        <v>133373.27511547759</v>
      </c>
      <c r="W257" s="229">
        <f>$E257*Ввод!V273</f>
        <v>134040.14149105496</v>
      </c>
      <c r="X257" s="229">
        <f>$E257*Ввод!W273</f>
        <v>134710.34219851022</v>
      </c>
      <c r="Y257" s="229">
        <f>$E257*Ввод!X273</f>
        <v>135383.89390950275</v>
      </c>
      <c r="Z257" s="229">
        <f>$E257*Ввод!Y273</f>
        <v>136060.81337905023</v>
      </c>
      <c r="AA257" s="229">
        <f>$E257*Ввод!Z273</f>
        <v>136741.11744594548</v>
      </c>
      <c r="AB257" s="229">
        <f>$E257*Ввод!AA273</f>
        <v>137424.8230331752</v>
      </c>
      <c r="AC257" s="229">
        <f>$E257*Ввод!AB273</f>
        <v>138111.94714834105</v>
      </c>
      <c r="AD257" s="229">
        <f>$E257*Ввод!AC273</f>
        <v>138802.50688408274</v>
      </c>
      <c r="AE257" s="229">
        <f>$E257*Ввод!AD273</f>
        <v>139496.51941850316</v>
      </c>
      <c r="AF257" s="229">
        <f>$E257*Ввод!AE273</f>
        <v>140194.00201559564</v>
      </c>
      <c r="AG257" s="229">
        <f>$E257*Ввод!AF273</f>
        <v>140894.9720256736</v>
      </c>
      <c r="AH257" s="229">
        <f>$E257*Ввод!AG273</f>
        <v>141599.44688580197</v>
      </c>
      <c r="AI257" s="229">
        <f>$E257*Ввод!AH273</f>
        <v>142307.44412023097</v>
      </c>
      <c r="AJ257" s="229">
        <f>$E257*Ввод!AI273</f>
        <v>143018.98134083211</v>
      </c>
      <c r="AK257" s="229">
        <f>$E257*Ввод!AJ273</f>
        <v>143734.07624753626</v>
      </c>
      <c r="AL257" s="229">
        <f>$E257*Ввод!AK273</f>
        <v>144452.74662877392</v>
      </c>
      <c r="AM257" s="229">
        <f>$E257*Ввод!AL273</f>
        <v>145175.01036191778</v>
      </c>
      <c r="AN257" s="229">
        <f>$E257*Ввод!AM273</f>
        <v>145900.88541372734</v>
      </c>
      <c r="AO257" s="229">
        <f>$E257*Ввод!AN273</f>
        <v>146630.38984079598</v>
      </c>
      <c r="AP257" s="229">
        <f>$E257*Ввод!AO273</f>
        <v>147363.54178999993</v>
      </c>
      <c r="AQ257" s="229">
        <f>$E257*Ввод!AP273</f>
        <v>148100.35949894993</v>
      </c>
      <c r="AR257" s="229">
        <f>$E257*Ввод!AQ273</f>
        <v>148840.86129644467</v>
      </c>
      <c r="AS257" s="229">
        <f>$E257*Ввод!AR273</f>
        <v>149585.06560292689</v>
      </c>
      <c r="AT257" s="229">
        <f>$E257*Ввод!AS273</f>
        <v>150332.99093094151</v>
      </c>
      <c r="AU257" s="229">
        <f>$E257*Ввод!AT273</f>
        <v>151084.65588559621</v>
      </c>
      <c r="AV257" s="229">
        <f>$E257*Ввод!AU273</f>
        <v>151840.07916502416</v>
      </c>
      <c r="AW257" s="229">
        <f>$E257*Ввод!AV273</f>
        <v>152599.27956084927</v>
      </c>
      <c r="AX257" s="229">
        <f>$E257*Ввод!AW273</f>
        <v>153362.27595865351</v>
      </c>
      <c r="AY257" s="229">
        <f>$E257*Ввод!AX273</f>
        <v>154129.08733844676</v>
      </c>
      <c r="AZ257" s="229">
        <f>$E257*Ввод!AY273</f>
        <v>154899.73277513898</v>
      </c>
      <c r="BA257" s="229">
        <f>$E257*Ввод!AZ273</f>
        <v>155674.23143901466</v>
      </c>
      <c r="BB257" s="229">
        <f>$E257*Ввод!BA273</f>
        <v>156452.60259620973</v>
      </c>
      <c r="BC257" s="229">
        <f>$E257*Ввод!BB273</f>
        <v>157234.86560919078</v>
      </c>
      <c r="BD257" s="229">
        <f>$E257*Ввод!BC273</f>
        <v>158021.03993723672</v>
      </c>
      <c r="BE257" s="229">
        <f>$E257*Ввод!BD273</f>
        <v>158811.14513692289</v>
      </c>
      <c r="BF257" s="229">
        <f>$E257*Ввод!BE273</f>
        <v>159605.20086260748</v>
      </c>
      <c r="BG257" s="229">
        <f>$E257*Ввод!BF273</f>
        <v>160403.22686692051</v>
      </c>
      <c r="BH257" s="229">
        <f>$E257*Ввод!BG273</f>
        <v>161205.24300125509</v>
      </c>
      <c r="BI257" s="229">
        <f>$E257*Ввод!BH273</f>
        <v>162011.26921626134</v>
      </c>
      <c r="BJ257" s="229">
        <f>$E257*Ввод!BI273</f>
        <v>162821.32556234262</v>
      </c>
      <c r="BK257" s="229">
        <f>$E257*Ввод!BJ273</f>
        <v>163635.43219015433</v>
      </c>
      <c r="BL257" s="229">
        <f>$E257*Ввод!BK273</f>
        <v>164453.60935110509</v>
      </c>
      <c r="BM257" s="229">
        <f>$E257*Ввод!BL273</f>
        <v>165275.8773978606</v>
      </c>
      <c r="BN257" s="229">
        <f>$E257*Ввод!BM273</f>
        <v>166102.25678484989</v>
      </c>
      <c r="BO257" s="229">
        <f>$E257*Ввод!BN273</f>
        <v>166932.76806877411</v>
      </c>
      <c r="BP257" s="229">
        <f>$E257*Ввод!BO273</f>
        <v>167767.43190911796</v>
      </c>
      <c r="BQ257" s="229">
        <f>$E257*Ввод!BP273</f>
        <v>168606.26906866353</v>
      </c>
      <c r="BR257" s="229">
        <f>$E257*Ввод!BQ273</f>
        <v>169449.30041400684</v>
      </c>
      <c r="BS257" s="229">
        <f>$E257*Ввод!BR273</f>
        <v>170296.54691607686</v>
      </c>
      <c r="BT257" s="229">
        <f>$E257*Ввод!BS273</f>
        <v>171148.02965065723</v>
      </c>
      <c r="BU257" s="229">
        <f>$E257*Ввод!BT273</f>
        <v>172003.76979891051</v>
      </c>
      <c r="BV257" s="229">
        <f>$E257*Ввод!BU273</f>
        <v>172863.78864790505</v>
      </c>
      <c r="BW257" s="229">
        <f>$E257*Ввод!BV273</f>
        <v>173728.10759114457</v>
      </c>
      <c r="BX257" s="229">
        <f>$E257*Ввод!BW273</f>
        <v>174596.74812910028</v>
      </c>
      <c r="BY257" s="229">
        <f>$E257*Ввод!BX273</f>
        <v>175469.73186974577</v>
      </c>
      <c r="BZ257" s="229">
        <f>$E257*Ввод!BY273</f>
        <v>176347.08052909447</v>
      </c>
      <c r="CA257" s="229">
        <f>$E257*Ввод!BZ273</f>
        <v>177228.81593173993</v>
      </c>
      <c r="CB257" s="229">
        <f>$E257*Ввод!CA273</f>
        <v>178114.96001139859</v>
      </c>
      <c r="CC257" s="229">
        <f>$E257*Ввод!CB273</f>
        <v>179005.53481145558</v>
      </c>
      <c r="CD257" s="229">
        <f>$E257*Ввод!CC273</f>
        <v>179900.56248551284</v>
      </c>
      <c r="CE257" s="229">
        <f>$E257*Ввод!CD273</f>
        <v>180800.0652979404</v>
      </c>
      <c r="CF257" s="229">
        <f>$E257*Ввод!CE273</f>
        <v>181704.06562443008</v>
      </c>
      <c r="CG257" s="229">
        <f>$E257*Ввод!CF273</f>
        <v>182612.58595255221</v>
      </c>
      <c r="CH257" s="229">
        <f>$E257*Ввод!CG273</f>
        <v>183525.64888231494</v>
      </c>
      <c r="CI257" s="229">
        <f>$E257*Ввод!CH273</f>
        <v>184443.27712672649</v>
      </c>
      <c r="CJ257" s="229">
        <f>$E257*Ввод!CI273</f>
        <v>185365.49351236012</v>
      </c>
      <c r="CK257" s="229">
        <f>$E257*Ввод!CJ273</f>
        <v>186292.3209799219</v>
      </c>
      <c r="CL257" s="229">
        <f>$E257*Ввод!CK273</f>
        <v>187223.78258482149</v>
      </c>
      <c r="CM257" s="229">
        <f>$E257*Ввод!CL273</f>
        <v>188159.90149774557</v>
      </c>
      <c r="CN257" s="229">
        <f>$E257*Ввод!CM273</f>
        <v>189100.70100523427</v>
      </c>
      <c r="CO257" s="229">
        <f>$E257*Ввод!CN273</f>
        <v>190046.20451026043</v>
      </c>
      <c r="CP257" s="229">
        <f>$E257*Ввод!CO273</f>
        <v>190996.43553281171</v>
      </c>
      <c r="CQ257" s="229">
        <f>$E257*Ввод!CP273</f>
        <v>191951.41771047574</v>
      </c>
      <c r="CR257" s="229">
        <f>$E257*Ввод!CQ273</f>
        <v>192911.17479902809</v>
      </c>
      <c r="CS257" s="229">
        <f>$E257*Ввод!CR273</f>
        <v>193875.73067302321</v>
      </c>
      <c r="CT257" s="229">
        <f>$E257*Ввод!CS273</f>
        <v>194845.10932638831</v>
      </c>
      <c r="CU257" s="229">
        <f>$E257*Ввод!CT273</f>
        <v>195819.33487302024</v>
      </c>
      <c r="CV257" s="229">
        <f>$E257*Ввод!CU273</f>
        <v>196798.43154738532</v>
      </c>
      <c r="CW257" s="229">
        <f>$E257*Ввод!CV273</f>
        <v>197782.42370512223</v>
      </c>
      <c r="CX257" s="229">
        <f>$E257*Ввод!CW273</f>
        <v>198771.33582364782</v>
      </c>
      <c r="CY257" s="229">
        <f>$E257*Ввод!CX273</f>
        <v>199765.19250276603</v>
      </c>
      <c r="CZ257" s="229">
        <f>$E257*Ввод!CY273</f>
        <v>200764.01846527983</v>
      </c>
      <c r="DA257" s="229">
        <f>$E257*Ввод!CZ273</f>
        <v>201767.83855760621</v>
      </c>
      <c r="DB257" s="229">
        <f>$E257*Ввод!DA273</f>
        <v>202776.67775039421</v>
      </c>
      <c r="DC257" s="229">
        <f>$E257*Ввод!DB273</f>
        <v>203790.56113914616</v>
      </c>
      <c r="DD257" s="229">
        <f>$E257*Ввод!DC273</f>
        <v>204809.51394484186</v>
      </c>
      <c r="DE257" s="229">
        <f>$E257*Ввод!DD273</f>
        <v>205833.56151456604</v>
      </c>
      <c r="DF257" s="229">
        <f>$E257*Ввод!DE273</f>
        <v>206862.72932213885</v>
      </c>
      <c r="DG257" s="229">
        <f>$E257*Ввод!DF273</f>
        <v>207897.04296874953</v>
      </c>
      <c r="DH257" s="229">
        <f>$E257*Ввод!DG273</f>
        <v>208936.52818359327</v>
      </c>
      <c r="DI257" s="229">
        <f>$E257*Ввод!DH273</f>
        <v>209981.21082451122</v>
      </c>
      <c r="DJ257" s="229">
        <f>$E257*Ввод!DI273</f>
        <v>211031.11687863377</v>
      </c>
    </row>
    <row r="258" spans="1:114">
      <c r="B258" s="30" t="str">
        <f>B253</f>
        <v>Прочие доходы №1</v>
      </c>
      <c r="D258" s="7">
        <f>D253</f>
        <v>0</v>
      </c>
      <c r="E258" s="7">
        <f>N(Ввод!H274)</f>
        <v>1</v>
      </c>
      <c r="F258" s="230"/>
      <c r="G258" s="230"/>
      <c r="H258" s="230"/>
      <c r="I258" s="234"/>
      <c r="J258" s="229">
        <f>$E258*Ввод!I274</f>
        <v>2500</v>
      </c>
      <c r="K258" s="229">
        <f>$E258*Ввод!J274</f>
        <v>2500</v>
      </c>
      <c r="L258" s="229">
        <f>$E258*Ввод!K274</f>
        <v>2500</v>
      </c>
      <c r="M258" s="229">
        <f>$E258*Ввод!L274</f>
        <v>2500</v>
      </c>
      <c r="N258" s="229">
        <f>$E258*Ввод!M274</f>
        <v>2500</v>
      </c>
      <c r="O258" s="229">
        <f>$E258*Ввод!N274</f>
        <v>2500</v>
      </c>
      <c r="P258" s="229">
        <f>$E258*Ввод!O274</f>
        <v>2500</v>
      </c>
      <c r="Q258" s="229">
        <f>$E258*Ввод!P274</f>
        <v>2500</v>
      </c>
      <c r="R258" s="229">
        <f>$E258*Ввод!Q274</f>
        <v>2500</v>
      </c>
      <c r="S258" s="229">
        <f>$E258*Ввод!R274</f>
        <v>2500</v>
      </c>
      <c r="T258" s="229">
        <f>$E258*Ввод!S274</f>
        <v>2500</v>
      </c>
      <c r="U258" s="229">
        <f>$E258*Ввод!T274</f>
        <v>2500</v>
      </c>
      <c r="V258" s="229">
        <f>$E258*Ввод!U274</f>
        <v>2500</v>
      </c>
      <c r="W258" s="229">
        <f>$E258*Ввод!V274</f>
        <v>2500</v>
      </c>
      <c r="X258" s="229">
        <f>$E258*Ввод!W274</f>
        <v>2500</v>
      </c>
      <c r="Y258" s="229">
        <f>$E258*Ввод!X274</f>
        <v>2500</v>
      </c>
      <c r="Z258" s="229">
        <f>$E258*Ввод!Y274</f>
        <v>2500</v>
      </c>
      <c r="AA258" s="229">
        <f>$E258*Ввод!Z274</f>
        <v>2500</v>
      </c>
      <c r="AB258" s="229">
        <f>$E258*Ввод!AA274</f>
        <v>2500</v>
      </c>
      <c r="AC258" s="229">
        <f>$E258*Ввод!AB274</f>
        <v>2500</v>
      </c>
      <c r="AD258" s="229">
        <f>$E258*Ввод!AC274</f>
        <v>2500</v>
      </c>
      <c r="AE258" s="229">
        <f>$E258*Ввод!AD274</f>
        <v>2500</v>
      </c>
      <c r="AF258" s="229">
        <f>$E258*Ввод!AE274</f>
        <v>2500</v>
      </c>
      <c r="AG258" s="229">
        <f>$E258*Ввод!AF274</f>
        <v>2500</v>
      </c>
      <c r="AH258" s="229">
        <f>$E258*Ввод!AG274</f>
        <v>2500</v>
      </c>
      <c r="AI258" s="229">
        <f>$E258*Ввод!AH274</f>
        <v>2500</v>
      </c>
      <c r="AJ258" s="229">
        <f>$E258*Ввод!AI274</f>
        <v>2500</v>
      </c>
      <c r="AK258" s="229">
        <f>$E258*Ввод!AJ274</f>
        <v>2500</v>
      </c>
      <c r="AL258" s="229">
        <f>$E258*Ввод!AK274</f>
        <v>2500</v>
      </c>
      <c r="AM258" s="229">
        <f>$E258*Ввод!AL274</f>
        <v>2500</v>
      </c>
      <c r="AN258" s="229">
        <f>$E258*Ввод!AM274</f>
        <v>2500</v>
      </c>
      <c r="AO258" s="229">
        <f>$E258*Ввод!AN274</f>
        <v>2500</v>
      </c>
      <c r="AP258" s="229">
        <f>$E258*Ввод!AO274</f>
        <v>2500</v>
      </c>
      <c r="AQ258" s="229">
        <f>$E258*Ввод!AP274</f>
        <v>2500</v>
      </c>
      <c r="AR258" s="229">
        <f>$E258*Ввод!AQ274</f>
        <v>2500</v>
      </c>
      <c r="AS258" s="229">
        <f>$E258*Ввод!AR274</f>
        <v>2500</v>
      </c>
      <c r="AT258" s="229">
        <f>$E258*Ввод!AS274</f>
        <v>2500</v>
      </c>
      <c r="AU258" s="229">
        <f>$E258*Ввод!AT274</f>
        <v>2500</v>
      </c>
      <c r="AV258" s="229">
        <f>$E258*Ввод!AU274</f>
        <v>2500</v>
      </c>
      <c r="AW258" s="229">
        <f>$E258*Ввод!AV274</f>
        <v>2500</v>
      </c>
      <c r="AX258" s="229">
        <f>$E258*Ввод!AW274</f>
        <v>2500</v>
      </c>
      <c r="AY258" s="229">
        <f>$E258*Ввод!AX274</f>
        <v>2500</v>
      </c>
      <c r="AZ258" s="229">
        <f>$E258*Ввод!AY274</f>
        <v>2500</v>
      </c>
      <c r="BA258" s="229">
        <f>$E258*Ввод!AZ274</f>
        <v>2500</v>
      </c>
      <c r="BB258" s="229">
        <f>$E258*Ввод!BA274</f>
        <v>2500</v>
      </c>
      <c r="BC258" s="229">
        <f>$E258*Ввод!BB274</f>
        <v>2500</v>
      </c>
      <c r="BD258" s="229">
        <f>$E258*Ввод!BC274</f>
        <v>2500</v>
      </c>
      <c r="BE258" s="229">
        <f>$E258*Ввод!BD274</f>
        <v>2500</v>
      </c>
      <c r="BF258" s="229">
        <f>$E258*Ввод!BE274</f>
        <v>2500</v>
      </c>
      <c r="BG258" s="229">
        <f>$E258*Ввод!BF274</f>
        <v>2500</v>
      </c>
      <c r="BH258" s="229">
        <f>$E258*Ввод!BG274</f>
        <v>2500</v>
      </c>
      <c r="BI258" s="229">
        <f>$E258*Ввод!BH274</f>
        <v>2500</v>
      </c>
      <c r="BJ258" s="229">
        <f>$E258*Ввод!BI274</f>
        <v>2500</v>
      </c>
      <c r="BK258" s="229">
        <f>$E258*Ввод!BJ274</f>
        <v>2500</v>
      </c>
      <c r="BL258" s="229">
        <f>$E258*Ввод!BK274</f>
        <v>2500</v>
      </c>
      <c r="BM258" s="229">
        <f>$E258*Ввод!BL274</f>
        <v>2500</v>
      </c>
      <c r="BN258" s="229">
        <f>$E258*Ввод!BM274</f>
        <v>2500</v>
      </c>
      <c r="BO258" s="229">
        <f>$E258*Ввод!BN274</f>
        <v>2500</v>
      </c>
      <c r="BP258" s="229">
        <f>$E258*Ввод!BO274</f>
        <v>2500</v>
      </c>
      <c r="BQ258" s="229">
        <f>$E258*Ввод!BP274</f>
        <v>2500</v>
      </c>
      <c r="BR258" s="229">
        <f>$E258*Ввод!BQ274</f>
        <v>2500</v>
      </c>
      <c r="BS258" s="229">
        <f>$E258*Ввод!BR274</f>
        <v>2500</v>
      </c>
      <c r="BT258" s="229">
        <f>$E258*Ввод!BS274</f>
        <v>2500</v>
      </c>
      <c r="BU258" s="229">
        <f>$E258*Ввод!BT274</f>
        <v>2500</v>
      </c>
      <c r="BV258" s="229">
        <f>$E258*Ввод!BU274</f>
        <v>2500</v>
      </c>
      <c r="BW258" s="229">
        <f>$E258*Ввод!BV274</f>
        <v>2500</v>
      </c>
      <c r="BX258" s="229">
        <f>$E258*Ввод!BW274</f>
        <v>2500</v>
      </c>
      <c r="BY258" s="229">
        <f>$E258*Ввод!BX274</f>
        <v>2500</v>
      </c>
      <c r="BZ258" s="229">
        <f>$E258*Ввод!BY274</f>
        <v>2500</v>
      </c>
      <c r="CA258" s="229">
        <f>$E258*Ввод!BZ274</f>
        <v>2500</v>
      </c>
      <c r="CB258" s="229">
        <f>$E258*Ввод!CA274</f>
        <v>2500</v>
      </c>
      <c r="CC258" s="229">
        <f>$E258*Ввод!CB274</f>
        <v>2500</v>
      </c>
      <c r="CD258" s="229">
        <f>$E258*Ввод!CC274</f>
        <v>2500</v>
      </c>
      <c r="CE258" s="229">
        <f>$E258*Ввод!CD274</f>
        <v>2500</v>
      </c>
      <c r="CF258" s="229">
        <f>$E258*Ввод!CE274</f>
        <v>2500</v>
      </c>
      <c r="CG258" s="229">
        <f>$E258*Ввод!CF274</f>
        <v>2500</v>
      </c>
      <c r="CH258" s="229">
        <f>$E258*Ввод!CG274</f>
        <v>2500</v>
      </c>
      <c r="CI258" s="229">
        <f>$E258*Ввод!CH274</f>
        <v>2500</v>
      </c>
      <c r="CJ258" s="229">
        <f>$E258*Ввод!CI274</f>
        <v>2500</v>
      </c>
      <c r="CK258" s="229">
        <f>$E258*Ввод!CJ274</f>
        <v>2500</v>
      </c>
      <c r="CL258" s="229">
        <f>$E258*Ввод!CK274</f>
        <v>2500</v>
      </c>
      <c r="CM258" s="229">
        <f>$E258*Ввод!CL274</f>
        <v>2500</v>
      </c>
      <c r="CN258" s="229">
        <f>$E258*Ввод!CM274</f>
        <v>2500</v>
      </c>
      <c r="CO258" s="229">
        <f>$E258*Ввод!CN274</f>
        <v>2500</v>
      </c>
      <c r="CP258" s="229">
        <f>$E258*Ввод!CO274</f>
        <v>2500</v>
      </c>
      <c r="CQ258" s="229">
        <f>$E258*Ввод!CP274</f>
        <v>2500</v>
      </c>
      <c r="CR258" s="229">
        <f>$E258*Ввод!CQ274</f>
        <v>2500</v>
      </c>
      <c r="CS258" s="229">
        <f>$E258*Ввод!CR274</f>
        <v>2500</v>
      </c>
      <c r="CT258" s="229">
        <f>$E258*Ввод!CS274</f>
        <v>2500</v>
      </c>
      <c r="CU258" s="229">
        <f>$E258*Ввод!CT274</f>
        <v>2500</v>
      </c>
      <c r="CV258" s="229">
        <f>$E258*Ввод!CU274</f>
        <v>2500</v>
      </c>
      <c r="CW258" s="229">
        <f>$E258*Ввод!CV274</f>
        <v>2500</v>
      </c>
      <c r="CX258" s="229">
        <f>$E258*Ввод!CW274</f>
        <v>2500</v>
      </c>
      <c r="CY258" s="229">
        <f>$E258*Ввод!CX274</f>
        <v>2500</v>
      </c>
      <c r="CZ258" s="229">
        <f>$E258*Ввод!CY274</f>
        <v>2500</v>
      </c>
      <c r="DA258" s="229">
        <f>$E258*Ввод!CZ274</f>
        <v>2500</v>
      </c>
      <c r="DB258" s="229">
        <f>$E258*Ввод!DA274</f>
        <v>2500</v>
      </c>
      <c r="DC258" s="229">
        <f>$E258*Ввод!DB274</f>
        <v>2500</v>
      </c>
      <c r="DD258" s="229">
        <f>$E258*Ввод!DC274</f>
        <v>2500</v>
      </c>
      <c r="DE258" s="229">
        <f>$E258*Ввод!DD274</f>
        <v>2500</v>
      </c>
      <c r="DF258" s="229">
        <f>$E258*Ввод!DE274</f>
        <v>2500</v>
      </c>
      <c r="DG258" s="229">
        <f>$E258*Ввод!DF274</f>
        <v>2500</v>
      </c>
      <c r="DH258" s="229">
        <f>$E258*Ввод!DG274</f>
        <v>2500</v>
      </c>
      <c r="DI258" s="229">
        <f>$E258*Ввод!DH274</f>
        <v>2500</v>
      </c>
      <c r="DJ258" s="229">
        <f>$E258*Ввод!DI274</f>
        <v>2500</v>
      </c>
    </row>
    <row r="259" spans="1:114">
      <c r="B259" s="30" t="str">
        <f>B254</f>
        <v>Прочие доходы №2</v>
      </c>
      <c r="D259" s="7">
        <f>D254</f>
        <v>0</v>
      </c>
      <c r="E259" s="7">
        <f>N(Ввод!H275)</f>
        <v>1</v>
      </c>
      <c r="F259" s="230"/>
      <c r="G259" s="230"/>
      <c r="H259" s="230"/>
      <c r="I259" s="234"/>
      <c r="J259" s="229">
        <f>$E259*Ввод!I275</f>
        <v>2000</v>
      </c>
      <c r="K259" s="229">
        <f>$E259*Ввод!J275</f>
        <v>2000</v>
      </c>
      <c r="L259" s="229">
        <f>$E259*Ввод!K275</f>
        <v>2000</v>
      </c>
      <c r="M259" s="229">
        <f>$E259*Ввод!L275</f>
        <v>2000</v>
      </c>
      <c r="N259" s="229">
        <f>$E259*Ввод!M275</f>
        <v>2000</v>
      </c>
      <c r="O259" s="229">
        <f>$E259*Ввод!N275</f>
        <v>2000</v>
      </c>
      <c r="P259" s="229">
        <f>$E259*Ввод!O275</f>
        <v>2000</v>
      </c>
      <c r="Q259" s="229">
        <f>$E259*Ввод!P275</f>
        <v>2000</v>
      </c>
      <c r="R259" s="229">
        <f>$E259*Ввод!Q275</f>
        <v>2000</v>
      </c>
      <c r="S259" s="229">
        <f>$E259*Ввод!R275</f>
        <v>2000</v>
      </c>
      <c r="T259" s="229">
        <f>$E259*Ввод!S275</f>
        <v>2000</v>
      </c>
      <c r="U259" s="229">
        <f>$E259*Ввод!T275</f>
        <v>2000</v>
      </c>
      <c r="V259" s="229">
        <f>$E259*Ввод!U275</f>
        <v>2000</v>
      </c>
      <c r="W259" s="229">
        <f>$E259*Ввод!V275</f>
        <v>2000</v>
      </c>
      <c r="X259" s="229">
        <f>$E259*Ввод!W275</f>
        <v>2000</v>
      </c>
      <c r="Y259" s="229">
        <f>$E259*Ввод!X275</f>
        <v>2000</v>
      </c>
      <c r="Z259" s="229">
        <f>$E259*Ввод!Y275</f>
        <v>2000</v>
      </c>
      <c r="AA259" s="229">
        <f>$E259*Ввод!Z275</f>
        <v>2000</v>
      </c>
      <c r="AB259" s="229">
        <f>$E259*Ввод!AA275</f>
        <v>2000</v>
      </c>
      <c r="AC259" s="229">
        <f>$E259*Ввод!AB275</f>
        <v>2000</v>
      </c>
      <c r="AD259" s="229">
        <f>$E259*Ввод!AC275</f>
        <v>2000</v>
      </c>
      <c r="AE259" s="229">
        <f>$E259*Ввод!AD275</f>
        <v>2000</v>
      </c>
      <c r="AF259" s="229">
        <f>$E259*Ввод!AE275</f>
        <v>2000</v>
      </c>
      <c r="AG259" s="229">
        <f>$E259*Ввод!AF275</f>
        <v>2000</v>
      </c>
      <c r="AH259" s="229">
        <f>$E259*Ввод!AG275</f>
        <v>2000</v>
      </c>
      <c r="AI259" s="229">
        <f>$E259*Ввод!AH275</f>
        <v>2000</v>
      </c>
      <c r="AJ259" s="229">
        <f>$E259*Ввод!AI275</f>
        <v>2000</v>
      </c>
      <c r="AK259" s="229">
        <f>$E259*Ввод!AJ275</f>
        <v>2000</v>
      </c>
      <c r="AL259" s="229">
        <f>$E259*Ввод!AK275</f>
        <v>2000</v>
      </c>
      <c r="AM259" s="229">
        <f>$E259*Ввод!AL275</f>
        <v>2000</v>
      </c>
      <c r="AN259" s="229">
        <f>$E259*Ввод!AM275</f>
        <v>2000</v>
      </c>
      <c r="AO259" s="229">
        <f>$E259*Ввод!AN275</f>
        <v>2000</v>
      </c>
      <c r="AP259" s="229">
        <f>$E259*Ввод!AO275</f>
        <v>2000</v>
      </c>
      <c r="AQ259" s="229">
        <f>$E259*Ввод!AP275</f>
        <v>2000</v>
      </c>
      <c r="AR259" s="229">
        <f>$E259*Ввод!AQ275</f>
        <v>2000</v>
      </c>
      <c r="AS259" s="229">
        <f>$E259*Ввод!AR275</f>
        <v>2000</v>
      </c>
      <c r="AT259" s="229">
        <f>$E259*Ввод!AS275</f>
        <v>2000</v>
      </c>
      <c r="AU259" s="229">
        <f>$E259*Ввод!AT275</f>
        <v>2000</v>
      </c>
      <c r="AV259" s="229">
        <f>$E259*Ввод!AU275</f>
        <v>2000</v>
      </c>
      <c r="AW259" s="229">
        <f>$E259*Ввод!AV275</f>
        <v>2000</v>
      </c>
      <c r="AX259" s="229">
        <f>$E259*Ввод!AW275</f>
        <v>2000</v>
      </c>
      <c r="AY259" s="229">
        <f>$E259*Ввод!AX275</f>
        <v>2000</v>
      </c>
      <c r="AZ259" s="229">
        <f>$E259*Ввод!AY275</f>
        <v>2000</v>
      </c>
      <c r="BA259" s="229">
        <f>$E259*Ввод!AZ275</f>
        <v>2000</v>
      </c>
      <c r="BB259" s="229">
        <f>$E259*Ввод!BA275</f>
        <v>2000</v>
      </c>
      <c r="BC259" s="229">
        <f>$E259*Ввод!BB275</f>
        <v>2000</v>
      </c>
      <c r="BD259" s="229">
        <f>$E259*Ввод!BC275</f>
        <v>2000</v>
      </c>
      <c r="BE259" s="229">
        <f>$E259*Ввод!BD275</f>
        <v>2000</v>
      </c>
      <c r="BF259" s="229">
        <f>$E259*Ввод!BE275</f>
        <v>2000</v>
      </c>
      <c r="BG259" s="229">
        <f>$E259*Ввод!BF275</f>
        <v>2000</v>
      </c>
      <c r="BH259" s="229">
        <f>$E259*Ввод!BG275</f>
        <v>2000</v>
      </c>
      <c r="BI259" s="229">
        <f>$E259*Ввод!BH275</f>
        <v>2000</v>
      </c>
      <c r="BJ259" s="229">
        <f>$E259*Ввод!BI275</f>
        <v>2000</v>
      </c>
      <c r="BK259" s="229">
        <f>$E259*Ввод!BJ275</f>
        <v>2000</v>
      </c>
      <c r="BL259" s="229">
        <f>$E259*Ввод!BK275</f>
        <v>2000</v>
      </c>
      <c r="BM259" s="229">
        <f>$E259*Ввод!BL275</f>
        <v>2000</v>
      </c>
      <c r="BN259" s="229">
        <f>$E259*Ввод!BM275</f>
        <v>2000</v>
      </c>
      <c r="BO259" s="229">
        <f>$E259*Ввод!BN275</f>
        <v>2000</v>
      </c>
      <c r="BP259" s="229">
        <f>$E259*Ввод!BO275</f>
        <v>2000</v>
      </c>
      <c r="BQ259" s="229">
        <f>$E259*Ввод!BP275</f>
        <v>2000</v>
      </c>
      <c r="BR259" s="229">
        <f>$E259*Ввод!BQ275</f>
        <v>2000</v>
      </c>
      <c r="BS259" s="229">
        <f>$E259*Ввод!BR275</f>
        <v>2000</v>
      </c>
      <c r="BT259" s="229">
        <f>$E259*Ввод!BS275</f>
        <v>2000</v>
      </c>
      <c r="BU259" s="229">
        <f>$E259*Ввод!BT275</f>
        <v>2000</v>
      </c>
      <c r="BV259" s="229">
        <f>$E259*Ввод!BU275</f>
        <v>2000</v>
      </c>
      <c r="BW259" s="229">
        <f>$E259*Ввод!BV275</f>
        <v>2000</v>
      </c>
      <c r="BX259" s="229">
        <f>$E259*Ввод!BW275</f>
        <v>2000</v>
      </c>
      <c r="BY259" s="229">
        <f>$E259*Ввод!BX275</f>
        <v>2000</v>
      </c>
      <c r="BZ259" s="229">
        <f>$E259*Ввод!BY275</f>
        <v>2000</v>
      </c>
      <c r="CA259" s="229">
        <f>$E259*Ввод!BZ275</f>
        <v>2000</v>
      </c>
      <c r="CB259" s="229">
        <f>$E259*Ввод!CA275</f>
        <v>2000</v>
      </c>
      <c r="CC259" s="229">
        <f>$E259*Ввод!CB275</f>
        <v>2000</v>
      </c>
      <c r="CD259" s="229">
        <f>$E259*Ввод!CC275</f>
        <v>2000</v>
      </c>
      <c r="CE259" s="229">
        <f>$E259*Ввод!CD275</f>
        <v>2000</v>
      </c>
      <c r="CF259" s="229">
        <f>$E259*Ввод!CE275</f>
        <v>2000</v>
      </c>
      <c r="CG259" s="229">
        <f>$E259*Ввод!CF275</f>
        <v>2000</v>
      </c>
      <c r="CH259" s="229">
        <f>$E259*Ввод!CG275</f>
        <v>2000</v>
      </c>
      <c r="CI259" s="229">
        <f>$E259*Ввод!CH275</f>
        <v>2000</v>
      </c>
      <c r="CJ259" s="229">
        <f>$E259*Ввод!CI275</f>
        <v>2000</v>
      </c>
      <c r="CK259" s="229">
        <f>$E259*Ввод!CJ275</f>
        <v>2000</v>
      </c>
      <c r="CL259" s="229">
        <f>$E259*Ввод!CK275</f>
        <v>2000</v>
      </c>
      <c r="CM259" s="229">
        <f>$E259*Ввод!CL275</f>
        <v>2000</v>
      </c>
      <c r="CN259" s="229">
        <f>$E259*Ввод!CM275</f>
        <v>2000</v>
      </c>
      <c r="CO259" s="229">
        <f>$E259*Ввод!CN275</f>
        <v>2000</v>
      </c>
      <c r="CP259" s="229">
        <f>$E259*Ввод!CO275</f>
        <v>2000</v>
      </c>
      <c r="CQ259" s="229">
        <f>$E259*Ввод!CP275</f>
        <v>2000</v>
      </c>
      <c r="CR259" s="229">
        <f>$E259*Ввод!CQ275</f>
        <v>2000</v>
      </c>
      <c r="CS259" s="229">
        <f>$E259*Ввод!CR275</f>
        <v>2000</v>
      </c>
      <c r="CT259" s="229">
        <f>$E259*Ввод!CS275</f>
        <v>2000</v>
      </c>
      <c r="CU259" s="229">
        <f>$E259*Ввод!CT275</f>
        <v>2000</v>
      </c>
      <c r="CV259" s="229">
        <f>$E259*Ввод!CU275</f>
        <v>2000</v>
      </c>
      <c r="CW259" s="229">
        <f>$E259*Ввод!CV275</f>
        <v>2000</v>
      </c>
      <c r="CX259" s="229">
        <f>$E259*Ввод!CW275</f>
        <v>2000</v>
      </c>
      <c r="CY259" s="229">
        <f>$E259*Ввод!CX275</f>
        <v>2000</v>
      </c>
      <c r="CZ259" s="229">
        <f>$E259*Ввод!CY275</f>
        <v>2000</v>
      </c>
      <c r="DA259" s="229">
        <f>$E259*Ввод!CZ275</f>
        <v>2000</v>
      </c>
      <c r="DB259" s="229">
        <f>$E259*Ввод!DA275</f>
        <v>2000</v>
      </c>
      <c r="DC259" s="229">
        <f>$E259*Ввод!DB275</f>
        <v>2000</v>
      </c>
      <c r="DD259" s="229">
        <f>$E259*Ввод!DC275</f>
        <v>2000</v>
      </c>
      <c r="DE259" s="229">
        <f>$E259*Ввод!DD275</f>
        <v>2000</v>
      </c>
      <c r="DF259" s="229">
        <f>$E259*Ввод!DE275</f>
        <v>2000</v>
      </c>
      <c r="DG259" s="229">
        <f>$E259*Ввод!DF275</f>
        <v>2000</v>
      </c>
      <c r="DH259" s="229">
        <f>$E259*Ввод!DG275</f>
        <v>2000</v>
      </c>
      <c r="DI259" s="229">
        <f>$E259*Ввод!DH275</f>
        <v>2000</v>
      </c>
      <c r="DJ259" s="229">
        <f>$E259*Ввод!DI275</f>
        <v>2000</v>
      </c>
    </row>
    <row r="260" spans="1:114">
      <c r="B260" s="30" t="str">
        <f>B255</f>
        <v>Прочие доходы №3</v>
      </c>
      <c r="D260" s="7">
        <f>D255</f>
        <v>0</v>
      </c>
      <c r="E260" s="7">
        <f>N(Ввод!H276)</f>
        <v>1</v>
      </c>
      <c r="F260" s="230"/>
      <c r="G260" s="230"/>
      <c r="H260" s="230"/>
      <c r="I260" s="234"/>
      <c r="J260" s="229">
        <f>$E260*Ввод!I276</f>
        <v>1500</v>
      </c>
      <c r="K260" s="229">
        <f>$E260*Ввод!J276</f>
        <v>1500</v>
      </c>
      <c r="L260" s="229">
        <f>$E260*Ввод!K276</f>
        <v>1500</v>
      </c>
      <c r="M260" s="229">
        <f>$E260*Ввод!L276</f>
        <v>1500</v>
      </c>
      <c r="N260" s="229">
        <f>$E260*Ввод!M276</f>
        <v>1500</v>
      </c>
      <c r="O260" s="229">
        <f>$E260*Ввод!N276</f>
        <v>1500</v>
      </c>
      <c r="P260" s="229">
        <f>$E260*Ввод!O276</f>
        <v>1500</v>
      </c>
      <c r="Q260" s="229">
        <f>$E260*Ввод!P276</f>
        <v>1500</v>
      </c>
      <c r="R260" s="229">
        <f>$E260*Ввод!Q276</f>
        <v>1500</v>
      </c>
      <c r="S260" s="229">
        <f>$E260*Ввод!R276</f>
        <v>1500</v>
      </c>
      <c r="T260" s="229">
        <f>$E260*Ввод!S276</f>
        <v>1500</v>
      </c>
      <c r="U260" s="229">
        <f>$E260*Ввод!T276</f>
        <v>1500</v>
      </c>
      <c r="V260" s="229">
        <f>$E260*Ввод!U276</f>
        <v>1500</v>
      </c>
      <c r="W260" s="229">
        <f>$E260*Ввод!V276</f>
        <v>1500</v>
      </c>
      <c r="X260" s="229">
        <f>$E260*Ввод!W276</f>
        <v>1500</v>
      </c>
      <c r="Y260" s="229">
        <f>$E260*Ввод!X276</f>
        <v>1500</v>
      </c>
      <c r="Z260" s="229">
        <f>$E260*Ввод!Y276</f>
        <v>1500</v>
      </c>
      <c r="AA260" s="229">
        <f>$E260*Ввод!Z276</f>
        <v>1500</v>
      </c>
      <c r="AB260" s="229">
        <f>$E260*Ввод!AA276</f>
        <v>1500</v>
      </c>
      <c r="AC260" s="229">
        <f>$E260*Ввод!AB276</f>
        <v>1500</v>
      </c>
      <c r="AD260" s="229">
        <f>$E260*Ввод!AC276</f>
        <v>1500</v>
      </c>
      <c r="AE260" s="229">
        <f>$E260*Ввод!AD276</f>
        <v>1500</v>
      </c>
      <c r="AF260" s="229">
        <f>$E260*Ввод!AE276</f>
        <v>1500</v>
      </c>
      <c r="AG260" s="229">
        <f>$E260*Ввод!AF276</f>
        <v>1500</v>
      </c>
      <c r="AH260" s="229">
        <f>$E260*Ввод!AG276</f>
        <v>1500</v>
      </c>
      <c r="AI260" s="229">
        <f>$E260*Ввод!AH276</f>
        <v>1500</v>
      </c>
      <c r="AJ260" s="229">
        <f>$E260*Ввод!AI276</f>
        <v>1500</v>
      </c>
      <c r="AK260" s="229">
        <f>$E260*Ввод!AJ276</f>
        <v>1500</v>
      </c>
      <c r="AL260" s="229">
        <f>$E260*Ввод!AK276</f>
        <v>1500</v>
      </c>
      <c r="AM260" s="229">
        <f>$E260*Ввод!AL276</f>
        <v>1500</v>
      </c>
      <c r="AN260" s="229">
        <f>$E260*Ввод!AM276</f>
        <v>1500</v>
      </c>
      <c r="AO260" s="229">
        <f>$E260*Ввод!AN276</f>
        <v>1500</v>
      </c>
      <c r="AP260" s="229">
        <f>$E260*Ввод!AO276</f>
        <v>1500</v>
      </c>
      <c r="AQ260" s="229">
        <f>$E260*Ввод!AP276</f>
        <v>1500</v>
      </c>
      <c r="AR260" s="229">
        <f>$E260*Ввод!AQ276</f>
        <v>1500</v>
      </c>
      <c r="AS260" s="229">
        <f>$E260*Ввод!AR276</f>
        <v>1500</v>
      </c>
      <c r="AT260" s="229">
        <f>$E260*Ввод!AS276</f>
        <v>1500</v>
      </c>
      <c r="AU260" s="229">
        <f>$E260*Ввод!AT276</f>
        <v>1500</v>
      </c>
      <c r="AV260" s="229">
        <f>$E260*Ввод!AU276</f>
        <v>1500</v>
      </c>
      <c r="AW260" s="229">
        <f>$E260*Ввод!AV276</f>
        <v>1500</v>
      </c>
      <c r="AX260" s="229">
        <f>$E260*Ввод!AW276</f>
        <v>1500</v>
      </c>
      <c r="AY260" s="229">
        <f>$E260*Ввод!AX276</f>
        <v>1500</v>
      </c>
      <c r="AZ260" s="229">
        <f>$E260*Ввод!AY276</f>
        <v>1500</v>
      </c>
      <c r="BA260" s="229">
        <f>$E260*Ввод!AZ276</f>
        <v>1500</v>
      </c>
      <c r="BB260" s="229">
        <f>$E260*Ввод!BA276</f>
        <v>1500</v>
      </c>
      <c r="BC260" s="229">
        <f>$E260*Ввод!BB276</f>
        <v>1500</v>
      </c>
      <c r="BD260" s="229">
        <f>$E260*Ввод!BC276</f>
        <v>1500</v>
      </c>
      <c r="BE260" s="229">
        <f>$E260*Ввод!BD276</f>
        <v>1500</v>
      </c>
      <c r="BF260" s="229">
        <f>$E260*Ввод!BE276</f>
        <v>1500</v>
      </c>
      <c r="BG260" s="229">
        <f>$E260*Ввод!BF276</f>
        <v>1500</v>
      </c>
      <c r="BH260" s="229">
        <f>$E260*Ввод!BG276</f>
        <v>1500</v>
      </c>
      <c r="BI260" s="229">
        <f>$E260*Ввод!BH276</f>
        <v>1500</v>
      </c>
      <c r="BJ260" s="229">
        <f>$E260*Ввод!BI276</f>
        <v>1500</v>
      </c>
      <c r="BK260" s="229">
        <f>$E260*Ввод!BJ276</f>
        <v>1500</v>
      </c>
      <c r="BL260" s="229">
        <f>$E260*Ввод!BK276</f>
        <v>1500</v>
      </c>
      <c r="BM260" s="229">
        <f>$E260*Ввод!BL276</f>
        <v>1500</v>
      </c>
      <c r="BN260" s="229">
        <f>$E260*Ввод!BM276</f>
        <v>1500</v>
      </c>
      <c r="BO260" s="229">
        <f>$E260*Ввод!BN276</f>
        <v>1500</v>
      </c>
      <c r="BP260" s="229">
        <f>$E260*Ввод!BO276</f>
        <v>1500</v>
      </c>
      <c r="BQ260" s="229">
        <f>$E260*Ввод!BP276</f>
        <v>1500</v>
      </c>
      <c r="BR260" s="229">
        <f>$E260*Ввод!BQ276</f>
        <v>1500</v>
      </c>
      <c r="BS260" s="229">
        <f>$E260*Ввод!BR276</f>
        <v>1500</v>
      </c>
      <c r="BT260" s="229">
        <f>$E260*Ввод!BS276</f>
        <v>1500</v>
      </c>
      <c r="BU260" s="229">
        <f>$E260*Ввод!BT276</f>
        <v>1500</v>
      </c>
      <c r="BV260" s="229">
        <f>$E260*Ввод!BU276</f>
        <v>1500</v>
      </c>
      <c r="BW260" s="229">
        <f>$E260*Ввод!BV276</f>
        <v>1500</v>
      </c>
      <c r="BX260" s="229">
        <f>$E260*Ввод!BW276</f>
        <v>1500</v>
      </c>
      <c r="BY260" s="229">
        <f>$E260*Ввод!BX276</f>
        <v>1500</v>
      </c>
      <c r="BZ260" s="229">
        <f>$E260*Ввод!BY276</f>
        <v>1500</v>
      </c>
      <c r="CA260" s="229">
        <f>$E260*Ввод!BZ276</f>
        <v>1500</v>
      </c>
      <c r="CB260" s="229">
        <f>$E260*Ввод!CA276</f>
        <v>1500</v>
      </c>
      <c r="CC260" s="229">
        <f>$E260*Ввод!CB276</f>
        <v>1500</v>
      </c>
      <c r="CD260" s="229">
        <f>$E260*Ввод!CC276</f>
        <v>1500</v>
      </c>
      <c r="CE260" s="229">
        <f>$E260*Ввод!CD276</f>
        <v>1500</v>
      </c>
      <c r="CF260" s="229">
        <f>$E260*Ввод!CE276</f>
        <v>1500</v>
      </c>
      <c r="CG260" s="229">
        <f>$E260*Ввод!CF276</f>
        <v>1500</v>
      </c>
      <c r="CH260" s="229">
        <f>$E260*Ввод!CG276</f>
        <v>1500</v>
      </c>
      <c r="CI260" s="229">
        <f>$E260*Ввод!CH276</f>
        <v>1500</v>
      </c>
      <c r="CJ260" s="229">
        <f>$E260*Ввод!CI276</f>
        <v>1500</v>
      </c>
      <c r="CK260" s="229">
        <f>$E260*Ввод!CJ276</f>
        <v>1500</v>
      </c>
      <c r="CL260" s="229">
        <f>$E260*Ввод!CK276</f>
        <v>1500</v>
      </c>
      <c r="CM260" s="229">
        <f>$E260*Ввод!CL276</f>
        <v>1500</v>
      </c>
      <c r="CN260" s="229">
        <f>$E260*Ввод!CM276</f>
        <v>1500</v>
      </c>
      <c r="CO260" s="229">
        <f>$E260*Ввод!CN276</f>
        <v>1500</v>
      </c>
      <c r="CP260" s="229">
        <f>$E260*Ввод!CO276</f>
        <v>1500</v>
      </c>
      <c r="CQ260" s="229">
        <f>$E260*Ввод!CP276</f>
        <v>1500</v>
      </c>
      <c r="CR260" s="229">
        <f>$E260*Ввод!CQ276</f>
        <v>1500</v>
      </c>
      <c r="CS260" s="229">
        <f>$E260*Ввод!CR276</f>
        <v>1500</v>
      </c>
      <c r="CT260" s="229">
        <f>$E260*Ввод!CS276</f>
        <v>1500</v>
      </c>
      <c r="CU260" s="229">
        <f>$E260*Ввод!CT276</f>
        <v>1500</v>
      </c>
      <c r="CV260" s="229">
        <f>$E260*Ввод!CU276</f>
        <v>1500</v>
      </c>
      <c r="CW260" s="229">
        <f>$E260*Ввод!CV276</f>
        <v>1500</v>
      </c>
      <c r="CX260" s="229">
        <f>$E260*Ввод!CW276</f>
        <v>1500</v>
      </c>
      <c r="CY260" s="229">
        <f>$E260*Ввод!CX276</f>
        <v>1500</v>
      </c>
      <c r="CZ260" s="229">
        <f>$E260*Ввод!CY276</f>
        <v>1500</v>
      </c>
      <c r="DA260" s="229">
        <f>$E260*Ввод!CZ276</f>
        <v>1500</v>
      </c>
      <c r="DB260" s="229">
        <f>$E260*Ввод!DA276</f>
        <v>1500</v>
      </c>
      <c r="DC260" s="229">
        <f>$E260*Ввод!DB276</f>
        <v>1500</v>
      </c>
      <c r="DD260" s="229">
        <f>$E260*Ввод!DC276</f>
        <v>1500</v>
      </c>
      <c r="DE260" s="229">
        <f>$E260*Ввод!DD276</f>
        <v>1500</v>
      </c>
      <c r="DF260" s="229">
        <f>$E260*Ввод!DE276</f>
        <v>1500</v>
      </c>
      <c r="DG260" s="229">
        <f>$E260*Ввод!DF276</f>
        <v>1500</v>
      </c>
      <c r="DH260" s="229">
        <f>$E260*Ввод!DG276</f>
        <v>1500</v>
      </c>
      <c r="DI260" s="229">
        <f>$E260*Ввод!DH276</f>
        <v>1500</v>
      </c>
      <c r="DJ260" s="229">
        <f>$E260*Ввод!DI276</f>
        <v>1500</v>
      </c>
    </row>
    <row r="261" spans="1:114" ht="16.5">
      <c r="B261" s="12" t="str">
        <f>Ввод!D293</f>
        <v>Текущие расходы</v>
      </c>
      <c r="C261" s="16"/>
      <c r="D261" s="57"/>
      <c r="F261" s="230"/>
      <c r="G261" s="230"/>
      <c r="H261" s="230"/>
      <c r="I261" s="234"/>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9"/>
      <c r="BK261" s="229"/>
      <c r="BL261" s="229"/>
      <c r="BM261" s="229"/>
      <c r="BN261" s="229"/>
      <c r="BO261" s="229"/>
      <c r="BP261" s="229"/>
      <c r="BQ261" s="229"/>
      <c r="BR261" s="229"/>
      <c r="BS261" s="229"/>
      <c r="BT261" s="229"/>
      <c r="BU261" s="229"/>
      <c r="BV261" s="229"/>
      <c r="BW261" s="229"/>
      <c r="BX261" s="229"/>
      <c r="BY261" s="229"/>
      <c r="BZ261" s="229"/>
      <c r="CA261" s="229"/>
      <c r="CB261" s="229"/>
      <c r="CC261" s="229"/>
      <c r="CD261" s="229"/>
      <c r="CE261" s="229"/>
      <c r="CF261" s="229"/>
      <c r="CG261" s="229"/>
      <c r="CH261" s="229"/>
      <c r="CI261" s="229"/>
      <c r="CJ261" s="229"/>
      <c r="CK261" s="229"/>
      <c r="CL261" s="229"/>
      <c r="CM261" s="229"/>
      <c r="CN261" s="229"/>
      <c r="CO261" s="229"/>
      <c r="CP261" s="229"/>
      <c r="CQ261" s="229"/>
      <c r="CR261" s="229"/>
      <c r="CS261" s="229"/>
      <c r="CT261" s="229"/>
      <c r="CU261" s="229"/>
      <c r="CV261" s="229"/>
      <c r="CW261" s="229"/>
      <c r="CX261" s="229"/>
      <c r="CY261" s="229"/>
      <c r="CZ261" s="229"/>
      <c r="DA261" s="229"/>
      <c r="DB261" s="229"/>
      <c r="DC261" s="229"/>
      <c r="DD261" s="229"/>
      <c r="DE261" s="229"/>
      <c r="DF261" s="229"/>
      <c r="DG261" s="229"/>
      <c r="DH261" s="229"/>
      <c r="DI261" s="229"/>
      <c r="DJ261" s="229"/>
    </row>
    <row r="262" spans="1:114" ht="16.5">
      <c r="B262" s="17" t="str">
        <f>Ввод!D294</f>
        <v>Операционные расходы</v>
      </c>
      <c r="C262" s="59"/>
      <c r="D262" s="57"/>
      <c r="F262" s="230"/>
      <c r="G262" s="230"/>
      <c r="H262" s="230"/>
      <c r="I262" s="234"/>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c r="BJ262" s="229"/>
      <c r="BK262" s="229"/>
      <c r="BL262" s="229"/>
      <c r="BM262" s="229"/>
      <c r="BN262" s="229"/>
      <c r="BO262" s="229"/>
      <c r="BP262" s="229"/>
      <c r="BQ262" s="229"/>
      <c r="BR262" s="229"/>
      <c r="BS262" s="229"/>
      <c r="BT262" s="229"/>
      <c r="BU262" s="229"/>
      <c r="BV262" s="229"/>
      <c r="BW262" s="229"/>
      <c r="BX262" s="229"/>
      <c r="BY262" s="229"/>
      <c r="BZ262" s="229"/>
      <c r="CA262" s="229"/>
      <c r="CB262" s="229"/>
      <c r="CC262" s="229"/>
      <c r="CD262" s="229"/>
      <c r="CE262" s="229"/>
      <c r="CF262" s="229"/>
      <c r="CG262" s="229"/>
      <c r="CH262" s="229"/>
      <c r="CI262" s="229"/>
      <c r="CJ262" s="229"/>
      <c r="CK262" s="229"/>
      <c r="CL262" s="229"/>
      <c r="CM262" s="229"/>
      <c r="CN262" s="229"/>
      <c r="CO262" s="229"/>
      <c r="CP262" s="229"/>
      <c r="CQ262" s="229"/>
      <c r="CR262" s="229"/>
      <c r="CS262" s="229"/>
      <c r="CT262" s="229"/>
      <c r="CU262" s="229"/>
      <c r="CV262" s="229"/>
      <c r="CW262" s="229"/>
      <c r="CX262" s="229"/>
      <c r="CY262" s="229"/>
      <c r="CZ262" s="229"/>
      <c r="DA262" s="229"/>
      <c r="DB262" s="229"/>
      <c r="DC262" s="229"/>
      <c r="DD262" s="229"/>
      <c r="DE262" s="229"/>
      <c r="DF262" s="229"/>
      <c r="DG262" s="229"/>
      <c r="DH262" s="229"/>
      <c r="DI262" s="229"/>
      <c r="DJ262" s="229"/>
    </row>
    <row r="263" spans="1:114" s="37" customFormat="1">
      <c r="A263" s="18"/>
      <c r="B263" s="30" t="s">
        <v>405</v>
      </c>
      <c r="C263"/>
      <c r="D263" s="7"/>
      <c r="E263" s="40"/>
      <c r="G263" s="37" t="str">
        <f>Ввод!E294</f>
        <v>↓Облагается НДС? (1=да)</v>
      </c>
      <c r="I263" s="219"/>
      <c r="J263" s="220"/>
      <c r="K263" s="220"/>
      <c r="L263" s="220"/>
      <c r="M263" s="220"/>
      <c r="N263" s="220"/>
      <c r="O263" s="220"/>
      <c r="P263" s="220"/>
      <c r="Q263" s="220"/>
    </row>
    <row r="264" spans="1:114" ht="16.5">
      <c r="B264" s="214" t="str">
        <f>Ввод!D295</f>
        <v>Сырье и материалы (кроме реагентов)</v>
      </c>
      <c r="C264" s="34"/>
      <c r="D264" s="57" t="str">
        <f>Ввод!F295</f>
        <v>тыс. руб.</v>
      </c>
      <c r="E264" s="7">
        <f>1-E278</f>
        <v>1</v>
      </c>
      <c r="F264" s="230">
        <f>$E264*Ввод!G295</f>
        <v>275000</v>
      </c>
      <c r="G264" s="230">
        <f>Ввод!E295</f>
        <v>1</v>
      </c>
      <c r="H264" s="230"/>
      <c r="I264" s="231"/>
      <c r="J264" s="4">
        <f>$F264*SUMIF(Макро!$38:$38,J$13,Макро!$49:$49)*SUMIF(Ввод!$151:$151,J$15,Ввод!$153:$153)</f>
        <v>69481.431923012569</v>
      </c>
      <c r="K264" s="4">
        <f>$F264*SUMIF(Макро!$38:$38,K$13,Макро!$49:$49)*SUMIF(Ввод!$151:$151,K$15,Ввод!$153:$153)</f>
        <v>70220.645557414246</v>
      </c>
      <c r="L264" s="4">
        <f>$F264*SUMIF(Макро!$38:$38,L$13,Макро!$49:$49)*SUMIF(Ввод!$151:$151,L$15,Ввод!$153:$153)</f>
        <v>70967.723692908694</v>
      </c>
      <c r="M264" s="4">
        <f>$F264*SUMIF(Макро!$38:$38,M$13,Макро!$49:$49)*SUMIF(Ввод!$151:$151,M$15,Ввод!$153:$153)</f>
        <v>71722.750000000015</v>
      </c>
      <c r="N264" s="4">
        <f>$F264*SUMIF(Макро!$38:$38,N$13,Макро!$49:$49)*SUMIF(Ввод!$151:$151,N$15,Ввод!$153:$153)</f>
        <v>72422.498038375823</v>
      </c>
      <c r="O264" s="4">
        <f>$F264*SUMIF(Макро!$38:$38,O$13,Макро!$49:$49)*SUMIF(Ввод!$151:$151,O$15,Ввод!$153:$153)</f>
        <v>73129.073022416866</v>
      </c>
      <c r="P264" s="4">
        <f>$F264*SUMIF(Макро!$38:$38,P$13,Макро!$49:$49)*SUMIF(Ввод!$151:$151,P$15,Ввод!$153:$153)</f>
        <v>73842.541557793404</v>
      </c>
      <c r="Q264" s="4">
        <f>$F264*SUMIF(Макро!$38:$38,Q$13,Макро!$49:$49)*SUMIF(Ввод!$151:$151,Q$15,Ввод!$153:$153)</f>
        <v>74562.970900000029</v>
      </c>
      <c r="R264" s="4">
        <f>$F264*SUMIF(Макро!$38:$38,R$13,Макро!$49:$49)*SUMIF(Ввод!$151:$151,R$15,Ввод!$153:$153)</f>
        <v>75294.049824387475</v>
      </c>
      <c r="S264" s="4">
        <f>$F264*SUMIF(Макро!$38:$38,S$13,Макро!$49:$49)*SUMIF(Ввод!$151:$151,S$15,Ввод!$153:$153)</f>
        <v>76032.296869723315</v>
      </c>
      <c r="T264" s="4">
        <f>$F264*SUMIF(Макро!$38:$38,T$13,Макро!$49:$49)*SUMIF(Ввод!$151:$151,T$15,Ввод!$153:$153)</f>
        <v>76777.782318375466</v>
      </c>
      <c r="U264" s="4">
        <f>$F264*SUMIF(Макро!$38:$38,U$13,Макро!$49:$49)*SUMIF(Ввод!$151:$151,U$15,Ввод!$153:$153)</f>
        <v>77530.57714182006</v>
      </c>
      <c r="V264" s="4">
        <f>$F264*SUMIF(Макро!$38:$38,V$13,Макро!$49:$49)*SUMIF(Ввод!$151:$151,V$15,Ввод!$153:$153)</f>
        <v>78293.011731143153</v>
      </c>
      <c r="W264" s="4">
        <f>$F264*SUMIF(Макро!$38:$38,W$13,Макро!$49:$49)*SUMIF(Ввод!$151:$151,W$15,Ввод!$153:$153)</f>
        <v>79062.944091338417</v>
      </c>
      <c r="X264" s="4">
        <f>$F264*SUMIF(Макро!$38:$38,X$13,Макро!$49:$49)*SUMIF(Ввод!$151:$151,X$15,Ввод!$153:$153)</f>
        <v>79840.447955377618</v>
      </c>
      <c r="Y264" s="4">
        <f>$F264*SUMIF(Макро!$38:$38,Y$13,Макро!$49:$49)*SUMIF(Ввод!$151:$151,Y$15,Ввод!$153:$153)</f>
        <v>80625.597781321529</v>
      </c>
      <c r="Z264" s="4">
        <f>$F264*SUMIF(Макро!$38:$38,Z$13,Макро!$49:$49)*SUMIF(Ввод!$151:$151,Z$15,Ввод!$153:$153)</f>
        <v>81417.490079157738</v>
      </c>
      <c r="AA264" s="4">
        <f>$F264*SUMIF(Макро!$38:$38,AA$13,Макро!$49:$49)*SUMIF(Ввод!$151:$151,AA$15,Ввод!$153:$153)</f>
        <v>82217.160222103063</v>
      </c>
      <c r="AB264" s="4">
        <f>$F264*SUMIF(Макро!$38:$38,AB$13,Макро!$49:$49)*SUMIF(Ввод!$151:$151,AB$15,Ввод!$153:$153)</f>
        <v>83024.684602963316</v>
      </c>
      <c r="AC264" s="4">
        <f>$F264*SUMIF(Макро!$38:$38,AC$13,Макро!$49:$49)*SUMIF(Ввод!$151:$151,AC$15,Ввод!$153:$153)</f>
        <v>83840.140364862789</v>
      </c>
      <c r="AD264" s="4">
        <f>$F264*SUMIF(Макро!$38:$38,AD$13,Макро!$49:$49)*SUMIF(Ввод!$151:$151,AD$15,Ввод!$153:$153)</f>
        <v>84661.16277820486</v>
      </c>
      <c r="AE264" s="4">
        <f>$F264*SUMIF(Макро!$38:$38,AE$13,Макро!$49:$49)*SUMIF(Ввод!$151:$151,AE$15,Ввод!$153:$153)</f>
        <v>85490.225228220035</v>
      </c>
      <c r="AF264" s="4">
        <f>$F264*SUMIF(Макро!$38:$38,AF$13,Макро!$49:$49)*SUMIF(Ввод!$151:$151,AF$15,Ввод!$153:$153)</f>
        <v>86327.406448678099</v>
      </c>
      <c r="AG264" s="4">
        <f>$F264*SUMIF(Макро!$38:$38,AG$13,Макро!$49:$49)*SUMIF(Ввод!$151:$151,AG$15,Ввод!$153:$153)</f>
        <v>87172.785944366071</v>
      </c>
      <c r="AH264" s="4">
        <f>$F264*SUMIF(Макро!$38:$38,AH$13,Макро!$49:$49)*SUMIF(Ввод!$151:$151,AH$15,Ввод!$153:$153)</f>
        <v>88023.904053824619</v>
      </c>
      <c r="AI264" s="4">
        <f>$F264*SUMIF(Макро!$38:$38,AI$13,Макро!$49:$49)*SUMIF(Ввод!$151:$151,AI$15,Ввод!$153:$153)</f>
        <v>88883.332119520099</v>
      </c>
      <c r="AJ264" s="4">
        <f>$F264*SUMIF(Макро!$38:$38,AJ$13,Макро!$49:$49)*SUMIF(Ввод!$151:$151,AJ$15,Ввод!$153:$153)</f>
        <v>89751.151276340708</v>
      </c>
      <c r="AK264" s="4">
        <f>$F264*SUMIF(Макро!$38:$38,AK$13,Макро!$49:$49)*SUMIF(Ввод!$151:$151,AK$15,Ввод!$153:$153)</f>
        <v>90627.443451341271</v>
      </c>
      <c r="AL264" s="4">
        <f>$F264*SUMIF(Макро!$38:$38,AL$13,Макро!$49:$49)*SUMIF(Ввод!$151:$151,AL$15,Ввод!$153:$153)</f>
        <v>91510.530842593216</v>
      </c>
      <c r="AM264" s="4">
        <f>$F264*SUMIF(Макро!$38:$38,AM$13,Макро!$49:$49)*SUMIF(Ввод!$151:$151,AM$15,Ввод!$153:$153)</f>
        <v>92402.223169733115</v>
      </c>
      <c r="AN264" s="4">
        <f>$F264*SUMIF(Макро!$38:$38,AN$13,Макро!$49:$49)*SUMIF(Ввод!$151:$151,AN$15,Ввод!$153:$153)</f>
        <v>93302.604280545886</v>
      </c>
      <c r="AO264" s="4">
        <f>$F264*SUMIF(Макро!$38:$38,AO$13,Макро!$49:$49)*SUMIF(Ввод!$151:$151,AO$15,Ввод!$153:$153)</f>
        <v>94211.758839841801</v>
      </c>
      <c r="AP264" s="4">
        <f>$F264*SUMIF(Макро!$38:$38,AP$13,Макро!$49:$49)*SUMIF(Ввод!$151:$151,AP$15,Ввод!$153:$153)</f>
        <v>95128.857218904683</v>
      </c>
      <c r="AQ264" s="4">
        <f>$F264*SUMIF(Макро!$38:$38,AQ$13,Макро!$49:$49)*SUMIF(Ввод!$151:$151,AQ$15,Ввод!$153:$153)</f>
        <v>96054.883033854945</v>
      </c>
      <c r="AR264" s="4">
        <f>$F264*SUMIF(Макро!$38:$38,AR$13,Макро!$49:$49)*SUMIF(Ввод!$151:$151,AR$15,Ввод!$153:$153)</f>
        <v>96989.923188249872</v>
      </c>
      <c r="AS264" s="4">
        <f>$F264*SUMIF(Макро!$38:$38,AS$13,Макро!$49:$49)*SUMIF(Ввод!$151:$151,AS$15,Ввод!$153:$153)</f>
        <v>97934.0654316039</v>
      </c>
      <c r="AT264" s="4">
        <f>$F264*SUMIF(Макро!$38:$38,AT$13,Макро!$49:$49)*SUMIF(Ввод!$151:$151,AT$15,Ввод!$153:$153)</f>
        <v>98888.349642469097</v>
      </c>
      <c r="AU264" s="4">
        <f>$F264*SUMIF(Макро!$38:$38,AU$13,Макро!$49:$49)*SUMIF(Ввод!$151:$151,AU$15,Ввод!$153:$153)</f>
        <v>99851.932541702758</v>
      </c>
      <c r="AV264" s="4">
        <f>$F264*SUMIF(Макро!$38:$38,AV$13,Макро!$49:$49)*SUMIF(Ввод!$151:$151,AV$15,Ввод!$153:$153)</f>
        <v>100824.90473711795</v>
      </c>
      <c r="AW264" s="4">
        <f>$F264*SUMIF(Макро!$38:$38,AW$13,Макро!$49:$49)*SUMIF(Ввод!$151:$151,AW$15,Ввод!$153:$153)</f>
        <v>101807.35771942383</v>
      </c>
      <c r="AX264" s="4">
        <f>$F264*SUMIF(Макро!$38:$38,AX$13,Макро!$49:$49)*SUMIF(Ввод!$151:$151,AX$15,Ввод!$153:$153)</f>
        <v>102801.60878646295</v>
      </c>
      <c r="AY264" s="4">
        <f>$F264*SUMIF(Макро!$38:$38,AY$13,Макро!$49:$49)*SUMIF(Ввод!$151:$151,AY$15,Ввод!$153:$153)</f>
        <v>103805.56971344199</v>
      </c>
      <c r="AZ264" s="4">
        <f>$F264*SUMIF(Макро!$38:$38,AZ$13,Макро!$49:$49)*SUMIF(Ввод!$151:$151,AZ$15,Ввод!$153:$153)</f>
        <v>104819.33532689237</v>
      </c>
      <c r="BA264" s="4">
        <f>$F264*SUMIF(Макро!$38:$38,BA$13,Макро!$49:$49)*SUMIF(Ввод!$151:$151,BA$15,Ввод!$153:$153)</f>
        <v>105843.0013794218</v>
      </c>
      <c r="BB264" s="4">
        <f>$F264*SUMIF(Макро!$38:$38,BB$13,Макро!$49:$49)*SUMIF(Ввод!$151:$151,BB$15,Ввод!$153:$153)</f>
        <v>106878.20654951861</v>
      </c>
      <c r="BC264" s="4">
        <f>$F264*SUMIF(Макро!$38:$38,BC$13,Макро!$49:$49)*SUMIF(Ввод!$151:$151,BC$15,Ввод!$153:$153)</f>
        <v>107923.5366190441</v>
      </c>
      <c r="BD264" s="4">
        <f>$F264*SUMIF(Макро!$38:$38,BD$13,Макро!$49:$49)*SUMIF(Ввод!$151:$151,BD$15,Ввод!$153:$153)</f>
        <v>108979.09061531322</v>
      </c>
      <c r="BE264" s="4">
        <f>$F264*SUMIF(Макро!$38:$38,BE$13,Макро!$49:$49)*SUMIF(Ввод!$151:$151,BE$15,Ввод!$153:$153)</f>
        <v>110044.96853418482</v>
      </c>
      <c r="BF264" s="4">
        <f>$F264*SUMIF(Макро!$38:$38,BF$13,Макро!$49:$49)*SUMIF(Ввод!$151:$151,BF$15,Ввод!$153:$153)</f>
        <v>111124.47755696416</v>
      </c>
      <c r="BG264" s="4">
        <f>$F264*SUMIF(Макро!$38:$38,BG$13,Макро!$49:$49)*SUMIF(Ввод!$151:$151,BG$15,Ввод!$153:$153)</f>
        <v>112214.57624818347</v>
      </c>
      <c r="BH264" s="4">
        <f>$F264*SUMIF(Макро!$38:$38,BH$13,Макро!$49:$49)*SUMIF(Ввод!$151:$151,BH$15,Ввод!$153:$153)</f>
        <v>113315.36848939932</v>
      </c>
      <c r="BI264" s="4">
        <f>$F264*SUMIF(Макро!$38:$38,BI$13,Макро!$49:$49)*SUMIF(Ввод!$151:$151,BI$15,Ввод!$153:$153)</f>
        <v>114426.95918121611</v>
      </c>
      <c r="BJ264" s="4">
        <f>$F264*SUMIF(Макро!$38:$38,BJ$13,Макро!$49:$49)*SUMIF(Ввод!$151:$151,BJ$15,Ввод!$153:$153)</f>
        <v>115552.51005519334</v>
      </c>
      <c r="BK264" s="4">
        <f>$F264*SUMIF(Макро!$38:$38,BK$13,Макро!$49:$49)*SUMIF(Ввод!$151:$151,BK$15,Ввод!$153:$153)</f>
        <v>116689.1323128635</v>
      </c>
      <c r="BL264" s="4">
        <f>$F264*SUMIF(Макро!$38:$38,BL$13,Макро!$49:$49)*SUMIF(Ввод!$151:$151,BL$15,Ввод!$153:$153)</f>
        <v>117836.93485693345</v>
      </c>
      <c r="BM264" s="4">
        <f>$F264*SUMIF(Макро!$38:$38,BM$13,Макро!$49:$49)*SUMIF(Ввод!$151:$151,BM$15,Ввод!$153:$153)</f>
        <v>118996.02766132209</v>
      </c>
      <c r="BN264" s="4">
        <f>$F264*SUMIF(Макро!$38:$38,BN$13,Макро!$49:$49)*SUMIF(Ввод!$151:$151,BN$15,Ввод!$153:$153)</f>
        <v>120168.83276523193</v>
      </c>
      <c r="BO264" s="4">
        <f>$F264*SUMIF(Макро!$38:$38,BO$13,Макро!$49:$49)*SUMIF(Ввод!$151:$151,BO$15,Ввод!$153:$153)</f>
        <v>121353.19684164521</v>
      </c>
      <c r="BP264" s="4">
        <f>$F264*SUMIF(Макро!$38:$38,BP$13,Макро!$49:$49)*SUMIF(Ввод!$151:$151,BP$15,Ввод!$153:$153)</f>
        <v>122549.23381387698</v>
      </c>
      <c r="BQ264" s="4">
        <f>$F264*SUMIF(Макро!$38:$38,BQ$13,Макро!$49:$49)*SUMIF(Ввод!$151:$151,BQ$15,Ввод!$153:$153)</f>
        <v>123757.05872805158</v>
      </c>
      <c r="BR264" s="4">
        <f>$F264*SUMIF(Макро!$38:$38,BR$13,Макро!$49:$49)*SUMIF(Ввод!$151:$151,BR$15,Ввод!$153:$153)</f>
        <v>124976.78776416885</v>
      </c>
      <c r="BS264" s="4">
        <f>$F264*SUMIF(Макро!$38:$38,BS$13,Макро!$49:$49)*SUMIF(Ввод!$151:$151,BS$15,Ввод!$153:$153)</f>
        <v>126208.53824727943</v>
      </c>
      <c r="BT264" s="4">
        <f>$F264*SUMIF(Макро!$38:$38,BT$13,Макро!$49:$49)*SUMIF(Ввод!$151:$151,BT$15,Ввод!$153:$153)</f>
        <v>127452.42865877021</v>
      </c>
      <c r="BU264" s="4">
        <f>$F264*SUMIF(Макро!$38:$38,BU$13,Макро!$49:$49)*SUMIF(Ввод!$151:$151,BU$15,Ввод!$153:$153)</f>
        <v>128708.57864776094</v>
      </c>
      <c r="BV264" s="4">
        <f>$F264*SUMIF(Макро!$38:$38,BV$13,Макро!$49:$49)*SUMIF(Ввод!$151:$151,BV$15,Ввод!$153:$153)</f>
        <v>129977.10904261326</v>
      </c>
      <c r="BW264" s="4">
        <f>$F264*SUMIF(Макро!$38:$38,BW$13,Макро!$49:$49)*SUMIF(Ввод!$151:$151,BW$15,Ввод!$153:$153)</f>
        <v>131258.14186255308</v>
      </c>
      <c r="BX264" s="4">
        <f>$F264*SUMIF(Макро!$38:$38,BX$13,Макро!$49:$49)*SUMIF(Ввод!$151:$151,BX$15,Ввод!$153:$153)</f>
        <v>132551.80032940759</v>
      </c>
      <c r="BY264" s="4">
        <f>$F264*SUMIF(Макро!$38:$38,BY$13,Макро!$49:$49)*SUMIF(Ввод!$151:$151,BY$15,Ввод!$153:$153)</f>
        <v>133858.20887945784</v>
      </c>
      <c r="BZ264" s="4">
        <f>$F264*SUMIF(Макро!$38:$38,BZ$13,Макро!$49:$49)*SUMIF(Ввод!$151:$151,BZ$15,Ввод!$153:$153)</f>
        <v>135177.49317540822</v>
      </c>
      <c r="CA264" s="4">
        <f>$F264*SUMIF(Макро!$38:$38,CA$13,Макро!$49:$49)*SUMIF(Ввод!$151:$151,CA$15,Ввод!$153:$153)</f>
        <v>136509.78011847383</v>
      </c>
      <c r="CB264" s="4">
        <f>$F264*SUMIF(Макро!$38:$38,CB$13,Макро!$49:$49)*SUMIF(Ввод!$151:$151,CB$15,Ввод!$153:$153)</f>
        <v>137855.19786058721</v>
      </c>
      <c r="CC264" s="4">
        <f>$F264*SUMIF(Макро!$38:$38,CC$13,Макро!$49:$49)*SUMIF(Ввод!$151:$151,CC$15,Ввод!$153:$153)</f>
        <v>139213.87581672496</v>
      </c>
      <c r="CD264" s="4">
        <f>$F264*SUMIF(Макро!$38:$38,CD$13,Макро!$49:$49)*SUMIF(Ввод!$151:$151,CD$15,Ввод!$153:$153)</f>
        <v>140585.94467735628</v>
      </c>
      <c r="CE264" s="4">
        <f>$F264*SUMIF(Макро!$38:$38,CE$13,Макро!$49:$49)*SUMIF(Ввод!$151:$151,CE$15,Ввод!$153:$153)</f>
        <v>141971.53642101397</v>
      </c>
      <c r="CF264" s="4">
        <f>$F264*SUMIF(Макро!$38:$38,CF$13,Макро!$49:$49)*SUMIF(Ввод!$151:$151,CF$15,Ввод!$153:$153)</f>
        <v>143370.78432698926</v>
      </c>
      <c r="CG264" s="4">
        <f>$F264*SUMIF(Макро!$38:$38,CG$13,Макро!$49:$49)*SUMIF(Ввод!$151:$151,CG$15,Ввод!$153:$153)</f>
        <v>144783.8229881521</v>
      </c>
      <c r="CH264" s="4">
        <f>$F264*SUMIF(Макро!$38:$38,CH$13,Макро!$49:$49)*SUMIF(Ввод!$151:$151,CH$15,Ввод!$153:$153)</f>
        <v>146210.78832389732</v>
      </c>
      <c r="CI264" s="4">
        <f>$F264*SUMIF(Макро!$38:$38,CI$13,Макро!$49:$49)*SUMIF(Ввод!$151:$151,CI$15,Ввод!$153:$153)</f>
        <v>147651.81759321873</v>
      </c>
      <c r="CJ264" s="4">
        <f>$F264*SUMIF(Макро!$38:$38,CJ$13,Макро!$49:$49)*SUMIF(Ввод!$151:$151,CJ$15,Ввод!$153:$153)</f>
        <v>149107.0494079121</v>
      </c>
      <c r="CK264" s="4">
        <f>$F264*SUMIF(Макро!$38:$38,CK$13,Макро!$49:$49)*SUMIF(Ввод!$151:$151,CK$15,Ввод!$153:$153)</f>
        <v>150576.62374590806</v>
      </c>
      <c r="CL264" s="4">
        <f>$F264*SUMIF(Макро!$38:$38,CL$13,Макро!$49:$49)*SUMIF(Ввод!$151:$151,CL$15,Ввод!$153:$153)</f>
        <v>152060.68196473643</v>
      </c>
      <c r="CM264" s="4">
        <f>$F264*SUMIF(Макро!$38:$38,CM$13,Макро!$49:$49)*SUMIF(Ввод!$151:$151,CM$15,Ввод!$153:$153)</f>
        <v>153559.36681512339</v>
      </c>
      <c r="CN264" s="4">
        <f>$F264*SUMIF(Макро!$38:$38,CN$13,Макро!$49:$49)*SUMIF(Ввод!$151:$151,CN$15,Ввод!$153:$153)</f>
        <v>155072.82245472266</v>
      </c>
      <c r="CO264" s="4">
        <f>$F264*SUMIF(Макро!$38:$38,CO$13,Макро!$49:$49)*SUMIF(Ввод!$151:$151,CO$15,Ввод!$153:$153)</f>
        <v>156601.19446198182</v>
      </c>
      <c r="CP264" s="4">
        <f>$F264*SUMIF(Макро!$38:$38,CP$13,Макро!$49:$49)*SUMIF(Ввод!$151:$151,CP$15,Ввод!$153:$153)</f>
        <v>158144.62985014552</v>
      </c>
      <c r="CQ264" s="4">
        <f>$F264*SUMIF(Макро!$38:$38,CQ$13,Макро!$49:$49)*SUMIF(Ввод!$151:$151,CQ$15,Ввод!$153:$153)</f>
        <v>159703.27708139649</v>
      </c>
      <c r="CR264" s="4">
        <f>$F264*SUMIF(Макро!$38:$38,CR$13,Макро!$49:$49)*SUMIF(Ввод!$151:$151,CR$15,Ввод!$153:$153)</f>
        <v>161277.28608113612</v>
      </c>
      <c r="CS264" s="4">
        <f>$F264*SUMIF(Макро!$38:$38,CS$13,Макро!$49:$49)*SUMIF(Ввод!$151:$151,CS$15,Ввод!$153:$153)</f>
        <v>162866.80825240572</v>
      </c>
      <c r="CT264" s="4">
        <f>$F264*SUMIF(Макро!$38:$38,CT$13,Макро!$49:$49)*SUMIF(Ввод!$151:$151,CT$15,Ввод!$153:$153)</f>
        <v>164471.99649044982</v>
      </c>
      <c r="CU264" s="4">
        <f>$F264*SUMIF(Макро!$38:$38,CU$13,Макро!$49:$49)*SUMIF(Ввод!$151:$151,CU$15,Ввод!$153:$153)</f>
        <v>166093.00519742316</v>
      </c>
      <c r="CV264" s="4">
        <f>$F264*SUMIF(Макро!$38:$38,CV$13,Макро!$49:$49)*SUMIF(Ввод!$151:$151,CV$15,Ввод!$153:$153)</f>
        <v>167729.99029724236</v>
      </c>
      <c r="CW264" s="4">
        <f>$F264*SUMIF(Макро!$38:$38,CW$13,Макро!$49:$49)*SUMIF(Ввод!$151:$151,CW$15,Ввод!$153:$153)</f>
        <v>169383.1092505845</v>
      </c>
      <c r="CX264" s="4">
        <f>$F264*SUMIF(Макро!$38:$38,CX$13,Макро!$49:$49)*SUMIF(Ввод!$151:$151,CX$15,Ввод!$153:$153)</f>
        <v>171052.52107003273</v>
      </c>
      <c r="CY264" s="4">
        <f>$F264*SUMIF(Макро!$38:$38,CY$13,Макро!$49:$49)*SUMIF(Ввод!$151:$151,CY$15,Ввод!$153:$153)</f>
        <v>172738.38633537205</v>
      </c>
      <c r="CZ264" s="4">
        <f>$F264*SUMIF(Макро!$38:$38,CZ$13,Макро!$49:$49)*SUMIF(Ввод!$151:$151,CZ$15,Ввод!$153:$153)</f>
        <v>174440.86720903506</v>
      </c>
      <c r="DA264" s="4">
        <f>$F264*SUMIF(Макро!$38:$38,DA$13,Макро!$49:$49)*SUMIF(Ввод!$151:$151,DA$15,Ввод!$153:$153)</f>
        <v>176160.12745170039</v>
      </c>
      <c r="DB264" s="4">
        <f>$F264*SUMIF(Макро!$38:$38,DB$13,Макро!$49:$49)*SUMIF(Ввод!$151:$151,DB$15,Ввод!$153:$153)</f>
        <v>177896.33243804477</v>
      </c>
      <c r="DC264" s="4">
        <f>$F264*SUMIF(Макро!$38:$38,DC$13,Макро!$49:$49)*SUMIF(Ввод!$151:$151,DC$15,Ввод!$153:$153)</f>
        <v>179649.64917265033</v>
      </c>
      <c r="DD264" s="4">
        <f>$F264*SUMIF(Макро!$38:$38,DD$13,Макро!$49:$49)*SUMIF(Ввод!$151:$151,DD$15,Ввод!$153:$153)</f>
        <v>181420.24630606858</v>
      </c>
      <c r="DE264" s="4">
        <f>$F264*SUMIF(Макро!$38:$38,DE$13,Макро!$49:$49)*SUMIF(Ввод!$151:$151,DE$15,Ввод!$153:$153)</f>
        <v>183208.29415104297</v>
      </c>
      <c r="DF264" s="4">
        <f>$F264*SUMIF(Макро!$38:$38,DF$13,Макро!$49:$49)*SUMIF(Ввод!$151:$151,DF$15,Ввод!$153:$153)</f>
        <v>185013.96469889098</v>
      </c>
      <c r="DG264" s="4">
        <f>$F264*SUMIF(Макро!$38:$38,DG$13,Макро!$49:$49)*SUMIF(Ввод!$151:$151,DG$15,Ввод!$153:$153)</f>
        <v>186837.43163604807</v>
      </c>
      <c r="DH264" s="4">
        <f>$F264*SUMIF(Макро!$38:$38,DH$13,Макро!$49:$49)*SUMIF(Ввод!$151:$151,DH$15,Ввод!$153:$153)</f>
        <v>188678.8703607744</v>
      </c>
      <c r="DI264" s="4">
        <f>$F264*SUMIF(Макро!$38:$38,DI$13,Макро!$49:$49)*SUMIF(Ввод!$151:$151,DI$15,Ввод!$153:$153)</f>
        <v>0</v>
      </c>
      <c r="DJ264" s="4">
        <f>$F264*SUMIF(Макро!$38:$38,DJ$13,Макро!$49:$49)*SUMIF(Ввод!$151:$151,DJ$15,Ввод!$153:$153)</f>
        <v>0</v>
      </c>
    </row>
    <row r="265" spans="1:114" ht="16.5">
      <c r="B265" s="214" t="str">
        <f>Ввод!D296</f>
        <v>Работы и услуги, связанные с экспл-ей центр-х систем</v>
      </c>
      <c r="C265" s="34"/>
      <c r="D265" s="57" t="str">
        <f>Ввод!F296</f>
        <v>тыс. руб.</v>
      </c>
      <c r="E265" s="7">
        <f t="shared" ref="E265:E276" si="78">1-E279</f>
        <v>1</v>
      </c>
      <c r="F265" s="230">
        <f>$E265*Ввод!G296</f>
        <v>0</v>
      </c>
      <c r="G265" s="230">
        <f>Ввод!E296</f>
        <v>1</v>
      </c>
      <c r="H265" s="230"/>
      <c r="I265" s="231"/>
      <c r="J265" s="4">
        <f>$F265*SUMIF(Макро!$38:$38,J$13,Макро!$49:$49)*SUMIF(Ввод!$151:$151,J$15,Ввод!$153:$153)</f>
        <v>0</v>
      </c>
      <c r="K265" s="4">
        <f>$F265*SUMIF(Макро!$38:$38,K$13,Макро!$49:$49)*SUMIF(Ввод!$151:$151,K$15,Ввод!$153:$153)</f>
        <v>0</v>
      </c>
      <c r="L265" s="4">
        <f>$F265*SUMIF(Макро!$38:$38,L$13,Макро!$49:$49)*SUMIF(Ввод!$151:$151,L$15,Ввод!$153:$153)</f>
        <v>0</v>
      </c>
      <c r="M265" s="4">
        <f>$F265*SUMIF(Макро!$38:$38,M$13,Макро!$49:$49)*SUMIF(Ввод!$151:$151,M$15,Ввод!$153:$153)</f>
        <v>0</v>
      </c>
      <c r="N265" s="4">
        <f>$F265*SUMIF(Макро!$38:$38,N$13,Макро!$49:$49)*SUMIF(Ввод!$151:$151,N$15,Ввод!$153:$153)</f>
        <v>0</v>
      </c>
      <c r="O265" s="4">
        <f>$F265*SUMIF(Макро!$38:$38,O$13,Макро!$49:$49)*SUMIF(Ввод!$151:$151,O$15,Ввод!$153:$153)</f>
        <v>0</v>
      </c>
      <c r="P265" s="4">
        <f>$F265*SUMIF(Макро!$38:$38,P$13,Макро!$49:$49)*SUMIF(Ввод!$151:$151,P$15,Ввод!$153:$153)</f>
        <v>0</v>
      </c>
      <c r="Q265" s="4">
        <f>$F265*SUMIF(Макро!$38:$38,Q$13,Макро!$49:$49)*SUMIF(Ввод!$151:$151,Q$15,Ввод!$153:$153)</f>
        <v>0</v>
      </c>
      <c r="R265" s="4">
        <f>$F265*SUMIF(Макро!$38:$38,R$13,Макро!$49:$49)*SUMIF(Ввод!$151:$151,R$15,Ввод!$153:$153)</f>
        <v>0</v>
      </c>
      <c r="S265" s="4">
        <f>$F265*SUMIF(Макро!$38:$38,S$13,Макро!$49:$49)*SUMIF(Ввод!$151:$151,S$15,Ввод!$153:$153)</f>
        <v>0</v>
      </c>
      <c r="T265" s="4">
        <f>$F265*SUMIF(Макро!$38:$38,T$13,Макро!$49:$49)*SUMIF(Ввод!$151:$151,T$15,Ввод!$153:$153)</f>
        <v>0</v>
      </c>
      <c r="U265" s="4">
        <f>$F265*SUMIF(Макро!$38:$38,U$13,Макро!$49:$49)*SUMIF(Ввод!$151:$151,U$15,Ввод!$153:$153)</f>
        <v>0</v>
      </c>
      <c r="V265" s="4">
        <f>$F265*SUMIF(Макро!$38:$38,V$13,Макро!$49:$49)*SUMIF(Ввод!$151:$151,V$15,Ввод!$153:$153)</f>
        <v>0</v>
      </c>
      <c r="W265" s="4">
        <f>$F265*SUMIF(Макро!$38:$38,W$13,Макро!$49:$49)*SUMIF(Ввод!$151:$151,W$15,Ввод!$153:$153)</f>
        <v>0</v>
      </c>
      <c r="X265" s="4">
        <f>$F265*SUMIF(Макро!$38:$38,X$13,Макро!$49:$49)*SUMIF(Ввод!$151:$151,X$15,Ввод!$153:$153)</f>
        <v>0</v>
      </c>
      <c r="Y265" s="4">
        <f>$F265*SUMIF(Макро!$38:$38,Y$13,Макро!$49:$49)*SUMIF(Ввод!$151:$151,Y$15,Ввод!$153:$153)</f>
        <v>0</v>
      </c>
      <c r="Z265" s="4">
        <f>$F265*SUMIF(Макро!$38:$38,Z$13,Макро!$49:$49)*SUMIF(Ввод!$151:$151,Z$15,Ввод!$153:$153)</f>
        <v>0</v>
      </c>
      <c r="AA265" s="4">
        <f>$F265*SUMIF(Макро!$38:$38,AA$13,Макро!$49:$49)*SUMIF(Ввод!$151:$151,AA$15,Ввод!$153:$153)</f>
        <v>0</v>
      </c>
      <c r="AB265" s="4">
        <f>$F265*SUMIF(Макро!$38:$38,AB$13,Макро!$49:$49)*SUMIF(Ввод!$151:$151,AB$15,Ввод!$153:$153)</f>
        <v>0</v>
      </c>
      <c r="AC265" s="4">
        <f>$F265*SUMIF(Макро!$38:$38,AC$13,Макро!$49:$49)*SUMIF(Ввод!$151:$151,AC$15,Ввод!$153:$153)</f>
        <v>0</v>
      </c>
      <c r="AD265" s="4">
        <f>$F265*SUMIF(Макро!$38:$38,AD$13,Макро!$49:$49)*SUMIF(Ввод!$151:$151,AD$15,Ввод!$153:$153)</f>
        <v>0</v>
      </c>
      <c r="AE265" s="4">
        <f>$F265*SUMIF(Макро!$38:$38,AE$13,Макро!$49:$49)*SUMIF(Ввод!$151:$151,AE$15,Ввод!$153:$153)</f>
        <v>0</v>
      </c>
      <c r="AF265" s="4">
        <f>$F265*SUMIF(Макро!$38:$38,AF$13,Макро!$49:$49)*SUMIF(Ввод!$151:$151,AF$15,Ввод!$153:$153)</f>
        <v>0</v>
      </c>
      <c r="AG265" s="4">
        <f>$F265*SUMIF(Макро!$38:$38,AG$13,Макро!$49:$49)*SUMIF(Ввод!$151:$151,AG$15,Ввод!$153:$153)</f>
        <v>0</v>
      </c>
      <c r="AH265" s="4">
        <f>$F265*SUMIF(Макро!$38:$38,AH$13,Макро!$49:$49)*SUMIF(Ввод!$151:$151,AH$15,Ввод!$153:$153)</f>
        <v>0</v>
      </c>
      <c r="AI265" s="4">
        <f>$F265*SUMIF(Макро!$38:$38,AI$13,Макро!$49:$49)*SUMIF(Ввод!$151:$151,AI$15,Ввод!$153:$153)</f>
        <v>0</v>
      </c>
      <c r="AJ265" s="4">
        <f>$F265*SUMIF(Макро!$38:$38,AJ$13,Макро!$49:$49)*SUMIF(Ввод!$151:$151,AJ$15,Ввод!$153:$153)</f>
        <v>0</v>
      </c>
      <c r="AK265" s="4">
        <f>$F265*SUMIF(Макро!$38:$38,AK$13,Макро!$49:$49)*SUMIF(Ввод!$151:$151,AK$15,Ввод!$153:$153)</f>
        <v>0</v>
      </c>
      <c r="AL265" s="4">
        <f>$F265*SUMIF(Макро!$38:$38,AL$13,Макро!$49:$49)*SUMIF(Ввод!$151:$151,AL$15,Ввод!$153:$153)</f>
        <v>0</v>
      </c>
      <c r="AM265" s="4">
        <f>$F265*SUMIF(Макро!$38:$38,AM$13,Макро!$49:$49)*SUMIF(Ввод!$151:$151,AM$15,Ввод!$153:$153)</f>
        <v>0</v>
      </c>
      <c r="AN265" s="4">
        <f>$F265*SUMIF(Макро!$38:$38,AN$13,Макро!$49:$49)*SUMIF(Ввод!$151:$151,AN$15,Ввод!$153:$153)</f>
        <v>0</v>
      </c>
      <c r="AO265" s="4">
        <f>$F265*SUMIF(Макро!$38:$38,AO$13,Макро!$49:$49)*SUMIF(Ввод!$151:$151,AO$15,Ввод!$153:$153)</f>
        <v>0</v>
      </c>
      <c r="AP265" s="4">
        <f>$F265*SUMIF(Макро!$38:$38,AP$13,Макро!$49:$49)*SUMIF(Ввод!$151:$151,AP$15,Ввод!$153:$153)</f>
        <v>0</v>
      </c>
      <c r="AQ265" s="4">
        <f>$F265*SUMIF(Макро!$38:$38,AQ$13,Макро!$49:$49)*SUMIF(Ввод!$151:$151,AQ$15,Ввод!$153:$153)</f>
        <v>0</v>
      </c>
      <c r="AR265" s="4">
        <f>$F265*SUMIF(Макро!$38:$38,AR$13,Макро!$49:$49)*SUMIF(Ввод!$151:$151,AR$15,Ввод!$153:$153)</f>
        <v>0</v>
      </c>
      <c r="AS265" s="4">
        <f>$F265*SUMIF(Макро!$38:$38,AS$13,Макро!$49:$49)*SUMIF(Ввод!$151:$151,AS$15,Ввод!$153:$153)</f>
        <v>0</v>
      </c>
      <c r="AT265" s="4">
        <f>$F265*SUMIF(Макро!$38:$38,AT$13,Макро!$49:$49)*SUMIF(Ввод!$151:$151,AT$15,Ввод!$153:$153)</f>
        <v>0</v>
      </c>
      <c r="AU265" s="4">
        <f>$F265*SUMIF(Макро!$38:$38,AU$13,Макро!$49:$49)*SUMIF(Ввод!$151:$151,AU$15,Ввод!$153:$153)</f>
        <v>0</v>
      </c>
      <c r="AV265" s="4">
        <f>$F265*SUMIF(Макро!$38:$38,AV$13,Макро!$49:$49)*SUMIF(Ввод!$151:$151,AV$15,Ввод!$153:$153)</f>
        <v>0</v>
      </c>
      <c r="AW265" s="4">
        <f>$F265*SUMIF(Макро!$38:$38,AW$13,Макро!$49:$49)*SUMIF(Ввод!$151:$151,AW$15,Ввод!$153:$153)</f>
        <v>0</v>
      </c>
      <c r="AX265" s="4">
        <f>$F265*SUMIF(Макро!$38:$38,AX$13,Макро!$49:$49)*SUMIF(Ввод!$151:$151,AX$15,Ввод!$153:$153)</f>
        <v>0</v>
      </c>
      <c r="AY265" s="4">
        <f>$F265*SUMIF(Макро!$38:$38,AY$13,Макро!$49:$49)*SUMIF(Ввод!$151:$151,AY$15,Ввод!$153:$153)</f>
        <v>0</v>
      </c>
      <c r="AZ265" s="4">
        <f>$F265*SUMIF(Макро!$38:$38,AZ$13,Макро!$49:$49)*SUMIF(Ввод!$151:$151,AZ$15,Ввод!$153:$153)</f>
        <v>0</v>
      </c>
      <c r="BA265" s="4">
        <f>$F265*SUMIF(Макро!$38:$38,BA$13,Макро!$49:$49)*SUMIF(Ввод!$151:$151,BA$15,Ввод!$153:$153)</f>
        <v>0</v>
      </c>
      <c r="BB265" s="4">
        <f>$F265*SUMIF(Макро!$38:$38,BB$13,Макро!$49:$49)*SUMIF(Ввод!$151:$151,BB$15,Ввод!$153:$153)</f>
        <v>0</v>
      </c>
      <c r="BC265" s="4">
        <f>$F265*SUMIF(Макро!$38:$38,BC$13,Макро!$49:$49)*SUMIF(Ввод!$151:$151,BC$15,Ввод!$153:$153)</f>
        <v>0</v>
      </c>
      <c r="BD265" s="4">
        <f>$F265*SUMIF(Макро!$38:$38,BD$13,Макро!$49:$49)*SUMIF(Ввод!$151:$151,BD$15,Ввод!$153:$153)</f>
        <v>0</v>
      </c>
      <c r="BE265" s="4">
        <f>$F265*SUMIF(Макро!$38:$38,BE$13,Макро!$49:$49)*SUMIF(Ввод!$151:$151,BE$15,Ввод!$153:$153)</f>
        <v>0</v>
      </c>
      <c r="BF265" s="4">
        <f>$F265*SUMIF(Макро!$38:$38,BF$13,Макро!$49:$49)*SUMIF(Ввод!$151:$151,BF$15,Ввод!$153:$153)</f>
        <v>0</v>
      </c>
      <c r="BG265" s="4">
        <f>$F265*SUMIF(Макро!$38:$38,BG$13,Макро!$49:$49)*SUMIF(Ввод!$151:$151,BG$15,Ввод!$153:$153)</f>
        <v>0</v>
      </c>
      <c r="BH265" s="4">
        <f>$F265*SUMIF(Макро!$38:$38,BH$13,Макро!$49:$49)*SUMIF(Ввод!$151:$151,BH$15,Ввод!$153:$153)</f>
        <v>0</v>
      </c>
      <c r="BI265" s="4">
        <f>$F265*SUMIF(Макро!$38:$38,BI$13,Макро!$49:$49)*SUMIF(Ввод!$151:$151,BI$15,Ввод!$153:$153)</f>
        <v>0</v>
      </c>
      <c r="BJ265" s="4">
        <f>$F265*SUMIF(Макро!$38:$38,BJ$13,Макро!$49:$49)*SUMIF(Ввод!$151:$151,BJ$15,Ввод!$153:$153)</f>
        <v>0</v>
      </c>
      <c r="BK265" s="4">
        <f>$F265*SUMIF(Макро!$38:$38,BK$13,Макро!$49:$49)*SUMIF(Ввод!$151:$151,BK$15,Ввод!$153:$153)</f>
        <v>0</v>
      </c>
      <c r="BL265" s="4">
        <f>$F265*SUMIF(Макро!$38:$38,BL$13,Макро!$49:$49)*SUMIF(Ввод!$151:$151,BL$15,Ввод!$153:$153)</f>
        <v>0</v>
      </c>
      <c r="BM265" s="4">
        <f>$F265*SUMIF(Макро!$38:$38,BM$13,Макро!$49:$49)*SUMIF(Ввод!$151:$151,BM$15,Ввод!$153:$153)</f>
        <v>0</v>
      </c>
      <c r="BN265" s="4">
        <f>$F265*SUMIF(Макро!$38:$38,BN$13,Макро!$49:$49)*SUMIF(Ввод!$151:$151,BN$15,Ввод!$153:$153)</f>
        <v>0</v>
      </c>
      <c r="BO265" s="4">
        <f>$F265*SUMIF(Макро!$38:$38,BO$13,Макро!$49:$49)*SUMIF(Ввод!$151:$151,BO$15,Ввод!$153:$153)</f>
        <v>0</v>
      </c>
      <c r="BP265" s="4">
        <f>$F265*SUMIF(Макро!$38:$38,BP$13,Макро!$49:$49)*SUMIF(Ввод!$151:$151,BP$15,Ввод!$153:$153)</f>
        <v>0</v>
      </c>
      <c r="BQ265" s="4">
        <f>$F265*SUMIF(Макро!$38:$38,BQ$13,Макро!$49:$49)*SUMIF(Ввод!$151:$151,BQ$15,Ввод!$153:$153)</f>
        <v>0</v>
      </c>
      <c r="BR265" s="4">
        <f>$F265*SUMIF(Макро!$38:$38,BR$13,Макро!$49:$49)*SUMIF(Ввод!$151:$151,BR$15,Ввод!$153:$153)</f>
        <v>0</v>
      </c>
      <c r="BS265" s="4">
        <f>$F265*SUMIF(Макро!$38:$38,BS$13,Макро!$49:$49)*SUMIF(Ввод!$151:$151,BS$15,Ввод!$153:$153)</f>
        <v>0</v>
      </c>
      <c r="BT265" s="4">
        <f>$F265*SUMIF(Макро!$38:$38,BT$13,Макро!$49:$49)*SUMIF(Ввод!$151:$151,BT$15,Ввод!$153:$153)</f>
        <v>0</v>
      </c>
      <c r="BU265" s="4">
        <f>$F265*SUMIF(Макро!$38:$38,BU$13,Макро!$49:$49)*SUMIF(Ввод!$151:$151,BU$15,Ввод!$153:$153)</f>
        <v>0</v>
      </c>
      <c r="BV265" s="4">
        <f>$F265*SUMIF(Макро!$38:$38,BV$13,Макро!$49:$49)*SUMIF(Ввод!$151:$151,BV$15,Ввод!$153:$153)</f>
        <v>0</v>
      </c>
      <c r="BW265" s="4">
        <f>$F265*SUMIF(Макро!$38:$38,BW$13,Макро!$49:$49)*SUMIF(Ввод!$151:$151,BW$15,Ввод!$153:$153)</f>
        <v>0</v>
      </c>
      <c r="BX265" s="4">
        <f>$F265*SUMIF(Макро!$38:$38,BX$13,Макро!$49:$49)*SUMIF(Ввод!$151:$151,BX$15,Ввод!$153:$153)</f>
        <v>0</v>
      </c>
      <c r="BY265" s="4">
        <f>$F265*SUMIF(Макро!$38:$38,BY$13,Макро!$49:$49)*SUMIF(Ввод!$151:$151,BY$15,Ввод!$153:$153)</f>
        <v>0</v>
      </c>
      <c r="BZ265" s="4">
        <f>$F265*SUMIF(Макро!$38:$38,BZ$13,Макро!$49:$49)*SUMIF(Ввод!$151:$151,BZ$15,Ввод!$153:$153)</f>
        <v>0</v>
      </c>
      <c r="CA265" s="4">
        <f>$F265*SUMIF(Макро!$38:$38,CA$13,Макро!$49:$49)*SUMIF(Ввод!$151:$151,CA$15,Ввод!$153:$153)</f>
        <v>0</v>
      </c>
      <c r="CB265" s="4">
        <f>$F265*SUMIF(Макро!$38:$38,CB$13,Макро!$49:$49)*SUMIF(Ввод!$151:$151,CB$15,Ввод!$153:$153)</f>
        <v>0</v>
      </c>
      <c r="CC265" s="4">
        <f>$F265*SUMIF(Макро!$38:$38,CC$13,Макро!$49:$49)*SUMIF(Ввод!$151:$151,CC$15,Ввод!$153:$153)</f>
        <v>0</v>
      </c>
      <c r="CD265" s="4">
        <f>$F265*SUMIF(Макро!$38:$38,CD$13,Макро!$49:$49)*SUMIF(Ввод!$151:$151,CD$15,Ввод!$153:$153)</f>
        <v>0</v>
      </c>
      <c r="CE265" s="4">
        <f>$F265*SUMIF(Макро!$38:$38,CE$13,Макро!$49:$49)*SUMIF(Ввод!$151:$151,CE$15,Ввод!$153:$153)</f>
        <v>0</v>
      </c>
      <c r="CF265" s="4">
        <f>$F265*SUMIF(Макро!$38:$38,CF$13,Макро!$49:$49)*SUMIF(Ввод!$151:$151,CF$15,Ввод!$153:$153)</f>
        <v>0</v>
      </c>
      <c r="CG265" s="4">
        <f>$F265*SUMIF(Макро!$38:$38,CG$13,Макро!$49:$49)*SUMIF(Ввод!$151:$151,CG$15,Ввод!$153:$153)</f>
        <v>0</v>
      </c>
      <c r="CH265" s="4">
        <f>$F265*SUMIF(Макро!$38:$38,CH$13,Макро!$49:$49)*SUMIF(Ввод!$151:$151,CH$15,Ввод!$153:$153)</f>
        <v>0</v>
      </c>
      <c r="CI265" s="4">
        <f>$F265*SUMIF(Макро!$38:$38,CI$13,Макро!$49:$49)*SUMIF(Ввод!$151:$151,CI$15,Ввод!$153:$153)</f>
        <v>0</v>
      </c>
      <c r="CJ265" s="4">
        <f>$F265*SUMIF(Макро!$38:$38,CJ$13,Макро!$49:$49)*SUMIF(Ввод!$151:$151,CJ$15,Ввод!$153:$153)</f>
        <v>0</v>
      </c>
      <c r="CK265" s="4">
        <f>$F265*SUMIF(Макро!$38:$38,CK$13,Макро!$49:$49)*SUMIF(Ввод!$151:$151,CK$15,Ввод!$153:$153)</f>
        <v>0</v>
      </c>
      <c r="CL265" s="4">
        <f>$F265*SUMIF(Макро!$38:$38,CL$13,Макро!$49:$49)*SUMIF(Ввод!$151:$151,CL$15,Ввод!$153:$153)</f>
        <v>0</v>
      </c>
      <c r="CM265" s="4">
        <f>$F265*SUMIF(Макро!$38:$38,CM$13,Макро!$49:$49)*SUMIF(Ввод!$151:$151,CM$15,Ввод!$153:$153)</f>
        <v>0</v>
      </c>
      <c r="CN265" s="4">
        <f>$F265*SUMIF(Макро!$38:$38,CN$13,Макро!$49:$49)*SUMIF(Ввод!$151:$151,CN$15,Ввод!$153:$153)</f>
        <v>0</v>
      </c>
      <c r="CO265" s="4">
        <f>$F265*SUMIF(Макро!$38:$38,CO$13,Макро!$49:$49)*SUMIF(Ввод!$151:$151,CO$15,Ввод!$153:$153)</f>
        <v>0</v>
      </c>
      <c r="CP265" s="4">
        <f>$F265*SUMIF(Макро!$38:$38,CP$13,Макро!$49:$49)*SUMIF(Ввод!$151:$151,CP$15,Ввод!$153:$153)</f>
        <v>0</v>
      </c>
      <c r="CQ265" s="4">
        <f>$F265*SUMIF(Макро!$38:$38,CQ$13,Макро!$49:$49)*SUMIF(Ввод!$151:$151,CQ$15,Ввод!$153:$153)</f>
        <v>0</v>
      </c>
      <c r="CR265" s="4">
        <f>$F265*SUMIF(Макро!$38:$38,CR$13,Макро!$49:$49)*SUMIF(Ввод!$151:$151,CR$15,Ввод!$153:$153)</f>
        <v>0</v>
      </c>
      <c r="CS265" s="4">
        <f>$F265*SUMIF(Макро!$38:$38,CS$13,Макро!$49:$49)*SUMIF(Ввод!$151:$151,CS$15,Ввод!$153:$153)</f>
        <v>0</v>
      </c>
      <c r="CT265" s="4">
        <f>$F265*SUMIF(Макро!$38:$38,CT$13,Макро!$49:$49)*SUMIF(Ввод!$151:$151,CT$15,Ввод!$153:$153)</f>
        <v>0</v>
      </c>
      <c r="CU265" s="4">
        <f>$F265*SUMIF(Макро!$38:$38,CU$13,Макро!$49:$49)*SUMIF(Ввод!$151:$151,CU$15,Ввод!$153:$153)</f>
        <v>0</v>
      </c>
      <c r="CV265" s="4">
        <f>$F265*SUMIF(Макро!$38:$38,CV$13,Макро!$49:$49)*SUMIF(Ввод!$151:$151,CV$15,Ввод!$153:$153)</f>
        <v>0</v>
      </c>
      <c r="CW265" s="4">
        <f>$F265*SUMIF(Макро!$38:$38,CW$13,Макро!$49:$49)*SUMIF(Ввод!$151:$151,CW$15,Ввод!$153:$153)</f>
        <v>0</v>
      </c>
      <c r="CX265" s="4">
        <f>$F265*SUMIF(Макро!$38:$38,CX$13,Макро!$49:$49)*SUMIF(Ввод!$151:$151,CX$15,Ввод!$153:$153)</f>
        <v>0</v>
      </c>
      <c r="CY265" s="4">
        <f>$F265*SUMIF(Макро!$38:$38,CY$13,Макро!$49:$49)*SUMIF(Ввод!$151:$151,CY$15,Ввод!$153:$153)</f>
        <v>0</v>
      </c>
      <c r="CZ265" s="4">
        <f>$F265*SUMIF(Макро!$38:$38,CZ$13,Макро!$49:$49)*SUMIF(Ввод!$151:$151,CZ$15,Ввод!$153:$153)</f>
        <v>0</v>
      </c>
      <c r="DA265" s="4">
        <f>$F265*SUMIF(Макро!$38:$38,DA$13,Макро!$49:$49)*SUMIF(Ввод!$151:$151,DA$15,Ввод!$153:$153)</f>
        <v>0</v>
      </c>
      <c r="DB265" s="4">
        <f>$F265*SUMIF(Макро!$38:$38,DB$13,Макро!$49:$49)*SUMIF(Ввод!$151:$151,DB$15,Ввод!$153:$153)</f>
        <v>0</v>
      </c>
      <c r="DC265" s="4">
        <f>$F265*SUMIF(Макро!$38:$38,DC$13,Макро!$49:$49)*SUMIF(Ввод!$151:$151,DC$15,Ввод!$153:$153)</f>
        <v>0</v>
      </c>
      <c r="DD265" s="4">
        <f>$F265*SUMIF(Макро!$38:$38,DD$13,Макро!$49:$49)*SUMIF(Ввод!$151:$151,DD$15,Ввод!$153:$153)</f>
        <v>0</v>
      </c>
      <c r="DE265" s="4">
        <f>$F265*SUMIF(Макро!$38:$38,DE$13,Макро!$49:$49)*SUMIF(Ввод!$151:$151,DE$15,Ввод!$153:$153)</f>
        <v>0</v>
      </c>
      <c r="DF265" s="4">
        <f>$F265*SUMIF(Макро!$38:$38,DF$13,Макро!$49:$49)*SUMIF(Ввод!$151:$151,DF$15,Ввод!$153:$153)</f>
        <v>0</v>
      </c>
      <c r="DG265" s="4">
        <f>$F265*SUMIF(Макро!$38:$38,DG$13,Макро!$49:$49)*SUMIF(Ввод!$151:$151,DG$15,Ввод!$153:$153)</f>
        <v>0</v>
      </c>
      <c r="DH265" s="4">
        <f>$F265*SUMIF(Макро!$38:$38,DH$13,Макро!$49:$49)*SUMIF(Ввод!$151:$151,DH$15,Ввод!$153:$153)</f>
        <v>0</v>
      </c>
      <c r="DI265" s="4">
        <f>$F265*SUMIF(Макро!$38:$38,DI$13,Макро!$49:$49)*SUMIF(Ввод!$151:$151,DI$15,Ввод!$153:$153)</f>
        <v>0</v>
      </c>
      <c r="DJ265" s="4">
        <f>$F265*SUMIF(Макро!$38:$38,DJ$13,Макро!$49:$49)*SUMIF(Ввод!$151:$151,DJ$15,Ввод!$153:$153)</f>
        <v>0</v>
      </c>
    </row>
    <row r="266" spans="1:114" ht="16.5">
      <c r="B266" s="214" t="str">
        <f>Ввод!D297</f>
        <v>ФОТ + взносы осн. производственного персонала</v>
      </c>
      <c r="C266" s="34"/>
      <c r="D266" s="57" t="str">
        <f>Ввод!F297</f>
        <v>тыс. руб.</v>
      </c>
      <c r="E266" s="7">
        <f t="shared" si="78"/>
        <v>1</v>
      </c>
      <c r="F266" s="230">
        <f>$E266*Ввод!G297</f>
        <v>250000</v>
      </c>
      <c r="G266" s="230">
        <f>Ввод!E297</f>
        <v>0</v>
      </c>
      <c r="H266" s="230"/>
      <c r="I266" s="231"/>
      <c r="J266" s="4">
        <f>$F266*SUMIF(Макро!$38:$38,J$13,Макро!$49:$49)*SUMIF(Ввод!$151:$151,J$15,Ввод!$153:$153)</f>
        <v>63164.938111829608</v>
      </c>
      <c r="K266" s="4">
        <f>$F266*SUMIF(Макро!$38:$38,K$13,Макро!$49:$49)*SUMIF(Ввод!$151:$151,K$15,Ввод!$153:$153)</f>
        <v>63836.950506740221</v>
      </c>
      <c r="L266" s="4">
        <f>$F266*SUMIF(Макро!$38:$38,L$13,Макро!$49:$49)*SUMIF(Ввод!$151:$151,L$15,Ввод!$153:$153)</f>
        <v>64516.112448098807</v>
      </c>
      <c r="M266" s="4">
        <f>$F266*SUMIF(Макро!$38:$38,M$13,Макро!$49:$49)*SUMIF(Ввод!$151:$151,M$15,Ввод!$153:$153)</f>
        <v>65202.500000000007</v>
      </c>
      <c r="N266" s="4">
        <f>$F266*SUMIF(Макро!$38:$38,N$13,Макро!$49:$49)*SUMIF(Ввод!$151:$151,N$15,Ввод!$153:$153)</f>
        <v>65838.634580341663</v>
      </c>
      <c r="O266" s="4">
        <f>$F266*SUMIF(Макро!$38:$38,O$13,Макро!$49:$49)*SUMIF(Ввод!$151:$151,O$15,Ввод!$153:$153)</f>
        <v>66480.975474924417</v>
      </c>
      <c r="P266" s="4">
        <f>$F266*SUMIF(Макро!$38:$38,P$13,Макро!$49:$49)*SUMIF(Ввод!$151:$151,P$15,Ввод!$153:$153)</f>
        <v>67129.583234357633</v>
      </c>
      <c r="Q266" s="4">
        <f>$F266*SUMIF(Макро!$38:$38,Q$13,Макро!$49:$49)*SUMIF(Ввод!$151:$151,Q$15,Ввод!$153:$153)</f>
        <v>67784.519000000029</v>
      </c>
      <c r="R266" s="4">
        <f>$F266*SUMIF(Макро!$38:$38,R$13,Макро!$49:$49)*SUMIF(Ввод!$151:$151,R$15,Ввод!$153:$153)</f>
        <v>68449.136203988615</v>
      </c>
      <c r="S266" s="4">
        <f>$F266*SUMIF(Макро!$38:$38,S$13,Макро!$49:$49)*SUMIF(Ввод!$151:$151,S$15,Ввод!$153:$153)</f>
        <v>69120.269881566652</v>
      </c>
      <c r="T266" s="4">
        <f>$F266*SUMIF(Макро!$38:$38,T$13,Макро!$49:$49)*SUMIF(Ввод!$151:$151,T$15,Ввод!$153:$153)</f>
        <v>69797.983925795881</v>
      </c>
      <c r="U266" s="4">
        <f>$F266*SUMIF(Макро!$38:$38,U$13,Макро!$49:$49)*SUMIF(Ввод!$151:$151,U$15,Ввод!$153:$153)</f>
        <v>70482.342856200063</v>
      </c>
      <c r="V266" s="4">
        <f>$F266*SUMIF(Макро!$38:$38,V$13,Макро!$49:$49)*SUMIF(Ввод!$151:$151,V$15,Ввод!$153:$153)</f>
        <v>71175.465210130147</v>
      </c>
      <c r="W266" s="4">
        <f>$F266*SUMIF(Макро!$38:$38,W$13,Макро!$49:$49)*SUMIF(Ввод!$151:$151,W$15,Ввод!$153:$153)</f>
        <v>71875.403719398557</v>
      </c>
      <c r="X266" s="4">
        <f>$F266*SUMIF(Макро!$38:$38,X$13,Макро!$49:$49)*SUMIF(Ввод!$151:$151,X$15,Ввод!$153:$153)</f>
        <v>72582.225413979657</v>
      </c>
      <c r="Y266" s="4">
        <f>$F266*SUMIF(Макро!$38:$38,Y$13,Макро!$49:$49)*SUMIF(Ввод!$151:$151,Y$15,Ввод!$153:$153)</f>
        <v>73295.997983019566</v>
      </c>
      <c r="Z266" s="4">
        <f>$F266*SUMIF(Макро!$38:$38,Z$13,Макро!$49:$49)*SUMIF(Ввод!$151:$151,Z$15,Ввод!$153:$153)</f>
        <v>74015.900071961587</v>
      </c>
      <c r="AA266" s="4">
        <f>$F266*SUMIF(Макро!$38:$38,AA$13,Макро!$49:$49)*SUMIF(Ввод!$151:$151,AA$15,Ввод!$153:$153)</f>
        <v>74742.87292918461</v>
      </c>
      <c r="AB266" s="4">
        <f>$F266*SUMIF(Макро!$38:$38,AB$13,Макро!$49:$49)*SUMIF(Ввод!$151:$151,AB$15,Ввод!$153:$153)</f>
        <v>75476.986002693928</v>
      </c>
      <c r="AC266" s="4">
        <f>$F266*SUMIF(Макро!$38:$38,AC$13,Макро!$49:$49)*SUMIF(Ввод!$151:$151,AC$15,Ввод!$153:$153)</f>
        <v>76218.309422602528</v>
      </c>
      <c r="AD266" s="4">
        <f>$F266*SUMIF(Макро!$38:$38,AD$13,Макро!$49:$49)*SUMIF(Ввод!$151:$151,AD$15,Ввод!$153:$153)</f>
        <v>76964.6934347317</v>
      </c>
      <c r="AE266" s="4">
        <f>$F266*SUMIF(Макро!$38:$38,AE$13,Макро!$49:$49)*SUMIF(Ввод!$151:$151,AE$15,Ввод!$153:$153)</f>
        <v>77718.38657110912</v>
      </c>
      <c r="AF266" s="4">
        <f>$F266*SUMIF(Макро!$38:$38,AF$13,Макро!$49:$49)*SUMIF(Ввод!$151:$151,AF$15,Ввод!$153:$153)</f>
        <v>78479.460407889186</v>
      </c>
      <c r="AG266" s="4">
        <f>$F266*SUMIF(Макро!$38:$38,AG$13,Макро!$49:$49)*SUMIF(Ввод!$151:$151,AG$15,Ввод!$153:$153)</f>
        <v>79247.987222150972</v>
      </c>
      <c r="AH266" s="4">
        <f>$F266*SUMIF(Макро!$38:$38,AH$13,Макро!$49:$49)*SUMIF(Ввод!$151:$151,AH$15,Ввод!$153:$153)</f>
        <v>80021.730958022381</v>
      </c>
      <c r="AI266" s="4">
        <f>$F266*SUMIF(Макро!$38:$38,AI$13,Макро!$49:$49)*SUMIF(Ввод!$151:$151,AI$15,Ввод!$153:$153)</f>
        <v>80803.029199563724</v>
      </c>
      <c r="AJ266" s="4">
        <f>$F266*SUMIF(Макро!$38:$38,AJ$13,Макро!$49:$49)*SUMIF(Ввод!$151:$151,AJ$15,Ввод!$153:$153)</f>
        <v>81591.955705764267</v>
      </c>
      <c r="AK266" s="4">
        <f>$F266*SUMIF(Макро!$38:$38,AK$13,Макро!$49:$49)*SUMIF(Ввод!$151:$151,AK$15,Ввод!$153:$153)</f>
        <v>82388.584955764789</v>
      </c>
      <c r="AL266" s="4">
        <f>$F266*SUMIF(Макро!$38:$38,AL$13,Макро!$49:$49)*SUMIF(Ввод!$151:$151,AL$15,Ввод!$153:$153)</f>
        <v>83191.391675084742</v>
      </c>
      <c r="AM266" s="4">
        <f>$F266*SUMIF(Макро!$38:$38,AM$13,Макро!$49:$49)*SUMIF(Ввод!$151:$151,AM$15,Ввод!$153:$153)</f>
        <v>84002.021063393739</v>
      </c>
      <c r="AN266" s="4">
        <f>$F266*SUMIF(Макро!$38:$38,AN$13,Макро!$49:$49)*SUMIF(Ввод!$151:$151,AN$15,Ввод!$153:$153)</f>
        <v>84820.5493459508</v>
      </c>
      <c r="AO266" s="4">
        <f>$F266*SUMIF(Макро!$38:$38,AO$13,Макро!$49:$49)*SUMIF(Ввод!$151:$151,AO$15,Ввод!$153:$153)</f>
        <v>85647.053490765276</v>
      </c>
      <c r="AP266" s="4">
        <f>$F266*SUMIF(Макро!$38:$38,AP$13,Макро!$49:$49)*SUMIF(Ввод!$151:$151,AP$15,Ввод!$153:$153)</f>
        <v>86480.779289913349</v>
      </c>
      <c r="AQ266" s="4">
        <f>$F266*SUMIF(Макро!$38:$38,AQ$13,Макро!$49:$49)*SUMIF(Ввод!$151:$151,AQ$15,Ввод!$153:$153)</f>
        <v>87322.620939868139</v>
      </c>
      <c r="AR266" s="4">
        <f>$F266*SUMIF(Макро!$38:$38,AR$13,Макро!$49:$49)*SUMIF(Ввод!$151:$151,AR$15,Ввод!$153:$153)</f>
        <v>88172.657443863514</v>
      </c>
      <c r="AS266" s="4">
        <f>$F266*SUMIF(Макро!$38:$38,AS$13,Макро!$49:$49)*SUMIF(Ввод!$151:$151,AS$15,Ввод!$153:$153)</f>
        <v>89030.968574185361</v>
      </c>
      <c r="AT266" s="4">
        <f>$F266*SUMIF(Макро!$38:$38,AT$13,Макро!$49:$49)*SUMIF(Ввод!$151:$151,AT$15,Ввод!$153:$153)</f>
        <v>89898.499674971899</v>
      </c>
      <c r="AU266" s="4">
        <f>$F266*SUMIF(Макро!$38:$38,AU$13,Макро!$49:$49)*SUMIF(Ввод!$151:$151,AU$15,Ввод!$153:$153)</f>
        <v>90774.484128820695</v>
      </c>
      <c r="AV266" s="4">
        <f>$F266*SUMIF(Макро!$38:$38,AV$13,Макро!$49:$49)*SUMIF(Ввод!$151:$151,AV$15,Ввод!$153:$153)</f>
        <v>91659.004306470859</v>
      </c>
      <c r="AW266" s="4">
        <f>$F266*SUMIF(Макро!$38:$38,AW$13,Макро!$49:$49)*SUMIF(Ввод!$151:$151,AW$15,Ввод!$153:$153)</f>
        <v>92552.143381294387</v>
      </c>
      <c r="AX266" s="4">
        <f>$F266*SUMIF(Макро!$38:$38,AX$13,Макро!$49:$49)*SUMIF(Ввод!$151:$151,AX$15,Ввод!$153:$153)</f>
        <v>93456.007987693592</v>
      </c>
      <c r="AY266" s="4">
        <f>$F266*SUMIF(Макро!$38:$38,AY$13,Макро!$49:$49)*SUMIF(Ввод!$151:$151,AY$15,Ввод!$153:$153)</f>
        <v>94368.699739492717</v>
      </c>
      <c r="AZ266" s="4">
        <f>$F266*SUMIF(Макро!$38:$38,AZ$13,Макро!$49:$49)*SUMIF(Ввод!$151:$151,AZ$15,Ввод!$153:$153)</f>
        <v>95290.304842629426</v>
      </c>
      <c r="BA266" s="4">
        <f>$F266*SUMIF(Макро!$38:$38,BA$13,Макро!$49:$49)*SUMIF(Ввод!$151:$151,BA$15,Ввод!$153:$153)</f>
        <v>96220.91034492891</v>
      </c>
      <c r="BB266" s="4">
        <f>$F266*SUMIF(Макро!$38:$38,BB$13,Макро!$49:$49)*SUMIF(Ввод!$151:$151,BB$15,Ввод!$153:$153)</f>
        <v>97162.005954107837</v>
      </c>
      <c r="BC266" s="4">
        <f>$F266*SUMIF(Макро!$38:$38,BC$13,Макро!$49:$49)*SUMIF(Ввод!$151:$151,BC$15,Ввод!$153:$153)</f>
        <v>98112.306017312818</v>
      </c>
      <c r="BD266" s="4">
        <f>$F266*SUMIF(Макро!$38:$38,BD$13,Макро!$49:$49)*SUMIF(Ввод!$151:$151,BD$15,Ввод!$153:$153)</f>
        <v>99071.900559375659</v>
      </c>
      <c r="BE266" s="4">
        <f>$F266*SUMIF(Макро!$38:$38,BE$13,Макро!$49:$49)*SUMIF(Ввод!$151:$151,BE$15,Ввод!$153:$153)</f>
        <v>100040.88048562256</v>
      </c>
      <c r="BF266" s="4">
        <f>$F266*SUMIF(Макро!$38:$38,BF$13,Макро!$49:$49)*SUMIF(Ввод!$151:$151,BF$15,Ввод!$153:$153)</f>
        <v>101022.25232451288</v>
      </c>
      <c r="BG266" s="4">
        <f>$F266*SUMIF(Макро!$38:$38,BG$13,Макро!$49:$49)*SUMIF(Ввод!$151:$151,BG$15,Ввод!$153:$153)</f>
        <v>102013.25113471223</v>
      </c>
      <c r="BH266" s="4">
        <f>$F266*SUMIF(Макро!$38:$38,BH$13,Макро!$49:$49)*SUMIF(Ввод!$151:$151,BH$15,Ввод!$153:$153)</f>
        <v>103013.97135399938</v>
      </c>
      <c r="BI266" s="4">
        <f>$F266*SUMIF(Макро!$38:$38,BI$13,Макро!$49:$49)*SUMIF(Ввод!$151:$151,BI$15,Ввод!$153:$153)</f>
        <v>104024.50834656011</v>
      </c>
      <c r="BJ266" s="4">
        <f>$F266*SUMIF(Макро!$38:$38,BJ$13,Макро!$49:$49)*SUMIF(Ввод!$151:$151,BJ$15,Ввод!$153:$153)</f>
        <v>105047.73641381212</v>
      </c>
      <c r="BK266" s="4">
        <f>$F266*SUMIF(Макро!$38:$38,BK$13,Макро!$49:$49)*SUMIF(Ввод!$151:$151,BK$15,Ввод!$153:$153)</f>
        <v>106081.02937533046</v>
      </c>
      <c r="BL266" s="4">
        <f>$F266*SUMIF(Макро!$38:$38,BL$13,Макро!$49:$49)*SUMIF(Ввод!$151:$151,BL$15,Ввод!$153:$153)</f>
        <v>107124.48623357587</v>
      </c>
      <c r="BM266" s="4">
        <f>$F266*SUMIF(Макро!$38:$38,BM$13,Макро!$49:$49)*SUMIF(Ввод!$151:$151,BM$15,Ввод!$153:$153)</f>
        <v>108178.20696483826</v>
      </c>
      <c r="BN266" s="4">
        <f>$F266*SUMIF(Макро!$38:$38,BN$13,Макро!$49:$49)*SUMIF(Ввод!$151:$151,BN$15,Ввод!$153:$153)</f>
        <v>109244.39342293811</v>
      </c>
      <c r="BO266" s="4">
        <f>$F266*SUMIF(Макро!$38:$38,BO$13,Макро!$49:$49)*SUMIF(Ввод!$151:$151,BO$15,Ввод!$153:$153)</f>
        <v>110321.08803785928</v>
      </c>
      <c r="BP266" s="4">
        <f>$F266*SUMIF(Макро!$38:$38,BP$13,Макро!$49:$49)*SUMIF(Ввод!$151:$151,BP$15,Ввод!$153:$153)</f>
        <v>111408.3943762518</v>
      </c>
      <c r="BQ266" s="4">
        <f>$F266*SUMIF(Макро!$38:$38,BQ$13,Макро!$49:$49)*SUMIF(Ввод!$151:$151,BQ$15,Ввод!$153:$153)</f>
        <v>112506.41702550143</v>
      </c>
      <c r="BR266" s="4">
        <f>$F266*SUMIF(Макро!$38:$38,BR$13,Макро!$49:$49)*SUMIF(Ввод!$151:$151,BR$15,Ввод!$153:$153)</f>
        <v>113615.26160378986</v>
      </c>
      <c r="BS266" s="4">
        <f>$F266*SUMIF(Макро!$38:$38,BS$13,Макро!$49:$49)*SUMIF(Ввод!$151:$151,BS$15,Ввод!$153:$153)</f>
        <v>114735.03477025403</v>
      </c>
      <c r="BT266" s="4">
        <f>$F266*SUMIF(Макро!$38:$38,BT$13,Макро!$49:$49)*SUMIF(Ввод!$151:$151,BT$15,Ввод!$153:$153)</f>
        <v>115865.84423524563</v>
      </c>
      <c r="BU266" s="4">
        <f>$F266*SUMIF(Макро!$38:$38,BU$13,Макро!$49:$49)*SUMIF(Ввод!$151:$151,BU$15,Ввод!$153:$153)</f>
        <v>117007.79877069176</v>
      </c>
      <c r="BV266" s="4">
        <f>$F266*SUMIF(Макро!$38:$38,BV$13,Макро!$49:$49)*SUMIF(Ввод!$151:$151,BV$15,Ввод!$153:$153)</f>
        <v>118161.0082205575</v>
      </c>
      <c r="BW266" s="4">
        <f>$F266*SUMIF(Макро!$38:$38,BW$13,Макро!$49:$49)*SUMIF(Ввод!$151:$151,BW$15,Ввод!$153:$153)</f>
        <v>119325.5835114119</v>
      </c>
      <c r="BX266" s="4">
        <f>$F266*SUMIF(Макро!$38:$38,BX$13,Макро!$49:$49)*SUMIF(Ввод!$151:$151,BX$15,Ввод!$153:$153)</f>
        <v>120501.63666309782</v>
      </c>
      <c r="BY266" s="4">
        <f>$F266*SUMIF(Макро!$38:$38,BY$13,Макро!$49:$49)*SUMIF(Ввод!$151:$151,BY$15,Ввод!$153:$153)</f>
        <v>121689.28079950713</v>
      </c>
      <c r="BZ266" s="4">
        <f>$F266*SUMIF(Макро!$38:$38,BZ$13,Макро!$49:$49)*SUMIF(Ввод!$151:$151,BZ$15,Ввод!$153:$153)</f>
        <v>122888.63015946202</v>
      </c>
      <c r="CA266" s="4">
        <f>$F266*SUMIF(Макро!$38:$38,CA$13,Макро!$49:$49)*SUMIF(Ввод!$151:$151,CA$15,Ввод!$153:$153)</f>
        <v>124099.8001077035</v>
      </c>
      <c r="CB266" s="4">
        <f>$F266*SUMIF(Макро!$38:$38,CB$13,Макро!$49:$49)*SUMIF(Ввод!$151:$151,CB$15,Ввод!$153:$153)</f>
        <v>125322.90714598837</v>
      </c>
      <c r="CC266" s="4">
        <f>$F266*SUMIF(Макро!$38:$38,CC$13,Макро!$49:$49)*SUMIF(Ввод!$151:$151,CC$15,Ввод!$153:$153)</f>
        <v>126558.06892429541</v>
      </c>
      <c r="CD266" s="4">
        <f>$F266*SUMIF(Макро!$38:$38,CD$13,Макро!$49:$49)*SUMIF(Ввод!$151:$151,CD$15,Ввод!$153:$153)</f>
        <v>127805.40425214206</v>
      </c>
      <c r="CE266" s="4">
        <f>$F266*SUMIF(Макро!$38:$38,CE$13,Макро!$49:$49)*SUMIF(Ввод!$151:$151,CE$15,Ввод!$153:$153)</f>
        <v>129065.03311001269</v>
      </c>
      <c r="CF266" s="4">
        <f>$F266*SUMIF(Макро!$38:$38,CF$13,Макро!$49:$49)*SUMIF(Ввод!$151:$151,CF$15,Ввод!$153:$153)</f>
        <v>130337.07666089933</v>
      </c>
      <c r="CG266" s="4">
        <f>$F266*SUMIF(Макро!$38:$38,CG$13,Макро!$49:$49)*SUMIF(Ввод!$151:$151,CG$15,Ввод!$153:$153)</f>
        <v>131621.65726195645</v>
      </c>
      <c r="CH266" s="4">
        <f>$F266*SUMIF(Макро!$38:$38,CH$13,Макро!$49:$49)*SUMIF(Ввод!$151:$151,CH$15,Ввод!$153:$153)</f>
        <v>132918.89847627029</v>
      </c>
      <c r="CI266" s="4">
        <f>$F266*SUMIF(Макро!$38:$38,CI$13,Макро!$49:$49)*SUMIF(Ввод!$151:$151,CI$15,Ввод!$153:$153)</f>
        <v>134228.92508474429</v>
      </c>
      <c r="CJ266" s="4">
        <f>$F266*SUMIF(Макро!$38:$38,CJ$13,Макро!$49:$49)*SUMIF(Ввод!$151:$151,CJ$15,Ввод!$153:$153)</f>
        <v>135551.86309810192</v>
      </c>
      <c r="CK266" s="4">
        <f>$F266*SUMIF(Макро!$38:$38,CK$13,Макро!$49:$49)*SUMIF(Ввод!$151:$151,CK$15,Ввод!$153:$153)</f>
        <v>136887.83976900732</v>
      </c>
      <c r="CL266" s="4">
        <f>$F266*SUMIF(Макро!$38:$38,CL$13,Макро!$49:$49)*SUMIF(Ввод!$151:$151,CL$15,Ввод!$153:$153)</f>
        <v>138236.98360430583</v>
      </c>
      <c r="CM266" s="4">
        <f>$F266*SUMIF(Макро!$38:$38,CM$13,Макро!$49:$49)*SUMIF(Ввод!$151:$151,CM$15,Ввод!$153:$153)</f>
        <v>139599.42437738489</v>
      </c>
      <c r="CN266" s="4">
        <f>$F266*SUMIF(Макро!$38:$38,CN$13,Макро!$49:$49)*SUMIF(Ввод!$151:$151,CN$15,Ввод!$153:$153)</f>
        <v>140975.29314065696</v>
      </c>
      <c r="CO266" s="4">
        <f>$F266*SUMIF(Макро!$38:$38,CO$13,Макро!$49:$49)*SUMIF(Ввод!$151:$151,CO$15,Ввод!$153:$153)</f>
        <v>142364.7222381653</v>
      </c>
      <c r="CP266" s="4">
        <f>$F266*SUMIF(Макро!$38:$38,CP$13,Макро!$49:$49)*SUMIF(Ввод!$151:$151,CP$15,Ввод!$153:$153)</f>
        <v>143767.8453183141</v>
      </c>
      <c r="CQ266" s="4">
        <f>$F266*SUMIF(Макро!$38:$38,CQ$13,Макро!$49:$49)*SUMIF(Ввод!$151:$151,CQ$15,Ввод!$153:$153)</f>
        <v>145184.79734672408</v>
      </c>
      <c r="CR266" s="4">
        <f>$F266*SUMIF(Макро!$38:$38,CR$13,Макро!$49:$49)*SUMIF(Ввод!$151:$151,CR$15,Ввод!$153:$153)</f>
        <v>146615.71461921465</v>
      </c>
      <c r="CS266" s="4">
        <f>$F266*SUMIF(Макро!$38:$38,CS$13,Макро!$49:$49)*SUMIF(Ввод!$151:$151,CS$15,Ввод!$153:$153)</f>
        <v>148060.73477491431</v>
      </c>
      <c r="CT266" s="4">
        <f>$F266*SUMIF(Макро!$38:$38,CT$13,Макро!$49:$49)*SUMIF(Ввод!$151:$151,CT$15,Ввод!$153:$153)</f>
        <v>149519.99680949983</v>
      </c>
      <c r="CU266" s="4">
        <f>$F266*SUMIF(Макро!$38:$38,CU$13,Макро!$49:$49)*SUMIF(Ввод!$151:$151,CU$15,Ввод!$153:$153)</f>
        <v>150993.64108856651</v>
      </c>
      <c r="CV266" s="4">
        <f>$F266*SUMIF(Макро!$38:$38,CV$13,Макро!$49:$49)*SUMIF(Ввод!$151:$151,CV$15,Ввод!$153:$153)</f>
        <v>152481.80936112942</v>
      </c>
      <c r="CW266" s="4">
        <f>$F266*SUMIF(Макро!$38:$38,CW$13,Макро!$49:$49)*SUMIF(Ввод!$151:$151,CW$15,Ввод!$153:$153)</f>
        <v>153984.64477325862</v>
      </c>
      <c r="CX266" s="4">
        <f>$F266*SUMIF(Макро!$38:$38,CX$13,Макро!$49:$49)*SUMIF(Ввод!$151:$151,CX$15,Ввод!$153:$153)</f>
        <v>155502.29188184795</v>
      </c>
      <c r="CY266" s="4">
        <f>$F266*SUMIF(Макро!$38:$38,CY$13,Макро!$49:$49)*SUMIF(Ввод!$151:$151,CY$15,Ввод!$153:$153)</f>
        <v>157034.89666852006</v>
      </c>
      <c r="CZ266" s="4">
        <f>$F266*SUMIF(Макро!$38:$38,CZ$13,Макро!$49:$49)*SUMIF(Ввод!$151:$151,CZ$15,Ввод!$153:$153)</f>
        <v>158582.60655366824</v>
      </c>
      <c r="DA266" s="4">
        <f>$F266*SUMIF(Макро!$38:$38,DA$13,Макро!$49:$49)*SUMIF(Ввод!$151:$151,DA$15,Ввод!$153:$153)</f>
        <v>160145.57041063672</v>
      </c>
      <c r="DB266" s="4">
        <f>$F266*SUMIF(Макро!$38:$38,DB$13,Макро!$49:$49)*SUMIF(Ввод!$151:$151,DB$15,Ввод!$153:$153)</f>
        <v>161723.9385800407</v>
      </c>
      <c r="DC266" s="4">
        <f>$F266*SUMIF(Макро!$38:$38,DC$13,Макро!$49:$49)*SUMIF(Ввод!$151:$151,DC$15,Ввод!$153:$153)</f>
        <v>163317.86288422756</v>
      </c>
      <c r="DD266" s="4">
        <f>$F266*SUMIF(Макро!$38:$38,DD$13,Макро!$49:$49)*SUMIF(Ввод!$151:$151,DD$15,Ввод!$153:$153)</f>
        <v>164927.49664188054</v>
      </c>
      <c r="DE266" s="4">
        <f>$F266*SUMIF(Макро!$38:$38,DE$13,Макро!$49:$49)*SUMIF(Ввод!$151:$151,DE$15,Ввод!$153:$153)</f>
        <v>166552.99468276632</v>
      </c>
      <c r="DF266" s="4">
        <f>$F266*SUMIF(Макро!$38:$38,DF$13,Макро!$49:$49)*SUMIF(Ввод!$151:$151,DF$15,Ввод!$153:$153)</f>
        <v>168194.51336262817</v>
      </c>
      <c r="DG266" s="4">
        <f>$F266*SUMIF(Макро!$38:$38,DG$13,Макро!$49:$49)*SUMIF(Ввод!$151:$151,DG$15,Ввод!$153:$153)</f>
        <v>169852.21057822552</v>
      </c>
      <c r="DH266" s="4">
        <f>$F266*SUMIF(Макро!$38:$38,DH$13,Макро!$49:$49)*SUMIF(Ввод!$151:$151,DH$15,Ввод!$153:$153)</f>
        <v>171526.24578252219</v>
      </c>
      <c r="DI266" s="4">
        <f>$F266*SUMIF(Макро!$38:$38,DI$13,Макро!$49:$49)*SUMIF(Ввод!$151:$151,DI$15,Ввод!$153:$153)</f>
        <v>0</v>
      </c>
      <c r="DJ266" s="4">
        <f>$F266*SUMIF(Макро!$38:$38,DJ$13,Макро!$49:$49)*SUMIF(Ввод!$151:$151,DJ$15,Ввод!$153:$153)</f>
        <v>0</v>
      </c>
    </row>
    <row r="267" spans="1:114" ht="16.5">
      <c r="B267" s="214" t="str">
        <f>Ввод!D298</f>
        <v>Общехозяйственные расходы</v>
      </c>
      <c r="C267" s="34"/>
      <c r="D267" s="57" t="str">
        <f>Ввод!F298</f>
        <v>тыс. руб.</v>
      </c>
      <c r="E267" s="7">
        <f t="shared" si="78"/>
        <v>1</v>
      </c>
      <c r="F267" s="230">
        <f>$E267*Ввод!G298</f>
        <v>0</v>
      </c>
      <c r="G267" s="230">
        <f>Ввод!E298</f>
        <v>1</v>
      </c>
      <c r="H267" s="230"/>
      <c r="I267" s="231"/>
      <c r="J267" s="4">
        <f>$F267*SUMIF(Макро!$38:$38,J$13,Макро!$49:$49)*SUMIF(Ввод!$151:$151,J$15,Ввод!$153:$153)</f>
        <v>0</v>
      </c>
      <c r="K267" s="4">
        <f>$F267*SUMIF(Макро!$38:$38,K$13,Макро!$49:$49)*SUMIF(Ввод!$151:$151,K$15,Ввод!$153:$153)</f>
        <v>0</v>
      </c>
      <c r="L267" s="4">
        <f>$F267*SUMIF(Макро!$38:$38,L$13,Макро!$49:$49)*SUMIF(Ввод!$151:$151,L$15,Ввод!$153:$153)</f>
        <v>0</v>
      </c>
      <c r="M267" s="4">
        <f>$F267*SUMIF(Макро!$38:$38,M$13,Макро!$49:$49)*SUMIF(Ввод!$151:$151,M$15,Ввод!$153:$153)</f>
        <v>0</v>
      </c>
      <c r="N267" s="4">
        <f>$F267*SUMIF(Макро!$38:$38,N$13,Макро!$49:$49)*SUMIF(Ввод!$151:$151,N$15,Ввод!$153:$153)</f>
        <v>0</v>
      </c>
      <c r="O267" s="4">
        <f>$F267*SUMIF(Макро!$38:$38,O$13,Макро!$49:$49)*SUMIF(Ввод!$151:$151,O$15,Ввод!$153:$153)</f>
        <v>0</v>
      </c>
      <c r="P267" s="4">
        <f>$F267*SUMIF(Макро!$38:$38,P$13,Макро!$49:$49)*SUMIF(Ввод!$151:$151,P$15,Ввод!$153:$153)</f>
        <v>0</v>
      </c>
      <c r="Q267" s="4">
        <f>$F267*SUMIF(Макро!$38:$38,Q$13,Макро!$49:$49)*SUMIF(Ввод!$151:$151,Q$15,Ввод!$153:$153)</f>
        <v>0</v>
      </c>
      <c r="R267" s="4">
        <f>$F267*SUMIF(Макро!$38:$38,R$13,Макро!$49:$49)*SUMIF(Ввод!$151:$151,R$15,Ввод!$153:$153)</f>
        <v>0</v>
      </c>
      <c r="S267" s="4">
        <f>$F267*SUMIF(Макро!$38:$38,S$13,Макро!$49:$49)*SUMIF(Ввод!$151:$151,S$15,Ввод!$153:$153)</f>
        <v>0</v>
      </c>
      <c r="T267" s="4">
        <f>$F267*SUMIF(Макро!$38:$38,T$13,Макро!$49:$49)*SUMIF(Ввод!$151:$151,T$15,Ввод!$153:$153)</f>
        <v>0</v>
      </c>
      <c r="U267" s="4">
        <f>$F267*SUMIF(Макро!$38:$38,U$13,Макро!$49:$49)*SUMIF(Ввод!$151:$151,U$15,Ввод!$153:$153)</f>
        <v>0</v>
      </c>
      <c r="V267" s="4">
        <f>$F267*SUMIF(Макро!$38:$38,V$13,Макро!$49:$49)*SUMIF(Ввод!$151:$151,V$15,Ввод!$153:$153)</f>
        <v>0</v>
      </c>
      <c r="W267" s="4">
        <f>$F267*SUMIF(Макро!$38:$38,W$13,Макро!$49:$49)*SUMIF(Ввод!$151:$151,W$15,Ввод!$153:$153)</f>
        <v>0</v>
      </c>
      <c r="X267" s="4">
        <f>$F267*SUMIF(Макро!$38:$38,X$13,Макро!$49:$49)*SUMIF(Ввод!$151:$151,X$15,Ввод!$153:$153)</f>
        <v>0</v>
      </c>
      <c r="Y267" s="4">
        <f>$F267*SUMIF(Макро!$38:$38,Y$13,Макро!$49:$49)*SUMIF(Ввод!$151:$151,Y$15,Ввод!$153:$153)</f>
        <v>0</v>
      </c>
      <c r="Z267" s="4">
        <f>$F267*SUMIF(Макро!$38:$38,Z$13,Макро!$49:$49)*SUMIF(Ввод!$151:$151,Z$15,Ввод!$153:$153)</f>
        <v>0</v>
      </c>
      <c r="AA267" s="4">
        <f>$F267*SUMIF(Макро!$38:$38,AA$13,Макро!$49:$49)*SUMIF(Ввод!$151:$151,AA$15,Ввод!$153:$153)</f>
        <v>0</v>
      </c>
      <c r="AB267" s="4">
        <f>$F267*SUMIF(Макро!$38:$38,AB$13,Макро!$49:$49)*SUMIF(Ввод!$151:$151,AB$15,Ввод!$153:$153)</f>
        <v>0</v>
      </c>
      <c r="AC267" s="4">
        <f>$F267*SUMIF(Макро!$38:$38,AC$13,Макро!$49:$49)*SUMIF(Ввод!$151:$151,AC$15,Ввод!$153:$153)</f>
        <v>0</v>
      </c>
      <c r="AD267" s="4">
        <f>$F267*SUMIF(Макро!$38:$38,AD$13,Макро!$49:$49)*SUMIF(Ввод!$151:$151,AD$15,Ввод!$153:$153)</f>
        <v>0</v>
      </c>
      <c r="AE267" s="4">
        <f>$F267*SUMIF(Макро!$38:$38,AE$13,Макро!$49:$49)*SUMIF(Ввод!$151:$151,AE$15,Ввод!$153:$153)</f>
        <v>0</v>
      </c>
      <c r="AF267" s="4">
        <f>$F267*SUMIF(Макро!$38:$38,AF$13,Макро!$49:$49)*SUMIF(Ввод!$151:$151,AF$15,Ввод!$153:$153)</f>
        <v>0</v>
      </c>
      <c r="AG267" s="4">
        <f>$F267*SUMIF(Макро!$38:$38,AG$13,Макро!$49:$49)*SUMIF(Ввод!$151:$151,AG$15,Ввод!$153:$153)</f>
        <v>0</v>
      </c>
      <c r="AH267" s="4">
        <f>$F267*SUMIF(Макро!$38:$38,AH$13,Макро!$49:$49)*SUMIF(Ввод!$151:$151,AH$15,Ввод!$153:$153)</f>
        <v>0</v>
      </c>
      <c r="AI267" s="4">
        <f>$F267*SUMIF(Макро!$38:$38,AI$13,Макро!$49:$49)*SUMIF(Ввод!$151:$151,AI$15,Ввод!$153:$153)</f>
        <v>0</v>
      </c>
      <c r="AJ267" s="4">
        <f>$F267*SUMIF(Макро!$38:$38,AJ$13,Макро!$49:$49)*SUMIF(Ввод!$151:$151,AJ$15,Ввод!$153:$153)</f>
        <v>0</v>
      </c>
      <c r="AK267" s="4">
        <f>$F267*SUMIF(Макро!$38:$38,AK$13,Макро!$49:$49)*SUMIF(Ввод!$151:$151,AK$15,Ввод!$153:$153)</f>
        <v>0</v>
      </c>
      <c r="AL267" s="4">
        <f>$F267*SUMIF(Макро!$38:$38,AL$13,Макро!$49:$49)*SUMIF(Ввод!$151:$151,AL$15,Ввод!$153:$153)</f>
        <v>0</v>
      </c>
      <c r="AM267" s="4">
        <f>$F267*SUMIF(Макро!$38:$38,AM$13,Макро!$49:$49)*SUMIF(Ввод!$151:$151,AM$15,Ввод!$153:$153)</f>
        <v>0</v>
      </c>
      <c r="AN267" s="4">
        <f>$F267*SUMIF(Макро!$38:$38,AN$13,Макро!$49:$49)*SUMIF(Ввод!$151:$151,AN$15,Ввод!$153:$153)</f>
        <v>0</v>
      </c>
      <c r="AO267" s="4">
        <f>$F267*SUMIF(Макро!$38:$38,AO$13,Макро!$49:$49)*SUMIF(Ввод!$151:$151,AO$15,Ввод!$153:$153)</f>
        <v>0</v>
      </c>
      <c r="AP267" s="4">
        <f>$F267*SUMIF(Макро!$38:$38,AP$13,Макро!$49:$49)*SUMIF(Ввод!$151:$151,AP$15,Ввод!$153:$153)</f>
        <v>0</v>
      </c>
      <c r="AQ267" s="4">
        <f>$F267*SUMIF(Макро!$38:$38,AQ$13,Макро!$49:$49)*SUMIF(Ввод!$151:$151,AQ$15,Ввод!$153:$153)</f>
        <v>0</v>
      </c>
      <c r="AR267" s="4">
        <f>$F267*SUMIF(Макро!$38:$38,AR$13,Макро!$49:$49)*SUMIF(Ввод!$151:$151,AR$15,Ввод!$153:$153)</f>
        <v>0</v>
      </c>
      <c r="AS267" s="4">
        <f>$F267*SUMIF(Макро!$38:$38,AS$13,Макро!$49:$49)*SUMIF(Ввод!$151:$151,AS$15,Ввод!$153:$153)</f>
        <v>0</v>
      </c>
      <c r="AT267" s="4">
        <f>$F267*SUMIF(Макро!$38:$38,AT$13,Макро!$49:$49)*SUMIF(Ввод!$151:$151,AT$15,Ввод!$153:$153)</f>
        <v>0</v>
      </c>
      <c r="AU267" s="4">
        <f>$F267*SUMIF(Макро!$38:$38,AU$13,Макро!$49:$49)*SUMIF(Ввод!$151:$151,AU$15,Ввод!$153:$153)</f>
        <v>0</v>
      </c>
      <c r="AV267" s="4">
        <f>$F267*SUMIF(Макро!$38:$38,AV$13,Макро!$49:$49)*SUMIF(Ввод!$151:$151,AV$15,Ввод!$153:$153)</f>
        <v>0</v>
      </c>
      <c r="AW267" s="4">
        <f>$F267*SUMIF(Макро!$38:$38,AW$13,Макро!$49:$49)*SUMIF(Ввод!$151:$151,AW$15,Ввод!$153:$153)</f>
        <v>0</v>
      </c>
      <c r="AX267" s="4">
        <f>$F267*SUMIF(Макро!$38:$38,AX$13,Макро!$49:$49)*SUMIF(Ввод!$151:$151,AX$15,Ввод!$153:$153)</f>
        <v>0</v>
      </c>
      <c r="AY267" s="4">
        <f>$F267*SUMIF(Макро!$38:$38,AY$13,Макро!$49:$49)*SUMIF(Ввод!$151:$151,AY$15,Ввод!$153:$153)</f>
        <v>0</v>
      </c>
      <c r="AZ267" s="4">
        <f>$F267*SUMIF(Макро!$38:$38,AZ$13,Макро!$49:$49)*SUMIF(Ввод!$151:$151,AZ$15,Ввод!$153:$153)</f>
        <v>0</v>
      </c>
      <c r="BA267" s="4">
        <f>$F267*SUMIF(Макро!$38:$38,BA$13,Макро!$49:$49)*SUMIF(Ввод!$151:$151,BA$15,Ввод!$153:$153)</f>
        <v>0</v>
      </c>
      <c r="BB267" s="4">
        <f>$F267*SUMIF(Макро!$38:$38,BB$13,Макро!$49:$49)*SUMIF(Ввод!$151:$151,BB$15,Ввод!$153:$153)</f>
        <v>0</v>
      </c>
      <c r="BC267" s="4">
        <f>$F267*SUMIF(Макро!$38:$38,BC$13,Макро!$49:$49)*SUMIF(Ввод!$151:$151,BC$15,Ввод!$153:$153)</f>
        <v>0</v>
      </c>
      <c r="BD267" s="4">
        <f>$F267*SUMIF(Макро!$38:$38,BD$13,Макро!$49:$49)*SUMIF(Ввод!$151:$151,BD$15,Ввод!$153:$153)</f>
        <v>0</v>
      </c>
      <c r="BE267" s="4">
        <f>$F267*SUMIF(Макро!$38:$38,BE$13,Макро!$49:$49)*SUMIF(Ввод!$151:$151,BE$15,Ввод!$153:$153)</f>
        <v>0</v>
      </c>
      <c r="BF267" s="4">
        <f>$F267*SUMIF(Макро!$38:$38,BF$13,Макро!$49:$49)*SUMIF(Ввод!$151:$151,BF$15,Ввод!$153:$153)</f>
        <v>0</v>
      </c>
      <c r="BG267" s="4">
        <f>$F267*SUMIF(Макро!$38:$38,BG$13,Макро!$49:$49)*SUMIF(Ввод!$151:$151,BG$15,Ввод!$153:$153)</f>
        <v>0</v>
      </c>
      <c r="BH267" s="4">
        <f>$F267*SUMIF(Макро!$38:$38,BH$13,Макро!$49:$49)*SUMIF(Ввод!$151:$151,BH$15,Ввод!$153:$153)</f>
        <v>0</v>
      </c>
      <c r="BI267" s="4">
        <f>$F267*SUMIF(Макро!$38:$38,BI$13,Макро!$49:$49)*SUMIF(Ввод!$151:$151,BI$15,Ввод!$153:$153)</f>
        <v>0</v>
      </c>
      <c r="BJ267" s="4">
        <f>$F267*SUMIF(Макро!$38:$38,BJ$13,Макро!$49:$49)*SUMIF(Ввод!$151:$151,BJ$15,Ввод!$153:$153)</f>
        <v>0</v>
      </c>
      <c r="BK267" s="4">
        <f>$F267*SUMIF(Макро!$38:$38,BK$13,Макро!$49:$49)*SUMIF(Ввод!$151:$151,BK$15,Ввод!$153:$153)</f>
        <v>0</v>
      </c>
      <c r="BL267" s="4">
        <f>$F267*SUMIF(Макро!$38:$38,BL$13,Макро!$49:$49)*SUMIF(Ввод!$151:$151,BL$15,Ввод!$153:$153)</f>
        <v>0</v>
      </c>
      <c r="BM267" s="4">
        <f>$F267*SUMIF(Макро!$38:$38,BM$13,Макро!$49:$49)*SUMIF(Ввод!$151:$151,BM$15,Ввод!$153:$153)</f>
        <v>0</v>
      </c>
      <c r="BN267" s="4">
        <f>$F267*SUMIF(Макро!$38:$38,BN$13,Макро!$49:$49)*SUMIF(Ввод!$151:$151,BN$15,Ввод!$153:$153)</f>
        <v>0</v>
      </c>
      <c r="BO267" s="4">
        <f>$F267*SUMIF(Макро!$38:$38,BO$13,Макро!$49:$49)*SUMIF(Ввод!$151:$151,BO$15,Ввод!$153:$153)</f>
        <v>0</v>
      </c>
      <c r="BP267" s="4">
        <f>$F267*SUMIF(Макро!$38:$38,BP$13,Макро!$49:$49)*SUMIF(Ввод!$151:$151,BP$15,Ввод!$153:$153)</f>
        <v>0</v>
      </c>
      <c r="BQ267" s="4">
        <f>$F267*SUMIF(Макро!$38:$38,BQ$13,Макро!$49:$49)*SUMIF(Ввод!$151:$151,BQ$15,Ввод!$153:$153)</f>
        <v>0</v>
      </c>
      <c r="BR267" s="4">
        <f>$F267*SUMIF(Макро!$38:$38,BR$13,Макро!$49:$49)*SUMIF(Ввод!$151:$151,BR$15,Ввод!$153:$153)</f>
        <v>0</v>
      </c>
      <c r="BS267" s="4">
        <f>$F267*SUMIF(Макро!$38:$38,BS$13,Макро!$49:$49)*SUMIF(Ввод!$151:$151,BS$15,Ввод!$153:$153)</f>
        <v>0</v>
      </c>
      <c r="BT267" s="4">
        <f>$F267*SUMIF(Макро!$38:$38,BT$13,Макро!$49:$49)*SUMIF(Ввод!$151:$151,BT$15,Ввод!$153:$153)</f>
        <v>0</v>
      </c>
      <c r="BU267" s="4">
        <f>$F267*SUMIF(Макро!$38:$38,BU$13,Макро!$49:$49)*SUMIF(Ввод!$151:$151,BU$15,Ввод!$153:$153)</f>
        <v>0</v>
      </c>
      <c r="BV267" s="4">
        <f>$F267*SUMIF(Макро!$38:$38,BV$13,Макро!$49:$49)*SUMIF(Ввод!$151:$151,BV$15,Ввод!$153:$153)</f>
        <v>0</v>
      </c>
      <c r="BW267" s="4">
        <f>$F267*SUMIF(Макро!$38:$38,BW$13,Макро!$49:$49)*SUMIF(Ввод!$151:$151,BW$15,Ввод!$153:$153)</f>
        <v>0</v>
      </c>
      <c r="BX267" s="4">
        <f>$F267*SUMIF(Макро!$38:$38,BX$13,Макро!$49:$49)*SUMIF(Ввод!$151:$151,BX$15,Ввод!$153:$153)</f>
        <v>0</v>
      </c>
      <c r="BY267" s="4">
        <f>$F267*SUMIF(Макро!$38:$38,BY$13,Макро!$49:$49)*SUMIF(Ввод!$151:$151,BY$15,Ввод!$153:$153)</f>
        <v>0</v>
      </c>
      <c r="BZ267" s="4">
        <f>$F267*SUMIF(Макро!$38:$38,BZ$13,Макро!$49:$49)*SUMIF(Ввод!$151:$151,BZ$15,Ввод!$153:$153)</f>
        <v>0</v>
      </c>
      <c r="CA267" s="4">
        <f>$F267*SUMIF(Макро!$38:$38,CA$13,Макро!$49:$49)*SUMIF(Ввод!$151:$151,CA$15,Ввод!$153:$153)</f>
        <v>0</v>
      </c>
      <c r="CB267" s="4">
        <f>$F267*SUMIF(Макро!$38:$38,CB$13,Макро!$49:$49)*SUMIF(Ввод!$151:$151,CB$15,Ввод!$153:$153)</f>
        <v>0</v>
      </c>
      <c r="CC267" s="4">
        <f>$F267*SUMIF(Макро!$38:$38,CC$13,Макро!$49:$49)*SUMIF(Ввод!$151:$151,CC$15,Ввод!$153:$153)</f>
        <v>0</v>
      </c>
      <c r="CD267" s="4">
        <f>$F267*SUMIF(Макро!$38:$38,CD$13,Макро!$49:$49)*SUMIF(Ввод!$151:$151,CD$15,Ввод!$153:$153)</f>
        <v>0</v>
      </c>
      <c r="CE267" s="4">
        <f>$F267*SUMIF(Макро!$38:$38,CE$13,Макро!$49:$49)*SUMIF(Ввод!$151:$151,CE$15,Ввод!$153:$153)</f>
        <v>0</v>
      </c>
      <c r="CF267" s="4">
        <f>$F267*SUMIF(Макро!$38:$38,CF$13,Макро!$49:$49)*SUMIF(Ввод!$151:$151,CF$15,Ввод!$153:$153)</f>
        <v>0</v>
      </c>
      <c r="CG267" s="4">
        <f>$F267*SUMIF(Макро!$38:$38,CG$13,Макро!$49:$49)*SUMIF(Ввод!$151:$151,CG$15,Ввод!$153:$153)</f>
        <v>0</v>
      </c>
      <c r="CH267" s="4">
        <f>$F267*SUMIF(Макро!$38:$38,CH$13,Макро!$49:$49)*SUMIF(Ввод!$151:$151,CH$15,Ввод!$153:$153)</f>
        <v>0</v>
      </c>
      <c r="CI267" s="4">
        <f>$F267*SUMIF(Макро!$38:$38,CI$13,Макро!$49:$49)*SUMIF(Ввод!$151:$151,CI$15,Ввод!$153:$153)</f>
        <v>0</v>
      </c>
      <c r="CJ267" s="4">
        <f>$F267*SUMIF(Макро!$38:$38,CJ$13,Макро!$49:$49)*SUMIF(Ввод!$151:$151,CJ$15,Ввод!$153:$153)</f>
        <v>0</v>
      </c>
      <c r="CK267" s="4">
        <f>$F267*SUMIF(Макро!$38:$38,CK$13,Макро!$49:$49)*SUMIF(Ввод!$151:$151,CK$15,Ввод!$153:$153)</f>
        <v>0</v>
      </c>
      <c r="CL267" s="4">
        <f>$F267*SUMIF(Макро!$38:$38,CL$13,Макро!$49:$49)*SUMIF(Ввод!$151:$151,CL$15,Ввод!$153:$153)</f>
        <v>0</v>
      </c>
      <c r="CM267" s="4">
        <f>$F267*SUMIF(Макро!$38:$38,CM$13,Макро!$49:$49)*SUMIF(Ввод!$151:$151,CM$15,Ввод!$153:$153)</f>
        <v>0</v>
      </c>
      <c r="CN267" s="4">
        <f>$F267*SUMIF(Макро!$38:$38,CN$13,Макро!$49:$49)*SUMIF(Ввод!$151:$151,CN$15,Ввод!$153:$153)</f>
        <v>0</v>
      </c>
      <c r="CO267" s="4">
        <f>$F267*SUMIF(Макро!$38:$38,CO$13,Макро!$49:$49)*SUMIF(Ввод!$151:$151,CO$15,Ввод!$153:$153)</f>
        <v>0</v>
      </c>
      <c r="CP267" s="4">
        <f>$F267*SUMIF(Макро!$38:$38,CP$13,Макро!$49:$49)*SUMIF(Ввод!$151:$151,CP$15,Ввод!$153:$153)</f>
        <v>0</v>
      </c>
      <c r="CQ267" s="4">
        <f>$F267*SUMIF(Макро!$38:$38,CQ$13,Макро!$49:$49)*SUMIF(Ввод!$151:$151,CQ$15,Ввод!$153:$153)</f>
        <v>0</v>
      </c>
      <c r="CR267" s="4">
        <f>$F267*SUMIF(Макро!$38:$38,CR$13,Макро!$49:$49)*SUMIF(Ввод!$151:$151,CR$15,Ввод!$153:$153)</f>
        <v>0</v>
      </c>
      <c r="CS267" s="4">
        <f>$F267*SUMIF(Макро!$38:$38,CS$13,Макро!$49:$49)*SUMIF(Ввод!$151:$151,CS$15,Ввод!$153:$153)</f>
        <v>0</v>
      </c>
      <c r="CT267" s="4">
        <f>$F267*SUMIF(Макро!$38:$38,CT$13,Макро!$49:$49)*SUMIF(Ввод!$151:$151,CT$15,Ввод!$153:$153)</f>
        <v>0</v>
      </c>
      <c r="CU267" s="4">
        <f>$F267*SUMIF(Макро!$38:$38,CU$13,Макро!$49:$49)*SUMIF(Ввод!$151:$151,CU$15,Ввод!$153:$153)</f>
        <v>0</v>
      </c>
      <c r="CV267" s="4">
        <f>$F267*SUMIF(Макро!$38:$38,CV$13,Макро!$49:$49)*SUMIF(Ввод!$151:$151,CV$15,Ввод!$153:$153)</f>
        <v>0</v>
      </c>
      <c r="CW267" s="4">
        <f>$F267*SUMIF(Макро!$38:$38,CW$13,Макро!$49:$49)*SUMIF(Ввод!$151:$151,CW$15,Ввод!$153:$153)</f>
        <v>0</v>
      </c>
      <c r="CX267" s="4">
        <f>$F267*SUMIF(Макро!$38:$38,CX$13,Макро!$49:$49)*SUMIF(Ввод!$151:$151,CX$15,Ввод!$153:$153)</f>
        <v>0</v>
      </c>
      <c r="CY267" s="4">
        <f>$F267*SUMIF(Макро!$38:$38,CY$13,Макро!$49:$49)*SUMIF(Ввод!$151:$151,CY$15,Ввод!$153:$153)</f>
        <v>0</v>
      </c>
      <c r="CZ267" s="4">
        <f>$F267*SUMIF(Макро!$38:$38,CZ$13,Макро!$49:$49)*SUMIF(Ввод!$151:$151,CZ$15,Ввод!$153:$153)</f>
        <v>0</v>
      </c>
      <c r="DA267" s="4">
        <f>$F267*SUMIF(Макро!$38:$38,DA$13,Макро!$49:$49)*SUMIF(Ввод!$151:$151,DA$15,Ввод!$153:$153)</f>
        <v>0</v>
      </c>
      <c r="DB267" s="4">
        <f>$F267*SUMIF(Макро!$38:$38,DB$13,Макро!$49:$49)*SUMIF(Ввод!$151:$151,DB$15,Ввод!$153:$153)</f>
        <v>0</v>
      </c>
      <c r="DC267" s="4">
        <f>$F267*SUMIF(Макро!$38:$38,DC$13,Макро!$49:$49)*SUMIF(Ввод!$151:$151,DC$15,Ввод!$153:$153)</f>
        <v>0</v>
      </c>
      <c r="DD267" s="4">
        <f>$F267*SUMIF(Макро!$38:$38,DD$13,Макро!$49:$49)*SUMIF(Ввод!$151:$151,DD$15,Ввод!$153:$153)</f>
        <v>0</v>
      </c>
      <c r="DE267" s="4">
        <f>$F267*SUMIF(Макро!$38:$38,DE$13,Макро!$49:$49)*SUMIF(Ввод!$151:$151,DE$15,Ввод!$153:$153)</f>
        <v>0</v>
      </c>
      <c r="DF267" s="4">
        <f>$F267*SUMIF(Макро!$38:$38,DF$13,Макро!$49:$49)*SUMIF(Ввод!$151:$151,DF$15,Ввод!$153:$153)</f>
        <v>0</v>
      </c>
      <c r="DG267" s="4">
        <f>$F267*SUMIF(Макро!$38:$38,DG$13,Макро!$49:$49)*SUMIF(Ввод!$151:$151,DG$15,Ввод!$153:$153)</f>
        <v>0</v>
      </c>
      <c r="DH267" s="4">
        <f>$F267*SUMIF(Макро!$38:$38,DH$13,Макро!$49:$49)*SUMIF(Ввод!$151:$151,DH$15,Ввод!$153:$153)</f>
        <v>0</v>
      </c>
      <c r="DI267" s="4">
        <f>$F267*SUMIF(Макро!$38:$38,DI$13,Макро!$49:$49)*SUMIF(Ввод!$151:$151,DI$15,Ввод!$153:$153)</f>
        <v>0</v>
      </c>
      <c r="DJ267" s="4">
        <f>$F267*SUMIF(Макро!$38:$38,DJ$13,Макро!$49:$49)*SUMIF(Ввод!$151:$151,DJ$15,Ввод!$153:$153)</f>
        <v>0</v>
      </c>
    </row>
    <row r="268" spans="1:114" ht="16.5">
      <c r="B268" s="214" t="str">
        <f>Ввод!D299</f>
        <v>Прочие производственные расходы</v>
      </c>
      <c r="C268" s="34"/>
      <c r="D268" s="57" t="str">
        <f>Ввод!F299</f>
        <v>тыс. руб.</v>
      </c>
      <c r="E268" s="7">
        <f t="shared" si="78"/>
        <v>1</v>
      </c>
      <c r="F268" s="230">
        <f>$E268*Ввод!G299</f>
        <v>0</v>
      </c>
      <c r="G268" s="230">
        <f>Ввод!E299</f>
        <v>1</v>
      </c>
      <c r="H268" s="230"/>
      <c r="I268" s="231"/>
      <c r="J268" s="4">
        <f>$F268*SUMIF(Макро!$38:$38,J$13,Макро!$49:$49)*SUMIF(Ввод!$151:$151,J$15,Ввод!$153:$153)</f>
        <v>0</v>
      </c>
      <c r="K268" s="4">
        <f>$F268*SUMIF(Макро!$38:$38,K$13,Макро!$49:$49)*SUMIF(Ввод!$151:$151,K$15,Ввод!$153:$153)</f>
        <v>0</v>
      </c>
      <c r="L268" s="4">
        <f>$F268*SUMIF(Макро!$38:$38,L$13,Макро!$49:$49)*SUMIF(Ввод!$151:$151,L$15,Ввод!$153:$153)</f>
        <v>0</v>
      </c>
      <c r="M268" s="4">
        <f>$F268*SUMIF(Макро!$38:$38,M$13,Макро!$49:$49)*SUMIF(Ввод!$151:$151,M$15,Ввод!$153:$153)</f>
        <v>0</v>
      </c>
      <c r="N268" s="4">
        <f>$F268*SUMIF(Макро!$38:$38,N$13,Макро!$49:$49)*SUMIF(Ввод!$151:$151,N$15,Ввод!$153:$153)</f>
        <v>0</v>
      </c>
      <c r="O268" s="4">
        <f>$F268*SUMIF(Макро!$38:$38,O$13,Макро!$49:$49)*SUMIF(Ввод!$151:$151,O$15,Ввод!$153:$153)</f>
        <v>0</v>
      </c>
      <c r="P268" s="4">
        <f>$F268*SUMIF(Макро!$38:$38,P$13,Макро!$49:$49)*SUMIF(Ввод!$151:$151,P$15,Ввод!$153:$153)</f>
        <v>0</v>
      </c>
      <c r="Q268" s="4">
        <f>$F268*SUMIF(Макро!$38:$38,Q$13,Макро!$49:$49)*SUMIF(Ввод!$151:$151,Q$15,Ввод!$153:$153)</f>
        <v>0</v>
      </c>
      <c r="R268" s="4">
        <f>$F268*SUMIF(Макро!$38:$38,R$13,Макро!$49:$49)*SUMIF(Ввод!$151:$151,R$15,Ввод!$153:$153)</f>
        <v>0</v>
      </c>
      <c r="S268" s="4">
        <f>$F268*SUMIF(Макро!$38:$38,S$13,Макро!$49:$49)*SUMIF(Ввод!$151:$151,S$15,Ввод!$153:$153)</f>
        <v>0</v>
      </c>
      <c r="T268" s="4">
        <f>$F268*SUMIF(Макро!$38:$38,T$13,Макро!$49:$49)*SUMIF(Ввод!$151:$151,T$15,Ввод!$153:$153)</f>
        <v>0</v>
      </c>
      <c r="U268" s="4">
        <f>$F268*SUMIF(Макро!$38:$38,U$13,Макро!$49:$49)*SUMIF(Ввод!$151:$151,U$15,Ввод!$153:$153)</f>
        <v>0</v>
      </c>
      <c r="V268" s="4">
        <f>$F268*SUMIF(Макро!$38:$38,V$13,Макро!$49:$49)*SUMIF(Ввод!$151:$151,V$15,Ввод!$153:$153)</f>
        <v>0</v>
      </c>
      <c r="W268" s="4">
        <f>$F268*SUMIF(Макро!$38:$38,W$13,Макро!$49:$49)*SUMIF(Ввод!$151:$151,W$15,Ввод!$153:$153)</f>
        <v>0</v>
      </c>
      <c r="X268" s="4">
        <f>$F268*SUMIF(Макро!$38:$38,X$13,Макро!$49:$49)*SUMIF(Ввод!$151:$151,X$15,Ввод!$153:$153)</f>
        <v>0</v>
      </c>
      <c r="Y268" s="4">
        <f>$F268*SUMIF(Макро!$38:$38,Y$13,Макро!$49:$49)*SUMIF(Ввод!$151:$151,Y$15,Ввод!$153:$153)</f>
        <v>0</v>
      </c>
      <c r="Z268" s="4">
        <f>$F268*SUMIF(Макро!$38:$38,Z$13,Макро!$49:$49)*SUMIF(Ввод!$151:$151,Z$15,Ввод!$153:$153)</f>
        <v>0</v>
      </c>
      <c r="AA268" s="4">
        <f>$F268*SUMIF(Макро!$38:$38,AA$13,Макро!$49:$49)*SUMIF(Ввод!$151:$151,AA$15,Ввод!$153:$153)</f>
        <v>0</v>
      </c>
      <c r="AB268" s="4">
        <f>$F268*SUMIF(Макро!$38:$38,AB$13,Макро!$49:$49)*SUMIF(Ввод!$151:$151,AB$15,Ввод!$153:$153)</f>
        <v>0</v>
      </c>
      <c r="AC268" s="4">
        <f>$F268*SUMIF(Макро!$38:$38,AC$13,Макро!$49:$49)*SUMIF(Ввод!$151:$151,AC$15,Ввод!$153:$153)</f>
        <v>0</v>
      </c>
      <c r="AD268" s="4">
        <f>$F268*SUMIF(Макро!$38:$38,AD$13,Макро!$49:$49)*SUMIF(Ввод!$151:$151,AD$15,Ввод!$153:$153)</f>
        <v>0</v>
      </c>
      <c r="AE268" s="4">
        <f>$F268*SUMIF(Макро!$38:$38,AE$13,Макро!$49:$49)*SUMIF(Ввод!$151:$151,AE$15,Ввод!$153:$153)</f>
        <v>0</v>
      </c>
      <c r="AF268" s="4">
        <f>$F268*SUMIF(Макро!$38:$38,AF$13,Макро!$49:$49)*SUMIF(Ввод!$151:$151,AF$15,Ввод!$153:$153)</f>
        <v>0</v>
      </c>
      <c r="AG268" s="4">
        <f>$F268*SUMIF(Макро!$38:$38,AG$13,Макро!$49:$49)*SUMIF(Ввод!$151:$151,AG$15,Ввод!$153:$153)</f>
        <v>0</v>
      </c>
      <c r="AH268" s="4">
        <f>$F268*SUMIF(Макро!$38:$38,AH$13,Макро!$49:$49)*SUMIF(Ввод!$151:$151,AH$15,Ввод!$153:$153)</f>
        <v>0</v>
      </c>
      <c r="AI268" s="4">
        <f>$F268*SUMIF(Макро!$38:$38,AI$13,Макро!$49:$49)*SUMIF(Ввод!$151:$151,AI$15,Ввод!$153:$153)</f>
        <v>0</v>
      </c>
      <c r="AJ268" s="4">
        <f>$F268*SUMIF(Макро!$38:$38,AJ$13,Макро!$49:$49)*SUMIF(Ввод!$151:$151,AJ$15,Ввод!$153:$153)</f>
        <v>0</v>
      </c>
      <c r="AK268" s="4">
        <f>$F268*SUMIF(Макро!$38:$38,AK$13,Макро!$49:$49)*SUMIF(Ввод!$151:$151,AK$15,Ввод!$153:$153)</f>
        <v>0</v>
      </c>
      <c r="AL268" s="4">
        <f>$F268*SUMIF(Макро!$38:$38,AL$13,Макро!$49:$49)*SUMIF(Ввод!$151:$151,AL$15,Ввод!$153:$153)</f>
        <v>0</v>
      </c>
      <c r="AM268" s="4">
        <f>$F268*SUMIF(Макро!$38:$38,AM$13,Макро!$49:$49)*SUMIF(Ввод!$151:$151,AM$15,Ввод!$153:$153)</f>
        <v>0</v>
      </c>
      <c r="AN268" s="4">
        <f>$F268*SUMIF(Макро!$38:$38,AN$13,Макро!$49:$49)*SUMIF(Ввод!$151:$151,AN$15,Ввод!$153:$153)</f>
        <v>0</v>
      </c>
      <c r="AO268" s="4">
        <f>$F268*SUMIF(Макро!$38:$38,AO$13,Макро!$49:$49)*SUMIF(Ввод!$151:$151,AO$15,Ввод!$153:$153)</f>
        <v>0</v>
      </c>
      <c r="AP268" s="4">
        <f>$F268*SUMIF(Макро!$38:$38,AP$13,Макро!$49:$49)*SUMIF(Ввод!$151:$151,AP$15,Ввод!$153:$153)</f>
        <v>0</v>
      </c>
      <c r="AQ268" s="4">
        <f>$F268*SUMIF(Макро!$38:$38,AQ$13,Макро!$49:$49)*SUMIF(Ввод!$151:$151,AQ$15,Ввод!$153:$153)</f>
        <v>0</v>
      </c>
      <c r="AR268" s="4">
        <f>$F268*SUMIF(Макро!$38:$38,AR$13,Макро!$49:$49)*SUMIF(Ввод!$151:$151,AR$15,Ввод!$153:$153)</f>
        <v>0</v>
      </c>
      <c r="AS268" s="4">
        <f>$F268*SUMIF(Макро!$38:$38,AS$13,Макро!$49:$49)*SUMIF(Ввод!$151:$151,AS$15,Ввод!$153:$153)</f>
        <v>0</v>
      </c>
      <c r="AT268" s="4">
        <f>$F268*SUMIF(Макро!$38:$38,AT$13,Макро!$49:$49)*SUMIF(Ввод!$151:$151,AT$15,Ввод!$153:$153)</f>
        <v>0</v>
      </c>
      <c r="AU268" s="4">
        <f>$F268*SUMIF(Макро!$38:$38,AU$13,Макро!$49:$49)*SUMIF(Ввод!$151:$151,AU$15,Ввод!$153:$153)</f>
        <v>0</v>
      </c>
      <c r="AV268" s="4">
        <f>$F268*SUMIF(Макро!$38:$38,AV$13,Макро!$49:$49)*SUMIF(Ввод!$151:$151,AV$15,Ввод!$153:$153)</f>
        <v>0</v>
      </c>
      <c r="AW268" s="4">
        <f>$F268*SUMIF(Макро!$38:$38,AW$13,Макро!$49:$49)*SUMIF(Ввод!$151:$151,AW$15,Ввод!$153:$153)</f>
        <v>0</v>
      </c>
      <c r="AX268" s="4">
        <f>$F268*SUMIF(Макро!$38:$38,AX$13,Макро!$49:$49)*SUMIF(Ввод!$151:$151,AX$15,Ввод!$153:$153)</f>
        <v>0</v>
      </c>
      <c r="AY268" s="4">
        <f>$F268*SUMIF(Макро!$38:$38,AY$13,Макро!$49:$49)*SUMIF(Ввод!$151:$151,AY$15,Ввод!$153:$153)</f>
        <v>0</v>
      </c>
      <c r="AZ268" s="4">
        <f>$F268*SUMIF(Макро!$38:$38,AZ$13,Макро!$49:$49)*SUMIF(Ввод!$151:$151,AZ$15,Ввод!$153:$153)</f>
        <v>0</v>
      </c>
      <c r="BA268" s="4">
        <f>$F268*SUMIF(Макро!$38:$38,BA$13,Макро!$49:$49)*SUMIF(Ввод!$151:$151,BA$15,Ввод!$153:$153)</f>
        <v>0</v>
      </c>
      <c r="BB268" s="4">
        <f>$F268*SUMIF(Макро!$38:$38,BB$13,Макро!$49:$49)*SUMIF(Ввод!$151:$151,BB$15,Ввод!$153:$153)</f>
        <v>0</v>
      </c>
      <c r="BC268" s="4">
        <f>$F268*SUMIF(Макро!$38:$38,BC$13,Макро!$49:$49)*SUMIF(Ввод!$151:$151,BC$15,Ввод!$153:$153)</f>
        <v>0</v>
      </c>
      <c r="BD268" s="4">
        <f>$F268*SUMIF(Макро!$38:$38,BD$13,Макро!$49:$49)*SUMIF(Ввод!$151:$151,BD$15,Ввод!$153:$153)</f>
        <v>0</v>
      </c>
      <c r="BE268" s="4">
        <f>$F268*SUMIF(Макро!$38:$38,BE$13,Макро!$49:$49)*SUMIF(Ввод!$151:$151,BE$15,Ввод!$153:$153)</f>
        <v>0</v>
      </c>
      <c r="BF268" s="4">
        <f>$F268*SUMIF(Макро!$38:$38,BF$13,Макро!$49:$49)*SUMIF(Ввод!$151:$151,BF$15,Ввод!$153:$153)</f>
        <v>0</v>
      </c>
      <c r="BG268" s="4">
        <f>$F268*SUMIF(Макро!$38:$38,BG$13,Макро!$49:$49)*SUMIF(Ввод!$151:$151,BG$15,Ввод!$153:$153)</f>
        <v>0</v>
      </c>
      <c r="BH268" s="4">
        <f>$F268*SUMIF(Макро!$38:$38,BH$13,Макро!$49:$49)*SUMIF(Ввод!$151:$151,BH$15,Ввод!$153:$153)</f>
        <v>0</v>
      </c>
      <c r="BI268" s="4">
        <f>$F268*SUMIF(Макро!$38:$38,BI$13,Макро!$49:$49)*SUMIF(Ввод!$151:$151,BI$15,Ввод!$153:$153)</f>
        <v>0</v>
      </c>
      <c r="BJ268" s="4">
        <f>$F268*SUMIF(Макро!$38:$38,BJ$13,Макро!$49:$49)*SUMIF(Ввод!$151:$151,BJ$15,Ввод!$153:$153)</f>
        <v>0</v>
      </c>
      <c r="BK268" s="4">
        <f>$F268*SUMIF(Макро!$38:$38,BK$13,Макро!$49:$49)*SUMIF(Ввод!$151:$151,BK$15,Ввод!$153:$153)</f>
        <v>0</v>
      </c>
      <c r="BL268" s="4">
        <f>$F268*SUMIF(Макро!$38:$38,BL$13,Макро!$49:$49)*SUMIF(Ввод!$151:$151,BL$15,Ввод!$153:$153)</f>
        <v>0</v>
      </c>
      <c r="BM268" s="4">
        <f>$F268*SUMIF(Макро!$38:$38,BM$13,Макро!$49:$49)*SUMIF(Ввод!$151:$151,BM$15,Ввод!$153:$153)</f>
        <v>0</v>
      </c>
      <c r="BN268" s="4">
        <f>$F268*SUMIF(Макро!$38:$38,BN$13,Макро!$49:$49)*SUMIF(Ввод!$151:$151,BN$15,Ввод!$153:$153)</f>
        <v>0</v>
      </c>
      <c r="BO268" s="4">
        <f>$F268*SUMIF(Макро!$38:$38,BO$13,Макро!$49:$49)*SUMIF(Ввод!$151:$151,BO$15,Ввод!$153:$153)</f>
        <v>0</v>
      </c>
      <c r="BP268" s="4">
        <f>$F268*SUMIF(Макро!$38:$38,BP$13,Макро!$49:$49)*SUMIF(Ввод!$151:$151,BP$15,Ввод!$153:$153)</f>
        <v>0</v>
      </c>
      <c r="BQ268" s="4">
        <f>$F268*SUMIF(Макро!$38:$38,BQ$13,Макро!$49:$49)*SUMIF(Ввод!$151:$151,BQ$15,Ввод!$153:$153)</f>
        <v>0</v>
      </c>
      <c r="BR268" s="4">
        <f>$F268*SUMIF(Макро!$38:$38,BR$13,Макро!$49:$49)*SUMIF(Ввод!$151:$151,BR$15,Ввод!$153:$153)</f>
        <v>0</v>
      </c>
      <c r="BS268" s="4">
        <f>$F268*SUMIF(Макро!$38:$38,BS$13,Макро!$49:$49)*SUMIF(Ввод!$151:$151,BS$15,Ввод!$153:$153)</f>
        <v>0</v>
      </c>
      <c r="BT268" s="4">
        <f>$F268*SUMIF(Макро!$38:$38,BT$13,Макро!$49:$49)*SUMIF(Ввод!$151:$151,BT$15,Ввод!$153:$153)</f>
        <v>0</v>
      </c>
      <c r="BU268" s="4">
        <f>$F268*SUMIF(Макро!$38:$38,BU$13,Макро!$49:$49)*SUMIF(Ввод!$151:$151,BU$15,Ввод!$153:$153)</f>
        <v>0</v>
      </c>
      <c r="BV268" s="4">
        <f>$F268*SUMIF(Макро!$38:$38,BV$13,Макро!$49:$49)*SUMIF(Ввод!$151:$151,BV$15,Ввод!$153:$153)</f>
        <v>0</v>
      </c>
      <c r="BW268" s="4">
        <f>$F268*SUMIF(Макро!$38:$38,BW$13,Макро!$49:$49)*SUMIF(Ввод!$151:$151,BW$15,Ввод!$153:$153)</f>
        <v>0</v>
      </c>
      <c r="BX268" s="4">
        <f>$F268*SUMIF(Макро!$38:$38,BX$13,Макро!$49:$49)*SUMIF(Ввод!$151:$151,BX$15,Ввод!$153:$153)</f>
        <v>0</v>
      </c>
      <c r="BY268" s="4">
        <f>$F268*SUMIF(Макро!$38:$38,BY$13,Макро!$49:$49)*SUMIF(Ввод!$151:$151,BY$15,Ввод!$153:$153)</f>
        <v>0</v>
      </c>
      <c r="BZ268" s="4">
        <f>$F268*SUMIF(Макро!$38:$38,BZ$13,Макро!$49:$49)*SUMIF(Ввод!$151:$151,BZ$15,Ввод!$153:$153)</f>
        <v>0</v>
      </c>
      <c r="CA268" s="4">
        <f>$F268*SUMIF(Макро!$38:$38,CA$13,Макро!$49:$49)*SUMIF(Ввод!$151:$151,CA$15,Ввод!$153:$153)</f>
        <v>0</v>
      </c>
      <c r="CB268" s="4">
        <f>$F268*SUMIF(Макро!$38:$38,CB$13,Макро!$49:$49)*SUMIF(Ввод!$151:$151,CB$15,Ввод!$153:$153)</f>
        <v>0</v>
      </c>
      <c r="CC268" s="4">
        <f>$F268*SUMIF(Макро!$38:$38,CC$13,Макро!$49:$49)*SUMIF(Ввод!$151:$151,CC$15,Ввод!$153:$153)</f>
        <v>0</v>
      </c>
      <c r="CD268" s="4">
        <f>$F268*SUMIF(Макро!$38:$38,CD$13,Макро!$49:$49)*SUMIF(Ввод!$151:$151,CD$15,Ввод!$153:$153)</f>
        <v>0</v>
      </c>
      <c r="CE268" s="4">
        <f>$F268*SUMIF(Макро!$38:$38,CE$13,Макро!$49:$49)*SUMIF(Ввод!$151:$151,CE$15,Ввод!$153:$153)</f>
        <v>0</v>
      </c>
      <c r="CF268" s="4">
        <f>$F268*SUMIF(Макро!$38:$38,CF$13,Макро!$49:$49)*SUMIF(Ввод!$151:$151,CF$15,Ввод!$153:$153)</f>
        <v>0</v>
      </c>
      <c r="CG268" s="4">
        <f>$F268*SUMIF(Макро!$38:$38,CG$13,Макро!$49:$49)*SUMIF(Ввод!$151:$151,CG$15,Ввод!$153:$153)</f>
        <v>0</v>
      </c>
      <c r="CH268" s="4">
        <f>$F268*SUMIF(Макро!$38:$38,CH$13,Макро!$49:$49)*SUMIF(Ввод!$151:$151,CH$15,Ввод!$153:$153)</f>
        <v>0</v>
      </c>
      <c r="CI268" s="4">
        <f>$F268*SUMIF(Макро!$38:$38,CI$13,Макро!$49:$49)*SUMIF(Ввод!$151:$151,CI$15,Ввод!$153:$153)</f>
        <v>0</v>
      </c>
      <c r="CJ268" s="4">
        <f>$F268*SUMIF(Макро!$38:$38,CJ$13,Макро!$49:$49)*SUMIF(Ввод!$151:$151,CJ$15,Ввод!$153:$153)</f>
        <v>0</v>
      </c>
      <c r="CK268" s="4">
        <f>$F268*SUMIF(Макро!$38:$38,CK$13,Макро!$49:$49)*SUMIF(Ввод!$151:$151,CK$15,Ввод!$153:$153)</f>
        <v>0</v>
      </c>
      <c r="CL268" s="4">
        <f>$F268*SUMIF(Макро!$38:$38,CL$13,Макро!$49:$49)*SUMIF(Ввод!$151:$151,CL$15,Ввод!$153:$153)</f>
        <v>0</v>
      </c>
      <c r="CM268" s="4">
        <f>$F268*SUMIF(Макро!$38:$38,CM$13,Макро!$49:$49)*SUMIF(Ввод!$151:$151,CM$15,Ввод!$153:$153)</f>
        <v>0</v>
      </c>
      <c r="CN268" s="4">
        <f>$F268*SUMIF(Макро!$38:$38,CN$13,Макро!$49:$49)*SUMIF(Ввод!$151:$151,CN$15,Ввод!$153:$153)</f>
        <v>0</v>
      </c>
      <c r="CO268" s="4">
        <f>$F268*SUMIF(Макро!$38:$38,CO$13,Макро!$49:$49)*SUMIF(Ввод!$151:$151,CO$15,Ввод!$153:$153)</f>
        <v>0</v>
      </c>
      <c r="CP268" s="4">
        <f>$F268*SUMIF(Макро!$38:$38,CP$13,Макро!$49:$49)*SUMIF(Ввод!$151:$151,CP$15,Ввод!$153:$153)</f>
        <v>0</v>
      </c>
      <c r="CQ268" s="4">
        <f>$F268*SUMIF(Макро!$38:$38,CQ$13,Макро!$49:$49)*SUMIF(Ввод!$151:$151,CQ$15,Ввод!$153:$153)</f>
        <v>0</v>
      </c>
      <c r="CR268" s="4">
        <f>$F268*SUMIF(Макро!$38:$38,CR$13,Макро!$49:$49)*SUMIF(Ввод!$151:$151,CR$15,Ввод!$153:$153)</f>
        <v>0</v>
      </c>
      <c r="CS268" s="4">
        <f>$F268*SUMIF(Макро!$38:$38,CS$13,Макро!$49:$49)*SUMIF(Ввод!$151:$151,CS$15,Ввод!$153:$153)</f>
        <v>0</v>
      </c>
      <c r="CT268" s="4">
        <f>$F268*SUMIF(Макро!$38:$38,CT$13,Макро!$49:$49)*SUMIF(Ввод!$151:$151,CT$15,Ввод!$153:$153)</f>
        <v>0</v>
      </c>
      <c r="CU268" s="4">
        <f>$F268*SUMIF(Макро!$38:$38,CU$13,Макро!$49:$49)*SUMIF(Ввод!$151:$151,CU$15,Ввод!$153:$153)</f>
        <v>0</v>
      </c>
      <c r="CV268" s="4">
        <f>$F268*SUMIF(Макро!$38:$38,CV$13,Макро!$49:$49)*SUMIF(Ввод!$151:$151,CV$15,Ввод!$153:$153)</f>
        <v>0</v>
      </c>
      <c r="CW268" s="4">
        <f>$F268*SUMIF(Макро!$38:$38,CW$13,Макро!$49:$49)*SUMIF(Ввод!$151:$151,CW$15,Ввод!$153:$153)</f>
        <v>0</v>
      </c>
      <c r="CX268" s="4">
        <f>$F268*SUMIF(Макро!$38:$38,CX$13,Макро!$49:$49)*SUMIF(Ввод!$151:$151,CX$15,Ввод!$153:$153)</f>
        <v>0</v>
      </c>
      <c r="CY268" s="4">
        <f>$F268*SUMIF(Макро!$38:$38,CY$13,Макро!$49:$49)*SUMIF(Ввод!$151:$151,CY$15,Ввод!$153:$153)</f>
        <v>0</v>
      </c>
      <c r="CZ268" s="4">
        <f>$F268*SUMIF(Макро!$38:$38,CZ$13,Макро!$49:$49)*SUMIF(Ввод!$151:$151,CZ$15,Ввод!$153:$153)</f>
        <v>0</v>
      </c>
      <c r="DA268" s="4">
        <f>$F268*SUMIF(Макро!$38:$38,DA$13,Макро!$49:$49)*SUMIF(Ввод!$151:$151,DA$15,Ввод!$153:$153)</f>
        <v>0</v>
      </c>
      <c r="DB268" s="4">
        <f>$F268*SUMIF(Макро!$38:$38,DB$13,Макро!$49:$49)*SUMIF(Ввод!$151:$151,DB$15,Ввод!$153:$153)</f>
        <v>0</v>
      </c>
      <c r="DC268" s="4">
        <f>$F268*SUMIF(Макро!$38:$38,DC$13,Макро!$49:$49)*SUMIF(Ввод!$151:$151,DC$15,Ввод!$153:$153)</f>
        <v>0</v>
      </c>
      <c r="DD268" s="4">
        <f>$F268*SUMIF(Макро!$38:$38,DD$13,Макро!$49:$49)*SUMIF(Ввод!$151:$151,DD$15,Ввод!$153:$153)</f>
        <v>0</v>
      </c>
      <c r="DE268" s="4">
        <f>$F268*SUMIF(Макро!$38:$38,DE$13,Макро!$49:$49)*SUMIF(Ввод!$151:$151,DE$15,Ввод!$153:$153)</f>
        <v>0</v>
      </c>
      <c r="DF268" s="4">
        <f>$F268*SUMIF(Макро!$38:$38,DF$13,Макро!$49:$49)*SUMIF(Ввод!$151:$151,DF$15,Ввод!$153:$153)</f>
        <v>0</v>
      </c>
      <c r="DG268" s="4">
        <f>$F268*SUMIF(Макро!$38:$38,DG$13,Макро!$49:$49)*SUMIF(Ввод!$151:$151,DG$15,Ввод!$153:$153)</f>
        <v>0</v>
      </c>
      <c r="DH268" s="4">
        <f>$F268*SUMIF(Макро!$38:$38,DH$13,Макро!$49:$49)*SUMIF(Ввод!$151:$151,DH$15,Ввод!$153:$153)</f>
        <v>0</v>
      </c>
      <c r="DI268" s="4">
        <f>$F268*SUMIF(Макро!$38:$38,DI$13,Макро!$49:$49)*SUMIF(Ввод!$151:$151,DI$15,Ввод!$153:$153)</f>
        <v>0</v>
      </c>
      <c r="DJ268" s="4">
        <f>$F268*SUMIF(Макро!$38:$38,DJ$13,Макро!$49:$49)*SUMIF(Ввод!$151:$151,DJ$15,Ввод!$153:$153)</f>
        <v>0</v>
      </c>
    </row>
    <row r="269" spans="1:114" ht="16.5">
      <c r="B269" s="214" t="str">
        <f>Ввод!D300</f>
        <v>Капитальный ремонт</v>
      </c>
      <c r="C269" s="34"/>
      <c r="D269" s="57" t="str">
        <f>Ввод!F300</f>
        <v>тыс. руб.</v>
      </c>
      <c r="E269" s="7">
        <f t="shared" si="78"/>
        <v>1</v>
      </c>
      <c r="F269" s="230">
        <f>$E269*Ввод!G300</f>
        <v>0</v>
      </c>
      <c r="G269" s="230">
        <f>Ввод!E300</f>
        <v>1</v>
      </c>
      <c r="H269" s="230"/>
      <c r="I269" s="231"/>
      <c r="J269" s="4">
        <f>$F269*SUMIF(Макро!$38:$38,J$13,Макро!$49:$49)*SUMIF(Ввод!$151:$151,J$15,Ввод!$153:$153)</f>
        <v>0</v>
      </c>
      <c r="K269" s="4">
        <f>$F269*SUMIF(Макро!$38:$38,K$13,Макро!$49:$49)*SUMIF(Ввод!$151:$151,K$15,Ввод!$153:$153)</f>
        <v>0</v>
      </c>
      <c r="L269" s="4">
        <f>$F269*SUMIF(Макро!$38:$38,L$13,Макро!$49:$49)*SUMIF(Ввод!$151:$151,L$15,Ввод!$153:$153)</f>
        <v>0</v>
      </c>
      <c r="M269" s="4">
        <f>$F269*SUMIF(Макро!$38:$38,M$13,Макро!$49:$49)*SUMIF(Ввод!$151:$151,M$15,Ввод!$153:$153)</f>
        <v>0</v>
      </c>
      <c r="N269" s="4">
        <f>$F269*SUMIF(Макро!$38:$38,N$13,Макро!$49:$49)*SUMIF(Ввод!$151:$151,N$15,Ввод!$153:$153)</f>
        <v>0</v>
      </c>
      <c r="O269" s="4">
        <f>$F269*SUMIF(Макро!$38:$38,O$13,Макро!$49:$49)*SUMIF(Ввод!$151:$151,O$15,Ввод!$153:$153)</f>
        <v>0</v>
      </c>
      <c r="P269" s="4">
        <f>$F269*SUMIF(Макро!$38:$38,P$13,Макро!$49:$49)*SUMIF(Ввод!$151:$151,P$15,Ввод!$153:$153)</f>
        <v>0</v>
      </c>
      <c r="Q269" s="4">
        <f>$F269*SUMIF(Макро!$38:$38,Q$13,Макро!$49:$49)*SUMIF(Ввод!$151:$151,Q$15,Ввод!$153:$153)</f>
        <v>0</v>
      </c>
      <c r="R269" s="4">
        <f>$F269*SUMIF(Макро!$38:$38,R$13,Макро!$49:$49)*SUMIF(Ввод!$151:$151,R$15,Ввод!$153:$153)</f>
        <v>0</v>
      </c>
      <c r="S269" s="4">
        <f>$F269*SUMIF(Макро!$38:$38,S$13,Макро!$49:$49)*SUMIF(Ввод!$151:$151,S$15,Ввод!$153:$153)</f>
        <v>0</v>
      </c>
      <c r="T269" s="4">
        <f>$F269*SUMIF(Макро!$38:$38,T$13,Макро!$49:$49)*SUMIF(Ввод!$151:$151,T$15,Ввод!$153:$153)</f>
        <v>0</v>
      </c>
      <c r="U269" s="4">
        <f>$F269*SUMIF(Макро!$38:$38,U$13,Макро!$49:$49)*SUMIF(Ввод!$151:$151,U$15,Ввод!$153:$153)</f>
        <v>0</v>
      </c>
      <c r="V269" s="4">
        <f>$F269*SUMIF(Макро!$38:$38,V$13,Макро!$49:$49)*SUMIF(Ввод!$151:$151,V$15,Ввод!$153:$153)</f>
        <v>0</v>
      </c>
      <c r="W269" s="4">
        <f>$F269*SUMIF(Макро!$38:$38,W$13,Макро!$49:$49)*SUMIF(Ввод!$151:$151,W$15,Ввод!$153:$153)</f>
        <v>0</v>
      </c>
      <c r="X269" s="4">
        <f>$F269*SUMIF(Макро!$38:$38,X$13,Макро!$49:$49)*SUMIF(Ввод!$151:$151,X$15,Ввод!$153:$153)</f>
        <v>0</v>
      </c>
      <c r="Y269" s="4">
        <f>$F269*SUMIF(Макро!$38:$38,Y$13,Макро!$49:$49)*SUMIF(Ввод!$151:$151,Y$15,Ввод!$153:$153)</f>
        <v>0</v>
      </c>
      <c r="Z269" s="4">
        <f>$F269*SUMIF(Макро!$38:$38,Z$13,Макро!$49:$49)*SUMIF(Ввод!$151:$151,Z$15,Ввод!$153:$153)</f>
        <v>0</v>
      </c>
      <c r="AA269" s="4">
        <f>$F269*SUMIF(Макро!$38:$38,AA$13,Макро!$49:$49)*SUMIF(Ввод!$151:$151,AA$15,Ввод!$153:$153)</f>
        <v>0</v>
      </c>
      <c r="AB269" s="4">
        <f>$F269*SUMIF(Макро!$38:$38,AB$13,Макро!$49:$49)*SUMIF(Ввод!$151:$151,AB$15,Ввод!$153:$153)</f>
        <v>0</v>
      </c>
      <c r="AC269" s="4">
        <f>$F269*SUMIF(Макро!$38:$38,AC$13,Макро!$49:$49)*SUMIF(Ввод!$151:$151,AC$15,Ввод!$153:$153)</f>
        <v>0</v>
      </c>
      <c r="AD269" s="4">
        <f>$F269*SUMIF(Макро!$38:$38,AD$13,Макро!$49:$49)*SUMIF(Ввод!$151:$151,AD$15,Ввод!$153:$153)</f>
        <v>0</v>
      </c>
      <c r="AE269" s="4">
        <f>$F269*SUMIF(Макро!$38:$38,AE$13,Макро!$49:$49)*SUMIF(Ввод!$151:$151,AE$15,Ввод!$153:$153)</f>
        <v>0</v>
      </c>
      <c r="AF269" s="4">
        <f>$F269*SUMIF(Макро!$38:$38,AF$13,Макро!$49:$49)*SUMIF(Ввод!$151:$151,AF$15,Ввод!$153:$153)</f>
        <v>0</v>
      </c>
      <c r="AG269" s="4">
        <f>$F269*SUMIF(Макро!$38:$38,AG$13,Макро!$49:$49)*SUMIF(Ввод!$151:$151,AG$15,Ввод!$153:$153)</f>
        <v>0</v>
      </c>
      <c r="AH269" s="4">
        <f>$F269*SUMIF(Макро!$38:$38,AH$13,Макро!$49:$49)*SUMIF(Ввод!$151:$151,AH$15,Ввод!$153:$153)</f>
        <v>0</v>
      </c>
      <c r="AI269" s="4">
        <f>$F269*SUMIF(Макро!$38:$38,AI$13,Макро!$49:$49)*SUMIF(Ввод!$151:$151,AI$15,Ввод!$153:$153)</f>
        <v>0</v>
      </c>
      <c r="AJ269" s="4">
        <f>$F269*SUMIF(Макро!$38:$38,AJ$13,Макро!$49:$49)*SUMIF(Ввод!$151:$151,AJ$15,Ввод!$153:$153)</f>
        <v>0</v>
      </c>
      <c r="AK269" s="4">
        <f>$F269*SUMIF(Макро!$38:$38,AK$13,Макро!$49:$49)*SUMIF(Ввод!$151:$151,AK$15,Ввод!$153:$153)</f>
        <v>0</v>
      </c>
      <c r="AL269" s="4">
        <f>$F269*SUMIF(Макро!$38:$38,AL$13,Макро!$49:$49)*SUMIF(Ввод!$151:$151,AL$15,Ввод!$153:$153)</f>
        <v>0</v>
      </c>
      <c r="AM269" s="4">
        <f>$F269*SUMIF(Макро!$38:$38,AM$13,Макро!$49:$49)*SUMIF(Ввод!$151:$151,AM$15,Ввод!$153:$153)</f>
        <v>0</v>
      </c>
      <c r="AN269" s="4">
        <f>$F269*SUMIF(Макро!$38:$38,AN$13,Макро!$49:$49)*SUMIF(Ввод!$151:$151,AN$15,Ввод!$153:$153)</f>
        <v>0</v>
      </c>
      <c r="AO269" s="4">
        <f>$F269*SUMIF(Макро!$38:$38,AO$13,Макро!$49:$49)*SUMIF(Ввод!$151:$151,AO$15,Ввод!$153:$153)</f>
        <v>0</v>
      </c>
      <c r="AP269" s="4">
        <f>$F269*SUMIF(Макро!$38:$38,AP$13,Макро!$49:$49)*SUMIF(Ввод!$151:$151,AP$15,Ввод!$153:$153)</f>
        <v>0</v>
      </c>
      <c r="AQ269" s="4">
        <f>$F269*SUMIF(Макро!$38:$38,AQ$13,Макро!$49:$49)*SUMIF(Ввод!$151:$151,AQ$15,Ввод!$153:$153)</f>
        <v>0</v>
      </c>
      <c r="AR269" s="4">
        <f>$F269*SUMIF(Макро!$38:$38,AR$13,Макро!$49:$49)*SUMIF(Ввод!$151:$151,AR$15,Ввод!$153:$153)</f>
        <v>0</v>
      </c>
      <c r="AS269" s="4">
        <f>$F269*SUMIF(Макро!$38:$38,AS$13,Макро!$49:$49)*SUMIF(Ввод!$151:$151,AS$15,Ввод!$153:$153)</f>
        <v>0</v>
      </c>
      <c r="AT269" s="4">
        <f>$F269*SUMIF(Макро!$38:$38,AT$13,Макро!$49:$49)*SUMIF(Ввод!$151:$151,AT$15,Ввод!$153:$153)</f>
        <v>0</v>
      </c>
      <c r="AU269" s="4">
        <f>$F269*SUMIF(Макро!$38:$38,AU$13,Макро!$49:$49)*SUMIF(Ввод!$151:$151,AU$15,Ввод!$153:$153)</f>
        <v>0</v>
      </c>
      <c r="AV269" s="4">
        <f>$F269*SUMIF(Макро!$38:$38,AV$13,Макро!$49:$49)*SUMIF(Ввод!$151:$151,AV$15,Ввод!$153:$153)</f>
        <v>0</v>
      </c>
      <c r="AW269" s="4">
        <f>$F269*SUMIF(Макро!$38:$38,AW$13,Макро!$49:$49)*SUMIF(Ввод!$151:$151,AW$15,Ввод!$153:$153)</f>
        <v>0</v>
      </c>
      <c r="AX269" s="4">
        <f>$F269*SUMIF(Макро!$38:$38,AX$13,Макро!$49:$49)*SUMIF(Ввод!$151:$151,AX$15,Ввод!$153:$153)</f>
        <v>0</v>
      </c>
      <c r="AY269" s="4">
        <f>$F269*SUMIF(Макро!$38:$38,AY$13,Макро!$49:$49)*SUMIF(Ввод!$151:$151,AY$15,Ввод!$153:$153)</f>
        <v>0</v>
      </c>
      <c r="AZ269" s="4">
        <f>$F269*SUMIF(Макро!$38:$38,AZ$13,Макро!$49:$49)*SUMIF(Ввод!$151:$151,AZ$15,Ввод!$153:$153)</f>
        <v>0</v>
      </c>
      <c r="BA269" s="4">
        <f>$F269*SUMIF(Макро!$38:$38,BA$13,Макро!$49:$49)*SUMIF(Ввод!$151:$151,BA$15,Ввод!$153:$153)</f>
        <v>0</v>
      </c>
      <c r="BB269" s="4">
        <f>$F269*SUMIF(Макро!$38:$38,BB$13,Макро!$49:$49)*SUMIF(Ввод!$151:$151,BB$15,Ввод!$153:$153)</f>
        <v>0</v>
      </c>
      <c r="BC269" s="4">
        <f>$F269*SUMIF(Макро!$38:$38,BC$13,Макро!$49:$49)*SUMIF(Ввод!$151:$151,BC$15,Ввод!$153:$153)</f>
        <v>0</v>
      </c>
      <c r="BD269" s="4">
        <f>$F269*SUMIF(Макро!$38:$38,BD$13,Макро!$49:$49)*SUMIF(Ввод!$151:$151,BD$15,Ввод!$153:$153)</f>
        <v>0</v>
      </c>
      <c r="BE269" s="4">
        <f>$F269*SUMIF(Макро!$38:$38,BE$13,Макро!$49:$49)*SUMIF(Ввод!$151:$151,BE$15,Ввод!$153:$153)</f>
        <v>0</v>
      </c>
      <c r="BF269" s="4">
        <f>$F269*SUMIF(Макро!$38:$38,BF$13,Макро!$49:$49)*SUMIF(Ввод!$151:$151,BF$15,Ввод!$153:$153)</f>
        <v>0</v>
      </c>
      <c r="BG269" s="4">
        <f>$F269*SUMIF(Макро!$38:$38,BG$13,Макро!$49:$49)*SUMIF(Ввод!$151:$151,BG$15,Ввод!$153:$153)</f>
        <v>0</v>
      </c>
      <c r="BH269" s="4">
        <f>$F269*SUMIF(Макро!$38:$38,BH$13,Макро!$49:$49)*SUMIF(Ввод!$151:$151,BH$15,Ввод!$153:$153)</f>
        <v>0</v>
      </c>
      <c r="BI269" s="4">
        <f>$F269*SUMIF(Макро!$38:$38,BI$13,Макро!$49:$49)*SUMIF(Ввод!$151:$151,BI$15,Ввод!$153:$153)</f>
        <v>0</v>
      </c>
      <c r="BJ269" s="4">
        <f>$F269*SUMIF(Макро!$38:$38,BJ$13,Макро!$49:$49)*SUMIF(Ввод!$151:$151,BJ$15,Ввод!$153:$153)</f>
        <v>0</v>
      </c>
      <c r="BK269" s="4">
        <f>$F269*SUMIF(Макро!$38:$38,BK$13,Макро!$49:$49)*SUMIF(Ввод!$151:$151,BK$15,Ввод!$153:$153)</f>
        <v>0</v>
      </c>
      <c r="BL269" s="4">
        <f>$F269*SUMIF(Макро!$38:$38,BL$13,Макро!$49:$49)*SUMIF(Ввод!$151:$151,BL$15,Ввод!$153:$153)</f>
        <v>0</v>
      </c>
      <c r="BM269" s="4">
        <f>$F269*SUMIF(Макро!$38:$38,BM$13,Макро!$49:$49)*SUMIF(Ввод!$151:$151,BM$15,Ввод!$153:$153)</f>
        <v>0</v>
      </c>
      <c r="BN269" s="4">
        <f>$F269*SUMIF(Макро!$38:$38,BN$13,Макро!$49:$49)*SUMIF(Ввод!$151:$151,BN$15,Ввод!$153:$153)</f>
        <v>0</v>
      </c>
      <c r="BO269" s="4">
        <f>$F269*SUMIF(Макро!$38:$38,BO$13,Макро!$49:$49)*SUMIF(Ввод!$151:$151,BO$15,Ввод!$153:$153)</f>
        <v>0</v>
      </c>
      <c r="BP269" s="4">
        <f>$F269*SUMIF(Макро!$38:$38,BP$13,Макро!$49:$49)*SUMIF(Ввод!$151:$151,BP$15,Ввод!$153:$153)</f>
        <v>0</v>
      </c>
      <c r="BQ269" s="4">
        <f>$F269*SUMIF(Макро!$38:$38,BQ$13,Макро!$49:$49)*SUMIF(Ввод!$151:$151,BQ$15,Ввод!$153:$153)</f>
        <v>0</v>
      </c>
      <c r="BR269" s="4">
        <f>$F269*SUMIF(Макро!$38:$38,BR$13,Макро!$49:$49)*SUMIF(Ввод!$151:$151,BR$15,Ввод!$153:$153)</f>
        <v>0</v>
      </c>
      <c r="BS269" s="4">
        <f>$F269*SUMIF(Макро!$38:$38,BS$13,Макро!$49:$49)*SUMIF(Ввод!$151:$151,BS$15,Ввод!$153:$153)</f>
        <v>0</v>
      </c>
      <c r="BT269" s="4">
        <f>$F269*SUMIF(Макро!$38:$38,BT$13,Макро!$49:$49)*SUMIF(Ввод!$151:$151,BT$15,Ввод!$153:$153)</f>
        <v>0</v>
      </c>
      <c r="BU269" s="4">
        <f>$F269*SUMIF(Макро!$38:$38,BU$13,Макро!$49:$49)*SUMIF(Ввод!$151:$151,BU$15,Ввод!$153:$153)</f>
        <v>0</v>
      </c>
      <c r="BV269" s="4">
        <f>$F269*SUMIF(Макро!$38:$38,BV$13,Макро!$49:$49)*SUMIF(Ввод!$151:$151,BV$15,Ввод!$153:$153)</f>
        <v>0</v>
      </c>
      <c r="BW269" s="4">
        <f>$F269*SUMIF(Макро!$38:$38,BW$13,Макро!$49:$49)*SUMIF(Ввод!$151:$151,BW$15,Ввод!$153:$153)</f>
        <v>0</v>
      </c>
      <c r="BX269" s="4">
        <f>$F269*SUMIF(Макро!$38:$38,BX$13,Макро!$49:$49)*SUMIF(Ввод!$151:$151,BX$15,Ввод!$153:$153)</f>
        <v>0</v>
      </c>
      <c r="BY269" s="4">
        <f>$F269*SUMIF(Макро!$38:$38,BY$13,Макро!$49:$49)*SUMIF(Ввод!$151:$151,BY$15,Ввод!$153:$153)</f>
        <v>0</v>
      </c>
      <c r="BZ269" s="4">
        <f>$F269*SUMIF(Макро!$38:$38,BZ$13,Макро!$49:$49)*SUMIF(Ввод!$151:$151,BZ$15,Ввод!$153:$153)</f>
        <v>0</v>
      </c>
      <c r="CA269" s="4">
        <f>$F269*SUMIF(Макро!$38:$38,CA$13,Макро!$49:$49)*SUMIF(Ввод!$151:$151,CA$15,Ввод!$153:$153)</f>
        <v>0</v>
      </c>
      <c r="CB269" s="4">
        <f>$F269*SUMIF(Макро!$38:$38,CB$13,Макро!$49:$49)*SUMIF(Ввод!$151:$151,CB$15,Ввод!$153:$153)</f>
        <v>0</v>
      </c>
      <c r="CC269" s="4">
        <f>$F269*SUMIF(Макро!$38:$38,CC$13,Макро!$49:$49)*SUMIF(Ввод!$151:$151,CC$15,Ввод!$153:$153)</f>
        <v>0</v>
      </c>
      <c r="CD269" s="4">
        <f>$F269*SUMIF(Макро!$38:$38,CD$13,Макро!$49:$49)*SUMIF(Ввод!$151:$151,CD$15,Ввод!$153:$153)</f>
        <v>0</v>
      </c>
      <c r="CE269" s="4">
        <f>$F269*SUMIF(Макро!$38:$38,CE$13,Макро!$49:$49)*SUMIF(Ввод!$151:$151,CE$15,Ввод!$153:$153)</f>
        <v>0</v>
      </c>
      <c r="CF269" s="4">
        <f>$F269*SUMIF(Макро!$38:$38,CF$13,Макро!$49:$49)*SUMIF(Ввод!$151:$151,CF$15,Ввод!$153:$153)</f>
        <v>0</v>
      </c>
      <c r="CG269" s="4">
        <f>$F269*SUMIF(Макро!$38:$38,CG$13,Макро!$49:$49)*SUMIF(Ввод!$151:$151,CG$15,Ввод!$153:$153)</f>
        <v>0</v>
      </c>
      <c r="CH269" s="4">
        <f>$F269*SUMIF(Макро!$38:$38,CH$13,Макро!$49:$49)*SUMIF(Ввод!$151:$151,CH$15,Ввод!$153:$153)</f>
        <v>0</v>
      </c>
      <c r="CI269" s="4">
        <f>$F269*SUMIF(Макро!$38:$38,CI$13,Макро!$49:$49)*SUMIF(Ввод!$151:$151,CI$15,Ввод!$153:$153)</f>
        <v>0</v>
      </c>
      <c r="CJ269" s="4">
        <f>$F269*SUMIF(Макро!$38:$38,CJ$13,Макро!$49:$49)*SUMIF(Ввод!$151:$151,CJ$15,Ввод!$153:$153)</f>
        <v>0</v>
      </c>
      <c r="CK269" s="4">
        <f>$F269*SUMIF(Макро!$38:$38,CK$13,Макро!$49:$49)*SUMIF(Ввод!$151:$151,CK$15,Ввод!$153:$153)</f>
        <v>0</v>
      </c>
      <c r="CL269" s="4">
        <f>$F269*SUMIF(Макро!$38:$38,CL$13,Макро!$49:$49)*SUMIF(Ввод!$151:$151,CL$15,Ввод!$153:$153)</f>
        <v>0</v>
      </c>
      <c r="CM269" s="4">
        <f>$F269*SUMIF(Макро!$38:$38,CM$13,Макро!$49:$49)*SUMIF(Ввод!$151:$151,CM$15,Ввод!$153:$153)</f>
        <v>0</v>
      </c>
      <c r="CN269" s="4">
        <f>$F269*SUMIF(Макро!$38:$38,CN$13,Макро!$49:$49)*SUMIF(Ввод!$151:$151,CN$15,Ввод!$153:$153)</f>
        <v>0</v>
      </c>
      <c r="CO269" s="4">
        <f>$F269*SUMIF(Макро!$38:$38,CO$13,Макро!$49:$49)*SUMIF(Ввод!$151:$151,CO$15,Ввод!$153:$153)</f>
        <v>0</v>
      </c>
      <c r="CP269" s="4">
        <f>$F269*SUMIF(Макро!$38:$38,CP$13,Макро!$49:$49)*SUMIF(Ввод!$151:$151,CP$15,Ввод!$153:$153)</f>
        <v>0</v>
      </c>
      <c r="CQ269" s="4">
        <f>$F269*SUMIF(Макро!$38:$38,CQ$13,Макро!$49:$49)*SUMIF(Ввод!$151:$151,CQ$15,Ввод!$153:$153)</f>
        <v>0</v>
      </c>
      <c r="CR269" s="4">
        <f>$F269*SUMIF(Макро!$38:$38,CR$13,Макро!$49:$49)*SUMIF(Ввод!$151:$151,CR$15,Ввод!$153:$153)</f>
        <v>0</v>
      </c>
      <c r="CS269" s="4">
        <f>$F269*SUMIF(Макро!$38:$38,CS$13,Макро!$49:$49)*SUMIF(Ввод!$151:$151,CS$15,Ввод!$153:$153)</f>
        <v>0</v>
      </c>
      <c r="CT269" s="4">
        <f>$F269*SUMIF(Макро!$38:$38,CT$13,Макро!$49:$49)*SUMIF(Ввод!$151:$151,CT$15,Ввод!$153:$153)</f>
        <v>0</v>
      </c>
      <c r="CU269" s="4">
        <f>$F269*SUMIF(Макро!$38:$38,CU$13,Макро!$49:$49)*SUMIF(Ввод!$151:$151,CU$15,Ввод!$153:$153)</f>
        <v>0</v>
      </c>
      <c r="CV269" s="4">
        <f>$F269*SUMIF(Макро!$38:$38,CV$13,Макро!$49:$49)*SUMIF(Ввод!$151:$151,CV$15,Ввод!$153:$153)</f>
        <v>0</v>
      </c>
      <c r="CW269" s="4">
        <f>$F269*SUMIF(Макро!$38:$38,CW$13,Макро!$49:$49)*SUMIF(Ввод!$151:$151,CW$15,Ввод!$153:$153)</f>
        <v>0</v>
      </c>
      <c r="CX269" s="4">
        <f>$F269*SUMIF(Макро!$38:$38,CX$13,Макро!$49:$49)*SUMIF(Ввод!$151:$151,CX$15,Ввод!$153:$153)</f>
        <v>0</v>
      </c>
      <c r="CY269" s="4">
        <f>$F269*SUMIF(Макро!$38:$38,CY$13,Макро!$49:$49)*SUMIF(Ввод!$151:$151,CY$15,Ввод!$153:$153)</f>
        <v>0</v>
      </c>
      <c r="CZ269" s="4">
        <f>$F269*SUMIF(Макро!$38:$38,CZ$13,Макро!$49:$49)*SUMIF(Ввод!$151:$151,CZ$15,Ввод!$153:$153)</f>
        <v>0</v>
      </c>
      <c r="DA269" s="4">
        <f>$F269*SUMIF(Макро!$38:$38,DA$13,Макро!$49:$49)*SUMIF(Ввод!$151:$151,DA$15,Ввод!$153:$153)</f>
        <v>0</v>
      </c>
      <c r="DB269" s="4">
        <f>$F269*SUMIF(Макро!$38:$38,DB$13,Макро!$49:$49)*SUMIF(Ввод!$151:$151,DB$15,Ввод!$153:$153)</f>
        <v>0</v>
      </c>
      <c r="DC269" s="4">
        <f>$F269*SUMIF(Макро!$38:$38,DC$13,Макро!$49:$49)*SUMIF(Ввод!$151:$151,DC$15,Ввод!$153:$153)</f>
        <v>0</v>
      </c>
      <c r="DD269" s="4">
        <f>$F269*SUMIF(Макро!$38:$38,DD$13,Макро!$49:$49)*SUMIF(Ввод!$151:$151,DD$15,Ввод!$153:$153)</f>
        <v>0</v>
      </c>
      <c r="DE269" s="4">
        <f>$F269*SUMIF(Макро!$38:$38,DE$13,Макро!$49:$49)*SUMIF(Ввод!$151:$151,DE$15,Ввод!$153:$153)</f>
        <v>0</v>
      </c>
      <c r="DF269" s="4">
        <f>$F269*SUMIF(Макро!$38:$38,DF$13,Макро!$49:$49)*SUMIF(Ввод!$151:$151,DF$15,Ввод!$153:$153)</f>
        <v>0</v>
      </c>
      <c r="DG269" s="4">
        <f>$F269*SUMIF(Макро!$38:$38,DG$13,Макро!$49:$49)*SUMIF(Ввод!$151:$151,DG$15,Ввод!$153:$153)</f>
        <v>0</v>
      </c>
      <c r="DH269" s="4">
        <f>$F269*SUMIF(Макро!$38:$38,DH$13,Макро!$49:$49)*SUMIF(Ввод!$151:$151,DH$15,Ввод!$153:$153)</f>
        <v>0</v>
      </c>
      <c r="DI269" s="4">
        <f>$F269*SUMIF(Макро!$38:$38,DI$13,Макро!$49:$49)*SUMIF(Ввод!$151:$151,DI$15,Ввод!$153:$153)</f>
        <v>0</v>
      </c>
      <c r="DJ269" s="4">
        <f>$F269*SUMIF(Макро!$38:$38,DJ$13,Макро!$49:$49)*SUMIF(Ввод!$151:$151,DJ$15,Ввод!$153:$153)</f>
        <v>0</v>
      </c>
    </row>
    <row r="270" spans="1:114" ht="16.5">
      <c r="B270" s="214" t="str">
        <f>Ввод!D301</f>
        <v>Текущий ремонт</v>
      </c>
      <c r="C270" s="34"/>
      <c r="D270" s="57" t="str">
        <f>Ввод!F301</f>
        <v>тыс. руб.</v>
      </c>
      <c r="E270" s="7">
        <f t="shared" si="78"/>
        <v>1</v>
      </c>
      <c r="F270" s="230">
        <f>$E270*Ввод!G301</f>
        <v>0</v>
      </c>
      <c r="G270" s="230">
        <f>Ввод!E301</f>
        <v>1</v>
      </c>
      <c r="H270" s="230"/>
      <c r="I270" s="231"/>
      <c r="J270" s="4">
        <f>$F270*SUMIF(Макро!$38:$38,J$13,Макро!$49:$49)*SUMIF(Ввод!$151:$151,J$15,Ввод!$153:$153)</f>
        <v>0</v>
      </c>
      <c r="K270" s="4">
        <f>$F270*SUMIF(Макро!$38:$38,K$13,Макро!$49:$49)*SUMIF(Ввод!$151:$151,K$15,Ввод!$153:$153)</f>
        <v>0</v>
      </c>
      <c r="L270" s="4">
        <f>$F270*SUMIF(Макро!$38:$38,L$13,Макро!$49:$49)*SUMIF(Ввод!$151:$151,L$15,Ввод!$153:$153)</f>
        <v>0</v>
      </c>
      <c r="M270" s="4">
        <f>$F270*SUMIF(Макро!$38:$38,M$13,Макро!$49:$49)*SUMIF(Ввод!$151:$151,M$15,Ввод!$153:$153)</f>
        <v>0</v>
      </c>
      <c r="N270" s="4">
        <f>$F270*SUMIF(Макро!$38:$38,N$13,Макро!$49:$49)*SUMIF(Ввод!$151:$151,N$15,Ввод!$153:$153)</f>
        <v>0</v>
      </c>
      <c r="O270" s="4">
        <f>$F270*SUMIF(Макро!$38:$38,O$13,Макро!$49:$49)*SUMIF(Ввод!$151:$151,O$15,Ввод!$153:$153)</f>
        <v>0</v>
      </c>
      <c r="P270" s="4">
        <f>$F270*SUMIF(Макро!$38:$38,P$13,Макро!$49:$49)*SUMIF(Ввод!$151:$151,P$15,Ввод!$153:$153)</f>
        <v>0</v>
      </c>
      <c r="Q270" s="4">
        <f>$F270*SUMIF(Макро!$38:$38,Q$13,Макро!$49:$49)*SUMIF(Ввод!$151:$151,Q$15,Ввод!$153:$153)</f>
        <v>0</v>
      </c>
      <c r="R270" s="4">
        <f>$F270*SUMIF(Макро!$38:$38,R$13,Макро!$49:$49)*SUMIF(Ввод!$151:$151,R$15,Ввод!$153:$153)</f>
        <v>0</v>
      </c>
      <c r="S270" s="4">
        <f>$F270*SUMIF(Макро!$38:$38,S$13,Макро!$49:$49)*SUMIF(Ввод!$151:$151,S$15,Ввод!$153:$153)</f>
        <v>0</v>
      </c>
      <c r="T270" s="4">
        <f>$F270*SUMIF(Макро!$38:$38,T$13,Макро!$49:$49)*SUMIF(Ввод!$151:$151,T$15,Ввод!$153:$153)</f>
        <v>0</v>
      </c>
      <c r="U270" s="4">
        <f>$F270*SUMIF(Макро!$38:$38,U$13,Макро!$49:$49)*SUMIF(Ввод!$151:$151,U$15,Ввод!$153:$153)</f>
        <v>0</v>
      </c>
      <c r="V270" s="4">
        <f>$F270*SUMIF(Макро!$38:$38,V$13,Макро!$49:$49)*SUMIF(Ввод!$151:$151,V$15,Ввод!$153:$153)</f>
        <v>0</v>
      </c>
      <c r="W270" s="4">
        <f>$F270*SUMIF(Макро!$38:$38,W$13,Макро!$49:$49)*SUMIF(Ввод!$151:$151,W$15,Ввод!$153:$153)</f>
        <v>0</v>
      </c>
      <c r="X270" s="4">
        <f>$F270*SUMIF(Макро!$38:$38,X$13,Макро!$49:$49)*SUMIF(Ввод!$151:$151,X$15,Ввод!$153:$153)</f>
        <v>0</v>
      </c>
      <c r="Y270" s="4">
        <f>$F270*SUMIF(Макро!$38:$38,Y$13,Макро!$49:$49)*SUMIF(Ввод!$151:$151,Y$15,Ввод!$153:$153)</f>
        <v>0</v>
      </c>
      <c r="Z270" s="4">
        <f>$F270*SUMIF(Макро!$38:$38,Z$13,Макро!$49:$49)*SUMIF(Ввод!$151:$151,Z$15,Ввод!$153:$153)</f>
        <v>0</v>
      </c>
      <c r="AA270" s="4">
        <f>$F270*SUMIF(Макро!$38:$38,AA$13,Макро!$49:$49)*SUMIF(Ввод!$151:$151,AA$15,Ввод!$153:$153)</f>
        <v>0</v>
      </c>
      <c r="AB270" s="4">
        <f>$F270*SUMIF(Макро!$38:$38,AB$13,Макро!$49:$49)*SUMIF(Ввод!$151:$151,AB$15,Ввод!$153:$153)</f>
        <v>0</v>
      </c>
      <c r="AC270" s="4">
        <f>$F270*SUMIF(Макро!$38:$38,AC$13,Макро!$49:$49)*SUMIF(Ввод!$151:$151,AC$15,Ввод!$153:$153)</f>
        <v>0</v>
      </c>
      <c r="AD270" s="4">
        <f>$F270*SUMIF(Макро!$38:$38,AD$13,Макро!$49:$49)*SUMIF(Ввод!$151:$151,AD$15,Ввод!$153:$153)</f>
        <v>0</v>
      </c>
      <c r="AE270" s="4">
        <f>$F270*SUMIF(Макро!$38:$38,AE$13,Макро!$49:$49)*SUMIF(Ввод!$151:$151,AE$15,Ввод!$153:$153)</f>
        <v>0</v>
      </c>
      <c r="AF270" s="4">
        <f>$F270*SUMIF(Макро!$38:$38,AF$13,Макро!$49:$49)*SUMIF(Ввод!$151:$151,AF$15,Ввод!$153:$153)</f>
        <v>0</v>
      </c>
      <c r="AG270" s="4">
        <f>$F270*SUMIF(Макро!$38:$38,AG$13,Макро!$49:$49)*SUMIF(Ввод!$151:$151,AG$15,Ввод!$153:$153)</f>
        <v>0</v>
      </c>
      <c r="AH270" s="4">
        <f>$F270*SUMIF(Макро!$38:$38,AH$13,Макро!$49:$49)*SUMIF(Ввод!$151:$151,AH$15,Ввод!$153:$153)</f>
        <v>0</v>
      </c>
      <c r="AI270" s="4">
        <f>$F270*SUMIF(Макро!$38:$38,AI$13,Макро!$49:$49)*SUMIF(Ввод!$151:$151,AI$15,Ввод!$153:$153)</f>
        <v>0</v>
      </c>
      <c r="AJ270" s="4">
        <f>$F270*SUMIF(Макро!$38:$38,AJ$13,Макро!$49:$49)*SUMIF(Ввод!$151:$151,AJ$15,Ввод!$153:$153)</f>
        <v>0</v>
      </c>
      <c r="AK270" s="4">
        <f>$F270*SUMIF(Макро!$38:$38,AK$13,Макро!$49:$49)*SUMIF(Ввод!$151:$151,AK$15,Ввод!$153:$153)</f>
        <v>0</v>
      </c>
      <c r="AL270" s="4">
        <f>$F270*SUMIF(Макро!$38:$38,AL$13,Макро!$49:$49)*SUMIF(Ввод!$151:$151,AL$15,Ввод!$153:$153)</f>
        <v>0</v>
      </c>
      <c r="AM270" s="4">
        <f>$F270*SUMIF(Макро!$38:$38,AM$13,Макро!$49:$49)*SUMIF(Ввод!$151:$151,AM$15,Ввод!$153:$153)</f>
        <v>0</v>
      </c>
      <c r="AN270" s="4">
        <f>$F270*SUMIF(Макро!$38:$38,AN$13,Макро!$49:$49)*SUMIF(Ввод!$151:$151,AN$15,Ввод!$153:$153)</f>
        <v>0</v>
      </c>
      <c r="AO270" s="4">
        <f>$F270*SUMIF(Макро!$38:$38,AO$13,Макро!$49:$49)*SUMIF(Ввод!$151:$151,AO$15,Ввод!$153:$153)</f>
        <v>0</v>
      </c>
      <c r="AP270" s="4">
        <f>$F270*SUMIF(Макро!$38:$38,AP$13,Макро!$49:$49)*SUMIF(Ввод!$151:$151,AP$15,Ввод!$153:$153)</f>
        <v>0</v>
      </c>
      <c r="AQ270" s="4">
        <f>$F270*SUMIF(Макро!$38:$38,AQ$13,Макро!$49:$49)*SUMIF(Ввод!$151:$151,AQ$15,Ввод!$153:$153)</f>
        <v>0</v>
      </c>
      <c r="AR270" s="4">
        <f>$F270*SUMIF(Макро!$38:$38,AR$13,Макро!$49:$49)*SUMIF(Ввод!$151:$151,AR$15,Ввод!$153:$153)</f>
        <v>0</v>
      </c>
      <c r="AS270" s="4">
        <f>$F270*SUMIF(Макро!$38:$38,AS$13,Макро!$49:$49)*SUMIF(Ввод!$151:$151,AS$15,Ввод!$153:$153)</f>
        <v>0</v>
      </c>
      <c r="AT270" s="4">
        <f>$F270*SUMIF(Макро!$38:$38,AT$13,Макро!$49:$49)*SUMIF(Ввод!$151:$151,AT$15,Ввод!$153:$153)</f>
        <v>0</v>
      </c>
      <c r="AU270" s="4">
        <f>$F270*SUMIF(Макро!$38:$38,AU$13,Макро!$49:$49)*SUMIF(Ввод!$151:$151,AU$15,Ввод!$153:$153)</f>
        <v>0</v>
      </c>
      <c r="AV270" s="4">
        <f>$F270*SUMIF(Макро!$38:$38,AV$13,Макро!$49:$49)*SUMIF(Ввод!$151:$151,AV$15,Ввод!$153:$153)</f>
        <v>0</v>
      </c>
      <c r="AW270" s="4">
        <f>$F270*SUMIF(Макро!$38:$38,AW$13,Макро!$49:$49)*SUMIF(Ввод!$151:$151,AW$15,Ввод!$153:$153)</f>
        <v>0</v>
      </c>
      <c r="AX270" s="4">
        <f>$F270*SUMIF(Макро!$38:$38,AX$13,Макро!$49:$49)*SUMIF(Ввод!$151:$151,AX$15,Ввод!$153:$153)</f>
        <v>0</v>
      </c>
      <c r="AY270" s="4">
        <f>$F270*SUMIF(Макро!$38:$38,AY$13,Макро!$49:$49)*SUMIF(Ввод!$151:$151,AY$15,Ввод!$153:$153)</f>
        <v>0</v>
      </c>
      <c r="AZ270" s="4">
        <f>$F270*SUMIF(Макро!$38:$38,AZ$13,Макро!$49:$49)*SUMIF(Ввод!$151:$151,AZ$15,Ввод!$153:$153)</f>
        <v>0</v>
      </c>
      <c r="BA270" s="4">
        <f>$F270*SUMIF(Макро!$38:$38,BA$13,Макро!$49:$49)*SUMIF(Ввод!$151:$151,BA$15,Ввод!$153:$153)</f>
        <v>0</v>
      </c>
      <c r="BB270" s="4">
        <f>$F270*SUMIF(Макро!$38:$38,BB$13,Макро!$49:$49)*SUMIF(Ввод!$151:$151,BB$15,Ввод!$153:$153)</f>
        <v>0</v>
      </c>
      <c r="BC270" s="4">
        <f>$F270*SUMIF(Макро!$38:$38,BC$13,Макро!$49:$49)*SUMIF(Ввод!$151:$151,BC$15,Ввод!$153:$153)</f>
        <v>0</v>
      </c>
      <c r="BD270" s="4">
        <f>$F270*SUMIF(Макро!$38:$38,BD$13,Макро!$49:$49)*SUMIF(Ввод!$151:$151,BD$15,Ввод!$153:$153)</f>
        <v>0</v>
      </c>
      <c r="BE270" s="4">
        <f>$F270*SUMIF(Макро!$38:$38,BE$13,Макро!$49:$49)*SUMIF(Ввод!$151:$151,BE$15,Ввод!$153:$153)</f>
        <v>0</v>
      </c>
      <c r="BF270" s="4">
        <f>$F270*SUMIF(Макро!$38:$38,BF$13,Макро!$49:$49)*SUMIF(Ввод!$151:$151,BF$15,Ввод!$153:$153)</f>
        <v>0</v>
      </c>
      <c r="BG270" s="4">
        <f>$F270*SUMIF(Макро!$38:$38,BG$13,Макро!$49:$49)*SUMIF(Ввод!$151:$151,BG$15,Ввод!$153:$153)</f>
        <v>0</v>
      </c>
      <c r="BH270" s="4">
        <f>$F270*SUMIF(Макро!$38:$38,BH$13,Макро!$49:$49)*SUMIF(Ввод!$151:$151,BH$15,Ввод!$153:$153)</f>
        <v>0</v>
      </c>
      <c r="BI270" s="4">
        <f>$F270*SUMIF(Макро!$38:$38,BI$13,Макро!$49:$49)*SUMIF(Ввод!$151:$151,BI$15,Ввод!$153:$153)</f>
        <v>0</v>
      </c>
      <c r="BJ270" s="4">
        <f>$F270*SUMIF(Макро!$38:$38,BJ$13,Макро!$49:$49)*SUMIF(Ввод!$151:$151,BJ$15,Ввод!$153:$153)</f>
        <v>0</v>
      </c>
      <c r="BK270" s="4">
        <f>$F270*SUMIF(Макро!$38:$38,BK$13,Макро!$49:$49)*SUMIF(Ввод!$151:$151,BK$15,Ввод!$153:$153)</f>
        <v>0</v>
      </c>
      <c r="BL270" s="4">
        <f>$F270*SUMIF(Макро!$38:$38,BL$13,Макро!$49:$49)*SUMIF(Ввод!$151:$151,BL$15,Ввод!$153:$153)</f>
        <v>0</v>
      </c>
      <c r="BM270" s="4">
        <f>$F270*SUMIF(Макро!$38:$38,BM$13,Макро!$49:$49)*SUMIF(Ввод!$151:$151,BM$15,Ввод!$153:$153)</f>
        <v>0</v>
      </c>
      <c r="BN270" s="4">
        <f>$F270*SUMIF(Макро!$38:$38,BN$13,Макро!$49:$49)*SUMIF(Ввод!$151:$151,BN$15,Ввод!$153:$153)</f>
        <v>0</v>
      </c>
      <c r="BO270" s="4">
        <f>$F270*SUMIF(Макро!$38:$38,BO$13,Макро!$49:$49)*SUMIF(Ввод!$151:$151,BO$15,Ввод!$153:$153)</f>
        <v>0</v>
      </c>
      <c r="BP270" s="4">
        <f>$F270*SUMIF(Макро!$38:$38,BP$13,Макро!$49:$49)*SUMIF(Ввод!$151:$151,BP$15,Ввод!$153:$153)</f>
        <v>0</v>
      </c>
      <c r="BQ270" s="4">
        <f>$F270*SUMIF(Макро!$38:$38,BQ$13,Макро!$49:$49)*SUMIF(Ввод!$151:$151,BQ$15,Ввод!$153:$153)</f>
        <v>0</v>
      </c>
      <c r="BR270" s="4">
        <f>$F270*SUMIF(Макро!$38:$38,BR$13,Макро!$49:$49)*SUMIF(Ввод!$151:$151,BR$15,Ввод!$153:$153)</f>
        <v>0</v>
      </c>
      <c r="BS270" s="4">
        <f>$F270*SUMIF(Макро!$38:$38,BS$13,Макро!$49:$49)*SUMIF(Ввод!$151:$151,BS$15,Ввод!$153:$153)</f>
        <v>0</v>
      </c>
      <c r="BT270" s="4">
        <f>$F270*SUMIF(Макро!$38:$38,BT$13,Макро!$49:$49)*SUMIF(Ввод!$151:$151,BT$15,Ввод!$153:$153)</f>
        <v>0</v>
      </c>
      <c r="BU270" s="4">
        <f>$F270*SUMIF(Макро!$38:$38,BU$13,Макро!$49:$49)*SUMIF(Ввод!$151:$151,BU$15,Ввод!$153:$153)</f>
        <v>0</v>
      </c>
      <c r="BV270" s="4">
        <f>$F270*SUMIF(Макро!$38:$38,BV$13,Макро!$49:$49)*SUMIF(Ввод!$151:$151,BV$15,Ввод!$153:$153)</f>
        <v>0</v>
      </c>
      <c r="BW270" s="4">
        <f>$F270*SUMIF(Макро!$38:$38,BW$13,Макро!$49:$49)*SUMIF(Ввод!$151:$151,BW$15,Ввод!$153:$153)</f>
        <v>0</v>
      </c>
      <c r="BX270" s="4">
        <f>$F270*SUMIF(Макро!$38:$38,BX$13,Макро!$49:$49)*SUMIF(Ввод!$151:$151,BX$15,Ввод!$153:$153)</f>
        <v>0</v>
      </c>
      <c r="BY270" s="4">
        <f>$F270*SUMIF(Макро!$38:$38,BY$13,Макро!$49:$49)*SUMIF(Ввод!$151:$151,BY$15,Ввод!$153:$153)</f>
        <v>0</v>
      </c>
      <c r="BZ270" s="4">
        <f>$F270*SUMIF(Макро!$38:$38,BZ$13,Макро!$49:$49)*SUMIF(Ввод!$151:$151,BZ$15,Ввод!$153:$153)</f>
        <v>0</v>
      </c>
      <c r="CA270" s="4">
        <f>$F270*SUMIF(Макро!$38:$38,CA$13,Макро!$49:$49)*SUMIF(Ввод!$151:$151,CA$15,Ввод!$153:$153)</f>
        <v>0</v>
      </c>
      <c r="CB270" s="4">
        <f>$F270*SUMIF(Макро!$38:$38,CB$13,Макро!$49:$49)*SUMIF(Ввод!$151:$151,CB$15,Ввод!$153:$153)</f>
        <v>0</v>
      </c>
      <c r="CC270" s="4">
        <f>$F270*SUMIF(Макро!$38:$38,CC$13,Макро!$49:$49)*SUMIF(Ввод!$151:$151,CC$15,Ввод!$153:$153)</f>
        <v>0</v>
      </c>
      <c r="CD270" s="4">
        <f>$F270*SUMIF(Макро!$38:$38,CD$13,Макро!$49:$49)*SUMIF(Ввод!$151:$151,CD$15,Ввод!$153:$153)</f>
        <v>0</v>
      </c>
      <c r="CE270" s="4">
        <f>$F270*SUMIF(Макро!$38:$38,CE$13,Макро!$49:$49)*SUMIF(Ввод!$151:$151,CE$15,Ввод!$153:$153)</f>
        <v>0</v>
      </c>
      <c r="CF270" s="4">
        <f>$F270*SUMIF(Макро!$38:$38,CF$13,Макро!$49:$49)*SUMIF(Ввод!$151:$151,CF$15,Ввод!$153:$153)</f>
        <v>0</v>
      </c>
      <c r="CG270" s="4">
        <f>$F270*SUMIF(Макро!$38:$38,CG$13,Макро!$49:$49)*SUMIF(Ввод!$151:$151,CG$15,Ввод!$153:$153)</f>
        <v>0</v>
      </c>
      <c r="CH270" s="4">
        <f>$F270*SUMIF(Макро!$38:$38,CH$13,Макро!$49:$49)*SUMIF(Ввод!$151:$151,CH$15,Ввод!$153:$153)</f>
        <v>0</v>
      </c>
      <c r="CI270" s="4">
        <f>$F270*SUMIF(Макро!$38:$38,CI$13,Макро!$49:$49)*SUMIF(Ввод!$151:$151,CI$15,Ввод!$153:$153)</f>
        <v>0</v>
      </c>
      <c r="CJ270" s="4">
        <f>$F270*SUMIF(Макро!$38:$38,CJ$13,Макро!$49:$49)*SUMIF(Ввод!$151:$151,CJ$15,Ввод!$153:$153)</f>
        <v>0</v>
      </c>
      <c r="CK270" s="4">
        <f>$F270*SUMIF(Макро!$38:$38,CK$13,Макро!$49:$49)*SUMIF(Ввод!$151:$151,CK$15,Ввод!$153:$153)</f>
        <v>0</v>
      </c>
      <c r="CL270" s="4">
        <f>$F270*SUMIF(Макро!$38:$38,CL$13,Макро!$49:$49)*SUMIF(Ввод!$151:$151,CL$15,Ввод!$153:$153)</f>
        <v>0</v>
      </c>
      <c r="CM270" s="4">
        <f>$F270*SUMIF(Макро!$38:$38,CM$13,Макро!$49:$49)*SUMIF(Ввод!$151:$151,CM$15,Ввод!$153:$153)</f>
        <v>0</v>
      </c>
      <c r="CN270" s="4">
        <f>$F270*SUMIF(Макро!$38:$38,CN$13,Макро!$49:$49)*SUMIF(Ввод!$151:$151,CN$15,Ввод!$153:$153)</f>
        <v>0</v>
      </c>
      <c r="CO270" s="4">
        <f>$F270*SUMIF(Макро!$38:$38,CO$13,Макро!$49:$49)*SUMIF(Ввод!$151:$151,CO$15,Ввод!$153:$153)</f>
        <v>0</v>
      </c>
      <c r="CP270" s="4">
        <f>$F270*SUMIF(Макро!$38:$38,CP$13,Макро!$49:$49)*SUMIF(Ввод!$151:$151,CP$15,Ввод!$153:$153)</f>
        <v>0</v>
      </c>
      <c r="CQ270" s="4">
        <f>$F270*SUMIF(Макро!$38:$38,CQ$13,Макро!$49:$49)*SUMIF(Ввод!$151:$151,CQ$15,Ввод!$153:$153)</f>
        <v>0</v>
      </c>
      <c r="CR270" s="4">
        <f>$F270*SUMIF(Макро!$38:$38,CR$13,Макро!$49:$49)*SUMIF(Ввод!$151:$151,CR$15,Ввод!$153:$153)</f>
        <v>0</v>
      </c>
      <c r="CS270" s="4">
        <f>$F270*SUMIF(Макро!$38:$38,CS$13,Макро!$49:$49)*SUMIF(Ввод!$151:$151,CS$15,Ввод!$153:$153)</f>
        <v>0</v>
      </c>
      <c r="CT270" s="4">
        <f>$F270*SUMIF(Макро!$38:$38,CT$13,Макро!$49:$49)*SUMIF(Ввод!$151:$151,CT$15,Ввод!$153:$153)</f>
        <v>0</v>
      </c>
      <c r="CU270" s="4">
        <f>$F270*SUMIF(Макро!$38:$38,CU$13,Макро!$49:$49)*SUMIF(Ввод!$151:$151,CU$15,Ввод!$153:$153)</f>
        <v>0</v>
      </c>
      <c r="CV270" s="4">
        <f>$F270*SUMIF(Макро!$38:$38,CV$13,Макро!$49:$49)*SUMIF(Ввод!$151:$151,CV$15,Ввод!$153:$153)</f>
        <v>0</v>
      </c>
      <c r="CW270" s="4">
        <f>$F270*SUMIF(Макро!$38:$38,CW$13,Макро!$49:$49)*SUMIF(Ввод!$151:$151,CW$15,Ввод!$153:$153)</f>
        <v>0</v>
      </c>
      <c r="CX270" s="4">
        <f>$F270*SUMIF(Макро!$38:$38,CX$13,Макро!$49:$49)*SUMIF(Ввод!$151:$151,CX$15,Ввод!$153:$153)</f>
        <v>0</v>
      </c>
      <c r="CY270" s="4">
        <f>$F270*SUMIF(Макро!$38:$38,CY$13,Макро!$49:$49)*SUMIF(Ввод!$151:$151,CY$15,Ввод!$153:$153)</f>
        <v>0</v>
      </c>
      <c r="CZ270" s="4">
        <f>$F270*SUMIF(Макро!$38:$38,CZ$13,Макро!$49:$49)*SUMIF(Ввод!$151:$151,CZ$15,Ввод!$153:$153)</f>
        <v>0</v>
      </c>
      <c r="DA270" s="4">
        <f>$F270*SUMIF(Макро!$38:$38,DA$13,Макро!$49:$49)*SUMIF(Ввод!$151:$151,DA$15,Ввод!$153:$153)</f>
        <v>0</v>
      </c>
      <c r="DB270" s="4">
        <f>$F270*SUMIF(Макро!$38:$38,DB$13,Макро!$49:$49)*SUMIF(Ввод!$151:$151,DB$15,Ввод!$153:$153)</f>
        <v>0</v>
      </c>
      <c r="DC270" s="4">
        <f>$F270*SUMIF(Макро!$38:$38,DC$13,Макро!$49:$49)*SUMIF(Ввод!$151:$151,DC$15,Ввод!$153:$153)</f>
        <v>0</v>
      </c>
      <c r="DD270" s="4">
        <f>$F270*SUMIF(Макро!$38:$38,DD$13,Макро!$49:$49)*SUMIF(Ввод!$151:$151,DD$15,Ввод!$153:$153)</f>
        <v>0</v>
      </c>
      <c r="DE270" s="4">
        <f>$F270*SUMIF(Макро!$38:$38,DE$13,Макро!$49:$49)*SUMIF(Ввод!$151:$151,DE$15,Ввод!$153:$153)</f>
        <v>0</v>
      </c>
      <c r="DF270" s="4">
        <f>$F270*SUMIF(Макро!$38:$38,DF$13,Макро!$49:$49)*SUMIF(Ввод!$151:$151,DF$15,Ввод!$153:$153)</f>
        <v>0</v>
      </c>
      <c r="DG270" s="4">
        <f>$F270*SUMIF(Макро!$38:$38,DG$13,Макро!$49:$49)*SUMIF(Ввод!$151:$151,DG$15,Ввод!$153:$153)</f>
        <v>0</v>
      </c>
      <c r="DH270" s="4">
        <f>$F270*SUMIF(Макро!$38:$38,DH$13,Макро!$49:$49)*SUMIF(Ввод!$151:$151,DH$15,Ввод!$153:$153)</f>
        <v>0</v>
      </c>
      <c r="DI270" s="4">
        <f>$F270*SUMIF(Макро!$38:$38,DI$13,Макро!$49:$49)*SUMIF(Ввод!$151:$151,DI$15,Ввод!$153:$153)</f>
        <v>0</v>
      </c>
      <c r="DJ270" s="4">
        <f>$F270*SUMIF(Макро!$38:$38,DJ$13,Макро!$49:$49)*SUMIF(Ввод!$151:$151,DJ$15,Ввод!$153:$153)</f>
        <v>0</v>
      </c>
    </row>
    <row r="271" spans="1:114" ht="16.5">
      <c r="B271" s="214" t="str">
        <f>Ввод!D302</f>
        <v>ФОТ + взносы ремонтного персонала</v>
      </c>
      <c r="C271" s="34"/>
      <c r="D271" s="57" t="str">
        <f>Ввод!F302</f>
        <v>тыс. руб.</v>
      </c>
      <c r="E271" s="7">
        <f t="shared" si="78"/>
        <v>1</v>
      </c>
      <c r="F271" s="230">
        <f>$E271*Ввод!G302</f>
        <v>0</v>
      </c>
      <c r="G271" s="230">
        <f>Ввод!E302</f>
        <v>0</v>
      </c>
      <c r="H271" s="230"/>
      <c r="I271" s="231"/>
      <c r="J271" s="4">
        <f>$F271*SUMIF(Макро!$38:$38,J$13,Макро!$49:$49)*SUMIF(Ввод!$151:$151,J$15,Ввод!$153:$153)</f>
        <v>0</v>
      </c>
      <c r="K271" s="4">
        <f>$F271*SUMIF(Макро!$38:$38,K$13,Макро!$49:$49)*SUMIF(Ввод!$151:$151,K$15,Ввод!$153:$153)</f>
        <v>0</v>
      </c>
      <c r="L271" s="4">
        <f>$F271*SUMIF(Макро!$38:$38,L$13,Макро!$49:$49)*SUMIF(Ввод!$151:$151,L$15,Ввод!$153:$153)</f>
        <v>0</v>
      </c>
      <c r="M271" s="4">
        <f>$F271*SUMIF(Макро!$38:$38,M$13,Макро!$49:$49)*SUMIF(Ввод!$151:$151,M$15,Ввод!$153:$153)</f>
        <v>0</v>
      </c>
      <c r="N271" s="4">
        <f>$F271*SUMIF(Макро!$38:$38,N$13,Макро!$49:$49)*SUMIF(Ввод!$151:$151,N$15,Ввод!$153:$153)</f>
        <v>0</v>
      </c>
      <c r="O271" s="4">
        <f>$F271*SUMIF(Макро!$38:$38,O$13,Макро!$49:$49)*SUMIF(Ввод!$151:$151,O$15,Ввод!$153:$153)</f>
        <v>0</v>
      </c>
      <c r="P271" s="4">
        <f>$F271*SUMIF(Макро!$38:$38,P$13,Макро!$49:$49)*SUMIF(Ввод!$151:$151,P$15,Ввод!$153:$153)</f>
        <v>0</v>
      </c>
      <c r="Q271" s="4">
        <f>$F271*SUMIF(Макро!$38:$38,Q$13,Макро!$49:$49)*SUMIF(Ввод!$151:$151,Q$15,Ввод!$153:$153)</f>
        <v>0</v>
      </c>
      <c r="R271" s="4">
        <f>$F271*SUMIF(Макро!$38:$38,R$13,Макро!$49:$49)*SUMIF(Ввод!$151:$151,R$15,Ввод!$153:$153)</f>
        <v>0</v>
      </c>
      <c r="S271" s="4">
        <f>$F271*SUMIF(Макро!$38:$38,S$13,Макро!$49:$49)*SUMIF(Ввод!$151:$151,S$15,Ввод!$153:$153)</f>
        <v>0</v>
      </c>
      <c r="T271" s="4">
        <f>$F271*SUMIF(Макро!$38:$38,T$13,Макро!$49:$49)*SUMIF(Ввод!$151:$151,T$15,Ввод!$153:$153)</f>
        <v>0</v>
      </c>
      <c r="U271" s="4">
        <f>$F271*SUMIF(Макро!$38:$38,U$13,Макро!$49:$49)*SUMIF(Ввод!$151:$151,U$15,Ввод!$153:$153)</f>
        <v>0</v>
      </c>
      <c r="V271" s="4">
        <f>$F271*SUMIF(Макро!$38:$38,V$13,Макро!$49:$49)*SUMIF(Ввод!$151:$151,V$15,Ввод!$153:$153)</f>
        <v>0</v>
      </c>
      <c r="W271" s="4">
        <f>$F271*SUMIF(Макро!$38:$38,W$13,Макро!$49:$49)*SUMIF(Ввод!$151:$151,W$15,Ввод!$153:$153)</f>
        <v>0</v>
      </c>
      <c r="X271" s="4">
        <f>$F271*SUMIF(Макро!$38:$38,X$13,Макро!$49:$49)*SUMIF(Ввод!$151:$151,X$15,Ввод!$153:$153)</f>
        <v>0</v>
      </c>
      <c r="Y271" s="4">
        <f>$F271*SUMIF(Макро!$38:$38,Y$13,Макро!$49:$49)*SUMIF(Ввод!$151:$151,Y$15,Ввод!$153:$153)</f>
        <v>0</v>
      </c>
      <c r="Z271" s="4">
        <f>$F271*SUMIF(Макро!$38:$38,Z$13,Макро!$49:$49)*SUMIF(Ввод!$151:$151,Z$15,Ввод!$153:$153)</f>
        <v>0</v>
      </c>
      <c r="AA271" s="4">
        <f>$F271*SUMIF(Макро!$38:$38,AA$13,Макро!$49:$49)*SUMIF(Ввод!$151:$151,AA$15,Ввод!$153:$153)</f>
        <v>0</v>
      </c>
      <c r="AB271" s="4">
        <f>$F271*SUMIF(Макро!$38:$38,AB$13,Макро!$49:$49)*SUMIF(Ввод!$151:$151,AB$15,Ввод!$153:$153)</f>
        <v>0</v>
      </c>
      <c r="AC271" s="4">
        <f>$F271*SUMIF(Макро!$38:$38,AC$13,Макро!$49:$49)*SUMIF(Ввод!$151:$151,AC$15,Ввод!$153:$153)</f>
        <v>0</v>
      </c>
      <c r="AD271" s="4">
        <f>$F271*SUMIF(Макро!$38:$38,AD$13,Макро!$49:$49)*SUMIF(Ввод!$151:$151,AD$15,Ввод!$153:$153)</f>
        <v>0</v>
      </c>
      <c r="AE271" s="4">
        <f>$F271*SUMIF(Макро!$38:$38,AE$13,Макро!$49:$49)*SUMIF(Ввод!$151:$151,AE$15,Ввод!$153:$153)</f>
        <v>0</v>
      </c>
      <c r="AF271" s="4">
        <f>$F271*SUMIF(Макро!$38:$38,AF$13,Макро!$49:$49)*SUMIF(Ввод!$151:$151,AF$15,Ввод!$153:$153)</f>
        <v>0</v>
      </c>
      <c r="AG271" s="4">
        <f>$F271*SUMIF(Макро!$38:$38,AG$13,Макро!$49:$49)*SUMIF(Ввод!$151:$151,AG$15,Ввод!$153:$153)</f>
        <v>0</v>
      </c>
      <c r="AH271" s="4">
        <f>$F271*SUMIF(Макро!$38:$38,AH$13,Макро!$49:$49)*SUMIF(Ввод!$151:$151,AH$15,Ввод!$153:$153)</f>
        <v>0</v>
      </c>
      <c r="AI271" s="4">
        <f>$F271*SUMIF(Макро!$38:$38,AI$13,Макро!$49:$49)*SUMIF(Ввод!$151:$151,AI$15,Ввод!$153:$153)</f>
        <v>0</v>
      </c>
      <c r="AJ271" s="4">
        <f>$F271*SUMIF(Макро!$38:$38,AJ$13,Макро!$49:$49)*SUMIF(Ввод!$151:$151,AJ$15,Ввод!$153:$153)</f>
        <v>0</v>
      </c>
      <c r="AK271" s="4">
        <f>$F271*SUMIF(Макро!$38:$38,AK$13,Макро!$49:$49)*SUMIF(Ввод!$151:$151,AK$15,Ввод!$153:$153)</f>
        <v>0</v>
      </c>
      <c r="AL271" s="4">
        <f>$F271*SUMIF(Макро!$38:$38,AL$13,Макро!$49:$49)*SUMIF(Ввод!$151:$151,AL$15,Ввод!$153:$153)</f>
        <v>0</v>
      </c>
      <c r="AM271" s="4">
        <f>$F271*SUMIF(Макро!$38:$38,AM$13,Макро!$49:$49)*SUMIF(Ввод!$151:$151,AM$15,Ввод!$153:$153)</f>
        <v>0</v>
      </c>
      <c r="AN271" s="4">
        <f>$F271*SUMIF(Макро!$38:$38,AN$13,Макро!$49:$49)*SUMIF(Ввод!$151:$151,AN$15,Ввод!$153:$153)</f>
        <v>0</v>
      </c>
      <c r="AO271" s="4">
        <f>$F271*SUMIF(Макро!$38:$38,AO$13,Макро!$49:$49)*SUMIF(Ввод!$151:$151,AO$15,Ввод!$153:$153)</f>
        <v>0</v>
      </c>
      <c r="AP271" s="4">
        <f>$F271*SUMIF(Макро!$38:$38,AP$13,Макро!$49:$49)*SUMIF(Ввод!$151:$151,AP$15,Ввод!$153:$153)</f>
        <v>0</v>
      </c>
      <c r="AQ271" s="4">
        <f>$F271*SUMIF(Макро!$38:$38,AQ$13,Макро!$49:$49)*SUMIF(Ввод!$151:$151,AQ$15,Ввод!$153:$153)</f>
        <v>0</v>
      </c>
      <c r="AR271" s="4">
        <f>$F271*SUMIF(Макро!$38:$38,AR$13,Макро!$49:$49)*SUMIF(Ввод!$151:$151,AR$15,Ввод!$153:$153)</f>
        <v>0</v>
      </c>
      <c r="AS271" s="4">
        <f>$F271*SUMIF(Макро!$38:$38,AS$13,Макро!$49:$49)*SUMIF(Ввод!$151:$151,AS$15,Ввод!$153:$153)</f>
        <v>0</v>
      </c>
      <c r="AT271" s="4">
        <f>$F271*SUMIF(Макро!$38:$38,AT$13,Макро!$49:$49)*SUMIF(Ввод!$151:$151,AT$15,Ввод!$153:$153)</f>
        <v>0</v>
      </c>
      <c r="AU271" s="4">
        <f>$F271*SUMIF(Макро!$38:$38,AU$13,Макро!$49:$49)*SUMIF(Ввод!$151:$151,AU$15,Ввод!$153:$153)</f>
        <v>0</v>
      </c>
      <c r="AV271" s="4">
        <f>$F271*SUMIF(Макро!$38:$38,AV$13,Макро!$49:$49)*SUMIF(Ввод!$151:$151,AV$15,Ввод!$153:$153)</f>
        <v>0</v>
      </c>
      <c r="AW271" s="4">
        <f>$F271*SUMIF(Макро!$38:$38,AW$13,Макро!$49:$49)*SUMIF(Ввод!$151:$151,AW$15,Ввод!$153:$153)</f>
        <v>0</v>
      </c>
      <c r="AX271" s="4">
        <f>$F271*SUMIF(Макро!$38:$38,AX$13,Макро!$49:$49)*SUMIF(Ввод!$151:$151,AX$15,Ввод!$153:$153)</f>
        <v>0</v>
      </c>
      <c r="AY271" s="4">
        <f>$F271*SUMIF(Макро!$38:$38,AY$13,Макро!$49:$49)*SUMIF(Ввод!$151:$151,AY$15,Ввод!$153:$153)</f>
        <v>0</v>
      </c>
      <c r="AZ271" s="4">
        <f>$F271*SUMIF(Макро!$38:$38,AZ$13,Макро!$49:$49)*SUMIF(Ввод!$151:$151,AZ$15,Ввод!$153:$153)</f>
        <v>0</v>
      </c>
      <c r="BA271" s="4">
        <f>$F271*SUMIF(Макро!$38:$38,BA$13,Макро!$49:$49)*SUMIF(Ввод!$151:$151,BA$15,Ввод!$153:$153)</f>
        <v>0</v>
      </c>
      <c r="BB271" s="4">
        <f>$F271*SUMIF(Макро!$38:$38,BB$13,Макро!$49:$49)*SUMIF(Ввод!$151:$151,BB$15,Ввод!$153:$153)</f>
        <v>0</v>
      </c>
      <c r="BC271" s="4">
        <f>$F271*SUMIF(Макро!$38:$38,BC$13,Макро!$49:$49)*SUMIF(Ввод!$151:$151,BC$15,Ввод!$153:$153)</f>
        <v>0</v>
      </c>
      <c r="BD271" s="4">
        <f>$F271*SUMIF(Макро!$38:$38,BD$13,Макро!$49:$49)*SUMIF(Ввод!$151:$151,BD$15,Ввод!$153:$153)</f>
        <v>0</v>
      </c>
      <c r="BE271" s="4">
        <f>$F271*SUMIF(Макро!$38:$38,BE$13,Макро!$49:$49)*SUMIF(Ввод!$151:$151,BE$15,Ввод!$153:$153)</f>
        <v>0</v>
      </c>
      <c r="BF271" s="4">
        <f>$F271*SUMIF(Макро!$38:$38,BF$13,Макро!$49:$49)*SUMIF(Ввод!$151:$151,BF$15,Ввод!$153:$153)</f>
        <v>0</v>
      </c>
      <c r="BG271" s="4">
        <f>$F271*SUMIF(Макро!$38:$38,BG$13,Макро!$49:$49)*SUMIF(Ввод!$151:$151,BG$15,Ввод!$153:$153)</f>
        <v>0</v>
      </c>
      <c r="BH271" s="4">
        <f>$F271*SUMIF(Макро!$38:$38,BH$13,Макро!$49:$49)*SUMIF(Ввод!$151:$151,BH$15,Ввод!$153:$153)</f>
        <v>0</v>
      </c>
      <c r="BI271" s="4">
        <f>$F271*SUMIF(Макро!$38:$38,BI$13,Макро!$49:$49)*SUMIF(Ввод!$151:$151,BI$15,Ввод!$153:$153)</f>
        <v>0</v>
      </c>
      <c r="BJ271" s="4">
        <f>$F271*SUMIF(Макро!$38:$38,BJ$13,Макро!$49:$49)*SUMIF(Ввод!$151:$151,BJ$15,Ввод!$153:$153)</f>
        <v>0</v>
      </c>
      <c r="BK271" s="4">
        <f>$F271*SUMIF(Макро!$38:$38,BK$13,Макро!$49:$49)*SUMIF(Ввод!$151:$151,BK$15,Ввод!$153:$153)</f>
        <v>0</v>
      </c>
      <c r="BL271" s="4">
        <f>$F271*SUMIF(Макро!$38:$38,BL$13,Макро!$49:$49)*SUMIF(Ввод!$151:$151,BL$15,Ввод!$153:$153)</f>
        <v>0</v>
      </c>
      <c r="BM271" s="4">
        <f>$F271*SUMIF(Макро!$38:$38,BM$13,Макро!$49:$49)*SUMIF(Ввод!$151:$151,BM$15,Ввод!$153:$153)</f>
        <v>0</v>
      </c>
      <c r="BN271" s="4">
        <f>$F271*SUMIF(Макро!$38:$38,BN$13,Макро!$49:$49)*SUMIF(Ввод!$151:$151,BN$15,Ввод!$153:$153)</f>
        <v>0</v>
      </c>
      <c r="BO271" s="4">
        <f>$F271*SUMIF(Макро!$38:$38,BO$13,Макро!$49:$49)*SUMIF(Ввод!$151:$151,BO$15,Ввод!$153:$153)</f>
        <v>0</v>
      </c>
      <c r="BP271" s="4">
        <f>$F271*SUMIF(Макро!$38:$38,BP$13,Макро!$49:$49)*SUMIF(Ввод!$151:$151,BP$15,Ввод!$153:$153)</f>
        <v>0</v>
      </c>
      <c r="BQ271" s="4">
        <f>$F271*SUMIF(Макро!$38:$38,BQ$13,Макро!$49:$49)*SUMIF(Ввод!$151:$151,BQ$15,Ввод!$153:$153)</f>
        <v>0</v>
      </c>
      <c r="BR271" s="4">
        <f>$F271*SUMIF(Макро!$38:$38,BR$13,Макро!$49:$49)*SUMIF(Ввод!$151:$151,BR$15,Ввод!$153:$153)</f>
        <v>0</v>
      </c>
      <c r="BS271" s="4">
        <f>$F271*SUMIF(Макро!$38:$38,BS$13,Макро!$49:$49)*SUMIF(Ввод!$151:$151,BS$15,Ввод!$153:$153)</f>
        <v>0</v>
      </c>
      <c r="BT271" s="4">
        <f>$F271*SUMIF(Макро!$38:$38,BT$13,Макро!$49:$49)*SUMIF(Ввод!$151:$151,BT$15,Ввод!$153:$153)</f>
        <v>0</v>
      </c>
      <c r="BU271" s="4">
        <f>$F271*SUMIF(Макро!$38:$38,BU$13,Макро!$49:$49)*SUMIF(Ввод!$151:$151,BU$15,Ввод!$153:$153)</f>
        <v>0</v>
      </c>
      <c r="BV271" s="4">
        <f>$F271*SUMIF(Макро!$38:$38,BV$13,Макро!$49:$49)*SUMIF(Ввод!$151:$151,BV$15,Ввод!$153:$153)</f>
        <v>0</v>
      </c>
      <c r="BW271" s="4">
        <f>$F271*SUMIF(Макро!$38:$38,BW$13,Макро!$49:$49)*SUMIF(Ввод!$151:$151,BW$15,Ввод!$153:$153)</f>
        <v>0</v>
      </c>
      <c r="BX271" s="4">
        <f>$F271*SUMIF(Макро!$38:$38,BX$13,Макро!$49:$49)*SUMIF(Ввод!$151:$151,BX$15,Ввод!$153:$153)</f>
        <v>0</v>
      </c>
      <c r="BY271" s="4">
        <f>$F271*SUMIF(Макро!$38:$38,BY$13,Макро!$49:$49)*SUMIF(Ввод!$151:$151,BY$15,Ввод!$153:$153)</f>
        <v>0</v>
      </c>
      <c r="BZ271" s="4">
        <f>$F271*SUMIF(Макро!$38:$38,BZ$13,Макро!$49:$49)*SUMIF(Ввод!$151:$151,BZ$15,Ввод!$153:$153)</f>
        <v>0</v>
      </c>
      <c r="CA271" s="4">
        <f>$F271*SUMIF(Макро!$38:$38,CA$13,Макро!$49:$49)*SUMIF(Ввод!$151:$151,CA$15,Ввод!$153:$153)</f>
        <v>0</v>
      </c>
      <c r="CB271" s="4">
        <f>$F271*SUMIF(Макро!$38:$38,CB$13,Макро!$49:$49)*SUMIF(Ввод!$151:$151,CB$15,Ввод!$153:$153)</f>
        <v>0</v>
      </c>
      <c r="CC271" s="4">
        <f>$F271*SUMIF(Макро!$38:$38,CC$13,Макро!$49:$49)*SUMIF(Ввод!$151:$151,CC$15,Ввод!$153:$153)</f>
        <v>0</v>
      </c>
      <c r="CD271" s="4">
        <f>$F271*SUMIF(Макро!$38:$38,CD$13,Макро!$49:$49)*SUMIF(Ввод!$151:$151,CD$15,Ввод!$153:$153)</f>
        <v>0</v>
      </c>
      <c r="CE271" s="4">
        <f>$F271*SUMIF(Макро!$38:$38,CE$13,Макро!$49:$49)*SUMIF(Ввод!$151:$151,CE$15,Ввод!$153:$153)</f>
        <v>0</v>
      </c>
      <c r="CF271" s="4">
        <f>$F271*SUMIF(Макро!$38:$38,CF$13,Макро!$49:$49)*SUMIF(Ввод!$151:$151,CF$15,Ввод!$153:$153)</f>
        <v>0</v>
      </c>
      <c r="CG271" s="4">
        <f>$F271*SUMIF(Макро!$38:$38,CG$13,Макро!$49:$49)*SUMIF(Ввод!$151:$151,CG$15,Ввод!$153:$153)</f>
        <v>0</v>
      </c>
      <c r="CH271" s="4">
        <f>$F271*SUMIF(Макро!$38:$38,CH$13,Макро!$49:$49)*SUMIF(Ввод!$151:$151,CH$15,Ввод!$153:$153)</f>
        <v>0</v>
      </c>
      <c r="CI271" s="4">
        <f>$F271*SUMIF(Макро!$38:$38,CI$13,Макро!$49:$49)*SUMIF(Ввод!$151:$151,CI$15,Ввод!$153:$153)</f>
        <v>0</v>
      </c>
      <c r="CJ271" s="4">
        <f>$F271*SUMIF(Макро!$38:$38,CJ$13,Макро!$49:$49)*SUMIF(Ввод!$151:$151,CJ$15,Ввод!$153:$153)</f>
        <v>0</v>
      </c>
      <c r="CK271" s="4">
        <f>$F271*SUMIF(Макро!$38:$38,CK$13,Макро!$49:$49)*SUMIF(Ввод!$151:$151,CK$15,Ввод!$153:$153)</f>
        <v>0</v>
      </c>
      <c r="CL271" s="4">
        <f>$F271*SUMIF(Макро!$38:$38,CL$13,Макро!$49:$49)*SUMIF(Ввод!$151:$151,CL$15,Ввод!$153:$153)</f>
        <v>0</v>
      </c>
      <c r="CM271" s="4">
        <f>$F271*SUMIF(Макро!$38:$38,CM$13,Макро!$49:$49)*SUMIF(Ввод!$151:$151,CM$15,Ввод!$153:$153)</f>
        <v>0</v>
      </c>
      <c r="CN271" s="4">
        <f>$F271*SUMIF(Макро!$38:$38,CN$13,Макро!$49:$49)*SUMIF(Ввод!$151:$151,CN$15,Ввод!$153:$153)</f>
        <v>0</v>
      </c>
      <c r="CO271" s="4">
        <f>$F271*SUMIF(Макро!$38:$38,CO$13,Макро!$49:$49)*SUMIF(Ввод!$151:$151,CO$15,Ввод!$153:$153)</f>
        <v>0</v>
      </c>
      <c r="CP271" s="4">
        <f>$F271*SUMIF(Макро!$38:$38,CP$13,Макро!$49:$49)*SUMIF(Ввод!$151:$151,CP$15,Ввод!$153:$153)</f>
        <v>0</v>
      </c>
      <c r="CQ271" s="4">
        <f>$F271*SUMIF(Макро!$38:$38,CQ$13,Макро!$49:$49)*SUMIF(Ввод!$151:$151,CQ$15,Ввод!$153:$153)</f>
        <v>0</v>
      </c>
      <c r="CR271" s="4">
        <f>$F271*SUMIF(Макро!$38:$38,CR$13,Макро!$49:$49)*SUMIF(Ввод!$151:$151,CR$15,Ввод!$153:$153)</f>
        <v>0</v>
      </c>
      <c r="CS271" s="4">
        <f>$F271*SUMIF(Макро!$38:$38,CS$13,Макро!$49:$49)*SUMIF(Ввод!$151:$151,CS$15,Ввод!$153:$153)</f>
        <v>0</v>
      </c>
      <c r="CT271" s="4">
        <f>$F271*SUMIF(Макро!$38:$38,CT$13,Макро!$49:$49)*SUMIF(Ввод!$151:$151,CT$15,Ввод!$153:$153)</f>
        <v>0</v>
      </c>
      <c r="CU271" s="4">
        <f>$F271*SUMIF(Макро!$38:$38,CU$13,Макро!$49:$49)*SUMIF(Ввод!$151:$151,CU$15,Ввод!$153:$153)</f>
        <v>0</v>
      </c>
      <c r="CV271" s="4">
        <f>$F271*SUMIF(Макро!$38:$38,CV$13,Макро!$49:$49)*SUMIF(Ввод!$151:$151,CV$15,Ввод!$153:$153)</f>
        <v>0</v>
      </c>
      <c r="CW271" s="4">
        <f>$F271*SUMIF(Макро!$38:$38,CW$13,Макро!$49:$49)*SUMIF(Ввод!$151:$151,CW$15,Ввод!$153:$153)</f>
        <v>0</v>
      </c>
      <c r="CX271" s="4">
        <f>$F271*SUMIF(Макро!$38:$38,CX$13,Макро!$49:$49)*SUMIF(Ввод!$151:$151,CX$15,Ввод!$153:$153)</f>
        <v>0</v>
      </c>
      <c r="CY271" s="4">
        <f>$F271*SUMIF(Макро!$38:$38,CY$13,Макро!$49:$49)*SUMIF(Ввод!$151:$151,CY$15,Ввод!$153:$153)</f>
        <v>0</v>
      </c>
      <c r="CZ271" s="4">
        <f>$F271*SUMIF(Макро!$38:$38,CZ$13,Макро!$49:$49)*SUMIF(Ввод!$151:$151,CZ$15,Ввод!$153:$153)</f>
        <v>0</v>
      </c>
      <c r="DA271" s="4">
        <f>$F271*SUMIF(Макро!$38:$38,DA$13,Макро!$49:$49)*SUMIF(Ввод!$151:$151,DA$15,Ввод!$153:$153)</f>
        <v>0</v>
      </c>
      <c r="DB271" s="4">
        <f>$F271*SUMIF(Макро!$38:$38,DB$13,Макро!$49:$49)*SUMIF(Ввод!$151:$151,DB$15,Ввод!$153:$153)</f>
        <v>0</v>
      </c>
      <c r="DC271" s="4">
        <f>$F271*SUMIF(Макро!$38:$38,DC$13,Макро!$49:$49)*SUMIF(Ввод!$151:$151,DC$15,Ввод!$153:$153)</f>
        <v>0</v>
      </c>
      <c r="DD271" s="4">
        <f>$F271*SUMIF(Макро!$38:$38,DD$13,Макро!$49:$49)*SUMIF(Ввод!$151:$151,DD$15,Ввод!$153:$153)</f>
        <v>0</v>
      </c>
      <c r="DE271" s="4">
        <f>$F271*SUMIF(Макро!$38:$38,DE$13,Макро!$49:$49)*SUMIF(Ввод!$151:$151,DE$15,Ввод!$153:$153)</f>
        <v>0</v>
      </c>
      <c r="DF271" s="4">
        <f>$F271*SUMIF(Макро!$38:$38,DF$13,Макро!$49:$49)*SUMIF(Ввод!$151:$151,DF$15,Ввод!$153:$153)</f>
        <v>0</v>
      </c>
      <c r="DG271" s="4">
        <f>$F271*SUMIF(Макро!$38:$38,DG$13,Макро!$49:$49)*SUMIF(Ввод!$151:$151,DG$15,Ввод!$153:$153)</f>
        <v>0</v>
      </c>
      <c r="DH271" s="4">
        <f>$F271*SUMIF(Макро!$38:$38,DH$13,Макро!$49:$49)*SUMIF(Ввод!$151:$151,DH$15,Ввод!$153:$153)</f>
        <v>0</v>
      </c>
      <c r="DI271" s="4">
        <f>$F271*SUMIF(Макро!$38:$38,DI$13,Макро!$49:$49)*SUMIF(Ввод!$151:$151,DI$15,Ввод!$153:$153)</f>
        <v>0</v>
      </c>
      <c r="DJ271" s="4">
        <f>$F271*SUMIF(Макро!$38:$38,DJ$13,Макро!$49:$49)*SUMIF(Ввод!$151:$151,DJ$15,Ввод!$153:$153)</f>
        <v>0</v>
      </c>
    </row>
    <row r="272" spans="1:114" ht="16.5">
      <c r="B272" s="214" t="str">
        <f>Ввод!D303</f>
        <v>ФОТ + взносы административного персонала</v>
      </c>
      <c r="C272" s="34"/>
      <c r="D272" s="57" t="str">
        <f>Ввод!F303</f>
        <v>тыс. руб.</v>
      </c>
      <c r="E272" s="7">
        <f t="shared" si="78"/>
        <v>1</v>
      </c>
      <c r="F272" s="230">
        <f>$E272*Ввод!G303</f>
        <v>0</v>
      </c>
      <c r="G272" s="230">
        <f>Ввод!E303</f>
        <v>0</v>
      </c>
      <c r="H272" s="230"/>
      <c r="I272" s="231"/>
      <c r="J272" s="4">
        <f>$F272*SUMIF(Макро!$38:$38,J$13,Макро!$49:$49)*SUMIF(Ввод!$151:$151,J$15,Ввод!$153:$153)</f>
        <v>0</v>
      </c>
      <c r="K272" s="4">
        <f>$F272*SUMIF(Макро!$38:$38,K$13,Макро!$49:$49)*SUMIF(Ввод!$151:$151,K$15,Ввод!$153:$153)</f>
        <v>0</v>
      </c>
      <c r="L272" s="4">
        <f>$F272*SUMIF(Макро!$38:$38,L$13,Макро!$49:$49)*SUMIF(Ввод!$151:$151,L$15,Ввод!$153:$153)</f>
        <v>0</v>
      </c>
      <c r="M272" s="4">
        <f>$F272*SUMIF(Макро!$38:$38,M$13,Макро!$49:$49)*SUMIF(Ввод!$151:$151,M$15,Ввод!$153:$153)</f>
        <v>0</v>
      </c>
      <c r="N272" s="4">
        <f>$F272*SUMIF(Макро!$38:$38,N$13,Макро!$49:$49)*SUMIF(Ввод!$151:$151,N$15,Ввод!$153:$153)</f>
        <v>0</v>
      </c>
      <c r="O272" s="4">
        <f>$F272*SUMIF(Макро!$38:$38,O$13,Макро!$49:$49)*SUMIF(Ввод!$151:$151,O$15,Ввод!$153:$153)</f>
        <v>0</v>
      </c>
      <c r="P272" s="4">
        <f>$F272*SUMIF(Макро!$38:$38,P$13,Макро!$49:$49)*SUMIF(Ввод!$151:$151,P$15,Ввод!$153:$153)</f>
        <v>0</v>
      </c>
      <c r="Q272" s="4">
        <f>$F272*SUMIF(Макро!$38:$38,Q$13,Макро!$49:$49)*SUMIF(Ввод!$151:$151,Q$15,Ввод!$153:$153)</f>
        <v>0</v>
      </c>
      <c r="R272" s="4">
        <f>$F272*SUMIF(Макро!$38:$38,R$13,Макро!$49:$49)*SUMIF(Ввод!$151:$151,R$15,Ввод!$153:$153)</f>
        <v>0</v>
      </c>
      <c r="S272" s="4">
        <f>$F272*SUMIF(Макро!$38:$38,S$13,Макро!$49:$49)*SUMIF(Ввод!$151:$151,S$15,Ввод!$153:$153)</f>
        <v>0</v>
      </c>
      <c r="T272" s="4">
        <f>$F272*SUMIF(Макро!$38:$38,T$13,Макро!$49:$49)*SUMIF(Ввод!$151:$151,T$15,Ввод!$153:$153)</f>
        <v>0</v>
      </c>
      <c r="U272" s="4">
        <f>$F272*SUMIF(Макро!$38:$38,U$13,Макро!$49:$49)*SUMIF(Ввод!$151:$151,U$15,Ввод!$153:$153)</f>
        <v>0</v>
      </c>
      <c r="V272" s="4">
        <f>$F272*SUMIF(Макро!$38:$38,V$13,Макро!$49:$49)*SUMIF(Ввод!$151:$151,V$15,Ввод!$153:$153)</f>
        <v>0</v>
      </c>
      <c r="W272" s="4">
        <f>$F272*SUMIF(Макро!$38:$38,W$13,Макро!$49:$49)*SUMIF(Ввод!$151:$151,W$15,Ввод!$153:$153)</f>
        <v>0</v>
      </c>
      <c r="X272" s="4">
        <f>$F272*SUMIF(Макро!$38:$38,X$13,Макро!$49:$49)*SUMIF(Ввод!$151:$151,X$15,Ввод!$153:$153)</f>
        <v>0</v>
      </c>
      <c r="Y272" s="4">
        <f>$F272*SUMIF(Макро!$38:$38,Y$13,Макро!$49:$49)*SUMIF(Ввод!$151:$151,Y$15,Ввод!$153:$153)</f>
        <v>0</v>
      </c>
      <c r="Z272" s="4">
        <f>$F272*SUMIF(Макро!$38:$38,Z$13,Макро!$49:$49)*SUMIF(Ввод!$151:$151,Z$15,Ввод!$153:$153)</f>
        <v>0</v>
      </c>
      <c r="AA272" s="4">
        <f>$F272*SUMIF(Макро!$38:$38,AA$13,Макро!$49:$49)*SUMIF(Ввод!$151:$151,AA$15,Ввод!$153:$153)</f>
        <v>0</v>
      </c>
      <c r="AB272" s="4">
        <f>$F272*SUMIF(Макро!$38:$38,AB$13,Макро!$49:$49)*SUMIF(Ввод!$151:$151,AB$15,Ввод!$153:$153)</f>
        <v>0</v>
      </c>
      <c r="AC272" s="4">
        <f>$F272*SUMIF(Макро!$38:$38,AC$13,Макро!$49:$49)*SUMIF(Ввод!$151:$151,AC$15,Ввод!$153:$153)</f>
        <v>0</v>
      </c>
      <c r="AD272" s="4">
        <f>$F272*SUMIF(Макро!$38:$38,AD$13,Макро!$49:$49)*SUMIF(Ввод!$151:$151,AD$15,Ввод!$153:$153)</f>
        <v>0</v>
      </c>
      <c r="AE272" s="4">
        <f>$F272*SUMIF(Макро!$38:$38,AE$13,Макро!$49:$49)*SUMIF(Ввод!$151:$151,AE$15,Ввод!$153:$153)</f>
        <v>0</v>
      </c>
      <c r="AF272" s="4">
        <f>$F272*SUMIF(Макро!$38:$38,AF$13,Макро!$49:$49)*SUMIF(Ввод!$151:$151,AF$15,Ввод!$153:$153)</f>
        <v>0</v>
      </c>
      <c r="AG272" s="4">
        <f>$F272*SUMIF(Макро!$38:$38,AG$13,Макро!$49:$49)*SUMIF(Ввод!$151:$151,AG$15,Ввод!$153:$153)</f>
        <v>0</v>
      </c>
      <c r="AH272" s="4">
        <f>$F272*SUMIF(Макро!$38:$38,AH$13,Макро!$49:$49)*SUMIF(Ввод!$151:$151,AH$15,Ввод!$153:$153)</f>
        <v>0</v>
      </c>
      <c r="AI272" s="4">
        <f>$F272*SUMIF(Макро!$38:$38,AI$13,Макро!$49:$49)*SUMIF(Ввод!$151:$151,AI$15,Ввод!$153:$153)</f>
        <v>0</v>
      </c>
      <c r="AJ272" s="4">
        <f>$F272*SUMIF(Макро!$38:$38,AJ$13,Макро!$49:$49)*SUMIF(Ввод!$151:$151,AJ$15,Ввод!$153:$153)</f>
        <v>0</v>
      </c>
      <c r="AK272" s="4">
        <f>$F272*SUMIF(Макро!$38:$38,AK$13,Макро!$49:$49)*SUMIF(Ввод!$151:$151,AK$15,Ввод!$153:$153)</f>
        <v>0</v>
      </c>
      <c r="AL272" s="4">
        <f>$F272*SUMIF(Макро!$38:$38,AL$13,Макро!$49:$49)*SUMIF(Ввод!$151:$151,AL$15,Ввод!$153:$153)</f>
        <v>0</v>
      </c>
      <c r="AM272" s="4">
        <f>$F272*SUMIF(Макро!$38:$38,AM$13,Макро!$49:$49)*SUMIF(Ввод!$151:$151,AM$15,Ввод!$153:$153)</f>
        <v>0</v>
      </c>
      <c r="AN272" s="4">
        <f>$F272*SUMIF(Макро!$38:$38,AN$13,Макро!$49:$49)*SUMIF(Ввод!$151:$151,AN$15,Ввод!$153:$153)</f>
        <v>0</v>
      </c>
      <c r="AO272" s="4">
        <f>$F272*SUMIF(Макро!$38:$38,AO$13,Макро!$49:$49)*SUMIF(Ввод!$151:$151,AO$15,Ввод!$153:$153)</f>
        <v>0</v>
      </c>
      <c r="AP272" s="4">
        <f>$F272*SUMIF(Макро!$38:$38,AP$13,Макро!$49:$49)*SUMIF(Ввод!$151:$151,AP$15,Ввод!$153:$153)</f>
        <v>0</v>
      </c>
      <c r="AQ272" s="4">
        <f>$F272*SUMIF(Макро!$38:$38,AQ$13,Макро!$49:$49)*SUMIF(Ввод!$151:$151,AQ$15,Ввод!$153:$153)</f>
        <v>0</v>
      </c>
      <c r="AR272" s="4">
        <f>$F272*SUMIF(Макро!$38:$38,AR$13,Макро!$49:$49)*SUMIF(Ввод!$151:$151,AR$15,Ввод!$153:$153)</f>
        <v>0</v>
      </c>
      <c r="AS272" s="4">
        <f>$F272*SUMIF(Макро!$38:$38,AS$13,Макро!$49:$49)*SUMIF(Ввод!$151:$151,AS$15,Ввод!$153:$153)</f>
        <v>0</v>
      </c>
      <c r="AT272" s="4">
        <f>$F272*SUMIF(Макро!$38:$38,AT$13,Макро!$49:$49)*SUMIF(Ввод!$151:$151,AT$15,Ввод!$153:$153)</f>
        <v>0</v>
      </c>
      <c r="AU272" s="4">
        <f>$F272*SUMIF(Макро!$38:$38,AU$13,Макро!$49:$49)*SUMIF(Ввод!$151:$151,AU$15,Ввод!$153:$153)</f>
        <v>0</v>
      </c>
      <c r="AV272" s="4">
        <f>$F272*SUMIF(Макро!$38:$38,AV$13,Макро!$49:$49)*SUMIF(Ввод!$151:$151,AV$15,Ввод!$153:$153)</f>
        <v>0</v>
      </c>
      <c r="AW272" s="4">
        <f>$F272*SUMIF(Макро!$38:$38,AW$13,Макро!$49:$49)*SUMIF(Ввод!$151:$151,AW$15,Ввод!$153:$153)</f>
        <v>0</v>
      </c>
      <c r="AX272" s="4">
        <f>$F272*SUMIF(Макро!$38:$38,AX$13,Макро!$49:$49)*SUMIF(Ввод!$151:$151,AX$15,Ввод!$153:$153)</f>
        <v>0</v>
      </c>
      <c r="AY272" s="4">
        <f>$F272*SUMIF(Макро!$38:$38,AY$13,Макро!$49:$49)*SUMIF(Ввод!$151:$151,AY$15,Ввод!$153:$153)</f>
        <v>0</v>
      </c>
      <c r="AZ272" s="4">
        <f>$F272*SUMIF(Макро!$38:$38,AZ$13,Макро!$49:$49)*SUMIF(Ввод!$151:$151,AZ$15,Ввод!$153:$153)</f>
        <v>0</v>
      </c>
      <c r="BA272" s="4">
        <f>$F272*SUMIF(Макро!$38:$38,BA$13,Макро!$49:$49)*SUMIF(Ввод!$151:$151,BA$15,Ввод!$153:$153)</f>
        <v>0</v>
      </c>
      <c r="BB272" s="4">
        <f>$F272*SUMIF(Макро!$38:$38,BB$13,Макро!$49:$49)*SUMIF(Ввод!$151:$151,BB$15,Ввод!$153:$153)</f>
        <v>0</v>
      </c>
      <c r="BC272" s="4">
        <f>$F272*SUMIF(Макро!$38:$38,BC$13,Макро!$49:$49)*SUMIF(Ввод!$151:$151,BC$15,Ввод!$153:$153)</f>
        <v>0</v>
      </c>
      <c r="BD272" s="4">
        <f>$F272*SUMIF(Макро!$38:$38,BD$13,Макро!$49:$49)*SUMIF(Ввод!$151:$151,BD$15,Ввод!$153:$153)</f>
        <v>0</v>
      </c>
      <c r="BE272" s="4">
        <f>$F272*SUMIF(Макро!$38:$38,BE$13,Макро!$49:$49)*SUMIF(Ввод!$151:$151,BE$15,Ввод!$153:$153)</f>
        <v>0</v>
      </c>
      <c r="BF272" s="4">
        <f>$F272*SUMIF(Макро!$38:$38,BF$13,Макро!$49:$49)*SUMIF(Ввод!$151:$151,BF$15,Ввод!$153:$153)</f>
        <v>0</v>
      </c>
      <c r="BG272" s="4">
        <f>$F272*SUMIF(Макро!$38:$38,BG$13,Макро!$49:$49)*SUMIF(Ввод!$151:$151,BG$15,Ввод!$153:$153)</f>
        <v>0</v>
      </c>
      <c r="BH272" s="4">
        <f>$F272*SUMIF(Макро!$38:$38,BH$13,Макро!$49:$49)*SUMIF(Ввод!$151:$151,BH$15,Ввод!$153:$153)</f>
        <v>0</v>
      </c>
      <c r="BI272" s="4">
        <f>$F272*SUMIF(Макро!$38:$38,BI$13,Макро!$49:$49)*SUMIF(Ввод!$151:$151,BI$15,Ввод!$153:$153)</f>
        <v>0</v>
      </c>
      <c r="BJ272" s="4">
        <f>$F272*SUMIF(Макро!$38:$38,BJ$13,Макро!$49:$49)*SUMIF(Ввод!$151:$151,BJ$15,Ввод!$153:$153)</f>
        <v>0</v>
      </c>
      <c r="BK272" s="4">
        <f>$F272*SUMIF(Макро!$38:$38,BK$13,Макро!$49:$49)*SUMIF(Ввод!$151:$151,BK$15,Ввод!$153:$153)</f>
        <v>0</v>
      </c>
      <c r="BL272" s="4">
        <f>$F272*SUMIF(Макро!$38:$38,BL$13,Макро!$49:$49)*SUMIF(Ввод!$151:$151,BL$15,Ввод!$153:$153)</f>
        <v>0</v>
      </c>
      <c r="BM272" s="4">
        <f>$F272*SUMIF(Макро!$38:$38,BM$13,Макро!$49:$49)*SUMIF(Ввод!$151:$151,BM$15,Ввод!$153:$153)</f>
        <v>0</v>
      </c>
      <c r="BN272" s="4">
        <f>$F272*SUMIF(Макро!$38:$38,BN$13,Макро!$49:$49)*SUMIF(Ввод!$151:$151,BN$15,Ввод!$153:$153)</f>
        <v>0</v>
      </c>
      <c r="BO272" s="4">
        <f>$F272*SUMIF(Макро!$38:$38,BO$13,Макро!$49:$49)*SUMIF(Ввод!$151:$151,BO$15,Ввод!$153:$153)</f>
        <v>0</v>
      </c>
      <c r="BP272" s="4">
        <f>$F272*SUMIF(Макро!$38:$38,BP$13,Макро!$49:$49)*SUMIF(Ввод!$151:$151,BP$15,Ввод!$153:$153)</f>
        <v>0</v>
      </c>
      <c r="BQ272" s="4">
        <f>$F272*SUMIF(Макро!$38:$38,BQ$13,Макро!$49:$49)*SUMIF(Ввод!$151:$151,BQ$15,Ввод!$153:$153)</f>
        <v>0</v>
      </c>
      <c r="BR272" s="4">
        <f>$F272*SUMIF(Макро!$38:$38,BR$13,Макро!$49:$49)*SUMIF(Ввод!$151:$151,BR$15,Ввод!$153:$153)</f>
        <v>0</v>
      </c>
      <c r="BS272" s="4">
        <f>$F272*SUMIF(Макро!$38:$38,BS$13,Макро!$49:$49)*SUMIF(Ввод!$151:$151,BS$15,Ввод!$153:$153)</f>
        <v>0</v>
      </c>
      <c r="BT272" s="4">
        <f>$F272*SUMIF(Макро!$38:$38,BT$13,Макро!$49:$49)*SUMIF(Ввод!$151:$151,BT$15,Ввод!$153:$153)</f>
        <v>0</v>
      </c>
      <c r="BU272" s="4">
        <f>$F272*SUMIF(Макро!$38:$38,BU$13,Макро!$49:$49)*SUMIF(Ввод!$151:$151,BU$15,Ввод!$153:$153)</f>
        <v>0</v>
      </c>
      <c r="BV272" s="4">
        <f>$F272*SUMIF(Макро!$38:$38,BV$13,Макро!$49:$49)*SUMIF(Ввод!$151:$151,BV$15,Ввод!$153:$153)</f>
        <v>0</v>
      </c>
      <c r="BW272" s="4">
        <f>$F272*SUMIF(Макро!$38:$38,BW$13,Макро!$49:$49)*SUMIF(Ввод!$151:$151,BW$15,Ввод!$153:$153)</f>
        <v>0</v>
      </c>
      <c r="BX272" s="4">
        <f>$F272*SUMIF(Макро!$38:$38,BX$13,Макро!$49:$49)*SUMIF(Ввод!$151:$151,BX$15,Ввод!$153:$153)</f>
        <v>0</v>
      </c>
      <c r="BY272" s="4">
        <f>$F272*SUMIF(Макро!$38:$38,BY$13,Макро!$49:$49)*SUMIF(Ввод!$151:$151,BY$15,Ввод!$153:$153)</f>
        <v>0</v>
      </c>
      <c r="BZ272" s="4">
        <f>$F272*SUMIF(Макро!$38:$38,BZ$13,Макро!$49:$49)*SUMIF(Ввод!$151:$151,BZ$15,Ввод!$153:$153)</f>
        <v>0</v>
      </c>
      <c r="CA272" s="4">
        <f>$F272*SUMIF(Макро!$38:$38,CA$13,Макро!$49:$49)*SUMIF(Ввод!$151:$151,CA$15,Ввод!$153:$153)</f>
        <v>0</v>
      </c>
      <c r="CB272" s="4">
        <f>$F272*SUMIF(Макро!$38:$38,CB$13,Макро!$49:$49)*SUMIF(Ввод!$151:$151,CB$15,Ввод!$153:$153)</f>
        <v>0</v>
      </c>
      <c r="CC272" s="4">
        <f>$F272*SUMIF(Макро!$38:$38,CC$13,Макро!$49:$49)*SUMIF(Ввод!$151:$151,CC$15,Ввод!$153:$153)</f>
        <v>0</v>
      </c>
      <c r="CD272" s="4">
        <f>$F272*SUMIF(Макро!$38:$38,CD$13,Макро!$49:$49)*SUMIF(Ввод!$151:$151,CD$15,Ввод!$153:$153)</f>
        <v>0</v>
      </c>
      <c r="CE272" s="4">
        <f>$F272*SUMIF(Макро!$38:$38,CE$13,Макро!$49:$49)*SUMIF(Ввод!$151:$151,CE$15,Ввод!$153:$153)</f>
        <v>0</v>
      </c>
      <c r="CF272" s="4">
        <f>$F272*SUMIF(Макро!$38:$38,CF$13,Макро!$49:$49)*SUMIF(Ввод!$151:$151,CF$15,Ввод!$153:$153)</f>
        <v>0</v>
      </c>
      <c r="CG272" s="4">
        <f>$F272*SUMIF(Макро!$38:$38,CG$13,Макро!$49:$49)*SUMIF(Ввод!$151:$151,CG$15,Ввод!$153:$153)</f>
        <v>0</v>
      </c>
      <c r="CH272" s="4">
        <f>$F272*SUMIF(Макро!$38:$38,CH$13,Макро!$49:$49)*SUMIF(Ввод!$151:$151,CH$15,Ввод!$153:$153)</f>
        <v>0</v>
      </c>
      <c r="CI272" s="4">
        <f>$F272*SUMIF(Макро!$38:$38,CI$13,Макро!$49:$49)*SUMIF(Ввод!$151:$151,CI$15,Ввод!$153:$153)</f>
        <v>0</v>
      </c>
      <c r="CJ272" s="4">
        <f>$F272*SUMIF(Макро!$38:$38,CJ$13,Макро!$49:$49)*SUMIF(Ввод!$151:$151,CJ$15,Ввод!$153:$153)</f>
        <v>0</v>
      </c>
      <c r="CK272" s="4">
        <f>$F272*SUMIF(Макро!$38:$38,CK$13,Макро!$49:$49)*SUMIF(Ввод!$151:$151,CK$15,Ввод!$153:$153)</f>
        <v>0</v>
      </c>
      <c r="CL272" s="4">
        <f>$F272*SUMIF(Макро!$38:$38,CL$13,Макро!$49:$49)*SUMIF(Ввод!$151:$151,CL$15,Ввод!$153:$153)</f>
        <v>0</v>
      </c>
      <c r="CM272" s="4">
        <f>$F272*SUMIF(Макро!$38:$38,CM$13,Макро!$49:$49)*SUMIF(Ввод!$151:$151,CM$15,Ввод!$153:$153)</f>
        <v>0</v>
      </c>
      <c r="CN272" s="4">
        <f>$F272*SUMIF(Макро!$38:$38,CN$13,Макро!$49:$49)*SUMIF(Ввод!$151:$151,CN$15,Ввод!$153:$153)</f>
        <v>0</v>
      </c>
      <c r="CO272" s="4">
        <f>$F272*SUMIF(Макро!$38:$38,CO$13,Макро!$49:$49)*SUMIF(Ввод!$151:$151,CO$15,Ввод!$153:$153)</f>
        <v>0</v>
      </c>
      <c r="CP272" s="4">
        <f>$F272*SUMIF(Макро!$38:$38,CP$13,Макро!$49:$49)*SUMIF(Ввод!$151:$151,CP$15,Ввод!$153:$153)</f>
        <v>0</v>
      </c>
      <c r="CQ272" s="4">
        <f>$F272*SUMIF(Макро!$38:$38,CQ$13,Макро!$49:$49)*SUMIF(Ввод!$151:$151,CQ$15,Ввод!$153:$153)</f>
        <v>0</v>
      </c>
      <c r="CR272" s="4">
        <f>$F272*SUMIF(Макро!$38:$38,CR$13,Макро!$49:$49)*SUMIF(Ввод!$151:$151,CR$15,Ввод!$153:$153)</f>
        <v>0</v>
      </c>
      <c r="CS272" s="4">
        <f>$F272*SUMIF(Макро!$38:$38,CS$13,Макро!$49:$49)*SUMIF(Ввод!$151:$151,CS$15,Ввод!$153:$153)</f>
        <v>0</v>
      </c>
      <c r="CT272" s="4">
        <f>$F272*SUMIF(Макро!$38:$38,CT$13,Макро!$49:$49)*SUMIF(Ввод!$151:$151,CT$15,Ввод!$153:$153)</f>
        <v>0</v>
      </c>
      <c r="CU272" s="4">
        <f>$F272*SUMIF(Макро!$38:$38,CU$13,Макро!$49:$49)*SUMIF(Ввод!$151:$151,CU$15,Ввод!$153:$153)</f>
        <v>0</v>
      </c>
      <c r="CV272" s="4">
        <f>$F272*SUMIF(Макро!$38:$38,CV$13,Макро!$49:$49)*SUMIF(Ввод!$151:$151,CV$15,Ввод!$153:$153)</f>
        <v>0</v>
      </c>
      <c r="CW272" s="4">
        <f>$F272*SUMIF(Макро!$38:$38,CW$13,Макро!$49:$49)*SUMIF(Ввод!$151:$151,CW$15,Ввод!$153:$153)</f>
        <v>0</v>
      </c>
      <c r="CX272" s="4">
        <f>$F272*SUMIF(Макро!$38:$38,CX$13,Макро!$49:$49)*SUMIF(Ввод!$151:$151,CX$15,Ввод!$153:$153)</f>
        <v>0</v>
      </c>
      <c r="CY272" s="4">
        <f>$F272*SUMIF(Макро!$38:$38,CY$13,Макро!$49:$49)*SUMIF(Ввод!$151:$151,CY$15,Ввод!$153:$153)</f>
        <v>0</v>
      </c>
      <c r="CZ272" s="4">
        <f>$F272*SUMIF(Макро!$38:$38,CZ$13,Макро!$49:$49)*SUMIF(Ввод!$151:$151,CZ$15,Ввод!$153:$153)</f>
        <v>0</v>
      </c>
      <c r="DA272" s="4">
        <f>$F272*SUMIF(Макро!$38:$38,DA$13,Макро!$49:$49)*SUMIF(Ввод!$151:$151,DA$15,Ввод!$153:$153)</f>
        <v>0</v>
      </c>
      <c r="DB272" s="4">
        <f>$F272*SUMIF(Макро!$38:$38,DB$13,Макро!$49:$49)*SUMIF(Ввод!$151:$151,DB$15,Ввод!$153:$153)</f>
        <v>0</v>
      </c>
      <c r="DC272" s="4">
        <f>$F272*SUMIF(Макро!$38:$38,DC$13,Макро!$49:$49)*SUMIF(Ввод!$151:$151,DC$15,Ввод!$153:$153)</f>
        <v>0</v>
      </c>
      <c r="DD272" s="4">
        <f>$F272*SUMIF(Макро!$38:$38,DD$13,Макро!$49:$49)*SUMIF(Ввод!$151:$151,DD$15,Ввод!$153:$153)</f>
        <v>0</v>
      </c>
      <c r="DE272" s="4">
        <f>$F272*SUMIF(Макро!$38:$38,DE$13,Макро!$49:$49)*SUMIF(Ввод!$151:$151,DE$15,Ввод!$153:$153)</f>
        <v>0</v>
      </c>
      <c r="DF272" s="4">
        <f>$F272*SUMIF(Макро!$38:$38,DF$13,Макро!$49:$49)*SUMIF(Ввод!$151:$151,DF$15,Ввод!$153:$153)</f>
        <v>0</v>
      </c>
      <c r="DG272" s="4">
        <f>$F272*SUMIF(Макро!$38:$38,DG$13,Макро!$49:$49)*SUMIF(Ввод!$151:$151,DG$15,Ввод!$153:$153)</f>
        <v>0</v>
      </c>
      <c r="DH272" s="4">
        <f>$F272*SUMIF(Макро!$38:$38,DH$13,Макро!$49:$49)*SUMIF(Ввод!$151:$151,DH$15,Ввод!$153:$153)</f>
        <v>0</v>
      </c>
      <c r="DI272" s="4">
        <f>$F272*SUMIF(Макро!$38:$38,DI$13,Макро!$49:$49)*SUMIF(Ввод!$151:$151,DI$15,Ввод!$153:$153)</f>
        <v>0</v>
      </c>
      <c r="DJ272" s="4">
        <f>$F272*SUMIF(Макро!$38:$38,DJ$13,Макро!$49:$49)*SUMIF(Ввод!$151:$151,DJ$15,Ввод!$153:$153)</f>
        <v>0</v>
      </c>
    </row>
    <row r="273" spans="2:114" ht="16.5">
      <c r="B273" s="214" t="str">
        <f>Ввод!D304</f>
        <v>Административные расходы (кроме ФОТ)</v>
      </c>
      <c r="C273" s="34"/>
      <c r="D273" s="57" t="str">
        <f>Ввод!F304</f>
        <v>тыс. руб.</v>
      </c>
      <c r="E273" s="7">
        <f t="shared" si="78"/>
        <v>1</v>
      </c>
      <c r="F273" s="230">
        <f>$E273*Ввод!G304</f>
        <v>0</v>
      </c>
      <c r="G273" s="230">
        <f>Ввод!E304</f>
        <v>1</v>
      </c>
      <c r="H273" s="230"/>
      <c r="I273" s="231"/>
      <c r="J273" s="4">
        <f>$F273*SUMIF(Макро!$38:$38,J$13,Макро!$49:$49)*SUMIF(Ввод!$151:$151,J$15,Ввод!$153:$153)</f>
        <v>0</v>
      </c>
      <c r="K273" s="4">
        <f>$F273*SUMIF(Макро!$38:$38,K$13,Макро!$49:$49)*SUMIF(Ввод!$151:$151,K$15,Ввод!$153:$153)</f>
        <v>0</v>
      </c>
      <c r="L273" s="4">
        <f>$F273*SUMIF(Макро!$38:$38,L$13,Макро!$49:$49)*SUMIF(Ввод!$151:$151,L$15,Ввод!$153:$153)</f>
        <v>0</v>
      </c>
      <c r="M273" s="4">
        <f>$F273*SUMIF(Макро!$38:$38,M$13,Макро!$49:$49)*SUMIF(Ввод!$151:$151,M$15,Ввод!$153:$153)</f>
        <v>0</v>
      </c>
      <c r="N273" s="4">
        <f>$F273*SUMIF(Макро!$38:$38,N$13,Макро!$49:$49)*SUMIF(Ввод!$151:$151,N$15,Ввод!$153:$153)</f>
        <v>0</v>
      </c>
      <c r="O273" s="4">
        <f>$F273*SUMIF(Макро!$38:$38,O$13,Макро!$49:$49)*SUMIF(Ввод!$151:$151,O$15,Ввод!$153:$153)</f>
        <v>0</v>
      </c>
      <c r="P273" s="4">
        <f>$F273*SUMIF(Макро!$38:$38,P$13,Макро!$49:$49)*SUMIF(Ввод!$151:$151,P$15,Ввод!$153:$153)</f>
        <v>0</v>
      </c>
      <c r="Q273" s="4">
        <f>$F273*SUMIF(Макро!$38:$38,Q$13,Макро!$49:$49)*SUMIF(Ввод!$151:$151,Q$15,Ввод!$153:$153)</f>
        <v>0</v>
      </c>
      <c r="R273" s="4">
        <f>$F273*SUMIF(Макро!$38:$38,R$13,Макро!$49:$49)*SUMIF(Ввод!$151:$151,R$15,Ввод!$153:$153)</f>
        <v>0</v>
      </c>
      <c r="S273" s="4">
        <f>$F273*SUMIF(Макро!$38:$38,S$13,Макро!$49:$49)*SUMIF(Ввод!$151:$151,S$15,Ввод!$153:$153)</f>
        <v>0</v>
      </c>
      <c r="T273" s="4">
        <f>$F273*SUMIF(Макро!$38:$38,T$13,Макро!$49:$49)*SUMIF(Ввод!$151:$151,T$15,Ввод!$153:$153)</f>
        <v>0</v>
      </c>
      <c r="U273" s="4">
        <f>$F273*SUMIF(Макро!$38:$38,U$13,Макро!$49:$49)*SUMIF(Ввод!$151:$151,U$15,Ввод!$153:$153)</f>
        <v>0</v>
      </c>
      <c r="V273" s="4">
        <f>$F273*SUMIF(Макро!$38:$38,V$13,Макро!$49:$49)*SUMIF(Ввод!$151:$151,V$15,Ввод!$153:$153)</f>
        <v>0</v>
      </c>
      <c r="W273" s="4">
        <f>$F273*SUMIF(Макро!$38:$38,W$13,Макро!$49:$49)*SUMIF(Ввод!$151:$151,W$15,Ввод!$153:$153)</f>
        <v>0</v>
      </c>
      <c r="X273" s="4">
        <f>$F273*SUMIF(Макро!$38:$38,X$13,Макро!$49:$49)*SUMIF(Ввод!$151:$151,X$15,Ввод!$153:$153)</f>
        <v>0</v>
      </c>
      <c r="Y273" s="4">
        <f>$F273*SUMIF(Макро!$38:$38,Y$13,Макро!$49:$49)*SUMIF(Ввод!$151:$151,Y$15,Ввод!$153:$153)</f>
        <v>0</v>
      </c>
      <c r="Z273" s="4">
        <f>$F273*SUMIF(Макро!$38:$38,Z$13,Макро!$49:$49)*SUMIF(Ввод!$151:$151,Z$15,Ввод!$153:$153)</f>
        <v>0</v>
      </c>
      <c r="AA273" s="4">
        <f>$F273*SUMIF(Макро!$38:$38,AA$13,Макро!$49:$49)*SUMIF(Ввод!$151:$151,AA$15,Ввод!$153:$153)</f>
        <v>0</v>
      </c>
      <c r="AB273" s="4">
        <f>$F273*SUMIF(Макро!$38:$38,AB$13,Макро!$49:$49)*SUMIF(Ввод!$151:$151,AB$15,Ввод!$153:$153)</f>
        <v>0</v>
      </c>
      <c r="AC273" s="4">
        <f>$F273*SUMIF(Макро!$38:$38,AC$13,Макро!$49:$49)*SUMIF(Ввод!$151:$151,AC$15,Ввод!$153:$153)</f>
        <v>0</v>
      </c>
      <c r="AD273" s="4">
        <f>$F273*SUMIF(Макро!$38:$38,AD$13,Макро!$49:$49)*SUMIF(Ввод!$151:$151,AD$15,Ввод!$153:$153)</f>
        <v>0</v>
      </c>
      <c r="AE273" s="4">
        <f>$F273*SUMIF(Макро!$38:$38,AE$13,Макро!$49:$49)*SUMIF(Ввод!$151:$151,AE$15,Ввод!$153:$153)</f>
        <v>0</v>
      </c>
      <c r="AF273" s="4">
        <f>$F273*SUMIF(Макро!$38:$38,AF$13,Макро!$49:$49)*SUMIF(Ввод!$151:$151,AF$15,Ввод!$153:$153)</f>
        <v>0</v>
      </c>
      <c r="AG273" s="4">
        <f>$F273*SUMIF(Макро!$38:$38,AG$13,Макро!$49:$49)*SUMIF(Ввод!$151:$151,AG$15,Ввод!$153:$153)</f>
        <v>0</v>
      </c>
      <c r="AH273" s="4">
        <f>$F273*SUMIF(Макро!$38:$38,AH$13,Макро!$49:$49)*SUMIF(Ввод!$151:$151,AH$15,Ввод!$153:$153)</f>
        <v>0</v>
      </c>
      <c r="AI273" s="4">
        <f>$F273*SUMIF(Макро!$38:$38,AI$13,Макро!$49:$49)*SUMIF(Ввод!$151:$151,AI$15,Ввод!$153:$153)</f>
        <v>0</v>
      </c>
      <c r="AJ273" s="4">
        <f>$F273*SUMIF(Макро!$38:$38,AJ$13,Макро!$49:$49)*SUMIF(Ввод!$151:$151,AJ$15,Ввод!$153:$153)</f>
        <v>0</v>
      </c>
      <c r="AK273" s="4">
        <f>$F273*SUMIF(Макро!$38:$38,AK$13,Макро!$49:$49)*SUMIF(Ввод!$151:$151,AK$15,Ввод!$153:$153)</f>
        <v>0</v>
      </c>
      <c r="AL273" s="4">
        <f>$F273*SUMIF(Макро!$38:$38,AL$13,Макро!$49:$49)*SUMIF(Ввод!$151:$151,AL$15,Ввод!$153:$153)</f>
        <v>0</v>
      </c>
      <c r="AM273" s="4">
        <f>$F273*SUMIF(Макро!$38:$38,AM$13,Макро!$49:$49)*SUMIF(Ввод!$151:$151,AM$15,Ввод!$153:$153)</f>
        <v>0</v>
      </c>
      <c r="AN273" s="4">
        <f>$F273*SUMIF(Макро!$38:$38,AN$13,Макро!$49:$49)*SUMIF(Ввод!$151:$151,AN$15,Ввод!$153:$153)</f>
        <v>0</v>
      </c>
      <c r="AO273" s="4">
        <f>$F273*SUMIF(Макро!$38:$38,AO$13,Макро!$49:$49)*SUMIF(Ввод!$151:$151,AO$15,Ввод!$153:$153)</f>
        <v>0</v>
      </c>
      <c r="AP273" s="4">
        <f>$F273*SUMIF(Макро!$38:$38,AP$13,Макро!$49:$49)*SUMIF(Ввод!$151:$151,AP$15,Ввод!$153:$153)</f>
        <v>0</v>
      </c>
      <c r="AQ273" s="4">
        <f>$F273*SUMIF(Макро!$38:$38,AQ$13,Макро!$49:$49)*SUMIF(Ввод!$151:$151,AQ$15,Ввод!$153:$153)</f>
        <v>0</v>
      </c>
      <c r="AR273" s="4">
        <f>$F273*SUMIF(Макро!$38:$38,AR$13,Макро!$49:$49)*SUMIF(Ввод!$151:$151,AR$15,Ввод!$153:$153)</f>
        <v>0</v>
      </c>
      <c r="AS273" s="4">
        <f>$F273*SUMIF(Макро!$38:$38,AS$13,Макро!$49:$49)*SUMIF(Ввод!$151:$151,AS$15,Ввод!$153:$153)</f>
        <v>0</v>
      </c>
      <c r="AT273" s="4">
        <f>$F273*SUMIF(Макро!$38:$38,AT$13,Макро!$49:$49)*SUMIF(Ввод!$151:$151,AT$15,Ввод!$153:$153)</f>
        <v>0</v>
      </c>
      <c r="AU273" s="4">
        <f>$F273*SUMIF(Макро!$38:$38,AU$13,Макро!$49:$49)*SUMIF(Ввод!$151:$151,AU$15,Ввод!$153:$153)</f>
        <v>0</v>
      </c>
      <c r="AV273" s="4">
        <f>$F273*SUMIF(Макро!$38:$38,AV$13,Макро!$49:$49)*SUMIF(Ввод!$151:$151,AV$15,Ввод!$153:$153)</f>
        <v>0</v>
      </c>
      <c r="AW273" s="4">
        <f>$F273*SUMIF(Макро!$38:$38,AW$13,Макро!$49:$49)*SUMIF(Ввод!$151:$151,AW$15,Ввод!$153:$153)</f>
        <v>0</v>
      </c>
      <c r="AX273" s="4">
        <f>$F273*SUMIF(Макро!$38:$38,AX$13,Макро!$49:$49)*SUMIF(Ввод!$151:$151,AX$15,Ввод!$153:$153)</f>
        <v>0</v>
      </c>
      <c r="AY273" s="4">
        <f>$F273*SUMIF(Макро!$38:$38,AY$13,Макро!$49:$49)*SUMIF(Ввод!$151:$151,AY$15,Ввод!$153:$153)</f>
        <v>0</v>
      </c>
      <c r="AZ273" s="4">
        <f>$F273*SUMIF(Макро!$38:$38,AZ$13,Макро!$49:$49)*SUMIF(Ввод!$151:$151,AZ$15,Ввод!$153:$153)</f>
        <v>0</v>
      </c>
      <c r="BA273" s="4">
        <f>$F273*SUMIF(Макро!$38:$38,BA$13,Макро!$49:$49)*SUMIF(Ввод!$151:$151,BA$15,Ввод!$153:$153)</f>
        <v>0</v>
      </c>
      <c r="BB273" s="4">
        <f>$F273*SUMIF(Макро!$38:$38,BB$13,Макро!$49:$49)*SUMIF(Ввод!$151:$151,BB$15,Ввод!$153:$153)</f>
        <v>0</v>
      </c>
      <c r="BC273" s="4">
        <f>$F273*SUMIF(Макро!$38:$38,BC$13,Макро!$49:$49)*SUMIF(Ввод!$151:$151,BC$15,Ввод!$153:$153)</f>
        <v>0</v>
      </c>
      <c r="BD273" s="4">
        <f>$F273*SUMIF(Макро!$38:$38,BD$13,Макро!$49:$49)*SUMIF(Ввод!$151:$151,BD$15,Ввод!$153:$153)</f>
        <v>0</v>
      </c>
      <c r="BE273" s="4">
        <f>$F273*SUMIF(Макро!$38:$38,BE$13,Макро!$49:$49)*SUMIF(Ввод!$151:$151,BE$15,Ввод!$153:$153)</f>
        <v>0</v>
      </c>
      <c r="BF273" s="4">
        <f>$F273*SUMIF(Макро!$38:$38,BF$13,Макро!$49:$49)*SUMIF(Ввод!$151:$151,BF$15,Ввод!$153:$153)</f>
        <v>0</v>
      </c>
      <c r="BG273" s="4">
        <f>$F273*SUMIF(Макро!$38:$38,BG$13,Макро!$49:$49)*SUMIF(Ввод!$151:$151,BG$15,Ввод!$153:$153)</f>
        <v>0</v>
      </c>
      <c r="BH273" s="4">
        <f>$F273*SUMIF(Макро!$38:$38,BH$13,Макро!$49:$49)*SUMIF(Ввод!$151:$151,BH$15,Ввод!$153:$153)</f>
        <v>0</v>
      </c>
      <c r="BI273" s="4">
        <f>$F273*SUMIF(Макро!$38:$38,BI$13,Макро!$49:$49)*SUMIF(Ввод!$151:$151,BI$15,Ввод!$153:$153)</f>
        <v>0</v>
      </c>
      <c r="BJ273" s="4">
        <f>$F273*SUMIF(Макро!$38:$38,BJ$13,Макро!$49:$49)*SUMIF(Ввод!$151:$151,BJ$15,Ввод!$153:$153)</f>
        <v>0</v>
      </c>
      <c r="BK273" s="4">
        <f>$F273*SUMIF(Макро!$38:$38,BK$13,Макро!$49:$49)*SUMIF(Ввод!$151:$151,BK$15,Ввод!$153:$153)</f>
        <v>0</v>
      </c>
      <c r="BL273" s="4">
        <f>$F273*SUMIF(Макро!$38:$38,BL$13,Макро!$49:$49)*SUMIF(Ввод!$151:$151,BL$15,Ввод!$153:$153)</f>
        <v>0</v>
      </c>
      <c r="BM273" s="4">
        <f>$F273*SUMIF(Макро!$38:$38,BM$13,Макро!$49:$49)*SUMIF(Ввод!$151:$151,BM$15,Ввод!$153:$153)</f>
        <v>0</v>
      </c>
      <c r="BN273" s="4">
        <f>$F273*SUMIF(Макро!$38:$38,BN$13,Макро!$49:$49)*SUMIF(Ввод!$151:$151,BN$15,Ввод!$153:$153)</f>
        <v>0</v>
      </c>
      <c r="BO273" s="4">
        <f>$F273*SUMIF(Макро!$38:$38,BO$13,Макро!$49:$49)*SUMIF(Ввод!$151:$151,BO$15,Ввод!$153:$153)</f>
        <v>0</v>
      </c>
      <c r="BP273" s="4">
        <f>$F273*SUMIF(Макро!$38:$38,BP$13,Макро!$49:$49)*SUMIF(Ввод!$151:$151,BP$15,Ввод!$153:$153)</f>
        <v>0</v>
      </c>
      <c r="BQ273" s="4">
        <f>$F273*SUMIF(Макро!$38:$38,BQ$13,Макро!$49:$49)*SUMIF(Ввод!$151:$151,BQ$15,Ввод!$153:$153)</f>
        <v>0</v>
      </c>
      <c r="BR273" s="4">
        <f>$F273*SUMIF(Макро!$38:$38,BR$13,Макро!$49:$49)*SUMIF(Ввод!$151:$151,BR$15,Ввод!$153:$153)</f>
        <v>0</v>
      </c>
      <c r="BS273" s="4">
        <f>$F273*SUMIF(Макро!$38:$38,BS$13,Макро!$49:$49)*SUMIF(Ввод!$151:$151,BS$15,Ввод!$153:$153)</f>
        <v>0</v>
      </c>
      <c r="BT273" s="4">
        <f>$F273*SUMIF(Макро!$38:$38,BT$13,Макро!$49:$49)*SUMIF(Ввод!$151:$151,BT$15,Ввод!$153:$153)</f>
        <v>0</v>
      </c>
      <c r="BU273" s="4">
        <f>$F273*SUMIF(Макро!$38:$38,BU$13,Макро!$49:$49)*SUMIF(Ввод!$151:$151,BU$15,Ввод!$153:$153)</f>
        <v>0</v>
      </c>
      <c r="BV273" s="4">
        <f>$F273*SUMIF(Макро!$38:$38,BV$13,Макро!$49:$49)*SUMIF(Ввод!$151:$151,BV$15,Ввод!$153:$153)</f>
        <v>0</v>
      </c>
      <c r="BW273" s="4">
        <f>$F273*SUMIF(Макро!$38:$38,BW$13,Макро!$49:$49)*SUMIF(Ввод!$151:$151,BW$15,Ввод!$153:$153)</f>
        <v>0</v>
      </c>
      <c r="BX273" s="4">
        <f>$F273*SUMIF(Макро!$38:$38,BX$13,Макро!$49:$49)*SUMIF(Ввод!$151:$151,BX$15,Ввод!$153:$153)</f>
        <v>0</v>
      </c>
      <c r="BY273" s="4">
        <f>$F273*SUMIF(Макро!$38:$38,BY$13,Макро!$49:$49)*SUMIF(Ввод!$151:$151,BY$15,Ввод!$153:$153)</f>
        <v>0</v>
      </c>
      <c r="BZ273" s="4">
        <f>$F273*SUMIF(Макро!$38:$38,BZ$13,Макро!$49:$49)*SUMIF(Ввод!$151:$151,BZ$15,Ввод!$153:$153)</f>
        <v>0</v>
      </c>
      <c r="CA273" s="4">
        <f>$F273*SUMIF(Макро!$38:$38,CA$13,Макро!$49:$49)*SUMIF(Ввод!$151:$151,CA$15,Ввод!$153:$153)</f>
        <v>0</v>
      </c>
      <c r="CB273" s="4">
        <f>$F273*SUMIF(Макро!$38:$38,CB$13,Макро!$49:$49)*SUMIF(Ввод!$151:$151,CB$15,Ввод!$153:$153)</f>
        <v>0</v>
      </c>
      <c r="CC273" s="4">
        <f>$F273*SUMIF(Макро!$38:$38,CC$13,Макро!$49:$49)*SUMIF(Ввод!$151:$151,CC$15,Ввод!$153:$153)</f>
        <v>0</v>
      </c>
      <c r="CD273" s="4">
        <f>$F273*SUMIF(Макро!$38:$38,CD$13,Макро!$49:$49)*SUMIF(Ввод!$151:$151,CD$15,Ввод!$153:$153)</f>
        <v>0</v>
      </c>
      <c r="CE273" s="4">
        <f>$F273*SUMIF(Макро!$38:$38,CE$13,Макро!$49:$49)*SUMIF(Ввод!$151:$151,CE$15,Ввод!$153:$153)</f>
        <v>0</v>
      </c>
      <c r="CF273" s="4">
        <f>$F273*SUMIF(Макро!$38:$38,CF$13,Макро!$49:$49)*SUMIF(Ввод!$151:$151,CF$15,Ввод!$153:$153)</f>
        <v>0</v>
      </c>
      <c r="CG273" s="4">
        <f>$F273*SUMIF(Макро!$38:$38,CG$13,Макро!$49:$49)*SUMIF(Ввод!$151:$151,CG$15,Ввод!$153:$153)</f>
        <v>0</v>
      </c>
      <c r="CH273" s="4">
        <f>$F273*SUMIF(Макро!$38:$38,CH$13,Макро!$49:$49)*SUMIF(Ввод!$151:$151,CH$15,Ввод!$153:$153)</f>
        <v>0</v>
      </c>
      <c r="CI273" s="4">
        <f>$F273*SUMIF(Макро!$38:$38,CI$13,Макро!$49:$49)*SUMIF(Ввод!$151:$151,CI$15,Ввод!$153:$153)</f>
        <v>0</v>
      </c>
      <c r="CJ273" s="4">
        <f>$F273*SUMIF(Макро!$38:$38,CJ$13,Макро!$49:$49)*SUMIF(Ввод!$151:$151,CJ$15,Ввод!$153:$153)</f>
        <v>0</v>
      </c>
      <c r="CK273" s="4">
        <f>$F273*SUMIF(Макро!$38:$38,CK$13,Макро!$49:$49)*SUMIF(Ввод!$151:$151,CK$15,Ввод!$153:$153)</f>
        <v>0</v>
      </c>
      <c r="CL273" s="4">
        <f>$F273*SUMIF(Макро!$38:$38,CL$13,Макро!$49:$49)*SUMIF(Ввод!$151:$151,CL$15,Ввод!$153:$153)</f>
        <v>0</v>
      </c>
      <c r="CM273" s="4">
        <f>$F273*SUMIF(Макро!$38:$38,CM$13,Макро!$49:$49)*SUMIF(Ввод!$151:$151,CM$15,Ввод!$153:$153)</f>
        <v>0</v>
      </c>
      <c r="CN273" s="4">
        <f>$F273*SUMIF(Макро!$38:$38,CN$13,Макро!$49:$49)*SUMIF(Ввод!$151:$151,CN$15,Ввод!$153:$153)</f>
        <v>0</v>
      </c>
      <c r="CO273" s="4">
        <f>$F273*SUMIF(Макро!$38:$38,CO$13,Макро!$49:$49)*SUMIF(Ввод!$151:$151,CO$15,Ввод!$153:$153)</f>
        <v>0</v>
      </c>
      <c r="CP273" s="4">
        <f>$F273*SUMIF(Макро!$38:$38,CP$13,Макро!$49:$49)*SUMIF(Ввод!$151:$151,CP$15,Ввод!$153:$153)</f>
        <v>0</v>
      </c>
      <c r="CQ273" s="4">
        <f>$F273*SUMIF(Макро!$38:$38,CQ$13,Макро!$49:$49)*SUMIF(Ввод!$151:$151,CQ$15,Ввод!$153:$153)</f>
        <v>0</v>
      </c>
      <c r="CR273" s="4">
        <f>$F273*SUMIF(Макро!$38:$38,CR$13,Макро!$49:$49)*SUMIF(Ввод!$151:$151,CR$15,Ввод!$153:$153)</f>
        <v>0</v>
      </c>
      <c r="CS273" s="4">
        <f>$F273*SUMIF(Макро!$38:$38,CS$13,Макро!$49:$49)*SUMIF(Ввод!$151:$151,CS$15,Ввод!$153:$153)</f>
        <v>0</v>
      </c>
      <c r="CT273" s="4">
        <f>$F273*SUMIF(Макро!$38:$38,CT$13,Макро!$49:$49)*SUMIF(Ввод!$151:$151,CT$15,Ввод!$153:$153)</f>
        <v>0</v>
      </c>
      <c r="CU273" s="4">
        <f>$F273*SUMIF(Макро!$38:$38,CU$13,Макро!$49:$49)*SUMIF(Ввод!$151:$151,CU$15,Ввод!$153:$153)</f>
        <v>0</v>
      </c>
      <c r="CV273" s="4">
        <f>$F273*SUMIF(Макро!$38:$38,CV$13,Макро!$49:$49)*SUMIF(Ввод!$151:$151,CV$15,Ввод!$153:$153)</f>
        <v>0</v>
      </c>
      <c r="CW273" s="4">
        <f>$F273*SUMIF(Макро!$38:$38,CW$13,Макро!$49:$49)*SUMIF(Ввод!$151:$151,CW$15,Ввод!$153:$153)</f>
        <v>0</v>
      </c>
      <c r="CX273" s="4">
        <f>$F273*SUMIF(Макро!$38:$38,CX$13,Макро!$49:$49)*SUMIF(Ввод!$151:$151,CX$15,Ввод!$153:$153)</f>
        <v>0</v>
      </c>
      <c r="CY273" s="4">
        <f>$F273*SUMIF(Макро!$38:$38,CY$13,Макро!$49:$49)*SUMIF(Ввод!$151:$151,CY$15,Ввод!$153:$153)</f>
        <v>0</v>
      </c>
      <c r="CZ273" s="4">
        <f>$F273*SUMIF(Макро!$38:$38,CZ$13,Макро!$49:$49)*SUMIF(Ввод!$151:$151,CZ$15,Ввод!$153:$153)</f>
        <v>0</v>
      </c>
      <c r="DA273" s="4">
        <f>$F273*SUMIF(Макро!$38:$38,DA$13,Макро!$49:$49)*SUMIF(Ввод!$151:$151,DA$15,Ввод!$153:$153)</f>
        <v>0</v>
      </c>
      <c r="DB273" s="4">
        <f>$F273*SUMIF(Макро!$38:$38,DB$13,Макро!$49:$49)*SUMIF(Ввод!$151:$151,DB$15,Ввод!$153:$153)</f>
        <v>0</v>
      </c>
      <c r="DC273" s="4">
        <f>$F273*SUMIF(Макро!$38:$38,DC$13,Макро!$49:$49)*SUMIF(Ввод!$151:$151,DC$15,Ввод!$153:$153)</f>
        <v>0</v>
      </c>
      <c r="DD273" s="4">
        <f>$F273*SUMIF(Макро!$38:$38,DD$13,Макро!$49:$49)*SUMIF(Ввод!$151:$151,DD$15,Ввод!$153:$153)</f>
        <v>0</v>
      </c>
      <c r="DE273" s="4">
        <f>$F273*SUMIF(Макро!$38:$38,DE$13,Макро!$49:$49)*SUMIF(Ввод!$151:$151,DE$15,Ввод!$153:$153)</f>
        <v>0</v>
      </c>
      <c r="DF273" s="4">
        <f>$F273*SUMIF(Макро!$38:$38,DF$13,Макро!$49:$49)*SUMIF(Ввод!$151:$151,DF$15,Ввод!$153:$153)</f>
        <v>0</v>
      </c>
      <c r="DG273" s="4">
        <f>$F273*SUMIF(Макро!$38:$38,DG$13,Макро!$49:$49)*SUMIF(Ввод!$151:$151,DG$15,Ввод!$153:$153)</f>
        <v>0</v>
      </c>
      <c r="DH273" s="4">
        <f>$F273*SUMIF(Макро!$38:$38,DH$13,Макро!$49:$49)*SUMIF(Ввод!$151:$151,DH$15,Ввод!$153:$153)</f>
        <v>0</v>
      </c>
      <c r="DI273" s="4">
        <f>$F273*SUMIF(Макро!$38:$38,DI$13,Макро!$49:$49)*SUMIF(Ввод!$151:$151,DI$15,Ввод!$153:$153)</f>
        <v>0</v>
      </c>
      <c r="DJ273" s="4">
        <f>$F273*SUMIF(Макро!$38:$38,DJ$13,Макро!$49:$49)*SUMIF(Ввод!$151:$151,DJ$15,Ввод!$153:$153)</f>
        <v>0</v>
      </c>
    </row>
    <row r="274" spans="2:114" ht="16.5">
      <c r="B274" s="214" t="str">
        <f>Ввод!D305</f>
        <v>Прочие операционные расходы №1</v>
      </c>
      <c r="C274" s="34"/>
      <c r="D274" s="57" t="str">
        <f>Ввод!F305</f>
        <v>тыс. руб.</v>
      </c>
      <c r="E274" s="7">
        <f t="shared" si="78"/>
        <v>1</v>
      </c>
      <c r="F274" s="230">
        <f>$E274*Ввод!G305</f>
        <v>0</v>
      </c>
      <c r="G274" s="230">
        <f>Ввод!E305</f>
        <v>1</v>
      </c>
      <c r="H274" s="230"/>
      <c r="I274" s="231"/>
      <c r="J274" s="4">
        <f>$F274*SUMIF(Макро!$38:$38,J$13,Макро!$49:$49)*SUMIF(Ввод!$151:$151,J$15,Ввод!$153:$153)</f>
        <v>0</v>
      </c>
      <c r="K274" s="4">
        <f>$F274*SUMIF(Макро!$38:$38,K$13,Макро!$49:$49)*SUMIF(Ввод!$151:$151,K$15,Ввод!$153:$153)</f>
        <v>0</v>
      </c>
      <c r="L274" s="4">
        <f>$F274*SUMIF(Макро!$38:$38,L$13,Макро!$49:$49)*SUMIF(Ввод!$151:$151,L$15,Ввод!$153:$153)</f>
        <v>0</v>
      </c>
      <c r="M274" s="4">
        <f>$F274*SUMIF(Макро!$38:$38,M$13,Макро!$49:$49)*SUMIF(Ввод!$151:$151,M$15,Ввод!$153:$153)</f>
        <v>0</v>
      </c>
      <c r="N274" s="4">
        <f>$F274*SUMIF(Макро!$38:$38,N$13,Макро!$49:$49)*SUMIF(Ввод!$151:$151,N$15,Ввод!$153:$153)</f>
        <v>0</v>
      </c>
      <c r="O274" s="4">
        <f>$F274*SUMIF(Макро!$38:$38,O$13,Макро!$49:$49)*SUMIF(Ввод!$151:$151,O$15,Ввод!$153:$153)</f>
        <v>0</v>
      </c>
      <c r="P274" s="4">
        <f>$F274*SUMIF(Макро!$38:$38,P$13,Макро!$49:$49)*SUMIF(Ввод!$151:$151,P$15,Ввод!$153:$153)</f>
        <v>0</v>
      </c>
      <c r="Q274" s="4">
        <f>$F274*SUMIF(Макро!$38:$38,Q$13,Макро!$49:$49)*SUMIF(Ввод!$151:$151,Q$15,Ввод!$153:$153)</f>
        <v>0</v>
      </c>
      <c r="R274" s="4">
        <f>$F274*SUMIF(Макро!$38:$38,R$13,Макро!$49:$49)*SUMIF(Ввод!$151:$151,R$15,Ввод!$153:$153)</f>
        <v>0</v>
      </c>
      <c r="S274" s="4">
        <f>$F274*SUMIF(Макро!$38:$38,S$13,Макро!$49:$49)*SUMIF(Ввод!$151:$151,S$15,Ввод!$153:$153)</f>
        <v>0</v>
      </c>
      <c r="T274" s="4">
        <f>$F274*SUMIF(Макро!$38:$38,T$13,Макро!$49:$49)*SUMIF(Ввод!$151:$151,T$15,Ввод!$153:$153)</f>
        <v>0</v>
      </c>
      <c r="U274" s="4">
        <f>$F274*SUMIF(Макро!$38:$38,U$13,Макро!$49:$49)*SUMIF(Ввод!$151:$151,U$15,Ввод!$153:$153)</f>
        <v>0</v>
      </c>
      <c r="V274" s="4">
        <f>$F274*SUMIF(Макро!$38:$38,V$13,Макро!$49:$49)*SUMIF(Ввод!$151:$151,V$15,Ввод!$153:$153)</f>
        <v>0</v>
      </c>
      <c r="W274" s="4">
        <f>$F274*SUMIF(Макро!$38:$38,W$13,Макро!$49:$49)*SUMIF(Ввод!$151:$151,W$15,Ввод!$153:$153)</f>
        <v>0</v>
      </c>
      <c r="X274" s="4">
        <f>$F274*SUMIF(Макро!$38:$38,X$13,Макро!$49:$49)*SUMIF(Ввод!$151:$151,X$15,Ввод!$153:$153)</f>
        <v>0</v>
      </c>
      <c r="Y274" s="4">
        <f>$F274*SUMIF(Макро!$38:$38,Y$13,Макро!$49:$49)*SUMIF(Ввод!$151:$151,Y$15,Ввод!$153:$153)</f>
        <v>0</v>
      </c>
      <c r="Z274" s="4">
        <f>$F274*SUMIF(Макро!$38:$38,Z$13,Макро!$49:$49)*SUMIF(Ввод!$151:$151,Z$15,Ввод!$153:$153)</f>
        <v>0</v>
      </c>
      <c r="AA274" s="4">
        <f>$F274*SUMIF(Макро!$38:$38,AA$13,Макро!$49:$49)*SUMIF(Ввод!$151:$151,AA$15,Ввод!$153:$153)</f>
        <v>0</v>
      </c>
      <c r="AB274" s="4">
        <f>$F274*SUMIF(Макро!$38:$38,AB$13,Макро!$49:$49)*SUMIF(Ввод!$151:$151,AB$15,Ввод!$153:$153)</f>
        <v>0</v>
      </c>
      <c r="AC274" s="4">
        <f>$F274*SUMIF(Макро!$38:$38,AC$13,Макро!$49:$49)*SUMIF(Ввод!$151:$151,AC$15,Ввод!$153:$153)</f>
        <v>0</v>
      </c>
      <c r="AD274" s="4">
        <f>$F274*SUMIF(Макро!$38:$38,AD$13,Макро!$49:$49)*SUMIF(Ввод!$151:$151,AD$15,Ввод!$153:$153)</f>
        <v>0</v>
      </c>
      <c r="AE274" s="4">
        <f>$F274*SUMIF(Макро!$38:$38,AE$13,Макро!$49:$49)*SUMIF(Ввод!$151:$151,AE$15,Ввод!$153:$153)</f>
        <v>0</v>
      </c>
      <c r="AF274" s="4">
        <f>$F274*SUMIF(Макро!$38:$38,AF$13,Макро!$49:$49)*SUMIF(Ввод!$151:$151,AF$15,Ввод!$153:$153)</f>
        <v>0</v>
      </c>
      <c r="AG274" s="4">
        <f>$F274*SUMIF(Макро!$38:$38,AG$13,Макро!$49:$49)*SUMIF(Ввод!$151:$151,AG$15,Ввод!$153:$153)</f>
        <v>0</v>
      </c>
      <c r="AH274" s="4">
        <f>$F274*SUMIF(Макро!$38:$38,AH$13,Макро!$49:$49)*SUMIF(Ввод!$151:$151,AH$15,Ввод!$153:$153)</f>
        <v>0</v>
      </c>
      <c r="AI274" s="4">
        <f>$F274*SUMIF(Макро!$38:$38,AI$13,Макро!$49:$49)*SUMIF(Ввод!$151:$151,AI$15,Ввод!$153:$153)</f>
        <v>0</v>
      </c>
      <c r="AJ274" s="4">
        <f>$F274*SUMIF(Макро!$38:$38,AJ$13,Макро!$49:$49)*SUMIF(Ввод!$151:$151,AJ$15,Ввод!$153:$153)</f>
        <v>0</v>
      </c>
      <c r="AK274" s="4">
        <f>$F274*SUMIF(Макро!$38:$38,AK$13,Макро!$49:$49)*SUMIF(Ввод!$151:$151,AK$15,Ввод!$153:$153)</f>
        <v>0</v>
      </c>
      <c r="AL274" s="4">
        <f>$F274*SUMIF(Макро!$38:$38,AL$13,Макро!$49:$49)*SUMIF(Ввод!$151:$151,AL$15,Ввод!$153:$153)</f>
        <v>0</v>
      </c>
      <c r="AM274" s="4">
        <f>$F274*SUMIF(Макро!$38:$38,AM$13,Макро!$49:$49)*SUMIF(Ввод!$151:$151,AM$15,Ввод!$153:$153)</f>
        <v>0</v>
      </c>
      <c r="AN274" s="4">
        <f>$F274*SUMIF(Макро!$38:$38,AN$13,Макро!$49:$49)*SUMIF(Ввод!$151:$151,AN$15,Ввод!$153:$153)</f>
        <v>0</v>
      </c>
      <c r="AO274" s="4">
        <f>$F274*SUMIF(Макро!$38:$38,AO$13,Макро!$49:$49)*SUMIF(Ввод!$151:$151,AO$15,Ввод!$153:$153)</f>
        <v>0</v>
      </c>
      <c r="AP274" s="4">
        <f>$F274*SUMIF(Макро!$38:$38,AP$13,Макро!$49:$49)*SUMIF(Ввод!$151:$151,AP$15,Ввод!$153:$153)</f>
        <v>0</v>
      </c>
      <c r="AQ274" s="4">
        <f>$F274*SUMIF(Макро!$38:$38,AQ$13,Макро!$49:$49)*SUMIF(Ввод!$151:$151,AQ$15,Ввод!$153:$153)</f>
        <v>0</v>
      </c>
      <c r="AR274" s="4">
        <f>$F274*SUMIF(Макро!$38:$38,AR$13,Макро!$49:$49)*SUMIF(Ввод!$151:$151,AR$15,Ввод!$153:$153)</f>
        <v>0</v>
      </c>
      <c r="AS274" s="4">
        <f>$F274*SUMIF(Макро!$38:$38,AS$13,Макро!$49:$49)*SUMIF(Ввод!$151:$151,AS$15,Ввод!$153:$153)</f>
        <v>0</v>
      </c>
      <c r="AT274" s="4">
        <f>$F274*SUMIF(Макро!$38:$38,AT$13,Макро!$49:$49)*SUMIF(Ввод!$151:$151,AT$15,Ввод!$153:$153)</f>
        <v>0</v>
      </c>
      <c r="AU274" s="4">
        <f>$F274*SUMIF(Макро!$38:$38,AU$13,Макро!$49:$49)*SUMIF(Ввод!$151:$151,AU$15,Ввод!$153:$153)</f>
        <v>0</v>
      </c>
      <c r="AV274" s="4">
        <f>$F274*SUMIF(Макро!$38:$38,AV$13,Макро!$49:$49)*SUMIF(Ввод!$151:$151,AV$15,Ввод!$153:$153)</f>
        <v>0</v>
      </c>
      <c r="AW274" s="4">
        <f>$F274*SUMIF(Макро!$38:$38,AW$13,Макро!$49:$49)*SUMIF(Ввод!$151:$151,AW$15,Ввод!$153:$153)</f>
        <v>0</v>
      </c>
      <c r="AX274" s="4">
        <f>$F274*SUMIF(Макро!$38:$38,AX$13,Макро!$49:$49)*SUMIF(Ввод!$151:$151,AX$15,Ввод!$153:$153)</f>
        <v>0</v>
      </c>
      <c r="AY274" s="4">
        <f>$F274*SUMIF(Макро!$38:$38,AY$13,Макро!$49:$49)*SUMIF(Ввод!$151:$151,AY$15,Ввод!$153:$153)</f>
        <v>0</v>
      </c>
      <c r="AZ274" s="4">
        <f>$F274*SUMIF(Макро!$38:$38,AZ$13,Макро!$49:$49)*SUMIF(Ввод!$151:$151,AZ$15,Ввод!$153:$153)</f>
        <v>0</v>
      </c>
      <c r="BA274" s="4">
        <f>$F274*SUMIF(Макро!$38:$38,BA$13,Макро!$49:$49)*SUMIF(Ввод!$151:$151,BA$15,Ввод!$153:$153)</f>
        <v>0</v>
      </c>
      <c r="BB274" s="4">
        <f>$F274*SUMIF(Макро!$38:$38,BB$13,Макро!$49:$49)*SUMIF(Ввод!$151:$151,BB$15,Ввод!$153:$153)</f>
        <v>0</v>
      </c>
      <c r="BC274" s="4">
        <f>$F274*SUMIF(Макро!$38:$38,BC$13,Макро!$49:$49)*SUMIF(Ввод!$151:$151,BC$15,Ввод!$153:$153)</f>
        <v>0</v>
      </c>
      <c r="BD274" s="4">
        <f>$F274*SUMIF(Макро!$38:$38,BD$13,Макро!$49:$49)*SUMIF(Ввод!$151:$151,BD$15,Ввод!$153:$153)</f>
        <v>0</v>
      </c>
      <c r="BE274" s="4">
        <f>$F274*SUMIF(Макро!$38:$38,BE$13,Макро!$49:$49)*SUMIF(Ввод!$151:$151,BE$15,Ввод!$153:$153)</f>
        <v>0</v>
      </c>
      <c r="BF274" s="4">
        <f>$F274*SUMIF(Макро!$38:$38,BF$13,Макро!$49:$49)*SUMIF(Ввод!$151:$151,BF$15,Ввод!$153:$153)</f>
        <v>0</v>
      </c>
      <c r="BG274" s="4">
        <f>$F274*SUMIF(Макро!$38:$38,BG$13,Макро!$49:$49)*SUMIF(Ввод!$151:$151,BG$15,Ввод!$153:$153)</f>
        <v>0</v>
      </c>
      <c r="BH274" s="4">
        <f>$F274*SUMIF(Макро!$38:$38,BH$13,Макро!$49:$49)*SUMIF(Ввод!$151:$151,BH$15,Ввод!$153:$153)</f>
        <v>0</v>
      </c>
      <c r="BI274" s="4">
        <f>$F274*SUMIF(Макро!$38:$38,BI$13,Макро!$49:$49)*SUMIF(Ввод!$151:$151,BI$15,Ввод!$153:$153)</f>
        <v>0</v>
      </c>
      <c r="BJ274" s="4">
        <f>$F274*SUMIF(Макро!$38:$38,BJ$13,Макро!$49:$49)*SUMIF(Ввод!$151:$151,BJ$15,Ввод!$153:$153)</f>
        <v>0</v>
      </c>
      <c r="BK274" s="4">
        <f>$F274*SUMIF(Макро!$38:$38,BK$13,Макро!$49:$49)*SUMIF(Ввод!$151:$151,BK$15,Ввод!$153:$153)</f>
        <v>0</v>
      </c>
      <c r="BL274" s="4">
        <f>$F274*SUMIF(Макро!$38:$38,BL$13,Макро!$49:$49)*SUMIF(Ввод!$151:$151,BL$15,Ввод!$153:$153)</f>
        <v>0</v>
      </c>
      <c r="BM274" s="4">
        <f>$F274*SUMIF(Макро!$38:$38,BM$13,Макро!$49:$49)*SUMIF(Ввод!$151:$151,BM$15,Ввод!$153:$153)</f>
        <v>0</v>
      </c>
      <c r="BN274" s="4">
        <f>$F274*SUMIF(Макро!$38:$38,BN$13,Макро!$49:$49)*SUMIF(Ввод!$151:$151,BN$15,Ввод!$153:$153)</f>
        <v>0</v>
      </c>
      <c r="BO274" s="4">
        <f>$F274*SUMIF(Макро!$38:$38,BO$13,Макро!$49:$49)*SUMIF(Ввод!$151:$151,BO$15,Ввод!$153:$153)</f>
        <v>0</v>
      </c>
      <c r="BP274" s="4">
        <f>$F274*SUMIF(Макро!$38:$38,BP$13,Макро!$49:$49)*SUMIF(Ввод!$151:$151,BP$15,Ввод!$153:$153)</f>
        <v>0</v>
      </c>
      <c r="BQ274" s="4">
        <f>$F274*SUMIF(Макро!$38:$38,BQ$13,Макро!$49:$49)*SUMIF(Ввод!$151:$151,BQ$15,Ввод!$153:$153)</f>
        <v>0</v>
      </c>
      <c r="BR274" s="4">
        <f>$F274*SUMIF(Макро!$38:$38,BR$13,Макро!$49:$49)*SUMIF(Ввод!$151:$151,BR$15,Ввод!$153:$153)</f>
        <v>0</v>
      </c>
      <c r="BS274" s="4">
        <f>$F274*SUMIF(Макро!$38:$38,BS$13,Макро!$49:$49)*SUMIF(Ввод!$151:$151,BS$15,Ввод!$153:$153)</f>
        <v>0</v>
      </c>
      <c r="BT274" s="4">
        <f>$F274*SUMIF(Макро!$38:$38,BT$13,Макро!$49:$49)*SUMIF(Ввод!$151:$151,BT$15,Ввод!$153:$153)</f>
        <v>0</v>
      </c>
      <c r="BU274" s="4">
        <f>$F274*SUMIF(Макро!$38:$38,BU$13,Макро!$49:$49)*SUMIF(Ввод!$151:$151,BU$15,Ввод!$153:$153)</f>
        <v>0</v>
      </c>
      <c r="BV274" s="4">
        <f>$F274*SUMIF(Макро!$38:$38,BV$13,Макро!$49:$49)*SUMIF(Ввод!$151:$151,BV$15,Ввод!$153:$153)</f>
        <v>0</v>
      </c>
      <c r="BW274" s="4">
        <f>$F274*SUMIF(Макро!$38:$38,BW$13,Макро!$49:$49)*SUMIF(Ввод!$151:$151,BW$15,Ввод!$153:$153)</f>
        <v>0</v>
      </c>
      <c r="BX274" s="4">
        <f>$F274*SUMIF(Макро!$38:$38,BX$13,Макро!$49:$49)*SUMIF(Ввод!$151:$151,BX$15,Ввод!$153:$153)</f>
        <v>0</v>
      </c>
      <c r="BY274" s="4">
        <f>$F274*SUMIF(Макро!$38:$38,BY$13,Макро!$49:$49)*SUMIF(Ввод!$151:$151,BY$15,Ввод!$153:$153)</f>
        <v>0</v>
      </c>
      <c r="BZ274" s="4">
        <f>$F274*SUMIF(Макро!$38:$38,BZ$13,Макро!$49:$49)*SUMIF(Ввод!$151:$151,BZ$15,Ввод!$153:$153)</f>
        <v>0</v>
      </c>
      <c r="CA274" s="4">
        <f>$F274*SUMIF(Макро!$38:$38,CA$13,Макро!$49:$49)*SUMIF(Ввод!$151:$151,CA$15,Ввод!$153:$153)</f>
        <v>0</v>
      </c>
      <c r="CB274" s="4">
        <f>$F274*SUMIF(Макро!$38:$38,CB$13,Макро!$49:$49)*SUMIF(Ввод!$151:$151,CB$15,Ввод!$153:$153)</f>
        <v>0</v>
      </c>
      <c r="CC274" s="4">
        <f>$F274*SUMIF(Макро!$38:$38,CC$13,Макро!$49:$49)*SUMIF(Ввод!$151:$151,CC$15,Ввод!$153:$153)</f>
        <v>0</v>
      </c>
      <c r="CD274" s="4">
        <f>$F274*SUMIF(Макро!$38:$38,CD$13,Макро!$49:$49)*SUMIF(Ввод!$151:$151,CD$15,Ввод!$153:$153)</f>
        <v>0</v>
      </c>
      <c r="CE274" s="4">
        <f>$F274*SUMIF(Макро!$38:$38,CE$13,Макро!$49:$49)*SUMIF(Ввод!$151:$151,CE$15,Ввод!$153:$153)</f>
        <v>0</v>
      </c>
      <c r="CF274" s="4">
        <f>$F274*SUMIF(Макро!$38:$38,CF$13,Макро!$49:$49)*SUMIF(Ввод!$151:$151,CF$15,Ввод!$153:$153)</f>
        <v>0</v>
      </c>
      <c r="CG274" s="4">
        <f>$F274*SUMIF(Макро!$38:$38,CG$13,Макро!$49:$49)*SUMIF(Ввод!$151:$151,CG$15,Ввод!$153:$153)</f>
        <v>0</v>
      </c>
      <c r="CH274" s="4">
        <f>$F274*SUMIF(Макро!$38:$38,CH$13,Макро!$49:$49)*SUMIF(Ввод!$151:$151,CH$15,Ввод!$153:$153)</f>
        <v>0</v>
      </c>
      <c r="CI274" s="4">
        <f>$F274*SUMIF(Макро!$38:$38,CI$13,Макро!$49:$49)*SUMIF(Ввод!$151:$151,CI$15,Ввод!$153:$153)</f>
        <v>0</v>
      </c>
      <c r="CJ274" s="4">
        <f>$F274*SUMIF(Макро!$38:$38,CJ$13,Макро!$49:$49)*SUMIF(Ввод!$151:$151,CJ$15,Ввод!$153:$153)</f>
        <v>0</v>
      </c>
      <c r="CK274" s="4">
        <f>$F274*SUMIF(Макро!$38:$38,CK$13,Макро!$49:$49)*SUMIF(Ввод!$151:$151,CK$15,Ввод!$153:$153)</f>
        <v>0</v>
      </c>
      <c r="CL274" s="4">
        <f>$F274*SUMIF(Макро!$38:$38,CL$13,Макро!$49:$49)*SUMIF(Ввод!$151:$151,CL$15,Ввод!$153:$153)</f>
        <v>0</v>
      </c>
      <c r="CM274" s="4">
        <f>$F274*SUMIF(Макро!$38:$38,CM$13,Макро!$49:$49)*SUMIF(Ввод!$151:$151,CM$15,Ввод!$153:$153)</f>
        <v>0</v>
      </c>
      <c r="CN274" s="4">
        <f>$F274*SUMIF(Макро!$38:$38,CN$13,Макро!$49:$49)*SUMIF(Ввод!$151:$151,CN$15,Ввод!$153:$153)</f>
        <v>0</v>
      </c>
      <c r="CO274" s="4">
        <f>$F274*SUMIF(Макро!$38:$38,CO$13,Макро!$49:$49)*SUMIF(Ввод!$151:$151,CO$15,Ввод!$153:$153)</f>
        <v>0</v>
      </c>
      <c r="CP274" s="4">
        <f>$F274*SUMIF(Макро!$38:$38,CP$13,Макро!$49:$49)*SUMIF(Ввод!$151:$151,CP$15,Ввод!$153:$153)</f>
        <v>0</v>
      </c>
      <c r="CQ274" s="4">
        <f>$F274*SUMIF(Макро!$38:$38,CQ$13,Макро!$49:$49)*SUMIF(Ввод!$151:$151,CQ$15,Ввод!$153:$153)</f>
        <v>0</v>
      </c>
      <c r="CR274" s="4">
        <f>$F274*SUMIF(Макро!$38:$38,CR$13,Макро!$49:$49)*SUMIF(Ввод!$151:$151,CR$15,Ввод!$153:$153)</f>
        <v>0</v>
      </c>
      <c r="CS274" s="4">
        <f>$F274*SUMIF(Макро!$38:$38,CS$13,Макро!$49:$49)*SUMIF(Ввод!$151:$151,CS$15,Ввод!$153:$153)</f>
        <v>0</v>
      </c>
      <c r="CT274" s="4">
        <f>$F274*SUMIF(Макро!$38:$38,CT$13,Макро!$49:$49)*SUMIF(Ввод!$151:$151,CT$15,Ввод!$153:$153)</f>
        <v>0</v>
      </c>
      <c r="CU274" s="4">
        <f>$F274*SUMIF(Макро!$38:$38,CU$13,Макро!$49:$49)*SUMIF(Ввод!$151:$151,CU$15,Ввод!$153:$153)</f>
        <v>0</v>
      </c>
      <c r="CV274" s="4">
        <f>$F274*SUMIF(Макро!$38:$38,CV$13,Макро!$49:$49)*SUMIF(Ввод!$151:$151,CV$15,Ввод!$153:$153)</f>
        <v>0</v>
      </c>
      <c r="CW274" s="4">
        <f>$F274*SUMIF(Макро!$38:$38,CW$13,Макро!$49:$49)*SUMIF(Ввод!$151:$151,CW$15,Ввод!$153:$153)</f>
        <v>0</v>
      </c>
      <c r="CX274" s="4">
        <f>$F274*SUMIF(Макро!$38:$38,CX$13,Макро!$49:$49)*SUMIF(Ввод!$151:$151,CX$15,Ввод!$153:$153)</f>
        <v>0</v>
      </c>
      <c r="CY274" s="4">
        <f>$F274*SUMIF(Макро!$38:$38,CY$13,Макро!$49:$49)*SUMIF(Ввод!$151:$151,CY$15,Ввод!$153:$153)</f>
        <v>0</v>
      </c>
      <c r="CZ274" s="4">
        <f>$F274*SUMIF(Макро!$38:$38,CZ$13,Макро!$49:$49)*SUMIF(Ввод!$151:$151,CZ$15,Ввод!$153:$153)</f>
        <v>0</v>
      </c>
      <c r="DA274" s="4">
        <f>$F274*SUMIF(Макро!$38:$38,DA$13,Макро!$49:$49)*SUMIF(Ввод!$151:$151,DA$15,Ввод!$153:$153)</f>
        <v>0</v>
      </c>
      <c r="DB274" s="4">
        <f>$F274*SUMIF(Макро!$38:$38,DB$13,Макро!$49:$49)*SUMIF(Ввод!$151:$151,DB$15,Ввод!$153:$153)</f>
        <v>0</v>
      </c>
      <c r="DC274" s="4">
        <f>$F274*SUMIF(Макро!$38:$38,DC$13,Макро!$49:$49)*SUMIF(Ввод!$151:$151,DC$15,Ввод!$153:$153)</f>
        <v>0</v>
      </c>
      <c r="DD274" s="4">
        <f>$F274*SUMIF(Макро!$38:$38,DD$13,Макро!$49:$49)*SUMIF(Ввод!$151:$151,DD$15,Ввод!$153:$153)</f>
        <v>0</v>
      </c>
      <c r="DE274" s="4">
        <f>$F274*SUMIF(Макро!$38:$38,DE$13,Макро!$49:$49)*SUMIF(Ввод!$151:$151,DE$15,Ввод!$153:$153)</f>
        <v>0</v>
      </c>
      <c r="DF274" s="4">
        <f>$F274*SUMIF(Макро!$38:$38,DF$13,Макро!$49:$49)*SUMIF(Ввод!$151:$151,DF$15,Ввод!$153:$153)</f>
        <v>0</v>
      </c>
      <c r="DG274" s="4">
        <f>$F274*SUMIF(Макро!$38:$38,DG$13,Макро!$49:$49)*SUMIF(Ввод!$151:$151,DG$15,Ввод!$153:$153)</f>
        <v>0</v>
      </c>
      <c r="DH274" s="4">
        <f>$F274*SUMIF(Макро!$38:$38,DH$13,Макро!$49:$49)*SUMIF(Ввод!$151:$151,DH$15,Ввод!$153:$153)</f>
        <v>0</v>
      </c>
      <c r="DI274" s="4">
        <f>$F274*SUMIF(Макро!$38:$38,DI$13,Макро!$49:$49)*SUMIF(Ввод!$151:$151,DI$15,Ввод!$153:$153)</f>
        <v>0</v>
      </c>
      <c r="DJ274" s="4">
        <f>$F274*SUMIF(Макро!$38:$38,DJ$13,Макро!$49:$49)*SUMIF(Ввод!$151:$151,DJ$15,Ввод!$153:$153)</f>
        <v>0</v>
      </c>
    </row>
    <row r="275" spans="2:114" ht="16.5">
      <c r="B275" s="214" t="str">
        <f>Ввод!D306</f>
        <v>Прочие операционные расходы №2</v>
      </c>
      <c r="C275" s="34"/>
      <c r="D275" s="57" t="str">
        <f>Ввод!F306</f>
        <v>тыс. руб.</v>
      </c>
      <c r="E275" s="7">
        <f t="shared" si="78"/>
        <v>1</v>
      </c>
      <c r="F275" s="230">
        <f>$E275*Ввод!G306</f>
        <v>0</v>
      </c>
      <c r="G275" s="230">
        <f>Ввод!E306</f>
        <v>0</v>
      </c>
      <c r="H275" s="230"/>
      <c r="I275" s="231"/>
      <c r="J275" s="4">
        <f>$F275*SUMIF(Макро!$38:$38,J$13,Макро!$49:$49)*SUMIF(Ввод!$151:$151,J$15,Ввод!$153:$153)</f>
        <v>0</v>
      </c>
      <c r="K275" s="4">
        <f>$F275*SUMIF(Макро!$38:$38,K$13,Макро!$49:$49)*SUMIF(Ввод!$151:$151,K$15,Ввод!$153:$153)</f>
        <v>0</v>
      </c>
      <c r="L275" s="4">
        <f>$F275*SUMIF(Макро!$38:$38,L$13,Макро!$49:$49)*SUMIF(Ввод!$151:$151,L$15,Ввод!$153:$153)</f>
        <v>0</v>
      </c>
      <c r="M275" s="4">
        <f>$F275*SUMIF(Макро!$38:$38,M$13,Макро!$49:$49)*SUMIF(Ввод!$151:$151,M$15,Ввод!$153:$153)</f>
        <v>0</v>
      </c>
      <c r="N275" s="4">
        <f>$F275*SUMIF(Макро!$38:$38,N$13,Макро!$49:$49)*SUMIF(Ввод!$151:$151,N$15,Ввод!$153:$153)</f>
        <v>0</v>
      </c>
      <c r="O275" s="4">
        <f>$F275*SUMIF(Макро!$38:$38,O$13,Макро!$49:$49)*SUMIF(Ввод!$151:$151,O$15,Ввод!$153:$153)</f>
        <v>0</v>
      </c>
      <c r="P275" s="4">
        <f>$F275*SUMIF(Макро!$38:$38,P$13,Макро!$49:$49)*SUMIF(Ввод!$151:$151,P$15,Ввод!$153:$153)</f>
        <v>0</v>
      </c>
      <c r="Q275" s="4">
        <f>$F275*SUMIF(Макро!$38:$38,Q$13,Макро!$49:$49)*SUMIF(Ввод!$151:$151,Q$15,Ввод!$153:$153)</f>
        <v>0</v>
      </c>
      <c r="R275" s="4">
        <f>$F275*SUMIF(Макро!$38:$38,R$13,Макро!$49:$49)*SUMIF(Ввод!$151:$151,R$15,Ввод!$153:$153)</f>
        <v>0</v>
      </c>
      <c r="S275" s="4">
        <f>$F275*SUMIF(Макро!$38:$38,S$13,Макро!$49:$49)*SUMIF(Ввод!$151:$151,S$15,Ввод!$153:$153)</f>
        <v>0</v>
      </c>
      <c r="T275" s="4">
        <f>$F275*SUMIF(Макро!$38:$38,T$13,Макро!$49:$49)*SUMIF(Ввод!$151:$151,T$15,Ввод!$153:$153)</f>
        <v>0</v>
      </c>
      <c r="U275" s="4">
        <f>$F275*SUMIF(Макро!$38:$38,U$13,Макро!$49:$49)*SUMIF(Ввод!$151:$151,U$15,Ввод!$153:$153)</f>
        <v>0</v>
      </c>
      <c r="V275" s="4">
        <f>$F275*SUMIF(Макро!$38:$38,V$13,Макро!$49:$49)*SUMIF(Ввод!$151:$151,V$15,Ввод!$153:$153)</f>
        <v>0</v>
      </c>
      <c r="W275" s="4">
        <f>$F275*SUMIF(Макро!$38:$38,W$13,Макро!$49:$49)*SUMIF(Ввод!$151:$151,W$15,Ввод!$153:$153)</f>
        <v>0</v>
      </c>
      <c r="X275" s="4">
        <f>$F275*SUMIF(Макро!$38:$38,X$13,Макро!$49:$49)*SUMIF(Ввод!$151:$151,X$15,Ввод!$153:$153)</f>
        <v>0</v>
      </c>
      <c r="Y275" s="4">
        <f>$F275*SUMIF(Макро!$38:$38,Y$13,Макро!$49:$49)*SUMIF(Ввод!$151:$151,Y$15,Ввод!$153:$153)</f>
        <v>0</v>
      </c>
      <c r="Z275" s="4">
        <f>$F275*SUMIF(Макро!$38:$38,Z$13,Макро!$49:$49)*SUMIF(Ввод!$151:$151,Z$15,Ввод!$153:$153)</f>
        <v>0</v>
      </c>
      <c r="AA275" s="4">
        <f>$F275*SUMIF(Макро!$38:$38,AA$13,Макро!$49:$49)*SUMIF(Ввод!$151:$151,AA$15,Ввод!$153:$153)</f>
        <v>0</v>
      </c>
      <c r="AB275" s="4">
        <f>$F275*SUMIF(Макро!$38:$38,AB$13,Макро!$49:$49)*SUMIF(Ввод!$151:$151,AB$15,Ввод!$153:$153)</f>
        <v>0</v>
      </c>
      <c r="AC275" s="4">
        <f>$F275*SUMIF(Макро!$38:$38,AC$13,Макро!$49:$49)*SUMIF(Ввод!$151:$151,AC$15,Ввод!$153:$153)</f>
        <v>0</v>
      </c>
      <c r="AD275" s="4">
        <f>$F275*SUMIF(Макро!$38:$38,AD$13,Макро!$49:$49)*SUMIF(Ввод!$151:$151,AD$15,Ввод!$153:$153)</f>
        <v>0</v>
      </c>
      <c r="AE275" s="4">
        <f>$F275*SUMIF(Макро!$38:$38,AE$13,Макро!$49:$49)*SUMIF(Ввод!$151:$151,AE$15,Ввод!$153:$153)</f>
        <v>0</v>
      </c>
      <c r="AF275" s="4">
        <f>$F275*SUMIF(Макро!$38:$38,AF$13,Макро!$49:$49)*SUMIF(Ввод!$151:$151,AF$15,Ввод!$153:$153)</f>
        <v>0</v>
      </c>
      <c r="AG275" s="4">
        <f>$F275*SUMIF(Макро!$38:$38,AG$13,Макро!$49:$49)*SUMIF(Ввод!$151:$151,AG$15,Ввод!$153:$153)</f>
        <v>0</v>
      </c>
      <c r="AH275" s="4">
        <f>$F275*SUMIF(Макро!$38:$38,AH$13,Макро!$49:$49)*SUMIF(Ввод!$151:$151,AH$15,Ввод!$153:$153)</f>
        <v>0</v>
      </c>
      <c r="AI275" s="4">
        <f>$F275*SUMIF(Макро!$38:$38,AI$13,Макро!$49:$49)*SUMIF(Ввод!$151:$151,AI$15,Ввод!$153:$153)</f>
        <v>0</v>
      </c>
      <c r="AJ275" s="4">
        <f>$F275*SUMIF(Макро!$38:$38,AJ$13,Макро!$49:$49)*SUMIF(Ввод!$151:$151,AJ$15,Ввод!$153:$153)</f>
        <v>0</v>
      </c>
      <c r="AK275" s="4">
        <f>$F275*SUMIF(Макро!$38:$38,AK$13,Макро!$49:$49)*SUMIF(Ввод!$151:$151,AK$15,Ввод!$153:$153)</f>
        <v>0</v>
      </c>
      <c r="AL275" s="4">
        <f>$F275*SUMIF(Макро!$38:$38,AL$13,Макро!$49:$49)*SUMIF(Ввод!$151:$151,AL$15,Ввод!$153:$153)</f>
        <v>0</v>
      </c>
      <c r="AM275" s="4">
        <f>$F275*SUMIF(Макро!$38:$38,AM$13,Макро!$49:$49)*SUMIF(Ввод!$151:$151,AM$15,Ввод!$153:$153)</f>
        <v>0</v>
      </c>
      <c r="AN275" s="4">
        <f>$F275*SUMIF(Макро!$38:$38,AN$13,Макро!$49:$49)*SUMIF(Ввод!$151:$151,AN$15,Ввод!$153:$153)</f>
        <v>0</v>
      </c>
      <c r="AO275" s="4">
        <f>$F275*SUMIF(Макро!$38:$38,AO$13,Макро!$49:$49)*SUMIF(Ввод!$151:$151,AO$15,Ввод!$153:$153)</f>
        <v>0</v>
      </c>
      <c r="AP275" s="4">
        <f>$F275*SUMIF(Макро!$38:$38,AP$13,Макро!$49:$49)*SUMIF(Ввод!$151:$151,AP$15,Ввод!$153:$153)</f>
        <v>0</v>
      </c>
      <c r="AQ275" s="4">
        <f>$F275*SUMIF(Макро!$38:$38,AQ$13,Макро!$49:$49)*SUMIF(Ввод!$151:$151,AQ$15,Ввод!$153:$153)</f>
        <v>0</v>
      </c>
      <c r="AR275" s="4">
        <f>$F275*SUMIF(Макро!$38:$38,AR$13,Макро!$49:$49)*SUMIF(Ввод!$151:$151,AR$15,Ввод!$153:$153)</f>
        <v>0</v>
      </c>
      <c r="AS275" s="4">
        <f>$F275*SUMIF(Макро!$38:$38,AS$13,Макро!$49:$49)*SUMIF(Ввод!$151:$151,AS$15,Ввод!$153:$153)</f>
        <v>0</v>
      </c>
      <c r="AT275" s="4">
        <f>$F275*SUMIF(Макро!$38:$38,AT$13,Макро!$49:$49)*SUMIF(Ввод!$151:$151,AT$15,Ввод!$153:$153)</f>
        <v>0</v>
      </c>
      <c r="AU275" s="4">
        <f>$F275*SUMIF(Макро!$38:$38,AU$13,Макро!$49:$49)*SUMIF(Ввод!$151:$151,AU$15,Ввод!$153:$153)</f>
        <v>0</v>
      </c>
      <c r="AV275" s="4">
        <f>$F275*SUMIF(Макро!$38:$38,AV$13,Макро!$49:$49)*SUMIF(Ввод!$151:$151,AV$15,Ввод!$153:$153)</f>
        <v>0</v>
      </c>
      <c r="AW275" s="4">
        <f>$F275*SUMIF(Макро!$38:$38,AW$13,Макро!$49:$49)*SUMIF(Ввод!$151:$151,AW$15,Ввод!$153:$153)</f>
        <v>0</v>
      </c>
      <c r="AX275" s="4">
        <f>$F275*SUMIF(Макро!$38:$38,AX$13,Макро!$49:$49)*SUMIF(Ввод!$151:$151,AX$15,Ввод!$153:$153)</f>
        <v>0</v>
      </c>
      <c r="AY275" s="4">
        <f>$F275*SUMIF(Макро!$38:$38,AY$13,Макро!$49:$49)*SUMIF(Ввод!$151:$151,AY$15,Ввод!$153:$153)</f>
        <v>0</v>
      </c>
      <c r="AZ275" s="4">
        <f>$F275*SUMIF(Макро!$38:$38,AZ$13,Макро!$49:$49)*SUMIF(Ввод!$151:$151,AZ$15,Ввод!$153:$153)</f>
        <v>0</v>
      </c>
      <c r="BA275" s="4">
        <f>$F275*SUMIF(Макро!$38:$38,BA$13,Макро!$49:$49)*SUMIF(Ввод!$151:$151,BA$15,Ввод!$153:$153)</f>
        <v>0</v>
      </c>
      <c r="BB275" s="4">
        <f>$F275*SUMIF(Макро!$38:$38,BB$13,Макро!$49:$49)*SUMIF(Ввод!$151:$151,BB$15,Ввод!$153:$153)</f>
        <v>0</v>
      </c>
      <c r="BC275" s="4">
        <f>$F275*SUMIF(Макро!$38:$38,BC$13,Макро!$49:$49)*SUMIF(Ввод!$151:$151,BC$15,Ввод!$153:$153)</f>
        <v>0</v>
      </c>
      <c r="BD275" s="4">
        <f>$F275*SUMIF(Макро!$38:$38,BD$13,Макро!$49:$49)*SUMIF(Ввод!$151:$151,BD$15,Ввод!$153:$153)</f>
        <v>0</v>
      </c>
      <c r="BE275" s="4">
        <f>$F275*SUMIF(Макро!$38:$38,BE$13,Макро!$49:$49)*SUMIF(Ввод!$151:$151,BE$15,Ввод!$153:$153)</f>
        <v>0</v>
      </c>
      <c r="BF275" s="4">
        <f>$F275*SUMIF(Макро!$38:$38,BF$13,Макро!$49:$49)*SUMIF(Ввод!$151:$151,BF$15,Ввод!$153:$153)</f>
        <v>0</v>
      </c>
      <c r="BG275" s="4">
        <f>$F275*SUMIF(Макро!$38:$38,BG$13,Макро!$49:$49)*SUMIF(Ввод!$151:$151,BG$15,Ввод!$153:$153)</f>
        <v>0</v>
      </c>
      <c r="BH275" s="4">
        <f>$F275*SUMIF(Макро!$38:$38,BH$13,Макро!$49:$49)*SUMIF(Ввод!$151:$151,BH$15,Ввод!$153:$153)</f>
        <v>0</v>
      </c>
      <c r="BI275" s="4">
        <f>$F275*SUMIF(Макро!$38:$38,BI$13,Макро!$49:$49)*SUMIF(Ввод!$151:$151,BI$15,Ввод!$153:$153)</f>
        <v>0</v>
      </c>
      <c r="BJ275" s="4">
        <f>$F275*SUMIF(Макро!$38:$38,BJ$13,Макро!$49:$49)*SUMIF(Ввод!$151:$151,BJ$15,Ввод!$153:$153)</f>
        <v>0</v>
      </c>
      <c r="BK275" s="4">
        <f>$F275*SUMIF(Макро!$38:$38,BK$13,Макро!$49:$49)*SUMIF(Ввод!$151:$151,BK$15,Ввод!$153:$153)</f>
        <v>0</v>
      </c>
      <c r="BL275" s="4">
        <f>$F275*SUMIF(Макро!$38:$38,BL$13,Макро!$49:$49)*SUMIF(Ввод!$151:$151,BL$15,Ввод!$153:$153)</f>
        <v>0</v>
      </c>
      <c r="BM275" s="4">
        <f>$F275*SUMIF(Макро!$38:$38,BM$13,Макро!$49:$49)*SUMIF(Ввод!$151:$151,BM$15,Ввод!$153:$153)</f>
        <v>0</v>
      </c>
      <c r="BN275" s="4">
        <f>$F275*SUMIF(Макро!$38:$38,BN$13,Макро!$49:$49)*SUMIF(Ввод!$151:$151,BN$15,Ввод!$153:$153)</f>
        <v>0</v>
      </c>
      <c r="BO275" s="4">
        <f>$F275*SUMIF(Макро!$38:$38,BO$13,Макро!$49:$49)*SUMIF(Ввод!$151:$151,BO$15,Ввод!$153:$153)</f>
        <v>0</v>
      </c>
      <c r="BP275" s="4">
        <f>$F275*SUMIF(Макро!$38:$38,BP$13,Макро!$49:$49)*SUMIF(Ввод!$151:$151,BP$15,Ввод!$153:$153)</f>
        <v>0</v>
      </c>
      <c r="BQ275" s="4">
        <f>$F275*SUMIF(Макро!$38:$38,BQ$13,Макро!$49:$49)*SUMIF(Ввод!$151:$151,BQ$15,Ввод!$153:$153)</f>
        <v>0</v>
      </c>
      <c r="BR275" s="4">
        <f>$F275*SUMIF(Макро!$38:$38,BR$13,Макро!$49:$49)*SUMIF(Ввод!$151:$151,BR$15,Ввод!$153:$153)</f>
        <v>0</v>
      </c>
      <c r="BS275" s="4">
        <f>$F275*SUMIF(Макро!$38:$38,BS$13,Макро!$49:$49)*SUMIF(Ввод!$151:$151,BS$15,Ввод!$153:$153)</f>
        <v>0</v>
      </c>
      <c r="BT275" s="4">
        <f>$F275*SUMIF(Макро!$38:$38,BT$13,Макро!$49:$49)*SUMIF(Ввод!$151:$151,BT$15,Ввод!$153:$153)</f>
        <v>0</v>
      </c>
      <c r="BU275" s="4">
        <f>$F275*SUMIF(Макро!$38:$38,BU$13,Макро!$49:$49)*SUMIF(Ввод!$151:$151,BU$15,Ввод!$153:$153)</f>
        <v>0</v>
      </c>
      <c r="BV275" s="4">
        <f>$F275*SUMIF(Макро!$38:$38,BV$13,Макро!$49:$49)*SUMIF(Ввод!$151:$151,BV$15,Ввод!$153:$153)</f>
        <v>0</v>
      </c>
      <c r="BW275" s="4">
        <f>$F275*SUMIF(Макро!$38:$38,BW$13,Макро!$49:$49)*SUMIF(Ввод!$151:$151,BW$15,Ввод!$153:$153)</f>
        <v>0</v>
      </c>
      <c r="BX275" s="4">
        <f>$F275*SUMIF(Макро!$38:$38,BX$13,Макро!$49:$49)*SUMIF(Ввод!$151:$151,BX$15,Ввод!$153:$153)</f>
        <v>0</v>
      </c>
      <c r="BY275" s="4">
        <f>$F275*SUMIF(Макро!$38:$38,BY$13,Макро!$49:$49)*SUMIF(Ввод!$151:$151,BY$15,Ввод!$153:$153)</f>
        <v>0</v>
      </c>
      <c r="BZ275" s="4">
        <f>$F275*SUMIF(Макро!$38:$38,BZ$13,Макро!$49:$49)*SUMIF(Ввод!$151:$151,BZ$15,Ввод!$153:$153)</f>
        <v>0</v>
      </c>
      <c r="CA275" s="4">
        <f>$F275*SUMIF(Макро!$38:$38,CA$13,Макро!$49:$49)*SUMIF(Ввод!$151:$151,CA$15,Ввод!$153:$153)</f>
        <v>0</v>
      </c>
      <c r="CB275" s="4">
        <f>$F275*SUMIF(Макро!$38:$38,CB$13,Макро!$49:$49)*SUMIF(Ввод!$151:$151,CB$15,Ввод!$153:$153)</f>
        <v>0</v>
      </c>
      <c r="CC275" s="4">
        <f>$F275*SUMIF(Макро!$38:$38,CC$13,Макро!$49:$49)*SUMIF(Ввод!$151:$151,CC$15,Ввод!$153:$153)</f>
        <v>0</v>
      </c>
      <c r="CD275" s="4">
        <f>$F275*SUMIF(Макро!$38:$38,CD$13,Макро!$49:$49)*SUMIF(Ввод!$151:$151,CD$15,Ввод!$153:$153)</f>
        <v>0</v>
      </c>
      <c r="CE275" s="4">
        <f>$F275*SUMIF(Макро!$38:$38,CE$13,Макро!$49:$49)*SUMIF(Ввод!$151:$151,CE$15,Ввод!$153:$153)</f>
        <v>0</v>
      </c>
      <c r="CF275" s="4">
        <f>$F275*SUMIF(Макро!$38:$38,CF$13,Макро!$49:$49)*SUMIF(Ввод!$151:$151,CF$15,Ввод!$153:$153)</f>
        <v>0</v>
      </c>
      <c r="CG275" s="4">
        <f>$F275*SUMIF(Макро!$38:$38,CG$13,Макро!$49:$49)*SUMIF(Ввод!$151:$151,CG$15,Ввод!$153:$153)</f>
        <v>0</v>
      </c>
      <c r="CH275" s="4">
        <f>$F275*SUMIF(Макро!$38:$38,CH$13,Макро!$49:$49)*SUMIF(Ввод!$151:$151,CH$15,Ввод!$153:$153)</f>
        <v>0</v>
      </c>
      <c r="CI275" s="4">
        <f>$F275*SUMIF(Макро!$38:$38,CI$13,Макро!$49:$49)*SUMIF(Ввод!$151:$151,CI$15,Ввод!$153:$153)</f>
        <v>0</v>
      </c>
      <c r="CJ275" s="4">
        <f>$F275*SUMIF(Макро!$38:$38,CJ$13,Макро!$49:$49)*SUMIF(Ввод!$151:$151,CJ$15,Ввод!$153:$153)</f>
        <v>0</v>
      </c>
      <c r="CK275" s="4">
        <f>$F275*SUMIF(Макро!$38:$38,CK$13,Макро!$49:$49)*SUMIF(Ввод!$151:$151,CK$15,Ввод!$153:$153)</f>
        <v>0</v>
      </c>
      <c r="CL275" s="4">
        <f>$F275*SUMIF(Макро!$38:$38,CL$13,Макро!$49:$49)*SUMIF(Ввод!$151:$151,CL$15,Ввод!$153:$153)</f>
        <v>0</v>
      </c>
      <c r="CM275" s="4">
        <f>$F275*SUMIF(Макро!$38:$38,CM$13,Макро!$49:$49)*SUMIF(Ввод!$151:$151,CM$15,Ввод!$153:$153)</f>
        <v>0</v>
      </c>
      <c r="CN275" s="4">
        <f>$F275*SUMIF(Макро!$38:$38,CN$13,Макро!$49:$49)*SUMIF(Ввод!$151:$151,CN$15,Ввод!$153:$153)</f>
        <v>0</v>
      </c>
      <c r="CO275" s="4">
        <f>$F275*SUMIF(Макро!$38:$38,CO$13,Макро!$49:$49)*SUMIF(Ввод!$151:$151,CO$15,Ввод!$153:$153)</f>
        <v>0</v>
      </c>
      <c r="CP275" s="4">
        <f>$F275*SUMIF(Макро!$38:$38,CP$13,Макро!$49:$49)*SUMIF(Ввод!$151:$151,CP$15,Ввод!$153:$153)</f>
        <v>0</v>
      </c>
      <c r="CQ275" s="4">
        <f>$F275*SUMIF(Макро!$38:$38,CQ$13,Макро!$49:$49)*SUMIF(Ввод!$151:$151,CQ$15,Ввод!$153:$153)</f>
        <v>0</v>
      </c>
      <c r="CR275" s="4">
        <f>$F275*SUMIF(Макро!$38:$38,CR$13,Макро!$49:$49)*SUMIF(Ввод!$151:$151,CR$15,Ввод!$153:$153)</f>
        <v>0</v>
      </c>
      <c r="CS275" s="4">
        <f>$F275*SUMIF(Макро!$38:$38,CS$13,Макро!$49:$49)*SUMIF(Ввод!$151:$151,CS$15,Ввод!$153:$153)</f>
        <v>0</v>
      </c>
      <c r="CT275" s="4">
        <f>$F275*SUMIF(Макро!$38:$38,CT$13,Макро!$49:$49)*SUMIF(Ввод!$151:$151,CT$15,Ввод!$153:$153)</f>
        <v>0</v>
      </c>
      <c r="CU275" s="4">
        <f>$F275*SUMIF(Макро!$38:$38,CU$13,Макро!$49:$49)*SUMIF(Ввод!$151:$151,CU$15,Ввод!$153:$153)</f>
        <v>0</v>
      </c>
      <c r="CV275" s="4">
        <f>$F275*SUMIF(Макро!$38:$38,CV$13,Макро!$49:$49)*SUMIF(Ввод!$151:$151,CV$15,Ввод!$153:$153)</f>
        <v>0</v>
      </c>
      <c r="CW275" s="4">
        <f>$F275*SUMIF(Макро!$38:$38,CW$13,Макро!$49:$49)*SUMIF(Ввод!$151:$151,CW$15,Ввод!$153:$153)</f>
        <v>0</v>
      </c>
      <c r="CX275" s="4">
        <f>$F275*SUMIF(Макро!$38:$38,CX$13,Макро!$49:$49)*SUMIF(Ввод!$151:$151,CX$15,Ввод!$153:$153)</f>
        <v>0</v>
      </c>
      <c r="CY275" s="4">
        <f>$F275*SUMIF(Макро!$38:$38,CY$13,Макро!$49:$49)*SUMIF(Ввод!$151:$151,CY$15,Ввод!$153:$153)</f>
        <v>0</v>
      </c>
      <c r="CZ275" s="4">
        <f>$F275*SUMIF(Макро!$38:$38,CZ$13,Макро!$49:$49)*SUMIF(Ввод!$151:$151,CZ$15,Ввод!$153:$153)</f>
        <v>0</v>
      </c>
      <c r="DA275" s="4">
        <f>$F275*SUMIF(Макро!$38:$38,DA$13,Макро!$49:$49)*SUMIF(Ввод!$151:$151,DA$15,Ввод!$153:$153)</f>
        <v>0</v>
      </c>
      <c r="DB275" s="4">
        <f>$F275*SUMIF(Макро!$38:$38,DB$13,Макро!$49:$49)*SUMIF(Ввод!$151:$151,DB$15,Ввод!$153:$153)</f>
        <v>0</v>
      </c>
      <c r="DC275" s="4">
        <f>$F275*SUMIF(Макро!$38:$38,DC$13,Макро!$49:$49)*SUMIF(Ввод!$151:$151,DC$15,Ввод!$153:$153)</f>
        <v>0</v>
      </c>
      <c r="DD275" s="4">
        <f>$F275*SUMIF(Макро!$38:$38,DD$13,Макро!$49:$49)*SUMIF(Ввод!$151:$151,DD$15,Ввод!$153:$153)</f>
        <v>0</v>
      </c>
      <c r="DE275" s="4">
        <f>$F275*SUMIF(Макро!$38:$38,DE$13,Макро!$49:$49)*SUMIF(Ввод!$151:$151,DE$15,Ввод!$153:$153)</f>
        <v>0</v>
      </c>
      <c r="DF275" s="4">
        <f>$F275*SUMIF(Макро!$38:$38,DF$13,Макро!$49:$49)*SUMIF(Ввод!$151:$151,DF$15,Ввод!$153:$153)</f>
        <v>0</v>
      </c>
      <c r="DG275" s="4">
        <f>$F275*SUMIF(Макро!$38:$38,DG$13,Макро!$49:$49)*SUMIF(Ввод!$151:$151,DG$15,Ввод!$153:$153)</f>
        <v>0</v>
      </c>
      <c r="DH275" s="4">
        <f>$F275*SUMIF(Макро!$38:$38,DH$13,Макро!$49:$49)*SUMIF(Ввод!$151:$151,DH$15,Ввод!$153:$153)</f>
        <v>0</v>
      </c>
      <c r="DI275" s="4">
        <f>$F275*SUMIF(Макро!$38:$38,DI$13,Макро!$49:$49)*SUMIF(Ввод!$151:$151,DI$15,Ввод!$153:$153)</f>
        <v>0</v>
      </c>
      <c r="DJ275" s="4">
        <f>$F275*SUMIF(Макро!$38:$38,DJ$13,Макро!$49:$49)*SUMIF(Ввод!$151:$151,DJ$15,Ввод!$153:$153)</f>
        <v>0</v>
      </c>
    </row>
    <row r="276" spans="2:114" ht="16.5">
      <c r="B276" s="214" t="str">
        <f>Ввод!D307</f>
        <v>Прочие операционные расходы №3</v>
      </c>
      <c r="C276" s="34"/>
      <c r="D276" s="57" t="str">
        <f>Ввод!F307</f>
        <v>тыс. руб.</v>
      </c>
      <c r="E276" s="7">
        <f t="shared" si="78"/>
        <v>1</v>
      </c>
      <c r="F276" s="230">
        <f>$E276*Ввод!G307</f>
        <v>0</v>
      </c>
      <c r="G276" s="230">
        <f>Ввод!E307</f>
        <v>1</v>
      </c>
      <c r="H276" s="230"/>
      <c r="I276" s="231"/>
      <c r="J276" s="4">
        <f>$F276*SUMIF(Макро!$38:$38,J$13,Макро!$49:$49)*SUMIF(Ввод!$151:$151,J$15,Ввод!$153:$153)</f>
        <v>0</v>
      </c>
      <c r="K276" s="4">
        <f>$F276*SUMIF(Макро!$38:$38,K$13,Макро!$49:$49)*SUMIF(Ввод!$151:$151,K$15,Ввод!$153:$153)</f>
        <v>0</v>
      </c>
      <c r="L276" s="4">
        <f>$F276*SUMIF(Макро!$38:$38,L$13,Макро!$49:$49)*SUMIF(Ввод!$151:$151,L$15,Ввод!$153:$153)</f>
        <v>0</v>
      </c>
      <c r="M276" s="4">
        <f>$F276*SUMIF(Макро!$38:$38,M$13,Макро!$49:$49)*SUMIF(Ввод!$151:$151,M$15,Ввод!$153:$153)</f>
        <v>0</v>
      </c>
      <c r="N276" s="4">
        <f>$F276*SUMIF(Макро!$38:$38,N$13,Макро!$49:$49)*SUMIF(Ввод!$151:$151,N$15,Ввод!$153:$153)</f>
        <v>0</v>
      </c>
      <c r="O276" s="4">
        <f>$F276*SUMIF(Макро!$38:$38,O$13,Макро!$49:$49)*SUMIF(Ввод!$151:$151,O$15,Ввод!$153:$153)</f>
        <v>0</v>
      </c>
      <c r="P276" s="4">
        <f>$F276*SUMIF(Макро!$38:$38,P$13,Макро!$49:$49)*SUMIF(Ввод!$151:$151,P$15,Ввод!$153:$153)</f>
        <v>0</v>
      </c>
      <c r="Q276" s="4">
        <f>$F276*SUMIF(Макро!$38:$38,Q$13,Макро!$49:$49)*SUMIF(Ввод!$151:$151,Q$15,Ввод!$153:$153)</f>
        <v>0</v>
      </c>
      <c r="R276" s="4">
        <f>$F276*SUMIF(Макро!$38:$38,R$13,Макро!$49:$49)*SUMIF(Ввод!$151:$151,R$15,Ввод!$153:$153)</f>
        <v>0</v>
      </c>
      <c r="S276" s="4">
        <f>$F276*SUMIF(Макро!$38:$38,S$13,Макро!$49:$49)*SUMIF(Ввод!$151:$151,S$15,Ввод!$153:$153)</f>
        <v>0</v>
      </c>
      <c r="T276" s="4">
        <f>$F276*SUMIF(Макро!$38:$38,T$13,Макро!$49:$49)*SUMIF(Ввод!$151:$151,T$15,Ввод!$153:$153)</f>
        <v>0</v>
      </c>
      <c r="U276" s="4">
        <f>$F276*SUMIF(Макро!$38:$38,U$13,Макро!$49:$49)*SUMIF(Ввод!$151:$151,U$15,Ввод!$153:$153)</f>
        <v>0</v>
      </c>
      <c r="V276" s="4">
        <f>$F276*SUMIF(Макро!$38:$38,V$13,Макро!$49:$49)*SUMIF(Ввод!$151:$151,V$15,Ввод!$153:$153)</f>
        <v>0</v>
      </c>
      <c r="W276" s="4">
        <f>$F276*SUMIF(Макро!$38:$38,W$13,Макро!$49:$49)*SUMIF(Ввод!$151:$151,W$15,Ввод!$153:$153)</f>
        <v>0</v>
      </c>
      <c r="X276" s="4">
        <f>$F276*SUMIF(Макро!$38:$38,X$13,Макро!$49:$49)*SUMIF(Ввод!$151:$151,X$15,Ввод!$153:$153)</f>
        <v>0</v>
      </c>
      <c r="Y276" s="4">
        <f>$F276*SUMIF(Макро!$38:$38,Y$13,Макро!$49:$49)*SUMIF(Ввод!$151:$151,Y$15,Ввод!$153:$153)</f>
        <v>0</v>
      </c>
      <c r="Z276" s="4">
        <f>$F276*SUMIF(Макро!$38:$38,Z$13,Макро!$49:$49)*SUMIF(Ввод!$151:$151,Z$15,Ввод!$153:$153)</f>
        <v>0</v>
      </c>
      <c r="AA276" s="4">
        <f>$F276*SUMIF(Макро!$38:$38,AA$13,Макро!$49:$49)*SUMIF(Ввод!$151:$151,AA$15,Ввод!$153:$153)</f>
        <v>0</v>
      </c>
      <c r="AB276" s="4">
        <f>$F276*SUMIF(Макро!$38:$38,AB$13,Макро!$49:$49)*SUMIF(Ввод!$151:$151,AB$15,Ввод!$153:$153)</f>
        <v>0</v>
      </c>
      <c r="AC276" s="4">
        <f>$F276*SUMIF(Макро!$38:$38,AC$13,Макро!$49:$49)*SUMIF(Ввод!$151:$151,AC$15,Ввод!$153:$153)</f>
        <v>0</v>
      </c>
      <c r="AD276" s="4">
        <f>$F276*SUMIF(Макро!$38:$38,AD$13,Макро!$49:$49)*SUMIF(Ввод!$151:$151,AD$15,Ввод!$153:$153)</f>
        <v>0</v>
      </c>
      <c r="AE276" s="4">
        <f>$F276*SUMIF(Макро!$38:$38,AE$13,Макро!$49:$49)*SUMIF(Ввод!$151:$151,AE$15,Ввод!$153:$153)</f>
        <v>0</v>
      </c>
      <c r="AF276" s="4">
        <f>$F276*SUMIF(Макро!$38:$38,AF$13,Макро!$49:$49)*SUMIF(Ввод!$151:$151,AF$15,Ввод!$153:$153)</f>
        <v>0</v>
      </c>
      <c r="AG276" s="4">
        <f>$F276*SUMIF(Макро!$38:$38,AG$13,Макро!$49:$49)*SUMIF(Ввод!$151:$151,AG$15,Ввод!$153:$153)</f>
        <v>0</v>
      </c>
      <c r="AH276" s="4">
        <f>$F276*SUMIF(Макро!$38:$38,AH$13,Макро!$49:$49)*SUMIF(Ввод!$151:$151,AH$15,Ввод!$153:$153)</f>
        <v>0</v>
      </c>
      <c r="AI276" s="4">
        <f>$F276*SUMIF(Макро!$38:$38,AI$13,Макро!$49:$49)*SUMIF(Ввод!$151:$151,AI$15,Ввод!$153:$153)</f>
        <v>0</v>
      </c>
      <c r="AJ276" s="4">
        <f>$F276*SUMIF(Макро!$38:$38,AJ$13,Макро!$49:$49)*SUMIF(Ввод!$151:$151,AJ$15,Ввод!$153:$153)</f>
        <v>0</v>
      </c>
      <c r="AK276" s="4">
        <f>$F276*SUMIF(Макро!$38:$38,AK$13,Макро!$49:$49)*SUMIF(Ввод!$151:$151,AK$15,Ввод!$153:$153)</f>
        <v>0</v>
      </c>
      <c r="AL276" s="4">
        <f>$F276*SUMIF(Макро!$38:$38,AL$13,Макро!$49:$49)*SUMIF(Ввод!$151:$151,AL$15,Ввод!$153:$153)</f>
        <v>0</v>
      </c>
      <c r="AM276" s="4">
        <f>$F276*SUMIF(Макро!$38:$38,AM$13,Макро!$49:$49)*SUMIF(Ввод!$151:$151,AM$15,Ввод!$153:$153)</f>
        <v>0</v>
      </c>
      <c r="AN276" s="4">
        <f>$F276*SUMIF(Макро!$38:$38,AN$13,Макро!$49:$49)*SUMIF(Ввод!$151:$151,AN$15,Ввод!$153:$153)</f>
        <v>0</v>
      </c>
      <c r="AO276" s="4">
        <f>$F276*SUMIF(Макро!$38:$38,AO$13,Макро!$49:$49)*SUMIF(Ввод!$151:$151,AO$15,Ввод!$153:$153)</f>
        <v>0</v>
      </c>
      <c r="AP276" s="4">
        <f>$F276*SUMIF(Макро!$38:$38,AP$13,Макро!$49:$49)*SUMIF(Ввод!$151:$151,AP$15,Ввод!$153:$153)</f>
        <v>0</v>
      </c>
      <c r="AQ276" s="4">
        <f>$F276*SUMIF(Макро!$38:$38,AQ$13,Макро!$49:$49)*SUMIF(Ввод!$151:$151,AQ$15,Ввод!$153:$153)</f>
        <v>0</v>
      </c>
      <c r="AR276" s="4">
        <f>$F276*SUMIF(Макро!$38:$38,AR$13,Макро!$49:$49)*SUMIF(Ввод!$151:$151,AR$15,Ввод!$153:$153)</f>
        <v>0</v>
      </c>
      <c r="AS276" s="4">
        <f>$F276*SUMIF(Макро!$38:$38,AS$13,Макро!$49:$49)*SUMIF(Ввод!$151:$151,AS$15,Ввод!$153:$153)</f>
        <v>0</v>
      </c>
      <c r="AT276" s="4">
        <f>$F276*SUMIF(Макро!$38:$38,AT$13,Макро!$49:$49)*SUMIF(Ввод!$151:$151,AT$15,Ввод!$153:$153)</f>
        <v>0</v>
      </c>
      <c r="AU276" s="4">
        <f>$F276*SUMIF(Макро!$38:$38,AU$13,Макро!$49:$49)*SUMIF(Ввод!$151:$151,AU$15,Ввод!$153:$153)</f>
        <v>0</v>
      </c>
      <c r="AV276" s="4">
        <f>$F276*SUMIF(Макро!$38:$38,AV$13,Макро!$49:$49)*SUMIF(Ввод!$151:$151,AV$15,Ввод!$153:$153)</f>
        <v>0</v>
      </c>
      <c r="AW276" s="4">
        <f>$F276*SUMIF(Макро!$38:$38,AW$13,Макро!$49:$49)*SUMIF(Ввод!$151:$151,AW$15,Ввод!$153:$153)</f>
        <v>0</v>
      </c>
      <c r="AX276" s="4">
        <f>$F276*SUMIF(Макро!$38:$38,AX$13,Макро!$49:$49)*SUMIF(Ввод!$151:$151,AX$15,Ввод!$153:$153)</f>
        <v>0</v>
      </c>
      <c r="AY276" s="4">
        <f>$F276*SUMIF(Макро!$38:$38,AY$13,Макро!$49:$49)*SUMIF(Ввод!$151:$151,AY$15,Ввод!$153:$153)</f>
        <v>0</v>
      </c>
      <c r="AZ276" s="4">
        <f>$F276*SUMIF(Макро!$38:$38,AZ$13,Макро!$49:$49)*SUMIF(Ввод!$151:$151,AZ$15,Ввод!$153:$153)</f>
        <v>0</v>
      </c>
      <c r="BA276" s="4">
        <f>$F276*SUMIF(Макро!$38:$38,BA$13,Макро!$49:$49)*SUMIF(Ввод!$151:$151,BA$15,Ввод!$153:$153)</f>
        <v>0</v>
      </c>
      <c r="BB276" s="4">
        <f>$F276*SUMIF(Макро!$38:$38,BB$13,Макро!$49:$49)*SUMIF(Ввод!$151:$151,BB$15,Ввод!$153:$153)</f>
        <v>0</v>
      </c>
      <c r="BC276" s="4">
        <f>$F276*SUMIF(Макро!$38:$38,BC$13,Макро!$49:$49)*SUMIF(Ввод!$151:$151,BC$15,Ввод!$153:$153)</f>
        <v>0</v>
      </c>
      <c r="BD276" s="4">
        <f>$F276*SUMIF(Макро!$38:$38,BD$13,Макро!$49:$49)*SUMIF(Ввод!$151:$151,BD$15,Ввод!$153:$153)</f>
        <v>0</v>
      </c>
      <c r="BE276" s="4">
        <f>$F276*SUMIF(Макро!$38:$38,BE$13,Макро!$49:$49)*SUMIF(Ввод!$151:$151,BE$15,Ввод!$153:$153)</f>
        <v>0</v>
      </c>
      <c r="BF276" s="4">
        <f>$F276*SUMIF(Макро!$38:$38,BF$13,Макро!$49:$49)*SUMIF(Ввод!$151:$151,BF$15,Ввод!$153:$153)</f>
        <v>0</v>
      </c>
      <c r="BG276" s="4">
        <f>$F276*SUMIF(Макро!$38:$38,BG$13,Макро!$49:$49)*SUMIF(Ввод!$151:$151,BG$15,Ввод!$153:$153)</f>
        <v>0</v>
      </c>
      <c r="BH276" s="4">
        <f>$F276*SUMIF(Макро!$38:$38,BH$13,Макро!$49:$49)*SUMIF(Ввод!$151:$151,BH$15,Ввод!$153:$153)</f>
        <v>0</v>
      </c>
      <c r="BI276" s="4">
        <f>$F276*SUMIF(Макро!$38:$38,BI$13,Макро!$49:$49)*SUMIF(Ввод!$151:$151,BI$15,Ввод!$153:$153)</f>
        <v>0</v>
      </c>
      <c r="BJ276" s="4">
        <f>$F276*SUMIF(Макро!$38:$38,BJ$13,Макро!$49:$49)*SUMIF(Ввод!$151:$151,BJ$15,Ввод!$153:$153)</f>
        <v>0</v>
      </c>
      <c r="BK276" s="4">
        <f>$F276*SUMIF(Макро!$38:$38,BK$13,Макро!$49:$49)*SUMIF(Ввод!$151:$151,BK$15,Ввод!$153:$153)</f>
        <v>0</v>
      </c>
      <c r="BL276" s="4">
        <f>$F276*SUMIF(Макро!$38:$38,BL$13,Макро!$49:$49)*SUMIF(Ввод!$151:$151,BL$15,Ввод!$153:$153)</f>
        <v>0</v>
      </c>
      <c r="BM276" s="4">
        <f>$F276*SUMIF(Макро!$38:$38,BM$13,Макро!$49:$49)*SUMIF(Ввод!$151:$151,BM$15,Ввод!$153:$153)</f>
        <v>0</v>
      </c>
      <c r="BN276" s="4">
        <f>$F276*SUMIF(Макро!$38:$38,BN$13,Макро!$49:$49)*SUMIF(Ввод!$151:$151,BN$15,Ввод!$153:$153)</f>
        <v>0</v>
      </c>
      <c r="BO276" s="4">
        <f>$F276*SUMIF(Макро!$38:$38,BO$13,Макро!$49:$49)*SUMIF(Ввод!$151:$151,BO$15,Ввод!$153:$153)</f>
        <v>0</v>
      </c>
      <c r="BP276" s="4">
        <f>$F276*SUMIF(Макро!$38:$38,BP$13,Макро!$49:$49)*SUMIF(Ввод!$151:$151,BP$15,Ввод!$153:$153)</f>
        <v>0</v>
      </c>
      <c r="BQ276" s="4">
        <f>$F276*SUMIF(Макро!$38:$38,BQ$13,Макро!$49:$49)*SUMIF(Ввод!$151:$151,BQ$15,Ввод!$153:$153)</f>
        <v>0</v>
      </c>
      <c r="BR276" s="4">
        <f>$F276*SUMIF(Макро!$38:$38,BR$13,Макро!$49:$49)*SUMIF(Ввод!$151:$151,BR$15,Ввод!$153:$153)</f>
        <v>0</v>
      </c>
      <c r="BS276" s="4">
        <f>$F276*SUMIF(Макро!$38:$38,BS$13,Макро!$49:$49)*SUMIF(Ввод!$151:$151,BS$15,Ввод!$153:$153)</f>
        <v>0</v>
      </c>
      <c r="BT276" s="4">
        <f>$F276*SUMIF(Макро!$38:$38,BT$13,Макро!$49:$49)*SUMIF(Ввод!$151:$151,BT$15,Ввод!$153:$153)</f>
        <v>0</v>
      </c>
      <c r="BU276" s="4">
        <f>$F276*SUMIF(Макро!$38:$38,BU$13,Макро!$49:$49)*SUMIF(Ввод!$151:$151,BU$15,Ввод!$153:$153)</f>
        <v>0</v>
      </c>
      <c r="BV276" s="4">
        <f>$F276*SUMIF(Макро!$38:$38,BV$13,Макро!$49:$49)*SUMIF(Ввод!$151:$151,BV$15,Ввод!$153:$153)</f>
        <v>0</v>
      </c>
      <c r="BW276" s="4">
        <f>$F276*SUMIF(Макро!$38:$38,BW$13,Макро!$49:$49)*SUMIF(Ввод!$151:$151,BW$15,Ввод!$153:$153)</f>
        <v>0</v>
      </c>
      <c r="BX276" s="4">
        <f>$F276*SUMIF(Макро!$38:$38,BX$13,Макро!$49:$49)*SUMIF(Ввод!$151:$151,BX$15,Ввод!$153:$153)</f>
        <v>0</v>
      </c>
      <c r="BY276" s="4">
        <f>$F276*SUMIF(Макро!$38:$38,BY$13,Макро!$49:$49)*SUMIF(Ввод!$151:$151,BY$15,Ввод!$153:$153)</f>
        <v>0</v>
      </c>
      <c r="BZ276" s="4">
        <f>$F276*SUMIF(Макро!$38:$38,BZ$13,Макро!$49:$49)*SUMIF(Ввод!$151:$151,BZ$15,Ввод!$153:$153)</f>
        <v>0</v>
      </c>
      <c r="CA276" s="4">
        <f>$F276*SUMIF(Макро!$38:$38,CA$13,Макро!$49:$49)*SUMIF(Ввод!$151:$151,CA$15,Ввод!$153:$153)</f>
        <v>0</v>
      </c>
      <c r="CB276" s="4">
        <f>$F276*SUMIF(Макро!$38:$38,CB$13,Макро!$49:$49)*SUMIF(Ввод!$151:$151,CB$15,Ввод!$153:$153)</f>
        <v>0</v>
      </c>
      <c r="CC276" s="4">
        <f>$F276*SUMIF(Макро!$38:$38,CC$13,Макро!$49:$49)*SUMIF(Ввод!$151:$151,CC$15,Ввод!$153:$153)</f>
        <v>0</v>
      </c>
      <c r="CD276" s="4">
        <f>$F276*SUMIF(Макро!$38:$38,CD$13,Макро!$49:$49)*SUMIF(Ввод!$151:$151,CD$15,Ввод!$153:$153)</f>
        <v>0</v>
      </c>
      <c r="CE276" s="4">
        <f>$F276*SUMIF(Макро!$38:$38,CE$13,Макро!$49:$49)*SUMIF(Ввод!$151:$151,CE$15,Ввод!$153:$153)</f>
        <v>0</v>
      </c>
      <c r="CF276" s="4">
        <f>$F276*SUMIF(Макро!$38:$38,CF$13,Макро!$49:$49)*SUMIF(Ввод!$151:$151,CF$15,Ввод!$153:$153)</f>
        <v>0</v>
      </c>
      <c r="CG276" s="4">
        <f>$F276*SUMIF(Макро!$38:$38,CG$13,Макро!$49:$49)*SUMIF(Ввод!$151:$151,CG$15,Ввод!$153:$153)</f>
        <v>0</v>
      </c>
      <c r="CH276" s="4">
        <f>$F276*SUMIF(Макро!$38:$38,CH$13,Макро!$49:$49)*SUMIF(Ввод!$151:$151,CH$15,Ввод!$153:$153)</f>
        <v>0</v>
      </c>
      <c r="CI276" s="4">
        <f>$F276*SUMIF(Макро!$38:$38,CI$13,Макро!$49:$49)*SUMIF(Ввод!$151:$151,CI$15,Ввод!$153:$153)</f>
        <v>0</v>
      </c>
      <c r="CJ276" s="4">
        <f>$F276*SUMIF(Макро!$38:$38,CJ$13,Макро!$49:$49)*SUMIF(Ввод!$151:$151,CJ$15,Ввод!$153:$153)</f>
        <v>0</v>
      </c>
      <c r="CK276" s="4">
        <f>$F276*SUMIF(Макро!$38:$38,CK$13,Макро!$49:$49)*SUMIF(Ввод!$151:$151,CK$15,Ввод!$153:$153)</f>
        <v>0</v>
      </c>
      <c r="CL276" s="4">
        <f>$F276*SUMIF(Макро!$38:$38,CL$13,Макро!$49:$49)*SUMIF(Ввод!$151:$151,CL$15,Ввод!$153:$153)</f>
        <v>0</v>
      </c>
      <c r="CM276" s="4">
        <f>$F276*SUMIF(Макро!$38:$38,CM$13,Макро!$49:$49)*SUMIF(Ввод!$151:$151,CM$15,Ввод!$153:$153)</f>
        <v>0</v>
      </c>
      <c r="CN276" s="4">
        <f>$F276*SUMIF(Макро!$38:$38,CN$13,Макро!$49:$49)*SUMIF(Ввод!$151:$151,CN$15,Ввод!$153:$153)</f>
        <v>0</v>
      </c>
      <c r="CO276" s="4">
        <f>$F276*SUMIF(Макро!$38:$38,CO$13,Макро!$49:$49)*SUMIF(Ввод!$151:$151,CO$15,Ввод!$153:$153)</f>
        <v>0</v>
      </c>
      <c r="CP276" s="4">
        <f>$F276*SUMIF(Макро!$38:$38,CP$13,Макро!$49:$49)*SUMIF(Ввод!$151:$151,CP$15,Ввод!$153:$153)</f>
        <v>0</v>
      </c>
      <c r="CQ276" s="4">
        <f>$F276*SUMIF(Макро!$38:$38,CQ$13,Макро!$49:$49)*SUMIF(Ввод!$151:$151,CQ$15,Ввод!$153:$153)</f>
        <v>0</v>
      </c>
      <c r="CR276" s="4">
        <f>$F276*SUMIF(Макро!$38:$38,CR$13,Макро!$49:$49)*SUMIF(Ввод!$151:$151,CR$15,Ввод!$153:$153)</f>
        <v>0</v>
      </c>
      <c r="CS276" s="4">
        <f>$F276*SUMIF(Макро!$38:$38,CS$13,Макро!$49:$49)*SUMIF(Ввод!$151:$151,CS$15,Ввод!$153:$153)</f>
        <v>0</v>
      </c>
      <c r="CT276" s="4">
        <f>$F276*SUMIF(Макро!$38:$38,CT$13,Макро!$49:$49)*SUMIF(Ввод!$151:$151,CT$15,Ввод!$153:$153)</f>
        <v>0</v>
      </c>
      <c r="CU276" s="4">
        <f>$F276*SUMIF(Макро!$38:$38,CU$13,Макро!$49:$49)*SUMIF(Ввод!$151:$151,CU$15,Ввод!$153:$153)</f>
        <v>0</v>
      </c>
      <c r="CV276" s="4">
        <f>$F276*SUMIF(Макро!$38:$38,CV$13,Макро!$49:$49)*SUMIF(Ввод!$151:$151,CV$15,Ввод!$153:$153)</f>
        <v>0</v>
      </c>
      <c r="CW276" s="4">
        <f>$F276*SUMIF(Макро!$38:$38,CW$13,Макро!$49:$49)*SUMIF(Ввод!$151:$151,CW$15,Ввод!$153:$153)</f>
        <v>0</v>
      </c>
      <c r="CX276" s="4">
        <f>$F276*SUMIF(Макро!$38:$38,CX$13,Макро!$49:$49)*SUMIF(Ввод!$151:$151,CX$15,Ввод!$153:$153)</f>
        <v>0</v>
      </c>
      <c r="CY276" s="4">
        <f>$F276*SUMIF(Макро!$38:$38,CY$13,Макро!$49:$49)*SUMIF(Ввод!$151:$151,CY$15,Ввод!$153:$153)</f>
        <v>0</v>
      </c>
      <c r="CZ276" s="4">
        <f>$F276*SUMIF(Макро!$38:$38,CZ$13,Макро!$49:$49)*SUMIF(Ввод!$151:$151,CZ$15,Ввод!$153:$153)</f>
        <v>0</v>
      </c>
      <c r="DA276" s="4">
        <f>$F276*SUMIF(Макро!$38:$38,DA$13,Макро!$49:$49)*SUMIF(Ввод!$151:$151,DA$15,Ввод!$153:$153)</f>
        <v>0</v>
      </c>
      <c r="DB276" s="4">
        <f>$F276*SUMIF(Макро!$38:$38,DB$13,Макро!$49:$49)*SUMIF(Ввод!$151:$151,DB$15,Ввод!$153:$153)</f>
        <v>0</v>
      </c>
      <c r="DC276" s="4">
        <f>$F276*SUMIF(Макро!$38:$38,DC$13,Макро!$49:$49)*SUMIF(Ввод!$151:$151,DC$15,Ввод!$153:$153)</f>
        <v>0</v>
      </c>
      <c r="DD276" s="4">
        <f>$F276*SUMIF(Макро!$38:$38,DD$13,Макро!$49:$49)*SUMIF(Ввод!$151:$151,DD$15,Ввод!$153:$153)</f>
        <v>0</v>
      </c>
      <c r="DE276" s="4">
        <f>$F276*SUMIF(Макро!$38:$38,DE$13,Макро!$49:$49)*SUMIF(Ввод!$151:$151,DE$15,Ввод!$153:$153)</f>
        <v>0</v>
      </c>
      <c r="DF276" s="4">
        <f>$F276*SUMIF(Макро!$38:$38,DF$13,Макро!$49:$49)*SUMIF(Ввод!$151:$151,DF$15,Ввод!$153:$153)</f>
        <v>0</v>
      </c>
      <c r="DG276" s="4">
        <f>$F276*SUMIF(Макро!$38:$38,DG$13,Макро!$49:$49)*SUMIF(Ввод!$151:$151,DG$15,Ввод!$153:$153)</f>
        <v>0</v>
      </c>
      <c r="DH276" s="4">
        <f>$F276*SUMIF(Макро!$38:$38,DH$13,Макро!$49:$49)*SUMIF(Ввод!$151:$151,DH$15,Ввод!$153:$153)</f>
        <v>0</v>
      </c>
      <c r="DI276" s="4">
        <f>$F276*SUMIF(Макро!$38:$38,DI$13,Макро!$49:$49)*SUMIF(Ввод!$151:$151,DI$15,Ввод!$153:$153)</f>
        <v>0</v>
      </c>
      <c r="DJ276" s="4">
        <f>$F276*SUMIF(Макро!$38:$38,DJ$13,Макро!$49:$49)*SUMIF(Ввод!$151:$151,DJ$15,Ввод!$153:$153)</f>
        <v>0</v>
      </c>
    </row>
    <row r="277" spans="2:114">
      <c r="B277" s="17" t="s">
        <v>406</v>
      </c>
      <c r="F277" s="230"/>
      <c r="G277" s="230"/>
      <c r="H277" s="230"/>
      <c r="I277" s="234"/>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230"/>
      <c r="BE277" s="230"/>
      <c r="BF277" s="230"/>
      <c r="BG277" s="230"/>
      <c r="BH277" s="230"/>
      <c r="BI277" s="230"/>
      <c r="BJ277" s="230"/>
      <c r="BK277" s="230"/>
      <c r="BL277" s="230"/>
      <c r="BM277" s="230"/>
      <c r="BN277" s="230"/>
      <c r="BO277" s="230"/>
      <c r="BP277" s="230"/>
      <c r="BQ277" s="230"/>
      <c r="BR277" s="230"/>
      <c r="BS277" s="230"/>
      <c r="BT277" s="230"/>
      <c r="BU277" s="230"/>
      <c r="BV277" s="230"/>
      <c r="BW277" s="230"/>
      <c r="BX277" s="230"/>
      <c r="BY277" s="230"/>
      <c r="BZ277" s="230"/>
      <c r="CA277" s="230"/>
      <c r="CB277" s="230"/>
      <c r="CC277" s="230"/>
      <c r="CD277" s="230"/>
      <c r="CE277" s="230"/>
      <c r="CF277" s="230"/>
      <c r="CG277" s="230"/>
      <c r="CH277" s="230"/>
      <c r="CI277" s="230"/>
      <c r="CJ277" s="230"/>
      <c r="CK277" s="230"/>
      <c r="CL277" s="230"/>
      <c r="CM277" s="230"/>
      <c r="CN277" s="230"/>
      <c r="CO277" s="230"/>
      <c r="CP277" s="230"/>
      <c r="CQ277" s="230"/>
      <c r="CR277" s="230"/>
      <c r="CS277" s="230"/>
      <c r="CT277" s="230"/>
      <c r="CU277" s="230"/>
      <c r="CV277" s="230"/>
      <c r="CW277" s="230"/>
      <c r="CX277" s="230"/>
      <c r="CY277" s="230"/>
      <c r="CZ277" s="230"/>
      <c r="DA277" s="230"/>
      <c r="DB277" s="230"/>
      <c r="DC277" s="230"/>
      <c r="DD277" s="230"/>
      <c r="DE277" s="230"/>
      <c r="DF277" s="230"/>
      <c r="DG277" s="230"/>
      <c r="DH277" s="230"/>
      <c r="DI277" s="230"/>
      <c r="DJ277" s="230"/>
    </row>
    <row r="278" spans="2:114" ht="16.5">
      <c r="B278" s="214" t="str">
        <f t="shared" ref="B278:D290" si="79">B264</f>
        <v>Сырье и материалы (кроме реагентов)</v>
      </c>
      <c r="C278" s="34"/>
      <c r="D278" s="57" t="str">
        <f t="shared" si="79"/>
        <v>тыс. руб.</v>
      </c>
      <c r="E278" s="7">
        <f>N(Ввод!H295)</f>
        <v>0</v>
      </c>
      <c r="F278" s="230"/>
      <c r="G278" s="230">
        <f t="shared" ref="G278:G290" si="80">G264</f>
        <v>1</v>
      </c>
      <c r="H278" s="230"/>
      <c r="I278" s="234"/>
      <c r="J278" s="229">
        <f>$E278*Ввод!I295</f>
        <v>0</v>
      </c>
      <c r="K278" s="229">
        <f>$E278*Ввод!J295</f>
        <v>0</v>
      </c>
      <c r="L278" s="229">
        <f>$E278*Ввод!K295</f>
        <v>0</v>
      </c>
      <c r="M278" s="229">
        <f>$E278*Ввод!L295</f>
        <v>0</v>
      </c>
      <c r="N278" s="229">
        <f>$E278*Ввод!M295</f>
        <v>0</v>
      </c>
      <c r="O278" s="229">
        <f>$E278*Ввод!N295</f>
        <v>0</v>
      </c>
      <c r="P278" s="229">
        <f>$E278*Ввод!O295</f>
        <v>0</v>
      </c>
      <c r="Q278" s="229">
        <f>$E278*Ввод!P295</f>
        <v>0</v>
      </c>
      <c r="R278" s="229">
        <f>$E278*Ввод!Q295</f>
        <v>0</v>
      </c>
      <c r="S278" s="229">
        <f>$E278*Ввод!R295</f>
        <v>0</v>
      </c>
      <c r="T278" s="229">
        <f>$E278*Ввод!S295</f>
        <v>0</v>
      </c>
      <c r="U278" s="229">
        <f>$E278*Ввод!T295</f>
        <v>0</v>
      </c>
      <c r="V278" s="229">
        <f>$E278*Ввод!U295</f>
        <v>0</v>
      </c>
      <c r="W278" s="229">
        <f>$E278*Ввод!V295</f>
        <v>0</v>
      </c>
      <c r="X278" s="229">
        <f>$E278*Ввод!W295</f>
        <v>0</v>
      </c>
      <c r="Y278" s="229">
        <f>$E278*Ввод!X295</f>
        <v>0</v>
      </c>
      <c r="Z278" s="229">
        <f>$E278*Ввод!Y295</f>
        <v>0</v>
      </c>
      <c r="AA278" s="229">
        <f>$E278*Ввод!Z295</f>
        <v>0</v>
      </c>
      <c r="AB278" s="229">
        <f>$E278*Ввод!AA295</f>
        <v>0</v>
      </c>
      <c r="AC278" s="229">
        <f>$E278*Ввод!AB295</f>
        <v>0</v>
      </c>
      <c r="AD278" s="229">
        <f>$E278*Ввод!AC295</f>
        <v>0</v>
      </c>
      <c r="AE278" s="229">
        <f>$E278*Ввод!AD295</f>
        <v>0</v>
      </c>
      <c r="AF278" s="229">
        <f>$E278*Ввод!AE295</f>
        <v>0</v>
      </c>
      <c r="AG278" s="229">
        <f>$E278*Ввод!AF295</f>
        <v>0</v>
      </c>
      <c r="AH278" s="229">
        <f>$E278*Ввод!AG295</f>
        <v>0</v>
      </c>
      <c r="AI278" s="229">
        <f>$E278*Ввод!AH295</f>
        <v>0</v>
      </c>
      <c r="AJ278" s="229">
        <f>$E278*Ввод!AI295</f>
        <v>0</v>
      </c>
      <c r="AK278" s="229">
        <f>$E278*Ввод!AJ295</f>
        <v>0</v>
      </c>
      <c r="AL278" s="229">
        <f>$E278*Ввод!AK295</f>
        <v>0</v>
      </c>
      <c r="AM278" s="229">
        <f>$E278*Ввод!AL295</f>
        <v>0</v>
      </c>
      <c r="AN278" s="229">
        <f>$E278*Ввод!AM295</f>
        <v>0</v>
      </c>
      <c r="AO278" s="229">
        <f>$E278*Ввод!AN295</f>
        <v>0</v>
      </c>
      <c r="AP278" s="229">
        <f>$E278*Ввод!AO295</f>
        <v>0</v>
      </c>
      <c r="AQ278" s="229">
        <f>$E278*Ввод!AP295</f>
        <v>0</v>
      </c>
      <c r="AR278" s="229">
        <f>$E278*Ввод!AQ295</f>
        <v>0</v>
      </c>
      <c r="AS278" s="229">
        <f>$E278*Ввод!AR295</f>
        <v>0</v>
      </c>
      <c r="AT278" s="229">
        <f>$E278*Ввод!AS295</f>
        <v>0</v>
      </c>
      <c r="AU278" s="229">
        <f>$E278*Ввод!AT295</f>
        <v>0</v>
      </c>
      <c r="AV278" s="229">
        <f>$E278*Ввод!AU295</f>
        <v>0</v>
      </c>
      <c r="AW278" s="229">
        <f>$E278*Ввод!AV295</f>
        <v>0</v>
      </c>
      <c r="AX278" s="229">
        <f>$E278*Ввод!AW295</f>
        <v>0</v>
      </c>
      <c r="AY278" s="229">
        <f>$E278*Ввод!AX295</f>
        <v>0</v>
      </c>
      <c r="AZ278" s="229">
        <f>$E278*Ввод!AY295</f>
        <v>0</v>
      </c>
      <c r="BA278" s="229">
        <f>$E278*Ввод!AZ295</f>
        <v>0</v>
      </c>
      <c r="BB278" s="229">
        <f>$E278*Ввод!BA295</f>
        <v>0</v>
      </c>
      <c r="BC278" s="229">
        <f>$E278*Ввод!BB295</f>
        <v>0</v>
      </c>
      <c r="BD278" s="229">
        <f>$E278*Ввод!BC295</f>
        <v>0</v>
      </c>
      <c r="BE278" s="229">
        <f>$E278*Ввод!BD295</f>
        <v>0</v>
      </c>
      <c r="BF278" s="229">
        <f>$E278*Ввод!BE295</f>
        <v>0</v>
      </c>
      <c r="BG278" s="229">
        <f>$E278*Ввод!BF295</f>
        <v>0</v>
      </c>
      <c r="BH278" s="229">
        <f>$E278*Ввод!BG295</f>
        <v>0</v>
      </c>
      <c r="BI278" s="229">
        <f>$E278*Ввод!BH295</f>
        <v>0</v>
      </c>
      <c r="BJ278" s="229">
        <f>$E278*Ввод!BI295</f>
        <v>0</v>
      </c>
      <c r="BK278" s="229">
        <f>$E278*Ввод!BJ295</f>
        <v>0</v>
      </c>
      <c r="BL278" s="229">
        <f>$E278*Ввод!BK295</f>
        <v>0</v>
      </c>
      <c r="BM278" s="229">
        <f>$E278*Ввод!BL295</f>
        <v>0</v>
      </c>
      <c r="BN278" s="229">
        <f>$E278*Ввод!BM295</f>
        <v>0</v>
      </c>
      <c r="BO278" s="229">
        <f>$E278*Ввод!BN295</f>
        <v>0</v>
      </c>
      <c r="BP278" s="229">
        <f>$E278*Ввод!BO295</f>
        <v>0</v>
      </c>
      <c r="BQ278" s="229">
        <f>$E278*Ввод!BP295</f>
        <v>0</v>
      </c>
      <c r="BR278" s="229">
        <f>$E278*Ввод!BQ295</f>
        <v>0</v>
      </c>
      <c r="BS278" s="229">
        <f>$E278*Ввод!BR295</f>
        <v>0</v>
      </c>
      <c r="BT278" s="229">
        <f>$E278*Ввод!BS295</f>
        <v>0</v>
      </c>
      <c r="BU278" s="229">
        <f>$E278*Ввод!BT295</f>
        <v>0</v>
      </c>
      <c r="BV278" s="229">
        <f>$E278*Ввод!BU295</f>
        <v>0</v>
      </c>
      <c r="BW278" s="229">
        <f>$E278*Ввод!BV295</f>
        <v>0</v>
      </c>
      <c r="BX278" s="229">
        <f>$E278*Ввод!BW295</f>
        <v>0</v>
      </c>
      <c r="BY278" s="229">
        <f>$E278*Ввод!BX295</f>
        <v>0</v>
      </c>
      <c r="BZ278" s="229">
        <f>$E278*Ввод!BY295</f>
        <v>0</v>
      </c>
      <c r="CA278" s="229">
        <f>$E278*Ввод!BZ295</f>
        <v>0</v>
      </c>
      <c r="CB278" s="229">
        <f>$E278*Ввод!CA295</f>
        <v>0</v>
      </c>
      <c r="CC278" s="229">
        <f>$E278*Ввод!CB295</f>
        <v>0</v>
      </c>
      <c r="CD278" s="229">
        <f>$E278*Ввод!CC295</f>
        <v>0</v>
      </c>
      <c r="CE278" s="229">
        <f>$E278*Ввод!CD295</f>
        <v>0</v>
      </c>
      <c r="CF278" s="229">
        <f>$E278*Ввод!CE295</f>
        <v>0</v>
      </c>
      <c r="CG278" s="229">
        <f>$E278*Ввод!CF295</f>
        <v>0</v>
      </c>
      <c r="CH278" s="229">
        <f>$E278*Ввод!CG295</f>
        <v>0</v>
      </c>
      <c r="CI278" s="229">
        <f>$E278*Ввод!CH295</f>
        <v>0</v>
      </c>
      <c r="CJ278" s="229">
        <f>$E278*Ввод!CI295</f>
        <v>0</v>
      </c>
      <c r="CK278" s="229">
        <f>$E278*Ввод!CJ295</f>
        <v>0</v>
      </c>
      <c r="CL278" s="229">
        <f>$E278*Ввод!CK295</f>
        <v>0</v>
      </c>
      <c r="CM278" s="229">
        <f>$E278*Ввод!CL295</f>
        <v>0</v>
      </c>
      <c r="CN278" s="229">
        <f>$E278*Ввод!CM295</f>
        <v>0</v>
      </c>
      <c r="CO278" s="229">
        <f>$E278*Ввод!CN295</f>
        <v>0</v>
      </c>
      <c r="CP278" s="229">
        <f>$E278*Ввод!CO295</f>
        <v>0</v>
      </c>
      <c r="CQ278" s="229">
        <f>$E278*Ввод!CP295</f>
        <v>0</v>
      </c>
      <c r="CR278" s="229">
        <f>$E278*Ввод!CQ295</f>
        <v>0</v>
      </c>
      <c r="CS278" s="229">
        <f>$E278*Ввод!CR295</f>
        <v>0</v>
      </c>
      <c r="CT278" s="229">
        <f>$E278*Ввод!CS295</f>
        <v>0</v>
      </c>
      <c r="CU278" s="229">
        <f>$E278*Ввод!CT295</f>
        <v>0</v>
      </c>
      <c r="CV278" s="229">
        <f>$E278*Ввод!CU295</f>
        <v>0</v>
      </c>
      <c r="CW278" s="229">
        <f>$E278*Ввод!CV295</f>
        <v>0</v>
      </c>
      <c r="CX278" s="229">
        <f>$E278*Ввод!CW295</f>
        <v>0</v>
      </c>
      <c r="CY278" s="229">
        <f>$E278*Ввод!CX295</f>
        <v>0</v>
      </c>
      <c r="CZ278" s="229">
        <f>$E278*Ввод!CY295</f>
        <v>0</v>
      </c>
      <c r="DA278" s="229">
        <f>$E278*Ввод!CZ295</f>
        <v>0</v>
      </c>
      <c r="DB278" s="229">
        <f>$E278*Ввод!DA295</f>
        <v>0</v>
      </c>
      <c r="DC278" s="229">
        <f>$E278*Ввод!DB295</f>
        <v>0</v>
      </c>
      <c r="DD278" s="229">
        <f>$E278*Ввод!DC295</f>
        <v>0</v>
      </c>
      <c r="DE278" s="229">
        <f>$E278*Ввод!DD295</f>
        <v>0</v>
      </c>
      <c r="DF278" s="229">
        <f>$E278*Ввод!DE295</f>
        <v>0</v>
      </c>
      <c r="DG278" s="229">
        <f>$E278*Ввод!DF295</f>
        <v>0</v>
      </c>
      <c r="DH278" s="229">
        <f>$E278*Ввод!DG295</f>
        <v>0</v>
      </c>
      <c r="DI278" s="229">
        <f>$E278*Ввод!DH295</f>
        <v>0</v>
      </c>
      <c r="DJ278" s="229">
        <f>$E278*Ввод!DI295</f>
        <v>0</v>
      </c>
    </row>
    <row r="279" spans="2:114" ht="16.5">
      <c r="B279" s="214" t="str">
        <f t="shared" si="79"/>
        <v>Работы и услуги, связанные с экспл-ей центр-х систем</v>
      </c>
      <c r="C279" s="34"/>
      <c r="D279" s="57" t="str">
        <f t="shared" si="79"/>
        <v>тыс. руб.</v>
      </c>
      <c r="E279" s="7">
        <f>N(Ввод!H296)</f>
        <v>0</v>
      </c>
      <c r="F279" s="230"/>
      <c r="G279" s="230">
        <f t="shared" si="80"/>
        <v>1</v>
      </c>
      <c r="H279" s="230"/>
      <c r="I279" s="234"/>
      <c r="J279" s="229">
        <f>$E279*Ввод!I296</f>
        <v>0</v>
      </c>
      <c r="K279" s="229">
        <f>$E279*Ввод!J296</f>
        <v>0</v>
      </c>
      <c r="L279" s="229">
        <f>$E279*Ввод!K296</f>
        <v>0</v>
      </c>
      <c r="M279" s="229">
        <f>$E279*Ввод!L296</f>
        <v>0</v>
      </c>
      <c r="N279" s="229">
        <f>$E279*Ввод!M296</f>
        <v>0</v>
      </c>
      <c r="O279" s="229">
        <f>$E279*Ввод!N296</f>
        <v>0</v>
      </c>
      <c r="P279" s="229">
        <f>$E279*Ввод!O296</f>
        <v>0</v>
      </c>
      <c r="Q279" s="229">
        <f>$E279*Ввод!P296</f>
        <v>0</v>
      </c>
      <c r="R279" s="229">
        <f>$E279*Ввод!Q296</f>
        <v>0</v>
      </c>
      <c r="S279" s="229">
        <f>$E279*Ввод!R296</f>
        <v>0</v>
      </c>
      <c r="T279" s="229">
        <f>$E279*Ввод!S296</f>
        <v>0</v>
      </c>
      <c r="U279" s="229">
        <f>$E279*Ввод!T296</f>
        <v>0</v>
      </c>
      <c r="V279" s="229">
        <f>$E279*Ввод!U296</f>
        <v>0</v>
      </c>
      <c r="W279" s="229">
        <f>$E279*Ввод!V296</f>
        <v>0</v>
      </c>
      <c r="X279" s="229">
        <f>$E279*Ввод!W296</f>
        <v>0</v>
      </c>
      <c r="Y279" s="229">
        <f>$E279*Ввод!X296</f>
        <v>0</v>
      </c>
      <c r="Z279" s="229">
        <f>$E279*Ввод!Y296</f>
        <v>0</v>
      </c>
      <c r="AA279" s="229">
        <f>$E279*Ввод!Z296</f>
        <v>0</v>
      </c>
      <c r="AB279" s="229">
        <f>$E279*Ввод!AA296</f>
        <v>0</v>
      </c>
      <c r="AC279" s="229">
        <f>$E279*Ввод!AB296</f>
        <v>0</v>
      </c>
      <c r="AD279" s="229">
        <f>$E279*Ввод!AC296</f>
        <v>0</v>
      </c>
      <c r="AE279" s="229">
        <f>$E279*Ввод!AD296</f>
        <v>0</v>
      </c>
      <c r="AF279" s="229">
        <f>$E279*Ввод!AE296</f>
        <v>0</v>
      </c>
      <c r="AG279" s="229">
        <f>$E279*Ввод!AF296</f>
        <v>0</v>
      </c>
      <c r="AH279" s="229">
        <f>$E279*Ввод!AG296</f>
        <v>0</v>
      </c>
      <c r="AI279" s="229">
        <f>$E279*Ввод!AH296</f>
        <v>0</v>
      </c>
      <c r="AJ279" s="229">
        <f>$E279*Ввод!AI296</f>
        <v>0</v>
      </c>
      <c r="AK279" s="229">
        <f>$E279*Ввод!AJ296</f>
        <v>0</v>
      </c>
      <c r="AL279" s="229">
        <f>$E279*Ввод!AK296</f>
        <v>0</v>
      </c>
      <c r="AM279" s="229">
        <f>$E279*Ввод!AL296</f>
        <v>0</v>
      </c>
      <c r="AN279" s="229">
        <f>$E279*Ввод!AM296</f>
        <v>0</v>
      </c>
      <c r="AO279" s="229">
        <f>$E279*Ввод!AN296</f>
        <v>0</v>
      </c>
      <c r="AP279" s="229">
        <f>$E279*Ввод!AO296</f>
        <v>0</v>
      </c>
      <c r="AQ279" s="229">
        <f>$E279*Ввод!AP296</f>
        <v>0</v>
      </c>
      <c r="AR279" s="229">
        <f>$E279*Ввод!AQ296</f>
        <v>0</v>
      </c>
      <c r="AS279" s="229">
        <f>$E279*Ввод!AR296</f>
        <v>0</v>
      </c>
      <c r="AT279" s="229">
        <f>$E279*Ввод!AS296</f>
        <v>0</v>
      </c>
      <c r="AU279" s="229">
        <f>$E279*Ввод!AT296</f>
        <v>0</v>
      </c>
      <c r="AV279" s="229">
        <f>$E279*Ввод!AU296</f>
        <v>0</v>
      </c>
      <c r="AW279" s="229">
        <f>$E279*Ввод!AV296</f>
        <v>0</v>
      </c>
      <c r="AX279" s="229">
        <f>$E279*Ввод!AW296</f>
        <v>0</v>
      </c>
      <c r="AY279" s="229">
        <f>$E279*Ввод!AX296</f>
        <v>0</v>
      </c>
      <c r="AZ279" s="229">
        <f>$E279*Ввод!AY296</f>
        <v>0</v>
      </c>
      <c r="BA279" s="229">
        <f>$E279*Ввод!AZ296</f>
        <v>0</v>
      </c>
      <c r="BB279" s="229">
        <f>$E279*Ввод!BA296</f>
        <v>0</v>
      </c>
      <c r="BC279" s="229">
        <f>$E279*Ввод!BB296</f>
        <v>0</v>
      </c>
      <c r="BD279" s="229">
        <f>$E279*Ввод!BC296</f>
        <v>0</v>
      </c>
      <c r="BE279" s="229">
        <f>$E279*Ввод!BD296</f>
        <v>0</v>
      </c>
      <c r="BF279" s="229">
        <f>$E279*Ввод!BE296</f>
        <v>0</v>
      </c>
      <c r="BG279" s="229">
        <f>$E279*Ввод!BF296</f>
        <v>0</v>
      </c>
      <c r="BH279" s="229">
        <f>$E279*Ввод!BG296</f>
        <v>0</v>
      </c>
      <c r="BI279" s="229">
        <f>$E279*Ввод!BH296</f>
        <v>0</v>
      </c>
      <c r="BJ279" s="229">
        <f>$E279*Ввод!BI296</f>
        <v>0</v>
      </c>
      <c r="BK279" s="229">
        <f>$E279*Ввод!BJ296</f>
        <v>0</v>
      </c>
      <c r="BL279" s="229">
        <f>$E279*Ввод!BK296</f>
        <v>0</v>
      </c>
      <c r="BM279" s="229">
        <f>$E279*Ввод!BL296</f>
        <v>0</v>
      </c>
      <c r="BN279" s="229">
        <f>$E279*Ввод!BM296</f>
        <v>0</v>
      </c>
      <c r="BO279" s="229">
        <f>$E279*Ввод!BN296</f>
        <v>0</v>
      </c>
      <c r="BP279" s="229">
        <f>$E279*Ввод!BO296</f>
        <v>0</v>
      </c>
      <c r="BQ279" s="229">
        <f>$E279*Ввод!BP296</f>
        <v>0</v>
      </c>
      <c r="BR279" s="229">
        <f>$E279*Ввод!BQ296</f>
        <v>0</v>
      </c>
      <c r="BS279" s="229">
        <f>$E279*Ввод!BR296</f>
        <v>0</v>
      </c>
      <c r="BT279" s="229">
        <f>$E279*Ввод!BS296</f>
        <v>0</v>
      </c>
      <c r="BU279" s="229">
        <f>$E279*Ввод!BT296</f>
        <v>0</v>
      </c>
      <c r="BV279" s="229">
        <f>$E279*Ввод!BU296</f>
        <v>0</v>
      </c>
      <c r="BW279" s="229">
        <f>$E279*Ввод!BV296</f>
        <v>0</v>
      </c>
      <c r="BX279" s="229">
        <f>$E279*Ввод!BW296</f>
        <v>0</v>
      </c>
      <c r="BY279" s="229">
        <f>$E279*Ввод!BX296</f>
        <v>0</v>
      </c>
      <c r="BZ279" s="229">
        <f>$E279*Ввод!BY296</f>
        <v>0</v>
      </c>
      <c r="CA279" s="229">
        <f>$E279*Ввод!BZ296</f>
        <v>0</v>
      </c>
      <c r="CB279" s="229">
        <f>$E279*Ввод!CA296</f>
        <v>0</v>
      </c>
      <c r="CC279" s="229">
        <f>$E279*Ввод!CB296</f>
        <v>0</v>
      </c>
      <c r="CD279" s="229">
        <f>$E279*Ввод!CC296</f>
        <v>0</v>
      </c>
      <c r="CE279" s="229">
        <f>$E279*Ввод!CD296</f>
        <v>0</v>
      </c>
      <c r="CF279" s="229">
        <f>$E279*Ввод!CE296</f>
        <v>0</v>
      </c>
      <c r="CG279" s="229">
        <f>$E279*Ввод!CF296</f>
        <v>0</v>
      </c>
      <c r="CH279" s="229">
        <f>$E279*Ввод!CG296</f>
        <v>0</v>
      </c>
      <c r="CI279" s="229">
        <f>$E279*Ввод!CH296</f>
        <v>0</v>
      </c>
      <c r="CJ279" s="229">
        <f>$E279*Ввод!CI296</f>
        <v>0</v>
      </c>
      <c r="CK279" s="229">
        <f>$E279*Ввод!CJ296</f>
        <v>0</v>
      </c>
      <c r="CL279" s="229">
        <f>$E279*Ввод!CK296</f>
        <v>0</v>
      </c>
      <c r="CM279" s="229">
        <f>$E279*Ввод!CL296</f>
        <v>0</v>
      </c>
      <c r="CN279" s="229">
        <f>$E279*Ввод!CM296</f>
        <v>0</v>
      </c>
      <c r="CO279" s="229">
        <f>$E279*Ввод!CN296</f>
        <v>0</v>
      </c>
      <c r="CP279" s="229">
        <f>$E279*Ввод!CO296</f>
        <v>0</v>
      </c>
      <c r="CQ279" s="229">
        <f>$E279*Ввод!CP296</f>
        <v>0</v>
      </c>
      <c r="CR279" s="229">
        <f>$E279*Ввод!CQ296</f>
        <v>0</v>
      </c>
      <c r="CS279" s="229">
        <f>$E279*Ввод!CR296</f>
        <v>0</v>
      </c>
      <c r="CT279" s="229">
        <f>$E279*Ввод!CS296</f>
        <v>0</v>
      </c>
      <c r="CU279" s="229">
        <f>$E279*Ввод!CT296</f>
        <v>0</v>
      </c>
      <c r="CV279" s="229">
        <f>$E279*Ввод!CU296</f>
        <v>0</v>
      </c>
      <c r="CW279" s="229">
        <f>$E279*Ввод!CV296</f>
        <v>0</v>
      </c>
      <c r="CX279" s="229">
        <f>$E279*Ввод!CW296</f>
        <v>0</v>
      </c>
      <c r="CY279" s="229">
        <f>$E279*Ввод!CX296</f>
        <v>0</v>
      </c>
      <c r="CZ279" s="229">
        <f>$E279*Ввод!CY296</f>
        <v>0</v>
      </c>
      <c r="DA279" s="229">
        <f>$E279*Ввод!CZ296</f>
        <v>0</v>
      </c>
      <c r="DB279" s="229">
        <f>$E279*Ввод!DA296</f>
        <v>0</v>
      </c>
      <c r="DC279" s="229">
        <f>$E279*Ввод!DB296</f>
        <v>0</v>
      </c>
      <c r="DD279" s="229">
        <f>$E279*Ввод!DC296</f>
        <v>0</v>
      </c>
      <c r="DE279" s="229">
        <f>$E279*Ввод!DD296</f>
        <v>0</v>
      </c>
      <c r="DF279" s="229">
        <f>$E279*Ввод!DE296</f>
        <v>0</v>
      </c>
      <c r="DG279" s="229">
        <f>$E279*Ввод!DF296</f>
        <v>0</v>
      </c>
      <c r="DH279" s="229">
        <f>$E279*Ввод!DG296</f>
        <v>0</v>
      </c>
      <c r="DI279" s="229">
        <f>$E279*Ввод!DH296</f>
        <v>0</v>
      </c>
      <c r="DJ279" s="229">
        <f>$E279*Ввод!DI296</f>
        <v>0</v>
      </c>
    </row>
    <row r="280" spans="2:114" ht="16.5">
      <c r="B280" s="214" t="str">
        <f t="shared" si="79"/>
        <v>ФОТ + взносы осн. производственного персонала</v>
      </c>
      <c r="C280" s="34"/>
      <c r="D280" s="57" t="str">
        <f t="shared" si="79"/>
        <v>тыс. руб.</v>
      </c>
      <c r="E280" s="7">
        <f>N(Ввод!H297)</f>
        <v>0</v>
      </c>
      <c r="F280" s="230"/>
      <c r="G280" s="230">
        <f t="shared" si="80"/>
        <v>0</v>
      </c>
      <c r="H280" s="230"/>
      <c r="I280" s="234"/>
      <c r="J280" s="229">
        <f>$E280*Ввод!I297</f>
        <v>0</v>
      </c>
      <c r="K280" s="229">
        <f>$E280*Ввод!J297</f>
        <v>0</v>
      </c>
      <c r="L280" s="229">
        <f>$E280*Ввод!K297</f>
        <v>0</v>
      </c>
      <c r="M280" s="229">
        <f>$E280*Ввод!L297</f>
        <v>0</v>
      </c>
      <c r="N280" s="229">
        <f>$E280*Ввод!M297</f>
        <v>0</v>
      </c>
      <c r="O280" s="229">
        <f>$E280*Ввод!N297</f>
        <v>0</v>
      </c>
      <c r="P280" s="229">
        <f>$E280*Ввод!O297</f>
        <v>0</v>
      </c>
      <c r="Q280" s="229">
        <f>$E280*Ввод!P297</f>
        <v>0</v>
      </c>
      <c r="R280" s="229">
        <f>$E280*Ввод!Q297</f>
        <v>0</v>
      </c>
      <c r="S280" s="229">
        <f>$E280*Ввод!R297</f>
        <v>0</v>
      </c>
      <c r="T280" s="229">
        <f>$E280*Ввод!S297</f>
        <v>0</v>
      </c>
      <c r="U280" s="229">
        <f>$E280*Ввод!T297</f>
        <v>0</v>
      </c>
      <c r="V280" s="229">
        <f>$E280*Ввод!U297</f>
        <v>0</v>
      </c>
      <c r="W280" s="229">
        <f>$E280*Ввод!V297</f>
        <v>0</v>
      </c>
      <c r="X280" s="229">
        <f>$E280*Ввод!W297</f>
        <v>0</v>
      </c>
      <c r="Y280" s="229">
        <f>$E280*Ввод!X297</f>
        <v>0</v>
      </c>
      <c r="Z280" s="229">
        <f>$E280*Ввод!Y297</f>
        <v>0</v>
      </c>
      <c r="AA280" s="229">
        <f>$E280*Ввод!Z297</f>
        <v>0</v>
      </c>
      <c r="AB280" s="229">
        <f>$E280*Ввод!AA297</f>
        <v>0</v>
      </c>
      <c r="AC280" s="229">
        <f>$E280*Ввод!AB297</f>
        <v>0</v>
      </c>
      <c r="AD280" s="229">
        <f>$E280*Ввод!AC297</f>
        <v>0</v>
      </c>
      <c r="AE280" s="229">
        <f>$E280*Ввод!AD297</f>
        <v>0</v>
      </c>
      <c r="AF280" s="229">
        <f>$E280*Ввод!AE297</f>
        <v>0</v>
      </c>
      <c r="AG280" s="229">
        <f>$E280*Ввод!AF297</f>
        <v>0</v>
      </c>
      <c r="AH280" s="229">
        <f>$E280*Ввод!AG297</f>
        <v>0</v>
      </c>
      <c r="AI280" s="229">
        <f>$E280*Ввод!AH297</f>
        <v>0</v>
      </c>
      <c r="AJ280" s="229">
        <f>$E280*Ввод!AI297</f>
        <v>0</v>
      </c>
      <c r="AK280" s="229">
        <f>$E280*Ввод!AJ297</f>
        <v>0</v>
      </c>
      <c r="AL280" s="229">
        <f>$E280*Ввод!AK297</f>
        <v>0</v>
      </c>
      <c r="AM280" s="229">
        <f>$E280*Ввод!AL297</f>
        <v>0</v>
      </c>
      <c r="AN280" s="229">
        <f>$E280*Ввод!AM297</f>
        <v>0</v>
      </c>
      <c r="AO280" s="229">
        <f>$E280*Ввод!AN297</f>
        <v>0</v>
      </c>
      <c r="AP280" s="229">
        <f>$E280*Ввод!AO297</f>
        <v>0</v>
      </c>
      <c r="AQ280" s="229">
        <f>$E280*Ввод!AP297</f>
        <v>0</v>
      </c>
      <c r="AR280" s="229">
        <f>$E280*Ввод!AQ297</f>
        <v>0</v>
      </c>
      <c r="AS280" s="229">
        <f>$E280*Ввод!AR297</f>
        <v>0</v>
      </c>
      <c r="AT280" s="229">
        <f>$E280*Ввод!AS297</f>
        <v>0</v>
      </c>
      <c r="AU280" s="229">
        <f>$E280*Ввод!AT297</f>
        <v>0</v>
      </c>
      <c r="AV280" s="229">
        <f>$E280*Ввод!AU297</f>
        <v>0</v>
      </c>
      <c r="AW280" s="229">
        <f>$E280*Ввод!AV297</f>
        <v>0</v>
      </c>
      <c r="AX280" s="229">
        <f>$E280*Ввод!AW297</f>
        <v>0</v>
      </c>
      <c r="AY280" s="229">
        <f>$E280*Ввод!AX297</f>
        <v>0</v>
      </c>
      <c r="AZ280" s="229">
        <f>$E280*Ввод!AY297</f>
        <v>0</v>
      </c>
      <c r="BA280" s="229">
        <f>$E280*Ввод!AZ297</f>
        <v>0</v>
      </c>
      <c r="BB280" s="229">
        <f>$E280*Ввод!BA297</f>
        <v>0</v>
      </c>
      <c r="BC280" s="229">
        <f>$E280*Ввод!BB297</f>
        <v>0</v>
      </c>
      <c r="BD280" s="229">
        <f>$E280*Ввод!BC297</f>
        <v>0</v>
      </c>
      <c r="BE280" s="229">
        <f>$E280*Ввод!BD297</f>
        <v>0</v>
      </c>
      <c r="BF280" s="229">
        <f>$E280*Ввод!BE297</f>
        <v>0</v>
      </c>
      <c r="BG280" s="229">
        <f>$E280*Ввод!BF297</f>
        <v>0</v>
      </c>
      <c r="BH280" s="229">
        <f>$E280*Ввод!BG297</f>
        <v>0</v>
      </c>
      <c r="BI280" s="229">
        <f>$E280*Ввод!BH297</f>
        <v>0</v>
      </c>
      <c r="BJ280" s="229">
        <f>$E280*Ввод!BI297</f>
        <v>0</v>
      </c>
      <c r="BK280" s="229">
        <f>$E280*Ввод!BJ297</f>
        <v>0</v>
      </c>
      <c r="BL280" s="229">
        <f>$E280*Ввод!BK297</f>
        <v>0</v>
      </c>
      <c r="BM280" s="229">
        <f>$E280*Ввод!BL297</f>
        <v>0</v>
      </c>
      <c r="BN280" s="229">
        <f>$E280*Ввод!BM297</f>
        <v>0</v>
      </c>
      <c r="BO280" s="229">
        <f>$E280*Ввод!BN297</f>
        <v>0</v>
      </c>
      <c r="BP280" s="229">
        <f>$E280*Ввод!BO297</f>
        <v>0</v>
      </c>
      <c r="BQ280" s="229">
        <f>$E280*Ввод!BP297</f>
        <v>0</v>
      </c>
      <c r="BR280" s="229">
        <f>$E280*Ввод!BQ297</f>
        <v>0</v>
      </c>
      <c r="BS280" s="229">
        <f>$E280*Ввод!BR297</f>
        <v>0</v>
      </c>
      <c r="BT280" s="229">
        <f>$E280*Ввод!BS297</f>
        <v>0</v>
      </c>
      <c r="BU280" s="229">
        <f>$E280*Ввод!BT297</f>
        <v>0</v>
      </c>
      <c r="BV280" s="229">
        <f>$E280*Ввод!BU297</f>
        <v>0</v>
      </c>
      <c r="BW280" s="229">
        <f>$E280*Ввод!BV297</f>
        <v>0</v>
      </c>
      <c r="BX280" s="229">
        <f>$E280*Ввод!BW297</f>
        <v>0</v>
      </c>
      <c r="BY280" s="229">
        <f>$E280*Ввод!BX297</f>
        <v>0</v>
      </c>
      <c r="BZ280" s="229">
        <f>$E280*Ввод!BY297</f>
        <v>0</v>
      </c>
      <c r="CA280" s="229">
        <f>$E280*Ввод!BZ297</f>
        <v>0</v>
      </c>
      <c r="CB280" s="229">
        <f>$E280*Ввод!CA297</f>
        <v>0</v>
      </c>
      <c r="CC280" s="229">
        <f>$E280*Ввод!CB297</f>
        <v>0</v>
      </c>
      <c r="CD280" s="229">
        <f>$E280*Ввод!CC297</f>
        <v>0</v>
      </c>
      <c r="CE280" s="229">
        <f>$E280*Ввод!CD297</f>
        <v>0</v>
      </c>
      <c r="CF280" s="229">
        <f>$E280*Ввод!CE297</f>
        <v>0</v>
      </c>
      <c r="CG280" s="229">
        <f>$E280*Ввод!CF297</f>
        <v>0</v>
      </c>
      <c r="CH280" s="229">
        <f>$E280*Ввод!CG297</f>
        <v>0</v>
      </c>
      <c r="CI280" s="229">
        <f>$E280*Ввод!CH297</f>
        <v>0</v>
      </c>
      <c r="CJ280" s="229">
        <f>$E280*Ввод!CI297</f>
        <v>0</v>
      </c>
      <c r="CK280" s="229">
        <f>$E280*Ввод!CJ297</f>
        <v>0</v>
      </c>
      <c r="CL280" s="229">
        <f>$E280*Ввод!CK297</f>
        <v>0</v>
      </c>
      <c r="CM280" s="229">
        <f>$E280*Ввод!CL297</f>
        <v>0</v>
      </c>
      <c r="CN280" s="229">
        <f>$E280*Ввод!CM297</f>
        <v>0</v>
      </c>
      <c r="CO280" s="229">
        <f>$E280*Ввод!CN297</f>
        <v>0</v>
      </c>
      <c r="CP280" s="229">
        <f>$E280*Ввод!CO297</f>
        <v>0</v>
      </c>
      <c r="CQ280" s="229">
        <f>$E280*Ввод!CP297</f>
        <v>0</v>
      </c>
      <c r="CR280" s="229">
        <f>$E280*Ввод!CQ297</f>
        <v>0</v>
      </c>
      <c r="CS280" s="229">
        <f>$E280*Ввод!CR297</f>
        <v>0</v>
      </c>
      <c r="CT280" s="229">
        <f>$E280*Ввод!CS297</f>
        <v>0</v>
      </c>
      <c r="CU280" s="229">
        <f>$E280*Ввод!CT297</f>
        <v>0</v>
      </c>
      <c r="CV280" s="229">
        <f>$E280*Ввод!CU297</f>
        <v>0</v>
      </c>
      <c r="CW280" s="229">
        <f>$E280*Ввод!CV297</f>
        <v>0</v>
      </c>
      <c r="CX280" s="229">
        <f>$E280*Ввод!CW297</f>
        <v>0</v>
      </c>
      <c r="CY280" s="229">
        <f>$E280*Ввод!CX297</f>
        <v>0</v>
      </c>
      <c r="CZ280" s="229">
        <f>$E280*Ввод!CY297</f>
        <v>0</v>
      </c>
      <c r="DA280" s="229">
        <f>$E280*Ввод!CZ297</f>
        <v>0</v>
      </c>
      <c r="DB280" s="229">
        <f>$E280*Ввод!DA297</f>
        <v>0</v>
      </c>
      <c r="DC280" s="229">
        <f>$E280*Ввод!DB297</f>
        <v>0</v>
      </c>
      <c r="DD280" s="229">
        <f>$E280*Ввод!DC297</f>
        <v>0</v>
      </c>
      <c r="DE280" s="229">
        <f>$E280*Ввод!DD297</f>
        <v>0</v>
      </c>
      <c r="DF280" s="229">
        <f>$E280*Ввод!DE297</f>
        <v>0</v>
      </c>
      <c r="DG280" s="229">
        <f>$E280*Ввод!DF297</f>
        <v>0</v>
      </c>
      <c r="DH280" s="229">
        <f>$E280*Ввод!DG297</f>
        <v>0</v>
      </c>
      <c r="DI280" s="229">
        <f>$E280*Ввод!DH297</f>
        <v>0</v>
      </c>
      <c r="DJ280" s="229">
        <f>$E280*Ввод!DI297</f>
        <v>0</v>
      </c>
    </row>
    <row r="281" spans="2:114" ht="16.5">
      <c r="B281" s="214" t="str">
        <f t="shared" si="79"/>
        <v>Общехозяйственные расходы</v>
      </c>
      <c r="C281" s="34"/>
      <c r="D281" s="57" t="str">
        <f t="shared" si="79"/>
        <v>тыс. руб.</v>
      </c>
      <c r="E281" s="7">
        <f>N(Ввод!H298)</f>
        <v>0</v>
      </c>
      <c r="F281" s="230"/>
      <c r="G281" s="230">
        <f t="shared" si="80"/>
        <v>1</v>
      </c>
      <c r="H281" s="230"/>
      <c r="I281" s="234"/>
      <c r="J281" s="229">
        <f>$E281*Ввод!I298</f>
        <v>0</v>
      </c>
      <c r="K281" s="229">
        <f>$E281*Ввод!J298</f>
        <v>0</v>
      </c>
      <c r="L281" s="229">
        <f>$E281*Ввод!K298</f>
        <v>0</v>
      </c>
      <c r="M281" s="229">
        <f>$E281*Ввод!L298</f>
        <v>0</v>
      </c>
      <c r="N281" s="229">
        <f>$E281*Ввод!M298</f>
        <v>0</v>
      </c>
      <c r="O281" s="229">
        <f>$E281*Ввод!N298</f>
        <v>0</v>
      </c>
      <c r="P281" s="229">
        <f>$E281*Ввод!O298</f>
        <v>0</v>
      </c>
      <c r="Q281" s="229">
        <f>$E281*Ввод!P298</f>
        <v>0</v>
      </c>
      <c r="R281" s="229">
        <f>$E281*Ввод!Q298</f>
        <v>0</v>
      </c>
      <c r="S281" s="229">
        <f>$E281*Ввод!R298</f>
        <v>0</v>
      </c>
      <c r="T281" s="229">
        <f>$E281*Ввод!S298</f>
        <v>0</v>
      </c>
      <c r="U281" s="229">
        <f>$E281*Ввод!T298</f>
        <v>0</v>
      </c>
      <c r="V281" s="229">
        <f>$E281*Ввод!U298</f>
        <v>0</v>
      </c>
      <c r="W281" s="229">
        <f>$E281*Ввод!V298</f>
        <v>0</v>
      </c>
      <c r="X281" s="229">
        <f>$E281*Ввод!W298</f>
        <v>0</v>
      </c>
      <c r="Y281" s="229">
        <f>$E281*Ввод!X298</f>
        <v>0</v>
      </c>
      <c r="Z281" s="229">
        <f>$E281*Ввод!Y298</f>
        <v>0</v>
      </c>
      <c r="AA281" s="229">
        <f>$E281*Ввод!Z298</f>
        <v>0</v>
      </c>
      <c r="AB281" s="229">
        <f>$E281*Ввод!AA298</f>
        <v>0</v>
      </c>
      <c r="AC281" s="229">
        <f>$E281*Ввод!AB298</f>
        <v>0</v>
      </c>
      <c r="AD281" s="229">
        <f>$E281*Ввод!AC298</f>
        <v>0</v>
      </c>
      <c r="AE281" s="229">
        <f>$E281*Ввод!AD298</f>
        <v>0</v>
      </c>
      <c r="AF281" s="229">
        <f>$E281*Ввод!AE298</f>
        <v>0</v>
      </c>
      <c r="AG281" s="229">
        <f>$E281*Ввод!AF298</f>
        <v>0</v>
      </c>
      <c r="AH281" s="229">
        <f>$E281*Ввод!AG298</f>
        <v>0</v>
      </c>
      <c r="AI281" s="229">
        <f>$E281*Ввод!AH298</f>
        <v>0</v>
      </c>
      <c r="AJ281" s="229">
        <f>$E281*Ввод!AI298</f>
        <v>0</v>
      </c>
      <c r="AK281" s="229">
        <f>$E281*Ввод!AJ298</f>
        <v>0</v>
      </c>
      <c r="AL281" s="229">
        <f>$E281*Ввод!AK298</f>
        <v>0</v>
      </c>
      <c r="AM281" s="229">
        <f>$E281*Ввод!AL298</f>
        <v>0</v>
      </c>
      <c r="AN281" s="229">
        <f>$E281*Ввод!AM298</f>
        <v>0</v>
      </c>
      <c r="AO281" s="229">
        <f>$E281*Ввод!AN298</f>
        <v>0</v>
      </c>
      <c r="AP281" s="229">
        <f>$E281*Ввод!AO298</f>
        <v>0</v>
      </c>
      <c r="AQ281" s="229">
        <f>$E281*Ввод!AP298</f>
        <v>0</v>
      </c>
      <c r="AR281" s="229">
        <f>$E281*Ввод!AQ298</f>
        <v>0</v>
      </c>
      <c r="AS281" s="229">
        <f>$E281*Ввод!AR298</f>
        <v>0</v>
      </c>
      <c r="AT281" s="229">
        <f>$E281*Ввод!AS298</f>
        <v>0</v>
      </c>
      <c r="AU281" s="229">
        <f>$E281*Ввод!AT298</f>
        <v>0</v>
      </c>
      <c r="AV281" s="229">
        <f>$E281*Ввод!AU298</f>
        <v>0</v>
      </c>
      <c r="AW281" s="229">
        <f>$E281*Ввод!AV298</f>
        <v>0</v>
      </c>
      <c r="AX281" s="229">
        <f>$E281*Ввод!AW298</f>
        <v>0</v>
      </c>
      <c r="AY281" s="229">
        <f>$E281*Ввод!AX298</f>
        <v>0</v>
      </c>
      <c r="AZ281" s="229">
        <f>$E281*Ввод!AY298</f>
        <v>0</v>
      </c>
      <c r="BA281" s="229">
        <f>$E281*Ввод!AZ298</f>
        <v>0</v>
      </c>
      <c r="BB281" s="229">
        <f>$E281*Ввод!BA298</f>
        <v>0</v>
      </c>
      <c r="BC281" s="229">
        <f>$E281*Ввод!BB298</f>
        <v>0</v>
      </c>
      <c r="BD281" s="229">
        <f>$E281*Ввод!BC298</f>
        <v>0</v>
      </c>
      <c r="BE281" s="229">
        <f>$E281*Ввод!BD298</f>
        <v>0</v>
      </c>
      <c r="BF281" s="229">
        <f>$E281*Ввод!BE298</f>
        <v>0</v>
      </c>
      <c r="BG281" s="229">
        <f>$E281*Ввод!BF298</f>
        <v>0</v>
      </c>
      <c r="BH281" s="229">
        <f>$E281*Ввод!BG298</f>
        <v>0</v>
      </c>
      <c r="BI281" s="229">
        <f>$E281*Ввод!BH298</f>
        <v>0</v>
      </c>
      <c r="BJ281" s="229">
        <f>$E281*Ввод!BI298</f>
        <v>0</v>
      </c>
      <c r="BK281" s="229">
        <f>$E281*Ввод!BJ298</f>
        <v>0</v>
      </c>
      <c r="BL281" s="229">
        <f>$E281*Ввод!BK298</f>
        <v>0</v>
      </c>
      <c r="BM281" s="229">
        <f>$E281*Ввод!BL298</f>
        <v>0</v>
      </c>
      <c r="BN281" s="229">
        <f>$E281*Ввод!BM298</f>
        <v>0</v>
      </c>
      <c r="BO281" s="229">
        <f>$E281*Ввод!BN298</f>
        <v>0</v>
      </c>
      <c r="BP281" s="229">
        <f>$E281*Ввод!BO298</f>
        <v>0</v>
      </c>
      <c r="BQ281" s="229">
        <f>$E281*Ввод!BP298</f>
        <v>0</v>
      </c>
      <c r="BR281" s="229">
        <f>$E281*Ввод!BQ298</f>
        <v>0</v>
      </c>
      <c r="BS281" s="229">
        <f>$E281*Ввод!BR298</f>
        <v>0</v>
      </c>
      <c r="BT281" s="229">
        <f>$E281*Ввод!BS298</f>
        <v>0</v>
      </c>
      <c r="BU281" s="229">
        <f>$E281*Ввод!BT298</f>
        <v>0</v>
      </c>
      <c r="BV281" s="229">
        <f>$E281*Ввод!BU298</f>
        <v>0</v>
      </c>
      <c r="BW281" s="229">
        <f>$E281*Ввод!BV298</f>
        <v>0</v>
      </c>
      <c r="BX281" s="229">
        <f>$E281*Ввод!BW298</f>
        <v>0</v>
      </c>
      <c r="BY281" s="229">
        <f>$E281*Ввод!BX298</f>
        <v>0</v>
      </c>
      <c r="BZ281" s="229">
        <f>$E281*Ввод!BY298</f>
        <v>0</v>
      </c>
      <c r="CA281" s="229">
        <f>$E281*Ввод!BZ298</f>
        <v>0</v>
      </c>
      <c r="CB281" s="229">
        <f>$E281*Ввод!CA298</f>
        <v>0</v>
      </c>
      <c r="CC281" s="229">
        <f>$E281*Ввод!CB298</f>
        <v>0</v>
      </c>
      <c r="CD281" s="229">
        <f>$E281*Ввод!CC298</f>
        <v>0</v>
      </c>
      <c r="CE281" s="229">
        <f>$E281*Ввод!CD298</f>
        <v>0</v>
      </c>
      <c r="CF281" s="229">
        <f>$E281*Ввод!CE298</f>
        <v>0</v>
      </c>
      <c r="CG281" s="229">
        <f>$E281*Ввод!CF298</f>
        <v>0</v>
      </c>
      <c r="CH281" s="229">
        <f>$E281*Ввод!CG298</f>
        <v>0</v>
      </c>
      <c r="CI281" s="229">
        <f>$E281*Ввод!CH298</f>
        <v>0</v>
      </c>
      <c r="CJ281" s="229">
        <f>$E281*Ввод!CI298</f>
        <v>0</v>
      </c>
      <c r="CK281" s="229">
        <f>$E281*Ввод!CJ298</f>
        <v>0</v>
      </c>
      <c r="CL281" s="229">
        <f>$E281*Ввод!CK298</f>
        <v>0</v>
      </c>
      <c r="CM281" s="229">
        <f>$E281*Ввод!CL298</f>
        <v>0</v>
      </c>
      <c r="CN281" s="229">
        <f>$E281*Ввод!CM298</f>
        <v>0</v>
      </c>
      <c r="CO281" s="229">
        <f>$E281*Ввод!CN298</f>
        <v>0</v>
      </c>
      <c r="CP281" s="229">
        <f>$E281*Ввод!CO298</f>
        <v>0</v>
      </c>
      <c r="CQ281" s="229">
        <f>$E281*Ввод!CP298</f>
        <v>0</v>
      </c>
      <c r="CR281" s="229">
        <f>$E281*Ввод!CQ298</f>
        <v>0</v>
      </c>
      <c r="CS281" s="229">
        <f>$E281*Ввод!CR298</f>
        <v>0</v>
      </c>
      <c r="CT281" s="229">
        <f>$E281*Ввод!CS298</f>
        <v>0</v>
      </c>
      <c r="CU281" s="229">
        <f>$E281*Ввод!CT298</f>
        <v>0</v>
      </c>
      <c r="CV281" s="229">
        <f>$E281*Ввод!CU298</f>
        <v>0</v>
      </c>
      <c r="CW281" s="229">
        <f>$E281*Ввод!CV298</f>
        <v>0</v>
      </c>
      <c r="CX281" s="229">
        <f>$E281*Ввод!CW298</f>
        <v>0</v>
      </c>
      <c r="CY281" s="229">
        <f>$E281*Ввод!CX298</f>
        <v>0</v>
      </c>
      <c r="CZ281" s="229">
        <f>$E281*Ввод!CY298</f>
        <v>0</v>
      </c>
      <c r="DA281" s="229">
        <f>$E281*Ввод!CZ298</f>
        <v>0</v>
      </c>
      <c r="DB281" s="229">
        <f>$E281*Ввод!DA298</f>
        <v>0</v>
      </c>
      <c r="DC281" s="229">
        <f>$E281*Ввод!DB298</f>
        <v>0</v>
      </c>
      <c r="DD281" s="229">
        <f>$E281*Ввод!DC298</f>
        <v>0</v>
      </c>
      <c r="DE281" s="229">
        <f>$E281*Ввод!DD298</f>
        <v>0</v>
      </c>
      <c r="DF281" s="229">
        <f>$E281*Ввод!DE298</f>
        <v>0</v>
      </c>
      <c r="DG281" s="229">
        <f>$E281*Ввод!DF298</f>
        <v>0</v>
      </c>
      <c r="DH281" s="229">
        <f>$E281*Ввод!DG298</f>
        <v>0</v>
      </c>
      <c r="DI281" s="229">
        <f>$E281*Ввод!DH298</f>
        <v>0</v>
      </c>
      <c r="DJ281" s="229">
        <f>$E281*Ввод!DI298</f>
        <v>0</v>
      </c>
    </row>
    <row r="282" spans="2:114" ht="16.5">
      <c r="B282" s="214" t="str">
        <f t="shared" si="79"/>
        <v>Прочие производственные расходы</v>
      </c>
      <c r="C282" s="34"/>
      <c r="D282" s="57" t="str">
        <f t="shared" si="79"/>
        <v>тыс. руб.</v>
      </c>
      <c r="E282" s="7">
        <f>N(Ввод!H299)</f>
        <v>0</v>
      </c>
      <c r="F282" s="230"/>
      <c r="G282" s="230">
        <f t="shared" si="80"/>
        <v>1</v>
      </c>
      <c r="H282" s="230"/>
      <c r="I282" s="234"/>
      <c r="J282" s="229">
        <f>$E282*Ввод!I299</f>
        <v>0</v>
      </c>
      <c r="K282" s="229">
        <f>$E282*Ввод!J299</f>
        <v>0</v>
      </c>
      <c r="L282" s="229">
        <f>$E282*Ввод!K299</f>
        <v>0</v>
      </c>
      <c r="M282" s="229">
        <f>$E282*Ввод!L299</f>
        <v>0</v>
      </c>
      <c r="N282" s="229">
        <f>$E282*Ввод!M299</f>
        <v>0</v>
      </c>
      <c r="O282" s="229">
        <f>$E282*Ввод!N299</f>
        <v>0</v>
      </c>
      <c r="P282" s="229">
        <f>$E282*Ввод!O299</f>
        <v>0</v>
      </c>
      <c r="Q282" s="229">
        <f>$E282*Ввод!P299</f>
        <v>0</v>
      </c>
      <c r="R282" s="229">
        <f>$E282*Ввод!Q299</f>
        <v>0</v>
      </c>
      <c r="S282" s="229">
        <f>$E282*Ввод!R299</f>
        <v>0</v>
      </c>
      <c r="T282" s="229">
        <f>$E282*Ввод!S299</f>
        <v>0</v>
      </c>
      <c r="U282" s="229">
        <f>$E282*Ввод!T299</f>
        <v>0</v>
      </c>
      <c r="V282" s="229">
        <f>$E282*Ввод!U299</f>
        <v>0</v>
      </c>
      <c r="W282" s="229">
        <f>$E282*Ввод!V299</f>
        <v>0</v>
      </c>
      <c r="X282" s="229">
        <f>$E282*Ввод!W299</f>
        <v>0</v>
      </c>
      <c r="Y282" s="229">
        <f>$E282*Ввод!X299</f>
        <v>0</v>
      </c>
      <c r="Z282" s="229">
        <f>$E282*Ввод!Y299</f>
        <v>0</v>
      </c>
      <c r="AA282" s="229">
        <f>$E282*Ввод!Z299</f>
        <v>0</v>
      </c>
      <c r="AB282" s="229">
        <f>$E282*Ввод!AA299</f>
        <v>0</v>
      </c>
      <c r="AC282" s="229">
        <f>$E282*Ввод!AB299</f>
        <v>0</v>
      </c>
      <c r="AD282" s="229">
        <f>$E282*Ввод!AC299</f>
        <v>0</v>
      </c>
      <c r="AE282" s="229">
        <f>$E282*Ввод!AD299</f>
        <v>0</v>
      </c>
      <c r="AF282" s="229">
        <f>$E282*Ввод!AE299</f>
        <v>0</v>
      </c>
      <c r="AG282" s="229">
        <f>$E282*Ввод!AF299</f>
        <v>0</v>
      </c>
      <c r="AH282" s="229">
        <f>$E282*Ввод!AG299</f>
        <v>0</v>
      </c>
      <c r="AI282" s="229">
        <f>$E282*Ввод!AH299</f>
        <v>0</v>
      </c>
      <c r="AJ282" s="229">
        <f>$E282*Ввод!AI299</f>
        <v>0</v>
      </c>
      <c r="AK282" s="229">
        <f>$E282*Ввод!AJ299</f>
        <v>0</v>
      </c>
      <c r="AL282" s="229">
        <f>$E282*Ввод!AK299</f>
        <v>0</v>
      </c>
      <c r="AM282" s="229">
        <f>$E282*Ввод!AL299</f>
        <v>0</v>
      </c>
      <c r="AN282" s="229">
        <f>$E282*Ввод!AM299</f>
        <v>0</v>
      </c>
      <c r="AO282" s="229">
        <f>$E282*Ввод!AN299</f>
        <v>0</v>
      </c>
      <c r="AP282" s="229">
        <f>$E282*Ввод!AO299</f>
        <v>0</v>
      </c>
      <c r="AQ282" s="229">
        <f>$E282*Ввод!AP299</f>
        <v>0</v>
      </c>
      <c r="AR282" s="229">
        <f>$E282*Ввод!AQ299</f>
        <v>0</v>
      </c>
      <c r="AS282" s="229">
        <f>$E282*Ввод!AR299</f>
        <v>0</v>
      </c>
      <c r="AT282" s="229">
        <f>$E282*Ввод!AS299</f>
        <v>0</v>
      </c>
      <c r="AU282" s="229">
        <f>$E282*Ввод!AT299</f>
        <v>0</v>
      </c>
      <c r="AV282" s="229">
        <f>$E282*Ввод!AU299</f>
        <v>0</v>
      </c>
      <c r="AW282" s="229">
        <f>$E282*Ввод!AV299</f>
        <v>0</v>
      </c>
      <c r="AX282" s="229">
        <f>$E282*Ввод!AW299</f>
        <v>0</v>
      </c>
      <c r="AY282" s="229">
        <f>$E282*Ввод!AX299</f>
        <v>0</v>
      </c>
      <c r="AZ282" s="229">
        <f>$E282*Ввод!AY299</f>
        <v>0</v>
      </c>
      <c r="BA282" s="229">
        <f>$E282*Ввод!AZ299</f>
        <v>0</v>
      </c>
      <c r="BB282" s="229">
        <f>$E282*Ввод!BA299</f>
        <v>0</v>
      </c>
      <c r="BC282" s="229">
        <f>$E282*Ввод!BB299</f>
        <v>0</v>
      </c>
      <c r="BD282" s="229">
        <f>$E282*Ввод!BC299</f>
        <v>0</v>
      </c>
      <c r="BE282" s="229">
        <f>$E282*Ввод!BD299</f>
        <v>0</v>
      </c>
      <c r="BF282" s="229">
        <f>$E282*Ввод!BE299</f>
        <v>0</v>
      </c>
      <c r="BG282" s="229">
        <f>$E282*Ввод!BF299</f>
        <v>0</v>
      </c>
      <c r="BH282" s="229">
        <f>$E282*Ввод!BG299</f>
        <v>0</v>
      </c>
      <c r="BI282" s="229">
        <f>$E282*Ввод!BH299</f>
        <v>0</v>
      </c>
      <c r="BJ282" s="229">
        <f>$E282*Ввод!BI299</f>
        <v>0</v>
      </c>
      <c r="BK282" s="229">
        <f>$E282*Ввод!BJ299</f>
        <v>0</v>
      </c>
      <c r="BL282" s="229">
        <f>$E282*Ввод!BK299</f>
        <v>0</v>
      </c>
      <c r="BM282" s="229">
        <f>$E282*Ввод!BL299</f>
        <v>0</v>
      </c>
      <c r="BN282" s="229">
        <f>$E282*Ввод!BM299</f>
        <v>0</v>
      </c>
      <c r="BO282" s="229">
        <f>$E282*Ввод!BN299</f>
        <v>0</v>
      </c>
      <c r="BP282" s="229">
        <f>$E282*Ввод!BO299</f>
        <v>0</v>
      </c>
      <c r="BQ282" s="229">
        <f>$E282*Ввод!BP299</f>
        <v>0</v>
      </c>
      <c r="BR282" s="229">
        <f>$E282*Ввод!BQ299</f>
        <v>0</v>
      </c>
      <c r="BS282" s="229">
        <f>$E282*Ввод!BR299</f>
        <v>0</v>
      </c>
      <c r="BT282" s="229">
        <f>$E282*Ввод!BS299</f>
        <v>0</v>
      </c>
      <c r="BU282" s="229">
        <f>$E282*Ввод!BT299</f>
        <v>0</v>
      </c>
      <c r="BV282" s="229">
        <f>$E282*Ввод!BU299</f>
        <v>0</v>
      </c>
      <c r="BW282" s="229">
        <f>$E282*Ввод!BV299</f>
        <v>0</v>
      </c>
      <c r="BX282" s="229">
        <f>$E282*Ввод!BW299</f>
        <v>0</v>
      </c>
      <c r="BY282" s="229">
        <f>$E282*Ввод!BX299</f>
        <v>0</v>
      </c>
      <c r="BZ282" s="229">
        <f>$E282*Ввод!BY299</f>
        <v>0</v>
      </c>
      <c r="CA282" s="229">
        <f>$E282*Ввод!BZ299</f>
        <v>0</v>
      </c>
      <c r="CB282" s="229">
        <f>$E282*Ввод!CA299</f>
        <v>0</v>
      </c>
      <c r="CC282" s="229">
        <f>$E282*Ввод!CB299</f>
        <v>0</v>
      </c>
      <c r="CD282" s="229">
        <f>$E282*Ввод!CC299</f>
        <v>0</v>
      </c>
      <c r="CE282" s="229">
        <f>$E282*Ввод!CD299</f>
        <v>0</v>
      </c>
      <c r="CF282" s="229">
        <f>$E282*Ввод!CE299</f>
        <v>0</v>
      </c>
      <c r="CG282" s="229">
        <f>$E282*Ввод!CF299</f>
        <v>0</v>
      </c>
      <c r="CH282" s="229">
        <f>$E282*Ввод!CG299</f>
        <v>0</v>
      </c>
      <c r="CI282" s="229">
        <f>$E282*Ввод!CH299</f>
        <v>0</v>
      </c>
      <c r="CJ282" s="229">
        <f>$E282*Ввод!CI299</f>
        <v>0</v>
      </c>
      <c r="CK282" s="229">
        <f>$E282*Ввод!CJ299</f>
        <v>0</v>
      </c>
      <c r="CL282" s="229">
        <f>$E282*Ввод!CK299</f>
        <v>0</v>
      </c>
      <c r="CM282" s="229">
        <f>$E282*Ввод!CL299</f>
        <v>0</v>
      </c>
      <c r="CN282" s="229">
        <f>$E282*Ввод!CM299</f>
        <v>0</v>
      </c>
      <c r="CO282" s="229">
        <f>$E282*Ввод!CN299</f>
        <v>0</v>
      </c>
      <c r="CP282" s="229">
        <f>$E282*Ввод!CO299</f>
        <v>0</v>
      </c>
      <c r="CQ282" s="229">
        <f>$E282*Ввод!CP299</f>
        <v>0</v>
      </c>
      <c r="CR282" s="229">
        <f>$E282*Ввод!CQ299</f>
        <v>0</v>
      </c>
      <c r="CS282" s="229">
        <f>$E282*Ввод!CR299</f>
        <v>0</v>
      </c>
      <c r="CT282" s="229">
        <f>$E282*Ввод!CS299</f>
        <v>0</v>
      </c>
      <c r="CU282" s="229">
        <f>$E282*Ввод!CT299</f>
        <v>0</v>
      </c>
      <c r="CV282" s="229">
        <f>$E282*Ввод!CU299</f>
        <v>0</v>
      </c>
      <c r="CW282" s="229">
        <f>$E282*Ввод!CV299</f>
        <v>0</v>
      </c>
      <c r="CX282" s="229">
        <f>$E282*Ввод!CW299</f>
        <v>0</v>
      </c>
      <c r="CY282" s="229">
        <f>$E282*Ввод!CX299</f>
        <v>0</v>
      </c>
      <c r="CZ282" s="229">
        <f>$E282*Ввод!CY299</f>
        <v>0</v>
      </c>
      <c r="DA282" s="229">
        <f>$E282*Ввод!CZ299</f>
        <v>0</v>
      </c>
      <c r="DB282" s="229">
        <f>$E282*Ввод!DA299</f>
        <v>0</v>
      </c>
      <c r="DC282" s="229">
        <f>$E282*Ввод!DB299</f>
        <v>0</v>
      </c>
      <c r="DD282" s="229">
        <f>$E282*Ввод!DC299</f>
        <v>0</v>
      </c>
      <c r="DE282" s="229">
        <f>$E282*Ввод!DD299</f>
        <v>0</v>
      </c>
      <c r="DF282" s="229">
        <f>$E282*Ввод!DE299</f>
        <v>0</v>
      </c>
      <c r="DG282" s="229">
        <f>$E282*Ввод!DF299</f>
        <v>0</v>
      </c>
      <c r="DH282" s="229">
        <f>$E282*Ввод!DG299</f>
        <v>0</v>
      </c>
      <c r="DI282" s="229">
        <f>$E282*Ввод!DH299</f>
        <v>0</v>
      </c>
      <c r="DJ282" s="229">
        <f>$E282*Ввод!DI299</f>
        <v>0</v>
      </c>
    </row>
    <row r="283" spans="2:114" ht="16.5">
      <c r="B283" s="214" t="str">
        <f t="shared" si="79"/>
        <v>Капитальный ремонт</v>
      </c>
      <c r="C283" s="34"/>
      <c r="D283" s="57" t="str">
        <f t="shared" si="79"/>
        <v>тыс. руб.</v>
      </c>
      <c r="E283" s="7">
        <f>N(Ввод!H300)</f>
        <v>0</v>
      </c>
      <c r="F283" s="230"/>
      <c r="G283" s="230">
        <f t="shared" si="80"/>
        <v>1</v>
      </c>
      <c r="H283" s="230"/>
      <c r="I283" s="234"/>
      <c r="J283" s="229">
        <f>$E283*Ввод!I300</f>
        <v>0</v>
      </c>
      <c r="K283" s="229">
        <f>$E283*Ввод!J300</f>
        <v>0</v>
      </c>
      <c r="L283" s="229">
        <f>$E283*Ввод!K300</f>
        <v>0</v>
      </c>
      <c r="M283" s="229">
        <f>$E283*Ввод!L300</f>
        <v>0</v>
      </c>
      <c r="N283" s="229">
        <f>$E283*Ввод!M300</f>
        <v>0</v>
      </c>
      <c r="O283" s="229">
        <f>$E283*Ввод!N300</f>
        <v>0</v>
      </c>
      <c r="P283" s="229">
        <f>$E283*Ввод!O300</f>
        <v>0</v>
      </c>
      <c r="Q283" s="229">
        <f>$E283*Ввод!P300</f>
        <v>0</v>
      </c>
      <c r="R283" s="229">
        <f>$E283*Ввод!Q300</f>
        <v>0</v>
      </c>
      <c r="S283" s="229">
        <f>$E283*Ввод!R300</f>
        <v>0</v>
      </c>
      <c r="T283" s="229">
        <f>$E283*Ввод!S300</f>
        <v>0</v>
      </c>
      <c r="U283" s="229">
        <f>$E283*Ввод!T300</f>
        <v>0</v>
      </c>
      <c r="V283" s="229">
        <f>$E283*Ввод!U300</f>
        <v>0</v>
      </c>
      <c r="W283" s="229">
        <f>$E283*Ввод!V300</f>
        <v>0</v>
      </c>
      <c r="X283" s="229">
        <f>$E283*Ввод!W300</f>
        <v>0</v>
      </c>
      <c r="Y283" s="229">
        <f>$E283*Ввод!X300</f>
        <v>0</v>
      </c>
      <c r="Z283" s="229">
        <f>$E283*Ввод!Y300</f>
        <v>0</v>
      </c>
      <c r="AA283" s="229">
        <f>$E283*Ввод!Z300</f>
        <v>0</v>
      </c>
      <c r="AB283" s="229">
        <f>$E283*Ввод!AA300</f>
        <v>0</v>
      </c>
      <c r="AC283" s="229">
        <f>$E283*Ввод!AB300</f>
        <v>0</v>
      </c>
      <c r="AD283" s="229">
        <f>$E283*Ввод!AC300</f>
        <v>0</v>
      </c>
      <c r="AE283" s="229">
        <f>$E283*Ввод!AD300</f>
        <v>0</v>
      </c>
      <c r="AF283" s="229">
        <f>$E283*Ввод!AE300</f>
        <v>0</v>
      </c>
      <c r="AG283" s="229">
        <f>$E283*Ввод!AF300</f>
        <v>0</v>
      </c>
      <c r="AH283" s="229">
        <f>$E283*Ввод!AG300</f>
        <v>0</v>
      </c>
      <c r="AI283" s="229">
        <f>$E283*Ввод!AH300</f>
        <v>0</v>
      </c>
      <c r="AJ283" s="229">
        <f>$E283*Ввод!AI300</f>
        <v>0</v>
      </c>
      <c r="AK283" s="229">
        <f>$E283*Ввод!AJ300</f>
        <v>0</v>
      </c>
      <c r="AL283" s="229">
        <f>$E283*Ввод!AK300</f>
        <v>0</v>
      </c>
      <c r="AM283" s="229">
        <f>$E283*Ввод!AL300</f>
        <v>0</v>
      </c>
      <c r="AN283" s="229">
        <f>$E283*Ввод!AM300</f>
        <v>0</v>
      </c>
      <c r="AO283" s="229">
        <f>$E283*Ввод!AN300</f>
        <v>0</v>
      </c>
      <c r="AP283" s="229">
        <f>$E283*Ввод!AO300</f>
        <v>0</v>
      </c>
      <c r="AQ283" s="229">
        <f>$E283*Ввод!AP300</f>
        <v>0</v>
      </c>
      <c r="AR283" s="229">
        <f>$E283*Ввод!AQ300</f>
        <v>0</v>
      </c>
      <c r="AS283" s="229">
        <f>$E283*Ввод!AR300</f>
        <v>0</v>
      </c>
      <c r="AT283" s="229">
        <f>$E283*Ввод!AS300</f>
        <v>0</v>
      </c>
      <c r="AU283" s="229">
        <f>$E283*Ввод!AT300</f>
        <v>0</v>
      </c>
      <c r="AV283" s="229">
        <f>$E283*Ввод!AU300</f>
        <v>0</v>
      </c>
      <c r="AW283" s="229">
        <f>$E283*Ввод!AV300</f>
        <v>0</v>
      </c>
      <c r="AX283" s="229">
        <f>$E283*Ввод!AW300</f>
        <v>0</v>
      </c>
      <c r="AY283" s="229">
        <f>$E283*Ввод!AX300</f>
        <v>0</v>
      </c>
      <c r="AZ283" s="229">
        <f>$E283*Ввод!AY300</f>
        <v>0</v>
      </c>
      <c r="BA283" s="229">
        <f>$E283*Ввод!AZ300</f>
        <v>0</v>
      </c>
      <c r="BB283" s="229">
        <f>$E283*Ввод!BA300</f>
        <v>0</v>
      </c>
      <c r="BC283" s="229">
        <f>$E283*Ввод!BB300</f>
        <v>0</v>
      </c>
      <c r="BD283" s="229">
        <f>$E283*Ввод!BC300</f>
        <v>0</v>
      </c>
      <c r="BE283" s="229">
        <f>$E283*Ввод!BD300</f>
        <v>0</v>
      </c>
      <c r="BF283" s="229">
        <f>$E283*Ввод!BE300</f>
        <v>0</v>
      </c>
      <c r="BG283" s="229">
        <f>$E283*Ввод!BF300</f>
        <v>0</v>
      </c>
      <c r="BH283" s="229">
        <f>$E283*Ввод!BG300</f>
        <v>0</v>
      </c>
      <c r="BI283" s="229">
        <f>$E283*Ввод!BH300</f>
        <v>0</v>
      </c>
      <c r="BJ283" s="229">
        <f>$E283*Ввод!BI300</f>
        <v>0</v>
      </c>
      <c r="BK283" s="229">
        <f>$E283*Ввод!BJ300</f>
        <v>0</v>
      </c>
      <c r="BL283" s="229">
        <f>$E283*Ввод!BK300</f>
        <v>0</v>
      </c>
      <c r="BM283" s="229">
        <f>$E283*Ввод!BL300</f>
        <v>0</v>
      </c>
      <c r="BN283" s="229">
        <f>$E283*Ввод!BM300</f>
        <v>0</v>
      </c>
      <c r="BO283" s="229">
        <f>$E283*Ввод!BN300</f>
        <v>0</v>
      </c>
      <c r="BP283" s="229">
        <f>$E283*Ввод!BO300</f>
        <v>0</v>
      </c>
      <c r="BQ283" s="229">
        <f>$E283*Ввод!BP300</f>
        <v>0</v>
      </c>
      <c r="BR283" s="229">
        <f>$E283*Ввод!BQ300</f>
        <v>0</v>
      </c>
      <c r="BS283" s="229">
        <f>$E283*Ввод!BR300</f>
        <v>0</v>
      </c>
      <c r="BT283" s="229">
        <f>$E283*Ввод!BS300</f>
        <v>0</v>
      </c>
      <c r="BU283" s="229">
        <f>$E283*Ввод!BT300</f>
        <v>0</v>
      </c>
      <c r="BV283" s="229">
        <f>$E283*Ввод!BU300</f>
        <v>0</v>
      </c>
      <c r="BW283" s="229">
        <f>$E283*Ввод!BV300</f>
        <v>0</v>
      </c>
      <c r="BX283" s="229">
        <f>$E283*Ввод!BW300</f>
        <v>0</v>
      </c>
      <c r="BY283" s="229">
        <f>$E283*Ввод!BX300</f>
        <v>0</v>
      </c>
      <c r="BZ283" s="229">
        <f>$E283*Ввод!BY300</f>
        <v>0</v>
      </c>
      <c r="CA283" s="229">
        <f>$E283*Ввод!BZ300</f>
        <v>0</v>
      </c>
      <c r="CB283" s="229">
        <f>$E283*Ввод!CA300</f>
        <v>0</v>
      </c>
      <c r="CC283" s="229">
        <f>$E283*Ввод!CB300</f>
        <v>0</v>
      </c>
      <c r="CD283" s="229">
        <f>$E283*Ввод!CC300</f>
        <v>0</v>
      </c>
      <c r="CE283" s="229">
        <f>$E283*Ввод!CD300</f>
        <v>0</v>
      </c>
      <c r="CF283" s="229">
        <f>$E283*Ввод!CE300</f>
        <v>0</v>
      </c>
      <c r="CG283" s="229">
        <f>$E283*Ввод!CF300</f>
        <v>0</v>
      </c>
      <c r="CH283" s="229">
        <f>$E283*Ввод!CG300</f>
        <v>0</v>
      </c>
      <c r="CI283" s="229">
        <f>$E283*Ввод!CH300</f>
        <v>0</v>
      </c>
      <c r="CJ283" s="229">
        <f>$E283*Ввод!CI300</f>
        <v>0</v>
      </c>
      <c r="CK283" s="229">
        <f>$E283*Ввод!CJ300</f>
        <v>0</v>
      </c>
      <c r="CL283" s="229">
        <f>$E283*Ввод!CK300</f>
        <v>0</v>
      </c>
      <c r="CM283" s="229">
        <f>$E283*Ввод!CL300</f>
        <v>0</v>
      </c>
      <c r="CN283" s="229">
        <f>$E283*Ввод!CM300</f>
        <v>0</v>
      </c>
      <c r="CO283" s="229">
        <f>$E283*Ввод!CN300</f>
        <v>0</v>
      </c>
      <c r="CP283" s="229">
        <f>$E283*Ввод!CO300</f>
        <v>0</v>
      </c>
      <c r="CQ283" s="229">
        <f>$E283*Ввод!CP300</f>
        <v>0</v>
      </c>
      <c r="CR283" s="229">
        <f>$E283*Ввод!CQ300</f>
        <v>0</v>
      </c>
      <c r="CS283" s="229">
        <f>$E283*Ввод!CR300</f>
        <v>0</v>
      </c>
      <c r="CT283" s="229">
        <f>$E283*Ввод!CS300</f>
        <v>0</v>
      </c>
      <c r="CU283" s="229">
        <f>$E283*Ввод!CT300</f>
        <v>0</v>
      </c>
      <c r="CV283" s="229">
        <f>$E283*Ввод!CU300</f>
        <v>0</v>
      </c>
      <c r="CW283" s="229">
        <f>$E283*Ввод!CV300</f>
        <v>0</v>
      </c>
      <c r="CX283" s="229">
        <f>$E283*Ввод!CW300</f>
        <v>0</v>
      </c>
      <c r="CY283" s="229">
        <f>$E283*Ввод!CX300</f>
        <v>0</v>
      </c>
      <c r="CZ283" s="229">
        <f>$E283*Ввод!CY300</f>
        <v>0</v>
      </c>
      <c r="DA283" s="229">
        <f>$E283*Ввод!CZ300</f>
        <v>0</v>
      </c>
      <c r="DB283" s="229">
        <f>$E283*Ввод!DA300</f>
        <v>0</v>
      </c>
      <c r="DC283" s="229">
        <f>$E283*Ввод!DB300</f>
        <v>0</v>
      </c>
      <c r="DD283" s="229">
        <f>$E283*Ввод!DC300</f>
        <v>0</v>
      </c>
      <c r="DE283" s="229">
        <f>$E283*Ввод!DD300</f>
        <v>0</v>
      </c>
      <c r="DF283" s="229">
        <f>$E283*Ввод!DE300</f>
        <v>0</v>
      </c>
      <c r="DG283" s="229">
        <f>$E283*Ввод!DF300</f>
        <v>0</v>
      </c>
      <c r="DH283" s="229">
        <f>$E283*Ввод!DG300</f>
        <v>0</v>
      </c>
      <c r="DI283" s="229">
        <f>$E283*Ввод!DH300</f>
        <v>0</v>
      </c>
      <c r="DJ283" s="229">
        <f>$E283*Ввод!DI300</f>
        <v>0</v>
      </c>
    </row>
    <row r="284" spans="2:114" ht="16.5">
      <c r="B284" s="214" t="str">
        <f t="shared" si="79"/>
        <v>Текущий ремонт</v>
      </c>
      <c r="C284" s="34"/>
      <c r="D284" s="57" t="str">
        <f t="shared" si="79"/>
        <v>тыс. руб.</v>
      </c>
      <c r="E284" s="7">
        <f>N(Ввод!H301)</f>
        <v>0</v>
      </c>
      <c r="F284" s="230"/>
      <c r="G284" s="230">
        <f t="shared" si="80"/>
        <v>1</v>
      </c>
      <c r="H284" s="230"/>
      <c r="I284" s="234"/>
      <c r="J284" s="229">
        <f>$E284*Ввод!I301</f>
        <v>0</v>
      </c>
      <c r="K284" s="229">
        <f>$E284*Ввод!J301</f>
        <v>0</v>
      </c>
      <c r="L284" s="229">
        <f>$E284*Ввод!K301</f>
        <v>0</v>
      </c>
      <c r="M284" s="229">
        <f>$E284*Ввод!L301</f>
        <v>0</v>
      </c>
      <c r="N284" s="229">
        <f>$E284*Ввод!M301</f>
        <v>0</v>
      </c>
      <c r="O284" s="229">
        <f>$E284*Ввод!N301</f>
        <v>0</v>
      </c>
      <c r="P284" s="229">
        <f>$E284*Ввод!O301</f>
        <v>0</v>
      </c>
      <c r="Q284" s="229">
        <f>$E284*Ввод!P301</f>
        <v>0</v>
      </c>
      <c r="R284" s="229">
        <f>$E284*Ввод!Q301</f>
        <v>0</v>
      </c>
      <c r="S284" s="229">
        <f>$E284*Ввод!R301</f>
        <v>0</v>
      </c>
      <c r="T284" s="229">
        <f>$E284*Ввод!S301</f>
        <v>0</v>
      </c>
      <c r="U284" s="229">
        <f>$E284*Ввод!T301</f>
        <v>0</v>
      </c>
      <c r="V284" s="229">
        <f>$E284*Ввод!U301</f>
        <v>0</v>
      </c>
      <c r="W284" s="229">
        <f>$E284*Ввод!V301</f>
        <v>0</v>
      </c>
      <c r="X284" s="229">
        <f>$E284*Ввод!W301</f>
        <v>0</v>
      </c>
      <c r="Y284" s="229">
        <f>$E284*Ввод!X301</f>
        <v>0</v>
      </c>
      <c r="Z284" s="229">
        <f>$E284*Ввод!Y301</f>
        <v>0</v>
      </c>
      <c r="AA284" s="229">
        <f>$E284*Ввод!Z301</f>
        <v>0</v>
      </c>
      <c r="AB284" s="229">
        <f>$E284*Ввод!AA301</f>
        <v>0</v>
      </c>
      <c r="AC284" s="229">
        <f>$E284*Ввод!AB301</f>
        <v>0</v>
      </c>
      <c r="AD284" s="229">
        <f>$E284*Ввод!AC301</f>
        <v>0</v>
      </c>
      <c r="AE284" s="229">
        <f>$E284*Ввод!AD301</f>
        <v>0</v>
      </c>
      <c r="AF284" s="229">
        <f>$E284*Ввод!AE301</f>
        <v>0</v>
      </c>
      <c r="AG284" s="229">
        <f>$E284*Ввод!AF301</f>
        <v>0</v>
      </c>
      <c r="AH284" s="229">
        <f>$E284*Ввод!AG301</f>
        <v>0</v>
      </c>
      <c r="AI284" s="229">
        <f>$E284*Ввод!AH301</f>
        <v>0</v>
      </c>
      <c r="AJ284" s="229">
        <f>$E284*Ввод!AI301</f>
        <v>0</v>
      </c>
      <c r="AK284" s="229">
        <f>$E284*Ввод!AJ301</f>
        <v>0</v>
      </c>
      <c r="AL284" s="229">
        <f>$E284*Ввод!AK301</f>
        <v>0</v>
      </c>
      <c r="AM284" s="229">
        <f>$E284*Ввод!AL301</f>
        <v>0</v>
      </c>
      <c r="AN284" s="229">
        <f>$E284*Ввод!AM301</f>
        <v>0</v>
      </c>
      <c r="AO284" s="229">
        <f>$E284*Ввод!AN301</f>
        <v>0</v>
      </c>
      <c r="AP284" s="229">
        <f>$E284*Ввод!AO301</f>
        <v>0</v>
      </c>
      <c r="AQ284" s="229">
        <f>$E284*Ввод!AP301</f>
        <v>0</v>
      </c>
      <c r="AR284" s="229">
        <f>$E284*Ввод!AQ301</f>
        <v>0</v>
      </c>
      <c r="AS284" s="229">
        <f>$E284*Ввод!AR301</f>
        <v>0</v>
      </c>
      <c r="AT284" s="229">
        <f>$E284*Ввод!AS301</f>
        <v>0</v>
      </c>
      <c r="AU284" s="229">
        <f>$E284*Ввод!AT301</f>
        <v>0</v>
      </c>
      <c r="AV284" s="229">
        <f>$E284*Ввод!AU301</f>
        <v>0</v>
      </c>
      <c r="AW284" s="229">
        <f>$E284*Ввод!AV301</f>
        <v>0</v>
      </c>
      <c r="AX284" s="229">
        <f>$E284*Ввод!AW301</f>
        <v>0</v>
      </c>
      <c r="AY284" s="229">
        <f>$E284*Ввод!AX301</f>
        <v>0</v>
      </c>
      <c r="AZ284" s="229">
        <f>$E284*Ввод!AY301</f>
        <v>0</v>
      </c>
      <c r="BA284" s="229">
        <f>$E284*Ввод!AZ301</f>
        <v>0</v>
      </c>
      <c r="BB284" s="229">
        <f>$E284*Ввод!BA301</f>
        <v>0</v>
      </c>
      <c r="BC284" s="229">
        <f>$E284*Ввод!BB301</f>
        <v>0</v>
      </c>
      <c r="BD284" s="229">
        <f>$E284*Ввод!BC301</f>
        <v>0</v>
      </c>
      <c r="BE284" s="229">
        <f>$E284*Ввод!BD301</f>
        <v>0</v>
      </c>
      <c r="BF284" s="229">
        <f>$E284*Ввод!BE301</f>
        <v>0</v>
      </c>
      <c r="BG284" s="229">
        <f>$E284*Ввод!BF301</f>
        <v>0</v>
      </c>
      <c r="BH284" s="229">
        <f>$E284*Ввод!BG301</f>
        <v>0</v>
      </c>
      <c r="BI284" s="229">
        <f>$E284*Ввод!BH301</f>
        <v>0</v>
      </c>
      <c r="BJ284" s="229">
        <f>$E284*Ввод!BI301</f>
        <v>0</v>
      </c>
      <c r="BK284" s="229">
        <f>$E284*Ввод!BJ301</f>
        <v>0</v>
      </c>
      <c r="BL284" s="229">
        <f>$E284*Ввод!BK301</f>
        <v>0</v>
      </c>
      <c r="BM284" s="229">
        <f>$E284*Ввод!BL301</f>
        <v>0</v>
      </c>
      <c r="BN284" s="229">
        <f>$E284*Ввод!BM301</f>
        <v>0</v>
      </c>
      <c r="BO284" s="229">
        <f>$E284*Ввод!BN301</f>
        <v>0</v>
      </c>
      <c r="BP284" s="229">
        <f>$E284*Ввод!BO301</f>
        <v>0</v>
      </c>
      <c r="BQ284" s="229">
        <f>$E284*Ввод!BP301</f>
        <v>0</v>
      </c>
      <c r="BR284" s="229">
        <f>$E284*Ввод!BQ301</f>
        <v>0</v>
      </c>
      <c r="BS284" s="229">
        <f>$E284*Ввод!BR301</f>
        <v>0</v>
      </c>
      <c r="BT284" s="229">
        <f>$E284*Ввод!BS301</f>
        <v>0</v>
      </c>
      <c r="BU284" s="229">
        <f>$E284*Ввод!BT301</f>
        <v>0</v>
      </c>
      <c r="BV284" s="229">
        <f>$E284*Ввод!BU301</f>
        <v>0</v>
      </c>
      <c r="BW284" s="229">
        <f>$E284*Ввод!BV301</f>
        <v>0</v>
      </c>
      <c r="BX284" s="229">
        <f>$E284*Ввод!BW301</f>
        <v>0</v>
      </c>
      <c r="BY284" s="229">
        <f>$E284*Ввод!BX301</f>
        <v>0</v>
      </c>
      <c r="BZ284" s="229">
        <f>$E284*Ввод!BY301</f>
        <v>0</v>
      </c>
      <c r="CA284" s="229">
        <f>$E284*Ввод!BZ301</f>
        <v>0</v>
      </c>
      <c r="CB284" s="229">
        <f>$E284*Ввод!CA301</f>
        <v>0</v>
      </c>
      <c r="CC284" s="229">
        <f>$E284*Ввод!CB301</f>
        <v>0</v>
      </c>
      <c r="CD284" s="229">
        <f>$E284*Ввод!CC301</f>
        <v>0</v>
      </c>
      <c r="CE284" s="229">
        <f>$E284*Ввод!CD301</f>
        <v>0</v>
      </c>
      <c r="CF284" s="229">
        <f>$E284*Ввод!CE301</f>
        <v>0</v>
      </c>
      <c r="CG284" s="229">
        <f>$E284*Ввод!CF301</f>
        <v>0</v>
      </c>
      <c r="CH284" s="229">
        <f>$E284*Ввод!CG301</f>
        <v>0</v>
      </c>
      <c r="CI284" s="229">
        <f>$E284*Ввод!CH301</f>
        <v>0</v>
      </c>
      <c r="CJ284" s="229">
        <f>$E284*Ввод!CI301</f>
        <v>0</v>
      </c>
      <c r="CK284" s="229">
        <f>$E284*Ввод!CJ301</f>
        <v>0</v>
      </c>
      <c r="CL284" s="229">
        <f>$E284*Ввод!CK301</f>
        <v>0</v>
      </c>
      <c r="CM284" s="229">
        <f>$E284*Ввод!CL301</f>
        <v>0</v>
      </c>
      <c r="CN284" s="229">
        <f>$E284*Ввод!CM301</f>
        <v>0</v>
      </c>
      <c r="CO284" s="229">
        <f>$E284*Ввод!CN301</f>
        <v>0</v>
      </c>
      <c r="CP284" s="229">
        <f>$E284*Ввод!CO301</f>
        <v>0</v>
      </c>
      <c r="CQ284" s="229">
        <f>$E284*Ввод!CP301</f>
        <v>0</v>
      </c>
      <c r="CR284" s="229">
        <f>$E284*Ввод!CQ301</f>
        <v>0</v>
      </c>
      <c r="CS284" s="229">
        <f>$E284*Ввод!CR301</f>
        <v>0</v>
      </c>
      <c r="CT284" s="229">
        <f>$E284*Ввод!CS301</f>
        <v>0</v>
      </c>
      <c r="CU284" s="229">
        <f>$E284*Ввод!CT301</f>
        <v>0</v>
      </c>
      <c r="CV284" s="229">
        <f>$E284*Ввод!CU301</f>
        <v>0</v>
      </c>
      <c r="CW284" s="229">
        <f>$E284*Ввод!CV301</f>
        <v>0</v>
      </c>
      <c r="CX284" s="229">
        <f>$E284*Ввод!CW301</f>
        <v>0</v>
      </c>
      <c r="CY284" s="229">
        <f>$E284*Ввод!CX301</f>
        <v>0</v>
      </c>
      <c r="CZ284" s="229">
        <f>$E284*Ввод!CY301</f>
        <v>0</v>
      </c>
      <c r="DA284" s="229">
        <f>$E284*Ввод!CZ301</f>
        <v>0</v>
      </c>
      <c r="DB284" s="229">
        <f>$E284*Ввод!DA301</f>
        <v>0</v>
      </c>
      <c r="DC284" s="229">
        <f>$E284*Ввод!DB301</f>
        <v>0</v>
      </c>
      <c r="DD284" s="229">
        <f>$E284*Ввод!DC301</f>
        <v>0</v>
      </c>
      <c r="DE284" s="229">
        <f>$E284*Ввод!DD301</f>
        <v>0</v>
      </c>
      <c r="DF284" s="229">
        <f>$E284*Ввод!DE301</f>
        <v>0</v>
      </c>
      <c r="DG284" s="229">
        <f>$E284*Ввод!DF301</f>
        <v>0</v>
      </c>
      <c r="DH284" s="229">
        <f>$E284*Ввод!DG301</f>
        <v>0</v>
      </c>
      <c r="DI284" s="229">
        <f>$E284*Ввод!DH301</f>
        <v>0</v>
      </c>
      <c r="DJ284" s="229">
        <f>$E284*Ввод!DI301</f>
        <v>0</v>
      </c>
    </row>
    <row r="285" spans="2:114" ht="16.5">
      <c r="B285" s="214" t="str">
        <f t="shared" si="79"/>
        <v>ФОТ + взносы ремонтного персонала</v>
      </c>
      <c r="C285" s="34"/>
      <c r="D285" s="57" t="str">
        <f t="shared" si="79"/>
        <v>тыс. руб.</v>
      </c>
      <c r="E285" s="7">
        <f>N(Ввод!H302)</f>
        <v>0</v>
      </c>
      <c r="F285" s="230"/>
      <c r="G285" s="230">
        <f t="shared" si="80"/>
        <v>0</v>
      </c>
      <c r="H285" s="230"/>
      <c r="I285" s="234"/>
      <c r="J285" s="229">
        <f>$E285*Ввод!I302</f>
        <v>0</v>
      </c>
      <c r="K285" s="229">
        <f>$E285*Ввод!J302</f>
        <v>0</v>
      </c>
      <c r="L285" s="229">
        <f>$E285*Ввод!K302</f>
        <v>0</v>
      </c>
      <c r="M285" s="229">
        <f>$E285*Ввод!L302</f>
        <v>0</v>
      </c>
      <c r="N285" s="229">
        <f>$E285*Ввод!M302</f>
        <v>0</v>
      </c>
      <c r="O285" s="229">
        <f>$E285*Ввод!N302</f>
        <v>0</v>
      </c>
      <c r="P285" s="229">
        <f>$E285*Ввод!O302</f>
        <v>0</v>
      </c>
      <c r="Q285" s="229">
        <f>$E285*Ввод!P302</f>
        <v>0</v>
      </c>
      <c r="R285" s="229">
        <f>$E285*Ввод!Q302</f>
        <v>0</v>
      </c>
      <c r="S285" s="229">
        <f>$E285*Ввод!R302</f>
        <v>0</v>
      </c>
      <c r="T285" s="229">
        <f>$E285*Ввод!S302</f>
        <v>0</v>
      </c>
      <c r="U285" s="229">
        <f>$E285*Ввод!T302</f>
        <v>0</v>
      </c>
      <c r="V285" s="229">
        <f>$E285*Ввод!U302</f>
        <v>0</v>
      </c>
      <c r="W285" s="229">
        <f>$E285*Ввод!V302</f>
        <v>0</v>
      </c>
      <c r="X285" s="229">
        <f>$E285*Ввод!W302</f>
        <v>0</v>
      </c>
      <c r="Y285" s="229">
        <f>$E285*Ввод!X302</f>
        <v>0</v>
      </c>
      <c r="Z285" s="229">
        <f>$E285*Ввод!Y302</f>
        <v>0</v>
      </c>
      <c r="AA285" s="229">
        <f>$E285*Ввод!Z302</f>
        <v>0</v>
      </c>
      <c r="AB285" s="229">
        <f>$E285*Ввод!AA302</f>
        <v>0</v>
      </c>
      <c r="AC285" s="229">
        <f>$E285*Ввод!AB302</f>
        <v>0</v>
      </c>
      <c r="AD285" s="229">
        <f>$E285*Ввод!AC302</f>
        <v>0</v>
      </c>
      <c r="AE285" s="229">
        <f>$E285*Ввод!AD302</f>
        <v>0</v>
      </c>
      <c r="AF285" s="229">
        <f>$E285*Ввод!AE302</f>
        <v>0</v>
      </c>
      <c r="AG285" s="229">
        <f>$E285*Ввод!AF302</f>
        <v>0</v>
      </c>
      <c r="AH285" s="229">
        <f>$E285*Ввод!AG302</f>
        <v>0</v>
      </c>
      <c r="AI285" s="229">
        <f>$E285*Ввод!AH302</f>
        <v>0</v>
      </c>
      <c r="AJ285" s="229">
        <f>$E285*Ввод!AI302</f>
        <v>0</v>
      </c>
      <c r="AK285" s="229">
        <f>$E285*Ввод!AJ302</f>
        <v>0</v>
      </c>
      <c r="AL285" s="229">
        <f>$E285*Ввод!AK302</f>
        <v>0</v>
      </c>
      <c r="AM285" s="229">
        <f>$E285*Ввод!AL302</f>
        <v>0</v>
      </c>
      <c r="AN285" s="229">
        <f>$E285*Ввод!AM302</f>
        <v>0</v>
      </c>
      <c r="AO285" s="229">
        <f>$E285*Ввод!AN302</f>
        <v>0</v>
      </c>
      <c r="AP285" s="229">
        <f>$E285*Ввод!AO302</f>
        <v>0</v>
      </c>
      <c r="AQ285" s="229">
        <f>$E285*Ввод!AP302</f>
        <v>0</v>
      </c>
      <c r="AR285" s="229">
        <f>$E285*Ввод!AQ302</f>
        <v>0</v>
      </c>
      <c r="AS285" s="229">
        <f>$E285*Ввод!AR302</f>
        <v>0</v>
      </c>
      <c r="AT285" s="229">
        <f>$E285*Ввод!AS302</f>
        <v>0</v>
      </c>
      <c r="AU285" s="229">
        <f>$E285*Ввод!AT302</f>
        <v>0</v>
      </c>
      <c r="AV285" s="229">
        <f>$E285*Ввод!AU302</f>
        <v>0</v>
      </c>
      <c r="AW285" s="229">
        <f>$E285*Ввод!AV302</f>
        <v>0</v>
      </c>
      <c r="AX285" s="229">
        <f>$E285*Ввод!AW302</f>
        <v>0</v>
      </c>
      <c r="AY285" s="229">
        <f>$E285*Ввод!AX302</f>
        <v>0</v>
      </c>
      <c r="AZ285" s="229">
        <f>$E285*Ввод!AY302</f>
        <v>0</v>
      </c>
      <c r="BA285" s="229">
        <f>$E285*Ввод!AZ302</f>
        <v>0</v>
      </c>
      <c r="BB285" s="229">
        <f>$E285*Ввод!BA302</f>
        <v>0</v>
      </c>
      <c r="BC285" s="229">
        <f>$E285*Ввод!BB302</f>
        <v>0</v>
      </c>
      <c r="BD285" s="229">
        <f>$E285*Ввод!BC302</f>
        <v>0</v>
      </c>
      <c r="BE285" s="229">
        <f>$E285*Ввод!BD302</f>
        <v>0</v>
      </c>
      <c r="BF285" s="229">
        <f>$E285*Ввод!BE302</f>
        <v>0</v>
      </c>
      <c r="BG285" s="229">
        <f>$E285*Ввод!BF302</f>
        <v>0</v>
      </c>
      <c r="BH285" s="229">
        <f>$E285*Ввод!BG302</f>
        <v>0</v>
      </c>
      <c r="BI285" s="229">
        <f>$E285*Ввод!BH302</f>
        <v>0</v>
      </c>
      <c r="BJ285" s="229">
        <f>$E285*Ввод!BI302</f>
        <v>0</v>
      </c>
      <c r="BK285" s="229">
        <f>$E285*Ввод!BJ302</f>
        <v>0</v>
      </c>
      <c r="BL285" s="229">
        <f>$E285*Ввод!BK302</f>
        <v>0</v>
      </c>
      <c r="BM285" s="229">
        <f>$E285*Ввод!BL302</f>
        <v>0</v>
      </c>
      <c r="BN285" s="229">
        <f>$E285*Ввод!BM302</f>
        <v>0</v>
      </c>
      <c r="BO285" s="229">
        <f>$E285*Ввод!BN302</f>
        <v>0</v>
      </c>
      <c r="BP285" s="229">
        <f>$E285*Ввод!BO302</f>
        <v>0</v>
      </c>
      <c r="BQ285" s="229">
        <f>$E285*Ввод!BP302</f>
        <v>0</v>
      </c>
      <c r="BR285" s="229">
        <f>$E285*Ввод!BQ302</f>
        <v>0</v>
      </c>
      <c r="BS285" s="229">
        <f>$E285*Ввод!BR302</f>
        <v>0</v>
      </c>
      <c r="BT285" s="229">
        <f>$E285*Ввод!BS302</f>
        <v>0</v>
      </c>
      <c r="BU285" s="229">
        <f>$E285*Ввод!BT302</f>
        <v>0</v>
      </c>
      <c r="BV285" s="229">
        <f>$E285*Ввод!BU302</f>
        <v>0</v>
      </c>
      <c r="BW285" s="229">
        <f>$E285*Ввод!BV302</f>
        <v>0</v>
      </c>
      <c r="BX285" s="229">
        <f>$E285*Ввод!BW302</f>
        <v>0</v>
      </c>
      <c r="BY285" s="229">
        <f>$E285*Ввод!BX302</f>
        <v>0</v>
      </c>
      <c r="BZ285" s="229">
        <f>$E285*Ввод!BY302</f>
        <v>0</v>
      </c>
      <c r="CA285" s="229">
        <f>$E285*Ввод!BZ302</f>
        <v>0</v>
      </c>
      <c r="CB285" s="229">
        <f>$E285*Ввод!CA302</f>
        <v>0</v>
      </c>
      <c r="CC285" s="229">
        <f>$E285*Ввод!CB302</f>
        <v>0</v>
      </c>
      <c r="CD285" s="229">
        <f>$E285*Ввод!CC302</f>
        <v>0</v>
      </c>
      <c r="CE285" s="229">
        <f>$E285*Ввод!CD302</f>
        <v>0</v>
      </c>
      <c r="CF285" s="229">
        <f>$E285*Ввод!CE302</f>
        <v>0</v>
      </c>
      <c r="CG285" s="229">
        <f>$E285*Ввод!CF302</f>
        <v>0</v>
      </c>
      <c r="CH285" s="229">
        <f>$E285*Ввод!CG302</f>
        <v>0</v>
      </c>
      <c r="CI285" s="229">
        <f>$E285*Ввод!CH302</f>
        <v>0</v>
      </c>
      <c r="CJ285" s="229">
        <f>$E285*Ввод!CI302</f>
        <v>0</v>
      </c>
      <c r="CK285" s="229">
        <f>$E285*Ввод!CJ302</f>
        <v>0</v>
      </c>
      <c r="CL285" s="229">
        <f>$E285*Ввод!CK302</f>
        <v>0</v>
      </c>
      <c r="CM285" s="229">
        <f>$E285*Ввод!CL302</f>
        <v>0</v>
      </c>
      <c r="CN285" s="229">
        <f>$E285*Ввод!CM302</f>
        <v>0</v>
      </c>
      <c r="CO285" s="229">
        <f>$E285*Ввод!CN302</f>
        <v>0</v>
      </c>
      <c r="CP285" s="229">
        <f>$E285*Ввод!CO302</f>
        <v>0</v>
      </c>
      <c r="CQ285" s="229">
        <f>$E285*Ввод!CP302</f>
        <v>0</v>
      </c>
      <c r="CR285" s="229">
        <f>$E285*Ввод!CQ302</f>
        <v>0</v>
      </c>
      <c r="CS285" s="229">
        <f>$E285*Ввод!CR302</f>
        <v>0</v>
      </c>
      <c r="CT285" s="229">
        <f>$E285*Ввод!CS302</f>
        <v>0</v>
      </c>
      <c r="CU285" s="229">
        <f>$E285*Ввод!CT302</f>
        <v>0</v>
      </c>
      <c r="CV285" s="229">
        <f>$E285*Ввод!CU302</f>
        <v>0</v>
      </c>
      <c r="CW285" s="229">
        <f>$E285*Ввод!CV302</f>
        <v>0</v>
      </c>
      <c r="CX285" s="229">
        <f>$E285*Ввод!CW302</f>
        <v>0</v>
      </c>
      <c r="CY285" s="229">
        <f>$E285*Ввод!CX302</f>
        <v>0</v>
      </c>
      <c r="CZ285" s="229">
        <f>$E285*Ввод!CY302</f>
        <v>0</v>
      </c>
      <c r="DA285" s="229">
        <f>$E285*Ввод!CZ302</f>
        <v>0</v>
      </c>
      <c r="DB285" s="229">
        <f>$E285*Ввод!DA302</f>
        <v>0</v>
      </c>
      <c r="DC285" s="229">
        <f>$E285*Ввод!DB302</f>
        <v>0</v>
      </c>
      <c r="DD285" s="229">
        <f>$E285*Ввод!DC302</f>
        <v>0</v>
      </c>
      <c r="DE285" s="229">
        <f>$E285*Ввод!DD302</f>
        <v>0</v>
      </c>
      <c r="DF285" s="229">
        <f>$E285*Ввод!DE302</f>
        <v>0</v>
      </c>
      <c r="DG285" s="229">
        <f>$E285*Ввод!DF302</f>
        <v>0</v>
      </c>
      <c r="DH285" s="229">
        <f>$E285*Ввод!DG302</f>
        <v>0</v>
      </c>
      <c r="DI285" s="229">
        <f>$E285*Ввод!DH302</f>
        <v>0</v>
      </c>
      <c r="DJ285" s="229">
        <f>$E285*Ввод!DI302</f>
        <v>0</v>
      </c>
    </row>
    <row r="286" spans="2:114" ht="16.5">
      <c r="B286" s="214" t="str">
        <f t="shared" si="79"/>
        <v>ФОТ + взносы административного персонала</v>
      </c>
      <c r="C286" s="34"/>
      <c r="D286" s="57" t="str">
        <f t="shared" si="79"/>
        <v>тыс. руб.</v>
      </c>
      <c r="E286" s="7">
        <f>N(Ввод!H303)</f>
        <v>0</v>
      </c>
      <c r="F286" s="230"/>
      <c r="G286" s="230">
        <f t="shared" si="80"/>
        <v>0</v>
      </c>
      <c r="H286" s="230"/>
      <c r="I286" s="234"/>
      <c r="J286" s="229">
        <f>$E286*Ввод!I303</f>
        <v>0</v>
      </c>
      <c r="K286" s="229">
        <f>$E286*Ввод!J303</f>
        <v>0</v>
      </c>
      <c r="L286" s="229">
        <f>$E286*Ввод!K303</f>
        <v>0</v>
      </c>
      <c r="M286" s="229">
        <f>$E286*Ввод!L303</f>
        <v>0</v>
      </c>
      <c r="N286" s="229">
        <f>$E286*Ввод!M303</f>
        <v>0</v>
      </c>
      <c r="O286" s="229">
        <f>$E286*Ввод!N303</f>
        <v>0</v>
      </c>
      <c r="P286" s="229">
        <f>$E286*Ввод!O303</f>
        <v>0</v>
      </c>
      <c r="Q286" s="229">
        <f>$E286*Ввод!P303</f>
        <v>0</v>
      </c>
      <c r="R286" s="229">
        <f>$E286*Ввод!Q303</f>
        <v>0</v>
      </c>
      <c r="S286" s="229">
        <f>$E286*Ввод!R303</f>
        <v>0</v>
      </c>
      <c r="T286" s="229">
        <f>$E286*Ввод!S303</f>
        <v>0</v>
      </c>
      <c r="U286" s="229">
        <f>$E286*Ввод!T303</f>
        <v>0</v>
      </c>
      <c r="V286" s="229">
        <f>$E286*Ввод!U303</f>
        <v>0</v>
      </c>
      <c r="W286" s="229">
        <f>$E286*Ввод!V303</f>
        <v>0</v>
      </c>
      <c r="X286" s="229">
        <f>$E286*Ввод!W303</f>
        <v>0</v>
      </c>
      <c r="Y286" s="229">
        <f>$E286*Ввод!X303</f>
        <v>0</v>
      </c>
      <c r="Z286" s="229">
        <f>$E286*Ввод!Y303</f>
        <v>0</v>
      </c>
      <c r="AA286" s="229">
        <f>$E286*Ввод!Z303</f>
        <v>0</v>
      </c>
      <c r="AB286" s="229">
        <f>$E286*Ввод!AA303</f>
        <v>0</v>
      </c>
      <c r="AC286" s="229">
        <f>$E286*Ввод!AB303</f>
        <v>0</v>
      </c>
      <c r="AD286" s="229">
        <f>$E286*Ввод!AC303</f>
        <v>0</v>
      </c>
      <c r="AE286" s="229">
        <f>$E286*Ввод!AD303</f>
        <v>0</v>
      </c>
      <c r="AF286" s="229">
        <f>$E286*Ввод!AE303</f>
        <v>0</v>
      </c>
      <c r="AG286" s="229">
        <f>$E286*Ввод!AF303</f>
        <v>0</v>
      </c>
      <c r="AH286" s="229">
        <f>$E286*Ввод!AG303</f>
        <v>0</v>
      </c>
      <c r="AI286" s="229">
        <f>$E286*Ввод!AH303</f>
        <v>0</v>
      </c>
      <c r="AJ286" s="229">
        <f>$E286*Ввод!AI303</f>
        <v>0</v>
      </c>
      <c r="AK286" s="229">
        <f>$E286*Ввод!AJ303</f>
        <v>0</v>
      </c>
      <c r="AL286" s="229">
        <f>$E286*Ввод!AK303</f>
        <v>0</v>
      </c>
      <c r="AM286" s="229">
        <f>$E286*Ввод!AL303</f>
        <v>0</v>
      </c>
      <c r="AN286" s="229">
        <f>$E286*Ввод!AM303</f>
        <v>0</v>
      </c>
      <c r="AO286" s="229">
        <f>$E286*Ввод!AN303</f>
        <v>0</v>
      </c>
      <c r="AP286" s="229">
        <f>$E286*Ввод!AO303</f>
        <v>0</v>
      </c>
      <c r="AQ286" s="229">
        <f>$E286*Ввод!AP303</f>
        <v>0</v>
      </c>
      <c r="AR286" s="229">
        <f>$E286*Ввод!AQ303</f>
        <v>0</v>
      </c>
      <c r="AS286" s="229">
        <f>$E286*Ввод!AR303</f>
        <v>0</v>
      </c>
      <c r="AT286" s="229">
        <f>$E286*Ввод!AS303</f>
        <v>0</v>
      </c>
      <c r="AU286" s="229">
        <f>$E286*Ввод!AT303</f>
        <v>0</v>
      </c>
      <c r="AV286" s="229">
        <f>$E286*Ввод!AU303</f>
        <v>0</v>
      </c>
      <c r="AW286" s="229">
        <f>$E286*Ввод!AV303</f>
        <v>0</v>
      </c>
      <c r="AX286" s="229">
        <f>$E286*Ввод!AW303</f>
        <v>0</v>
      </c>
      <c r="AY286" s="229">
        <f>$E286*Ввод!AX303</f>
        <v>0</v>
      </c>
      <c r="AZ286" s="229">
        <f>$E286*Ввод!AY303</f>
        <v>0</v>
      </c>
      <c r="BA286" s="229">
        <f>$E286*Ввод!AZ303</f>
        <v>0</v>
      </c>
      <c r="BB286" s="229">
        <f>$E286*Ввод!BA303</f>
        <v>0</v>
      </c>
      <c r="BC286" s="229">
        <f>$E286*Ввод!BB303</f>
        <v>0</v>
      </c>
      <c r="BD286" s="229">
        <f>$E286*Ввод!BC303</f>
        <v>0</v>
      </c>
      <c r="BE286" s="229">
        <f>$E286*Ввод!BD303</f>
        <v>0</v>
      </c>
      <c r="BF286" s="229">
        <f>$E286*Ввод!BE303</f>
        <v>0</v>
      </c>
      <c r="BG286" s="229">
        <f>$E286*Ввод!BF303</f>
        <v>0</v>
      </c>
      <c r="BH286" s="229">
        <f>$E286*Ввод!BG303</f>
        <v>0</v>
      </c>
      <c r="BI286" s="229">
        <f>$E286*Ввод!BH303</f>
        <v>0</v>
      </c>
      <c r="BJ286" s="229">
        <f>$E286*Ввод!BI303</f>
        <v>0</v>
      </c>
      <c r="BK286" s="229">
        <f>$E286*Ввод!BJ303</f>
        <v>0</v>
      </c>
      <c r="BL286" s="229">
        <f>$E286*Ввод!BK303</f>
        <v>0</v>
      </c>
      <c r="BM286" s="229">
        <f>$E286*Ввод!BL303</f>
        <v>0</v>
      </c>
      <c r="BN286" s="229">
        <f>$E286*Ввод!BM303</f>
        <v>0</v>
      </c>
      <c r="BO286" s="229">
        <f>$E286*Ввод!BN303</f>
        <v>0</v>
      </c>
      <c r="BP286" s="229">
        <f>$E286*Ввод!BO303</f>
        <v>0</v>
      </c>
      <c r="BQ286" s="229">
        <f>$E286*Ввод!BP303</f>
        <v>0</v>
      </c>
      <c r="BR286" s="229">
        <f>$E286*Ввод!BQ303</f>
        <v>0</v>
      </c>
      <c r="BS286" s="229">
        <f>$E286*Ввод!BR303</f>
        <v>0</v>
      </c>
      <c r="BT286" s="229">
        <f>$E286*Ввод!BS303</f>
        <v>0</v>
      </c>
      <c r="BU286" s="229">
        <f>$E286*Ввод!BT303</f>
        <v>0</v>
      </c>
      <c r="BV286" s="229">
        <f>$E286*Ввод!BU303</f>
        <v>0</v>
      </c>
      <c r="BW286" s="229">
        <f>$E286*Ввод!BV303</f>
        <v>0</v>
      </c>
      <c r="BX286" s="229">
        <f>$E286*Ввод!BW303</f>
        <v>0</v>
      </c>
      <c r="BY286" s="229">
        <f>$E286*Ввод!BX303</f>
        <v>0</v>
      </c>
      <c r="BZ286" s="229">
        <f>$E286*Ввод!BY303</f>
        <v>0</v>
      </c>
      <c r="CA286" s="229">
        <f>$E286*Ввод!BZ303</f>
        <v>0</v>
      </c>
      <c r="CB286" s="229">
        <f>$E286*Ввод!CA303</f>
        <v>0</v>
      </c>
      <c r="CC286" s="229">
        <f>$E286*Ввод!CB303</f>
        <v>0</v>
      </c>
      <c r="CD286" s="229">
        <f>$E286*Ввод!CC303</f>
        <v>0</v>
      </c>
      <c r="CE286" s="229">
        <f>$E286*Ввод!CD303</f>
        <v>0</v>
      </c>
      <c r="CF286" s="229">
        <f>$E286*Ввод!CE303</f>
        <v>0</v>
      </c>
      <c r="CG286" s="229">
        <f>$E286*Ввод!CF303</f>
        <v>0</v>
      </c>
      <c r="CH286" s="229">
        <f>$E286*Ввод!CG303</f>
        <v>0</v>
      </c>
      <c r="CI286" s="229">
        <f>$E286*Ввод!CH303</f>
        <v>0</v>
      </c>
      <c r="CJ286" s="229">
        <f>$E286*Ввод!CI303</f>
        <v>0</v>
      </c>
      <c r="CK286" s="229">
        <f>$E286*Ввод!CJ303</f>
        <v>0</v>
      </c>
      <c r="CL286" s="229">
        <f>$E286*Ввод!CK303</f>
        <v>0</v>
      </c>
      <c r="CM286" s="229">
        <f>$E286*Ввод!CL303</f>
        <v>0</v>
      </c>
      <c r="CN286" s="229">
        <f>$E286*Ввод!CM303</f>
        <v>0</v>
      </c>
      <c r="CO286" s="229">
        <f>$E286*Ввод!CN303</f>
        <v>0</v>
      </c>
      <c r="CP286" s="229">
        <f>$E286*Ввод!CO303</f>
        <v>0</v>
      </c>
      <c r="CQ286" s="229">
        <f>$E286*Ввод!CP303</f>
        <v>0</v>
      </c>
      <c r="CR286" s="229">
        <f>$E286*Ввод!CQ303</f>
        <v>0</v>
      </c>
      <c r="CS286" s="229">
        <f>$E286*Ввод!CR303</f>
        <v>0</v>
      </c>
      <c r="CT286" s="229">
        <f>$E286*Ввод!CS303</f>
        <v>0</v>
      </c>
      <c r="CU286" s="229">
        <f>$E286*Ввод!CT303</f>
        <v>0</v>
      </c>
      <c r="CV286" s="229">
        <f>$E286*Ввод!CU303</f>
        <v>0</v>
      </c>
      <c r="CW286" s="229">
        <f>$E286*Ввод!CV303</f>
        <v>0</v>
      </c>
      <c r="CX286" s="229">
        <f>$E286*Ввод!CW303</f>
        <v>0</v>
      </c>
      <c r="CY286" s="229">
        <f>$E286*Ввод!CX303</f>
        <v>0</v>
      </c>
      <c r="CZ286" s="229">
        <f>$E286*Ввод!CY303</f>
        <v>0</v>
      </c>
      <c r="DA286" s="229">
        <f>$E286*Ввод!CZ303</f>
        <v>0</v>
      </c>
      <c r="DB286" s="229">
        <f>$E286*Ввод!DA303</f>
        <v>0</v>
      </c>
      <c r="DC286" s="229">
        <f>$E286*Ввод!DB303</f>
        <v>0</v>
      </c>
      <c r="DD286" s="229">
        <f>$E286*Ввод!DC303</f>
        <v>0</v>
      </c>
      <c r="DE286" s="229">
        <f>$E286*Ввод!DD303</f>
        <v>0</v>
      </c>
      <c r="DF286" s="229">
        <f>$E286*Ввод!DE303</f>
        <v>0</v>
      </c>
      <c r="DG286" s="229">
        <f>$E286*Ввод!DF303</f>
        <v>0</v>
      </c>
      <c r="DH286" s="229">
        <f>$E286*Ввод!DG303</f>
        <v>0</v>
      </c>
      <c r="DI286" s="229">
        <f>$E286*Ввод!DH303</f>
        <v>0</v>
      </c>
      <c r="DJ286" s="229">
        <f>$E286*Ввод!DI303</f>
        <v>0</v>
      </c>
    </row>
    <row r="287" spans="2:114" ht="16.5">
      <c r="B287" s="214" t="str">
        <f t="shared" si="79"/>
        <v>Административные расходы (кроме ФОТ)</v>
      </c>
      <c r="C287" s="34"/>
      <c r="D287" s="57" t="str">
        <f t="shared" si="79"/>
        <v>тыс. руб.</v>
      </c>
      <c r="E287" s="7">
        <f>N(Ввод!H304)</f>
        <v>0</v>
      </c>
      <c r="F287" s="230"/>
      <c r="G287" s="230">
        <f t="shared" si="80"/>
        <v>1</v>
      </c>
      <c r="H287" s="230"/>
      <c r="I287" s="234"/>
      <c r="J287" s="229">
        <f>$E287*Ввод!I304</f>
        <v>0</v>
      </c>
      <c r="K287" s="229">
        <f>$E287*Ввод!J304</f>
        <v>0</v>
      </c>
      <c r="L287" s="229">
        <f>$E287*Ввод!K304</f>
        <v>0</v>
      </c>
      <c r="M287" s="229">
        <f>$E287*Ввод!L304</f>
        <v>0</v>
      </c>
      <c r="N287" s="229">
        <f>$E287*Ввод!M304</f>
        <v>0</v>
      </c>
      <c r="O287" s="229">
        <f>$E287*Ввод!N304</f>
        <v>0</v>
      </c>
      <c r="P287" s="229">
        <f>$E287*Ввод!O304</f>
        <v>0</v>
      </c>
      <c r="Q287" s="229">
        <f>$E287*Ввод!P304</f>
        <v>0</v>
      </c>
      <c r="R287" s="229">
        <f>$E287*Ввод!Q304</f>
        <v>0</v>
      </c>
      <c r="S287" s="229">
        <f>$E287*Ввод!R304</f>
        <v>0</v>
      </c>
      <c r="T287" s="229">
        <f>$E287*Ввод!S304</f>
        <v>0</v>
      </c>
      <c r="U287" s="229">
        <f>$E287*Ввод!T304</f>
        <v>0</v>
      </c>
      <c r="V287" s="229">
        <f>$E287*Ввод!U304</f>
        <v>0</v>
      </c>
      <c r="W287" s="229">
        <f>$E287*Ввод!V304</f>
        <v>0</v>
      </c>
      <c r="X287" s="229">
        <f>$E287*Ввод!W304</f>
        <v>0</v>
      </c>
      <c r="Y287" s="229">
        <f>$E287*Ввод!X304</f>
        <v>0</v>
      </c>
      <c r="Z287" s="229">
        <f>$E287*Ввод!Y304</f>
        <v>0</v>
      </c>
      <c r="AA287" s="229">
        <f>$E287*Ввод!Z304</f>
        <v>0</v>
      </c>
      <c r="AB287" s="229">
        <f>$E287*Ввод!AA304</f>
        <v>0</v>
      </c>
      <c r="AC287" s="229">
        <f>$E287*Ввод!AB304</f>
        <v>0</v>
      </c>
      <c r="AD287" s="229">
        <f>$E287*Ввод!AC304</f>
        <v>0</v>
      </c>
      <c r="AE287" s="229">
        <f>$E287*Ввод!AD304</f>
        <v>0</v>
      </c>
      <c r="AF287" s="229">
        <f>$E287*Ввод!AE304</f>
        <v>0</v>
      </c>
      <c r="AG287" s="229">
        <f>$E287*Ввод!AF304</f>
        <v>0</v>
      </c>
      <c r="AH287" s="229">
        <f>$E287*Ввод!AG304</f>
        <v>0</v>
      </c>
      <c r="AI287" s="229">
        <f>$E287*Ввод!AH304</f>
        <v>0</v>
      </c>
      <c r="AJ287" s="229">
        <f>$E287*Ввод!AI304</f>
        <v>0</v>
      </c>
      <c r="AK287" s="229">
        <f>$E287*Ввод!AJ304</f>
        <v>0</v>
      </c>
      <c r="AL287" s="229">
        <f>$E287*Ввод!AK304</f>
        <v>0</v>
      </c>
      <c r="AM287" s="229">
        <f>$E287*Ввод!AL304</f>
        <v>0</v>
      </c>
      <c r="AN287" s="229">
        <f>$E287*Ввод!AM304</f>
        <v>0</v>
      </c>
      <c r="AO287" s="229">
        <f>$E287*Ввод!AN304</f>
        <v>0</v>
      </c>
      <c r="AP287" s="229">
        <f>$E287*Ввод!AO304</f>
        <v>0</v>
      </c>
      <c r="AQ287" s="229">
        <f>$E287*Ввод!AP304</f>
        <v>0</v>
      </c>
      <c r="AR287" s="229">
        <f>$E287*Ввод!AQ304</f>
        <v>0</v>
      </c>
      <c r="AS287" s="229">
        <f>$E287*Ввод!AR304</f>
        <v>0</v>
      </c>
      <c r="AT287" s="229">
        <f>$E287*Ввод!AS304</f>
        <v>0</v>
      </c>
      <c r="AU287" s="229">
        <f>$E287*Ввод!AT304</f>
        <v>0</v>
      </c>
      <c r="AV287" s="229">
        <f>$E287*Ввод!AU304</f>
        <v>0</v>
      </c>
      <c r="AW287" s="229">
        <f>$E287*Ввод!AV304</f>
        <v>0</v>
      </c>
      <c r="AX287" s="229">
        <f>$E287*Ввод!AW304</f>
        <v>0</v>
      </c>
      <c r="AY287" s="229">
        <f>$E287*Ввод!AX304</f>
        <v>0</v>
      </c>
      <c r="AZ287" s="229">
        <f>$E287*Ввод!AY304</f>
        <v>0</v>
      </c>
      <c r="BA287" s="229">
        <f>$E287*Ввод!AZ304</f>
        <v>0</v>
      </c>
      <c r="BB287" s="229">
        <f>$E287*Ввод!BA304</f>
        <v>0</v>
      </c>
      <c r="BC287" s="229">
        <f>$E287*Ввод!BB304</f>
        <v>0</v>
      </c>
      <c r="BD287" s="229">
        <f>$E287*Ввод!BC304</f>
        <v>0</v>
      </c>
      <c r="BE287" s="229">
        <f>$E287*Ввод!BD304</f>
        <v>0</v>
      </c>
      <c r="BF287" s="229">
        <f>$E287*Ввод!BE304</f>
        <v>0</v>
      </c>
      <c r="BG287" s="229">
        <f>$E287*Ввод!BF304</f>
        <v>0</v>
      </c>
      <c r="BH287" s="229">
        <f>$E287*Ввод!BG304</f>
        <v>0</v>
      </c>
      <c r="BI287" s="229">
        <f>$E287*Ввод!BH304</f>
        <v>0</v>
      </c>
      <c r="BJ287" s="229">
        <f>$E287*Ввод!BI304</f>
        <v>0</v>
      </c>
      <c r="BK287" s="229">
        <f>$E287*Ввод!BJ304</f>
        <v>0</v>
      </c>
      <c r="BL287" s="229">
        <f>$E287*Ввод!BK304</f>
        <v>0</v>
      </c>
      <c r="BM287" s="229">
        <f>$E287*Ввод!BL304</f>
        <v>0</v>
      </c>
      <c r="BN287" s="229">
        <f>$E287*Ввод!BM304</f>
        <v>0</v>
      </c>
      <c r="BO287" s="229">
        <f>$E287*Ввод!BN304</f>
        <v>0</v>
      </c>
      <c r="BP287" s="229">
        <f>$E287*Ввод!BO304</f>
        <v>0</v>
      </c>
      <c r="BQ287" s="229">
        <f>$E287*Ввод!BP304</f>
        <v>0</v>
      </c>
      <c r="BR287" s="229">
        <f>$E287*Ввод!BQ304</f>
        <v>0</v>
      </c>
      <c r="BS287" s="229">
        <f>$E287*Ввод!BR304</f>
        <v>0</v>
      </c>
      <c r="BT287" s="229">
        <f>$E287*Ввод!BS304</f>
        <v>0</v>
      </c>
      <c r="BU287" s="229">
        <f>$E287*Ввод!BT304</f>
        <v>0</v>
      </c>
      <c r="BV287" s="229">
        <f>$E287*Ввод!BU304</f>
        <v>0</v>
      </c>
      <c r="BW287" s="229">
        <f>$E287*Ввод!BV304</f>
        <v>0</v>
      </c>
      <c r="BX287" s="229">
        <f>$E287*Ввод!BW304</f>
        <v>0</v>
      </c>
      <c r="BY287" s="229">
        <f>$E287*Ввод!BX304</f>
        <v>0</v>
      </c>
      <c r="BZ287" s="229">
        <f>$E287*Ввод!BY304</f>
        <v>0</v>
      </c>
      <c r="CA287" s="229">
        <f>$E287*Ввод!BZ304</f>
        <v>0</v>
      </c>
      <c r="CB287" s="229">
        <f>$E287*Ввод!CA304</f>
        <v>0</v>
      </c>
      <c r="CC287" s="229">
        <f>$E287*Ввод!CB304</f>
        <v>0</v>
      </c>
      <c r="CD287" s="229">
        <f>$E287*Ввод!CC304</f>
        <v>0</v>
      </c>
      <c r="CE287" s="229">
        <f>$E287*Ввод!CD304</f>
        <v>0</v>
      </c>
      <c r="CF287" s="229">
        <f>$E287*Ввод!CE304</f>
        <v>0</v>
      </c>
      <c r="CG287" s="229">
        <f>$E287*Ввод!CF304</f>
        <v>0</v>
      </c>
      <c r="CH287" s="229">
        <f>$E287*Ввод!CG304</f>
        <v>0</v>
      </c>
      <c r="CI287" s="229">
        <f>$E287*Ввод!CH304</f>
        <v>0</v>
      </c>
      <c r="CJ287" s="229">
        <f>$E287*Ввод!CI304</f>
        <v>0</v>
      </c>
      <c r="CK287" s="229">
        <f>$E287*Ввод!CJ304</f>
        <v>0</v>
      </c>
      <c r="CL287" s="229">
        <f>$E287*Ввод!CK304</f>
        <v>0</v>
      </c>
      <c r="CM287" s="229">
        <f>$E287*Ввод!CL304</f>
        <v>0</v>
      </c>
      <c r="CN287" s="229">
        <f>$E287*Ввод!CM304</f>
        <v>0</v>
      </c>
      <c r="CO287" s="229">
        <f>$E287*Ввод!CN304</f>
        <v>0</v>
      </c>
      <c r="CP287" s="229">
        <f>$E287*Ввод!CO304</f>
        <v>0</v>
      </c>
      <c r="CQ287" s="229">
        <f>$E287*Ввод!CP304</f>
        <v>0</v>
      </c>
      <c r="CR287" s="229">
        <f>$E287*Ввод!CQ304</f>
        <v>0</v>
      </c>
      <c r="CS287" s="229">
        <f>$E287*Ввод!CR304</f>
        <v>0</v>
      </c>
      <c r="CT287" s="229">
        <f>$E287*Ввод!CS304</f>
        <v>0</v>
      </c>
      <c r="CU287" s="229">
        <f>$E287*Ввод!CT304</f>
        <v>0</v>
      </c>
      <c r="CV287" s="229">
        <f>$E287*Ввод!CU304</f>
        <v>0</v>
      </c>
      <c r="CW287" s="229">
        <f>$E287*Ввод!CV304</f>
        <v>0</v>
      </c>
      <c r="CX287" s="229">
        <f>$E287*Ввод!CW304</f>
        <v>0</v>
      </c>
      <c r="CY287" s="229">
        <f>$E287*Ввод!CX304</f>
        <v>0</v>
      </c>
      <c r="CZ287" s="229">
        <f>$E287*Ввод!CY304</f>
        <v>0</v>
      </c>
      <c r="DA287" s="229">
        <f>$E287*Ввод!CZ304</f>
        <v>0</v>
      </c>
      <c r="DB287" s="229">
        <f>$E287*Ввод!DA304</f>
        <v>0</v>
      </c>
      <c r="DC287" s="229">
        <f>$E287*Ввод!DB304</f>
        <v>0</v>
      </c>
      <c r="DD287" s="229">
        <f>$E287*Ввод!DC304</f>
        <v>0</v>
      </c>
      <c r="DE287" s="229">
        <f>$E287*Ввод!DD304</f>
        <v>0</v>
      </c>
      <c r="DF287" s="229">
        <f>$E287*Ввод!DE304</f>
        <v>0</v>
      </c>
      <c r="DG287" s="229">
        <f>$E287*Ввод!DF304</f>
        <v>0</v>
      </c>
      <c r="DH287" s="229">
        <f>$E287*Ввод!DG304</f>
        <v>0</v>
      </c>
      <c r="DI287" s="229">
        <f>$E287*Ввод!DH304</f>
        <v>0</v>
      </c>
      <c r="DJ287" s="229">
        <f>$E287*Ввод!DI304</f>
        <v>0</v>
      </c>
    </row>
    <row r="288" spans="2:114" ht="16.5">
      <c r="B288" s="214" t="str">
        <f t="shared" si="79"/>
        <v>Прочие операционные расходы №1</v>
      </c>
      <c r="C288" s="34"/>
      <c r="D288" s="57" t="str">
        <f t="shared" si="79"/>
        <v>тыс. руб.</v>
      </c>
      <c r="E288" s="7">
        <f>N(Ввод!H305)</f>
        <v>0</v>
      </c>
      <c r="F288" s="230"/>
      <c r="G288" s="230">
        <f t="shared" si="80"/>
        <v>1</v>
      </c>
      <c r="H288" s="230"/>
      <c r="I288" s="234"/>
      <c r="J288" s="229">
        <f>$E288*Ввод!I305</f>
        <v>0</v>
      </c>
      <c r="K288" s="229">
        <f>$E288*Ввод!J305</f>
        <v>0</v>
      </c>
      <c r="L288" s="229">
        <f>$E288*Ввод!K305</f>
        <v>0</v>
      </c>
      <c r="M288" s="229">
        <f>$E288*Ввод!L305</f>
        <v>0</v>
      </c>
      <c r="N288" s="229">
        <f>$E288*Ввод!M305</f>
        <v>0</v>
      </c>
      <c r="O288" s="229">
        <f>$E288*Ввод!N305</f>
        <v>0</v>
      </c>
      <c r="P288" s="229">
        <f>$E288*Ввод!O305</f>
        <v>0</v>
      </c>
      <c r="Q288" s="229">
        <f>$E288*Ввод!P305</f>
        <v>0</v>
      </c>
      <c r="R288" s="229">
        <f>$E288*Ввод!Q305</f>
        <v>0</v>
      </c>
      <c r="S288" s="229">
        <f>$E288*Ввод!R305</f>
        <v>0</v>
      </c>
      <c r="T288" s="229">
        <f>$E288*Ввод!S305</f>
        <v>0</v>
      </c>
      <c r="U288" s="229">
        <f>$E288*Ввод!T305</f>
        <v>0</v>
      </c>
      <c r="V288" s="229">
        <f>$E288*Ввод!U305</f>
        <v>0</v>
      </c>
      <c r="W288" s="229">
        <f>$E288*Ввод!V305</f>
        <v>0</v>
      </c>
      <c r="X288" s="229">
        <f>$E288*Ввод!W305</f>
        <v>0</v>
      </c>
      <c r="Y288" s="229">
        <f>$E288*Ввод!X305</f>
        <v>0</v>
      </c>
      <c r="Z288" s="229">
        <f>$E288*Ввод!Y305</f>
        <v>0</v>
      </c>
      <c r="AA288" s="229">
        <f>$E288*Ввод!Z305</f>
        <v>0</v>
      </c>
      <c r="AB288" s="229">
        <f>$E288*Ввод!AA305</f>
        <v>0</v>
      </c>
      <c r="AC288" s="229">
        <f>$E288*Ввод!AB305</f>
        <v>0</v>
      </c>
      <c r="AD288" s="229">
        <f>$E288*Ввод!AC305</f>
        <v>0</v>
      </c>
      <c r="AE288" s="229">
        <f>$E288*Ввод!AD305</f>
        <v>0</v>
      </c>
      <c r="AF288" s="229">
        <f>$E288*Ввод!AE305</f>
        <v>0</v>
      </c>
      <c r="AG288" s="229">
        <f>$E288*Ввод!AF305</f>
        <v>0</v>
      </c>
      <c r="AH288" s="229">
        <f>$E288*Ввод!AG305</f>
        <v>0</v>
      </c>
      <c r="AI288" s="229">
        <f>$E288*Ввод!AH305</f>
        <v>0</v>
      </c>
      <c r="AJ288" s="229">
        <f>$E288*Ввод!AI305</f>
        <v>0</v>
      </c>
      <c r="AK288" s="229">
        <f>$E288*Ввод!AJ305</f>
        <v>0</v>
      </c>
      <c r="AL288" s="229">
        <f>$E288*Ввод!AK305</f>
        <v>0</v>
      </c>
      <c r="AM288" s="229">
        <f>$E288*Ввод!AL305</f>
        <v>0</v>
      </c>
      <c r="AN288" s="229">
        <f>$E288*Ввод!AM305</f>
        <v>0</v>
      </c>
      <c r="AO288" s="229">
        <f>$E288*Ввод!AN305</f>
        <v>0</v>
      </c>
      <c r="AP288" s="229">
        <f>$E288*Ввод!AO305</f>
        <v>0</v>
      </c>
      <c r="AQ288" s="229">
        <f>$E288*Ввод!AP305</f>
        <v>0</v>
      </c>
      <c r="AR288" s="229">
        <f>$E288*Ввод!AQ305</f>
        <v>0</v>
      </c>
      <c r="AS288" s="229">
        <f>$E288*Ввод!AR305</f>
        <v>0</v>
      </c>
      <c r="AT288" s="229">
        <f>$E288*Ввод!AS305</f>
        <v>0</v>
      </c>
      <c r="AU288" s="229">
        <f>$E288*Ввод!AT305</f>
        <v>0</v>
      </c>
      <c r="AV288" s="229">
        <f>$E288*Ввод!AU305</f>
        <v>0</v>
      </c>
      <c r="AW288" s="229">
        <f>$E288*Ввод!AV305</f>
        <v>0</v>
      </c>
      <c r="AX288" s="229">
        <f>$E288*Ввод!AW305</f>
        <v>0</v>
      </c>
      <c r="AY288" s="229">
        <f>$E288*Ввод!AX305</f>
        <v>0</v>
      </c>
      <c r="AZ288" s="229">
        <f>$E288*Ввод!AY305</f>
        <v>0</v>
      </c>
      <c r="BA288" s="229">
        <f>$E288*Ввод!AZ305</f>
        <v>0</v>
      </c>
      <c r="BB288" s="229">
        <f>$E288*Ввод!BA305</f>
        <v>0</v>
      </c>
      <c r="BC288" s="229">
        <f>$E288*Ввод!BB305</f>
        <v>0</v>
      </c>
      <c r="BD288" s="229">
        <f>$E288*Ввод!BC305</f>
        <v>0</v>
      </c>
      <c r="BE288" s="229">
        <f>$E288*Ввод!BD305</f>
        <v>0</v>
      </c>
      <c r="BF288" s="229">
        <f>$E288*Ввод!BE305</f>
        <v>0</v>
      </c>
      <c r="BG288" s="229">
        <f>$E288*Ввод!BF305</f>
        <v>0</v>
      </c>
      <c r="BH288" s="229">
        <f>$E288*Ввод!BG305</f>
        <v>0</v>
      </c>
      <c r="BI288" s="229">
        <f>$E288*Ввод!BH305</f>
        <v>0</v>
      </c>
      <c r="BJ288" s="229">
        <f>$E288*Ввод!BI305</f>
        <v>0</v>
      </c>
      <c r="BK288" s="229">
        <f>$E288*Ввод!BJ305</f>
        <v>0</v>
      </c>
      <c r="BL288" s="229">
        <f>$E288*Ввод!BK305</f>
        <v>0</v>
      </c>
      <c r="BM288" s="229">
        <f>$E288*Ввод!BL305</f>
        <v>0</v>
      </c>
      <c r="BN288" s="229">
        <f>$E288*Ввод!BM305</f>
        <v>0</v>
      </c>
      <c r="BO288" s="229">
        <f>$E288*Ввод!BN305</f>
        <v>0</v>
      </c>
      <c r="BP288" s="229">
        <f>$E288*Ввод!BO305</f>
        <v>0</v>
      </c>
      <c r="BQ288" s="229">
        <f>$E288*Ввод!BP305</f>
        <v>0</v>
      </c>
      <c r="BR288" s="229">
        <f>$E288*Ввод!BQ305</f>
        <v>0</v>
      </c>
      <c r="BS288" s="229">
        <f>$E288*Ввод!BR305</f>
        <v>0</v>
      </c>
      <c r="BT288" s="229">
        <f>$E288*Ввод!BS305</f>
        <v>0</v>
      </c>
      <c r="BU288" s="229">
        <f>$E288*Ввод!BT305</f>
        <v>0</v>
      </c>
      <c r="BV288" s="229">
        <f>$E288*Ввод!BU305</f>
        <v>0</v>
      </c>
      <c r="BW288" s="229">
        <f>$E288*Ввод!BV305</f>
        <v>0</v>
      </c>
      <c r="BX288" s="229">
        <f>$E288*Ввод!BW305</f>
        <v>0</v>
      </c>
      <c r="BY288" s="229">
        <f>$E288*Ввод!BX305</f>
        <v>0</v>
      </c>
      <c r="BZ288" s="229">
        <f>$E288*Ввод!BY305</f>
        <v>0</v>
      </c>
      <c r="CA288" s="229">
        <f>$E288*Ввод!BZ305</f>
        <v>0</v>
      </c>
      <c r="CB288" s="229">
        <f>$E288*Ввод!CA305</f>
        <v>0</v>
      </c>
      <c r="CC288" s="229">
        <f>$E288*Ввод!CB305</f>
        <v>0</v>
      </c>
      <c r="CD288" s="229">
        <f>$E288*Ввод!CC305</f>
        <v>0</v>
      </c>
      <c r="CE288" s="229">
        <f>$E288*Ввод!CD305</f>
        <v>0</v>
      </c>
      <c r="CF288" s="229">
        <f>$E288*Ввод!CE305</f>
        <v>0</v>
      </c>
      <c r="CG288" s="229">
        <f>$E288*Ввод!CF305</f>
        <v>0</v>
      </c>
      <c r="CH288" s="229">
        <f>$E288*Ввод!CG305</f>
        <v>0</v>
      </c>
      <c r="CI288" s="229">
        <f>$E288*Ввод!CH305</f>
        <v>0</v>
      </c>
      <c r="CJ288" s="229">
        <f>$E288*Ввод!CI305</f>
        <v>0</v>
      </c>
      <c r="CK288" s="229">
        <f>$E288*Ввод!CJ305</f>
        <v>0</v>
      </c>
      <c r="CL288" s="229">
        <f>$E288*Ввод!CK305</f>
        <v>0</v>
      </c>
      <c r="CM288" s="229">
        <f>$E288*Ввод!CL305</f>
        <v>0</v>
      </c>
      <c r="CN288" s="229">
        <f>$E288*Ввод!CM305</f>
        <v>0</v>
      </c>
      <c r="CO288" s="229">
        <f>$E288*Ввод!CN305</f>
        <v>0</v>
      </c>
      <c r="CP288" s="229">
        <f>$E288*Ввод!CO305</f>
        <v>0</v>
      </c>
      <c r="CQ288" s="229">
        <f>$E288*Ввод!CP305</f>
        <v>0</v>
      </c>
      <c r="CR288" s="229">
        <f>$E288*Ввод!CQ305</f>
        <v>0</v>
      </c>
      <c r="CS288" s="229">
        <f>$E288*Ввод!CR305</f>
        <v>0</v>
      </c>
      <c r="CT288" s="229">
        <f>$E288*Ввод!CS305</f>
        <v>0</v>
      </c>
      <c r="CU288" s="229">
        <f>$E288*Ввод!CT305</f>
        <v>0</v>
      </c>
      <c r="CV288" s="229">
        <f>$E288*Ввод!CU305</f>
        <v>0</v>
      </c>
      <c r="CW288" s="229">
        <f>$E288*Ввод!CV305</f>
        <v>0</v>
      </c>
      <c r="CX288" s="229">
        <f>$E288*Ввод!CW305</f>
        <v>0</v>
      </c>
      <c r="CY288" s="229">
        <f>$E288*Ввод!CX305</f>
        <v>0</v>
      </c>
      <c r="CZ288" s="229">
        <f>$E288*Ввод!CY305</f>
        <v>0</v>
      </c>
      <c r="DA288" s="229">
        <f>$E288*Ввод!CZ305</f>
        <v>0</v>
      </c>
      <c r="DB288" s="229">
        <f>$E288*Ввод!DA305</f>
        <v>0</v>
      </c>
      <c r="DC288" s="229">
        <f>$E288*Ввод!DB305</f>
        <v>0</v>
      </c>
      <c r="DD288" s="229">
        <f>$E288*Ввод!DC305</f>
        <v>0</v>
      </c>
      <c r="DE288" s="229">
        <f>$E288*Ввод!DD305</f>
        <v>0</v>
      </c>
      <c r="DF288" s="229">
        <f>$E288*Ввод!DE305</f>
        <v>0</v>
      </c>
      <c r="DG288" s="229">
        <f>$E288*Ввод!DF305</f>
        <v>0</v>
      </c>
      <c r="DH288" s="229">
        <f>$E288*Ввод!DG305</f>
        <v>0</v>
      </c>
      <c r="DI288" s="229">
        <f>$E288*Ввод!DH305</f>
        <v>0</v>
      </c>
      <c r="DJ288" s="229">
        <f>$E288*Ввод!DI305</f>
        <v>0</v>
      </c>
    </row>
    <row r="289" spans="1:114" ht="16.5">
      <c r="B289" s="214" t="str">
        <f t="shared" si="79"/>
        <v>Прочие операционные расходы №2</v>
      </c>
      <c r="C289" s="34"/>
      <c r="D289" s="57" t="str">
        <f t="shared" si="79"/>
        <v>тыс. руб.</v>
      </c>
      <c r="E289" s="7">
        <f>N(Ввод!H306)</f>
        <v>0</v>
      </c>
      <c r="F289" s="230"/>
      <c r="G289" s="230">
        <f t="shared" si="80"/>
        <v>0</v>
      </c>
      <c r="H289" s="230"/>
      <c r="I289" s="234"/>
      <c r="J289" s="229">
        <f>$E289*Ввод!I306</f>
        <v>0</v>
      </c>
      <c r="K289" s="229">
        <f>$E289*Ввод!J306</f>
        <v>0</v>
      </c>
      <c r="L289" s="229">
        <f>$E289*Ввод!K306</f>
        <v>0</v>
      </c>
      <c r="M289" s="229">
        <f>$E289*Ввод!L306</f>
        <v>0</v>
      </c>
      <c r="N289" s="229">
        <f>$E289*Ввод!M306</f>
        <v>0</v>
      </c>
      <c r="O289" s="229">
        <f>$E289*Ввод!N306</f>
        <v>0</v>
      </c>
      <c r="P289" s="229">
        <f>$E289*Ввод!O306</f>
        <v>0</v>
      </c>
      <c r="Q289" s="229">
        <f>$E289*Ввод!P306</f>
        <v>0</v>
      </c>
      <c r="R289" s="229">
        <f>$E289*Ввод!Q306</f>
        <v>0</v>
      </c>
      <c r="S289" s="229">
        <f>$E289*Ввод!R306</f>
        <v>0</v>
      </c>
      <c r="T289" s="229">
        <f>$E289*Ввод!S306</f>
        <v>0</v>
      </c>
      <c r="U289" s="229">
        <f>$E289*Ввод!T306</f>
        <v>0</v>
      </c>
      <c r="V289" s="229">
        <f>$E289*Ввод!U306</f>
        <v>0</v>
      </c>
      <c r="W289" s="229">
        <f>$E289*Ввод!V306</f>
        <v>0</v>
      </c>
      <c r="X289" s="229">
        <f>$E289*Ввод!W306</f>
        <v>0</v>
      </c>
      <c r="Y289" s="229">
        <f>$E289*Ввод!X306</f>
        <v>0</v>
      </c>
      <c r="Z289" s="229">
        <f>$E289*Ввод!Y306</f>
        <v>0</v>
      </c>
      <c r="AA289" s="229">
        <f>$E289*Ввод!Z306</f>
        <v>0</v>
      </c>
      <c r="AB289" s="229">
        <f>$E289*Ввод!AA306</f>
        <v>0</v>
      </c>
      <c r="AC289" s="229">
        <f>$E289*Ввод!AB306</f>
        <v>0</v>
      </c>
      <c r="AD289" s="229">
        <f>$E289*Ввод!AC306</f>
        <v>0</v>
      </c>
      <c r="AE289" s="229">
        <f>$E289*Ввод!AD306</f>
        <v>0</v>
      </c>
      <c r="AF289" s="229">
        <f>$E289*Ввод!AE306</f>
        <v>0</v>
      </c>
      <c r="AG289" s="229">
        <f>$E289*Ввод!AF306</f>
        <v>0</v>
      </c>
      <c r="AH289" s="229">
        <f>$E289*Ввод!AG306</f>
        <v>0</v>
      </c>
      <c r="AI289" s="229">
        <f>$E289*Ввод!AH306</f>
        <v>0</v>
      </c>
      <c r="AJ289" s="229">
        <f>$E289*Ввод!AI306</f>
        <v>0</v>
      </c>
      <c r="AK289" s="229">
        <f>$E289*Ввод!AJ306</f>
        <v>0</v>
      </c>
      <c r="AL289" s="229">
        <f>$E289*Ввод!AK306</f>
        <v>0</v>
      </c>
      <c r="AM289" s="229">
        <f>$E289*Ввод!AL306</f>
        <v>0</v>
      </c>
      <c r="AN289" s="229">
        <f>$E289*Ввод!AM306</f>
        <v>0</v>
      </c>
      <c r="AO289" s="229">
        <f>$E289*Ввод!AN306</f>
        <v>0</v>
      </c>
      <c r="AP289" s="229">
        <f>$E289*Ввод!AO306</f>
        <v>0</v>
      </c>
      <c r="AQ289" s="229">
        <f>$E289*Ввод!AP306</f>
        <v>0</v>
      </c>
      <c r="AR289" s="229">
        <f>$E289*Ввод!AQ306</f>
        <v>0</v>
      </c>
      <c r="AS289" s="229">
        <f>$E289*Ввод!AR306</f>
        <v>0</v>
      </c>
      <c r="AT289" s="229">
        <f>$E289*Ввод!AS306</f>
        <v>0</v>
      </c>
      <c r="AU289" s="229">
        <f>$E289*Ввод!AT306</f>
        <v>0</v>
      </c>
      <c r="AV289" s="229">
        <f>$E289*Ввод!AU306</f>
        <v>0</v>
      </c>
      <c r="AW289" s="229">
        <f>$E289*Ввод!AV306</f>
        <v>0</v>
      </c>
      <c r="AX289" s="229">
        <f>$E289*Ввод!AW306</f>
        <v>0</v>
      </c>
      <c r="AY289" s="229">
        <f>$E289*Ввод!AX306</f>
        <v>0</v>
      </c>
      <c r="AZ289" s="229">
        <f>$E289*Ввод!AY306</f>
        <v>0</v>
      </c>
      <c r="BA289" s="229">
        <f>$E289*Ввод!AZ306</f>
        <v>0</v>
      </c>
      <c r="BB289" s="229">
        <f>$E289*Ввод!BA306</f>
        <v>0</v>
      </c>
      <c r="BC289" s="229">
        <f>$E289*Ввод!BB306</f>
        <v>0</v>
      </c>
      <c r="BD289" s="229">
        <f>$E289*Ввод!BC306</f>
        <v>0</v>
      </c>
      <c r="BE289" s="229">
        <f>$E289*Ввод!BD306</f>
        <v>0</v>
      </c>
      <c r="BF289" s="229">
        <f>$E289*Ввод!BE306</f>
        <v>0</v>
      </c>
      <c r="BG289" s="229">
        <f>$E289*Ввод!BF306</f>
        <v>0</v>
      </c>
      <c r="BH289" s="229">
        <f>$E289*Ввод!BG306</f>
        <v>0</v>
      </c>
      <c r="BI289" s="229">
        <f>$E289*Ввод!BH306</f>
        <v>0</v>
      </c>
      <c r="BJ289" s="229">
        <f>$E289*Ввод!BI306</f>
        <v>0</v>
      </c>
      <c r="BK289" s="229">
        <f>$E289*Ввод!BJ306</f>
        <v>0</v>
      </c>
      <c r="BL289" s="229">
        <f>$E289*Ввод!BK306</f>
        <v>0</v>
      </c>
      <c r="BM289" s="229">
        <f>$E289*Ввод!BL306</f>
        <v>0</v>
      </c>
      <c r="BN289" s="229">
        <f>$E289*Ввод!BM306</f>
        <v>0</v>
      </c>
      <c r="BO289" s="229">
        <f>$E289*Ввод!BN306</f>
        <v>0</v>
      </c>
      <c r="BP289" s="229">
        <f>$E289*Ввод!BO306</f>
        <v>0</v>
      </c>
      <c r="BQ289" s="229">
        <f>$E289*Ввод!BP306</f>
        <v>0</v>
      </c>
      <c r="BR289" s="229">
        <f>$E289*Ввод!BQ306</f>
        <v>0</v>
      </c>
      <c r="BS289" s="229">
        <f>$E289*Ввод!BR306</f>
        <v>0</v>
      </c>
      <c r="BT289" s="229">
        <f>$E289*Ввод!BS306</f>
        <v>0</v>
      </c>
      <c r="BU289" s="229">
        <f>$E289*Ввод!BT306</f>
        <v>0</v>
      </c>
      <c r="BV289" s="229">
        <f>$E289*Ввод!BU306</f>
        <v>0</v>
      </c>
      <c r="BW289" s="229">
        <f>$E289*Ввод!BV306</f>
        <v>0</v>
      </c>
      <c r="BX289" s="229">
        <f>$E289*Ввод!BW306</f>
        <v>0</v>
      </c>
      <c r="BY289" s="229">
        <f>$E289*Ввод!BX306</f>
        <v>0</v>
      </c>
      <c r="BZ289" s="229">
        <f>$E289*Ввод!BY306</f>
        <v>0</v>
      </c>
      <c r="CA289" s="229">
        <f>$E289*Ввод!BZ306</f>
        <v>0</v>
      </c>
      <c r="CB289" s="229">
        <f>$E289*Ввод!CA306</f>
        <v>0</v>
      </c>
      <c r="CC289" s="229">
        <f>$E289*Ввод!CB306</f>
        <v>0</v>
      </c>
      <c r="CD289" s="229">
        <f>$E289*Ввод!CC306</f>
        <v>0</v>
      </c>
      <c r="CE289" s="229">
        <f>$E289*Ввод!CD306</f>
        <v>0</v>
      </c>
      <c r="CF289" s="229">
        <f>$E289*Ввод!CE306</f>
        <v>0</v>
      </c>
      <c r="CG289" s="229">
        <f>$E289*Ввод!CF306</f>
        <v>0</v>
      </c>
      <c r="CH289" s="229">
        <f>$E289*Ввод!CG306</f>
        <v>0</v>
      </c>
      <c r="CI289" s="229">
        <f>$E289*Ввод!CH306</f>
        <v>0</v>
      </c>
      <c r="CJ289" s="229">
        <f>$E289*Ввод!CI306</f>
        <v>0</v>
      </c>
      <c r="CK289" s="229">
        <f>$E289*Ввод!CJ306</f>
        <v>0</v>
      </c>
      <c r="CL289" s="229">
        <f>$E289*Ввод!CK306</f>
        <v>0</v>
      </c>
      <c r="CM289" s="229">
        <f>$E289*Ввод!CL306</f>
        <v>0</v>
      </c>
      <c r="CN289" s="229">
        <f>$E289*Ввод!CM306</f>
        <v>0</v>
      </c>
      <c r="CO289" s="229">
        <f>$E289*Ввод!CN306</f>
        <v>0</v>
      </c>
      <c r="CP289" s="229">
        <f>$E289*Ввод!CO306</f>
        <v>0</v>
      </c>
      <c r="CQ289" s="229">
        <f>$E289*Ввод!CP306</f>
        <v>0</v>
      </c>
      <c r="CR289" s="229">
        <f>$E289*Ввод!CQ306</f>
        <v>0</v>
      </c>
      <c r="CS289" s="229">
        <f>$E289*Ввод!CR306</f>
        <v>0</v>
      </c>
      <c r="CT289" s="229">
        <f>$E289*Ввод!CS306</f>
        <v>0</v>
      </c>
      <c r="CU289" s="229">
        <f>$E289*Ввод!CT306</f>
        <v>0</v>
      </c>
      <c r="CV289" s="229">
        <f>$E289*Ввод!CU306</f>
        <v>0</v>
      </c>
      <c r="CW289" s="229">
        <f>$E289*Ввод!CV306</f>
        <v>0</v>
      </c>
      <c r="CX289" s="229">
        <f>$E289*Ввод!CW306</f>
        <v>0</v>
      </c>
      <c r="CY289" s="229">
        <f>$E289*Ввод!CX306</f>
        <v>0</v>
      </c>
      <c r="CZ289" s="229">
        <f>$E289*Ввод!CY306</f>
        <v>0</v>
      </c>
      <c r="DA289" s="229">
        <f>$E289*Ввод!CZ306</f>
        <v>0</v>
      </c>
      <c r="DB289" s="229">
        <f>$E289*Ввод!DA306</f>
        <v>0</v>
      </c>
      <c r="DC289" s="229">
        <f>$E289*Ввод!DB306</f>
        <v>0</v>
      </c>
      <c r="DD289" s="229">
        <f>$E289*Ввод!DC306</f>
        <v>0</v>
      </c>
      <c r="DE289" s="229">
        <f>$E289*Ввод!DD306</f>
        <v>0</v>
      </c>
      <c r="DF289" s="229">
        <f>$E289*Ввод!DE306</f>
        <v>0</v>
      </c>
      <c r="DG289" s="229">
        <f>$E289*Ввод!DF306</f>
        <v>0</v>
      </c>
      <c r="DH289" s="229">
        <f>$E289*Ввод!DG306</f>
        <v>0</v>
      </c>
      <c r="DI289" s="229">
        <f>$E289*Ввод!DH306</f>
        <v>0</v>
      </c>
      <c r="DJ289" s="229">
        <f>$E289*Ввод!DI306</f>
        <v>0</v>
      </c>
    </row>
    <row r="290" spans="1:114" ht="16.5">
      <c r="B290" s="214" t="str">
        <f t="shared" si="79"/>
        <v>Прочие операционные расходы №3</v>
      </c>
      <c r="C290" s="34"/>
      <c r="D290" s="57" t="str">
        <f t="shared" si="79"/>
        <v>тыс. руб.</v>
      </c>
      <c r="E290" s="7">
        <f>N(Ввод!H307)</f>
        <v>0</v>
      </c>
      <c r="F290" s="230"/>
      <c r="G290" s="230">
        <f t="shared" si="80"/>
        <v>1</v>
      </c>
      <c r="H290" s="230"/>
      <c r="I290" s="234"/>
      <c r="J290" s="229">
        <f>$E290*Ввод!I307</f>
        <v>0</v>
      </c>
      <c r="K290" s="229">
        <f>$E290*Ввод!J307</f>
        <v>0</v>
      </c>
      <c r="L290" s="229">
        <f>$E290*Ввод!K307</f>
        <v>0</v>
      </c>
      <c r="M290" s="229">
        <f>$E290*Ввод!L307</f>
        <v>0</v>
      </c>
      <c r="N290" s="229">
        <f>$E290*Ввод!M307</f>
        <v>0</v>
      </c>
      <c r="O290" s="229">
        <f>$E290*Ввод!N307</f>
        <v>0</v>
      </c>
      <c r="P290" s="229">
        <f>$E290*Ввод!O307</f>
        <v>0</v>
      </c>
      <c r="Q290" s="229">
        <f>$E290*Ввод!P307</f>
        <v>0</v>
      </c>
      <c r="R290" s="229">
        <f>$E290*Ввод!Q307</f>
        <v>0</v>
      </c>
      <c r="S290" s="229">
        <f>$E290*Ввод!R307</f>
        <v>0</v>
      </c>
      <c r="T290" s="229">
        <f>$E290*Ввод!S307</f>
        <v>0</v>
      </c>
      <c r="U290" s="229">
        <f>$E290*Ввод!T307</f>
        <v>0</v>
      </c>
      <c r="V290" s="229">
        <f>$E290*Ввод!U307</f>
        <v>0</v>
      </c>
      <c r="W290" s="229">
        <f>$E290*Ввод!V307</f>
        <v>0</v>
      </c>
      <c r="X290" s="229">
        <f>$E290*Ввод!W307</f>
        <v>0</v>
      </c>
      <c r="Y290" s="229">
        <f>$E290*Ввод!X307</f>
        <v>0</v>
      </c>
      <c r="Z290" s="229">
        <f>$E290*Ввод!Y307</f>
        <v>0</v>
      </c>
      <c r="AA290" s="229">
        <f>$E290*Ввод!Z307</f>
        <v>0</v>
      </c>
      <c r="AB290" s="229">
        <f>$E290*Ввод!AA307</f>
        <v>0</v>
      </c>
      <c r="AC290" s="229">
        <f>$E290*Ввод!AB307</f>
        <v>0</v>
      </c>
      <c r="AD290" s="229">
        <f>$E290*Ввод!AC307</f>
        <v>0</v>
      </c>
      <c r="AE290" s="229">
        <f>$E290*Ввод!AD307</f>
        <v>0</v>
      </c>
      <c r="AF290" s="229">
        <f>$E290*Ввод!AE307</f>
        <v>0</v>
      </c>
      <c r="AG290" s="229">
        <f>$E290*Ввод!AF307</f>
        <v>0</v>
      </c>
      <c r="AH290" s="229">
        <f>$E290*Ввод!AG307</f>
        <v>0</v>
      </c>
      <c r="AI290" s="229">
        <f>$E290*Ввод!AH307</f>
        <v>0</v>
      </c>
      <c r="AJ290" s="229">
        <f>$E290*Ввод!AI307</f>
        <v>0</v>
      </c>
      <c r="AK290" s="229">
        <f>$E290*Ввод!AJ307</f>
        <v>0</v>
      </c>
      <c r="AL290" s="229">
        <f>$E290*Ввод!AK307</f>
        <v>0</v>
      </c>
      <c r="AM290" s="229">
        <f>$E290*Ввод!AL307</f>
        <v>0</v>
      </c>
      <c r="AN290" s="229">
        <f>$E290*Ввод!AM307</f>
        <v>0</v>
      </c>
      <c r="AO290" s="229">
        <f>$E290*Ввод!AN307</f>
        <v>0</v>
      </c>
      <c r="AP290" s="229">
        <f>$E290*Ввод!AO307</f>
        <v>0</v>
      </c>
      <c r="AQ290" s="229">
        <f>$E290*Ввод!AP307</f>
        <v>0</v>
      </c>
      <c r="AR290" s="229">
        <f>$E290*Ввод!AQ307</f>
        <v>0</v>
      </c>
      <c r="AS290" s="229">
        <f>$E290*Ввод!AR307</f>
        <v>0</v>
      </c>
      <c r="AT290" s="229">
        <f>$E290*Ввод!AS307</f>
        <v>0</v>
      </c>
      <c r="AU290" s="229">
        <f>$E290*Ввод!AT307</f>
        <v>0</v>
      </c>
      <c r="AV290" s="229">
        <f>$E290*Ввод!AU307</f>
        <v>0</v>
      </c>
      <c r="AW290" s="229">
        <f>$E290*Ввод!AV307</f>
        <v>0</v>
      </c>
      <c r="AX290" s="229">
        <f>$E290*Ввод!AW307</f>
        <v>0</v>
      </c>
      <c r="AY290" s="229">
        <f>$E290*Ввод!AX307</f>
        <v>0</v>
      </c>
      <c r="AZ290" s="229">
        <f>$E290*Ввод!AY307</f>
        <v>0</v>
      </c>
      <c r="BA290" s="229">
        <f>$E290*Ввод!AZ307</f>
        <v>0</v>
      </c>
      <c r="BB290" s="229">
        <f>$E290*Ввод!BA307</f>
        <v>0</v>
      </c>
      <c r="BC290" s="229">
        <f>$E290*Ввод!BB307</f>
        <v>0</v>
      </c>
      <c r="BD290" s="229">
        <f>$E290*Ввод!BC307</f>
        <v>0</v>
      </c>
      <c r="BE290" s="229">
        <f>$E290*Ввод!BD307</f>
        <v>0</v>
      </c>
      <c r="BF290" s="229">
        <f>$E290*Ввод!BE307</f>
        <v>0</v>
      </c>
      <c r="BG290" s="229">
        <f>$E290*Ввод!BF307</f>
        <v>0</v>
      </c>
      <c r="BH290" s="229">
        <f>$E290*Ввод!BG307</f>
        <v>0</v>
      </c>
      <c r="BI290" s="229">
        <f>$E290*Ввод!BH307</f>
        <v>0</v>
      </c>
      <c r="BJ290" s="229">
        <f>$E290*Ввод!BI307</f>
        <v>0</v>
      </c>
      <c r="BK290" s="229">
        <f>$E290*Ввод!BJ307</f>
        <v>0</v>
      </c>
      <c r="BL290" s="229">
        <f>$E290*Ввод!BK307</f>
        <v>0</v>
      </c>
      <c r="BM290" s="229">
        <f>$E290*Ввод!BL307</f>
        <v>0</v>
      </c>
      <c r="BN290" s="229">
        <f>$E290*Ввод!BM307</f>
        <v>0</v>
      </c>
      <c r="BO290" s="229">
        <f>$E290*Ввод!BN307</f>
        <v>0</v>
      </c>
      <c r="BP290" s="229">
        <f>$E290*Ввод!BO307</f>
        <v>0</v>
      </c>
      <c r="BQ290" s="229">
        <f>$E290*Ввод!BP307</f>
        <v>0</v>
      </c>
      <c r="BR290" s="229">
        <f>$E290*Ввод!BQ307</f>
        <v>0</v>
      </c>
      <c r="BS290" s="229">
        <f>$E290*Ввод!BR307</f>
        <v>0</v>
      </c>
      <c r="BT290" s="229">
        <f>$E290*Ввод!BS307</f>
        <v>0</v>
      </c>
      <c r="BU290" s="229">
        <f>$E290*Ввод!BT307</f>
        <v>0</v>
      </c>
      <c r="BV290" s="229">
        <f>$E290*Ввод!BU307</f>
        <v>0</v>
      </c>
      <c r="BW290" s="229">
        <f>$E290*Ввод!BV307</f>
        <v>0</v>
      </c>
      <c r="BX290" s="229">
        <f>$E290*Ввод!BW307</f>
        <v>0</v>
      </c>
      <c r="BY290" s="229">
        <f>$E290*Ввод!BX307</f>
        <v>0</v>
      </c>
      <c r="BZ290" s="229">
        <f>$E290*Ввод!BY307</f>
        <v>0</v>
      </c>
      <c r="CA290" s="229">
        <f>$E290*Ввод!BZ307</f>
        <v>0</v>
      </c>
      <c r="CB290" s="229">
        <f>$E290*Ввод!CA307</f>
        <v>0</v>
      </c>
      <c r="CC290" s="229">
        <f>$E290*Ввод!CB307</f>
        <v>0</v>
      </c>
      <c r="CD290" s="229">
        <f>$E290*Ввод!CC307</f>
        <v>0</v>
      </c>
      <c r="CE290" s="229">
        <f>$E290*Ввод!CD307</f>
        <v>0</v>
      </c>
      <c r="CF290" s="229">
        <f>$E290*Ввод!CE307</f>
        <v>0</v>
      </c>
      <c r="CG290" s="229">
        <f>$E290*Ввод!CF307</f>
        <v>0</v>
      </c>
      <c r="CH290" s="229">
        <f>$E290*Ввод!CG307</f>
        <v>0</v>
      </c>
      <c r="CI290" s="229">
        <f>$E290*Ввод!CH307</f>
        <v>0</v>
      </c>
      <c r="CJ290" s="229">
        <f>$E290*Ввод!CI307</f>
        <v>0</v>
      </c>
      <c r="CK290" s="229">
        <f>$E290*Ввод!CJ307</f>
        <v>0</v>
      </c>
      <c r="CL290" s="229">
        <f>$E290*Ввод!CK307</f>
        <v>0</v>
      </c>
      <c r="CM290" s="229">
        <f>$E290*Ввод!CL307</f>
        <v>0</v>
      </c>
      <c r="CN290" s="229">
        <f>$E290*Ввод!CM307</f>
        <v>0</v>
      </c>
      <c r="CO290" s="229">
        <f>$E290*Ввод!CN307</f>
        <v>0</v>
      </c>
      <c r="CP290" s="229">
        <f>$E290*Ввод!CO307</f>
        <v>0</v>
      </c>
      <c r="CQ290" s="229">
        <f>$E290*Ввод!CP307</f>
        <v>0</v>
      </c>
      <c r="CR290" s="229">
        <f>$E290*Ввод!CQ307</f>
        <v>0</v>
      </c>
      <c r="CS290" s="229">
        <f>$E290*Ввод!CR307</f>
        <v>0</v>
      </c>
      <c r="CT290" s="229">
        <f>$E290*Ввод!CS307</f>
        <v>0</v>
      </c>
      <c r="CU290" s="229">
        <f>$E290*Ввод!CT307</f>
        <v>0</v>
      </c>
      <c r="CV290" s="229">
        <f>$E290*Ввод!CU307</f>
        <v>0</v>
      </c>
      <c r="CW290" s="229">
        <f>$E290*Ввод!CV307</f>
        <v>0</v>
      </c>
      <c r="CX290" s="229">
        <f>$E290*Ввод!CW307</f>
        <v>0</v>
      </c>
      <c r="CY290" s="229">
        <f>$E290*Ввод!CX307</f>
        <v>0</v>
      </c>
      <c r="CZ290" s="229">
        <f>$E290*Ввод!CY307</f>
        <v>0</v>
      </c>
      <c r="DA290" s="229">
        <f>$E290*Ввод!CZ307</f>
        <v>0</v>
      </c>
      <c r="DB290" s="229">
        <f>$E290*Ввод!DA307</f>
        <v>0</v>
      </c>
      <c r="DC290" s="229">
        <f>$E290*Ввод!DB307</f>
        <v>0</v>
      </c>
      <c r="DD290" s="229">
        <f>$E290*Ввод!DC307</f>
        <v>0</v>
      </c>
      <c r="DE290" s="229">
        <f>$E290*Ввод!DD307</f>
        <v>0</v>
      </c>
      <c r="DF290" s="229">
        <f>$E290*Ввод!DE307</f>
        <v>0</v>
      </c>
      <c r="DG290" s="229">
        <f>$E290*Ввод!DF307</f>
        <v>0</v>
      </c>
      <c r="DH290" s="229">
        <f>$E290*Ввод!DG307</f>
        <v>0</v>
      </c>
      <c r="DI290" s="229">
        <f>$E290*Ввод!DH307</f>
        <v>0</v>
      </c>
      <c r="DJ290" s="229">
        <f>$E290*Ввод!DI307</f>
        <v>0</v>
      </c>
    </row>
    <row r="291" spans="1:114" ht="16.5">
      <c r="B291" s="17" t="str">
        <f>Ввод!D308</f>
        <v>Неподконтрольные расходы</v>
      </c>
      <c r="C291" s="18"/>
      <c r="D291" s="57"/>
      <c r="F291" s="230"/>
      <c r="G291" s="230"/>
      <c r="H291" s="230"/>
      <c r="I291" s="234"/>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row>
    <row r="292" spans="1:114" s="37" customFormat="1">
      <c r="A292" s="18"/>
      <c r="B292" s="30" t="s">
        <v>405</v>
      </c>
      <c r="C292"/>
      <c r="D292" s="7"/>
      <c r="E292" s="40"/>
      <c r="I292" s="219"/>
      <c r="J292" s="220"/>
      <c r="K292" s="220"/>
      <c r="L292" s="220"/>
      <c r="M292" s="220"/>
      <c r="N292" s="220"/>
      <c r="O292" s="220"/>
      <c r="P292" s="220"/>
      <c r="Q292" s="220"/>
    </row>
    <row r="293" spans="1:114" ht="16.5">
      <c r="B293" s="214" t="str">
        <f>Ввод!D309</f>
        <v>Аренда и лизинг</v>
      </c>
      <c r="C293" s="34"/>
      <c r="D293" s="57" t="str">
        <f>Ввод!F309</f>
        <v>тыс. руб.</v>
      </c>
      <c r="E293" s="7">
        <f>1-E303</f>
        <v>1</v>
      </c>
      <c r="F293" s="230">
        <f>$E293*Ввод!G309</f>
        <v>1</v>
      </c>
      <c r="G293" s="230">
        <f>Ввод!E309</f>
        <v>1</v>
      </c>
      <c r="H293" s="230"/>
      <c r="I293" s="231"/>
      <c r="J293" s="4">
        <f>$F293*SUMIF(Макро!$38:$38,J$13,Макро!$49:$49)*SUMIF(Ввод!$151:$151,J$15,Ввод!$153:$153)</f>
        <v>0.25265975244731842</v>
      </c>
      <c r="K293" s="4">
        <f>$F293*SUMIF(Макро!$38:$38,K$13,Макро!$49:$49)*SUMIF(Ввод!$151:$151,K$15,Ввод!$153:$153)</f>
        <v>0.25534780202696089</v>
      </c>
      <c r="L293" s="4">
        <f>$F293*SUMIF(Макро!$38:$38,L$13,Макро!$49:$49)*SUMIF(Ввод!$151:$151,L$15,Ввод!$153:$153)</f>
        <v>0.25806444979239523</v>
      </c>
      <c r="M293" s="4">
        <f>$F293*SUMIF(Макро!$38:$38,M$13,Макро!$49:$49)*SUMIF(Ввод!$151:$151,M$15,Ввод!$153:$153)</f>
        <v>0.26081000000000004</v>
      </c>
      <c r="N293" s="4">
        <f>$F293*SUMIF(Макро!$38:$38,N$13,Макро!$49:$49)*SUMIF(Ввод!$151:$151,N$15,Ввод!$153:$153)</f>
        <v>0.26335453832136663</v>
      </c>
      <c r="O293" s="4">
        <f>$F293*SUMIF(Макро!$38:$38,O$13,Макро!$49:$49)*SUMIF(Ввод!$151:$151,O$15,Ввод!$153:$153)</f>
        <v>0.26592390189969767</v>
      </c>
      <c r="P293" s="4">
        <f>$F293*SUMIF(Макро!$38:$38,P$13,Макро!$49:$49)*SUMIF(Ввод!$151:$151,P$15,Ввод!$153:$153)</f>
        <v>0.26851833293743055</v>
      </c>
      <c r="Q293" s="4">
        <f>$F293*SUMIF(Макро!$38:$38,Q$13,Макро!$49:$49)*SUMIF(Ввод!$151:$151,Q$15,Ввод!$153:$153)</f>
        <v>0.27113807600000012</v>
      </c>
      <c r="R293" s="4">
        <f>$F293*SUMIF(Макро!$38:$38,R$13,Макро!$49:$49)*SUMIF(Ввод!$151:$151,R$15,Ввод!$153:$153)</f>
        <v>0.27379654481595445</v>
      </c>
      <c r="S293" s="4">
        <f>$F293*SUMIF(Макро!$38:$38,S$13,Макро!$49:$49)*SUMIF(Ввод!$151:$151,S$15,Ввод!$153:$153)</f>
        <v>0.2764810795262666</v>
      </c>
      <c r="T293" s="4">
        <f>$F293*SUMIF(Макро!$38:$38,T$13,Макро!$49:$49)*SUMIF(Ввод!$151:$151,T$15,Ввод!$153:$153)</f>
        <v>0.27919193570318351</v>
      </c>
      <c r="U293" s="4">
        <f>$F293*SUMIF(Макро!$38:$38,U$13,Макро!$49:$49)*SUMIF(Ввод!$151:$151,U$15,Ввод!$153:$153)</f>
        <v>0.28192937142480023</v>
      </c>
      <c r="V293" s="4">
        <f>$F293*SUMIF(Макро!$38:$38,V$13,Макро!$49:$49)*SUMIF(Ввод!$151:$151,V$15,Ввод!$153:$153)</f>
        <v>0.28470186084052057</v>
      </c>
      <c r="W293" s="4">
        <f>$F293*SUMIF(Макро!$38:$38,W$13,Макро!$49:$49)*SUMIF(Ввод!$151:$151,W$15,Ввод!$153:$153)</f>
        <v>0.28750161487759424</v>
      </c>
      <c r="X293" s="4">
        <f>$F293*SUMIF(Макро!$38:$38,X$13,Макро!$49:$49)*SUMIF(Ввод!$151:$151,X$15,Ввод!$153:$153)</f>
        <v>0.29032890165591863</v>
      </c>
      <c r="Y293" s="4">
        <f>$F293*SUMIF(Макро!$38:$38,Y$13,Макро!$49:$49)*SUMIF(Ввод!$151:$151,Y$15,Ввод!$153:$153)</f>
        <v>0.29318399193207828</v>
      </c>
      <c r="Z293" s="4">
        <f>$F293*SUMIF(Макро!$38:$38,Z$13,Макро!$49:$49)*SUMIF(Ввод!$151:$151,Z$15,Ввод!$153:$153)</f>
        <v>0.29606360028784634</v>
      </c>
      <c r="AA293" s="4">
        <f>$F293*SUMIF(Макро!$38:$38,AA$13,Макро!$49:$49)*SUMIF(Ввод!$151:$151,AA$15,Ввод!$153:$153)</f>
        <v>0.29897149171673842</v>
      </c>
      <c r="AB293" s="4">
        <f>$F293*SUMIF(Макро!$38:$38,AB$13,Макро!$49:$49)*SUMIF(Ввод!$151:$151,AB$15,Ввод!$153:$153)</f>
        <v>0.3019079440107757</v>
      </c>
      <c r="AC293" s="4">
        <f>$F293*SUMIF(Макро!$38:$38,AC$13,Макро!$49:$49)*SUMIF(Ввод!$151:$151,AC$15,Ввод!$153:$153)</f>
        <v>0.30487323769041014</v>
      </c>
      <c r="AD293" s="4">
        <f>$F293*SUMIF(Макро!$38:$38,AD$13,Макро!$49:$49)*SUMIF(Ввод!$151:$151,AD$15,Ввод!$153:$153)</f>
        <v>0.30785877373892678</v>
      </c>
      <c r="AE293" s="4">
        <f>$F293*SUMIF(Макро!$38:$38,AE$13,Макро!$49:$49)*SUMIF(Ввод!$151:$151,AE$15,Ввод!$153:$153)</f>
        <v>0.31087354628443647</v>
      </c>
      <c r="AF293" s="4">
        <f>$F293*SUMIF(Макро!$38:$38,AF$13,Макро!$49:$49)*SUMIF(Ввод!$151:$151,AF$15,Ввод!$153:$153)</f>
        <v>0.31391784163155673</v>
      </c>
      <c r="AG293" s="4">
        <f>$F293*SUMIF(Макро!$38:$38,AG$13,Макро!$49:$49)*SUMIF(Ввод!$151:$151,AG$15,Ввод!$153:$153)</f>
        <v>0.31699194888860388</v>
      </c>
      <c r="AH293" s="4">
        <f>$F293*SUMIF(Макро!$38:$38,AH$13,Макро!$49:$49)*SUMIF(Ввод!$151:$151,AH$15,Ввод!$153:$153)</f>
        <v>0.32008692383208953</v>
      </c>
      <c r="AI293" s="4">
        <f>$F293*SUMIF(Макро!$38:$38,AI$13,Макро!$49:$49)*SUMIF(Ввод!$151:$151,AI$15,Ввод!$153:$153)</f>
        <v>0.3232121167982549</v>
      </c>
      <c r="AJ293" s="4">
        <f>$F293*SUMIF(Макро!$38:$38,AJ$13,Макро!$49:$49)*SUMIF(Ввод!$151:$151,AJ$15,Ввод!$153:$153)</f>
        <v>0.3263678228230571</v>
      </c>
      <c r="AK293" s="4">
        <f>$F293*SUMIF(Макро!$38:$38,AK$13,Макро!$49:$49)*SUMIF(Ввод!$151:$151,AK$15,Ввод!$153:$153)</f>
        <v>0.32955433982305915</v>
      </c>
      <c r="AL293" s="4">
        <f>$F293*SUMIF(Макро!$38:$38,AL$13,Макро!$49:$49)*SUMIF(Ввод!$151:$151,AL$15,Ввод!$153:$153)</f>
        <v>0.33276556670033897</v>
      </c>
      <c r="AM293" s="4">
        <f>$F293*SUMIF(Макро!$38:$38,AM$13,Макро!$49:$49)*SUMIF(Ввод!$151:$151,AM$15,Ввод!$153:$153)</f>
        <v>0.33600808425357498</v>
      </c>
      <c r="AN293" s="4">
        <f>$F293*SUMIF(Макро!$38:$38,AN$13,Макро!$49:$49)*SUMIF(Ввод!$151:$151,AN$15,Ввод!$153:$153)</f>
        <v>0.33928219738380322</v>
      </c>
      <c r="AO293" s="4">
        <f>$F293*SUMIF(Макро!$38:$38,AO$13,Макро!$49:$49)*SUMIF(Ввод!$151:$151,AO$15,Ввод!$153:$153)</f>
        <v>0.34258821396306111</v>
      </c>
      <c r="AP293" s="4">
        <f>$F293*SUMIF(Макро!$38:$38,AP$13,Макро!$49:$49)*SUMIF(Ввод!$151:$151,AP$15,Ввод!$153:$153)</f>
        <v>0.3459231171596534</v>
      </c>
      <c r="AQ293" s="4">
        <f>$F293*SUMIF(Макро!$38:$38,AQ$13,Макро!$49:$49)*SUMIF(Ввод!$151:$151,AQ$15,Ввод!$153:$153)</f>
        <v>0.34929048375947253</v>
      </c>
      <c r="AR293" s="4">
        <f>$F293*SUMIF(Макро!$38:$38,AR$13,Макро!$49:$49)*SUMIF(Ввод!$151:$151,AR$15,Ввод!$153:$153)</f>
        <v>0.35269062977545407</v>
      </c>
      <c r="AS293" s="4">
        <f>$F293*SUMIF(Макро!$38:$38,AS$13,Макро!$49:$49)*SUMIF(Ввод!$151:$151,AS$15,Ввод!$153:$153)</f>
        <v>0.35612387429674147</v>
      </c>
      <c r="AT293" s="4">
        <f>$F293*SUMIF(Макро!$38:$38,AT$13,Макро!$49:$49)*SUMIF(Ввод!$151:$151,AT$15,Ввод!$153:$153)</f>
        <v>0.35959399869988762</v>
      </c>
      <c r="AU293" s="4">
        <f>$F293*SUMIF(Макро!$38:$38,AU$13,Макро!$49:$49)*SUMIF(Ввод!$151:$151,AU$15,Ввод!$153:$153)</f>
        <v>0.36309793651528277</v>
      </c>
      <c r="AV293" s="4">
        <f>$F293*SUMIF(Макро!$38:$38,AV$13,Макро!$49:$49)*SUMIF(Ввод!$151:$151,AV$15,Ввод!$153:$153)</f>
        <v>0.36663601722588346</v>
      </c>
      <c r="AW293" s="4">
        <f>$F293*SUMIF(Макро!$38:$38,AW$13,Макро!$49:$49)*SUMIF(Ввод!$151:$151,AW$15,Ввод!$153:$153)</f>
        <v>0.37020857352517755</v>
      </c>
      <c r="AX293" s="4">
        <f>$F293*SUMIF(Макро!$38:$38,AX$13,Макро!$49:$49)*SUMIF(Ввод!$151:$151,AX$15,Ввод!$153:$153)</f>
        <v>0.37382403195077435</v>
      </c>
      <c r="AY293" s="4">
        <f>$F293*SUMIF(Макро!$38:$38,AY$13,Макро!$49:$49)*SUMIF(Ввод!$151:$151,AY$15,Ввод!$153:$153)</f>
        <v>0.37747479895797087</v>
      </c>
      <c r="AZ293" s="4">
        <f>$F293*SUMIF(Макро!$38:$38,AZ$13,Макро!$49:$49)*SUMIF(Ввод!$151:$151,AZ$15,Ввод!$153:$153)</f>
        <v>0.38116121937051772</v>
      </c>
      <c r="BA293" s="4">
        <f>$F293*SUMIF(Макро!$38:$38,BA$13,Макро!$49:$49)*SUMIF(Ввод!$151:$151,BA$15,Ввод!$153:$153)</f>
        <v>0.38488364137971565</v>
      </c>
      <c r="BB293" s="4">
        <f>$F293*SUMIF(Макро!$38:$38,BB$13,Макро!$49:$49)*SUMIF(Ввод!$151:$151,BB$15,Ввод!$153:$153)</f>
        <v>0.38864802381643132</v>
      </c>
      <c r="BC293" s="4">
        <f>$F293*SUMIF(Макро!$38:$38,BC$13,Макро!$49:$49)*SUMIF(Ввод!$151:$151,BC$15,Ввод!$153:$153)</f>
        <v>0.39244922406925126</v>
      </c>
      <c r="BD293" s="4">
        <f>$F293*SUMIF(Макро!$38:$38,BD$13,Макро!$49:$49)*SUMIF(Ввод!$151:$151,BD$15,Ввод!$153:$153)</f>
        <v>0.39628760223750265</v>
      </c>
      <c r="BE293" s="4">
        <f>$F293*SUMIF(Макро!$38:$38,BE$13,Макро!$49:$49)*SUMIF(Ввод!$151:$151,BE$15,Ввод!$153:$153)</f>
        <v>0.40016352194249027</v>
      </c>
      <c r="BF293" s="4">
        <f>$F293*SUMIF(Макро!$38:$38,BF$13,Макро!$49:$49)*SUMIF(Ввод!$151:$151,BF$15,Ввод!$153:$153)</f>
        <v>0.40408900929805153</v>
      </c>
      <c r="BG293" s="4">
        <f>$F293*SUMIF(Макро!$38:$38,BG$13,Макро!$49:$49)*SUMIF(Ввод!$151:$151,BG$15,Ввод!$153:$153)</f>
        <v>0.40805300453884896</v>
      </c>
      <c r="BH293" s="4">
        <f>$F293*SUMIF(Макро!$38:$38,BH$13,Макро!$49:$49)*SUMIF(Ввод!$151:$151,BH$15,Ввод!$153:$153)</f>
        <v>0.41205588541599752</v>
      </c>
      <c r="BI293" s="4">
        <f>$F293*SUMIF(Макро!$38:$38,BI$13,Макро!$49:$49)*SUMIF(Ввод!$151:$151,BI$15,Ввод!$153:$153)</f>
        <v>0.41609803338624041</v>
      </c>
      <c r="BJ293" s="4">
        <f>$F293*SUMIF(Макро!$38:$38,BJ$13,Макро!$49:$49)*SUMIF(Ввод!$151:$151,BJ$15,Ввод!$153:$153)</f>
        <v>0.4201909456552485</v>
      </c>
      <c r="BK293" s="4">
        <f>$F293*SUMIF(Макро!$38:$38,BK$13,Макро!$49:$49)*SUMIF(Ввод!$151:$151,BK$15,Ввод!$153:$153)</f>
        <v>0.42432411750132182</v>
      </c>
      <c r="BL293" s="4">
        <f>$F293*SUMIF(Макро!$38:$38,BL$13,Макро!$49:$49)*SUMIF(Ввод!$151:$151,BL$15,Ввод!$153:$153)</f>
        <v>0.42849794493430349</v>
      </c>
      <c r="BM293" s="4">
        <f>$F293*SUMIF(Макро!$38:$38,BM$13,Макро!$49:$49)*SUMIF(Ввод!$151:$151,BM$15,Ввод!$153:$153)</f>
        <v>0.43271282785935306</v>
      </c>
      <c r="BN293" s="4">
        <f>$F293*SUMIF(Макро!$38:$38,BN$13,Макро!$49:$49)*SUMIF(Ввод!$151:$151,BN$15,Ввод!$153:$153)</f>
        <v>0.43697757369175244</v>
      </c>
      <c r="BO293" s="4">
        <f>$F293*SUMIF(Макро!$38:$38,BO$13,Макро!$49:$49)*SUMIF(Ввод!$151:$151,BO$15,Ввод!$153:$153)</f>
        <v>0.44128435215143713</v>
      </c>
      <c r="BP293" s="4">
        <f>$F293*SUMIF(Макро!$38:$38,BP$13,Макро!$49:$49)*SUMIF(Ввод!$151:$151,BP$15,Ввод!$153:$153)</f>
        <v>0.44563357750500721</v>
      </c>
      <c r="BQ293" s="4">
        <f>$F293*SUMIF(Макро!$38:$38,BQ$13,Макро!$49:$49)*SUMIF(Ввод!$151:$151,BQ$15,Ввод!$153:$153)</f>
        <v>0.45002566810200573</v>
      </c>
      <c r="BR293" s="4">
        <f>$F293*SUMIF(Макро!$38:$38,BR$13,Макро!$49:$49)*SUMIF(Ввод!$151:$151,BR$15,Ввод!$153:$153)</f>
        <v>0.45446104641515944</v>
      </c>
      <c r="BS293" s="4">
        <f>$F293*SUMIF(Макро!$38:$38,BS$13,Макро!$49:$49)*SUMIF(Ввод!$151:$151,BS$15,Ввод!$153:$153)</f>
        <v>0.45894013908101611</v>
      </c>
      <c r="BT293" s="4">
        <f>$F293*SUMIF(Макро!$38:$38,BT$13,Макро!$49:$49)*SUMIF(Ввод!$151:$151,BT$15,Ввод!$153:$153)</f>
        <v>0.46346337694098255</v>
      </c>
      <c r="BU293" s="4">
        <f>$F293*SUMIF(Макро!$38:$38,BU$13,Макро!$49:$49)*SUMIF(Ввод!$151:$151,BU$15,Ввод!$153:$153)</f>
        <v>0.46803119508276703</v>
      </c>
      <c r="BV293" s="4">
        <f>$F293*SUMIF(Макро!$38:$38,BV$13,Макро!$49:$49)*SUMIF(Ввод!$151:$151,BV$15,Ввод!$153:$153)</f>
        <v>0.47264403288223</v>
      </c>
      <c r="BW293" s="4">
        <f>$F293*SUMIF(Макро!$38:$38,BW$13,Макро!$49:$49)*SUMIF(Ввод!$151:$151,BW$15,Ввод!$153:$153)</f>
        <v>0.47730233404564759</v>
      </c>
      <c r="BX293" s="4">
        <f>$F293*SUMIF(Макро!$38:$38,BX$13,Макро!$49:$49)*SUMIF(Ввод!$151:$151,BX$15,Ввод!$153:$153)</f>
        <v>0.48200654665239129</v>
      </c>
      <c r="BY293" s="4">
        <f>$F293*SUMIF(Макро!$38:$38,BY$13,Макро!$49:$49)*SUMIF(Ввод!$151:$151,BY$15,Ввод!$153:$153)</f>
        <v>0.48675712319802855</v>
      </c>
      <c r="BZ293" s="4">
        <f>$F293*SUMIF(Макро!$38:$38,BZ$13,Макро!$49:$49)*SUMIF(Ввод!$151:$151,BZ$15,Ввод!$153:$153)</f>
        <v>0.49155452063784805</v>
      </c>
      <c r="CA293" s="4">
        <f>$F293*SUMIF(Макро!$38:$38,CA$13,Макро!$49:$49)*SUMIF(Ввод!$151:$151,CA$15,Ввод!$153:$153)</f>
        <v>0.49639920043081398</v>
      </c>
      <c r="CB293" s="4">
        <f>$F293*SUMIF(Макро!$38:$38,CB$13,Макро!$49:$49)*SUMIF(Ввод!$151:$151,CB$15,Ввод!$153:$153)</f>
        <v>0.50129162858395349</v>
      </c>
      <c r="CC293" s="4">
        <f>$F293*SUMIF(Макро!$38:$38,CC$13,Макро!$49:$49)*SUMIF(Ввод!$151:$151,CC$15,Ввод!$153:$153)</f>
        <v>0.50623227569718166</v>
      </c>
      <c r="CD293" s="4">
        <f>$F293*SUMIF(Макро!$38:$38,CD$13,Макро!$49:$49)*SUMIF(Ввод!$151:$151,CD$15,Ввод!$153:$153)</f>
        <v>0.51122161700856827</v>
      </c>
      <c r="CE293" s="4">
        <f>$F293*SUMIF(Макро!$38:$38,CE$13,Макро!$49:$49)*SUMIF(Ввод!$151:$151,CE$15,Ввод!$153:$153)</f>
        <v>0.51626013244005076</v>
      </c>
      <c r="CF293" s="4">
        <f>$F293*SUMIF(Макро!$38:$38,CF$13,Макро!$49:$49)*SUMIF(Ввод!$151:$151,CF$15,Ввод!$153:$153)</f>
        <v>0.52134830664359733</v>
      </c>
      <c r="CG293" s="4">
        <f>$F293*SUMIF(Макро!$38:$38,CG$13,Макро!$49:$49)*SUMIF(Ввод!$151:$151,CG$15,Ввод!$153:$153)</f>
        <v>0.52648662904782584</v>
      </c>
      <c r="CH293" s="4">
        <f>$F293*SUMIF(Макро!$38:$38,CH$13,Макро!$49:$49)*SUMIF(Ввод!$151:$151,CH$15,Ввод!$153:$153)</f>
        <v>0.53167559390508112</v>
      </c>
      <c r="CI293" s="4">
        <f>$F293*SUMIF(Макро!$38:$38,CI$13,Макро!$49:$49)*SUMIF(Ввод!$151:$151,CI$15,Ввод!$153:$153)</f>
        <v>0.53691570033897718</v>
      </c>
      <c r="CJ293" s="4">
        <f>$F293*SUMIF(Макро!$38:$38,CJ$13,Макро!$49:$49)*SUMIF(Ввод!$151:$151,CJ$15,Ввод!$153:$153)</f>
        <v>0.54220745239240764</v>
      </c>
      <c r="CK293" s="4">
        <f>$F293*SUMIF(Макро!$38:$38,CK$13,Макро!$49:$49)*SUMIF(Ввод!$151:$151,CK$15,Ввод!$153:$153)</f>
        <v>0.54755135907602925</v>
      </c>
      <c r="CL293" s="4">
        <f>$F293*SUMIF(Макро!$38:$38,CL$13,Макро!$49:$49)*SUMIF(Ввод!$151:$151,CL$15,Ввод!$153:$153)</f>
        <v>0.55294793441722334</v>
      </c>
      <c r="CM293" s="4">
        <f>$F293*SUMIF(Макро!$38:$38,CM$13,Макро!$49:$49)*SUMIF(Ввод!$151:$151,CM$15,Ввод!$153:$153)</f>
        <v>0.5583976975095396</v>
      </c>
      <c r="CN293" s="4">
        <f>$F293*SUMIF(Макро!$38:$38,CN$13,Макро!$49:$49)*SUMIF(Ввод!$151:$151,CN$15,Ввод!$153:$153)</f>
        <v>0.56390117256262784</v>
      </c>
      <c r="CO293" s="4">
        <f>$F293*SUMIF(Макро!$38:$38,CO$13,Макро!$49:$49)*SUMIF(Ввод!$151:$151,CO$15,Ввод!$153:$153)</f>
        <v>0.56945888895266117</v>
      </c>
      <c r="CP293" s="4">
        <f>$F293*SUMIF(Макро!$38:$38,CP$13,Макро!$49:$49)*SUMIF(Ввод!$151:$151,CP$15,Ввод!$153:$153)</f>
        <v>0.57507138127325641</v>
      </c>
      <c r="CQ293" s="4">
        <f>$F293*SUMIF(Макро!$38:$38,CQ$13,Макро!$49:$49)*SUMIF(Ввод!$151:$151,CQ$15,Ввод!$153:$153)</f>
        <v>0.58073918938689628</v>
      </c>
      <c r="CR293" s="4">
        <f>$F293*SUMIF(Макро!$38:$38,CR$13,Макро!$49:$49)*SUMIF(Ввод!$151:$151,CR$15,Ввод!$153:$153)</f>
        <v>0.58646285847685864</v>
      </c>
      <c r="CS293" s="4">
        <f>$F293*SUMIF(Макро!$38:$38,CS$13,Макро!$49:$49)*SUMIF(Ввод!$151:$151,CS$15,Ввод!$153:$153)</f>
        <v>0.5922429390996572</v>
      </c>
      <c r="CT293" s="4">
        <f>$F293*SUMIF(Макро!$38:$38,CT$13,Макро!$49:$49)*SUMIF(Ввод!$151:$151,CT$15,Ввод!$153:$153)</f>
        <v>0.59807998723799938</v>
      </c>
      <c r="CU293" s="4">
        <f>$F293*SUMIF(Макро!$38:$38,CU$13,Макро!$49:$49)*SUMIF(Ввод!$151:$151,CU$15,Ввод!$153:$153)</f>
        <v>0.603974564354266</v>
      </c>
      <c r="CV293" s="4">
        <f>$F293*SUMIF(Макро!$38:$38,CV$13,Макро!$49:$49)*SUMIF(Ввод!$151:$151,CV$15,Ввод!$153:$153)</f>
        <v>0.60992723744451771</v>
      </c>
      <c r="CW293" s="4">
        <f>$F293*SUMIF(Макро!$38:$38,CW$13,Макро!$49:$49)*SUMIF(Ввод!$151:$151,CW$15,Ввод!$153:$153)</f>
        <v>0.61593857909303451</v>
      </c>
      <c r="CX293" s="4">
        <f>$F293*SUMIF(Макро!$38:$38,CX$13,Макро!$49:$49)*SUMIF(Ввод!$151:$151,CX$15,Ввод!$153:$153)</f>
        <v>0.62200916752739177</v>
      </c>
      <c r="CY293" s="4">
        <f>$F293*SUMIF(Макро!$38:$38,CY$13,Макро!$49:$49)*SUMIF(Ввод!$151:$151,CY$15,Ввод!$153:$153)</f>
        <v>0.62813958667408021</v>
      </c>
      <c r="CZ293" s="4">
        <f>$F293*SUMIF(Макро!$38:$38,CZ$13,Макро!$49:$49)*SUMIF(Ввод!$151:$151,CZ$15,Ввод!$153:$153)</f>
        <v>0.63433042621467295</v>
      </c>
      <c r="DA293" s="4">
        <f>$F293*SUMIF(Макро!$38:$38,DA$13,Макро!$49:$49)*SUMIF(Ввод!$151:$151,DA$15,Ввод!$153:$153)</f>
        <v>0.64058228164254682</v>
      </c>
      <c r="DB293" s="4">
        <f>$F293*SUMIF(Макро!$38:$38,DB$13,Макро!$49:$49)*SUMIF(Ввод!$151:$151,DB$15,Ввод!$153:$153)</f>
        <v>0.64689575432016277</v>
      </c>
      <c r="DC293" s="4">
        <f>$F293*SUMIF(Макро!$38:$38,DC$13,Макро!$49:$49)*SUMIF(Ввод!$151:$151,DC$15,Ввод!$153:$153)</f>
        <v>0.65327145153691024</v>
      </c>
      <c r="DD293" s="4">
        <f>$F293*SUMIF(Макро!$38:$38,DD$13,Макро!$49:$49)*SUMIF(Ввод!$151:$151,DD$15,Ввод!$153:$153)</f>
        <v>0.65970998656752211</v>
      </c>
      <c r="DE293" s="4">
        <f>$F293*SUMIF(Макро!$38:$38,DE$13,Макро!$49:$49)*SUMIF(Ввод!$151:$151,DE$15,Ввод!$153:$153)</f>
        <v>0.6662119787310653</v>
      </c>
      <c r="DF293" s="4">
        <f>$F293*SUMIF(Макро!$38:$38,DF$13,Макро!$49:$49)*SUMIF(Ввод!$151:$151,DF$15,Ввод!$153:$153)</f>
        <v>0.67277805345051267</v>
      </c>
      <c r="DG293" s="4">
        <f>$F293*SUMIF(Макро!$38:$38,DG$13,Макро!$49:$49)*SUMIF(Ввод!$151:$151,DG$15,Ввод!$153:$153)</f>
        <v>0.67940884231290211</v>
      </c>
      <c r="DH293" s="4">
        <f>$F293*SUMIF(Макро!$38:$38,DH$13,Макро!$49:$49)*SUMIF(Ввод!$151:$151,DH$15,Ввод!$153:$153)</f>
        <v>0.68610498313008872</v>
      </c>
      <c r="DI293" s="4">
        <f>$F293*SUMIF(Макро!$38:$38,DI$13,Макро!$49:$49)*SUMIF(Ввод!$151:$151,DI$15,Ввод!$153:$153)</f>
        <v>0</v>
      </c>
      <c r="DJ293" s="4">
        <f>$F293*SUMIF(Макро!$38:$38,DJ$13,Макро!$49:$49)*SUMIF(Ввод!$151:$151,DJ$15,Ввод!$153:$153)</f>
        <v>0</v>
      </c>
    </row>
    <row r="294" spans="1:114" ht="16.5">
      <c r="B294" s="214" t="str">
        <f>Ввод!D310</f>
        <v>Концессионная плата</v>
      </c>
      <c r="C294" s="34"/>
      <c r="D294" s="57" t="str">
        <f>Ввод!F310</f>
        <v>тыс. руб.</v>
      </c>
      <c r="E294" s="7">
        <f t="shared" ref="E294:E301" si="81">1-E304</f>
        <v>1</v>
      </c>
      <c r="F294" s="230">
        <f>$E294*Ввод!G310</f>
        <v>2</v>
      </c>
      <c r="G294" s="230">
        <f>Ввод!E310</f>
        <v>0</v>
      </c>
      <c r="H294" s="230"/>
      <c r="I294" s="231"/>
      <c r="J294" s="4">
        <f>$F294*SUMIF(Макро!$38:$38,J$13,Макро!$49:$49)*SUMIF(Ввод!$151:$151,J$15,Ввод!$153:$153)</f>
        <v>0.50531950489463684</v>
      </c>
      <c r="K294" s="4">
        <f>$F294*SUMIF(Макро!$38:$38,K$13,Макро!$49:$49)*SUMIF(Ввод!$151:$151,K$15,Ввод!$153:$153)</f>
        <v>0.51069560405392178</v>
      </c>
      <c r="L294" s="4">
        <f>$F294*SUMIF(Макро!$38:$38,L$13,Макро!$49:$49)*SUMIF(Ввод!$151:$151,L$15,Ввод!$153:$153)</f>
        <v>0.51612889958479047</v>
      </c>
      <c r="M294" s="4">
        <f>$F294*SUMIF(Макро!$38:$38,M$13,Макро!$49:$49)*SUMIF(Ввод!$151:$151,M$15,Ввод!$153:$153)</f>
        <v>0.52162000000000008</v>
      </c>
      <c r="N294" s="4">
        <f>$F294*SUMIF(Макро!$38:$38,N$13,Макро!$49:$49)*SUMIF(Ввод!$151:$151,N$15,Ввод!$153:$153)</f>
        <v>0.52670907664273325</v>
      </c>
      <c r="O294" s="4">
        <f>$F294*SUMIF(Макро!$38:$38,O$13,Макро!$49:$49)*SUMIF(Ввод!$151:$151,O$15,Ввод!$153:$153)</f>
        <v>0.53184780379939534</v>
      </c>
      <c r="P294" s="4">
        <f>$F294*SUMIF(Макро!$38:$38,P$13,Макро!$49:$49)*SUMIF(Ввод!$151:$151,P$15,Ввод!$153:$153)</f>
        <v>0.5370366658748611</v>
      </c>
      <c r="Q294" s="4">
        <f>$F294*SUMIF(Макро!$38:$38,Q$13,Макро!$49:$49)*SUMIF(Ввод!$151:$151,Q$15,Ввод!$153:$153)</f>
        <v>0.54227615200000023</v>
      </c>
      <c r="R294" s="4">
        <f>$F294*SUMIF(Макро!$38:$38,R$13,Макро!$49:$49)*SUMIF(Ввод!$151:$151,R$15,Ввод!$153:$153)</f>
        <v>0.54759308963190889</v>
      </c>
      <c r="S294" s="4">
        <f>$F294*SUMIF(Макро!$38:$38,S$13,Макро!$49:$49)*SUMIF(Ввод!$151:$151,S$15,Ввод!$153:$153)</f>
        <v>0.55296215905253321</v>
      </c>
      <c r="T294" s="4">
        <f>$F294*SUMIF(Макро!$38:$38,T$13,Макро!$49:$49)*SUMIF(Ввод!$151:$151,T$15,Ввод!$153:$153)</f>
        <v>0.55838387140636703</v>
      </c>
      <c r="U294" s="4">
        <f>$F294*SUMIF(Макро!$38:$38,U$13,Макро!$49:$49)*SUMIF(Ввод!$151:$151,U$15,Ввод!$153:$153)</f>
        <v>0.56385874284960047</v>
      </c>
      <c r="V294" s="4">
        <f>$F294*SUMIF(Макро!$38:$38,V$13,Макро!$49:$49)*SUMIF(Ввод!$151:$151,V$15,Ввод!$153:$153)</f>
        <v>0.56940372168104114</v>
      </c>
      <c r="W294" s="4">
        <f>$F294*SUMIF(Макро!$38:$38,W$13,Макро!$49:$49)*SUMIF(Ввод!$151:$151,W$15,Ввод!$153:$153)</f>
        <v>0.57500322975518847</v>
      </c>
      <c r="X294" s="4">
        <f>$F294*SUMIF(Макро!$38:$38,X$13,Макро!$49:$49)*SUMIF(Ввод!$151:$151,X$15,Ввод!$153:$153)</f>
        <v>0.58065780331183725</v>
      </c>
      <c r="Y294" s="4">
        <f>$F294*SUMIF(Макро!$38:$38,Y$13,Макро!$49:$49)*SUMIF(Ввод!$151:$151,Y$15,Ввод!$153:$153)</f>
        <v>0.58636798386415656</v>
      </c>
      <c r="Z294" s="4">
        <f>$F294*SUMIF(Макро!$38:$38,Z$13,Макро!$49:$49)*SUMIF(Ввод!$151:$151,Z$15,Ввод!$153:$153)</f>
        <v>0.59212720057569268</v>
      </c>
      <c r="AA294" s="4">
        <f>$F294*SUMIF(Макро!$38:$38,AA$13,Макро!$49:$49)*SUMIF(Ввод!$151:$151,AA$15,Ввод!$153:$153)</f>
        <v>0.59794298343347685</v>
      </c>
      <c r="AB294" s="4">
        <f>$F294*SUMIF(Макро!$38:$38,AB$13,Макро!$49:$49)*SUMIF(Ввод!$151:$151,AB$15,Ввод!$153:$153)</f>
        <v>0.60381588802155139</v>
      </c>
      <c r="AC294" s="4">
        <f>$F294*SUMIF(Макро!$38:$38,AC$13,Макро!$49:$49)*SUMIF(Ввод!$151:$151,AC$15,Ввод!$153:$153)</f>
        <v>0.60974647538082027</v>
      </c>
      <c r="AD294" s="4">
        <f>$F294*SUMIF(Макро!$38:$38,AD$13,Макро!$49:$49)*SUMIF(Ввод!$151:$151,AD$15,Ввод!$153:$153)</f>
        <v>0.61571754747785357</v>
      </c>
      <c r="AE294" s="4">
        <f>$F294*SUMIF(Макро!$38:$38,AE$13,Макро!$49:$49)*SUMIF(Ввод!$151:$151,AE$15,Ввод!$153:$153)</f>
        <v>0.62174709256887295</v>
      </c>
      <c r="AF294" s="4">
        <f>$F294*SUMIF(Макро!$38:$38,AF$13,Макро!$49:$49)*SUMIF(Ввод!$151:$151,AF$15,Ввод!$153:$153)</f>
        <v>0.62783568326311345</v>
      </c>
      <c r="AG294" s="4">
        <f>$F294*SUMIF(Макро!$38:$38,AG$13,Макро!$49:$49)*SUMIF(Ввод!$151:$151,AG$15,Ввод!$153:$153)</f>
        <v>0.63398389777720776</v>
      </c>
      <c r="AH294" s="4">
        <f>$F294*SUMIF(Макро!$38:$38,AH$13,Макро!$49:$49)*SUMIF(Ввод!$151:$151,AH$15,Ввод!$153:$153)</f>
        <v>0.64017384766417906</v>
      </c>
      <c r="AI294" s="4">
        <f>$F294*SUMIF(Макро!$38:$38,AI$13,Макро!$49:$49)*SUMIF(Ввод!$151:$151,AI$15,Ввод!$153:$153)</f>
        <v>0.6464242335965098</v>
      </c>
      <c r="AJ294" s="4">
        <f>$F294*SUMIF(Макро!$38:$38,AJ$13,Макро!$49:$49)*SUMIF(Ввод!$151:$151,AJ$15,Ввод!$153:$153)</f>
        <v>0.65273564564611419</v>
      </c>
      <c r="AK294" s="4">
        <f>$F294*SUMIF(Макро!$38:$38,AK$13,Макро!$49:$49)*SUMIF(Ввод!$151:$151,AK$15,Ввод!$153:$153)</f>
        <v>0.6591086796461183</v>
      </c>
      <c r="AL294" s="4">
        <f>$F294*SUMIF(Макро!$38:$38,AL$13,Макро!$49:$49)*SUMIF(Ввод!$151:$151,AL$15,Ввод!$153:$153)</f>
        <v>0.66553113340067793</v>
      </c>
      <c r="AM294" s="4">
        <f>$F294*SUMIF(Макро!$38:$38,AM$13,Макро!$49:$49)*SUMIF(Ввод!$151:$151,AM$15,Ввод!$153:$153)</f>
        <v>0.67201616850714996</v>
      </c>
      <c r="AN294" s="4">
        <f>$F294*SUMIF(Макро!$38:$38,AN$13,Макро!$49:$49)*SUMIF(Ввод!$151:$151,AN$15,Ввод!$153:$153)</f>
        <v>0.67856439476760644</v>
      </c>
      <c r="AO294" s="4">
        <f>$F294*SUMIF(Макро!$38:$38,AO$13,Макро!$49:$49)*SUMIF(Ввод!$151:$151,AO$15,Ввод!$153:$153)</f>
        <v>0.68517642792612221</v>
      </c>
      <c r="AP294" s="4">
        <f>$F294*SUMIF(Макро!$38:$38,AP$13,Макро!$49:$49)*SUMIF(Ввод!$151:$151,AP$15,Ввод!$153:$153)</f>
        <v>0.69184623431930681</v>
      </c>
      <c r="AQ294" s="4">
        <f>$F294*SUMIF(Макро!$38:$38,AQ$13,Макро!$49:$49)*SUMIF(Ввод!$151:$151,AQ$15,Ввод!$153:$153)</f>
        <v>0.69858096751894505</v>
      </c>
      <c r="AR294" s="4">
        <f>$F294*SUMIF(Макро!$38:$38,AR$13,Макро!$49:$49)*SUMIF(Ввод!$151:$151,AR$15,Ввод!$153:$153)</f>
        <v>0.70538125955090814</v>
      </c>
      <c r="AS294" s="4">
        <f>$F294*SUMIF(Макро!$38:$38,AS$13,Макро!$49:$49)*SUMIF(Ввод!$151:$151,AS$15,Ввод!$153:$153)</f>
        <v>0.71224774859348294</v>
      </c>
      <c r="AT294" s="4">
        <f>$F294*SUMIF(Макро!$38:$38,AT$13,Макро!$49:$49)*SUMIF(Ввод!$151:$151,AT$15,Ввод!$153:$153)</f>
        <v>0.71918799739977524</v>
      </c>
      <c r="AU294" s="4">
        <f>$F294*SUMIF(Макро!$38:$38,AU$13,Макро!$49:$49)*SUMIF(Ввод!$151:$151,AU$15,Ввод!$153:$153)</f>
        <v>0.72619587303056554</v>
      </c>
      <c r="AV294" s="4">
        <f>$F294*SUMIF(Макро!$38:$38,AV$13,Макро!$49:$49)*SUMIF(Ввод!$151:$151,AV$15,Ввод!$153:$153)</f>
        <v>0.73327203445176692</v>
      </c>
      <c r="AW294" s="4">
        <f>$F294*SUMIF(Макро!$38:$38,AW$13,Макро!$49:$49)*SUMIF(Ввод!$151:$151,AW$15,Ввод!$153:$153)</f>
        <v>0.74041714705035511</v>
      </c>
      <c r="AX294" s="4">
        <f>$F294*SUMIF(Макро!$38:$38,AX$13,Макро!$49:$49)*SUMIF(Ввод!$151:$151,AX$15,Ввод!$153:$153)</f>
        <v>0.7476480639015487</v>
      </c>
      <c r="AY294" s="4">
        <f>$F294*SUMIF(Макро!$38:$38,AY$13,Макро!$49:$49)*SUMIF(Ввод!$151:$151,AY$15,Ввод!$153:$153)</f>
        <v>0.75494959791594174</v>
      </c>
      <c r="AZ294" s="4">
        <f>$F294*SUMIF(Макро!$38:$38,AZ$13,Макро!$49:$49)*SUMIF(Ввод!$151:$151,AZ$15,Ввод!$153:$153)</f>
        <v>0.76232243874103545</v>
      </c>
      <c r="BA294" s="4">
        <f>$F294*SUMIF(Макро!$38:$38,BA$13,Макро!$49:$49)*SUMIF(Ввод!$151:$151,BA$15,Ввод!$153:$153)</f>
        <v>0.76976728275943129</v>
      </c>
      <c r="BB294" s="4">
        <f>$F294*SUMIF(Макро!$38:$38,BB$13,Макро!$49:$49)*SUMIF(Ввод!$151:$151,BB$15,Ввод!$153:$153)</f>
        <v>0.77729604763286264</v>
      </c>
      <c r="BC294" s="4">
        <f>$F294*SUMIF(Макро!$38:$38,BC$13,Макро!$49:$49)*SUMIF(Ввод!$151:$151,BC$15,Ввод!$153:$153)</f>
        <v>0.78489844813850251</v>
      </c>
      <c r="BD294" s="4">
        <f>$F294*SUMIF(Макро!$38:$38,BD$13,Макро!$49:$49)*SUMIF(Ввод!$151:$151,BD$15,Ввод!$153:$153)</f>
        <v>0.79257520447500529</v>
      </c>
      <c r="BE294" s="4">
        <f>$F294*SUMIF(Макро!$38:$38,BE$13,Макро!$49:$49)*SUMIF(Ввод!$151:$151,BE$15,Ввод!$153:$153)</f>
        <v>0.80032704388498055</v>
      </c>
      <c r="BF294" s="4">
        <f>$F294*SUMIF(Макро!$38:$38,BF$13,Макро!$49:$49)*SUMIF(Ввод!$151:$151,BF$15,Ввод!$153:$153)</f>
        <v>0.80817801859610305</v>
      </c>
      <c r="BG294" s="4">
        <f>$F294*SUMIF(Макро!$38:$38,BG$13,Макро!$49:$49)*SUMIF(Ввод!$151:$151,BG$15,Ввод!$153:$153)</f>
        <v>0.81610600907769792</v>
      </c>
      <c r="BH294" s="4">
        <f>$F294*SUMIF(Макро!$38:$38,BH$13,Макро!$49:$49)*SUMIF(Ввод!$151:$151,BH$15,Ввод!$153:$153)</f>
        <v>0.82411177083199505</v>
      </c>
      <c r="BI294" s="4">
        <f>$F294*SUMIF(Макро!$38:$38,BI$13,Макро!$49:$49)*SUMIF(Ввод!$151:$151,BI$15,Ввод!$153:$153)</f>
        <v>0.83219606677248081</v>
      </c>
      <c r="BJ294" s="4">
        <f>$F294*SUMIF(Макро!$38:$38,BJ$13,Макро!$49:$49)*SUMIF(Ввод!$151:$151,BJ$15,Ввод!$153:$153)</f>
        <v>0.84038189131049701</v>
      </c>
      <c r="BK294" s="4">
        <f>$F294*SUMIF(Макро!$38:$38,BK$13,Макро!$49:$49)*SUMIF(Ввод!$151:$151,BK$15,Ввод!$153:$153)</f>
        <v>0.84864823500264364</v>
      </c>
      <c r="BL294" s="4">
        <f>$F294*SUMIF(Макро!$38:$38,BL$13,Макро!$49:$49)*SUMIF(Ввод!$151:$151,BL$15,Ввод!$153:$153)</f>
        <v>0.85699588986860697</v>
      </c>
      <c r="BM294" s="4">
        <f>$F294*SUMIF(Макро!$38:$38,BM$13,Макро!$49:$49)*SUMIF(Ввод!$151:$151,BM$15,Ввод!$153:$153)</f>
        <v>0.86542565571870611</v>
      </c>
      <c r="BN294" s="4">
        <f>$F294*SUMIF(Макро!$38:$38,BN$13,Макро!$49:$49)*SUMIF(Ввод!$151:$151,BN$15,Ввод!$153:$153)</f>
        <v>0.87395514738350488</v>
      </c>
      <c r="BO294" s="4">
        <f>$F294*SUMIF(Макро!$38:$38,BO$13,Макро!$49:$49)*SUMIF(Ввод!$151:$151,BO$15,Ввод!$153:$153)</f>
        <v>0.88256870430287426</v>
      </c>
      <c r="BP294" s="4">
        <f>$F294*SUMIF(Макро!$38:$38,BP$13,Макро!$49:$49)*SUMIF(Ввод!$151:$151,BP$15,Ввод!$153:$153)</f>
        <v>0.89126715501001441</v>
      </c>
      <c r="BQ294" s="4">
        <f>$F294*SUMIF(Макро!$38:$38,BQ$13,Макро!$49:$49)*SUMIF(Ввод!$151:$151,BQ$15,Ввод!$153:$153)</f>
        <v>0.90005133620401145</v>
      </c>
      <c r="BR294" s="4">
        <f>$F294*SUMIF(Макро!$38:$38,BR$13,Макро!$49:$49)*SUMIF(Ввод!$151:$151,BR$15,Ввод!$153:$153)</f>
        <v>0.90892209283031888</v>
      </c>
      <c r="BS294" s="4">
        <f>$F294*SUMIF(Макро!$38:$38,BS$13,Макро!$49:$49)*SUMIF(Ввод!$151:$151,BS$15,Ввод!$153:$153)</f>
        <v>0.91788027816203221</v>
      </c>
      <c r="BT294" s="4">
        <f>$F294*SUMIF(Макро!$38:$38,BT$13,Макро!$49:$49)*SUMIF(Ввод!$151:$151,BT$15,Ввод!$153:$153)</f>
        <v>0.9269267538819651</v>
      </c>
      <c r="BU294" s="4">
        <f>$F294*SUMIF(Макро!$38:$38,BU$13,Макро!$49:$49)*SUMIF(Ввод!$151:$151,BU$15,Ввод!$153:$153)</f>
        <v>0.93606239016553405</v>
      </c>
      <c r="BV294" s="4">
        <f>$F294*SUMIF(Макро!$38:$38,BV$13,Макро!$49:$49)*SUMIF(Ввод!$151:$151,BV$15,Ввод!$153:$153)</f>
        <v>0.94528806576446001</v>
      </c>
      <c r="BW294" s="4">
        <f>$F294*SUMIF(Макро!$38:$38,BW$13,Макро!$49:$49)*SUMIF(Ввод!$151:$151,BW$15,Ввод!$153:$153)</f>
        <v>0.95460466809129518</v>
      </c>
      <c r="BX294" s="4">
        <f>$F294*SUMIF(Макро!$38:$38,BX$13,Макро!$49:$49)*SUMIF(Ввод!$151:$151,BX$15,Ввод!$153:$153)</f>
        <v>0.96401309330478258</v>
      </c>
      <c r="BY294" s="4">
        <f>$F294*SUMIF(Макро!$38:$38,BY$13,Макро!$49:$49)*SUMIF(Ввод!$151:$151,BY$15,Ввод!$153:$153)</f>
        <v>0.9735142463960571</v>
      </c>
      <c r="BZ294" s="4">
        <f>$F294*SUMIF(Макро!$38:$38,BZ$13,Макро!$49:$49)*SUMIF(Ввод!$151:$151,BZ$15,Ввод!$153:$153)</f>
        <v>0.98310904127569609</v>
      </c>
      <c r="CA294" s="4">
        <f>$F294*SUMIF(Макро!$38:$38,CA$13,Макро!$49:$49)*SUMIF(Ввод!$151:$151,CA$15,Ввод!$153:$153)</f>
        <v>0.99279840086162796</v>
      </c>
      <c r="CB294" s="4">
        <f>$F294*SUMIF(Макро!$38:$38,CB$13,Макро!$49:$49)*SUMIF(Ввод!$151:$151,CB$15,Ввод!$153:$153)</f>
        <v>1.002583257167907</v>
      </c>
      <c r="CC294" s="4">
        <f>$F294*SUMIF(Макро!$38:$38,CC$13,Макро!$49:$49)*SUMIF(Ввод!$151:$151,CC$15,Ввод!$153:$153)</f>
        <v>1.0124645513943633</v>
      </c>
      <c r="CD294" s="4">
        <f>$F294*SUMIF(Макро!$38:$38,CD$13,Макро!$49:$49)*SUMIF(Ввод!$151:$151,CD$15,Ввод!$153:$153)</f>
        <v>1.0224432340171365</v>
      </c>
      <c r="CE294" s="4">
        <f>$F294*SUMIF(Макро!$38:$38,CE$13,Макро!$49:$49)*SUMIF(Ввод!$151:$151,CE$15,Ввод!$153:$153)</f>
        <v>1.0325202648801015</v>
      </c>
      <c r="CF294" s="4">
        <f>$F294*SUMIF(Макро!$38:$38,CF$13,Макро!$49:$49)*SUMIF(Ввод!$151:$151,CF$15,Ввод!$153:$153)</f>
        <v>1.0426966132871947</v>
      </c>
      <c r="CG294" s="4">
        <f>$F294*SUMIF(Макро!$38:$38,CG$13,Макро!$49:$49)*SUMIF(Ввод!$151:$151,CG$15,Ввод!$153:$153)</f>
        <v>1.0529732580956517</v>
      </c>
      <c r="CH294" s="4">
        <f>$F294*SUMIF(Макро!$38:$38,CH$13,Макро!$49:$49)*SUMIF(Ввод!$151:$151,CH$15,Ввод!$153:$153)</f>
        <v>1.0633511878101622</v>
      </c>
      <c r="CI294" s="4">
        <f>$F294*SUMIF(Макро!$38:$38,CI$13,Макро!$49:$49)*SUMIF(Ввод!$151:$151,CI$15,Ввод!$153:$153)</f>
        <v>1.0738314006779544</v>
      </c>
      <c r="CJ294" s="4">
        <f>$F294*SUMIF(Макро!$38:$38,CJ$13,Макро!$49:$49)*SUMIF(Ввод!$151:$151,CJ$15,Ввод!$153:$153)</f>
        <v>1.0844149047848153</v>
      </c>
      <c r="CK294" s="4">
        <f>$F294*SUMIF(Макро!$38:$38,CK$13,Макро!$49:$49)*SUMIF(Ввод!$151:$151,CK$15,Ввод!$153:$153)</f>
        <v>1.0951027181520585</v>
      </c>
      <c r="CL294" s="4">
        <f>$F294*SUMIF(Макро!$38:$38,CL$13,Макро!$49:$49)*SUMIF(Ввод!$151:$151,CL$15,Ввод!$153:$153)</f>
        <v>1.1058958688344467</v>
      </c>
      <c r="CM294" s="4">
        <f>$F294*SUMIF(Макро!$38:$38,CM$13,Макро!$49:$49)*SUMIF(Ввод!$151:$151,CM$15,Ввод!$153:$153)</f>
        <v>1.1167953950190792</v>
      </c>
      <c r="CN294" s="4">
        <f>$F294*SUMIF(Макро!$38:$38,CN$13,Макро!$49:$49)*SUMIF(Ввод!$151:$151,CN$15,Ввод!$153:$153)</f>
        <v>1.1278023451252557</v>
      </c>
      <c r="CO294" s="4">
        <f>$F294*SUMIF(Макро!$38:$38,CO$13,Макро!$49:$49)*SUMIF(Ввод!$151:$151,CO$15,Ввод!$153:$153)</f>
        <v>1.1389177779053223</v>
      </c>
      <c r="CP294" s="4">
        <f>$F294*SUMIF(Макро!$38:$38,CP$13,Макро!$49:$49)*SUMIF(Ввод!$151:$151,CP$15,Ввод!$153:$153)</f>
        <v>1.1501427625465128</v>
      </c>
      <c r="CQ294" s="4">
        <f>$F294*SUMIF(Макро!$38:$38,CQ$13,Макро!$49:$49)*SUMIF(Ввод!$151:$151,CQ$15,Ввод!$153:$153)</f>
        <v>1.1614783787737926</v>
      </c>
      <c r="CR294" s="4">
        <f>$F294*SUMIF(Макро!$38:$38,CR$13,Макро!$49:$49)*SUMIF(Ввод!$151:$151,CR$15,Ввод!$153:$153)</f>
        <v>1.1729257169537173</v>
      </c>
      <c r="CS294" s="4">
        <f>$F294*SUMIF(Макро!$38:$38,CS$13,Макро!$49:$49)*SUMIF(Ввод!$151:$151,CS$15,Ввод!$153:$153)</f>
        <v>1.1844858781993144</v>
      </c>
      <c r="CT294" s="4">
        <f>$F294*SUMIF(Макро!$38:$38,CT$13,Макро!$49:$49)*SUMIF(Ввод!$151:$151,CT$15,Ввод!$153:$153)</f>
        <v>1.1961599744759988</v>
      </c>
      <c r="CU294" s="4">
        <f>$F294*SUMIF(Макро!$38:$38,CU$13,Макро!$49:$49)*SUMIF(Ввод!$151:$151,CU$15,Ввод!$153:$153)</f>
        <v>1.207949128708532</v>
      </c>
      <c r="CV294" s="4">
        <f>$F294*SUMIF(Макро!$38:$38,CV$13,Макро!$49:$49)*SUMIF(Ввод!$151:$151,CV$15,Ввод!$153:$153)</f>
        <v>1.2198544748890354</v>
      </c>
      <c r="CW294" s="4">
        <f>$F294*SUMIF(Макро!$38:$38,CW$13,Макро!$49:$49)*SUMIF(Ввод!$151:$151,CW$15,Ввод!$153:$153)</f>
        <v>1.231877158186069</v>
      </c>
      <c r="CX294" s="4">
        <f>$F294*SUMIF(Макро!$38:$38,CX$13,Макро!$49:$49)*SUMIF(Ввод!$151:$151,CX$15,Ввод!$153:$153)</f>
        <v>1.2440183350547835</v>
      </c>
      <c r="CY294" s="4">
        <f>$F294*SUMIF(Макро!$38:$38,CY$13,Макро!$49:$49)*SUMIF(Ввод!$151:$151,CY$15,Ввод!$153:$153)</f>
        <v>1.2562791733481604</v>
      </c>
      <c r="CZ294" s="4">
        <f>$F294*SUMIF(Макро!$38:$38,CZ$13,Макро!$49:$49)*SUMIF(Ввод!$151:$151,CZ$15,Ввод!$153:$153)</f>
        <v>1.2686608524293459</v>
      </c>
      <c r="DA294" s="4">
        <f>$F294*SUMIF(Макро!$38:$38,DA$13,Макро!$49:$49)*SUMIF(Ввод!$151:$151,DA$15,Ввод!$153:$153)</f>
        <v>1.2811645632850936</v>
      </c>
      <c r="DB294" s="4">
        <f>$F294*SUMIF(Макро!$38:$38,DB$13,Макро!$49:$49)*SUMIF(Ввод!$151:$151,DB$15,Ввод!$153:$153)</f>
        <v>1.2937915086403255</v>
      </c>
      <c r="DC294" s="4">
        <f>$F294*SUMIF(Макро!$38:$38,DC$13,Макро!$49:$49)*SUMIF(Ввод!$151:$151,DC$15,Ввод!$153:$153)</f>
        <v>1.3065429030738205</v>
      </c>
      <c r="DD294" s="4">
        <f>$F294*SUMIF(Макро!$38:$38,DD$13,Макро!$49:$49)*SUMIF(Ввод!$151:$151,DD$15,Ввод!$153:$153)</f>
        <v>1.3194199731350442</v>
      </c>
      <c r="DE294" s="4">
        <f>$F294*SUMIF(Макро!$38:$38,DE$13,Макро!$49:$49)*SUMIF(Ввод!$151:$151,DE$15,Ввод!$153:$153)</f>
        <v>1.3324239574621306</v>
      </c>
      <c r="DF294" s="4">
        <f>$F294*SUMIF(Макро!$38:$38,DF$13,Макро!$49:$49)*SUMIF(Ввод!$151:$151,DF$15,Ввод!$153:$153)</f>
        <v>1.3455561069010253</v>
      </c>
      <c r="DG294" s="4">
        <f>$F294*SUMIF(Макро!$38:$38,DG$13,Макро!$49:$49)*SUMIF(Ввод!$151:$151,DG$15,Ввод!$153:$153)</f>
        <v>1.3588176846258042</v>
      </c>
      <c r="DH294" s="4">
        <f>$F294*SUMIF(Макро!$38:$38,DH$13,Макро!$49:$49)*SUMIF(Ввод!$151:$151,DH$15,Ввод!$153:$153)</f>
        <v>1.3722099662601774</v>
      </c>
      <c r="DI294" s="4">
        <f>$F294*SUMIF(Макро!$38:$38,DI$13,Макро!$49:$49)*SUMIF(Ввод!$151:$151,DI$15,Ввод!$153:$153)</f>
        <v>0</v>
      </c>
      <c r="DJ294" s="4">
        <f>$F294*SUMIF(Макро!$38:$38,DJ$13,Макро!$49:$49)*SUMIF(Ввод!$151:$151,DJ$15,Ввод!$153:$153)</f>
        <v>0</v>
      </c>
    </row>
    <row r="295" spans="1:114" ht="16.5">
      <c r="B295" s="214" t="str">
        <f>Ввод!D311</f>
        <v>Земельный налог</v>
      </c>
      <c r="C295" s="34"/>
      <c r="D295" s="57" t="str">
        <f>Ввод!F311</f>
        <v>тыс. руб.</v>
      </c>
      <c r="E295" s="7">
        <f t="shared" si="81"/>
        <v>1</v>
      </c>
      <c r="F295" s="230">
        <f>$E295*Ввод!G311</f>
        <v>3</v>
      </c>
      <c r="G295" s="230">
        <f>Ввод!E311</f>
        <v>0</v>
      </c>
      <c r="H295" s="230"/>
      <c r="I295" s="231"/>
      <c r="J295" s="4">
        <f>$F295*SUMIF(Макро!$38:$38,J$13,Макро!$49:$49)*SUMIF(Ввод!$151:$151,J$15,Ввод!$153:$153)</f>
        <v>0.75797925734195526</v>
      </c>
      <c r="K295" s="4">
        <f>$F295*SUMIF(Макро!$38:$38,K$13,Макро!$49:$49)*SUMIF(Ввод!$151:$151,K$15,Ввод!$153:$153)</f>
        <v>0.76604340608088273</v>
      </c>
      <c r="L295" s="4">
        <f>$F295*SUMIF(Макро!$38:$38,L$13,Макро!$49:$49)*SUMIF(Ввод!$151:$151,L$15,Ввод!$153:$153)</f>
        <v>0.77419334937718576</v>
      </c>
      <c r="M295" s="4">
        <f>$F295*SUMIF(Макро!$38:$38,M$13,Макро!$49:$49)*SUMIF(Ввод!$151:$151,M$15,Ввод!$153:$153)</f>
        <v>0.78243000000000018</v>
      </c>
      <c r="N295" s="4">
        <f>$F295*SUMIF(Макро!$38:$38,N$13,Макро!$49:$49)*SUMIF(Ввод!$151:$151,N$15,Ввод!$153:$153)</f>
        <v>0.79006361496409983</v>
      </c>
      <c r="O295" s="4">
        <f>$F295*SUMIF(Макро!$38:$38,O$13,Макро!$49:$49)*SUMIF(Ввод!$151:$151,O$15,Ввод!$153:$153)</f>
        <v>0.79777170569909295</v>
      </c>
      <c r="P295" s="4">
        <f>$F295*SUMIF(Макро!$38:$38,P$13,Макро!$49:$49)*SUMIF(Ввод!$151:$151,P$15,Ввод!$153:$153)</f>
        <v>0.80555499881229164</v>
      </c>
      <c r="Q295" s="4">
        <f>$F295*SUMIF(Макро!$38:$38,Q$13,Макро!$49:$49)*SUMIF(Ввод!$151:$151,Q$15,Ввод!$153:$153)</f>
        <v>0.81341422800000029</v>
      </c>
      <c r="R295" s="4">
        <f>$F295*SUMIF(Макро!$38:$38,R$13,Макро!$49:$49)*SUMIF(Ввод!$151:$151,R$15,Ввод!$153:$153)</f>
        <v>0.82138963444786328</v>
      </c>
      <c r="S295" s="4">
        <f>$F295*SUMIF(Макро!$38:$38,S$13,Макро!$49:$49)*SUMIF(Ввод!$151:$151,S$15,Ввод!$153:$153)</f>
        <v>0.82944323857879976</v>
      </c>
      <c r="T295" s="4">
        <f>$F295*SUMIF(Макро!$38:$38,T$13,Макро!$49:$49)*SUMIF(Ввод!$151:$151,T$15,Ввод!$153:$153)</f>
        <v>0.83757580710955049</v>
      </c>
      <c r="U295" s="4">
        <f>$F295*SUMIF(Макро!$38:$38,U$13,Макро!$49:$49)*SUMIF(Ввод!$151:$151,U$15,Ввод!$153:$153)</f>
        <v>0.8457881142744007</v>
      </c>
      <c r="V295" s="4">
        <f>$F295*SUMIF(Макро!$38:$38,V$13,Макро!$49:$49)*SUMIF(Ввод!$151:$151,V$15,Ввод!$153:$153)</f>
        <v>0.85410558252156177</v>
      </c>
      <c r="W295" s="4">
        <f>$F295*SUMIF(Макро!$38:$38,W$13,Макро!$49:$49)*SUMIF(Ввод!$151:$151,W$15,Ввод!$153:$153)</f>
        <v>0.86250484463278276</v>
      </c>
      <c r="X295" s="4">
        <f>$F295*SUMIF(Макро!$38:$38,X$13,Макро!$49:$49)*SUMIF(Ввод!$151:$151,X$15,Ввод!$153:$153)</f>
        <v>0.87098670496775588</v>
      </c>
      <c r="Y295" s="4">
        <f>$F295*SUMIF(Макро!$38:$38,Y$13,Макро!$49:$49)*SUMIF(Ввод!$151:$151,Y$15,Ввод!$153:$153)</f>
        <v>0.8795519757962349</v>
      </c>
      <c r="Z295" s="4">
        <f>$F295*SUMIF(Макро!$38:$38,Z$13,Макро!$49:$49)*SUMIF(Ввод!$151:$151,Z$15,Ввод!$153:$153)</f>
        <v>0.88819080086353908</v>
      </c>
      <c r="AA295" s="4">
        <f>$F295*SUMIF(Макро!$38:$38,AA$13,Макро!$49:$49)*SUMIF(Ввод!$151:$151,AA$15,Ввод!$153:$153)</f>
        <v>0.89691447515021527</v>
      </c>
      <c r="AB295" s="4">
        <f>$F295*SUMIF(Макро!$38:$38,AB$13,Макро!$49:$49)*SUMIF(Ввод!$151:$151,AB$15,Ввод!$153:$153)</f>
        <v>0.90572383203232709</v>
      </c>
      <c r="AC295" s="4">
        <f>$F295*SUMIF(Макро!$38:$38,AC$13,Макро!$49:$49)*SUMIF(Ввод!$151:$151,AC$15,Ввод!$153:$153)</f>
        <v>0.91461971307123036</v>
      </c>
      <c r="AD295" s="4">
        <f>$F295*SUMIF(Макро!$38:$38,AD$13,Макро!$49:$49)*SUMIF(Ввод!$151:$151,AD$15,Ввод!$153:$153)</f>
        <v>0.92357632121678035</v>
      </c>
      <c r="AE295" s="4">
        <f>$F295*SUMIF(Макро!$38:$38,AE$13,Макро!$49:$49)*SUMIF(Ввод!$151:$151,AE$15,Ввод!$153:$153)</f>
        <v>0.93262063885330937</v>
      </c>
      <c r="AF295" s="4">
        <f>$F295*SUMIF(Макро!$38:$38,AF$13,Макро!$49:$49)*SUMIF(Ввод!$151:$151,AF$15,Ввод!$153:$153)</f>
        <v>0.94175352489467024</v>
      </c>
      <c r="AG295" s="4">
        <f>$F295*SUMIF(Макро!$38:$38,AG$13,Макро!$49:$49)*SUMIF(Ввод!$151:$151,AG$15,Ввод!$153:$153)</f>
        <v>0.95097584666581159</v>
      </c>
      <c r="AH295" s="4">
        <f>$F295*SUMIF(Макро!$38:$38,AH$13,Макро!$49:$49)*SUMIF(Ввод!$151:$151,AH$15,Ввод!$153:$153)</f>
        <v>0.96026077149626854</v>
      </c>
      <c r="AI295" s="4">
        <f>$F295*SUMIF(Макро!$38:$38,AI$13,Макро!$49:$49)*SUMIF(Ввод!$151:$151,AI$15,Ввод!$153:$153)</f>
        <v>0.9696363503947647</v>
      </c>
      <c r="AJ295" s="4">
        <f>$F295*SUMIF(Макро!$38:$38,AJ$13,Макро!$49:$49)*SUMIF(Ввод!$151:$151,AJ$15,Ввод!$153:$153)</f>
        <v>0.97910346846917129</v>
      </c>
      <c r="AK295" s="4">
        <f>$F295*SUMIF(Макро!$38:$38,AK$13,Макро!$49:$49)*SUMIF(Ввод!$151:$151,AK$15,Ввод!$153:$153)</f>
        <v>0.98866301946917745</v>
      </c>
      <c r="AL295" s="4">
        <f>$F295*SUMIF(Макро!$38:$38,AL$13,Макро!$49:$49)*SUMIF(Ввод!$151:$151,AL$15,Ввод!$153:$153)</f>
        <v>0.9982967001010169</v>
      </c>
      <c r="AM295" s="4">
        <f>$F295*SUMIF(Макро!$38:$38,AM$13,Макро!$49:$49)*SUMIF(Ввод!$151:$151,AM$15,Ввод!$153:$153)</f>
        <v>1.008024252760725</v>
      </c>
      <c r="AN295" s="4">
        <f>$F295*SUMIF(Макро!$38:$38,AN$13,Макро!$49:$49)*SUMIF(Ввод!$151:$151,AN$15,Ввод!$153:$153)</f>
        <v>1.0178465921514097</v>
      </c>
      <c r="AO295" s="4">
        <f>$F295*SUMIF(Макро!$38:$38,AO$13,Макро!$49:$49)*SUMIF(Ввод!$151:$151,AO$15,Ввод!$153:$153)</f>
        <v>1.0277646418891833</v>
      </c>
      <c r="AP295" s="4">
        <f>$F295*SUMIF(Макро!$38:$38,AP$13,Макро!$49:$49)*SUMIF(Ввод!$151:$151,AP$15,Ввод!$153:$153)</f>
        <v>1.0377693514789601</v>
      </c>
      <c r="AQ295" s="4">
        <f>$F295*SUMIF(Макро!$38:$38,AQ$13,Макро!$49:$49)*SUMIF(Ввод!$151:$151,AQ$15,Ввод!$153:$153)</f>
        <v>1.0478714512784175</v>
      </c>
      <c r="AR295" s="4">
        <f>$F295*SUMIF(Макро!$38:$38,AR$13,Макро!$49:$49)*SUMIF(Ввод!$151:$151,AR$15,Ввод!$153:$153)</f>
        <v>1.0580718893263623</v>
      </c>
      <c r="AS295" s="4">
        <f>$F295*SUMIF(Макро!$38:$38,AS$13,Макро!$49:$49)*SUMIF(Ввод!$151:$151,AS$15,Ввод!$153:$153)</f>
        <v>1.0683716228902245</v>
      </c>
      <c r="AT295" s="4">
        <f>$F295*SUMIF(Макро!$38:$38,AT$13,Макро!$49:$49)*SUMIF(Ввод!$151:$151,AT$15,Ввод!$153:$153)</f>
        <v>1.078781996099663</v>
      </c>
      <c r="AU295" s="4">
        <f>$F295*SUMIF(Макро!$38:$38,AU$13,Макро!$49:$49)*SUMIF(Ввод!$151:$151,AU$15,Ввод!$153:$153)</f>
        <v>1.0892938095458482</v>
      </c>
      <c r="AV295" s="4">
        <f>$F295*SUMIF(Макро!$38:$38,AV$13,Макро!$49:$49)*SUMIF(Ввод!$151:$151,AV$15,Ввод!$153:$153)</f>
        <v>1.0999080516776503</v>
      </c>
      <c r="AW295" s="4">
        <f>$F295*SUMIF(Макро!$38:$38,AW$13,Макро!$49:$49)*SUMIF(Ввод!$151:$151,AW$15,Ввод!$153:$153)</f>
        <v>1.1106257205755328</v>
      </c>
      <c r="AX295" s="4">
        <f>$F295*SUMIF(Макро!$38:$38,AX$13,Макро!$49:$49)*SUMIF(Ввод!$151:$151,AX$15,Ввод!$153:$153)</f>
        <v>1.121472095852323</v>
      </c>
      <c r="AY295" s="4">
        <f>$F295*SUMIF(Макро!$38:$38,AY$13,Макро!$49:$49)*SUMIF(Ввод!$151:$151,AY$15,Ввод!$153:$153)</f>
        <v>1.1324243968739127</v>
      </c>
      <c r="AZ295" s="4">
        <f>$F295*SUMIF(Макро!$38:$38,AZ$13,Макро!$49:$49)*SUMIF(Ввод!$151:$151,AZ$15,Ввод!$153:$153)</f>
        <v>1.1434836581115531</v>
      </c>
      <c r="BA295" s="4">
        <f>$F295*SUMIF(Макро!$38:$38,BA$13,Макро!$49:$49)*SUMIF(Ввод!$151:$151,BA$15,Ввод!$153:$153)</f>
        <v>1.1546509241391469</v>
      </c>
      <c r="BB295" s="4">
        <f>$F295*SUMIF(Макро!$38:$38,BB$13,Макро!$49:$49)*SUMIF(Ввод!$151:$151,BB$15,Ввод!$153:$153)</f>
        <v>1.1659440714492939</v>
      </c>
      <c r="BC295" s="4">
        <f>$F295*SUMIF(Макро!$38:$38,BC$13,Макро!$49:$49)*SUMIF(Ввод!$151:$151,BC$15,Ввод!$153:$153)</f>
        <v>1.1773476722077538</v>
      </c>
      <c r="BD295" s="4">
        <f>$F295*SUMIF(Макро!$38:$38,BD$13,Макро!$49:$49)*SUMIF(Ввод!$151:$151,BD$15,Ввод!$153:$153)</f>
        <v>1.188862806712508</v>
      </c>
      <c r="BE295" s="4">
        <f>$F295*SUMIF(Макро!$38:$38,BE$13,Макро!$49:$49)*SUMIF(Ввод!$151:$151,BE$15,Ввод!$153:$153)</f>
        <v>1.2004905658274709</v>
      </c>
      <c r="BF295" s="4">
        <f>$F295*SUMIF(Макро!$38:$38,BF$13,Макро!$49:$49)*SUMIF(Ввод!$151:$151,BF$15,Ввод!$153:$153)</f>
        <v>1.2122670278941545</v>
      </c>
      <c r="BG295" s="4">
        <f>$F295*SUMIF(Макро!$38:$38,BG$13,Макро!$49:$49)*SUMIF(Ввод!$151:$151,BG$15,Ввод!$153:$153)</f>
        <v>1.2241590136165468</v>
      </c>
      <c r="BH295" s="4">
        <f>$F295*SUMIF(Макро!$38:$38,BH$13,Макро!$49:$49)*SUMIF(Ввод!$151:$151,BH$15,Ввод!$153:$153)</f>
        <v>1.2361676562479926</v>
      </c>
      <c r="BI295" s="4">
        <f>$F295*SUMIF(Макро!$38:$38,BI$13,Макро!$49:$49)*SUMIF(Ввод!$151:$151,BI$15,Ввод!$153:$153)</f>
        <v>1.2482941001587213</v>
      </c>
      <c r="BJ295" s="4">
        <f>$F295*SUMIF(Макро!$38:$38,BJ$13,Макро!$49:$49)*SUMIF(Ввод!$151:$151,BJ$15,Ввод!$153:$153)</f>
        <v>1.2605728369657454</v>
      </c>
      <c r="BK295" s="4">
        <f>$F295*SUMIF(Макро!$38:$38,BK$13,Макро!$49:$49)*SUMIF(Ввод!$151:$151,BK$15,Ввод!$153:$153)</f>
        <v>1.2729723525039653</v>
      </c>
      <c r="BL295" s="4">
        <f>$F295*SUMIF(Макро!$38:$38,BL$13,Макро!$49:$49)*SUMIF(Ввод!$151:$151,BL$15,Ввод!$153:$153)</f>
        <v>1.2854938348029106</v>
      </c>
      <c r="BM295" s="4">
        <f>$F295*SUMIF(Макро!$38:$38,BM$13,Макро!$49:$49)*SUMIF(Ввод!$151:$151,BM$15,Ввод!$153:$153)</f>
        <v>1.2981384835780592</v>
      </c>
      <c r="BN295" s="4">
        <f>$F295*SUMIF(Макро!$38:$38,BN$13,Макро!$49:$49)*SUMIF(Ввод!$151:$151,BN$15,Ввод!$153:$153)</f>
        <v>1.3109327210752573</v>
      </c>
      <c r="BO295" s="4">
        <f>$F295*SUMIF(Макро!$38:$38,BO$13,Макро!$49:$49)*SUMIF(Ввод!$151:$151,BO$15,Ввод!$153:$153)</f>
        <v>1.3238530564543114</v>
      </c>
      <c r="BP295" s="4">
        <f>$F295*SUMIF(Макро!$38:$38,BP$13,Макро!$49:$49)*SUMIF(Ввод!$151:$151,BP$15,Ввод!$153:$153)</f>
        <v>1.3369007325150215</v>
      </c>
      <c r="BQ295" s="4">
        <f>$F295*SUMIF(Макро!$38:$38,BQ$13,Макро!$49:$49)*SUMIF(Ввод!$151:$151,BQ$15,Ввод!$153:$153)</f>
        <v>1.3500770043060171</v>
      </c>
      <c r="BR295" s="4">
        <f>$F295*SUMIF(Макро!$38:$38,BR$13,Макро!$49:$49)*SUMIF(Ввод!$151:$151,BR$15,Ввод!$153:$153)</f>
        <v>1.3633831392454783</v>
      </c>
      <c r="BS295" s="4">
        <f>$F295*SUMIF(Макро!$38:$38,BS$13,Макро!$49:$49)*SUMIF(Ввод!$151:$151,BS$15,Ввод!$153:$153)</f>
        <v>1.3768204172430483</v>
      </c>
      <c r="BT295" s="4">
        <f>$F295*SUMIF(Макро!$38:$38,BT$13,Макро!$49:$49)*SUMIF(Ввод!$151:$151,BT$15,Ввод!$153:$153)</f>
        <v>1.3903901308229476</v>
      </c>
      <c r="BU295" s="4">
        <f>$F295*SUMIF(Макро!$38:$38,BU$13,Макро!$49:$49)*SUMIF(Ввод!$151:$151,BU$15,Ввод!$153:$153)</f>
        <v>1.404093585248301</v>
      </c>
      <c r="BV295" s="4">
        <f>$F295*SUMIF(Макро!$38:$38,BV$13,Макро!$49:$49)*SUMIF(Ввод!$151:$151,BV$15,Ввод!$153:$153)</f>
        <v>1.4179320986466899</v>
      </c>
      <c r="BW295" s="4">
        <f>$F295*SUMIF(Макро!$38:$38,BW$13,Макро!$49:$49)*SUMIF(Ввод!$151:$151,BW$15,Ввод!$153:$153)</f>
        <v>1.4319070021369429</v>
      </c>
      <c r="BX295" s="4">
        <f>$F295*SUMIF(Макро!$38:$38,BX$13,Макро!$49:$49)*SUMIF(Ввод!$151:$151,BX$15,Ввод!$153:$153)</f>
        <v>1.4460196399571739</v>
      </c>
      <c r="BY295" s="4">
        <f>$F295*SUMIF(Макро!$38:$38,BY$13,Макро!$49:$49)*SUMIF(Ввод!$151:$151,BY$15,Ввод!$153:$153)</f>
        <v>1.4602713695940857</v>
      </c>
      <c r="BZ295" s="4">
        <f>$F295*SUMIF(Макро!$38:$38,BZ$13,Макро!$49:$49)*SUMIF(Ввод!$151:$151,BZ$15,Ввод!$153:$153)</f>
        <v>1.4746635619135442</v>
      </c>
      <c r="CA295" s="4">
        <f>$F295*SUMIF(Макро!$38:$38,CA$13,Макро!$49:$49)*SUMIF(Ввод!$151:$151,CA$15,Ввод!$153:$153)</f>
        <v>1.4891976012924419</v>
      </c>
      <c r="CB295" s="4">
        <f>$F295*SUMIF(Макро!$38:$38,CB$13,Макро!$49:$49)*SUMIF(Ввод!$151:$151,CB$15,Ввод!$153:$153)</f>
        <v>1.5038748857518605</v>
      </c>
      <c r="CC295" s="4">
        <f>$F295*SUMIF(Макро!$38:$38,CC$13,Макро!$49:$49)*SUMIF(Ввод!$151:$151,CC$15,Ввод!$153:$153)</f>
        <v>1.5186968270915449</v>
      </c>
      <c r="CD295" s="4">
        <f>$F295*SUMIF(Макро!$38:$38,CD$13,Макро!$49:$49)*SUMIF(Ввод!$151:$151,CD$15,Ввод!$153:$153)</f>
        <v>1.5336648510257049</v>
      </c>
      <c r="CE295" s="4">
        <f>$F295*SUMIF(Макро!$38:$38,CE$13,Макро!$49:$49)*SUMIF(Ввод!$151:$151,CE$15,Ввод!$153:$153)</f>
        <v>1.5487803973201522</v>
      </c>
      <c r="CF295" s="4">
        <f>$F295*SUMIF(Макро!$38:$38,CF$13,Макро!$49:$49)*SUMIF(Ввод!$151:$151,CF$15,Ввод!$153:$153)</f>
        <v>1.564044919930792</v>
      </c>
      <c r="CG295" s="4">
        <f>$F295*SUMIF(Макро!$38:$38,CG$13,Макро!$49:$49)*SUMIF(Ввод!$151:$151,CG$15,Ввод!$153:$153)</f>
        <v>1.5794598871434775</v>
      </c>
      <c r="CH295" s="4">
        <f>$F295*SUMIF(Макро!$38:$38,CH$13,Макро!$49:$49)*SUMIF(Ввод!$151:$151,CH$15,Ввод!$153:$153)</f>
        <v>1.5950267817152435</v>
      </c>
      <c r="CI295" s="4">
        <f>$F295*SUMIF(Макро!$38:$38,CI$13,Макро!$49:$49)*SUMIF(Ввод!$151:$151,CI$15,Ввод!$153:$153)</f>
        <v>1.6107471010169316</v>
      </c>
      <c r="CJ295" s="4">
        <f>$F295*SUMIF(Макро!$38:$38,CJ$13,Макро!$49:$49)*SUMIF(Ввод!$151:$151,CJ$15,Ввод!$153:$153)</f>
        <v>1.6266223571772229</v>
      </c>
      <c r="CK295" s="4">
        <f>$F295*SUMIF(Макро!$38:$38,CK$13,Макро!$49:$49)*SUMIF(Ввод!$151:$151,CK$15,Ввод!$153:$153)</f>
        <v>1.6426540772280878</v>
      </c>
      <c r="CL295" s="4">
        <f>$F295*SUMIF(Макро!$38:$38,CL$13,Макро!$49:$49)*SUMIF(Ввод!$151:$151,CL$15,Ввод!$153:$153)</f>
        <v>1.6588438032516701</v>
      </c>
      <c r="CM295" s="4">
        <f>$F295*SUMIF(Макро!$38:$38,CM$13,Макро!$49:$49)*SUMIF(Ввод!$151:$151,CM$15,Ввод!$153:$153)</f>
        <v>1.6751930925286187</v>
      </c>
      <c r="CN295" s="4">
        <f>$F295*SUMIF(Макро!$38:$38,CN$13,Макро!$49:$49)*SUMIF(Ввод!$151:$151,CN$15,Ввод!$153:$153)</f>
        <v>1.6917035176878836</v>
      </c>
      <c r="CO295" s="4">
        <f>$F295*SUMIF(Макро!$38:$38,CO$13,Макро!$49:$49)*SUMIF(Ввод!$151:$151,CO$15,Ввод!$153:$153)</f>
        <v>1.7083766668579834</v>
      </c>
      <c r="CP295" s="4">
        <f>$F295*SUMIF(Макро!$38:$38,CP$13,Макро!$49:$49)*SUMIF(Ввод!$151:$151,CP$15,Ввод!$153:$153)</f>
        <v>1.7252141438197692</v>
      </c>
      <c r="CQ295" s="4">
        <f>$F295*SUMIF(Макро!$38:$38,CQ$13,Макро!$49:$49)*SUMIF(Ввод!$151:$151,CQ$15,Ввод!$153:$153)</f>
        <v>1.7422175681606888</v>
      </c>
      <c r="CR295" s="4">
        <f>$F295*SUMIF(Макро!$38:$38,CR$13,Макро!$49:$49)*SUMIF(Ввод!$151:$151,CR$15,Ввод!$153:$153)</f>
        <v>1.759388575430576</v>
      </c>
      <c r="CS295" s="4">
        <f>$F295*SUMIF(Макро!$38:$38,CS$13,Макро!$49:$49)*SUMIF(Ввод!$151:$151,CS$15,Ввод!$153:$153)</f>
        <v>1.7767288172989715</v>
      </c>
      <c r="CT295" s="4">
        <f>$F295*SUMIF(Макро!$38:$38,CT$13,Макро!$49:$49)*SUMIF(Ввод!$151:$151,CT$15,Ввод!$153:$153)</f>
        <v>1.7942399617139981</v>
      </c>
      <c r="CU295" s="4">
        <f>$F295*SUMIF(Макро!$38:$38,CU$13,Макро!$49:$49)*SUMIF(Ввод!$151:$151,CU$15,Ввод!$153:$153)</f>
        <v>1.811923693062798</v>
      </c>
      <c r="CV295" s="4">
        <f>$F295*SUMIF(Макро!$38:$38,CV$13,Макро!$49:$49)*SUMIF(Ввод!$151:$151,CV$15,Ввод!$153:$153)</f>
        <v>1.8297817123335531</v>
      </c>
      <c r="CW295" s="4">
        <f>$F295*SUMIF(Макро!$38:$38,CW$13,Макро!$49:$49)*SUMIF(Ввод!$151:$151,CW$15,Ввод!$153:$153)</f>
        <v>1.8478157372791035</v>
      </c>
      <c r="CX295" s="4">
        <f>$F295*SUMIF(Макро!$38:$38,CX$13,Макро!$49:$49)*SUMIF(Ввод!$151:$151,CX$15,Ввод!$153:$153)</f>
        <v>1.8660275025821753</v>
      </c>
      <c r="CY295" s="4">
        <f>$F295*SUMIF(Макро!$38:$38,CY$13,Макро!$49:$49)*SUMIF(Ввод!$151:$151,CY$15,Ввод!$153:$153)</f>
        <v>1.8844187600222406</v>
      </c>
      <c r="CZ295" s="4">
        <f>$F295*SUMIF(Макро!$38:$38,CZ$13,Макро!$49:$49)*SUMIF(Ввод!$151:$151,CZ$15,Ввод!$153:$153)</f>
        <v>1.9029912786440188</v>
      </c>
      <c r="DA295" s="4">
        <f>$F295*SUMIF(Макро!$38:$38,DA$13,Макро!$49:$49)*SUMIF(Ввод!$151:$151,DA$15,Ввод!$153:$153)</f>
        <v>1.9217468449276405</v>
      </c>
      <c r="DB295" s="4">
        <f>$F295*SUMIF(Макро!$38:$38,DB$13,Макро!$49:$49)*SUMIF(Ввод!$151:$151,DB$15,Ввод!$153:$153)</f>
        <v>1.9406872629604883</v>
      </c>
      <c r="DC295" s="4">
        <f>$F295*SUMIF(Макро!$38:$38,DC$13,Макро!$49:$49)*SUMIF(Ввод!$151:$151,DC$15,Ввод!$153:$153)</f>
        <v>1.9598143546107307</v>
      </c>
      <c r="DD295" s="4">
        <f>$F295*SUMIF(Макро!$38:$38,DD$13,Макро!$49:$49)*SUMIF(Ввод!$151:$151,DD$15,Ввод!$153:$153)</f>
        <v>1.9791299597025662</v>
      </c>
      <c r="DE295" s="4">
        <f>$F295*SUMIF(Макро!$38:$38,DE$13,Макро!$49:$49)*SUMIF(Ввод!$151:$151,DE$15,Ввод!$153:$153)</f>
        <v>1.998635936193196</v>
      </c>
      <c r="DF295" s="4">
        <f>$F295*SUMIF(Макро!$38:$38,DF$13,Макро!$49:$49)*SUMIF(Ввод!$151:$151,DF$15,Ввод!$153:$153)</f>
        <v>2.0183341603515381</v>
      </c>
      <c r="DG295" s="4">
        <f>$F295*SUMIF(Макро!$38:$38,DG$13,Макро!$49:$49)*SUMIF(Ввод!$151:$151,DG$15,Ввод!$153:$153)</f>
        <v>2.0382265269387063</v>
      </c>
      <c r="DH295" s="4">
        <f>$F295*SUMIF(Макро!$38:$38,DH$13,Макро!$49:$49)*SUMIF(Ввод!$151:$151,DH$15,Ввод!$153:$153)</f>
        <v>2.0583149493902662</v>
      </c>
      <c r="DI295" s="4">
        <f>$F295*SUMIF(Макро!$38:$38,DI$13,Макро!$49:$49)*SUMIF(Ввод!$151:$151,DI$15,Ввод!$153:$153)</f>
        <v>0</v>
      </c>
      <c r="DJ295" s="4">
        <f>$F295*SUMIF(Макро!$38:$38,DJ$13,Макро!$49:$49)*SUMIF(Ввод!$151:$151,DJ$15,Ввод!$153:$153)</f>
        <v>0</v>
      </c>
    </row>
    <row r="296" spans="1:114" ht="16.5">
      <c r="B296" s="214" t="str">
        <f>Ввод!D312</f>
        <v>Транспортный налог</v>
      </c>
      <c r="C296" s="34"/>
      <c r="D296" s="57" t="str">
        <f>Ввод!F312</f>
        <v>тыс. руб.</v>
      </c>
      <c r="E296" s="7">
        <f t="shared" si="81"/>
        <v>1</v>
      </c>
      <c r="F296" s="230">
        <f>$E296*Ввод!G312</f>
        <v>4</v>
      </c>
      <c r="G296" s="230">
        <f>Ввод!E312</f>
        <v>0</v>
      </c>
      <c r="H296" s="230"/>
      <c r="I296" s="231"/>
      <c r="J296" s="4">
        <f>$F296*SUMIF(Макро!$38:$38,J$13,Макро!$49:$49)*SUMIF(Ввод!$151:$151,J$15,Ввод!$153:$153)</f>
        <v>1.0106390097892737</v>
      </c>
      <c r="K296" s="4">
        <f>$F296*SUMIF(Макро!$38:$38,K$13,Макро!$49:$49)*SUMIF(Ввод!$151:$151,K$15,Ввод!$153:$153)</f>
        <v>1.0213912081078436</v>
      </c>
      <c r="L296" s="4">
        <f>$F296*SUMIF(Макро!$38:$38,L$13,Макро!$49:$49)*SUMIF(Ввод!$151:$151,L$15,Ввод!$153:$153)</f>
        <v>1.0322577991695809</v>
      </c>
      <c r="M296" s="4">
        <f>$F296*SUMIF(Макро!$38:$38,M$13,Макро!$49:$49)*SUMIF(Ввод!$151:$151,M$15,Ввод!$153:$153)</f>
        <v>1.0432400000000002</v>
      </c>
      <c r="N296" s="4">
        <f>$F296*SUMIF(Макро!$38:$38,N$13,Макро!$49:$49)*SUMIF(Ввод!$151:$151,N$15,Ввод!$153:$153)</f>
        <v>1.0534181532854665</v>
      </c>
      <c r="O296" s="4">
        <f>$F296*SUMIF(Макро!$38:$38,O$13,Макро!$49:$49)*SUMIF(Ввод!$151:$151,O$15,Ввод!$153:$153)</f>
        <v>1.0636956075987907</v>
      </c>
      <c r="P296" s="4">
        <f>$F296*SUMIF(Макро!$38:$38,P$13,Макро!$49:$49)*SUMIF(Ввод!$151:$151,P$15,Ввод!$153:$153)</f>
        <v>1.0740733317497222</v>
      </c>
      <c r="Q296" s="4">
        <f>$F296*SUMIF(Макро!$38:$38,Q$13,Макро!$49:$49)*SUMIF(Ввод!$151:$151,Q$15,Ввод!$153:$153)</f>
        <v>1.0845523040000005</v>
      </c>
      <c r="R296" s="4">
        <f>$F296*SUMIF(Макро!$38:$38,R$13,Макро!$49:$49)*SUMIF(Ввод!$151:$151,R$15,Ввод!$153:$153)</f>
        <v>1.0951861792638178</v>
      </c>
      <c r="S296" s="4">
        <f>$F296*SUMIF(Макро!$38:$38,S$13,Макро!$49:$49)*SUMIF(Ввод!$151:$151,S$15,Ввод!$153:$153)</f>
        <v>1.1059243181050664</v>
      </c>
      <c r="T296" s="4">
        <f>$F296*SUMIF(Макро!$38:$38,T$13,Макро!$49:$49)*SUMIF(Ввод!$151:$151,T$15,Ввод!$153:$153)</f>
        <v>1.1167677428127341</v>
      </c>
      <c r="U296" s="4">
        <f>$F296*SUMIF(Макро!$38:$38,U$13,Макро!$49:$49)*SUMIF(Ввод!$151:$151,U$15,Ввод!$153:$153)</f>
        <v>1.1277174856992009</v>
      </c>
      <c r="V296" s="4">
        <f>$F296*SUMIF(Макро!$38:$38,V$13,Макро!$49:$49)*SUMIF(Ввод!$151:$151,V$15,Ввод!$153:$153)</f>
        <v>1.1388074433620823</v>
      </c>
      <c r="W296" s="4">
        <f>$F296*SUMIF(Макро!$38:$38,W$13,Макро!$49:$49)*SUMIF(Ввод!$151:$151,W$15,Ввод!$153:$153)</f>
        <v>1.1500064595103769</v>
      </c>
      <c r="X296" s="4">
        <f>$F296*SUMIF(Макро!$38:$38,X$13,Макро!$49:$49)*SUMIF(Ввод!$151:$151,X$15,Ввод!$153:$153)</f>
        <v>1.1613156066236745</v>
      </c>
      <c r="Y296" s="4">
        <f>$F296*SUMIF(Макро!$38:$38,Y$13,Макро!$49:$49)*SUMIF(Ввод!$151:$151,Y$15,Ввод!$153:$153)</f>
        <v>1.1727359677283131</v>
      </c>
      <c r="Z296" s="4">
        <f>$F296*SUMIF(Макро!$38:$38,Z$13,Макро!$49:$49)*SUMIF(Ввод!$151:$151,Z$15,Ввод!$153:$153)</f>
        <v>1.1842544011513854</v>
      </c>
      <c r="AA296" s="4">
        <f>$F296*SUMIF(Макро!$38:$38,AA$13,Макро!$49:$49)*SUMIF(Ввод!$151:$151,AA$15,Ввод!$153:$153)</f>
        <v>1.1958859668669537</v>
      </c>
      <c r="AB296" s="4">
        <f>$F296*SUMIF(Макро!$38:$38,AB$13,Макро!$49:$49)*SUMIF(Ввод!$151:$151,AB$15,Ввод!$153:$153)</f>
        <v>1.2076317760431028</v>
      </c>
      <c r="AC296" s="4">
        <f>$F296*SUMIF(Макро!$38:$38,AC$13,Макро!$49:$49)*SUMIF(Ввод!$151:$151,AC$15,Ввод!$153:$153)</f>
        <v>1.2194929507616405</v>
      </c>
      <c r="AD296" s="4">
        <f>$F296*SUMIF(Макро!$38:$38,AD$13,Макро!$49:$49)*SUMIF(Ввод!$151:$151,AD$15,Ввод!$153:$153)</f>
        <v>1.2314350949557071</v>
      </c>
      <c r="AE296" s="4">
        <f>$F296*SUMIF(Макро!$38:$38,AE$13,Макро!$49:$49)*SUMIF(Ввод!$151:$151,AE$15,Ввод!$153:$153)</f>
        <v>1.2434941851377459</v>
      </c>
      <c r="AF296" s="4">
        <f>$F296*SUMIF(Макро!$38:$38,AF$13,Макро!$49:$49)*SUMIF(Ввод!$151:$151,AF$15,Ввод!$153:$153)</f>
        <v>1.2556713665262269</v>
      </c>
      <c r="AG296" s="4">
        <f>$F296*SUMIF(Макро!$38:$38,AG$13,Макро!$49:$49)*SUMIF(Ввод!$151:$151,AG$15,Ввод!$153:$153)</f>
        <v>1.2679677955544155</v>
      </c>
      <c r="AH296" s="4">
        <f>$F296*SUMIF(Макро!$38:$38,AH$13,Макро!$49:$49)*SUMIF(Ввод!$151:$151,AH$15,Ввод!$153:$153)</f>
        <v>1.2803476953283581</v>
      </c>
      <c r="AI296" s="4">
        <f>$F296*SUMIF(Макро!$38:$38,AI$13,Макро!$49:$49)*SUMIF(Ввод!$151:$151,AI$15,Ввод!$153:$153)</f>
        <v>1.2928484671930196</v>
      </c>
      <c r="AJ296" s="4">
        <f>$F296*SUMIF(Макро!$38:$38,AJ$13,Макро!$49:$49)*SUMIF(Ввод!$151:$151,AJ$15,Ввод!$153:$153)</f>
        <v>1.3054712912922284</v>
      </c>
      <c r="AK296" s="4">
        <f>$F296*SUMIF(Макро!$38:$38,AK$13,Макро!$49:$49)*SUMIF(Ввод!$151:$151,AK$15,Ввод!$153:$153)</f>
        <v>1.3182173592922366</v>
      </c>
      <c r="AL296" s="4">
        <f>$F296*SUMIF(Макро!$38:$38,AL$13,Макро!$49:$49)*SUMIF(Ввод!$151:$151,AL$15,Ввод!$153:$153)</f>
        <v>1.3310622668013559</v>
      </c>
      <c r="AM296" s="4">
        <f>$F296*SUMIF(Макро!$38:$38,AM$13,Макро!$49:$49)*SUMIF(Ввод!$151:$151,AM$15,Ввод!$153:$153)</f>
        <v>1.3440323370142999</v>
      </c>
      <c r="AN296" s="4">
        <f>$F296*SUMIF(Макро!$38:$38,AN$13,Макро!$49:$49)*SUMIF(Ввод!$151:$151,AN$15,Ввод!$153:$153)</f>
        <v>1.3571287895352129</v>
      </c>
      <c r="AO296" s="4">
        <f>$F296*SUMIF(Макро!$38:$38,AO$13,Макро!$49:$49)*SUMIF(Ввод!$151:$151,AO$15,Ввод!$153:$153)</f>
        <v>1.3703528558522444</v>
      </c>
      <c r="AP296" s="4">
        <f>$F296*SUMIF(Макро!$38:$38,AP$13,Макро!$49:$49)*SUMIF(Ввод!$151:$151,AP$15,Ввод!$153:$153)</f>
        <v>1.3836924686386136</v>
      </c>
      <c r="AQ296" s="4">
        <f>$F296*SUMIF(Макро!$38:$38,AQ$13,Макро!$49:$49)*SUMIF(Ввод!$151:$151,AQ$15,Ввод!$153:$153)</f>
        <v>1.3971619350378901</v>
      </c>
      <c r="AR296" s="4">
        <f>$F296*SUMIF(Макро!$38:$38,AR$13,Макро!$49:$49)*SUMIF(Ввод!$151:$151,AR$15,Ввод!$153:$153)</f>
        <v>1.4107625191018163</v>
      </c>
      <c r="AS296" s="4">
        <f>$F296*SUMIF(Макро!$38:$38,AS$13,Макро!$49:$49)*SUMIF(Ввод!$151:$151,AS$15,Ввод!$153:$153)</f>
        <v>1.4244954971869659</v>
      </c>
      <c r="AT296" s="4">
        <f>$F296*SUMIF(Макро!$38:$38,AT$13,Макро!$49:$49)*SUMIF(Ввод!$151:$151,AT$15,Ввод!$153:$153)</f>
        <v>1.4383759947995505</v>
      </c>
      <c r="AU296" s="4">
        <f>$F296*SUMIF(Макро!$38:$38,AU$13,Макро!$49:$49)*SUMIF(Ввод!$151:$151,AU$15,Ввод!$153:$153)</f>
        <v>1.4523917460611311</v>
      </c>
      <c r="AV296" s="4">
        <f>$F296*SUMIF(Макро!$38:$38,AV$13,Макро!$49:$49)*SUMIF(Ввод!$151:$151,AV$15,Ввод!$153:$153)</f>
        <v>1.4665440689035338</v>
      </c>
      <c r="AW296" s="4">
        <f>$F296*SUMIF(Макро!$38:$38,AW$13,Макро!$49:$49)*SUMIF(Ввод!$151:$151,AW$15,Ввод!$153:$153)</f>
        <v>1.4808342941007102</v>
      </c>
      <c r="AX296" s="4">
        <f>$F296*SUMIF(Макро!$38:$38,AX$13,Макро!$49:$49)*SUMIF(Ввод!$151:$151,AX$15,Ввод!$153:$153)</f>
        <v>1.4952961278030974</v>
      </c>
      <c r="AY296" s="4">
        <f>$F296*SUMIF(Макро!$38:$38,AY$13,Макро!$49:$49)*SUMIF(Ввод!$151:$151,AY$15,Ввод!$153:$153)</f>
        <v>1.5098991958318835</v>
      </c>
      <c r="AZ296" s="4">
        <f>$F296*SUMIF(Макро!$38:$38,AZ$13,Макро!$49:$49)*SUMIF(Ввод!$151:$151,AZ$15,Ввод!$153:$153)</f>
        <v>1.5246448774820709</v>
      </c>
      <c r="BA296" s="4">
        <f>$F296*SUMIF(Макро!$38:$38,BA$13,Макро!$49:$49)*SUMIF(Ввод!$151:$151,BA$15,Ввод!$153:$153)</f>
        <v>1.5395345655188626</v>
      </c>
      <c r="BB296" s="4">
        <f>$F296*SUMIF(Макро!$38:$38,BB$13,Макро!$49:$49)*SUMIF(Ввод!$151:$151,BB$15,Ввод!$153:$153)</f>
        <v>1.5545920952657253</v>
      </c>
      <c r="BC296" s="4">
        <f>$F296*SUMIF(Макро!$38:$38,BC$13,Макро!$49:$49)*SUMIF(Ввод!$151:$151,BC$15,Ввод!$153:$153)</f>
        <v>1.569796896277005</v>
      </c>
      <c r="BD296" s="4">
        <f>$F296*SUMIF(Макро!$38:$38,BD$13,Макро!$49:$49)*SUMIF(Ввод!$151:$151,BD$15,Ввод!$153:$153)</f>
        <v>1.5851504089500106</v>
      </c>
      <c r="BE296" s="4">
        <f>$F296*SUMIF(Макро!$38:$38,BE$13,Макро!$49:$49)*SUMIF(Ввод!$151:$151,BE$15,Ввод!$153:$153)</f>
        <v>1.6006540877699611</v>
      </c>
      <c r="BF296" s="4">
        <f>$F296*SUMIF(Макро!$38:$38,BF$13,Макро!$49:$49)*SUMIF(Ввод!$151:$151,BF$15,Ввод!$153:$153)</f>
        <v>1.6163560371922061</v>
      </c>
      <c r="BG296" s="4">
        <f>$F296*SUMIF(Макро!$38:$38,BG$13,Макро!$49:$49)*SUMIF(Ввод!$151:$151,BG$15,Ввод!$153:$153)</f>
        <v>1.6322120181553958</v>
      </c>
      <c r="BH296" s="4">
        <f>$F296*SUMIF(Макро!$38:$38,BH$13,Макро!$49:$49)*SUMIF(Ввод!$151:$151,BH$15,Ввод!$153:$153)</f>
        <v>1.6482235416639901</v>
      </c>
      <c r="BI296" s="4">
        <f>$F296*SUMIF(Макро!$38:$38,BI$13,Макро!$49:$49)*SUMIF(Ввод!$151:$151,BI$15,Ввод!$153:$153)</f>
        <v>1.6643921335449616</v>
      </c>
      <c r="BJ296" s="4">
        <f>$F296*SUMIF(Макро!$38:$38,BJ$13,Макро!$49:$49)*SUMIF(Ввод!$151:$151,BJ$15,Ввод!$153:$153)</f>
        <v>1.680763782620994</v>
      </c>
      <c r="BK296" s="4">
        <f>$F296*SUMIF(Макро!$38:$38,BK$13,Макро!$49:$49)*SUMIF(Ввод!$151:$151,BK$15,Ввод!$153:$153)</f>
        <v>1.6972964700052873</v>
      </c>
      <c r="BL296" s="4">
        <f>$F296*SUMIF(Макро!$38:$38,BL$13,Макро!$49:$49)*SUMIF(Ввод!$151:$151,BL$15,Ввод!$153:$153)</f>
        <v>1.7139917797372139</v>
      </c>
      <c r="BM296" s="4">
        <f>$F296*SUMIF(Макро!$38:$38,BM$13,Макро!$49:$49)*SUMIF(Ввод!$151:$151,BM$15,Ввод!$153:$153)</f>
        <v>1.7308513114374122</v>
      </c>
      <c r="BN296" s="4">
        <f>$F296*SUMIF(Макро!$38:$38,BN$13,Макро!$49:$49)*SUMIF(Ввод!$151:$151,BN$15,Ввод!$153:$153)</f>
        <v>1.7479102947670098</v>
      </c>
      <c r="BO296" s="4">
        <f>$F296*SUMIF(Макро!$38:$38,BO$13,Макро!$49:$49)*SUMIF(Ввод!$151:$151,BO$15,Ввод!$153:$153)</f>
        <v>1.7651374086057485</v>
      </c>
      <c r="BP296" s="4">
        <f>$F296*SUMIF(Макро!$38:$38,BP$13,Макро!$49:$49)*SUMIF(Ввод!$151:$151,BP$15,Ввод!$153:$153)</f>
        <v>1.7825343100200288</v>
      </c>
      <c r="BQ296" s="4">
        <f>$F296*SUMIF(Макро!$38:$38,BQ$13,Макро!$49:$49)*SUMIF(Ввод!$151:$151,BQ$15,Ввод!$153:$153)</f>
        <v>1.8001026724080229</v>
      </c>
      <c r="BR296" s="4">
        <f>$F296*SUMIF(Макро!$38:$38,BR$13,Макро!$49:$49)*SUMIF(Ввод!$151:$151,BR$15,Ввод!$153:$153)</f>
        <v>1.8178441856606378</v>
      </c>
      <c r="BS296" s="4">
        <f>$F296*SUMIF(Макро!$38:$38,BS$13,Макро!$49:$49)*SUMIF(Ввод!$151:$151,BS$15,Ввод!$153:$153)</f>
        <v>1.8357605563240644</v>
      </c>
      <c r="BT296" s="4">
        <f>$F296*SUMIF(Макро!$38:$38,BT$13,Макро!$49:$49)*SUMIF(Ввод!$151:$151,BT$15,Ввод!$153:$153)</f>
        <v>1.8538535077639302</v>
      </c>
      <c r="BU296" s="4">
        <f>$F296*SUMIF(Макро!$38:$38,BU$13,Макро!$49:$49)*SUMIF(Ввод!$151:$151,BU$15,Ввод!$153:$153)</f>
        <v>1.8721247803310681</v>
      </c>
      <c r="BV296" s="4">
        <f>$F296*SUMIF(Макро!$38:$38,BV$13,Макро!$49:$49)*SUMIF(Ввод!$151:$151,BV$15,Ввод!$153:$153)</f>
        <v>1.89057613152892</v>
      </c>
      <c r="BW296" s="4">
        <f>$F296*SUMIF(Макро!$38:$38,BW$13,Макро!$49:$49)*SUMIF(Ввод!$151:$151,BW$15,Ввод!$153:$153)</f>
        <v>1.9092093361825904</v>
      </c>
      <c r="BX296" s="4">
        <f>$F296*SUMIF(Макро!$38:$38,BX$13,Макро!$49:$49)*SUMIF(Ввод!$151:$151,BX$15,Ввод!$153:$153)</f>
        <v>1.9280261866095652</v>
      </c>
      <c r="BY296" s="4">
        <f>$F296*SUMIF(Макро!$38:$38,BY$13,Макро!$49:$49)*SUMIF(Ввод!$151:$151,BY$15,Ввод!$153:$153)</f>
        <v>1.9470284927921142</v>
      </c>
      <c r="BZ296" s="4">
        <f>$F296*SUMIF(Макро!$38:$38,BZ$13,Макро!$49:$49)*SUMIF(Ввод!$151:$151,BZ$15,Ввод!$153:$153)</f>
        <v>1.9662180825513922</v>
      </c>
      <c r="CA296" s="4">
        <f>$F296*SUMIF(Макро!$38:$38,CA$13,Макро!$49:$49)*SUMIF(Ввод!$151:$151,CA$15,Ввод!$153:$153)</f>
        <v>1.9855968017232559</v>
      </c>
      <c r="CB296" s="4">
        <f>$F296*SUMIF(Макро!$38:$38,CB$13,Макро!$49:$49)*SUMIF(Ввод!$151:$151,CB$15,Ввод!$153:$153)</f>
        <v>2.0051665143358139</v>
      </c>
      <c r="CC296" s="4">
        <f>$F296*SUMIF(Макро!$38:$38,CC$13,Макро!$49:$49)*SUMIF(Ввод!$151:$151,CC$15,Ввод!$153:$153)</f>
        <v>2.0249291027887266</v>
      </c>
      <c r="CD296" s="4">
        <f>$F296*SUMIF(Макро!$38:$38,CD$13,Макро!$49:$49)*SUMIF(Ввод!$151:$151,CD$15,Ввод!$153:$153)</f>
        <v>2.0448864680342731</v>
      </c>
      <c r="CE296" s="4">
        <f>$F296*SUMIF(Макро!$38:$38,CE$13,Макро!$49:$49)*SUMIF(Ввод!$151:$151,CE$15,Ввод!$153:$153)</f>
        <v>2.065040529760203</v>
      </c>
      <c r="CF296" s="4">
        <f>$F296*SUMIF(Макро!$38:$38,CF$13,Макро!$49:$49)*SUMIF(Ввод!$151:$151,CF$15,Ввод!$153:$153)</f>
        <v>2.0853932265743893</v>
      </c>
      <c r="CG296" s="4">
        <f>$F296*SUMIF(Макро!$38:$38,CG$13,Макро!$49:$49)*SUMIF(Ввод!$151:$151,CG$15,Ввод!$153:$153)</f>
        <v>2.1059465161913034</v>
      </c>
      <c r="CH296" s="4">
        <f>$F296*SUMIF(Макро!$38:$38,CH$13,Макро!$49:$49)*SUMIF(Ввод!$151:$151,CH$15,Ввод!$153:$153)</f>
        <v>2.1267023756203245</v>
      </c>
      <c r="CI296" s="4">
        <f>$F296*SUMIF(Макро!$38:$38,CI$13,Макро!$49:$49)*SUMIF(Ввод!$151:$151,CI$15,Ввод!$153:$153)</f>
        <v>2.1476628013559087</v>
      </c>
      <c r="CJ296" s="4">
        <f>$F296*SUMIF(Макро!$38:$38,CJ$13,Макро!$49:$49)*SUMIF(Ввод!$151:$151,CJ$15,Ввод!$153:$153)</f>
        <v>2.1688298095696306</v>
      </c>
      <c r="CK296" s="4">
        <f>$F296*SUMIF(Макро!$38:$38,CK$13,Макро!$49:$49)*SUMIF(Ввод!$151:$151,CK$15,Ввод!$153:$153)</f>
        <v>2.190205436304117</v>
      </c>
      <c r="CL296" s="4">
        <f>$F296*SUMIF(Макро!$38:$38,CL$13,Макро!$49:$49)*SUMIF(Ввод!$151:$151,CL$15,Ввод!$153:$153)</f>
        <v>2.2117917376688934</v>
      </c>
      <c r="CM296" s="4">
        <f>$F296*SUMIF(Макро!$38:$38,CM$13,Макро!$49:$49)*SUMIF(Ввод!$151:$151,CM$15,Ввод!$153:$153)</f>
        <v>2.2335907900381584</v>
      </c>
      <c r="CN296" s="4">
        <f>$F296*SUMIF(Макро!$38:$38,CN$13,Макро!$49:$49)*SUMIF(Ввод!$151:$151,CN$15,Ввод!$153:$153)</f>
        <v>2.2556046902505114</v>
      </c>
      <c r="CO296" s="4">
        <f>$F296*SUMIF(Макро!$38:$38,CO$13,Макро!$49:$49)*SUMIF(Ввод!$151:$151,CO$15,Ввод!$153:$153)</f>
        <v>2.2778355558106447</v>
      </c>
      <c r="CP296" s="4">
        <f>$F296*SUMIF(Макро!$38:$38,CP$13,Макро!$49:$49)*SUMIF(Ввод!$151:$151,CP$15,Ввод!$153:$153)</f>
        <v>2.3002855250930256</v>
      </c>
      <c r="CQ296" s="4">
        <f>$F296*SUMIF(Макро!$38:$38,CQ$13,Макро!$49:$49)*SUMIF(Ввод!$151:$151,CQ$15,Ввод!$153:$153)</f>
        <v>2.3229567575475851</v>
      </c>
      <c r="CR296" s="4">
        <f>$F296*SUMIF(Макро!$38:$38,CR$13,Макро!$49:$49)*SUMIF(Ввод!$151:$151,CR$15,Ввод!$153:$153)</f>
        <v>2.3458514339074346</v>
      </c>
      <c r="CS296" s="4">
        <f>$F296*SUMIF(Макро!$38:$38,CS$13,Макро!$49:$49)*SUMIF(Ввод!$151:$151,CS$15,Ввод!$153:$153)</f>
        <v>2.3689717563986288</v>
      </c>
      <c r="CT296" s="4">
        <f>$F296*SUMIF(Макро!$38:$38,CT$13,Макро!$49:$49)*SUMIF(Ввод!$151:$151,CT$15,Ввод!$153:$153)</f>
        <v>2.3923199489519975</v>
      </c>
      <c r="CU296" s="4">
        <f>$F296*SUMIF(Макро!$38:$38,CU$13,Макро!$49:$49)*SUMIF(Ввод!$151:$151,CU$15,Ввод!$153:$153)</f>
        <v>2.415898257417064</v>
      </c>
      <c r="CV296" s="4">
        <f>$F296*SUMIF(Макро!$38:$38,CV$13,Макро!$49:$49)*SUMIF(Ввод!$151:$151,CV$15,Ввод!$153:$153)</f>
        <v>2.4397089497780708</v>
      </c>
      <c r="CW296" s="4">
        <f>$F296*SUMIF(Макро!$38:$38,CW$13,Макро!$49:$49)*SUMIF(Ввод!$151:$151,CW$15,Ввод!$153:$153)</f>
        <v>2.463754316372138</v>
      </c>
      <c r="CX296" s="4">
        <f>$F296*SUMIF(Макро!$38:$38,CX$13,Макро!$49:$49)*SUMIF(Ввод!$151:$151,CX$15,Ввод!$153:$153)</f>
        <v>2.4880366701095671</v>
      </c>
      <c r="CY296" s="4">
        <f>$F296*SUMIF(Макро!$38:$38,CY$13,Макро!$49:$49)*SUMIF(Ввод!$151:$151,CY$15,Ввод!$153:$153)</f>
        <v>2.5125583466963208</v>
      </c>
      <c r="CZ296" s="4">
        <f>$F296*SUMIF(Макро!$38:$38,CZ$13,Макро!$49:$49)*SUMIF(Ввод!$151:$151,CZ$15,Ввод!$153:$153)</f>
        <v>2.5373217048586918</v>
      </c>
      <c r="DA296" s="4">
        <f>$F296*SUMIF(Макро!$38:$38,DA$13,Макро!$49:$49)*SUMIF(Ввод!$151:$151,DA$15,Ввод!$153:$153)</f>
        <v>2.5623291265701873</v>
      </c>
      <c r="DB296" s="4">
        <f>$F296*SUMIF(Макро!$38:$38,DB$13,Макро!$49:$49)*SUMIF(Ввод!$151:$151,DB$15,Ввод!$153:$153)</f>
        <v>2.5875830172806511</v>
      </c>
      <c r="DC296" s="4">
        <f>$F296*SUMIF(Макро!$38:$38,DC$13,Макро!$49:$49)*SUMIF(Ввод!$151:$151,DC$15,Ввод!$153:$153)</f>
        <v>2.613085806147641</v>
      </c>
      <c r="DD296" s="4">
        <f>$F296*SUMIF(Макро!$38:$38,DD$13,Макро!$49:$49)*SUMIF(Ввод!$151:$151,DD$15,Ввод!$153:$153)</f>
        <v>2.6388399462700884</v>
      </c>
      <c r="DE296" s="4">
        <f>$F296*SUMIF(Макро!$38:$38,DE$13,Макро!$49:$49)*SUMIF(Ввод!$151:$151,DE$15,Ввод!$153:$153)</f>
        <v>2.6648479149242612</v>
      </c>
      <c r="DF296" s="4">
        <f>$F296*SUMIF(Макро!$38:$38,DF$13,Макро!$49:$49)*SUMIF(Ввод!$151:$151,DF$15,Ввод!$153:$153)</f>
        <v>2.6911122138020507</v>
      </c>
      <c r="DG296" s="4">
        <f>$F296*SUMIF(Макро!$38:$38,DG$13,Макро!$49:$49)*SUMIF(Ввод!$151:$151,DG$15,Ввод!$153:$153)</f>
        <v>2.7176353692516084</v>
      </c>
      <c r="DH296" s="4">
        <f>$F296*SUMIF(Макро!$38:$38,DH$13,Макро!$49:$49)*SUMIF(Ввод!$151:$151,DH$15,Ввод!$153:$153)</f>
        <v>2.7444199325203549</v>
      </c>
      <c r="DI296" s="4">
        <f>$F296*SUMIF(Макро!$38:$38,DI$13,Макро!$49:$49)*SUMIF(Ввод!$151:$151,DI$15,Ввод!$153:$153)</f>
        <v>0</v>
      </c>
      <c r="DJ296" s="4">
        <f>$F296*SUMIF(Макро!$38:$38,DJ$13,Макро!$49:$49)*SUMIF(Ввод!$151:$151,DJ$15,Ввод!$153:$153)</f>
        <v>0</v>
      </c>
    </row>
    <row r="297" spans="1:114" ht="16.5">
      <c r="B297" s="214" t="str">
        <f>Ввод!D313</f>
        <v>Плата за загрязнение воздуха</v>
      </c>
      <c r="C297" s="34"/>
      <c r="D297" s="57" t="str">
        <f>Ввод!F313</f>
        <v>тыс. руб.</v>
      </c>
      <c r="E297" s="7">
        <f t="shared" si="81"/>
        <v>1</v>
      </c>
      <c r="F297" s="230">
        <f>$E297*Ввод!G313</f>
        <v>5</v>
      </c>
      <c r="G297" s="230">
        <f>Ввод!E313</f>
        <v>0</v>
      </c>
      <c r="H297" s="230"/>
      <c r="I297" s="231"/>
      <c r="J297" s="4">
        <f>$F297*SUMIF(Макро!$38:$38,J$13,Макро!$49:$49)*SUMIF(Ввод!$151:$151,J$15,Ввод!$153:$153)</f>
        <v>1.2632987622365921</v>
      </c>
      <c r="K297" s="4">
        <f>$F297*SUMIF(Макро!$38:$38,K$13,Макро!$49:$49)*SUMIF(Ввод!$151:$151,K$15,Ввод!$153:$153)</f>
        <v>1.2767390101348044</v>
      </c>
      <c r="L297" s="4">
        <f>$F297*SUMIF(Макро!$38:$38,L$13,Макро!$49:$49)*SUMIF(Ввод!$151:$151,L$15,Ввод!$153:$153)</f>
        <v>1.2903222489619761</v>
      </c>
      <c r="M297" s="4">
        <f>$F297*SUMIF(Макро!$38:$38,M$13,Макро!$49:$49)*SUMIF(Ввод!$151:$151,M$15,Ввод!$153:$153)</f>
        <v>1.3040500000000002</v>
      </c>
      <c r="N297" s="4">
        <f>$F297*SUMIF(Макро!$38:$38,N$13,Макро!$49:$49)*SUMIF(Ввод!$151:$151,N$15,Ввод!$153:$153)</f>
        <v>1.3167726916068332</v>
      </c>
      <c r="O297" s="4">
        <f>$F297*SUMIF(Макро!$38:$38,O$13,Макро!$49:$49)*SUMIF(Ввод!$151:$151,O$15,Ввод!$153:$153)</f>
        <v>1.3296195094984884</v>
      </c>
      <c r="P297" s="4">
        <f>$F297*SUMIF(Макро!$38:$38,P$13,Макро!$49:$49)*SUMIF(Ввод!$151:$151,P$15,Ввод!$153:$153)</f>
        <v>1.3425916646871527</v>
      </c>
      <c r="Q297" s="4">
        <f>$F297*SUMIF(Макро!$38:$38,Q$13,Макро!$49:$49)*SUMIF(Ввод!$151:$151,Q$15,Ввод!$153:$153)</f>
        <v>1.3556903800000006</v>
      </c>
      <c r="R297" s="4">
        <f>$F297*SUMIF(Макро!$38:$38,R$13,Макро!$49:$49)*SUMIF(Ввод!$151:$151,R$15,Ввод!$153:$153)</f>
        <v>1.3689827240797723</v>
      </c>
      <c r="S297" s="4">
        <f>$F297*SUMIF(Макро!$38:$38,S$13,Макро!$49:$49)*SUMIF(Ввод!$151:$151,S$15,Ввод!$153:$153)</f>
        <v>1.3824053976313331</v>
      </c>
      <c r="T297" s="4">
        <f>$F297*SUMIF(Макро!$38:$38,T$13,Макро!$49:$49)*SUMIF(Ввод!$151:$151,T$15,Ввод!$153:$153)</f>
        <v>1.3959596785159176</v>
      </c>
      <c r="U297" s="4">
        <f>$F297*SUMIF(Макро!$38:$38,U$13,Макро!$49:$49)*SUMIF(Ввод!$151:$151,U$15,Ввод!$153:$153)</f>
        <v>1.4096468571240011</v>
      </c>
      <c r="V297" s="4">
        <f>$F297*SUMIF(Макро!$38:$38,V$13,Макро!$49:$49)*SUMIF(Ввод!$151:$151,V$15,Ввод!$153:$153)</f>
        <v>1.4235093042026028</v>
      </c>
      <c r="W297" s="4">
        <f>$F297*SUMIF(Макро!$38:$38,W$13,Макро!$49:$49)*SUMIF(Ввод!$151:$151,W$15,Ввод!$153:$153)</f>
        <v>1.4375080743879711</v>
      </c>
      <c r="X297" s="4">
        <f>$F297*SUMIF(Макро!$38:$38,X$13,Макро!$49:$49)*SUMIF(Ввод!$151:$151,X$15,Ввод!$153:$153)</f>
        <v>1.451644508279593</v>
      </c>
      <c r="Y297" s="4">
        <f>$F297*SUMIF(Макро!$38:$38,Y$13,Макро!$49:$49)*SUMIF(Ввод!$151:$151,Y$15,Ввод!$153:$153)</f>
        <v>1.4659199596603913</v>
      </c>
      <c r="Z297" s="4">
        <f>$F297*SUMIF(Макро!$38:$38,Z$13,Макро!$49:$49)*SUMIF(Ввод!$151:$151,Z$15,Ввод!$153:$153)</f>
        <v>1.4803180014392316</v>
      </c>
      <c r="AA297" s="4">
        <f>$F297*SUMIF(Макро!$38:$38,AA$13,Макро!$49:$49)*SUMIF(Ввод!$151:$151,AA$15,Ввод!$153:$153)</f>
        <v>1.494857458583692</v>
      </c>
      <c r="AB297" s="4">
        <f>$F297*SUMIF(Макро!$38:$38,AB$13,Макро!$49:$49)*SUMIF(Ввод!$151:$151,AB$15,Ввод!$153:$153)</f>
        <v>1.5095397200538785</v>
      </c>
      <c r="AC297" s="4">
        <f>$F297*SUMIF(Макро!$38:$38,AC$13,Макро!$49:$49)*SUMIF(Ввод!$151:$151,AC$15,Ввод!$153:$153)</f>
        <v>1.5243661884520507</v>
      </c>
      <c r="AD297" s="4">
        <f>$F297*SUMIF(Макро!$38:$38,AD$13,Макро!$49:$49)*SUMIF(Ввод!$151:$151,AD$15,Ввод!$153:$153)</f>
        <v>1.5392938686946338</v>
      </c>
      <c r="AE297" s="4">
        <f>$F297*SUMIF(Макро!$38:$38,AE$13,Макро!$49:$49)*SUMIF(Ввод!$151:$151,AE$15,Ввод!$153:$153)</f>
        <v>1.5543677314221824</v>
      </c>
      <c r="AF297" s="4">
        <f>$F297*SUMIF(Макро!$38:$38,AF$13,Макро!$49:$49)*SUMIF(Ввод!$151:$151,AF$15,Ввод!$153:$153)</f>
        <v>1.5695892081577836</v>
      </c>
      <c r="AG297" s="4">
        <f>$F297*SUMIF(Макро!$38:$38,AG$13,Макро!$49:$49)*SUMIF(Ввод!$151:$151,AG$15,Ввод!$153:$153)</f>
        <v>1.5849597444430195</v>
      </c>
      <c r="AH297" s="4">
        <f>$F297*SUMIF(Макро!$38:$38,AH$13,Макро!$49:$49)*SUMIF(Ввод!$151:$151,AH$15,Ввод!$153:$153)</f>
        <v>1.6004346191604477</v>
      </c>
      <c r="AI297" s="4">
        <f>$F297*SUMIF(Макро!$38:$38,AI$13,Макро!$49:$49)*SUMIF(Ввод!$151:$151,AI$15,Ввод!$153:$153)</f>
        <v>1.6160605839912745</v>
      </c>
      <c r="AJ297" s="4">
        <f>$F297*SUMIF(Макро!$38:$38,AJ$13,Макро!$49:$49)*SUMIF(Ввод!$151:$151,AJ$15,Ввод!$153:$153)</f>
        <v>1.6318391141152855</v>
      </c>
      <c r="AK297" s="4">
        <f>$F297*SUMIF(Макро!$38:$38,AK$13,Макро!$49:$49)*SUMIF(Ввод!$151:$151,AK$15,Ввод!$153:$153)</f>
        <v>1.6477716991152958</v>
      </c>
      <c r="AL297" s="4">
        <f>$F297*SUMIF(Макро!$38:$38,AL$13,Макро!$49:$49)*SUMIF(Ввод!$151:$151,AL$15,Ввод!$153:$153)</f>
        <v>1.6638278335016947</v>
      </c>
      <c r="AM297" s="4">
        <f>$F297*SUMIF(Макро!$38:$38,AM$13,Макро!$49:$49)*SUMIF(Ввод!$151:$151,AM$15,Ввод!$153:$153)</f>
        <v>1.6800404212678748</v>
      </c>
      <c r="AN297" s="4">
        <f>$F297*SUMIF(Макро!$38:$38,AN$13,Макро!$49:$49)*SUMIF(Ввод!$151:$151,AN$15,Ввод!$153:$153)</f>
        <v>1.696410986919016</v>
      </c>
      <c r="AO297" s="4">
        <f>$F297*SUMIF(Макро!$38:$38,AO$13,Макро!$49:$49)*SUMIF(Ввод!$151:$151,AO$15,Ввод!$153:$153)</f>
        <v>1.7129410698153056</v>
      </c>
      <c r="AP297" s="4">
        <f>$F297*SUMIF(Макро!$38:$38,AP$13,Макро!$49:$49)*SUMIF(Ввод!$151:$151,AP$15,Ввод!$153:$153)</f>
        <v>1.7296155857982671</v>
      </c>
      <c r="AQ297" s="4">
        <f>$F297*SUMIF(Макро!$38:$38,AQ$13,Макро!$49:$49)*SUMIF(Ввод!$151:$151,AQ$15,Ввод!$153:$153)</f>
        <v>1.7464524187973627</v>
      </c>
      <c r="AR297" s="4">
        <f>$F297*SUMIF(Макро!$38:$38,AR$13,Макро!$49:$49)*SUMIF(Ввод!$151:$151,AR$15,Ввод!$153:$153)</f>
        <v>1.7634531488772702</v>
      </c>
      <c r="AS297" s="4">
        <f>$F297*SUMIF(Макро!$38:$38,AS$13,Макро!$49:$49)*SUMIF(Ввод!$151:$151,AS$15,Ввод!$153:$153)</f>
        <v>1.7806193714837073</v>
      </c>
      <c r="AT297" s="4">
        <f>$F297*SUMIF(Макро!$38:$38,AT$13,Макро!$49:$49)*SUMIF(Ввод!$151:$151,AT$15,Ввод!$153:$153)</f>
        <v>1.797969993499438</v>
      </c>
      <c r="AU297" s="4">
        <f>$F297*SUMIF(Макро!$38:$38,AU$13,Макро!$49:$49)*SUMIF(Ввод!$151:$151,AU$15,Ввод!$153:$153)</f>
        <v>1.815489682576414</v>
      </c>
      <c r="AV297" s="4">
        <f>$F297*SUMIF(Макро!$38:$38,AV$13,Макро!$49:$49)*SUMIF(Ввод!$151:$151,AV$15,Ввод!$153:$153)</f>
        <v>1.8331800861294174</v>
      </c>
      <c r="AW297" s="4">
        <f>$F297*SUMIF(Макро!$38:$38,AW$13,Макро!$49:$49)*SUMIF(Ввод!$151:$151,AW$15,Ввод!$153:$153)</f>
        <v>1.8510428676258877</v>
      </c>
      <c r="AX297" s="4">
        <f>$F297*SUMIF(Макро!$38:$38,AX$13,Макро!$49:$49)*SUMIF(Ввод!$151:$151,AX$15,Ввод!$153:$153)</f>
        <v>1.8691201597538718</v>
      </c>
      <c r="AY297" s="4">
        <f>$F297*SUMIF(Макро!$38:$38,AY$13,Макро!$49:$49)*SUMIF(Ввод!$151:$151,AY$15,Ввод!$153:$153)</f>
        <v>1.8873739947898542</v>
      </c>
      <c r="AZ297" s="4">
        <f>$F297*SUMIF(Макро!$38:$38,AZ$13,Макро!$49:$49)*SUMIF(Ввод!$151:$151,AZ$15,Ввод!$153:$153)</f>
        <v>1.9058060968525887</v>
      </c>
      <c r="BA297" s="4">
        <f>$F297*SUMIF(Макро!$38:$38,BA$13,Макро!$49:$49)*SUMIF(Ввод!$151:$151,BA$15,Ввод!$153:$153)</f>
        <v>1.9244182068985782</v>
      </c>
      <c r="BB297" s="4">
        <f>$F297*SUMIF(Макро!$38:$38,BB$13,Макро!$49:$49)*SUMIF(Ввод!$151:$151,BB$15,Ввод!$153:$153)</f>
        <v>1.9432401190821567</v>
      </c>
      <c r="BC297" s="4">
        <f>$F297*SUMIF(Макро!$38:$38,BC$13,Макро!$49:$49)*SUMIF(Ввод!$151:$151,BC$15,Ввод!$153:$153)</f>
        <v>1.9622461203462562</v>
      </c>
      <c r="BD297" s="4">
        <f>$F297*SUMIF(Макро!$38:$38,BD$13,Макро!$49:$49)*SUMIF(Ввод!$151:$151,BD$15,Ввод!$153:$153)</f>
        <v>1.9814380111875132</v>
      </c>
      <c r="BE297" s="4">
        <f>$F297*SUMIF(Макро!$38:$38,BE$13,Макро!$49:$49)*SUMIF(Ввод!$151:$151,BE$15,Ввод!$153:$153)</f>
        <v>2.0008176097124513</v>
      </c>
      <c r="BF297" s="4">
        <f>$F297*SUMIF(Макро!$38:$38,BF$13,Макро!$49:$49)*SUMIF(Ввод!$151:$151,BF$15,Ввод!$153:$153)</f>
        <v>2.0204450464902575</v>
      </c>
      <c r="BG297" s="4">
        <f>$F297*SUMIF(Макро!$38:$38,BG$13,Макро!$49:$49)*SUMIF(Ввод!$151:$151,BG$15,Ввод!$153:$153)</f>
        <v>2.0402650226942449</v>
      </c>
      <c r="BH297" s="4">
        <f>$F297*SUMIF(Макро!$38:$38,BH$13,Макро!$49:$49)*SUMIF(Ввод!$151:$151,BH$15,Ввод!$153:$153)</f>
        <v>2.0602794270799878</v>
      </c>
      <c r="BI297" s="4">
        <f>$F297*SUMIF(Макро!$38:$38,BI$13,Макро!$49:$49)*SUMIF(Ввод!$151:$151,BI$15,Ввод!$153:$153)</f>
        <v>2.0804901669312019</v>
      </c>
      <c r="BJ297" s="4">
        <f>$F297*SUMIF(Макро!$38:$38,BJ$13,Макро!$49:$49)*SUMIF(Ввод!$151:$151,BJ$15,Ввод!$153:$153)</f>
        <v>2.1009547282762426</v>
      </c>
      <c r="BK297" s="4">
        <f>$F297*SUMIF(Макро!$38:$38,BK$13,Макро!$49:$49)*SUMIF(Ввод!$151:$151,BK$15,Ввод!$153:$153)</f>
        <v>2.1216205875066092</v>
      </c>
      <c r="BL297" s="4">
        <f>$F297*SUMIF(Макро!$38:$38,BL$13,Макро!$49:$49)*SUMIF(Ввод!$151:$151,BL$15,Ввод!$153:$153)</f>
        <v>2.1424897246715173</v>
      </c>
      <c r="BM297" s="4">
        <f>$F297*SUMIF(Макро!$38:$38,BM$13,Макро!$49:$49)*SUMIF(Ввод!$151:$151,BM$15,Ввод!$153:$153)</f>
        <v>2.1635641392967653</v>
      </c>
      <c r="BN297" s="4">
        <f>$F297*SUMIF(Макро!$38:$38,BN$13,Макро!$49:$49)*SUMIF(Ввод!$151:$151,BN$15,Ввод!$153:$153)</f>
        <v>2.184887868458762</v>
      </c>
      <c r="BO297" s="4">
        <f>$F297*SUMIF(Макро!$38:$38,BO$13,Макро!$49:$49)*SUMIF(Ввод!$151:$151,BO$15,Ввод!$153:$153)</f>
        <v>2.2064217607571859</v>
      </c>
      <c r="BP297" s="4">
        <f>$F297*SUMIF(Макро!$38:$38,BP$13,Макро!$49:$49)*SUMIF(Ввод!$151:$151,BP$15,Ввод!$153:$153)</f>
        <v>2.2281678875250361</v>
      </c>
      <c r="BQ297" s="4">
        <f>$F297*SUMIF(Макро!$38:$38,BQ$13,Макро!$49:$49)*SUMIF(Ввод!$151:$151,BQ$15,Ввод!$153:$153)</f>
        <v>2.2501283405100287</v>
      </c>
      <c r="BR297" s="4">
        <f>$F297*SUMIF(Макро!$38:$38,BR$13,Макро!$49:$49)*SUMIF(Ввод!$151:$151,BR$15,Ввод!$153:$153)</f>
        <v>2.272305232075797</v>
      </c>
      <c r="BS297" s="4">
        <f>$F297*SUMIF(Макро!$38:$38,BS$13,Макро!$49:$49)*SUMIF(Ввод!$151:$151,BS$15,Ввод!$153:$153)</f>
        <v>2.2947006954050804</v>
      </c>
      <c r="BT297" s="4">
        <f>$F297*SUMIF(Макро!$38:$38,BT$13,Макро!$49:$49)*SUMIF(Ввод!$151:$151,BT$15,Ввод!$153:$153)</f>
        <v>2.3173168847049128</v>
      </c>
      <c r="BU297" s="4">
        <f>$F297*SUMIF(Макро!$38:$38,BU$13,Макро!$49:$49)*SUMIF(Ввод!$151:$151,BU$15,Ввод!$153:$153)</f>
        <v>2.3401559754138352</v>
      </c>
      <c r="BV297" s="4">
        <f>$F297*SUMIF(Макро!$38:$38,BV$13,Макро!$49:$49)*SUMIF(Ввод!$151:$151,BV$15,Ввод!$153:$153)</f>
        <v>2.3632201644111501</v>
      </c>
      <c r="BW297" s="4">
        <f>$F297*SUMIF(Макро!$38:$38,BW$13,Макро!$49:$49)*SUMIF(Ввод!$151:$151,BW$15,Ввод!$153:$153)</f>
        <v>2.3865116702282378</v>
      </c>
      <c r="BX297" s="4">
        <f>$F297*SUMIF(Макро!$38:$38,BX$13,Макро!$49:$49)*SUMIF(Ввод!$151:$151,BX$15,Ввод!$153:$153)</f>
        <v>2.4100327332619562</v>
      </c>
      <c r="BY297" s="4">
        <f>$F297*SUMIF(Макро!$38:$38,BY$13,Макро!$49:$49)*SUMIF(Ввод!$151:$151,BY$15,Ввод!$153:$153)</f>
        <v>2.4337856159901428</v>
      </c>
      <c r="BZ297" s="4">
        <f>$F297*SUMIF(Макро!$38:$38,BZ$13,Макро!$49:$49)*SUMIF(Ввод!$151:$151,BZ$15,Ввод!$153:$153)</f>
        <v>2.4577726031892402</v>
      </c>
      <c r="CA297" s="4">
        <f>$F297*SUMIF(Макро!$38:$38,CA$13,Макро!$49:$49)*SUMIF(Ввод!$151:$151,CA$15,Ввод!$153:$153)</f>
        <v>2.4819960021540699</v>
      </c>
      <c r="CB297" s="4">
        <f>$F297*SUMIF(Макро!$38:$38,CB$13,Макро!$49:$49)*SUMIF(Ввод!$151:$151,CB$15,Ввод!$153:$153)</f>
        <v>2.5064581429197674</v>
      </c>
      <c r="CC297" s="4">
        <f>$F297*SUMIF(Макро!$38:$38,CC$13,Макро!$49:$49)*SUMIF(Ввод!$151:$151,CC$15,Ввод!$153:$153)</f>
        <v>2.5311613784859084</v>
      </c>
      <c r="CD297" s="4">
        <f>$F297*SUMIF(Макро!$38:$38,CD$13,Макро!$49:$49)*SUMIF(Ввод!$151:$151,CD$15,Ввод!$153:$153)</f>
        <v>2.5561080850428413</v>
      </c>
      <c r="CE297" s="4">
        <f>$F297*SUMIF(Макро!$38:$38,CE$13,Макро!$49:$49)*SUMIF(Ввод!$151:$151,CE$15,Ввод!$153:$153)</f>
        <v>2.5813006622002539</v>
      </c>
      <c r="CF297" s="4">
        <f>$F297*SUMIF(Макро!$38:$38,CF$13,Макро!$49:$49)*SUMIF(Ввод!$151:$151,CF$15,Ввод!$153:$153)</f>
        <v>2.6067415332179866</v>
      </c>
      <c r="CG297" s="4">
        <f>$F297*SUMIF(Макро!$38:$38,CG$13,Макро!$49:$49)*SUMIF(Ввод!$151:$151,CG$15,Ввод!$153:$153)</f>
        <v>2.632433145239129</v>
      </c>
      <c r="CH297" s="4">
        <f>$F297*SUMIF(Макро!$38:$38,CH$13,Макро!$49:$49)*SUMIF(Ввод!$151:$151,CH$15,Ввод!$153:$153)</f>
        <v>2.6583779695254055</v>
      </c>
      <c r="CI297" s="4">
        <f>$F297*SUMIF(Макро!$38:$38,CI$13,Макро!$49:$49)*SUMIF(Ввод!$151:$151,CI$15,Ввод!$153:$153)</f>
        <v>2.6845785016948858</v>
      </c>
      <c r="CJ297" s="4">
        <f>$F297*SUMIF(Макро!$38:$38,CJ$13,Макро!$49:$49)*SUMIF(Ввод!$151:$151,CJ$15,Ввод!$153:$153)</f>
        <v>2.711037261962038</v>
      </c>
      <c r="CK297" s="4">
        <f>$F297*SUMIF(Макро!$38:$38,CK$13,Макро!$49:$49)*SUMIF(Ввод!$151:$151,CK$15,Ввод!$153:$153)</f>
        <v>2.7377567953801463</v>
      </c>
      <c r="CL297" s="4">
        <f>$F297*SUMIF(Макро!$38:$38,CL$13,Макро!$49:$49)*SUMIF(Ввод!$151:$151,CL$15,Ввод!$153:$153)</f>
        <v>2.7647396720861166</v>
      </c>
      <c r="CM297" s="4">
        <f>$F297*SUMIF(Макро!$38:$38,CM$13,Макро!$49:$49)*SUMIF(Ввод!$151:$151,CM$15,Ввод!$153:$153)</f>
        <v>2.7919884875476981</v>
      </c>
      <c r="CN297" s="4">
        <f>$F297*SUMIF(Макро!$38:$38,CN$13,Макро!$49:$49)*SUMIF(Ввод!$151:$151,CN$15,Ввод!$153:$153)</f>
        <v>2.8195058628131391</v>
      </c>
      <c r="CO297" s="4">
        <f>$F297*SUMIF(Макро!$38:$38,CO$13,Макро!$49:$49)*SUMIF(Ввод!$151:$151,CO$15,Ввод!$153:$153)</f>
        <v>2.847294444763306</v>
      </c>
      <c r="CP297" s="4">
        <f>$F297*SUMIF(Макро!$38:$38,CP$13,Макро!$49:$49)*SUMIF(Ввод!$151:$151,CP$15,Ввод!$153:$153)</f>
        <v>2.8753569063662821</v>
      </c>
      <c r="CQ297" s="4">
        <f>$F297*SUMIF(Макро!$38:$38,CQ$13,Макро!$49:$49)*SUMIF(Ввод!$151:$151,CQ$15,Ввод!$153:$153)</f>
        <v>2.9036959469344814</v>
      </c>
      <c r="CR297" s="4">
        <f>$F297*SUMIF(Макро!$38:$38,CR$13,Макро!$49:$49)*SUMIF(Ввод!$151:$151,CR$15,Ввод!$153:$153)</f>
        <v>2.9323142923842931</v>
      </c>
      <c r="CS297" s="4">
        <f>$F297*SUMIF(Макро!$38:$38,CS$13,Макро!$49:$49)*SUMIF(Ввод!$151:$151,CS$15,Ввод!$153:$153)</f>
        <v>2.9612146954982861</v>
      </c>
      <c r="CT297" s="4">
        <f>$F297*SUMIF(Макро!$38:$38,CT$13,Макро!$49:$49)*SUMIF(Ввод!$151:$151,CT$15,Ввод!$153:$153)</f>
        <v>2.9903999361899967</v>
      </c>
      <c r="CU297" s="4">
        <f>$F297*SUMIF(Макро!$38:$38,CU$13,Макро!$49:$49)*SUMIF(Ввод!$151:$151,CU$15,Ввод!$153:$153)</f>
        <v>3.01987282177133</v>
      </c>
      <c r="CV297" s="4">
        <f>$F297*SUMIF(Макро!$38:$38,CV$13,Макро!$49:$49)*SUMIF(Ввод!$151:$151,CV$15,Ввод!$153:$153)</f>
        <v>3.0496361872225886</v>
      </c>
      <c r="CW297" s="4">
        <f>$F297*SUMIF(Макро!$38:$38,CW$13,Макро!$49:$49)*SUMIF(Ввод!$151:$151,CW$15,Ввод!$153:$153)</f>
        <v>3.0796928954651728</v>
      </c>
      <c r="CX297" s="4">
        <f>$F297*SUMIF(Макро!$38:$38,CX$13,Макро!$49:$49)*SUMIF(Ввод!$151:$151,CX$15,Ввод!$153:$153)</f>
        <v>3.1100458376369589</v>
      </c>
      <c r="CY297" s="4">
        <f>$F297*SUMIF(Макро!$38:$38,CY$13,Макро!$49:$49)*SUMIF(Ввод!$151:$151,CY$15,Ввод!$153:$153)</f>
        <v>3.1406979333704008</v>
      </c>
      <c r="CZ297" s="4">
        <f>$F297*SUMIF(Макро!$38:$38,CZ$13,Макро!$49:$49)*SUMIF(Ввод!$151:$151,CZ$15,Ввод!$153:$153)</f>
        <v>3.1716521310733645</v>
      </c>
      <c r="DA297" s="4">
        <f>$F297*SUMIF(Макро!$38:$38,DA$13,Макро!$49:$49)*SUMIF(Ввод!$151:$151,DA$15,Ввод!$153:$153)</f>
        <v>3.2029114082127341</v>
      </c>
      <c r="DB297" s="4">
        <f>$F297*SUMIF(Макро!$38:$38,DB$13,Макро!$49:$49)*SUMIF(Ввод!$151:$151,DB$15,Ввод!$153:$153)</f>
        <v>3.2344787716008137</v>
      </c>
      <c r="DC297" s="4">
        <f>$F297*SUMIF(Макро!$38:$38,DC$13,Макро!$49:$49)*SUMIF(Ввод!$151:$151,DC$15,Ввод!$153:$153)</f>
        <v>3.2663572576845512</v>
      </c>
      <c r="DD297" s="4">
        <f>$F297*SUMIF(Макро!$38:$38,DD$13,Макро!$49:$49)*SUMIF(Ввод!$151:$151,DD$15,Ввод!$153:$153)</f>
        <v>3.2985499328376107</v>
      </c>
      <c r="DE297" s="4">
        <f>$F297*SUMIF(Макро!$38:$38,DE$13,Макро!$49:$49)*SUMIF(Ввод!$151:$151,DE$15,Ввод!$153:$153)</f>
        <v>3.3310598936553264</v>
      </c>
      <c r="DF297" s="4">
        <f>$F297*SUMIF(Макро!$38:$38,DF$13,Макро!$49:$49)*SUMIF(Ввод!$151:$151,DF$15,Ввод!$153:$153)</f>
        <v>3.3638902672525632</v>
      </c>
      <c r="DG297" s="4">
        <f>$F297*SUMIF(Макро!$38:$38,DG$13,Макро!$49:$49)*SUMIF(Ввод!$151:$151,DG$15,Ввод!$153:$153)</f>
        <v>3.3970442115645105</v>
      </c>
      <c r="DH297" s="4">
        <f>$F297*SUMIF(Макро!$38:$38,DH$13,Макро!$49:$49)*SUMIF(Ввод!$151:$151,DH$15,Ввод!$153:$153)</f>
        <v>3.4305249156504436</v>
      </c>
      <c r="DI297" s="4">
        <f>$F297*SUMIF(Макро!$38:$38,DI$13,Макро!$49:$49)*SUMIF(Ввод!$151:$151,DI$15,Ввод!$153:$153)</f>
        <v>0</v>
      </c>
      <c r="DJ297" s="4">
        <f>$F297*SUMIF(Макро!$38:$38,DJ$13,Макро!$49:$49)*SUMIF(Ввод!$151:$151,DJ$15,Ввод!$153:$153)</f>
        <v>0</v>
      </c>
    </row>
    <row r="298" spans="1:114" ht="16.5">
      <c r="B298" s="214" t="str">
        <f>Ввод!D314</f>
        <v>Плата за размещение твердых отходов</v>
      </c>
      <c r="C298" s="34"/>
      <c r="D298" s="57" t="str">
        <f>Ввод!F314</f>
        <v>тыс. руб.</v>
      </c>
      <c r="E298" s="7">
        <f t="shared" si="81"/>
        <v>1</v>
      </c>
      <c r="F298" s="230">
        <f>$E298*Ввод!G314</f>
        <v>6</v>
      </c>
      <c r="G298" s="230">
        <f>Ввод!E314</f>
        <v>0</v>
      </c>
      <c r="H298" s="230"/>
      <c r="I298" s="231"/>
      <c r="J298" s="4">
        <f>$F298*SUMIF(Макро!$38:$38,J$13,Макро!$49:$49)*SUMIF(Ввод!$151:$151,J$15,Ввод!$153:$153)</f>
        <v>1.5159585146839105</v>
      </c>
      <c r="K298" s="4">
        <f>$F298*SUMIF(Макро!$38:$38,K$13,Макро!$49:$49)*SUMIF(Ввод!$151:$151,K$15,Ввод!$153:$153)</f>
        <v>1.5320868121617655</v>
      </c>
      <c r="L298" s="4">
        <f>$F298*SUMIF(Макро!$38:$38,L$13,Макро!$49:$49)*SUMIF(Ввод!$151:$151,L$15,Ввод!$153:$153)</f>
        <v>1.5483866987543715</v>
      </c>
      <c r="M298" s="4">
        <f>$F298*SUMIF(Макро!$38:$38,M$13,Макро!$49:$49)*SUMIF(Ввод!$151:$151,M$15,Ввод!$153:$153)</f>
        <v>1.5648600000000004</v>
      </c>
      <c r="N298" s="4">
        <f>$F298*SUMIF(Макро!$38:$38,N$13,Макро!$49:$49)*SUMIF(Ввод!$151:$151,N$15,Ввод!$153:$153)</f>
        <v>1.5801272299281997</v>
      </c>
      <c r="O298" s="4">
        <f>$F298*SUMIF(Макро!$38:$38,O$13,Макро!$49:$49)*SUMIF(Ввод!$151:$151,O$15,Ввод!$153:$153)</f>
        <v>1.5955434113981859</v>
      </c>
      <c r="P298" s="4">
        <f>$F298*SUMIF(Макро!$38:$38,P$13,Макро!$49:$49)*SUMIF(Ввод!$151:$151,P$15,Ввод!$153:$153)</f>
        <v>1.6111099976245833</v>
      </c>
      <c r="Q298" s="4">
        <f>$F298*SUMIF(Макро!$38:$38,Q$13,Макро!$49:$49)*SUMIF(Ввод!$151:$151,Q$15,Ввод!$153:$153)</f>
        <v>1.6268284560000006</v>
      </c>
      <c r="R298" s="4">
        <f>$F298*SUMIF(Макро!$38:$38,R$13,Макро!$49:$49)*SUMIF(Ввод!$151:$151,R$15,Ввод!$153:$153)</f>
        <v>1.6427792688957266</v>
      </c>
      <c r="S298" s="4">
        <f>$F298*SUMIF(Макро!$38:$38,S$13,Макро!$49:$49)*SUMIF(Ввод!$151:$151,S$15,Ввод!$153:$153)</f>
        <v>1.6588864771575995</v>
      </c>
      <c r="T298" s="4">
        <f>$F298*SUMIF(Макро!$38:$38,T$13,Макро!$49:$49)*SUMIF(Ввод!$151:$151,T$15,Ввод!$153:$153)</f>
        <v>1.675151614219101</v>
      </c>
      <c r="U298" s="4">
        <f>$F298*SUMIF(Макро!$38:$38,U$13,Макро!$49:$49)*SUMIF(Ввод!$151:$151,U$15,Ввод!$153:$153)</f>
        <v>1.6915762285488014</v>
      </c>
      <c r="V298" s="4">
        <f>$F298*SUMIF(Макро!$38:$38,V$13,Макро!$49:$49)*SUMIF(Ввод!$151:$151,V$15,Ввод!$153:$153)</f>
        <v>1.7082111650431235</v>
      </c>
      <c r="W298" s="4">
        <f>$F298*SUMIF(Макро!$38:$38,W$13,Макро!$49:$49)*SUMIF(Ввод!$151:$151,W$15,Ввод!$153:$153)</f>
        <v>1.7250096892655655</v>
      </c>
      <c r="X298" s="4">
        <f>$F298*SUMIF(Макро!$38:$38,X$13,Макро!$49:$49)*SUMIF(Ввод!$151:$151,X$15,Ввод!$153:$153)</f>
        <v>1.7419734099355118</v>
      </c>
      <c r="Y298" s="4">
        <f>$F298*SUMIF(Макро!$38:$38,Y$13,Макро!$49:$49)*SUMIF(Ввод!$151:$151,Y$15,Ввод!$153:$153)</f>
        <v>1.7591039515924698</v>
      </c>
      <c r="Z298" s="4">
        <f>$F298*SUMIF(Макро!$38:$38,Z$13,Макро!$49:$49)*SUMIF(Ввод!$151:$151,Z$15,Ввод!$153:$153)</f>
        <v>1.7763816017270782</v>
      </c>
      <c r="AA298" s="4">
        <f>$F298*SUMIF(Макро!$38:$38,AA$13,Макро!$49:$49)*SUMIF(Ввод!$151:$151,AA$15,Ввод!$153:$153)</f>
        <v>1.7938289503004305</v>
      </c>
      <c r="AB298" s="4">
        <f>$F298*SUMIF(Макро!$38:$38,AB$13,Макро!$49:$49)*SUMIF(Ввод!$151:$151,AB$15,Ввод!$153:$153)</f>
        <v>1.8114476640646542</v>
      </c>
      <c r="AC298" s="4">
        <f>$F298*SUMIF(Макро!$38:$38,AC$13,Макро!$49:$49)*SUMIF(Ввод!$151:$151,AC$15,Ввод!$153:$153)</f>
        <v>1.8292394261424607</v>
      </c>
      <c r="AD298" s="4">
        <f>$F298*SUMIF(Макро!$38:$38,AD$13,Макро!$49:$49)*SUMIF(Ввод!$151:$151,AD$15,Ввод!$153:$153)</f>
        <v>1.8471526424335607</v>
      </c>
      <c r="AE298" s="4">
        <f>$F298*SUMIF(Макро!$38:$38,AE$13,Макро!$49:$49)*SUMIF(Ввод!$151:$151,AE$15,Ввод!$153:$153)</f>
        <v>1.8652412777066187</v>
      </c>
      <c r="AF298" s="4">
        <f>$F298*SUMIF(Макро!$38:$38,AF$13,Макро!$49:$49)*SUMIF(Ввод!$151:$151,AF$15,Ввод!$153:$153)</f>
        <v>1.8835070497893405</v>
      </c>
      <c r="AG298" s="4">
        <f>$F298*SUMIF(Макро!$38:$38,AG$13,Макро!$49:$49)*SUMIF(Ввод!$151:$151,AG$15,Ввод!$153:$153)</f>
        <v>1.9019516933316232</v>
      </c>
      <c r="AH298" s="4">
        <f>$F298*SUMIF(Макро!$38:$38,AH$13,Макро!$49:$49)*SUMIF(Ввод!$151:$151,AH$15,Ввод!$153:$153)</f>
        <v>1.9205215429925371</v>
      </c>
      <c r="AI298" s="4">
        <f>$F298*SUMIF(Макро!$38:$38,AI$13,Макро!$49:$49)*SUMIF(Ввод!$151:$151,AI$15,Ввод!$153:$153)</f>
        <v>1.9392727007895294</v>
      </c>
      <c r="AJ298" s="4">
        <f>$F298*SUMIF(Макро!$38:$38,AJ$13,Макро!$49:$49)*SUMIF(Ввод!$151:$151,AJ$15,Ввод!$153:$153)</f>
        <v>1.9582069369383426</v>
      </c>
      <c r="AK298" s="4">
        <f>$F298*SUMIF(Макро!$38:$38,AK$13,Макро!$49:$49)*SUMIF(Ввод!$151:$151,AK$15,Ввод!$153:$153)</f>
        <v>1.9773260389383549</v>
      </c>
      <c r="AL298" s="4">
        <f>$F298*SUMIF(Макро!$38:$38,AL$13,Макро!$49:$49)*SUMIF(Ввод!$151:$151,AL$15,Ввод!$153:$153)</f>
        <v>1.9965934002020338</v>
      </c>
      <c r="AM298" s="4">
        <f>$F298*SUMIF(Макро!$38:$38,AM$13,Макро!$49:$49)*SUMIF(Ввод!$151:$151,AM$15,Ввод!$153:$153)</f>
        <v>2.0160485055214501</v>
      </c>
      <c r="AN298" s="4">
        <f>$F298*SUMIF(Макро!$38:$38,AN$13,Макро!$49:$49)*SUMIF(Ввод!$151:$151,AN$15,Ввод!$153:$153)</f>
        <v>2.0356931843028194</v>
      </c>
      <c r="AO298" s="4">
        <f>$F298*SUMIF(Макро!$38:$38,AO$13,Макро!$49:$49)*SUMIF(Ввод!$151:$151,AO$15,Ввод!$153:$153)</f>
        <v>2.0555292837783665</v>
      </c>
      <c r="AP298" s="4">
        <f>$F298*SUMIF(Макро!$38:$38,AP$13,Макро!$49:$49)*SUMIF(Ввод!$151:$151,AP$15,Ввод!$153:$153)</f>
        <v>2.0755387029579202</v>
      </c>
      <c r="AQ298" s="4">
        <f>$F298*SUMIF(Макро!$38:$38,AQ$13,Макро!$49:$49)*SUMIF(Ввод!$151:$151,AQ$15,Ввод!$153:$153)</f>
        <v>2.095742902556835</v>
      </c>
      <c r="AR298" s="4">
        <f>$F298*SUMIF(Макро!$38:$38,AR$13,Макро!$49:$49)*SUMIF(Ввод!$151:$151,AR$15,Ввод!$153:$153)</f>
        <v>2.1161437786527246</v>
      </c>
      <c r="AS298" s="4">
        <f>$F298*SUMIF(Макро!$38:$38,AS$13,Макро!$49:$49)*SUMIF(Ввод!$151:$151,AS$15,Ввод!$153:$153)</f>
        <v>2.1367432457804489</v>
      </c>
      <c r="AT298" s="4">
        <f>$F298*SUMIF(Макро!$38:$38,AT$13,Макро!$49:$49)*SUMIF(Ввод!$151:$151,AT$15,Ввод!$153:$153)</f>
        <v>2.1575639921993259</v>
      </c>
      <c r="AU298" s="4">
        <f>$F298*SUMIF(Макро!$38:$38,AU$13,Макро!$49:$49)*SUMIF(Ввод!$151:$151,AU$15,Ввод!$153:$153)</f>
        <v>2.1785876190916964</v>
      </c>
      <c r="AV298" s="4">
        <f>$F298*SUMIF(Макро!$38:$38,AV$13,Макро!$49:$49)*SUMIF(Ввод!$151:$151,AV$15,Ввод!$153:$153)</f>
        <v>2.1998161033553005</v>
      </c>
      <c r="AW298" s="4">
        <f>$F298*SUMIF(Макро!$38:$38,AW$13,Макро!$49:$49)*SUMIF(Ввод!$151:$151,AW$15,Ввод!$153:$153)</f>
        <v>2.2212514411510655</v>
      </c>
      <c r="AX298" s="4">
        <f>$F298*SUMIF(Макро!$38:$38,AX$13,Макро!$49:$49)*SUMIF(Ввод!$151:$151,AX$15,Ввод!$153:$153)</f>
        <v>2.242944191704646</v>
      </c>
      <c r="AY298" s="4">
        <f>$F298*SUMIF(Макро!$38:$38,AY$13,Макро!$49:$49)*SUMIF(Ввод!$151:$151,AY$15,Ввод!$153:$153)</f>
        <v>2.2648487937478254</v>
      </c>
      <c r="AZ298" s="4">
        <f>$F298*SUMIF(Макро!$38:$38,AZ$13,Макро!$49:$49)*SUMIF(Ввод!$151:$151,AZ$15,Ввод!$153:$153)</f>
        <v>2.2869673162231061</v>
      </c>
      <c r="BA298" s="4">
        <f>$F298*SUMIF(Макро!$38:$38,BA$13,Макро!$49:$49)*SUMIF(Ввод!$151:$151,BA$15,Ввод!$153:$153)</f>
        <v>2.3093018482782939</v>
      </c>
      <c r="BB298" s="4">
        <f>$F298*SUMIF(Макро!$38:$38,BB$13,Макро!$49:$49)*SUMIF(Ввод!$151:$151,BB$15,Ввод!$153:$153)</f>
        <v>2.3318881428985878</v>
      </c>
      <c r="BC298" s="4">
        <f>$F298*SUMIF(Макро!$38:$38,BC$13,Макро!$49:$49)*SUMIF(Ввод!$151:$151,BC$15,Ввод!$153:$153)</f>
        <v>2.3546953444155077</v>
      </c>
      <c r="BD298" s="4">
        <f>$F298*SUMIF(Макро!$38:$38,BD$13,Макро!$49:$49)*SUMIF(Ввод!$151:$151,BD$15,Ввод!$153:$153)</f>
        <v>2.377725613425016</v>
      </c>
      <c r="BE298" s="4">
        <f>$F298*SUMIF(Макро!$38:$38,BE$13,Макро!$49:$49)*SUMIF(Ввод!$151:$151,BE$15,Ввод!$153:$153)</f>
        <v>2.4009811316549419</v>
      </c>
      <c r="BF298" s="4">
        <f>$F298*SUMIF(Макро!$38:$38,BF$13,Макро!$49:$49)*SUMIF(Ввод!$151:$151,BF$15,Ввод!$153:$153)</f>
        <v>2.4245340557883091</v>
      </c>
      <c r="BG298" s="4">
        <f>$F298*SUMIF(Макро!$38:$38,BG$13,Макро!$49:$49)*SUMIF(Ввод!$151:$151,BG$15,Ввод!$153:$153)</f>
        <v>2.4483180272330936</v>
      </c>
      <c r="BH298" s="4">
        <f>$F298*SUMIF(Макро!$38:$38,BH$13,Макро!$49:$49)*SUMIF(Ввод!$151:$151,BH$15,Ввод!$153:$153)</f>
        <v>2.4723353124959853</v>
      </c>
      <c r="BI298" s="4">
        <f>$F298*SUMIF(Макро!$38:$38,BI$13,Макро!$49:$49)*SUMIF(Ввод!$151:$151,BI$15,Ввод!$153:$153)</f>
        <v>2.4965882003174427</v>
      </c>
      <c r="BJ298" s="4">
        <f>$F298*SUMIF(Макро!$38:$38,BJ$13,Макро!$49:$49)*SUMIF(Ввод!$151:$151,BJ$15,Ввод!$153:$153)</f>
        <v>2.5211456739314908</v>
      </c>
      <c r="BK298" s="4">
        <f>$F298*SUMIF(Макро!$38:$38,BK$13,Макро!$49:$49)*SUMIF(Ввод!$151:$151,BK$15,Ввод!$153:$153)</f>
        <v>2.5459447050079307</v>
      </c>
      <c r="BL298" s="4">
        <f>$F298*SUMIF(Макро!$38:$38,BL$13,Макро!$49:$49)*SUMIF(Ввод!$151:$151,BL$15,Ввод!$153:$153)</f>
        <v>2.5709876696058211</v>
      </c>
      <c r="BM298" s="4">
        <f>$F298*SUMIF(Макро!$38:$38,BM$13,Макро!$49:$49)*SUMIF(Ввод!$151:$151,BM$15,Ввод!$153:$153)</f>
        <v>2.5962769671561183</v>
      </c>
      <c r="BN298" s="4">
        <f>$F298*SUMIF(Макро!$38:$38,BN$13,Макро!$49:$49)*SUMIF(Ввод!$151:$151,BN$15,Ввод!$153:$153)</f>
        <v>2.6218654421505145</v>
      </c>
      <c r="BO298" s="4">
        <f>$F298*SUMIF(Макро!$38:$38,BO$13,Макро!$49:$49)*SUMIF(Ввод!$151:$151,BO$15,Ввод!$153:$153)</f>
        <v>2.6477061129086228</v>
      </c>
      <c r="BP298" s="4">
        <f>$F298*SUMIF(Макро!$38:$38,BP$13,Макро!$49:$49)*SUMIF(Ввод!$151:$151,BP$15,Ввод!$153:$153)</f>
        <v>2.673801465030043</v>
      </c>
      <c r="BQ298" s="4">
        <f>$F298*SUMIF(Макро!$38:$38,BQ$13,Макро!$49:$49)*SUMIF(Ввод!$151:$151,BQ$15,Ввод!$153:$153)</f>
        <v>2.7001540086120341</v>
      </c>
      <c r="BR298" s="4">
        <f>$F298*SUMIF(Макро!$38:$38,BR$13,Макро!$49:$49)*SUMIF(Ввод!$151:$151,BR$15,Ввод!$153:$153)</f>
        <v>2.7267662784909565</v>
      </c>
      <c r="BS298" s="4">
        <f>$F298*SUMIF(Макро!$38:$38,BS$13,Макро!$49:$49)*SUMIF(Ввод!$151:$151,BS$15,Ввод!$153:$153)</f>
        <v>2.7536408344860965</v>
      </c>
      <c r="BT298" s="4">
        <f>$F298*SUMIF(Макро!$38:$38,BT$13,Макро!$49:$49)*SUMIF(Ввод!$151:$151,BT$15,Ввод!$153:$153)</f>
        <v>2.7807802616458952</v>
      </c>
      <c r="BU298" s="4">
        <f>$F298*SUMIF(Макро!$38:$38,BU$13,Макро!$49:$49)*SUMIF(Ввод!$151:$151,BU$15,Ввод!$153:$153)</f>
        <v>2.8081871704966019</v>
      </c>
      <c r="BV298" s="4">
        <f>$F298*SUMIF(Макро!$38:$38,BV$13,Макро!$49:$49)*SUMIF(Ввод!$151:$151,BV$15,Ввод!$153:$153)</f>
        <v>2.8358641972933798</v>
      </c>
      <c r="BW298" s="4">
        <f>$F298*SUMIF(Макро!$38:$38,BW$13,Макро!$49:$49)*SUMIF(Ввод!$151:$151,BW$15,Ввод!$153:$153)</f>
        <v>2.8638140042738858</v>
      </c>
      <c r="BX298" s="4">
        <f>$F298*SUMIF(Макро!$38:$38,BX$13,Макро!$49:$49)*SUMIF(Ввод!$151:$151,BX$15,Ввод!$153:$153)</f>
        <v>2.8920392799143477</v>
      </c>
      <c r="BY298" s="4">
        <f>$F298*SUMIF(Макро!$38:$38,BY$13,Макро!$49:$49)*SUMIF(Ввод!$151:$151,BY$15,Ввод!$153:$153)</f>
        <v>2.9205427391881713</v>
      </c>
      <c r="BZ298" s="4">
        <f>$F298*SUMIF(Макро!$38:$38,BZ$13,Макро!$49:$49)*SUMIF(Ввод!$151:$151,BZ$15,Ввод!$153:$153)</f>
        <v>2.9493271238270884</v>
      </c>
      <c r="CA298" s="4">
        <f>$F298*SUMIF(Макро!$38:$38,CA$13,Макро!$49:$49)*SUMIF(Ввод!$151:$151,CA$15,Ввод!$153:$153)</f>
        <v>2.9783952025848839</v>
      </c>
      <c r="CB298" s="4">
        <f>$F298*SUMIF(Макро!$38:$38,CB$13,Макро!$49:$49)*SUMIF(Ввод!$151:$151,CB$15,Ввод!$153:$153)</f>
        <v>3.0077497715037209</v>
      </c>
      <c r="CC298" s="4">
        <f>$F298*SUMIF(Макро!$38:$38,CC$13,Макро!$49:$49)*SUMIF(Ввод!$151:$151,CC$15,Ввод!$153:$153)</f>
        <v>3.0373936541830897</v>
      </c>
      <c r="CD298" s="4">
        <f>$F298*SUMIF(Макро!$38:$38,CD$13,Макро!$49:$49)*SUMIF(Ввод!$151:$151,CD$15,Ввод!$153:$153)</f>
        <v>3.0673297020514099</v>
      </c>
      <c r="CE298" s="4">
        <f>$F298*SUMIF(Макро!$38:$38,CE$13,Макро!$49:$49)*SUMIF(Ввод!$151:$151,CE$15,Ввод!$153:$153)</f>
        <v>3.0975607946403043</v>
      </c>
      <c r="CF298" s="4">
        <f>$F298*SUMIF(Макро!$38:$38,CF$13,Макро!$49:$49)*SUMIF(Ввод!$151:$151,CF$15,Ввод!$153:$153)</f>
        <v>3.128089839861584</v>
      </c>
      <c r="CG298" s="4">
        <f>$F298*SUMIF(Макро!$38:$38,CG$13,Макро!$49:$49)*SUMIF(Ввод!$151:$151,CG$15,Ввод!$153:$153)</f>
        <v>3.158919774286955</v>
      </c>
      <c r="CH298" s="4">
        <f>$F298*SUMIF(Макро!$38:$38,CH$13,Макро!$49:$49)*SUMIF(Ввод!$151:$151,CH$15,Ввод!$153:$153)</f>
        <v>3.190053563430487</v>
      </c>
      <c r="CI298" s="4">
        <f>$F298*SUMIF(Макро!$38:$38,CI$13,Макро!$49:$49)*SUMIF(Ввод!$151:$151,CI$15,Ввод!$153:$153)</f>
        <v>3.2214942020338633</v>
      </c>
      <c r="CJ298" s="4">
        <f>$F298*SUMIF(Макро!$38:$38,CJ$13,Макро!$49:$49)*SUMIF(Ввод!$151:$151,CJ$15,Ввод!$153:$153)</f>
        <v>3.2532447143544458</v>
      </c>
      <c r="CK298" s="4">
        <f>$F298*SUMIF(Макро!$38:$38,CK$13,Макро!$49:$49)*SUMIF(Ввод!$151:$151,CK$15,Ввод!$153:$153)</f>
        <v>3.2853081544561755</v>
      </c>
      <c r="CL298" s="4">
        <f>$F298*SUMIF(Макро!$38:$38,CL$13,Макро!$49:$49)*SUMIF(Ввод!$151:$151,CL$15,Ввод!$153:$153)</f>
        <v>3.3176876065033403</v>
      </c>
      <c r="CM298" s="4">
        <f>$F298*SUMIF(Макро!$38:$38,CM$13,Макро!$49:$49)*SUMIF(Ввод!$151:$151,CM$15,Ввод!$153:$153)</f>
        <v>3.3503861850572374</v>
      </c>
      <c r="CN298" s="4">
        <f>$F298*SUMIF(Макро!$38:$38,CN$13,Макро!$49:$49)*SUMIF(Ввод!$151:$151,CN$15,Ввод!$153:$153)</f>
        <v>3.3834070353757673</v>
      </c>
      <c r="CO298" s="4">
        <f>$F298*SUMIF(Макро!$38:$38,CO$13,Макро!$49:$49)*SUMIF(Ввод!$151:$151,CO$15,Ввод!$153:$153)</f>
        <v>3.4167533337159668</v>
      </c>
      <c r="CP298" s="4">
        <f>$F298*SUMIF(Макро!$38:$38,CP$13,Макро!$49:$49)*SUMIF(Ввод!$151:$151,CP$15,Ввод!$153:$153)</f>
        <v>3.4504282876395385</v>
      </c>
      <c r="CQ298" s="4">
        <f>$F298*SUMIF(Макро!$38:$38,CQ$13,Макро!$49:$49)*SUMIF(Ввод!$151:$151,CQ$15,Ввод!$153:$153)</f>
        <v>3.4844351363213777</v>
      </c>
      <c r="CR298" s="4">
        <f>$F298*SUMIF(Макро!$38:$38,CR$13,Макро!$49:$49)*SUMIF(Ввод!$151:$151,CR$15,Ввод!$153:$153)</f>
        <v>3.5187771508611521</v>
      </c>
      <c r="CS298" s="4">
        <f>$F298*SUMIF(Макро!$38:$38,CS$13,Макро!$49:$49)*SUMIF(Ввод!$151:$151,CS$15,Ввод!$153:$153)</f>
        <v>3.5534576345979429</v>
      </c>
      <c r="CT298" s="4">
        <f>$F298*SUMIF(Макро!$38:$38,CT$13,Макро!$49:$49)*SUMIF(Ввод!$151:$151,CT$15,Ввод!$153:$153)</f>
        <v>3.5884799234279963</v>
      </c>
      <c r="CU298" s="4">
        <f>$F298*SUMIF(Макро!$38:$38,CU$13,Макро!$49:$49)*SUMIF(Ввод!$151:$151,CU$15,Ввод!$153:$153)</f>
        <v>3.623847386125596</v>
      </c>
      <c r="CV298" s="4">
        <f>$F298*SUMIF(Макро!$38:$38,CV$13,Макро!$49:$49)*SUMIF(Ввод!$151:$151,CV$15,Ввод!$153:$153)</f>
        <v>3.6595634246671063</v>
      </c>
      <c r="CW298" s="4">
        <f>$F298*SUMIF(Макро!$38:$38,CW$13,Макро!$49:$49)*SUMIF(Ввод!$151:$151,CW$15,Ввод!$153:$153)</f>
        <v>3.6956314745582071</v>
      </c>
      <c r="CX298" s="4">
        <f>$F298*SUMIF(Макро!$38:$38,CX$13,Макро!$49:$49)*SUMIF(Ввод!$151:$151,CX$15,Ввод!$153:$153)</f>
        <v>3.7320550051643506</v>
      </c>
      <c r="CY298" s="4">
        <f>$F298*SUMIF(Макро!$38:$38,CY$13,Макро!$49:$49)*SUMIF(Ввод!$151:$151,CY$15,Ввод!$153:$153)</f>
        <v>3.7688375200444812</v>
      </c>
      <c r="CZ298" s="4">
        <f>$F298*SUMIF(Макро!$38:$38,CZ$13,Макро!$49:$49)*SUMIF(Ввод!$151:$151,CZ$15,Ввод!$153:$153)</f>
        <v>3.8059825572880377</v>
      </c>
      <c r="DA298" s="4">
        <f>$F298*SUMIF(Макро!$38:$38,DA$13,Макро!$49:$49)*SUMIF(Ввод!$151:$151,DA$15,Ввод!$153:$153)</f>
        <v>3.8434936898552809</v>
      </c>
      <c r="DB298" s="4">
        <f>$F298*SUMIF(Макро!$38:$38,DB$13,Макро!$49:$49)*SUMIF(Ввод!$151:$151,DB$15,Ввод!$153:$153)</f>
        <v>3.8813745259209766</v>
      </c>
      <c r="DC298" s="4">
        <f>$F298*SUMIF(Макро!$38:$38,DC$13,Макро!$49:$49)*SUMIF(Ввод!$151:$151,DC$15,Ввод!$153:$153)</f>
        <v>3.9196287092214614</v>
      </c>
      <c r="DD298" s="4">
        <f>$F298*SUMIF(Макро!$38:$38,DD$13,Макро!$49:$49)*SUMIF(Ввод!$151:$151,DD$15,Ввод!$153:$153)</f>
        <v>3.9582599194051324</v>
      </c>
      <c r="DE298" s="4">
        <f>$F298*SUMIF(Макро!$38:$38,DE$13,Макро!$49:$49)*SUMIF(Ввод!$151:$151,DE$15,Ввод!$153:$153)</f>
        <v>3.997271872386392</v>
      </c>
      <c r="DF298" s="4">
        <f>$F298*SUMIF(Макро!$38:$38,DF$13,Макро!$49:$49)*SUMIF(Ввод!$151:$151,DF$15,Ввод!$153:$153)</f>
        <v>4.0366683207030762</v>
      </c>
      <c r="DG298" s="4">
        <f>$F298*SUMIF(Макро!$38:$38,DG$13,Макро!$49:$49)*SUMIF(Ввод!$151:$151,DG$15,Ввод!$153:$153)</f>
        <v>4.0764530538774126</v>
      </c>
      <c r="DH298" s="4">
        <f>$F298*SUMIF(Макро!$38:$38,DH$13,Макро!$49:$49)*SUMIF(Ввод!$151:$151,DH$15,Ввод!$153:$153)</f>
        <v>4.1166298987805323</v>
      </c>
      <c r="DI298" s="4">
        <f>$F298*SUMIF(Макро!$38:$38,DI$13,Макро!$49:$49)*SUMIF(Ввод!$151:$151,DI$15,Ввод!$153:$153)</f>
        <v>0</v>
      </c>
      <c r="DJ298" s="4">
        <f>$F298*SUMIF(Макро!$38:$38,DJ$13,Макро!$49:$49)*SUMIF(Ввод!$151:$151,DJ$15,Ввод!$153:$153)</f>
        <v>0</v>
      </c>
    </row>
    <row r="299" spans="1:114" ht="16.5">
      <c r="B299" s="214" t="str">
        <f>Ввод!D315</f>
        <v>Прочие неподконтрольные расходы №1</v>
      </c>
      <c r="C299" s="34"/>
      <c r="D299" s="57" t="str">
        <f>Ввод!F315</f>
        <v>тыс. руб.</v>
      </c>
      <c r="E299" s="7">
        <f t="shared" si="81"/>
        <v>1</v>
      </c>
      <c r="F299" s="230">
        <f>$E299*Ввод!G315</f>
        <v>7</v>
      </c>
      <c r="G299" s="230">
        <f>Ввод!E315</f>
        <v>0</v>
      </c>
      <c r="H299" s="230"/>
      <c r="I299" s="231"/>
      <c r="J299" s="4">
        <f>$F299*SUMIF(Макро!$38:$38,J$13,Макро!$49:$49)*SUMIF(Ввод!$151:$151,J$15,Ввод!$153:$153)</f>
        <v>1.7686182671312289</v>
      </c>
      <c r="K299" s="4">
        <f>$F299*SUMIF(Макро!$38:$38,K$13,Макро!$49:$49)*SUMIF(Ввод!$151:$151,K$15,Ввод!$153:$153)</f>
        <v>1.7874346141887263</v>
      </c>
      <c r="L299" s="4">
        <f>$F299*SUMIF(Макро!$38:$38,L$13,Макро!$49:$49)*SUMIF(Ввод!$151:$151,L$15,Ввод!$153:$153)</f>
        <v>1.8064511485467667</v>
      </c>
      <c r="M299" s="4">
        <f>$F299*SUMIF(Макро!$38:$38,M$13,Макро!$49:$49)*SUMIF(Ввод!$151:$151,M$15,Ввод!$153:$153)</f>
        <v>1.8256700000000003</v>
      </c>
      <c r="N299" s="4">
        <f>$F299*SUMIF(Макро!$38:$38,N$13,Макро!$49:$49)*SUMIF(Ввод!$151:$151,N$15,Ввод!$153:$153)</f>
        <v>1.8434817682495663</v>
      </c>
      <c r="O299" s="4">
        <f>$F299*SUMIF(Макро!$38:$38,O$13,Макро!$49:$49)*SUMIF(Ввод!$151:$151,O$15,Ввод!$153:$153)</f>
        <v>1.8614673132978836</v>
      </c>
      <c r="P299" s="4">
        <f>$F299*SUMIF(Макро!$38:$38,P$13,Макро!$49:$49)*SUMIF(Ввод!$151:$151,P$15,Ввод!$153:$153)</f>
        <v>1.8796283305620138</v>
      </c>
      <c r="Q299" s="4">
        <f>$F299*SUMIF(Макро!$38:$38,Q$13,Макро!$49:$49)*SUMIF(Ввод!$151:$151,Q$15,Ввод!$153:$153)</f>
        <v>1.8979665320000008</v>
      </c>
      <c r="R299" s="4">
        <f>$F299*SUMIF(Макро!$38:$38,R$13,Макро!$49:$49)*SUMIF(Ввод!$151:$151,R$15,Ввод!$153:$153)</f>
        <v>1.9165758137116811</v>
      </c>
      <c r="S299" s="4">
        <f>$F299*SUMIF(Макро!$38:$38,S$13,Макро!$49:$49)*SUMIF(Ввод!$151:$151,S$15,Ввод!$153:$153)</f>
        <v>1.9353675566838662</v>
      </c>
      <c r="T299" s="4">
        <f>$F299*SUMIF(Макро!$38:$38,T$13,Макро!$49:$49)*SUMIF(Ввод!$151:$151,T$15,Ввод!$153:$153)</f>
        <v>1.9543435499222845</v>
      </c>
      <c r="U299" s="4">
        <f>$F299*SUMIF(Макро!$38:$38,U$13,Макро!$49:$49)*SUMIF(Ввод!$151:$151,U$15,Ввод!$153:$153)</f>
        <v>1.9735055999736018</v>
      </c>
      <c r="V299" s="4">
        <f>$F299*SUMIF(Макро!$38:$38,V$13,Макро!$49:$49)*SUMIF(Ввод!$151:$151,V$15,Ввод!$153:$153)</f>
        <v>1.9929130258836441</v>
      </c>
      <c r="W299" s="4">
        <f>$F299*SUMIF(Макро!$38:$38,W$13,Макро!$49:$49)*SUMIF(Ввод!$151:$151,W$15,Ввод!$153:$153)</f>
        <v>2.0125113041431595</v>
      </c>
      <c r="X299" s="4">
        <f>$F299*SUMIF(Макро!$38:$38,X$13,Макро!$49:$49)*SUMIF(Ввод!$151:$151,X$15,Ввод!$153:$153)</f>
        <v>2.0323023115914305</v>
      </c>
      <c r="Y299" s="4">
        <f>$F299*SUMIF(Макро!$38:$38,Y$13,Макро!$49:$49)*SUMIF(Ввод!$151:$151,Y$15,Ввод!$153:$153)</f>
        <v>2.052287943524548</v>
      </c>
      <c r="Z299" s="4">
        <f>$F299*SUMIF(Макро!$38:$38,Z$13,Макро!$49:$49)*SUMIF(Ввод!$151:$151,Z$15,Ввод!$153:$153)</f>
        <v>2.0724452020149244</v>
      </c>
      <c r="AA299" s="4">
        <f>$F299*SUMIF(Макро!$38:$38,AA$13,Макро!$49:$49)*SUMIF(Ввод!$151:$151,AA$15,Ввод!$153:$153)</f>
        <v>2.0928004420171691</v>
      </c>
      <c r="AB299" s="4">
        <f>$F299*SUMIF(Макро!$38:$38,AB$13,Макро!$49:$49)*SUMIF(Ввод!$151:$151,AB$15,Ввод!$153:$153)</f>
        <v>2.1133556080754299</v>
      </c>
      <c r="AC299" s="4">
        <f>$F299*SUMIF(Макро!$38:$38,AC$13,Макро!$49:$49)*SUMIF(Ввод!$151:$151,AC$15,Ввод!$153:$153)</f>
        <v>2.1341126638328709</v>
      </c>
      <c r="AD299" s="4">
        <f>$F299*SUMIF(Макро!$38:$38,AD$13,Макро!$49:$49)*SUMIF(Ввод!$151:$151,AD$15,Ввод!$153:$153)</f>
        <v>2.1550114161724876</v>
      </c>
      <c r="AE299" s="4">
        <f>$F299*SUMIF(Макро!$38:$38,AE$13,Макро!$49:$49)*SUMIF(Ввод!$151:$151,AE$15,Ввод!$153:$153)</f>
        <v>2.1761148239910555</v>
      </c>
      <c r="AF299" s="4">
        <f>$F299*SUMIF(Макро!$38:$38,AF$13,Макро!$49:$49)*SUMIF(Ввод!$151:$151,AF$15,Ввод!$153:$153)</f>
        <v>2.1974248914208969</v>
      </c>
      <c r="AG299" s="4">
        <f>$F299*SUMIF(Макро!$38:$38,AG$13,Макро!$49:$49)*SUMIF(Ввод!$151:$151,AG$15,Ввод!$153:$153)</f>
        <v>2.2189436422202271</v>
      </c>
      <c r="AH299" s="4">
        <f>$F299*SUMIF(Макро!$38:$38,AH$13,Макро!$49:$49)*SUMIF(Ввод!$151:$151,AH$15,Ввод!$153:$153)</f>
        <v>2.2406084668246269</v>
      </c>
      <c r="AI299" s="4">
        <f>$F299*SUMIF(Макро!$38:$38,AI$13,Макро!$49:$49)*SUMIF(Ввод!$151:$151,AI$15,Ввод!$153:$153)</f>
        <v>2.2624848175877843</v>
      </c>
      <c r="AJ299" s="4">
        <f>$F299*SUMIF(Макро!$38:$38,AJ$13,Макро!$49:$49)*SUMIF(Ввод!$151:$151,AJ$15,Ввод!$153:$153)</f>
        <v>2.2845747597613997</v>
      </c>
      <c r="AK299" s="4">
        <f>$F299*SUMIF(Макро!$38:$38,AK$13,Макро!$49:$49)*SUMIF(Ввод!$151:$151,AK$15,Ввод!$153:$153)</f>
        <v>2.3068803787614138</v>
      </c>
      <c r="AL299" s="4">
        <f>$F299*SUMIF(Макро!$38:$38,AL$13,Макро!$49:$49)*SUMIF(Ввод!$151:$151,AL$15,Ввод!$153:$153)</f>
        <v>2.3293589669023729</v>
      </c>
      <c r="AM299" s="4">
        <f>$F299*SUMIF(Макро!$38:$38,AM$13,Макро!$49:$49)*SUMIF(Ввод!$151:$151,AM$15,Ввод!$153:$153)</f>
        <v>2.352056589775025</v>
      </c>
      <c r="AN299" s="4">
        <f>$F299*SUMIF(Макро!$38:$38,AN$13,Макро!$49:$49)*SUMIF(Ввод!$151:$151,AN$15,Ввод!$153:$153)</f>
        <v>2.3749753816866224</v>
      </c>
      <c r="AO299" s="4">
        <f>$F299*SUMIF(Макро!$38:$38,AO$13,Макро!$49:$49)*SUMIF(Ввод!$151:$151,AO$15,Ввод!$153:$153)</f>
        <v>2.3981174977414277</v>
      </c>
      <c r="AP299" s="4">
        <f>$F299*SUMIF(Макро!$38:$38,AP$13,Макро!$49:$49)*SUMIF(Ввод!$151:$151,AP$15,Ввод!$153:$153)</f>
        <v>2.4214618201175737</v>
      </c>
      <c r="AQ299" s="4">
        <f>$F299*SUMIF(Макро!$38:$38,AQ$13,Макро!$49:$49)*SUMIF(Ввод!$151:$151,AQ$15,Ввод!$153:$153)</f>
        <v>2.4450333863163078</v>
      </c>
      <c r="AR299" s="4">
        <f>$F299*SUMIF(Макро!$38:$38,AR$13,Макро!$49:$49)*SUMIF(Ввод!$151:$151,AR$15,Ввод!$153:$153)</f>
        <v>2.4688344084281786</v>
      </c>
      <c r="AS299" s="4">
        <f>$F299*SUMIF(Макро!$38:$38,AS$13,Макро!$49:$49)*SUMIF(Ввод!$151:$151,AS$15,Ввод!$153:$153)</f>
        <v>2.4928671200771904</v>
      </c>
      <c r="AT299" s="4">
        <f>$F299*SUMIF(Макро!$38:$38,AT$13,Макро!$49:$49)*SUMIF(Ввод!$151:$151,AT$15,Ввод!$153:$153)</f>
        <v>2.5171579908992134</v>
      </c>
      <c r="AU299" s="4">
        <f>$F299*SUMIF(Макро!$38:$38,AU$13,Макро!$49:$49)*SUMIF(Ввод!$151:$151,AU$15,Ввод!$153:$153)</f>
        <v>2.5416855556069793</v>
      </c>
      <c r="AV299" s="4">
        <f>$F299*SUMIF(Макро!$38:$38,AV$13,Макро!$49:$49)*SUMIF(Ввод!$151:$151,AV$15,Ввод!$153:$153)</f>
        <v>2.5664521205811841</v>
      </c>
      <c r="AW299" s="4">
        <f>$F299*SUMIF(Макро!$38:$38,AW$13,Макро!$49:$49)*SUMIF(Ввод!$151:$151,AW$15,Ввод!$153:$153)</f>
        <v>2.591460014676243</v>
      </c>
      <c r="AX299" s="4">
        <f>$F299*SUMIF(Макро!$38:$38,AX$13,Макро!$49:$49)*SUMIF(Ввод!$151:$151,AX$15,Ввод!$153:$153)</f>
        <v>2.6167682236554204</v>
      </c>
      <c r="AY299" s="4">
        <f>$F299*SUMIF(Макро!$38:$38,AY$13,Макро!$49:$49)*SUMIF(Ввод!$151:$151,AY$15,Ввод!$153:$153)</f>
        <v>2.6423235927057962</v>
      </c>
      <c r="AZ299" s="4">
        <f>$F299*SUMIF(Макро!$38:$38,AZ$13,Макро!$49:$49)*SUMIF(Ввод!$151:$151,AZ$15,Ввод!$153:$153)</f>
        <v>2.668128535593624</v>
      </c>
      <c r="BA299" s="4">
        <f>$F299*SUMIF(Макро!$38:$38,BA$13,Макро!$49:$49)*SUMIF(Ввод!$151:$151,BA$15,Ввод!$153:$153)</f>
        <v>2.6941854896580093</v>
      </c>
      <c r="BB299" s="4">
        <f>$F299*SUMIF(Макро!$38:$38,BB$13,Макро!$49:$49)*SUMIF(Ввод!$151:$151,BB$15,Ввод!$153:$153)</f>
        <v>2.7205361667150192</v>
      </c>
      <c r="BC299" s="4">
        <f>$F299*SUMIF(Макро!$38:$38,BC$13,Макро!$49:$49)*SUMIF(Ввод!$151:$151,BC$15,Ввод!$153:$153)</f>
        <v>2.7471445684847589</v>
      </c>
      <c r="BD299" s="4">
        <f>$F299*SUMIF(Макро!$38:$38,BD$13,Макро!$49:$49)*SUMIF(Ввод!$151:$151,BD$15,Ввод!$153:$153)</f>
        <v>2.7740132156625186</v>
      </c>
      <c r="BE299" s="4">
        <f>$F299*SUMIF(Макро!$38:$38,BE$13,Макро!$49:$49)*SUMIF(Ввод!$151:$151,BE$15,Ввод!$153:$153)</f>
        <v>2.801144653597432</v>
      </c>
      <c r="BF299" s="4">
        <f>$F299*SUMIF(Макро!$38:$38,BF$13,Макро!$49:$49)*SUMIF(Ввод!$151:$151,BF$15,Ввод!$153:$153)</f>
        <v>2.8286230650863606</v>
      </c>
      <c r="BG299" s="4">
        <f>$F299*SUMIF(Макро!$38:$38,BG$13,Макро!$49:$49)*SUMIF(Ввод!$151:$151,BG$15,Ввод!$153:$153)</f>
        <v>2.8563710317719426</v>
      </c>
      <c r="BH299" s="4">
        <f>$F299*SUMIF(Макро!$38:$38,BH$13,Макро!$49:$49)*SUMIF(Ввод!$151:$151,BH$15,Ввод!$153:$153)</f>
        <v>2.8843911979119827</v>
      </c>
      <c r="BI299" s="4">
        <f>$F299*SUMIF(Макро!$38:$38,BI$13,Макро!$49:$49)*SUMIF(Ввод!$151:$151,BI$15,Ввод!$153:$153)</f>
        <v>2.912686233703683</v>
      </c>
      <c r="BJ299" s="4">
        <f>$F299*SUMIF(Макро!$38:$38,BJ$13,Макро!$49:$49)*SUMIF(Ввод!$151:$151,BJ$15,Ввод!$153:$153)</f>
        <v>2.9413366195867394</v>
      </c>
      <c r="BK299" s="4">
        <f>$F299*SUMIF(Макро!$38:$38,BK$13,Макро!$49:$49)*SUMIF(Ввод!$151:$151,BK$15,Ввод!$153:$153)</f>
        <v>2.9702688225092526</v>
      </c>
      <c r="BL299" s="4">
        <f>$F299*SUMIF(Макро!$38:$38,BL$13,Макро!$49:$49)*SUMIF(Ввод!$151:$151,BL$15,Ввод!$153:$153)</f>
        <v>2.9994856145401245</v>
      </c>
      <c r="BM299" s="4">
        <f>$F299*SUMIF(Макро!$38:$38,BM$13,Макро!$49:$49)*SUMIF(Ввод!$151:$151,BM$15,Ввод!$153:$153)</f>
        <v>3.0289897950154714</v>
      </c>
      <c r="BN299" s="4">
        <f>$F299*SUMIF(Макро!$38:$38,BN$13,Макро!$49:$49)*SUMIF(Ввод!$151:$151,BN$15,Ввод!$153:$153)</f>
        <v>3.058843015842267</v>
      </c>
      <c r="BO299" s="4">
        <f>$F299*SUMIF(Макро!$38:$38,BO$13,Макро!$49:$49)*SUMIF(Ввод!$151:$151,BO$15,Ввод!$153:$153)</f>
        <v>3.0889904650600597</v>
      </c>
      <c r="BP299" s="4">
        <f>$F299*SUMIF(Макро!$38:$38,BP$13,Макро!$49:$49)*SUMIF(Ввод!$151:$151,BP$15,Ввод!$153:$153)</f>
        <v>3.1194350425350503</v>
      </c>
      <c r="BQ299" s="4">
        <f>$F299*SUMIF(Макро!$38:$38,BQ$13,Макро!$49:$49)*SUMIF(Ввод!$151:$151,BQ$15,Ввод!$153:$153)</f>
        <v>3.15017967671404</v>
      </c>
      <c r="BR299" s="4">
        <f>$F299*SUMIF(Макро!$38:$38,BR$13,Макро!$49:$49)*SUMIF(Ввод!$151:$151,BR$15,Ввод!$153:$153)</f>
        <v>3.181227324906116</v>
      </c>
      <c r="BS299" s="4">
        <f>$F299*SUMIF(Макро!$38:$38,BS$13,Макро!$49:$49)*SUMIF(Ввод!$151:$151,BS$15,Ввод!$153:$153)</f>
        <v>3.2125809735671127</v>
      </c>
      <c r="BT299" s="4">
        <f>$F299*SUMIF(Макро!$38:$38,BT$13,Макро!$49:$49)*SUMIF(Ввод!$151:$151,BT$15,Ввод!$153:$153)</f>
        <v>3.244243638586878</v>
      </c>
      <c r="BU299" s="4">
        <f>$F299*SUMIF(Макро!$38:$38,BU$13,Макро!$49:$49)*SUMIF(Ввод!$151:$151,BU$15,Ввод!$153:$153)</f>
        <v>3.2762183655793691</v>
      </c>
      <c r="BV299" s="4">
        <f>$F299*SUMIF(Макро!$38:$38,BV$13,Макро!$49:$49)*SUMIF(Ввод!$151:$151,BV$15,Ввод!$153:$153)</f>
        <v>3.3085082301756099</v>
      </c>
      <c r="BW299" s="4">
        <f>$F299*SUMIF(Макро!$38:$38,BW$13,Макро!$49:$49)*SUMIF(Ввод!$151:$151,BW$15,Ввод!$153:$153)</f>
        <v>3.3411163383195333</v>
      </c>
      <c r="BX299" s="4">
        <f>$F299*SUMIF(Макро!$38:$38,BX$13,Макро!$49:$49)*SUMIF(Ввод!$151:$151,BX$15,Ввод!$153:$153)</f>
        <v>3.3740458265667392</v>
      </c>
      <c r="BY299" s="4">
        <f>$F299*SUMIF(Макро!$38:$38,BY$13,Макро!$49:$49)*SUMIF(Ввод!$151:$151,BY$15,Ввод!$153:$153)</f>
        <v>3.4072998623861999</v>
      </c>
      <c r="BZ299" s="4">
        <f>$F299*SUMIF(Макро!$38:$38,BZ$13,Макро!$49:$49)*SUMIF(Ввод!$151:$151,BZ$15,Ввод!$153:$153)</f>
        <v>3.4408816444649362</v>
      </c>
      <c r="CA299" s="4">
        <f>$F299*SUMIF(Макро!$38:$38,CA$13,Макро!$49:$49)*SUMIF(Ввод!$151:$151,CA$15,Ввод!$153:$153)</f>
        <v>3.4747944030156979</v>
      </c>
      <c r="CB299" s="4">
        <f>$F299*SUMIF(Макро!$38:$38,CB$13,Макро!$49:$49)*SUMIF(Ввод!$151:$151,CB$15,Ввод!$153:$153)</f>
        <v>3.5090414000876744</v>
      </c>
      <c r="CC299" s="4">
        <f>$F299*SUMIF(Макро!$38:$38,CC$13,Макро!$49:$49)*SUMIF(Ввод!$151:$151,CC$15,Ввод!$153:$153)</f>
        <v>3.5436259298802715</v>
      </c>
      <c r="CD299" s="4">
        <f>$F299*SUMIF(Макро!$38:$38,CD$13,Макро!$49:$49)*SUMIF(Ввод!$151:$151,CD$15,Ввод!$153:$153)</f>
        <v>3.578551319059978</v>
      </c>
      <c r="CE299" s="4">
        <f>$F299*SUMIF(Макро!$38:$38,CE$13,Макро!$49:$49)*SUMIF(Ввод!$151:$151,CE$15,Ввод!$153:$153)</f>
        <v>3.6138209270803552</v>
      </c>
      <c r="CF299" s="4">
        <f>$F299*SUMIF(Макро!$38:$38,CF$13,Макро!$49:$49)*SUMIF(Ввод!$151:$151,CF$15,Ввод!$153:$153)</f>
        <v>3.6494381465051813</v>
      </c>
      <c r="CG299" s="4">
        <f>$F299*SUMIF(Макро!$38:$38,CG$13,Макро!$49:$49)*SUMIF(Ввод!$151:$151,CG$15,Ввод!$153:$153)</f>
        <v>3.6854064033347811</v>
      </c>
      <c r="CH299" s="4">
        <f>$F299*SUMIF(Макро!$38:$38,CH$13,Макро!$49:$49)*SUMIF(Ввод!$151:$151,CH$15,Ввод!$153:$153)</f>
        <v>3.721729157335568</v>
      </c>
      <c r="CI299" s="4">
        <f>$F299*SUMIF(Макро!$38:$38,CI$13,Макро!$49:$49)*SUMIF(Ввод!$151:$151,CI$15,Ввод!$153:$153)</f>
        <v>3.7584099023728403</v>
      </c>
      <c r="CJ299" s="4">
        <f>$F299*SUMIF(Макро!$38:$38,CJ$13,Макро!$49:$49)*SUMIF(Ввод!$151:$151,CJ$15,Ввод!$153:$153)</f>
        <v>3.7954521667468537</v>
      </c>
      <c r="CK299" s="4">
        <f>$F299*SUMIF(Макро!$38:$38,CK$13,Макро!$49:$49)*SUMIF(Ввод!$151:$151,CK$15,Ввод!$153:$153)</f>
        <v>3.8328595135322048</v>
      </c>
      <c r="CL299" s="4">
        <f>$F299*SUMIF(Макро!$38:$38,CL$13,Макро!$49:$49)*SUMIF(Ввод!$151:$151,CL$15,Ввод!$153:$153)</f>
        <v>3.8706355409205635</v>
      </c>
      <c r="CM299" s="4">
        <f>$F299*SUMIF(Макро!$38:$38,CM$13,Макро!$49:$49)*SUMIF(Ввод!$151:$151,CM$15,Ввод!$153:$153)</f>
        <v>3.9087838825667771</v>
      </c>
      <c r="CN299" s="4">
        <f>$F299*SUMIF(Макро!$38:$38,CN$13,Макро!$49:$49)*SUMIF(Ввод!$151:$151,CN$15,Ввод!$153:$153)</f>
        <v>3.947308207938395</v>
      </c>
      <c r="CO299" s="4">
        <f>$F299*SUMIF(Макро!$38:$38,CO$13,Макро!$49:$49)*SUMIF(Ввод!$151:$151,CO$15,Ввод!$153:$153)</f>
        <v>3.9862122226686281</v>
      </c>
      <c r="CP299" s="4">
        <f>$F299*SUMIF(Макро!$38:$38,CP$13,Макро!$49:$49)*SUMIF(Ввод!$151:$151,CP$15,Ввод!$153:$153)</f>
        <v>4.0254996689127953</v>
      </c>
      <c r="CQ299" s="4">
        <f>$F299*SUMIF(Макро!$38:$38,CQ$13,Макро!$49:$49)*SUMIF(Ввод!$151:$151,CQ$15,Ввод!$153:$153)</f>
        <v>4.0651743257082735</v>
      </c>
      <c r="CR299" s="4">
        <f>$F299*SUMIF(Макро!$38:$38,CR$13,Макро!$49:$49)*SUMIF(Ввод!$151:$151,CR$15,Ввод!$153:$153)</f>
        <v>4.1052400093380106</v>
      </c>
      <c r="CS299" s="4">
        <f>$F299*SUMIF(Макро!$38:$38,CS$13,Макро!$49:$49)*SUMIF(Ввод!$151:$151,CS$15,Ввод!$153:$153)</f>
        <v>4.1457005736976003</v>
      </c>
      <c r="CT299" s="4">
        <f>$F299*SUMIF(Макро!$38:$38,CT$13,Макро!$49:$49)*SUMIF(Ввод!$151:$151,CT$15,Ввод!$153:$153)</f>
        <v>4.1865599106659959</v>
      </c>
      <c r="CU299" s="4">
        <f>$F299*SUMIF(Макро!$38:$38,CU$13,Макро!$49:$49)*SUMIF(Ввод!$151:$151,CU$15,Ввод!$153:$153)</f>
        <v>4.2278219504798624</v>
      </c>
      <c r="CV299" s="4">
        <f>$F299*SUMIF(Макро!$38:$38,CV$13,Макро!$49:$49)*SUMIF(Ввод!$151:$151,CV$15,Ввод!$153:$153)</f>
        <v>4.2694906621116235</v>
      </c>
      <c r="CW299" s="4">
        <f>$F299*SUMIF(Макро!$38:$38,CW$13,Макро!$49:$49)*SUMIF(Ввод!$151:$151,CW$15,Ввод!$153:$153)</f>
        <v>4.3115700536512414</v>
      </c>
      <c r="CX299" s="4">
        <f>$F299*SUMIF(Макро!$38:$38,CX$13,Макро!$49:$49)*SUMIF(Ввод!$151:$151,CX$15,Ввод!$153:$153)</f>
        <v>4.3540641726917428</v>
      </c>
      <c r="CY299" s="4">
        <f>$F299*SUMIF(Макро!$38:$38,CY$13,Макро!$49:$49)*SUMIF(Ввод!$151:$151,CY$15,Ввод!$153:$153)</f>
        <v>4.3969771067185617</v>
      </c>
      <c r="CZ299" s="4">
        <f>$F299*SUMIF(Макро!$38:$38,CZ$13,Макро!$49:$49)*SUMIF(Ввод!$151:$151,CZ$15,Ввод!$153:$153)</f>
        <v>4.4403129835027109</v>
      </c>
      <c r="DA299" s="4">
        <f>$F299*SUMIF(Макро!$38:$38,DA$13,Макро!$49:$49)*SUMIF(Ввод!$151:$151,DA$15,Ввод!$153:$153)</f>
        <v>4.4840759714978278</v>
      </c>
      <c r="DB299" s="4">
        <f>$F299*SUMIF(Макро!$38:$38,DB$13,Макро!$49:$49)*SUMIF(Ввод!$151:$151,DB$15,Ввод!$153:$153)</f>
        <v>4.5282702802411396</v>
      </c>
      <c r="DC299" s="4">
        <f>$F299*SUMIF(Макро!$38:$38,DC$13,Макро!$49:$49)*SUMIF(Ввод!$151:$151,DC$15,Ввод!$153:$153)</f>
        <v>4.5729001607583717</v>
      </c>
      <c r="DD299" s="4">
        <f>$F299*SUMIF(Макро!$38:$38,DD$13,Макро!$49:$49)*SUMIF(Ввод!$151:$151,DD$15,Ввод!$153:$153)</f>
        <v>4.6179699059726547</v>
      </c>
      <c r="DE299" s="4">
        <f>$F299*SUMIF(Макро!$38:$38,DE$13,Макро!$49:$49)*SUMIF(Ввод!$151:$151,DE$15,Ввод!$153:$153)</f>
        <v>4.6634838511174568</v>
      </c>
      <c r="DF299" s="4">
        <f>$F299*SUMIF(Макро!$38:$38,DF$13,Макро!$49:$49)*SUMIF(Ввод!$151:$151,DF$15,Ввод!$153:$153)</f>
        <v>4.7094463741535888</v>
      </c>
      <c r="DG299" s="4">
        <f>$F299*SUMIF(Макро!$38:$38,DG$13,Макро!$49:$49)*SUMIF(Ввод!$151:$151,DG$15,Ввод!$153:$153)</f>
        <v>4.7558618961903143</v>
      </c>
      <c r="DH299" s="4">
        <f>$F299*SUMIF(Макро!$38:$38,DH$13,Макро!$49:$49)*SUMIF(Ввод!$151:$151,DH$15,Ввод!$153:$153)</f>
        <v>4.802734881910621</v>
      </c>
      <c r="DI299" s="4">
        <f>$F299*SUMIF(Макро!$38:$38,DI$13,Макро!$49:$49)*SUMIF(Ввод!$151:$151,DI$15,Ввод!$153:$153)</f>
        <v>0</v>
      </c>
      <c r="DJ299" s="4">
        <f>$F299*SUMIF(Макро!$38:$38,DJ$13,Макро!$49:$49)*SUMIF(Ввод!$151:$151,DJ$15,Ввод!$153:$153)</f>
        <v>0</v>
      </c>
    </row>
    <row r="300" spans="1:114" ht="16.5">
      <c r="B300" s="214" t="str">
        <f>Ввод!D316</f>
        <v>Прочие неподконтрольные расходы №2</v>
      </c>
      <c r="C300" s="34"/>
      <c r="D300" s="57" t="str">
        <f>Ввод!F316</f>
        <v>тыс. руб.</v>
      </c>
      <c r="E300" s="7">
        <f t="shared" si="81"/>
        <v>1</v>
      </c>
      <c r="F300" s="230">
        <f>$E300*Ввод!G316</f>
        <v>8</v>
      </c>
      <c r="G300" s="230">
        <f>Ввод!E316</f>
        <v>1</v>
      </c>
      <c r="H300" s="230"/>
      <c r="I300" s="231"/>
      <c r="J300" s="4">
        <f>$F300*SUMIF(Макро!$38:$38,J$13,Макро!$49:$49)*SUMIF(Ввод!$151:$151,J$15,Ввод!$153:$153)</f>
        <v>2.0212780195785474</v>
      </c>
      <c r="K300" s="4">
        <f>$F300*SUMIF(Макро!$38:$38,K$13,Макро!$49:$49)*SUMIF(Ввод!$151:$151,K$15,Ввод!$153:$153)</f>
        <v>2.0427824162156871</v>
      </c>
      <c r="L300" s="4">
        <f>$F300*SUMIF(Макро!$38:$38,L$13,Макро!$49:$49)*SUMIF(Ввод!$151:$151,L$15,Ввод!$153:$153)</f>
        <v>2.0645155983391619</v>
      </c>
      <c r="M300" s="4">
        <f>$F300*SUMIF(Макро!$38:$38,M$13,Макро!$49:$49)*SUMIF(Ввод!$151:$151,M$15,Ввод!$153:$153)</f>
        <v>2.0864800000000003</v>
      </c>
      <c r="N300" s="4">
        <f>$F300*SUMIF(Макро!$38:$38,N$13,Макро!$49:$49)*SUMIF(Ввод!$151:$151,N$15,Ввод!$153:$153)</f>
        <v>2.106836306570933</v>
      </c>
      <c r="O300" s="4">
        <f>$F300*SUMIF(Макро!$38:$38,O$13,Макро!$49:$49)*SUMIF(Ввод!$151:$151,O$15,Ввод!$153:$153)</f>
        <v>2.1273912151975813</v>
      </c>
      <c r="P300" s="4">
        <f>$F300*SUMIF(Макро!$38:$38,P$13,Макро!$49:$49)*SUMIF(Ввод!$151:$151,P$15,Ввод!$153:$153)</f>
        <v>2.1481466634994444</v>
      </c>
      <c r="Q300" s="4">
        <f>$F300*SUMIF(Макро!$38:$38,Q$13,Макро!$49:$49)*SUMIF(Ввод!$151:$151,Q$15,Ввод!$153:$153)</f>
        <v>2.1691046080000009</v>
      </c>
      <c r="R300" s="4">
        <f>$F300*SUMIF(Макро!$38:$38,R$13,Макро!$49:$49)*SUMIF(Ввод!$151:$151,R$15,Ввод!$153:$153)</f>
        <v>2.1903723585276356</v>
      </c>
      <c r="S300" s="4">
        <f>$F300*SUMIF(Макро!$38:$38,S$13,Макро!$49:$49)*SUMIF(Ввод!$151:$151,S$15,Ввод!$153:$153)</f>
        <v>2.2118486362101328</v>
      </c>
      <c r="T300" s="4">
        <f>$F300*SUMIF(Макро!$38:$38,T$13,Макро!$49:$49)*SUMIF(Ввод!$151:$151,T$15,Ввод!$153:$153)</f>
        <v>2.2335354856254681</v>
      </c>
      <c r="U300" s="4">
        <f>$F300*SUMIF(Макро!$38:$38,U$13,Макро!$49:$49)*SUMIF(Ввод!$151:$151,U$15,Ввод!$153:$153)</f>
        <v>2.2554349713984019</v>
      </c>
      <c r="V300" s="4">
        <f>$F300*SUMIF(Макро!$38:$38,V$13,Макро!$49:$49)*SUMIF(Ввод!$151:$151,V$15,Ввод!$153:$153)</f>
        <v>2.2776148867241646</v>
      </c>
      <c r="W300" s="4">
        <f>$F300*SUMIF(Макро!$38:$38,W$13,Макро!$49:$49)*SUMIF(Ввод!$151:$151,W$15,Ввод!$153:$153)</f>
        <v>2.3000129190207539</v>
      </c>
      <c r="X300" s="4">
        <f>$F300*SUMIF(Макро!$38:$38,X$13,Макро!$49:$49)*SUMIF(Ввод!$151:$151,X$15,Ввод!$153:$153)</f>
        <v>2.322631213247349</v>
      </c>
      <c r="Y300" s="4">
        <f>$F300*SUMIF(Макро!$38:$38,Y$13,Макро!$49:$49)*SUMIF(Ввод!$151:$151,Y$15,Ввод!$153:$153)</f>
        <v>2.3454719354566262</v>
      </c>
      <c r="Z300" s="4">
        <f>$F300*SUMIF(Макро!$38:$38,Z$13,Макро!$49:$49)*SUMIF(Ввод!$151:$151,Z$15,Ввод!$153:$153)</f>
        <v>2.3685088023027707</v>
      </c>
      <c r="AA300" s="4">
        <f>$F300*SUMIF(Макро!$38:$38,AA$13,Макро!$49:$49)*SUMIF(Ввод!$151:$151,AA$15,Ввод!$153:$153)</f>
        <v>2.3917719337339074</v>
      </c>
      <c r="AB300" s="4">
        <f>$F300*SUMIF(Макро!$38:$38,AB$13,Макро!$49:$49)*SUMIF(Ввод!$151:$151,AB$15,Ввод!$153:$153)</f>
        <v>2.4152635520862056</v>
      </c>
      <c r="AC300" s="4">
        <f>$F300*SUMIF(Макро!$38:$38,AC$13,Макро!$49:$49)*SUMIF(Ввод!$151:$151,AC$15,Ввод!$153:$153)</f>
        <v>2.4389859015232811</v>
      </c>
      <c r="AD300" s="4">
        <f>$F300*SUMIF(Макро!$38:$38,AD$13,Макро!$49:$49)*SUMIF(Ввод!$151:$151,AD$15,Ввод!$153:$153)</f>
        <v>2.4628701899114143</v>
      </c>
      <c r="AE300" s="4">
        <f>$F300*SUMIF(Макро!$38:$38,AE$13,Макро!$49:$49)*SUMIF(Ввод!$151:$151,AE$15,Ввод!$153:$153)</f>
        <v>2.4869883702754918</v>
      </c>
      <c r="AF300" s="4">
        <f>$F300*SUMIF(Макро!$38:$38,AF$13,Макро!$49:$49)*SUMIF(Ввод!$151:$151,AF$15,Ввод!$153:$153)</f>
        <v>2.5113427330524538</v>
      </c>
      <c r="AG300" s="4">
        <f>$F300*SUMIF(Макро!$38:$38,AG$13,Макро!$49:$49)*SUMIF(Ввод!$151:$151,AG$15,Ввод!$153:$153)</f>
        <v>2.535935591108831</v>
      </c>
      <c r="AH300" s="4">
        <f>$F300*SUMIF(Макро!$38:$38,AH$13,Макро!$49:$49)*SUMIF(Ввод!$151:$151,AH$15,Ввод!$153:$153)</f>
        <v>2.5606953906567163</v>
      </c>
      <c r="AI300" s="4">
        <f>$F300*SUMIF(Макро!$38:$38,AI$13,Макро!$49:$49)*SUMIF(Ввод!$151:$151,AI$15,Ввод!$153:$153)</f>
        <v>2.5856969343860392</v>
      </c>
      <c r="AJ300" s="4">
        <f>$F300*SUMIF(Макро!$38:$38,AJ$13,Макро!$49:$49)*SUMIF(Ввод!$151:$151,AJ$15,Ввод!$153:$153)</f>
        <v>2.6109425825844568</v>
      </c>
      <c r="AK300" s="4">
        <f>$F300*SUMIF(Макро!$38:$38,AK$13,Макро!$49:$49)*SUMIF(Ввод!$151:$151,AK$15,Ввод!$153:$153)</f>
        <v>2.6364347185844732</v>
      </c>
      <c r="AL300" s="4">
        <f>$F300*SUMIF(Макро!$38:$38,AL$13,Макро!$49:$49)*SUMIF(Ввод!$151:$151,AL$15,Ввод!$153:$153)</f>
        <v>2.6621245336027117</v>
      </c>
      <c r="AM300" s="4">
        <f>$F300*SUMIF(Макро!$38:$38,AM$13,Макро!$49:$49)*SUMIF(Ввод!$151:$151,AM$15,Ввод!$153:$153)</f>
        <v>2.6880646740285998</v>
      </c>
      <c r="AN300" s="4">
        <f>$F300*SUMIF(Макро!$38:$38,AN$13,Макро!$49:$49)*SUMIF(Ввод!$151:$151,AN$15,Ввод!$153:$153)</f>
        <v>2.7142575790704258</v>
      </c>
      <c r="AO300" s="4">
        <f>$F300*SUMIF(Макро!$38:$38,AO$13,Макро!$49:$49)*SUMIF(Ввод!$151:$151,AO$15,Ввод!$153:$153)</f>
        <v>2.7407057117044888</v>
      </c>
      <c r="AP300" s="4">
        <f>$F300*SUMIF(Макро!$38:$38,AP$13,Макро!$49:$49)*SUMIF(Ввод!$151:$151,AP$15,Ввод!$153:$153)</f>
        <v>2.7673849372772272</v>
      </c>
      <c r="AQ300" s="4">
        <f>$F300*SUMIF(Макро!$38:$38,AQ$13,Макро!$49:$49)*SUMIF(Ввод!$151:$151,AQ$15,Ввод!$153:$153)</f>
        <v>2.7943238700757802</v>
      </c>
      <c r="AR300" s="4">
        <f>$F300*SUMIF(Макро!$38:$38,AR$13,Макро!$49:$49)*SUMIF(Ввод!$151:$151,AR$15,Ввод!$153:$153)</f>
        <v>2.8215250382036325</v>
      </c>
      <c r="AS300" s="4">
        <f>$F300*SUMIF(Макро!$38:$38,AS$13,Макро!$49:$49)*SUMIF(Ввод!$151:$151,AS$15,Ввод!$153:$153)</f>
        <v>2.8489909943739318</v>
      </c>
      <c r="AT300" s="4">
        <f>$F300*SUMIF(Макро!$38:$38,AT$13,Макро!$49:$49)*SUMIF(Ввод!$151:$151,AT$15,Ввод!$153:$153)</f>
        <v>2.8767519895991009</v>
      </c>
      <c r="AU300" s="4">
        <f>$F300*SUMIF(Макро!$38:$38,AU$13,Макро!$49:$49)*SUMIF(Ввод!$151:$151,AU$15,Ввод!$153:$153)</f>
        <v>2.9047834921222622</v>
      </c>
      <c r="AV300" s="4">
        <f>$F300*SUMIF(Макро!$38:$38,AV$13,Макро!$49:$49)*SUMIF(Ввод!$151:$151,AV$15,Ввод!$153:$153)</f>
        <v>2.9330881378070677</v>
      </c>
      <c r="AW300" s="4">
        <f>$F300*SUMIF(Макро!$38:$38,AW$13,Макро!$49:$49)*SUMIF(Ввод!$151:$151,AW$15,Ввод!$153:$153)</f>
        <v>2.9616685882014204</v>
      </c>
      <c r="AX300" s="4">
        <f>$F300*SUMIF(Макро!$38:$38,AX$13,Макро!$49:$49)*SUMIF(Ввод!$151:$151,AX$15,Ввод!$153:$153)</f>
        <v>2.9905922556061948</v>
      </c>
      <c r="AY300" s="4">
        <f>$F300*SUMIF(Макро!$38:$38,AY$13,Макро!$49:$49)*SUMIF(Ввод!$151:$151,AY$15,Ввод!$153:$153)</f>
        <v>3.019798391663767</v>
      </c>
      <c r="AZ300" s="4">
        <f>$F300*SUMIF(Макро!$38:$38,AZ$13,Макро!$49:$49)*SUMIF(Ввод!$151:$151,AZ$15,Ввод!$153:$153)</f>
        <v>3.0492897549641418</v>
      </c>
      <c r="BA300" s="4">
        <f>$F300*SUMIF(Макро!$38:$38,BA$13,Макро!$49:$49)*SUMIF(Ввод!$151:$151,BA$15,Ввод!$153:$153)</f>
        <v>3.0790691310377252</v>
      </c>
      <c r="BB300" s="4">
        <f>$F300*SUMIF(Макро!$38:$38,BB$13,Макро!$49:$49)*SUMIF(Ввод!$151:$151,BB$15,Ввод!$153:$153)</f>
        <v>3.1091841905314506</v>
      </c>
      <c r="BC300" s="4">
        <f>$F300*SUMIF(Макро!$38:$38,BC$13,Макро!$49:$49)*SUMIF(Ввод!$151:$151,BC$15,Ввод!$153:$153)</f>
        <v>3.1395937925540101</v>
      </c>
      <c r="BD300" s="4">
        <f>$F300*SUMIF(Макро!$38:$38,BD$13,Макро!$49:$49)*SUMIF(Ввод!$151:$151,BD$15,Ввод!$153:$153)</f>
        <v>3.1703008179000212</v>
      </c>
      <c r="BE300" s="4">
        <f>$F300*SUMIF(Макро!$38:$38,BE$13,Макро!$49:$49)*SUMIF(Ввод!$151:$151,BE$15,Ввод!$153:$153)</f>
        <v>3.2013081755399222</v>
      </c>
      <c r="BF300" s="4">
        <f>$F300*SUMIF(Макро!$38:$38,BF$13,Макро!$49:$49)*SUMIF(Ввод!$151:$151,BF$15,Ввод!$153:$153)</f>
        <v>3.2327120743844122</v>
      </c>
      <c r="BG300" s="4">
        <f>$F300*SUMIF(Макро!$38:$38,BG$13,Макро!$49:$49)*SUMIF(Ввод!$151:$151,BG$15,Ввод!$153:$153)</f>
        <v>3.2644240363107917</v>
      </c>
      <c r="BH300" s="4">
        <f>$F300*SUMIF(Макро!$38:$38,BH$13,Макро!$49:$49)*SUMIF(Ввод!$151:$151,BH$15,Ввод!$153:$153)</f>
        <v>3.2964470833279802</v>
      </c>
      <c r="BI300" s="4">
        <f>$F300*SUMIF(Макро!$38:$38,BI$13,Макро!$49:$49)*SUMIF(Ввод!$151:$151,BI$15,Ввод!$153:$153)</f>
        <v>3.3287842670899233</v>
      </c>
      <c r="BJ300" s="4">
        <f>$F300*SUMIF(Макро!$38:$38,BJ$13,Макро!$49:$49)*SUMIF(Ввод!$151:$151,BJ$15,Ввод!$153:$153)</f>
        <v>3.361527565241988</v>
      </c>
      <c r="BK300" s="4">
        <f>$F300*SUMIF(Макро!$38:$38,BK$13,Макро!$49:$49)*SUMIF(Ввод!$151:$151,BK$15,Ввод!$153:$153)</f>
        <v>3.3945929400105745</v>
      </c>
      <c r="BL300" s="4">
        <f>$F300*SUMIF(Макро!$38:$38,BL$13,Макро!$49:$49)*SUMIF(Ввод!$151:$151,BL$15,Ввод!$153:$153)</f>
        <v>3.4279835594744279</v>
      </c>
      <c r="BM300" s="4">
        <f>$F300*SUMIF(Макро!$38:$38,BM$13,Макро!$49:$49)*SUMIF(Ввод!$151:$151,BM$15,Ввод!$153:$153)</f>
        <v>3.4617026228748244</v>
      </c>
      <c r="BN300" s="4">
        <f>$F300*SUMIF(Макро!$38:$38,BN$13,Макро!$49:$49)*SUMIF(Ввод!$151:$151,BN$15,Ввод!$153:$153)</f>
        <v>3.4958205895340195</v>
      </c>
      <c r="BO300" s="4">
        <f>$F300*SUMIF(Макро!$38:$38,BO$13,Макро!$49:$49)*SUMIF(Ввод!$151:$151,BO$15,Ввод!$153:$153)</f>
        <v>3.5302748172114971</v>
      </c>
      <c r="BP300" s="4">
        <f>$F300*SUMIF(Макро!$38:$38,BP$13,Макро!$49:$49)*SUMIF(Ввод!$151:$151,BP$15,Ввод!$153:$153)</f>
        <v>3.5650686200400576</v>
      </c>
      <c r="BQ300" s="4">
        <f>$F300*SUMIF(Макро!$38:$38,BQ$13,Макро!$49:$49)*SUMIF(Ввод!$151:$151,BQ$15,Ввод!$153:$153)</f>
        <v>3.6002053448160458</v>
      </c>
      <c r="BR300" s="4">
        <f>$F300*SUMIF(Макро!$38:$38,BR$13,Макро!$49:$49)*SUMIF(Ввод!$151:$151,BR$15,Ввод!$153:$153)</f>
        <v>3.6356883713212755</v>
      </c>
      <c r="BS300" s="4">
        <f>$F300*SUMIF(Макро!$38:$38,BS$13,Макро!$49:$49)*SUMIF(Ввод!$151:$151,BS$15,Ввод!$153:$153)</f>
        <v>3.6715211126481289</v>
      </c>
      <c r="BT300" s="4">
        <f>$F300*SUMIF(Макро!$38:$38,BT$13,Макро!$49:$49)*SUMIF(Ввод!$151:$151,BT$15,Ввод!$153:$153)</f>
        <v>3.7077070155278604</v>
      </c>
      <c r="BU300" s="4">
        <f>$F300*SUMIF(Макро!$38:$38,BU$13,Макро!$49:$49)*SUMIF(Ввод!$151:$151,BU$15,Ввод!$153:$153)</f>
        <v>3.7442495606621362</v>
      </c>
      <c r="BV300" s="4">
        <f>$F300*SUMIF(Макро!$38:$38,BV$13,Макро!$49:$49)*SUMIF(Ввод!$151:$151,BV$15,Ввод!$153:$153)</f>
        <v>3.78115226305784</v>
      </c>
      <c r="BW300" s="4">
        <f>$F300*SUMIF(Макро!$38:$38,BW$13,Макро!$49:$49)*SUMIF(Ввод!$151:$151,BW$15,Ввод!$153:$153)</f>
        <v>3.8184186723651807</v>
      </c>
      <c r="BX300" s="4">
        <f>$F300*SUMIF(Макро!$38:$38,BX$13,Макро!$49:$49)*SUMIF(Ввод!$151:$151,BX$15,Ввод!$153:$153)</f>
        <v>3.8560523732191303</v>
      </c>
      <c r="BY300" s="4">
        <f>$F300*SUMIF(Макро!$38:$38,BY$13,Макро!$49:$49)*SUMIF(Ввод!$151:$151,BY$15,Ввод!$153:$153)</f>
        <v>3.8940569855842284</v>
      </c>
      <c r="BZ300" s="4">
        <f>$F300*SUMIF(Макро!$38:$38,BZ$13,Макро!$49:$49)*SUMIF(Ввод!$151:$151,BZ$15,Ввод!$153:$153)</f>
        <v>3.9324361651027844</v>
      </c>
      <c r="CA300" s="4">
        <f>$F300*SUMIF(Макро!$38:$38,CA$13,Макро!$49:$49)*SUMIF(Ввод!$151:$151,CA$15,Ввод!$153:$153)</f>
        <v>3.9711936034465118</v>
      </c>
      <c r="CB300" s="4">
        <f>$F300*SUMIF(Макро!$38:$38,CB$13,Макро!$49:$49)*SUMIF(Ввод!$151:$151,CB$15,Ввод!$153:$153)</f>
        <v>4.0103330286716279</v>
      </c>
      <c r="CC300" s="4">
        <f>$F300*SUMIF(Макро!$38:$38,CC$13,Макро!$49:$49)*SUMIF(Ввод!$151:$151,CC$15,Ввод!$153:$153)</f>
        <v>4.0498582055774532</v>
      </c>
      <c r="CD300" s="4">
        <f>$F300*SUMIF(Макро!$38:$38,CD$13,Макро!$49:$49)*SUMIF(Ввод!$151:$151,CD$15,Ввод!$153:$153)</f>
        <v>4.0897729360685462</v>
      </c>
      <c r="CE300" s="4">
        <f>$F300*SUMIF(Макро!$38:$38,CE$13,Макро!$49:$49)*SUMIF(Ввод!$151:$151,CE$15,Ввод!$153:$153)</f>
        <v>4.1300810595204061</v>
      </c>
      <c r="CF300" s="4">
        <f>$F300*SUMIF(Макро!$38:$38,CF$13,Макро!$49:$49)*SUMIF(Ввод!$151:$151,CF$15,Ввод!$153:$153)</f>
        <v>4.1707864531487786</v>
      </c>
      <c r="CG300" s="4">
        <f>$F300*SUMIF(Макро!$38:$38,CG$13,Макро!$49:$49)*SUMIF(Ввод!$151:$151,CG$15,Ввод!$153:$153)</f>
        <v>4.2118930323826067</v>
      </c>
      <c r="CH300" s="4">
        <f>$F300*SUMIF(Макро!$38:$38,CH$13,Макро!$49:$49)*SUMIF(Ввод!$151:$151,CH$15,Ввод!$153:$153)</f>
        <v>4.253404751240649</v>
      </c>
      <c r="CI300" s="4">
        <f>$F300*SUMIF(Макро!$38:$38,CI$13,Макро!$49:$49)*SUMIF(Ввод!$151:$151,CI$15,Ввод!$153:$153)</f>
        <v>4.2953256027118174</v>
      </c>
      <c r="CJ300" s="4">
        <f>$F300*SUMIF(Макро!$38:$38,CJ$13,Макро!$49:$49)*SUMIF(Ввод!$151:$151,CJ$15,Ввод!$153:$153)</f>
        <v>4.3376596191392611</v>
      </c>
      <c r="CK300" s="4">
        <f>$F300*SUMIF(Макро!$38:$38,CK$13,Макро!$49:$49)*SUMIF(Ввод!$151:$151,CK$15,Ввод!$153:$153)</f>
        <v>4.380410872608234</v>
      </c>
      <c r="CL300" s="4">
        <f>$F300*SUMIF(Макро!$38:$38,CL$13,Макро!$49:$49)*SUMIF(Ввод!$151:$151,CL$15,Ввод!$153:$153)</f>
        <v>4.4235834753377867</v>
      </c>
      <c r="CM300" s="4">
        <f>$F300*SUMIF(Макро!$38:$38,CM$13,Макро!$49:$49)*SUMIF(Ввод!$151:$151,CM$15,Ввод!$153:$153)</f>
        <v>4.4671815800763168</v>
      </c>
      <c r="CN300" s="4">
        <f>$F300*SUMIF(Макро!$38:$38,CN$13,Макро!$49:$49)*SUMIF(Ввод!$151:$151,CN$15,Ввод!$153:$153)</f>
        <v>4.5112093805010227</v>
      </c>
      <c r="CO300" s="4">
        <f>$F300*SUMIF(Макро!$38:$38,CO$13,Макро!$49:$49)*SUMIF(Ввод!$151:$151,CO$15,Ввод!$153:$153)</f>
        <v>4.5556711116212893</v>
      </c>
      <c r="CP300" s="4">
        <f>$F300*SUMIF(Макро!$38:$38,CP$13,Макро!$49:$49)*SUMIF(Ввод!$151:$151,CP$15,Ввод!$153:$153)</f>
        <v>4.6005710501860513</v>
      </c>
      <c r="CQ300" s="4">
        <f>$F300*SUMIF(Макро!$38:$38,CQ$13,Макро!$49:$49)*SUMIF(Ввод!$151:$151,CQ$15,Ввод!$153:$153)</f>
        <v>4.6459135150951703</v>
      </c>
      <c r="CR300" s="4">
        <f>$F300*SUMIF(Макро!$38:$38,CR$13,Макро!$49:$49)*SUMIF(Ввод!$151:$151,CR$15,Ввод!$153:$153)</f>
        <v>4.6917028678148691</v>
      </c>
      <c r="CS300" s="4">
        <f>$F300*SUMIF(Макро!$38:$38,CS$13,Макро!$49:$49)*SUMIF(Ввод!$151:$151,CS$15,Ввод!$153:$153)</f>
        <v>4.7379435127972576</v>
      </c>
      <c r="CT300" s="4">
        <f>$F300*SUMIF(Макро!$38:$38,CT$13,Макро!$49:$49)*SUMIF(Ввод!$151:$151,CT$15,Ввод!$153:$153)</f>
        <v>4.784639897903995</v>
      </c>
      <c r="CU300" s="4">
        <f>$F300*SUMIF(Макро!$38:$38,CU$13,Макро!$49:$49)*SUMIF(Ввод!$151:$151,CU$15,Ввод!$153:$153)</f>
        <v>4.831796514834128</v>
      </c>
      <c r="CV300" s="4">
        <f>$F300*SUMIF(Макро!$38:$38,CV$13,Макро!$49:$49)*SUMIF(Ввод!$151:$151,CV$15,Ввод!$153:$153)</f>
        <v>4.8794178995561417</v>
      </c>
      <c r="CW300" s="4">
        <f>$F300*SUMIF(Макро!$38:$38,CW$13,Макро!$49:$49)*SUMIF(Ввод!$151:$151,CW$15,Ввод!$153:$153)</f>
        <v>4.9275086327442761</v>
      </c>
      <c r="CX300" s="4">
        <f>$F300*SUMIF(Макро!$38:$38,CX$13,Макро!$49:$49)*SUMIF(Ввод!$151:$151,CX$15,Ввод!$153:$153)</f>
        <v>4.9760733402191342</v>
      </c>
      <c r="CY300" s="4">
        <f>$F300*SUMIF(Макро!$38:$38,CY$13,Макро!$49:$49)*SUMIF(Ввод!$151:$151,CY$15,Ввод!$153:$153)</f>
        <v>5.0251166933926417</v>
      </c>
      <c r="CZ300" s="4">
        <f>$F300*SUMIF(Макро!$38:$38,CZ$13,Макро!$49:$49)*SUMIF(Ввод!$151:$151,CZ$15,Ввод!$153:$153)</f>
        <v>5.0746434097173836</v>
      </c>
      <c r="DA300" s="4">
        <f>$F300*SUMIF(Макро!$38:$38,DA$13,Макро!$49:$49)*SUMIF(Ввод!$151:$151,DA$15,Ввод!$153:$153)</f>
        <v>5.1246582531403746</v>
      </c>
      <c r="DB300" s="4">
        <f>$F300*SUMIF(Макро!$38:$38,DB$13,Макро!$49:$49)*SUMIF(Ввод!$151:$151,DB$15,Ввод!$153:$153)</f>
        <v>5.1751660345613022</v>
      </c>
      <c r="DC300" s="4">
        <f>$F300*SUMIF(Макро!$38:$38,DC$13,Макро!$49:$49)*SUMIF(Ввод!$151:$151,DC$15,Ввод!$153:$153)</f>
        <v>5.2261716122952819</v>
      </c>
      <c r="DD300" s="4">
        <f>$F300*SUMIF(Макро!$38:$38,DD$13,Макро!$49:$49)*SUMIF(Ввод!$151:$151,DD$15,Ввод!$153:$153)</f>
        <v>5.2776798925401769</v>
      </c>
      <c r="DE300" s="4">
        <f>$F300*SUMIF(Макро!$38:$38,DE$13,Макро!$49:$49)*SUMIF(Ввод!$151:$151,DE$15,Ввод!$153:$153)</f>
        <v>5.3296958298485224</v>
      </c>
      <c r="DF300" s="4">
        <f>$F300*SUMIF(Макро!$38:$38,DF$13,Макро!$49:$49)*SUMIF(Ввод!$151:$151,DF$15,Ввод!$153:$153)</f>
        <v>5.3822244276041014</v>
      </c>
      <c r="DG300" s="4">
        <f>$F300*SUMIF(Макро!$38:$38,DG$13,Макро!$49:$49)*SUMIF(Ввод!$151:$151,DG$15,Ввод!$153:$153)</f>
        <v>5.4352707385032168</v>
      </c>
      <c r="DH300" s="4">
        <f>$F300*SUMIF(Макро!$38:$38,DH$13,Макро!$49:$49)*SUMIF(Ввод!$151:$151,DH$15,Ввод!$153:$153)</f>
        <v>5.4888398650407098</v>
      </c>
      <c r="DI300" s="4">
        <f>$F300*SUMIF(Макро!$38:$38,DI$13,Макро!$49:$49)*SUMIF(Ввод!$151:$151,DI$15,Ввод!$153:$153)</f>
        <v>0</v>
      </c>
      <c r="DJ300" s="4">
        <f>$F300*SUMIF(Макро!$38:$38,DJ$13,Макро!$49:$49)*SUMIF(Ввод!$151:$151,DJ$15,Ввод!$153:$153)</f>
        <v>0</v>
      </c>
    </row>
    <row r="301" spans="1:114" ht="16.5">
      <c r="B301" s="214" t="str">
        <f>Ввод!D317</f>
        <v>Прочие неподконтрольные расходы №3</v>
      </c>
      <c r="C301" s="34"/>
      <c r="D301" s="57" t="str">
        <f>Ввод!F317</f>
        <v>тыс. руб.</v>
      </c>
      <c r="E301" s="7">
        <f t="shared" si="81"/>
        <v>1</v>
      </c>
      <c r="F301" s="230">
        <f>$E301*Ввод!G317</f>
        <v>9</v>
      </c>
      <c r="G301" s="230">
        <f>Ввод!E317</f>
        <v>0</v>
      </c>
      <c r="H301" s="230"/>
      <c r="I301" s="231"/>
      <c r="J301" s="4">
        <f>$F301*SUMIF(Макро!$38:$38,J$13,Макро!$49:$49)*SUMIF(Ввод!$151:$151,J$15,Ввод!$153:$153)</f>
        <v>2.2739377720258656</v>
      </c>
      <c r="K301" s="4">
        <f>$F301*SUMIF(Макро!$38:$38,K$13,Макро!$49:$49)*SUMIF(Ввод!$151:$151,K$15,Ввод!$153:$153)</f>
        <v>2.298130218242648</v>
      </c>
      <c r="L301" s="4">
        <f>$F301*SUMIF(Макро!$38:$38,L$13,Макро!$49:$49)*SUMIF(Ввод!$151:$151,L$15,Ввод!$153:$153)</f>
        <v>2.3225800481315573</v>
      </c>
      <c r="M301" s="4">
        <f>$F301*SUMIF(Макро!$38:$38,M$13,Макро!$49:$49)*SUMIF(Ввод!$151:$151,M$15,Ввод!$153:$153)</f>
        <v>2.3472900000000005</v>
      </c>
      <c r="N301" s="4">
        <f>$F301*SUMIF(Макро!$38:$38,N$13,Макро!$49:$49)*SUMIF(Ввод!$151:$151,N$15,Ввод!$153:$153)</f>
        <v>2.3701908448922997</v>
      </c>
      <c r="O301" s="4">
        <f>$F301*SUMIF(Макро!$38:$38,O$13,Макро!$49:$49)*SUMIF(Ввод!$151:$151,O$15,Ввод!$153:$153)</f>
        <v>2.3933151170972788</v>
      </c>
      <c r="P301" s="4">
        <f>$F301*SUMIF(Макро!$38:$38,P$13,Макро!$49:$49)*SUMIF(Ввод!$151:$151,P$15,Ввод!$153:$153)</f>
        <v>2.4166649964368752</v>
      </c>
      <c r="Q301" s="4">
        <f>$F301*SUMIF(Макро!$38:$38,Q$13,Макро!$49:$49)*SUMIF(Ввод!$151:$151,Q$15,Ввод!$153:$153)</f>
        <v>2.4402426840000011</v>
      </c>
      <c r="R301" s="4">
        <f>$F301*SUMIF(Макро!$38:$38,R$13,Макро!$49:$49)*SUMIF(Ввод!$151:$151,R$15,Ввод!$153:$153)</f>
        <v>2.4641689033435901</v>
      </c>
      <c r="S301" s="4">
        <f>$F301*SUMIF(Макро!$38:$38,S$13,Макро!$49:$49)*SUMIF(Ввод!$151:$151,S$15,Ввод!$153:$153)</f>
        <v>2.4883297157363993</v>
      </c>
      <c r="T301" s="4">
        <f>$F301*SUMIF(Макро!$38:$38,T$13,Макро!$49:$49)*SUMIF(Ввод!$151:$151,T$15,Ввод!$153:$153)</f>
        <v>2.5127274213286515</v>
      </c>
      <c r="U301" s="4">
        <f>$F301*SUMIF(Макро!$38:$38,U$13,Макро!$49:$49)*SUMIF(Ввод!$151:$151,U$15,Ввод!$153:$153)</f>
        <v>2.537364342823202</v>
      </c>
      <c r="V301" s="4">
        <f>$F301*SUMIF(Макро!$38:$38,V$13,Макро!$49:$49)*SUMIF(Ввод!$151:$151,V$15,Ввод!$153:$153)</f>
        <v>2.5623167475646853</v>
      </c>
      <c r="W301" s="4">
        <f>$F301*SUMIF(Макро!$38:$38,W$13,Макро!$49:$49)*SUMIF(Ввод!$151:$151,W$15,Ввод!$153:$153)</f>
        <v>2.5875145338983483</v>
      </c>
      <c r="X301" s="4">
        <f>$F301*SUMIF(Макро!$38:$38,X$13,Макро!$49:$49)*SUMIF(Ввод!$151:$151,X$15,Ввод!$153:$153)</f>
        <v>2.6129601149032675</v>
      </c>
      <c r="Y301" s="4">
        <f>$F301*SUMIF(Макро!$38:$38,Y$13,Макро!$49:$49)*SUMIF(Ввод!$151:$151,Y$15,Ввод!$153:$153)</f>
        <v>2.6386559273887045</v>
      </c>
      <c r="Z301" s="4">
        <f>$F301*SUMIF(Макро!$38:$38,Z$13,Макро!$49:$49)*SUMIF(Ввод!$151:$151,Z$15,Ввод!$153:$153)</f>
        <v>2.664572402590617</v>
      </c>
      <c r="AA301" s="4">
        <f>$F301*SUMIF(Макро!$38:$38,AA$13,Макро!$49:$49)*SUMIF(Ввод!$151:$151,AA$15,Ввод!$153:$153)</f>
        <v>2.6907434254506457</v>
      </c>
      <c r="AB301" s="4">
        <f>$F301*SUMIF(Макро!$38:$38,AB$13,Макро!$49:$49)*SUMIF(Ввод!$151:$151,AB$15,Ввод!$153:$153)</f>
        <v>2.7171714960969813</v>
      </c>
      <c r="AC301" s="4">
        <f>$F301*SUMIF(Макро!$38:$38,AC$13,Макро!$49:$49)*SUMIF(Ввод!$151:$151,AC$15,Ввод!$153:$153)</f>
        <v>2.7438591392136913</v>
      </c>
      <c r="AD301" s="4">
        <f>$F301*SUMIF(Макро!$38:$38,AD$13,Макро!$49:$49)*SUMIF(Ввод!$151:$151,AD$15,Ввод!$153:$153)</f>
        <v>2.7707289636503409</v>
      </c>
      <c r="AE301" s="4">
        <f>$F301*SUMIF(Макро!$38:$38,AE$13,Макро!$49:$49)*SUMIF(Ввод!$151:$151,AE$15,Ввод!$153:$153)</f>
        <v>2.7978619165599281</v>
      </c>
      <c r="AF301" s="4">
        <f>$F301*SUMIF(Макро!$38:$38,AF$13,Макро!$49:$49)*SUMIF(Ввод!$151:$151,AF$15,Ввод!$153:$153)</f>
        <v>2.8252605746840107</v>
      </c>
      <c r="AG301" s="4">
        <f>$F301*SUMIF(Макро!$38:$38,AG$13,Макро!$49:$49)*SUMIF(Ввод!$151:$151,AG$15,Ввод!$153:$153)</f>
        <v>2.852927539997435</v>
      </c>
      <c r="AH301" s="4">
        <f>$F301*SUMIF(Макро!$38:$38,AH$13,Макро!$49:$49)*SUMIF(Ввод!$151:$151,AH$15,Ввод!$153:$153)</f>
        <v>2.8807823144888056</v>
      </c>
      <c r="AI301" s="4">
        <f>$F301*SUMIF(Макро!$38:$38,AI$13,Макро!$49:$49)*SUMIF(Ввод!$151:$151,AI$15,Ввод!$153:$153)</f>
        <v>2.9089090511842941</v>
      </c>
      <c r="AJ301" s="4">
        <f>$F301*SUMIF(Макро!$38:$38,AJ$13,Макро!$49:$49)*SUMIF(Ввод!$151:$151,AJ$15,Ввод!$153:$153)</f>
        <v>2.9373104054075139</v>
      </c>
      <c r="AK301" s="4">
        <f>$F301*SUMIF(Макро!$38:$38,AK$13,Макро!$49:$49)*SUMIF(Ввод!$151:$151,AK$15,Ввод!$153:$153)</f>
        <v>2.9659890584075326</v>
      </c>
      <c r="AL301" s="4">
        <f>$F301*SUMIF(Макро!$38:$38,AL$13,Макро!$49:$49)*SUMIF(Ввод!$151:$151,AL$15,Ввод!$153:$153)</f>
        <v>2.9948901003030506</v>
      </c>
      <c r="AM301" s="4">
        <f>$F301*SUMIF(Макро!$38:$38,AM$13,Макро!$49:$49)*SUMIF(Ввод!$151:$151,AM$15,Ввод!$153:$153)</f>
        <v>3.0240727582821747</v>
      </c>
      <c r="AN301" s="4">
        <f>$F301*SUMIF(Макро!$38:$38,AN$13,Макро!$49:$49)*SUMIF(Ввод!$151:$151,AN$15,Ввод!$153:$153)</f>
        <v>3.0535397764542291</v>
      </c>
      <c r="AO301" s="4">
        <f>$F301*SUMIF(Макро!$38:$38,AO$13,Макро!$49:$49)*SUMIF(Ввод!$151:$151,AO$15,Ввод!$153:$153)</f>
        <v>3.08329392566755</v>
      </c>
      <c r="AP301" s="4">
        <f>$F301*SUMIF(Макро!$38:$38,AP$13,Макро!$49:$49)*SUMIF(Ввод!$151:$151,AP$15,Ввод!$153:$153)</f>
        <v>3.1133080544368807</v>
      </c>
      <c r="AQ301" s="4">
        <f>$F301*SUMIF(Макро!$38:$38,AQ$13,Макро!$49:$49)*SUMIF(Ввод!$151:$151,AQ$15,Ввод!$153:$153)</f>
        <v>3.1436143538352526</v>
      </c>
      <c r="AR301" s="4">
        <f>$F301*SUMIF(Макро!$38:$38,AR$13,Макро!$49:$49)*SUMIF(Ввод!$151:$151,AR$15,Ввод!$153:$153)</f>
        <v>3.1742156679790865</v>
      </c>
      <c r="AS301" s="4">
        <f>$F301*SUMIF(Макро!$38:$38,AS$13,Макро!$49:$49)*SUMIF(Ввод!$151:$151,AS$15,Ввод!$153:$153)</f>
        <v>3.2051148686706732</v>
      </c>
      <c r="AT301" s="4">
        <f>$F301*SUMIF(Макро!$38:$38,AT$13,Макро!$49:$49)*SUMIF(Ввод!$151:$151,AT$15,Ввод!$153:$153)</f>
        <v>3.2363459882989885</v>
      </c>
      <c r="AU301" s="4">
        <f>$F301*SUMIF(Макро!$38:$38,AU$13,Макро!$49:$49)*SUMIF(Ввод!$151:$151,AU$15,Ввод!$153:$153)</f>
        <v>3.267881428637545</v>
      </c>
      <c r="AV301" s="4">
        <f>$F301*SUMIF(Макро!$38:$38,AV$13,Макро!$49:$49)*SUMIF(Ввод!$151:$151,AV$15,Ввод!$153:$153)</f>
        <v>3.2997241550329512</v>
      </c>
      <c r="AW301" s="4">
        <f>$F301*SUMIF(Макро!$38:$38,AW$13,Макро!$49:$49)*SUMIF(Ввод!$151:$151,AW$15,Ввод!$153:$153)</f>
        <v>3.3318771617265979</v>
      </c>
      <c r="AX301" s="4">
        <f>$F301*SUMIF(Макро!$38:$38,AX$13,Макро!$49:$49)*SUMIF(Ввод!$151:$151,AX$15,Ввод!$153:$153)</f>
        <v>3.3644162875569692</v>
      </c>
      <c r="AY301" s="4">
        <f>$F301*SUMIF(Макро!$38:$38,AY$13,Макро!$49:$49)*SUMIF(Ввод!$151:$151,AY$15,Ввод!$153:$153)</f>
        <v>3.3972731906217377</v>
      </c>
      <c r="AZ301" s="4">
        <f>$F301*SUMIF(Макро!$38:$38,AZ$13,Макро!$49:$49)*SUMIF(Ввод!$151:$151,AZ$15,Ввод!$153:$153)</f>
        <v>3.4304509743346596</v>
      </c>
      <c r="BA301" s="4">
        <f>$F301*SUMIF(Макро!$38:$38,BA$13,Макро!$49:$49)*SUMIF(Ввод!$151:$151,BA$15,Ввод!$153:$153)</f>
        <v>3.463952772417441</v>
      </c>
      <c r="BB301" s="4">
        <f>$F301*SUMIF(Макро!$38:$38,BB$13,Макро!$49:$49)*SUMIF(Ввод!$151:$151,BB$15,Ввод!$153:$153)</f>
        <v>3.4978322143478819</v>
      </c>
      <c r="BC301" s="4">
        <f>$F301*SUMIF(Макро!$38:$38,BC$13,Макро!$49:$49)*SUMIF(Ввод!$151:$151,BC$15,Ввод!$153:$153)</f>
        <v>3.5320430166232613</v>
      </c>
      <c r="BD301" s="4">
        <f>$F301*SUMIF(Макро!$38:$38,BD$13,Макро!$49:$49)*SUMIF(Ввод!$151:$151,BD$15,Ввод!$153:$153)</f>
        <v>3.5665884201375238</v>
      </c>
      <c r="BE301" s="4">
        <f>$F301*SUMIF(Макро!$38:$38,BE$13,Макро!$49:$49)*SUMIF(Ввод!$151:$151,BE$15,Ввод!$153:$153)</f>
        <v>3.6014716974824124</v>
      </c>
      <c r="BF301" s="4">
        <f>$F301*SUMIF(Макро!$38:$38,BF$13,Макро!$49:$49)*SUMIF(Ввод!$151:$151,BF$15,Ввод!$153:$153)</f>
        <v>3.6368010836824638</v>
      </c>
      <c r="BG301" s="4">
        <f>$F301*SUMIF(Макро!$38:$38,BG$13,Макро!$49:$49)*SUMIF(Ввод!$151:$151,BG$15,Ввод!$153:$153)</f>
        <v>3.6724770408496408</v>
      </c>
      <c r="BH301" s="4">
        <f>$F301*SUMIF(Макро!$38:$38,BH$13,Макро!$49:$49)*SUMIF(Ввод!$151:$151,BH$15,Ввод!$153:$153)</f>
        <v>3.7085029687439777</v>
      </c>
      <c r="BI301" s="4">
        <f>$F301*SUMIF(Макро!$38:$38,BI$13,Макро!$49:$49)*SUMIF(Ввод!$151:$151,BI$15,Ввод!$153:$153)</f>
        <v>3.7448823004761636</v>
      </c>
      <c r="BJ301" s="4">
        <f>$F301*SUMIF(Макро!$38:$38,BJ$13,Макро!$49:$49)*SUMIF(Ввод!$151:$151,BJ$15,Ввод!$153:$153)</f>
        <v>3.7817185108972367</v>
      </c>
      <c r="BK301" s="4">
        <f>$F301*SUMIF(Макро!$38:$38,BK$13,Макро!$49:$49)*SUMIF(Ввод!$151:$151,BK$15,Ввод!$153:$153)</f>
        <v>3.8189170575118965</v>
      </c>
      <c r="BL301" s="4">
        <f>$F301*SUMIF(Макро!$38:$38,BL$13,Макро!$49:$49)*SUMIF(Ввод!$151:$151,BL$15,Ввод!$153:$153)</f>
        <v>3.8564815044087313</v>
      </c>
      <c r="BM301" s="4">
        <f>$F301*SUMIF(Макро!$38:$38,BM$13,Макро!$49:$49)*SUMIF(Ввод!$151:$151,BM$15,Ввод!$153:$153)</f>
        <v>3.8944154507341775</v>
      </c>
      <c r="BN301" s="4">
        <f>$F301*SUMIF(Макро!$38:$38,BN$13,Макро!$49:$49)*SUMIF(Ввод!$151:$151,BN$15,Ввод!$153:$153)</f>
        <v>3.932798163225772</v>
      </c>
      <c r="BO301" s="4">
        <f>$F301*SUMIF(Макро!$38:$38,BO$13,Макро!$49:$49)*SUMIF(Ввод!$151:$151,BO$15,Ввод!$153:$153)</f>
        <v>3.9715591693629344</v>
      </c>
      <c r="BP301" s="4">
        <f>$F301*SUMIF(Макро!$38:$38,BP$13,Макро!$49:$49)*SUMIF(Ввод!$151:$151,BP$15,Ввод!$153:$153)</f>
        <v>4.010702197545065</v>
      </c>
      <c r="BQ301" s="4">
        <f>$F301*SUMIF(Макро!$38:$38,BQ$13,Макро!$49:$49)*SUMIF(Ввод!$151:$151,BQ$15,Ввод!$153:$153)</f>
        <v>4.0502310129180517</v>
      </c>
      <c r="BR301" s="4">
        <f>$F301*SUMIF(Макро!$38:$38,BR$13,Макро!$49:$49)*SUMIF(Ввод!$151:$151,BR$15,Ввод!$153:$153)</f>
        <v>4.090149417736435</v>
      </c>
      <c r="BS301" s="4">
        <f>$F301*SUMIF(Макро!$38:$38,BS$13,Макро!$49:$49)*SUMIF(Ввод!$151:$151,BS$15,Ввод!$153:$153)</f>
        <v>4.1304612517291446</v>
      </c>
      <c r="BT301" s="4">
        <f>$F301*SUMIF(Макро!$38:$38,BT$13,Макро!$49:$49)*SUMIF(Ввод!$151:$151,BT$15,Ввод!$153:$153)</f>
        <v>4.1711703924688432</v>
      </c>
      <c r="BU301" s="4">
        <f>$F301*SUMIF(Макро!$38:$38,BU$13,Макро!$49:$49)*SUMIF(Ввод!$151:$151,BU$15,Ввод!$153:$153)</f>
        <v>4.2122807557449029</v>
      </c>
      <c r="BV301" s="4">
        <f>$F301*SUMIF(Макро!$38:$38,BV$13,Макро!$49:$49)*SUMIF(Ввод!$151:$151,BV$15,Ввод!$153:$153)</f>
        <v>4.2537962959400701</v>
      </c>
      <c r="BW301" s="4">
        <f>$F301*SUMIF(Макро!$38:$38,BW$13,Макро!$49:$49)*SUMIF(Ввод!$151:$151,BW$15,Ввод!$153:$153)</f>
        <v>4.2957210064108287</v>
      </c>
      <c r="BX301" s="4">
        <f>$F301*SUMIF(Макро!$38:$38,BX$13,Макро!$49:$49)*SUMIF(Ввод!$151:$151,BX$15,Ввод!$153:$153)</f>
        <v>4.3380589198715214</v>
      </c>
      <c r="BY301" s="4">
        <f>$F301*SUMIF(Макро!$38:$38,BY$13,Макро!$49:$49)*SUMIF(Ввод!$151:$151,BY$15,Ввод!$153:$153)</f>
        <v>4.380814108782257</v>
      </c>
      <c r="BZ301" s="4">
        <f>$F301*SUMIF(Макро!$38:$38,BZ$13,Макро!$49:$49)*SUMIF(Ввод!$151:$151,BZ$15,Ввод!$153:$153)</f>
        <v>4.4239906857406321</v>
      </c>
      <c r="CA301" s="4">
        <f>$F301*SUMIF(Макро!$38:$38,CA$13,Макро!$49:$49)*SUMIF(Ввод!$151:$151,CA$15,Ввод!$153:$153)</f>
        <v>4.4675928038773254</v>
      </c>
      <c r="CB301" s="4">
        <f>$F301*SUMIF(Макро!$38:$38,CB$13,Макро!$49:$49)*SUMIF(Ввод!$151:$151,CB$15,Ввод!$153:$153)</f>
        <v>4.5116246572555809</v>
      </c>
      <c r="CC301" s="4">
        <f>$F301*SUMIF(Макро!$38:$38,CC$13,Макро!$49:$49)*SUMIF(Ввод!$151:$151,CC$15,Ввод!$153:$153)</f>
        <v>4.5560904812746346</v>
      </c>
      <c r="CD301" s="4">
        <f>$F301*SUMIF(Макро!$38:$38,CD$13,Макро!$49:$49)*SUMIF(Ввод!$151:$151,CD$15,Ввод!$153:$153)</f>
        <v>4.6009945530771148</v>
      </c>
      <c r="CE301" s="4">
        <f>$F301*SUMIF(Макро!$38:$38,CE$13,Макро!$49:$49)*SUMIF(Ввод!$151:$151,CE$15,Ввод!$153:$153)</f>
        <v>4.6463411919604569</v>
      </c>
      <c r="CF301" s="4">
        <f>$F301*SUMIF(Макро!$38:$38,CF$13,Макро!$49:$49)*SUMIF(Ввод!$151:$151,CF$15,Ввод!$153:$153)</f>
        <v>4.6921347597923759</v>
      </c>
      <c r="CG301" s="4">
        <f>$F301*SUMIF(Макро!$38:$38,CG$13,Макро!$49:$49)*SUMIF(Ввод!$151:$151,CG$15,Ввод!$153:$153)</f>
        <v>4.7383796614304323</v>
      </c>
      <c r="CH301" s="4">
        <f>$F301*SUMIF(Макро!$38:$38,CH$13,Макро!$49:$49)*SUMIF(Ввод!$151:$151,CH$15,Ввод!$153:$153)</f>
        <v>4.7850803451457304</v>
      </c>
      <c r="CI301" s="4">
        <f>$F301*SUMIF(Макро!$38:$38,CI$13,Макро!$49:$49)*SUMIF(Ввод!$151:$151,CI$15,Ввод!$153:$153)</f>
        <v>4.8322413030507949</v>
      </c>
      <c r="CJ301" s="4">
        <f>$F301*SUMIF(Макро!$38:$38,CJ$13,Макро!$49:$49)*SUMIF(Ввод!$151:$151,CJ$15,Ввод!$153:$153)</f>
        <v>4.8798670715316685</v>
      </c>
      <c r="CK301" s="4">
        <f>$F301*SUMIF(Макро!$38:$38,CK$13,Макро!$49:$49)*SUMIF(Ввод!$151:$151,CK$15,Ввод!$153:$153)</f>
        <v>4.9279622316842637</v>
      </c>
      <c r="CL301" s="4">
        <f>$F301*SUMIF(Макро!$38:$38,CL$13,Макро!$49:$49)*SUMIF(Ввод!$151:$151,CL$15,Ввод!$153:$153)</f>
        <v>4.97653140975501</v>
      </c>
      <c r="CM301" s="4">
        <f>$F301*SUMIF(Макро!$38:$38,CM$13,Макро!$49:$49)*SUMIF(Ввод!$151:$151,CM$15,Ввод!$153:$153)</f>
        <v>5.0255792775858561</v>
      </c>
      <c r="CN301" s="4">
        <f>$F301*SUMIF(Макро!$38:$38,CN$13,Макро!$49:$49)*SUMIF(Ввод!$151:$151,CN$15,Ввод!$153:$153)</f>
        <v>5.0751105530636504</v>
      </c>
      <c r="CO301" s="4">
        <f>$F301*SUMIF(Макро!$38:$38,CO$13,Макро!$49:$49)*SUMIF(Ввод!$151:$151,CO$15,Ввод!$153:$153)</f>
        <v>5.1251300005739502</v>
      </c>
      <c r="CP301" s="4">
        <f>$F301*SUMIF(Макро!$38:$38,CP$13,Макро!$49:$49)*SUMIF(Ввод!$151:$151,CP$15,Ввод!$153:$153)</f>
        <v>5.1756424314593072</v>
      </c>
      <c r="CQ301" s="4">
        <f>$F301*SUMIF(Макро!$38:$38,CQ$13,Макро!$49:$49)*SUMIF(Ввод!$151:$151,CQ$15,Ввод!$153:$153)</f>
        <v>5.226652704482067</v>
      </c>
      <c r="CR301" s="4">
        <f>$F301*SUMIF(Макро!$38:$38,CR$13,Макро!$49:$49)*SUMIF(Ввод!$151:$151,CR$15,Ввод!$153:$153)</f>
        <v>5.2781657262917276</v>
      </c>
      <c r="CS301" s="4">
        <f>$F301*SUMIF(Макро!$38:$38,CS$13,Макро!$49:$49)*SUMIF(Ввод!$151:$151,CS$15,Ввод!$153:$153)</f>
        <v>5.3301864518969149</v>
      </c>
      <c r="CT301" s="4">
        <f>$F301*SUMIF(Макро!$38:$38,CT$13,Макро!$49:$49)*SUMIF(Ввод!$151:$151,CT$15,Ввод!$153:$153)</f>
        <v>5.3827198851419942</v>
      </c>
      <c r="CU301" s="4">
        <f>$F301*SUMIF(Макро!$38:$38,CU$13,Макро!$49:$49)*SUMIF(Ввод!$151:$151,CU$15,Ввод!$153:$153)</f>
        <v>5.4357710791883935</v>
      </c>
      <c r="CV301" s="4">
        <f>$F301*SUMIF(Макро!$38:$38,CV$13,Макро!$49:$49)*SUMIF(Ввод!$151:$151,CV$15,Ввод!$153:$153)</f>
        <v>5.4893451370006598</v>
      </c>
      <c r="CW301" s="4">
        <f>$F301*SUMIF(Макро!$38:$38,CW$13,Макро!$49:$49)*SUMIF(Ввод!$151:$151,CW$15,Ввод!$153:$153)</f>
        <v>5.5434472118373108</v>
      </c>
      <c r="CX301" s="4">
        <f>$F301*SUMIF(Макро!$38:$38,CX$13,Макро!$49:$49)*SUMIF(Ввод!$151:$151,CX$15,Ввод!$153:$153)</f>
        <v>5.5980825077465255</v>
      </c>
      <c r="CY301" s="4">
        <f>$F301*SUMIF(Макро!$38:$38,CY$13,Макро!$49:$49)*SUMIF(Ввод!$151:$151,CY$15,Ввод!$153:$153)</f>
        <v>5.6532562800667217</v>
      </c>
      <c r="CZ301" s="4">
        <f>$F301*SUMIF(Макро!$38:$38,CZ$13,Макро!$49:$49)*SUMIF(Ввод!$151:$151,CZ$15,Ввод!$153:$153)</f>
        <v>5.7089738359320563</v>
      </c>
      <c r="DA301" s="4">
        <f>$F301*SUMIF(Макро!$38:$38,DA$13,Макро!$49:$49)*SUMIF(Ввод!$151:$151,DA$15,Ввод!$153:$153)</f>
        <v>5.7652405347829214</v>
      </c>
      <c r="DB301" s="4">
        <f>$F301*SUMIF(Макро!$38:$38,DB$13,Макро!$49:$49)*SUMIF(Ввод!$151:$151,DB$15,Ввод!$153:$153)</f>
        <v>5.8220617888814648</v>
      </c>
      <c r="DC301" s="4">
        <f>$F301*SUMIF(Макро!$38:$38,DC$13,Макро!$49:$49)*SUMIF(Ввод!$151:$151,DC$15,Ввод!$153:$153)</f>
        <v>5.8794430638321922</v>
      </c>
      <c r="DD301" s="4">
        <f>$F301*SUMIF(Макро!$38:$38,DD$13,Макро!$49:$49)*SUMIF(Ввод!$151:$151,DD$15,Ввод!$153:$153)</f>
        <v>5.9373898791076991</v>
      </c>
      <c r="DE301" s="4">
        <f>$F301*SUMIF(Макро!$38:$38,DE$13,Макро!$49:$49)*SUMIF(Ввод!$151:$151,DE$15,Ввод!$153:$153)</f>
        <v>5.995907808579588</v>
      </c>
      <c r="DF301" s="4">
        <f>$F301*SUMIF(Макро!$38:$38,DF$13,Макро!$49:$49)*SUMIF(Ввод!$151:$151,DF$15,Ввод!$153:$153)</f>
        <v>6.0550024810546139</v>
      </c>
      <c r="DG301" s="4">
        <f>$F301*SUMIF(Макро!$38:$38,DG$13,Макро!$49:$49)*SUMIF(Ввод!$151:$151,DG$15,Ввод!$153:$153)</f>
        <v>6.1146795808161194</v>
      </c>
      <c r="DH301" s="4">
        <f>$F301*SUMIF(Макро!$38:$38,DH$13,Макро!$49:$49)*SUMIF(Ввод!$151:$151,DH$15,Ввод!$153:$153)</f>
        <v>6.1749448481707985</v>
      </c>
      <c r="DI301" s="4">
        <f>$F301*SUMIF(Макро!$38:$38,DI$13,Макро!$49:$49)*SUMIF(Ввод!$151:$151,DI$15,Ввод!$153:$153)</f>
        <v>0</v>
      </c>
      <c r="DJ301" s="4">
        <f>$F301*SUMIF(Макро!$38:$38,DJ$13,Макро!$49:$49)*SUMIF(Ввод!$151:$151,DJ$15,Ввод!$153:$153)</f>
        <v>0</v>
      </c>
    </row>
    <row r="302" spans="1:114">
      <c r="B302" s="17" t="s">
        <v>406</v>
      </c>
      <c r="F302" s="230"/>
      <c r="G302" s="230"/>
      <c r="H302" s="230"/>
      <c r="I302" s="234"/>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c r="BA302" s="230"/>
      <c r="BB302" s="230"/>
      <c r="BC302" s="230"/>
      <c r="BD302" s="230"/>
      <c r="BE302" s="230"/>
      <c r="BF302" s="230"/>
      <c r="BG302" s="230"/>
      <c r="BH302" s="230"/>
      <c r="BI302" s="230"/>
      <c r="BJ302" s="230"/>
      <c r="BK302" s="230"/>
      <c r="BL302" s="230"/>
      <c r="BM302" s="230"/>
      <c r="BN302" s="230"/>
      <c r="BO302" s="230"/>
      <c r="BP302" s="230"/>
      <c r="BQ302" s="230"/>
      <c r="BR302" s="230"/>
      <c r="BS302" s="230"/>
      <c r="BT302" s="230"/>
      <c r="BU302" s="230"/>
      <c r="BV302" s="230"/>
      <c r="BW302" s="230"/>
      <c r="BX302" s="230"/>
      <c r="BY302" s="230"/>
      <c r="BZ302" s="230"/>
      <c r="CA302" s="230"/>
      <c r="CB302" s="230"/>
      <c r="CC302" s="230"/>
      <c r="CD302" s="230"/>
      <c r="CE302" s="230"/>
      <c r="CF302" s="230"/>
      <c r="CG302" s="230"/>
      <c r="CH302" s="230"/>
      <c r="CI302" s="230"/>
      <c r="CJ302" s="230"/>
      <c r="CK302" s="230"/>
      <c r="CL302" s="230"/>
      <c r="CM302" s="230"/>
      <c r="CN302" s="230"/>
      <c r="CO302" s="230"/>
      <c r="CP302" s="230"/>
      <c r="CQ302" s="230"/>
      <c r="CR302" s="230"/>
      <c r="CS302" s="230"/>
      <c r="CT302" s="230"/>
      <c r="CU302" s="230"/>
      <c r="CV302" s="230"/>
      <c r="CW302" s="230"/>
      <c r="CX302" s="230"/>
      <c r="CY302" s="230"/>
      <c r="CZ302" s="230"/>
      <c r="DA302" s="230"/>
      <c r="DB302" s="230"/>
      <c r="DC302" s="230"/>
      <c r="DD302" s="230"/>
      <c r="DE302" s="230"/>
      <c r="DF302" s="230"/>
      <c r="DG302" s="230"/>
      <c r="DH302" s="230"/>
      <c r="DI302" s="230"/>
      <c r="DJ302" s="230"/>
    </row>
    <row r="303" spans="1:114" ht="16.5">
      <c r="B303" s="214" t="str">
        <f t="shared" ref="B303:D311" si="82">B293</f>
        <v>Аренда и лизинг</v>
      </c>
      <c r="C303" s="34"/>
      <c r="D303" s="57" t="str">
        <f t="shared" si="82"/>
        <v>тыс. руб.</v>
      </c>
      <c r="E303" s="7">
        <f>N(Ввод!H309)</f>
        <v>0</v>
      </c>
      <c r="F303" s="230"/>
      <c r="G303" s="230">
        <f t="shared" ref="G303:G311" si="83">G293</f>
        <v>1</v>
      </c>
      <c r="H303" s="230"/>
      <c r="I303" s="234"/>
      <c r="J303" s="229">
        <f>$E303*Ввод!I309</f>
        <v>0</v>
      </c>
      <c r="K303" s="229">
        <f>$E303*Ввод!J309</f>
        <v>0</v>
      </c>
      <c r="L303" s="229">
        <f>$E303*Ввод!K309</f>
        <v>0</v>
      </c>
      <c r="M303" s="229">
        <f>$E303*Ввод!L309</f>
        <v>0</v>
      </c>
      <c r="N303" s="229">
        <f>$E303*Ввод!M309</f>
        <v>0</v>
      </c>
      <c r="O303" s="229">
        <f>$E303*Ввод!N309</f>
        <v>0</v>
      </c>
      <c r="P303" s="229">
        <f>$E303*Ввод!O309</f>
        <v>0</v>
      </c>
      <c r="Q303" s="229">
        <f>$E303*Ввод!P309</f>
        <v>0</v>
      </c>
      <c r="R303" s="229">
        <f>$E303*Ввод!Q309</f>
        <v>0</v>
      </c>
      <c r="S303" s="229">
        <f>$E303*Ввод!R309</f>
        <v>0</v>
      </c>
      <c r="T303" s="229">
        <f>$E303*Ввод!S309</f>
        <v>0</v>
      </c>
      <c r="U303" s="229">
        <f>$E303*Ввод!T309</f>
        <v>0</v>
      </c>
      <c r="V303" s="229">
        <f>$E303*Ввод!U309</f>
        <v>0</v>
      </c>
      <c r="W303" s="229">
        <f>$E303*Ввод!V309</f>
        <v>0</v>
      </c>
      <c r="X303" s="229">
        <f>$E303*Ввод!W309</f>
        <v>0</v>
      </c>
      <c r="Y303" s="229">
        <f>$E303*Ввод!X309</f>
        <v>0</v>
      </c>
      <c r="Z303" s="229">
        <f>$E303*Ввод!Y309</f>
        <v>0</v>
      </c>
      <c r="AA303" s="229">
        <f>$E303*Ввод!Z309</f>
        <v>0</v>
      </c>
      <c r="AB303" s="229">
        <f>$E303*Ввод!AA309</f>
        <v>0</v>
      </c>
      <c r="AC303" s="229">
        <f>$E303*Ввод!AB309</f>
        <v>0</v>
      </c>
      <c r="AD303" s="229">
        <f>$E303*Ввод!AC309</f>
        <v>0</v>
      </c>
      <c r="AE303" s="229">
        <f>$E303*Ввод!AD309</f>
        <v>0</v>
      </c>
      <c r="AF303" s="229">
        <f>$E303*Ввод!AE309</f>
        <v>0</v>
      </c>
      <c r="AG303" s="229">
        <f>$E303*Ввод!AF309</f>
        <v>0</v>
      </c>
      <c r="AH303" s="229">
        <f>$E303*Ввод!AG309</f>
        <v>0</v>
      </c>
      <c r="AI303" s="229">
        <f>$E303*Ввод!AH309</f>
        <v>0</v>
      </c>
      <c r="AJ303" s="229">
        <f>$E303*Ввод!AI309</f>
        <v>0</v>
      </c>
      <c r="AK303" s="229">
        <f>$E303*Ввод!AJ309</f>
        <v>0</v>
      </c>
      <c r="AL303" s="229">
        <f>$E303*Ввод!AK309</f>
        <v>0</v>
      </c>
      <c r="AM303" s="229">
        <f>$E303*Ввод!AL309</f>
        <v>0</v>
      </c>
      <c r="AN303" s="229">
        <f>$E303*Ввод!AM309</f>
        <v>0</v>
      </c>
      <c r="AO303" s="229">
        <f>$E303*Ввод!AN309</f>
        <v>0</v>
      </c>
      <c r="AP303" s="229">
        <f>$E303*Ввод!AO309</f>
        <v>0</v>
      </c>
      <c r="AQ303" s="229">
        <f>$E303*Ввод!AP309</f>
        <v>0</v>
      </c>
      <c r="AR303" s="229">
        <f>$E303*Ввод!AQ309</f>
        <v>0</v>
      </c>
      <c r="AS303" s="229">
        <f>$E303*Ввод!AR309</f>
        <v>0</v>
      </c>
      <c r="AT303" s="229">
        <f>$E303*Ввод!AS309</f>
        <v>0</v>
      </c>
      <c r="AU303" s="229">
        <f>$E303*Ввод!AT309</f>
        <v>0</v>
      </c>
      <c r="AV303" s="229">
        <f>$E303*Ввод!AU309</f>
        <v>0</v>
      </c>
      <c r="AW303" s="229">
        <f>$E303*Ввод!AV309</f>
        <v>0</v>
      </c>
      <c r="AX303" s="229">
        <f>$E303*Ввод!AW309</f>
        <v>0</v>
      </c>
      <c r="AY303" s="229">
        <f>$E303*Ввод!AX309</f>
        <v>0</v>
      </c>
      <c r="AZ303" s="229">
        <f>$E303*Ввод!AY309</f>
        <v>0</v>
      </c>
      <c r="BA303" s="229">
        <f>$E303*Ввод!AZ309</f>
        <v>0</v>
      </c>
      <c r="BB303" s="229">
        <f>$E303*Ввод!BA309</f>
        <v>0</v>
      </c>
      <c r="BC303" s="229">
        <f>$E303*Ввод!BB309</f>
        <v>0</v>
      </c>
      <c r="BD303" s="229">
        <f>$E303*Ввод!BC309</f>
        <v>0</v>
      </c>
      <c r="BE303" s="229">
        <f>$E303*Ввод!BD309</f>
        <v>0</v>
      </c>
      <c r="BF303" s="229">
        <f>$E303*Ввод!BE309</f>
        <v>0</v>
      </c>
      <c r="BG303" s="229">
        <f>$E303*Ввод!BF309</f>
        <v>0</v>
      </c>
      <c r="BH303" s="229">
        <f>$E303*Ввод!BG309</f>
        <v>0</v>
      </c>
      <c r="BI303" s="229">
        <f>$E303*Ввод!BH309</f>
        <v>0</v>
      </c>
      <c r="BJ303" s="229">
        <f>$E303*Ввод!BI309</f>
        <v>0</v>
      </c>
      <c r="BK303" s="229">
        <f>$E303*Ввод!BJ309</f>
        <v>0</v>
      </c>
      <c r="BL303" s="229">
        <f>$E303*Ввод!BK309</f>
        <v>0</v>
      </c>
      <c r="BM303" s="229">
        <f>$E303*Ввод!BL309</f>
        <v>0</v>
      </c>
      <c r="BN303" s="229">
        <f>$E303*Ввод!BM309</f>
        <v>0</v>
      </c>
      <c r="BO303" s="229">
        <f>$E303*Ввод!BN309</f>
        <v>0</v>
      </c>
      <c r="BP303" s="229">
        <f>$E303*Ввод!BO309</f>
        <v>0</v>
      </c>
      <c r="BQ303" s="229">
        <f>$E303*Ввод!BP309</f>
        <v>0</v>
      </c>
      <c r="BR303" s="229">
        <f>$E303*Ввод!BQ309</f>
        <v>0</v>
      </c>
      <c r="BS303" s="229">
        <f>$E303*Ввод!BR309</f>
        <v>0</v>
      </c>
      <c r="BT303" s="229">
        <f>$E303*Ввод!BS309</f>
        <v>0</v>
      </c>
      <c r="BU303" s="229">
        <f>$E303*Ввод!BT309</f>
        <v>0</v>
      </c>
      <c r="BV303" s="229">
        <f>$E303*Ввод!BU309</f>
        <v>0</v>
      </c>
      <c r="BW303" s="229">
        <f>$E303*Ввод!BV309</f>
        <v>0</v>
      </c>
      <c r="BX303" s="229">
        <f>$E303*Ввод!BW309</f>
        <v>0</v>
      </c>
      <c r="BY303" s="229">
        <f>$E303*Ввод!BX309</f>
        <v>0</v>
      </c>
      <c r="BZ303" s="229">
        <f>$E303*Ввод!BY309</f>
        <v>0</v>
      </c>
      <c r="CA303" s="229">
        <f>$E303*Ввод!BZ309</f>
        <v>0</v>
      </c>
      <c r="CB303" s="229">
        <f>$E303*Ввод!CA309</f>
        <v>0</v>
      </c>
      <c r="CC303" s="229">
        <f>$E303*Ввод!CB309</f>
        <v>0</v>
      </c>
      <c r="CD303" s="229">
        <f>$E303*Ввод!CC309</f>
        <v>0</v>
      </c>
      <c r="CE303" s="229">
        <f>$E303*Ввод!CD309</f>
        <v>0</v>
      </c>
      <c r="CF303" s="229">
        <f>$E303*Ввод!CE309</f>
        <v>0</v>
      </c>
      <c r="CG303" s="229">
        <f>$E303*Ввод!CF309</f>
        <v>0</v>
      </c>
      <c r="CH303" s="229">
        <f>$E303*Ввод!CG309</f>
        <v>0</v>
      </c>
      <c r="CI303" s="229">
        <f>$E303*Ввод!CH309</f>
        <v>0</v>
      </c>
      <c r="CJ303" s="229">
        <f>$E303*Ввод!CI309</f>
        <v>0</v>
      </c>
      <c r="CK303" s="229">
        <f>$E303*Ввод!CJ309</f>
        <v>0</v>
      </c>
      <c r="CL303" s="229">
        <f>$E303*Ввод!CK309</f>
        <v>0</v>
      </c>
      <c r="CM303" s="229">
        <f>$E303*Ввод!CL309</f>
        <v>0</v>
      </c>
      <c r="CN303" s="229">
        <f>$E303*Ввод!CM309</f>
        <v>0</v>
      </c>
      <c r="CO303" s="229">
        <f>$E303*Ввод!CN309</f>
        <v>0</v>
      </c>
      <c r="CP303" s="229">
        <f>$E303*Ввод!CO309</f>
        <v>0</v>
      </c>
      <c r="CQ303" s="229">
        <f>$E303*Ввод!CP309</f>
        <v>0</v>
      </c>
      <c r="CR303" s="229">
        <f>$E303*Ввод!CQ309</f>
        <v>0</v>
      </c>
      <c r="CS303" s="229">
        <f>$E303*Ввод!CR309</f>
        <v>0</v>
      </c>
      <c r="CT303" s="229">
        <f>$E303*Ввод!CS309</f>
        <v>0</v>
      </c>
      <c r="CU303" s="229">
        <f>$E303*Ввод!CT309</f>
        <v>0</v>
      </c>
      <c r="CV303" s="229">
        <f>$E303*Ввод!CU309</f>
        <v>0</v>
      </c>
      <c r="CW303" s="229">
        <f>$E303*Ввод!CV309</f>
        <v>0</v>
      </c>
      <c r="CX303" s="229">
        <f>$E303*Ввод!CW309</f>
        <v>0</v>
      </c>
      <c r="CY303" s="229">
        <f>$E303*Ввод!CX309</f>
        <v>0</v>
      </c>
      <c r="CZ303" s="229">
        <f>$E303*Ввод!CY309</f>
        <v>0</v>
      </c>
      <c r="DA303" s="229">
        <f>$E303*Ввод!CZ309</f>
        <v>0</v>
      </c>
      <c r="DB303" s="229">
        <f>$E303*Ввод!DA309</f>
        <v>0</v>
      </c>
      <c r="DC303" s="229">
        <f>$E303*Ввод!DB309</f>
        <v>0</v>
      </c>
      <c r="DD303" s="229">
        <f>$E303*Ввод!DC309</f>
        <v>0</v>
      </c>
      <c r="DE303" s="229">
        <f>$E303*Ввод!DD309</f>
        <v>0</v>
      </c>
      <c r="DF303" s="229">
        <f>$E303*Ввод!DE309</f>
        <v>0</v>
      </c>
      <c r="DG303" s="229">
        <f>$E303*Ввод!DF309</f>
        <v>0</v>
      </c>
      <c r="DH303" s="229">
        <f>$E303*Ввод!DG309</f>
        <v>0</v>
      </c>
      <c r="DI303" s="229">
        <f>$E303*Ввод!DH309</f>
        <v>0</v>
      </c>
      <c r="DJ303" s="229">
        <f>$E303*Ввод!DI309</f>
        <v>0</v>
      </c>
    </row>
    <row r="304" spans="1:114" ht="16.5">
      <c r="B304" s="214" t="str">
        <f t="shared" si="82"/>
        <v>Концессионная плата</v>
      </c>
      <c r="C304" s="34"/>
      <c r="D304" s="57" t="str">
        <f t="shared" si="82"/>
        <v>тыс. руб.</v>
      </c>
      <c r="E304" s="7">
        <f>N(Ввод!H310)</f>
        <v>0</v>
      </c>
      <c r="F304" s="230"/>
      <c r="G304" s="230">
        <f t="shared" si="83"/>
        <v>0</v>
      </c>
      <c r="H304" s="230"/>
      <c r="I304" s="234"/>
      <c r="J304" s="229">
        <f>$E304*Ввод!I310</f>
        <v>0</v>
      </c>
      <c r="K304" s="229">
        <f>$E304*Ввод!J310</f>
        <v>0</v>
      </c>
      <c r="L304" s="229">
        <f>$E304*Ввод!K310</f>
        <v>0</v>
      </c>
      <c r="M304" s="229">
        <f>$E304*Ввод!L310</f>
        <v>0</v>
      </c>
      <c r="N304" s="229">
        <f>$E304*Ввод!M310</f>
        <v>0</v>
      </c>
      <c r="O304" s="229">
        <f>$E304*Ввод!N310</f>
        <v>0</v>
      </c>
      <c r="P304" s="229">
        <f>$E304*Ввод!O310</f>
        <v>0</v>
      </c>
      <c r="Q304" s="229">
        <f>$E304*Ввод!P310</f>
        <v>0</v>
      </c>
      <c r="R304" s="229">
        <f>$E304*Ввод!Q310</f>
        <v>0</v>
      </c>
      <c r="S304" s="229">
        <f>$E304*Ввод!R310</f>
        <v>0</v>
      </c>
      <c r="T304" s="229">
        <f>$E304*Ввод!S310</f>
        <v>0</v>
      </c>
      <c r="U304" s="229">
        <f>$E304*Ввод!T310</f>
        <v>0</v>
      </c>
      <c r="V304" s="229">
        <f>$E304*Ввод!U310</f>
        <v>0</v>
      </c>
      <c r="W304" s="229">
        <f>$E304*Ввод!V310</f>
        <v>0</v>
      </c>
      <c r="X304" s="229">
        <f>$E304*Ввод!W310</f>
        <v>0</v>
      </c>
      <c r="Y304" s="229">
        <f>$E304*Ввод!X310</f>
        <v>0</v>
      </c>
      <c r="Z304" s="229">
        <f>$E304*Ввод!Y310</f>
        <v>0</v>
      </c>
      <c r="AA304" s="229">
        <f>$E304*Ввод!Z310</f>
        <v>0</v>
      </c>
      <c r="AB304" s="229">
        <f>$E304*Ввод!AA310</f>
        <v>0</v>
      </c>
      <c r="AC304" s="229">
        <f>$E304*Ввод!AB310</f>
        <v>0</v>
      </c>
      <c r="AD304" s="229">
        <f>$E304*Ввод!AC310</f>
        <v>0</v>
      </c>
      <c r="AE304" s="229">
        <f>$E304*Ввод!AD310</f>
        <v>0</v>
      </c>
      <c r="AF304" s="229">
        <f>$E304*Ввод!AE310</f>
        <v>0</v>
      </c>
      <c r="AG304" s="229">
        <f>$E304*Ввод!AF310</f>
        <v>0</v>
      </c>
      <c r="AH304" s="229">
        <f>$E304*Ввод!AG310</f>
        <v>0</v>
      </c>
      <c r="AI304" s="229">
        <f>$E304*Ввод!AH310</f>
        <v>0</v>
      </c>
      <c r="AJ304" s="229">
        <f>$E304*Ввод!AI310</f>
        <v>0</v>
      </c>
      <c r="AK304" s="229">
        <f>$E304*Ввод!AJ310</f>
        <v>0</v>
      </c>
      <c r="AL304" s="229">
        <f>$E304*Ввод!AK310</f>
        <v>0</v>
      </c>
      <c r="AM304" s="229">
        <f>$E304*Ввод!AL310</f>
        <v>0</v>
      </c>
      <c r="AN304" s="229">
        <f>$E304*Ввод!AM310</f>
        <v>0</v>
      </c>
      <c r="AO304" s="229">
        <f>$E304*Ввод!AN310</f>
        <v>0</v>
      </c>
      <c r="AP304" s="229">
        <f>$E304*Ввод!AO310</f>
        <v>0</v>
      </c>
      <c r="AQ304" s="229">
        <f>$E304*Ввод!AP310</f>
        <v>0</v>
      </c>
      <c r="AR304" s="229">
        <f>$E304*Ввод!AQ310</f>
        <v>0</v>
      </c>
      <c r="AS304" s="229">
        <f>$E304*Ввод!AR310</f>
        <v>0</v>
      </c>
      <c r="AT304" s="229">
        <f>$E304*Ввод!AS310</f>
        <v>0</v>
      </c>
      <c r="AU304" s="229">
        <f>$E304*Ввод!AT310</f>
        <v>0</v>
      </c>
      <c r="AV304" s="229">
        <f>$E304*Ввод!AU310</f>
        <v>0</v>
      </c>
      <c r="AW304" s="229">
        <f>$E304*Ввод!AV310</f>
        <v>0</v>
      </c>
      <c r="AX304" s="229">
        <f>$E304*Ввод!AW310</f>
        <v>0</v>
      </c>
      <c r="AY304" s="229">
        <f>$E304*Ввод!AX310</f>
        <v>0</v>
      </c>
      <c r="AZ304" s="229">
        <f>$E304*Ввод!AY310</f>
        <v>0</v>
      </c>
      <c r="BA304" s="229">
        <f>$E304*Ввод!AZ310</f>
        <v>0</v>
      </c>
      <c r="BB304" s="229">
        <f>$E304*Ввод!BA310</f>
        <v>0</v>
      </c>
      <c r="BC304" s="229">
        <f>$E304*Ввод!BB310</f>
        <v>0</v>
      </c>
      <c r="BD304" s="229">
        <f>$E304*Ввод!BC310</f>
        <v>0</v>
      </c>
      <c r="BE304" s="229">
        <f>$E304*Ввод!BD310</f>
        <v>0</v>
      </c>
      <c r="BF304" s="229">
        <f>$E304*Ввод!BE310</f>
        <v>0</v>
      </c>
      <c r="BG304" s="229">
        <f>$E304*Ввод!BF310</f>
        <v>0</v>
      </c>
      <c r="BH304" s="229">
        <f>$E304*Ввод!BG310</f>
        <v>0</v>
      </c>
      <c r="BI304" s="229">
        <f>$E304*Ввод!BH310</f>
        <v>0</v>
      </c>
      <c r="BJ304" s="229">
        <f>$E304*Ввод!BI310</f>
        <v>0</v>
      </c>
      <c r="BK304" s="229">
        <f>$E304*Ввод!BJ310</f>
        <v>0</v>
      </c>
      <c r="BL304" s="229">
        <f>$E304*Ввод!BK310</f>
        <v>0</v>
      </c>
      <c r="BM304" s="229">
        <f>$E304*Ввод!BL310</f>
        <v>0</v>
      </c>
      <c r="BN304" s="229">
        <f>$E304*Ввод!BM310</f>
        <v>0</v>
      </c>
      <c r="BO304" s="229">
        <f>$E304*Ввод!BN310</f>
        <v>0</v>
      </c>
      <c r="BP304" s="229">
        <f>$E304*Ввод!BO310</f>
        <v>0</v>
      </c>
      <c r="BQ304" s="229">
        <f>$E304*Ввод!BP310</f>
        <v>0</v>
      </c>
      <c r="BR304" s="229">
        <f>$E304*Ввод!BQ310</f>
        <v>0</v>
      </c>
      <c r="BS304" s="229">
        <f>$E304*Ввод!BR310</f>
        <v>0</v>
      </c>
      <c r="BT304" s="229">
        <f>$E304*Ввод!BS310</f>
        <v>0</v>
      </c>
      <c r="BU304" s="229">
        <f>$E304*Ввод!BT310</f>
        <v>0</v>
      </c>
      <c r="BV304" s="229">
        <f>$E304*Ввод!BU310</f>
        <v>0</v>
      </c>
      <c r="BW304" s="229">
        <f>$E304*Ввод!BV310</f>
        <v>0</v>
      </c>
      <c r="BX304" s="229">
        <f>$E304*Ввод!BW310</f>
        <v>0</v>
      </c>
      <c r="BY304" s="229">
        <f>$E304*Ввод!BX310</f>
        <v>0</v>
      </c>
      <c r="BZ304" s="229">
        <f>$E304*Ввод!BY310</f>
        <v>0</v>
      </c>
      <c r="CA304" s="229">
        <f>$E304*Ввод!BZ310</f>
        <v>0</v>
      </c>
      <c r="CB304" s="229">
        <f>$E304*Ввод!CA310</f>
        <v>0</v>
      </c>
      <c r="CC304" s="229">
        <f>$E304*Ввод!CB310</f>
        <v>0</v>
      </c>
      <c r="CD304" s="229">
        <f>$E304*Ввод!CC310</f>
        <v>0</v>
      </c>
      <c r="CE304" s="229">
        <f>$E304*Ввод!CD310</f>
        <v>0</v>
      </c>
      <c r="CF304" s="229">
        <f>$E304*Ввод!CE310</f>
        <v>0</v>
      </c>
      <c r="CG304" s="229">
        <f>$E304*Ввод!CF310</f>
        <v>0</v>
      </c>
      <c r="CH304" s="229">
        <f>$E304*Ввод!CG310</f>
        <v>0</v>
      </c>
      <c r="CI304" s="229">
        <f>$E304*Ввод!CH310</f>
        <v>0</v>
      </c>
      <c r="CJ304" s="229">
        <f>$E304*Ввод!CI310</f>
        <v>0</v>
      </c>
      <c r="CK304" s="229">
        <f>$E304*Ввод!CJ310</f>
        <v>0</v>
      </c>
      <c r="CL304" s="229">
        <f>$E304*Ввод!CK310</f>
        <v>0</v>
      </c>
      <c r="CM304" s="229">
        <f>$E304*Ввод!CL310</f>
        <v>0</v>
      </c>
      <c r="CN304" s="229">
        <f>$E304*Ввод!CM310</f>
        <v>0</v>
      </c>
      <c r="CO304" s="229">
        <f>$E304*Ввод!CN310</f>
        <v>0</v>
      </c>
      <c r="CP304" s="229">
        <f>$E304*Ввод!CO310</f>
        <v>0</v>
      </c>
      <c r="CQ304" s="229">
        <f>$E304*Ввод!CP310</f>
        <v>0</v>
      </c>
      <c r="CR304" s="229">
        <f>$E304*Ввод!CQ310</f>
        <v>0</v>
      </c>
      <c r="CS304" s="229">
        <f>$E304*Ввод!CR310</f>
        <v>0</v>
      </c>
      <c r="CT304" s="229">
        <f>$E304*Ввод!CS310</f>
        <v>0</v>
      </c>
      <c r="CU304" s="229">
        <f>$E304*Ввод!CT310</f>
        <v>0</v>
      </c>
      <c r="CV304" s="229">
        <f>$E304*Ввод!CU310</f>
        <v>0</v>
      </c>
      <c r="CW304" s="229">
        <f>$E304*Ввод!CV310</f>
        <v>0</v>
      </c>
      <c r="CX304" s="229">
        <f>$E304*Ввод!CW310</f>
        <v>0</v>
      </c>
      <c r="CY304" s="229">
        <f>$E304*Ввод!CX310</f>
        <v>0</v>
      </c>
      <c r="CZ304" s="229">
        <f>$E304*Ввод!CY310</f>
        <v>0</v>
      </c>
      <c r="DA304" s="229">
        <f>$E304*Ввод!CZ310</f>
        <v>0</v>
      </c>
      <c r="DB304" s="229">
        <f>$E304*Ввод!DA310</f>
        <v>0</v>
      </c>
      <c r="DC304" s="229">
        <f>$E304*Ввод!DB310</f>
        <v>0</v>
      </c>
      <c r="DD304" s="229">
        <f>$E304*Ввод!DC310</f>
        <v>0</v>
      </c>
      <c r="DE304" s="229">
        <f>$E304*Ввод!DD310</f>
        <v>0</v>
      </c>
      <c r="DF304" s="229">
        <f>$E304*Ввод!DE310</f>
        <v>0</v>
      </c>
      <c r="DG304" s="229">
        <f>$E304*Ввод!DF310</f>
        <v>0</v>
      </c>
      <c r="DH304" s="229">
        <f>$E304*Ввод!DG310</f>
        <v>0</v>
      </c>
      <c r="DI304" s="229">
        <f>$E304*Ввод!DH310</f>
        <v>0</v>
      </c>
      <c r="DJ304" s="229">
        <f>$E304*Ввод!DI310</f>
        <v>0</v>
      </c>
    </row>
    <row r="305" spans="1:114" ht="16.5">
      <c r="B305" s="214" t="str">
        <f t="shared" si="82"/>
        <v>Земельный налог</v>
      </c>
      <c r="C305" s="34"/>
      <c r="D305" s="57" t="str">
        <f t="shared" si="82"/>
        <v>тыс. руб.</v>
      </c>
      <c r="E305" s="7">
        <f>N(Ввод!H311)</f>
        <v>0</v>
      </c>
      <c r="F305" s="230"/>
      <c r="G305" s="230">
        <f t="shared" si="83"/>
        <v>0</v>
      </c>
      <c r="H305" s="230"/>
      <c r="I305" s="234"/>
      <c r="J305" s="229">
        <f>$E305*Ввод!I311</f>
        <v>0</v>
      </c>
      <c r="K305" s="229">
        <f>$E305*Ввод!J311</f>
        <v>0</v>
      </c>
      <c r="L305" s="229">
        <f>$E305*Ввод!K311</f>
        <v>0</v>
      </c>
      <c r="M305" s="229">
        <f>$E305*Ввод!L311</f>
        <v>0</v>
      </c>
      <c r="N305" s="229">
        <f>$E305*Ввод!M311</f>
        <v>0</v>
      </c>
      <c r="O305" s="229">
        <f>$E305*Ввод!N311</f>
        <v>0</v>
      </c>
      <c r="P305" s="229">
        <f>$E305*Ввод!O311</f>
        <v>0</v>
      </c>
      <c r="Q305" s="229">
        <f>$E305*Ввод!P311</f>
        <v>0</v>
      </c>
      <c r="R305" s="229">
        <f>$E305*Ввод!Q311</f>
        <v>0</v>
      </c>
      <c r="S305" s="229">
        <f>$E305*Ввод!R311</f>
        <v>0</v>
      </c>
      <c r="T305" s="229">
        <f>$E305*Ввод!S311</f>
        <v>0</v>
      </c>
      <c r="U305" s="229">
        <f>$E305*Ввод!T311</f>
        <v>0</v>
      </c>
      <c r="V305" s="229">
        <f>$E305*Ввод!U311</f>
        <v>0</v>
      </c>
      <c r="W305" s="229">
        <f>$E305*Ввод!V311</f>
        <v>0</v>
      </c>
      <c r="X305" s="229">
        <f>$E305*Ввод!W311</f>
        <v>0</v>
      </c>
      <c r="Y305" s="229">
        <f>$E305*Ввод!X311</f>
        <v>0</v>
      </c>
      <c r="Z305" s="229">
        <f>$E305*Ввод!Y311</f>
        <v>0</v>
      </c>
      <c r="AA305" s="229">
        <f>$E305*Ввод!Z311</f>
        <v>0</v>
      </c>
      <c r="AB305" s="229">
        <f>$E305*Ввод!AA311</f>
        <v>0</v>
      </c>
      <c r="AC305" s="229">
        <f>$E305*Ввод!AB311</f>
        <v>0</v>
      </c>
      <c r="AD305" s="229">
        <f>$E305*Ввод!AC311</f>
        <v>0</v>
      </c>
      <c r="AE305" s="229">
        <f>$E305*Ввод!AD311</f>
        <v>0</v>
      </c>
      <c r="AF305" s="229">
        <f>$E305*Ввод!AE311</f>
        <v>0</v>
      </c>
      <c r="AG305" s="229">
        <f>$E305*Ввод!AF311</f>
        <v>0</v>
      </c>
      <c r="AH305" s="229">
        <f>$E305*Ввод!AG311</f>
        <v>0</v>
      </c>
      <c r="AI305" s="229">
        <f>$E305*Ввод!AH311</f>
        <v>0</v>
      </c>
      <c r="AJ305" s="229">
        <f>$E305*Ввод!AI311</f>
        <v>0</v>
      </c>
      <c r="AK305" s="229">
        <f>$E305*Ввод!AJ311</f>
        <v>0</v>
      </c>
      <c r="AL305" s="229">
        <f>$E305*Ввод!AK311</f>
        <v>0</v>
      </c>
      <c r="AM305" s="229">
        <f>$E305*Ввод!AL311</f>
        <v>0</v>
      </c>
      <c r="AN305" s="229">
        <f>$E305*Ввод!AM311</f>
        <v>0</v>
      </c>
      <c r="AO305" s="229">
        <f>$E305*Ввод!AN311</f>
        <v>0</v>
      </c>
      <c r="AP305" s="229">
        <f>$E305*Ввод!AO311</f>
        <v>0</v>
      </c>
      <c r="AQ305" s="229">
        <f>$E305*Ввод!AP311</f>
        <v>0</v>
      </c>
      <c r="AR305" s="229">
        <f>$E305*Ввод!AQ311</f>
        <v>0</v>
      </c>
      <c r="AS305" s="229">
        <f>$E305*Ввод!AR311</f>
        <v>0</v>
      </c>
      <c r="AT305" s="229">
        <f>$E305*Ввод!AS311</f>
        <v>0</v>
      </c>
      <c r="AU305" s="229">
        <f>$E305*Ввод!AT311</f>
        <v>0</v>
      </c>
      <c r="AV305" s="229">
        <f>$E305*Ввод!AU311</f>
        <v>0</v>
      </c>
      <c r="AW305" s="229">
        <f>$E305*Ввод!AV311</f>
        <v>0</v>
      </c>
      <c r="AX305" s="229">
        <f>$E305*Ввод!AW311</f>
        <v>0</v>
      </c>
      <c r="AY305" s="229">
        <f>$E305*Ввод!AX311</f>
        <v>0</v>
      </c>
      <c r="AZ305" s="229">
        <f>$E305*Ввод!AY311</f>
        <v>0</v>
      </c>
      <c r="BA305" s="229">
        <f>$E305*Ввод!AZ311</f>
        <v>0</v>
      </c>
      <c r="BB305" s="229">
        <f>$E305*Ввод!BA311</f>
        <v>0</v>
      </c>
      <c r="BC305" s="229">
        <f>$E305*Ввод!BB311</f>
        <v>0</v>
      </c>
      <c r="BD305" s="229">
        <f>$E305*Ввод!BC311</f>
        <v>0</v>
      </c>
      <c r="BE305" s="229">
        <f>$E305*Ввод!BD311</f>
        <v>0</v>
      </c>
      <c r="BF305" s="229">
        <f>$E305*Ввод!BE311</f>
        <v>0</v>
      </c>
      <c r="BG305" s="229">
        <f>$E305*Ввод!BF311</f>
        <v>0</v>
      </c>
      <c r="BH305" s="229">
        <f>$E305*Ввод!BG311</f>
        <v>0</v>
      </c>
      <c r="BI305" s="229">
        <f>$E305*Ввод!BH311</f>
        <v>0</v>
      </c>
      <c r="BJ305" s="229">
        <f>$E305*Ввод!BI311</f>
        <v>0</v>
      </c>
      <c r="BK305" s="229">
        <f>$E305*Ввод!BJ311</f>
        <v>0</v>
      </c>
      <c r="BL305" s="229">
        <f>$E305*Ввод!BK311</f>
        <v>0</v>
      </c>
      <c r="BM305" s="229">
        <f>$E305*Ввод!BL311</f>
        <v>0</v>
      </c>
      <c r="BN305" s="229">
        <f>$E305*Ввод!BM311</f>
        <v>0</v>
      </c>
      <c r="BO305" s="229">
        <f>$E305*Ввод!BN311</f>
        <v>0</v>
      </c>
      <c r="BP305" s="229">
        <f>$E305*Ввод!BO311</f>
        <v>0</v>
      </c>
      <c r="BQ305" s="229">
        <f>$E305*Ввод!BP311</f>
        <v>0</v>
      </c>
      <c r="BR305" s="229">
        <f>$E305*Ввод!BQ311</f>
        <v>0</v>
      </c>
      <c r="BS305" s="229">
        <f>$E305*Ввод!BR311</f>
        <v>0</v>
      </c>
      <c r="BT305" s="229">
        <f>$E305*Ввод!BS311</f>
        <v>0</v>
      </c>
      <c r="BU305" s="229">
        <f>$E305*Ввод!BT311</f>
        <v>0</v>
      </c>
      <c r="BV305" s="229">
        <f>$E305*Ввод!BU311</f>
        <v>0</v>
      </c>
      <c r="BW305" s="229">
        <f>$E305*Ввод!BV311</f>
        <v>0</v>
      </c>
      <c r="BX305" s="229">
        <f>$E305*Ввод!BW311</f>
        <v>0</v>
      </c>
      <c r="BY305" s="229">
        <f>$E305*Ввод!BX311</f>
        <v>0</v>
      </c>
      <c r="BZ305" s="229">
        <f>$E305*Ввод!BY311</f>
        <v>0</v>
      </c>
      <c r="CA305" s="229">
        <f>$E305*Ввод!BZ311</f>
        <v>0</v>
      </c>
      <c r="CB305" s="229">
        <f>$E305*Ввод!CA311</f>
        <v>0</v>
      </c>
      <c r="CC305" s="229">
        <f>$E305*Ввод!CB311</f>
        <v>0</v>
      </c>
      <c r="CD305" s="229">
        <f>$E305*Ввод!CC311</f>
        <v>0</v>
      </c>
      <c r="CE305" s="229">
        <f>$E305*Ввод!CD311</f>
        <v>0</v>
      </c>
      <c r="CF305" s="229">
        <f>$E305*Ввод!CE311</f>
        <v>0</v>
      </c>
      <c r="CG305" s="229">
        <f>$E305*Ввод!CF311</f>
        <v>0</v>
      </c>
      <c r="CH305" s="229">
        <f>$E305*Ввод!CG311</f>
        <v>0</v>
      </c>
      <c r="CI305" s="229">
        <f>$E305*Ввод!CH311</f>
        <v>0</v>
      </c>
      <c r="CJ305" s="229">
        <f>$E305*Ввод!CI311</f>
        <v>0</v>
      </c>
      <c r="CK305" s="229">
        <f>$E305*Ввод!CJ311</f>
        <v>0</v>
      </c>
      <c r="CL305" s="229">
        <f>$E305*Ввод!CK311</f>
        <v>0</v>
      </c>
      <c r="CM305" s="229">
        <f>$E305*Ввод!CL311</f>
        <v>0</v>
      </c>
      <c r="CN305" s="229">
        <f>$E305*Ввод!CM311</f>
        <v>0</v>
      </c>
      <c r="CO305" s="229">
        <f>$E305*Ввод!CN311</f>
        <v>0</v>
      </c>
      <c r="CP305" s="229">
        <f>$E305*Ввод!CO311</f>
        <v>0</v>
      </c>
      <c r="CQ305" s="229">
        <f>$E305*Ввод!CP311</f>
        <v>0</v>
      </c>
      <c r="CR305" s="229">
        <f>$E305*Ввод!CQ311</f>
        <v>0</v>
      </c>
      <c r="CS305" s="229">
        <f>$E305*Ввод!CR311</f>
        <v>0</v>
      </c>
      <c r="CT305" s="229">
        <f>$E305*Ввод!CS311</f>
        <v>0</v>
      </c>
      <c r="CU305" s="229">
        <f>$E305*Ввод!CT311</f>
        <v>0</v>
      </c>
      <c r="CV305" s="229">
        <f>$E305*Ввод!CU311</f>
        <v>0</v>
      </c>
      <c r="CW305" s="229">
        <f>$E305*Ввод!CV311</f>
        <v>0</v>
      </c>
      <c r="CX305" s="229">
        <f>$E305*Ввод!CW311</f>
        <v>0</v>
      </c>
      <c r="CY305" s="229">
        <f>$E305*Ввод!CX311</f>
        <v>0</v>
      </c>
      <c r="CZ305" s="229">
        <f>$E305*Ввод!CY311</f>
        <v>0</v>
      </c>
      <c r="DA305" s="229">
        <f>$E305*Ввод!CZ311</f>
        <v>0</v>
      </c>
      <c r="DB305" s="229">
        <f>$E305*Ввод!DA311</f>
        <v>0</v>
      </c>
      <c r="DC305" s="229">
        <f>$E305*Ввод!DB311</f>
        <v>0</v>
      </c>
      <c r="DD305" s="229">
        <f>$E305*Ввод!DC311</f>
        <v>0</v>
      </c>
      <c r="DE305" s="229">
        <f>$E305*Ввод!DD311</f>
        <v>0</v>
      </c>
      <c r="DF305" s="229">
        <f>$E305*Ввод!DE311</f>
        <v>0</v>
      </c>
      <c r="DG305" s="229">
        <f>$E305*Ввод!DF311</f>
        <v>0</v>
      </c>
      <c r="DH305" s="229">
        <f>$E305*Ввод!DG311</f>
        <v>0</v>
      </c>
      <c r="DI305" s="229">
        <f>$E305*Ввод!DH311</f>
        <v>0</v>
      </c>
      <c r="DJ305" s="229">
        <f>$E305*Ввод!DI311</f>
        <v>0</v>
      </c>
    </row>
    <row r="306" spans="1:114" ht="16.5">
      <c r="B306" s="214" t="str">
        <f t="shared" si="82"/>
        <v>Транспортный налог</v>
      </c>
      <c r="C306" s="34"/>
      <c r="D306" s="57" t="str">
        <f t="shared" si="82"/>
        <v>тыс. руб.</v>
      </c>
      <c r="E306" s="7">
        <f>N(Ввод!H312)</f>
        <v>0</v>
      </c>
      <c r="F306" s="230"/>
      <c r="G306" s="230">
        <f t="shared" si="83"/>
        <v>0</v>
      </c>
      <c r="H306" s="230"/>
      <c r="I306" s="234"/>
      <c r="J306" s="229">
        <f>$E306*Ввод!I312</f>
        <v>0</v>
      </c>
      <c r="K306" s="229">
        <f>$E306*Ввод!J312</f>
        <v>0</v>
      </c>
      <c r="L306" s="229">
        <f>$E306*Ввод!K312</f>
        <v>0</v>
      </c>
      <c r="M306" s="229">
        <f>$E306*Ввод!L312</f>
        <v>0</v>
      </c>
      <c r="N306" s="229">
        <f>$E306*Ввод!M312</f>
        <v>0</v>
      </c>
      <c r="O306" s="229">
        <f>$E306*Ввод!N312</f>
        <v>0</v>
      </c>
      <c r="P306" s="229">
        <f>$E306*Ввод!O312</f>
        <v>0</v>
      </c>
      <c r="Q306" s="229">
        <f>$E306*Ввод!P312</f>
        <v>0</v>
      </c>
      <c r="R306" s="229">
        <f>$E306*Ввод!Q312</f>
        <v>0</v>
      </c>
      <c r="S306" s="229">
        <f>$E306*Ввод!R312</f>
        <v>0</v>
      </c>
      <c r="T306" s="229">
        <f>$E306*Ввод!S312</f>
        <v>0</v>
      </c>
      <c r="U306" s="229">
        <f>$E306*Ввод!T312</f>
        <v>0</v>
      </c>
      <c r="V306" s="229">
        <f>$E306*Ввод!U312</f>
        <v>0</v>
      </c>
      <c r="W306" s="229">
        <f>$E306*Ввод!V312</f>
        <v>0</v>
      </c>
      <c r="X306" s="229">
        <f>$E306*Ввод!W312</f>
        <v>0</v>
      </c>
      <c r="Y306" s="229">
        <f>$E306*Ввод!X312</f>
        <v>0</v>
      </c>
      <c r="Z306" s="229">
        <f>$E306*Ввод!Y312</f>
        <v>0</v>
      </c>
      <c r="AA306" s="229">
        <f>$E306*Ввод!Z312</f>
        <v>0</v>
      </c>
      <c r="AB306" s="229">
        <f>$E306*Ввод!AA312</f>
        <v>0</v>
      </c>
      <c r="AC306" s="229">
        <f>$E306*Ввод!AB312</f>
        <v>0</v>
      </c>
      <c r="AD306" s="229">
        <f>$E306*Ввод!AC312</f>
        <v>0</v>
      </c>
      <c r="AE306" s="229">
        <f>$E306*Ввод!AD312</f>
        <v>0</v>
      </c>
      <c r="AF306" s="229">
        <f>$E306*Ввод!AE312</f>
        <v>0</v>
      </c>
      <c r="AG306" s="229">
        <f>$E306*Ввод!AF312</f>
        <v>0</v>
      </c>
      <c r="AH306" s="229">
        <f>$E306*Ввод!AG312</f>
        <v>0</v>
      </c>
      <c r="AI306" s="229">
        <f>$E306*Ввод!AH312</f>
        <v>0</v>
      </c>
      <c r="AJ306" s="229">
        <f>$E306*Ввод!AI312</f>
        <v>0</v>
      </c>
      <c r="AK306" s="229">
        <f>$E306*Ввод!AJ312</f>
        <v>0</v>
      </c>
      <c r="AL306" s="229">
        <f>$E306*Ввод!AK312</f>
        <v>0</v>
      </c>
      <c r="AM306" s="229">
        <f>$E306*Ввод!AL312</f>
        <v>0</v>
      </c>
      <c r="AN306" s="229">
        <f>$E306*Ввод!AM312</f>
        <v>0</v>
      </c>
      <c r="AO306" s="229">
        <f>$E306*Ввод!AN312</f>
        <v>0</v>
      </c>
      <c r="AP306" s="229">
        <f>$E306*Ввод!AO312</f>
        <v>0</v>
      </c>
      <c r="AQ306" s="229">
        <f>$E306*Ввод!AP312</f>
        <v>0</v>
      </c>
      <c r="AR306" s="229">
        <f>$E306*Ввод!AQ312</f>
        <v>0</v>
      </c>
      <c r="AS306" s="229">
        <f>$E306*Ввод!AR312</f>
        <v>0</v>
      </c>
      <c r="AT306" s="229">
        <f>$E306*Ввод!AS312</f>
        <v>0</v>
      </c>
      <c r="AU306" s="229">
        <f>$E306*Ввод!AT312</f>
        <v>0</v>
      </c>
      <c r="AV306" s="229">
        <f>$E306*Ввод!AU312</f>
        <v>0</v>
      </c>
      <c r="AW306" s="229">
        <f>$E306*Ввод!AV312</f>
        <v>0</v>
      </c>
      <c r="AX306" s="229">
        <f>$E306*Ввод!AW312</f>
        <v>0</v>
      </c>
      <c r="AY306" s="229">
        <f>$E306*Ввод!AX312</f>
        <v>0</v>
      </c>
      <c r="AZ306" s="229">
        <f>$E306*Ввод!AY312</f>
        <v>0</v>
      </c>
      <c r="BA306" s="229">
        <f>$E306*Ввод!AZ312</f>
        <v>0</v>
      </c>
      <c r="BB306" s="229">
        <f>$E306*Ввод!BA312</f>
        <v>0</v>
      </c>
      <c r="BC306" s="229">
        <f>$E306*Ввод!BB312</f>
        <v>0</v>
      </c>
      <c r="BD306" s="229">
        <f>$E306*Ввод!BC312</f>
        <v>0</v>
      </c>
      <c r="BE306" s="229">
        <f>$E306*Ввод!BD312</f>
        <v>0</v>
      </c>
      <c r="BF306" s="229">
        <f>$E306*Ввод!BE312</f>
        <v>0</v>
      </c>
      <c r="BG306" s="229">
        <f>$E306*Ввод!BF312</f>
        <v>0</v>
      </c>
      <c r="BH306" s="229">
        <f>$E306*Ввод!BG312</f>
        <v>0</v>
      </c>
      <c r="BI306" s="229">
        <f>$E306*Ввод!BH312</f>
        <v>0</v>
      </c>
      <c r="BJ306" s="229">
        <f>$E306*Ввод!BI312</f>
        <v>0</v>
      </c>
      <c r="BK306" s="229">
        <f>$E306*Ввод!BJ312</f>
        <v>0</v>
      </c>
      <c r="BL306" s="229">
        <f>$E306*Ввод!BK312</f>
        <v>0</v>
      </c>
      <c r="BM306" s="229">
        <f>$E306*Ввод!BL312</f>
        <v>0</v>
      </c>
      <c r="BN306" s="229">
        <f>$E306*Ввод!BM312</f>
        <v>0</v>
      </c>
      <c r="BO306" s="229">
        <f>$E306*Ввод!BN312</f>
        <v>0</v>
      </c>
      <c r="BP306" s="229">
        <f>$E306*Ввод!BO312</f>
        <v>0</v>
      </c>
      <c r="BQ306" s="229">
        <f>$E306*Ввод!BP312</f>
        <v>0</v>
      </c>
      <c r="BR306" s="229">
        <f>$E306*Ввод!BQ312</f>
        <v>0</v>
      </c>
      <c r="BS306" s="229">
        <f>$E306*Ввод!BR312</f>
        <v>0</v>
      </c>
      <c r="BT306" s="229">
        <f>$E306*Ввод!BS312</f>
        <v>0</v>
      </c>
      <c r="BU306" s="229">
        <f>$E306*Ввод!BT312</f>
        <v>0</v>
      </c>
      <c r="BV306" s="229">
        <f>$E306*Ввод!BU312</f>
        <v>0</v>
      </c>
      <c r="BW306" s="229">
        <f>$E306*Ввод!BV312</f>
        <v>0</v>
      </c>
      <c r="BX306" s="229">
        <f>$E306*Ввод!BW312</f>
        <v>0</v>
      </c>
      <c r="BY306" s="229">
        <f>$E306*Ввод!BX312</f>
        <v>0</v>
      </c>
      <c r="BZ306" s="229">
        <f>$E306*Ввод!BY312</f>
        <v>0</v>
      </c>
      <c r="CA306" s="229">
        <f>$E306*Ввод!BZ312</f>
        <v>0</v>
      </c>
      <c r="CB306" s="229">
        <f>$E306*Ввод!CA312</f>
        <v>0</v>
      </c>
      <c r="CC306" s="229">
        <f>$E306*Ввод!CB312</f>
        <v>0</v>
      </c>
      <c r="CD306" s="229">
        <f>$E306*Ввод!CC312</f>
        <v>0</v>
      </c>
      <c r="CE306" s="229">
        <f>$E306*Ввод!CD312</f>
        <v>0</v>
      </c>
      <c r="CF306" s="229">
        <f>$E306*Ввод!CE312</f>
        <v>0</v>
      </c>
      <c r="CG306" s="229">
        <f>$E306*Ввод!CF312</f>
        <v>0</v>
      </c>
      <c r="CH306" s="229">
        <f>$E306*Ввод!CG312</f>
        <v>0</v>
      </c>
      <c r="CI306" s="229">
        <f>$E306*Ввод!CH312</f>
        <v>0</v>
      </c>
      <c r="CJ306" s="229">
        <f>$E306*Ввод!CI312</f>
        <v>0</v>
      </c>
      <c r="CK306" s="229">
        <f>$E306*Ввод!CJ312</f>
        <v>0</v>
      </c>
      <c r="CL306" s="229">
        <f>$E306*Ввод!CK312</f>
        <v>0</v>
      </c>
      <c r="CM306" s="229">
        <f>$E306*Ввод!CL312</f>
        <v>0</v>
      </c>
      <c r="CN306" s="229">
        <f>$E306*Ввод!CM312</f>
        <v>0</v>
      </c>
      <c r="CO306" s="229">
        <f>$E306*Ввод!CN312</f>
        <v>0</v>
      </c>
      <c r="CP306" s="229">
        <f>$E306*Ввод!CO312</f>
        <v>0</v>
      </c>
      <c r="CQ306" s="229">
        <f>$E306*Ввод!CP312</f>
        <v>0</v>
      </c>
      <c r="CR306" s="229">
        <f>$E306*Ввод!CQ312</f>
        <v>0</v>
      </c>
      <c r="CS306" s="229">
        <f>$E306*Ввод!CR312</f>
        <v>0</v>
      </c>
      <c r="CT306" s="229">
        <f>$E306*Ввод!CS312</f>
        <v>0</v>
      </c>
      <c r="CU306" s="229">
        <f>$E306*Ввод!CT312</f>
        <v>0</v>
      </c>
      <c r="CV306" s="229">
        <f>$E306*Ввод!CU312</f>
        <v>0</v>
      </c>
      <c r="CW306" s="229">
        <f>$E306*Ввод!CV312</f>
        <v>0</v>
      </c>
      <c r="CX306" s="229">
        <f>$E306*Ввод!CW312</f>
        <v>0</v>
      </c>
      <c r="CY306" s="229">
        <f>$E306*Ввод!CX312</f>
        <v>0</v>
      </c>
      <c r="CZ306" s="229">
        <f>$E306*Ввод!CY312</f>
        <v>0</v>
      </c>
      <c r="DA306" s="229">
        <f>$E306*Ввод!CZ312</f>
        <v>0</v>
      </c>
      <c r="DB306" s="229">
        <f>$E306*Ввод!DA312</f>
        <v>0</v>
      </c>
      <c r="DC306" s="229">
        <f>$E306*Ввод!DB312</f>
        <v>0</v>
      </c>
      <c r="DD306" s="229">
        <f>$E306*Ввод!DC312</f>
        <v>0</v>
      </c>
      <c r="DE306" s="229">
        <f>$E306*Ввод!DD312</f>
        <v>0</v>
      </c>
      <c r="DF306" s="229">
        <f>$E306*Ввод!DE312</f>
        <v>0</v>
      </c>
      <c r="DG306" s="229">
        <f>$E306*Ввод!DF312</f>
        <v>0</v>
      </c>
      <c r="DH306" s="229">
        <f>$E306*Ввод!DG312</f>
        <v>0</v>
      </c>
      <c r="DI306" s="229">
        <f>$E306*Ввод!DH312</f>
        <v>0</v>
      </c>
      <c r="DJ306" s="229">
        <f>$E306*Ввод!DI312</f>
        <v>0</v>
      </c>
    </row>
    <row r="307" spans="1:114" ht="16.5">
      <c r="B307" s="214" t="str">
        <f t="shared" si="82"/>
        <v>Плата за загрязнение воздуха</v>
      </c>
      <c r="C307" s="34"/>
      <c r="D307" s="57" t="str">
        <f t="shared" si="82"/>
        <v>тыс. руб.</v>
      </c>
      <c r="E307" s="7">
        <f>N(Ввод!H313)</f>
        <v>0</v>
      </c>
      <c r="F307" s="230"/>
      <c r="G307" s="230">
        <f t="shared" si="83"/>
        <v>0</v>
      </c>
      <c r="H307" s="230"/>
      <c r="I307" s="234"/>
      <c r="J307" s="229">
        <f>$E307*Ввод!I313</f>
        <v>0</v>
      </c>
      <c r="K307" s="229">
        <f>$E307*Ввод!J313</f>
        <v>0</v>
      </c>
      <c r="L307" s="229">
        <f>$E307*Ввод!K313</f>
        <v>0</v>
      </c>
      <c r="M307" s="229">
        <f>$E307*Ввод!L313</f>
        <v>0</v>
      </c>
      <c r="N307" s="229">
        <f>$E307*Ввод!M313</f>
        <v>0</v>
      </c>
      <c r="O307" s="229">
        <f>$E307*Ввод!N313</f>
        <v>0</v>
      </c>
      <c r="P307" s="229">
        <f>$E307*Ввод!O313</f>
        <v>0</v>
      </c>
      <c r="Q307" s="229">
        <f>$E307*Ввод!P313</f>
        <v>0</v>
      </c>
      <c r="R307" s="229">
        <f>$E307*Ввод!Q313</f>
        <v>0</v>
      </c>
      <c r="S307" s="229">
        <f>$E307*Ввод!R313</f>
        <v>0</v>
      </c>
      <c r="T307" s="229">
        <f>$E307*Ввод!S313</f>
        <v>0</v>
      </c>
      <c r="U307" s="229">
        <f>$E307*Ввод!T313</f>
        <v>0</v>
      </c>
      <c r="V307" s="229">
        <f>$E307*Ввод!U313</f>
        <v>0</v>
      </c>
      <c r="W307" s="229">
        <f>$E307*Ввод!V313</f>
        <v>0</v>
      </c>
      <c r="X307" s="229">
        <f>$E307*Ввод!W313</f>
        <v>0</v>
      </c>
      <c r="Y307" s="229">
        <f>$E307*Ввод!X313</f>
        <v>0</v>
      </c>
      <c r="Z307" s="229">
        <f>$E307*Ввод!Y313</f>
        <v>0</v>
      </c>
      <c r="AA307" s="229">
        <f>$E307*Ввод!Z313</f>
        <v>0</v>
      </c>
      <c r="AB307" s="229">
        <f>$E307*Ввод!AA313</f>
        <v>0</v>
      </c>
      <c r="AC307" s="229">
        <f>$E307*Ввод!AB313</f>
        <v>0</v>
      </c>
      <c r="AD307" s="229">
        <f>$E307*Ввод!AC313</f>
        <v>0</v>
      </c>
      <c r="AE307" s="229">
        <f>$E307*Ввод!AD313</f>
        <v>0</v>
      </c>
      <c r="AF307" s="229">
        <f>$E307*Ввод!AE313</f>
        <v>0</v>
      </c>
      <c r="AG307" s="229">
        <f>$E307*Ввод!AF313</f>
        <v>0</v>
      </c>
      <c r="AH307" s="229">
        <f>$E307*Ввод!AG313</f>
        <v>0</v>
      </c>
      <c r="AI307" s="229">
        <f>$E307*Ввод!AH313</f>
        <v>0</v>
      </c>
      <c r="AJ307" s="229">
        <f>$E307*Ввод!AI313</f>
        <v>0</v>
      </c>
      <c r="AK307" s="229">
        <f>$E307*Ввод!AJ313</f>
        <v>0</v>
      </c>
      <c r="AL307" s="229">
        <f>$E307*Ввод!AK313</f>
        <v>0</v>
      </c>
      <c r="AM307" s="229">
        <f>$E307*Ввод!AL313</f>
        <v>0</v>
      </c>
      <c r="AN307" s="229">
        <f>$E307*Ввод!AM313</f>
        <v>0</v>
      </c>
      <c r="AO307" s="229">
        <f>$E307*Ввод!AN313</f>
        <v>0</v>
      </c>
      <c r="AP307" s="229">
        <f>$E307*Ввод!AO313</f>
        <v>0</v>
      </c>
      <c r="AQ307" s="229">
        <f>$E307*Ввод!AP313</f>
        <v>0</v>
      </c>
      <c r="AR307" s="229">
        <f>$E307*Ввод!AQ313</f>
        <v>0</v>
      </c>
      <c r="AS307" s="229">
        <f>$E307*Ввод!AR313</f>
        <v>0</v>
      </c>
      <c r="AT307" s="229">
        <f>$E307*Ввод!AS313</f>
        <v>0</v>
      </c>
      <c r="AU307" s="229">
        <f>$E307*Ввод!AT313</f>
        <v>0</v>
      </c>
      <c r="AV307" s="229">
        <f>$E307*Ввод!AU313</f>
        <v>0</v>
      </c>
      <c r="AW307" s="229">
        <f>$E307*Ввод!AV313</f>
        <v>0</v>
      </c>
      <c r="AX307" s="229">
        <f>$E307*Ввод!AW313</f>
        <v>0</v>
      </c>
      <c r="AY307" s="229">
        <f>$E307*Ввод!AX313</f>
        <v>0</v>
      </c>
      <c r="AZ307" s="229">
        <f>$E307*Ввод!AY313</f>
        <v>0</v>
      </c>
      <c r="BA307" s="229">
        <f>$E307*Ввод!AZ313</f>
        <v>0</v>
      </c>
      <c r="BB307" s="229">
        <f>$E307*Ввод!BA313</f>
        <v>0</v>
      </c>
      <c r="BC307" s="229">
        <f>$E307*Ввод!BB313</f>
        <v>0</v>
      </c>
      <c r="BD307" s="229">
        <f>$E307*Ввод!BC313</f>
        <v>0</v>
      </c>
      <c r="BE307" s="229">
        <f>$E307*Ввод!BD313</f>
        <v>0</v>
      </c>
      <c r="BF307" s="229">
        <f>$E307*Ввод!BE313</f>
        <v>0</v>
      </c>
      <c r="BG307" s="229">
        <f>$E307*Ввод!BF313</f>
        <v>0</v>
      </c>
      <c r="BH307" s="229">
        <f>$E307*Ввод!BG313</f>
        <v>0</v>
      </c>
      <c r="BI307" s="229">
        <f>$E307*Ввод!BH313</f>
        <v>0</v>
      </c>
      <c r="BJ307" s="229">
        <f>$E307*Ввод!BI313</f>
        <v>0</v>
      </c>
      <c r="BK307" s="229">
        <f>$E307*Ввод!BJ313</f>
        <v>0</v>
      </c>
      <c r="BL307" s="229">
        <f>$E307*Ввод!BK313</f>
        <v>0</v>
      </c>
      <c r="BM307" s="229">
        <f>$E307*Ввод!BL313</f>
        <v>0</v>
      </c>
      <c r="BN307" s="229">
        <f>$E307*Ввод!BM313</f>
        <v>0</v>
      </c>
      <c r="BO307" s="229">
        <f>$E307*Ввод!BN313</f>
        <v>0</v>
      </c>
      <c r="BP307" s="229">
        <f>$E307*Ввод!BO313</f>
        <v>0</v>
      </c>
      <c r="BQ307" s="229">
        <f>$E307*Ввод!BP313</f>
        <v>0</v>
      </c>
      <c r="BR307" s="229">
        <f>$E307*Ввод!BQ313</f>
        <v>0</v>
      </c>
      <c r="BS307" s="229">
        <f>$E307*Ввод!BR313</f>
        <v>0</v>
      </c>
      <c r="BT307" s="229">
        <f>$E307*Ввод!BS313</f>
        <v>0</v>
      </c>
      <c r="BU307" s="229">
        <f>$E307*Ввод!BT313</f>
        <v>0</v>
      </c>
      <c r="BV307" s="229">
        <f>$E307*Ввод!BU313</f>
        <v>0</v>
      </c>
      <c r="BW307" s="229">
        <f>$E307*Ввод!BV313</f>
        <v>0</v>
      </c>
      <c r="BX307" s="229">
        <f>$E307*Ввод!BW313</f>
        <v>0</v>
      </c>
      <c r="BY307" s="229">
        <f>$E307*Ввод!BX313</f>
        <v>0</v>
      </c>
      <c r="BZ307" s="229">
        <f>$E307*Ввод!BY313</f>
        <v>0</v>
      </c>
      <c r="CA307" s="229">
        <f>$E307*Ввод!BZ313</f>
        <v>0</v>
      </c>
      <c r="CB307" s="229">
        <f>$E307*Ввод!CA313</f>
        <v>0</v>
      </c>
      <c r="CC307" s="229">
        <f>$E307*Ввод!CB313</f>
        <v>0</v>
      </c>
      <c r="CD307" s="229">
        <f>$E307*Ввод!CC313</f>
        <v>0</v>
      </c>
      <c r="CE307" s="229">
        <f>$E307*Ввод!CD313</f>
        <v>0</v>
      </c>
      <c r="CF307" s="229">
        <f>$E307*Ввод!CE313</f>
        <v>0</v>
      </c>
      <c r="CG307" s="229">
        <f>$E307*Ввод!CF313</f>
        <v>0</v>
      </c>
      <c r="CH307" s="229">
        <f>$E307*Ввод!CG313</f>
        <v>0</v>
      </c>
      <c r="CI307" s="229">
        <f>$E307*Ввод!CH313</f>
        <v>0</v>
      </c>
      <c r="CJ307" s="229">
        <f>$E307*Ввод!CI313</f>
        <v>0</v>
      </c>
      <c r="CK307" s="229">
        <f>$E307*Ввод!CJ313</f>
        <v>0</v>
      </c>
      <c r="CL307" s="229">
        <f>$E307*Ввод!CK313</f>
        <v>0</v>
      </c>
      <c r="CM307" s="229">
        <f>$E307*Ввод!CL313</f>
        <v>0</v>
      </c>
      <c r="CN307" s="229">
        <f>$E307*Ввод!CM313</f>
        <v>0</v>
      </c>
      <c r="CO307" s="229">
        <f>$E307*Ввод!CN313</f>
        <v>0</v>
      </c>
      <c r="CP307" s="229">
        <f>$E307*Ввод!CO313</f>
        <v>0</v>
      </c>
      <c r="CQ307" s="229">
        <f>$E307*Ввод!CP313</f>
        <v>0</v>
      </c>
      <c r="CR307" s="229">
        <f>$E307*Ввод!CQ313</f>
        <v>0</v>
      </c>
      <c r="CS307" s="229">
        <f>$E307*Ввод!CR313</f>
        <v>0</v>
      </c>
      <c r="CT307" s="229">
        <f>$E307*Ввод!CS313</f>
        <v>0</v>
      </c>
      <c r="CU307" s="229">
        <f>$E307*Ввод!CT313</f>
        <v>0</v>
      </c>
      <c r="CV307" s="229">
        <f>$E307*Ввод!CU313</f>
        <v>0</v>
      </c>
      <c r="CW307" s="229">
        <f>$E307*Ввод!CV313</f>
        <v>0</v>
      </c>
      <c r="CX307" s="229">
        <f>$E307*Ввод!CW313</f>
        <v>0</v>
      </c>
      <c r="CY307" s="229">
        <f>$E307*Ввод!CX313</f>
        <v>0</v>
      </c>
      <c r="CZ307" s="229">
        <f>$E307*Ввод!CY313</f>
        <v>0</v>
      </c>
      <c r="DA307" s="229">
        <f>$E307*Ввод!CZ313</f>
        <v>0</v>
      </c>
      <c r="DB307" s="229">
        <f>$E307*Ввод!DA313</f>
        <v>0</v>
      </c>
      <c r="DC307" s="229">
        <f>$E307*Ввод!DB313</f>
        <v>0</v>
      </c>
      <c r="DD307" s="229">
        <f>$E307*Ввод!DC313</f>
        <v>0</v>
      </c>
      <c r="DE307" s="229">
        <f>$E307*Ввод!DD313</f>
        <v>0</v>
      </c>
      <c r="DF307" s="229">
        <f>$E307*Ввод!DE313</f>
        <v>0</v>
      </c>
      <c r="DG307" s="229">
        <f>$E307*Ввод!DF313</f>
        <v>0</v>
      </c>
      <c r="DH307" s="229">
        <f>$E307*Ввод!DG313</f>
        <v>0</v>
      </c>
      <c r="DI307" s="229">
        <f>$E307*Ввод!DH313</f>
        <v>0</v>
      </c>
      <c r="DJ307" s="229">
        <f>$E307*Ввод!DI313</f>
        <v>0</v>
      </c>
    </row>
    <row r="308" spans="1:114" ht="16.5">
      <c r="B308" s="214" t="str">
        <f t="shared" si="82"/>
        <v>Плата за размещение твердых отходов</v>
      </c>
      <c r="C308" s="34"/>
      <c r="D308" s="57" t="str">
        <f t="shared" si="82"/>
        <v>тыс. руб.</v>
      </c>
      <c r="E308" s="7">
        <f>N(Ввод!H314)</f>
        <v>0</v>
      </c>
      <c r="F308" s="230"/>
      <c r="G308" s="230">
        <f t="shared" si="83"/>
        <v>0</v>
      </c>
      <c r="H308" s="230"/>
      <c r="I308" s="234"/>
      <c r="J308" s="229">
        <f>$E308*Ввод!I314</f>
        <v>0</v>
      </c>
      <c r="K308" s="229">
        <f>$E308*Ввод!J314</f>
        <v>0</v>
      </c>
      <c r="L308" s="229">
        <f>$E308*Ввод!K314</f>
        <v>0</v>
      </c>
      <c r="M308" s="229">
        <f>$E308*Ввод!L314</f>
        <v>0</v>
      </c>
      <c r="N308" s="229">
        <f>$E308*Ввод!M314</f>
        <v>0</v>
      </c>
      <c r="O308" s="229">
        <f>$E308*Ввод!N314</f>
        <v>0</v>
      </c>
      <c r="P308" s="229">
        <f>$E308*Ввод!O314</f>
        <v>0</v>
      </c>
      <c r="Q308" s="229">
        <f>$E308*Ввод!P314</f>
        <v>0</v>
      </c>
      <c r="R308" s="229">
        <f>$E308*Ввод!Q314</f>
        <v>0</v>
      </c>
      <c r="S308" s="229">
        <f>$E308*Ввод!R314</f>
        <v>0</v>
      </c>
      <c r="T308" s="229">
        <f>$E308*Ввод!S314</f>
        <v>0</v>
      </c>
      <c r="U308" s="229">
        <f>$E308*Ввод!T314</f>
        <v>0</v>
      </c>
      <c r="V308" s="229">
        <f>$E308*Ввод!U314</f>
        <v>0</v>
      </c>
      <c r="W308" s="229">
        <f>$E308*Ввод!V314</f>
        <v>0</v>
      </c>
      <c r="X308" s="229">
        <f>$E308*Ввод!W314</f>
        <v>0</v>
      </c>
      <c r="Y308" s="229">
        <f>$E308*Ввод!X314</f>
        <v>0</v>
      </c>
      <c r="Z308" s="229">
        <f>$E308*Ввод!Y314</f>
        <v>0</v>
      </c>
      <c r="AA308" s="229">
        <f>$E308*Ввод!Z314</f>
        <v>0</v>
      </c>
      <c r="AB308" s="229">
        <f>$E308*Ввод!AA314</f>
        <v>0</v>
      </c>
      <c r="AC308" s="229">
        <f>$E308*Ввод!AB314</f>
        <v>0</v>
      </c>
      <c r="AD308" s="229">
        <f>$E308*Ввод!AC314</f>
        <v>0</v>
      </c>
      <c r="AE308" s="229">
        <f>$E308*Ввод!AD314</f>
        <v>0</v>
      </c>
      <c r="AF308" s="229">
        <f>$E308*Ввод!AE314</f>
        <v>0</v>
      </c>
      <c r="AG308" s="229">
        <f>$E308*Ввод!AF314</f>
        <v>0</v>
      </c>
      <c r="AH308" s="229">
        <f>$E308*Ввод!AG314</f>
        <v>0</v>
      </c>
      <c r="AI308" s="229">
        <f>$E308*Ввод!AH314</f>
        <v>0</v>
      </c>
      <c r="AJ308" s="229">
        <f>$E308*Ввод!AI314</f>
        <v>0</v>
      </c>
      <c r="AK308" s="229">
        <f>$E308*Ввод!AJ314</f>
        <v>0</v>
      </c>
      <c r="AL308" s="229">
        <f>$E308*Ввод!AK314</f>
        <v>0</v>
      </c>
      <c r="AM308" s="229">
        <f>$E308*Ввод!AL314</f>
        <v>0</v>
      </c>
      <c r="AN308" s="229">
        <f>$E308*Ввод!AM314</f>
        <v>0</v>
      </c>
      <c r="AO308" s="229">
        <f>$E308*Ввод!AN314</f>
        <v>0</v>
      </c>
      <c r="AP308" s="229">
        <f>$E308*Ввод!AO314</f>
        <v>0</v>
      </c>
      <c r="AQ308" s="229">
        <f>$E308*Ввод!AP314</f>
        <v>0</v>
      </c>
      <c r="AR308" s="229">
        <f>$E308*Ввод!AQ314</f>
        <v>0</v>
      </c>
      <c r="AS308" s="229">
        <f>$E308*Ввод!AR314</f>
        <v>0</v>
      </c>
      <c r="AT308" s="229">
        <f>$E308*Ввод!AS314</f>
        <v>0</v>
      </c>
      <c r="AU308" s="229">
        <f>$E308*Ввод!AT314</f>
        <v>0</v>
      </c>
      <c r="AV308" s="229">
        <f>$E308*Ввод!AU314</f>
        <v>0</v>
      </c>
      <c r="AW308" s="229">
        <f>$E308*Ввод!AV314</f>
        <v>0</v>
      </c>
      <c r="AX308" s="229">
        <f>$E308*Ввод!AW314</f>
        <v>0</v>
      </c>
      <c r="AY308" s="229">
        <f>$E308*Ввод!AX314</f>
        <v>0</v>
      </c>
      <c r="AZ308" s="229">
        <f>$E308*Ввод!AY314</f>
        <v>0</v>
      </c>
      <c r="BA308" s="229">
        <f>$E308*Ввод!AZ314</f>
        <v>0</v>
      </c>
      <c r="BB308" s="229">
        <f>$E308*Ввод!BA314</f>
        <v>0</v>
      </c>
      <c r="BC308" s="229">
        <f>$E308*Ввод!BB314</f>
        <v>0</v>
      </c>
      <c r="BD308" s="229">
        <f>$E308*Ввод!BC314</f>
        <v>0</v>
      </c>
      <c r="BE308" s="229">
        <f>$E308*Ввод!BD314</f>
        <v>0</v>
      </c>
      <c r="BF308" s="229">
        <f>$E308*Ввод!BE314</f>
        <v>0</v>
      </c>
      <c r="BG308" s="229">
        <f>$E308*Ввод!BF314</f>
        <v>0</v>
      </c>
      <c r="BH308" s="229">
        <f>$E308*Ввод!BG314</f>
        <v>0</v>
      </c>
      <c r="BI308" s="229">
        <f>$E308*Ввод!BH314</f>
        <v>0</v>
      </c>
      <c r="BJ308" s="229">
        <f>$E308*Ввод!BI314</f>
        <v>0</v>
      </c>
      <c r="BK308" s="229">
        <f>$E308*Ввод!BJ314</f>
        <v>0</v>
      </c>
      <c r="BL308" s="229">
        <f>$E308*Ввод!BK314</f>
        <v>0</v>
      </c>
      <c r="BM308" s="229">
        <f>$E308*Ввод!BL314</f>
        <v>0</v>
      </c>
      <c r="BN308" s="229">
        <f>$E308*Ввод!BM314</f>
        <v>0</v>
      </c>
      <c r="BO308" s="229">
        <f>$E308*Ввод!BN314</f>
        <v>0</v>
      </c>
      <c r="BP308" s="229">
        <f>$E308*Ввод!BO314</f>
        <v>0</v>
      </c>
      <c r="BQ308" s="229">
        <f>$E308*Ввод!BP314</f>
        <v>0</v>
      </c>
      <c r="BR308" s="229">
        <f>$E308*Ввод!BQ314</f>
        <v>0</v>
      </c>
      <c r="BS308" s="229">
        <f>$E308*Ввод!BR314</f>
        <v>0</v>
      </c>
      <c r="BT308" s="229">
        <f>$E308*Ввод!BS314</f>
        <v>0</v>
      </c>
      <c r="BU308" s="229">
        <f>$E308*Ввод!BT314</f>
        <v>0</v>
      </c>
      <c r="BV308" s="229">
        <f>$E308*Ввод!BU314</f>
        <v>0</v>
      </c>
      <c r="BW308" s="229">
        <f>$E308*Ввод!BV314</f>
        <v>0</v>
      </c>
      <c r="BX308" s="229">
        <f>$E308*Ввод!BW314</f>
        <v>0</v>
      </c>
      <c r="BY308" s="229">
        <f>$E308*Ввод!BX314</f>
        <v>0</v>
      </c>
      <c r="BZ308" s="229">
        <f>$E308*Ввод!BY314</f>
        <v>0</v>
      </c>
      <c r="CA308" s="229">
        <f>$E308*Ввод!BZ314</f>
        <v>0</v>
      </c>
      <c r="CB308" s="229">
        <f>$E308*Ввод!CA314</f>
        <v>0</v>
      </c>
      <c r="CC308" s="229">
        <f>$E308*Ввод!CB314</f>
        <v>0</v>
      </c>
      <c r="CD308" s="229">
        <f>$E308*Ввод!CC314</f>
        <v>0</v>
      </c>
      <c r="CE308" s="229">
        <f>$E308*Ввод!CD314</f>
        <v>0</v>
      </c>
      <c r="CF308" s="229">
        <f>$E308*Ввод!CE314</f>
        <v>0</v>
      </c>
      <c r="CG308" s="229">
        <f>$E308*Ввод!CF314</f>
        <v>0</v>
      </c>
      <c r="CH308" s="229">
        <f>$E308*Ввод!CG314</f>
        <v>0</v>
      </c>
      <c r="CI308" s="229">
        <f>$E308*Ввод!CH314</f>
        <v>0</v>
      </c>
      <c r="CJ308" s="229">
        <f>$E308*Ввод!CI314</f>
        <v>0</v>
      </c>
      <c r="CK308" s="229">
        <f>$E308*Ввод!CJ314</f>
        <v>0</v>
      </c>
      <c r="CL308" s="229">
        <f>$E308*Ввод!CK314</f>
        <v>0</v>
      </c>
      <c r="CM308" s="229">
        <f>$E308*Ввод!CL314</f>
        <v>0</v>
      </c>
      <c r="CN308" s="229">
        <f>$E308*Ввод!CM314</f>
        <v>0</v>
      </c>
      <c r="CO308" s="229">
        <f>$E308*Ввод!CN314</f>
        <v>0</v>
      </c>
      <c r="CP308" s="229">
        <f>$E308*Ввод!CO314</f>
        <v>0</v>
      </c>
      <c r="CQ308" s="229">
        <f>$E308*Ввод!CP314</f>
        <v>0</v>
      </c>
      <c r="CR308" s="229">
        <f>$E308*Ввод!CQ314</f>
        <v>0</v>
      </c>
      <c r="CS308" s="229">
        <f>$E308*Ввод!CR314</f>
        <v>0</v>
      </c>
      <c r="CT308" s="229">
        <f>$E308*Ввод!CS314</f>
        <v>0</v>
      </c>
      <c r="CU308" s="229">
        <f>$E308*Ввод!CT314</f>
        <v>0</v>
      </c>
      <c r="CV308" s="229">
        <f>$E308*Ввод!CU314</f>
        <v>0</v>
      </c>
      <c r="CW308" s="229">
        <f>$E308*Ввод!CV314</f>
        <v>0</v>
      </c>
      <c r="CX308" s="229">
        <f>$E308*Ввод!CW314</f>
        <v>0</v>
      </c>
      <c r="CY308" s="229">
        <f>$E308*Ввод!CX314</f>
        <v>0</v>
      </c>
      <c r="CZ308" s="229">
        <f>$E308*Ввод!CY314</f>
        <v>0</v>
      </c>
      <c r="DA308" s="229">
        <f>$E308*Ввод!CZ314</f>
        <v>0</v>
      </c>
      <c r="DB308" s="229">
        <f>$E308*Ввод!DA314</f>
        <v>0</v>
      </c>
      <c r="DC308" s="229">
        <f>$E308*Ввод!DB314</f>
        <v>0</v>
      </c>
      <c r="DD308" s="229">
        <f>$E308*Ввод!DC314</f>
        <v>0</v>
      </c>
      <c r="DE308" s="229">
        <f>$E308*Ввод!DD314</f>
        <v>0</v>
      </c>
      <c r="DF308" s="229">
        <f>$E308*Ввод!DE314</f>
        <v>0</v>
      </c>
      <c r="DG308" s="229">
        <f>$E308*Ввод!DF314</f>
        <v>0</v>
      </c>
      <c r="DH308" s="229">
        <f>$E308*Ввод!DG314</f>
        <v>0</v>
      </c>
      <c r="DI308" s="229">
        <f>$E308*Ввод!DH314</f>
        <v>0</v>
      </c>
      <c r="DJ308" s="229">
        <f>$E308*Ввод!DI314</f>
        <v>0</v>
      </c>
    </row>
    <row r="309" spans="1:114" ht="16.5">
      <c r="B309" s="214" t="str">
        <f t="shared" si="82"/>
        <v>Прочие неподконтрольные расходы №1</v>
      </c>
      <c r="C309" s="34"/>
      <c r="D309" s="57" t="str">
        <f t="shared" si="82"/>
        <v>тыс. руб.</v>
      </c>
      <c r="E309" s="7">
        <f>N(Ввод!H315)</f>
        <v>0</v>
      </c>
      <c r="F309" s="230"/>
      <c r="G309" s="230">
        <f t="shared" si="83"/>
        <v>0</v>
      </c>
      <c r="H309" s="230"/>
      <c r="I309" s="234"/>
      <c r="J309" s="229">
        <f>$E309*Ввод!I315</f>
        <v>0</v>
      </c>
      <c r="K309" s="229">
        <f>$E309*Ввод!J315</f>
        <v>0</v>
      </c>
      <c r="L309" s="229">
        <f>$E309*Ввод!K315</f>
        <v>0</v>
      </c>
      <c r="M309" s="229">
        <f>$E309*Ввод!L315</f>
        <v>0</v>
      </c>
      <c r="N309" s="229">
        <f>$E309*Ввод!M315</f>
        <v>0</v>
      </c>
      <c r="O309" s="229">
        <f>$E309*Ввод!N315</f>
        <v>0</v>
      </c>
      <c r="P309" s="229">
        <f>$E309*Ввод!O315</f>
        <v>0</v>
      </c>
      <c r="Q309" s="229">
        <f>$E309*Ввод!P315</f>
        <v>0</v>
      </c>
      <c r="R309" s="229">
        <f>$E309*Ввод!Q315</f>
        <v>0</v>
      </c>
      <c r="S309" s="229">
        <f>$E309*Ввод!R315</f>
        <v>0</v>
      </c>
      <c r="T309" s="229">
        <f>$E309*Ввод!S315</f>
        <v>0</v>
      </c>
      <c r="U309" s="229">
        <f>$E309*Ввод!T315</f>
        <v>0</v>
      </c>
      <c r="V309" s="229">
        <f>$E309*Ввод!U315</f>
        <v>0</v>
      </c>
      <c r="W309" s="229">
        <f>$E309*Ввод!V315</f>
        <v>0</v>
      </c>
      <c r="X309" s="229">
        <f>$E309*Ввод!W315</f>
        <v>0</v>
      </c>
      <c r="Y309" s="229">
        <f>$E309*Ввод!X315</f>
        <v>0</v>
      </c>
      <c r="Z309" s="229">
        <f>$E309*Ввод!Y315</f>
        <v>0</v>
      </c>
      <c r="AA309" s="229">
        <f>$E309*Ввод!Z315</f>
        <v>0</v>
      </c>
      <c r="AB309" s="229">
        <f>$E309*Ввод!AA315</f>
        <v>0</v>
      </c>
      <c r="AC309" s="229">
        <f>$E309*Ввод!AB315</f>
        <v>0</v>
      </c>
      <c r="AD309" s="229">
        <f>$E309*Ввод!AC315</f>
        <v>0</v>
      </c>
      <c r="AE309" s="229">
        <f>$E309*Ввод!AD315</f>
        <v>0</v>
      </c>
      <c r="AF309" s="229">
        <f>$E309*Ввод!AE315</f>
        <v>0</v>
      </c>
      <c r="AG309" s="229">
        <f>$E309*Ввод!AF315</f>
        <v>0</v>
      </c>
      <c r="AH309" s="229">
        <f>$E309*Ввод!AG315</f>
        <v>0</v>
      </c>
      <c r="AI309" s="229">
        <f>$E309*Ввод!AH315</f>
        <v>0</v>
      </c>
      <c r="AJ309" s="229">
        <f>$E309*Ввод!AI315</f>
        <v>0</v>
      </c>
      <c r="AK309" s="229">
        <f>$E309*Ввод!AJ315</f>
        <v>0</v>
      </c>
      <c r="AL309" s="229">
        <f>$E309*Ввод!AK315</f>
        <v>0</v>
      </c>
      <c r="AM309" s="229">
        <f>$E309*Ввод!AL315</f>
        <v>0</v>
      </c>
      <c r="AN309" s="229">
        <f>$E309*Ввод!AM315</f>
        <v>0</v>
      </c>
      <c r="AO309" s="229">
        <f>$E309*Ввод!AN315</f>
        <v>0</v>
      </c>
      <c r="AP309" s="229">
        <f>$E309*Ввод!AO315</f>
        <v>0</v>
      </c>
      <c r="AQ309" s="229">
        <f>$E309*Ввод!AP315</f>
        <v>0</v>
      </c>
      <c r="AR309" s="229">
        <f>$E309*Ввод!AQ315</f>
        <v>0</v>
      </c>
      <c r="AS309" s="229">
        <f>$E309*Ввод!AR315</f>
        <v>0</v>
      </c>
      <c r="AT309" s="229">
        <f>$E309*Ввод!AS315</f>
        <v>0</v>
      </c>
      <c r="AU309" s="229">
        <f>$E309*Ввод!AT315</f>
        <v>0</v>
      </c>
      <c r="AV309" s="229">
        <f>$E309*Ввод!AU315</f>
        <v>0</v>
      </c>
      <c r="AW309" s="229">
        <f>$E309*Ввод!AV315</f>
        <v>0</v>
      </c>
      <c r="AX309" s="229">
        <f>$E309*Ввод!AW315</f>
        <v>0</v>
      </c>
      <c r="AY309" s="229">
        <f>$E309*Ввод!AX315</f>
        <v>0</v>
      </c>
      <c r="AZ309" s="229">
        <f>$E309*Ввод!AY315</f>
        <v>0</v>
      </c>
      <c r="BA309" s="229">
        <f>$E309*Ввод!AZ315</f>
        <v>0</v>
      </c>
      <c r="BB309" s="229">
        <f>$E309*Ввод!BA315</f>
        <v>0</v>
      </c>
      <c r="BC309" s="229">
        <f>$E309*Ввод!BB315</f>
        <v>0</v>
      </c>
      <c r="BD309" s="229">
        <f>$E309*Ввод!BC315</f>
        <v>0</v>
      </c>
      <c r="BE309" s="229">
        <f>$E309*Ввод!BD315</f>
        <v>0</v>
      </c>
      <c r="BF309" s="229">
        <f>$E309*Ввод!BE315</f>
        <v>0</v>
      </c>
      <c r="BG309" s="229">
        <f>$E309*Ввод!BF315</f>
        <v>0</v>
      </c>
      <c r="BH309" s="229">
        <f>$E309*Ввод!BG315</f>
        <v>0</v>
      </c>
      <c r="BI309" s="229">
        <f>$E309*Ввод!BH315</f>
        <v>0</v>
      </c>
      <c r="BJ309" s="229">
        <f>$E309*Ввод!BI315</f>
        <v>0</v>
      </c>
      <c r="BK309" s="229">
        <f>$E309*Ввод!BJ315</f>
        <v>0</v>
      </c>
      <c r="BL309" s="229">
        <f>$E309*Ввод!BK315</f>
        <v>0</v>
      </c>
      <c r="BM309" s="229">
        <f>$E309*Ввод!BL315</f>
        <v>0</v>
      </c>
      <c r="BN309" s="229">
        <f>$E309*Ввод!BM315</f>
        <v>0</v>
      </c>
      <c r="BO309" s="229">
        <f>$E309*Ввод!BN315</f>
        <v>0</v>
      </c>
      <c r="BP309" s="229">
        <f>$E309*Ввод!BO315</f>
        <v>0</v>
      </c>
      <c r="BQ309" s="229">
        <f>$E309*Ввод!BP315</f>
        <v>0</v>
      </c>
      <c r="BR309" s="229">
        <f>$E309*Ввод!BQ315</f>
        <v>0</v>
      </c>
      <c r="BS309" s="229">
        <f>$E309*Ввод!BR315</f>
        <v>0</v>
      </c>
      <c r="BT309" s="229">
        <f>$E309*Ввод!BS315</f>
        <v>0</v>
      </c>
      <c r="BU309" s="229">
        <f>$E309*Ввод!BT315</f>
        <v>0</v>
      </c>
      <c r="BV309" s="229">
        <f>$E309*Ввод!BU315</f>
        <v>0</v>
      </c>
      <c r="BW309" s="229">
        <f>$E309*Ввод!BV315</f>
        <v>0</v>
      </c>
      <c r="BX309" s="229">
        <f>$E309*Ввод!BW315</f>
        <v>0</v>
      </c>
      <c r="BY309" s="229">
        <f>$E309*Ввод!BX315</f>
        <v>0</v>
      </c>
      <c r="BZ309" s="229">
        <f>$E309*Ввод!BY315</f>
        <v>0</v>
      </c>
      <c r="CA309" s="229">
        <f>$E309*Ввод!BZ315</f>
        <v>0</v>
      </c>
      <c r="CB309" s="229">
        <f>$E309*Ввод!CA315</f>
        <v>0</v>
      </c>
      <c r="CC309" s="229">
        <f>$E309*Ввод!CB315</f>
        <v>0</v>
      </c>
      <c r="CD309" s="229">
        <f>$E309*Ввод!CC315</f>
        <v>0</v>
      </c>
      <c r="CE309" s="229">
        <f>$E309*Ввод!CD315</f>
        <v>0</v>
      </c>
      <c r="CF309" s="229">
        <f>$E309*Ввод!CE315</f>
        <v>0</v>
      </c>
      <c r="CG309" s="229">
        <f>$E309*Ввод!CF315</f>
        <v>0</v>
      </c>
      <c r="CH309" s="229">
        <f>$E309*Ввод!CG315</f>
        <v>0</v>
      </c>
      <c r="CI309" s="229">
        <f>$E309*Ввод!CH315</f>
        <v>0</v>
      </c>
      <c r="CJ309" s="229">
        <f>$E309*Ввод!CI315</f>
        <v>0</v>
      </c>
      <c r="CK309" s="229">
        <f>$E309*Ввод!CJ315</f>
        <v>0</v>
      </c>
      <c r="CL309" s="229">
        <f>$E309*Ввод!CK315</f>
        <v>0</v>
      </c>
      <c r="CM309" s="229">
        <f>$E309*Ввод!CL315</f>
        <v>0</v>
      </c>
      <c r="CN309" s="229">
        <f>$E309*Ввод!CM315</f>
        <v>0</v>
      </c>
      <c r="CO309" s="229">
        <f>$E309*Ввод!CN315</f>
        <v>0</v>
      </c>
      <c r="CP309" s="229">
        <f>$E309*Ввод!CO315</f>
        <v>0</v>
      </c>
      <c r="CQ309" s="229">
        <f>$E309*Ввод!CP315</f>
        <v>0</v>
      </c>
      <c r="CR309" s="229">
        <f>$E309*Ввод!CQ315</f>
        <v>0</v>
      </c>
      <c r="CS309" s="229">
        <f>$E309*Ввод!CR315</f>
        <v>0</v>
      </c>
      <c r="CT309" s="229">
        <f>$E309*Ввод!CS315</f>
        <v>0</v>
      </c>
      <c r="CU309" s="229">
        <f>$E309*Ввод!CT315</f>
        <v>0</v>
      </c>
      <c r="CV309" s="229">
        <f>$E309*Ввод!CU315</f>
        <v>0</v>
      </c>
      <c r="CW309" s="229">
        <f>$E309*Ввод!CV315</f>
        <v>0</v>
      </c>
      <c r="CX309" s="229">
        <f>$E309*Ввод!CW315</f>
        <v>0</v>
      </c>
      <c r="CY309" s="229">
        <f>$E309*Ввод!CX315</f>
        <v>0</v>
      </c>
      <c r="CZ309" s="229">
        <f>$E309*Ввод!CY315</f>
        <v>0</v>
      </c>
      <c r="DA309" s="229">
        <f>$E309*Ввод!CZ315</f>
        <v>0</v>
      </c>
      <c r="DB309" s="229">
        <f>$E309*Ввод!DA315</f>
        <v>0</v>
      </c>
      <c r="DC309" s="229">
        <f>$E309*Ввод!DB315</f>
        <v>0</v>
      </c>
      <c r="DD309" s="229">
        <f>$E309*Ввод!DC315</f>
        <v>0</v>
      </c>
      <c r="DE309" s="229">
        <f>$E309*Ввод!DD315</f>
        <v>0</v>
      </c>
      <c r="DF309" s="229">
        <f>$E309*Ввод!DE315</f>
        <v>0</v>
      </c>
      <c r="DG309" s="229">
        <f>$E309*Ввод!DF315</f>
        <v>0</v>
      </c>
      <c r="DH309" s="229">
        <f>$E309*Ввод!DG315</f>
        <v>0</v>
      </c>
      <c r="DI309" s="229">
        <f>$E309*Ввод!DH315</f>
        <v>0</v>
      </c>
      <c r="DJ309" s="229">
        <f>$E309*Ввод!DI315</f>
        <v>0</v>
      </c>
    </row>
    <row r="310" spans="1:114" ht="16.5">
      <c r="B310" s="214" t="str">
        <f t="shared" si="82"/>
        <v>Прочие неподконтрольные расходы №2</v>
      </c>
      <c r="C310" s="34"/>
      <c r="D310" s="57" t="str">
        <f t="shared" si="82"/>
        <v>тыс. руб.</v>
      </c>
      <c r="E310" s="7">
        <f>N(Ввод!H316)</f>
        <v>0</v>
      </c>
      <c r="G310" s="230">
        <f t="shared" si="83"/>
        <v>1</v>
      </c>
      <c r="J310" s="229">
        <f>$E310*Ввод!I316</f>
        <v>0</v>
      </c>
      <c r="K310" s="229">
        <f>$E310*Ввод!J316</f>
        <v>0</v>
      </c>
      <c r="L310" s="229">
        <f>$E310*Ввод!K316</f>
        <v>0</v>
      </c>
      <c r="M310" s="229">
        <f>$E310*Ввод!L316</f>
        <v>0</v>
      </c>
      <c r="N310" s="229">
        <f>$E310*Ввод!M316</f>
        <v>0</v>
      </c>
      <c r="O310" s="229">
        <f>$E310*Ввод!N316</f>
        <v>0</v>
      </c>
      <c r="P310" s="229">
        <f>$E310*Ввод!O316</f>
        <v>0</v>
      </c>
      <c r="Q310" s="229">
        <f>$E310*Ввод!P316</f>
        <v>0</v>
      </c>
      <c r="R310" s="229">
        <f>$E310*Ввод!Q316</f>
        <v>0</v>
      </c>
      <c r="S310" s="229">
        <f>$E310*Ввод!R316</f>
        <v>0</v>
      </c>
      <c r="T310" s="229">
        <f>$E310*Ввод!S316</f>
        <v>0</v>
      </c>
      <c r="U310" s="229">
        <f>$E310*Ввод!T316</f>
        <v>0</v>
      </c>
      <c r="V310" s="229">
        <f>$E310*Ввод!U316</f>
        <v>0</v>
      </c>
      <c r="W310" s="229">
        <f>$E310*Ввод!V316</f>
        <v>0</v>
      </c>
      <c r="X310" s="229">
        <f>$E310*Ввод!W316</f>
        <v>0</v>
      </c>
      <c r="Y310" s="229">
        <f>$E310*Ввод!X316</f>
        <v>0</v>
      </c>
      <c r="Z310" s="229">
        <f>$E310*Ввод!Y316</f>
        <v>0</v>
      </c>
      <c r="AA310" s="229">
        <f>$E310*Ввод!Z316</f>
        <v>0</v>
      </c>
      <c r="AB310" s="229">
        <f>$E310*Ввод!AA316</f>
        <v>0</v>
      </c>
      <c r="AC310" s="229">
        <f>$E310*Ввод!AB316</f>
        <v>0</v>
      </c>
      <c r="AD310" s="229">
        <f>$E310*Ввод!AC316</f>
        <v>0</v>
      </c>
      <c r="AE310" s="229">
        <f>$E310*Ввод!AD316</f>
        <v>0</v>
      </c>
      <c r="AF310" s="229">
        <f>$E310*Ввод!AE316</f>
        <v>0</v>
      </c>
      <c r="AG310" s="229">
        <f>$E310*Ввод!AF316</f>
        <v>0</v>
      </c>
      <c r="AH310" s="229">
        <f>$E310*Ввод!AG316</f>
        <v>0</v>
      </c>
      <c r="AI310" s="229">
        <f>$E310*Ввод!AH316</f>
        <v>0</v>
      </c>
      <c r="AJ310" s="229">
        <f>$E310*Ввод!AI316</f>
        <v>0</v>
      </c>
      <c r="AK310" s="229">
        <f>$E310*Ввод!AJ316</f>
        <v>0</v>
      </c>
      <c r="AL310" s="229">
        <f>$E310*Ввод!AK316</f>
        <v>0</v>
      </c>
      <c r="AM310" s="229">
        <f>$E310*Ввод!AL316</f>
        <v>0</v>
      </c>
      <c r="AN310" s="229">
        <f>$E310*Ввод!AM316</f>
        <v>0</v>
      </c>
      <c r="AO310" s="229">
        <f>$E310*Ввод!AN316</f>
        <v>0</v>
      </c>
      <c r="AP310" s="229">
        <f>$E310*Ввод!AO316</f>
        <v>0</v>
      </c>
      <c r="AQ310" s="229">
        <f>$E310*Ввод!AP316</f>
        <v>0</v>
      </c>
      <c r="AR310" s="229">
        <f>$E310*Ввод!AQ316</f>
        <v>0</v>
      </c>
      <c r="AS310" s="229">
        <f>$E310*Ввод!AR316</f>
        <v>0</v>
      </c>
      <c r="AT310" s="229">
        <f>$E310*Ввод!AS316</f>
        <v>0</v>
      </c>
      <c r="AU310" s="229">
        <f>$E310*Ввод!AT316</f>
        <v>0</v>
      </c>
      <c r="AV310" s="229">
        <f>$E310*Ввод!AU316</f>
        <v>0</v>
      </c>
      <c r="AW310" s="229">
        <f>$E310*Ввод!AV316</f>
        <v>0</v>
      </c>
      <c r="AX310" s="229">
        <f>$E310*Ввод!AW316</f>
        <v>0</v>
      </c>
      <c r="AY310" s="229">
        <f>$E310*Ввод!AX316</f>
        <v>0</v>
      </c>
      <c r="AZ310" s="229">
        <f>$E310*Ввод!AY316</f>
        <v>0</v>
      </c>
      <c r="BA310" s="229">
        <f>$E310*Ввод!AZ316</f>
        <v>0</v>
      </c>
      <c r="BB310" s="229">
        <f>$E310*Ввод!BA316</f>
        <v>0</v>
      </c>
      <c r="BC310" s="229">
        <f>$E310*Ввод!BB316</f>
        <v>0</v>
      </c>
      <c r="BD310" s="229">
        <f>$E310*Ввод!BC316</f>
        <v>0</v>
      </c>
      <c r="BE310" s="229">
        <f>$E310*Ввод!BD316</f>
        <v>0</v>
      </c>
      <c r="BF310" s="229">
        <f>$E310*Ввод!BE316</f>
        <v>0</v>
      </c>
      <c r="BG310" s="229">
        <f>$E310*Ввод!BF316</f>
        <v>0</v>
      </c>
      <c r="BH310" s="229">
        <f>$E310*Ввод!BG316</f>
        <v>0</v>
      </c>
      <c r="BI310" s="229">
        <f>$E310*Ввод!BH316</f>
        <v>0</v>
      </c>
      <c r="BJ310" s="229">
        <f>$E310*Ввод!BI316</f>
        <v>0</v>
      </c>
      <c r="BK310" s="229">
        <f>$E310*Ввод!BJ316</f>
        <v>0</v>
      </c>
      <c r="BL310" s="229">
        <f>$E310*Ввод!BK316</f>
        <v>0</v>
      </c>
      <c r="BM310" s="229">
        <f>$E310*Ввод!BL316</f>
        <v>0</v>
      </c>
      <c r="BN310" s="229">
        <f>$E310*Ввод!BM316</f>
        <v>0</v>
      </c>
      <c r="BO310" s="229">
        <f>$E310*Ввод!BN316</f>
        <v>0</v>
      </c>
      <c r="BP310" s="229">
        <f>$E310*Ввод!BO316</f>
        <v>0</v>
      </c>
      <c r="BQ310" s="229">
        <f>$E310*Ввод!BP316</f>
        <v>0</v>
      </c>
      <c r="BR310" s="229">
        <f>$E310*Ввод!BQ316</f>
        <v>0</v>
      </c>
      <c r="BS310" s="229">
        <f>$E310*Ввод!BR316</f>
        <v>0</v>
      </c>
      <c r="BT310" s="229">
        <f>$E310*Ввод!BS316</f>
        <v>0</v>
      </c>
      <c r="BU310" s="229">
        <f>$E310*Ввод!BT316</f>
        <v>0</v>
      </c>
      <c r="BV310" s="229">
        <f>$E310*Ввод!BU316</f>
        <v>0</v>
      </c>
      <c r="BW310" s="229">
        <f>$E310*Ввод!BV316</f>
        <v>0</v>
      </c>
      <c r="BX310" s="229">
        <f>$E310*Ввод!BW316</f>
        <v>0</v>
      </c>
      <c r="BY310" s="229">
        <f>$E310*Ввод!BX316</f>
        <v>0</v>
      </c>
      <c r="BZ310" s="229">
        <f>$E310*Ввод!BY316</f>
        <v>0</v>
      </c>
      <c r="CA310" s="229">
        <f>$E310*Ввод!BZ316</f>
        <v>0</v>
      </c>
      <c r="CB310" s="229">
        <f>$E310*Ввод!CA316</f>
        <v>0</v>
      </c>
      <c r="CC310" s="229">
        <f>$E310*Ввод!CB316</f>
        <v>0</v>
      </c>
      <c r="CD310" s="229">
        <f>$E310*Ввод!CC316</f>
        <v>0</v>
      </c>
      <c r="CE310" s="229">
        <f>$E310*Ввод!CD316</f>
        <v>0</v>
      </c>
      <c r="CF310" s="229">
        <f>$E310*Ввод!CE316</f>
        <v>0</v>
      </c>
      <c r="CG310" s="229">
        <f>$E310*Ввод!CF316</f>
        <v>0</v>
      </c>
      <c r="CH310" s="229">
        <f>$E310*Ввод!CG316</f>
        <v>0</v>
      </c>
      <c r="CI310" s="229">
        <f>$E310*Ввод!CH316</f>
        <v>0</v>
      </c>
      <c r="CJ310" s="229">
        <f>$E310*Ввод!CI316</f>
        <v>0</v>
      </c>
      <c r="CK310" s="229">
        <f>$E310*Ввод!CJ316</f>
        <v>0</v>
      </c>
      <c r="CL310" s="229">
        <f>$E310*Ввод!CK316</f>
        <v>0</v>
      </c>
      <c r="CM310" s="229">
        <f>$E310*Ввод!CL316</f>
        <v>0</v>
      </c>
      <c r="CN310" s="229">
        <f>$E310*Ввод!CM316</f>
        <v>0</v>
      </c>
      <c r="CO310" s="229">
        <f>$E310*Ввод!CN316</f>
        <v>0</v>
      </c>
      <c r="CP310" s="229">
        <f>$E310*Ввод!CO316</f>
        <v>0</v>
      </c>
      <c r="CQ310" s="229">
        <f>$E310*Ввод!CP316</f>
        <v>0</v>
      </c>
      <c r="CR310" s="229">
        <f>$E310*Ввод!CQ316</f>
        <v>0</v>
      </c>
      <c r="CS310" s="229">
        <f>$E310*Ввод!CR316</f>
        <v>0</v>
      </c>
      <c r="CT310" s="229">
        <f>$E310*Ввод!CS316</f>
        <v>0</v>
      </c>
      <c r="CU310" s="229">
        <f>$E310*Ввод!CT316</f>
        <v>0</v>
      </c>
      <c r="CV310" s="229">
        <f>$E310*Ввод!CU316</f>
        <v>0</v>
      </c>
      <c r="CW310" s="229">
        <f>$E310*Ввод!CV316</f>
        <v>0</v>
      </c>
      <c r="CX310" s="229">
        <f>$E310*Ввод!CW316</f>
        <v>0</v>
      </c>
      <c r="CY310" s="229">
        <f>$E310*Ввод!CX316</f>
        <v>0</v>
      </c>
      <c r="CZ310" s="229">
        <f>$E310*Ввод!CY316</f>
        <v>0</v>
      </c>
      <c r="DA310" s="229">
        <f>$E310*Ввод!CZ316</f>
        <v>0</v>
      </c>
      <c r="DB310" s="229">
        <f>$E310*Ввод!DA316</f>
        <v>0</v>
      </c>
      <c r="DC310" s="229">
        <f>$E310*Ввод!DB316</f>
        <v>0</v>
      </c>
      <c r="DD310" s="229">
        <f>$E310*Ввод!DC316</f>
        <v>0</v>
      </c>
      <c r="DE310" s="229">
        <f>$E310*Ввод!DD316</f>
        <v>0</v>
      </c>
      <c r="DF310" s="229">
        <f>$E310*Ввод!DE316</f>
        <v>0</v>
      </c>
      <c r="DG310" s="229">
        <f>$E310*Ввод!DF316</f>
        <v>0</v>
      </c>
      <c r="DH310" s="229">
        <f>$E310*Ввод!DG316</f>
        <v>0</v>
      </c>
      <c r="DI310" s="229">
        <f>$E310*Ввод!DH316</f>
        <v>0</v>
      </c>
      <c r="DJ310" s="229">
        <f>$E310*Ввод!DI316</f>
        <v>0</v>
      </c>
    </row>
    <row r="311" spans="1:114" ht="16.5">
      <c r="B311" s="214" t="str">
        <f t="shared" si="82"/>
        <v>Прочие неподконтрольные расходы №3</v>
      </c>
      <c r="C311" s="34"/>
      <c r="D311" s="57" t="str">
        <f t="shared" si="82"/>
        <v>тыс. руб.</v>
      </c>
      <c r="E311" s="7">
        <f>N(Ввод!H317)</f>
        <v>0</v>
      </c>
      <c r="G311" s="230">
        <f t="shared" si="83"/>
        <v>0</v>
      </c>
      <c r="J311" s="229">
        <f>$E311*Ввод!I317</f>
        <v>0</v>
      </c>
      <c r="K311" s="229">
        <f>$E311*Ввод!J317</f>
        <v>0</v>
      </c>
      <c r="L311" s="229">
        <f>$E311*Ввод!K317</f>
        <v>0</v>
      </c>
      <c r="M311" s="229">
        <f>$E311*Ввод!L317</f>
        <v>0</v>
      </c>
      <c r="N311" s="229">
        <f>$E311*Ввод!M317</f>
        <v>0</v>
      </c>
      <c r="O311" s="229">
        <f>$E311*Ввод!N317</f>
        <v>0</v>
      </c>
      <c r="P311" s="229">
        <f>$E311*Ввод!O317</f>
        <v>0</v>
      </c>
      <c r="Q311" s="229">
        <f>$E311*Ввод!P317</f>
        <v>0</v>
      </c>
      <c r="R311" s="229">
        <f>$E311*Ввод!Q317</f>
        <v>0</v>
      </c>
      <c r="S311" s="229">
        <f>$E311*Ввод!R317</f>
        <v>0</v>
      </c>
      <c r="T311" s="229">
        <f>$E311*Ввод!S317</f>
        <v>0</v>
      </c>
      <c r="U311" s="229">
        <f>$E311*Ввод!T317</f>
        <v>0</v>
      </c>
      <c r="V311" s="229">
        <f>$E311*Ввод!U317</f>
        <v>0</v>
      </c>
      <c r="W311" s="229">
        <f>$E311*Ввод!V317</f>
        <v>0</v>
      </c>
      <c r="X311" s="229">
        <f>$E311*Ввод!W317</f>
        <v>0</v>
      </c>
      <c r="Y311" s="229">
        <f>$E311*Ввод!X317</f>
        <v>0</v>
      </c>
      <c r="Z311" s="229">
        <f>$E311*Ввод!Y317</f>
        <v>0</v>
      </c>
      <c r="AA311" s="229">
        <f>$E311*Ввод!Z317</f>
        <v>0</v>
      </c>
      <c r="AB311" s="229">
        <f>$E311*Ввод!AA317</f>
        <v>0</v>
      </c>
      <c r="AC311" s="229">
        <f>$E311*Ввод!AB317</f>
        <v>0</v>
      </c>
      <c r="AD311" s="229">
        <f>$E311*Ввод!AC317</f>
        <v>0</v>
      </c>
      <c r="AE311" s="229">
        <f>$E311*Ввод!AD317</f>
        <v>0</v>
      </c>
      <c r="AF311" s="229">
        <f>$E311*Ввод!AE317</f>
        <v>0</v>
      </c>
      <c r="AG311" s="229">
        <f>$E311*Ввод!AF317</f>
        <v>0</v>
      </c>
      <c r="AH311" s="229">
        <f>$E311*Ввод!AG317</f>
        <v>0</v>
      </c>
      <c r="AI311" s="229">
        <f>$E311*Ввод!AH317</f>
        <v>0</v>
      </c>
      <c r="AJ311" s="229">
        <f>$E311*Ввод!AI317</f>
        <v>0</v>
      </c>
      <c r="AK311" s="229">
        <f>$E311*Ввод!AJ317</f>
        <v>0</v>
      </c>
      <c r="AL311" s="229">
        <f>$E311*Ввод!AK317</f>
        <v>0</v>
      </c>
      <c r="AM311" s="229">
        <f>$E311*Ввод!AL317</f>
        <v>0</v>
      </c>
      <c r="AN311" s="229">
        <f>$E311*Ввод!AM317</f>
        <v>0</v>
      </c>
      <c r="AO311" s="229">
        <f>$E311*Ввод!AN317</f>
        <v>0</v>
      </c>
      <c r="AP311" s="229">
        <f>$E311*Ввод!AO317</f>
        <v>0</v>
      </c>
      <c r="AQ311" s="229">
        <f>$E311*Ввод!AP317</f>
        <v>0</v>
      </c>
      <c r="AR311" s="229">
        <f>$E311*Ввод!AQ317</f>
        <v>0</v>
      </c>
      <c r="AS311" s="229">
        <f>$E311*Ввод!AR317</f>
        <v>0</v>
      </c>
      <c r="AT311" s="229">
        <f>$E311*Ввод!AS317</f>
        <v>0</v>
      </c>
      <c r="AU311" s="229">
        <f>$E311*Ввод!AT317</f>
        <v>0</v>
      </c>
      <c r="AV311" s="229">
        <f>$E311*Ввод!AU317</f>
        <v>0</v>
      </c>
      <c r="AW311" s="229">
        <f>$E311*Ввод!AV317</f>
        <v>0</v>
      </c>
      <c r="AX311" s="229">
        <f>$E311*Ввод!AW317</f>
        <v>0</v>
      </c>
      <c r="AY311" s="229">
        <f>$E311*Ввод!AX317</f>
        <v>0</v>
      </c>
      <c r="AZ311" s="229">
        <f>$E311*Ввод!AY317</f>
        <v>0</v>
      </c>
      <c r="BA311" s="229">
        <f>$E311*Ввод!AZ317</f>
        <v>0</v>
      </c>
      <c r="BB311" s="229">
        <f>$E311*Ввод!BA317</f>
        <v>0</v>
      </c>
      <c r="BC311" s="229">
        <f>$E311*Ввод!BB317</f>
        <v>0</v>
      </c>
      <c r="BD311" s="229">
        <f>$E311*Ввод!BC317</f>
        <v>0</v>
      </c>
      <c r="BE311" s="229">
        <f>$E311*Ввод!BD317</f>
        <v>0</v>
      </c>
      <c r="BF311" s="229">
        <f>$E311*Ввод!BE317</f>
        <v>0</v>
      </c>
      <c r="BG311" s="229">
        <f>$E311*Ввод!BF317</f>
        <v>0</v>
      </c>
      <c r="BH311" s="229">
        <f>$E311*Ввод!BG317</f>
        <v>0</v>
      </c>
      <c r="BI311" s="229">
        <f>$E311*Ввод!BH317</f>
        <v>0</v>
      </c>
      <c r="BJ311" s="229">
        <f>$E311*Ввод!BI317</f>
        <v>0</v>
      </c>
      <c r="BK311" s="229">
        <f>$E311*Ввод!BJ317</f>
        <v>0</v>
      </c>
      <c r="BL311" s="229">
        <f>$E311*Ввод!BK317</f>
        <v>0</v>
      </c>
      <c r="BM311" s="229">
        <f>$E311*Ввод!BL317</f>
        <v>0</v>
      </c>
      <c r="BN311" s="229">
        <f>$E311*Ввод!BM317</f>
        <v>0</v>
      </c>
      <c r="BO311" s="229">
        <f>$E311*Ввод!BN317</f>
        <v>0</v>
      </c>
      <c r="BP311" s="229">
        <f>$E311*Ввод!BO317</f>
        <v>0</v>
      </c>
      <c r="BQ311" s="229">
        <f>$E311*Ввод!BP317</f>
        <v>0</v>
      </c>
      <c r="BR311" s="229">
        <f>$E311*Ввод!BQ317</f>
        <v>0</v>
      </c>
      <c r="BS311" s="229">
        <f>$E311*Ввод!BR317</f>
        <v>0</v>
      </c>
      <c r="BT311" s="229">
        <f>$E311*Ввод!BS317</f>
        <v>0</v>
      </c>
      <c r="BU311" s="229">
        <f>$E311*Ввод!BT317</f>
        <v>0</v>
      </c>
      <c r="BV311" s="229">
        <f>$E311*Ввод!BU317</f>
        <v>0</v>
      </c>
      <c r="BW311" s="229">
        <f>$E311*Ввод!BV317</f>
        <v>0</v>
      </c>
      <c r="BX311" s="229">
        <f>$E311*Ввод!BW317</f>
        <v>0</v>
      </c>
      <c r="BY311" s="229">
        <f>$E311*Ввод!BX317</f>
        <v>0</v>
      </c>
      <c r="BZ311" s="229">
        <f>$E311*Ввод!BY317</f>
        <v>0</v>
      </c>
      <c r="CA311" s="229">
        <f>$E311*Ввод!BZ317</f>
        <v>0</v>
      </c>
      <c r="CB311" s="229">
        <f>$E311*Ввод!CA317</f>
        <v>0</v>
      </c>
      <c r="CC311" s="229">
        <f>$E311*Ввод!CB317</f>
        <v>0</v>
      </c>
      <c r="CD311" s="229">
        <f>$E311*Ввод!CC317</f>
        <v>0</v>
      </c>
      <c r="CE311" s="229">
        <f>$E311*Ввод!CD317</f>
        <v>0</v>
      </c>
      <c r="CF311" s="229">
        <f>$E311*Ввод!CE317</f>
        <v>0</v>
      </c>
      <c r="CG311" s="229">
        <f>$E311*Ввод!CF317</f>
        <v>0</v>
      </c>
      <c r="CH311" s="229">
        <f>$E311*Ввод!CG317</f>
        <v>0</v>
      </c>
      <c r="CI311" s="229">
        <f>$E311*Ввод!CH317</f>
        <v>0</v>
      </c>
      <c r="CJ311" s="229">
        <f>$E311*Ввод!CI317</f>
        <v>0</v>
      </c>
      <c r="CK311" s="229">
        <f>$E311*Ввод!CJ317</f>
        <v>0</v>
      </c>
      <c r="CL311" s="229">
        <f>$E311*Ввод!CK317</f>
        <v>0</v>
      </c>
      <c r="CM311" s="229">
        <f>$E311*Ввод!CL317</f>
        <v>0</v>
      </c>
      <c r="CN311" s="229">
        <f>$E311*Ввод!CM317</f>
        <v>0</v>
      </c>
      <c r="CO311" s="229">
        <f>$E311*Ввод!CN317</f>
        <v>0</v>
      </c>
      <c r="CP311" s="229">
        <f>$E311*Ввод!CO317</f>
        <v>0</v>
      </c>
      <c r="CQ311" s="229">
        <f>$E311*Ввод!CP317</f>
        <v>0</v>
      </c>
      <c r="CR311" s="229">
        <f>$E311*Ввод!CQ317</f>
        <v>0</v>
      </c>
      <c r="CS311" s="229">
        <f>$E311*Ввод!CR317</f>
        <v>0</v>
      </c>
      <c r="CT311" s="229">
        <f>$E311*Ввод!CS317</f>
        <v>0</v>
      </c>
      <c r="CU311" s="229">
        <f>$E311*Ввод!CT317</f>
        <v>0</v>
      </c>
      <c r="CV311" s="229">
        <f>$E311*Ввод!CU317</f>
        <v>0</v>
      </c>
      <c r="CW311" s="229">
        <f>$E311*Ввод!CV317</f>
        <v>0</v>
      </c>
      <c r="CX311" s="229">
        <f>$E311*Ввод!CW317</f>
        <v>0</v>
      </c>
      <c r="CY311" s="229">
        <f>$E311*Ввод!CX317</f>
        <v>0</v>
      </c>
      <c r="CZ311" s="229">
        <f>$E311*Ввод!CY317</f>
        <v>0</v>
      </c>
      <c r="DA311" s="229">
        <f>$E311*Ввод!CZ317</f>
        <v>0</v>
      </c>
      <c r="DB311" s="229">
        <f>$E311*Ввод!DA317</f>
        <v>0</v>
      </c>
      <c r="DC311" s="229">
        <f>$E311*Ввод!DB317</f>
        <v>0</v>
      </c>
      <c r="DD311" s="229">
        <f>$E311*Ввод!DC317</f>
        <v>0</v>
      </c>
      <c r="DE311" s="229">
        <f>$E311*Ввод!DD317</f>
        <v>0</v>
      </c>
      <c r="DF311" s="229">
        <f>$E311*Ввод!DE317</f>
        <v>0</v>
      </c>
      <c r="DG311" s="229">
        <f>$E311*Ввод!DF317</f>
        <v>0</v>
      </c>
      <c r="DH311" s="229">
        <f>$E311*Ввод!DG317</f>
        <v>0</v>
      </c>
      <c r="DI311" s="229">
        <f>$E311*Ввод!DH317</f>
        <v>0</v>
      </c>
      <c r="DJ311" s="229">
        <f>$E311*Ввод!DI317</f>
        <v>0</v>
      </c>
    </row>
    <row r="312" spans="1:114" s="264" customFormat="1">
      <c r="A312" s="382"/>
      <c r="D312" s="383"/>
      <c r="E312" s="383"/>
      <c r="I312" s="384"/>
    </row>
    <row r="313" spans="1:114" s="264" customFormat="1">
      <c r="A313" s="382"/>
      <c r="D313" s="383"/>
      <c r="E313" s="383"/>
      <c r="I313" s="384"/>
      <c r="M313" s="652"/>
      <c r="N313" s="652"/>
      <c r="Q313" s="652"/>
      <c r="R313" s="652"/>
      <c r="V313" s="652"/>
      <c r="Z313" s="652"/>
    </row>
    <row r="314" spans="1:114" s="264" customFormat="1">
      <c r="A314" s="382"/>
      <c r="D314" s="383"/>
      <c r="E314" s="383"/>
      <c r="I314" s="384"/>
    </row>
    <row r="315" spans="1:114" s="264" customFormat="1">
      <c r="A315" s="382"/>
      <c r="D315" s="383"/>
      <c r="E315" s="383"/>
      <c r="I315" s="384"/>
    </row>
    <row r="316" spans="1:114" s="264" customFormat="1">
      <c r="A316" s="382"/>
      <c r="D316" s="383"/>
      <c r="E316" s="383"/>
      <c r="I316" s="384"/>
    </row>
    <row r="317" spans="1:114" s="264" customFormat="1">
      <c r="A317" s="382"/>
      <c r="B317" s="385"/>
      <c r="D317" s="383"/>
      <c r="E317" s="383"/>
      <c r="I317" s="384"/>
    </row>
    <row r="318" spans="1:114" s="264" customFormat="1">
      <c r="A318" s="382"/>
      <c r="B318" s="385"/>
      <c r="D318" s="383"/>
      <c r="E318" s="383"/>
      <c r="I318" s="384"/>
    </row>
    <row r="319" spans="1:114" s="264" customFormat="1">
      <c r="A319" s="382"/>
      <c r="D319" s="383"/>
      <c r="E319" s="383"/>
      <c r="I319" s="384"/>
    </row>
    <row r="320" spans="1:114" s="264" customFormat="1">
      <c r="A320" s="382"/>
      <c r="D320" s="383"/>
      <c r="E320" s="383"/>
      <c r="I320" s="384"/>
    </row>
    <row r="321" spans="1:9" s="264" customFormat="1">
      <c r="A321" s="382"/>
      <c r="D321" s="383"/>
      <c r="E321" s="383"/>
      <c r="I321" s="384"/>
    </row>
    <row r="322" spans="1:9" s="264" customFormat="1">
      <c r="A322" s="382"/>
      <c r="D322" s="383"/>
      <c r="E322" s="383"/>
      <c r="I322" s="384"/>
    </row>
    <row r="323" spans="1:9" s="264" customFormat="1">
      <c r="A323" s="382"/>
      <c r="D323" s="383"/>
      <c r="E323" s="383"/>
      <c r="I323" s="384"/>
    </row>
    <row r="324" spans="1:9" s="264" customFormat="1">
      <c r="A324" s="382"/>
      <c r="D324" s="383"/>
      <c r="E324" s="383"/>
      <c r="I324" s="384"/>
    </row>
    <row r="325" spans="1:9" s="264" customFormat="1">
      <c r="A325" s="382"/>
      <c r="D325" s="383"/>
      <c r="E325" s="383"/>
      <c r="I325" s="384"/>
    </row>
    <row r="326" spans="1:9" s="264" customFormat="1">
      <c r="A326" s="382"/>
      <c r="D326" s="383"/>
      <c r="E326" s="383"/>
      <c r="I326" s="384"/>
    </row>
    <row r="327" spans="1:9" s="264" customFormat="1">
      <c r="A327" s="382"/>
      <c r="D327" s="383"/>
      <c r="E327" s="383"/>
      <c r="I327" s="384"/>
    </row>
    <row r="328" spans="1:9" s="264" customFormat="1">
      <c r="A328" s="382"/>
      <c r="D328" s="383"/>
      <c r="E328" s="383"/>
      <c r="I328" s="384"/>
    </row>
    <row r="329" spans="1:9" s="264" customFormat="1">
      <c r="A329" s="382"/>
      <c r="D329" s="383"/>
      <c r="E329" s="383"/>
      <c r="I329" s="384"/>
    </row>
    <row r="330" spans="1:9" s="264" customFormat="1">
      <c r="A330" s="382"/>
      <c r="D330" s="383"/>
      <c r="E330" s="383"/>
      <c r="I330" s="384"/>
    </row>
    <row r="331" spans="1:9" s="264" customFormat="1">
      <c r="A331" s="382"/>
      <c r="D331" s="383"/>
      <c r="E331" s="383"/>
      <c r="I331" s="384"/>
    </row>
    <row r="332" spans="1:9" s="264" customFormat="1">
      <c r="A332" s="382"/>
      <c r="D332" s="383"/>
      <c r="E332" s="383"/>
      <c r="I332" s="384"/>
    </row>
    <row r="333" spans="1:9" s="264" customFormat="1">
      <c r="A333" s="382"/>
      <c r="D333" s="383"/>
      <c r="E333" s="383"/>
      <c r="I333" s="384"/>
    </row>
    <row r="334" spans="1:9" s="264" customFormat="1">
      <c r="A334" s="382"/>
      <c r="D334" s="383"/>
      <c r="E334" s="383"/>
      <c r="I334" s="384"/>
    </row>
    <row r="335" spans="1:9" s="264" customFormat="1">
      <c r="A335" s="382"/>
      <c r="D335" s="383"/>
      <c r="E335" s="383"/>
      <c r="I335" s="384"/>
    </row>
    <row r="336" spans="1:9" s="264" customFormat="1">
      <c r="A336" s="382"/>
      <c r="D336" s="383"/>
      <c r="E336" s="383"/>
      <c r="I336" s="384"/>
    </row>
    <row r="337" spans="1:9" s="264" customFormat="1">
      <c r="A337" s="382"/>
      <c r="D337" s="383"/>
      <c r="E337" s="383"/>
      <c r="I337" s="384"/>
    </row>
    <row r="338" spans="1:9" s="264" customFormat="1">
      <c r="A338" s="382"/>
      <c r="D338" s="383"/>
      <c r="E338" s="383"/>
      <c r="I338" s="384"/>
    </row>
    <row r="339" spans="1:9" s="264" customFormat="1">
      <c r="A339" s="382"/>
      <c r="D339" s="383"/>
      <c r="E339" s="383"/>
      <c r="I339" s="384"/>
    </row>
    <row r="340" spans="1:9" s="264" customFormat="1">
      <c r="A340" s="382"/>
      <c r="D340" s="383"/>
      <c r="E340" s="383"/>
      <c r="I340" s="384"/>
    </row>
    <row r="341" spans="1:9" s="264" customFormat="1">
      <c r="A341" s="382"/>
      <c r="D341" s="383"/>
      <c r="E341" s="383"/>
      <c r="I341" s="384"/>
    </row>
    <row r="342" spans="1:9" s="264" customFormat="1">
      <c r="A342" s="382"/>
      <c r="D342" s="383"/>
      <c r="E342" s="383"/>
      <c r="I342" s="384"/>
    </row>
    <row r="343" spans="1:9" s="264" customFormat="1">
      <c r="A343" s="382"/>
      <c r="D343" s="383"/>
      <c r="E343" s="383"/>
      <c r="I343" s="384"/>
    </row>
    <row r="344" spans="1:9" s="264" customFormat="1">
      <c r="A344" s="382"/>
      <c r="D344" s="383"/>
      <c r="E344" s="383"/>
      <c r="I344" s="384"/>
    </row>
    <row r="345" spans="1:9" s="264" customFormat="1">
      <c r="A345" s="382"/>
      <c r="D345" s="383"/>
      <c r="E345" s="383"/>
      <c r="I345" s="384"/>
    </row>
    <row r="346" spans="1:9" s="264" customFormat="1">
      <c r="A346" s="382"/>
      <c r="D346" s="383"/>
      <c r="E346" s="383"/>
      <c r="I346" s="384"/>
    </row>
    <row r="347" spans="1:9" s="264" customFormat="1">
      <c r="A347" s="382"/>
      <c r="D347" s="383"/>
      <c r="E347" s="383"/>
      <c r="I347" s="384"/>
    </row>
    <row r="348" spans="1:9" s="264" customFormat="1">
      <c r="A348" s="382"/>
      <c r="D348" s="383"/>
      <c r="E348" s="383"/>
      <c r="I348" s="384"/>
    </row>
    <row r="349" spans="1:9" s="264" customFormat="1">
      <c r="A349" s="382"/>
      <c r="D349" s="383"/>
      <c r="E349" s="383"/>
      <c r="I349" s="384"/>
    </row>
    <row r="350" spans="1:9" s="264" customFormat="1">
      <c r="A350" s="382"/>
      <c r="D350" s="383"/>
      <c r="E350" s="383"/>
      <c r="I350" s="384"/>
    </row>
    <row r="351" spans="1:9" s="264" customFormat="1">
      <c r="A351" s="382"/>
      <c r="D351" s="383"/>
      <c r="E351" s="383"/>
      <c r="I351" s="384"/>
    </row>
    <row r="352" spans="1:9" s="264" customFormat="1">
      <c r="A352" s="382"/>
      <c r="D352" s="383"/>
      <c r="E352" s="383"/>
      <c r="I352" s="384"/>
    </row>
    <row r="353" spans="1:9" s="264" customFormat="1">
      <c r="A353" s="382"/>
      <c r="D353" s="383"/>
      <c r="E353" s="383"/>
      <c r="I353" s="384"/>
    </row>
    <row r="354" spans="1:9" s="264" customFormat="1">
      <c r="A354" s="382"/>
      <c r="D354" s="383"/>
      <c r="E354" s="383"/>
      <c r="I354" s="384"/>
    </row>
    <row r="355" spans="1:9" s="264" customFormat="1">
      <c r="A355" s="382"/>
      <c r="D355" s="383"/>
      <c r="E355" s="383"/>
      <c r="I355" s="384"/>
    </row>
    <row r="356" spans="1:9" s="264" customFormat="1">
      <c r="A356" s="382"/>
      <c r="D356" s="383"/>
      <c r="E356" s="383"/>
      <c r="I356" s="384"/>
    </row>
    <row r="357" spans="1:9" s="264" customFormat="1">
      <c r="A357" s="382"/>
      <c r="D357" s="383"/>
      <c r="E357" s="383"/>
      <c r="I357" s="384"/>
    </row>
    <row r="358" spans="1:9" s="264" customFormat="1">
      <c r="A358" s="382"/>
      <c r="D358" s="383"/>
      <c r="E358" s="383"/>
      <c r="I358" s="384"/>
    </row>
    <row r="359" spans="1:9" s="264" customFormat="1">
      <c r="A359" s="382"/>
      <c r="D359" s="383"/>
      <c r="E359" s="383"/>
      <c r="I359" s="384"/>
    </row>
    <row r="360" spans="1:9" s="264" customFormat="1">
      <c r="A360" s="382"/>
      <c r="D360" s="383"/>
      <c r="E360" s="383"/>
      <c r="I360" s="384"/>
    </row>
    <row r="361" spans="1:9" s="264" customFormat="1">
      <c r="A361" s="382"/>
      <c r="D361" s="383"/>
      <c r="E361" s="383"/>
      <c r="I361" s="384"/>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1" fitToWidth="10" fitToHeight="2" orientation="landscape" r:id="rId1"/>
  <rowBreaks count="1" manualBreakCount="1">
    <brk id="173" min="1" max="113" man="1"/>
  </rowBreaks>
  <drawing r:id="rId2"/>
</worksheet>
</file>

<file path=xl/worksheets/sheet8.xml><?xml version="1.0" encoding="utf-8"?>
<worksheet xmlns="http://schemas.openxmlformats.org/spreadsheetml/2006/main" xmlns:r="http://schemas.openxmlformats.org/officeDocument/2006/relationships">
  <sheetPr codeName="Лист6">
    <pageSetUpPr fitToPage="1"/>
  </sheetPr>
  <dimension ref="A8:EG254"/>
  <sheetViews>
    <sheetView view="pageBreakPreview" zoomScale="70" zoomScaleNormal="70" zoomScaleSheetLayoutView="70" workbookViewId="0">
      <pane xSplit="9" ySplit="16" topLeftCell="J141"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outlineLevelRow="1"/>
  <cols>
    <col min="1" max="1" width="9.140625" style="18" customWidth="1"/>
    <col min="2" max="2" width="15.7109375" customWidth="1"/>
    <col min="3" max="3" width="9.140625" customWidth="1"/>
    <col min="4" max="4" width="11" bestFit="1" customWidth="1"/>
    <col min="5" max="5" width="10.7109375" customWidth="1"/>
    <col min="6" max="8" width="10.7109375" bestFit="1" customWidth="1"/>
    <col min="9" max="9" width="14" bestFit="1" customWidth="1"/>
    <col min="10" max="114" width="12.7109375" customWidth="1"/>
    <col min="115" max="137" width="0" hidden="1" customWidth="1"/>
    <col min="138" max="16384" width="9.140625" hidden="1"/>
  </cols>
  <sheetData>
    <row r="8" spans="2:117" ht="26.25">
      <c r="B8" s="271" t="str">
        <f>"Проект: "&amp;Ввод!E3</f>
        <v>Проект: Реконструкция системы водоснабжения и водоотведения г.[•]</v>
      </c>
    </row>
    <row r="9" spans="2:117" ht="23.25">
      <c r="B9" s="254" t="s">
        <v>486</v>
      </c>
    </row>
    <row r="10" spans="2:117">
      <c r="B10" t="s">
        <v>379</v>
      </c>
    </row>
    <row r="12" spans="2:117">
      <c r="B12" s="78"/>
      <c r="C12" s="78"/>
      <c r="D12" s="78"/>
      <c r="E12" s="78"/>
      <c r="F12" s="78"/>
      <c r="G12" s="78"/>
      <c r="H12" s="78"/>
      <c r="I12" s="78"/>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7">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s="209">
        <f>Ввод!DJ21</f>
        <v>0</v>
      </c>
      <c r="DL14" s="209"/>
      <c r="DM14" s="209"/>
    </row>
    <row r="15" spans="2:117">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f>Ввод!DJ22</f>
        <v>91</v>
      </c>
    </row>
    <row r="16" spans="2:117">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5" s="78" customFormat="1">
      <c r="A17" s="160"/>
      <c r="B17" s="78" t="s">
        <v>10</v>
      </c>
    </row>
    <row r="18" spans="1:115">
      <c r="B18" t="s">
        <v>82</v>
      </c>
      <c r="G18" s="235">
        <f>Чувствительность!$D$13</f>
        <v>0</v>
      </c>
      <c r="I18" s="5">
        <f>SUM(J18:DJ18)</f>
        <v>1500000</v>
      </c>
      <c r="J18" s="5">
        <f>SUM(Ввод!I59,Ввод!I61)*(1+$G18)</f>
        <v>0</v>
      </c>
      <c r="K18" s="5">
        <f>SUM(Ввод!J59,Ввод!J61)*(1+$G18)</f>
        <v>0</v>
      </c>
      <c r="L18" s="5">
        <f>SUM(Ввод!K59,Ввод!K61)*(1+$G18)</f>
        <v>0</v>
      </c>
      <c r="M18" s="5">
        <f>SUM(Ввод!L59,Ввод!L61)*(1+$G18)</f>
        <v>300000</v>
      </c>
      <c r="N18" s="5">
        <f>SUM(Ввод!M59,Ввод!M61)*(1+$G18)</f>
        <v>125000</v>
      </c>
      <c r="O18" s="5">
        <f>SUM(Ввод!N59,Ввод!N61)*(1+$G18)</f>
        <v>125000</v>
      </c>
      <c r="P18" s="5">
        <f>SUM(Ввод!O59,Ввод!O61)*(1+$G18)</f>
        <v>125000</v>
      </c>
      <c r="Q18" s="5">
        <f>SUM(Ввод!P59,Ввод!P61)*(1+$G18)</f>
        <v>375000</v>
      </c>
      <c r="R18" s="5">
        <f>SUM(Ввод!Q59,Ввод!Q61)*(1+$G18)</f>
        <v>0</v>
      </c>
      <c r="S18" s="5">
        <f>SUM(Ввод!R59,Ввод!R61)*(1+$G18)</f>
        <v>0</v>
      </c>
      <c r="T18" s="5">
        <f>SUM(Ввод!S59,Ввод!S61)*(1+$G18)</f>
        <v>0</v>
      </c>
      <c r="U18" s="5">
        <f>SUM(Ввод!T59,Ввод!T61)*(1+$G18)</f>
        <v>450000</v>
      </c>
      <c r="V18" s="5">
        <f>SUM(Ввод!U59,Ввод!U61)*(1+$G18)</f>
        <v>0</v>
      </c>
      <c r="W18" s="5">
        <f>SUM(Ввод!V59,Ввод!V61)*(1+$G18)</f>
        <v>0</v>
      </c>
      <c r="X18" s="5">
        <f>SUM(Ввод!W59,Ввод!W61)*(1+$G18)</f>
        <v>0</v>
      </c>
      <c r="Y18" s="5">
        <f>SUM(Ввод!X59,Ввод!X61)*(1+$G18)</f>
        <v>0</v>
      </c>
      <c r="Z18" s="5">
        <f>SUM(Ввод!Y59,Ввод!Y61)*(1+$G18)</f>
        <v>0</v>
      </c>
      <c r="AA18" s="5">
        <f>SUM(Ввод!Z59,Ввод!Z61)*(1+$G18)</f>
        <v>0</v>
      </c>
      <c r="AB18" s="5">
        <f>SUM(Ввод!AA59,Ввод!AA61)*(1+$G18)</f>
        <v>0</v>
      </c>
      <c r="AC18" s="5">
        <f>SUM(Ввод!AB59,Ввод!AB61)*(1+$G18)</f>
        <v>0</v>
      </c>
      <c r="AD18" s="5">
        <f>SUM(Ввод!AC59,Ввод!AC61)*(1+$G18)</f>
        <v>0</v>
      </c>
      <c r="AE18" s="5">
        <f>SUM(Ввод!AD59,Ввод!AD61)*(1+$G18)</f>
        <v>0</v>
      </c>
      <c r="AF18" s="5">
        <f>SUM(Ввод!AE59,Ввод!AE61)*(1+$G18)</f>
        <v>0</v>
      </c>
      <c r="AG18" s="5">
        <f>SUM(Ввод!AF59,Ввод!AF61)*(1+$G18)</f>
        <v>0</v>
      </c>
      <c r="AH18" s="5">
        <f>SUM(Ввод!AG59,Ввод!AG61)*(1+$G18)</f>
        <v>0</v>
      </c>
      <c r="AI18" s="5">
        <f>SUM(Ввод!AH59,Ввод!AH61)*(1+$G18)</f>
        <v>0</v>
      </c>
      <c r="AJ18" s="5">
        <f>SUM(Ввод!AI59,Ввод!AI61)*(1+$G18)</f>
        <v>0</v>
      </c>
      <c r="AK18" s="5">
        <f>SUM(Ввод!AJ59,Ввод!AJ61)*(1+$G18)</f>
        <v>0</v>
      </c>
      <c r="AL18" s="5">
        <f>SUM(Ввод!AK59,Ввод!AK61)*(1+$G18)</f>
        <v>0</v>
      </c>
      <c r="AM18" s="5">
        <f>SUM(Ввод!AL59,Ввод!AL61)*(1+$G18)</f>
        <v>0</v>
      </c>
      <c r="AN18" s="5">
        <f>SUM(Ввод!AM59,Ввод!AM61)*(1+$G18)</f>
        <v>0</v>
      </c>
      <c r="AO18" s="5">
        <f>SUM(Ввод!AN59,Ввод!AN61)*(1+$G18)</f>
        <v>0</v>
      </c>
      <c r="AP18" s="5">
        <f>SUM(Ввод!AO59,Ввод!AO61)*(1+$G18)</f>
        <v>0</v>
      </c>
      <c r="AQ18" s="5">
        <f>SUM(Ввод!AP59,Ввод!AP61)*(1+$G18)</f>
        <v>0</v>
      </c>
      <c r="AR18" s="5">
        <f>SUM(Ввод!AQ59,Ввод!AQ61)*(1+$G18)</f>
        <v>0</v>
      </c>
      <c r="AS18" s="5">
        <f>SUM(Ввод!AR59,Ввод!AR61)*(1+$G18)</f>
        <v>0</v>
      </c>
      <c r="AT18" s="5">
        <f>SUM(Ввод!AS59,Ввод!AS61)*(1+$G18)</f>
        <v>0</v>
      </c>
      <c r="AU18" s="5">
        <f>SUM(Ввод!AT59,Ввод!AT61)*(1+$G18)</f>
        <v>0</v>
      </c>
      <c r="AV18" s="5">
        <f>SUM(Ввод!AU59,Ввод!AU61)*(1+$G18)</f>
        <v>0</v>
      </c>
      <c r="AW18" s="5">
        <f>SUM(Ввод!AV59,Ввод!AV61)*(1+$G18)</f>
        <v>0</v>
      </c>
      <c r="AX18" s="5">
        <f>SUM(Ввод!AW59,Ввод!AW61)*(1+$G18)</f>
        <v>0</v>
      </c>
      <c r="AY18" s="5">
        <f>SUM(Ввод!AX59,Ввод!AX61)*(1+$G18)</f>
        <v>0</v>
      </c>
      <c r="AZ18" s="5">
        <f>SUM(Ввод!AY59,Ввод!AY61)*(1+$G18)</f>
        <v>0</v>
      </c>
      <c r="BA18" s="5">
        <f>SUM(Ввод!AZ59,Ввод!AZ61)*(1+$G18)</f>
        <v>0</v>
      </c>
      <c r="BB18" s="5">
        <f>SUM(Ввод!BA59,Ввод!BA61)*(1+$G18)</f>
        <v>0</v>
      </c>
      <c r="BC18" s="5">
        <f>SUM(Ввод!BB59,Ввод!BB61)*(1+$G18)</f>
        <v>0</v>
      </c>
      <c r="BD18" s="5">
        <f>SUM(Ввод!BC59,Ввод!BC61)*(1+$G18)</f>
        <v>0</v>
      </c>
      <c r="BE18" s="5">
        <f>SUM(Ввод!BD59,Ввод!BD61)*(1+$G18)</f>
        <v>0</v>
      </c>
      <c r="BF18" s="5">
        <f>SUM(Ввод!BE59,Ввод!BE61)*(1+$G18)</f>
        <v>0</v>
      </c>
      <c r="BG18" s="5">
        <f>SUM(Ввод!BF59,Ввод!BF61)*(1+$G18)</f>
        <v>0</v>
      </c>
      <c r="BH18" s="5">
        <f>SUM(Ввод!BG59,Ввод!BG61)*(1+$G18)</f>
        <v>0</v>
      </c>
      <c r="BI18" s="5">
        <f>SUM(Ввод!BH59,Ввод!BH61)*(1+$G18)</f>
        <v>0</v>
      </c>
      <c r="BJ18" s="5">
        <f>SUM(Ввод!BI59,Ввод!BI61)*(1+$G18)</f>
        <v>0</v>
      </c>
      <c r="BK18" s="5">
        <f>SUM(Ввод!BJ59,Ввод!BJ61)*(1+$G18)</f>
        <v>0</v>
      </c>
      <c r="BL18" s="5">
        <f>SUM(Ввод!BK59,Ввод!BK61)*(1+$G18)</f>
        <v>0</v>
      </c>
      <c r="BM18" s="5">
        <f>SUM(Ввод!BL59,Ввод!BL61)*(1+$G18)</f>
        <v>0</v>
      </c>
      <c r="BN18" s="5">
        <f>SUM(Ввод!BM59,Ввод!BM61)*(1+$G18)</f>
        <v>0</v>
      </c>
      <c r="BO18" s="5">
        <f>SUM(Ввод!BN59,Ввод!BN61)*(1+$G18)</f>
        <v>0</v>
      </c>
      <c r="BP18" s="5">
        <f>SUM(Ввод!BO59,Ввод!BO61)*(1+$G18)</f>
        <v>0</v>
      </c>
      <c r="BQ18" s="5">
        <f>SUM(Ввод!BP59,Ввод!BP61)*(1+$G18)</f>
        <v>0</v>
      </c>
      <c r="BR18" s="5">
        <f>SUM(Ввод!BQ59,Ввод!BQ61)*(1+$G18)</f>
        <v>0</v>
      </c>
      <c r="BS18" s="5">
        <f>SUM(Ввод!BR59,Ввод!BR61)*(1+$G18)</f>
        <v>0</v>
      </c>
      <c r="BT18" s="5">
        <f>SUM(Ввод!BS59,Ввод!BS61)*(1+$G18)</f>
        <v>0</v>
      </c>
      <c r="BU18" s="5">
        <f>SUM(Ввод!BT59,Ввод!BT61)*(1+$G18)</f>
        <v>0</v>
      </c>
      <c r="BV18" s="5">
        <f>SUM(Ввод!BU59,Ввод!BU61)*(1+$G18)</f>
        <v>0</v>
      </c>
      <c r="BW18" s="5">
        <f>SUM(Ввод!BV59,Ввод!BV61)*(1+$G18)</f>
        <v>0</v>
      </c>
      <c r="BX18" s="5">
        <f>SUM(Ввод!BW59,Ввод!BW61)*(1+$G18)</f>
        <v>0</v>
      </c>
      <c r="BY18" s="5">
        <f>SUM(Ввод!BX59,Ввод!BX61)*(1+$G18)</f>
        <v>0</v>
      </c>
      <c r="BZ18" s="5">
        <f>SUM(Ввод!BY59,Ввод!BY61)*(1+$G18)</f>
        <v>0</v>
      </c>
      <c r="CA18" s="5">
        <f>SUM(Ввод!BZ59,Ввод!BZ61)*(1+$G18)</f>
        <v>0</v>
      </c>
      <c r="CB18" s="5">
        <f>SUM(Ввод!CA59,Ввод!CA61)*(1+$G18)</f>
        <v>0</v>
      </c>
      <c r="CC18" s="5">
        <f>SUM(Ввод!CB59,Ввод!CB61)*(1+$G18)</f>
        <v>0</v>
      </c>
      <c r="CD18" s="5">
        <f>SUM(Ввод!CC59,Ввод!CC61)*(1+$G18)</f>
        <v>0</v>
      </c>
      <c r="CE18" s="5">
        <f>SUM(Ввод!CD59,Ввод!CD61)*(1+$G18)</f>
        <v>0</v>
      </c>
      <c r="CF18" s="5">
        <f>SUM(Ввод!CE59,Ввод!CE61)*(1+$G18)</f>
        <v>0</v>
      </c>
      <c r="CG18" s="5">
        <f>SUM(Ввод!CF59,Ввод!CF61)*(1+$G18)</f>
        <v>0</v>
      </c>
      <c r="CH18" s="5">
        <f>SUM(Ввод!CG59,Ввод!CG61)*(1+$G18)</f>
        <v>0</v>
      </c>
      <c r="CI18" s="5">
        <f>SUM(Ввод!CH59,Ввод!CH61)*(1+$G18)</f>
        <v>0</v>
      </c>
      <c r="CJ18" s="5">
        <f>SUM(Ввод!CI59,Ввод!CI61)*(1+$G18)</f>
        <v>0</v>
      </c>
      <c r="CK18" s="5">
        <f>SUM(Ввод!CJ59,Ввод!CJ61)*(1+$G18)</f>
        <v>0</v>
      </c>
      <c r="CL18" s="5">
        <f>SUM(Ввод!CK59,Ввод!CK61)*(1+$G18)</f>
        <v>0</v>
      </c>
      <c r="CM18" s="5">
        <f>SUM(Ввод!CL59,Ввод!CL61)*(1+$G18)</f>
        <v>0</v>
      </c>
      <c r="CN18" s="5">
        <f>SUM(Ввод!CM59,Ввод!CM61)*(1+$G18)</f>
        <v>0</v>
      </c>
      <c r="CO18" s="5">
        <f>SUM(Ввод!CN59,Ввод!CN61)*(1+$G18)</f>
        <v>0</v>
      </c>
      <c r="CP18" s="5">
        <f>SUM(Ввод!CO59,Ввод!CO61)*(1+$G18)</f>
        <v>0</v>
      </c>
      <c r="CQ18" s="5">
        <f>SUM(Ввод!CP59,Ввод!CP61)*(1+$G18)</f>
        <v>0</v>
      </c>
      <c r="CR18" s="5">
        <f>SUM(Ввод!CQ59,Ввод!CQ61)*(1+$G18)</f>
        <v>0</v>
      </c>
      <c r="CS18" s="5">
        <f>SUM(Ввод!CR59,Ввод!CR61)*(1+$G18)</f>
        <v>0</v>
      </c>
      <c r="CT18" s="5">
        <f>SUM(Ввод!CS59,Ввод!CS61)*(1+$G18)</f>
        <v>0</v>
      </c>
      <c r="CU18" s="5">
        <f>SUM(Ввод!CT59,Ввод!CT61)*(1+$G18)</f>
        <v>0</v>
      </c>
      <c r="CV18" s="5">
        <f>SUM(Ввод!CU59,Ввод!CU61)*(1+$G18)</f>
        <v>0</v>
      </c>
      <c r="CW18" s="5">
        <f>SUM(Ввод!CV59,Ввод!CV61)*(1+$G18)</f>
        <v>0</v>
      </c>
      <c r="CX18" s="5">
        <f>SUM(Ввод!CW59,Ввод!CW61)*(1+$G18)</f>
        <v>0</v>
      </c>
      <c r="CY18" s="5">
        <f>SUM(Ввод!CX59,Ввод!CX61)*(1+$G18)</f>
        <v>0</v>
      </c>
      <c r="CZ18" s="5">
        <f>SUM(Ввод!CY59,Ввод!CY61)*(1+$G18)</f>
        <v>0</v>
      </c>
      <c r="DA18" s="5">
        <f>SUM(Ввод!CZ59,Ввод!CZ61)*(1+$G18)</f>
        <v>0</v>
      </c>
      <c r="DB18" s="5">
        <f>SUM(Ввод!DA59,Ввод!DA61)*(1+$G18)</f>
        <v>0</v>
      </c>
      <c r="DC18" s="5">
        <f>SUM(Ввод!DB59,Ввод!DB61)*(1+$G18)</f>
        <v>0</v>
      </c>
      <c r="DD18" s="5">
        <f>SUM(Ввод!DC59,Ввод!DC61)*(1+$G18)</f>
        <v>0</v>
      </c>
      <c r="DE18" s="5">
        <f>SUM(Ввод!DD59,Ввод!DD61)*(1+$G18)</f>
        <v>0</v>
      </c>
      <c r="DF18" s="5">
        <f>SUM(Ввод!DE59,Ввод!DE61)*(1+$G18)</f>
        <v>0</v>
      </c>
      <c r="DG18" s="5">
        <f>SUM(Ввод!DF59,Ввод!DF61)*(1+$G18)</f>
        <v>0</v>
      </c>
      <c r="DH18" s="5">
        <f>SUM(Ввод!DG59,Ввод!DG61)*(1+$G18)</f>
        <v>0</v>
      </c>
      <c r="DI18" s="5">
        <f>SUM(Ввод!DH59,Ввод!DH61)*(1+$G18)</f>
        <v>0</v>
      </c>
      <c r="DJ18" s="5">
        <f>SUM(Ввод!DI59,Ввод!DI61)*(1+$G18)</f>
        <v>0</v>
      </c>
    </row>
    <row r="19" spans="1:115">
      <c r="B19" t="s">
        <v>83</v>
      </c>
      <c r="G19" s="235">
        <f>Чувствительность!$D$13</f>
        <v>0</v>
      </c>
      <c r="I19" s="5">
        <f>SUM(J19:DJ19)</f>
        <v>300000</v>
      </c>
      <c r="J19" s="5">
        <f>SUM(Ввод!I60,Ввод!I62)*(1+$G19)</f>
        <v>0</v>
      </c>
      <c r="K19" s="5">
        <f>SUM(Ввод!J60,Ввод!J62)*(1+$G19)</f>
        <v>0</v>
      </c>
      <c r="L19" s="5">
        <f>SUM(Ввод!K60,Ввод!K62)*(1+$G19)</f>
        <v>0</v>
      </c>
      <c r="M19" s="5">
        <f>SUM(Ввод!L60,Ввод!L62)*(1+$G19)</f>
        <v>60000</v>
      </c>
      <c r="N19" s="5">
        <f>SUM(Ввод!M60,Ввод!M62)*(1+$G19)</f>
        <v>25000</v>
      </c>
      <c r="O19" s="5">
        <f>SUM(Ввод!N60,Ввод!N62)*(1+$G19)</f>
        <v>25000</v>
      </c>
      <c r="P19" s="5">
        <f>SUM(Ввод!O60,Ввод!O62)*(1+$G19)</f>
        <v>25000</v>
      </c>
      <c r="Q19" s="5">
        <f>SUM(Ввод!P60,Ввод!P62)*(1+$G19)</f>
        <v>75000</v>
      </c>
      <c r="R19" s="5">
        <f>SUM(Ввод!Q60,Ввод!Q62)*(1+$G19)</f>
        <v>0</v>
      </c>
      <c r="S19" s="5">
        <f>SUM(Ввод!R60,Ввод!R62)*(1+$G19)</f>
        <v>0</v>
      </c>
      <c r="T19" s="5">
        <f>SUM(Ввод!S60,Ввод!S62)*(1+$G19)</f>
        <v>0</v>
      </c>
      <c r="U19" s="5">
        <f>SUM(Ввод!T60,Ввод!T62)*(1+$G19)</f>
        <v>90000</v>
      </c>
      <c r="V19" s="5">
        <f>SUM(Ввод!U60,Ввод!U62)*(1+$G19)</f>
        <v>0</v>
      </c>
      <c r="W19" s="5">
        <f>SUM(Ввод!V60,Ввод!V62)*(1+$G19)</f>
        <v>0</v>
      </c>
      <c r="X19" s="5">
        <f>SUM(Ввод!W60,Ввод!W62)*(1+$G19)</f>
        <v>0</v>
      </c>
      <c r="Y19" s="5">
        <f>SUM(Ввод!X60,Ввод!X62)*(1+$G19)</f>
        <v>0</v>
      </c>
      <c r="Z19" s="5">
        <f>SUM(Ввод!Y60,Ввод!Y62)*(1+$G19)</f>
        <v>0</v>
      </c>
      <c r="AA19" s="5">
        <f>SUM(Ввод!Z60,Ввод!Z62)*(1+$G19)</f>
        <v>0</v>
      </c>
      <c r="AB19" s="5">
        <f>SUM(Ввод!AA60,Ввод!AA62)*(1+$G19)</f>
        <v>0</v>
      </c>
      <c r="AC19" s="5">
        <f>SUM(Ввод!AB60,Ввод!AB62)*(1+$G19)</f>
        <v>0</v>
      </c>
      <c r="AD19" s="5">
        <f>SUM(Ввод!AC60,Ввод!AC62)*(1+$G19)</f>
        <v>0</v>
      </c>
      <c r="AE19" s="5">
        <f>SUM(Ввод!AD60,Ввод!AD62)*(1+$G19)</f>
        <v>0</v>
      </c>
      <c r="AF19" s="5">
        <f>SUM(Ввод!AE60,Ввод!AE62)*(1+$G19)</f>
        <v>0</v>
      </c>
      <c r="AG19" s="5">
        <f>SUM(Ввод!AF60,Ввод!AF62)*(1+$G19)</f>
        <v>0</v>
      </c>
      <c r="AH19" s="5">
        <f>SUM(Ввод!AG60,Ввод!AG62)*(1+$G19)</f>
        <v>0</v>
      </c>
      <c r="AI19" s="5">
        <f>SUM(Ввод!AH60,Ввод!AH62)*(1+$G19)</f>
        <v>0</v>
      </c>
      <c r="AJ19" s="5">
        <f>SUM(Ввод!AI60,Ввод!AI62)*(1+$G19)</f>
        <v>0</v>
      </c>
      <c r="AK19" s="5">
        <f>SUM(Ввод!AJ60,Ввод!AJ62)*(1+$G19)</f>
        <v>0</v>
      </c>
      <c r="AL19" s="5">
        <f>SUM(Ввод!AK60,Ввод!AK62)*(1+$G19)</f>
        <v>0</v>
      </c>
      <c r="AM19" s="5">
        <f>SUM(Ввод!AL60,Ввод!AL62)*(1+$G19)</f>
        <v>0</v>
      </c>
      <c r="AN19" s="5">
        <f>SUM(Ввод!AM60,Ввод!AM62)*(1+$G19)</f>
        <v>0</v>
      </c>
      <c r="AO19" s="5">
        <f>SUM(Ввод!AN60,Ввод!AN62)*(1+$G19)</f>
        <v>0</v>
      </c>
      <c r="AP19" s="5">
        <f>SUM(Ввод!AO60,Ввод!AO62)*(1+$G19)</f>
        <v>0</v>
      </c>
      <c r="AQ19" s="5">
        <f>SUM(Ввод!AP60,Ввод!AP62)*(1+$G19)</f>
        <v>0</v>
      </c>
      <c r="AR19" s="5">
        <f>SUM(Ввод!AQ60,Ввод!AQ62)*(1+$G19)</f>
        <v>0</v>
      </c>
      <c r="AS19" s="5">
        <f>SUM(Ввод!AR60,Ввод!AR62)*(1+$G19)</f>
        <v>0</v>
      </c>
      <c r="AT19" s="5">
        <f>SUM(Ввод!AS60,Ввод!AS62)*(1+$G19)</f>
        <v>0</v>
      </c>
      <c r="AU19" s="5">
        <f>SUM(Ввод!AT60,Ввод!AT62)*(1+$G19)</f>
        <v>0</v>
      </c>
      <c r="AV19" s="5">
        <f>SUM(Ввод!AU60,Ввод!AU62)*(1+$G19)</f>
        <v>0</v>
      </c>
      <c r="AW19" s="5">
        <f>SUM(Ввод!AV60,Ввод!AV62)*(1+$G19)</f>
        <v>0</v>
      </c>
      <c r="AX19" s="5">
        <f>SUM(Ввод!AW60,Ввод!AW62)*(1+$G19)</f>
        <v>0</v>
      </c>
      <c r="AY19" s="5">
        <f>SUM(Ввод!AX60,Ввод!AX62)*(1+$G19)</f>
        <v>0</v>
      </c>
      <c r="AZ19" s="5">
        <f>SUM(Ввод!AY60,Ввод!AY62)*(1+$G19)</f>
        <v>0</v>
      </c>
      <c r="BA19" s="5">
        <f>SUM(Ввод!AZ60,Ввод!AZ62)*(1+$G19)</f>
        <v>0</v>
      </c>
      <c r="BB19" s="5">
        <f>SUM(Ввод!BA60,Ввод!BA62)*(1+$G19)</f>
        <v>0</v>
      </c>
      <c r="BC19" s="5">
        <f>SUM(Ввод!BB60,Ввод!BB62)*(1+$G19)</f>
        <v>0</v>
      </c>
      <c r="BD19" s="5">
        <f>SUM(Ввод!BC60,Ввод!BC62)*(1+$G19)</f>
        <v>0</v>
      </c>
      <c r="BE19" s="5">
        <f>SUM(Ввод!BD60,Ввод!BD62)*(1+$G19)</f>
        <v>0</v>
      </c>
      <c r="BF19" s="5">
        <f>SUM(Ввод!BE60,Ввод!BE62)*(1+$G19)</f>
        <v>0</v>
      </c>
      <c r="BG19" s="5">
        <f>SUM(Ввод!BF60,Ввод!BF62)*(1+$G19)</f>
        <v>0</v>
      </c>
      <c r="BH19" s="5">
        <f>SUM(Ввод!BG60,Ввод!BG62)*(1+$G19)</f>
        <v>0</v>
      </c>
      <c r="BI19" s="5">
        <f>SUM(Ввод!BH60,Ввод!BH62)*(1+$G19)</f>
        <v>0</v>
      </c>
      <c r="BJ19" s="5">
        <f>SUM(Ввод!BI60,Ввод!BI62)*(1+$G19)</f>
        <v>0</v>
      </c>
      <c r="BK19" s="5">
        <f>SUM(Ввод!BJ60,Ввод!BJ62)*(1+$G19)</f>
        <v>0</v>
      </c>
      <c r="BL19" s="5">
        <f>SUM(Ввод!BK60,Ввод!BK62)*(1+$G19)</f>
        <v>0</v>
      </c>
      <c r="BM19" s="5">
        <f>SUM(Ввод!BL60,Ввод!BL62)*(1+$G19)</f>
        <v>0</v>
      </c>
      <c r="BN19" s="5">
        <f>SUM(Ввод!BM60,Ввод!BM62)*(1+$G19)</f>
        <v>0</v>
      </c>
      <c r="BO19" s="5">
        <f>SUM(Ввод!BN60,Ввод!BN62)*(1+$G19)</f>
        <v>0</v>
      </c>
      <c r="BP19" s="5">
        <f>SUM(Ввод!BO60,Ввод!BO62)*(1+$G19)</f>
        <v>0</v>
      </c>
      <c r="BQ19" s="5">
        <f>SUM(Ввод!BP60,Ввод!BP62)*(1+$G19)</f>
        <v>0</v>
      </c>
      <c r="BR19" s="5">
        <f>SUM(Ввод!BQ60,Ввод!BQ62)*(1+$G19)</f>
        <v>0</v>
      </c>
      <c r="BS19" s="5">
        <f>SUM(Ввод!BR60,Ввод!BR62)*(1+$G19)</f>
        <v>0</v>
      </c>
      <c r="BT19" s="5">
        <f>SUM(Ввод!BS60,Ввод!BS62)*(1+$G19)</f>
        <v>0</v>
      </c>
      <c r="BU19" s="5">
        <f>SUM(Ввод!BT60,Ввод!BT62)*(1+$G19)</f>
        <v>0</v>
      </c>
      <c r="BV19" s="5">
        <f>SUM(Ввод!BU60,Ввод!BU62)*(1+$G19)</f>
        <v>0</v>
      </c>
      <c r="BW19" s="5">
        <f>SUM(Ввод!BV60,Ввод!BV62)*(1+$G19)</f>
        <v>0</v>
      </c>
      <c r="BX19" s="5">
        <f>SUM(Ввод!BW60,Ввод!BW62)*(1+$G19)</f>
        <v>0</v>
      </c>
      <c r="BY19" s="5">
        <f>SUM(Ввод!BX60,Ввод!BX62)*(1+$G19)</f>
        <v>0</v>
      </c>
      <c r="BZ19" s="5">
        <f>SUM(Ввод!BY60,Ввод!BY62)*(1+$G19)</f>
        <v>0</v>
      </c>
      <c r="CA19" s="5">
        <f>SUM(Ввод!BZ60,Ввод!BZ62)*(1+$G19)</f>
        <v>0</v>
      </c>
      <c r="CB19" s="5">
        <f>SUM(Ввод!CA60,Ввод!CA62)*(1+$G19)</f>
        <v>0</v>
      </c>
      <c r="CC19" s="5">
        <f>SUM(Ввод!CB60,Ввод!CB62)*(1+$G19)</f>
        <v>0</v>
      </c>
      <c r="CD19" s="5">
        <f>SUM(Ввод!CC60,Ввод!CC62)*(1+$G19)</f>
        <v>0</v>
      </c>
      <c r="CE19" s="5">
        <f>SUM(Ввод!CD60,Ввод!CD62)*(1+$G19)</f>
        <v>0</v>
      </c>
      <c r="CF19" s="5">
        <f>SUM(Ввод!CE60,Ввод!CE62)*(1+$G19)</f>
        <v>0</v>
      </c>
      <c r="CG19" s="5">
        <f>SUM(Ввод!CF60,Ввод!CF62)*(1+$G19)</f>
        <v>0</v>
      </c>
      <c r="CH19" s="5">
        <f>SUM(Ввод!CG60,Ввод!CG62)*(1+$G19)</f>
        <v>0</v>
      </c>
      <c r="CI19" s="5">
        <f>SUM(Ввод!CH60,Ввод!CH62)*(1+$G19)</f>
        <v>0</v>
      </c>
      <c r="CJ19" s="5">
        <f>SUM(Ввод!CI60,Ввод!CI62)*(1+$G19)</f>
        <v>0</v>
      </c>
      <c r="CK19" s="5">
        <f>SUM(Ввод!CJ60,Ввод!CJ62)*(1+$G19)</f>
        <v>0</v>
      </c>
      <c r="CL19" s="5">
        <f>SUM(Ввод!CK60,Ввод!CK62)*(1+$G19)</f>
        <v>0</v>
      </c>
      <c r="CM19" s="5">
        <f>SUM(Ввод!CL60,Ввод!CL62)*(1+$G19)</f>
        <v>0</v>
      </c>
      <c r="CN19" s="5">
        <f>SUM(Ввод!CM60,Ввод!CM62)*(1+$G19)</f>
        <v>0</v>
      </c>
      <c r="CO19" s="5">
        <f>SUM(Ввод!CN60,Ввод!CN62)*(1+$G19)</f>
        <v>0</v>
      </c>
      <c r="CP19" s="5">
        <f>SUM(Ввод!CO60,Ввод!CO62)*(1+$G19)</f>
        <v>0</v>
      </c>
      <c r="CQ19" s="5">
        <f>SUM(Ввод!CP60,Ввод!CP62)*(1+$G19)</f>
        <v>0</v>
      </c>
      <c r="CR19" s="5">
        <f>SUM(Ввод!CQ60,Ввод!CQ62)*(1+$G19)</f>
        <v>0</v>
      </c>
      <c r="CS19" s="5">
        <f>SUM(Ввод!CR60,Ввод!CR62)*(1+$G19)</f>
        <v>0</v>
      </c>
      <c r="CT19" s="5">
        <f>SUM(Ввод!CS60,Ввод!CS62)*(1+$G19)</f>
        <v>0</v>
      </c>
      <c r="CU19" s="5">
        <f>SUM(Ввод!CT60,Ввод!CT62)*(1+$G19)</f>
        <v>0</v>
      </c>
      <c r="CV19" s="5">
        <f>SUM(Ввод!CU60,Ввод!CU62)*(1+$G19)</f>
        <v>0</v>
      </c>
      <c r="CW19" s="5">
        <f>SUM(Ввод!CV60,Ввод!CV62)*(1+$G19)</f>
        <v>0</v>
      </c>
      <c r="CX19" s="5">
        <f>SUM(Ввод!CW60,Ввод!CW62)*(1+$G19)</f>
        <v>0</v>
      </c>
      <c r="CY19" s="5">
        <f>SUM(Ввод!CX60,Ввод!CX62)*(1+$G19)</f>
        <v>0</v>
      </c>
      <c r="CZ19" s="5">
        <f>SUM(Ввод!CY60,Ввод!CY62)*(1+$G19)</f>
        <v>0</v>
      </c>
      <c r="DA19" s="5">
        <f>SUM(Ввод!CZ60,Ввод!CZ62)*(1+$G19)</f>
        <v>0</v>
      </c>
      <c r="DB19" s="5">
        <f>SUM(Ввод!DA60,Ввод!DA62)*(1+$G19)</f>
        <v>0</v>
      </c>
      <c r="DC19" s="5">
        <f>SUM(Ввод!DB60,Ввод!DB62)*(1+$G19)</f>
        <v>0</v>
      </c>
      <c r="DD19" s="5">
        <f>SUM(Ввод!DC60,Ввод!DC62)*(1+$G19)</f>
        <v>0</v>
      </c>
      <c r="DE19" s="5">
        <f>SUM(Ввод!DD60,Ввод!DD62)*(1+$G19)</f>
        <v>0</v>
      </c>
      <c r="DF19" s="5">
        <f>SUM(Ввод!DE60,Ввод!DE62)*(1+$G19)</f>
        <v>0</v>
      </c>
      <c r="DG19" s="5">
        <f>SUM(Ввод!DF60,Ввод!DF62)*(1+$G19)</f>
        <v>0</v>
      </c>
      <c r="DH19" s="5">
        <f>SUM(Ввод!DG60,Ввод!DG62)*(1+$G19)</f>
        <v>0</v>
      </c>
      <c r="DI19" s="5">
        <f>SUM(Ввод!DH60,Ввод!DH62)*(1+$G19)</f>
        <v>0</v>
      </c>
      <c r="DJ19" s="5">
        <f>SUM(Ввод!DI60,Ввод!DI62)*(1+$G19)</f>
        <v>0</v>
      </c>
    </row>
    <row r="20" spans="1:115">
      <c r="B20" t="s">
        <v>84</v>
      </c>
      <c r="I20" s="5">
        <f>SUM(J20:DJ20)</f>
        <v>1835000</v>
      </c>
      <c r="J20" s="5">
        <f>SUM(J21:J23)</f>
        <v>0</v>
      </c>
      <c r="K20" s="5">
        <f t="shared" ref="K20:BV20" si="0">SUM(K21:K23)</f>
        <v>0</v>
      </c>
      <c r="L20" s="5">
        <f t="shared" si="0"/>
        <v>0</v>
      </c>
      <c r="M20" s="5">
        <f t="shared" si="0"/>
        <v>360000</v>
      </c>
      <c r="N20" s="5">
        <f t="shared" si="0"/>
        <v>150000</v>
      </c>
      <c r="O20" s="5">
        <f t="shared" si="0"/>
        <v>150000</v>
      </c>
      <c r="P20" s="5">
        <f t="shared" si="0"/>
        <v>150000</v>
      </c>
      <c r="Q20" s="5">
        <f t="shared" si="0"/>
        <v>450000</v>
      </c>
      <c r="R20" s="5">
        <f t="shared" si="0"/>
        <v>0</v>
      </c>
      <c r="S20" s="5">
        <f t="shared" si="0"/>
        <v>35000</v>
      </c>
      <c r="T20" s="5">
        <f t="shared" si="0"/>
        <v>0</v>
      </c>
      <c r="U20" s="5">
        <f t="shared" si="0"/>
        <v>540000</v>
      </c>
      <c r="V20" s="5">
        <f t="shared" si="0"/>
        <v>0</v>
      </c>
      <c r="W20" s="5">
        <f t="shared" si="0"/>
        <v>0</v>
      </c>
      <c r="X20" s="5">
        <f t="shared" si="0"/>
        <v>0</v>
      </c>
      <c r="Y20" s="5">
        <f t="shared" si="0"/>
        <v>0</v>
      </c>
      <c r="Z20" s="5">
        <f t="shared" si="0"/>
        <v>0</v>
      </c>
      <c r="AA20" s="5">
        <f t="shared" si="0"/>
        <v>0</v>
      </c>
      <c r="AB20" s="5">
        <f t="shared" si="0"/>
        <v>0</v>
      </c>
      <c r="AC20" s="5">
        <f t="shared" si="0"/>
        <v>0</v>
      </c>
      <c r="AD20" s="5">
        <f t="shared" si="0"/>
        <v>0</v>
      </c>
      <c r="AE20" s="5">
        <f t="shared" si="0"/>
        <v>0</v>
      </c>
      <c r="AF20" s="5">
        <f t="shared" si="0"/>
        <v>0</v>
      </c>
      <c r="AG20" s="5">
        <f t="shared" si="0"/>
        <v>0</v>
      </c>
      <c r="AH20" s="5">
        <f t="shared" si="0"/>
        <v>0</v>
      </c>
      <c r="AI20" s="5">
        <f t="shared" si="0"/>
        <v>0</v>
      </c>
      <c r="AJ20" s="5">
        <f t="shared" si="0"/>
        <v>0</v>
      </c>
      <c r="AK20" s="5">
        <f t="shared" si="0"/>
        <v>0</v>
      </c>
      <c r="AL20" s="5">
        <f t="shared" si="0"/>
        <v>0</v>
      </c>
      <c r="AM20" s="5">
        <f t="shared" si="0"/>
        <v>0</v>
      </c>
      <c r="AN20" s="5">
        <f t="shared" si="0"/>
        <v>0</v>
      </c>
      <c r="AO20" s="5">
        <f t="shared" si="0"/>
        <v>0</v>
      </c>
      <c r="AP20" s="5">
        <f t="shared" si="0"/>
        <v>0</v>
      </c>
      <c r="AQ20" s="5">
        <f t="shared" si="0"/>
        <v>0</v>
      </c>
      <c r="AR20" s="5">
        <f t="shared" si="0"/>
        <v>0</v>
      </c>
      <c r="AS20" s="5">
        <f t="shared" si="0"/>
        <v>0</v>
      </c>
      <c r="AT20" s="5">
        <f t="shared" si="0"/>
        <v>0</v>
      </c>
      <c r="AU20" s="5">
        <f t="shared" si="0"/>
        <v>0</v>
      </c>
      <c r="AV20" s="5">
        <f t="shared" si="0"/>
        <v>0</v>
      </c>
      <c r="AW20" s="5">
        <f t="shared" si="0"/>
        <v>0</v>
      </c>
      <c r="AX20" s="5">
        <f t="shared" si="0"/>
        <v>0</v>
      </c>
      <c r="AY20" s="5">
        <f t="shared" si="0"/>
        <v>0</v>
      </c>
      <c r="AZ20" s="5">
        <f t="shared" si="0"/>
        <v>0</v>
      </c>
      <c r="BA20" s="5">
        <f t="shared" si="0"/>
        <v>0</v>
      </c>
      <c r="BB20" s="5">
        <f t="shared" si="0"/>
        <v>0</v>
      </c>
      <c r="BC20" s="5">
        <f t="shared" si="0"/>
        <v>0</v>
      </c>
      <c r="BD20" s="5">
        <f t="shared" si="0"/>
        <v>0</v>
      </c>
      <c r="BE20" s="5">
        <f t="shared" si="0"/>
        <v>0</v>
      </c>
      <c r="BF20" s="5">
        <f t="shared" si="0"/>
        <v>0</v>
      </c>
      <c r="BG20" s="5">
        <f t="shared" si="0"/>
        <v>0</v>
      </c>
      <c r="BH20" s="5">
        <f t="shared" si="0"/>
        <v>0</v>
      </c>
      <c r="BI20" s="5">
        <f t="shared" si="0"/>
        <v>0</v>
      </c>
      <c r="BJ20" s="5">
        <f t="shared" si="0"/>
        <v>0</v>
      </c>
      <c r="BK20" s="5">
        <f t="shared" si="0"/>
        <v>0</v>
      </c>
      <c r="BL20" s="5">
        <f t="shared" si="0"/>
        <v>0</v>
      </c>
      <c r="BM20" s="5">
        <f t="shared" si="0"/>
        <v>0</v>
      </c>
      <c r="BN20" s="5">
        <f t="shared" si="0"/>
        <v>0</v>
      </c>
      <c r="BO20" s="5">
        <f t="shared" si="0"/>
        <v>0</v>
      </c>
      <c r="BP20" s="5">
        <f t="shared" si="0"/>
        <v>0</v>
      </c>
      <c r="BQ20" s="5">
        <f t="shared" si="0"/>
        <v>0</v>
      </c>
      <c r="BR20" s="5">
        <f t="shared" si="0"/>
        <v>0</v>
      </c>
      <c r="BS20" s="5">
        <f t="shared" si="0"/>
        <v>0</v>
      </c>
      <c r="BT20" s="5">
        <f t="shared" si="0"/>
        <v>0</v>
      </c>
      <c r="BU20" s="5">
        <f t="shared" si="0"/>
        <v>0</v>
      </c>
      <c r="BV20" s="5">
        <f t="shared" si="0"/>
        <v>0</v>
      </c>
      <c r="BW20" s="5">
        <f t="shared" ref="BW20:DJ20" si="1">SUM(BW21:BW23)</f>
        <v>0</v>
      </c>
      <c r="BX20" s="5">
        <f t="shared" si="1"/>
        <v>0</v>
      </c>
      <c r="BY20" s="5">
        <f t="shared" si="1"/>
        <v>0</v>
      </c>
      <c r="BZ20" s="5">
        <f t="shared" si="1"/>
        <v>0</v>
      </c>
      <c r="CA20" s="5">
        <f t="shared" si="1"/>
        <v>0</v>
      </c>
      <c r="CB20" s="5">
        <f t="shared" si="1"/>
        <v>0</v>
      </c>
      <c r="CC20" s="5">
        <f t="shared" si="1"/>
        <v>0</v>
      </c>
      <c r="CD20" s="5">
        <f t="shared" si="1"/>
        <v>0</v>
      </c>
      <c r="CE20" s="5">
        <f t="shared" si="1"/>
        <v>0</v>
      </c>
      <c r="CF20" s="5">
        <f t="shared" si="1"/>
        <v>0</v>
      </c>
      <c r="CG20" s="5">
        <f t="shared" si="1"/>
        <v>0</v>
      </c>
      <c r="CH20" s="5">
        <f t="shared" si="1"/>
        <v>0</v>
      </c>
      <c r="CI20" s="5">
        <f t="shared" si="1"/>
        <v>0</v>
      </c>
      <c r="CJ20" s="5">
        <f t="shared" si="1"/>
        <v>0</v>
      </c>
      <c r="CK20" s="5">
        <f t="shared" si="1"/>
        <v>0</v>
      </c>
      <c r="CL20" s="5">
        <f t="shared" si="1"/>
        <v>0</v>
      </c>
      <c r="CM20" s="5">
        <f t="shared" si="1"/>
        <v>0</v>
      </c>
      <c r="CN20" s="5">
        <f t="shared" si="1"/>
        <v>0</v>
      </c>
      <c r="CO20" s="5">
        <f t="shared" si="1"/>
        <v>0</v>
      </c>
      <c r="CP20" s="5">
        <f t="shared" si="1"/>
        <v>0</v>
      </c>
      <c r="CQ20" s="5">
        <f t="shared" si="1"/>
        <v>0</v>
      </c>
      <c r="CR20" s="5">
        <f t="shared" si="1"/>
        <v>0</v>
      </c>
      <c r="CS20" s="5">
        <f t="shared" si="1"/>
        <v>0</v>
      </c>
      <c r="CT20" s="5">
        <f t="shared" si="1"/>
        <v>0</v>
      </c>
      <c r="CU20" s="5">
        <f t="shared" si="1"/>
        <v>0</v>
      </c>
      <c r="CV20" s="5">
        <f t="shared" si="1"/>
        <v>0</v>
      </c>
      <c r="CW20" s="5">
        <f t="shared" si="1"/>
        <v>0</v>
      </c>
      <c r="CX20" s="5">
        <f t="shared" si="1"/>
        <v>0</v>
      </c>
      <c r="CY20" s="5">
        <f t="shared" si="1"/>
        <v>0</v>
      </c>
      <c r="CZ20" s="5">
        <f t="shared" si="1"/>
        <v>0</v>
      </c>
      <c r="DA20" s="5">
        <f t="shared" si="1"/>
        <v>0</v>
      </c>
      <c r="DB20" s="5">
        <f t="shared" si="1"/>
        <v>0</v>
      </c>
      <c r="DC20" s="5">
        <f t="shared" si="1"/>
        <v>0</v>
      </c>
      <c r="DD20" s="5">
        <f t="shared" si="1"/>
        <v>0</v>
      </c>
      <c r="DE20" s="5">
        <f t="shared" si="1"/>
        <v>0</v>
      </c>
      <c r="DF20" s="5">
        <f t="shared" si="1"/>
        <v>0</v>
      </c>
      <c r="DG20" s="5">
        <f t="shared" si="1"/>
        <v>0</v>
      </c>
      <c r="DH20" s="5">
        <f t="shared" si="1"/>
        <v>0</v>
      </c>
      <c r="DI20" s="5">
        <f t="shared" si="1"/>
        <v>0</v>
      </c>
      <c r="DJ20" s="5">
        <f t="shared" si="1"/>
        <v>0</v>
      </c>
    </row>
    <row r="21" spans="1:115">
      <c r="B21" s="11" t="s">
        <v>558</v>
      </c>
      <c r="G21" s="235">
        <f>Чувствительность!$D$13</f>
        <v>0</v>
      </c>
      <c r="I21" s="5">
        <f t="shared" ref="I21:I25" si="2">SUM(J21:DJ21)</f>
        <v>1200000</v>
      </c>
      <c r="J21" s="5">
        <f>SUM(Ввод!I59:I60)*(1+$G21)</f>
        <v>0</v>
      </c>
      <c r="K21" s="5">
        <f>SUM(Ввод!J59:J60)*(1+$G21)</f>
        <v>0</v>
      </c>
      <c r="L21" s="5">
        <f>SUM(Ввод!K59:K60)*(1+$G21)</f>
        <v>0</v>
      </c>
      <c r="M21" s="5">
        <f>SUM(Ввод!L59:L60)*(1+$G21)</f>
        <v>360000</v>
      </c>
      <c r="N21" s="5">
        <f>SUM(Ввод!M59:M60)*(1+$G21)</f>
        <v>0</v>
      </c>
      <c r="O21" s="5">
        <f>SUM(Ввод!N59:N60)*(1+$G21)</f>
        <v>0</v>
      </c>
      <c r="P21" s="5">
        <f>SUM(Ввод!O59:O60)*(1+$G21)</f>
        <v>0</v>
      </c>
      <c r="Q21" s="5">
        <f>SUM(Ввод!P59:P60)*(1+$G21)</f>
        <v>300000</v>
      </c>
      <c r="R21" s="5">
        <f>SUM(Ввод!Q59:Q60)*(1+$G21)</f>
        <v>0</v>
      </c>
      <c r="S21" s="5">
        <f>SUM(Ввод!R59:R60)*(1+$G21)</f>
        <v>0</v>
      </c>
      <c r="T21" s="5">
        <f>SUM(Ввод!S59:S60)*(1+$G21)</f>
        <v>0</v>
      </c>
      <c r="U21" s="5">
        <f>SUM(Ввод!T59:T60)*(1+$G21)</f>
        <v>540000</v>
      </c>
      <c r="V21" s="5">
        <f>SUM(Ввод!U59:U60)*(1+$G21)</f>
        <v>0</v>
      </c>
      <c r="W21" s="5">
        <f>SUM(Ввод!V59:V60)*(1+$G21)</f>
        <v>0</v>
      </c>
      <c r="X21" s="5">
        <f>SUM(Ввод!W59:W60)*(1+$G21)</f>
        <v>0</v>
      </c>
      <c r="Y21" s="5">
        <f>SUM(Ввод!X59:X60)*(1+$G21)</f>
        <v>0</v>
      </c>
      <c r="Z21" s="5">
        <f>SUM(Ввод!Y59:Y60)*(1+$G21)</f>
        <v>0</v>
      </c>
      <c r="AA21" s="5">
        <f>SUM(Ввод!Z59:Z60)*(1+$G21)</f>
        <v>0</v>
      </c>
      <c r="AB21" s="5">
        <f>SUM(Ввод!AA59:AA60)*(1+$G21)</f>
        <v>0</v>
      </c>
      <c r="AC21" s="5">
        <f>SUM(Ввод!AB59:AB60)*(1+$G21)</f>
        <v>0</v>
      </c>
      <c r="AD21" s="5">
        <f>SUM(Ввод!AC59:AC60)*(1+$G21)</f>
        <v>0</v>
      </c>
      <c r="AE21" s="5">
        <f>SUM(Ввод!AD59:AD60)*(1+$G21)</f>
        <v>0</v>
      </c>
      <c r="AF21" s="5">
        <f>SUM(Ввод!AE59:AE60)*(1+$G21)</f>
        <v>0</v>
      </c>
      <c r="AG21" s="5">
        <f>SUM(Ввод!AF59:AF60)*(1+$G21)</f>
        <v>0</v>
      </c>
      <c r="AH21" s="5">
        <f>SUM(Ввод!AG59:AG60)*(1+$G21)</f>
        <v>0</v>
      </c>
      <c r="AI21" s="5">
        <f>SUM(Ввод!AH59:AH60)*(1+$G21)</f>
        <v>0</v>
      </c>
      <c r="AJ21" s="5">
        <f>SUM(Ввод!AI59:AI60)*(1+$G21)</f>
        <v>0</v>
      </c>
      <c r="AK21" s="5">
        <f>SUM(Ввод!AJ59:AJ60)*(1+$G21)</f>
        <v>0</v>
      </c>
      <c r="AL21" s="5">
        <f>SUM(Ввод!AK59:AK60)*(1+$G21)</f>
        <v>0</v>
      </c>
      <c r="AM21" s="5">
        <f>SUM(Ввод!AL59:AL60)*(1+$G21)</f>
        <v>0</v>
      </c>
      <c r="AN21" s="5">
        <f>SUM(Ввод!AM59:AM60)*(1+$G21)</f>
        <v>0</v>
      </c>
      <c r="AO21" s="5">
        <f>SUM(Ввод!AN59:AN60)*(1+$G21)</f>
        <v>0</v>
      </c>
      <c r="AP21" s="5">
        <f>SUM(Ввод!AO59:AO60)*(1+$G21)</f>
        <v>0</v>
      </c>
      <c r="AQ21" s="5">
        <f>SUM(Ввод!AP59:AP60)*(1+$G21)</f>
        <v>0</v>
      </c>
      <c r="AR21" s="5">
        <f>SUM(Ввод!AQ59:AQ60)*(1+$G21)</f>
        <v>0</v>
      </c>
      <c r="AS21" s="5">
        <f>SUM(Ввод!AR59:AR60)*(1+$G21)</f>
        <v>0</v>
      </c>
      <c r="AT21" s="5">
        <f>SUM(Ввод!AS59:AS60)*(1+$G21)</f>
        <v>0</v>
      </c>
      <c r="AU21" s="5">
        <f>SUM(Ввод!AT59:AT60)*(1+$G21)</f>
        <v>0</v>
      </c>
      <c r="AV21" s="5">
        <f>SUM(Ввод!AU59:AU60)*(1+$G21)</f>
        <v>0</v>
      </c>
      <c r="AW21" s="5">
        <f>SUM(Ввод!AV59:AV60)*(1+$G21)</f>
        <v>0</v>
      </c>
      <c r="AX21" s="5">
        <f>SUM(Ввод!AW59:AW60)*(1+$G21)</f>
        <v>0</v>
      </c>
      <c r="AY21" s="5">
        <f>SUM(Ввод!AX59:AX60)*(1+$G21)</f>
        <v>0</v>
      </c>
      <c r="AZ21" s="5">
        <f>SUM(Ввод!AY59:AY60)*(1+$G21)</f>
        <v>0</v>
      </c>
      <c r="BA21" s="5">
        <f>SUM(Ввод!AZ59:AZ60)*(1+$G21)</f>
        <v>0</v>
      </c>
      <c r="BB21" s="5">
        <f>SUM(Ввод!BA59:BA60)*(1+$G21)</f>
        <v>0</v>
      </c>
      <c r="BC21" s="5">
        <f>SUM(Ввод!BB59:BB60)*(1+$G21)</f>
        <v>0</v>
      </c>
      <c r="BD21" s="5">
        <f>SUM(Ввод!BC59:BC60)*(1+$G21)</f>
        <v>0</v>
      </c>
      <c r="BE21" s="5">
        <f>SUM(Ввод!BD59:BD60)*(1+$G21)</f>
        <v>0</v>
      </c>
      <c r="BF21" s="5">
        <f>SUM(Ввод!BE59:BE60)*(1+$G21)</f>
        <v>0</v>
      </c>
      <c r="BG21" s="5">
        <f>SUM(Ввод!BF59:BF60)*(1+$G21)</f>
        <v>0</v>
      </c>
      <c r="BH21" s="5">
        <f>SUM(Ввод!BG59:BG60)*(1+$G21)</f>
        <v>0</v>
      </c>
      <c r="BI21" s="5">
        <f>SUM(Ввод!BH59:BH60)*(1+$G21)</f>
        <v>0</v>
      </c>
      <c r="BJ21" s="5">
        <f>SUM(Ввод!BI59:BI60)*(1+$G21)</f>
        <v>0</v>
      </c>
      <c r="BK21" s="5">
        <f>SUM(Ввод!BJ59:BJ60)*(1+$G21)</f>
        <v>0</v>
      </c>
      <c r="BL21" s="5">
        <f>SUM(Ввод!BK59:BK60)*(1+$G21)</f>
        <v>0</v>
      </c>
      <c r="BM21" s="5">
        <f>SUM(Ввод!BL59:BL60)*(1+$G21)</f>
        <v>0</v>
      </c>
      <c r="BN21" s="5">
        <f>SUM(Ввод!BM59:BM60)*(1+$G21)</f>
        <v>0</v>
      </c>
      <c r="BO21" s="5">
        <f>SUM(Ввод!BN59:BN60)*(1+$G21)</f>
        <v>0</v>
      </c>
      <c r="BP21" s="5">
        <f>SUM(Ввод!BO59:BO60)*(1+$G21)</f>
        <v>0</v>
      </c>
      <c r="BQ21" s="5">
        <f>SUM(Ввод!BP59:BP60)*(1+$G21)</f>
        <v>0</v>
      </c>
      <c r="BR21" s="5">
        <f>SUM(Ввод!BQ59:BQ60)*(1+$G21)</f>
        <v>0</v>
      </c>
      <c r="BS21" s="5">
        <f>SUM(Ввод!BR59:BR60)*(1+$G21)</f>
        <v>0</v>
      </c>
      <c r="BT21" s="5">
        <f>SUM(Ввод!BS59:BS60)*(1+$G21)</f>
        <v>0</v>
      </c>
      <c r="BU21" s="5">
        <f>SUM(Ввод!BT59:BT60)*(1+$G21)</f>
        <v>0</v>
      </c>
      <c r="BV21" s="5">
        <f>SUM(Ввод!BU59:BU60)*(1+$G21)</f>
        <v>0</v>
      </c>
      <c r="BW21" s="5">
        <f>SUM(Ввод!BV59:BV60)*(1+$G21)</f>
        <v>0</v>
      </c>
      <c r="BX21" s="5">
        <f>SUM(Ввод!BW59:BW60)*(1+$G21)</f>
        <v>0</v>
      </c>
      <c r="BY21" s="5">
        <f>SUM(Ввод!BX59:BX60)*(1+$G21)</f>
        <v>0</v>
      </c>
      <c r="BZ21" s="5">
        <f>SUM(Ввод!BY59:BY60)*(1+$G21)</f>
        <v>0</v>
      </c>
      <c r="CA21" s="5">
        <f>SUM(Ввод!BZ59:BZ60)*(1+$G21)</f>
        <v>0</v>
      </c>
      <c r="CB21" s="5">
        <f>SUM(Ввод!CA59:CA60)*(1+$G21)</f>
        <v>0</v>
      </c>
      <c r="CC21" s="5">
        <f>SUM(Ввод!CB59:CB60)*(1+$G21)</f>
        <v>0</v>
      </c>
      <c r="CD21" s="5">
        <f>SUM(Ввод!CC59:CC60)*(1+$G21)</f>
        <v>0</v>
      </c>
      <c r="CE21" s="5">
        <f>SUM(Ввод!CD59:CD60)*(1+$G21)</f>
        <v>0</v>
      </c>
      <c r="CF21" s="5">
        <f>SUM(Ввод!CE59:CE60)*(1+$G21)</f>
        <v>0</v>
      </c>
      <c r="CG21" s="5">
        <f>SUM(Ввод!CF59:CF60)*(1+$G21)</f>
        <v>0</v>
      </c>
      <c r="CH21" s="5">
        <f>SUM(Ввод!CG59:CG60)*(1+$G21)</f>
        <v>0</v>
      </c>
      <c r="CI21" s="5">
        <f>SUM(Ввод!CH59:CH60)*(1+$G21)</f>
        <v>0</v>
      </c>
      <c r="CJ21" s="5">
        <f>SUM(Ввод!CI59:CI60)*(1+$G21)</f>
        <v>0</v>
      </c>
      <c r="CK21" s="5">
        <f>SUM(Ввод!CJ59:CJ60)*(1+$G21)</f>
        <v>0</v>
      </c>
      <c r="CL21" s="5">
        <f>SUM(Ввод!CK59:CK60)*(1+$G21)</f>
        <v>0</v>
      </c>
      <c r="CM21" s="5">
        <f>SUM(Ввод!CL59:CL60)*(1+$G21)</f>
        <v>0</v>
      </c>
      <c r="CN21" s="5">
        <f>SUM(Ввод!CM59:CM60)*(1+$G21)</f>
        <v>0</v>
      </c>
      <c r="CO21" s="5">
        <f>SUM(Ввод!CN59:CN60)*(1+$G21)</f>
        <v>0</v>
      </c>
      <c r="CP21" s="5">
        <f>SUM(Ввод!CO59:CO60)*(1+$G21)</f>
        <v>0</v>
      </c>
      <c r="CQ21" s="5">
        <f>SUM(Ввод!CP59:CP60)*(1+$G21)</f>
        <v>0</v>
      </c>
      <c r="CR21" s="5">
        <f>SUM(Ввод!CQ59:CQ60)*(1+$G21)</f>
        <v>0</v>
      </c>
      <c r="CS21" s="5">
        <f>SUM(Ввод!CR59:CR60)*(1+$G21)</f>
        <v>0</v>
      </c>
      <c r="CT21" s="5">
        <f>SUM(Ввод!CS59:CS60)*(1+$G21)</f>
        <v>0</v>
      </c>
      <c r="CU21" s="5">
        <f>SUM(Ввод!CT59:CT60)*(1+$G21)</f>
        <v>0</v>
      </c>
      <c r="CV21" s="5">
        <f>SUM(Ввод!CU59:CU60)*(1+$G21)</f>
        <v>0</v>
      </c>
      <c r="CW21" s="5">
        <f>SUM(Ввод!CV59:CV60)*(1+$G21)</f>
        <v>0</v>
      </c>
      <c r="CX21" s="5">
        <f>SUM(Ввод!CW59:CW60)*(1+$G21)</f>
        <v>0</v>
      </c>
      <c r="CY21" s="5">
        <f>SUM(Ввод!CX59:CX60)*(1+$G21)</f>
        <v>0</v>
      </c>
      <c r="CZ21" s="5">
        <f>SUM(Ввод!CY59:CY60)*(1+$G21)</f>
        <v>0</v>
      </c>
      <c r="DA21" s="5">
        <f>SUM(Ввод!CZ59:CZ60)*(1+$G21)</f>
        <v>0</v>
      </c>
      <c r="DB21" s="5">
        <f>SUM(Ввод!DA59:DA60)*(1+$G21)</f>
        <v>0</v>
      </c>
      <c r="DC21" s="5">
        <f>SUM(Ввод!DB59:DB60)*(1+$G21)</f>
        <v>0</v>
      </c>
      <c r="DD21" s="5">
        <f>SUM(Ввод!DC59:DC60)*(1+$G21)</f>
        <v>0</v>
      </c>
      <c r="DE21" s="5">
        <f>SUM(Ввод!DD59:DD60)*(1+$G21)</f>
        <v>0</v>
      </c>
      <c r="DF21" s="5">
        <f>SUM(Ввод!DE59:DE60)*(1+$G21)</f>
        <v>0</v>
      </c>
      <c r="DG21" s="5">
        <f>SUM(Ввод!DF59:DF60)*(1+$G21)</f>
        <v>0</v>
      </c>
      <c r="DH21" s="5">
        <f>SUM(Ввод!DG59:DG60)*(1+$G21)</f>
        <v>0</v>
      </c>
      <c r="DI21" s="5">
        <f>SUM(Ввод!DH59:DH60)*(1+$G21)</f>
        <v>0</v>
      </c>
      <c r="DJ21" s="5">
        <f>SUM(Ввод!DI59:DI60)*(1+$G21)</f>
        <v>0</v>
      </c>
    </row>
    <row r="22" spans="1:115">
      <c r="B22" s="11" t="s">
        <v>559</v>
      </c>
      <c r="G22" s="235">
        <f>Чувствительность!$D$13</f>
        <v>0</v>
      </c>
      <c r="I22" s="5">
        <f t="shared" si="2"/>
        <v>600000</v>
      </c>
      <c r="J22" s="5">
        <f>SUM(Ввод!I61:I62)*(1+$G22)</f>
        <v>0</v>
      </c>
      <c r="K22" s="5">
        <f>SUM(Ввод!J61:J62)*(1+$G22)</f>
        <v>0</v>
      </c>
      <c r="L22" s="5">
        <f>SUM(Ввод!K61:K62)*(1+$G22)</f>
        <v>0</v>
      </c>
      <c r="M22" s="5">
        <f>SUM(Ввод!L61:L62)*(1+$G22)</f>
        <v>0</v>
      </c>
      <c r="N22" s="5">
        <f>SUM(Ввод!M61:M62)*(1+$G22)</f>
        <v>150000</v>
      </c>
      <c r="O22" s="5">
        <f>SUM(Ввод!N61:N62)*(1+$G22)</f>
        <v>150000</v>
      </c>
      <c r="P22" s="5">
        <f>SUM(Ввод!O61:O62)*(1+$G22)</f>
        <v>150000</v>
      </c>
      <c r="Q22" s="5">
        <f>SUM(Ввод!P61:P62)*(1+$G22)</f>
        <v>150000</v>
      </c>
      <c r="R22" s="5">
        <f>SUM(Ввод!Q61:Q62)*(1+$G22)</f>
        <v>0</v>
      </c>
      <c r="S22" s="5">
        <f>SUM(Ввод!R61:R62)*(1+$G22)</f>
        <v>0</v>
      </c>
      <c r="T22" s="5">
        <f>SUM(Ввод!S61:S62)*(1+$G22)</f>
        <v>0</v>
      </c>
      <c r="U22" s="5">
        <f>SUM(Ввод!T61:T62)*(1+$G22)</f>
        <v>0</v>
      </c>
      <c r="V22" s="5">
        <f>SUM(Ввод!U61:U62)*(1+$G22)</f>
        <v>0</v>
      </c>
      <c r="W22" s="5">
        <f>SUM(Ввод!V61:V62)*(1+$G22)</f>
        <v>0</v>
      </c>
      <c r="X22" s="5">
        <f>SUM(Ввод!W61:W62)*(1+$G22)</f>
        <v>0</v>
      </c>
      <c r="Y22" s="5">
        <f>SUM(Ввод!X61:X62)*(1+$G22)</f>
        <v>0</v>
      </c>
      <c r="Z22" s="5">
        <f>SUM(Ввод!Y61:Y62)*(1+$G22)</f>
        <v>0</v>
      </c>
      <c r="AA22" s="5">
        <f>SUM(Ввод!Z61:Z62)*(1+$G22)</f>
        <v>0</v>
      </c>
      <c r="AB22" s="5">
        <f>SUM(Ввод!AA61:AA62)*(1+$G22)</f>
        <v>0</v>
      </c>
      <c r="AC22" s="5">
        <f>SUM(Ввод!AB61:AB62)*(1+$G22)</f>
        <v>0</v>
      </c>
      <c r="AD22" s="5">
        <f>SUM(Ввод!AC61:AC62)*(1+$G22)</f>
        <v>0</v>
      </c>
      <c r="AE22" s="5">
        <f>SUM(Ввод!AD61:AD62)*(1+$G22)</f>
        <v>0</v>
      </c>
      <c r="AF22" s="5">
        <f>SUM(Ввод!AE61:AE62)*(1+$G22)</f>
        <v>0</v>
      </c>
      <c r="AG22" s="5">
        <f>SUM(Ввод!AF61:AF62)*(1+$G22)</f>
        <v>0</v>
      </c>
      <c r="AH22" s="5">
        <f>SUM(Ввод!AG61:AG62)*(1+$G22)</f>
        <v>0</v>
      </c>
      <c r="AI22" s="5">
        <f>SUM(Ввод!AH61:AH62)*(1+$G22)</f>
        <v>0</v>
      </c>
      <c r="AJ22" s="5">
        <f>SUM(Ввод!AI61:AI62)*(1+$G22)</f>
        <v>0</v>
      </c>
      <c r="AK22" s="5">
        <f>SUM(Ввод!AJ61:AJ62)*(1+$G22)</f>
        <v>0</v>
      </c>
      <c r="AL22" s="5">
        <f>SUM(Ввод!AK61:AK62)*(1+$G22)</f>
        <v>0</v>
      </c>
      <c r="AM22" s="5">
        <f>SUM(Ввод!AL61:AL62)*(1+$G22)</f>
        <v>0</v>
      </c>
      <c r="AN22" s="5">
        <f>SUM(Ввод!AM61:AM62)*(1+$G22)</f>
        <v>0</v>
      </c>
      <c r="AO22" s="5">
        <f>SUM(Ввод!AN61:AN62)*(1+$G22)</f>
        <v>0</v>
      </c>
      <c r="AP22" s="5">
        <f>SUM(Ввод!AO61:AO62)*(1+$G22)</f>
        <v>0</v>
      </c>
      <c r="AQ22" s="5">
        <f>SUM(Ввод!AP61:AP62)*(1+$G22)</f>
        <v>0</v>
      </c>
      <c r="AR22" s="5">
        <f>SUM(Ввод!AQ61:AQ62)*(1+$G22)</f>
        <v>0</v>
      </c>
      <c r="AS22" s="5">
        <f>SUM(Ввод!AR61:AR62)*(1+$G22)</f>
        <v>0</v>
      </c>
      <c r="AT22" s="5">
        <f>SUM(Ввод!AS61:AS62)*(1+$G22)</f>
        <v>0</v>
      </c>
      <c r="AU22" s="5">
        <f>SUM(Ввод!AT61:AT62)*(1+$G22)</f>
        <v>0</v>
      </c>
      <c r="AV22" s="5">
        <f>SUM(Ввод!AU61:AU62)*(1+$G22)</f>
        <v>0</v>
      </c>
      <c r="AW22" s="5">
        <f>SUM(Ввод!AV61:AV62)*(1+$G22)</f>
        <v>0</v>
      </c>
      <c r="AX22" s="5">
        <f>SUM(Ввод!AW61:AW62)*(1+$G22)</f>
        <v>0</v>
      </c>
      <c r="AY22" s="5">
        <f>SUM(Ввод!AX61:AX62)*(1+$G22)</f>
        <v>0</v>
      </c>
      <c r="AZ22" s="5">
        <f>SUM(Ввод!AY61:AY62)*(1+$G22)</f>
        <v>0</v>
      </c>
      <c r="BA22" s="5">
        <f>SUM(Ввод!AZ61:AZ62)*(1+$G22)</f>
        <v>0</v>
      </c>
      <c r="BB22" s="5">
        <f>SUM(Ввод!BA61:BA62)*(1+$G22)</f>
        <v>0</v>
      </c>
      <c r="BC22" s="5">
        <f>SUM(Ввод!BB61:BB62)*(1+$G22)</f>
        <v>0</v>
      </c>
      <c r="BD22" s="5">
        <f>SUM(Ввод!BC61:BC62)*(1+$G22)</f>
        <v>0</v>
      </c>
      <c r="BE22" s="5">
        <f>SUM(Ввод!BD61:BD62)*(1+$G22)</f>
        <v>0</v>
      </c>
      <c r="BF22" s="5">
        <f>SUM(Ввод!BE61:BE62)*(1+$G22)</f>
        <v>0</v>
      </c>
      <c r="BG22" s="5">
        <f>SUM(Ввод!BF61:BF62)*(1+$G22)</f>
        <v>0</v>
      </c>
      <c r="BH22" s="5">
        <f>SUM(Ввод!BG61:BG62)*(1+$G22)</f>
        <v>0</v>
      </c>
      <c r="BI22" s="5">
        <f>SUM(Ввод!BH61:BH62)*(1+$G22)</f>
        <v>0</v>
      </c>
      <c r="BJ22" s="5">
        <f>SUM(Ввод!BI61:BI62)*(1+$G22)</f>
        <v>0</v>
      </c>
      <c r="BK22" s="5">
        <f>SUM(Ввод!BJ61:BJ62)*(1+$G22)</f>
        <v>0</v>
      </c>
      <c r="BL22" s="5">
        <f>SUM(Ввод!BK61:BK62)*(1+$G22)</f>
        <v>0</v>
      </c>
      <c r="BM22" s="5">
        <f>SUM(Ввод!BL61:BL62)*(1+$G22)</f>
        <v>0</v>
      </c>
      <c r="BN22" s="5">
        <f>SUM(Ввод!BM61:BM62)*(1+$G22)</f>
        <v>0</v>
      </c>
      <c r="BO22" s="5">
        <f>SUM(Ввод!BN61:BN62)*(1+$G22)</f>
        <v>0</v>
      </c>
      <c r="BP22" s="5">
        <f>SUM(Ввод!BO61:BO62)*(1+$G22)</f>
        <v>0</v>
      </c>
      <c r="BQ22" s="5">
        <f>SUM(Ввод!BP61:BP62)*(1+$G22)</f>
        <v>0</v>
      </c>
      <c r="BR22" s="5">
        <f>SUM(Ввод!BQ61:BQ62)*(1+$G22)</f>
        <v>0</v>
      </c>
      <c r="BS22" s="5">
        <f>SUM(Ввод!BR61:BR62)*(1+$G22)</f>
        <v>0</v>
      </c>
      <c r="BT22" s="5">
        <f>SUM(Ввод!BS61:BS62)*(1+$G22)</f>
        <v>0</v>
      </c>
      <c r="BU22" s="5">
        <f>SUM(Ввод!BT61:BT62)*(1+$G22)</f>
        <v>0</v>
      </c>
      <c r="BV22" s="5">
        <f>SUM(Ввод!BU61:BU62)*(1+$G22)</f>
        <v>0</v>
      </c>
      <c r="BW22" s="5">
        <f>SUM(Ввод!BV61:BV62)*(1+$G22)</f>
        <v>0</v>
      </c>
      <c r="BX22" s="5">
        <f>SUM(Ввод!BW61:BW62)*(1+$G22)</f>
        <v>0</v>
      </c>
      <c r="BY22" s="5">
        <f>SUM(Ввод!BX61:BX62)*(1+$G22)</f>
        <v>0</v>
      </c>
      <c r="BZ22" s="5">
        <f>SUM(Ввод!BY61:BY62)*(1+$G22)</f>
        <v>0</v>
      </c>
      <c r="CA22" s="5">
        <f>SUM(Ввод!BZ61:BZ62)*(1+$G22)</f>
        <v>0</v>
      </c>
      <c r="CB22" s="5">
        <f>SUM(Ввод!CA61:CA62)*(1+$G22)</f>
        <v>0</v>
      </c>
      <c r="CC22" s="5">
        <f>SUM(Ввод!CB61:CB62)*(1+$G22)</f>
        <v>0</v>
      </c>
      <c r="CD22" s="5">
        <f>SUM(Ввод!CC61:CC62)*(1+$G22)</f>
        <v>0</v>
      </c>
      <c r="CE22" s="5">
        <f>SUM(Ввод!CD61:CD62)*(1+$G22)</f>
        <v>0</v>
      </c>
      <c r="CF22" s="5">
        <f>SUM(Ввод!CE61:CE62)*(1+$G22)</f>
        <v>0</v>
      </c>
      <c r="CG22" s="5">
        <f>SUM(Ввод!CF61:CF62)*(1+$G22)</f>
        <v>0</v>
      </c>
      <c r="CH22" s="5">
        <f>SUM(Ввод!CG61:CG62)*(1+$G22)</f>
        <v>0</v>
      </c>
      <c r="CI22" s="5">
        <f>SUM(Ввод!CH61:CH62)*(1+$G22)</f>
        <v>0</v>
      </c>
      <c r="CJ22" s="5">
        <f>SUM(Ввод!CI61:CI62)*(1+$G22)</f>
        <v>0</v>
      </c>
      <c r="CK22" s="5">
        <f>SUM(Ввод!CJ61:CJ62)*(1+$G22)</f>
        <v>0</v>
      </c>
      <c r="CL22" s="5">
        <f>SUM(Ввод!CK61:CK62)*(1+$G22)</f>
        <v>0</v>
      </c>
      <c r="CM22" s="5">
        <f>SUM(Ввод!CL61:CL62)*(1+$G22)</f>
        <v>0</v>
      </c>
      <c r="CN22" s="5">
        <f>SUM(Ввод!CM61:CM62)*(1+$G22)</f>
        <v>0</v>
      </c>
      <c r="CO22" s="5">
        <f>SUM(Ввод!CN61:CN62)*(1+$G22)</f>
        <v>0</v>
      </c>
      <c r="CP22" s="5">
        <f>SUM(Ввод!CO61:CO62)*(1+$G22)</f>
        <v>0</v>
      </c>
      <c r="CQ22" s="5">
        <f>SUM(Ввод!CP61:CP62)*(1+$G22)</f>
        <v>0</v>
      </c>
      <c r="CR22" s="5">
        <f>SUM(Ввод!CQ61:CQ62)*(1+$G22)</f>
        <v>0</v>
      </c>
      <c r="CS22" s="5">
        <f>SUM(Ввод!CR61:CR62)*(1+$G22)</f>
        <v>0</v>
      </c>
      <c r="CT22" s="5">
        <f>SUM(Ввод!CS61:CS62)*(1+$G22)</f>
        <v>0</v>
      </c>
      <c r="CU22" s="5">
        <f>SUM(Ввод!CT61:CT62)*(1+$G22)</f>
        <v>0</v>
      </c>
      <c r="CV22" s="5">
        <f>SUM(Ввод!CU61:CU62)*(1+$G22)</f>
        <v>0</v>
      </c>
      <c r="CW22" s="5">
        <f>SUM(Ввод!CV61:CV62)*(1+$G22)</f>
        <v>0</v>
      </c>
      <c r="CX22" s="5">
        <f>SUM(Ввод!CW61:CW62)*(1+$G22)</f>
        <v>0</v>
      </c>
      <c r="CY22" s="5">
        <f>SUM(Ввод!CX61:CX62)*(1+$G22)</f>
        <v>0</v>
      </c>
      <c r="CZ22" s="5">
        <f>SUM(Ввод!CY61:CY62)*(1+$G22)</f>
        <v>0</v>
      </c>
      <c r="DA22" s="5">
        <f>SUM(Ввод!CZ61:CZ62)*(1+$G22)</f>
        <v>0</v>
      </c>
      <c r="DB22" s="5">
        <f>SUM(Ввод!DA61:DA62)*(1+$G22)</f>
        <v>0</v>
      </c>
      <c r="DC22" s="5">
        <f>SUM(Ввод!DB61:DB62)*(1+$G22)</f>
        <v>0</v>
      </c>
      <c r="DD22" s="5">
        <f>SUM(Ввод!DC61:DC62)*(1+$G22)</f>
        <v>0</v>
      </c>
      <c r="DE22" s="5">
        <f>SUM(Ввод!DD61:DD62)*(1+$G22)</f>
        <v>0</v>
      </c>
      <c r="DF22" s="5">
        <f>SUM(Ввод!DE61:DE62)*(1+$G22)</f>
        <v>0</v>
      </c>
      <c r="DG22" s="5">
        <f>SUM(Ввод!DF61:DF62)*(1+$G22)</f>
        <v>0</v>
      </c>
      <c r="DH22" s="5">
        <f>SUM(Ввод!DG61:DG62)*(1+$G22)</f>
        <v>0</v>
      </c>
      <c r="DI22" s="5">
        <f>SUM(Ввод!DH61:DH62)*(1+$G22)</f>
        <v>0</v>
      </c>
      <c r="DJ22" s="5">
        <f>SUM(Ввод!DI61:DI62)*(1+$G22)</f>
        <v>0</v>
      </c>
    </row>
    <row r="23" spans="1:115">
      <c r="B23" s="11" t="s">
        <v>590</v>
      </c>
      <c r="I23" s="5">
        <f t="shared" si="2"/>
        <v>35000</v>
      </c>
      <c r="J23" s="5">
        <f>Ввод!I63</f>
        <v>0</v>
      </c>
      <c r="K23" s="5">
        <f>Ввод!J63</f>
        <v>0</v>
      </c>
      <c r="L23" s="5">
        <f>Ввод!K63</f>
        <v>0</v>
      </c>
      <c r="M23" s="5">
        <f>Ввод!L63</f>
        <v>0</v>
      </c>
      <c r="N23" s="5">
        <f>Ввод!M63</f>
        <v>0</v>
      </c>
      <c r="O23" s="5">
        <f>Ввод!N63</f>
        <v>0</v>
      </c>
      <c r="P23" s="5">
        <f>Ввод!O63</f>
        <v>0</v>
      </c>
      <c r="Q23" s="5">
        <f>Ввод!P63</f>
        <v>0</v>
      </c>
      <c r="R23" s="5">
        <f>Ввод!Q63</f>
        <v>0</v>
      </c>
      <c r="S23" s="5">
        <f>Ввод!R63</f>
        <v>35000</v>
      </c>
      <c r="T23" s="5">
        <f>Ввод!S63</f>
        <v>0</v>
      </c>
      <c r="U23" s="5">
        <f>Ввод!T63</f>
        <v>0</v>
      </c>
      <c r="V23" s="5">
        <f>Ввод!U63</f>
        <v>0</v>
      </c>
      <c r="W23" s="5">
        <f>Ввод!V63</f>
        <v>0</v>
      </c>
      <c r="X23" s="5">
        <f>Ввод!W63</f>
        <v>0</v>
      </c>
      <c r="Y23" s="5">
        <f>Ввод!X63</f>
        <v>0</v>
      </c>
      <c r="Z23" s="5">
        <f>Ввод!Y63</f>
        <v>0</v>
      </c>
      <c r="AA23" s="5">
        <f>Ввод!Z63</f>
        <v>0</v>
      </c>
      <c r="AB23" s="5">
        <f>Ввод!AA63</f>
        <v>0</v>
      </c>
      <c r="AC23" s="5">
        <f>Ввод!AB63</f>
        <v>0</v>
      </c>
      <c r="AD23" s="5">
        <f>Ввод!AC63</f>
        <v>0</v>
      </c>
      <c r="AE23" s="5">
        <f>Ввод!AD63</f>
        <v>0</v>
      </c>
      <c r="AF23" s="5">
        <f>Ввод!AE63</f>
        <v>0</v>
      </c>
      <c r="AG23" s="5">
        <f>Ввод!AF63</f>
        <v>0</v>
      </c>
      <c r="AH23" s="5">
        <f>Ввод!AG63</f>
        <v>0</v>
      </c>
      <c r="AI23" s="5">
        <f>Ввод!AH63</f>
        <v>0</v>
      </c>
      <c r="AJ23" s="5">
        <f>Ввод!AI63</f>
        <v>0</v>
      </c>
      <c r="AK23" s="5">
        <f>Ввод!AJ63</f>
        <v>0</v>
      </c>
      <c r="AL23" s="5">
        <f>Ввод!AK63</f>
        <v>0</v>
      </c>
      <c r="AM23" s="5">
        <f>Ввод!AL63</f>
        <v>0</v>
      </c>
      <c r="AN23" s="5">
        <f>Ввод!AM63</f>
        <v>0</v>
      </c>
      <c r="AO23" s="5">
        <f>Ввод!AN63</f>
        <v>0</v>
      </c>
      <c r="AP23" s="5">
        <f>Ввод!AO63</f>
        <v>0</v>
      </c>
      <c r="AQ23" s="5">
        <f>Ввод!AP63</f>
        <v>0</v>
      </c>
      <c r="AR23" s="5">
        <f>Ввод!AQ63</f>
        <v>0</v>
      </c>
      <c r="AS23" s="5">
        <f>Ввод!AR63</f>
        <v>0</v>
      </c>
      <c r="AT23" s="5">
        <f>Ввод!AS63</f>
        <v>0</v>
      </c>
      <c r="AU23" s="5">
        <f>Ввод!AT63</f>
        <v>0</v>
      </c>
      <c r="AV23" s="5">
        <f>Ввод!AU63</f>
        <v>0</v>
      </c>
      <c r="AW23" s="5">
        <f>Ввод!AV63</f>
        <v>0</v>
      </c>
      <c r="AX23" s="5">
        <f>Ввод!AW63</f>
        <v>0</v>
      </c>
      <c r="AY23" s="5">
        <f>Ввод!AX63</f>
        <v>0</v>
      </c>
      <c r="AZ23" s="5">
        <f>Ввод!AY63</f>
        <v>0</v>
      </c>
      <c r="BA23" s="5">
        <f>Ввод!AZ63</f>
        <v>0</v>
      </c>
      <c r="BB23" s="5">
        <f>Ввод!BA63</f>
        <v>0</v>
      </c>
      <c r="BC23" s="5">
        <f>Ввод!BB63</f>
        <v>0</v>
      </c>
      <c r="BD23" s="5">
        <f>Ввод!BC63</f>
        <v>0</v>
      </c>
      <c r="BE23" s="5">
        <f>Ввод!BD63</f>
        <v>0</v>
      </c>
      <c r="BF23" s="5">
        <f>Ввод!BE63</f>
        <v>0</v>
      </c>
      <c r="BG23" s="5">
        <f>Ввод!BF63</f>
        <v>0</v>
      </c>
      <c r="BH23" s="5">
        <f>Ввод!BG63</f>
        <v>0</v>
      </c>
      <c r="BI23" s="5">
        <f>Ввод!BH63</f>
        <v>0</v>
      </c>
      <c r="BJ23" s="5">
        <f>Ввод!BI63</f>
        <v>0</v>
      </c>
      <c r="BK23" s="5">
        <f>Ввод!BJ63</f>
        <v>0</v>
      </c>
      <c r="BL23" s="5">
        <f>Ввод!BK63</f>
        <v>0</v>
      </c>
      <c r="BM23" s="5">
        <f>Ввод!BL63</f>
        <v>0</v>
      </c>
      <c r="BN23" s="5">
        <f>Ввод!BM63</f>
        <v>0</v>
      </c>
      <c r="BO23" s="5">
        <f>Ввод!BN63</f>
        <v>0</v>
      </c>
      <c r="BP23" s="5">
        <f>Ввод!BO63</f>
        <v>0</v>
      </c>
      <c r="BQ23" s="5">
        <f>Ввод!BP63</f>
        <v>0</v>
      </c>
      <c r="BR23" s="5">
        <f>Ввод!BQ63</f>
        <v>0</v>
      </c>
      <c r="BS23" s="5">
        <f>Ввод!BR63</f>
        <v>0</v>
      </c>
      <c r="BT23" s="5">
        <f>Ввод!BS63</f>
        <v>0</v>
      </c>
      <c r="BU23" s="5">
        <f>Ввод!BT63</f>
        <v>0</v>
      </c>
      <c r="BV23" s="5">
        <f>Ввод!BU63</f>
        <v>0</v>
      </c>
      <c r="BW23" s="5">
        <f>Ввод!BV63</f>
        <v>0</v>
      </c>
      <c r="BX23" s="5">
        <f>Ввод!BW63</f>
        <v>0</v>
      </c>
      <c r="BY23" s="5">
        <f>Ввод!BX63</f>
        <v>0</v>
      </c>
      <c r="BZ23" s="5">
        <f>Ввод!BY63</f>
        <v>0</v>
      </c>
      <c r="CA23" s="5">
        <f>Ввод!BZ63</f>
        <v>0</v>
      </c>
      <c r="CB23" s="5">
        <f>Ввод!CA63</f>
        <v>0</v>
      </c>
      <c r="CC23" s="5">
        <f>Ввод!CB63</f>
        <v>0</v>
      </c>
      <c r="CD23" s="5">
        <f>Ввод!CC63</f>
        <v>0</v>
      </c>
      <c r="CE23" s="5">
        <f>Ввод!CD63</f>
        <v>0</v>
      </c>
      <c r="CF23" s="5">
        <f>Ввод!CE63</f>
        <v>0</v>
      </c>
      <c r="CG23" s="5">
        <f>Ввод!CF63</f>
        <v>0</v>
      </c>
      <c r="CH23" s="5">
        <f>Ввод!CG63</f>
        <v>0</v>
      </c>
      <c r="CI23" s="5">
        <f>Ввод!CH63</f>
        <v>0</v>
      </c>
      <c r="CJ23" s="5">
        <f>Ввод!CI63</f>
        <v>0</v>
      </c>
      <c r="CK23" s="5">
        <f>Ввод!CJ63</f>
        <v>0</v>
      </c>
      <c r="CL23" s="5">
        <f>Ввод!CK63</f>
        <v>0</v>
      </c>
      <c r="CM23" s="5">
        <f>Ввод!CL63</f>
        <v>0</v>
      </c>
      <c r="CN23" s="5">
        <f>Ввод!CM63</f>
        <v>0</v>
      </c>
      <c r="CO23" s="5">
        <f>Ввод!CN63</f>
        <v>0</v>
      </c>
      <c r="CP23" s="5">
        <f>Ввод!CO63</f>
        <v>0</v>
      </c>
      <c r="CQ23" s="5">
        <f>Ввод!CP63</f>
        <v>0</v>
      </c>
      <c r="CR23" s="5">
        <f>Ввод!CQ63</f>
        <v>0</v>
      </c>
      <c r="CS23" s="5">
        <f>Ввод!CR63</f>
        <v>0</v>
      </c>
      <c r="CT23" s="5">
        <f>Ввод!CS63</f>
        <v>0</v>
      </c>
      <c r="CU23" s="5">
        <f>Ввод!CT63</f>
        <v>0</v>
      </c>
      <c r="CV23" s="5">
        <f>Ввод!CU63</f>
        <v>0</v>
      </c>
      <c r="CW23" s="5">
        <f>Ввод!CV63</f>
        <v>0</v>
      </c>
      <c r="CX23" s="5">
        <f>Ввод!CW63</f>
        <v>0</v>
      </c>
      <c r="CY23" s="5">
        <f>Ввод!CX63</f>
        <v>0</v>
      </c>
      <c r="CZ23" s="5">
        <f>Ввод!CY63</f>
        <v>0</v>
      </c>
      <c r="DA23" s="5">
        <f>Ввод!CZ63</f>
        <v>0</v>
      </c>
      <c r="DB23" s="5">
        <f>Ввод!DA63</f>
        <v>0</v>
      </c>
      <c r="DC23" s="5">
        <f>Ввод!DB63</f>
        <v>0</v>
      </c>
      <c r="DD23" s="5">
        <f>Ввод!DC63</f>
        <v>0</v>
      </c>
      <c r="DE23" s="5">
        <f>Ввод!DD63</f>
        <v>0</v>
      </c>
      <c r="DF23" s="5">
        <f>Ввод!DE63</f>
        <v>0</v>
      </c>
      <c r="DG23" s="5">
        <f>Ввод!DF63</f>
        <v>0</v>
      </c>
      <c r="DH23" s="5">
        <f>Ввод!DG63</f>
        <v>0</v>
      </c>
      <c r="DI23" s="5">
        <f>Ввод!DH63</f>
        <v>0</v>
      </c>
      <c r="DJ23" s="5">
        <f>Ввод!DI63</f>
        <v>0</v>
      </c>
      <c r="DK23">
        <f>Ввод!DJ63</f>
        <v>0</v>
      </c>
    </row>
    <row r="24" spans="1:115">
      <c r="B24" s="11" t="s">
        <v>591</v>
      </c>
      <c r="I24" s="5">
        <f t="shared" si="2"/>
        <v>100000</v>
      </c>
      <c r="J24" s="5">
        <f>Ввод!I64</f>
        <v>0</v>
      </c>
      <c r="K24" s="5">
        <f>Ввод!J64</f>
        <v>0</v>
      </c>
      <c r="L24" s="5">
        <f>Ввод!K64</f>
        <v>0</v>
      </c>
      <c r="M24" s="5">
        <f>Ввод!L64</f>
        <v>0</v>
      </c>
      <c r="N24" s="5">
        <f>Ввод!M64</f>
        <v>0</v>
      </c>
      <c r="O24" s="5">
        <f>Ввод!N64</f>
        <v>0</v>
      </c>
      <c r="P24" s="5">
        <f>Ввод!O64</f>
        <v>0</v>
      </c>
      <c r="Q24" s="5">
        <f>Ввод!P64</f>
        <v>0</v>
      </c>
      <c r="R24" s="5">
        <f>Ввод!Q64</f>
        <v>0</v>
      </c>
      <c r="S24" s="5">
        <f>Ввод!R64</f>
        <v>0</v>
      </c>
      <c r="T24" s="5">
        <f>Ввод!S64</f>
        <v>100000</v>
      </c>
      <c r="U24" s="5">
        <f>Ввод!T64</f>
        <v>0</v>
      </c>
      <c r="V24" s="5">
        <f>Ввод!U64</f>
        <v>0</v>
      </c>
      <c r="W24" s="5">
        <f>Ввод!V64</f>
        <v>0</v>
      </c>
      <c r="X24" s="5">
        <f>Ввод!W64</f>
        <v>0</v>
      </c>
      <c r="Y24" s="5">
        <f>Ввод!X64</f>
        <v>0</v>
      </c>
      <c r="Z24" s="5">
        <f>Ввод!Y64</f>
        <v>0</v>
      </c>
      <c r="AA24" s="5">
        <f>Ввод!Z64</f>
        <v>0</v>
      </c>
      <c r="AB24" s="5">
        <f>Ввод!AA64</f>
        <v>0</v>
      </c>
      <c r="AC24" s="5">
        <f>Ввод!AB64</f>
        <v>0</v>
      </c>
      <c r="AD24" s="5">
        <f>Ввод!AC64</f>
        <v>0</v>
      </c>
      <c r="AE24" s="5">
        <f>Ввод!AD64</f>
        <v>0</v>
      </c>
      <c r="AF24" s="5">
        <f>Ввод!AE64</f>
        <v>0</v>
      </c>
      <c r="AG24" s="5">
        <f>Ввод!AF64</f>
        <v>0</v>
      </c>
      <c r="AH24" s="5">
        <f>Ввод!AG64</f>
        <v>0</v>
      </c>
      <c r="AI24" s="5">
        <f>Ввод!AH64</f>
        <v>0</v>
      </c>
      <c r="AJ24" s="5">
        <f>Ввод!AI64</f>
        <v>0</v>
      </c>
      <c r="AK24" s="5">
        <f>Ввод!AJ64</f>
        <v>0</v>
      </c>
      <c r="AL24" s="5">
        <f>Ввод!AK64</f>
        <v>0</v>
      </c>
      <c r="AM24" s="5">
        <f>Ввод!AL64</f>
        <v>0</v>
      </c>
      <c r="AN24" s="5">
        <f>Ввод!AM64</f>
        <v>0</v>
      </c>
      <c r="AO24" s="5">
        <f>Ввод!AN64</f>
        <v>0</v>
      </c>
      <c r="AP24" s="5">
        <f>Ввод!AO64</f>
        <v>0</v>
      </c>
      <c r="AQ24" s="5">
        <f>Ввод!AP64</f>
        <v>0</v>
      </c>
      <c r="AR24" s="5">
        <f>Ввод!AQ64</f>
        <v>0</v>
      </c>
      <c r="AS24" s="5">
        <f>Ввод!AR64</f>
        <v>0</v>
      </c>
      <c r="AT24" s="5">
        <f>Ввод!AS64</f>
        <v>0</v>
      </c>
      <c r="AU24" s="5">
        <f>Ввод!AT64</f>
        <v>0</v>
      </c>
      <c r="AV24" s="5">
        <f>Ввод!AU64</f>
        <v>0</v>
      </c>
      <c r="AW24" s="5">
        <f>Ввод!AV64</f>
        <v>0</v>
      </c>
      <c r="AX24" s="5">
        <f>Ввод!AW64</f>
        <v>0</v>
      </c>
      <c r="AY24" s="5">
        <f>Ввод!AX64</f>
        <v>0</v>
      </c>
      <c r="AZ24" s="5">
        <f>Ввод!AY64</f>
        <v>0</v>
      </c>
      <c r="BA24" s="5">
        <f>Ввод!AZ64</f>
        <v>0</v>
      </c>
      <c r="BB24" s="5">
        <f>Ввод!BA64</f>
        <v>0</v>
      </c>
      <c r="BC24" s="5">
        <f>Ввод!BB64</f>
        <v>0</v>
      </c>
      <c r="BD24" s="5">
        <f>Ввод!BC64</f>
        <v>0</v>
      </c>
      <c r="BE24" s="5">
        <f>Ввод!BD64</f>
        <v>0</v>
      </c>
      <c r="BF24" s="5">
        <f>Ввод!BE64</f>
        <v>0</v>
      </c>
      <c r="BG24" s="5">
        <f>Ввод!BF64</f>
        <v>0</v>
      </c>
      <c r="BH24" s="5">
        <f>Ввод!BG64</f>
        <v>0</v>
      </c>
      <c r="BI24" s="5">
        <f>Ввод!BH64</f>
        <v>0</v>
      </c>
      <c r="BJ24" s="5">
        <f>Ввод!BI64</f>
        <v>0</v>
      </c>
      <c r="BK24" s="5">
        <f>Ввод!BJ64</f>
        <v>0</v>
      </c>
      <c r="BL24" s="5">
        <f>Ввод!BK64</f>
        <v>0</v>
      </c>
      <c r="BM24" s="5">
        <f>Ввод!BL64</f>
        <v>0</v>
      </c>
      <c r="BN24" s="5">
        <f>Ввод!BM64</f>
        <v>0</v>
      </c>
      <c r="BO24" s="5">
        <f>Ввод!BN64</f>
        <v>0</v>
      </c>
      <c r="BP24" s="5">
        <f>Ввод!BO64</f>
        <v>0</v>
      </c>
      <c r="BQ24" s="5">
        <f>Ввод!BP64</f>
        <v>0</v>
      </c>
      <c r="BR24" s="5">
        <f>Ввод!BQ64</f>
        <v>0</v>
      </c>
      <c r="BS24" s="5">
        <f>Ввод!BR64</f>
        <v>0</v>
      </c>
      <c r="BT24" s="5">
        <f>Ввод!BS64</f>
        <v>0</v>
      </c>
      <c r="BU24" s="5">
        <f>Ввод!BT64</f>
        <v>0</v>
      </c>
      <c r="BV24" s="5">
        <f>Ввод!BU64</f>
        <v>0</v>
      </c>
      <c r="BW24" s="5">
        <f>Ввод!BV64</f>
        <v>0</v>
      </c>
      <c r="BX24" s="5">
        <f>Ввод!BW64</f>
        <v>0</v>
      </c>
      <c r="BY24" s="5">
        <f>Ввод!BX64</f>
        <v>0</v>
      </c>
      <c r="BZ24" s="5">
        <f>Ввод!BY64</f>
        <v>0</v>
      </c>
      <c r="CA24" s="5">
        <f>Ввод!BZ64</f>
        <v>0</v>
      </c>
      <c r="CB24" s="5">
        <f>Ввод!CA64</f>
        <v>0</v>
      </c>
      <c r="CC24" s="5">
        <f>Ввод!CB64</f>
        <v>0</v>
      </c>
      <c r="CD24" s="5">
        <f>Ввод!CC64</f>
        <v>0</v>
      </c>
      <c r="CE24" s="5">
        <f>Ввод!CD64</f>
        <v>0</v>
      </c>
      <c r="CF24" s="5">
        <f>Ввод!CE64</f>
        <v>0</v>
      </c>
      <c r="CG24" s="5">
        <f>Ввод!CF64</f>
        <v>0</v>
      </c>
      <c r="CH24" s="5">
        <f>Ввод!CG64</f>
        <v>0</v>
      </c>
      <c r="CI24" s="5">
        <f>Ввод!CH64</f>
        <v>0</v>
      </c>
      <c r="CJ24" s="5">
        <f>Ввод!CI64</f>
        <v>0</v>
      </c>
      <c r="CK24" s="5">
        <f>Ввод!CJ64</f>
        <v>0</v>
      </c>
      <c r="CL24" s="5">
        <f>Ввод!CK64</f>
        <v>0</v>
      </c>
      <c r="CM24" s="5">
        <f>Ввод!CL64</f>
        <v>0</v>
      </c>
      <c r="CN24" s="5">
        <f>Ввод!CM64</f>
        <v>0</v>
      </c>
      <c r="CO24" s="5">
        <f>Ввод!CN64</f>
        <v>0</v>
      </c>
      <c r="CP24" s="5">
        <f>Ввод!CO64</f>
        <v>0</v>
      </c>
      <c r="CQ24" s="5">
        <f>Ввод!CP64</f>
        <v>0</v>
      </c>
      <c r="CR24" s="5">
        <f>Ввод!CQ64</f>
        <v>0</v>
      </c>
      <c r="CS24" s="5">
        <f>Ввод!CR64</f>
        <v>0</v>
      </c>
      <c r="CT24" s="5">
        <f>Ввод!CS64</f>
        <v>0</v>
      </c>
      <c r="CU24" s="5">
        <f>Ввод!CT64</f>
        <v>0</v>
      </c>
      <c r="CV24" s="5">
        <f>Ввод!CU64</f>
        <v>0</v>
      </c>
      <c r="CW24" s="5">
        <f>Ввод!CV64</f>
        <v>0</v>
      </c>
      <c r="CX24" s="5">
        <f>Ввод!CW64</f>
        <v>0</v>
      </c>
      <c r="CY24" s="5">
        <f>Ввод!CX64</f>
        <v>0</v>
      </c>
      <c r="CZ24" s="5">
        <f>Ввод!CY64</f>
        <v>0</v>
      </c>
      <c r="DA24" s="5">
        <f>Ввод!CZ64</f>
        <v>0</v>
      </c>
      <c r="DB24" s="5">
        <f>Ввод!DA64</f>
        <v>0</v>
      </c>
      <c r="DC24" s="5">
        <f>Ввод!DB64</f>
        <v>0</v>
      </c>
      <c r="DD24" s="5">
        <f>Ввод!DC64</f>
        <v>0</v>
      </c>
      <c r="DE24" s="5">
        <f>Ввод!DD64</f>
        <v>0</v>
      </c>
      <c r="DF24" s="5">
        <f>Ввод!DE64</f>
        <v>0</v>
      </c>
      <c r="DG24" s="5">
        <f>Ввод!DF64</f>
        <v>0</v>
      </c>
      <c r="DH24" s="5">
        <f>Ввод!DG64</f>
        <v>0</v>
      </c>
      <c r="DI24" s="5">
        <f>Ввод!DH64</f>
        <v>0</v>
      </c>
      <c r="DJ24" s="5">
        <f>Ввод!DI64</f>
        <v>0</v>
      </c>
    </row>
    <row r="25" spans="1:115">
      <c r="B25" s="11" t="s">
        <v>592</v>
      </c>
      <c r="I25" s="5">
        <f t="shared" si="2"/>
        <v>-100000</v>
      </c>
      <c r="J25" s="5">
        <f>Ввод!I65</f>
        <v>0</v>
      </c>
      <c r="K25" s="5">
        <f>Ввод!J65</f>
        <v>0</v>
      </c>
      <c r="L25" s="5">
        <f>Ввод!K65</f>
        <v>0</v>
      </c>
      <c r="M25" s="5">
        <f>Ввод!L65</f>
        <v>0</v>
      </c>
      <c r="N25" s="5">
        <f>Ввод!M65</f>
        <v>0</v>
      </c>
      <c r="O25" s="5">
        <f>Ввод!N65</f>
        <v>0</v>
      </c>
      <c r="P25" s="5">
        <f>Ввод!O65</f>
        <v>0</v>
      </c>
      <c r="Q25" s="5">
        <f>Ввод!P65</f>
        <v>0</v>
      </c>
      <c r="R25" s="5">
        <f>Ввод!Q65</f>
        <v>0</v>
      </c>
      <c r="S25" s="5">
        <f>Ввод!R65</f>
        <v>0</v>
      </c>
      <c r="T25" s="5">
        <f>Ввод!S65</f>
        <v>0</v>
      </c>
      <c r="U25" s="5">
        <f>Ввод!T65</f>
        <v>0</v>
      </c>
      <c r="V25" s="5">
        <f>Ввод!U65</f>
        <v>0</v>
      </c>
      <c r="W25" s="5">
        <f>Ввод!V65</f>
        <v>0</v>
      </c>
      <c r="X25" s="5">
        <f>Ввод!W65</f>
        <v>-100000</v>
      </c>
      <c r="Y25" s="5">
        <f>Ввод!X65</f>
        <v>0</v>
      </c>
      <c r="Z25" s="5">
        <f>Ввод!Y65</f>
        <v>0</v>
      </c>
      <c r="AA25" s="5">
        <f>Ввод!Z65</f>
        <v>0</v>
      </c>
      <c r="AB25" s="5">
        <f>Ввод!AA65</f>
        <v>0</v>
      </c>
      <c r="AC25" s="5">
        <f>Ввод!AB65</f>
        <v>0</v>
      </c>
      <c r="AD25" s="5">
        <f>Ввод!AC65</f>
        <v>0</v>
      </c>
      <c r="AE25" s="5">
        <f>Ввод!AD65</f>
        <v>0</v>
      </c>
      <c r="AF25" s="5">
        <f>Ввод!AE65</f>
        <v>0</v>
      </c>
      <c r="AG25" s="5">
        <f>Ввод!AF65</f>
        <v>0</v>
      </c>
      <c r="AH25" s="5">
        <f>Ввод!AG65</f>
        <v>0</v>
      </c>
      <c r="AI25" s="5">
        <f>Ввод!AH65</f>
        <v>0</v>
      </c>
      <c r="AJ25" s="5">
        <f>Ввод!AI65</f>
        <v>0</v>
      </c>
      <c r="AK25" s="5">
        <f>Ввод!AJ65</f>
        <v>0</v>
      </c>
      <c r="AL25" s="5">
        <f>Ввод!AK65</f>
        <v>0</v>
      </c>
      <c r="AM25" s="5">
        <f>Ввод!AL65</f>
        <v>0</v>
      </c>
      <c r="AN25" s="5">
        <f>Ввод!AM65</f>
        <v>0</v>
      </c>
      <c r="AO25" s="5">
        <f>Ввод!AN65</f>
        <v>0</v>
      </c>
      <c r="AP25" s="5">
        <f>Ввод!AO65</f>
        <v>0</v>
      </c>
      <c r="AQ25" s="5">
        <f>Ввод!AP65</f>
        <v>0</v>
      </c>
      <c r="AR25" s="5">
        <f>Ввод!AQ65</f>
        <v>0</v>
      </c>
      <c r="AS25" s="5">
        <f>Ввод!AR65</f>
        <v>0</v>
      </c>
      <c r="AT25" s="5">
        <f>Ввод!AS65</f>
        <v>0</v>
      </c>
      <c r="AU25" s="5">
        <f>Ввод!AT65</f>
        <v>0</v>
      </c>
      <c r="AV25" s="5">
        <f>Ввод!AU65</f>
        <v>0</v>
      </c>
      <c r="AW25" s="5">
        <f>Ввод!AV65</f>
        <v>0</v>
      </c>
      <c r="AX25" s="5">
        <f>Ввод!AW65</f>
        <v>0</v>
      </c>
      <c r="AY25" s="5">
        <f>Ввод!AX65</f>
        <v>0</v>
      </c>
      <c r="AZ25" s="5">
        <f>Ввод!AY65</f>
        <v>0</v>
      </c>
      <c r="BA25" s="5">
        <f>Ввод!AZ65</f>
        <v>0</v>
      </c>
      <c r="BB25" s="5">
        <f>Ввод!BA65</f>
        <v>0</v>
      </c>
      <c r="BC25" s="5">
        <f>Ввод!BB65</f>
        <v>0</v>
      </c>
      <c r="BD25" s="5">
        <f>Ввод!BC65</f>
        <v>0</v>
      </c>
      <c r="BE25" s="5">
        <f>Ввод!BD65</f>
        <v>0</v>
      </c>
      <c r="BF25" s="5">
        <f>Ввод!BE65</f>
        <v>0</v>
      </c>
      <c r="BG25" s="5">
        <f>Ввод!BF65</f>
        <v>0</v>
      </c>
      <c r="BH25" s="5">
        <f>Ввод!BG65</f>
        <v>0</v>
      </c>
      <c r="BI25" s="5">
        <f>Ввод!BH65</f>
        <v>0</v>
      </c>
      <c r="BJ25" s="5">
        <f>Ввод!BI65</f>
        <v>0</v>
      </c>
      <c r="BK25" s="5">
        <f>Ввод!BJ65</f>
        <v>0</v>
      </c>
      <c r="BL25" s="5">
        <f>Ввод!BK65</f>
        <v>0</v>
      </c>
      <c r="BM25" s="5">
        <f>Ввод!BL65</f>
        <v>0</v>
      </c>
      <c r="BN25" s="5">
        <f>Ввод!BM65</f>
        <v>0</v>
      </c>
      <c r="BO25" s="5">
        <f>Ввод!BN65</f>
        <v>0</v>
      </c>
      <c r="BP25" s="5">
        <f>Ввод!BO65</f>
        <v>0</v>
      </c>
      <c r="BQ25" s="5">
        <f>Ввод!BP65</f>
        <v>0</v>
      </c>
      <c r="BR25" s="5">
        <f>Ввод!BQ65</f>
        <v>0</v>
      </c>
      <c r="BS25" s="5">
        <f>Ввод!BR65</f>
        <v>0</v>
      </c>
      <c r="BT25" s="5">
        <f>Ввод!BS65</f>
        <v>0</v>
      </c>
      <c r="BU25" s="5">
        <f>Ввод!BT65</f>
        <v>0</v>
      </c>
      <c r="BV25" s="5">
        <f>Ввод!BU65</f>
        <v>0</v>
      </c>
      <c r="BW25" s="5">
        <f>Ввод!BV65</f>
        <v>0</v>
      </c>
      <c r="BX25" s="5">
        <f>Ввод!BW65</f>
        <v>0</v>
      </c>
      <c r="BY25" s="5">
        <f>Ввод!BX65</f>
        <v>0</v>
      </c>
      <c r="BZ25" s="5">
        <f>Ввод!BY65</f>
        <v>0</v>
      </c>
      <c r="CA25" s="5">
        <f>Ввод!BZ65</f>
        <v>0</v>
      </c>
      <c r="CB25" s="5">
        <f>Ввод!CA65</f>
        <v>0</v>
      </c>
      <c r="CC25" s="5">
        <f>Ввод!CB65</f>
        <v>0</v>
      </c>
      <c r="CD25" s="5">
        <f>Ввод!CC65</f>
        <v>0</v>
      </c>
      <c r="CE25" s="5">
        <f>Ввод!CD65</f>
        <v>0</v>
      </c>
      <c r="CF25" s="5">
        <f>Ввод!CE65</f>
        <v>0</v>
      </c>
      <c r="CG25" s="5">
        <f>Ввод!CF65</f>
        <v>0</v>
      </c>
      <c r="CH25" s="5">
        <f>Ввод!CG65</f>
        <v>0</v>
      </c>
      <c r="CI25" s="5">
        <f>Ввод!CH65</f>
        <v>0</v>
      </c>
      <c r="CJ25" s="5">
        <f>Ввод!CI65</f>
        <v>0</v>
      </c>
      <c r="CK25" s="5">
        <f>Ввод!CJ65</f>
        <v>0</v>
      </c>
      <c r="CL25" s="5">
        <f>Ввод!CK65</f>
        <v>0</v>
      </c>
      <c r="CM25" s="5">
        <f>Ввод!CL65</f>
        <v>0</v>
      </c>
      <c r="CN25" s="5">
        <f>Ввод!CM65</f>
        <v>0</v>
      </c>
      <c r="CO25" s="5">
        <f>Ввод!CN65</f>
        <v>0</v>
      </c>
      <c r="CP25" s="5">
        <f>Ввод!CO65</f>
        <v>0</v>
      </c>
      <c r="CQ25" s="5">
        <f>Ввод!CP65</f>
        <v>0</v>
      </c>
      <c r="CR25" s="5">
        <f>Ввод!CQ65</f>
        <v>0</v>
      </c>
      <c r="CS25" s="5">
        <f>Ввод!CR65</f>
        <v>0</v>
      </c>
      <c r="CT25" s="5">
        <f>Ввод!CS65</f>
        <v>0</v>
      </c>
      <c r="CU25" s="5">
        <f>Ввод!CT65</f>
        <v>0</v>
      </c>
      <c r="CV25" s="5">
        <f>Ввод!CU65</f>
        <v>0</v>
      </c>
      <c r="CW25" s="5">
        <f>Ввод!CV65</f>
        <v>0</v>
      </c>
      <c r="CX25" s="5">
        <f>Ввод!CW65</f>
        <v>0</v>
      </c>
      <c r="CY25" s="5">
        <f>Ввод!CX65</f>
        <v>0</v>
      </c>
      <c r="CZ25" s="5">
        <f>Ввод!CY65</f>
        <v>0</v>
      </c>
      <c r="DA25" s="5">
        <f>Ввод!CZ65</f>
        <v>0</v>
      </c>
      <c r="DB25" s="5">
        <f>Ввод!DA65</f>
        <v>0</v>
      </c>
      <c r="DC25" s="5">
        <f>Ввод!DB65</f>
        <v>0</v>
      </c>
      <c r="DD25" s="5">
        <f>Ввод!DC65</f>
        <v>0</v>
      </c>
      <c r="DE25" s="5">
        <f>Ввод!DD65</f>
        <v>0</v>
      </c>
      <c r="DF25" s="5">
        <f>Ввод!DE65</f>
        <v>0</v>
      </c>
      <c r="DG25" s="5">
        <f>Ввод!DF65</f>
        <v>0</v>
      </c>
      <c r="DH25" s="5">
        <f>Ввод!DG65</f>
        <v>0</v>
      </c>
      <c r="DI25" s="5">
        <f>Ввод!DH65</f>
        <v>0</v>
      </c>
      <c r="DJ25" s="5">
        <f>Ввод!DI65</f>
        <v>0</v>
      </c>
    </row>
    <row r="26" spans="1:11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row>
    <row r="27" spans="1:115" ht="49.5">
      <c r="B27" s="257" t="s">
        <v>80</v>
      </c>
      <c r="C27" s="94"/>
      <c r="D27" s="94" t="s">
        <v>556</v>
      </c>
      <c r="E27" s="94" t="s">
        <v>557</v>
      </c>
      <c r="F27" s="94" t="s">
        <v>572</v>
      </c>
      <c r="G27" s="94" t="s">
        <v>171</v>
      </c>
      <c r="H27" s="95" t="s">
        <v>172</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row>
    <row r="28" spans="1:115">
      <c r="B28" s="37" t="s">
        <v>77</v>
      </c>
      <c r="C28" s="37"/>
      <c r="D28" s="97">
        <f>Ввод!G79</f>
        <v>0.2</v>
      </c>
      <c r="E28" s="97">
        <f>Ввод!I79</f>
        <v>1</v>
      </c>
      <c r="F28" s="97">
        <f>Ввод!K79</f>
        <v>0</v>
      </c>
      <c r="G28" s="97">
        <f>Ввод!G141</f>
        <v>0.21499999999999997</v>
      </c>
      <c r="H28" s="99">
        <f>G28*I28/$I$34</f>
        <v>9.722222222222221E-2</v>
      </c>
      <c r="I28" s="5">
        <f t="shared" ref="I28:I37" si="3">SUM(J28:DJ28)</f>
        <v>875000</v>
      </c>
      <c r="J28" s="5">
        <f>J$21*$D28+J$22*$E28+J$23</f>
        <v>0</v>
      </c>
      <c r="K28" s="5">
        <f t="shared" ref="K28:BV28" si="4">K$21*$D28+K$22*$E28+K$23</f>
        <v>0</v>
      </c>
      <c r="L28" s="5">
        <f t="shared" si="4"/>
        <v>0</v>
      </c>
      <c r="M28" s="5">
        <f t="shared" si="4"/>
        <v>72000</v>
      </c>
      <c r="N28" s="5">
        <f t="shared" si="4"/>
        <v>150000</v>
      </c>
      <c r="O28" s="5">
        <f t="shared" si="4"/>
        <v>150000</v>
      </c>
      <c r="P28" s="5">
        <f t="shared" si="4"/>
        <v>150000</v>
      </c>
      <c r="Q28" s="5">
        <f t="shared" si="4"/>
        <v>210000</v>
      </c>
      <c r="R28" s="5">
        <f t="shared" si="4"/>
        <v>0</v>
      </c>
      <c r="S28" s="5">
        <f t="shared" si="4"/>
        <v>35000</v>
      </c>
      <c r="T28" s="5">
        <f t="shared" si="4"/>
        <v>0</v>
      </c>
      <c r="U28" s="5">
        <f t="shared" si="4"/>
        <v>108000</v>
      </c>
      <c r="V28" s="5">
        <f t="shared" si="4"/>
        <v>0</v>
      </c>
      <c r="W28" s="5">
        <f t="shared" si="4"/>
        <v>0</v>
      </c>
      <c r="X28" s="5">
        <f t="shared" si="4"/>
        <v>0</v>
      </c>
      <c r="Y28" s="5">
        <f t="shared" si="4"/>
        <v>0</v>
      </c>
      <c r="Z28" s="5">
        <f t="shared" si="4"/>
        <v>0</v>
      </c>
      <c r="AA28" s="5">
        <f t="shared" si="4"/>
        <v>0</v>
      </c>
      <c r="AB28" s="5">
        <f t="shared" si="4"/>
        <v>0</v>
      </c>
      <c r="AC28" s="5">
        <f t="shared" si="4"/>
        <v>0</v>
      </c>
      <c r="AD28" s="5">
        <f t="shared" si="4"/>
        <v>0</v>
      </c>
      <c r="AE28" s="5">
        <f t="shared" si="4"/>
        <v>0</v>
      </c>
      <c r="AF28" s="5">
        <f t="shared" si="4"/>
        <v>0</v>
      </c>
      <c r="AG28" s="5">
        <f t="shared" si="4"/>
        <v>0</v>
      </c>
      <c r="AH28" s="5">
        <f t="shared" si="4"/>
        <v>0</v>
      </c>
      <c r="AI28" s="5">
        <f t="shared" si="4"/>
        <v>0</v>
      </c>
      <c r="AJ28" s="5">
        <f t="shared" si="4"/>
        <v>0</v>
      </c>
      <c r="AK28" s="5">
        <f t="shared" si="4"/>
        <v>0</v>
      </c>
      <c r="AL28" s="5">
        <f t="shared" si="4"/>
        <v>0</v>
      </c>
      <c r="AM28" s="5">
        <f t="shared" si="4"/>
        <v>0</v>
      </c>
      <c r="AN28" s="5">
        <f t="shared" si="4"/>
        <v>0</v>
      </c>
      <c r="AO28" s="5">
        <f t="shared" si="4"/>
        <v>0</v>
      </c>
      <c r="AP28" s="5">
        <f t="shared" si="4"/>
        <v>0</v>
      </c>
      <c r="AQ28" s="5">
        <f t="shared" si="4"/>
        <v>0</v>
      </c>
      <c r="AR28" s="5">
        <f t="shared" si="4"/>
        <v>0</v>
      </c>
      <c r="AS28" s="5">
        <f t="shared" si="4"/>
        <v>0</v>
      </c>
      <c r="AT28" s="5">
        <f t="shared" si="4"/>
        <v>0</v>
      </c>
      <c r="AU28" s="5">
        <f t="shared" si="4"/>
        <v>0</v>
      </c>
      <c r="AV28" s="5">
        <f t="shared" si="4"/>
        <v>0</v>
      </c>
      <c r="AW28" s="5">
        <f t="shared" si="4"/>
        <v>0</v>
      </c>
      <c r="AX28" s="5">
        <f t="shared" si="4"/>
        <v>0</v>
      </c>
      <c r="AY28" s="5">
        <f t="shared" si="4"/>
        <v>0</v>
      </c>
      <c r="AZ28" s="5">
        <f t="shared" si="4"/>
        <v>0</v>
      </c>
      <c r="BA28" s="5">
        <f t="shared" si="4"/>
        <v>0</v>
      </c>
      <c r="BB28" s="5">
        <f t="shared" si="4"/>
        <v>0</v>
      </c>
      <c r="BC28" s="5">
        <f t="shared" si="4"/>
        <v>0</v>
      </c>
      <c r="BD28" s="5">
        <f t="shared" si="4"/>
        <v>0</v>
      </c>
      <c r="BE28" s="5">
        <f t="shared" si="4"/>
        <v>0</v>
      </c>
      <c r="BF28" s="5">
        <f t="shared" si="4"/>
        <v>0</v>
      </c>
      <c r="BG28" s="5">
        <f t="shared" si="4"/>
        <v>0</v>
      </c>
      <c r="BH28" s="5">
        <f t="shared" si="4"/>
        <v>0</v>
      </c>
      <c r="BI28" s="5">
        <f t="shared" si="4"/>
        <v>0</v>
      </c>
      <c r="BJ28" s="5">
        <f t="shared" si="4"/>
        <v>0</v>
      </c>
      <c r="BK28" s="5">
        <f t="shared" si="4"/>
        <v>0</v>
      </c>
      <c r="BL28" s="5">
        <f t="shared" si="4"/>
        <v>0</v>
      </c>
      <c r="BM28" s="5">
        <f t="shared" si="4"/>
        <v>0</v>
      </c>
      <c r="BN28" s="5">
        <f t="shared" si="4"/>
        <v>0</v>
      </c>
      <c r="BO28" s="5">
        <f t="shared" si="4"/>
        <v>0</v>
      </c>
      <c r="BP28" s="5">
        <f t="shared" si="4"/>
        <v>0</v>
      </c>
      <c r="BQ28" s="5">
        <f t="shared" si="4"/>
        <v>0</v>
      </c>
      <c r="BR28" s="5">
        <f t="shared" si="4"/>
        <v>0</v>
      </c>
      <c r="BS28" s="5">
        <f t="shared" si="4"/>
        <v>0</v>
      </c>
      <c r="BT28" s="5">
        <f t="shared" si="4"/>
        <v>0</v>
      </c>
      <c r="BU28" s="5">
        <f t="shared" si="4"/>
        <v>0</v>
      </c>
      <c r="BV28" s="5">
        <f t="shared" si="4"/>
        <v>0</v>
      </c>
      <c r="BW28" s="5">
        <f t="shared" ref="BW28:DJ28" si="5">BW$21*$D28+BW$22*$E28+BW$23</f>
        <v>0</v>
      </c>
      <c r="BX28" s="5">
        <f t="shared" si="5"/>
        <v>0</v>
      </c>
      <c r="BY28" s="5">
        <f t="shared" si="5"/>
        <v>0</v>
      </c>
      <c r="BZ28" s="5">
        <f t="shared" si="5"/>
        <v>0</v>
      </c>
      <c r="CA28" s="5">
        <f t="shared" si="5"/>
        <v>0</v>
      </c>
      <c r="CB28" s="5">
        <f t="shared" si="5"/>
        <v>0</v>
      </c>
      <c r="CC28" s="5">
        <f t="shared" si="5"/>
        <v>0</v>
      </c>
      <c r="CD28" s="5">
        <f t="shared" si="5"/>
        <v>0</v>
      </c>
      <c r="CE28" s="5">
        <f t="shared" si="5"/>
        <v>0</v>
      </c>
      <c r="CF28" s="5">
        <f t="shared" si="5"/>
        <v>0</v>
      </c>
      <c r="CG28" s="5">
        <f t="shared" si="5"/>
        <v>0</v>
      </c>
      <c r="CH28" s="5">
        <f t="shared" si="5"/>
        <v>0</v>
      </c>
      <c r="CI28" s="5">
        <f t="shared" si="5"/>
        <v>0</v>
      </c>
      <c r="CJ28" s="5">
        <f t="shared" si="5"/>
        <v>0</v>
      </c>
      <c r="CK28" s="5">
        <f t="shared" si="5"/>
        <v>0</v>
      </c>
      <c r="CL28" s="5">
        <f t="shared" si="5"/>
        <v>0</v>
      </c>
      <c r="CM28" s="5">
        <f t="shared" si="5"/>
        <v>0</v>
      </c>
      <c r="CN28" s="5">
        <f t="shared" si="5"/>
        <v>0</v>
      </c>
      <c r="CO28" s="5">
        <f t="shared" si="5"/>
        <v>0</v>
      </c>
      <c r="CP28" s="5">
        <f t="shared" si="5"/>
        <v>0</v>
      </c>
      <c r="CQ28" s="5">
        <f t="shared" si="5"/>
        <v>0</v>
      </c>
      <c r="CR28" s="5">
        <f t="shared" si="5"/>
        <v>0</v>
      </c>
      <c r="CS28" s="5">
        <f t="shared" si="5"/>
        <v>0</v>
      </c>
      <c r="CT28" s="5">
        <f t="shared" si="5"/>
        <v>0</v>
      </c>
      <c r="CU28" s="5">
        <f t="shared" si="5"/>
        <v>0</v>
      </c>
      <c r="CV28" s="5">
        <f t="shared" si="5"/>
        <v>0</v>
      </c>
      <c r="CW28" s="5">
        <f t="shared" si="5"/>
        <v>0</v>
      </c>
      <c r="CX28" s="5">
        <f t="shared" si="5"/>
        <v>0</v>
      </c>
      <c r="CY28" s="5">
        <f t="shared" si="5"/>
        <v>0</v>
      </c>
      <c r="CZ28" s="5">
        <f t="shared" si="5"/>
        <v>0</v>
      </c>
      <c r="DA28" s="5">
        <f t="shared" si="5"/>
        <v>0</v>
      </c>
      <c r="DB28" s="5">
        <f t="shared" si="5"/>
        <v>0</v>
      </c>
      <c r="DC28" s="5">
        <f t="shared" si="5"/>
        <v>0</v>
      </c>
      <c r="DD28" s="5">
        <f t="shared" si="5"/>
        <v>0</v>
      </c>
      <c r="DE28" s="5">
        <f t="shared" si="5"/>
        <v>0</v>
      </c>
      <c r="DF28" s="5">
        <f t="shared" si="5"/>
        <v>0</v>
      </c>
      <c r="DG28" s="5">
        <f t="shared" si="5"/>
        <v>0</v>
      </c>
      <c r="DH28" s="5">
        <f t="shared" si="5"/>
        <v>0</v>
      </c>
      <c r="DI28" s="5">
        <f t="shared" si="5"/>
        <v>0</v>
      </c>
      <c r="DJ28" s="5">
        <f t="shared" si="5"/>
        <v>0</v>
      </c>
    </row>
    <row r="29" spans="1:115">
      <c r="B29" s="37" t="s">
        <v>81</v>
      </c>
      <c r="C29" s="37"/>
      <c r="D29" s="97">
        <f>Ввод!G80</f>
        <v>0.1</v>
      </c>
      <c r="E29" s="97">
        <f>Ввод!I80</f>
        <v>0</v>
      </c>
      <c r="F29" s="97">
        <f>Ввод!K80</f>
        <v>0</v>
      </c>
      <c r="G29" s="97">
        <f>Ввод!G142</f>
        <v>0</v>
      </c>
      <c r="H29" s="99">
        <f t="shared" ref="H29:H33" si="6">G29*I29/$I$34</f>
        <v>0</v>
      </c>
      <c r="I29" s="5">
        <f t="shared" si="3"/>
        <v>120000</v>
      </c>
      <c r="J29" s="5">
        <f>J$21*$D29+J$22*$E29</f>
        <v>0</v>
      </c>
      <c r="K29" s="5">
        <f t="shared" ref="K29:BV29" si="7">K$21*$D29+K$22*$E29</f>
        <v>0</v>
      </c>
      <c r="L29" s="5">
        <f t="shared" si="7"/>
        <v>0</v>
      </c>
      <c r="M29" s="5">
        <f t="shared" si="7"/>
        <v>36000</v>
      </c>
      <c r="N29" s="5">
        <f t="shared" si="7"/>
        <v>0</v>
      </c>
      <c r="O29" s="5">
        <f t="shared" si="7"/>
        <v>0</v>
      </c>
      <c r="P29" s="5">
        <f t="shared" si="7"/>
        <v>0</v>
      </c>
      <c r="Q29" s="5">
        <f t="shared" si="7"/>
        <v>30000</v>
      </c>
      <c r="R29" s="5">
        <f t="shared" si="7"/>
        <v>0</v>
      </c>
      <c r="S29" s="5">
        <f t="shared" si="7"/>
        <v>0</v>
      </c>
      <c r="T29" s="5">
        <f t="shared" si="7"/>
        <v>0</v>
      </c>
      <c r="U29" s="5">
        <f t="shared" si="7"/>
        <v>54000</v>
      </c>
      <c r="V29" s="5">
        <f t="shared" si="7"/>
        <v>0</v>
      </c>
      <c r="W29" s="5">
        <f t="shared" si="7"/>
        <v>0</v>
      </c>
      <c r="X29" s="5">
        <f t="shared" si="7"/>
        <v>0</v>
      </c>
      <c r="Y29" s="5">
        <f t="shared" si="7"/>
        <v>0</v>
      </c>
      <c r="Z29" s="5">
        <f t="shared" si="7"/>
        <v>0</v>
      </c>
      <c r="AA29" s="5">
        <f t="shared" si="7"/>
        <v>0</v>
      </c>
      <c r="AB29" s="5">
        <f t="shared" si="7"/>
        <v>0</v>
      </c>
      <c r="AC29" s="5">
        <f t="shared" si="7"/>
        <v>0</v>
      </c>
      <c r="AD29" s="5">
        <f t="shared" si="7"/>
        <v>0</v>
      </c>
      <c r="AE29" s="5">
        <f t="shared" si="7"/>
        <v>0</v>
      </c>
      <c r="AF29" s="5">
        <f t="shared" si="7"/>
        <v>0</v>
      </c>
      <c r="AG29" s="5">
        <f t="shared" si="7"/>
        <v>0</v>
      </c>
      <c r="AH29" s="5">
        <f t="shared" si="7"/>
        <v>0</v>
      </c>
      <c r="AI29" s="5">
        <f t="shared" si="7"/>
        <v>0</v>
      </c>
      <c r="AJ29" s="5">
        <f t="shared" si="7"/>
        <v>0</v>
      </c>
      <c r="AK29" s="5">
        <f t="shared" si="7"/>
        <v>0</v>
      </c>
      <c r="AL29" s="5">
        <f t="shared" si="7"/>
        <v>0</v>
      </c>
      <c r="AM29" s="5">
        <f t="shared" si="7"/>
        <v>0</v>
      </c>
      <c r="AN29" s="5">
        <f t="shared" si="7"/>
        <v>0</v>
      </c>
      <c r="AO29" s="5">
        <f t="shared" si="7"/>
        <v>0</v>
      </c>
      <c r="AP29" s="5">
        <f t="shared" si="7"/>
        <v>0</v>
      </c>
      <c r="AQ29" s="5">
        <f t="shared" si="7"/>
        <v>0</v>
      </c>
      <c r="AR29" s="5">
        <f t="shared" si="7"/>
        <v>0</v>
      </c>
      <c r="AS29" s="5">
        <f t="shared" si="7"/>
        <v>0</v>
      </c>
      <c r="AT29" s="5">
        <f t="shared" si="7"/>
        <v>0</v>
      </c>
      <c r="AU29" s="5">
        <f t="shared" si="7"/>
        <v>0</v>
      </c>
      <c r="AV29" s="5">
        <f t="shared" si="7"/>
        <v>0</v>
      </c>
      <c r="AW29" s="5">
        <f t="shared" si="7"/>
        <v>0</v>
      </c>
      <c r="AX29" s="5">
        <f t="shared" si="7"/>
        <v>0</v>
      </c>
      <c r="AY29" s="5">
        <f t="shared" si="7"/>
        <v>0</v>
      </c>
      <c r="AZ29" s="5">
        <f t="shared" si="7"/>
        <v>0</v>
      </c>
      <c r="BA29" s="5">
        <f t="shared" si="7"/>
        <v>0</v>
      </c>
      <c r="BB29" s="5">
        <f t="shared" si="7"/>
        <v>0</v>
      </c>
      <c r="BC29" s="5">
        <f t="shared" si="7"/>
        <v>0</v>
      </c>
      <c r="BD29" s="5">
        <f t="shared" si="7"/>
        <v>0</v>
      </c>
      <c r="BE29" s="5">
        <f t="shared" si="7"/>
        <v>0</v>
      </c>
      <c r="BF29" s="5">
        <f t="shared" si="7"/>
        <v>0</v>
      </c>
      <c r="BG29" s="5">
        <f t="shared" si="7"/>
        <v>0</v>
      </c>
      <c r="BH29" s="5">
        <f t="shared" si="7"/>
        <v>0</v>
      </c>
      <c r="BI29" s="5">
        <f t="shared" si="7"/>
        <v>0</v>
      </c>
      <c r="BJ29" s="5">
        <f t="shared" si="7"/>
        <v>0</v>
      </c>
      <c r="BK29" s="5">
        <f t="shared" si="7"/>
        <v>0</v>
      </c>
      <c r="BL29" s="5">
        <f t="shared" si="7"/>
        <v>0</v>
      </c>
      <c r="BM29" s="5">
        <f t="shared" si="7"/>
        <v>0</v>
      </c>
      <c r="BN29" s="5">
        <f t="shared" si="7"/>
        <v>0</v>
      </c>
      <c r="BO29" s="5">
        <f t="shared" si="7"/>
        <v>0</v>
      </c>
      <c r="BP29" s="5">
        <f t="shared" si="7"/>
        <v>0</v>
      </c>
      <c r="BQ29" s="5">
        <f t="shared" si="7"/>
        <v>0</v>
      </c>
      <c r="BR29" s="5">
        <f t="shared" si="7"/>
        <v>0</v>
      </c>
      <c r="BS29" s="5">
        <f t="shared" si="7"/>
        <v>0</v>
      </c>
      <c r="BT29" s="5">
        <f t="shared" si="7"/>
        <v>0</v>
      </c>
      <c r="BU29" s="5">
        <f t="shared" si="7"/>
        <v>0</v>
      </c>
      <c r="BV29" s="5">
        <f t="shared" si="7"/>
        <v>0</v>
      </c>
      <c r="BW29" s="5">
        <f t="shared" ref="BW29:DJ29" si="8">BW$21*$D29+BW$22*$E29</f>
        <v>0</v>
      </c>
      <c r="BX29" s="5">
        <f t="shared" si="8"/>
        <v>0</v>
      </c>
      <c r="BY29" s="5">
        <f t="shared" si="8"/>
        <v>0</v>
      </c>
      <c r="BZ29" s="5">
        <f t="shared" si="8"/>
        <v>0</v>
      </c>
      <c r="CA29" s="5">
        <f t="shared" si="8"/>
        <v>0</v>
      </c>
      <c r="CB29" s="5">
        <f t="shared" si="8"/>
        <v>0</v>
      </c>
      <c r="CC29" s="5">
        <f t="shared" si="8"/>
        <v>0</v>
      </c>
      <c r="CD29" s="5">
        <f t="shared" si="8"/>
        <v>0</v>
      </c>
      <c r="CE29" s="5">
        <f t="shared" si="8"/>
        <v>0</v>
      </c>
      <c r="CF29" s="5">
        <f t="shared" si="8"/>
        <v>0</v>
      </c>
      <c r="CG29" s="5">
        <f t="shared" si="8"/>
        <v>0</v>
      </c>
      <c r="CH29" s="5">
        <f t="shared" si="8"/>
        <v>0</v>
      </c>
      <c r="CI29" s="5">
        <f t="shared" si="8"/>
        <v>0</v>
      </c>
      <c r="CJ29" s="5">
        <f t="shared" si="8"/>
        <v>0</v>
      </c>
      <c r="CK29" s="5">
        <f t="shared" si="8"/>
        <v>0</v>
      </c>
      <c r="CL29" s="5">
        <f t="shared" si="8"/>
        <v>0</v>
      </c>
      <c r="CM29" s="5">
        <f t="shared" si="8"/>
        <v>0</v>
      </c>
      <c r="CN29" s="5">
        <f t="shared" si="8"/>
        <v>0</v>
      </c>
      <c r="CO29" s="5">
        <f t="shared" si="8"/>
        <v>0</v>
      </c>
      <c r="CP29" s="5">
        <f t="shared" si="8"/>
        <v>0</v>
      </c>
      <c r="CQ29" s="5">
        <f t="shared" si="8"/>
        <v>0</v>
      </c>
      <c r="CR29" s="5">
        <f t="shared" si="8"/>
        <v>0</v>
      </c>
      <c r="CS29" s="5">
        <f t="shared" si="8"/>
        <v>0</v>
      </c>
      <c r="CT29" s="5">
        <f t="shared" si="8"/>
        <v>0</v>
      </c>
      <c r="CU29" s="5">
        <f t="shared" si="8"/>
        <v>0</v>
      </c>
      <c r="CV29" s="5">
        <f t="shared" si="8"/>
        <v>0</v>
      </c>
      <c r="CW29" s="5">
        <f t="shared" si="8"/>
        <v>0</v>
      </c>
      <c r="CX29" s="5">
        <f t="shared" si="8"/>
        <v>0</v>
      </c>
      <c r="CY29" s="5">
        <f t="shared" si="8"/>
        <v>0</v>
      </c>
      <c r="CZ29" s="5">
        <f t="shared" si="8"/>
        <v>0</v>
      </c>
      <c r="DA29" s="5">
        <f t="shared" si="8"/>
        <v>0</v>
      </c>
      <c r="DB29" s="5">
        <f t="shared" si="8"/>
        <v>0</v>
      </c>
      <c r="DC29" s="5">
        <f t="shared" si="8"/>
        <v>0</v>
      </c>
      <c r="DD29" s="5">
        <f t="shared" si="8"/>
        <v>0</v>
      </c>
      <c r="DE29" s="5">
        <f t="shared" si="8"/>
        <v>0</v>
      </c>
      <c r="DF29" s="5">
        <f t="shared" si="8"/>
        <v>0</v>
      </c>
      <c r="DG29" s="5">
        <f t="shared" si="8"/>
        <v>0</v>
      </c>
      <c r="DH29" s="5">
        <f t="shared" si="8"/>
        <v>0</v>
      </c>
      <c r="DI29" s="5">
        <f t="shared" si="8"/>
        <v>0</v>
      </c>
      <c r="DJ29" s="5">
        <f t="shared" si="8"/>
        <v>0</v>
      </c>
    </row>
    <row r="30" spans="1:115">
      <c r="B30" s="37" t="s">
        <v>78</v>
      </c>
      <c r="C30" s="37"/>
      <c r="D30" s="97">
        <f>Ввод!G81</f>
        <v>0.1</v>
      </c>
      <c r="E30" s="97">
        <f>Ввод!I81</f>
        <v>0</v>
      </c>
      <c r="F30" s="97">
        <f>Ввод!K81</f>
        <v>0.25</v>
      </c>
      <c r="G30" s="97">
        <f>Ввод!G143</f>
        <v>6.5945727999999981E-2</v>
      </c>
      <c r="H30" s="99">
        <f t="shared" si="6"/>
        <v>4.9416695400516788E-3</v>
      </c>
      <c r="I30" s="5">
        <f t="shared" si="3"/>
        <v>145000</v>
      </c>
      <c r="J30" s="5">
        <f>J$21*$D30+J$22*$E30+J$24*$F30</f>
        <v>0</v>
      </c>
      <c r="K30" s="5">
        <f t="shared" ref="K30:BV30" si="9">K$21*$D30+K$22*$E30+K$24*$F30</f>
        <v>0</v>
      </c>
      <c r="L30" s="5">
        <f t="shared" si="9"/>
        <v>0</v>
      </c>
      <c r="M30" s="5">
        <f t="shared" si="9"/>
        <v>36000</v>
      </c>
      <c r="N30" s="5">
        <f t="shared" si="9"/>
        <v>0</v>
      </c>
      <c r="O30" s="5">
        <f t="shared" si="9"/>
        <v>0</v>
      </c>
      <c r="P30" s="5">
        <f t="shared" si="9"/>
        <v>0</v>
      </c>
      <c r="Q30" s="5">
        <f t="shared" si="9"/>
        <v>30000</v>
      </c>
      <c r="R30" s="5">
        <f t="shared" si="9"/>
        <v>0</v>
      </c>
      <c r="S30" s="5">
        <f t="shared" si="9"/>
        <v>0</v>
      </c>
      <c r="T30" s="5">
        <f t="shared" si="9"/>
        <v>25000</v>
      </c>
      <c r="U30" s="5">
        <f t="shared" si="9"/>
        <v>54000</v>
      </c>
      <c r="V30" s="5">
        <f t="shared" si="9"/>
        <v>0</v>
      </c>
      <c r="W30" s="5">
        <f t="shared" si="9"/>
        <v>0</v>
      </c>
      <c r="X30" s="5">
        <f t="shared" si="9"/>
        <v>0</v>
      </c>
      <c r="Y30" s="5">
        <f t="shared" si="9"/>
        <v>0</v>
      </c>
      <c r="Z30" s="5">
        <f t="shared" si="9"/>
        <v>0</v>
      </c>
      <c r="AA30" s="5">
        <f t="shared" si="9"/>
        <v>0</v>
      </c>
      <c r="AB30" s="5">
        <f t="shared" si="9"/>
        <v>0</v>
      </c>
      <c r="AC30" s="5">
        <f t="shared" si="9"/>
        <v>0</v>
      </c>
      <c r="AD30" s="5">
        <f t="shared" si="9"/>
        <v>0</v>
      </c>
      <c r="AE30" s="5">
        <f t="shared" si="9"/>
        <v>0</v>
      </c>
      <c r="AF30" s="5">
        <f t="shared" si="9"/>
        <v>0</v>
      </c>
      <c r="AG30" s="5">
        <f t="shared" si="9"/>
        <v>0</v>
      </c>
      <c r="AH30" s="5">
        <f t="shared" si="9"/>
        <v>0</v>
      </c>
      <c r="AI30" s="5">
        <f t="shared" si="9"/>
        <v>0</v>
      </c>
      <c r="AJ30" s="5">
        <f t="shared" si="9"/>
        <v>0</v>
      </c>
      <c r="AK30" s="5">
        <f t="shared" si="9"/>
        <v>0</v>
      </c>
      <c r="AL30" s="5">
        <f t="shared" si="9"/>
        <v>0</v>
      </c>
      <c r="AM30" s="5">
        <f t="shared" si="9"/>
        <v>0</v>
      </c>
      <c r="AN30" s="5">
        <f t="shared" si="9"/>
        <v>0</v>
      </c>
      <c r="AO30" s="5">
        <f t="shared" si="9"/>
        <v>0</v>
      </c>
      <c r="AP30" s="5">
        <f t="shared" si="9"/>
        <v>0</v>
      </c>
      <c r="AQ30" s="5">
        <f t="shared" si="9"/>
        <v>0</v>
      </c>
      <c r="AR30" s="5">
        <f t="shared" si="9"/>
        <v>0</v>
      </c>
      <c r="AS30" s="5">
        <f t="shared" si="9"/>
        <v>0</v>
      </c>
      <c r="AT30" s="5">
        <f t="shared" si="9"/>
        <v>0</v>
      </c>
      <c r="AU30" s="5">
        <f t="shared" si="9"/>
        <v>0</v>
      </c>
      <c r="AV30" s="5">
        <f t="shared" si="9"/>
        <v>0</v>
      </c>
      <c r="AW30" s="5">
        <f t="shared" si="9"/>
        <v>0</v>
      </c>
      <c r="AX30" s="5">
        <f t="shared" si="9"/>
        <v>0</v>
      </c>
      <c r="AY30" s="5">
        <f t="shared" si="9"/>
        <v>0</v>
      </c>
      <c r="AZ30" s="5">
        <f t="shared" si="9"/>
        <v>0</v>
      </c>
      <c r="BA30" s="5">
        <f t="shared" si="9"/>
        <v>0</v>
      </c>
      <c r="BB30" s="5">
        <f t="shared" si="9"/>
        <v>0</v>
      </c>
      <c r="BC30" s="5">
        <f t="shared" si="9"/>
        <v>0</v>
      </c>
      <c r="BD30" s="5">
        <f t="shared" si="9"/>
        <v>0</v>
      </c>
      <c r="BE30" s="5">
        <f t="shared" si="9"/>
        <v>0</v>
      </c>
      <c r="BF30" s="5">
        <f t="shared" si="9"/>
        <v>0</v>
      </c>
      <c r="BG30" s="5">
        <f t="shared" si="9"/>
        <v>0</v>
      </c>
      <c r="BH30" s="5">
        <f t="shared" si="9"/>
        <v>0</v>
      </c>
      <c r="BI30" s="5">
        <f t="shared" si="9"/>
        <v>0</v>
      </c>
      <c r="BJ30" s="5">
        <f t="shared" si="9"/>
        <v>0</v>
      </c>
      <c r="BK30" s="5">
        <f t="shared" si="9"/>
        <v>0</v>
      </c>
      <c r="BL30" s="5">
        <f t="shared" si="9"/>
        <v>0</v>
      </c>
      <c r="BM30" s="5">
        <f t="shared" si="9"/>
        <v>0</v>
      </c>
      <c r="BN30" s="5">
        <f t="shared" si="9"/>
        <v>0</v>
      </c>
      <c r="BO30" s="5">
        <f t="shared" si="9"/>
        <v>0</v>
      </c>
      <c r="BP30" s="5">
        <f t="shared" si="9"/>
        <v>0</v>
      </c>
      <c r="BQ30" s="5">
        <f t="shared" si="9"/>
        <v>0</v>
      </c>
      <c r="BR30" s="5">
        <f t="shared" si="9"/>
        <v>0</v>
      </c>
      <c r="BS30" s="5">
        <f t="shared" si="9"/>
        <v>0</v>
      </c>
      <c r="BT30" s="5">
        <f t="shared" si="9"/>
        <v>0</v>
      </c>
      <c r="BU30" s="5">
        <f t="shared" si="9"/>
        <v>0</v>
      </c>
      <c r="BV30" s="5">
        <f t="shared" si="9"/>
        <v>0</v>
      </c>
      <c r="BW30" s="5">
        <f t="shared" ref="BW30:DJ30" si="10">BW$21*$D30+BW$22*$E30+BW$24*$F30</f>
        <v>0</v>
      </c>
      <c r="BX30" s="5">
        <f t="shared" si="10"/>
        <v>0</v>
      </c>
      <c r="BY30" s="5">
        <f t="shared" si="10"/>
        <v>0</v>
      </c>
      <c r="BZ30" s="5">
        <f t="shared" si="10"/>
        <v>0</v>
      </c>
      <c r="CA30" s="5">
        <f t="shared" si="10"/>
        <v>0</v>
      </c>
      <c r="CB30" s="5">
        <f t="shared" si="10"/>
        <v>0</v>
      </c>
      <c r="CC30" s="5">
        <f t="shared" si="10"/>
        <v>0</v>
      </c>
      <c r="CD30" s="5">
        <f t="shared" si="10"/>
        <v>0</v>
      </c>
      <c r="CE30" s="5">
        <f t="shared" si="10"/>
        <v>0</v>
      </c>
      <c r="CF30" s="5">
        <f t="shared" si="10"/>
        <v>0</v>
      </c>
      <c r="CG30" s="5">
        <f t="shared" si="10"/>
        <v>0</v>
      </c>
      <c r="CH30" s="5">
        <f t="shared" si="10"/>
        <v>0</v>
      </c>
      <c r="CI30" s="5">
        <f t="shared" si="10"/>
        <v>0</v>
      </c>
      <c r="CJ30" s="5">
        <f t="shared" si="10"/>
        <v>0</v>
      </c>
      <c r="CK30" s="5">
        <f t="shared" si="10"/>
        <v>0</v>
      </c>
      <c r="CL30" s="5">
        <f t="shared" si="10"/>
        <v>0</v>
      </c>
      <c r="CM30" s="5">
        <f t="shared" si="10"/>
        <v>0</v>
      </c>
      <c r="CN30" s="5">
        <f t="shared" si="10"/>
        <v>0</v>
      </c>
      <c r="CO30" s="5">
        <f t="shared" si="10"/>
        <v>0</v>
      </c>
      <c r="CP30" s="5">
        <f t="shared" si="10"/>
        <v>0</v>
      </c>
      <c r="CQ30" s="5">
        <f t="shared" si="10"/>
        <v>0</v>
      </c>
      <c r="CR30" s="5">
        <f t="shared" si="10"/>
        <v>0</v>
      </c>
      <c r="CS30" s="5">
        <f t="shared" si="10"/>
        <v>0</v>
      </c>
      <c r="CT30" s="5">
        <f t="shared" si="10"/>
        <v>0</v>
      </c>
      <c r="CU30" s="5">
        <f t="shared" si="10"/>
        <v>0</v>
      </c>
      <c r="CV30" s="5">
        <f t="shared" si="10"/>
        <v>0</v>
      </c>
      <c r="CW30" s="5">
        <f t="shared" si="10"/>
        <v>0</v>
      </c>
      <c r="CX30" s="5">
        <f t="shared" si="10"/>
        <v>0</v>
      </c>
      <c r="CY30" s="5">
        <f t="shared" si="10"/>
        <v>0</v>
      </c>
      <c r="CZ30" s="5">
        <f t="shared" si="10"/>
        <v>0</v>
      </c>
      <c r="DA30" s="5">
        <f t="shared" si="10"/>
        <v>0</v>
      </c>
      <c r="DB30" s="5">
        <f t="shared" si="10"/>
        <v>0</v>
      </c>
      <c r="DC30" s="5">
        <f t="shared" si="10"/>
        <v>0</v>
      </c>
      <c r="DD30" s="5">
        <f t="shared" si="10"/>
        <v>0</v>
      </c>
      <c r="DE30" s="5">
        <f t="shared" si="10"/>
        <v>0</v>
      </c>
      <c r="DF30" s="5">
        <f t="shared" si="10"/>
        <v>0</v>
      </c>
      <c r="DG30" s="5">
        <f t="shared" si="10"/>
        <v>0</v>
      </c>
      <c r="DH30" s="5">
        <f t="shared" si="10"/>
        <v>0</v>
      </c>
      <c r="DI30" s="5">
        <f t="shared" si="10"/>
        <v>0</v>
      </c>
      <c r="DJ30" s="5">
        <f t="shared" si="10"/>
        <v>0</v>
      </c>
    </row>
    <row r="31" spans="1:115">
      <c r="B31" s="37" t="s">
        <v>79</v>
      </c>
      <c r="C31" s="37"/>
      <c r="D31" s="97">
        <f>Ввод!G82</f>
        <v>0.35</v>
      </c>
      <c r="E31" s="97">
        <f>Ввод!I82</f>
        <v>0</v>
      </c>
      <c r="F31" s="97">
        <f>Ввод!K82</f>
        <v>0</v>
      </c>
      <c r="G31" s="97">
        <f>Ввод!G144</f>
        <v>2.4271352531250304E-2</v>
      </c>
      <c r="H31" s="99">
        <f t="shared" si="6"/>
        <v>5.2682005494186701E-3</v>
      </c>
      <c r="I31" s="5">
        <f t="shared" si="3"/>
        <v>420000</v>
      </c>
      <c r="J31" s="5">
        <f>J$21*$D31+J$22*$E31</f>
        <v>0</v>
      </c>
      <c r="K31" s="5">
        <f t="shared" ref="K31:BV31" si="11">K$21*$D31+K$22*$E31</f>
        <v>0</v>
      </c>
      <c r="L31" s="5">
        <f t="shared" si="11"/>
        <v>0</v>
      </c>
      <c r="M31" s="5">
        <f t="shared" si="11"/>
        <v>125999.99999999999</v>
      </c>
      <c r="N31" s="5">
        <f t="shared" si="11"/>
        <v>0</v>
      </c>
      <c r="O31" s="5">
        <f t="shared" si="11"/>
        <v>0</v>
      </c>
      <c r="P31" s="5">
        <f t="shared" si="11"/>
        <v>0</v>
      </c>
      <c r="Q31" s="5">
        <f t="shared" si="11"/>
        <v>105000</v>
      </c>
      <c r="R31" s="5">
        <f t="shared" si="11"/>
        <v>0</v>
      </c>
      <c r="S31" s="5">
        <f t="shared" si="11"/>
        <v>0</v>
      </c>
      <c r="T31" s="5">
        <f t="shared" si="11"/>
        <v>0</v>
      </c>
      <c r="U31" s="5">
        <f t="shared" si="11"/>
        <v>189000</v>
      </c>
      <c r="V31" s="5">
        <f t="shared" si="11"/>
        <v>0</v>
      </c>
      <c r="W31" s="5">
        <f t="shared" si="11"/>
        <v>0</v>
      </c>
      <c r="X31" s="5">
        <f t="shared" si="11"/>
        <v>0</v>
      </c>
      <c r="Y31" s="5">
        <f t="shared" si="11"/>
        <v>0</v>
      </c>
      <c r="Z31" s="5">
        <f t="shared" si="11"/>
        <v>0</v>
      </c>
      <c r="AA31" s="5">
        <f t="shared" si="11"/>
        <v>0</v>
      </c>
      <c r="AB31" s="5">
        <f t="shared" si="11"/>
        <v>0</v>
      </c>
      <c r="AC31" s="5">
        <f t="shared" si="11"/>
        <v>0</v>
      </c>
      <c r="AD31" s="5">
        <f t="shared" si="11"/>
        <v>0</v>
      </c>
      <c r="AE31" s="5">
        <f t="shared" si="11"/>
        <v>0</v>
      </c>
      <c r="AF31" s="5">
        <f t="shared" si="11"/>
        <v>0</v>
      </c>
      <c r="AG31" s="5">
        <f t="shared" si="11"/>
        <v>0</v>
      </c>
      <c r="AH31" s="5">
        <f t="shared" si="11"/>
        <v>0</v>
      </c>
      <c r="AI31" s="5">
        <f t="shared" si="11"/>
        <v>0</v>
      </c>
      <c r="AJ31" s="5">
        <f t="shared" si="11"/>
        <v>0</v>
      </c>
      <c r="AK31" s="5">
        <f t="shared" si="11"/>
        <v>0</v>
      </c>
      <c r="AL31" s="5">
        <f t="shared" si="11"/>
        <v>0</v>
      </c>
      <c r="AM31" s="5">
        <f t="shared" si="11"/>
        <v>0</v>
      </c>
      <c r="AN31" s="5">
        <f t="shared" si="11"/>
        <v>0</v>
      </c>
      <c r="AO31" s="5">
        <f t="shared" si="11"/>
        <v>0</v>
      </c>
      <c r="AP31" s="5">
        <f t="shared" si="11"/>
        <v>0</v>
      </c>
      <c r="AQ31" s="5">
        <f t="shared" si="11"/>
        <v>0</v>
      </c>
      <c r="AR31" s="5">
        <f t="shared" si="11"/>
        <v>0</v>
      </c>
      <c r="AS31" s="5">
        <f t="shared" si="11"/>
        <v>0</v>
      </c>
      <c r="AT31" s="5">
        <f t="shared" si="11"/>
        <v>0</v>
      </c>
      <c r="AU31" s="5">
        <f t="shared" si="11"/>
        <v>0</v>
      </c>
      <c r="AV31" s="5">
        <f t="shared" si="11"/>
        <v>0</v>
      </c>
      <c r="AW31" s="5">
        <f t="shared" si="11"/>
        <v>0</v>
      </c>
      <c r="AX31" s="5">
        <f t="shared" si="11"/>
        <v>0</v>
      </c>
      <c r="AY31" s="5">
        <f t="shared" si="11"/>
        <v>0</v>
      </c>
      <c r="AZ31" s="5">
        <f t="shared" si="11"/>
        <v>0</v>
      </c>
      <c r="BA31" s="5">
        <f t="shared" si="11"/>
        <v>0</v>
      </c>
      <c r="BB31" s="5">
        <f t="shared" si="11"/>
        <v>0</v>
      </c>
      <c r="BC31" s="5">
        <f t="shared" si="11"/>
        <v>0</v>
      </c>
      <c r="BD31" s="5">
        <f t="shared" si="11"/>
        <v>0</v>
      </c>
      <c r="BE31" s="5">
        <f t="shared" si="11"/>
        <v>0</v>
      </c>
      <c r="BF31" s="5">
        <f t="shared" si="11"/>
        <v>0</v>
      </c>
      <c r="BG31" s="5">
        <f t="shared" si="11"/>
        <v>0</v>
      </c>
      <c r="BH31" s="5">
        <f t="shared" si="11"/>
        <v>0</v>
      </c>
      <c r="BI31" s="5">
        <f t="shared" si="11"/>
        <v>0</v>
      </c>
      <c r="BJ31" s="5">
        <f t="shared" si="11"/>
        <v>0</v>
      </c>
      <c r="BK31" s="5">
        <f t="shared" si="11"/>
        <v>0</v>
      </c>
      <c r="BL31" s="5">
        <f t="shared" si="11"/>
        <v>0</v>
      </c>
      <c r="BM31" s="5">
        <f t="shared" si="11"/>
        <v>0</v>
      </c>
      <c r="BN31" s="5">
        <f t="shared" si="11"/>
        <v>0</v>
      </c>
      <c r="BO31" s="5">
        <f t="shared" si="11"/>
        <v>0</v>
      </c>
      <c r="BP31" s="5">
        <f t="shared" si="11"/>
        <v>0</v>
      </c>
      <c r="BQ31" s="5">
        <f t="shared" si="11"/>
        <v>0</v>
      </c>
      <c r="BR31" s="5">
        <f t="shared" si="11"/>
        <v>0</v>
      </c>
      <c r="BS31" s="5">
        <f t="shared" si="11"/>
        <v>0</v>
      </c>
      <c r="BT31" s="5">
        <f t="shared" si="11"/>
        <v>0</v>
      </c>
      <c r="BU31" s="5">
        <f t="shared" si="11"/>
        <v>0</v>
      </c>
      <c r="BV31" s="5">
        <f t="shared" si="11"/>
        <v>0</v>
      </c>
      <c r="BW31" s="5">
        <f t="shared" ref="BW31:DJ31" si="12">BW$21*$D31+BW$22*$E31</f>
        <v>0</v>
      </c>
      <c r="BX31" s="5">
        <f t="shared" si="12"/>
        <v>0</v>
      </c>
      <c r="BY31" s="5">
        <f t="shared" si="12"/>
        <v>0</v>
      </c>
      <c r="BZ31" s="5">
        <f t="shared" si="12"/>
        <v>0</v>
      </c>
      <c r="CA31" s="5">
        <f t="shared" si="12"/>
        <v>0</v>
      </c>
      <c r="CB31" s="5">
        <f t="shared" si="12"/>
        <v>0</v>
      </c>
      <c r="CC31" s="5">
        <f t="shared" si="12"/>
        <v>0</v>
      </c>
      <c r="CD31" s="5">
        <f t="shared" si="12"/>
        <v>0</v>
      </c>
      <c r="CE31" s="5">
        <f t="shared" si="12"/>
        <v>0</v>
      </c>
      <c r="CF31" s="5">
        <f t="shared" si="12"/>
        <v>0</v>
      </c>
      <c r="CG31" s="5">
        <f t="shared" si="12"/>
        <v>0</v>
      </c>
      <c r="CH31" s="5">
        <f t="shared" si="12"/>
        <v>0</v>
      </c>
      <c r="CI31" s="5">
        <f t="shared" si="12"/>
        <v>0</v>
      </c>
      <c r="CJ31" s="5">
        <f t="shared" si="12"/>
        <v>0</v>
      </c>
      <c r="CK31" s="5">
        <f t="shared" si="12"/>
        <v>0</v>
      </c>
      <c r="CL31" s="5">
        <f t="shared" si="12"/>
        <v>0</v>
      </c>
      <c r="CM31" s="5">
        <f t="shared" si="12"/>
        <v>0</v>
      </c>
      <c r="CN31" s="5">
        <f t="shared" si="12"/>
        <v>0</v>
      </c>
      <c r="CO31" s="5">
        <f t="shared" si="12"/>
        <v>0</v>
      </c>
      <c r="CP31" s="5">
        <f t="shared" si="12"/>
        <v>0</v>
      </c>
      <c r="CQ31" s="5">
        <f t="shared" si="12"/>
        <v>0</v>
      </c>
      <c r="CR31" s="5">
        <f t="shared" si="12"/>
        <v>0</v>
      </c>
      <c r="CS31" s="5">
        <f t="shared" si="12"/>
        <v>0</v>
      </c>
      <c r="CT31" s="5">
        <f t="shared" si="12"/>
        <v>0</v>
      </c>
      <c r="CU31" s="5">
        <f t="shared" si="12"/>
        <v>0</v>
      </c>
      <c r="CV31" s="5">
        <f t="shared" si="12"/>
        <v>0</v>
      </c>
      <c r="CW31" s="5">
        <f t="shared" si="12"/>
        <v>0</v>
      </c>
      <c r="CX31" s="5">
        <f t="shared" si="12"/>
        <v>0</v>
      </c>
      <c r="CY31" s="5">
        <f t="shared" si="12"/>
        <v>0</v>
      </c>
      <c r="CZ31" s="5">
        <f t="shared" si="12"/>
        <v>0</v>
      </c>
      <c r="DA31" s="5">
        <f t="shared" si="12"/>
        <v>0</v>
      </c>
      <c r="DB31" s="5">
        <f t="shared" si="12"/>
        <v>0</v>
      </c>
      <c r="DC31" s="5">
        <f t="shared" si="12"/>
        <v>0</v>
      </c>
      <c r="DD31" s="5">
        <f t="shared" si="12"/>
        <v>0</v>
      </c>
      <c r="DE31" s="5">
        <f t="shared" si="12"/>
        <v>0</v>
      </c>
      <c r="DF31" s="5">
        <f t="shared" si="12"/>
        <v>0</v>
      </c>
      <c r="DG31" s="5">
        <f t="shared" si="12"/>
        <v>0</v>
      </c>
      <c r="DH31" s="5">
        <f t="shared" si="12"/>
        <v>0</v>
      </c>
      <c r="DI31" s="5">
        <f t="shared" si="12"/>
        <v>0</v>
      </c>
      <c r="DJ31" s="5">
        <f t="shared" si="12"/>
        <v>0</v>
      </c>
    </row>
    <row r="32" spans="1:115">
      <c r="B32" s="37" t="s">
        <v>117</v>
      </c>
      <c r="C32" s="37"/>
      <c r="D32" s="97">
        <f>Ввод!G83</f>
        <v>0.1</v>
      </c>
      <c r="E32" s="97">
        <f>Ввод!I83</f>
        <v>0</v>
      </c>
      <c r="F32" s="97">
        <f>Ввод!K83</f>
        <v>0.25</v>
      </c>
      <c r="G32" s="97">
        <f>Ввод!G145</f>
        <v>0.11359155672070305</v>
      </c>
      <c r="H32" s="99">
        <f t="shared" si="6"/>
        <v>8.5120287981922185E-3</v>
      </c>
      <c r="I32" s="5">
        <f t="shared" si="3"/>
        <v>145000</v>
      </c>
      <c r="J32" s="5">
        <f>J$21*$D32+J$22*$E32+J$24*$F32</f>
        <v>0</v>
      </c>
      <c r="K32" s="5">
        <f t="shared" ref="K32:BV33" si="13">K$21*$D32+K$22*$E32+K$24*$F32</f>
        <v>0</v>
      </c>
      <c r="L32" s="5">
        <f t="shared" si="13"/>
        <v>0</v>
      </c>
      <c r="M32" s="5">
        <f t="shared" si="13"/>
        <v>36000</v>
      </c>
      <c r="N32" s="5">
        <f t="shared" si="13"/>
        <v>0</v>
      </c>
      <c r="O32" s="5">
        <f t="shared" si="13"/>
        <v>0</v>
      </c>
      <c r="P32" s="5">
        <f t="shared" si="13"/>
        <v>0</v>
      </c>
      <c r="Q32" s="5">
        <f t="shared" si="13"/>
        <v>30000</v>
      </c>
      <c r="R32" s="5">
        <f t="shared" si="13"/>
        <v>0</v>
      </c>
      <c r="S32" s="5">
        <f t="shared" si="13"/>
        <v>0</v>
      </c>
      <c r="T32" s="5">
        <f t="shared" si="13"/>
        <v>25000</v>
      </c>
      <c r="U32" s="5">
        <f t="shared" si="13"/>
        <v>54000</v>
      </c>
      <c r="V32" s="5">
        <f t="shared" si="13"/>
        <v>0</v>
      </c>
      <c r="W32" s="5">
        <f t="shared" si="13"/>
        <v>0</v>
      </c>
      <c r="X32" s="5">
        <f t="shared" si="13"/>
        <v>0</v>
      </c>
      <c r="Y32" s="5">
        <f t="shared" si="13"/>
        <v>0</v>
      </c>
      <c r="Z32" s="5">
        <f t="shared" si="13"/>
        <v>0</v>
      </c>
      <c r="AA32" s="5">
        <f t="shared" si="13"/>
        <v>0</v>
      </c>
      <c r="AB32" s="5">
        <f t="shared" si="13"/>
        <v>0</v>
      </c>
      <c r="AC32" s="5">
        <f t="shared" si="13"/>
        <v>0</v>
      </c>
      <c r="AD32" s="5">
        <f t="shared" si="13"/>
        <v>0</v>
      </c>
      <c r="AE32" s="5">
        <f t="shared" si="13"/>
        <v>0</v>
      </c>
      <c r="AF32" s="5">
        <f t="shared" si="13"/>
        <v>0</v>
      </c>
      <c r="AG32" s="5">
        <f t="shared" si="13"/>
        <v>0</v>
      </c>
      <c r="AH32" s="5">
        <f t="shared" si="13"/>
        <v>0</v>
      </c>
      <c r="AI32" s="5">
        <f t="shared" si="13"/>
        <v>0</v>
      </c>
      <c r="AJ32" s="5">
        <f t="shared" si="13"/>
        <v>0</v>
      </c>
      <c r="AK32" s="5">
        <f t="shared" si="13"/>
        <v>0</v>
      </c>
      <c r="AL32" s="5">
        <f t="shared" si="13"/>
        <v>0</v>
      </c>
      <c r="AM32" s="5">
        <f t="shared" si="13"/>
        <v>0</v>
      </c>
      <c r="AN32" s="5">
        <f t="shared" si="13"/>
        <v>0</v>
      </c>
      <c r="AO32" s="5">
        <f t="shared" si="13"/>
        <v>0</v>
      </c>
      <c r="AP32" s="5">
        <f t="shared" si="13"/>
        <v>0</v>
      </c>
      <c r="AQ32" s="5">
        <f t="shared" si="13"/>
        <v>0</v>
      </c>
      <c r="AR32" s="5">
        <f t="shared" si="13"/>
        <v>0</v>
      </c>
      <c r="AS32" s="5">
        <f t="shared" si="13"/>
        <v>0</v>
      </c>
      <c r="AT32" s="5">
        <f t="shared" si="13"/>
        <v>0</v>
      </c>
      <c r="AU32" s="5">
        <f t="shared" si="13"/>
        <v>0</v>
      </c>
      <c r="AV32" s="5">
        <f t="shared" si="13"/>
        <v>0</v>
      </c>
      <c r="AW32" s="5">
        <f t="shared" si="13"/>
        <v>0</v>
      </c>
      <c r="AX32" s="5">
        <f t="shared" si="13"/>
        <v>0</v>
      </c>
      <c r="AY32" s="5">
        <f t="shared" si="13"/>
        <v>0</v>
      </c>
      <c r="AZ32" s="5">
        <f t="shared" si="13"/>
        <v>0</v>
      </c>
      <c r="BA32" s="5">
        <f t="shared" si="13"/>
        <v>0</v>
      </c>
      <c r="BB32" s="5">
        <f t="shared" si="13"/>
        <v>0</v>
      </c>
      <c r="BC32" s="5">
        <f t="shared" si="13"/>
        <v>0</v>
      </c>
      <c r="BD32" s="5">
        <f t="shared" si="13"/>
        <v>0</v>
      </c>
      <c r="BE32" s="5">
        <f t="shared" si="13"/>
        <v>0</v>
      </c>
      <c r="BF32" s="5">
        <f t="shared" si="13"/>
        <v>0</v>
      </c>
      <c r="BG32" s="5">
        <f t="shared" si="13"/>
        <v>0</v>
      </c>
      <c r="BH32" s="5">
        <f t="shared" si="13"/>
        <v>0</v>
      </c>
      <c r="BI32" s="5">
        <f t="shared" si="13"/>
        <v>0</v>
      </c>
      <c r="BJ32" s="5">
        <f t="shared" si="13"/>
        <v>0</v>
      </c>
      <c r="BK32" s="5">
        <f t="shared" si="13"/>
        <v>0</v>
      </c>
      <c r="BL32" s="5">
        <f t="shared" si="13"/>
        <v>0</v>
      </c>
      <c r="BM32" s="5">
        <f t="shared" si="13"/>
        <v>0</v>
      </c>
      <c r="BN32" s="5">
        <f t="shared" si="13"/>
        <v>0</v>
      </c>
      <c r="BO32" s="5">
        <f t="shared" si="13"/>
        <v>0</v>
      </c>
      <c r="BP32" s="5">
        <f t="shared" si="13"/>
        <v>0</v>
      </c>
      <c r="BQ32" s="5">
        <f t="shared" si="13"/>
        <v>0</v>
      </c>
      <c r="BR32" s="5">
        <f t="shared" si="13"/>
        <v>0</v>
      </c>
      <c r="BS32" s="5">
        <f t="shared" si="13"/>
        <v>0</v>
      </c>
      <c r="BT32" s="5">
        <f t="shared" si="13"/>
        <v>0</v>
      </c>
      <c r="BU32" s="5">
        <f t="shared" si="13"/>
        <v>0</v>
      </c>
      <c r="BV32" s="5">
        <f t="shared" si="13"/>
        <v>0</v>
      </c>
      <c r="BW32" s="5">
        <f t="shared" ref="BW32:DJ33" si="14">BW$21*$D32+BW$22*$E32+BW$24*$F32</f>
        <v>0</v>
      </c>
      <c r="BX32" s="5">
        <f t="shared" si="14"/>
        <v>0</v>
      </c>
      <c r="BY32" s="5">
        <f t="shared" si="14"/>
        <v>0</v>
      </c>
      <c r="BZ32" s="5">
        <f t="shared" si="14"/>
        <v>0</v>
      </c>
      <c r="CA32" s="5">
        <f t="shared" si="14"/>
        <v>0</v>
      </c>
      <c r="CB32" s="5">
        <f t="shared" si="14"/>
        <v>0</v>
      </c>
      <c r="CC32" s="5">
        <f t="shared" si="14"/>
        <v>0</v>
      </c>
      <c r="CD32" s="5">
        <f t="shared" si="14"/>
        <v>0</v>
      </c>
      <c r="CE32" s="5">
        <f t="shared" si="14"/>
        <v>0</v>
      </c>
      <c r="CF32" s="5">
        <f t="shared" si="14"/>
        <v>0</v>
      </c>
      <c r="CG32" s="5">
        <f t="shared" si="14"/>
        <v>0</v>
      </c>
      <c r="CH32" s="5">
        <f t="shared" si="14"/>
        <v>0</v>
      </c>
      <c r="CI32" s="5">
        <f t="shared" si="14"/>
        <v>0</v>
      </c>
      <c r="CJ32" s="5">
        <f t="shared" si="14"/>
        <v>0</v>
      </c>
      <c r="CK32" s="5">
        <f t="shared" si="14"/>
        <v>0</v>
      </c>
      <c r="CL32" s="5">
        <f t="shared" si="14"/>
        <v>0</v>
      </c>
      <c r="CM32" s="5">
        <f t="shared" si="14"/>
        <v>0</v>
      </c>
      <c r="CN32" s="5">
        <f t="shared" si="14"/>
        <v>0</v>
      </c>
      <c r="CO32" s="5">
        <f t="shared" si="14"/>
        <v>0</v>
      </c>
      <c r="CP32" s="5">
        <f t="shared" si="14"/>
        <v>0</v>
      </c>
      <c r="CQ32" s="5">
        <f t="shared" si="14"/>
        <v>0</v>
      </c>
      <c r="CR32" s="5">
        <f t="shared" si="14"/>
        <v>0</v>
      </c>
      <c r="CS32" s="5">
        <f t="shared" si="14"/>
        <v>0</v>
      </c>
      <c r="CT32" s="5">
        <f t="shared" si="14"/>
        <v>0</v>
      </c>
      <c r="CU32" s="5">
        <f t="shared" si="14"/>
        <v>0</v>
      </c>
      <c r="CV32" s="5">
        <f t="shared" si="14"/>
        <v>0</v>
      </c>
      <c r="CW32" s="5">
        <f t="shared" si="14"/>
        <v>0</v>
      </c>
      <c r="CX32" s="5">
        <f t="shared" si="14"/>
        <v>0</v>
      </c>
      <c r="CY32" s="5">
        <f t="shared" si="14"/>
        <v>0</v>
      </c>
      <c r="CZ32" s="5">
        <f t="shared" si="14"/>
        <v>0</v>
      </c>
      <c r="DA32" s="5">
        <f t="shared" si="14"/>
        <v>0</v>
      </c>
      <c r="DB32" s="5">
        <f t="shared" si="14"/>
        <v>0</v>
      </c>
      <c r="DC32" s="5">
        <f t="shared" si="14"/>
        <v>0</v>
      </c>
      <c r="DD32" s="5">
        <f t="shared" si="14"/>
        <v>0</v>
      </c>
      <c r="DE32" s="5">
        <f t="shared" si="14"/>
        <v>0</v>
      </c>
      <c r="DF32" s="5">
        <f t="shared" si="14"/>
        <v>0</v>
      </c>
      <c r="DG32" s="5">
        <f t="shared" si="14"/>
        <v>0</v>
      </c>
      <c r="DH32" s="5">
        <f t="shared" si="14"/>
        <v>0</v>
      </c>
      <c r="DI32" s="5">
        <f t="shared" si="14"/>
        <v>0</v>
      </c>
      <c r="DJ32" s="5">
        <f t="shared" si="14"/>
        <v>0</v>
      </c>
    </row>
    <row r="33" spans="1:114">
      <c r="B33" s="37" t="s">
        <v>118</v>
      </c>
      <c r="C33" s="37"/>
      <c r="D33" s="97">
        <f>Ввод!G84</f>
        <v>0.15</v>
      </c>
      <c r="E33" s="97">
        <f>Ввод!I84</f>
        <v>0</v>
      </c>
      <c r="F33" s="97">
        <f>Ввод!K84</f>
        <v>0.5</v>
      </c>
      <c r="G33" s="97">
        <f>Ввод!G146</f>
        <v>0.11359155672070305</v>
      </c>
      <c r="H33" s="99">
        <f t="shared" si="6"/>
        <v>1.350183878333938E-2</v>
      </c>
      <c r="I33" s="5">
        <f>SUM(J33:DJ33)</f>
        <v>230000</v>
      </c>
      <c r="J33" s="5">
        <f>J$21*$D33+J$22*$E33+J$24*$F33</f>
        <v>0</v>
      </c>
      <c r="K33" s="5">
        <f t="shared" si="13"/>
        <v>0</v>
      </c>
      <c r="L33" s="5">
        <f t="shared" si="13"/>
        <v>0</v>
      </c>
      <c r="M33" s="5">
        <f t="shared" si="13"/>
        <v>54000</v>
      </c>
      <c r="N33" s="5">
        <f t="shared" si="13"/>
        <v>0</v>
      </c>
      <c r="O33" s="5">
        <f t="shared" si="13"/>
        <v>0</v>
      </c>
      <c r="P33" s="5">
        <f t="shared" si="13"/>
        <v>0</v>
      </c>
      <c r="Q33" s="5">
        <f t="shared" si="13"/>
        <v>45000</v>
      </c>
      <c r="R33" s="5">
        <f t="shared" si="13"/>
        <v>0</v>
      </c>
      <c r="S33" s="5">
        <f t="shared" si="13"/>
        <v>0</v>
      </c>
      <c r="T33" s="5">
        <f t="shared" si="13"/>
        <v>50000</v>
      </c>
      <c r="U33" s="5">
        <f t="shared" si="13"/>
        <v>81000</v>
      </c>
      <c r="V33" s="5">
        <f t="shared" si="13"/>
        <v>0</v>
      </c>
      <c r="W33" s="5">
        <f t="shared" si="13"/>
        <v>0</v>
      </c>
      <c r="X33" s="5">
        <f t="shared" si="13"/>
        <v>0</v>
      </c>
      <c r="Y33" s="5">
        <f t="shared" si="13"/>
        <v>0</v>
      </c>
      <c r="Z33" s="5">
        <f t="shared" si="13"/>
        <v>0</v>
      </c>
      <c r="AA33" s="5">
        <f t="shared" si="13"/>
        <v>0</v>
      </c>
      <c r="AB33" s="5">
        <f t="shared" si="13"/>
        <v>0</v>
      </c>
      <c r="AC33" s="5">
        <f t="shared" si="13"/>
        <v>0</v>
      </c>
      <c r="AD33" s="5">
        <f t="shared" si="13"/>
        <v>0</v>
      </c>
      <c r="AE33" s="5">
        <f t="shared" si="13"/>
        <v>0</v>
      </c>
      <c r="AF33" s="5">
        <f t="shared" si="13"/>
        <v>0</v>
      </c>
      <c r="AG33" s="5">
        <f t="shared" si="13"/>
        <v>0</v>
      </c>
      <c r="AH33" s="5">
        <f t="shared" si="13"/>
        <v>0</v>
      </c>
      <c r="AI33" s="5">
        <f t="shared" si="13"/>
        <v>0</v>
      </c>
      <c r="AJ33" s="5">
        <f t="shared" si="13"/>
        <v>0</v>
      </c>
      <c r="AK33" s="5">
        <f t="shared" si="13"/>
        <v>0</v>
      </c>
      <c r="AL33" s="5">
        <f t="shared" si="13"/>
        <v>0</v>
      </c>
      <c r="AM33" s="5">
        <f t="shared" si="13"/>
        <v>0</v>
      </c>
      <c r="AN33" s="5">
        <f t="shared" si="13"/>
        <v>0</v>
      </c>
      <c r="AO33" s="5">
        <f t="shared" si="13"/>
        <v>0</v>
      </c>
      <c r="AP33" s="5">
        <f t="shared" si="13"/>
        <v>0</v>
      </c>
      <c r="AQ33" s="5">
        <f t="shared" si="13"/>
        <v>0</v>
      </c>
      <c r="AR33" s="5">
        <f t="shared" si="13"/>
        <v>0</v>
      </c>
      <c r="AS33" s="5">
        <f t="shared" si="13"/>
        <v>0</v>
      </c>
      <c r="AT33" s="5">
        <f t="shared" si="13"/>
        <v>0</v>
      </c>
      <c r="AU33" s="5">
        <f t="shared" si="13"/>
        <v>0</v>
      </c>
      <c r="AV33" s="5">
        <f t="shared" si="13"/>
        <v>0</v>
      </c>
      <c r="AW33" s="5">
        <f t="shared" si="13"/>
        <v>0</v>
      </c>
      <c r="AX33" s="5">
        <f t="shared" si="13"/>
        <v>0</v>
      </c>
      <c r="AY33" s="5">
        <f t="shared" si="13"/>
        <v>0</v>
      </c>
      <c r="AZ33" s="5">
        <f t="shared" si="13"/>
        <v>0</v>
      </c>
      <c r="BA33" s="5">
        <f t="shared" si="13"/>
        <v>0</v>
      </c>
      <c r="BB33" s="5">
        <f t="shared" si="13"/>
        <v>0</v>
      </c>
      <c r="BC33" s="5">
        <f t="shared" si="13"/>
        <v>0</v>
      </c>
      <c r="BD33" s="5">
        <f t="shared" si="13"/>
        <v>0</v>
      </c>
      <c r="BE33" s="5">
        <f t="shared" si="13"/>
        <v>0</v>
      </c>
      <c r="BF33" s="5">
        <f t="shared" si="13"/>
        <v>0</v>
      </c>
      <c r="BG33" s="5">
        <f t="shared" si="13"/>
        <v>0</v>
      </c>
      <c r="BH33" s="5">
        <f t="shared" si="13"/>
        <v>0</v>
      </c>
      <c r="BI33" s="5">
        <f t="shared" si="13"/>
        <v>0</v>
      </c>
      <c r="BJ33" s="5">
        <f t="shared" si="13"/>
        <v>0</v>
      </c>
      <c r="BK33" s="5">
        <f t="shared" si="13"/>
        <v>0</v>
      </c>
      <c r="BL33" s="5">
        <f t="shared" si="13"/>
        <v>0</v>
      </c>
      <c r="BM33" s="5">
        <f t="shared" si="13"/>
        <v>0</v>
      </c>
      <c r="BN33" s="5">
        <f t="shared" si="13"/>
        <v>0</v>
      </c>
      <c r="BO33" s="5">
        <f t="shared" si="13"/>
        <v>0</v>
      </c>
      <c r="BP33" s="5">
        <f t="shared" si="13"/>
        <v>0</v>
      </c>
      <c r="BQ33" s="5">
        <f t="shared" si="13"/>
        <v>0</v>
      </c>
      <c r="BR33" s="5">
        <f t="shared" si="13"/>
        <v>0</v>
      </c>
      <c r="BS33" s="5">
        <f t="shared" si="13"/>
        <v>0</v>
      </c>
      <c r="BT33" s="5">
        <f t="shared" si="13"/>
        <v>0</v>
      </c>
      <c r="BU33" s="5">
        <f t="shared" si="13"/>
        <v>0</v>
      </c>
      <c r="BV33" s="5">
        <f t="shared" si="13"/>
        <v>0</v>
      </c>
      <c r="BW33" s="5">
        <f t="shared" si="14"/>
        <v>0</v>
      </c>
      <c r="BX33" s="5">
        <f t="shared" si="14"/>
        <v>0</v>
      </c>
      <c r="BY33" s="5">
        <f t="shared" si="14"/>
        <v>0</v>
      </c>
      <c r="BZ33" s="5">
        <f t="shared" si="14"/>
        <v>0</v>
      </c>
      <c r="CA33" s="5">
        <f t="shared" si="14"/>
        <v>0</v>
      </c>
      <c r="CB33" s="5">
        <f t="shared" si="14"/>
        <v>0</v>
      </c>
      <c r="CC33" s="5">
        <f t="shared" si="14"/>
        <v>0</v>
      </c>
      <c r="CD33" s="5">
        <f t="shared" si="14"/>
        <v>0</v>
      </c>
      <c r="CE33" s="5">
        <f t="shared" si="14"/>
        <v>0</v>
      </c>
      <c r="CF33" s="5">
        <f t="shared" si="14"/>
        <v>0</v>
      </c>
      <c r="CG33" s="5">
        <f t="shared" si="14"/>
        <v>0</v>
      </c>
      <c r="CH33" s="5">
        <f t="shared" si="14"/>
        <v>0</v>
      </c>
      <c r="CI33" s="5">
        <f t="shared" si="14"/>
        <v>0</v>
      </c>
      <c r="CJ33" s="5">
        <f t="shared" si="14"/>
        <v>0</v>
      </c>
      <c r="CK33" s="5">
        <f t="shared" si="14"/>
        <v>0</v>
      </c>
      <c r="CL33" s="5">
        <f t="shared" si="14"/>
        <v>0</v>
      </c>
      <c r="CM33" s="5">
        <f t="shared" si="14"/>
        <v>0</v>
      </c>
      <c r="CN33" s="5">
        <f t="shared" si="14"/>
        <v>0</v>
      </c>
      <c r="CO33" s="5">
        <f t="shared" si="14"/>
        <v>0</v>
      </c>
      <c r="CP33" s="5">
        <f t="shared" si="14"/>
        <v>0</v>
      </c>
      <c r="CQ33" s="5">
        <f t="shared" si="14"/>
        <v>0</v>
      </c>
      <c r="CR33" s="5">
        <f t="shared" si="14"/>
        <v>0</v>
      </c>
      <c r="CS33" s="5">
        <f t="shared" si="14"/>
        <v>0</v>
      </c>
      <c r="CT33" s="5">
        <f t="shared" si="14"/>
        <v>0</v>
      </c>
      <c r="CU33" s="5">
        <f t="shared" si="14"/>
        <v>0</v>
      </c>
      <c r="CV33" s="5">
        <f t="shared" si="14"/>
        <v>0</v>
      </c>
      <c r="CW33" s="5">
        <f t="shared" si="14"/>
        <v>0</v>
      </c>
      <c r="CX33" s="5">
        <f t="shared" si="14"/>
        <v>0</v>
      </c>
      <c r="CY33" s="5">
        <f t="shared" si="14"/>
        <v>0</v>
      </c>
      <c r="CZ33" s="5">
        <f t="shared" si="14"/>
        <v>0</v>
      </c>
      <c r="DA33" s="5">
        <f t="shared" si="14"/>
        <v>0</v>
      </c>
      <c r="DB33" s="5">
        <f t="shared" si="14"/>
        <v>0</v>
      </c>
      <c r="DC33" s="5">
        <f t="shared" si="14"/>
        <v>0</v>
      </c>
      <c r="DD33" s="5">
        <f t="shared" si="14"/>
        <v>0</v>
      </c>
      <c r="DE33" s="5">
        <f t="shared" si="14"/>
        <v>0</v>
      </c>
      <c r="DF33" s="5">
        <f t="shared" si="14"/>
        <v>0</v>
      </c>
      <c r="DG33" s="5">
        <f t="shared" si="14"/>
        <v>0</v>
      </c>
      <c r="DH33" s="5">
        <f t="shared" si="14"/>
        <v>0</v>
      </c>
      <c r="DI33" s="5">
        <f t="shared" si="14"/>
        <v>0</v>
      </c>
      <c r="DJ33" s="5">
        <f t="shared" si="14"/>
        <v>0</v>
      </c>
    </row>
    <row r="34" spans="1:114">
      <c r="B34" s="112" t="s">
        <v>173</v>
      </c>
      <c r="C34" s="112"/>
      <c r="D34" s="113">
        <f>SUM(D28:D33)</f>
        <v>1</v>
      </c>
      <c r="E34" s="113">
        <f>SUM(E28:E33)</f>
        <v>1</v>
      </c>
      <c r="F34" s="113">
        <f>SUM(F28:F33)</f>
        <v>1</v>
      </c>
      <c r="G34" s="113"/>
      <c r="H34" s="114">
        <f>SUM(H28:H33)</f>
        <v>0.12944595989322416</v>
      </c>
      <c r="I34" s="44">
        <f>SUM(I28:I33)</f>
        <v>1935000</v>
      </c>
      <c r="J34" s="2"/>
      <c r="K34" s="2"/>
      <c r="L34" s="2"/>
      <c r="M34" s="2"/>
      <c r="N34" s="2"/>
      <c r="O34" s="2"/>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row>
    <row r="35" spans="1:114">
      <c r="B35" s="115" t="s">
        <v>174</v>
      </c>
      <c r="C35" s="115"/>
      <c r="D35" s="115"/>
      <c r="E35" s="116"/>
      <c r="F35" s="116"/>
      <c r="G35" s="116"/>
      <c r="H35" s="117">
        <f>(1+H34)^(1/4)-1</f>
        <v>3.0899583265760366E-2</v>
      </c>
      <c r="I35" s="5"/>
      <c r="J35" s="8">
        <f>IFERROR(SUM($J28:J33)*$H35/SUM($J28:J33),0)*N(J$14&lt;&gt;0)</f>
        <v>0</v>
      </c>
      <c r="K35" s="8">
        <f>IFERROR(SUM($J28:K33)*$H35/SUM($J28:K33),0)*N(K$14&lt;&gt;0)</f>
        <v>0</v>
      </c>
      <c r="L35" s="8">
        <f>IFERROR(SUM($J28:L33)*$H35/SUM($J28:L33),0)*N(L$14&lt;&gt;0)</f>
        <v>0</v>
      </c>
      <c r="M35" s="8">
        <f>IFERROR(SUM($J28:M33)*$H35/SUM($J28:M33),0)*N(M$14&lt;&gt;0)</f>
        <v>3.0899583265760363E-2</v>
      </c>
      <c r="N35" s="8">
        <f>IFERROR(SUM($J28:N33)*$H35/SUM($J28:N33),0)*N(N$14&lt;&gt;0)</f>
        <v>3.0899583265760366E-2</v>
      </c>
      <c r="O35" s="8">
        <f>IFERROR(SUM($J28:O33)*$H35/SUM($J28:O33),0)*N(O$14&lt;&gt;0)</f>
        <v>3.0899583265760366E-2</v>
      </c>
      <c r="P35" s="8">
        <f>IFERROR(SUM($J28:P33)*$H35/SUM($J28:P33),0)*N(P$14&lt;&gt;0)</f>
        <v>3.0899583265760366E-2</v>
      </c>
      <c r="Q35" s="8">
        <f>IFERROR(SUM($J28:Q33)*$H35/SUM($J28:Q33),0)*N(Q$14&lt;&gt;0)</f>
        <v>3.0899583265760366E-2</v>
      </c>
      <c r="R35" s="8">
        <f>IFERROR(SUM($J28:R33)*$H35/SUM($J28:R33),0)*N(R$14&lt;&gt;0)</f>
        <v>3.0899583265760366E-2</v>
      </c>
      <c r="S35" s="8">
        <f>IFERROR(SUM($J28:S33)*$H35/SUM($J28:S33),0)*N(S$14&lt;&gt;0)</f>
        <v>3.0899583265760366E-2</v>
      </c>
      <c r="T35" s="8">
        <f>IFERROR(SUM($J28:T33)*$H35/SUM($J28:T33),0)*N(T$14&lt;&gt;0)</f>
        <v>3.0899583265760366E-2</v>
      </c>
      <c r="U35" s="8">
        <f>IFERROR(SUM($J28:U33)*$H35/SUM($J28:U33),0)*N(U$14&lt;&gt;0)</f>
        <v>3.0899583265760366E-2</v>
      </c>
      <c r="V35" s="8">
        <f>IFERROR(SUM($J28:V33)*$H35/SUM($J28:V33),0)*N(V$14&lt;&gt;0)</f>
        <v>3.0899583265760366E-2</v>
      </c>
      <c r="W35" s="8">
        <f>IFERROR(SUM($J28:W33)*$H35/SUM($J28:W33),0)*N(W$14&lt;&gt;0)</f>
        <v>3.0899583265760366E-2</v>
      </c>
      <c r="X35" s="8">
        <f>IFERROR(SUM($J28:X33)*$H35/SUM($J28:X33),0)*N(X$14&lt;&gt;0)</f>
        <v>3.0899583265760366E-2</v>
      </c>
      <c r="Y35" s="8">
        <f>IFERROR(SUM($J28:Y33)*$H35/SUM($J28:Y33),0)*N(Y$14&lt;&gt;0)</f>
        <v>3.0899583265760366E-2</v>
      </c>
      <c r="Z35" s="8">
        <f>IFERROR(SUM($J28:Z33)*$H35/SUM($J28:Z33),0)*N(Z$14&lt;&gt;0)</f>
        <v>3.0899583265760366E-2</v>
      </c>
      <c r="AA35" s="8">
        <f>IFERROR(SUM($J28:AA33)*$H35/SUM($J28:AA33),0)*N(AA$14&lt;&gt;0)</f>
        <v>3.0899583265760366E-2</v>
      </c>
      <c r="AB35" s="8">
        <f>IFERROR(SUM($J28:AB33)*$H35/SUM($J28:AB33),0)*N(AB$14&lt;&gt;0)</f>
        <v>3.0899583265760366E-2</v>
      </c>
      <c r="AC35" s="8">
        <f>IFERROR(SUM($J28:AC33)*$H35/SUM($J28:AC33),0)*N(AC$14&lt;&gt;0)</f>
        <v>3.0899583265760366E-2</v>
      </c>
      <c r="AD35" s="8">
        <f>IFERROR(SUM($J28:AD33)*$H35/SUM($J28:AD33),0)*N(AD$14&lt;&gt;0)</f>
        <v>3.0899583265760366E-2</v>
      </c>
      <c r="AE35" s="8">
        <f>IFERROR(SUM($J28:AE33)*$H35/SUM($J28:AE33),0)*N(AE$14&lt;&gt;0)</f>
        <v>3.0899583265760366E-2</v>
      </c>
      <c r="AF35" s="8">
        <f>IFERROR(SUM($J28:AF33)*$H35/SUM($J28:AF33),0)*N(AF$14&lt;&gt;0)</f>
        <v>3.0899583265760366E-2</v>
      </c>
      <c r="AG35" s="8">
        <f>IFERROR(SUM($J28:AG33)*$H35/SUM($J28:AG33),0)*N(AG$14&lt;&gt;0)</f>
        <v>3.0899583265760366E-2</v>
      </c>
      <c r="AH35" s="8">
        <f>IFERROR(SUM($J28:AH33)*$H35/SUM($J28:AH33),0)*N(AH$14&lt;&gt;0)</f>
        <v>3.0899583265760366E-2</v>
      </c>
      <c r="AI35" s="8">
        <f>IFERROR(SUM($J28:AI33)*$H35/SUM($J28:AI33),0)*N(AI$14&lt;&gt;0)</f>
        <v>3.0899583265760366E-2</v>
      </c>
      <c r="AJ35" s="8">
        <f>IFERROR(SUM($J28:AJ33)*$H35/SUM($J28:AJ33),0)*N(AJ$14&lt;&gt;0)</f>
        <v>3.0899583265760366E-2</v>
      </c>
      <c r="AK35" s="8">
        <f>IFERROR(SUM($J28:AK33)*$H35/SUM($J28:AK33),0)*N(AK$14&lt;&gt;0)</f>
        <v>3.0899583265760366E-2</v>
      </c>
      <c r="AL35" s="8">
        <f>IFERROR(SUM($J28:AL33)*$H35/SUM($J28:AL33),0)*N(AL$14&lt;&gt;0)</f>
        <v>3.0899583265760366E-2</v>
      </c>
      <c r="AM35" s="8">
        <f>IFERROR(SUM($J28:AM33)*$H35/SUM($J28:AM33),0)*N(AM$14&lt;&gt;0)</f>
        <v>3.0899583265760366E-2</v>
      </c>
      <c r="AN35" s="8">
        <f>IFERROR(SUM($J28:AN33)*$H35/SUM($J28:AN33),0)*N(AN$14&lt;&gt;0)</f>
        <v>3.0899583265760366E-2</v>
      </c>
      <c r="AO35" s="8">
        <f>IFERROR(SUM($J28:AO33)*$H35/SUM($J28:AO33),0)*N(AO$14&lt;&gt;0)</f>
        <v>3.0899583265760366E-2</v>
      </c>
      <c r="AP35" s="8">
        <f>IFERROR(SUM($J28:AP33)*$H35/SUM($J28:AP33),0)*N(AP$14&lt;&gt;0)</f>
        <v>3.0899583265760366E-2</v>
      </c>
      <c r="AQ35" s="8">
        <f>IFERROR(SUM($J28:AQ33)*$H35/SUM($J28:AQ33),0)*N(AQ$14&lt;&gt;0)</f>
        <v>3.0899583265760366E-2</v>
      </c>
      <c r="AR35" s="8">
        <f>IFERROR(SUM($J28:AR33)*$H35/SUM($J28:AR33),0)*N(AR$14&lt;&gt;0)</f>
        <v>3.0899583265760366E-2</v>
      </c>
      <c r="AS35" s="8">
        <f>IFERROR(SUM($J28:AS33)*$H35/SUM($J28:AS33),0)*N(AS$14&lt;&gt;0)</f>
        <v>3.0899583265760366E-2</v>
      </c>
      <c r="AT35" s="8">
        <f>IFERROR(SUM($J28:AT33)*$H35/SUM($J28:AT33),0)*N(AT$14&lt;&gt;0)</f>
        <v>3.0899583265760366E-2</v>
      </c>
      <c r="AU35" s="8">
        <f>IFERROR(SUM($J28:AU33)*$H35/SUM($J28:AU33),0)*N(AU$14&lt;&gt;0)</f>
        <v>3.0899583265760366E-2</v>
      </c>
      <c r="AV35" s="8">
        <f>IFERROR(SUM($J28:AV33)*$H35/SUM($J28:AV33),0)*N(AV$14&lt;&gt;0)</f>
        <v>3.0899583265760366E-2</v>
      </c>
      <c r="AW35" s="8">
        <f>IFERROR(SUM($J28:AW33)*$H35/SUM($J28:AW33),0)*N(AW$14&lt;&gt;0)</f>
        <v>3.0899583265760366E-2</v>
      </c>
      <c r="AX35" s="8">
        <f>IFERROR(SUM($J28:AX33)*$H35/SUM($J28:AX33),0)*N(AX$14&lt;&gt;0)</f>
        <v>3.0899583265760366E-2</v>
      </c>
      <c r="AY35" s="8">
        <f>IFERROR(SUM($J28:AY33)*$H35/SUM($J28:AY33),0)*N(AY$14&lt;&gt;0)</f>
        <v>3.0899583265760366E-2</v>
      </c>
      <c r="AZ35" s="8">
        <f>IFERROR(SUM($J28:AZ33)*$H35/SUM($J28:AZ33),0)*N(AZ$14&lt;&gt;0)</f>
        <v>3.0899583265760366E-2</v>
      </c>
      <c r="BA35" s="8">
        <f>IFERROR(SUM($J28:BA33)*$H35/SUM($J28:BA33),0)*N(BA$14&lt;&gt;0)</f>
        <v>3.0899583265760366E-2</v>
      </c>
      <c r="BB35" s="8">
        <f>IFERROR(SUM($J28:BB33)*$H35/SUM($J28:BB33),0)*N(BB$14&lt;&gt;0)</f>
        <v>3.0899583265760366E-2</v>
      </c>
      <c r="BC35" s="8">
        <f>IFERROR(SUM($J28:BC33)*$H35/SUM($J28:BC33),0)*N(BC$14&lt;&gt;0)</f>
        <v>3.0899583265760366E-2</v>
      </c>
      <c r="BD35" s="8">
        <f>IFERROR(SUM($J28:BD33)*$H35/SUM($J28:BD33),0)*N(BD$14&lt;&gt;0)</f>
        <v>3.0899583265760366E-2</v>
      </c>
      <c r="BE35" s="8">
        <f>IFERROR(SUM($J28:BE33)*$H35/SUM($J28:BE33),0)*N(BE$14&lt;&gt;0)</f>
        <v>3.0899583265760366E-2</v>
      </c>
      <c r="BF35" s="8">
        <f>IFERROR(SUM($J28:BF33)*$H35/SUM($J28:BF33),0)*N(BF$14&lt;&gt;0)</f>
        <v>3.0899583265760366E-2</v>
      </c>
      <c r="BG35" s="8">
        <f>IFERROR(SUM($J28:BG33)*$H35/SUM($J28:BG33),0)*N(BG$14&lt;&gt;0)</f>
        <v>3.0899583265760366E-2</v>
      </c>
      <c r="BH35" s="8">
        <f>IFERROR(SUM($J28:BH33)*$H35/SUM($J28:BH33),0)*N(BH$14&lt;&gt;0)</f>
        <v>3.0899583265760366E-2</v>
      </c>
      <c r="BI35" s="8">
        <f>IFERROR(SUM($J28:BI33)*$H35/SUM($J28:BI33),0)*N(BI$14&lt;&gt;0)</f>
        <v>3.0899583265760366E-2</v>
      </c>
      <c r="BJ35" s="8">
        <f>IFERROR(SUM($J28:BJ33)*$H35/SUM($J28:BJ33),0)*N(BJ$14&lt;&gt;0)</f>
        <v>3.0899583265760366E-2</v>
      </c>
      <c r="BK35" s="8">
        <f>IFERROR(SUM($J28:BK33)*$H35/SUM($J28:BK33),0)*N(BK$14&lt;&gt;0)</f>
        <v>3.0899583265760366E-2</v>
      </c>
      <c r="BL35" s="8">
        <f>IFERROR(SUM($J28:BL33)*$H35/SUM($J28:BL33),0)*N(BL$14&lt;&gt;0)</f>
        <v>3.0899583265760366E-2</v>
      </c>
      <c r="BM35" s="8">
        <f>IFERROR(SUM($J28:BM33)*$H35/SUM($J28:BM33),0)*N(BM$14&lt;&gt;0)</f>
        <v>3.0899583265760366E-2</v>
      </c>
      <c r="BN35" s="8">
        <f>IFERROR(SUM($J28:BN33)*$H35/SUM($J28:BN33),0)*N(BN$14&lt;&gt;0)</f>
        <v>3.0899583265760366E-2</v>
      </c>
      <c r="BO35" s="8">
        <f>IFERROR(SUM($J28:BO33)*$H35/SUM($J28:BO33),0)*N(BO$14&lt;&gt;0)</f>
        <v>3.0899583265760366E-2</v>
      </c>
      <c r="BP35" s="8">
        <f>IFERROR(SUM($J28:BP33)*$H35/SUM($J28:BP33),0)*N(BP$14&lt;&gt;0)</f>
        <v>3.0899583265760366E-2</v>
      </c>
      <c r="BQ35" s="8">
        <f>IFERROR(SUM($J28:BQ33)*$H35/SUM($J28:BQ33),0)*N(BQ$14&lt;&gt;0)</f>
        <v>3.0899583265760366E-2</v>
      </c>
      <c r="BR35" s="8">
        <f>IFERROR(SUM($J28:BR33)*$H35/SUM($J28:BR33),0)*N(BR$14&lt;&gt;0)</f>
        <v>3.0899583265760366E-2</v>
      </c>
      <c r="BS35" s="8">
        <f>IFERROR(SUM($J28:BS33)*$H35/SUM($J28:BS33),0)*N(BS$14&lt;&gt;0)</f>
        <v>3.0899583265760366E-2</v>
      </c>
      <c r="BT35" s="8">
        <f>IFERROR(SUM($J28:BT33)*$H35/SUM($J28:BT33),0)*N(BT$14&lt;&gt;0)</f>
        <v>3.0899583265760366E-2</v>
      </c>
      <c r="BU35" s="8">
        <f>IFERROR(SUM($J28:BU33)*$H35/SUM($J28:BU33),0)*N(BU$14&lt;&gt;0)</f>
        <v>3.0899583265760366E-2</v>
      </c>
      <c r="BV35" s="8">
        <f>IFERROR(SUM($J28:BV33)*$H35/SUM($J28:BV33),0)*N(BV$14&lt;&gt;0)</f>
        <v>3.0899583265760366E-2</v>
      </c>
      <c r="BW35" s="8">
        <f>IFERROR(SUM($J28:BW33)*$H35/SUM($J28:BW33),0)*N(BW$14&lt;&gt;0)</f>
        <v>3.0899583265760366E-2</v>
      </c>
      <c r="BX35" s="8">
        <f>IFERROR(SUM($J28:BX33)*$H35/SUM($J28:BX33),0)*N(BX$14&lt;&gt;0)</f>
        <v>3.0899583265760366E-2</v>
      </c>
      <c r="BY35" s="8">
        <f>IFERROR(SUM($J28:BY33)*$H35/SUM($J28:BY33),0)*N(BY$14&lt;&gt;0)</f>
        <v>3.0899583265760366E-2</v>
      </c>
      <c r="BZ35" s="8">
        <f>IFERROR(SUM($J28:BZ33)*$H35/SUM($J28:BZ33),0)*N(BZ$14&lt;&gt;0)</f>
        <v>3.0899583265760366E-2</v>
      </c>
      <c r="CA35" s="8">
        <f>IFERROR(SUM($J28:CA33)*$H35/SUM($J28:CA33),0)*N(CA$14&lt;&gt;0)</f>
        <v>3.0899583265760366E-2</v>
      </c>
      <c r="CB35" s="8">
        <f>IFERROR(SUM($J28:CB33)*$H35/SUM($J28:CB33),0)*N(CB$14&lt;&gt;0)</f>
        <v>3.0899583265760366E-2</v>
      </c>
      <c r="CC35" s="8">
        <f>IFERROR(SUM($J28:CC33)*$H35/SUM($J28:CC33),0)*N(CC$14&lt;&gt;0)</f>
        <v>3.0899583265760366E-2</v>
      </c>
      <c r="CD35" s="8">
        <f>IFERROR(SUM($J28:CD33)*$H35/SUM($J28:CD33),0)*N(CD$14&lt;&gt;0)</f>
        <v>3.0899583265760366E-2</v>
      </c>
      <c r="CE35" s="8">
        <f>IFERROR(SUM($J28:CE33)*$H35/SUM($J28:CE33),0)*N(CE$14&lt;&gt;0)</f>
        <v>3.0899583265760366E-2</v>
      </c>
      <c r="CF35" s="8">
        <f>IFERROR(SUM($J28:CF33)*$H35/SUM($J28:CF33),0)*N(CF$14&lt;&gt;0)</f>
        <v>3.0899583265760366E-2</v>
      </c>
      <c r="CG35" s="8">
        <f>IFERROR(SUM($J28:CG33)*$H35/SUM($J28:CG33),0)*N(CG$14&lt;&gt;0)</f>
        <v>3.0899583265760366E-2</v>
      </c>
      <c r="CH35" s="8">
        <f>IFERROR(SUM($J28:CH33)*$H35/SUM($J28:CH33),0)*N(CH$14&lt;&gt;0)</f>
        <v>3.0899583265760366E-2</v>
      </c>
      <c r="CI35" s="8">
        <f>IFERROR(SUM($J28:CI33)*$H35/SUM($J28:CI33),0)*N(CI$14&lt;&gt;0)</f>
        <v>3.0899583265760366E-2</v>
      </c>
      <c r="CJ35" s="8">
        <f>IFERROR(SUM($J28:CJ33)*$H35/SUM($J28:CJ33),0)*N(CJ$14&lt;&gt;0)</f>
        <v>3.0899583265760366E-2</v>
      </c>
      <c r="CK35" s="8">
        <f>IFERROR(SUM($J28:CK33)*$H35/SUM($J28:CK33),0)*N(CK$14&lt;&gt;0)</f>
        <v>3.0899583265760366E-2</v>
      </c>
      <c r="CL35" s="8">
        <f>IFERROR(SUM($J28:CL33)*$H35/SUM($J28:CL33),0)*N(CL$14&lt;&gt;0)</f>
        <v>3.0899583265760366E-2</v>
      </c>
      <c r="CM35" s="8">
        <f>IFERROR(SUM($J28:CM33)*$H35/SUM($J28:CM33),0)*N(CM$14&lt;&gt;0)</f>
        <v>3.0899583265760366E-2</v>
      </c>
      <c r="CN35" s="8">
        <f>IFERROR(SUM($J28:CN33)*$H35/SUM($J28:CN33),0)*N(CN$14&lt;&gt;0)</f>
        <v>3.0899583265760366E-2</v>
      </c>
      <c r="CO35" s="8">
        <f>IFERROR(SUM($J28:CO33)*$H35/SUM($J28:CO33),0)*N(CO$14&lt;&gt;0)</f>
        <v>3.0899583265760366E-2</v>
      </c>
      <c r="CP35" s="8">
        <f>IFERROR(SUM($J28:CP33)*$H35/SUM($J28:CP33),0)*N(CP$14&lt;&gt;0)</f>
        <v>3.0899583265760366E-2</v>
      </c>
      <c r="CQ35" s="8">
        <f>IFERROR(SUM($J28:CQ33)*$H35/SUM($J28:CQ33),0)*N(CQ$14&lt;&gt;0)</f>
        <v>3.0899583265760366E-2</v>
      </c>
      <c r="CR35" s="8">
        <f>IFERROR(SUM($J28:CR33)*$H35/SUM($J28:CR33),0)*N(CR$14&lt;&gt;0)</f>
        <v>3.0899583265760366E-2</v>
      </c>
      <c r="CS35" s="8">
        <f>IFERROR(SUM($J28:CS33)*$H35/SUM($J28:CS33),0)*N(CS$14&lt;&gt;0)</f>
        <v>3.0899583265760366E-2</v>
      </c>
      <c r="CT35" s="8">
        <f>IFERROR(SUM($J28:CT33)*$H35/SUM($J28:CT33),0)*N(CT$14&lt;&gt;0)</f>
        <v>3.0899583265760366E-2</v>
      </c>
      <c r="CU35" s="8">
        <f>IFERROR(SUM($J28:CU33)*$H35/SUM($J28:CU33),0)*N(CU$14&lt;&gt;0)</f>
        <v>3.0899583265760366E-2</v>
      </c>
      <c r="CV35" s="8">
        <f>IFERROR(SUM($J28:CV33)*$H35/SUM($J28:CV33),0)*N(CV$14&lt;&gt;0)</f>
        <v>3.0899583265760366E-2</v>
      </c>
      <c r="CW35" s="8">
        <f>IFERROR(SUM($J28:CW33)*$H35/SUM($J28:CW33),0)*N(CW$14&lt;&gt;0)</f>
        <v>3.0899583265760366E-2</v>
      </c>
      <c r="CX35" s="8">
        <f>IFERROR(SUM($J28:CX33)*$H35/SUM($J28:CX33),0)*N(CX$14&lt;&gt;0)</f>
        <v>3.0899583265760366E-2</v>
      </c>
      <c r="CY35" s="8">
        <f>IFERROR(SUM($J28:CY33)*$H35/SUM($J28:CY33),0)*N(CY$14&lt;&gt;0)</f>
        <v>3.0899583265760366E-2</v>
      </c>
      <c r="CZ35" s="8">
        <f>IFERROR(SUM($J28:CZ33)*$H35/SUM($J28:CZ33),0)*N(CZ$14&lt;&gt;0)</f>
        <v>3.0899583265760366E-2</v>
      </c>
      <c r="DA35" s="8">
        <f>IFERROR(SUM($J28:DA33)*$H35/SUM($J28:DA33),0)*N(DA$14&lt;&gt;0)</f>
        <v>3.0899583265760366E-2</v>
      </c>
      <c r="DB35" s="8">
        <f>IFERROR(SUM($J28:DB33)*$H35/SUM($J28:DB33),0)*N(DB$14&lt;&gt;0)</f>
        <v>3.0899583265760366E-2</v>
      </c>
      <c r="DC35" s="8">
        <f>IFERROR(SUM($J28:DC33)*$H35/SUM($J28:DC33),0)*N(DC$14&lt;&gt;0)</f>
        <v>3.0899583265760366E-2</v>
      </c>
      <c r="DD35" s="8">
        <f>IFERROR(SUM($J28:DD33)*$H35/SUM($J28:DD33),0)*N(DD$14&lt;&gt;0)</f>
        <v>3.0899583265760366E-2</v>
      </c>
      <c r="DE35" s="8">
        <f>IFERROR(SUM($J28:DE33)*$H35/SUM($J28:DE33),0)*N(DE$14&lt;&gt;0)</f>
        <v>3.0899583265760366E-2</v>
      </c>
      <c r="DF35" s="8">
        <f>IFERROR(SUM($J28:DF33)*$H35/SUM($J28:DF33),0)*N(DF$14&lt;&gt;0)</f>
        <v>3.0899583265760366E-2</v>
      </c>
      <c r="DG35" s="8">
        <f>IFERROR(SUM($J28:DG33)*$H35/SUM($J28:DG33),0)*N(DG$14&lt;&gt;0)</f>
        <v>3.0899583265760366E-2</v>
      </c>
      <c r="DH35" s="8">
        <f>IFERROR(SUM($J28:DH33)*$H35/SUM($J28:DH33),0)*N(DH$14&lt;&gt;0)</f>
        <v>3.0899583265760366E-2</v>
      </c>
      <c r="DI35" s="8">
        <f>IFERROR(SUM($J28:DI33)*$H35/SUM($J28:DI33),0)*N(DI$14&lt;&gt;0)</f>
        <v>0</v>
      </c>
      <c r="DJ35" s="8">
        <f>IFERROR(SUM($J28:DJ33)*$H35/SUM($J28:DJ33),0)*N(DJ$14&lt;&gt;0)</f>
        <v>0</v>
      </c>
    </row>
    <row r="36" spans="1:114">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row>
    <row r="37" spans="1:114" s="100" customFormat="1">
      <c r="A37" s="18"/>
      <c r="B37" s="100" t="s">
        <v>85</v>
      </c>
      <c r="I37" s="101">
        <f t="shared" si="3"/>
        <v>875000</v>
      </c>
      <c r="J37" s="101">
        <f>J$28</f>
        <v>0</v>
      </c>
      <c r="K37" s="101">
        <f t="shared" ref="K37:BV37" si="15">K$28</f>
        <v>0</v>
      </c>
      <c r="L37" s="101">
        <f t="shared" si="15"/>
        <v>0</v>
      </c>
      <c r="M37" s="101">
        <f t="shared" si="15"/>
        <v>72000</v>
      </c>
      <c r="N37" s="101">
        <f t="shared" si="15"/>
        <v>150000</v>
      </c>
      <c r="O37" s="101">
        <f t="shared" si="15"/>
        <v>150000</v>
      </c>
      <c r="P37" s="101">
        <f t="shared" si="15"/>
        <v>150000</v>
      </c>
      <c r="Q37" s="101">
        <f t="shared" si="15"/>
        <v>210000</v>
      </c>
      <c r="R37" s="101">
        <f t="shared" si="15"/>
        <v>0</v>
      </c>
      <c r="S37" s="101">
        <f t="shared" si="15"/>
        <v>35000</v>
      </c>
      <c r="T37" s="101">
        <f t="shared" si="15"/>
        <v>0</v>
      </c>
      <c r="U37" s="101">
        <f t="shared" si="15"/>
        <v>108000</v>
      </c>
      <c r="V37" s="101">
        <f t="shared" si="15"/>
        <v>0</v>
      </c>
      <c r="W37" s="101">
        <f t="shared" si="15"/>
        <v>0</v>
      </c>
      <c r="X37" s="101">
        <f t="shared" si="15"/>
        <v>0</v>
      </c>
      <c r="Y37" s="101">
        <f t="shared" si="15"/>
        <v>0</v>
      </c>
      <c r="Z37" s="101">
        <f t="shared" si="15"/>
        <v>0</v>
      </c>
      <c r="AA37" s="101">
        <f t="shared" si="15"/>
        <v>0</v>
      </c>
      <c r="AB37" s="101">
        <f t="shared" si="15"/>
        <v>0</v>
      </c>
      <c r="AC37" s="101">
        <f t="shared" si="15"/>
        <v>0</v>
      </c>
      <c r="AD37" s="101">
        <f t="shared" si="15"/>
        <v>0</v>
      </c>
      <c r="AE37" s="101">
        <f t="shared" si="15"/>
        <v>0</v>
      </c>
      <c r="AF37" s="101">
        <f t="shared" si="15"/>
        <v>0</v>
      </c>
      <c r="AG37" s="101">
        <f t="shared" si="15"/>
        <v>0</v>
      </c>
      <c r="AH37" s="101">
        <f t="shared" si="15"/>
        <v>0</v>
      </c>
      <c r="AI37" s="101">
        <f t="shared" si="15"/>
        <v>0</v>
      </c>
      <c r="AJ37" s="101">
        <f t="shared" si="15"/>
        <v>0</v>
      </c>
      <c r="AK37" s="101">
        <f t="shared" si="15"/>
        <v>0</v>
      </c>
      <c r="AL37" s="101">
        <f t="shared" si="15"/>
        <v>0</v>
      </c>
      <c r="AM37" s="101">
        <f t="shared" si="15"/>
        <v>0</v>
      </c>
      <c r="AN37" s="101">
        <f t="shared" si="15"/>
        <v>0</v>
      </c>
      <c r="AO37" s="101">
        <f t="shared" si="15"/>
        <v>0</v>
      </c>
      <c r="AP37" s="101">
        <f t="shared" si="15"/>
        <v>0</v>
      </c>
      <c r="AQ37" s="101">
        <f t="shared" si="15"/>
        <v>0</v>
      </c>
      <c r="AR37" s="101">
        <f t="shared" si="15"/>
        <v>0</v>
      </c>
      <c r="AS37" s="101">
        <f t="shared" si="15"/>
        <v>0</v>
      </c>
      <c r="AT37" s="101">
        <f t="shared" si="15"/>
        <v>0</v>
      </c>
      <c r="AU37" s="101">
        <f t="shared" si="15"/>
        <v>0</v>
      </c>
      <c r="AV37" s="101">
        <f t="shared" si="15"/>
        <v>0</v>
      </c>
      <c r="AW37" s="101">
        <f t="shared" si="15"/>
        <v>0</v>
      </c>
      <c r="AX37" s="101">
        <f t="shared" si="15"/>
        <v>0</v>
      </c>
      <c r="AY37" s="101">
        <f t="shared" si="15"/>
        <v>0</v>
      </c>
      <c r="AZ37" s="101">
        <f t="shared" si="15"/>
        <v>0</v>
      </c>
      <c r="BA37" s="101">
        <f t="shared" si="15"/>
        <v>0</v>
      </c>
      <c r="BB37" s="101">
        <f t="shared" si="15"/>
        <v>0</v>
      </c>
      <c r="BC37" s="101">
        <f t="shared" si="15"/>
        <v>0</v>
      </c>
      <c r="BD37" s="101">
        <f t="shared" si="15"/>
        <v>0</v>
      </c>
      <c r="BE37" s="101">
        <f t="shared" si="15"/>
        <v>0</v>
      </c>
      <c r="BF37" s="101">
        <f t="shared" si="15"/>
        <v>0</v>
      </c>
      <c r="BG37" s="101">
        <f t="shared" si="15"/>
        <v>0</v>
      </c>
      <c r="BH37" s="101">
        <f t="shared" si="15"/>
        <v>0</v>
      </c>
      <c r="BI37" s="101">
        <f t="shared" si="15"/>
        <v>0</v>
      </c>
      <c r="BJ37" s="101">
        <f t="shared" si="15"/>
        <v>0</v>
      </c>
      <c r="BK37" s="101">
        <f t="shared" si="15"/>
        <v>0</v>
      </c>
      <c r="BL37" s="101">
        <f t="shared" si="15"/>
        <v>0</v>
      </c>
      <c r="BM37" s="101">
        <f t="shared" si="15"/>
        <v>0</v>
      </c>
      <c r="BN37" s="101">
        <f t="shared" si="15"/>
        <v>0</v>
      </c>
      <c r="BO37" s="101">
        <f t="shared" si="15"/>
        <v>0</v>
      </c>
      <c r="BP37" s="101">
        <f t="shared" si="15"/>
        <v>0</v>
      </c>
      <c r="BQ37" s="101">
        <f t="shared" si="15"/>
        <v>0</v>
      </c>
      <c r="BR37" s="101">
        <f t="shared" si="15"/>
        <v>0</v>
      </c>
      <c r="BS37" s="101">
        <f t="shared" si="15"/>
        <v>0</v>
      </c>
      <c r="BT37" s="101">
        <f t="shared" si="15"/>
        <v>0</v>
      </c>
      <c r="BU37" s="101">
        <f t="shared" si="15"/>
        <v>0</v>
      </c>
      <c r="BV37" s="101">
        <f t="shared" si="15"/>
        <v>0</v>
      </c>
      <c r="BW37" s="101">
        <f t="shared" ref="BW37:DJ37" si="16">BW$28</f>
        <v>0</v>
      </c>
      <c r="BX37" s="101">
        <f t="shared" si="16"/>
        <v>0</v>
      </c>
      <c r="BY37" s="101">
        <f t="shared" si="16"/>
        <v>0</v>
      </c>
      <c r="BZ37" s="101">
        <f t="shared" si="16"/>
        <v>0</v>
      </c>
      <c r="CA37" s="101">
        <f t="shared" si="16"/>
        <v>0</v>
      </c>
      <c r="CB37" s="101">
        <f t="shared" si="16"/>
        <v>0</v>
      </c>
      <c r="CC37" s="101">
        <f t="shared" si="16"/>
        <v>0</v>
      </c>
      <c r="CD37" s="101">
        <f t="shared" si="16"/>
        <v>0</v>
      </c>
      <c r="CE37" s="101">
        <f t="shared" si="16"/>
        <v>0</v>
      </c>
      <c r="CF37" s="101">
        <f t="shared" si="16"/>
        <v>0</v>
      </c>
      <c r="CG37" s="101">
        <f t="shared" si="16"/>
        <v>0</v>
      </c>
      <c r="CH37" s="101">
        <f t="shared" si="16"/>
        <v>0</v>
      </c>
      <c r="CI37" s="101">
        <f t="shared" si="16"/>
        <v>0</v>
      </c>
      <c r="CJ37" s="101">
        <f t="shared" si="16"/>
        <v>0</v>
      </c>
      <c r="CK37" s="101">
        <f t="shared" si="16"/>
        <v>0</v>
      </c>
      <c r="CL37" s="101">
        <f t="shared" si="16"/>
        <v>0</v>
      </c>
      <c r="CM37" s="101">
        <f t="shared" si="16"/>
        <v>0</v>
      </c>
      <c r="CN37" s="101">
        <f t="shared" si="16"/>
        <v>0</v>
      </c>
      <c r="CO37" s="101">
        <f t="shared" si="16"/>
        <v>0</v>
      </c>
      <c r="CP37" s="101">
        <f t="shared" si="16"/>
        <v>0</v>
      </c>
      <c r="CQ37" s="101">
        <f t="shared" si="16"/>
        <v>0</v>
      </c>
      <c r="CR37" s="101">
        <f t="shared" si="16"/>
        <v>0</v>
      </c>
      <c r="CS37" s="101">
        <f t="shared" si="16"/>
        <v>0</v>
      </c>
      <c r="CT37" s="101">
        <f t="shared" si="16"/>
        <v>0</v>
      </c>
      <c r="CU37" s="101">
        <f t="shared" si="16"/>
        <v>0</v>
      </c>
      <c r="CV37" s="101">
        <f t="shared" si="16"/>
        <v>0</v>
      </c>
      <c r="CW37" s="101">
        <f t="shared" si="16"/>
        <v>0</v>
      </c>
      <c r="CX37" s="101">
        <f t="shared" si="16"/>
        <v>0</v>
      </c>
      <c r="CY37" s="101">
        <f t="shared" si="16"/>
        <v>0</v>
      </c>
      <c r="CZ37" s="101">
        <f t="shared" si="16"/>
        <v>0</v>
      </c>
      <c r="DA37" s="101">
        <f t="shared" si="16"/>
        <v>0</v>
      </c>
      <c r="DB37" s="101">
        <f t="shared" si="16"/>
        <v>0</v>
      </c>
      <c r="DC37" s="101">
        <f t="shared" si="16"/>
        <v>0</v>
      </c>
      <c r="DD37" s="101">
        <f t="shared" si="16"/>
        <v>0</v>
      </c>
      <c r="DE37" s="101">
        <f t="shared" si="16"/>
        <v>0</v>
      </c>
      <c r="DF37" s="101">
        <f t="shared" si="16"/>
        <v>0</v>
      </c>
      <c r="DG37" s="101">
        <f t="shared" si="16"/>
        <v>0</v>
      </c>
      <c r="DH37" s="101">
        <f t="shared" si="16"/>
        <v>0</v>
      </c>
      <c r="DI37" s="101">
        <f t="shared" si="16"/>
        <v>0</v>
      </c>
      <c r="DJ37" s="101">
        <f t="shared" si="16"/>
        <v>0</v>
      </c>
    </row>
    <row r="38" spans="1:114">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row>
    <row r="39" spans="1:114" s="100" customFormat="1">
      <c r="A39" s="18"/>
      <c r="B39" s="100" t="s">
        <v>91</v>
      </c>
      <c r="I39" s="101">
        <f>SUM(J39:DJ39)</f>
        <v>120000</v>
      </c>
      <c r="J39" s="101">
        <f>J$29</f>
        <v>0</v>
      </c>
      <c r="K39" s="101">
        <f t="shared" ref="K39:BV39" si="17">K$29</f>
        <v>0</v>
      </c>
      <c r="L39" s="101">
        <f t="shared" si="17"/>
        <v>0</v>
      </c>
      <c r="M39" s="101">
        <f t="shared" si="17"/>
        <v>36000</v>
      </c>
      <c r="N39" s="101">
        <f t="shared" si="17"/>
        <v>0</v>
      </c>
      <c r="O39" s="101">
        <f t="shared" si="17"/>
        <v>0</v>
      </c>
      <c r="P39" s="101">
        <f t="shared" si="17"/>
        <v>0</v>
      </c>
      <c r="Q39" s="101">
        <f t="shared" si="17"/>
        <v>30000</v>
      </c>
      <c r="R39" s="101">
        <f t="shared" si="17"/>
        <v>0</v>
      </c>
      <c r="S39" s="101">
        <f t="shared" si="17"/>
        <v>0</v>
      </c>
      <c r="T39" s="101">
        <f t="shared" si="17"/>
        <v>0</v>
      </c>
      <c r="U39" s="101">
        <f t="shared" si="17"/>
        <v>54000</v>
      </c>
      <c r="V39" s="101">
        <f t="shared" si="17"/>
        <v>0</v>
      </c>
      <c r="W39" s="101">
        <f t="shared" si="17"/>
        <v>0</v>
      </c>
      <c r="X39" s="101">
        <f t="shared" si="17"/>
        <v>0</v>
      </c>
      <c r="Y39" s="101">
        <f t="shared" si="17"/>
        <v>0</v>
      </c>
      <c r="Z39" s="101">
        <f t="shared" si="17"/>
        <v>0</v>
      </c>
      <c r="AA39" s="101">
        <f t="shared" si="17"/>
        <v>0</v>
      </c>
      <c r="AB39" s="101">
        <f t="shared" si="17"/>
        <v>0</v>
      </c>
      <c r="AC39" s="101">
        <f t="shared" si="17"/>
        <v>0</v>
      </c>
      <c r="AD39" s="101">
        <f t="shared" si="17"/>
        <v>0</v>
      </c>
      <c r="AE39" s="101">
        <f t="shared" si="17"/>
        <v>0</v>
      </c>
      <c r="AF39" s="101">
        <f t="shared" si="17"/>
        <v>0</v>
      </c>
      <c r="AG39" s="101">
        <f t="shared" si="17"/>
        <v>0</v>
      </c>
      <c r="AH39" s="101">
        <f t="shared" si="17"/>
        <v>0</v>
      </c>
      <c r="AI39" s="101">
        <f t="shared" si="17"/>
        <v>0</v>
      </c>
      <c r="AJ39" s="101">
        <f t="shared" si="17"/>
        <v>0</v>
      </c>
      <c r="AK39" s="101">
        <f t="shared" si="17"/>
        <v>0</v>
      </c>
      <c r="AL39" s="101">
        <f t="shared" si="17"/>
        <v>0</v>
      </c>
      <c r="AM39" s="101">
        <f t="shared" si="17"/>
        <v>0</v>
      </c>
      <c r="AN39" s="101">
        <f t="shared" si="17"/>
        <v>0</v>
      </c>
      <c r="AO39" s="101">
        <f t="shared" si="17"/>
        <v>0</v>
      </c>
      <c r="AP39" s="101">
        <f t="shared" si="17"/>
        <v>0</v>
      </c>
      <c r="AQ39" s="101">
        <f t="shared" si="17"/>
        <v>0</v>
      </c>
      <c r="AR39" s="101">
        <f t="shared" si="17"/>
        <v>0</v>
      </c>
      <c r="AS39" s="101">
        <f t="shared" si="17"/>
        <v>0</v>
      </c>
      <c r="AT39" s="101">
        <f t="shared" si="17"/>
        <v>0</v>
      </c>
      <c r="AU39" s="101">
        <f t="shared" si="17"/>
        <v>0</v>
      </c>
      <c r="AV39" s="101">
        <f t="shared" si="17"/>
        <v>0</v>
      </c>
      <c r="AW39" s="101">
        <f t="shared" si="17"/>
        <v>0</v>
      </c>
      <c r="AX39" s="101">
        <f t="shared" si="17"/>
        <v>0</v>
      </c>
      <c r="AY39" s="101">
        <f t="shared" si="17"/>
        <v>0</v>
      </c>
      <c r="AZ39" s="101">
        <f t="shared" si="17"/>
        <v>0</v>
      </c>
      <c r="BA39" s="101">
        <f t="shared" si="17"/>
        <v>0</v>
      </c>
      <c r="BB39" s="101">
        <f t="shared" si="17"/>
        <v>0</v>
      </c>
      <c r="BC39" s="101">
        <f t="shared" si="17"/>
        <v>0</v>
      </c>
      <c r="BD39" s="101">
        <f t="shared" si="17"/>
        <v>0</v>
      </c>
      <c r="BE39" s="101">
        <f t="shared" si="17"/>
        <v>0</v>
      </c>
      <c r="BF39" s="101">
        <f t="shared" si="17"/>
        <v>0</v>
      </c>
      <c r="BG39" s="101">
        <f t="shared" si="17"/>
        <v>0</v>
      </c>
      <c r="BH39" s="101">
        <f t="shared" si="17"/>
        <v>0</v>
      </c>
      <c r="BI39" s="101">
        <f t="shared" si="17"/>
        <v>0</v>
      </c>
      <c r="BJ39" s="101">
        <f t="shared" si="17"/>
        <v>0</v>
      </c>
      <c r="BK39" s="101">
        <f t="shared" si="17"/>
        <v>0</v>
      </c>
      <c r="BL39" s="101">
        <f t="shared" si="17"/>
        <v>0</v>
      </c>
      <c r="BM39" s="101">
        <f t="shared" si="17"/>
        <v>0</v>
      </c>
      <c r="BN39" s="101">
        <f t="shared" si="17"/>
        <v>0</v>
      </c>
      <c r="BO39" s="101">
        <f t="shared" si="17"/>
        <v>0</v>
      </c>
      <c r="BP39" s="101">
        <f t="shared" si="17"/>
        <v>0</v>
      </c>
      <c r="BQ39" s="101">
        <f t="shared" si="17"/>
        <v>0</v>
      </c>
      <c r="BR39" s="101">
        <f t="shared" si="17"/>
        <v>0</v>
      </c>
      <c r="BS39" s="101">
        <f t="shared" si="17"/>
        <v>0</v>
      </c>
      <c r="BT39" s="101">
        <f t="shared" si="17"/>
        <v>0</v>
      </c>
      <c r="BU39" s="101">
        <f t="shared" si="17"/>
        <v>0</v>
      </c>
      <c r="BV39" s="101">
        <f t="shared" si="17"/>
        <v>0</v>
      </c>
      <c r="BW39" s="101">
        <f t="shared" ref="BW39:DJ39" si="18">BW$29</f>
        <v>0</v>
      </c>
      <c r="BX39" s="101">
        <f t="shared" si="18"/>
        <v>0</v>
      </c>
      <c r="BY39" s="101">
        <f t="shared" si="18"/>
        <v>0</v>
      </c>
      <c r="BZ39" s="101">
        <f t="shared" si="18"/>
        <v>0</v>
      </c>
      <c r="CA39" s="101">
        <f t="shared" si="18"/>
        <v>0</v>
      </c>
      <c r="CB39" s="101">
        <f t="shared" si="18"/>
        <v>0</v>
      </c>
      <c r="CC39" s="101">
        <f t="shared" si="18"/>
        <v>0</v>
      </c>
      <c r="CD39" s="101">
        <f t="shared" si="18"/>
        <v>0</v>
      </c>
      <c r="CE39" s="101">
        <f t="shared" si="18"/>
        <v>0</v>
      </c>
      <c r="CF39" s="101">
        <f t="shared" si="18"/>
        <v>0</v>
      </c>
      <c r="CG39" s="101">
        <f t="shared" si="18"/>
        <v>0</v>
      </c>
      <c r="CH39" s="101">
        <f t="shared" si="18"/>
        <v>0</v>
      </c>
      <c r="CI39" s="101">
        <f t="shared" si="18"/>
        <v>0</v>
      </c>
      <c r="CJ39" s="101">
        <f t="shared" si="18"/>
        <v>0</v>
      </c>
      <c r="CK39" s="101">
        <f t="shared" si="18"/>
        <v>0</v>
      </c>
      <c r="CL39" s="101">
        <f t="shared" si="18"/>
        <v>0</v>
      </c>
      <c r="CM39" s="101">
        <f t="shared" si="18"/>
        <v>0</v>
      </c>
      <c r="CN39" s="101">
        <f t="shared" si="18"/>
        <v>0</v>
      </c>
      <c r="CO39" s="101">
        <f t="shared" si="18"/>
        <v>0</v>
      </c>
      <c r="CP39" s="101">
        <f t="shared" si="18"/>
        <v>0</v>
      </c>
      <c r="CQ39" s="101">
        <f t="shared" si="18"/>
        <v>0</v>
      </c>
      <c r="CR39" s="101">
        <f t="shared" si="18"/>
        <v>0</v>
      </c>
      <c r="CS39" s="101">
        <f t="shared" si="18"/>
        <v>0</v>
      </c>
      <c r="CT39" s="101">
        <f t="shared" si="18"/>
        <v>0</v>
      </c>
      <c r="CU39" s="101">
        <f t="shared" si="18"/>
        <v>0</v>
      </c>
      <c r="CV39" s="101">
        <f t="shared" si="18"/>
        <v>0</v>
      </c>
      <c r="CW39" s="101">
        <f t="shared" si="18"/>
        <v>0</v>
      </c>
      <c r="CX39" s="101">
        <f t="shared" si="18"/>
        <v>0</v>
      </c>
      <c r="CY39" s="101">
        <f t="shared" si="18"/>
        <v>0</v>
      </c>
      <c r="CZ39" s="101">
        <f t="shared" si="18"/>
        <v>0</v>
      </c>
      <c r="DA39" s="101">
        <f t="shared" si="18"/>
        <v>0</v>
      </c>
      <c r="DB39" s="101">
        <f t="shared" si="18"/>
        <v>0</v>
      </c>
      <c r="DC39" s="101">
        <f t="shared" si="18"/>
        <v>0</v>
      </c>
      <c r="DD39" s="101">
        <f t="shared" si="18"/>
        <v>0</v>
      </c>
      <c r="DE39" s="101">
        <f t="shared" si="18"/>
        <v>0</v>
      </c>
      <c r="DF39" s="101">
        <f t="shared" si="18"/>
        <v>0</v>
      </c>
      <c r="DG39" s="101">
        <f t="shared" si="18"/>
        <v>0</v>
      </c>
      <c r="DH39" s="101">
        <f t="shared" si="18"/>
        <v>0</v>
      </c>
      <c r="DI39" s="101">
        <f t="shared" si="18"/>
        <v>0</v>
      </c>
      <c r="DJ39" s="101">
        <f t="shared" si="18"/>
        <v>0</v>
      </c>
    </row>
    <row r="40" spans="1:114">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row>
    <row r="41" spans="1:114" s="100" customFormat="1">
      <c r="A41" s="18"/>
      <c r="B41" s="100" t="s">
        <v>78</v>
      </c>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row>
    <row r="42" spans="1:114">
      <c r="B42" t="s">
        <v>86</v>
      </c>
      <c r="I42" s="5"/>
      <c r="J42" s="5">
        <f>I45</f>
        <v>0</v>
      </c>
      <c r="K42" s="5">
        <f>J45</f>
        <v>0</v>
      </c>
      <c r="L42" s="5">
        <f t="shared" ref="L42:BW42" si="19">K45</f>
        <v>0</v>
      </c>
      <c r="M42" s="5">
        <f t="shared" si="19"/>
        <v>0</v>
      </c>
      <c r="N42" s="5">
        <f t="shared" si="19"/>
        <v>36000</v>
      </c>
      <c r="O42" s="5">
        <f t="shared" si="19"/>
        <v>36000</v>
      </c>
      <c r="P42" s="5">
        <f t="shared" si="19"/>
        <v>36000</v>
      </c>
      <c r="Q42" s="5">
        <f t="shared" si="19"/>
        <v>36000</v>
      </c>
      <c r="R42" s="5">
        <f t="shared" si="19"/>
        <v>66000</v>
      </c>
      <c r="S42" s="5">
        <f t="shared" si="19"/>
        <v>66000</v>
      </c>
      <c r="T42" s="5">
        <f t="shared" si="19"/>
        <v>66000</v>
      </c>
      <c r="U42" s="5">
        <f t="shared" si="19"/>
        <v>91000</v>
      </c>
      <c r="V42" s="5">
        <f t="shared" si="19"/>
        <v>145000</v>
      </c>
      <c r="W42" s="5">
        <f t="shared" si="19"/>
        <v>145000</v>
      </c>
      <c r="X42" s="5">
        <f t="shared" si="19"/>
        <v>145000</v>
      </c>
      <c r="Y42" s="5">
        <f t="shared" si="19"/>
        <v>120000</v>
      </c>
      <c r="Z42" s="5">
        <f t="shared" si="19"/>
        <v>120000</v>
      </c>
      <c r="AA42" s="5">
        <f t="shared" si="19"/>
        <v>120000</v>
      </c>
      <c r="AB42" s="5">
        <f t="shared" si="19"/>
        <v>120000</v>
      </c>
      <c r="AC42" s="5">
        <f t="shared" si="19"/>
        <v>120000</v>
      </c>
      <c r="AD42" s="5">
        <f t="shared" si="19"/>
        <v>120000</v>
      </c>
      <c r="AE42" s="5">
        <f t="shared" si="19"/>
        <v>120000</v>
      </c>
      <c r="AF42" s="5">
        <f t="shared" si="19"/>
        <v>120000</v>
      </c>
      <c r="AG42" s="5">
        <f t="shared" si="19"/>
        <v>120000</v>
      </c>
      <c r="AH42" s="5">
        <f t="shared" si="19"/>
        <v>120000</v>
      </c>
      <c r="AI42" s="5">
        <f t="shared" si="19"/>
        <v>120000</v>
      </c>
      <c r="AJ42" s="5">
        <f t="shared" si="19"/>
        <v>120000</v>
      </c>
      <c r="AK42" s="5">
        <f t="shared" si="19"/>
        <v>120000</v>
      </c>
      <c r="AL42" s="5">
        <f t="shared" si="19"/>
        <v>120000</v>
      </c>
      <c r="AM42" s="5">
        <f t="shared" si="19"/>
        <v>120000</v>
      </c>
      <c r="AN42" s="5">
        <f t="shared" si="19"/>
        <v>120000</v>
      </c>
      <c r="AO42" s="5">
        <f t="shared" si="19"/>
        <v>120000</v>
      </c>
      <c r="AP42" s="5">
        <f t="shared" si="19"/>
        <v>120000</v>
      </c>
      <c r="AQ42" s="5">
        <f t="shared" si="19"/>
        <v>120000</v>
      </c>
      <c r="AR42" s="5">
        <f t="shared" si="19"/>
        <v>120000</v>
      </c>
      <c r="AS42" s="5">
        <f t="shared" si="19"/>
        <v>120000</v>
      </c>
      <c r="AT42" s="5">
        <f t="shared" si="19"/>
        <v>120000</v>
      </c>
      <c r="AU42" s="5">
        <f t="shared" si="19"/>
        <v>120000</v>
      </c>
      <c r="AV42" s="5">
        <f t="shared" si="19"/>
        <v>120000</v>
      </c>
      <c r="AW42" s="5">
        <f t="shared" si="19"/>
        <v>120000</v>
      </c>
      <c r="AX42" s="5">
        <f t="shared" si="19"/>
        <v>120000</v>
      </c>
      <c r="AY42" s="5">
        <f t="shared" si="19"/>
        <v>114000</v>
      </c>
      <c r="AZ42" s="5">
        <f t="shared" si="19"/>
        <v>108000</v>
      </c>
      <c r="BA42" s="5">
        <f t="shared" si="19"/>
        <v>102000</v>
      </c>
      <c r="BB42" s="5">
        <f t="shared" si="19"/>
        <v>96000</v>
      </c>
      <c r="BC42" s="5">
        <f t="shared" si="19"/>
        <v>90000</v>
      </c>
      <c r="BD42" s="5">
        <f t="shared" si="19"/>
        <v>84000</v>
      </c>
      <c r="BE42" s="5">
        <f t="shared" si="19"/>
        <v>78000</v>
      </c>
      <c r="BF42" s="5">
        <f t="shared" si="19"/>
        <v>72000</v>
      </c>
      <c r="BG42" s="5">
        <f t="shared" si="19"/>
        <v>66000</v>
      </c>
      <c r="BH42" s="5">
        <f t="shared" si="19"/>
        <v>60000</v>
      </c>
      <c r="BI42" s="5">
        <f t="shared" si="19"/>
        <v>54000</v>
      </c>
      <c r="BJ42" s="5">
        <f t="shared" si="19"/>
        <v>48000</v>
      </c>
      <c r="BK42" s="5">
        <f t="shared" si="19"/>
        <v>42000</v>
      </c>
      <c r="BL42" s="5">
        <f t="shared" si="19"/>
        <v>36000</v>
      </c>
      <c r="BM42" s="5">
        <f t="shared" si="19"/>
        <v>30000</v>
      </c>
      <c r="BN42" s="5">
        <f t="shared" si="19"/>
        <v>24000</v>
      </c>
      <c r="BO42" s="5">
        <f t="shared" si="19"/>
        <v>18000</v>
      </c>
      <c r="BP42" s="5">
        <f t="shared" si="19"/>
        <v>12000</v>
      </c>
      <c r="BQ42" s="5">
        <f t="shared" si="19"/>
        <v>6000</v>
      </c>
      <c r="BR42" s="5">
        <f t="shared" si="19"/>
        <v>0</v>
      </c>
      <c r="BS42" s="5">
        <f t="shared" si="19"/>
        <v>0</v>
      </c>
      <c r="BT42" s="5">
        <f t="shared" si="19"/>
        <v>0</v>
      </c>
      <c r="BU42" s="5">
        <f t="shared" si="19"/>
        <v>0</v>
      </c>
      <c r="BV42" s="5">
        <f t="shared" si="19"/>
        <v>0</v>
      </c>
      <c r="BW42" s="5">
        <f t="shared" si="19"/>
        <v>0</v>
      </c>
      <c r="BX42" s="5">
        <f t="shared" ref="BX42:DJ42" si="20">BW45</f>
        <v>0</v>
      </c>
      <c r="BY42" s="5">
        <f t="shared" si="20"/>
        <v>0</v>
      </c>
      <c r="BZ42" s="5">
        <f t="shared" si="20"/>
        <v>0</v>
      </c>
      <c r="CA42" s="5">
        <f t="shared" si="20"/>
        <v>0</v>
      </c>
      <c r="CB42" s="5">
        <f t="shared" si="20"/>
        <v>0</v>
      </c>
      <c r="CC42" s="5">
        <f t="shared" si="20"/>
        <v>0</v>
      </c>
      <c r="CD42" s="5">
        <f t="shared" si="20"/>
        <v>0</v>
      </c>
      <c r="CE42" s="5">
        <f t="shared" si="20"/>
        <v>0</v>
      </c>
      <c r="CF42" s="5">
        <f t="shared" si="20"/>
        <v>0</v>
      </c>
      <c r="CG42" s="5">
        <f t="shared" si="20"/>
        <v>0</v>
      </c>
      <c r="CH42" s="5">
        <f t="shared" si="20"/>
        <v>0</v>
      </c>
      <c r="CI42" s="5">
        <f t="shared" si="20"/>
        <v>0</v>
      </c>
      <c r="CJ42" s="5">
        <f t="shared" si="20"/>
        <v>0</v>
      </c>
      <c r="CK42" s="5">
        <f t="shared" si="20"/>
        <v>0</v>
      </c>
      <c r="CL42" s="5">
        <f t="shared" si="20"/>
        <v>0</v>
      </c>
      <c r="CM42" s="5">
        <f t="shared" si="20"/>
        <v>0</v>
      </c>
      <c r="CN42" s="5">
        <f t="shared" si="20"/>
        <v>0</v>
      </c>
      <c r="CO42" s="5">
        <f t="shared" si="20"/>
        <v>0</v>
      </c>
      <c r="CP42" s="5">
        <f t="shared" si="20"/>
        <v>0</v>
      </c>
      <c r="CQ42" s="5">
        <f t="shared" si="20"/>
        <v>0</v>
      </c>
      <c r="CR42" s="5">
        <f t="shared" si="20"/>
        <v>0</v>
      </c>
      <c r="CS42" s="5">
        <f t="shared" si="20"/>
        <v>0</v>
      </c>
      <c r="CT42" s="5">
        <f t="shared" si="20"/>
        <v>0</v>
      </c>
      <c r="CU42" s="5">
        <f t="shared" si="20"/>
        <v>0</v>
      </c>
      <c r="CV42" s="5">
        <f t="shared" si="20"/>
        <v>0</v>
      </c>
      <c r="CW42" s="5">
        <f t="shared" si="20"/>
        <v>0</v>
      </c>
      <c r="CX42" s="5">
        <f t="shared" si="20"/>
        <v>0</v>
      </c>
      <c r="CY42" s="5">
        <f t="shared" si="20"/>
        <v>0</v>
      </c>
      <c r="CZ42" s="5">
        <f t="shared" si="20"/>
        <v>0</v>
      </c>
      <c r="DA42" s="5">
        <f t="shared" si="20"/>
        <v>0</v>
      </c>
      <c r="DB42" s="5">
        <f t="shared" si="20"/>
        <v>0</v>
      </c>
      <c r="DC42" s="5">
        <f t="shared" si="20"/>
        <v>0</v>
      </c>
      <c r="DD42" s="5">
        <f t="shared" si="20"/>
        <v>0</v>
      </c>
      <c r="DE42" s="5">
        <f t="shared" si="20"/>
        <v>0</v>
      </c>
      <c r="DF42" s="5">
        <f t="shared" si="20"/>
        <v>0</v>
      </c>
      <c r="DG42" s="5">
        <f t="shared" si="20"/>
        <v>0</v>
      </c>
      <c r="DH42" s="5">
        <f t="shared" si="20"/>
        <v>0</v>
      </c>
      <c r="DI42" s="5">
        <f t="shared" si="20"/>
        <v>0</v>
      </c>
      <c r="DJ42" s="5">
        <f t="shared" si="20"/>
        <v>0</v>
      </c>
    </row>
    <row r="43" spans="1:114">
      <c r="B43" s="11" t="s">
        <v>87</v>
      </c>
      <c r="I43" s="5">
        <f>SUM(J43:DJ43)</f>
        <v>145000</v>
      </c>
      <c r="J43" s="5">
        <f>J$30</f>
        <v>0</v>
      </c>
      <c r="K43" s="5">
        <f t="shared" ref="K43:BV43" si="21">K$30</f>
        <v>0</v>
      </c>
      <c r="L43" s="5">
        <f t="shared" si="21"/>
        <v>0</v>
      </c>
      <c r="M43" s="5">
        <f t="shared" si="21"/>
        <v>36000</v>
      </c>
      <c r="N43" s="5">
        <f t="shared" si="21"/>
        <v>0</v>
      </c>
      <c r="O43" s="5">
        <f t="shared" si="21"/>
        <v>0</v>
      </c>
      <c r="P43" s="5">
        <f t="shared" si="21"/>
        <v>0</v>
      </c>
      <c r="Q43" s="5">
        <f t="shared" si="21"/>
        <v>30000</v>
      </c>
      <c r="R43" s="5">
        <f t="shared" si="21"/>
        <v>0</v>
      </c>
      <c r="S43" s="5">
        <f t="shared" si="21"/>
        <v>0</v>
      </c>
      <c r="T43" s="5">
        <f t="shared" si="21"/>
        <v>25000</v>
      </c>
      <c r="U43" s="5">
        <f t="shared" si="21"/>
        <v>54000</v>
      </c>
      <c r="V43" s="5">
        <f t="shared" si="21"/>
        <v>0</v>
      </c>
      <c r="W43" s="5">
        <f t="shared" si="21"/>
        <v>0</v>
      </c>
      <c r="X43" s="5">
        <f t="shared" si="21"/>
        <v>0</v>
      </c>
      <c r="Y43" s="5">
        <f t="shared" si="21"/>
        <v>0</v>
      </c>
      <c r="Z43" s="5">
        <f t="shared" si="21"/>
        <v>0</v>
      </c>
      <c r="AA43" s="5">
        <f t="shared" si="21"/>
        <v>0</v>
      </c>
      <c r="AB43" s="5">
        <f t="shared" si="21"/>
        <v>0</v>
      </c>
      <c r="AC43" s="5">
        <f t="shared" si="21"/>
        <v>0</v>
      </c>
      <c r="AD43" s="5">
        <f t="shared" si="21"/>
        <v>0</v>
      </c>
      <c r="AE43" s="5">
        <f t="shared" si="21"/>
        <v>0</v>
      </c>
      <c r="AF43" s="5">
        <f t="shared" si="21"/>
        <v>0</v>
      </c>
      <c r="AG43" s="5">
        <f t="shared" si="21"/>
        <v>0</v>
      </c>
      <c r="AH43" s="5">
        <f t="shared" si="21"/>
        <v>0</v>
      </c>
      <c r="AI43" s="5">
        <f t="shared" si="21"/>
        <v>0</v>
      </c>
      <c r="AJ43" s="5">
        <f t="shared" si="21"/>
        <v>0</v>
      </c>
      <c r="AK43" s="5">
        <f t="shared" si="21"/>
        <v>0</v>
      </c>
      <c r="AL43" s="5">
        <f t="shared" si="21"/>
        <v>0</v>
      </c>
      <c r="AM43" s="5">
        <f t="shared" si="21"/>
        <v>0</v>
      </c>
      <c r="AN43" s="5">
        <f t="shared" si="21"/>
        <v>0</v>
      </c>
      <c r="AO43" s="5">
        <f t="shared" si="21"/>
        <v>0</v>
      </c>
      <c r="AP43" s="5">
        <f t="shared" si="21"/>
        <v>0</v>
      </c>
      <c r="AQ43" s="5">
        <f t="shared" si="21"/>
        <v>0</v>
      </c>
      <c r="AR43" s="5">
        <f t="shared" si="21"/>
        <v>0</v>
      </c>
      <c r="AS43" s="5">
        <f t="shared" si="21"/>
        <v>0</v>
      </c>
      <c r="AT43" s="5">
        <f t="shared" si="21"/>
        <v>0</v>
      </c>
      <c r="AU43" s="5">
        <f t="shared" si="21"/>
        <v>0</v>
      </c>
      <c r="AV43" s="5">
        <f t="shared" si="21"/>
        <v>0</v>
      </c>
      <c r="AW43" s="5">
        <f t="shared" si="21"/>
        <v>0</v>
      </c>
      <c r="AX43" s="5">
        <f t="shared" si="21"/>
        <v>0</v>
      </c>
      <c r="AY43" s="5">
        <f t="shared" si="21"/>
        <v>0</v>
      </c>
      <c r="AZ43" s="5">
        <f t="shared" si="21"/>
        <v>0</v>
      </c>
      <c r="BA43" s="5">
        <f t="shared" si="21"/>
        <v>0</v>
      </c>
      <c r="BB43" s="5">
        <f t="shared" si="21"/>
        <v>0</v>
      </c>
      <c r="BC43" s="5">
        <f t="shared" si="21"/>
        <v>0</v>
      </c>
      <c r="BD43" s="5">
        <f t="shared" si="21"/>
        <v>0</v>
      </c>
      <c r="BE43" s="5">
        <f t="shared" si="21"/>
        <v>0</v>
      </c>
      <c r="BF43" s="5">
        <f t="shared" si="21"/>
        <v>0</v>
      </c>
      <c r="BG43" s="5">
        <f t="shared" si="21"/>
        <v>0</v>
      </c>
      <c r="BH43" s="5">
        <f t="shared" si="21"/>
        <v>0</v>
      </c>
      <c r="BI43" s="5">
        <f t="shared" si="21"/>
        <v>0</v>
      </c>
      <c r="BJ43" s="5">
        <f t="shared" si="21"/>
        <v>0</v>
      </c>
      <c r="BK43" s="5">
        <f t="shared" si="21"/>
        <v>0</v>
      </c>
      <c r="BL43" s="5">
        <f t="shared" si="21"/>
        <v>0</v>
      </c>
      <c r="BM43" s="5">
        <f t="shared" si="21"/>
        <v>0</v>
      </c>
      <c r="BN43" s="5">
        <f t="shared" si="21"/>
        <v>0</v>
      </c>
      <c r="BO43" s="5">
        <f t="shared" si="21"/>
        <v>0</v>
      </c>
      <c r="BP43" s="5">
        <f t="shared" si="21"/>
        <v>0</v>
      </c>
      <c r="BQ43" s="5">
        <f t="shared" si="21"/>
        <v>0</v>
      </c>
      <c r="BR43" s="5">
        <f t="shared" si="21"/>
        <v>0</v>
      </c>
      <c r="BS43" s="5">
        <f t="shared" si="21"/>
        <v>0</v>
      </c>
      <c r="BT43" s="5">
        <f t="shared" si="21"/>
        <v>0</v>
      </c>
      <c r="BU43" s="5">
        <f t="shared" si="21"/>
        <v>0</v>
      </c>
      <c r="BV43" s="5">
        <f t="shared" si="21"/>
        <v>0</v>
      </c>
      <c r="BW43" s="5">
        <f t="shared" ref="BW43:DJ43" si="22">BW$30</f>
        <v>0</v>
      </c>
      <c r="BX43" s="5">
        <f t="shared" si="22"/>
        <v>0</v>
      </c>
      <c r="BY43" s="5">
        <f t="shared" si="22"/>
        <v>0</v>
      </c>
      <c r="BZ43" s="5">
        <f t="shared" si="22"/>
        <v>0</v>
      </c>
      <c r="CA43" s="5">
        <f t="shared" si="22"/>
        <v>0</v>
      </c>
      <c r="CB43" s="5">
        <f t="shared" si="22"/>
        <v>0</v>
      </c>
      <c r="CC43" s="5">
        <f t="shared" si="22"/>
        <v>0</v>
      </c>
      <c r="CD43" s="5">
        <f t="shared" si="22"/>
        <v>0</v>
      </c>
      <c r="CE43" s="5">
        <f t="shared" si="22"/>
        <v>0</v>
      </c>
      <c r="CF43" s="5">
        <f t="shared" si="22"/>
        <v>0</v>
      </c>
      <c r="CG43" s="5">
        <f t="shared" si="22"/>
        <v>0</v>
      </c>
      <c r="CH43" s="5">
        <f t="shared" si="22"/>
        <v>0</v>
      </c>
      <c r="CI43" s="5">
        <f t="shared" si="22"/>
        <v>0</v>
      </c>
      <c r="CJ43" s="5">
        <f t="shared" si="22"/>
        <v>0</v>
      </c>
      <c r="CK43" s="5">
        <f t="shared" si="22"/>
        <v>0</v>
      </c>
      <c r="CL43" s="5">
        <f t="shared" si="22"/>
        <v>0</v>
      </c>
      <c r="CM43" s="5">
        <f t="shared" si="22"/>
        <v>0</v>
      </c>
      <c r="CN43" s="5">
        <f t="shared" si="22"/>
        <v>0</v>
      </c>
      <c r="CO43" s="5">
        <f t="shared" si="22"/>
        <v>0</v>
      </c>
      <c r="CP43" s="5">
        <f t="shared" si="22"/>
        <v>0</v>
      </c>
      <c r="CQ43" s="5">
        <f t="shared" si="22"/>
        <v>0</v>
      </c>
      <c r="CR43" s="5">
        <f t="shared" si="22"/>
        <v>0</v>
      </c>
      <c r="CS43" s="5">
        <f t="shared" si="22"/>
        <v>0</v>
      </c>
      <c r="CT43" s="5">
        <f t="shared" si="22"/>
        <v>0</v>
      </c>
      <c r="CU43" s="5">
        <f t="shared" si="22"/>
        <v>0</v>
      </c>
      <c r="CV43" s="5">
        <f t="shared" si="22"/>
        <v>0</v>
      </c>
      <c r="CW43" s="5">
        <f t="shared" si="22"/>
        <v>0</v>
      </c>
      <c r="CX43" s="5">
        <f t="shared" si="22"/>
        <v>0</v>
      </c>
      <c r="CY43" s="5">
        <f t="shared" si="22"/>
        <v>0</v>
      </c>
      <c r="CZ43" s="5">
        <f t="shared" si="22"/>
        <v>0</v>
      </c>
      <c r="DA43" s="5">
        <f t="shared" si="22"/>
        <v>0</v>
      </c>
      <c r="DB43" s="5">
        <f t="shared" si="22"/>
        <v>0</v>
      </c>
      <c r="DC43" s="5">
        <f t="shared" si="22"/>
        <v>0</v>
      </c>
      <c r="DD43" s="5">
        <f t="shared" si="22"/>
        <v>0</v>
      </c>
      <c r="DE43" s="5">
        <f t="shared" si="22"/>
        <v>0</v>
      </c>
      <c r="DF43" s="5">
        <f t="shared" si="22"/>
        <v>0</v>
      </c>
      <c r="DG43" s="5">
        <f t="shared" si="22"/>
        <v>0</v>
      </c>
      <c r="DH43" s="5">
        <f t="shared" si="22"/>
        <v>0</v>
      </c>
      <c r="DI43" s="5">
        <f t="shared" si="22"/>
        <v>0</v>
      </c>
      <c r="DJ43" s="5">
        <f t="shared" si="22"/>
        <v>0</v>
      </c>
    </row>
    <row r="44" spans="1:114">
      <c r="B44" s="11" t="s">
        <v>88</v>
      </c>
      <c r="I44" s="5">
        <f>SUM(J44:DJ44)</f>
        <v>-145000</v>
      </c>
      <c r="J44" s="5">
        <f>-N(J$14&gt;=Ввод!$G107)*IFERROR(($I43+$I$25*$F$30)/Ввод!$G109,0)*N(J$14&lt;Ввод!$G108)+J$25*$F$30</f>
        <v>0</v>
      </c>
      <c r="K44" s="5">
        <f>-N(K$14&gt;=Ввод!$G107)*IFERROR(($I43+$I$25*$F$30)/Ввод!$G109,0)*N(K$14&lt;Ввод!$G108)+K$25*$F$30</f>
        <v>0</v>
      </c>
      <c r="L44" s="5">
        <f>-N(L$14&gt;=Ввод!$G107)*IFERROR(($I43+$I$25*$F$30)/Ввод!$G109,0)*N(L$14&lt;Ввод!$G108)+L$25*$F$30</f>
        <v>0</v>
      </c>
      <c r="M44" s="5">
        <f>-N(M$14&gt;=Ввод!$G107)*IFERROR(($I43+$I$25*$F$30)/Ввод!$G109,0)*N(M$14&lt;Ввод!$G108)+M$25*$F$30</f>
        <v>0</v>
      </c>
      <c r="N44" s="5">
        <f>-N(N$14&gt;=Ввод!$G107)*IFERROR(($I43+$I$25*$F$30)/Ввод!$G109,0)*N(N$14&lt;Ввод!$G108)+N$25*$F$30</f>
        <v>0</v>
      </c>
      <c r="O44" s="5">
        <f>-N(O$14&gt;=Ввод!$G107)*IFERROR(($I43+$I$25*$F$30)/Ввод!$G109,0)*N(O$14&lt;Ввод!$G108)+O$25*$F$30</f>
        <v>0</v>
      </c>
      <c r="P44" s="5">
        <f>-N(P$14&gt;=Ввод!$G107)*IFERROR(($I43+$I$25*$F$30)/Ввод!$G109,0)*N(P$14&lt;Ввод!$G108)+P$25*$F$30</f>
        <v>0</v>
      </c>
      <c r="Q44" s="5">
        <f>-N(Q$14&gt;=Ввод!$G107)*IFERROR(($I43+$I$25*$F$30)/Ввод!$G109,0)*N(Q$14&lt;Ввод!$G108)+Q$25*$F$30</f>
        <v>0</v>
      </c>
      <c r="R44" s="5">
        <f>-N(R$14&gt;=Ввод!$G107)*IFERROR(($I43+$I$25*$F$30)/Ввод!$G109,0)*N(R$14&lt;Ввод!$G108)+R$25*$F$30</f>
        <v>0</v>
      </c>
      <c r="S44" s="5">
        <f>-N(S$14&gt;=Ввод!$G107)*IFERROR(($I43+$I$25*$F$30)/Ввод!$G109,0)*N(S$14&lt;Ввод!$G108)+S$25*$F$30</f>
        <v>0</v>
      </c>
      <c r="T44" s="5">
        <f>-N(T$14&gt;=Ввод!$G107)*IFERROR(($I43+$I$25*$F$30)/Ввод!$G109,0)*N(T$14&lt;Ввод!$G108)+T$25*$F$30</f>
        <v>0</v>
      </c>
      <c r="U44" s="5">
        <f>-N(U$14&gt;=Ввод!$G107)*IFERROR(($I43+$I$25*$F$30)/Ввод!$G109,0)*N(U$14&lt;Ввод!$G108)+U$25*$F$30</f>
        <v>0</v>
      </c>
      <c r="V44" s="5">
        <f>-N(V$14&gt;=Ввод!$G107)*IFERROR(($I43+$I$25*$F$30)/Ввод!$G109,0)*N(V$14&lt;Ввод!$G108)+V$25*$F$30</f>
        <v>0</v>
      </c>
      <c r="W44" s="5">
        <f>-N(W$14&gt;=Ввод!$G107)*IFERROR(($I43+$I$25*$F$30)/Ввод!$G109,0)*N(W$14&lt;Ввод!$G108)+W$25*$F$30</f>
        <v>0</v>
      </c>
      <c r="X44" s="5">
        <f>-N(X$14&gt;=Ввод!$G107)*IFERROR(($I43+$I$25*$F$30)/Ввод!$G109,0)*N(X$14&lt;Ввод!$G108)+X$25*$F$30</f>
        <v>-25000</v>
      </c>
      <c r="Y44" s="5">
        <f>-N(Y$14&gt;=Ввод!$G107)*IFERROR(($I43+$I$25*$F$30)/Ввод!$G109,0)*N(Y$14&lt;Ввод!$G108)+Y$25*$F$30</f>
        <v>0</v>
      </c>
      <c r="Z44" s="5">
        <f>-N(Z$14&gt;=Ввод!$G107)*IFERROR(($I43+$I$25*$F$30)/Ввод!$G109,0)*N(Z$14&lt;Ввод!$G108)+Z$25*$F$30</f>
        <v>0</v>
      </c>
      <c r="AA44" s="5">
        <f>-N(AA$14&gt;=Ввод!$G107)*IFERROR(($I43+$I$25*$F$30)/Ввод!$G109,0)*N(AA$14&lt;Ввод!$G108)+AA$25*$F$30</f>
        <v>0</v>
      </c>
      <c r="AB44" s="5">
        <f>-N(AB$14&gt;=Ввод!$G107)*IFERROR(($I43+$I$25*$F$30)/Ввод!$G109,0)*N(AB$14&lt;Ввод!$G108)+AB$25*$F$30</f>
        <v>0</v>
      </c>
      <c r="AC44" s="5">
        <f>-N(AC$14&gt;=Ввод!$G107)*IFERROR(($I43+$I$25*$F$30)/Ввод!$G109,0)*N(AC$14&lt;Ввод!$G108)+AC$25*$F$30</f>
        <v>0</v>
      </c>
      <c r="AD44" s="5">
        <f>-N(AD$14&gt;=Ввод!$G107)*IFERROR(($I43+$I$25*$F$30)/Ввод!$G109,0)*N(AD$14&lt;Ввод!$G108)+AD$25*$F$30</f>
        <v>0</v>
      </c>
      <c r="AE44" s="5">
        <f>-N(AE$14&gt;=Ввод!$G107)*IFERROR(($I43+$I$25*$F$30)/Ввод!$G109,0)*N(AE$14&lt;Ввод!$G108)+AE$25*$F$30</f>
        <v>0</v>
      </c>
      <c r="AF44" s="5">
        <f>-N(AF$14&gt;=Ввод!$G107)*IFERROR(($I43+$I$25*$F$30)/Ввод!$G109,0)*N(AF$14&lt;Ввод!$G108)+AF$25*$F$30</f>
        <v>0</v>
      </c>
      <c r="AG44" s="5">
        <f>-N(AG$14&gt;=Ввод!$G107)*IFERROR(($I43+$I$25*$F$30)/Ввод!$G109,0)*N(AG$14&lt;Ввод!$G108)+AG$25*$F$30</f>
        <v>0</v>
      </c>
      <c r="AH44" s="5">
        <f>-N(AH$14&gt;=Ввод!$G107)*IFERROR(($I43+$I$25*$F$30)/Ввод!$G109,0)*N(AH$14&lt;Ввод!$G108)+AH$25*$F$30</f>
        <v>0</v>
      </c>
      <c r="AI44" s="5">
        <f>-N(AI$14&gt;=Ввод!$G107)*IFERROR(($I43+$I$25*$F$30)/Ввод!$G109,0)*N(AI$14&lt;Ввод!$G108)+AI$25*$F$30</f>
        <v>0</v>
      </c>
      <c r="AJ44" s="5">
        <f>-N(AJ$14&gt;=Ввод!$G107)*IFERROR(($I43+$I$25*$F$30)/Ввод!$G109,0)*N(AJ$14&lt;Ввод!$G108)+AJ$25*$F$30</f>
        <v>0</v>
      </c>
      <c r="AK44" s="5">
        <f>-N(AK$14&gt;=Ввод!$G107)*IFERROR(($I43+$I$25*$F$30)/Ввод!$G109,0)*N(AK$14&lt;Ввод!$G108)+AK$25*$F$30</f>
        <v>0</v>
      </c>
      <c r="AL44" s="5">
        <f>-N(AL$14&gt;=Ввод!$G107)*IFERROR(($I43+$I$25*$F$30)/Ввод!$G109,0)*N(AL$14&lt;Ввод!$G108)+AL$25*$F$30</f>
        <v>0</v>
      </c>
      <c r="AM44" s="5">
        <f>-N(AM$14&gt;=Ввод!$G107)*IFERROR(($I43+$I$25*$F$30)/Ввод!$G109,0)*N(AM$14&lt;Ввод!$G108)+AM$25*$F$30</f>
        <v>0</v>
      </c>
      <c r="AN44" s="5">
        <f>-N(AN$14&gt;=Ввод!$G107)*IFERROR(($I43+$I$25*$F$30)/Ввод!$G109,0)*N(AN$14&lt;Ввод!$G108)+AN$25*$F$30</f>
        <v>0</v>
      </c>
      <c r="AO44" s="5">
        <f>-N(AO$14&gt;=Ввод!$G107)*IFERROR(($I43+$I$25*$F$30)/Ввод!$G109,0)*N(AO$14&lt;Ввод!$G108)+AO$25*$F$30</f>
        <v>0</v>
      </c>
      <c r="AP44" s="5">
        <f>-N(AP$14&gt;=Ввод!$G107)*IFERROR(($I43+$I$25*$F$30)/Ввод!$G109,0)*N(AP$14&lt;Ввод!$G108)+AP$25*$F$30</f>
        <v>0</v>
      </c>
      <c r="AQ44" s="5">
        <f>-N(AQ$14&gt;=Ввод!$G107)*IFERROR(($I43+$I$25*$F$30)/Ввод!$G109,0)*N(AQ$14&lt;Ввод!$G108)+AQ$25*$F$30</f>
        <v>0</v>
      </c>
      <c r="AR44" s="5">
        <f>-N(AR$14&gt;=Ввод!$G107)*IFERROR(($I43+$I$25*$F$30)/Ввод!$G109,0)*N(AR$14&lt;Ввод!$G108)+AR$25*$F$30</f>
        <v>0</v>
      </c>
      <c r="AS44" s="5">
        <f>-N(AS$14&gt;=Ввод!$G107)*IFERROR(($I43+$I$25*$F$30)/Ввод!$G109,0)*N(AS$14&lt;Ввод!$G108)+AS$25*$F$30</f>
        <v>0</v>
      </c>
      <c r="AT44" s="5">
        <f>-N(AT$14&gt;=Ввод!$G107)*IFERROR(($I43+$I$25*$F$30)/Ввод!$G109,0)*N(AT$14&lt;Ввод!$G108)+AT$25*$F$30</f>
        <v>0</v>
      </c>
      <c r="AU44" s="5">
        <f>-N(AU$14&gt;=Ввод!$G107)*IFERROR(($I43+$I$25*$F$30)/Ввод!$G109,0)*N(AU$14&lt;Ввод!$G108)+AU$25*$F$30</f>
        <v>0</v>
      </c>
      <c r="AV44" s="5">
        <f>-N(AV$14&gt;=Ввод!$G107)*IFERROR(($I43+$I$25*$F$30)/Ввод!$G109,0)*N(AV$14&lt;Ввод!$G108)+AV$25*$F$30</f>
        <v>0</v>
      </c>
      <c r="AW44" s="5">
        <f>-N(AW$14&gt;=Ввод!$G107)*IFERROR(($I43+$I$25*$F$30)/Ввод!$G109,0)*N(AW$14&lt;Ввод!$G108)+AW$25*$F$30</f>
        <v>0</v>
      </c>
      <c r="AX44" s="5">
        <f>-N(AX$14&gt;=Ввод!$G107)*IFERROR(($I43+$I$25*$F$30)/Ввод!$G109,0)*N(AX$14&lt;Ввод!$G108)+AX$25*$F$30</f>
        <v>-6000</v>
      </c>
      <c r="AY44" s="5">
        <f>-N(AY$14&gt;=Ввод!$G107)*IFERROR(($I43+$I$25*$F$30)/Ввод!$G109,0)*N(AY$14&lt;Ввод!$G108)+AY$25*$F$30</f>
        <v>-6000</v>
      </c>
      <c r="AZ44" s="5">
        <f>-N(AZ$14&gt;=Ввод!$G107)*IFERROR(($I43+$I$25*$F$30)/Ввод!$G109,0)*N(AZ$14&lt;Ввод!$G108)+AZ$25*$F$30</f>
        <v>-6000</v>
      </c>
      <c r="BA44" s="5">
        <f>-N(BA$14&gt;=Ввод!$G107)*IFERROR(($I43+$I$25*$F$30)/Ввод!$G109,0)*N(BA$14&lt;Ввод!$G108)+BA$25*$F$30</f>
        <v>-6000</v>
      </c>
      <c r="BB44" s="5">
        <f>-N(BB$14&gt;=Ввод!$G107)*IFERROR(($I43+$I$25*$F$30)/Ввод!$G109,0)*N(BB$14&lt;Ввод!$G108)+BB$25*$F$30</f>
        <v>-6000</v>
      </c>
      <c r="BC44" s="5">
        <f>-N(BC$14&gt;=Ввод!$G107)*IFERROR(($I43+$I$25*$F$30)/Ввод!$G109,0)*N(BC$14&lt;Ввод!$G108)+BC$25*$F$30</f>
        <v>-6000</v>
      </c>
      <c r="BD44" s="5">
        <f>-N(BD$14&gt;=Ввод!$G107)*IFERROR(($I43+$I$25*$F$30)/Ввод!$G109,0)*N(BD$14&lt;Ввод!$G108)+BD$25*$F$30</f>
        <v>-6000</v>
      </c>
      <c r="BE44" s="5">
        <f>-N(BE$14&gt;=Ввод!$G107)*IFERROR(($I43+$I$25*$F$30)/Ввод!$G109,0)*N(BE$14&lt;Ввод!$G108)+BE$25*$F$30</f>
        <v>-6000</v>
      </c>
      <c r="BF44" s="5">
        <f>-N(BF$14&gt;=Ввод!$G107)*IFERROR(($I43+$I$25*$F$30)/Ввод!$G109,0)*N(BF$14&lt;Ввод!$G108)+BF$25*$F$30</f>
        <v>-6000</v>
      </c>
      <c r="BG44" s="5">
        <f>-N(BG$14&gt;=Ввод!$G107)*IFERROR(($I43+$I$25*$F$30)/Ввод!$G109,0)*N(BG$14&lt;Ввод!$G108)+BG$25*$F$30</f>
        <v>-6000</v>
      </c>
      <c r="BH44" s="5">
        <f>-N(BH$14&gt;=Ввод!$G107)*IFERROR(($I43+$I$25*$F$30)/Ввод!$G109,0)*N(BH$14&lt;Ввод!$G108)+BH$25*$F$30</f>
        <v>-6000</v>
      </c>
      <c r="BI44" s="5">
        <f>-N(BI$14&gt;=Ввод!$G107)*IFERROR(($I43+$I$25*$F$30)/Ввод!$G109,0)*N(BI$14&lt;Ввод!$G108)+BI$25*$F$30</f>
        <v>-6000</v>
      </c>
      <c r="BJ44" s="5">
        <f>-N(BJ$14&gt;=Ввод!$G107)*IFERROR(($I43+$I$25*$F$30)/Ввод!$G109,0)*N(BJ$14&lt;Ввод!$G108)+BJ$25*$F$30</f>
        <v>-6000</v>
      </c>
      <c r="BK44" s="5">
        <f>-N(BK$14&gt;=Ввод!$G107)*IFERROR(($I43+$I$25*$F$30)/Ввод!$G109,0)*N(BK$14&lt;Ввод!$G108)+BK$25*$F$30</f>
        <v>-6000</v>
      </c>
      <c r="BL44" s="5">
        <f>-N(BL$14&gt;=Ввод!$G107)*IFERROR(($I43+$I$25*$F$30)/Ввод!$G109,0)*N(BL$14&lt;Ввод!$G108)+BL$25*$F$30</f>
        <v>-6000</v>
      </c>
      <c r="BM44" s="5">
        <f>-N(BM$14&gt;=Ввод!$G107)*IFERROR(($I43+$I$25*$F$30)/Ввод!$G109,0)*N(BM$14&lt;Ввод!$G108)+BM$25*$F$30</f>
        <v>-6000</v>
      </c>
      <c r="BN44" s="5">
        <f>-N(BN$14&gt;=Ввод!$G107)*IFERROR(($I43+$I$25*$F$30)/Ввод!$G109,0)*N(BN$14&lt;Ввод!$G108)+BN$25*$F$30</f>
        <v>-6000</v>
      </c>
      <c r="BO44" s="5">
        <f>-N(BO$14&gt;=Ввод!$G107)*IFERROR(($I43+$I$25*$F$30)/Ввод!$G109,0)*N(BO$14&lt;Ввод!$G108)+BO$25*$F$30</f>
        <v>-6000</v>
      </c>
      <c r="BP44" s="5">
        <f>-N(BP$14&gt;=Ввод!$G107)*IFERROR(($I43+$I$25*$F$30)/Ввод!$G109,0)*N(BP$14&lt;Ввод!$G108)+BP$25*$F$30</f>
        <v>-6000</v>
      </c>
      <c r="BQ44" s="5">
        <f>-N(BQ$14&gt;=Ввод!$G107)*IFERROR(($I43+$I$25*$F$30)/Ввод!$G109,0)*N(BQ$14&lt;Ввод!$G108)+BQ$25*$F$30</f>
        <v>-6000</v>
      </c>
      <c r="BR44" s="5">
        <f>-N(BR$14&gt;=Ввод!$G107)*IFERROR(($I43+$I$25*$F$30)/Ввод!$G109,0)*N(BR$14&lt;Ввод!$G108)+BR$25*$F$30</f>
        <v>0</v>
      </c>
      <c r="BS44" s="5">
        <f>-N(BS$14&gt;=Ввод!$G107)*IFERROR(($I43+$I$25*$F$30)/Ввод!$G109,0)*N(BS$14&lt;Ввод!$G108)+BS$25*$F$30</f>
        <v>0</v>
      </c>
      <c r="BT44" s="5">
        <f>-N(BT$14&gt;=Ввод!$G107)*IFERROR(($I43+$I$25*$F$30)/Ввод!$G109,0)*N(BT$14&lt;Ввод!$G108)+BT$25*$F$30</f>
        <v>0</v>
      </c>
      <c r="BU44" s="5">
        <f>-N(BU$14&gt;=Ввод!$G107)*IFERROR(($I43+$I$25*$F$30)/Ввод!$G109,0)*N(BU$14&lt;Ввод!$G108)+BU$25*$F$30</f>
        <v>0</v>
      </c>
      <c r="BV44" s="5">
        <f>-N(BV$14&gt;=Ввод!$G107)*IFERROR(($I43+$I$25*$F$30)/Ввод!$G109,0)*N(BV$14&lt;Ввод!$G108)+BV$25*$F$30</f>
        <v>0</v>
      </c>
      <c r="BW44" s="5">
        <f>-N(BW$14&gt;=Ввод!$G107)*IFERROR(($I43+$I$25*$F$30)/Ввод!$G109,0)*N(BW$14&lt;Ввод!$G108)+BW$25*$F$30</f>
        <v>0</v>
      </c>
      <c r="BX44" s="5">
        <f>-N(BX$14&gt;=Ввод!$G107)*IFERROR(($I43+$I$25*$F$30)/Ввод!$G109,0)*N(BX$14&lt;Ввод!$G108)+BX$25*$F$30</f>
        <v>0</v>
      </c>
      <c r="BY44" s="5">
        <f>-N(BY$14&gt;=Ввод!$G107)*IFERROR(($I43+$I$25*$F$30)/Ввод!$G109,0)*N(BY$14&lt;Ввод!$G108)+BY$25*$F$30</f>
        <v>0</v>
      </c>
      <c r="BZ44" s="5">
        <f>-N(BZ$14&gt;=Ввод!$G107)*IFERROR(($I43+$I$25*$F$30)/Ввод!$G109,0)*N(BZ$14&lt;Ввод!$G108)+BZ$25*$F$30</f>
        <v>0</v>
      </c>
      <c r="CA44" s="5">
        <f>-N(CA$14&gt;=Ввод!$G107)*IFERROR(($I43+$I$25*$F$30)/Ввод!$G109,0)*N(CA$14&lt;Ввод!$G108)+CA$25*$F$30</f>
        <v>0</v>
      </c>
      <c r="CB44" s="5">
        <f>-N(CB$14&gt;=Ввод!$G107)*IFERROR(($I43+$I$25*$F$30)/Ввод!$G109,0)*N(CB$14&lt;Ввод!$G108)+CB$25*$F$30</f>
        <v>0</v>
      </c>
      <c r="CC44" s="5">
        <f>-N(CC$14&gt;=Ввод!$G107)*IFERROR(($I43+$I$25*$F$30)/Ввод!$G109,0)*N(CC$14&lt;Ввод!$G108)+CC$25*$F$30</f>
        <v>0</v>
      </c>
      <c r="CD44" s="5">
        <f>-N(CD$14&gt;=Ввод!$G107)*IFERROR(($I43+$I$25*$F$30)/Ввод!$G109,0)*N(CD$14&lt;Ввод!$G108)+CD$25*$F$30</f>
        <v>0</v>
      </c>
      <c r="CE44" s="5">
        <f>-N(CE$14&gt;=Ввод!$G107)*IFERROR(($I43+$I$25*$F$30)/Ввод!$G109,0)*N(CE$14&lt;Ввод!$G108)+CE$25*$F$30</f>
        <v>0</v>
      </c>
      <c r="CF44" s="5">
        <f>-N(CF$14&gt;=Ввод!$G107)*IFERROR(($I43+$I$25*$F$30)/Ввод!$G109,0)*N(CF$14&lt;Ввод!$G108)+CF$25*$F$30</f>
        <v>0</v>
      </c>
      <c r="CG44" s="5">
        <f>-N(CG$14&gt;=Ввод!$G107)*IFERROR(($I43+$I$25*$F$30)/Ввод!$G109,0)*N(CG$14&lt;Ввод!$G108)+CG$25*$F$30</f>
        <v>0</v>
      </c>
      <c r="CH44" s="5">
        <f>-N(CH$14&gt;=Ввод!$G107)*IFERROR(($I43+$I$25*$F$30)/Ввод!$G109,0)*N(CH$14&lt;Ввод!$G108)+CH$25*$F$30</f>
        <v>0</v>
      </c>
      <c r="CI44" s="5">
        <f>-N(CI$14&gt;=Ввод!$G107)*IFERROR(($I43+$I$25*$F$30)/Ввод!$G109,0)*N(CI$14&lt;Ввод!$G108)+CI$25*$F$30</f>
        <v>0</v>
      </c>
      <c r="CJ44" s="5">
        <f>-N(CJ$14&gt;=Ввод!$G107)*IFERROR(($I43+$I$25*$F$30)/Ввод!$G109,0)*N(CJ$14&lt;Ввод!$G108)+CJ$25*$F$30</f>
        <v>0</v>
      </c>
      <c r="CK44" s="5">
        <f>-N(CK$14&gt;=Ввод!$G107)*IFERROR(($I43+$I$25*$F$30)/Ввод!$G109,0)*N(CK$14&lt;Ввод!$G108)+CK$25*$F$30</f>
        <v>0</v>
      </c>
      <c r="CL44" s="5">
        <f>-N(CL$14&gt;=Ввод!$G107)*IFERROR(($I43+$I$25*$F$30)/Ввод!$G109,0)*N(CL$14&lt;Ввод!$G108)+CL$25*$F$30</f>
        <v>0</v>
      </c>
      <c r="CM44" s="5">
        <f>-N(CM$14&gt;=Ввод!$G107)*IFERROR(($I43+$I$25*$F$30)/Ввод!$G109,0)*N(CM$14&lt;Ввод!$G108)+CM$25*$F$30</f>
        <v>0</v>
      </c>
      <c r="CN44" s="5">
        <f>-N(CN$14&gt;=Ввод!$G107)*IFERROR(($I43+$I$25*$F$30)/Ввод!$G109,0)*N(CN$14&lt;Ввод!$G108)+CN$25*$F$30</f>
        <v>0</v>
      </c>
      <c r="CO44" s="5">
        <f>-N(CO$14&gt;=Ввод!$G107)*IFERROR(($I43+$I$25*$F$30)/Ввод!$G109,0)*N(CO$14&lt;Ввод!$G108)+CO$25*$F$30</f>
        <v>0</v>
      </c>
      <c r="CP44" s="5">
        <f>-N(CP$14&gt;=Ввод!$G107)*IFERROR(($I43+$I$25*$F$30)/Ввод!$G109,0)*N(CP$14&lt;Ввод!$G108)+CP$25*$F$30</f>
        <v>0</v>
      </c>
      <c r="CQ44" s="5">
        <f>-N(CQ$14&gt;=Ввод!$G107)*IFERROR(($I43+$I$25*$F$30)/Ввод!$G109,0)*N(CQ$14&lt;Ввод!$G108)+CQ$25*$F$30</f>
        <v>0</v>
      </c>
      <c r="CR44" s="5">
        <f>-N(CR$14&gt;=Ввод!$G107)*IFERROR(($I43+$I$25*$F$30)/Ввод!$G109,0)*N(CR$14&lt;Ввод!$G108)+CR$25*$F$30</f>
        <v>0</v>
      </c>
      <c r="CS44" s="5">
        <f>-N(CS$14&gt;=Ввод!$G107)*IFERROR(($I43+$I$25*$F$30)/Ввод!$G109,0)*N(CS$14&lt;Ввод!$G108)+CS$25*$F$30</f>
        <v>0</v>
      </c>
      <c r="CT44" s="5">
        <f>-N(CT$14&gt;=Ввод!$G107)*IFERROR(($I43+$I$25*$F$30)/Ввод!$G109,0)*N(CT$14&lt;Ввод!$G108)+CT$25*$F$30</f>
        <v>0</v>
      </c>
      <c r="CU44" s="5">
        <f>-N(CU$14&gt;=Ввод!$G107)*IFERROR(($I43+$I$25*$F$30)/Ввод!$G109,0)*N(CU$14&lt;Ввод!$G108)+CU$25*$F$30</f>
        <v>0</v>
      </c>
      <c r="CV44" s="5">
        <f>-N(CV$14&gt;=Ввод!$G107)*IFERROR(($I43+$I$25*$F$30)/Ввод!$G109,0)*N(CV$14&lt;Ввод!$G108)+CV$25*$F$30</f>
        <v>0</v>
      </c>
      <c r="CW44" s="5">
        <f>-N(CW$14&gt;=Ввод!$G107)*IFERROR(($I43+$I$25*$F$30)/Ввод!$G109,0)*N(CW$14&lt;Ввод!$G108)+CW$25*$F$30</f>
        <v>0</v>
      </c>
      <c r="CX44" s="5">
        <f>-N(CX$14&gt;=Ввод!$G107)*IFERROR(($I43+$I$25*$F$30)/Ввод!$G109,0)*N(CX$14&lt;Ввод!$G108)+CX$25*$F$30</f>
        <v>0</v>
      </c>
      <c r="CY44" s="5">
        <f>-N(CY$14&gt;=Ввод!$G107)*IFERROR(($I43+$I$25*$F$30)/Ввод!$G109,0)*N(CY$14&lt;Ввод!$G108)+CY$25*$F$30</f>
        <v>0</v>
      </c>
      <c r="CZ44" s="5">
        <f>-N(CZ$14&gt;=Ввод!$G107)*IFERROR(($I43+$I$25*$F$30)/Ввод!$G109,0)*N(CZ$14&lt;Ввод!$G108)+CZ$25*$F$30</f>
        <v>0</v>
      </c>
      <c r="DA44" s="5">
        <f>-N(DA$14&gt;=Ввод!$G107)*IFERROR(($I43+$I$25*$F$30)/Ввод!$G109,0)*N(DA$14&lt;Ввод!$G108)+DA$25*$F$30</f>
        <v>0</v>
      </c>
      <c r="DB44" s="5">
        <f>-N(DB$14&gt;=Ввод!$G107)*IFERROR(($I43+$I$25*$F$30)/Ввод!$G109,0)*N(DB$14&lt;Ввод!$G108)+DB$25*$F$30</f>
        <v>0</v>
      </c>
      <c r="DC44" s="5">
        <f>-N(DC$14&gt;=Ввод!$G107)*IFERROR(($I43+$I$25*$F$30)/Ввод!$G109,0)*N(DC$14&lt;Ввод!$G108)+DC$25*$F$30</f>
        <v>0</v>
      </c>
      <c r="DD44" s="5">
        <f>-N(DD$14&gt;=Ввод!$G107)*IFERROR(($I43+$I$25*$F$30)/Ввод!$G109,0)*N(DD$14&lt;Ввод!$G108)+DD$25*$F$30</f>
        <v>0</v>
      </c>
      <c r="DE44" s="5">
        <f>-N(DE$14&gt;=Ввод!$G107)*IFERROR(($I43+$I$25*$F$30)/Ввод!$G109,0)*N(DE$14&lt;Ввод!$G108)+DE$25*$F$30</f>
        <v>0</v>
      </c>
      <c r="DF44" s="5">
        <f>-N(DF$14&gt;=Ввод!$G107)*IFERROR(($I43+$I$25*$F$30)/Ввод!$G109,0)*N(DF$14&lt;Ввод!$G108)+DF$25*$F$30</f>
        <v>0</v>
      </c>
      <c r="DG44" s="5">
        <f>-N(DG$14&gt;=Ввод!$G107)*IFERROR(($I43+$I$25*$F$30)/Ввод!$G109,0)*N(DG$14&lt;Ввод!$G108)+DG$25*$F$30</f>
        <v>0</v>
      </c>
      <c r="DH44" s="5">
        <f>-N(DH$14&gt;=Ввод!$G107)*IFERROR(($I43+$I$25*$F$30)/Ввод!$G109,0)*N(DH$14&lt;Ввод!$G108)+DH$25*$F$30</f>
        <v>0</v>
      </c>
      <c r="DI44" s="5">
        <f>-N(DI$14&gt;=Ввод!$G107)*IFERROR(($I43+$I$25*$F$30)/Ввод!$G109,0)*N(DI$14&lt;Ввод!$G108)+DI$25*$F$30</f>
        <v>0</v>
      </c>
      <c r="DJ44" s="5">
        <f>-N(DJ$14&gt;=Ввод!$G107)*IFERROR(($I43+$I$25*$F$30)/Ввод!$G109,0)*N(DJ$14&lt;Ввод!$G108)+DJ$25*$F$30</f>
        <v>0</v>
      </c>
    </row>
    <row r="45" spans="1:114">
      <c r="B45" t="s">
        <v>89</v>
      </c>
      <c r="I45" s="5"/>
      <c r="J45" s="5">
        <f>MAX(J42+J43+J44,0)</f>
        <v>0</v>
      </c>
      <c r="K45" s="5">
        <f t="shared" ref="K45:BV45" si="23">MAX(K42+K43+K44,0)</f>
        <v>0</v>
      </c>
      <c r="L45" s="5">
        <f t="shared" si="23"/>
        <v>0</v>
      </c>
      <c r="M45" s="5">
        <f t="shared" si="23"/>
        <v>36000</v>
      </c>
      <c r="N45" s="5">
        <f t="shared" si="23"/>
        <v>36000</v>
      </c>
      <c r="O45" s="5">
        <f t="shared" si="23"/>
        <v>36000</v>
      </c>
      <c r="P45" s="5">
        <f t="shared" si="23"/>
        <v>36000</v>
      </c>
      <c r="Q45" s="5">
        <f t="shared" si="23"/>
        <v>66000</v>
      </c>
      <c r="R45" s="5">
        <f t="shared" si="23"/>
        <v>66000</v>
      </c>
      <c r="S45" s="5">
        <f t="shared" si="23"/>
        <v>66000</v>
      </c>
      <c r="T45" s="5">
        <f t="shared" si="23"/>
        <v>91000</v>
      </c>
      <c r="U45" s="5">
        <f t="shared" si="23"/>
        <v>145000</v>
      </c>
      <c r="V45" s="5">
        <f t="shared" si="23"/>
        <v>145000</v>
      </c>
      <c r="W45" s="5">
        <f t="shared" si="23"/>
        <v>145000</v>
      </c>
      <c r="X45" s="5">
        <f t="shared" si="23"/>
        <v>120000</v>
      </c>
      <c r="Y45" s="5">
        <f t="shared" si="23"/>
        <v>120000</v>
      </c>
      <c r="Z45" s="5">
        <f t="shared" si="23"/>
        <v>120000</v>
      </c>
      <c r="AA45" s="5">
        <f t="shared" si="23"/>
        <v>120000</v>
      </c>
      <c r="AB45" s="5">
        <f t="shared" si="23"/>
        <v>120000</v>
      </c>
      <c r="AC45" s="5">
        <f t="shared" si="23"/>
        <v>120000</v>
      </c>
      <c r="AD45" s="5">
        <f t="shared" si="23"/>
        <v>120000</v>
      </c>
      <c r="AE45" s="5">
        <f t="shared" si="23"/>
        <v>120000</v>
      </c>
      <c r="AF45" s="5">
        <f t="shared" si="23"/>
        <v>120000</v>
      </c>
      <c r="AG45" s="5">
        <f t="shared" si="23"/>
        <v>120000</v>
      </c>
      <c r="AH45" s="5">
        <f t="shared" si="23"/>
        <v>120000</v>
      </c>
      <c r="AI45" s="5">
        <f t="shared" si="23"/>
        <v>120000</v>
      </c>
      <c r="AJ45" s="5">
        <f t="shared" si="23"/>
        <v>120000</v>
      </c>
      <c r="AK45" s="5">
        <f t="shared" si="23"/>
        <v>120000</v>
      </c>
      <c r="AL45" s="5">
        <f t="shared" si="23"/>
        <v>120000</v>
      </c>
      <c r="AM45" s="5">
        <f t="shared" si="23"/>
        <v>120000</v>
      </c>
      <c r="AN45" s="5">
        <f t="shared" si="23"/>
        <v>120000</v>
      </c>
      <c r="AO45" s="5">
        <f t="shared" si="23"/>
        <v>120000</v>
      </c>
      <c r="AP45" s="5">
        <f t="shared" si="23"/>
        <v>120000</v>
      </c>
      <c r="AQ45" s="5">
        <f t="shared" si="23"/>
        <v>120000</v>
      </c>
      <c r="AR45" s="5">
        <f t="shared" si="23"/>
        <v>120000</v>
      </c>
      <c r="AS45" s="5">
        <f t="shared" si="23"/>
        <v>120000</v>
      </c>
      <c r="AT45" s="5">
        <f t="shared" si="23"/>
        <v>120000</v>
      </c>
      <c r="AU45" s="5">
        <f t="shared" si="23"/>
        <v>120000</v>
      </c>
      <c r="AV45" s="5">
        <f t="shared" si="23"/>
        <v>120000</v>
      </c>
      <c r="AW45" s="5">
        <f t="shared" si="23"/>
        <v>120000</v>
      </c>
      <c r="AX45" s="5">
        <f t="shared" si="23"/>
        <v>114000</v>
      </c>
      <c r="AY45" s="5">
        <f t="shared" si="23"/>
        <v>108000</v>
      </c>
      <c r="AZ45" s="5">
        <f t="shared" si="23"/>
        <v>102000</v>
      </c>
      <c r="BA45" s="5">
        <f t="shared" si="23"/>
        <v>96000</v>
      </c>
      <c r="BB45" s="5">
        <f t="shared" si="23"/>
        <v>90000</v>
      </c>
      <c r="BC45" s="5">
        <f t="shared" si="23"/>
        <v>84000</v>
      </c>
      <c r="BD45" s="5">
        <f t="shared" si="23"/>
        <v>78000</v>
      </c>
      <c r="BE45" s="5">
        <f t="shared" si="23"/>
        <v>72000</v>
      </c>
      <c r="BF45" s="5">
        <f t="shared" si="23"/>
        <v>66000</v>
      </c>
      <c r="BG45" s="5">
        <f t="shared" si="23"/>
        <v>60000</v>
      </c>
      <c r="BH45" s="5">
        <f t="shared" si="23"/>
        <v>54000</v>
      </c>
      <c r="BI45" s="5">
        <f t="shared" si="23"/>
        <v>48000</v>
      </c>
      <c r="BJ45" s="5">
        <f t="shared" si="23"/>
        <v>42000</v>
      </c>
      <c r="BK45" s="5">
        <f t="shared" si="23"/>
        <v>36000</v>
      </c>
      <c r="BL45" s="5">
        <f t="shared" si="23"/>
        <v>30000</v>
      </c>
      <c r="BM45" s="5">
        <f t="shared" si="23"/>
        <v>24000</v>
      </c>
      <c r="BN45" s="5">
        <f t="shared" si="23"/>
        <v>18000</v>
      </c>
      <c r="BO45" s="5">
        <f t="shared" si="23"/>
        <v>12000</v>
      </c>
      <c r="BP45" s="5">
        <f t="shared" si="23"/>
        <v>6000</v>
      </c>
      <c r="BQ45" s="5">
        <f t="shared" si="23"/>
        <v>0</v>
      </c>
      <c r="BR45" s="5">
        <f t="shared" si="23"/>
        <v>0</v>
      </c>
      <c r="BS45" s="5">
        <f t="shared" si="23"/>
        <v>0</v>
      </c>
      <c r="BT45" s="5">
        <f t="shared" si="23"/>
        <v>0</v>
      </c>
      <c r="BU45" s="5">
        <f t="shared" si="23"/>
        <v>0</v>
      </c>
      <c r="BV45" s="5">
        <f t="shared" si="23"/>
        <v>0</v>
      </c>
      <c r="BW45" s="5">
        <f t="shared" ref="BW45:DJ45" si="24">MAX(BW42+BW43+BW44,0)</f>
        <v>0</v>
      </c>
      <c r="BX45" s="5">
        <f t="shared" si="24"/>
        <v>0</v>
      </c>
      <c r="BY45" s="5">
        <f t="shared" si="24"/>
        <v>0</v>
      </c>
      <c r="BZ45" s="5">
        <f t="shared" si="24"/>
        <v>0</v>
      </c>
      <c r="CA45" s="5">
        <f t="shared" si="24"/>
        <v>0</v>
      </c>
      <c r="CB45" s="5">
        <f t="shared" si="24"/>
        <v>0</v>
      </c>
      <c r="CC45" s="5">
        <f t="shared" si="24"/>
        <v>0</v>
      </c>
      <c r="CD45" s="5">
        <f t="shared" si="24"/>
        <v>0</v>
      </c>
      <c r="CE45" s="5">
        <f t="shared" si="24"/>
        <v>0</v>
      </c>
      <c r="CF45" s="5">
        <f t="shared" si="24"/>
        <v>0</v>
      </c>
      <c r="CG45" s="5">
        <f t="shared" si="24"/>
        <v>0</v>
      </c>
      <c r="CH45" s="5">
        <f t="shared" si="24"/>
        <v>0</v>
      </c>
      <c r="CI45" s="5">
        <f t="shared" si="24"/>
        <v>0</v>
      </c>
      <c r="CJ45" s="5">
        <f t="shared" si="24"/>
        <v>0</v>
      </c>
      <c r="CK45" s="5">
        <f t="shared" si="24"/>
        <v>0</v>
      </c>
      <c r="CL45" s="5">
        <f t="shared" si="24"/>
        <v>0</v>
      </c>
      <c r="CM45" s="5">
        <f t="shared" si="24"/>
        <v>0</v>
      </c>
      <c r="CN45" s="5">
        <f t="shared" si="24"/>
        <v>0</v>
      </c>
      <c r="CO45" s="5">
        <f t="shared" si="24"/>
        <v>0</v>
      </c>
      <c r="CP45" s="5">
        <f t="shared" si="24"/>
        <v>0</v>
      </c>
      <c r="CQ45" s="5">
        <f t="shared" si="24"/>
        <v>0</v>
      </c>
      <c r="CR45" s="5">
        <f t="shared" si="24"/>
        <v>0</v>
      </c>
      <c r="CS45" s="5">
        <f t="shared" si="24"/>
        <v>0</v>
      </c>
      <c r="CT45" s="5">
        <f t="shared" si="24"/>
        <v>0</v>
      </c>
      <c r="CU45" s="5">
        <f t="shared" si="24"/>
        <v>0</v>
      </c>
      <c r="CV45" s="5">
        <f t="shared" si="24"/>
        <v>0</v>
      </c>
      <c r="CW45" s="5">
        <f t="shared" si="24"/>
        <v>0</v>
      </c>
      <c r="CX45" s="5">
        <f t="shared" si="24"/>
        <v>0</v>
      </c>
      <c r="CY45" s="5">
        <f t="shared" si="24"/>
        <v>0</v>
      </c>
      <c r="CZ45" s="5">
        <f t="shared" si="24"/>
        <v>0</v>
      </c>
      <c r="DA45" s="5">
        <f t="shared" si="24"/>
        <v>0</v>
      </c>
      <c r="DB45" s="5">
        <f t="shared" si="24"/>
        <v>0</v>
      </c>
      <c r="DC45" s="5">
        <f t="shared" si="24"/>
        <v>0</v>
      </c>
      <c r="DD45" s="5">
        <f t="shared" si="24"/>
        <v>0</v>
      </c>
      <c r="DE45" s="5">
        <f t="shared" si="24"/>
        <v>0</v>
      </c>
      <c r="DF45" s="5">
        <f t="shared" si="24"/>
        <v>0</v>
      </c>
      <c r="DG45" s="5">
        <f t="shared" si="24"/>
        <v>0</v>
      </c>
      <c r="DH45" s="5">
        <f t="shared" si="24"/>
        <v>0</v>
      </c>
      <c r="DI45" s="5">
        <f t="shared" si="24"/>
        <v>0</v>
      </c>
      <c r="DJ45" s="5">
        <f t="shared" si="24"/>
        <v>0</v>
      </c>
    </row>
    <row r="46" spans="1:114">
      <c r="B46" t="s">
        <v>90</v>
      </c>
      <c r="F46" s="6">
        <f>Ввод!G110</f>
        <v>0.08</v>
      </c>
      <c r="I46" s="5">
        <f>SUM(J46:DJ46)</f>
        <v>-101493.91780821919</v>
      </c>
      <c r="J46" s="5">
        <f>-AVERAGE(J42,J45)*$F46*(J$15-J$14)/365</f>
        <v>0</v>
      </c>
      <c r="K46" s="5">
        <f t="shared" ref="K46:BV46" si="25">-AVERAGE(K42,K45)*$F46*(K$15-K$14)/365</f>
        <v>0</v>
      </c>
      <c r="L46" s="5">
        <f t="shared" si="25"/>
        <v>0</v>
      </c>
      <c r="M46" s="5">
        <f t="shared" si="25"/>
        <v>-359.01369863013701</v>
      </c>
      <c r="N46" s="5">
        <f t="shared" si="25"/>
        <v>-702.2465753424658</v>
      </c>
      <c r="O46" s="5">
        <f t="shared" si="25"/>
        <v>-710.13698630136992</v>
      </c>
      <c r="P46" s="5">
        <f t="shared" si="25"/>
        <v>-718.02739726027403</v>
      </c>
      <c r="Q46" s="5">
        <f t="shared" si="25"/>
        <v>-1017.2054794520548</v>
      </c>
      <c r="R46" s="5">
        <f t="shared" si="25"/>
        <v>-1301.9178082191781</v>
      </c>
      <c r="S46" s="5">
        <f t="shared" si="25"/>
        <v>-1301.9178082191781</v>
      </c>
      <c r="T46" s="5">
        <f t="shared" si="25"/>
        <v>-1565.6986301369864</v>
      </c>
      <c r="U46" s="5">
        <f t="shared" si="25"/>
        <v>-2353.5342465753424</v>
      </c>
      <c r="V46" s="5">
        <f t="shared" si="25"/>
        <v>-2828.4931506849316</v>
      </c>
      <c r="W46" s="5">
        <f t="shared" si="25"/>
        <v>-2860.2739726027398</v>
      </c>
      <c r="X46" s="5">
        <f t="shared" si="25"/>
        <v>-2642.7397260273974</v>
      </c>
      <c r="Y46" s="5">
        <f t="shared" si="25"/>
        <v>-2393.4246575342468</v>
      </c>
      <c r="Z46" s="5">
        <f t="shared" si="25"/>
        <v>-2340.821917808219</v>
      </c>
      <c r="AA46" s="5">
        <f t="shared" si="25"/>
        <v>-2367.1232876712329</v>
      </c>
      <c r="AB46" s="5">
        <f t="shared" si="25"/>
        <v>-2393.4246575342468</v>
      </c>
      <c r="AC46" s="5">
        <f t="shared" si="25"/>
        <v>-2393.4246575342468</v>
      </c>
      <c r="AD46" s="5">
        <f t="shared" si="25"/>
        <v>-2340.821917808219</v>
      </c>
      <c r="AE46" s="5">
        <f t="shared" si="25"/>
        <v>-2367.1232876712329</v>
      </c>
      <c r="AF46" s="5">
        <f t="shared" si="25"/>
        <v>-2393.4246575342468</v>
      </c>
      <c r="AG46" s="5">
        <f t="shared" si="25"/>
        <v>-2393.4246575342468</v>
      </c>
      <c r="AH46" s="5">
        <f t="shared" si="25"/>
        <v>-2367.1232876712329</v>
      </c>
      <c r="AI46" s="5">
        <f t="shared" si="25"/>
        <v>-2367.1232876712329</v>
      </c>
      <c r="AJ46" s="5">
        <f t="shared" si="25"/>
        <v>-2393.4246575342468</v>
      </c>
      <c r="AK46" s="5">
        <f t="shared" si="25"/>
        <v>-2393.4246575342468</v>
      </c>
      <c r="AL46" s="5">
        <f t="shared" si="25"/>
        <v>-2340.821917808219</v>
      </c>
      <c r="AM46" s="5">
        <f t="shared" si="25"/>
        <v>-2367.1232876712329</v>
      </c>
      <c r="AN46" s="5">
        <f t="shared" si="25"/>
        <v>-2393.4246575342468</v>
      </c>
      <c r="AO46" s="5">
        <f t="shared" si="25"/>
        <v>-2393.4246575342468</v>
      </c>
      <c r="AP46" s="5">
        <f t="shared" si="25"/>
        <v>-2340.821917808219</v>
      </c>
      <c r="AQ46" s="5">
        <f t="shared" si="25"/>
        <v>-2367.1232876712329</v>
      </c>
      <c r="AR46" s="5">
        <f t="shared" si="25"/>
        <v>-2393.4246575342468</v>
      </c>
      <c r="AS46" s="5">
        <f t="shared" si="25"/>
        <v>-2393.4246575342468</v>
      </c>
      <c r="AT46" s="5">
        <f t="shared" si="25"/>
        <v>-2340.821917808219</v>
      </c>
      <c r="AU46" s="5">
        <f t="shared" si="25"/>
        <v>-2367.1232876712329</v>
      </c>
      <c r="AV46" s="5">
        <f t="shared" si="25"/>
        <v>-2393.4246575342468</v>
      </c>
      <c r="AW46" s="5">
        <f t="shared" si="25"/>
        <v>-2393.4246575342468</v>
      </c>
      <c r="AX46" s="5">
        <f t="shared" si="25"/>
        <v>-2307.9452054794519</v>
      </c>
      <c r="AY46" s="5">
        <f t="shared" si="25"/>
        <v>-2189.5890410958905</v>
      </c>
      <c r="AZ46" s="5">
        <f t="shared" si="25"/>
        <v>-2094.2465753424658</v>
      </c>
      <c r="BA46" s="5">
        <f t="shared" si="25"/>
        <v>-1974.5753424657535</v>
      </c>
      <c r="BB46" s="5">
        <f t="shared" si="25"/>
        <v>-1814.1369863013699</v>
      </c>
      <c r="BC46" s="5">
        <f t="shared" si="25"/>
        <v>-1716.1643835616439</v>
      </c>
      <c r="BD46" s="5">
        <f t="shared" si="25"/>
        <v>-1615.5616438356165</v>
      </c>
      <c r="BE46" s="5">
        <f t="shared" si="25"/>
        <v>-1495.8904109589041</v>
      </c>
      <c r="BF46" s="5">
        <f t="shared" si="25"/>
        <v>-1345.972602739726</v>
      </c>
      <c r="BG46" s="5">
        <f t="shared" si="25"/>
        <v>-1242.7397260273972</v>
      </c>
      <c r="BH46" s="5">
        <f t="shared" si="25"/>
        <v>-1136.8767123287671</v>
      </c>
      <c r="BI46" s="5">
        <f t="shared" si="25"/>
        <v>-1017.2054794520548</v>
      </c>
      <c r="BJ46" s="5">
        <f t="shared" si="25"/>
        <v>-877.80821917808214</v>
      </c>
      <c r="BK46" s="5">
        <f t="shared" si="25"/>
        <v>-769.31506849315065</v>
      </c>
      <c r="BL46" s="5">
        <f t="shared" si="25"/>
        <v>-658.19178082191786</v>
      </c>
      <c r="BM46" s="5">
        <f t="shared" si="25"/>
        <v>-538.52054794520552</v>
      </c>
      <c r="BN46" s="5">
        <f t="shared" si="25"/>
        <v>-414.24657534246575</v>
      </c>
      <c r="BO46" s="5">
        <f t="shared" si="25"/>
        <v>-295.89041095890411</v>
      </c>
      <c r="BP46" s="5">
        <f t="shared" si="25"/>
        <v>-179.50684931506851</v>
      </c>
      <c r="BQ46" s="5">
        <f t="shared" si="25"/>
        <v>-59.835616438356162</v>
      </c>
      <c r="BR46" s="5">
        <f t="shared" si="25"/>
        <v>0</v>
      </c>
      <c r="BS46" s="5">
        <f t="shared" si="25"/>
        <v>0</v>
      </c>
      <c r="BT46" s="5">
        <f t="shared" si="25"/>
        <v>0</v>
      </c>
      <c r="BU46" s="5">
        <f t="shared" si="25"/>
        <v>0</v>
      </c>
      <c r="BV46" s="5">
        <f t="shared" si="25"/>
        <v>0</v>
      </c>
      <c r="BW46" s="5">
        <f t="shared" ref="BW46:DJ46" si="26">-AVERAGE(BW42,BW45)*$F46*(BW$15-BW$14)/365</f>
        <v>0</v>
      </c>
      <c r="BX46" s="5">
        <f t="shared" si="26"/>
        <v>0</v>
      </c>
      <c r="BY46" s="5">
        <f t="shared" si="26"/>
        <v>0</v>
      </c>
      <c r="BZ46" s="5">
        <f t="shared" si="26"/>
        <v>0</v>
      </c>
      <c r="CA46" s="5">
        <f t="shared" si="26"/>
        <v>0</v>
      </c>
      <c r="CB46" s="5">
        <f t="shared" si="26"/>
        <v>0</v>
      </c>
      <c r="CC46" s="5">
        <f t="shared" si="26"/>
        <v>0</v>
      </c>
      <c r="CD46" s="5">
        <f t="shared" si="26"/>
        <v>0</v>
      </c>
      <c r="CE46" s="5">
        <f t="shared" si="26"/>
        <v>0</v>
      </c>
      <c r="CF46" s="5">
        <f t="shared" si="26"/>
        <v>0</v>
      </c>
      <c r="CG46" s="5">
        <f t="shared" si="26"/>
        <v>0</v>
      </c>
      <c r="CH46" s="5">
        <f t="shared" si="26"/>
        <v>0</v>
      </c>
      <c r="CI46" s="5">
        <f t="shared" si="26"/>
        <v>0</v>
      </c>
      <c r="CJ46" s="5">
        <f t="shared" si="26"/>
        <v>0</v>
      </c>
      <c r="CK46" s="5">
        <f t="shared" si="26"/>
        <v>0</v>
      </c>
      <c r="CL46" s="5">
        <f t="shared" si="26"/>
        <v>0</v>
      </c>
      <c r="CM46" s="5">
        <f t="shared" si="26"/>
        <v>0</v>
      </c>
      <c r="CN46" s="5">
        <f t="shared" si="26"/>
        <v>0</v>
      </c>
      <c r="CO46" s="5">
        <f t="shared" si="26"/>
        <v>0</v>
      </c>
      <c r="CP46" s="5">
        <f t="shared" si="26"/>
        <v>0</v>
      </c>
      <c r="CQ46" s="5">
        <f t="shared" si="26"/>
        <v>0</v>
      </c>
      <c r="CR46" s="5">
        <f t="shared" si="26"/>
        <v>0</v>
      </c>
      <c r="CS46" s="5">
        <f t="shared" si="26"/>
        <v>0</v>
      </c>
      <c r="CT46" s="5">
        <f t="shared" si="26"/>
        <v>0</v>
      </c>
      <c r="CU46" s="5">
        <f t="shared" si="26"/>
        <v>0</v>
      </c>
      <c r="CV46" s="5">
        <f t="shared" si="26"/>
        <v>0</v>
      </c>
      <c r="CW46" s="5">
        <f t="shared" si="26"/>
        <v>0</v>
      </c>
      <c r="CX46" s="5">
        <f t="shared" si="26"/>
        <v>0</v>
      </c>
      <c r="CY46" s="5">
        <f t="shared" si="26"/>
        <v>0</v>
      </c>
      <c r="CZ46" s="5">
        <f t="shared" si="26"/>
        <v>0</v>
      </c>
      <c r="DA46" s="5">
        <f t="shared" si="26"/>
        <v>0</v>
      </c>
      <c r="DB46" s="5">
        <f t="shared" si="26"/>
        <v>0</v>
      </c>
      <c r="DC46" s="5">
        <f t="shared" si="26"/>
        <v>0</v>
      </c>
      <c r="DD46" s="5">
        <f t="shared" si="26"/>
        <v>0</v>
      </c>
      <c r="DE46" s="5">
        <f t="shared" si="26"/>
        <v>0</v>
      </c>
      <c r="DF46" s="5">
        <f t="shared" si="26"/>
        <v>0</v>
      </c>
      <c r="DG46" s="5">
        <f t="shared" si="26"/>
        <v>0</v>
      </c>
      <c r="DH46" s="5">
        <f t="shared" si="26"/>
        <v>0</v>
      </c>
      <c r="DI46" s="5">
        <f t="shared" si="26"/>
        <v>0</v>
      </c>
      <c r="DJ46" s="5">
        <f t="shared" si="26"/>
        <v>0</v>
      </c>
    </row>
    <row r="47" spans="1:114">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spans="1:114" s="100" customFormat="1">
      <c r="A48" s="18"/>
      <c r="B48" s="100" t="s">
        <v>79</v>
      </c>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row>
    <row r="49" spans="2:114">
      <c r="B49" t="s">
        <v>454</v>
      </c>
      <c r="F49" s="1">
        <f>Ввод!G98</f>
        <v>45200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row>
    <row r="50" spans="2:114">
      <c r="B50" t="s">
        <v>86</v>
      </c>
      <c r="I50" s="5"/>
      <c r="J50" s="5">
        <v>0</v>
      </c>
      <c r="K50" s="5">
        <f ca="1">J88</f>
        <v>0</v>
      </c>
      <c r="L50" s="5">
        <f t="shared" ref="L50:BW50" ca="1" si="27">K88</f>
        <v>0</v>
      </c>
      <c r="M50" s="5">
        <f t="shared" ca="1" si="27"/>
        <v>0</v>
      </c>
      <c r="N50" s="5">
        <f t="shared" ca="1" si="27"/>
        <v>125999.99999999999</v>
      </c>
      <c r="O50" s="5">
        <f t="shared" ca="1" si="27"/>
        <v>125999.99999999999</v>
      </c>
      <c r="P50" s="5">
        <f t="shared" ca="1" si="27"/>
        <v>125999.99999999999</v>
      </c>
      <c r="Q50" s="5">
        <f t="shared" ca="1" si="27"/>
        <v>125999.99999999999</v>
      </c>
      <c r="R50" s="5">
        <f t="shared" ca="1" si="27"/>
        <v>229383.19815962343</v>
      </c>
      <c r="S50" s="5">
        <f t="shared" ca="1" si="27"/>
        <v>227765.31845135326</v>
      </c>
      <c r="T50" s="5">
        <f t="shared" ca="1" si="27"/>
        <v>226146.36015661093</v>
      </c>
      <c r="U50" s="5">
        <f t="shared" ca="1" si="27"/>
        <v>224526.32255633877</v>
      </c>
      <c r="V50" s="5">
        <f t="shared" ca="1" si="27"/>
        <v>410481.10564458219</v>
      </c>
      <c r="W50" s="5">
        <f t="shared" ca="1" si="27"/>
        <v>407433.85858821776</v>
      </c>
      <c r="X50" s="5">
        <f t="shared" ca="1" si="27"/>
        <v>404384.58003381576</v>
      </c>
      <c r="Y50" s="5">
        <f t="shared" ca="1" si="27"/>
        <v>401333.26862704416</v>
      </c>
      <c r="Z50" s="5">
        <f t="shared" ca="1" si="27"/>
        <v>395562.1090551638</v>
      </c>
      <c r="AA50" s="5">
        <f t="shared" ca="1" si="27"/>
        <v>389787.10204356886</v>
      </c>
      <c r="AB50" s="5">
        <f t="shared" ca="1" si="27"/>
        <v>384008.2450272995</v>
      </c>
      <c r="AC50" s="5">
        <f t="shared" ca="1" si="27"/>
        <v>378225.53543968598</v>
      </c>
      <c r="AD50" s="5">
        <f t="shared" ca="1" si="27"/>
        <v>372438.97071234736</v>
      </c>
      <c r="AE50" s="5">
        <f t="shared" ca="1" si="27"/>
        <v>366648.54827519052</v>
      </c>
      <c r="AF50" s="5">
        <f t="shared" ca="1" si="27"/>
        <v>360854.26555640891</v>
      </c>
      <c r="AG50" s="5">
        <f t="shared" ca="1" si="27"/>
        <v>355056.11998248147</v>
      </c>
      <c r="AH50" s="5">
        <f t="shared" ca="1" si="27"/>
        <v>349254.10897817143</v>
      </c>
      <c r="AI50" s="5">
        <f t="shared" ca="1" si="27"/>
        <v>343448.22996652516</v>
      </c>
      <c r="AJ50" s="5">
        <f t="shared" ca="1" si="27"/>
        <v>337638.48036887113</v>
      </c>
      <c r="AK50" s="5">
        <f t="shared" ca="1" si="27"/>
        <v>331824.85760481865</v>
      </c>
      <c r="AL50" s="5">
        <f t="shared" ca="1" si="27"/>
        <v>326007.35909225681</v>
      </c>
      <c r="AM50" s="5">
        <f t="shared" ca="1" si="27"/>
        <v>320185.98224735324</v>
      </c>
      <c r="AN50" s="5">
        <f t="shared" ca="1" si="27"/>
        <v>314360.72448455309</v>
      </c>
      <c r="AO50" s="5">
        <f t="shared" ca="1" si="27"/>
        <v>308531.58321657771</v>
      </c>
      <c r="AP50" s="5">
        <f t="shared" ca="1" si="27"/>
        <v>302698.55585442373</v>
      </c>
      <c r="AQ50" s="5">
        <f t="shared" ca="1" si="27"/>
        <v>296861.63980736164</v>
      </c>
      <c r="AR50" s="5">
        <f t="shared" ca="1" si="27"/>
        <v>291020.83248293481</v>
      </c>
      <c r="AS50" s="5">
        <f t="shared" ca="1" si="27"/>
        <v>285176.13128695835</v>
      </c>
      <c r="AT50" s="5">
        <f t="shared" ca="1" si="27"/>
        <v>279327.53362351796</v>
      </c>
      <c r="AU50" s="5">
        <f t="shared" ca="1" si="27"/>
        <v>273475.03689496859</v>
      </c>
      <c r="AV50" s="5">
        <f t="shared" ca="1" si="27"/>
        <v>267618.63850193354</v>
      </c>
      <c r="AW50" s="5">
        <f t="shared" ca="1" si="27"/>
        <v>261758.3358433031</v>
      </c>
      <c r="AX50" s="5">
        <f t="shared" ca="1" si="27"/>
        <v>255894.12631623357</v>
      </c>
      <c r="AY50" s="5">
        <f t="shared" ca="1" si="27"/>
        <v>250026.00731614599</v>
      </c>
      <c r="AZ50" s="5">
        <f t="shared" ca="1" si="27"/>
        <v>244153.97623672502</v>
      </c>
      <c r="BA50" s="5">
        <f t="shared" ca="1" si="27"/>
        <v>238278.03046991778</v>
      </c>
      <c r="BB50" s="5">
        <f t="shared" ca="1" si="27"/>
        <v>232398.16740593268</v>
      </c>
      <c r="BC50" s="5">
        <f t="shared" ca="1" si="27"/>
        <v>226514.38443323824</v>
      </c>
      <c r="BD50" s="5">
        <f t="shared" ca="1" si="27"/>
        <v>220626.67893856202</v>
      </c>
      <c r="BE50" s="5">
        <f t="shared" ca="1" si="27"/>
        <v>214735.04830688934</v>
      </c>
      <c r="BF50" s="5">
        <f t="shared" ca="1" si="27"/>
        <v>208839.4899214622</v>
      </c>
      <c r="BG50" s="5">
        <f t="shared" ca="1" si="27"/>
        <v>202940.00116377813</v>
      </c>
      <c r="BH50" s="5">
        <f t="shared" ca="1" si="27"/>
        <v>197036.57941358892</v>
      </c>
      <c r="BI50" s="5">
        <f t="shared" ca="1" si="27"/>
        <v>191129.2220488996</v>
      </c>
      <c r="BJ50" s="5">
        <f t="shared" ca="1" si="27"/>
        <v>185217.92644596714</v>
      </c>
      <c r="BK50" s="5">
        <f t="shared" ca="1" si="27"/>
        <v>179302.68997929938</v>
      </c>
      <c r="BL50" s="5">
        <f t="shared" ca="1" si="27"/>
        <v>173383.51002165384</v>
      </c>
      <c r="BM50" s="5">
        <f t="shared" ca="1" si="27"/>
        <v>167460.38394403656</v>
      </c>
      <c r="BN50" s="5">
        <f t="shared" ca="1" si="27"/>
        <v>161533.30911570086</v>
      </c>
      <c r="BO50" s="5">
        <f t="shared" ca="1" si="27"/>
        <v>155602.28290414627</v>
      </c>
      <c r="BP50" s="5">
        <f t="shared" ca="1" si="27"/>
        <v>149667.3026751173</v>
      </c>
      <c r="BQ50" s="5">
        <f t="shared" ca="1" si="27"/>
        <v>143728.36579260233</v>
      </c>
      <c r="BR50" s="5">
        <f t="shared" ca="1" si="27"/>
        <v>137785.46961883234</v>
      </c>
      <c r="BS50" s="5">
        <f t="shared" ca="1" si="27"/>
        <v>131838.61151427985</v>
      </c>
      <c r="BT50" s="5">
        <f t="shared" ca="1" si="27"/>
        <v>125887.78883765764</v>
      </c>
      <c r="BU50" s="5">
        <f t="shared" ca="1" si="27"/>
        <v>119932.99894591769</v>
      </c>
      <c r="BV50" s="5">
        <f t="shared" ca="1" si="27"/>
        <v>113974.23919424991</v>
      </c>
      <c r="BW50" s="5">
        <f t="shared" ca="1" si="27"/>
        <v>108011.50693608102</v>
      </c>
      <c r="BX50" s="5">
        <f t="shared" ref="BX50:DJ50" ca="1" si="28">BW88</f>
        <v>102044.79952307335</v>
      </c>
      <c r="BY50" s="5">
        <f t="shared" ca="1" si="28"/>
        <v>96074.114305123672</v>
      </c>
      <c r="BZ50" s="5">
        <f t="shared" ca="1" si="28"/>
        <v>90099.448630362022</v>
      </c>
      <c r="CA50" s="5">
        <f t="shared" ca="1" si="28"/>
        <v>84120.799845150541</v>
      </c>
      <c r="CB50" s="5">
        <f t="shared" ca="1" si="28"/>
        <v>78138.165294082253</v>
      </c>
      <c r="CC50" s="5">
        <f t="shared" ca="1" si="28"/>
        <v>72151.542319979912</v>
      </c>
      <c r="CD50" s="5">
        <f t="shared" ca="1" si="28"/>
        <v>66160.928263894835</v>
      </c>
      <c r="CE50" s="5">
        <f t="shared" ca="1" si="28"/>
        <v>60166.320465105709</v>
      </c>
      <c r="CF50" s="5">
        <f t="shared" ca="1" si="28"/>
        <v>54167.716261117384</v>
      </c>
      <c r="CG50" s="5">
        <f t="shared" ca="1" si="28"/>
        <v>48165.112987659741</v>
      </c>
      <c r="CH50" s="5">
        <f t="shared" ca="1" si="28"/>
        <v>42158.507978686452</v>
      </c>
      <c r="CI50" s="5">
        <f t="shared" ca="1" si="28"/>
        <v>36147.898566373849</v>
      </c>
      <c r="CJ50" s="5">
        <f t="shared" ca="1" si="28"/>
        <v>30133.282081119709</v>
      </c>
      <c r="CK50" s="5">
        <f t="shared" ca="1" si="28"/>
        <v>24114.655851542062</v>
      </c>
      <c r="CL50" s="5">
        <f t="shared" ca="1" si="28"/>
        <v>18092.017204478034</v>
      </c>
      <c r="CM50" s="5">
        <f t="shared" ca="1" si="28"/>
        <v>12065.363464982627</v>
      </c>
      <c r="CN50" s="5">
        <f t="shared" ca="1" si="28"/>
        <v>6034.6919563275569</v>
      </c>
      <c r="CO50" s="5">
        <f t="shared" ca="1" si="28"/>
        <v>5.0022208597511053E-11</v>
      </c>
      <c r="CP50" s="5">
        <f t="shared" ca="1" si="28"/>
        <v>5.0022208597511053E-11</v>
      </c>
      <c r="CQ50" s="5">
        <f t="shared" ca="1" si="28"/>
        <v>5.0022208597511053E-11</v>
      </c>
      <c r="CR50" s="5">
        <f t="shared" ca="1" si="28"/>
        <v>5.0022208597511053E-11</v>
      </c>
      <c r="CS50" s="5">
        <f t="shared" ca="1" si="28"/>
        <v>5.0022208597511053E-11</v>
      </c>
      <c r="CT50" s="5">
        <f t="shared" ca="1" si="28"/>
        <v>5.0022208597511053E-11</v>
      </c>
      <c r="CU50" s="5">
        <f t="shared" ca="1" si="28"/>
        <v>5.0022208597511053E-11</v>
      </c>
      <c r="CV50" s="5">
        <f t="shared" ca="1" si="28"/>
        <v>5.0022208597511053E-11</v>
      </c>
      <c r="CW50" s="5">
        <f t="shared" ca="1" si="28"/>
        <v>5.0022208597511053E-11</v>
      </c>
      <c r="CX50" s="5">
        <f t="shared" ca="1" si="28"/>
        <v>5.0022208597511053E-11</v>
      </c>
      <c r="CY50" s="5">
        <f t="shared" ca="1" si="28"/>
        <v>5.0022208597511053E-11</v>
      </c>
      <c r="CZ50" s="5">
        <f t="shared" ca="1" si="28"/>
        <v>5.0022208597511053E-11</v>
      </c>
      <c r="DA50" s="5">
        <f t="shared" ca="1" si="28"/>
        <v>5.0022208597511053E-11</v>
      </c>
      <c r="DB50" s="5">
        <f t="shared" ca="1" si="28"/>
        <v>5.0022208597511053E-11</v>
      </c>
      <c r="DC50" s="5">
        <f t="shared" ca="1" si="28"/>
        <v>5.0022208597511053E-11</v>
      </c>
      <c r="DD50" s="5">
        <f t="shared" ca="1" si="28"/>
        <v>5.0022208597511053E-11</v>
      </c>
      <c r="DE50" s="5">
        <f t="shared" ca="1" si="28"/>
        <v>5.0022208597511053E-11</v>
      </c>
      <c r="DF50" s="5">
        <f t="shared" ca="1" si="28"/>
        <v>5.0022208597511053E-11</v>
      </c>
      <c r="DG50" s="5">
        <f t="shared" ca="1" si="28"/>
        <v>5.0022208597511053E-11</v>
      </c>
      <c r="DH50" s="5">
        <f t="shared" ca="1" si="28"/>
        <v>5.0022208597511053E-11</v>
      </c>
      <c r="DI50" s="5">
        <f t="shared" ca="1" si="28"/>
        <v>5.0022208597511053E-11</v>
      </c>
      <c r="DJ50" s="5">
        <f t="shared" ca="1" si="28"/>
        <v>5.0022208597511053E-11</v>
      </c>
    </row>
    <row r="51" spans="2:114">
      <c r="B51" s="11" t="s">
        <v>87</v>
      </c>
      <c r="I51" s="5">
        <f>SUM(J51:DJ51)</f>
        <v>420000</v>
      </c>
      <c r="J51" s="5">
        <f>J$31</f>
        <v>0</v>
      </c>
      <c r="K51" s="5">
        <f t="shared" ref="K51:BV51" si="29">K$31</f>
        <v>0</v>
      </c>
      <c r="L51" s="5">
        <f t="shared" si="29"/>
        <v>0</v>
      </c>
      <c r="M51" s="5">
        <f t="shared" si="29"/>
        <v>125999.99999999999</v>
      </c>
      <c r="N51" s="5">
        <f t="shared" si="29"/>
        <v>0</v>
      </c>
      <c r="O51" s="5">
        <f t="shared" si="29"/>
        <v>0</v>
      </c>
      <c r="P51" s="5">
        <f t="shared" si="29"/>
        <v>0</v>
      </c>
      <c r="Q51" s="5">
        <f t="shared" si="29"/>
        <v>105000</v>
      </c>
      <c r="R51" s="5">
        <f t="shared" si="29"/>
        <v>0</v>
      </c>
      <c r="S51" s="5">
        <f t="shared" si="29"/>
        <v>0</v>
      </c>
      <c r="T51" s="5">
        <f t="shared" si="29"/>
        <v>0</v>
      </c>
      <c r="U51" s="5">
        <f t="shared" si="29"/>
        <v>189000</v>
      </c>
      <c r="V51" s="5">
        <f t="shared" si="29"/>
        <v>0</v>
      </c>
      <c r="W51" s="5">
        <f t="shared" si="29"/>
        <v>0</v>
      </c>
      <c r="X51" s="5">
        <f t="shared" si="29"/>
        <v>0</v>
      </c>
      <c r="Y51" s="5">
        <f t="shared" si="29"/>
        <v>0</v>
      </c>
      <c r="Z51" s="5">
        <f t="shared" si="29"/>
        <v>0</v>
      </c>
      <c r="AA51" s="5">
        <f t="shared" si="29"/>
        <v>0</v>
      </c>
      <c r="AB51" s="5">
        <f t="shared" si="29"/>
        <v>0</v>
      </c>
      <c r="AC51" s="5">
        <f t="shared" si="29"/>
        <v>0</v>
      </c>
      <c r="AD51" s="5">
        <f t="shared" si="29"/>
        <v>0</v>
      </c>
      <c r="AE51" s="5">
        <f t="shared" si="29"/>
        <v>0</v>
      </c>
      <c r="AF51" s="5">
        <f t="shared" si="29"/>
        <v>0</v>
      </c>
      <c r="AG51" s="5">
        <f t="shared" si="29"/>
        <v>0</v>
      </c>
      <c r="AH51" s="5">
        <f t="shared" si="29"/>
        <v>0</v>
      </c>
      <c r="AI51" s="5">
        <f t="shared" si="29"/>
        <v>0</v>
      </c>
      <c r="AJ51" s="5">
        <f t="shared" si="29"/>
        <v>0</v>
      </c>
      <c r="AK51" s="5">
        <f t="shared" si="29"/>
        <v>0</v>
      </c>
      <c r="AL51" s="5">
        <f t="shared" si="29"/>
        <v>0</v>
      </c>
      <c r="AM51" s="5">
        <f t="shared" si="29"/>
        <v>0</v>
      </c>
      <c r="AN51" s="5">
        <f t="shared" si="29"/>
        <v>0</v>
      </c>
      <c r="AO51" s="5">
        <f t="shared" si="29"/>
        <v>0</v>
      </c>
      <c r="AP51" s="5">
        <f t="shared" si="29"/>
        <v>0</v>
      </c>
      <c r="AQ51" s="5">
        <f t="shared" si="29"/>
        <v>0</v>
      </c>
      <c r="AR51" s="5">
        <f t="shared" si="29"/>
        <v>0</v>
      </c>
      <c r="AS51" s="5">
        <f t="shared" si="29"/>
        <v>0</v>
      </c>
      <c r="AT51" s="5">
        <f t="shared" si="29"/>
        <v>0</v>
      </c>
      <c r="AU51" s="5">
        <f t="shared" si="29"/>
        <v>0</v>
      </c>
      <c r="AV51" s="5">
        <f t="shared" si="29"/>
        <v>0</v>
      </c>
      <c r="AW51" s="5">
        <f t="shared" si="29"/>
        <v>0</v>
      </c>
      <c r="AX51" s="5">
        <f t="shared" si="29"/>
        <v>0</v>
      </c>
      <c r="AY51" s="5">
        <f t="shared" si="29"/>
        <v>0</v>
      </c>
      <c r="AZ51" s="5">
        <f t="shared" si="29"/>
        <v>0</v>
      </c>
      <c r="BA51" s="5">
        <f t="shared" si="29"/>
        <v>0</v>
      </c>
      <c r="BB51" s="5">
        <f t="shared" si="29"/>
        <v>0</v>
      </c>
      <c r="BC51" s="5">
        <f t="shared" si="29"/>
        <v>0</v>
      </c>
      <c r="BD51" s="5">
        <f t="shared" si="29"/>
        <v>0</v>
      </c>
      <c r="BE51" s="5">
        <f t="shared" si="29"/>
        <v>0</v>
      </c>
      <c r="BF51" s="5">
        <f t="shared" si="29"/>
        <v>0</v>
      </c>
      <c r="BG51" s="5">
        <f t="shared" si="29"/>
        <v>0</v>
      </c>
      <c r="BH51" s="5">
        <f t="shared" si="29"/>
        <v>0</v>
      </c>
      <c r="BI51" s="5">
        <f t="shared" si="29"/>
        <v>0</v>
      </c>
      <c r="BJ51" s="5">
        <f t="shared" si="29"/>
        <v>0</v>
      </c>
      <c r="BK51" s="5">
        <f t="shared" si="29"/>
        <v>0</v>
      </c>
      <c r="BL51" s="5">
        <f t="shared" si="29"/>
        <v>0</v>
      </c>
      <c r="BM51" s="5">
        <f t="shared" si="29"/>
        <v>0</v>
      </c>
      <c r="BN51" s="5">
        <f t="shared" si="29"/>
        <v>0</v>
      </c>
      <c r="BO51" s="5">
        <f t="shared" si="29"/>
        <v>0</v>
      </c>
      <c r="BP51" s="5">
        <f t="shared" si="29"/>
        <v>0</v>
      </c>
      <c r="BQ51" s="5">
        <f t="shared" si="29"/>
        <v>0</v>
      </c>
      <c r="BR51" s="5">
        <f t="shared" si="29"/>
        <v>0</v>
      </c>
      <c r="BS51" s="5">
        <f t="shared" si="29"/>
        <v>0</v>
      </c>
      <c r="BT51" s="5">
        <f t="shared" si="29"/>
        <v>0</v>
      </c>
      <c r="BU51" s="5">
        <f t="shared" si="29"/>
        <v>0</v>
      </c>
      <c r="BV51" s="5">
        <f t="shared" si="29"/>
        <v>0</v>
      </c>
      <c r="BW51" s="5">
        <f t="shared" ref="BW51:DJ51" si="30">BW$31</f>
        <v>0</v>
      </c>
      <c r="BX51" s="5">
        <f t="shared" si="30"/>
        <v>0</v>
      </c>
      <c r="BY51" s="5">
        <f t="shared" si="30"/>
        <v>0</v>
      </c>
      <c r="BZ51" s="5">
        <f t="shared" si="30"/>
        <v>0</v>
      </c>
      <c r="CA51" s="5">
        <f t="shared" si="30"/>
        <v>0</v>
      </c>
      <c r="CB51" s="5">
        <f t="shared" si="30"/>
        <v>0</v>
      </c>
      <c r="CC51" s="5">
        <f t="shared" si="30"/>
        <v>0</v>
      </c>
      <c r="CD51" s="5">
        <f t="shared" si="30"/>
        <v>0</v>
      </c>
      <c r="CE51" s="5">
        <f t="shared" si="30"/>
        <v>0</v>
      </c>
      <c r="CF51" s="5">
        <f t="shared" si="30"/>
        <v>0</v>
      </c>
      <c r="CG51" s="5">
        <f t="shared" si="30"/>
        <v>0</v>
      </c>
      <c r="CH51" s="5">
        <f t="shared" si="30"/>
        <v>0</v>
      </c>
      <c r="CI51" s="5">
        <f t="shared" si="30"/>
        <v>0</v>
      </c>
      <c r="CJ51" s="5">
        <f t="shared" si="30"/>
        <v>0</v>
      </c>
      <c r="CK51" s="5">
        <f t="shared" si="30"/>
        <v>0</v>
      </c>
      <c r="CL51" s="5">
        <f t="shared" si="30"/>
        <v>0</v>
      </c>
      <c r="CM51" s="5">
        <f t="shared" si="30"/>
        <v>0</v>
      </c>
      <c r="CN51" s="5">
        <f t="shared" si="30"/>
        <v>0</v>
      </c>
      <c r="CO51" s="5">
        <f t="shared" si="30"/>
        <v>0</v>
      </c>
      <c r="CP51" s="5">
        <f t="shared" si="30"/>
        <v>0</v>
      </c>
      <c r="CQ51" s="5">
        <f t="shared" si="30"/>
        <v>0</v>
      </c>
      <c r="CR51" s="5">
        <f t="shared" si="30"/>
        <v>0</v>
      </c>
      <c r="CS51" s="5">
        <f t="shared" si="30"/>
        <v>0</v>
      </c>
      <c r="CT51" s="5">
        <f t="shared" si="30"/>
        <v>0</v>
      </c>
      <c r="CU51" s="5">
        <f t="shared" si="30"/>
        <v>0</v>
      </c>
      <c r="CV51" s="5">
        <f t="shared" si="30"/>
        <v>0</v>
      </c>
      <c r="CW51" s="5">
        <f t="shared" si="30"/>
        <v>0</v>
      </c>
      <c r="CX51" s="5">
        <f t="shared" si="30"/>
        <v>0</v>
      </c>
      <c r="CY51" s="5">
        <f t="shared" si="30"/>
        <v>0</v>
      </c>
      <c r="CZ51" s="5">
        <f t="shared" si="30"/>
        <v>0</v>
      </c>
      <c r="DA51" s="5">
        <f t="shared" si="30"/>
        <v>0</v>
      </c>
      <c r="DB51" s="5">
        <f t="shared" si="30"/>
        <v>0</v>
      </c>
      <c r="DC51" s="5">
        <f t="shared" si="30"/>
        <v>0</v>
      </c>
      <c r="DD51" s="5">
        <f t="shared" si="30"/>
        <v>0</v>
      </c>
      <c r="DE51" s="5">
        <f t="shared" si="30"/>
        <v>0</v>
      </c>
      <c r="DF51" s="5">
        <f t="shared" si="30"/>
        <v>0</v>
      </c>
      <c r="DG51" s="5">
        <f t="shared" si="30"/>
        <v>0</v>
      </c>
      <c r="DH51" s="5">
        <f t="shared" si="30"/>
        <v>0</v>
      </c>
      <c r="DI51" s="5">
        <f t="shared" si="30"/>
        <v>0</v>
      </c>
      <c r="DJ51" s="5">
        <f t="shared" si="30"/>
        <v>0</v>
      </c>
    </row>
    <row r="52" spans="2:114" ht="15" hidden="1" customHeight="1" outlineLevel="1">
      <c r="I52" s="5"/>
      <c r="J52" s="92" t="str">
        <f>IFERROR(J51/J21,"нет")</f>
        <v>нет</v>
      </c>
      <c r="K52" s="92" t="str">
        <f t="shared" ref="K52:BV52" si="31">IFERROR(K51/K21,"нет")</f>
        <v>нет</v>
      </c>
      <c r="L52" s="92" t="str">
        <f t="shared" si="31"/>
        <v>нет</v>
      </c>
      <c r="M52" s="92">
        <f t="shared" si="31"/>
        <v>0.35</v>
      </c>
      <c r="N52" s="92" t="str">
        <f t="shared" si="31"/>
        <v>нет</v>
      </c>
      <c r="O52" s="92" t="str">
        <f t="shared" si="31"/>
        <v>нет</v>
      </c>
      <c r="P52" s="92" t="str">
        <f t="shared" si="31"/>
        <v>нет</v>
      </c>
      <c r="Q52" s="92">
        <f t="shared" si="31"/>
        <v>0.35</v>
      </c>
      <c r="R52" s="92" t="str">
        <f t="shared" si="31"/>
        <v>нет</v>
      </c>
      <c r="S52" s="92" t="str">
        <f t="shared" si="31"/>
        <v>нет</v>
      </c>
      <c r="T52" s="92" t="str">
        <f t="shared" si="31"/>
        <v>нет</v>
      </c>
      <c r="U52" s="92">
        <f t="shared" si="31"/>
        <v>0.35</v>
      </c>
      <c r="V52" s="92" t="str">
        <f t="shared" si="31"/>
        <v>нет</v>
      </c>
      <c r="W52" s="92" t="str">
        <f t="shared" si="31"/>
        <v>нет</v>
      </c>
      <c r="X52" s="92" t="str">
        <f t="shared" si="31"/>
        <v>нет</v>
      </c>
      <c r="Y52" s="92" t="str">
        <f t="shared" si="31"/>
        <v>нет</v>
      </c>
      <c r="Z52" s="92" t="str">
        <f t="shared" si="31"/>
        <v>нет</v>
      </c>
      <c r="AA52" s="92" t="str">
        <f t="shared" si="31"/>
        <v>нет</v>
      </c>
      <c r="AB52" s="92" t="str">
        <f t="shared" si="31"/>
        <v>нет</v>
      </c>
      <c r="AC52" s="92" t="str">
        <f t="shared" si="31"/>
        <v>нет</v>
      </c>
      <c r="AD52" s="92" t="str">
        <f t="shared" si="31"/>
        <v>нет</v>
      </c>
      <c r="AE52" s="92" t="str">
        <f t="shared" si="31"/>
        <v>нет</v>
      </c>
      <c r="AF52" s="92" t="str">
        <f t="shared" si="31"/>
        <v>нет</v>
      </c>
      <c r="AG52" s="92" t="str">
        <f t="shared" si="31"/>
        <v>нет</v>
      </c>
      <c r="AH52" s="92" t="str">
        <f t="shared" si="31"/>
        <v>нет</v>
      </c>
      <c r="AI52" s="92" t="str">
        <f t="shared" si="31"/>
        <v>нет</v>
      </c>
      <c r="AJ52" s="92" t="str">
        <f t="shared" si="31"/>
        <v>нет</v>
      </c>
      <c r="AK52" s="92" t="str">
        <f t="shared" si="31"/>
        <v>нет</v>
      </c>
      <c r="AL52" s="92" t="str">
        <f t="shared" si="31"/>
        <v>нет</v>
      </c>
      <c r="AM52" s="92" t="str">
        <f t="shared" si="31"/>
        <v>нет</v>
      </c>
      <c r="AN52" s="92" t="str">
        <f t="shared" si="31"/>
        <v>нет</v>
      </c>
      <c r="AO52" s="92" t="str">
        <f t="shared" si="31"/>
        <v>нет</v>
      </c>
      <c r="AP52" s="92" t="str">
        <f t="shared" si="31"/>
        <v>нет</v>
      </c>
      <c r="AQ52" s="92" t="str">
        <f t="shared" si="31"/>
        <v>нет</v>
      </c>
      <c r="AR52" s="92" t="str">
        <f t="shared" si="31"/>
        <v>нет</v>
      </c>
      <c r="AS52" s="92" t="str">
        <f t="shared" si="31"/>
        <v>нет</v>
      </c>
      <c r="AT52" s="92" t="str">
        <f t="shared" si="31"/>
        <v>нет</v>
      </c>
      <c r="AU52" s="92" t="str">
        <f t="shared" si="31"/>
        <v>нет</v>
      </c>
      <c r="AV52" s="92" t="str">
        <f t="shared" si="31"/>
        <v>нет</v>
      </c>
      <c r="AW52" s="92" t="str">
        <f t="shared" si="31"/>
        <v>нет</v>
      </c>
      <c r="AX52" s="92" t="str">
        <f t="shared" si="31"/>
        <v>нет</v>
      </c>
      <c r="AY52" s="92" t="str">
        <f t="shared" si="31"/>
        <v>нет</v>
      </c>
      <c r="AZ52" s="92" t="str">
        <f t="shared" si="31"/>
        <v>нет</v>
      </c>
      <c r="BA52" s="92" t="str">
        <f t="shared" si="31"/>
        <v>нет</v>
      </c>
      <c r="BB52" s="92" t="str">
        <f t="shared" si="31"/>
        <v>нет</v>
      </c>
      <c r="BC52" s="92" t="str">
        <f t="shared" si="31"/>
        <v>нет</v>
      </c>
      <c r="BD52" s="92" t="str">
        <f t="shared" si="31"/>
        <v>нет</v>
      </c>
      <c r="BE52" s="92" t="str">
        <f t="shared" si="31"/>
        <v>нет</v>
      </c>
      <c r="BF52" s="92" t="str">
        <f t="shared" si="31"/>
        <v>нет</v>
      </c>
      <c r="BG52" s="92" t="str">
        <f t="shared" si="31"/>
        <v>нет</v>
      </c>
      <c r="BH52" s="92" t="str">
        <f t="shared" si="31"/>
        <v>нет</v>
      </c>
      <c r="BI52" s="92" t="str">
        <f t="shared" si="31"/>
        <v>нет</v>
      </c>
      <c r="BJ52" s="92" t="str">
        <f t="shared" si="31"/>
        <v>нет</v>
      </c>
      <c r="BK52" s="92" t="str">
        <f t="shared" si="31"/>
        <v>нет</v>
      </c>
      <c r="BL52" s="92" t="str">
        <f t="shared" si="31"/>
        <v>нет</v>
      </c>
      <c r="BM52" s="92" t="str">
        <f t="shared" si="31"/>
        <v>нет</v>
      </c>
      <c r="BN52" s="92" t="str">
        <f t="shared" si="31"/>
        <v>нет</v>
      </c>
      <c r="BO52" s="92" t="str">
        <f t="shared" si="31"/>
        <v>нет</v>
      </c>
      <c r="BP52" s="92" t="str">
        <f t="shared" si="31"/>
        <v>нет</v>
      </c>
      <c r="BQ52" s="92" t="str">
        <f t="shared" si="31"/>
        <v>нет</v>
      </c>
      <c r="BR52" s="92" t="str">
        <f t="shared" si="31"/>
        <v>нет</v>
      </c>
      <c r="BS52" s="92" t="str">
        <f t="shared" si="31"/>
        <v>нет</v>
      </c>
      <c r="BT52" s="92" t="str">
        <f t="shared" si="31"/>
        <v>нет</v>
      </c>
      <c r="BU52" s="92" t="str">
        <f t="shared" si="31"/>
        <v>нет</v>
      </c>
      <c r="BV52" s="92" t="str">
        <f t="shared" si="31"/>
        <v>нет</v>
      </c>
      <c r="BW52" s="92" t="str">
        <f t="shared" ref="BW52:DJ52" si="32">IFERROR(BW51/BW21,"нет")</f>
        <v>нет</v>
      </c>
      <c r="BX52" s="92" t="str">
        <f t="shared" si="32"/>
        <v>нет</v>
      </c>
      <c r="BY52" s="92" t="str">
        <f t="shared" si="32"/>
        <v>нет</v>
      </c>
      <c r="BZ52" s="92" t="str">
        <f t="shared" si="32"/>
        <v>нет</v>
      </c>
      <c r="CA52" s="92" t="str">
        <f t="shared" si="32"/>
        <v>нет</v>
      </c>
      <c r="CB52" s="92" t="str">
        <f t="shared" si="32"/>
        <v>нет</v>
      </c>
      <c r="CC52" s="92" t="str">
        <f t="shared" si="32"/>
        <v>нет</v>
      </c>
      <c r="CD52" s="92" t="str">
        <f t="shared" si="32"/>
        <v>нет</v>
      </c>
      <c r="CE52" s="92" t="str">
        <f t="shared" si="32"/>
        <v>нет</v>
      </c>
      <c r="CF52" s="92" t="str">
        <f t="shared" si="32"/>
        <v>нет</v>
      </c>
      <c r="CG52" s="92" t="str">
        <f t="shared" si="32"/>
        <v>нет</v>
      </c>
      <c r="CH52" s="92" t="str">
        <f t="shared" si="32"/>
        <v>нет</v>
      </c>
      <c r="CI52" s="92" t="str">
        <f t="shared" si="32"/>
        <v>нет</v>
      </c>
      <c r="CJ52" s="92" t="str">
        <f t="shared" si="32"/>
        <v>нет</v>
      </c>
      <c r="CK52" s="92" t="str">
        <f t="shared" si="32"/>
        <v>нет</v>
      </c>
      <c r="CL52" s="92" t="str">
        <f t="shared" si="32"/>
        <v>нет</v>
      </c>
      <c r="CM52" s="92" t="str">
        <f t="shared" si="32"/>
        <v>нет</v>
      </c>
      <c r="CN52" s="92" t="str">
        <f t="shared" si="32"/>
        <v>нет</v>
      </c>
      <c r="CO52" s="92" t="str">
        <f t="shared" si="32"/>
        <v>нет</v>
      </c>
      <c r="CP52" s="92" t="str">
        <f t="shared" si="32"/>
        <v>нет</v>
      </c>
      <c r="CQ52" s="92" t="str">
        <f t="shared" si="32"/>
        <v>нет</v>
      </c>
      <c r="CR52" s="92" t="str">
        <f t="shared" si="32"/>
        <v>нет</v>
      </c>
      <c r="CS52" s="92" t="str">
        <f t="shared" si="32"/>
        <v>нет</v>
      </c>
      <c r="CT52" s="92" t="str">
        <f t="shared" si="32"/>
        <v>нет</v>
      </c>
      <c r="CU52" s="92" t="str">
        <f t="shared" si="32"/>
        <v>нет</v>
      </c>
      <c r="CV52" s="92" t="str">
        <f t="shared" si="32"/>
        <v>нет</v>
      </c>
      <c r="CW52" s="92" t="str">
        <f t="shared" si="32"/>
        <v>нет</v>
      </c>
      <c r="CX52" s="92" t="str">
        <f t="shared" si="32"/>
        <v>нет</v>
      </c>
      <c r="CY52" s="92" t="str">
        <f t="shared" si="32"/>
        <v>нет</v>
      </c>
      <c r="CZ52" s="92" t="str">
        <f t="shared" si="32"/>
        <v>нет</v>
      </c>
      <c r="DA52" s="92" t="str">
        <f t="shared" si="32"/>
        <v>нет</v>
      </c>
      <c r="DB52" s="92" t="str">
        <f t="shared" si="32"/>
        <v>нет</v>
      </c>
      <c r="DC52" s="92" t="str">
        <f t="shared" si="32"/>
        <v>нет</v>
      </c>
      <c r="DD52" s="92" t="str">
        <f t="shared" si="32"/>
        <v>нет</v>
      </c>
      <c r="DE52" s="92" t="str">
        <f t="shared" si="32"/>
        <v>нет</v>
      </c>
      <c r="DF52" s="92" t="str">
        <f t="shared" si="32"/>
        <v>нет</v>
      </c>
      <c r="DG52" s="92" t="str">
        <f t="shared" si="32"/>
        <v>нет</v>
      </c>
      <c r="DH52" s="92" t="str">
        <f t="shared" si="32"/>
        <v>нет</v>
      </c>
      <c r="DI52" s="92" t="str">
        <f t="shared" si="32"/>
        <v>нет</v>
      </c>
      <c r="DJ52" s="92" t="str">
        <f t="shared" si="32"/>
        <v>нет</v>
      </c>
    </row>
    <row r="53" spans="2:114" ht="15" hidden="1" customHeight="1" outlineLevel="1">
      <c r="F53" t="s">
        <v>120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row>
    <row r="54" spans="2:114" ht="15" hidden="1" customHeight="1" outlineLevel="1">
      <c r="B54" t="s">
        <v>92</v>
      </c>
      <c r="F54" s="1">
        <f>F49</f>
        <v>45200</v>
      </c>
      <c r="G54" s="153">
        <f>MATCH(DATE(YEAR(F54),MONTH(F54)-Ввод!$G$97*3*4,DAY(F54)),J$14:DJ$14)-1</f>
        <v>3</v>
      </c>
      <c r="H54" s="5">
        <f ca="1">OFFSET(J$31,,G54)</f>
        <v>125999.99999999999</v>
      </c>
      <c r="I54" s="5">
        <f>SUM(J54:DJ54)</f>
        <v>76</v>
      </c>
      <c r="J54" s="5">
        <f>N(AND(J$14&gt;=$F54,J$14&lt;Ввод!$G$99))</f>
        <v>0</v>
      </c>
      <c r="K54" s="5">
        <f>N(AND(K$14&gt;=$F54,K$14&lt;Ввод!$G$99))</f>
        <v>0</v>
      </c>
      <c r="L54" s="5">
        <f>N(AND(L$14&gt;=$F54,L$14&lt;Ввод!$G$99))</f>
        <v>0</v>
      </c>
      <c r="M54" s="5">
        <f>N(AND(M$14&gt;=$F54,M$14&lt;Ввод!$G$99))</f>
        <v>0</v>
      </c>
      <c r="N54" s="5">
        <f>N(AND(N$14&gt;=$F54,N$14&lt;Ввод!$G$99))</f>
        <v>0</v>
      </c>
      <c r="O54" s="5">
        <f>N(AND(O$14&gt;=$F54,O$14&lt;Ввод!$G$99))</f>
        <v>0</v>
      </c>
      <c r="P54" s="5">
        <f>N(AND(P$14&gt;=$F54,P$14&lt;Ввод!$G$99))</f>
        <v>0</v>
      </c>
      <c r="Q54" s="5">
        <f>N(AND(Q$14&gt;=$F54,Q$14&lt;Ввод!$G$99))</f>
        <v>1</v>
      </c>
      <c r="R54" s="5">
        <f>N(AND(R$14&gt;=$F54,R$14&lt;Ввод!$G$99))</f>
        <v>1</v>
      </c>
      <c r="S54" s="5">
        <f>N(AND(S$14&gt;=$F54,S$14&lt;Ввод!$G$99))</f>
        <v>1</v>
      </c>
      <c r="T54" s="5">
        <f>N(AND(T$14&gt;=$F54,T$14&lt;Ввод!$G$99))</f>
        <v>1</v>
      </c>
      <c r="U54" s="5">
        <f>N(AND(U$14&gt;=$F54,U$14&lt;Ввод!$G$99))</f>
        <v>1</v>
      </c>
      <c r="V54" s="5">
        <f>N(AND(V$14&gt;=$F54,V$14&lt;Ввод!$G$99))</f>
        <v>1</v>
      </c>
      <c r="W54" s="5">
        <f>N(AND(W$14&gt;=$F54,W$14&lt;Ввод!$G$99))</f>
        <v>1</v>
      </c>
      <c r="X54" s="5">
        <f>N(AND(X$14&gt;=$F54,X$14&lt;Ввод!$G$99))</f>
        <v>1</v>
      </c>
      <c r="Y54" s="5">
        <f>N(AND(Y$14&gt;=$F54,Y$14&lt;Ввод!$G$99))</f>
        <v>1</v>
      </c>
      <c r="Z54" s="5">
        <f>N(AND(Z$14&gt;=$F54,Z$14&lt;Ввод!$G$99))</f>
        <v>1</v>
      </c>
      <c r="AA54" s="5">
        <f>N(AND(AA$14&gt;=$F54,AA$14&lt;Ввод!$G$99))</f>
        <v>1</v>
      </c>
      <c r="AB54" s="5">
        <f>N(AND(AB$14&gt;=$F54,AB$14&lt;Ввод!$G$99))</f>
        <v>1</v>
      </c>
      <c r="AC54" s="5">
        <f>N(AND(AC$14&gt;=$F54,AC$14&lt;Ввод!$G$99))</f>
        <v>1</v>
      </c>
      <c r="AD54" s="5">
        <f>N(AND(AD$14&gt;=$F54,AD$14&lt;Ввод!$G$99))</f>
        <v>1</v>
      </c>
      <c r="AE54" s="5">
        <f>N(AND(AE$14&gt;=$F54,AE$14&lt;Ввод!$G$99))</f>
        <v>1</v>
      </c>
      <c r="AF54" s="5">
        <f>N(AND(AF$14&gt;=$F54,AF$14&lt;Ввод!$G$99))</f>
        <v>1</v>
      </c>
      <c r="AG54" s="5">
        <f>N(AND(AG$14&gt;=$F54,AG$14&lt;Ввод!$G$99))</f>
        <v>1</v>
      </c>
      <c r="AH54" s="5">
        <f>N(AND(AH$14&gt;=$F54,AH$14&lt;Ввод!$G$99))</f>
        <v>1</v>
      </c>
      <c r="AI54" s="5">
        <f>N(AND(AI$14&gt;=$F54,AI$14&lt;Ввод!$G$99))</f>
        <v>1</v>
      </c>
      <c r="AJ54" s="5">
        <f>N(AND(AJ$14&gt;=$F54,AJ$14&lt;Ввод!$G$99))</f>
        <v>1</v>
      </c>
      <c r="AK54" s="5">
        <f>N(AND(AK$14&gt;=$F54,AK$14&lt;Ввод!$G$99))</f>
        <v>1</v>
      </c>
      <c r="AL54" s="5">
        <f>N(AND(AL$14&gt;=$F54,AL$14&lt;Ввод!$G$99))</f>
        <v>1</v>
      </c>
      <c r="AM54" s="5">
        <f>N(AND(AM$14&gt;=$F54,AM$14&lt;Ввод!$G$99))</f>
        <v>1</v>
      </c>
      <c r="AN54" s="5">
        <f>N(AND(AN$14&gt;=$F54,AN$14&lt;Ввод!$G$99))</f>
        <v>1</v>
      </c>
      <c r="AO54" s="5">
        <f>N(AND(AO$14&gt;=$F54,AO$14&lt;Ввод!$G$99))</f>
        <v>1</v>
      </c>
      <c r="AP54" s="5">
        <f>N(AND(AP$14&gt;=$F54,AP$14&lt;Ввод!$G$99))</f>
        <v>1</v>
      </c>
      <c r="AQ54" s="5">
        <f>N(AND(AQ$14&gt;=$F54,AQ$14&lt;Ввод!$G$99))</f>
        <v>1</v>
      </c>
      <c r="AR54" s="5">
        <f>N(AND(AR$14&gt;=$F54,AR$14&lt;Ввод!$G$99))</f>
        <v>1</v>
      </c>
      <c r="AS54" s="5">
        <f>N(AND(AS$14&gt;=$F54,AS$14&lt;Ввод!$G$99))</f>
        <v>1</v>
      </c>
      <c r="AT54" s="5">
        <f>N(AND(AT$14&gt;=$F54,AT$14&lt;Ввод!$G$99))</f>
        <v>1</v>
      </c>
      <c r="AU54" s="5">
        <f>N(AND(AU$14&gt;=$F54,AU$14&lt;Ввод!$G$99))</f>
        <v>1</v>
      </c>
      <c r="AV54" s="5">
        <f>N(AND(AV$14&gt;=$F54,AV$14&lt;Ввод!$G$99))</f>
        <v>1</v>
      </c>
      <c r="AW54" s="5">
        <f>N(AND(AW$14&gt;=$F54,AW$14&lt;Ввод!$G$99))</f>
        <v>1</v>
      </c>
      <c r="AX54" s="5">
        <f>N(AND(AX$14&gt;=$F54,AX$14&lt;Ввод!$G$99))</f>
        <v>1</v>
      </c>
      <c r="AY54" s="5">
        <f>N(AND(AY$14&gt;=$F54,AY$14&lt;Ввод!$G$99))</f>
        <v>1</v>
      </c>
      <c r="AZ54" s="5">
        <f>N(AND(AZ$14&gt;=$F54,AZ$14&lt;Ввод!$G$99))</f>
        <v>1</v>
      </c>
      <c r="BA54" s="5">
        <f>N(AND(BA$14&gt;=$F54,BA$14&lt;Ввод!$G$99))</f>
        <v>1</v>
      </c>
      <c r="BB54" s="5">
        <f>N(AND(BB$14&gt;=$F54,BB$14&lt;Ввод!$G$99))</f>
        <v>1</v>
      </c>
      <c r="BC54" s="5">
        <f>N(AND(BC$14&gt;=$F54,BC$14&lt;Ввод!$G$99))</f>
        <v>1</v>
      </c>
      <c r="BD54" s="5">
        <f>N(AND(BD$14&gt;=$F54,BD$14&lt;Ввод!$G$99))</f>
        <v>1</v>
      </c>
      <c r="BE54" s="5">
        <f>N(AND(BE$14&gt;=$F54,BE$14&lt;Ввод!$G$99))</f>
        <v>1</v>
      </c>
      <c r="BF54" s="5">
        <f>N(AND(BF$14&gt;=$F54,BF$14&lt;Ввод!$G$99))</f>
        <v>1</v>
      </c>
      <c r="BG54" s="5">
        <f>N(AND(BG$14&gt;=$F54,BG$14&lt;Ввод!$G$99))</f>
        <v>1</v>
      </c>
      <c r="BH54" s="5">
        <f>N(AND(BH$14&gt;=$F54,BH$14&lt;Ввод!$G$99))</f>
        <v>1</v>
      </c>
      <c r="BI54" s="5">
        <f>N(AND(BI$14&gt;=$F54,BI$14&lt;Ввод!$G$99))</f>
        <v>1</v>
      </c>
      <c r="BJ54" s="5">
        <f>N(AND(BJ$14&gt;=$F54,BJ$14&lt;Ввод!$G$99))</f>
        <v>1</v>
      </c>
      <c r="BK54" s="5">
        <f>N(AND(BK$14&gt;=$F54,BK$14&lt;Ввод!$G$99))</f>
        <v>1</v>
      </c>
      <c r="BL54" s="5">
        <f>N(AND(BL$14&gt;=$F54,BL$14&lt;Ввод!$G$99))</f>
        <v>1</v>
      </c>
      <c r="BM54" s="5">
        <f>N(AND(BM$14&gt;=$F54,BM$14&lt;Ввод!$G$99))</f>
        <v>1</v>
      </c>
      <c r="BN54" s="5">
        <f>N(AND(BN$14&gt;=$F54,BN$14&lt;Ввод!$G$99))</f>
        <v>1</v>
      </c>
      <c r="BO54" s="5">
        <f>N(AND(BO$14&gt;=$F54,BO$14&lt;Ввод!$G$99))</f>
        <v>1</v>
      </c>
      <c r="BP54" s="5">
        <f>N(AND(BP$14&gt;=$F54,BP$14&lt;Ввод!$G$99))</f>
        <v>1</v>
      </c>
      <c r="BQ54" s="5">
        <f>N(AND(BQ$14&gt;=$F54,BQ$14&lt;Ввод!$G$99))</f>
        <v>1</v>
      </c>
      <c r="BR54" s="5">
        <f>N(AND(BR$14&gt;=$F54,BR$14&lt;Ввод!$G$99))</f>
        <v>1</v>
      </c>
      <c r="BS54" s="5">
        <f>N(AND(BS$14&gt;=$F54,BS$14&lt;Ввод!$G$99))</f>
        <v>1</v>
      </c>
      <c r="BT54" s="5">
        <f>N(AND(BT$14&gt;=$F54,BT$14&lt;Ввод!$G$99))</f>
        <v>1</v>
      </c>
      <c r="BU54" s="5">
        <f>N(AND(BU$14&gt;=$F54,BU$14&lt;Ввод!$G$99))</f>
        <v>1</v>
      </c>
      <c r="BV54" s="5">
        <f>N(AND(BV$14&gt;=$F54,BV$14&lt;Ввод!$G$99))</f>
        <v>1</v>
      </c>
      <c r="BW54" s="5">
        <f>N(AND(BW$14&gt;=$F54,BW$14&lt;Ввод!$G$99))</f>
        <v>1</v>
      </c>
      <c r="BX54" s="5">
        <f>N(AND(BX$14&gt;=$F54,BX$14&lt;Ввод!$G$99))</f>
        <v>1</v>
      </c>
      <c r="BY54" s="5">
        <f>N(AND(BY$14&gt;=$F54,BY$14&lt;Ввод!$G$99))</f>
        <v>1</v>
      </c>
      <c r="BZ54" s="5">
        <f>N(AND(BZ$14&gt;=$F54,BZ$14&lt;Ввод!$G$99))</f>
        <v>1</v>
      </c>
      <c r="CA54" s="5">
        <f>N(AND(CA$14&gt;=$F54,CA$14&lt;Ввод!$G$99))</f>
        <v>1</v>
      </c>
      <c r="CB54" s="5">
        <f>N(AND(CB$14&gt;=$F54,CB$14&lt;Ввод!$G$99))</f>
        <v>1</v>
      </c>
      <c r="CC54" s="5">
        <f>N(AND(CC$14&gt;=$F54,CC$14&lt;Ввод!$G$99))</f>
        <v>1</v>
      </c>
      <c r="CD54" s="5">
        <f>N(AND(CD$14&gt;=$F54,CD$14&lt;Ввод!$G$99))</f>
        <v>1</v>
      </c>
      <c r="CE54" s="5">
        <f>N(AND(CE$14&gt;=$F54,CE$14&lt;Ввод!$G$99))</f>
        <v>1</v>
      </c>
      <c r="CF54" s="5">
        <f>N(AND(CF$14&gt;=$F54,CF$14&lt;Ввод!$G$99))</f>
        <v>1</v>
      </c>
      <c r="CG54" s="5">
        <f>N(AND(CG$14&gt;=$F54,CG$14&lt;Ввод!$G$99))</f>
        <v>1</v>
      </c>
      <c r="CH54" s="5">
        <f>N(AND(CH$14&gt;=$F54,CH$14&lt;Ввод!$G$99))</f>
        <v>1</v>
      </c>
      <c r="CI54" s="5">
        <f>N(AND(CI$14&gt;=$F54,CI$14&lt;Ввод!$G$99))</f>
        <v>1</v>
      </c>
      <c r="CJ54" s="5">
        <f>N(AND(CJ$14&gt;=$F54,CJ$14&lt;Ввод!$G$99))</f>
        <v>1</v>
      </c>
      <c r="CK54" s="5">
        <f>N(AND(CK$14&gt;=$F54,CK$14&lt;Ввод!$G$99))</f>
        <v>1</v>
      </c>
      <c r="CL54" s="5">
        <f>N(AND(CL$14&gt;=$F54,CL$14&lt;Ввод!$G$99))</f>
        <v>1</v>
      </c>
      <c r="CM54" s="5">
        <f>N(AND(CM$14&gt;=$F54,CM$14&lt;Ввод!$G$99))</f>
        <v>1</v>
      </c>
      <c r="CN54" s="5">
        <f>N(AND(CN$14&gt;=$F54,CN$14&lt;Ввод!$G$99))</f>
        <v>1</v>
      </c>
      <c r="CO54" s="5">
        <f>N(AND(CO$14&gt;=$F54,CO$14&lt;Ввод!$G$99))</f>
        <v>0</v>
      </c>
      <c r="CP54" s="5">
        <f>N(AND(CP$14&gt;=$F54,CP$14&lt;Ввод!$G$99))</f>
        <v>0</v>
      </c>
      <c r="CQ54" s="5">
        <f>N(AND(CQ$14&gt;=$F54,CQ$14&lt;Ввод!$G$99))</f>
        <v>0</v>
      </c>
      <c r="CR54" s="5">
        <f>N(AND(CR$14&gt;=$F54,CR$14&lt;Ввод!$G$99))</f>
        <v>0</v>
      </c>
      <c r="CS54" s="5">
        <f>N(AND(CS$14&gt;=$F54,CS$14&lt;Ввод!$G$99))</f>
        <v>0</v>
      </c>
      <c r="CT54" s="5">
        <f>N(AND(CT$14&gt;=$F54,CT$14&lt;Ввод!$G$99))</f>
        <v>0</v>
      </c>
      <c r="CU54" s="5">
        <f>N(AND(CU$14&gt;=$F54,CU$14&lt;Ввод!$G$99))</f>
        <v>0</v>
      </c>
      <c r="CV54" s="5">
        <f>N(AND(CV$14&gt;=$F54,CV$14&lt;Ввод!$G$99))</f>
        <v>0</v>
      </c>
      <c r="CW54" s="5">
        <f>N(AND(CW$14&gt;=$F54,CW$14&lt;Ввод!$G$99))</f>
        <v>0</v>
      </c>
      <c r="CX54" s="5">
        <f>N(AND(CX$14&gt;=$F54,CX$14&lt;Ввод!$G$99))</f>
        <v>0</v>
      </c>
      <c r="CY54" s="5">
        <f>N(AND(CY$14&gt;=$F54,CY$14&lt;Ввод!$G$99))</f>
        <v>0</v>
      </c>
      <c r="CZ54" s="5">
        <f>N(AND(CZ$14&gt;=$F54,CZ$14&lt;Ввод!$G$99))</f>
        <v>0</v>
      </c>
      <c r="DA54" s="5">
        <f>N(AND(DA$14&gt;=$F54,DA$14&lt;Ввод!$G$99))</f>
        <v>0</v>
      </c>
      <c r="DB54" s="5">
        <f>N(AND(DB$14&gt;=$F54,DB$14&lt;Ввод!$G$99))</f>
        <v>0</v>
      </c>
      <c r="DC54" s="5">
        <f>N(AND(DC$14&gt;=$F54,DC$14&lt;Ввод!$G$99))</f>
        <v>0</v>
      </c>
      <c r="DD54" s="5">
        <f>N(AND(DD$14&gt;=$F54,DD$14&lt;Ввод!$G$99))</f>
        <v>0</v>
      </c>
      <c r="DE54" s="5">
        <f>N(AND(DE$14&gt;=$F54,DE$14&lt;Ввод!$G$99))</f>
        <v>0</v>
      </c>
      <c r="DF54" s="5">
        <f>N(AND(DF$14&gt;=$F54,DF$14&lt;Ввод!$G$99))</f>
        <v>0</v>
      </c>
      <c r="DG54" s="5">
        <f>N(AND(DG$14&gt;=$F54,DG$14&lt;Ввод!$G$99))</f>
        <v>0</v>
      </c>
      <c r="DH54" s="5">
        <f>N(AND(DH$14&gt;=$F54,DH$14&lt;Ввод!$G$99))</f>
        <v>0</v>
      </c>
      <c r="DI54" s="5">
        <f>N(AND(DI$14&gt;=$F54,DI$14&lt;Ввод!$G$99))</f>
        <v>0</v>
      </c>
      <c r="DJ54" s="5">
        <f>N(AND(DJ$14&gt;=$F54,DJ$14&lt;Ввод!$G$99))</f>
        <v>0</v>
      </c>
    </row>
    <row r="55" spans="2:114" ht="15" hidden="1" customHeight="1" outlineLevel="1">
      <c r="B55" t="s">
        <v>93</v>
      </c>
      <c r="F55" s="1">
        <f>EOMONTH(F54,2)+1</f>
        <v>45292</v>
      </c>
      <c r="G55" s="153">
        <f>MATCH(DATE(YEAR(F55),MONTH(F55)-Ввод!$G$97*3*4,DAY(F55)),J$14:DJ$14)-1</f>
        <v>4</v>
      </c>
      <c r="H55" s="5">
        <f t="shared" ref="H55:H69" ca="1" si="33">OFFSET(J$31,,G55)</f>
        <v>0</v>
      </c>
      <c r="I55" s="5">
        <f t="shared" ref="I55:I69" si="34">SUM(J55:DJ55)</f>
        <v>75</v>
      </c>
      <c r="J55" s="5">
        <f>N(AND(J$14&gt;=$F55,J$14&lt;Ввод!$G$99))</f>
        <v>0</v>
      </c>
      <c r="K55" s="5">
        <f>N(AND(K$14&gt;=$F55,K$14&lt;Ввод!$G$99))</f>
        <v>0</v>
      </c>
      <c r="L55" s="5">
        <f>N(AND(L$14&gt;=$F55,L$14&lt;Ввод!$G$99))</f>
        <v>0</v>
      </c>
      <c r="M55" s="5">
        <f>N(AND(M$14&gt;=$F55,M$14&lt;Ввод!$G$99))</f>
        <v>0</v>
      </c>
      <c r="N55" s="5">
        <f>N(AND(N$14&gt;=$F55,N$14&lt;Ввод!$G$99))</f>
        <v>0</v>
      </c>
      <c r="O55" s="5">
        <f>N(AND(O$14&gt;=$F55,O$14&lt;Ввод!$G$99))</f>
        <v>0</v>
      </c>
      <c r="P55" s="5">
        <f>N(AND(P$14&gt;=$F55,P$14&lt;Ввод!$G$99))</f>
        <v>0</v>
      </c>
      <c r="Q55" s="5">
        <f>N(AND(Q$14&gt;=$F55,Q$14&lt;Ввод!$G$99))</f>
        <v>0</v>
      </c>
      <c r="R55" s="5">
        <f>N(AND(R$14&gt;=$F55,R$14&lt;Ввод!$G$99))</f>
        <v>1</v>
      </c>
      <c r="S55" s="5">
        <f>N(AND(S$14&gt;=$F55,S$14&lt;Ввод!$G$99))</f>
        <v>1</v>
      </c>
      <c r="T55" s="5">
        <f>N(AND(T$14&gt;=$F55,T$14&lt;Ввод!$G$99))</f>
        <v>1</v>
      </c>
      <c r="U55" s="5">
        <f>N(AND(U$14&gt;=$F55,U$14&lt;Ввод!$G$99))</f>
        <v>1</v>
      </c>
      <c r="V55" s="5">
        <f>N(AND(V$14&gt;=$F55,V$14&lt;Ввод!$G$99))</f>
        <v>1</v>
      </c>
      <c r="W55" s="5">
        <f>N(AND(W$14&gt;=$F55,W$14&lt;Ввод!$G$99))</f>
        <v>1</v>
      </c>
      <c r="X55" s="5">
        <f>N(AND(X$14&gt;=$F55,X$14&lt;Ввод!$G$99))</f>
        <v>1</v>
      </c>
      <c r="Y55" s="5">
        <f>N(AND(Y$14&gt;=$F55,Y$14&lt;Ввод!$G$99))</f>
        <v>1</v>
      </c>
      <c r="Z55" s="5">
        <f>N(AND(Z$14&gt;=$F55,Z$14&lt;Ввод!$G$99))</f>
        <v>1</v>
      </c>
      <c r="AA55" s="5">
        <f>N(AND(AA$14&gt;=$F55,AA$14&lt;Ввод!$G$99))</f>
        <v>1</v>
      </c>
      <c r="AB55" s="5">
        <f>N(AND(AB$14&gt;=$F55,AB$14&lt;Ввод!$G$99))</f>
        <v>1</v>
      </c>
      <c r="AC55" s="5">
        <f>N(AND(AC$14&gt;=$F55,AC$14&lt;Ввод!$G$99))</f>
        <v>1</v>
      </c>
      <c r="AD55" s="5">
        <f>N(AND(AD$14&gt;=$F55,AD$14&lt;Ввод!$G$99))</f>
        <v>1</v>
      </c>
      <c r="AE55" s="5">
        <f>N(AND(AE$14&gt;=$F55,AE$14&lt;Ввод!$G$99))</f>
        <v>1</v>
      </c>
      <c r="AF55" s="5">
        <f>N(AND(AF$14&gt;=$F55,AF$14&lt;Ввод!$G$99))</f>
        <v>1</v>
      </c>
      <c r="AG55" s="5">
        <f>N(AND(AG$14&gt;=$F55,AG$14&lt;Ввод!$G$99))</f>
        <v>1</v>
      </c>
      <c r="AH55" s="5">
        <f>N(AND(AH$14&gt;=$F55,AH$14&lt;Ввод!$G$99))</f>
        <v>1</v>
      </c>
      <c r="AI55" s="5">
        <f>N(AND(AI$14&gt;=$F55,AI$14&lt;Ввод!$G$99))</f>
        <v>1</v>
      </c>
      <c r="AJ55" s="5">
        <f>N(AND(AJ$14&gt;=$F55,AJ$14&lt;Ввод!$G$99))</f>
        <v>1</v>
      </c>
      <c r="AK55" s="5">
        <f>N(AND(AK$14&gt;=$F55,AK$14&lt;Ввод!$G$99))</f>
        <v>1</v>
      </c>
      <c r="AL55" s="5">
        <f>N(AND(AL$14&gt;=$F55,AL$14&lt;Ввод!$G$99))</f>
        <v>1</v>
      </c>
      <c r="AM55" s="5">
        <f>N(AND(AM$14&gt;=$F55,AM$14&lt;Ввод!$G$99))</f>
        <v>1</v>
      </c>
      <c r="AN55" s="5">
        <f>N(AND(AN$14&gt;=$F55,AN$14&lt;Ввод!$G$99))</f>
        <v>1</v>
      </c>
      <c r="AO55" s="5">
        <f>N(AND(AO$14&gt;=$F55,AO$14&lt;Ввод!$G$99))</f>
        <v>1</v>
      </c>
      <c r="AP55" s="5">
        <f>N(AND(AP$14&gt;=$F55,AP$14&lt;Ввод!$G$99))</f>
        <v>1</v>
      </c>
      <c r="AQ55" s="5">
        <f>N(AND(AQ$14&gt;=$F55,AQ$14&lt;Ввод!$G$99))</f>
        <v>1</v>
      </c>
      <c r="AR55" s="5">
        <f>N(AND(AR$14&gt;=$F55,AR$14&lt;Ввод!$G$99))</f>
        <v>1</v>
      </c>
      <c r="AS55" s="5">
        <f>N(AND(AS$14&gt;=$F55,AS$14&lt;Ввод!$G$99))</f>
        <v>1</v>
      </c>
      <c r="AT55" s="5">
        <f>N(AND(AT$14&gt;=$F55,AT$14&lt;Ввод!$G$99))</f>
        <v>1</v>
      </c>
      <c r="AU55" s="5">
        <f>N(AND(AU$14&gt;=$F55,AU$14&lt;Ввод!$G$99))</f>
        <v>1</v>
      </c>
      <c r="AV55" s="5">
        <f>N(AND(AV$14&gt;=$F55,AV$14&lt;Ввод!$G$99))</f>
        <v>1</v>
      </c>
      <c r="AW55" s="5">
        <f>N(AND(AW$14&gt;=$F55,AW$14&lt;Ввод!$G$99))</f>
        <v>1</v>
      </c>
      <c r="AX55" s="5">
        <f>N(AND(AX$14&gt;=$F55,AX$14&lt;Ввод!$G$99))</f>
        <v>1</v>
      </c>
      <c r="AY55" s="5">
        <f>N(AND(AY$14&gt;=$F55,AY$14&lt;Ввод!$G$99))</f>
        <v>1</v>
      </c>
      <c r="AZ55" s="5">
        <f>N(AND(AZ$14&gt;=$F55,AZ$14&lt;Ввод!$G$99))</f>
        <v>1</v>
      </c>
      <c r="BA55" s="5">
        <f>N(AND(BA$14&gt;=$F55,BA$14&lt;Ввод!$G$99))</f>
        <v>1</v>
      </c>
      <c r="BB55" s="5">
        <f>N(AND(BB$14&gt;=$F55,BB$14&lt;Ввод!$G$99))</f>
        <v>1</v>
      </c>
      <c r="BC55" s="5">
        <f>N(AND(BC$14&gt;=$F55,BC$14&lt;Ввод!$G$99))</f>
        <v>1</v>
      </c>
      <c r="BD55" s="5">
        <f>N(AND(BD$14&gt;=$F55,BD$14&lt;Ввод!$G$99))</f>
        <v>1</v>
      </c>
      <c r="BE55" s="5">
        <f>N(AND(BE$14&gt;=$F55,BE$14&lt;Ввод!$G$99))</f>
        <v>1</v>
      </c>
      <c r="BF55" s="5">
        <f>N(AND(BF$14&gt;=$F55,BF$14&lt;Ввод!$G$99))</f>
        <v>1</v>
      </c>
      <c r="BG55" s="5">
        <f>N(AND(BG$14&gt;=$F55,BG$14&lt;Ввод!$G$99))</f>
        <v>1</v>
      </c>
      <c r="BH55" s="5">
        <f>N(AND(BH$14&gt;=$F55,BH$14&lt;Ввод!$G$99))</f>
        <v>1</v>
      </c>
      <c r="BI55" s="5">
        <f>N(AND(BI$14&gt;=$F55,BI$14&lt;Ввод!$G$99))</f>
        <v>1</v>
      </c>
      <c r="BJ55" s="5">
        <f>N(AND(BJ$14&gt;=$F55,BJ$14&lt;Ввод!$G$99))</f>
        <v>1</v>
      </c>
      <c r="BK55" s="5">
        <f>N(AND(BK$14&gt;=$F55,BK$14&lt;Ввод!$G$99))</f>
        <v>1</v>
      </c>
      <c r="BL55" s="5">
        <f>N(AND(BL$14&gt;=$F55,BL$14&lt;Ввод!$G$99))</f>
        <v>1</v>
      </c>
      <c r="BM55" s="5">
        <f>N(AND(BM$14&gt;=$F55,BM$14&lt;Ввод!$G$99))</f>
        <v>1</v>
      </c>
      <c r="BN55" s="5">
        <f>N(AND(BN$14&gt;=$F55,BN$14&lt;Ввод!$G$99))</f>
        <v>1</v>
      </c>
      <c r="BO55" s="5">
        <f>N(AND(BO$14&gt;=$F55,BO$14&lt;Ввод!$G$99))</f>
        <v>1</v>
      </c>
      <c r="BP55" s="5">
        <f>N(AND(BP$14&gt;=$F55,BP$14&lt;Ввод!$G$99))</f>
        <v>1</v>
      </c>
      <c r="BQ55" s="5">
        <f>N(AND(BQ$14&gt;=$F55,BQ$14&lt;Ввод!$G$99))</f>
        <v>1</v>
      </c>
      <c r="BR55" s="5">
        <f>N(AND(BR$14&gt;=$F55,BR$14&lt;Ввод!$G$99))</f>
        <v>1</v>
      </c>
      <c r="BS55" s="5">
        <f>N(AND(BS$14&gt;=$F55,BS$14&lt;Ввод!$G$99))</f>
        <v>1</v>
      </c>
      <c r="BT55" s="5">
        <f>N(AND(BT$14&gt;=$F55,BT$14&lt;Ввод!$G$99))</f>
        <v>1</v>
      </c>
      <c r="BU55" s="5">
        <f>N(AND(BU$14&gt;=$F55,BU$14&lt;Ввод!$G$99))</f>
        <v>1</v>
      </c>
      <c r="BV55" s="5">
        <f>N(AND(BV$14&gt;=$F55,BV$14&lt;Ввод!$G$99))</f>
        <v>1</v>
      </c>
      <c r="BW55" s="5">
        <f>N(AND(BW$14&gt;=$F55,BW$14&lt;Ввод!$G$99))</f>
        <v>1</v>
      </c>
      <c r="BX55" s="5">
        <f>N(AND(BX$14&gt;=$F55,BX$14&lt;Ввод!$G$99))</f>
        <v>1</v>
      </c>
      <c r="BY55" s="5">
        <f>N(AND(BY$14&gt;=$F55,BY$14&lt;Ввод!$G$99))</f>
        <v>1</v>
      </c>
      <c r="BZ55" s="5">
        <f>N(AND(BZ$14&gt;=$F55,BZ$14&lt;Ввод!$G$99))</f>
        <v>1</v>
      </c>
      <c r="CA55" s="5">
        <f>N(AND(CA$14&gt;=$F55,CA$14&lt;Ввод!$G$99))</f>
        <v>1</v>
      </c>
      <c r="CB55" s="5">
        <f>N(AND(CB$14&gt;=$F55,CB$14&lt;Ввод!$G$99))</f>
        <v>1</v>
      </c>
      <c r="CC55" s="5">
        <f>N(AND(CC$14&gt;=$F55,CC$14&lt;Ввод!$G$99))</f>
        <v>1</v>
      </c>
      <c r="CD55" s="5">
        <f>N(AND(CD$14&gt;=$F55,CD$14&lt;Ввод!$G$99))</f>
        <v>1</v>
      </c>
      <c r="CE55" s="5">
        <f>N(AND(CE$14&gt;=$F55,CE$14&lt;Ввод!$G$99))</f>
        <v>1</v>
      </c>
      <c r="CF55" s="5">
        <f>N(AND(CF$14&gt;=$F55,CF$14&lt;Ввод!$G$99))</f>
        <v>1</v>
      </c>
      <c r="CG55" s="5">
        <f>N(AND(CG$14&gt;=$F55,CG$14&lt;Ввод!$G$99))</f>
        <v>1</v>
      </c>
      <c r="CH55" s="5">
        <f>N(AND(CH$14&gt;=$F55,CH$14&lt;Ввод!$G$99))</f>
        <v>1</v>
      </c>
      <c r="CI55" s="5">
        <f>N(AND(CI$14&gt;=$F55,CI$14&lt;Ввод!$G$99))</f>
        <v>1</v>
      </c>
      <c r="CJ55" s="5">
        <f>N(AND(CJ$14&gt;=$F55,CJ$14&lt;Ввод!$G$99))</f>
        <v>1</v>
      </c>
      <c r="CK55" s="5">
        <f>N(AND(CK$14&gt;=$F55,CK$14&lt;Ввод!$G$99))</f>
        <v>1</v>
      </c>
      <c r="CL55" s="5">
        <f>N(AND(CL$14&gt;=$F55,CL$14&lt;Ввод!$G$99))</f>
        <v>1</v>
      </c>
      <c r="CM55" s="5">
        <f>N(AND(CM$14&gt;=$F55,CM$14&lt;Ввод!$G$99))</f>
        <v>1</v>
      </c>
      <c r="CN55" s="5">
        <f>N(AND(CN$14&gt;=$F55,CN$14&lt;Ввод!$G$99))</f>
        <v>1</v>
      </c>
      <c r="CO55" s="5">
        <f>N(AND(CO$14&gt;=$F55,CO$14&lt;Ввод!$G$99))</f>
        <v>0</v>
      </c>
      <c r="CP55" s="5">
        <f>N(AND(CP$14&gt;=$F55,CP$14&lt;Ввод!$G$99))</f>
        <v>0</v>
      </c>
      <c r="CQ55" s="5">
        <f>N(AND(CQ$14&gt;=$F55,CQ$14&lt;Ввод!$G$99))</f>
        <v>0</v>
      </c>
      <c r="CR55" s="5">
        <f>N(AND(CR$14&gt;=$F55,CR$14&lt;Ввод!$G$99))</f>
        <v>0</v>
      </c>
      <c r="CS55" s="5">
        <f>N(AND(CS$14&gt;=$F55,CS$14&lt;Ввод!$G$99))</f>
        <v>0</v>
      </c>
      <c r="CT55" s="5">
        <f>N(AND(CT$14&gt;=$F55,CT$14&lt;Ввод!$G$99))</f>
        <v>0</v>
      </c>
      <c r="CU55" s="5">
        <f>N(AND(CU$14&gt;=$F55,CU$14&lt;Ввод!$G$99))</f>
        <v>0</v>
      </c>
      <c r="CV55" s="5">
        <f>N(AND(CV$14&gt;=$F55,CV$14&lt;Ввод!$G$99))</f>
        <v>0</v>
      </c>
      <c r="CW55" s="5">
        <f>N(AND(CW$14&gt;=$F55,CW$14&lt;Ввод!$G$99))</f>
        <v>0</v>
      </c>
      <c r="CX55" s="5">
        <f>N(AND(CX$14&gt;=$F55,CX$14&lt;Ввод!$G$99))</f>
        <v>0</v>
      </c>
      <c r="CY55" s="5">
        <f>N(AND(CY$14&gt;=$F55,CY$14&lt;Ввод!$G$99))</f>
        <v>0</v>
      </c>
      <c r="CZ55" s="5">
        <f>N(AND(CZ$14&gt;=$F55,CZ$14&lt;Ввод!$G$99))</f>
        <v>0</v>
      </c>
      <c r="DA55" s="5">
        <f>N(AND(DA$14&gt;=$F55,DA$14&lt;Ввод!$G$99))</f>
        <v>0</v>
      </c>
      <c r="DB55" s="5">
        <f>N(AND(DB$14&gt;=$F55,DB$14&lt;Ввод!$G$99))</f>
        <v>0</v>
      </c>
      <c r="DC55" s="5">
        <f>N(AND(DC$14&gt;=$F55,DC$14&lt;Ввод!$G$99))</f>
        <v>0</v>
      </c>
      <c r="DD55" s="5">
        <f>N(AND(DD$14&gt;=$F55,DD$14&lt;Ввод!$G$99))</f>
        <v>0</v>
      </c>
      <c r="DE55" s="5">
        <f>N(AND(DE$14&gt;=$F55,DE$14&lt;Ввод!$G$99))</f>
        <v>0</v>
      </c>
      <c r="DF55" s="5">
        <f>N(AND(DF$14&gt;=$F55,DF$14&lt;Ввод!$G$99))</f>
        <v>0</v>
      </c>
      <c r="DG55" s="5">
        <f>N(AND(DG$14&gt;=$F55,DG$14&lt;Ввод!$G$99))</f>
        <v>0</v>
      </c>
      <c r="DH55" s="5">
        <f>N(AND(DH$14&gt;=$F55,DH$14&lt;Ввод!$G$99))</f>
        <v>0</v>
      </c>
      <c r="DI55" s="5">
        <f>N(AND(DI$14&gt;=$F55,DI$14&lt;Ввод!$G$99))</f>
        <v>0</v>
      </c>
      <c r="DJ55" s="5">
        <f>N(AND(DJ$14&gt;=$F55,DJ$14&lt;Ввод!$G$99))</f>
        <v>0</v>
      </c>
    </row>
    <row r="56" spans="2:114" ht="15" hidden="1" customHeight="1" outlineLevel="1">
      <c r="B56" t="s">
        <v>94</v>
      </c>
      <c r="F56" s="1">
        <f t="shared" ref="F56:F69" si="35">EOMONTH(F55,2)+1</f>
        <v>45383</v>
      </c>
      <c r="G56" s="153">
        <f>MATCH(DATE(YEAR(F56),MONTH(F56)-Ввод!$G$97*3*4,DAY(F56)),J$14:DJ$14)-1</f>
        <v>5</v>
      </c>
      <c r="H56" s="5">
        <f t="shared" ca="1" si="33"/>
        <v>0</v>
      </c>
      <c r="I56" s="5">
        <f t="shared" si="34"/>
        <v>74</v>
      </c>
      <c r="J56" s="5">
        <f>N(AND(J$14&gt;=$F56,J$14&lt;Ввод!$G$99))</f>
        <v>0</v>
      </c>
      <c r="K56" s="5">
        <f>N(AND(K$14&gt;=$F56,K$14&lt;Ввод!$G$99))</f>
        <v>0</v>
      </c>
      <c r="L56" s="5">
        <f>N(AND(L$14&gt;=$F56,L$14&lt;Ввод!$G$99))</f>
        <v>0</v>
      </c>
      <c r="M56" s="5">
        <f>N(AND(M$14&gt;=$F56,M$14&lt;Ввод!$G$99))</f>
        <v>0</v>
      </c>
      <c r="N56" s="5">
        <f>N(AND(N$14&gt;=$F56,N$14&lt;Ввод!$G$99))</f>
        <v>0</v>
      </c>
      <c r="O56" s="5">
        <f>N(AND(O$14&gt;=$F56,O$14&lt;Ввод!$G$99))</f>
        <v>0</v>
      </c>
      <c r="P56" s="5">
        <f>N(AND(P$14&gt;=$F56,P$14&lt;Ввод!$G$99))</f>
        <v>0</v>
      </c>
      <c r="Q56" s="5">
        <f>N(AND(Q$14&gt;=$F56,Q$14&lt;Ввод!$G$99))</f>
        <v>0</v>
      </c>
      <c r="R56" s="5">
        <f>N(AND(R$14&gt;=$F56,R$14&lt;Ввод!$G$99))</f>
        <v>0</v>
      </c>
      <c r="S56" s="5">
        <f>N(AND(S$14&gt;=$F56,S$14&lt;Ввод!$G$99))</f>
        <v>1</v>
      </c>
      <c r="T56" s="5">
        <f>N(AND(T$14&gt;=$F56,T$14&lt;Ввод!$G$99))</f>
        <v>1</v>
      </c>
      <c r="U56" s="5">
        <f>N(AND(U$14&gt;=$F56,U$14&lt;Ввод!$G$99))</f>
        <v>1</v>
      </c>
      <c r="V56" s="5">
        <f>N(AND(V$14&gt;=$F56,V$14&lt;Ввод!$G$99))</f>
        <v>1</v>
      </c>
      <c r="W56" s="5">
        <f>N(AND(W$14&gt;=$F56,W$14&lt;Ввод!$G$99))</f>
        <v>1</v>
      </c>
      <c r="X56" s="5">
        <f>N(AND(X$14&gt;=$F56,X$14&lt;Ввод!$G$99))</f>
        <v>1</v>
      </c>
      <c r="Y56" s="5">
        <f>N(AND(Y$14&gt;=$F56,Y$14&lt;Ввод!$G$99))</f>
        <v>1</v>
      </c>
      <c r="Z56" s="5">
        <f>N(AND(Z$14&gt;=$F56,Z$14&lt;Ввод!$G$99))</f>
        <v>1</v>
      </c>
      <c r="AA56" s="5">
        <f>N(AND(AA$14&gt;=$F56,AA$14&lt;Ввод!$G$99))</f>
        <v>1</v>
      </c>
      <c r="AB56" s="5">
        <f>N(AND(AB$14&gt;=$F56,AB$14&lt;Ввод!$G$99))</f>
        <v>1</v>
      </c>
      <c r="AC56" s="5">
        <f>N(AND(AC$14&gt;=$F56,AC$14&lt;Ввод!$G$99))</f>
        <v>1</v>
      </c>
      <c r="AD56" s="5">
        <f>N(AND(AD$14&gt;=$F56,AD$14&lt;Ввод!$G$99))</f>
        <v>1</v>
      </c>
      <c r="AE56" s="5">
        <f>N(AND(AE$14&gt;=$F56,AE$14&lt;Ввод!$G$99))</f>
        <v>1</v>
      </c>
      <c r="AF56" s="5">
        <f>N(AND(AF$14&gt;=$F56,AF$14&lt;Ввод!$G$99))</f>
        <v>1</v>
      </c>
      <c r="AG56" s="5">
        <f>N(AND(AG$14&gt;=$F56,AG$14&lt;Ввод!$G$99))</f>
        <v>1</v>
      </c>
      <c r="AH56" s="5">
        <f>N(AND(AH$14&gt;=$F56,AH$14&lt;Ввод!$G$99))</f>
        <v>1</v>
      </c>
      <c r="AI56" s="5">
        <f>N(AND(AI$14&gt;=$F56,AI$14&lt;Ввод!$G$99))</f>
        <v>1</v>
      </c>
      <c r="AJ56" s="5">
        <f>N(AND(AJ$14&gt;=$F56,AJ$14&lt;Ввод!$G$99))</f>
        <v>1</v>
      </c>
      <c r="AK56" s="5">
        <f>N(AND(AK$14&gt;=$F56,AK$14&lt;Ввод!$G$99))</f>
        <v>1</v>
      </c>
      <c r="AL56" s="5">
        <f>N(AND(AL$14&gt;=$F56,AL$14&lt;Ввод!$G$99))</f>
        <v>1</v>
      </c>
      <c r="AM56" s="5">
        <f>N(AND(AM$14&gt;=$F56,AM$14&lt;Ввод!$G$99))</f>
        <v>1</v>
      </c>
      <c r="AN56" s="5">
        <f>N(AND(AN$14&gt;=$F56,AN$14&lt;Ввод!$G$99))</f>
        <v>1</v>
      </c>
      <c r="AO56" s="5">
        <f>N(AND(AO$14&gt;=$F56,AO$14&lt;Ввод!$G$99))</f>
        <v>1</v>
      </c>
      <c r="AP56" s="5">
        <f>N(AND(AP$14&gt;=$F56,AP$14&lt;Ввод!$G$99))</f>
        <v>1</v>
      </c>
      <c r="AQ56" s="5">
        <f>N(AND(AQ$14&gt;=$F56,AQ$14&lt;Ввод!$G$99))</f>
        <v>1</v>
      </c>
      <c r="AR56" s="5">
        <f>N(AND(AR$14&gt;=$F56,AR$14&lt;Ввод!$G$99))</f>
        <v>1</v>
      </c>
      <c r="AS56" s="5">
        <f>N(AND(AS$14&gt;=$F56,AS$14&lt;Ввод!$G$99))</f>
        <v>1</v>
      </c>
      <c r="AT56" s="5">
        <f>N(AND(AT$14&gt;=$F56,AT$14&lt;Ввод!$G$99))</f>
        <v>1</v>
      </c>
      <c r="AU56" s="5">
        <f>N(AND(AU$14&gt;=$F56,AU$14&lt;Ввод!$G$99))</f>
        <v>1</v>
      </c>
      <c r="AV56" s="5">
        <f>N(AND(AV$14&gt;=$F56,AV$14&lt;Ввод!$G$99))</f>
        <v>1</v>
      </c>
      <c r="AW56" s="5">
        <f>N(AND(AW$14&gt;=$F56,AW$14&lt;Ввод!$G$99))</f>
        <v>1</v>
      </c>
      <c r="AX56" s="5">
        <f>N(AND(AX$14&gt;=$F56,AX$14&lt;Ввод!$G$99))</f>
        <v>1</v>
      </c>
      <c r="AY56" s="5">
        <f>N(AND(AY$14&gt;=$F56,AY$14&lt;Ввод!$G$99))</f>
        <v>1</v>
      </c>
      <c r="AZ56" s="5">
        <f>N(AND(AZ$14&gt;=$F56,AZ$14&lt;Ввод!$G$99))</f>
        <v>1</v>
      </c>
      <c r="BA56" s="5">
        <f>N(AND(BA$14&gt;=$F56,BA$14&lt;Ввод!$G$99))</f>
        <v>1</v>
      </c>
      <c r="BB56" s="5">
        <f>N(AND(BB$14&gt;=$F56,BB$14&lt;Ввод!$G$99))</f>
        <v>1</v>
      </c>
      <c r="BC56" s="5">
        <f>N(AND(BC$14&gt;=$F56,BC$14&lt;Ввод!$G$99))</f>
        <v>1</v>
      </c>
      <c r="BD56" s="5">
        <f>N(AND(BD$14&gt;=$F56,BD$14&lt;Ввод!$G$99))</f>
        <v>1</v>
      </c>
      <c r="BE56" s="5">
        <f>N(AND(BE$14&gt;=$F56,BE$14&lt;Ввод!$G$99))</f>
        <v>1</v>
      </c>
      <c r="BF56" s="5">
        <f>N(AND(BF$14&gt;=$F56,BF$14&lt;Ввод!$G$99))</f>
        <v>1</v>
      </c>
      <c r="BG56" s="5">
        <f>N(AND(BG$14&gt;=$F56,BG$14&lt;Ввод!$G$99))</f>
        <v>1</v>
      </c>
      <c r="BH56" s="5">
        <f>N(AND(BH$14&gt;=$F56,BH$14&lt;Ввод!$G$99))</f>
        <v>1</v>
      </c>
      <c r="BI56" s="5">
        <f>N(AND(BI$14&gt;=$F56,BI$14&lt;Ввод!$G$99))</f>
        <v>1</v>
      </c>
      <c r="BJ56" s="5">
        <f>N(AND(BJ$14&gt;=$F56,BJ$14&lt;Ввод!$G$99))</f>
        <v>1</v>
      </c>
      <c r="BK56" s="5">
        <f>N(AND(BK$14&gt;=$F56,BK$14&lt;Ввод!$G$99))</f>
        <v>1</v>
      </c>
      <c r="BL56" s="5">
        <f>N(AND(BL$14&gt;=$F56,BL$14&lt;Ввод!$G$99))</f>
        <v>1</v>
      </c>
      <c r="BM56" s="5">
        <f>N(AND(BM$14&gt;=$F56,BM$14&lt;Ввод!$G$99))</f>
        <v>1</v>
      </c>
      <c r="BN56" s="5">
        <f>N(AND(BN$14&gt;=$F56,BN$14&lt;Ввод!$G$99))</f>
        <v>1</v>
      </c>
      <c r="BO56" s="5">
        <f>N(AND(BO$14&gt;=$F56,BO$14&lt;Ввод!$G$99))</f>
        <v>1</v>
      </c>
      <c r="BP56" s="5">
        <f>N(AND(BP$14&gt;=$F56,BP$14&lt;Ввод!$G$99))</f>
        <v>1</v>
      </c>
      <c r="BQ56" s="5">
        <f>N(AND(BQ$14&gt;=$F56,BQ$14&lt;Ввод!$G$99))</f>
        <v>1</v>
      </c>
      <c r="BR56" s="5">
        <f>N(AND(BR$14&gt;=$F56,BR$14&lt;Ввод!$G$99))</f>
        <v>1</v>
      </c>
      <c r="BS56" s="5">
        <f>N(AND(BS$14&gt;=$F56,BS$14&lt;Ввод!$G$99))</f>
        <v>1</v>
      </c>
      <c r="BT56" s="5">
        <f>N(AND(BT$14&gt;=$F56,BT$14&lt;Ввод!$G$99))</f>
        <v>1</v>
      </c>
      <c r="BU56" s="5">
        <f>N(AND(BU$14&gt;=$F56,BU$14&lt;Ввод!$G$99))</f>
        <v>1</v>
      </c>
      <c r="BV56" s="5">
        <f>N(AND(BV$14&gt;=$F56,BV$14&lt;Ввод!$G$99))</f>
        <v>1</v>
      </c>
      <c r="BW56" s="5">
        <f>N(AND(BW$14&gt;=$F56,BW$14&lt;Ввод!$G$99))</f>
        <v>1</v>
      </c>
      <c r="BX56" s="5">
        <f>N(AND(BX$14&gt;=$F56,BX$14&lt;Ввод!$G$99))</f>
        <v>1</v>
      </c>
      <c r="BY56" s="5">
        <f>N(AND(BY$14&gt;=$F56,BY$14&lt;Ввод!$G$99))</f>
        <v>1</v>
      </c>
      <c r="BZ56" s="5">
        <f>N(AND(BZ$14&gt;=$F56,BZ$14&lt;Ввод!$G$99))</f>
        <v>1</v>
      </c>
      <c r="CA56" s="5">
        <f>N(AND(CA$14&gt;=$F56,CA$14&lt;Ввод!$G$99))</f>
        <v>1</v>
      </c>
      <c r="CB56" s="5">
        <f>N(AND(CB$14&gt;=$F56,CB$14&lt;Ввод!$G$99))</f>
        <v>1</v>
      </c>
      <c r="CC56" s="5">
        <f>N(AND(CC$14&gt;=$F56,CC$14&lt;Ввод!$G$99))</f>
        <v>1</v>
      </c>
      <c r="CD56" s="5">
        <f>N(AND(CD$14&gt;=$F56,CD$14&lt;Ввод!$G$99))</f>
        <v>1</v>
      </c>
      <c r="CE56" s="5">
        <f>N(AND(CE$14&gt;=$F56,CE$14&lt;Ввод!$G$99))</f>
        <v>1</v>
      </c>
      <c r="CF56" s="5">
        <f>N(AND(CF$14&gt;=$F56,CF$14&lt;Ввод!$G$99))</f>
        <v>1</v>
      </c>
      <c r="CG56" s="5">
        <f>N(AND(CG$14&gt;=$F56,CG$14&lt;Ввод!$G$99))</f>
        <v>1</v>
      </c>
      <c r="CH56" s="5">
        <f>N(AND(CH$14&gt;=$F56,CH$14&lt;Ввод!$G$99))</f>
        <v>1</v>
      </c>
      <c r="CI56" s="5">
        <f>N(AND(CI$14&gt;=$F56,CI$14&lt;Ввод!$G$99))</f>
        <v>1</v>
      </c>
      <c r="CJ56" s="5">
        <f>N(AND(CJ$14&gt;=$F56,CJ$14&lt;Ввод!$G$99))</f>
        <v>1</v>
      </c>
      <c r="CK56" s="5">
        <f>N(AND(CK$14&gt;=$F56,CK$14&lt;Ввод!$G$99))</f>
        <v>1</v>
      </c>
      <c r="CL56" s="5">
        <f>N(AND(CL$14&gt;=$F56,CL$14&lt;Ввод!$G$99))</f>
        <v>1</v>
      </c>
      <c r="CM56" s="5">
        <f>N(AND(CM$14&gt;=$F56,CM$14&lt;Ввод!$G$99))</f>
        <v>1</v>
      </c>
      <c r="CN56" s="5">
        <f>N(AND(CN$14&gt;=$F56,CN$14&lt;Ввод!$G$99))</f>
        <v>1</v>
      </c>
      <c r="CO56" s="5">
        <f>N(AND(CO$14&gt;=$F56,CO$14&lt;Ввод!$G$99))</f>
        <v>0</v>
      </c>
      <c r="CP56" s="5">
        <f>N(AND(CP$14&gt;=$F56,CP$14&lt;Ввод!$G$99))</f>
        <v>0</v>
      </c>
      <c r="CQ56" s="5">
        <f>N(AND(CQ$14&gt;=$F56,CQ$14&lt;Ввод!$G$99))</f>
        <v>0</v>
      </c>
      <c r="CR56" s="5">
        <f>N(AND(CR$14&gt;=$F56,CR$14&lt;Ввод!$G$99))</f>
        <v>0</v>
      </c>
      <c r="CS56" s="5">
        <f>N(AND(CS$14&gt;=$F56,CS$14&lt;Ввод!$G$99))</f>
        <v>0</v>
      </c>
      <c r="CT56" s="5">
        <f>N(AND(CT$14&gt;=$F56,CT$14&lt;Ввод!$G$99))</f>
        <v>0</v>
      </c>
      <c r="CU56" s="5">
        <f>N(AND(CU$14&gt;=$F56,CU$14&lt;Ввод!$G$99))</f>
        <v>0</v>
      </c>
      <c r="CV56" s="5">
        <f>N(AND(CV$14&gt;=$F56,CV$14&lt;Ввод!$G$99))</f>
        <v>0</v>
      </c>
      <c r="CW56" s="5">
        <f>N(AND(CW$14&gt;=$F56,CW$14&lt;Ввод!$G$99))</f>
        <v>0</v>
      </c>
      <c r="CX56" s="5">
        <f>N(AND(CX$14&gt;=$F56,CX$14&lt;Ввод!$G$99))</f>
        <v>0</v>
      </c>
      <c r="CY56" s="5">
        <f>N(AND(CY$14&gt;=$F56,CY$14&lt;Ввод!$G$99))</f>
        <v>0</v>
      </c>
      <c r="CZ56" s="5">
        <f>N(AND(CZ$14&gt;=$F56,CZ$14&lt;Ввод!$G$99))</f>
        <v>0</v>
      </c>
      <c r="DA56" s="5">
        <f>N(AND(DA$14&gt;=$F56,DA$14&lt;Ввод!$G$99))</f>
        <v>0</v>
      </c>
      <c r="DB56" s="5">
        <f>N(AND(DB$14&gt;=$F56,DB$14&lt;Ввод!$G$99))</f>
        <v>0</v>
      </c>
      <c r="DC56" s="5">
        <f>N(AND(DC$14&gt;=$F56,DC$14&lt;Ввод!$G$99))</f>
        <v>0</v>
      </c>
      <c r="DD56" s="5">
        <f>N(AND(DD$14&gt;=$F56,DD$14&lt;Ввод!$G$99))</f>
        <v>0</v>
      </c>
      <c r="DE56" s="5">
        <f>N(AND(DE$14&gt;=$F56,DE$14&lt;Ввод!$G$99))</f>
        <v>0</v>
      </c>
      <c r="DF56" s="5">
        <f>N(AND(DF$14&gt;=$F56,DF$14&lt;Ввод!$G$99))</f>
        <v>0</v>
      </c>
      <c r="DG56" s="5">
        <f>N(AND(DG$14&gt;=$F56,DG$14&lt;Ввод!$G$99))</f>
        <v>0</v>
      </c>
      <c r="DH56" s="5">
        <f>N(AND(DH$14&gt;=$F56,DH$14&lt;Ввод!$G$99))</f>
        <v>0</v>
      </c>
      <c r="DI56" s="5">
        <f>N(AND(DI$14&gt;=$F56,DI$14&lt;Ввод!$G$99))</f>
        <v>0</v>
      </c>
      <c r="DJ56" s="5">
        <f>N(AND(DJ$14&gt;=$F56,DJ$14&lt;Ввод!$G$99))</f>
        <v>0</v>
      </c>
    </row>
    <row r="57" spans="2:114" ht="15" hidden="1" customHeight="1" outlineLevel="1">
      <c r="B57" t="s">
        <v>95</v>
      </c>
      <c r="F57" s="1">
        <f t="shared" si="35"/>
        <v>45474</v>
      </c>
      <c r="G57" s="153">
        <f>MATCH(DATE(YEAR(F57),MONTH(F57)-Ввод!$G$97*3*4,DAY(F57)),J$14:DJ$14)-1</f>
        <v>6</v>
      </c>
      <c r="H57" s="5">
        <f t="shared" ca="1" si="33"/>
        <v>0</v>
      </c>
      <c r="I57" s="5">
        <f t="shared" si="34"/>
        <v>73</v>
      </c>
      <c r="J57" s="5">
        <f>N(AND(J$14&gt;=$F57,J$14&lt;Ввод!$G$99))</f>
        <v>0</v>
      </c>
      <c r="K57" s="5">
        <f>N(AND(K$14&gt;=$F57,K$14&lt;Ввод!$G$99))</f>
        <v>0</v>
      </c>
      <c r="L57" s="5">
        <f>N(AND(L$14&gt;=$F57,L$14&lt;Ввод!$G$99))</f>
        <v>0</v>
      </c>
      <c r="M57" s="5">
        <f>N(AND(M$14&gt;=$F57,M$14&lt;Ввод!$G$99))</f>
        <v>0</v>
      </c>
      <c r="N57" s="5">
        <f>N(AND(N$14&gt;=$F57,N$14&lt;Ввод!$G$99))</f>
        <v>0</v>
      </c>
      <c r="O57" s="5">
        <f>N(AND(O$14&gt;=$F57,O$14&lt;Ввод!$G$99))</f>
        <v>0</v>
      </c>
      <c r="P57" s="5">
        <f>N(AND(P$14&gt;=$F57,P$14&lt;Ввод!$G$99))</f>
        <v>0</v>
      </c>
      <c r="Q57" s="5">
        <f>N(AND(Q$14&gt;=$F57,Q$14&lt;Ввод!$G$99))</f>
        <v>0</v>
      </c>
      <c r="R57" s="5">
        <f>N(AND(R$14&gt;=$F57,R$14&lt;Ввод!$G$99))</f>
        <v>0</v>
      </c>
      <c r="S57" s="5">
        <f>N(AND(S$14&gt;=$F57,S$14&lt;Ввод!$G$99))</f>
        <v>0</v>
      </c>
      <c r="T57" s="5">
        <f>N(AND(T$14&gt;=$F57,T$14&lt;Ввод!$G$99))</f>
        <v>1</v>
      </c>
      <c r="U57" s="5">
        <f>N(AND(U$14&gt;=$F57,U$14&lt;Ввод!$G$99))</f>
        <v>1</v>
      </c>
      <c r="V57" s="5">
        <f>N(AND(V$14&gt;=$F57,V$14&lt;Ввод!$G$99))</f>
        <v>1</v>
      </c>
      <c r="W57" s="5">
        <f>N(AND(W$14&gt;=$F57,W$14&lt;Ввод!$G$99))</f>
        <v>1</v>
      </c>
      <c r="X57" s="5">
        <f>N(AND(X$14&gt;=$F57,X$14&lt;Ввод!$G$99))</f>
        <v>1</v>
      </c>
      <c r="Y57" s="5">
        <f>N(AND(Y$14&gt;=$F57,Y$14&lt;Ввод!$G$99))</f>
        <v>1</v>
      </c>
      <c r="Z57" s="5">
        <f>N(AND(Z$14&gt;=$F57,Z$14&lt;Ввод!$G$99))</f>
        <v>1</v>
      </c>
      <c r="AA57" s="5">
        <f>N(AND(AA$14&gt;=$F57,AA$14&lt;Ввод!$G$99))</f>
        <v>1</v>
      </c>
      <c r="AB57" s="5">
        <f>N(AND(AB$14&gt;=$F57,AB$14&lt;Ввод!$G$99))</f>
        <v>1</v>
      </c>
      <c r="AC57" s="5">
        <f>N(AND(AC$14&gt;=$F57,AC$14&lt;Ввод!$G$99))</f>
        <v>1</v>
      </c>
      <c r="AD57" s="5">
        <f>N(AND(AD$14&gt;=$F57,AD$14&lt;Ввод!$G$99))</f>
        <v>1</v>
      </c>
      <c r="AE57" s="5">
        <f>N(AND(AE$14&gt;=$F57,AE$14&lt;Ввод!$G$99))</f>
        <v>1</v>
      </c>
      <c r="AF57" s="5">
        <f>N(AND(AF$14&gt;=$F57,AF$14&lt;Ввод!$G$99))</f>
        <v>1</v>
      </c>
      <c r="AG57" s="5">
        <f>N(AND(AG$14&gt;=$F57,AG$14&lt;Ввод!$G$99))</f>
        <v>1</v>
      </c>
      <c r="AH57" s="5">
        <f>N(AND(AH$14&gt;=$F57,AH$14&lt;Ввод!$G$99))</f>
        <v>1</v>
      </c>
      <c r="AI57" s="5">
        <f>N(AND(AI$14&gt;=$F57,AI$14&lt;Ввод!$G$99))</f>
        <v>1</v>
      </c>
      <c r="AJ57" s="5">
        <f>N(AND(AJ$14&gt;=$F57,AJ$14&lt;Ввод!$G$99))</f>
        <v>1</v>
      </c>
      <c r="AK57" s="5">
        <f>N(AND(AK$14&gt;=$F57,AK$14&lt;Ввод!$G$99))</f>
        <v>1</v>
      </c>
      <c r="AL57" s="5">
        <f>N(AND(AL$14&gt;=$F57,AL$14&lt;Ввод!$G$99))</f>
        <v>1</v>
      </c>
      <c r="AM57" s="5">
        <f>N(AND(AM$14&gt;=$F57,AM$14&lt;Ввод!$G$99))</f>
        <v>1</v>
      </c>
      <c r="AN57" s="5">
        <f>N(AND(AN$14&gt;=$F57,AN$14&lt;Ввод!$G$99))</f>
        <v>1</v>
      </c>
      <c r="AO57" s="5">
        <f>N(AND(AO$14&gt;=$F57,AO$14&lt;Ввод!$G$99))</f>
        <v>1</v>
      </c>
      <c r="AP57" s="5">
        <f>N(AND(AP$14&gt;=$F57,AP$14&lt;Ввод!$G$99))</f>
        <v>1</v>
      </c>
      <c r="AQ57" s="5">
        <f>N(AND(AQ$14&gt;=$F57,AQ$14&lt;Ввод!$G$99))</f>
        <v>1</v>
      </c>
      <c r="AR57" s="5">
        <f>N(AND(AR$14&gt;=$F57,AR$14&lt;Ввод!$G$99))</f>
        <v>1</v>
      </c>
      <c r="AS57" s="5">
        <f>N(AND(AS$14&gt;=$F57,AS$14&lt;Ввод!$G$99))</f>
        <v>1</v>
      </c>
      <c r="AT57" s="5">
        <f>N(AND(AT$14&gt;=$F57,AT$14&lt;Ввод!$G$99))</f>
        <v>1</v>
      </c>
      <c r="AU57" s="5">
        <f>N(AND(AU$14&gt;=$F57,AU$14&lt;Ввод!$G$99))</f>
        <v>1</v>
      </c>
      <c r="AV57" s="5">
        <f>N(AND(AV$14&gt;=$F57,AV$14&lt;Ввод!$G$99))</f>
        <v>1</v>
      </c>
      <c r="AW57" s="5">
        <f>N(AND(AW$14&gt;=$F57,AW$14&lt;Ввод!$G$99))</f>
        <v>1</v>
      </c>
      <c r="AX57" s="5">
        <f>N(AND(AX$14&gt;=$F57,AX$14&lt;Ввод!$G$99))</f>
        <v>1</v>
      </c>
      <c r="AY57" s="5">
        <f>N(AND(AY$14&gt;=$F57,AY$14&lt;Ввод!$G$99))</f>
        <v>1</v>
      </c>
      <c r="AZ57" s="5">
        <f>N(AND(AZ$14&gt;=$F57,AZ$14&lt;Ввод!$G$99))</f>
        <v>1</v>
      </c>
      <c r="BA57" s="5">
        <f>N(AND(BA$14&gt;=$F57,BA$14&lt;Ввод!$G$99))</f>
        <v>1</v>
      </c>
      <c r="BB57" s="5">
        <f>N(AND(BB$14&gt;=$F57,BB$14&lt;Ввод!$G$99))</f>
        <v>1</v>
      </c>
      <c r="BC57" s="5">
        <f>N(AND(BC$14&gt;=$F57,BC$14&lt;Ввод!$G$99))</f>
        <v>1</v>
      </c>
      <c r="BD57" s="5">
        <f>N(AND(BD$14&gt;=$F57,BD$14&lt;Ввод!$G$99))</f>
        <v>1</v>
      </c>
      <c r="BE57" s="5">
        <f>N(AND(BE$14&gt;=$F57,BE$14&lt;Ввод!$G$99))</f>
        <v>1</v>
      </c>
      <c r="BF57" s="5">
        <f>N(AND(BF$14&gt;=$F57,BF$14&lt;Ввод!$G$99))</f>
        <v>1</v>
      </c>
      <c r="BG57" s="5">
        <f>N(AND(BG$14&gt;=$F57,BG$14&lt;Ввод!$G$99))</f>
        <v>1</v>
      </c>
      <c r="BH57" s="5">
        <f>N(AND(BH$14&gt;=$F57,BH$14&lt;Ввод!$G$99))</f>
        <v>1</v>
      </c>
      <c r="BI57" s="5">
        <f>N(AND(BI$14&gt;=$F57,BI$14&lt;Ввод!$G$99))</f>
        <v>1</v>
      </c>
      <c r="BJ57" s="5">
        <f>N(AND(BJ$14&gt;=$F57,BJ$14&lt;Ввод!$G$99))</f>
        <v>1</v>
      </c>
      <c r="BK57" s="5">
        <f>N(AND(BK$14&gt;=$F57,BK$14&lt;Ввод!$G$99))</f>
        <v>1</v>
      </c>
      <c r="BL57" s="5">
        <f>N(AND(BL$14&gt;=$F57,BL$14&lt;Ввод!$G$99))</f>
        <v>1</v>
      </c>
      <c r="BM57" s="5">
        <f>N(AND(BM$14&gt;=$F57,BM$14&lt;Ввод!$G$99))</f>
        <v>1</v>
      </c>
      <c r="BN57" s="5">
        <f>N(AND(BN$14&gt;=$F57,BN$14&lt;Ввод!$G$99))</f>
        <v>1</v>
      </c>
      <c r="BO57" s="5">
        <f>N(AND(BO$14&gt;=$F57,BO$14&lt;Ввод!$G$99))</f>
        <v>1</v>
      </c>
      <c r="BP57" s="5">
        <f>N(AND(BP$14&gt;=$F57,BP$14&lt;Ввод!$G$99))</f>
        <v>1</v>
      </c>
      <c r="BQ57" s="5">
        <f>N(AND(BQ$14&gt;=$F57,BQ$14&lt;Ввод!$G$99))</f>
        <v>1</v>
      </c>
      <c r="BR57" s="5">
        <f>N(AND(BR$14&gt;=$F57,BR$14&lt;Ввод!$G$99))</f>
        <v>1</v>
      </c>
      <c r="BS57" s="5">
        <f>N(AND(BS$14&gt;=$F57,BS$14&lt;Ввод!$G$99))</f>
        <v>1</v>
      </c>
      <c r="BT57" s="5">
        <f>N(AND(BT$14&gt;=$F57,BT$14&lt;Ввод!$G$99))</f>
        <v>1</v>
      </c>
      <c r="BU57" s="5">
        <f>N(AND(BU$14&gt;=$F57,BU$14&lt;Ввод!$G$99))</f>
        <v>1</v>
      </c>
      <c r="BV57" s="5">
        <f>N(AND(BV$14&gt;=$F57,BV$14&lt;Ввод!$G$99))</f>
        <v>1</v>
      </c>
      <c r="BW57" s="5">
        <f>N(AND(BW$14&gt;=$F57,BW$14&lt;Ввод!$G$99))</f>
        <v>1</v>
      </c>
      <c r="BX57" s="5">
        <f>N(AND(BX$14&gt;=$F57,BX$14&lt;Ввод!$G$99))</f>
        <v>1</v>
      </c>
      <c r="BY57" s="5">
        <f>N(AND(BY$14&gt;=$F57,BY$14&lt;Ввод!$G$99))</f>
        <v>1</v>
      </c>
      <c r="BZ57" s="5">
        <f>N(AND(BZ$14&gt;=$F57,BZ$14&lt;Ввод!$G$99))</f>
        <v>1</v>
      </c>
      <c r="CA57" s="5">
        <f>N(AND(CA$14&gt;=$F57,CA$14&lt;Ввод!$G$99))</f>
        <v>1</v>
      </c>
      <c r="CB57" s="5">
        <f>N(AND(CB$14&gt;=$F57,CB$14&lt;Ввод!$G$99))</f>
        <v>1</v>
      </c>
      <c r="CC57" s="5">
        <f>N(AND(CC$14&gt;=$F57,CC$14&lt;Ввод!$G$99))</f>
        <v>1</v>
      </c>
      <c r="CD57" s="5">
        <f>N(AND(CD$14&gt;=$F57,CD$14&lt;Ввод!$G$99))</f>
        <v>1</v>
      </c>
      <c r="CE57" s="5">
        <f>N(AND(CE$14&gt;=$F57,CE$14&lt;Ввод!$G$99))</f>
        <v>1</v>
      </c>
      <c r="CF57" s="5">
        <f>N(AND(CF$14&gt;=$F57,CF$14&lt;Ввод!$G$99))</f>
        <v>1</v>
      </c>
      <c r="CG57" s="5">
        <f>N(AND(CG$14&gt;=$F57,CG$14&lt;Ввод!$G$99))</f>
        <v>1</v>
      </c>
      <c r="CH57" s="5">
        <f>N(AND(CH$14&gt;=$F57,CH$14&lt;Ввод!$G$99))</f>
        <v>1</v>
      </c>
      <c r="CI57" s="5">
        <f>N(AND(CI$14&gt;=$F57,CI$14&lt;Ввод!$G$99))</f>
        <v>1</v>
      </c>
      <c r="CJ57" s="5">
        <f>N(AND(CJ$14&gt;=$F57,CJ$14&lt;Ввод!$G$99))</f>
        <v>1</v>
      </c>
      <c r="CK57" s="5">
        <f>N(AND(CK$14&gt;=$F57,CK$14&lt;Ввод!$G$99))</f>
        <v>1</v>
      </c>
      <c r="CL57" s="5">
        <f>N(AND(CL$14&gt;=$F57,CL$14&lt;Ввод!$G$99))</f>
        <v>1</v>
      </c>
      <c r="CM57" s="5">
        <f>N(AND(CM$14&gt;=$F57,CM$14&lt;Ввод!$G$99))</f>
        <v>1</v>
      </c>
      <c r="CN57" s="5">
        <f>N(AND(CN$14&gt;=$F57,CN$14&lt;Ввод!$G$99))</f>
        <v>1</v>
      </c>
      <c r="CO57" s="5">
        <f>N(AND(CO$14&gt;=$F57,CO$14&lt;Ввод!$G$99))</f>
        <v>0</v>
      </c>
      <c r="CP57" s="5">
        <f>N(AND(CP$14&gt;=$F57,CP$14&lt;Ввод!$G$99))</f>
        <v>0</v>
      </c>
      <c r="CQ57" s="5">
        <f>N(AND(CQ$14&gt;=$F57,CQ$14&lt;Ввод!$G$99))</f>
        <v>0</v>
      </c>
      <c r="CR57" s="5">
        <f>N(AND(CR$14&gt;=$F57,CR$14&lt;Ввод!$G$99))</f>
        <v>0</v>
      </c>
      <c r="CS57" s="5">
        <f>N(AND(CS$14&gt;=$F57,CS$14&lt;Ввод!$G$99))</f>
        <v>0</v>
      </c>
      <c r="CT57" s="5">
        <f>N(AND(CT$14&gt;=$F57,CT$14&lt;Ввод!$G$99))</f>
        <v>0</v>
      </c>
      <c r="CU57" s="5">
        <f>N(AND(CU$14&gt;=$F57,CU$14&lt;Ввод!$G$99))</f>
        <v>0</v>
      </c>
      <c r="CV57" s="5">
        <f>N(AND(CV$14&gt;=$F57,CV$14&lt;Ввод!$G$99))</f>
        <v>0</v>
      </c>
      <c r="CW57" s="5">
        <f>N(AND(CW$14&gt;=$F57,CW$14&lt;Ввод!$G$99))</f>
        <v>0</v>
      </c>
      <c r="CX57" s="5">
        <f>N(AND(CX$14&gt;=$F57,CX$14&lt;Ввод!$G$99))</f>
        <v>0</v>
      </c>
      <c r="CY57" s="5">
        <f>N(AND(CY$14&gt;=$F57,CY$14&lt;Ввод!$G$99))</f>
        <v>0</v>
      </c>
      <c r="CZ57" s="5">
        <f>N(AND(CZ$14&gt;=$F57,CZ$14&lt;Ввод!$G$99))</f>
        <v>0</v>
      </c>
      <c r="DA57" s="5">
        <f>N(AND(DA$14&gt;=$F57,DA$14&lt;Ввод!$G$99))</f>
        <v>0</v>
      </c>
      <c r="DB57" s="5">
        <f>N(AND(DB$14&gt;=$F57,DB$14&lt;Ввод!$G$99))</f>
        <v>0</v>
      </c>
      <c r="DC57" s="5">
        <f>N(AND(DC$14&gt;=$F57,DC$14&lt;Ввод!$G$99))</f>
        <v>0</v>
      </c>
      <c r="DD57" s="5">
        <f>N(AND(DD$14&gt;=$F57,DD$14&lt;Ввод!$G$99))</f>
        <v>0</v>
      </c>
      <c r="DE57" s="5">
        <f>N(AND(DE$14&gt;=$F57,DE$14&lt;Ввод!$G$99))</f>
        <v>0</v>
      </c>
      <c r="DF57" s="5">
        <f>N(AND(DF$14&gt;=$F57,DF$14&lt;Ввод!$G$99))</f>
        <v>0</v>
      </c>
      <c r="DG57" s="5">
        <f>N(AND(DG$14&gt;=$F57,DG$14&lt;Ввод!$G$99))</f>
        <v>0</v>
      </c>
      <c r="DH57" s="5">
        <f>N(AND(DH$14&gt;=$F57,DH$14&lt;Ввод!$G$99))</f>
        <v>0</v>
      </c>
      <c r="DI57" s="5">
        <f>N(AND(DI$14&gt;=$F57,DI$14&lt;Ввод!$G$99))</f>
        <v>0</v>
      </c>
      <c r="DJ57" s="5">
        <f>N(AND(DJ$14&gt;=$F57,DJ$14&lt;Ввод!$G$99))</f>
        <v>0</v>
      </c>
    </row>
    <row r="58" spans="2:114" ht="15" hidden="1" customHeight="1" outlineLevel="1">
      <c r="B58" t="s">
        <v>96</v>
      </c>
      <c r="F58" s="1">
        <f t="shared" si="35"/>
        <v>45566</v>
      </c>
      <c r="G58" s="153">
        <f>MATCH(DATE(YEAR(F58),MONTH(F58)-Ввод!$G$97*3*4,DAY(F58)),J$14:DJ$14)-1</f>
        <v>7</v>
      </c>
      <c r="H58" s="5">
        <f t="shared" ca="1" si="33"/>
        <v>105000</v>
      </c>
      <c r="I58" s="5">
        <f t="shared" si="34"/>
        <v>72</v>
      </c>
      <c r="J58" s="5">
        <f>N(AND(J$14&gt;=$F58,J$14&lt;Ввод!$G$99))</f>
        <v>0</v>
      </c>
      <c r="K58" s="5">
        <f>N(AND(K$14&gt;=$F58,K$14&lt;Ввод!$G$99))</f>
        <v>0</v>
      </c>
      <c r="L58" s="5">
        <f>N(AND(L$14&gt;=$F58,L$14&lt;Ввод!$G$99))</f>
        <v>0</v>
      </c>
      <c r="M58" s="5">
        <f>N(AND(M$14&gt;=$F58,M$14&lt;Ввод!$G$99))</f>
        <v>0</v>
      </c>
      <c r="N58" s="5">
        <f>N(AND(N$14&gt;=$F58,N$14&lt;Ввод!$G$99))</f>
        <v>0</v>
      </c>
      <c r="O58" s="5">
        <f>N(AND(O$14&gt;=$F58,O$14&lt;Ввод!$G$99))</f>
        <v>0</v>
      </c>
      <c r="P58" s="5">
        <f>N(AND(P$14&gt;=$F58,P$14&lt;Ввод!$G$99))</f>
        <v>0</v>
      </c>
      <c r="Q58" s="5">
        <f>N(AND(Q$14&gt;=$F58,Q$14&lt;Ввод!$G$99))</f>
        <v>0</v>
      </c>
      <c r="R58" s="5">
        <f>N(AND(R$14&gt;=$F58,R$14&lt;Ввод!$G$99))</f>
        <v>0</v>
      </c>
      <c r="S58" s="5">
        <f>N(AND(S$14&gt;=$F58,S$14&lt;Ввод!$G$99))</f>
        <v>0</v>
      </c>
      <c r="T58" s="5">
        <f>N(AND(T$14&gt;=$F58,T$14&lt;Ввод!$G$99))</f>
        <v>0</v>
      </c>
      <c r="U58" s="5">
        <f>N(AND(U$14&gt;=$F58,U$14&lt;Ввод!$G$99))</f>
        <v>1</v>
      </c>
      <c r="V58" s="5">
        <f>N(AND(V$14&gt;=$F58,V$14&lt;Ввод!$G$99))</f>
        <v>1</v>
      </c>
      <c r="W58" s="5">
        <f>N(AND(W$14&gt;=$F58,W$14&lt;Ввод!$G$99))</f>
        <v>1</v>
      </c>
      <c r="X58" s="5">
        <f>N(AND(X$14&gt;=$F58,X$14&lt;Ввод!$G$99))</f>
        <v>1</v>
      </c>
      <c r="Y58" s="5">
        <f>N(AND(Y$14&gt;=$F58,Y$14&lt;Ввод!$G$99))</f>
        <v>1</v>
      </c>
      <c r="Z58" s="5">
        <f>N(AND(Z$14&gt;=$F58,Z$14&lt;Ввод!$G$99))</f>
        <v>1</v>
      </c>
      <c r="AA58" s="5">
        <f>N(AND(AA$14&gt;=$F58,AA$14&lt;Ввод!$G$99))</f>
        <v>1</v>
      </c>
      <c r="AB58" s="5">
        <f>N(AND(AB$14&gt;=$F58,AB$14&lt;Ввод!$G$99))</f>
        <v>1</v>
      </c>
      <c r="AC58" s="5">
        <f>N(AND(AC$14&gt;=$F58,AC$14&lt;Ввод!$G$99))</f>
        <v>1</v>
      </c>
      <c r="AD58" s="5">
        <f>N(AND(AD$14&gt;=$F58,AD$14&lt;Ввод!$G$99))</f>
        <v>1</v>
      </c>
      <c r="AE58" s="5">
        <f>N(AND(AE$14&gt;=$F58,AE$14&lt;Ввод!$G$99))</f>
        <v>1</v>
      </c>
      <c r="AF58" s="5">
        <f>N(AND(AF$14&gt;=$F58,AF$14&lt;Ввод!$G$99))</f>
        <v>1</v>
      </c>
      <c r="AG58" s="5">
        <f>N(AND(AG$14&gt;=$F58,AG$14&lt;Ввод!$G$99))</f>
        <v>1</v>
      </c>
      <c r="AH58" s="5">
        <f>N(AND(AH$14&gt;=$F58,AH$14&lt;Ввод!$G$99))</f>
        <v>1</v>
      </c>
      <c r="AI58" s="5">
        <f>N(AND(AI$14&gt;=$F58,AI$14&lt;Ввод!$G$99))</f>
        <v>1</v>
      </c>
      <c r="AJ58" s="5">
        <f>N(AND(AJ$14&gt;=$F58,AJ$14&lt;Ввод!$G$99))</f>
        <v>1</v>
      </c>
      <c r="AK58" s="5">
        <f>N(AND(AK$14&gt;=$F58,AK$14&lt;Ввод!$G$99))</f>
        <v>1</v>
      </c>
      <c r="AL58" s="5">
        <f>N(AND(AL$14&gt;=$F58,AL$14&lt;Ввод!$G$99))</f>
        <v>1</v>
      </c>
      <c r="AM58" s="5">
        <f>N(AND(AM$14&gt;=$F58,AM$14&lt;Ввод!$G$99))</f>
        <v>1</v>
      </c>
      <c r="AN58" s="5">
        <f>N(AND(AN$14&gt;=$F58,AN$14&lt;Ввод!$G$99))</f>
        <v>1</v>
      </c>
      <c r="AO58" s="5">
        <f>N(AND(AO$14&gt;=$F58,AO$14&lt;Ввод!$G$99))</f>
        <v>1</v>
      </c>
      <c r="AP58" s="5">
        <f>N(AND(AP$14&gt;=$F58,AP$14&lt;Ввод!$G$99))</f>
        <v>1</v>
      </c>
      <c r="AQ58" s="5">
        <f>N(AND(AQ$14&gt;=$F58,AQ$14&lt;Ввод!$G$99))</f>
        <v>1</v>
      </c>
      <c r="AR58" s="5">
        <f>N(AND(AR$14&gt;=$F58,AR$14&lt;Ввод!$G$99))</f>
        <v>1</v>
      </c>
      <c r="AS58" s="5">
        <f>N(AND(AS$14&gt;=$F58,AS$14&lt;Ввод!$G$99))</f>
        <v>1</v>
      </c>
      <c r="AT58" s="5">
        <f>N(AND(AT$14&gt;=$F58,AT$14&lt;Ввод!$G$99))</f>
        <v>1</v>
      </c>
      <c r="AU58" s="5">
        <f>N(AND(AU$14&gt;=$F58,AU$14&lt;Ввод!$G$99))</f>
        <v>1</v>
      </c>
      <c r="AV58" s="5">
        <f>N(AND(AV$14&gt;=$F58,AV$14&lt;Ввод!$G$99))</f>
        <v>1</v>
      </c>
      <c r="AW58" s="5">
        <f>N(AND(AW$14&gt;=$F58,AW$14&lt;Ввод!$G$99))</f>
        <v>1</v>
      </c>
      <c r="AX58" s="5">
        <f>N(AND(AX$14&gt;=$F58,AX$14&lt;Ввод!$G$99))</f>
        <v>1</v>
      </c>
      <c r="AY58" s="5">
        <f>N(AND(AY$14&gt;=$F58,AY$14&lt;Ввод!$G$99))</f>
        <v>1</v>
      </c>
      <c r="AZ58" s="5">
        <f>N(AND(AZ$14&gt;=$F58,AZ$14&lt;Ввод!$G$99))</f>
        <v>1</v>
      </c>
      <c r="BA58" s="5">
        <f>N(AND(BA$14&gt;=$F58,BA$14&lt;Ввод!$G$99))</f>
        <v>1</v>
      </c>
      <c r="BB58" s="5">
        <f>N(AND(BB$14&gt;=$F58,BB$14&lt;Ввод!$G$99))</f>
        <v>1</v>
      </c>
      <c r="BC58" s="5">
        <f>N(AND(BC$14&gt;=$F58,BC$14&lt;Ввод!$G$99))</f>
        <v>1</v>
      </c>
      <c r="BD58" s="5">
        <f>N(AND(BD$14&gt;=$F58,BD$14&lt;Ввод!$G$99))</f>
        <v>1</v>
      </c>
      <c r="BE58" s="5">
        <f>N(AND(BE$14&gt;=$F58,BE$14&lt;Ввод!$G$99))</f>
        <v>1</v>
      </c>
      <c r="BF58" s="5">
        <f>N(AND(BF$14&gt;=$F58,BF$14&lt;Ввод!$G$99))</f>
        <v>1</v>
      </c>
      <c r="BG58" s="5">
        <f>N(AND(BG$14&gt;=$F58,BG$14&lt;Ввод!$G$99))</f>
        <v>1</v>
      </c>
      <c r="BH58" s="5">
        <f>N(AND(BH$14&gt;=$F58,BH$14&lt;Ввод!$G$99))</f>
        <v>1</v>
      </c>
      <c r="BI58" s="5">
        <f>N(AND(BI$14&gt;=$F58,BI$14&lt;Ввод!$G$99))</f>
        <v>1</v>
      </c>
      <c r="BJ58" s="5">
        <f>N(AND(BJ$14&gt;=$F58,BJ$14&lt;Ввод!$G$99))</f>
        <v>1</v>
      </c>
      <c r="BK58" s="5">
        <f>N(AND(BK$14&gt;=$F58,BK$14&lt;Ввод!$G$99))</f>
        <v>1</v>
      </c>
      <c r="BL58" s="5">
        <f>N(AND(BL$14&gt;=$F58,BL$14&lt;Ввод!$G$99))</f>
        <v>1</v>
      </c>
      <c r="BM58" s="5">
        <f>N(AND(BM$14&gt;=$F58,BM$14&lt;Ввод!$G$99))</f>
        <v>1</v>
      </c>
      <c r="BN58" s="5">
        <f>N(AND(BN$14&gt;=$F58,BN$14&lt;Ввод!$G$99))</f>
        <v>1</v>
      </c>
      <c r="BO58" s="5">
        <f>N(AND(BO$14&gt;=$F58,BO$14&lt;Ввод!$G$99))</f>
        <v>1</v>
      </c>
      <c r="BP58" s="5">
        <f>N(AND(BP$14&gt;=$F58,BP$14&lt;Ввод!$G$99))</f>
        <v>1</v>
      </c>
      <c r="BQ58" s="5">
        <f>N(AND(BQ$14&gt;=$F58,BQ$14&lt;Ввод!$G$99))</f>
        <v>1</v>
      </c>
      <c r="BR58" s="5">
        <f>N(AND(BR$14&gt;=$F58,BR$14&lt;Ввод!$G$99))</f>
        <v>1</v>
      </c>
      <c r="BS58" s="5">
        <f>N(AND(BS$14&gt;=$F58,BS$14&lt;Ввод!$G$99))</f>
        <v>1</v>
      </c>
      <c r="BT58" s="5">
        <f>N(AND(BT$14&gt;=$F58,BT$14&lt;Ввод!$G$99))</f>
        <v>1</v>
      </c>
      <c r="BU58" s="5">
        <f>N(AND(BU$14&gt;=$F58,BU$14&lt;Ввод!$G$99))</f>
        <v>1</v>
      </c>
      <c r="BV58" s="5">
        <f>N(AND(BV$14&gt;=$F58,BV$14&lt;Ввод!$G$99))</f>
        <v>1</v>
      </c>
      <c r="BW58" s="5">
        <f>N(AND(BW$14&gt;=$F58,BW$14&lt;Ввод!$G$99))</f>
        <v>1</v>
      </c>
      <c r="BX58" s="5">
        <f>N(AND(BX$14&gt;=$F58,BX$14&lt;Ввод!$G$99))</f>
        <v>1</v>
      </c>
      <c r="BY58" s="5">
        <f>N(AND(BY$14&gt;=$F58,BY$14&lt;Ввод!$G$99))</f>
        <v>1</v>
      </c>
      <c r="BZ58" s="5">
        <f>N(AND(BZ$14&gt;=$F58,BZ$14&lt;Ввод!$G$99))</f>
        <v>1</v>
      </c>
      <c r="CA58" s="5">
        <f>N(AND(CA$14&gt;=$F58,CA$14&lt;Ввод!$G$99))</f>
        <v>1</v>
      </c>
      <c r="CB58" s="5">
        <f>N(AND(CB$14&gt;=$F58,CB$14&lt;Ввод!$G$99))</f>
        <v>1</v>
      </c>
      <c r="CC58" s="5">
        <f>N(AND(CC$14&gt;=$F58,CC$14&lt;Ввод!$G$99))</f>
        <v>1</v>
      </c>
      <c r="CD58" s="5">
        <f>N(AND(CD$14&gt;=$F58,CD$14&lt;Ввод!$G$99))</f>
        <v>1</v>
      </c>
      <c r="CE58" s="5">
        <f>N(AND(CE$14&gt;=$F58,CE$14&lt;Ввод!$G$99))</f>
        <v>1</v>
      </c>
      <c r="CF58" s="5">
        <f>N(AND(CF$14&gt;=$F58,CF$14&lt;Ввод!$G$99))</f>
        <v>1</v>
      </c>
      <c r="CG58" s="5">
        <f>N(AND(CG$14&gt;=$F58,CG$14&lt;Ввод!$G$99))</f>
        <v>1</v>
      </c>
      <c r="CH58" s="5">
        <f>N(AND(CH$14&gt;=$F58,CH$14&lt;Ввод!$G$99))</f>
        <v>1</v>
      </c>
      <c r="CI58" s="5">
        <f>N(AND(CI$14&gt;=$F58,CI$14&lt;Ввод!$G$99))</f>
        <v>1</v>
      </c>
      <c r="CJ58" s="5">
        <f>N(AND(CJ$14&gt;=$F58,CJ$14&lt;Ввод!$G$99))</f>
        <v>1</v>
      </c>
      <c r="CK58" s="5">
        <f>N(AND(CK$14&gt;=$F58,CK$14&lt;Ввод!$G$99))</f>
        <v>1</v>
      </c>
      <c r="CL58" s="5">
        <f>N(AND(CL$14&gt;=$F58,CL$14&lt;Ввод!$G$99))</f>
        <v>1</v>
      </c>
      <c r="CM58" s="5">
        <f>N(AND(CM$14&gt;=$F58,CM$14&lt;Ввод!$G$99))</f>
        <v>1</v>
      </c>
      <c r="CN58" s="5">
        <f>N(AND(CN$14&gt;=$F58,CN$14&lt;Ввод!$G$99))</f>
        <v>1</v>
      </c>
      <c r="CO58" s="5">
        <f>N(AND(CO$14&gt;=$F58,CO$14&lt;Ввод!$G$99))</f>
        <v>0</v>
      </c>
      <c r="CP58" s="5">
        <f>N(AND(CP$14&gt;=$F58,CP$14&lt;Ввод!$G$99))</f>
        <v>0</v>
      </c>
      <c r="CQ58" s="5">
        <f>N(AND(CQ$14&gt;=$F58,CQ$14&lt;Ввод!$G$99))</f>
        <v>0</v>
      </c>
      <c r="CR58" s="5">
        <f>N(AND(CR$14&gt;=$F58,CR$14&lt;Ввод!$G$99))</f>
        <v>0</v>
      </c>
      <c r="CS58" s="5">
        <f>N(AND(CS$14&gt;=$F58,CS$14&lt;Ввод!$G$99))</f>
        <v>0</v>
      </c>
      <c r="CT58" s="5">
        <f>N(AND(CT$14&gt;=$F58,CT$14&lt;Ввод!$G$99))</f>
        <v>0</v>
      </c>
      <c r="CU58" s="5">
        <f>N(AND(CU$14&gt;=$F58,CU$14&lt;Ввод!$G$99))</f>
        <v>0</v>
      </c>
      <c r="CV58" s="5">
        <f>N(AND(CV$14&gt;=$F58,CV$14&lt;Ввод!$G$99))</f>
        <v>0</v>
      </c>
      <c r="CW58" s="5">
        <f>N(AND(CW$14&gt;=$F58,CW$14&lt;Ввод!$G$99))</f>
        <v>0</v>
      </c>
      <c r="CX58" s="5">
        <f>N(AND(CX$14&gt;=$F58,CX$14&lt;Ввод!$G$99))</f>
        <v>0</v>
      </c>
      <c r="CY58" s="5">
        <f>N(AND(CY$14&gt;=$F58,CY$14&lt;Ввод!$G$99))</f>
        <v>0</v>
      </c>
      <c r="CZ58" s="5">
        <f>N(AND(CZ$14&gt;=$F58,CZ$14&lt;Ввод!$G$99))</f>
        <v>0</v>
      </c>
      <c r="DA58" s="5">
        <f>N(AND(DA$14&gt;=$F58,DA$14&lt;Ввод!$G$99))</f>
        <v>0</v>
      </c>
      <c r="DB58" s="5">
        <f>N(AND(DB$14&gt;=$F58,DB$14&lt;Ввод!$G$99))</f>
        <v>0</v>
      </c>
      <c r="DC58" s="5">
        <f>N(AND(DC$14&gt;=$F58,DC$14&lt;Ввод!$G$99))</f>
        <v>0</v>
      </c>
      <c r="DD58" s="5">
        <f>N(AND(DD$14&gt;=$F58,DD$14&lt;Ввод!$G$99))</f>
        <v>0</v>
      </c>
      <c r="DE58" s="5">
        <f>N(AND(DE$14&gt;=$F58,DE$14&lt;Ввод!$G$99))</f>
        <v>0</v>
      </c>
      <c r="DF58" s="5">
        <f>N(AND(DF$14&gt;=$F58,DF$14&lt;Ввод!$G$99))</f>
        <v>0</v>
      </c>
      <c r="DG58" s="5">
        <f>N(AND(DG$14&gt;=$F58,DG$14&lt;Ввод!$G$99))</f>
        <v>0</v>
      </c>
      <c r="DH58" s="5">
        <f>N(AND(DH$14&gt;=$F58,DH$14&lt;Ввод!$G$99))</f>
        <v>0</v>
      </c>
      <c r="DI58" s="5">
        <f>N(AND(DI$14&gt;=$F58,DI$14&lt;Ввод!$G$99))</f>
        <v>0</v>
      </c>
      <c r="DJ58" s="5">
        <f>N(AND(DJ$14&gt;=$F58,DJ$14&lt;Ввод!$G$99))</f>
        <v>0</v>
      </c>
    </row>
    <row r="59" spans="2:114" ht="15" hidden="1" customHeight="1" outlineLevel="1">
      <c r="B59" t="s">
        <v>97</v>
      </c>
      <c r="F59" s="1">
        <f t="shared" si="35"/>
        <v>45658</v>
      </c>
      <c r="G59" s="153">
        <f>MATCH(DATE(YEAR(F59),MONTH(F59)-Ввод!$G$97*3*4,DAY(F59)),J$14:DJ$14)-1</f>
        <v>8</v>
      </c>
      <c r="H59" s="5">
        <f t="shared" ca="1" si="33"/>
        <v>0</v>
      </c>
      <c r="I59" s="5">
        <f t="shared" si="34"/>
        <v>71</v>
      </c>
      <c r="J59" s="5">
        <f>N(AND(J$14&gt;=$F59,J$14&lt;Ввод!$G$99))</f>
        <v>0</v>
      </c>
      <c r="K59" s="5">
        <f>N(AND(K$14&gt;=$F59,K$14&lt;Ввод!$G$99))</f>
        <v>0</v>
      </c>
      <c r="L59" s="5">
        <f>N(AND(L$14&gt;=$F59,L$14&lt;Ввод!$G$99))</f>
        <v>0</v>
      </c>
      <c r="M59" s="5">
        <f>N(AND(M$14&gt;=$F59,M$14&lt;Ввод!$G$99))</f>
        <v>0</v>
      </c>
      <c r="N59" s="5">
        <f>N(AND(N$14&gt;=$F59,N$14&lt;Ввод!$G$99))</f>
        <v>0</v>
      </c>
      <c r="O59" s="5">
        <f>N(AND(O$14&gt;=$F59,O$14&lt;Ввод!$G$99))</f>
        <v>0</v>
      </c>
      <c r="P59" s="5">
        <f>N(AND(P$14&gt;=$F59,P$14&lt;Ввод!$G$99))</f>
        <v>0</v>
      </c>
      <c r="Q59" s="5">
        <f>N(AND(Q$14&gt;=$F59,Q$14&lt;Ввод!$G$99))</f>
        <v>0</v>
      </c>
      <c r="R59" s="5">
        <f>N(AND(R$14&gt;=$F59,R$14&lt;Ввод!$G$99))</f>
        <v>0</v>
      </c>
      <c r="S59" s="5">
        <f>N(AND(S$14&gt;=$F59,S$14&lt;Ввод!$G$99))</f>
        <v>0</v>
      </c>
      <c r="T59" s="5">
        <f>N(AND(T$14&gt;=$F59,T$14&lt;Ввод!$G$99))</f>
        <v>0</v>
      </c>
      <c r="U59" s="5">
        <f>N(AND(U$14&gt;=$F59,U$14&lt;Ввод!$G$99))</f>
        <v>0</v>
      </c>
      <c r="V59" s="5">
        <f>N(AND(V$14&gt;=$F59,V$14&lt;Ввод!$G$99))</f>
        <v>1</v>
      </c>
      <c r="W59" s="5">
        <f>N(AND(W$14&gt;=$F59,W$14&lt;Ввод!$G$99))</f>
        <v>1</v>
      </c>
      <c r="X59" s="5">
        <f>N(AND(X$14&gt;=$F59,X$14&lt;Ввод!$G$99))</f>
        <v>1</v>
      </c>
      <c r="Y59" s="5">
        <f>N(AND(Y$14&gt;=$F59,Y$14&lt;Ввод!$G$99))</f>
        <v>1</v>
      </c>
      <c r="Z59" s="5">
        <f>N(AND(Z$14&gt;=$F59,Z$14&lt;Ввод!$G$99))</f>
        <v>1</v>
      </c>
      <c r="AA59" s="5">
        <f>N(AND(AA$14&gt;=$F59,AA$14&lt;Ввод!$G$99))</f>
        <v>1</v>
      </c>
      <c r="AB59" s="5">
        <f>N(AND(AB$14&gt;=$F59,AB$14&lt;Ввод!$G$99))</f>
        <v>1</v>
      </c>
      <c r="AC59" s="5">
        <f>N(AND(AC$14&gt;=$F59,AC$14&lt;Ввод!$G$99))</f>
        <v>1</v>
      </c>
      <c r="AD59" s="5">
        <f>N(AND(AD$14&gt;=$F59,AD$14&lt;Ввод!$G$99))</f>
        <v>1</v>
      </c>
      <c r="AE59" s="5">
        <f>N(AND(AE$14&gt;=$F59,AE$14&lt;Ввод!$G$99))</f>
        <v>1</v>
      </c>
      <c r="AF59" s="5">
        <f>N(AND(AF$14&gt;=$F59,AF$14&lt;Ввод!$G$99))</f>
        <v>1</v>
      </c>
      <c r="AG59" s="5">
        <f>N(AND(AG$14&gt;=$F59,AG$14&lt;Ввод!$G$99))</f>
        <v>1</v>
      </c>
      <c r="AH59" s="5">
        <f>N(AND(AH$14&gt;=$F59,AH$14&lt;Ввод!$G$99))</f>
        <v>1</v>
      </c>
      <c r="AI59" s="5">
        <f>N(AND(AI$14&gt;=$F59,AI$14&lt;Ввод!$G$99))</f>
        <v>1</v>
      </c>
      <c r="AJ59" s="5">
        <f>N(AND(AJ$14&gt;=$F59,AJ$14&lt;Ввод!$G$99))</f>
        <v>1</v>
      </c>
      <c r="AK59" s="5">
        <f>N(AND(AK$14&gt;=$F59,AK$14&lt;Ввод!$G$99))</f>
        <v>1</v>
      </c>
      <c r="AL59" s="5">
        <f>N(AND(AL$14&gt;=$F59,AL$14&lt;Ввод!$G$99))</f>
        <v>1</v>
      </c>
      <c r="AM59" s="5">
        <f>N(AND(AM$14&gt;=$F59,AM$14&lt;Ввод!$G$99))</f>
        <v>1</v>
      </c>
      <c r="AN59" s="5">
        <f>N(AND(AN$14&gt;=$F59,AN$14&lt;Ввод!$G$99))</f>
        <v>1</v>
      </c>
      <c r="AO59" s="5">
        <f>N(AND(AO$14&gt;=$F59,AO$14&lt;Ввод!$G$99))</f>
        <v>1</v>
      </c>
      <c r="AP59" s="5">
        <f>N(AND(AP$14&gt;=$F59,AP$14&lt;Ввод!$G$99))</f>
        <v>1</v>
      </c>
      <c r="AQ59" s="5">
        <f>N(AND(AQ$14&gt;=$F59,AQ$14&lt;Ввод!$G$99))</f>
        <v>1</v>
      </c>
      <c r="AR59" s="5">
        <f>N(AND(AR$14&gt;=$F59,AR$14&lt;Ввод!$G$99))</f>
        <v>1</v>
      </c>
      <c r="AS59" s="5">
        <f>N(AND(AS$14&gt;=$F59,AS$14&lt;Ввод!$G$99))</f>
        <v>1</v>
      </c>
      <c r="AT59" s="5">
        <f>N(AND(AT$14&gt;=$F59,AT$14&lt;Ввод!$G$99))</f>
        <v>1</v>
      </c>
      <c r="AU59" s="5">
        <f>N(AND(AU$14&gt;=$F59,AU$14&lt;Ввод!$G$99))</f>
        <v>1</v>
      </c>
      <c r="AV59" s="5">
        <f>N(AND(AV$14&gt;=$F59,AV$14&lt;Ввод!$G$99))</f>
        <v>1</v>
      </c>
      <c r="AW59" s="5">
        <f>N(AND(AW$14&gt;=$F59,AW$14&lt;Ввод!$G$99))</f>
        <v>1</v>
      </c>
      <c r="AX59" s="5">
        <f>N(AND(AX$14&gt;=$F59,AX$14&lt;Ввод!$G$99))</f>
        <v>1</v>
      </c>
      <c r="AY59" s="5">
        <f>N(AND(AY$14&gt;=$F59,AY$14&lt;Ввод!$G$99))</f>
        <v>1</v>
      </c>
      <c r="AZ59" s="5">
        <f>N(AND(AZ$14&gt;=$F59,AZ$14&lt;Ввод!$G$99))</f>
        <v>1</v>
      </c>
      <c r="BA59" s="5">
        <f>N(AND(BA$14&gt;=$F59,BA$14&lt;Ввод!$G$99))</f>
        <v>1</v>
      </c>
      <c r="BB59" s="5">
        <f>N(AND(BB$14&gt;=$F59,BB$14&lt;Ввод!$G$99))</f>
        <v>1</v>
      </c>
      <c r="BC59" s="5">
        <f>N(AND(BC$14&gt;=$F59,BC$14&lt;Ввод!$G$99))</f>
        <v>1</v>
      </c>
      <c r="BD59" s="5">
        <f>N(AND(BD$14&gt;=$F59,BD$14&lt;Ввод!$G$99))</f>
        <v>1</v>
      </c>
      <c r="BE59" s="5">
        <f>N(AND(BE$14&gt;=$F59,BE$14&lt;Ввод!$G$99))</f>
        <v>1</v>
      </c>
      <c r="BF59" s="5">
        <f>N(AND(BF$14&gt;=$F59,BF$14&lt;Ввод!$G$99))</f>
        <v>1</v>
      </c>
      <c r="BG59" s="5">
        <f>N(AND(BG$14&gt;=$F59,BG$14&lt;Ввод!$G$99))</f>
        <v>1</v>
      </c>
      <c r="BH59" s="5">
        <f>N(AND(BH$14&gt;=$F59,BH$14&lt;Ввод!$G$99))</f>
        <v>1</v>
      </c>
      <c r="BI59" s="5">
        <f>N(AND(BI$14&gt;=$F59,BI$14&lt;Ввод!$G$99))</f>
        <v>1</v>
      </c>
      <c r="BJ59" s="5">
        <f>N(AND(BJ$14&gt;=$F59,BJ$14&lt;Ввод!$G$99))</f>
        <v>1</v>
      </c>
      <c r="BK59" s="5">
        <f>N(AND(BK$14&gt;=$F59,BK$14&lt;Ввод!$G$99))</f>
        <v>1</v>
      </c>
      <c r="BL59" s="5">
        <f>N(AND(BL$14&gt;=$F59,BL$14&lt;Ввод!$G$99))</f>
        <v>1</v>
      </c>
      <c r="BM59" s="5">
        <f>N(AND(BM$14&gt;=$F59,BM$14&lt;Ввод!$G$99))</f>
        <v>1</v>
      </c>
      <c r="BN59" s="5">
        <f>N(AND(BN$14&gt;=$F59,BN$14&lt;Ввод!$G$99))</f>
        <v>1</v>
      </c>
      <c r="BO59" s="5">
        <f>N(AND(BO$14&gt;=$F59,BO$14&lt;Ввод!$G$99))</f>
        <v>1</v>
      </c>
      <c r="BP59" s="5">
        <f>N(AND(BP$14&gt;=$F59,BP$14&lt;Ввод!$G$99))</f>
        <v>1</v>
      </c>
      <c r="BQ59" s="5">
        <f>N(AND(BQ$14&gt;=$F59,BQ$14&lt;Ввод!$G$99))</f>
        <v>1</v>
      </c>
      <c r="BR59" s="5">
        <f>N(AND(BR$14&gt;=$F59,BR$14&lt;Ввод!$G$99))</f>
        <v>1</v>
      </c>
      <c r="BS59" s="5">
        <f>N(AND(BS$14&gt;=$F59,BS$14&lt;Ввод!$G$99))</f>
        <v>1</v>
      </c>
      <c r="BT59" s="5">
        <f>N(AND(BT$14&gt;=$F59,BT$14&lt;Ввод!$G$99))</f>
        <v>1</v>
      </c>
      <c r="BU59" s="5">
        <f>N(AND(BU$14&gt;=$F59,BU$14&lt;Ввод!$G$99))</f>
        <v>1</v>
      </c>
      <c r="BV59" s="5">
        <f>N(AND(BV$14&gt;=$F59,BV$14&lt;Ввод!$G$99))</f>
        <v>1</v>
      </c>
      <c r="BW59" s="5">
        <f>N(AND(BW$14&gt;=$F59,BW$14&lt;Ввод!$G$99))</f>
        <v>1</v>
      </c>
      <c r="BX59" s="5">
        <f>N(AND(BX$14&gt;=$F59,BX$14&lt;Ввод!$G$99))</f>
        <v>1</v>
      </c>
      <c r="BY59" s="5">
        <f>N(AND(BY$14&gt;=$F59,BY$14&lt;Ввод!$G$99))</f>
        <v>1</v>
      </c>
      <c r="BZ59" s="5">
        <f>N(AND(BZ$14&gt;=$F59,BZ$14&lt;Ввод!$G$99))</f>
        <v>1</v>
      </c>
      <c r="CA59" s="5">
        <f>N(AND(CA$14&gt;=$F59,CA$14&lt;Ввод!$G$99))</f>
        <v>1</v>
      </c>
      <c r="CB59" s="5">
        <f>N(AND(CB$14&gt;=$F59,CB$14&lt;Ввод!$G$99))</f>
        <v>1</v>
      </c>
      <c r="CC59" s="5">
        <f>N(AND(CC$14&gt;=$F59,CC$14&lt;Ввод!$G$99))</f>
        <v>1</v>
      </c>
      <c r="CD59" s="5">
        <f>N(AND(CD$14&gt;=$F59,CD$14&lt;Ввод!$G$99))</f>
        <v>1</v>
      </c>
      <c r="CE59" s="5">
        <f>N(AND(CE$14&gt;=$F59,CE$14&lt;Ввод!$G$99))</f>
        <v>1</v>
      </c>
      <c r="CF59" s="5">
        <f>N(AND(CF$14&gt;=$F59,CF$14&lt;Ввод!$G$99))</f>
        <v>1</v>
      </c>
      <c r="CG59" s="5">
        <f>N(AND(CG$14&gt;=$F59,CG$14&lt;Ввод!$G$99))</f>
        <v>1</v>
      </c>
      <c r="CH59" s="5">
        <f>N(AND(CH$14&gt;=$F59,CH$14&lt;Ввод!$G$99))</f>
        <v>1</v>
      </c>
      <c r="CI59" s="5">
        <f>N(AND(CI$14&gt;=$F59,CI$14&lt;Ввод!$G$99))</f>
        <v>1</v>
      </c>
      <c r="CJ59" s="5">
        <f>N(AND(CJ$14&gt;=$F59,CJ$14&lt;Ввод!$G$99))</f>
        <v>1</v>
      </c>
      <c r="CK59" s="5">
        <f>N(AND(CK$14&gt;=$F59,CK$14&lt;Ввод!$G$99))</f>
        <v>1</v>
      </c>
      <c r="CL59" s="5">
        <f>N(AND(CL$14&gt;=$F59,CL$14&lt;Ввод!$G$99))</f>
        <v>1</v>
      </c>
      <c r="CM59" s="5">
        <f>N(AND(CM$14&gt;=$F59,CM$14&lt;Ввод!$G$99))</f>
        <v>1</v>
      </c>
      <c r="CN59" s="5">
        <f>N(AND(CN$14&gt;=$F59,CN$14&lt;Ввод!$G$99))</f>
        <v>1</v>
      </c>
      <c r="CO59" s="5">
        <f>N(AND(CO$14&gt;=$F59,CO$14&lt;Ввод!$G$99))</f>
        <v>0</v>
      </c>
      <c r="CP59" s="5">
        <f>N(AND(CP$14&gt;=$F59,CP$14&lt;Ввод!$G$99))</f>
        <v>0</v>
      </c>
      <c r="CQ59" s="5">
        <f>N(AND(CQ$14&gt;=$F59,CQ$14&lt;Ввод!$G$99))</f>
        <v>0</v>
      </c>
      <c r="CR59" s="5">
        <f>N(AND(CR$14&gt;=$F59,CR$14&lt;Ввод!$G$99))</f>
        <v>0</v>
      </c>
      <c r="CS59" s="5">
        <f>N(AND(CS$14&gt;=$F59,CS$14&lt;Ввод!$G$99))</f>
        <v>0</v>
      </c>
      <c r="CT59" s="5">
        <f>N(AND(CT$14&gt;=$F59,CT$14&lt;Ввод!$G$99))</f>
        <v>0</v>
      </c>
      <c r="CU59" s="5">
        <f>N(AND(CU$14&gt;=$F59,CU$14&lt;Ввод!$G$99))</f>
        <v>0</v>
      </c>
      <c r="CV59" s="5">
        <f>N(AND(CV$14&gt;=$F59,CV$14&lt;Ввод!$G$99))</f>
        <v>0</v>
      </c>
      <c r="CW59" s="5">
        <f>N(AND(CW$14&gt;=$F59,CW$14&lt;Ввод!$G$99))</f>
        <v>0</v>
      </c>
      <c r="CX59" s="5">
        <f>N(AND(CX$14&gt;=$F59,CX$14&lt;Ввод!$G$99))</f>
        <v>0</v>
      </c>
      <c r="CY59" s="5">
        <f>N(AND(CY$14&gt;=$F59,CY$14&lt;Ввод!$G$99))</f>
        <v>0</v>
      </c>
      <c r="CZ59" s="5">
        <f>N(AND(CZ$14&gt;=$F59,CZ$14&lt;Ввод!$G$99))</f>
        <v>0</v>
      </c>
      <c r="DA59" s="5">
        <f>N(AND(DA$14&gt;=$F59,DA$14&lt;Ввод!$G$99))</f>
        <v>0</v>
      </c>
      <c r="DB59" s="5">
        <f>N(AND(DB$14&gt;=$F59,DB$14&lt;Ввод!$G$99))</f>
        <v>0</v>
      </c>
      <c r="DC59" s="5">
        <f>N(AND(DC$14&gt;=$F59,DC$14&lt;Ввод!$G$99))</f>
        <v>0</v>
      </c>
      <c r="DD59" s="5">
        <f>N(AND(DD$14&gt;=$F59,DD$14&lt;Ввод!$G$99))</f>
        <v>0</v>
      </c>
      <c r="DE59" s="5">
        <f>N(AND(DE$14&gt;=$F59,DE$14&lt;Ввод!$G$99))</f>
        <v>0</v>
      </c>
      <c r="DF59" s="5">
        <f>N(AND(DF$14&gt;=$F59,DF$14&lt;Ввод!$G$99))</f>
        <v>0</v>
      </c>
      <c r="DG59" s="5">
        <f>N(AND(DG$14&gt;=$F59,DG$14&lt;Ввод!$G$99))</f>
        <v>0</v>
      </c>
      <c r="DH59" s="5">
        <f>N(AND(DH$14&gt;=$F59,DH$14&lt;Ввод!$G$99))</f>
        <v>0</v>
      </c>
      <c r="DI59" s="5">
        <f>N(AND(DI$14&gt;=$F59,DI$14&lt;Ввод!$G$99))</f>
        <v>0</v>
      </c>
      <c r="DJ59" s="5">
        <f>N(AND(DJ$14&gt;=$F59,DJ$14&lt;Ввод!$G$99))</f>
        <v>0</v>
      </c>
    </row>
    <row r="60" spans="2:114" ht="15" hidden="1" customHeight="1" outlineLevel="1">
      <c r="B60" t="s">
        <v>98</v>
      </c>
      <c r="F60" s="1">
        <f t="shared" si="35"/>
        <v>45748</v>
      </c>
      <c r="G60" s="153">
        <f>MATCH(DATE(YEAR(F60),MONTH(F60)-Ввод!$G$97*3*4,DAY(F60)),J$14:DJ$14)-1</f>
        <v>9</v>
      </c>
      <c r="H60" s="5">
        <f t="shared" ca="1" si="33"/>
        <v>0</v>
      </c>
      <c r="I60" s="5">
        <f t="shared" si="34"/>
        <v>70</v>
      </c>
      <c r="J60" s="5">
        <f>N(AND(J$14&gt;=$F60,J$14&lt;Ввод!$G$99))</f>
        <v>0</v>
      </c>
      <c r="K60" s="5">
        <f>N(AND(K$14&gt;=$F60,K$14&lt;Ввод!$G$99))</f>
        <v>0</v>
      </c>
      <c r="L60" s="5">
        <f>N(AND(L$14&gt;=$F60,L$14&lt;Ввод!$G$99))</f>
        <v>0</v>
      </c>
      <c r="M60" s="5">
        <f>N(AND(M$14&gt;=$F60,M$14&lt;Ввод!$G$99))</f>
        <v>0</v>
      </c>
      <c r="N60" s="5">
        <f>N(AND(N$14&gt;=$F60,N$14&lt;Ввод!$G$99))</f>
        <v>0</v>
      </c>
      <c r="O60" s="5">
        <f>N(AND(O$14&gt;=$F60,O$14&lt;Ввод!$G$99))</f>
        <v>0</v>
      </c>
      <c r="P60" s="5">
        <f>N(AND(P$14&gt;=$F60,P$14&lt;Ввод!$G$99))</f>
        <v>0</v>
      </c>
      <c r="Q60" s="5">
        <f>N(AND(Q$14&gt;=$F60,Q$14&lt;Ввод!$G$99))</f>
        <v>0</v>
      </c>
      <c r="R60" s="5">
        <f>N(AND(R$14&gt;=$F60,R$14&lt;Ввод!$G$99))</f>
        <v>0</v>
      </c>
      <c r="S60" s="5">
        <f>N(AND(S$14&gt;=$F60,S$14&lt;Ввод!$G$99))</f>
        <v>0</v>
      </c>
      <c r="T60" s="5">
        <f>N(AND(T$14&gt;=$F60,T$14&lt;Ввод!$G$99))</f>
        <v>0</v>
      </c>
      <c r="U60" s="5">
        <f>N(AND(U$14&gt;=$F60,U$14&lt;Ввод!$G$99))</f>
        <v>0</v>
      </c>
      <c r="V60" s="5">
        <f>N(AND(V$14&gt;=$F60,V$14&lt;Ввод!$G$99))</f>
        <v>0</v>
      </c>
      <c r="W60" s="5">
        <f>N(AND(W$14&gt;=$F60,W$14&lt;Ввод!$G$99))</f>
        <v>1</v>
      </c>
      <c r="X60" s="5">
        <f>N(AND(X$14&gt;=$F60,X$14&lt;Ввод!$G$99))</f>
        <v>1</v>
      </c>
      <c r="Y60" s="5">
        <f>N(AND(Y$14&gt;=$F60,Y$14&lt;Ввод!$G$99))</f>
        <v>1</v>
      </c>
      <c r="Z60" s="5">
        <f>N(AND(Z$14&gt;=$F60,Z$14&lt;Ввод!$G$99))</f>
        <v>1</v>
      </c>
      <c r="AA60" s="5">
        <f>N(AND(AA$14&gt;=$F60,AA$14&lt;Ввод!$G$99))</f>
        <v>1</v>
      </c>
      <c r="AB60" s="5">
        <f>N(AND(AB$14&gt;=$F60,AB$14&lt;Ввод!$G$99))</f>
        <v>1</v>
      </c>
      <c r="AC60" s="5">
        <f>N(AND(AC$14&gt;=$F60,AC$14&lt;Ввод!$G$99))</f>
        <v>1</v>
      </c>
      <c r="AD60" s="5">
        <f>N(AND(AD$14&gt;=$F60,AD$14&lt;Ввод!$G$99))</f>
        <v>1</v>
      </c>
      <c r="AE60" s="5">
        <f>N(AND(AE$14&gt;=$F60,AE$14&lt;Ввод!$G$99))</f>
        <v>1</v>
      </c>
      <c r="AF60" s="5">
        <f>N(AND(AF$14&gt;=$F60,AF$14&lt;Ввод!$G$99))</f>
        <v>1</v>
      </c>
      <c r="AG60" s="5">
        <f>N(AND(AG$14&gt;=$F60,AG$14&lt;Ввод!$G$99))</f>
        <v>1</v>
      </c>
      <c r="AH60" s="5">
        <f>N(AND(AH$14&gt;=$F60,AH$14&lt;Ввод!$G$99))</f>
        <v>1</v>
      </c>
      <c r="AI60" s="5">
        <f>N(AND(AI$14&gt;=$F60,AI$14&lt;Ввод!$G$99))</f>
        <v>1</v>
      </c>
      <c r="AJ60" s="5">
        <f>N(AND(AJ$14&gt;=$F60,AJ$14&lt;Ввод!$G$99))</f>
        <v>1</v>
      </c>
      <c r="AK60" s="5">
        <f>N(AND(AK$14&gt;=$F60,AK$14&lt;Ввод!$G$99))</f>
        <v>1</v>
      </c>
      <c r="AL60" s="5">
        <f>N(AND(AL$14&gt;=$F60,AL$14&lt;Ввод!$G$99))</f>
        <v>1</v>
      </c>
      <c r="AM60" s="5">
        <f>N(AND(AM$14&gt;=$F60,AM$14&lt;Ввод!$G$99))</f>
        <v>1</v>
      </c>
      <c r="AN60" s="5">
        <f>N(AND(AN$14&gt;=$F60,AN$14&lt;Ввод!$G$99))</f>
        <v>1</v>
      </c>
      <c r="AO60" s="5">
        <f>N(AND(AO$14&gt;=$F60,AO$14&lt;Ввод!$G$99))</f>
        <v>1</v>
      </c>
      <c r="AP60" s="5">
        <f>N(AND(AP$14&gt;=$F60,AP$14&lt;Ввод!$G$99))</f>
        <v>1</v>
      </c>
      <c r="AQ60" s="5">
        <f>N(AND(AQ$14&gt;=$F60,AQ$14&lt;Ввод!$G$99))</f>
        <v>1</v>
      </c>
      <c r="AR60" s="5">
        <f>N(AND(AR$14&gt;=$F60,AR$14&lt;Ввод!$G$99))</f>
        <v>1</v>
      </c>
      <c r="AS60" s="5">
        <f>N(AND(AS$14&gt;=$F60,AS$14&lt;Ввод!$G$99))</f>
        <v>1</v>
      </c>
      <c r="AT60" s="5">
        <f>N(AND(AT$14&gt;=$F60,AT$14&lt;Ввод!$G$99))</f>
        <v>1</v>
      </c>
      <c r="AU60" s="5">
        <f>N(AND(AU$14&gt;=$F60,AU$14&lt;Ввод!$G$99))</f>
        <v>1</v>
      </c>
      <c r="AV60" s="5">
        <f>N(AND(AV$14&gt;=$F60,AV$14&lt;Ввод!$G$99))</f>
        <v>1</v>
      </c>
      <c r="AW60" s="5">
        <f>N(AND(AW$14&gt;=$F60,AW$14&lt;Ввод!$G$99))</f>
        <v>1</v>
      </c>
      <c r="AX60" s="5">
        <f>N(AND(AX$14&gt;=$F60,AX$14&lt;Ввод!$G$99))</f>
        <v>1</v>
      </c>
      <c r="AY60" s="5">
        <f>N(AND(AY$14&gt;=$F60,AY$14&lt;Ввод!$G$99))</f>
        <v>1</v>
      </c>
      <c r="AZ60" s="5">
        <f>N(AND(AZ$14&gt;=$F60,AZ$14&lt;Ввод!$G$99))</f>
        <v>1</v>
      </c>
      <c r="BA60" s="5">
        <f>N(AND(BA$14&gt;=$F60,BA$14&lt;Ввод!$G$99))</f>
        <v>1</v>
      </c>
      <c r="BB60" s="5">
        <f>N(AND(BB$14&gt;=$F60,BB$14&lt;Ввод!$G$99))</f>
        <v>1</v>
      </c>
      <c r="BC60" s="5">
        <f>N(AND(BC$14&gt;=$F60,BC$14&lt;Ввод!$G$99))</f>
        <v>1</v>
      </c>
      <c r="BD60" s="5">
        <f>N(AND(BD$14&gt;=$F60,BD$14&lt;Ввод!$G$99))</f>
        <v>1</v>
      </c>
      <c r="BE60" s="5">
        <f>N(AND(BE$14&gt;=$F60,BE$14&lt;Ввод!$G$99))</f>
        <v>1</v>
      </c>
      <c r="BF60" s="5">
        <f>N(AND(BF$14&gt;=$F60,BF$14&lt;Ввод!$G$99))</f>
        <v>1</v>
      </c>
      <c r="BG60" s="5">
        <f>N(AND(BG$14&gt;=$F60,BG$14&lt;Ввод!$G$99))</f>
        <v>1</v>
      </c>
      <c r="BH60" s="5">
        <f>N(AND(BH$14&gt;=$F60,BH$14&lt;Ввод!$G$99))</f>
        <v>1</v>
      </c>
      <c r="BI60" s="5">
        <f>N(AND(BI$14&gt;=$F60,BI$14&lt;Ввод!$G$99))</f>
        <v>1</v>
      </c>
      <c r="BJ60" s="5">
        <f>N(AND(BJ$14&gt;=$F60,BJ$14&lt;Ввод!$G$99))</f>
        <v>1</v>
      </c>
      <c r="BK60" s="5">
        <f>N(AND(BK$14&gt;=$F60,BK$14&lt;Ввод!$G$99))</f>
        <v>1</v>
      </c>
      <c r="BL60" s="5">
        <f>N(AND(BL$14&gt;=$F60,BL$14&lt;Ввод!$G$99))</f>
        <v>1</v>
      </c>
      <c r="BM60" s="5">
        <f>N(AND(BM$14&gt;=$F60,BM$14&lt;Ввод!$G$99))</f>
        <v>1</v>
      </c>
      <c r="BN60" s="5">
        <f>N(AND(BN$14&gt;=$F60,BN$14&lt;Ввод!$G$99))</f>
        <v>1</v>
      </c>
      <c r="BO60" s="5">
        <f>N(AND(BO$14&gt;=$F60,BO$14&lt;Ввод!$G$99))</f>
        <v>1</v>
      </c>
      <c r="BP60" s="5">
        <f>N(AND(BP$14&gt;=$F60,BP$14&lt;Ввод!$G$99))</f>
        <v>1</v>
      </c>
      <c r="BQ60" s="5">
        <f>N(AND(BQ$14&gt;=$F60,BQ$14&lt;Ввод!$G$99))</f>
        <v>1</v>
      </c>
      <c r="BR60" s="5">
        <f>N(AND(BR$14&gt;=$F60,BR$14&lt;Ввод!$G$99))</f>
        <v>1</v>
      </c>
      <c r="BS60" s="5">
        <f>N(AND(BS$14&gt;=$F60,BS$14&lt;Ввод!$G$99))</f>
        <v>1</v>
      </c>
      <c r="BT60" s="5">
        <f>N(AND(BT$14&gt;=$F60,BT$14&lt;Ввод!$G$99))</f>
        <v>1</v>
      </c>
      <c r="BU60" s="5">
        <f>N(AND(BU$14&gt;=$F60,BU$14&lt;Ввод!$G$99))</f>
        <v>1</v>
      </c>
      <c r="BV60" s="5">
        <f>N(AND(BV$14&gt;=$F60,BV$14&lt;Ввод!$G$99))</f>
        <v>1</v>
      </c>
      <c r="BW60" s="5">
        <f>N(AND(BW$14&gt;=$F60,BW$14&lt;Ввод!$G$99))</f>
        <v>1</v>
      </c>
      <c r="BX60" s="5">
        <f>N(AND(BX$14&gt;=$F60,BX$14&lt;Ввод!$G$99))</f>
        <v>1</v>
      </c>
      <c r="BY60" s="5">
        <f>N(AND(BY$14&gt;=$F60,BY$14&lt;Ввод!$G$99))</f>
        <v>1</v>
      </c>
      <c r="BZ60" s="5">
        <f>N(AND(BZ$14&gt;=$F60,BZ$14&lt;Ввод!$G$99))</f>
        <v>1</v>
      </c>
      <c r="CA60" s="5">
        <f>N(AND(CA$14&gt;=$F60,CA$14&lt;Ввод!$G$99))</f>
        <v>1</v>
      </c>
      <c r="CB60" s="5">
        <f>N(AND(CB$14&gt;=$F60,CB$14&lt;Ввод!$G$99))</f>
        <v>1</v>
      </c>
      <c r="CC60" s="5">
        <f>N(AND(CC$14&gt;=$F60,CC$14&lt;Ввод!$G$99))</f>
        <v>1</v>
      </c>
      <c r="CD60" s="5">
        <f>N(AND(CD$14&gt;=$F60,CD$14&lt;Ввод!$G$99))</f>
        <v>1</v>
      </c>
      <c r="CE60" s="5">
        <f>N(AND(CE$14&gt;=$F60,CE$14&lt;Ввод!$G$99))</f>
        <v>1</v>
      </c>
      <c r="CF60" s="5">
        <f>N(AND(CF$14&gt;=$F60,CF$14&lt;Ввод!$G$99))</f>
        <v>1</v>
      </c>
      <c r="CG60" s="5">
        <f>N(AND(CG$14&gt;=$F60,CG$14&lt;Ввод!$G$99))</f>
        <v>1</v>
      </c>
      <c r="CH60" s="5">
        <f>N(AND(CH$14&gt;=$F60,CH$14&lt;Ввод!$G$99))</f>
        <v>1</v>
      </c>
      <c r="CI60" s="5">
        <f>N(AND(CI$14&gt;=$F60,CI$14&lt;Ввод!$G$99))</f>
        <v>1</v>
      </c>
      <c r="CJ60" s="5">
        <f>N(AND(CJ$14&gt;=$F60,CJ$14&lt;Ввод!$G$99))</f>
        <v>1</v>
      </c>
      <c r="CK60" s="5">
        <f>N(AND(CK$14&gt;=$F60,CK$14&lt;Ввод!$G$99))</f>
        <v>1</v>
      </c>
      <c r="CL60" s="5">
        <f>N(AND(CL$14&gt;=$F60,CL$14&lt;Ввод!$G$99))</f>
        <v>1</v>
      </c>
      <c r="CM60" s="5">
        <f>N(AND(CM$14&gt;=$F60,CM$14&lt;Ввод!$G$99))</f>
        <v>1</v>
      </c>
      <c r="CN60" s="5">
        <f>N(AND(CN$14&gt;=$F60,CN$14&lt;Ввод!$G$99))</f>
        <v>1</v>
      </c>
      <c r="CO60" s="5">
        <f>N(AND(CO$14&gt;=$F60,CO$14&lt;Ввод!$G$99))</f>
        <v>0</v>
      </c>
      <c r="CP60" s="5">
        <f>N(AND(CP$14&gt;=$F60,CP$14&lt;Ввод!$G$99))</f>
        <v>0</v>
      </c>
      <c r="CQ60" s="5">
        <f>N(AND(CQ$14&gt;=$F60,CQ$14&lt;Ввод!$G$99))</f>
        <v>0</v>
      </c>
      <c r="CR60" s="5">
        <f>N(AND(CR$14&gt;=$F60,CR$14&lt;Ввод!$G$99))</f>
        <v>0</v>
      </c>
      <c r="CS60" s="5">
        <f>N(AND(CS$14&gt;=$F60,CS$14&lt;Ввод!$G$99))</f>
        <v>0</v>
      </c>
      <c r="CT60" s="5">
        <f>N(AND(CT$14&gt;=$F60,CT$14&lt;Ввод!$G$99))</f>
        <v>0</v>
      </c>
      <c r="CU60" s="5">
        <f>N(AND(CU$14&gt;=$F60,CU$14&lt;Ввод!$G$99))</f>
        <v>0</v>
      </c>
      <c r="CV60" s="5">
        <f>N(AND(CV$14&gt;=$F60,CV$14&lt;Ввод!$G$99))</f>
        <v>0</v>
      </c>
      <c r="CW60" s="5">
        <f>N(AND(CW$14&gt;=$F60,CW$14&lt;Ввод!$G$99))</f>
        <v>0</v>
      </c>
      <c r="CX60" s="5">
        <f>N(AND(CX$14&gt;=$F60,CX$14&lt;Ввод!$G$99))</f>
        <v>0</v>
      </c>
      <c r="CY60" s="5">
        <f>N(AND(CY$14&gt;=$F60,CY$14&lt;Ввод!$G$99))</f>
        <v>0</v>
      </c>
      <c r="CZ60" s="5">
        <f>N(AND(CZ$14&gt;=$F60,CZ$14&lt;Ввод!$G$99))</f>
        <v>0</v>
      </c>
      <c r="DA60" s="5">
        <f>N(AND(DA$14&gt;=$F60,DA$14&lt;Ввод!$G$99))</f>
        <v>0</v>
      </c>
      <c r="DB60" s="5">
        <f>N(AND(DB$14&gt;=$F60,DB$14&lt;Ввод!$G$99))</f>
        <v>0</v>
      </c>
      <c r="DC60" s="5">
        <f>N(AND(DC$14&gt;=$F60,DC$14&lt;Ввод!$G$99))</f>
        <v>0</v>
      </c>
      <c r="DD60" s="5">
        <f>N(AND(DD$14&gt;=$F60,DD$14&lt;Ввод!$G$99))</f>
        <v>0</v>
      </c>
      <c r="DE60" s="5">
        <f>N(AND(DE$14&gt;=$F60,DE$14&lt;Ввод!$G$99))</f>
        <v>0</v>
      </c>
      <c r="DF60" s="5">
        <f>N(AND(DF$14&gt;=$F60,DF$14&lt;Ввод!$G$99))</f>
        <v>0</v>
      </c>
      <c r="DG60" s="5">
        <f>N(AND(DG$14&gt;=$F60,DG$14&lt;Ввод!$G$99))</f>
        <v>0</v>
      </c>
      <c r="DH60" s="5">
        <f>N(AND(DH$14&gt;=$F60,DH$14&lt;Ввод!$G$99))</f>
        <v>0</v>
      </c>
      <c r="DI60" s="5">
        <f>N(AND(DI$14&gt;=$F60,DI$14&lt;Ввод!$G$99))</f>
        <v>0</v>
      </c>
      <c r="DJ60" s="5">
        <f>N(AND(DJ$14&gt;=$F60,DJ$14&lt;Ввод!$G$99))</f>
        <v>0</v>
      </c>
    </row>
    <row r="61" spans="2:114" ht="15" hidden="1" customHeight="1" outlineLevel="1">
      <c r="B61" t="s">
        <v>99</v>
      </c>
      <c r="F61" s="1">
        <f t="shared" si="35"/>
        <v>45839</v>
      </c>
      <c r="G61" s="153">
        <f>MATCH(DATE(YEAR(F61),MONTH(F61)-Ввод!$G$97*3*4,DAY(F61)),J$14:DJ$14)-1</f>
        <v>10</v>
      </c>
      <c r="H61" s="5">
        <f t="shared" ca="1" si="33"/>
        <v>0</v>
      </c>
      <c r="I61" s="5">
        <f t="shared" si="34"/>
        <v>69</v>
      </c>
      <c r="J61" s="5">
        <f>N(AND(J$14&gt;=$F61,J$14&lt;Ввод!$G$99))</f>
        <v>0</v>
      </c>
      <c r="K61" s="5">
        <f>N(AND(K$14&gt;=$F61,K$14&lt;Ввод!$G$99))</f>
        <v>0</v>
      </c>
      <c r="L61" s="5">
        <f>N(AND(L$14&gt;=$F61,L$14&lt;Ввод!$G$99))</f>
        <v>0</v>
      </c>
      <c r="M61" s="5">
        <f>N(AND(M$14&gt;=$F61,M$14&lt;Ввод!$G$99))</f>
        <v>0</v>
      </c>
      <c r="N61" s="5">
        <f>N(AND(N$14&gt;=$F61,N$14&lt;Ввод!$G$99))</f>
        <v>0</v>
      </c>
      <c r="O61" s="5">
        <f>N(AND(O$14&gt;=$F61,O$14&lt;Ввод!$G$99))</f>
        <v>0</v>
      </c>
      <c r="P61" s="5">
        <f>N(AND(P$14&gt;=$F61,P$14&lt;Ввод!$G$99))</f>
        <v>0</v>
      </c>
      <c r="Q61" s="5">
        <f>N(AND(Q$14&gt;=$F61,Q$14&lt;Ввод!$G$99))</f>
        <v>0</v>
      </c>
      <c r="R61" s="5">
        <f>N(AND(R$14&gt;=$F61,R$14&lt;Ввод!$G$99))</f>
        <v>0</v>
      </c>
      <c r="S61" s="5">
        <f>N(AND(S$14&gt;=$F61,S$14&lt;Ввод!$G$99))</f>
        <v>0</v>
      </c>
      <c r="T61" s="5">
        <f>N(AND(T$14&gt;=$F61,T$14&lt;Ввод!$G$99))</f>
        <v>0</v>
      </c>
      <c r="U61" s="5">
        <f>N(AND(U$14&gt;=$F61,U$14&lt;Ввод!$G$99))</f>
        <v>0</v>
      </c>
      <c r="V61" s="5">
        <f>N(AND(V$14&gt;=$F61,V$14&lt;Ввод!$G$99))</f>
        <v>0</v>
      </c>
      <c r="W61" s="5">
        <f>N(AND(W$14&gt;=$F61,W$14&lt;Ввод!$G$99))</f>
        <v>0</v>
      </c>
      <c r="X61" s="5">
        <f>N(AND(X$14&gt;=$F61,X$14&lt;Ввод!$G$99))</f>
        <v>1</v>
      </c>
      <c r="Y61" s="5">
        <f>N(AND(Y$14&gt;=$F61,Y$14&lt;Ввод!$G$99))</f>
        <v>1</v>
      </c>
      <c r="Z61" s="5">
        <f>N(AND(Z$14&gt;=$F61,Z$14&lt;Ввод!$G$99))</f>
        <v>1</v>
      </c>
      <c r="AA61" s="5">
        <f>N(AND(AA$14&gt;=$F61,AA$14&lt;Ввод!$G$99))</f>
        <v>1</v>
      </c>
      <c r="AB61" s="5">
        <f>N(AND(AB$14&gt;=$F61,AB$14&lt;Ввод!$G$99))</f>
        <v>1</v>
      </c>
      <c r="AC61" s="5">
        <f>N(AND(AC$14&gt;=$F61,AC$14&lt;Ввод!$G$99))</f>
        <v>1</v>
      </c>
      <c r="AD61" s="5">
        <f>N(AND(AD$14&gt;=$F61,AD$14&lt;Ввод!$G$99))</f>
        <v>1</v>
      </c>
      <c r="AE61" s="5">
        <f>N(AND(AE$14&gt;=$F61,AE$14&lt;Ввод!$G$99))</f>
        <v>1</v>
      </c>
      <c r="AF61" s="5">
        <f>N(AND(AF$14&gt;=$F61,AF$14&lt;Ввод!$G$99))</f>
        <v>1</v>
      </c>
      <c r="AG61" s="5">
        <f>N(AND(AG$14&gt;=$F61,AG$14&lt;Ввод!$G$99))</f>
        <v>1</v>
      </c>
      <c r="AH61" s="5">
        <f>N(AND(AH$14&gt;=$F61,AH$14&lt;Ввод!$G$99))</f>
        <v>1</v>
      </c>
      <c r="AI61" s="5">
        <f>N(AND(AI$14&gt;=$F61,AI$14&lt;Ввод!$G$99))</f>
        <v>1</v>
      </c>
      <c r="AJ61" s="5">
        <f>N(AND(AJ$14&gt;=$F61,AJ$14&lt;Ввод!$G$99))</f>
        <v>1</v>
      </c>
      <c r="AK61" s="5">
        <f>N(AND(AK$14&gt;=$F61,AK$14&lt;Ввод!$G$99))</f>
        <v>1</v>
      </c>
      <c r="AL61" s="5">
        <f>N(AND(AL$14&gt;=$F61,AL$14&lt;Ввод!$G$99))</f>
        <v>1</v>
      </c>
      <c r="AM61" s="5">
        <f>N(AND(AM$14&gt;=$F61,AM$14&lt;Ввод!$G$99))</f>
        <v>1</v>
      </c>
      <c r="AN61" s="5">
        <f>N(AND(AN$14&gt;=$F61,AN$14&lt;Ввод!$G$99))</f>
        <v>1</v>
      </c>
      <c r="AO61" s="5">
        <f>N(AND(AO$14&gt;=$F61,AO$14&lt;Ввод!$G$99))</f>
        <v>1</v>
      </c>
      <c r="AP61" s="5">
        <f>N(AND(AP$14&gt;=$F61,AP$14&lt;Ввод!$G$99))</f>
        <v>1</v>
      </c>
      <c r="AQ61" s="5">
        <f>N(AND(AQ$14&gt;=$F61,AQ$14&lt;Ввод!$G$99))</f>
        <v>1</v>
      </c>
      <c r="AR61" s="5">
        <f>N(AND(AR$14&gt;=$F61,AR$14&lt;Ввод!$G$99))</f>
        <v>1</v>
      </c>
      <c r="AS61" s="5">
        <f>N(AND(AS$14&gt;=$F61,AS$14&lt;Ввод!$G$99))</f>
        <v>1</v>
      </c>
      <c r="AT61" s="5">
        <f>N(AND(AT$14&gt;=$F61,AT$14&lt;Ввод!$G$99))</f>
        <v>1</v>
      </c>
      <c r="AU61" s="5">
        <f>N(AND(AU$14&gt;=$F61,AU$14&lt;Ввод!$G$99))</f>
        <v>1</v>
      </c>
      <c r="AV61" s="5">
        <f>N(AND(AV$14&gt;=$F61,AV$14&lt;Ввод!$G$99))</f>
        <v>1</v>
      </c>
      <c r="AW61" s="5">
        <f>N(AND(AW$14&gt;=$F61,AW$14&lt;Ввод!$G$99))</f>
        <v>1</v>
      </c>
      <c r="AX61" s="5">
        <f>N(AND(AX$14&gt;=$F61,AX$14&lt;Ввод!$G$99))</f>
        <v>1</v>
      </c>
      <c r="AY61" s="5">
        <f>N(AND(AY$14&gt;=$F61,AY$14&lt;Ввод!$G$99))</f>
        <v>1</v>
      </c>
      <c r="AZ61" s="5">
        <f>N(AND(AZ$14&gt;=$F61,AZ$14&lt;Ввод!$G$99))</f>
        <v>1</v>
      </c>
      <c r="BA61" s="5">
        <f>N(AND(BA$14&gt;=$F61,BA$14&lt;Ввод!$G$99))</f>
        <v>1</v>
      </c>
      <c r="BB61" s="5">
        <f>N(AND(BB$14&gt;=$F61,BB$14&lt;Ввод!$G$99))</f>
        <v>1</v>
      </c>
      <c r="BC61" s="5">
        <f>N(AND(BC$14&gt;=$F61,BC$14&lt;Ввод!$G$99))</f>
        <v>1</v>
      </c>
      <c r="BD61" s="5">
        <f>N(AND(BD$14&gt;=$F61,BD$14&lt;Ввод!$G$99))</f>
        <v>1</v>
      </c>
      <c r="BE61" s="5">
        <f>N(AND(BE$14&gt;=$F61,BE$14&lt;Ввод!$G$99))</f>
        <v>1</v>
      </c>
      <c r="BF61" s="5">
        <f>N(AND(BF$14&gt;=$F61,BF$14&lt;Ввод!$G$99))</f>
        <v>1</v>
      </c>
      <c r="BG61" s="5">
        <f>N(AND(BG$14&gt;=$F61,BG$14&lt;Ввод!$G$99))</f>
        <v>1</v>
      </c>
      <c r="BH61" s="5">
        <f>N(AND(BH$14&gt;=$F61,BH$14&lt;Ввод!$G$99))</f>
        <v>1</v>
      </c>
      <c r="BI61" s="5">
        <f>N(AND(BI$14&gt;=$F61,BI$14&lt;Ввод!$G$99))</f>
        <v>1</v>
      </c>
      <c r="BJ61" s="5">
        <f>N(AND(BJ$14&gt;=$F61,BJ$14&lt;Ввод!$G$99))</f>
        <v>1</v>
      </c>
      <c r="BK61" s="5">
        <f>N(AND(BK$14&gt;=$F61,BK$14&lt;Ввод!$G$99))</f>
        <v>1</v>
      </c>
      <c r="BL61" s="5">
        <f>N(AND(BL$14&gt;=$F61,BL$14&lt;Ввод!$G$99))</f>
        <v>1</v>
      </c>
      <c r="BM61" s="5">
        <f>N(AND(BM$14&gt;=$F61,BM$14&lt;Ввод!$G$99))</f>
        <v>1</v>
      </c>
      <c r="BN61" s="5">
        <f>N(AND(BN$14&gt;=$F61,BN$14&lt;Ввод!$G$99))</f>
        <v>1</v>
      </c>
      <c r="BO61" s="5">
        <f>N(AND(BO$14&gt;=$F61,BO$14&lt;Ввод!$G$99))</f>
        <v>1</v>
      </c>
      <c r="BP61" s="5">
        <f>N(AND(BP$14&gt;=$F61,BP$14&lt;Ввод!$G$99))</f>
        <v>1</v>
      </c>
      <c r="BQ61" s="5">
        <f>N(AND(BQ$14&gt;=$F61,BQ$14&lt;Ввод!$G$99))</f>
        <v>1</v>
      </c>
      <c r="BR61" s="5">
        <f>N(AND(BR$14&gt;=$F61,BR$14&lt;Ввод!$G$99))</f>
        <v>1</v>
      </c>
      <c r="BS61" s="5">
        <f>N(AND(BS$14&gt;=$F61,BS$14&lt;Ввод!$G$99))</f>
        <v>1</v>
      </c>
      <c r="BT61" s="5">
        <f>N(AND(BT$14&gt;=$F61,BT$14&lt;Ввод!$G$99))</f>
        <v>1</v>
      </c>
      <c r="BU61" s="5">
        <f>N(AND(BU$14&gt;=$F61,BU$14&lt;Ввод!$G$99))</f>
        <v>1</v>
      </c>
      <c r="BV61" s="5">
        <f>N(AND(BV$14&gt;=$F61,BV$14&lt;Ввод!$G$99))</f>
        <v>1</v>
      </c>
      <c r="BW61" s="5">
        <f>N(AND(BW$14&gt;=$F61,BW$14&lt;Ввод!$G$99))</f>
        <v>1</v>
      </c>
      <c r="BX61" s="5">
        <f>N(AND(BX$14&gt;=$F61,BX$14&lt;Ввод!$G$99))</f>
        <v>1</v>
      </c>
      <c r="BY61" s="5">
        <f>N(AND(BY$14&gt;=$F61,BY$14&lt;Ввод!$G$99))</f>
        <v>1</v>
      </c>
      <c r="BZ61" s="5">
        <f>N(AND(BZ$14&gt;=$F61,BZ$14&lt;Ввод!$G$99))</f>
        <v>1</v>
      </c>
      <c r="CA61" s="5">
        <f>N(AND(CA$14&gt;=$F61,CA$14&lt;Ввод!$G$99))</f>
        <v>1</v>
      </c>
      <c r="CB61" s="5">
        <f>N(AND(CB$14&gt;=$F61,CB$14&lt;Ввод!$G$99))</f>
        <v>1</v>
      </c>
      <c r="CC61" s="5">
        <f>N(AND(CC$14&gt;=$F61,CC$14&lt;Ввод!$G$99))</f>
        <v>1</v>
      </c>
      <c r="CD61" s="5">
        <f>N(AND(CD$14&gt;=$F61,CD$14&lt;Ввод!$G$99))</f>
        <v>1</v>
      </c>
      <c r="CE61" s="5">
        <f>N(AND(CE$14&gt;=$F61,CE$14&lt;Ввод!$G$99))</f>
        <v>1</v>
      </c>
      <c r="CF61" s="5">
        <f>N(AND(CF$14&gt;=$F61,CF$14&lt;Ввод!$G$99))</f>
        <v>1</v>
      </c>
      <c r="CG61" s="5">
        <f>N(AND(CG$14&gt;=$F61,CG$14&lt;Ввод!$G$99))</f>
        <v>1</v>
      </c>
      <c r="CH61" s="5">
        <f>N(AND(CH$14&gt;=$F61,CH$14&lt;Ввод!$G$99))</f>
        <v>1</v>
      </c>
      <c r="CI61" s="5">
        <f>N(AND(CI$14&gt;=$F61,CI$14&lt;Ввод!$G$99))</f>
        <v>1</v>
      </c>
      <c r="CJ61" s="5">
        <f>N(AND(CJ$14&gt;=$F61,CJ$14&lt;Ввод!$G$99))</f>
        <v>1</v>
      </c>
      <c r="CK61" s="5">
        <f>N(AND(CK$14&gt;=$F61,CK$14&lt;Ввод!$G$99))</f>
        <v>1</v>
      </c>
      <c r="CL61" s="5">
        <f>N(AND(CL$14&gt;=$F61,CL$14&lt;Ввод!$G$99))</f>
        <v>1</v>
      </c>
      <c r="CM61" s="5">
        <f>N(AND(CM$14&gt;=$F61,CM$14&lt;Ввод!$G$99))</f>
        <v>1</v>
      </c>
      <c r="CN61" s="5">
        <f>N(AND(CN$14&gt;=$F61,CN$14&lt;Ввод!$G$99))</f>
        <v>1</v>
      </c>
      <c r="CO61" s="5">
        <f>N(AND(CO$14&gt;=$F61,CO$14&lt;Ввод!$G$99))</f>
        <v>0</v>
      </c>
      <c r="CP61" s="5">
        <f>N(AND(CP$14&gt;=$F61,CP$14&lt;Ввод!$G$99))</f>
        <v>0</v>
      </c>
      <c r="CQ61" s="5">
        <f>N(AND(CQ$14&gt;=$F61,CQ$14&lt;Ввод!$G$99))</f>
        <v>0</v>
      </c>
      <c r="CR61" s="5">
        <f>N(AND(CR$14&gt;=$F61,CR$14&lt;Ввод!$G$99))</f>
        <v>0</v>
      </c>
      <c r="CS61" s="5">
        <f>N(AND(CS$14&gt;=$F61,CS$14&lt;Ввод!$G$99))</f>
        <v>0</v>
      </c>
      <c r="CT61" s="5">
        <f>N(AND(CT$14&gt;=$F61,CT$14&lt;Ввод!$G$99))</f>
        <v>0</v>
      </c>
      <c r="CU61" s="5">
        <f>N(AND(CU$14&gt;=$F61,CU$14&lt;Ввод!$G$99))</f>
        <v>0</v>
      </c>
      <c r="CV61" s="5">
        <f>N(AND(CV$14&gt;=$F61,CV$14&lt;Ввод!$G$99))</f>
        <v>0</v>
      </c>
      <c r="CW61" s="5">
        <f>N(AND(CW$14&gt;=$F61,CW$14&lt;Ввод!$G$99))</f>
        <v>0</v>
      </c>
      <c r="CX61" s="5">
        <f>N(AND(CX$14&gt;=$F61,CX$14&lt;Ввод!$G$99))</f>
        <v>0</v>
      </c>
      <c r="CY61" s="5">
        <f>N(AND(CY$14&gt;=$F61,CY$14&lt;Ввод!$G$99))</f>
        <v>0</v>
      </c>
      <c r="CZ61" s="5">
        <f>N(AND(CZ$14&gt;=$F61,CZ$14&lt;Ввод!$G$99))</f>
        <v>0</v>
      </c>
      <c r="DA61" s="5">
        <f>N(AND(DA$14&gt;=$F61,DA$14&lt;Ввод!$G$99))</f>
        <v>0</v>
      </c>
      <c r="DB61" s="5">
        <f>N(AND(DB$14&gt;=$F61,DB$14&lt;Ввод!$G$99))</f>
        <v>0</v>
      </c>
      <c r="DC61" s="5">
        <f>N(AND(DC$14&gt;=$F61,DC$14&lt;Ввод!$G$99))</f>
        <v>0</v>
      </c>
      <c r="DD61" s="5">
        <f>N(AND(DD$14&gt;=$F61,DD$14&lt;Ввод!$G$99))</f>
        <v>0</v>
      </c>
      <c r="DE61" s="5">
        <f>N(AND(DE$14&gt;=$F61,DE$14&lt;Ввод!$G$99))</f>
        <v>0</v>
      </c>
      <c r="DF61" s="5">
        <f>N(AND(DF$14&gt;=$F61,DF$14&lt;Ввод!$G$99))</f>
        <v>0</v>
      </c>
      <c r="DG61" s="5">
        <f>N(AND(DG$14&gt;=$F61,DG$14&lt;Ввод!$G$99))</f>
        <v>0</v>
      </c>
      <c r="DH61" s="5">
        <f>N(AND(DH$14&gt;=$F61,DH$14&lt;Ввод!$G$99))</f>
        <v>0</v>
      </c>
      <c r="DI61" s="5">
        <f>N(AND(DI$14&gt;=$F61,DI$14&lt;Ввод!$G$99))</f>
        <v>0</v>
      </c>
      <c r="DJ61" s="5">
        <f>N(AND(DJ$14&gt;=$F61,DJ$14&lt;Ввод!$G$99))</f>
        <v>0</v>
      </c>
    </row>
    <row r="62" spans="2:114" ht="15" hidden="1" customHeight="1" outlineLevel="1">
      <c r="B62" t="s">
        <v>100</v>
      </c>
      <c r="F62" s="1">
        <f t="shared" si="35"/>
        <v>45931</v>
      </c>
      <c r="G62" s="153">
        <f>MATCH(DATE(YEAR(F62),MONTH(F62)-Ввод!$G$97*3*4,DAY(F62)),J$14:DJ$14)-1</f>
        <v>11</v>
      </c>
      <c r="H62" s="5">
        <f t="shared" ca="1" si="33"/>
        <v>189000</v>
      </c>
      <c r="I62" s="5">
        <f t="shared" si="34"/>
        <v>68</v>
      </c>
      <c r="J62" s="5">
        <f>N(AND(J$14&gt;=$F62,J$14&lt;Ввод!$G$99))</f>
        <v>0</v>
      </c>
      <c r="K62" s="5">
        <f>N(AND(K$14&gt;=$F62,K$14&lt;Ввод!$G$99))</f>
        <v>0</v>
      </c>
      <c r="L62" s="5">
        <f>N(AND(L$14&gt;=$F62,L$14&lt;Ввод!$G$99))</f>
        <v>0</v>
      </c>
      <c r="M62" s="5">
        <f>N(AND(M$14&gt;=$F62,M$14&lt;Ввод!$G$99))</f>
        <v>0</v>
      </c>
      <c r="N62" s="5">
        <f>N(AND(N$14&gt;=$F62,N$14&lt;Ввод!$G$99))</f>
        <v>0</v>
      </c>
      <c r="O62" s="5">
        <f>N(AND(O$14&gt;=$F62,O$14&lt;Ввод!$G$99))</f>
        <v>0</v>
      </c>
      <c r="P62" s="5">
        <f>N(AND(P$14&gt;=$F62,P$14&lt;Ввод!$G$99))</f>
        <v>0</v>
      </c>
      <c r="Q62" s="5">
        <f>N(AND(Q$14&gt;=$F62,Q$14&lt;Ввод!$G$99))</f>
        <v>0</v>
      </c>
      <c r="R62" s="5">
        <f>N(AND(R$14&gt;=$F62,R$14&lt;Ввод!$G$99))</f>
        <v>0</v>
      </c>
      <c r="S62" s="5">
        <f>N(AND(S$14&gt;=$F62,S$14&lt;Ввод!$G$99))</f>
        <v>0</v>
      </c>
      <c r="T62" s="5">
        <f>N(AND(T$14&gt;=$F62,T$14&lt;Ввод!$G$99))</f>
        <v>0</v>
      </c>
      <c r="U62" s="5">
        <f>N(AND(U$14&gt;=$F62,U$14&lt;Ввод!$G$99))</f>
        <v>0</v>
      </c>
      <c r="V62" s="5">
        <f>N(AND(V$14&gt;=$F62,V$14&lt;Ввод!$G$99))</f>
        <v>0</v>
      </c>
      <c r="W62" s="5">
        <f>N(AND(W$14&gt;=$F62,W$14&lt;Ввод!$G$99))</f>
        <v>0</v>
      </c>
      <c r="X62" s="5">
        <f>N(AND(X$14&gt;=$F62,X$14&lt;Ввод!$G$99))</f>
        <v>0</v>
      </c>
      <c r="Y62" s="5">
        <f>N(AND(Y$14&gt;=$F62,Y$14&lt;Ввод!$G$99))</f>
        <v>1</v>
      </c>
      <c r="Z62" s="5">
        <f>N(AND(Z$14&gt;=$F62,Z$14&lt;Ввод!$G$99))</f>
        <v>1</v>
      </c>
      <c r="AA62" s="5">
        <f>N(AND(AA$14&gt;=$F62,AA$14&lt;Ввод!$G$99))</f>
        <v>1</v>
      </c>
      <c r="AB62" s="5">
        <f>N(AND(AB$14&gt;=$F62,AB$14&lt;Ввод!$G$99))</f>
        <v>1</v>
      </c>
      <c r="AC62" s="5">
        <f>N(AND(AC$14&gt;=$F62,AC$14&lt;Ввод!$G$99))</f>
        <v>1</v>
      </c>
      <c r="AD62" s="5">
        <f>N(AND(AD$14&gt;=$F62,AD$14&lt;Ввод!$G$99))</f>
        <v>1</v>
      </c>
      <c r="AE62" s="5">
        <f>N(AND(AE$14&gt;=$F62,AE$14&lt;Ввод!$G$99))</f>
        <v>1</v>
      </c>
      <c r="AF62" s="5">
        <f>N(AND(AF$14&gt;=$F62,AF$14&lt;Ввод!$G$99))</f>
        <v>1</v>
      </c>
      <c r="AG62" s="5">
        <f>N(AND(AG$14&gt;=$F62,AG$14&lt;Ввод!$G$99))</f>
        <v>1</v>
      </c>
      <c r="AH62" s="5">
        <f>N(AND(AH$14&gt;=$F62,AH$14&lt;Ввод!$G$99))</f>
        <v>1</v>
      </c>
      <c r="AI62" s="5">
        <f>N(AND(AI$14&gt;=$F62,AI$14&lt;Ввод!$G$99))</f>
        <v>1</v>
      </c>
      <c r="AJ62" s="5">
        <f>N(AND(AJ$14&gt;=$F62,AJ$14&lt;Ввод!$G$99))</f>
        <v>1</v>
      </c>
      <c r="AK62" s="5">
        <f>N(AND(AK$14&gt;=$F62,AK$14&lt;Ввод!$G$99))</f>
        <v>1</v>
      </c>
      <c r="AL62" s="5">
        <f>N(AND(AL$14&gt;=$F62,AL$14&lt;Ввод!$G$99))</f>
        <v>1</v>
      </c>
      <c r="AM62" s="5">
        <f>N(AND(AM$14&gt;=$F62,AM$14&lt;Ввод!$G$99))</f>
        <v>1</v>
      </c>
      <c r="AN62" s="5">
        <f>N(AND(AN$14&gt;=$F62,AN$14&lt;Ввод!$G$99))</f>
        <v>1</v>
      </c>
      <c r="AO62" s="5">
        <f>N(AND(AO$14&gt;=$F62,AO$14&lt;Ввод!$G$99))</f>
        <v>1</v>
      </c>
      <c r="AP62" s="5">
        <f>N(AND(AP$14&gt;=$F62,AP$14&lt;Ввод!$G$99))</f>
        <v>1</v>
      </c>
      <c r="AQ62" s="5">
        <f>N(AND(AQ$14&gt;=$F62,AQ$14&lt;Ввод!$G$99))</f>
        <v>1</v>
      </c>
      <c r="AR62" s="5">
        <f>N(AND(AR$14&gt;=$F62,AR$14&lt;Ввод!$G$99))</f>
        <v>1</v>
      </c>
      <c r="AS62" s="5">
        <f>N(AND(AS$14&gt;=$F62,AS$14&lt;Ввод!$G$99))</f>
        <v>1</v>
      </c>
      <c r="AT62" s="5">
        <f>N(AND(AT$14&gt;=$F62,AT$14&lt;Ввод!$G$99))</f>
        <v>1</v>
      </c>
      <c r="AU62" s="5">
        <f>N(AND(AU$14&gt;=$F62,AU$14&lt;Ввод!$G$99))</f>
        <v>1</v>
      </c>
      <c r="AV62" s="5">
        <f>N(AND(AV$14&gt;=$F62,AV$14&lt;Ввод!$G$99))</f>
        <v>1</v>
      </c>
      <c r="AW62" s="5">
        <f>N(AND(AW$14&gt;=$F62,AW$14&lt;Ввод!$G$99))</f>
        <v>1</v>
      </c>
      <c r="AX62" s="5">
        <f>N(AND(AX$14&gt;=$F62,AX$14&lt;Ввод!$G$99))</f>
        <v>1</v>
      </c>
      <c r="AY62" s="5">
        <f>N(AND(AY$14&gt;=$F62,AY$14&lt;Ввод!$G$99))</f>
        <v>1</v>
      </c>
      <c r="AZ62" s="5">
        <f>N(AND(AZ$14&gt;=$F62,AZ$14&lt;Ввод!$G$99))</f>
        <v>1</v>
      </c>
      <c r="BA62" s="5">
        <f>N(AND(BA$14&gt;=$F62,BA$14&lt;Ввод!$G$99))</f>
        <v>1</v>
      </c>
      <c r="BB62" s="5">
        <f>N(AND(BB$14&gt;=$F62,BB$14&lt;Ввод!$G$99))</f>
        <v>1</v>
      </c>
      <c r="BC62" s="5">
        <f>N(AND(BC$14&gt;=$F62,BC$14&lt;Ввод!$G$99))</f>
        <v>1</v>
      </c>
      <c r="BD62" s="5">
        <f>N(AND(BD$14&gt;=$F62,BD$14&lt;Ввод!$G$99))</f>
        <v>1</v>
      </c>
      <c r="BE62" s="5">
        <f>N(AND(BE$14&gt;=$F62,BE$14&lt;Ввод!$G$99))</f>
        <v>1</v>
      </c>
      <c r="BF62" s="5">
        <f>N(AND(BF$14&gt;=$F62,BF$14&lt;Ввод!$G$99))</f>
        <v>1</v>
      </c>
      <c r="BG62" s="5">
        <f>N(AND(BG$14&gt;=$F62,BG$14&lt;Ввод!$G$99))</f>
        <v>1</v>
      </c>
      <c r="BH62" s="5">
        <f>N(AND(BH$14&gt;=$F62,BH$14&lt;Ввод!$G$99))</f>
        <v>1</v>
      </c>
      <c r="BI62" s="5">
        <f>N(AND(BI$14&gt;=$F62,BI$14&lt;Ввод!$G$99))</f>
        <v>1</v>
      </c>
      <c r="BJ62" s="5">
        <f>N(AND(BJ$14&gt;=$F62,BJ$14&lt;Ввод!$G$99))</f>
        <v>1</v>
      </c>
      <c r="BK62" s="5">
        <f>N(AND(BK$14&gt;=$F62,BK$14&lt;Ввод!$G$99))</f>
        <v>1</v>
      </c>
      <c r="BL62" s="5">
        <f>N(AND(BL$14&gt;=$F62,BL$14&lt;Ввод!$G$99))</f>
        <v>1</v>
      </c>
      <c r="BM62" s="5">
        <f>N(AND(BM$14&gt;=$F62,BM$14&lt;Ввод!$G$99))</f>
        <v>1</v>
      </c>
      <c r="BN62" s="5">
        <f>N(AND(BN$14&gt;=$F62,BN$14&lt;Ввод!$G$99))</f>
        <v>1</v>
      </c>
      <c r="BO62" s="5">
        <f>N(AND(BO$14&gt;=$F62,BO$14&lt;Ввод!$G$99))</f>
        <v>1</v>
      </c>
      <c r="BP62" s="5">
        <f>N(AND(BP$14&gt;=$F62,BP$14&lt;Ввод!$G$99))</f>
        <v>1</v>
      </c>
      <c r="BQ62" s="5">
        <f>N(AND(BQ$14&gt;=$F62,BQ$14&lt;Ввод!$G$99))</f>
        <v>1</v>
      </c>
      <c r="BR62" s="5">
        <f>N(AND(BR$14&gt;=$F62,BR$14&lt;Ввод!$G$99))</f>
        <v>1</v>
      </c>
      <c r="BS62" s="5">
        <f>N(AND(BS$14&gt;=$F62,BS$14&lt;Ввод!$G$99))</f>
        <v>1</v>
      </c>
      <c r="BT62" s="5">
        <f>N(AND(BT$14&gt;=$F62,BT$14&lt;Ввод!$G$99))</f>
        <v>1</v>
      </c>
      <c r="BU62" s="5">
        <f>N(AND(BU$14&gt;=$F62,BU$14&lt;Ввод!$G$99))</f>
        <v>1</v>
      </c>
      <c r="BV62" s="5">
        <f>N(AND(BV$14&gt;=$F62,BV$14&lt;Ввод!$G$99))</f>
        <v>1</v>
      </c>
      <c r="BW62" s="5">
        <f>N(AND(BW$14&gt;=$F62,BW$14&lt;Ввод!$G$99))</f>
        <v>1</v>
      </c>
      <c r="BX62" s="5">
        <f>N(AND(BX$14&gt;=$F62,BX$14&lt;Ввод!$G$99))</f>
        <v>1</v>
      </c>
      <c r="BY62" s="5">
        <f>N(AND(BY$14&gt;=$F62,BY$14&lt;Ввод!$G$99))</f>
        <v>1</v>
      </c>
      <c r="BZ62" s="5">
        <f>N(AND(BZ$14&gt;=$F62,BZ$14&lt;Ввод!$G$99))</f>
        <v>1</v>
      </c>
      <c r="CA62" s="5">
        <f>N(AND(CA$14&gt;=$F62,CA$14&lt;Ввод!$G$99))</f>
        <v>1</v>
      </c>
      <c r="CB62" s="5">
        <f>N(AND(CB$14&gt;=$F62,CB$14&lt;Ввод!$G$99))</f>
        <v>1</v>
      </c>
      <c r="CC62" s="5">
        <f>N(AND(CC$14&gt;=$F62,CC$14&lt;Ввод!$G$99))</f>
        <v>1</v>
      </c>
      <c r="CD62" s="5">
        <f>N(AND(CD$14&gt;=$F62,CD$14&lt;Ввод!$G$99))</f>
        <v>1</v>
      </c>
      <c r="CE62" s="5">
        <f>N(AND(CE$14&gt;=$F62,CE$14&lt;Ввод!$G$99))</f>
        <v>1</v>
      </c>
      <c r="CF62" s="5">
        <f>N(AND(CF$14&gt;=$F62,CF$14&lt;Ввод!$G$99))</f>
        <v>1</v>
      </c>
      <c r="CG62" s="5">
        <f>N(AND(CG$14&gt;=$F62,CG$14&lt;Ввод!$G$99))</f>
        <v>1</v>
      </c>
      <c r="CH62" s="5">
        <f>N(AND(CH$14&gt;=$F62,CH$14&lt;Ввод!$G$99))</f>
        <v>1</v>
      </c>
      <c r="CI62" s="5">
        <f>N(AND(CI$14&gt;=$F62,CI$14&lt;Ввод!$G$99))</f>
        <v>1</v>
      </c>
      <c r="CJ62" s="5">
        <f>N(AND(CJ$14&gt;=$F62,CJ$14&lt;Ввод!$G$99))</f>
        <v>1</v>
      </c>
      <c r="CK62" s="5">
        <f>N(AND(CK$14&gt;=$F62,CK$14&lt;Ввод!$G$99))</f>
        <v>1</v>
      </c>
      <c r="CL62" s="5">
        <f>N(AND(CL$14&gt;=$F62,CL$14&lt;Ввод!$G$99))</f>
        <v>1</v>
      </c>
      <c r="CM62" s="5">
        <f>N(AND(CM$14&gt;=$F62,CM$14&lt;Ввод!$G$99))</f>
        <v>1</v>
      </c>
      <c r="CN62" s="5">
        <f>N(AND(CN$14&gt;=$F62,CN$14&lt;Ввод!$G$99))</f>
        <v>1</v>
      </c>
      <c r="CO62" s="5">
        <f>N(AND(CO$14&gt;=$F62,CO$14&lt;Ввод!$G$99))</f>
        <v>0</v>
      </c>
      <c r="CP62" s="5">
        <f>N(AND(CP$14&gt;=$F62,CP$14&lt;Ввод!$G$99))</f>
        <v>0</v>
      </c>
      <c r="CQ62" s="5">
        <f>N(AND(CQ$14&gt;=$F62,CQ$14&lt;Ввод!$G$99))</f>
        <v>0</v>
      </c>
      <c r="CR62" s="5">
        <f>N(AND(CR$14&gt;=$F62,CR$14&lt;Ввод!$G$99))</f>
        <v>0</v>
      </c>
      <c r="CS62" s="5">
        <f>N(AND(CS$14&gt;=$F62,CS$14&lt;Ввод!$G$99))</f>
        <v>0</v>
      </c>
      <c r="CT62" s="5">
        <f>N(AND(CT$14&gt;=$F62,CT$14&lt;Ввод!$G$99))</f>
        <v>0</v>
      </c>
      <c r="CU62" s="5">
        <f>N(AND(CU$14&gt;=$F62,CU$14&lt;Ввод!$G$99))</f>
        <v>0</v>
      </c>
      <c r="CV62" s="5">
        <f>N(AND(CV$14&gt;=$F62,CV$14&lt;Ввод!$G$99))</f>
        <v>0</v>
      </c>
      <c r="CW62" s="5">
        <f>N(AND(CW$14&gt;=$F62,CW$14&lt;Ввод!$G$99))</f>
        <v>0</v>
      </c>
      <c r="CX62" s="5">
        <f>N(AND(CX$14&gt;=$F62,CX$14&lt;Ввод!$G$99))</f>
        <v>0</v>
      </c>
      <c r="CY62" s="5">
        <f>N(AND(CY$14&gt;=$F62,CY$14&lt;Ввод!$G$99))</f>
        <v>0</v>
      </c>
      <c r="CZ62" s="5">
        <f>N(AND(CZ$14&gt;=$F62,CZ$14&lt;Ввод!$G$99))</f>
        <v>0</v>
      </c>
      <c r="DA62" s="5">
        <f>N(AND(DA$14&gt;=$F62,DA$14&lt;Ввод!$G$99))</f>
        <v>0</v>
      </c>
      <c r="DB62" s="5">
        <f>N(AND(DB$14&gt;=$F62,DB$14&lt;Ввод!$G$99))</f>
        <v>0</v>
      </c>
      <c r="DC62" s="5">
        <f>N(AND(DC$14&gt;=$F62,DC$14&lt;Ввод!$G$99))</f>
        <v>0</v>
      </c>
      <c r="DD62" s="5">
        <f>N(AND(DD$14&gt;=$F62,DD$14&lt;Ввод!$G$99))</f>
        <v>0</v>
      </c>
      <c r="DE62" s="5">
        <f>N(AND(DE$14&gt;=$F62,DE$14&lt;Ввод!$G$99))</f>
        <v>0</v>
      </c>
      <c r="DF62" s="5">
        <f>N(AND(DF$14&gt;=$F62,DF$14&lt;Ввод!$G$99))</f>
        <v>0</v>
      </c>
      <c r="DG62" s="5">
        <f>N(AND(DG$14&gt;=$F62,DG$14&lt;Ввод!$G$99))</f>
        <v>0</v>
      </c>
      <c r="DH62" s="5">
        <f>N(AND(DH$14&gt;=$F62,DH$14&lt;Ввод!$G$99))</f>
        <v>0</v>
      </c>
      <c r="DI62" s="5">
        <f>N(AND(DI$14&gt;=$F62,DI$14&lt;Ввод!$G$99))</f>
        <v>0</v>
      </c>
      <c r="DJ62" s="5">
        <f>N(AND(DJ$14&gt;=$F62,DJ$14&lt;Ввод!$G$99))</f>
        <v>0</v>
      </c>
    </row>
    <row r="63" spans="2:114" ht="15" hidden="1" customHeight="1" outlineLevel="1">
      <c r="B63" t="s">
        <v>101</v>
      </c>
      <c r="F63" s="1">
        <f t="shared" si="35"/>
        <v>46023</v>
      </c>
      <c r="G63" s="153">
        <f>MATCH(DATE(YEAR(F63),MONTH(F63)-Ввод!$G$97*3*4,DAY(F63)),J$14:DJ$14)-1</f>
        <v>12</v>
      </c>
      <c r="H63" s="5">
        <f t="shared" ca="1" si="33"/>
        <v>0</v>
      </c>
      <c r="I63" s="5">
        <f t="shared" si="34"/>
        <v>67</v>
      </c>
      <c r="J63" s="5">
        <f>N(AND(J$14&gt;=$F63,J$14&lt;Ввод!$G$99))</f>
        <v>0</v>
      </c>
      <c r="K63" s="5">
        <f>N(AND(K$14&gt;=$F63,K$14&lt;Ввод!$G$99))</f>
        <v>0</v>
      </c>
      <c r="L63" s="5">
        <f>N(AND(L$14&gt;=$F63,L$14&lt;Ввод!$G$99))</f>
        <v>0</v>
      </c>
      <c r="M63" s="5">
        <f>N(AND(M$14&gt;=$F63,M$14&lt;Ввод!$G$99))</f>
        <v>0</v>
      </c>
      <c r="N63" s="5">
        <f>N(AND(N$14&gt;=$F63,N$14&lt;Ввод!$G$99))</f>
        <v>0</v>
      </c>
      <c r="O63" s="5">
        <f>N(AND(O$14&gt;=$F63,O$14&lt;Ввод!$G$99))</f>
        <v>0</v>
      </c>
      <c r="P63" s="5">
        <f>N(AND(P$14&gt;=$F63,P$14&lt;Ввод!$G$99))</f>
        <v>0</v>
      </c>
      <c r="Q63" s="5">
        <f>N(AND(Q$14&gt;=$F63,Q$14&lt;Ввод!$G$99))</f>
        <v>0</v>
      </c>
      <c r="R63" s="5">
        <f>N(AND(R$14&gt;=$F63,R$14&lt;Ввод!$G$99))</f>
        <v>0</v>
      </c>
      <c r="S63" s="5">
        <f>N(AND(S$14&gt;=$F63,S$14&lt;Ввод!$G$99))</f>
        <v>0</v>
      </c>
      <c r="T63" s="5">
        <f>N(AND(T$14&gt;=$F63,T$14&lt;Ввод!$G$99))</f>
        <v>0</v>
      </c>
      <c r="U63" s="5">
        <f>N(AND(U$14&gt;=$F63,U$14&lt;Ввод!$G$99))</f>
        <v>0</v>
      </c>
      <c r="V63" s="5">
        <f>N(AND(V$14&gt;=$F63,V$14&lt;Ввод!$G$99))</f>
        <v>0</v>
      </c>
      <c r="W63" s="5">
        <f>N(AND(W$14&gt;=$F63,W$14&lt;Ввод!$G$99))</f>
        <v>0</v>
      </c>
      <c r="X63" s="5">
        <f>N(AND(X$14&gt;=$F63,X$14&lt;Ввод!$G$99))</f>
        <v>0</v>
      </c>
      <c r="Y63" s="5">
        <f>N(AND(Y$14&gt;=$F63,Y$14&lt;Ввод!$G$99))</f>
        <v>0</v>
      </c>
      <c r="Z63" s="5">
        <f>N(AND(Z$14&gt;=$F63,Z$14&lt;Ввод!$G$99))</f>
        <v>1</v>
      </c>
      <c r="AA63" s="5">
        <f>N(AND(AA$14&gt;=$F63,AA$14&lt;Ввод!$G$99))</f>
        <v>1</v>
      </c>
      <c r="AB63" s="5">
        <f>N(AND(AB$14&gt;=$F63,AB$14&lt;Ввод!$G$99))</f>
        <v>1</v>
      </c>
      <c r="AC63" s="5">
        <f>N(AND(AC$14&gt;=$F63,AC$14&lt;Ввод!$G$99))</f>
        <v>1</v>
      </c>
      <c r="AD63" s="5">
        <f>N(AND(AD$14&gt;=$F63,AD$14&lt;Ввод!$G$99))</f>
        <v>1</v>
      </c>
      <c r="AE63" s="5">
        <f>N(AND(AE$14&gt;=$F63,AE$14&lt;Ввод!$G$99))</f>
        <v>1</v>
      </c>
      <c r="AF63" s="5">
        <f>N(AND(AF$14&gt;=$F63,AF$14&lt;Ввод!$G$99))</f>
        <v>1</v>
      </c>
      <c r="AG63" s="5">
        <f>N(AND(AG$14&gt;=$F63,AG$14&lt;Ввод!$G$99))</f>
        <v>1</v>
      </c>
      <c r="AH63" s="5">
        <f>N(AND(AH$14&gt;=$F63,AH$14&lt;Ввод!$G$99))</f>
        <v>1</v>
      </c>
      <c r="AI63" s="5">
        <f>N(AND(AI$14&gt;=$F63,AI$14&lt;Ввод!$G$99))</f>
        <v>1</v>
      </c>
      <c r="AJ63" s="5">
        <f>N(AND(AJ$14&gt;=$F63,AJ$14&lt;Ввод!$G$99))</f>
        <v>1</v>
      </c>
      <c r="AK63" s="5">
        <f>N(AND(AK$14&gt;=$F63,AK$14&lt;Ввод!$G$99))</f>
        <v>1</v>
      </c>
      <c r="AL63" s="5">
        <f>N(AND(AL$14&gt;=$F63,AL$14&lt;Ввод!$G$99))</f>
        <v>1</v>
      </c>
      <c r="AM63" s="5">
        <f>N(AND(AM$14&gt;=$F63,AM$14&lt;Ввод!$G$99))</f>
        <v>1</v>
      </c>
      <c r="AN63" s="5">
        <f>N(AND(AN$14&gt;=$F63,AN$14&lt;Ввод!$G$99))</f>
        <v>1</v>
      </c>
      <c r="AO63" s="5">
        <f>N(AND(AO$14&gt;=$F63,AO$14&lt;Ввод!$G$99))</f>
        <v>1</v>
      </c>
      <c r="AP63" s="5">
        <f>N(AND(AP$14&gt;=$F63,AP$14&lt;Ввод!$G$99))</f>
        <v>1</v>
      </c>
      <c r="AQ63" s="5">
        <f>N(AND(AQ$14&gt;=$F63,AQ$14&lt;Ввод!$G$99))</f>
        <v>1</v>
      </c>
      <c r="AR63" s="5">
        <f>N(AND(AR$14&gt;=$F63,AR$14&lt;Ввод!$G$99))</f>
        <v>1</v>
      </c>
      <c r="AS63" s="5">
        <f>N(AND(AS$14&gt;=$F63,AS$14&lt;Ввод!$G$99))</f>
        <v>1</v>
      </c>
      <c r="AT63" s="5">
        <f>N(AND(AT$14&gt;=$F63,AT$14&lt;Ввод!$G$99))</f>
        <v>1</v>
      </c>
      <c r="AU63" s="5">
        <f>N(AND(AU$14&gt;=$F63,AU$14&lt;Ввод!$G$99))</f>
        <v>1</v>
      </c>
      <c r="AV63" s="5">
        <f>N(AND(AV$14&gt;=$F63,AV$14&lt;Ввод!$G$99))</f>
        <v>1</v>
      </c>
      <c r="AW63" s="5">
        <f>N(AND(AW$14&gt;=$F63,AW$14&lt;Ввод!$G$99))</f>
        <v>1</v>
      </c>
      <c r="AX63" s="5">
        <f>N(AND(AX$14&gt;=$F63,AX$14&lt;Ввод!$G$99))</f>
        <v>1</v>
      </c>
      <c r="AY63" s="5">
        <f>N(AND(AY$14&gt;=$F63,AY$14&lt;Ввод!$G$99))</f>
        <v>1</v>
      </c>
      <c r="AZ63" s="5">
        <f>N(AND(AZ$14&gt;=$F63,AZ$14&lt;Ввод!$G$99))</f>
        <v>1</v>
      </c>
      <c r="BA63" s="5">
        <f>N(AND(BA$14&gt;=$F63,BA$14&lt;Ввод!$G$99))</f>
        <v>1</v>
      </c>
      <c r="BB63" s="5">
        <f>N(AND(BB$14&gt;=$F63,BB$14&lt;Ввод!$G$99))</f>
        <v>1</v>
      </c>
      <c r="BC63" s="5">
        <f>N(AND(BC$14&gt;=$F63,BC$14&lt;Ввод!$G$99))</f>
        <v>1</v>
      </c>
      <c r="BD63" s="5">
        <f>N(AND(BD$14&gt;=$F63,BD$14&lt;Ввод!$G$99))</f>
        <v>1</v>
      </c>
      <c r="BE63" s="5">
        <f>N(AND(BE$14&gt;=$F63,BE$14&lt;Ввод!$G$99))</f>
        <v>1</v>
      </c>
      <c r="BF63" s="5">
        <f>N(AND(BF$14&gt;=$F63,BF$14&lt;Ввод!$G$99))</f>
        <v>1</v>
      </c>
      <c r="BG63" s="5">
        <f>N(AND(BG$14&gt;=$F63,BG$14&lt;Ввод!$G$99))</f>
        <v>1</v>
      </c>
      <c r="BH63" s="5">
        <f>N(AND(BH$14&gt;=$F63,BH$14&lt;Ввод!$G$99))</f>
        <v>1</v>
      </c>
      <c r="BI63" s="5">
        <f>N(AND(BI$14&gt;=$F63,BI$14&lt;Ввод!$G$99))</f>
        <v>1</v>
      </c>
      <c r="BJ63" s="5">
        <f>N(AND(BJ$14&gt;=$F63,BJ$14&lt;Ввод!$G$99))</f>
        <v>1</v>
      </c>
      <c r="BK63" s="5">
        <f>N(AND(BK$14&gt;=$F63,BK$14&lt;Ввод!$G$99))</f>
        <v>1</v>
      </c>
      <c r="BL63" s="5">
        <f>N(AND(BL$14&gt;=$F63,BL$14&lt;Ввод!$G$99))</f>
        <v>1</v>
      </c>
      <c r="BM63" s="5">
        <f>N(AND(BM$14&gt;=$F63,BM$14&lt;Ввод!$G$99))</f>
        <v>1</v>
      </c>
      <c r="BN63" s="5">
        <f>N(AND(BN$14&gt;=$F63,BN$14&lt;Ввод!$G$99))</f>
        <v>1</v>
      </c>
      <c r="BO63" s="5">
        <f>N(AND(BO$14&gt;=$F63,BO$14&lt;Ввод!$G$99))</f>
        <v>1</v>
      </c>
      <c r="BP63" s="5">
        <f>N(AND(BP$14&gt;=$F63,BP$14&lt;Ввод!$G$99))</f>
        <v>1</v>
      </c>
      <c r="BQ63" s="5">
        <f>N(AND(BQ$14&gt;=$F63,BQ$14&lt;Ввод!$G$99))</f>
        <v>1</v>
      </c>
      <c r="BR63" s="5">
        <f>N(AND(BR$14&gt;=$F63,BR$14&lt;Ввод!$G$99))</f>
        <v>1</v>
      </c>
      <c r="BS63" s="5">
        <f>N(AND(BS$14&gt;=$F63,BS$14&lt;Ввод!$G$99))</f>
        <v>1</v>
      </c>
      <c r="BT63" s="5">
        <f>N(AND(BT$14&gt;=$F63,BT$14&lt;Ввод!$G$99))</f>
        <v>1</v>
      </c>
      <c r="BU63" s="5">
        <f>N(AND(BU$14&gt;=$F63,BU$14&lt;Ввод!$G$99))</f>
        <v>1</v>
      </c>
      <c r="BV63" s="5">
        <f>N(AND(BV$14&gt;=$F63,BV$14&lt;Ввод!$G$99))</f>
        <v>1</v>
      </c>
      <c r="BW63" s="5">
        <f>N(AND(BW$14&gt;=$F63,BW$14&lt;Ввод!$G$99))</f>
        <v>1</v>
      </c>
      <c r="BX63" s="5">
        <f>N(AND(BX$14&gt;=$F63,BX$14&lt;Ввод!$G$99))</f>
        <v>1</v>
      </c>
      <c r="BY63" s="5">
        <f>N(AND(BY$14&gt;=$F63,BY$14&lt;Ввод!$G$99))</f>
        <v>1</v>
      </c>
      <c r="BZ63" s="5">
        <f>N(AND(BZ$14&gt;=$F63,BZ$14&lt;Ввод!$G$99))</f>
        <v>1</v>
      </c>
      <c r="CA63" s="5">
        <f>N(AND(CA$14&gt;=$F63,CA$14&lt;Ввод!$G$99))</f>
        <v>1</v>
      </c>
      <c r="CB63" s="5">
        <f>N(AND(CB$14&gt;=$F63,CB$14&lt;Ввод!$G$99))</f>
        <v>1</v>
      </c>
      <c r="CC63" s="5">
        <f>N(AND(CC$14&gt;=$F63,CC$14&lt;Ввод!$G$99))</f>
        <v>1</v>
      </c>
      <c r="CD63" s="5">
        <f>N(AND(CD$14&gt;=$F63,CD$14&lt;Ввод!$G$99))</f>
        <v>1</v>
      </c>
      <c r="CE63" s="5">
        <f>N(AND(CE$14&gt;=$F63,CE$14&lt;Ввод!$G$99))</f>
        <v>1</v>
      </c>
      <c r="CF63" s="5">
        <f>N(AND(CF$14&gt;=$F63,CF$14&lt;Ввод!$G$99))</f>
        <v>1</v>
      </c>
      <c r="CG63" s="5">
        <f>N(AND(CG$14&gt;=$F63,CG$14&lt;Ввод!$G$99))</f>
        <v>1</v>
      </c>
      <c r="CH63" s="5">
        <f>N(AND(CH$14&gt;=$F63,CH$14&lt;Ввод!$G$99))</f>
        <v>1</v>
      </c>
      <c r="CI63" s="5">
        <f>N(AND(CI$14&gt;=$F63,CI$14&lt;Ввод!$G$99))</f>
        <v>1</v>
      </c>
      <c r="CJ63" s="5">
        <f>N(AND(CJ$14&gt;=$F63,CJ$14&lt;Ввод!$G$99))</f>
        <v>1</v>
      </c>
      <c r="CK63" s="5">
        <f>N(AND(CK$14&gt;=$F63,CK$14&lt;Ввод!$G$99))</f>
        <v>1</v>
      </c>
      <c r="CL63" s="5">
        <f>N(AND(CL$14&gt;=$F63,CL$14&lt;Ввод!$G$99))</f>
        <v>1</v>
      </c>
      <c r="CM63" s="5">
        <f>N(AND(CM$14&gt;=$F63,CM$14&lt;Ввод!$G$99))</f>
        <v>1</v>
      </c>
      <c r="CN63" s="5">
        <f>N(AND(CN$14&gt;=$F63,CN$14&lt;Ввод!$G$99))</f>
        <v>1</v>
      </c>
      <c r="CO63" s="5">
        <f>N(AND(CO$14&gt;=$F63,CO$14&lt;Ввод!$G$99))</f>
        <v>0</v>
      </c>
      <c r="CP63" s="5">
        <f>N(AND(CP$14&gt;=$F63,CP$14&lt;Ввод!$G$99))</f>
        <v>0</v>
      </c>
      <c r="CQ63" s="5">
        <f>N(AND(CQ$14&gt;=$F63,CQ$14&lt;Ввод!$G$99))</f>
        <v>0</v>
      </c>
      <c r="CR63" s="5">
        <f>N(AND(CR$14&gt;=$F63,CR$14&lt;Ввод!$G$99))</f>
        <v>0</v>
      </c>
      <c r="CS63" s="5">
        <f>N(AND(CS$14&gt;=$F63,CS$14&lt;Ввод!$G$99))</f>
        <v>0</v>
      </c>
      <c r="CT63" s="5">
        <f>N(AND(CT$14&gt;=$F63,CT$14&lt;Ввод!$G$99))</f>
        <v>0</v>
      </c>
      <c r="CU63" s="5">
        <f>N(AND(CU$14&gt;=$F63,CU$14&lt;Ввод!$G$99))</f>
        <v>0</v>
      </c>
      <c r="CV63" s="5">
        <f>N(AND(CV$14&gt;=$F63,CV$14&lt;Ввод!$G$99))</f>
        <v>0</v>
      </c>
      <c r="CW63" s="5">
        <f>N(AND(CW$14&gt;=$F63,CW$14&lt;Ввод!$G$99))</f>
        <v>0</v>
      </c>
      <c r="CX63" s="5">
        <f>N(AND(CX$14&gt;=$F63,CX$14&lt;Ввод!$G$99))</f>
        <v>0</v>
      </c>
      <c r="CY63" s="5">
        <f>N(AND(CY$14&gt;=$F63,CY$14&lt;Ввод!$G$99))</f>
        <v>0</v>
      </c>
      <c r="CZ63" s="5">
        <f>N(AND(CZ$14&gt;=$F63,CZ$14&lt;Ввод!$G$99))</f>
        <v>0</v>
      </c>
      <c r="DA63" s="5">
        <f>N(AND(DA$14&gt;=$F63,DA$14&lt;Ввод!$G$99))</f>
        <v>0</v>
      </c>
      <c r="DB63" s="5">
        <f>N(AND(DB$14&gt;=$F63,DB$14&lt;Ввод!$G$99))</f>
        <v>0</v>
      </c>
      <c r="DC63" s="5">
        <f>N(AND(DC$14&gt;=$F63,DC$14&lt;Ввод!$G$99))</f>
        <v>0</v>
      </c>
      <c r="DD63" s="5">
        <f>N(AND(DD$14&gt;=$F63,DD$14&lt;Ввод!$G$99))</f>
        <v>0</v>
      </c>
      <c r="DE63" s="5">
        <f>N(AND(DE$14&gt;=$F63,DE$14&lt;Ввод!$G$99))</f>
        <v>0</v>
      </c>
      <c r="DF63" s="5">
        <f>N(AND(DF$14&gt;=$F63,DF$14&lt;Ввод!$G$99))</f>
        <v>0</v>
      </c>
      <c r="DG63" s="5">
        <f>N(AND(DG$14&gt;=$F63,DG$14&lt;Ввод!$G$99))</f>
        <v>0</v>
      </c>
      <c r="DH63" s="5">
        <f>N(AND(DH$14&gt;=$F63,DH$14&lt;Ввод!$G$99))</f>
        <v>0</v>
      </c>
      <c r="DI63" s="5">
        <f>N(AND(DI$14&gt;=$F63,DI$14&lt;Ввод!$G$99))</f>
        <v>0</v>
      </c>
      <c r="DJ63" s="5">
        <f>N(AND(DJ$14&gt;=$F63,DJ$14&lt;Ввод!$G$99))</f>
        <v>0</v>
      </c>
    </row>
    <row r="64" spans="2:114" ht="15" hidden="1" customHeight="1" outlineLevel="1">
      <c r="B64" t="s">
        <v>102</v>
      </c>
      <c r="F64" s="1">
        <f t="shared" si="35"/>
        <v>46113</v>
      </c>
      <c r="G64" s="153">
        <f>MATCH(DATE(YEAR(F64),MONTH(F64)-Ввод!$G$97*3*4,DAY(F64)),J$14:DJ$14)-1</f>
        <v>13</v>
      </c>
      <c r="H64" s="5">
        <f t="shared" ca="1" si="33"/>
        <v>0</v>
      </c>
      <c r="I64" s="5">
        <f t="shared" si="34"/>
        <v>66</v>
      </c>
      <c r="J64" s="5">
        <f>N(AND(J$14&gt;=$F64,J$14&lt;Ввод!$G$99))</f>
        <v>0</v>
      </c>
      <c r="K64" s="5">
        <f>N(AND(K$14&gt;=$F64,K$14&lt;Ввод!$G$99))</f>
        <v>0</v>
      </c>
      <c r="L64" s="5">
        <f>N(AND(L$14&gt;=$F64,L$14&lt;Ввод!$G$99))</f>
        <v>0</v>
      </c>
      <c r="M64" s="5">
        <f>N(AND(M$14&gt;=$F64,M$14&lt;Ввод!$G$99))</f>
        <v>0</v>
      </c>
      <c r="N64" s="5">
        <f>N(AND(N$14&gt;=$F64,N$14&lt;Ввод!$G$99))</f>
        <v>0</v>
      </c>
      <c r="O64" s="5">
        <f>N(AND(O$14&gt;=$F64,O$14&lt;Ввод!$G$99))</f>
        <v>0</v>
      </c>
      <c r="P64" s="5">
        <f>N(AND(P$14&gt;=$F64,P$14&lt;Ввод!$G$99))</f>
        <v>0</v>
      </c>
      <c r="Q64" s="5">
        <f>N(AND(Q$14&gt;=$F64,Q$14&lt;Ввод!$G$99))</f>
        <v>0</v>
      </c>
      <c r="R64" s="5">
        <f>N(AND(R$14&gt;=$F64,R$14&lt;Ввод!$G$99))</f>
        <v>0</v>
      </c>
      <c r="S64" s="5">
        <f>N(AND(S$14&gt;=$F64,S$14&lt;Ввод!$G$99))</f>
        <v>0</v>
      </c>
      <c r="T64" s="5">
        <f>N(AND(T$14&gt;=$F64,T$14&lt;Ввод!$G$99))</f>
        <v>0</v>
      </c>
      <c r="U64" s="5">
        <f>N(AND(U$14&gt;=$F64,U$14&lt;Ввод!$G$99))</f>
        <v>0</v>
      </c>
      <c r="V64" s="5">
        <f>N(AND(V$14&gt;=$F64,V$14&lt;Ввод!$G$99))</f>
        <v>0</v>
      </c>
      <c r="W64" s="5">
        <f>N(AND(W$14&gt;=$F64,W$14&lt;Ввод!$G$99))</f>
        <v>0</v>
      </c>
      <c r="X64" s="5">
        <f>N(AND(X$14&gt;=$F64,X$14&lt;Ввод!$G$99))</f>
        <v>0</v>
      </c>
      <c r="Y64" s="5">
        <f>N(AND(Y$14&gt;=$F64,Y$14&lt;Ввод!$G$99))</f>
        <v>0</v>
      </c>
      <c r="Z64" s="5">
        <f>N(AND(Z$14&gt;=$F64,Z$14&lt;Ввод!$G$99))</f>
        <v>0</v>
      </c>
      <c r="AA64" s="5">
        <f>N(AND(AA$14&gt;=$F64,AA$14&lt;Ввод!$G$99))</f>
        <v>1</v>
      </c>
      <c r="AB64" s="5">
        <f>N(AND(AB$14&gt;=$F64,AB$14&lt;Ввод!$G$99))</f>
        <v>1</v>
      </c>
      <c r="AC64" s="5">
        <f>N(AND(AC$14&gt;=$F64,AC$14&lt;Ввод!$G$99))</f>
        <v>1</v>
      </c>
      <c r="AD64" s="5">
        <f>N(AND(AD$14&gt;=$F64,AD$14&lt;Ввод!$G$99))</f>
        <v>1</v>
      </c>
      <c r="AE64" s="5">
        <f>N(AND(AE$14&gt;=$F64,AE$14&lt;Ввод!$G$99))</f>
        <v>1</v>
      </c>
      <c r="AF64" s="5">
        <f>N(AND(AF$14&gt;=$F64,AF$14&lt;Ввод!$G$99))</f>
        <v>1</v>
      </c>
      <c r="AG64" s="5">
        <f>N(AND(AG$14&gt;=$F64,AG$14&lt;Ввод!$G$99))</f>
        <v>1</v>
      </c>
      <c r="AH64" s="5">
        <f>N(AND(AH$14&gt;=$F64,AH$14&lt;Ввод!$G$99))</f>
        <v>1</v>
      </c>
      <c r="AI64" s="5">
        <f>N(AND(AI$14&gt;=$F64,AI$14&lt;Ввод!$G$99))</f>
        <v>1</v>
      </c>
      <c r="AJ64" s="5">
        <f>N(AND(AJ$14&gt;=$F64,AJ$14&lt;Ввод!$G$99))</f>
        <v>1</v>
      </c>
      <c r="AK64" s="5">
        <f>N(AND(AK$14&gt;=$F64,AK$14&lt;Ввод!$G$99))</f>
        <v>1</v>
      </c>
      <c r="AL64" s="5">
        <f>N(AND(AL$14&gt;=$F64,AL$14&lt;Ввод!$G$99))</f>
        <v>1</v>
      </c>
      <c r="AM64" s="5">
        <f>N(AND(AM$14&gt;=$F64,AM$14&lt;Ввод!$G$99))</f>
        <v>1</v>
      </c>
      <c r="AN64" s="5">
        <f>N(AND(AN$14&gt;=$F64,AN$14&lt;Ввод!$G$99))</f>
        <v>1</v>
      </c>
      <c r="AO64" s="5">
        <f>N(AND(AO$14&gt;=$F64,AO$14&lt;Ввод!$G$99))</f>
        <v>1</v>
      </c>
      <c r="AP64" s="5">
        <f>N(AND(AP$14&gt;=$F64,AP$14&lt;Ввод!$G$99))</f>
        <v>1</v>
      </c>
      <c r="AQ64" s="5">
        <f>N(AND(AQ$14&gt;=$F64,AQ$14&lt;Ввод!$G$99))</f>
        <v>1</v>
      </c>
      <c r="AR64" s="5">
        <f>N(AND(AR$14&gt;=$F64,AR$14&lt;Ввод!$G$99))</f>
        <v>1</v>
      </c>
      <c r="AS64" s="5">
        <f>N(AND(AS$14&gt;=$F64,AS$14&lt;Ввод!$G$99))</f>
        <v>1</v>
      </c>
      <c r="AT64" s="5">
        <f>N(AND(AT$14&gt;=$F64,AT$14&lt;Ввод!$G$99))</f>
        <v>1</v>
      </c>
      <c r="AU64" s="5">
        <f>N(AND(AU$14&gt;=$F64,AU$14&lt;Ввод!$G$99))</f>
        <v>1</v>
      </c>
      <c r="AV64" s="5">
        <f>N(AND(AV$14&gt;=$F64,AV$14&lt;Ввод!$G$99))</f>
        <v>1</v>
      </c>
      <c r="AW64" s="5">
        <f>N(AND(AW$14&gt;=$F64,AW$14&lt;Ввод!$G$99))</f>
        <v>1</v>
      </c>
      <c r="AX64" s="5">
        <f>N(AND(AX$14&gt;=$F64,AX$14&lt;Ввод!$G$99))</f>
        <v>1</v>
      </c>
      <c r="AY64" s="5">
        <f>N(AND(AY$14&gt;=$F64,AY$14&lt;Ввод!$G$99))</f>
        <v>1</v>
      </c>
      <c r="AZ64" s="5">
        <f>N(AND(AZ$14&gt;=$F64,AZ$14&lt;Ввод!$G$99))</f>
        <v>1</v>
      </c>
      <c r="BA64" s="5">
        <f>N(AND(BA$14&gt;=$F64,BA$14&lt;Ввод!$G$99))</f>
        <v>1</v>
      </c>
      <c r="BB64" s="5">
        <f>N(AND(BB$14&gt;=$F64,BB$14&lt;Ввод!$G$99))</f>
        <v>1</v>
      </c>
      <c r="BC64" s="5">
        <f>N(AND(BC$14&gt;=$F64,BC$14&lt;Ввод!$G$99))</f>
        <v>1</v>
      </c>
      <c r="BD64" s="5">
        <f>N(AND(BD$14&gt;=$F64,BD$14&lt;Ввод!$G$99))</f>
        <v>1</v>
      </c>
      <c r="BE64" s="5">
        <f>N(AND(BE$14&gt;=$F64,BE$14&lt;Ввод!$G$99))</f>
        <v>1</v>
      </c>
      <c r="BF64" s="5">
        <f>N(AND(BF$14&gt;=$F64,BF$14&lt;Ввод!$G$99))</f>
        <v>1</v>
      </c>
      <c r="BG64" s="5">
        <f>N(AND(BG$14&gt;=$F64,BG$14&lt;Ввод!$G$99))</f>
        <v>1</v>
      </c>
      <c r="BH64" s="5">
        <f>N(AND(BH$14&gt;=$F64,BH$14&lt;Ввод!$G$99))</f>
        <v>1</v>
      </c>
      <c r="BI64" s="5">
        <f>N(AND(BI$14&gt;=$F64,BI$14&lt;Ввод!$G$99))</f>
        <v>1</v>
      </c>
      <c r="BJ64" s="5">
        <f>N(AND(BJ$14&gt;=$F64,BJ$14&lt;Ввод!$G$99))</f>
        <v>1</v>
      </c>
      <c r="BK64" s="5">
        <f>N(AND(BK$14&gt;=$F64,BK$14&lt;Ввод!$G$99))</f>
        <v>1</v>
      </c>
      <c r="BL64" s="5">
        <f>N(AND(BL$14&gt;=$F64,BL$14&lt;Ввод!$G$99))</f>
        <v>1</v>
      </c>
      <c r="BM64" s="5">
        <f>N(AND(BM$14&gt;=$F64,BM$14&lt;Ввод!$G$99))</f>
        <v>1</v>
      </c>
      <c r="BN64" s="5">
        <f>N(AND(BN$14&gt;=$F64,BN$14&lt;Ввод!$G$99))</f>
        <v>1</v>
      </c>
      <c r="BO64" s="5">
        <f>N(AND(BO$14&gt;=$F64,BO$14&lt;Ввод!$G$99))</f>
        <v>1</v>
      </c>
      <c r="BP64" s="5">
        <f>N(AND(BP$14&gt;=$F64,BP$14&lt;Ввод!$G$99))</f>
        <v>1</v>
      </c>
      <c r="BQ64" s="5">
        <f>N(AND(BQ$14&gt;=$F64,BQ$14&lt;Ввод!$G$99))</f>
        <v>1</v>
      </c>
      <c r="BR64" s="5">
        <f>N(AND(BR$14&gt;=$F64,BR$14&lt;Ввод!$G$99))</f>
        <v>1</v>
      </c>
      <c r="BS64" s="5">
        <f>N(AND(BS$14&gt;=$F64,BS$14&lt;Ввод!$G$99))</f>
        <v>1</v>
      </c>
      <c r="BT64" s="5">
        <f>N(AND(BT$14&gt;=$F64,BT$14&lt;Ввод!$G$99))</f>
        <v>1</v>
      </c>
      <c r="BU64" s="5">
        <f>N(AND(BU$14&gt;=$F64,BU$14&lt;Ввод!$G$99))</f>
        <v>1</v>
      </c>
      <c r="BV64" s="5">
        <f>N(AND(BV$14&gt;=$F64,BV$14&lt;Ввод!$G$99))</f>
        <v>1</v>
      </c>
      <c r="BW64" s="5">
        <f>N(AND(BW$14&gt;=$F64,BW$14&lt;Ввод!$G$99))</f>
        <v>1</v>
      </c>
      <c r="BX64" s="5">
        <f>N(AND(BX$14&gt;=$F64,BX$14&lt;Ввод!$G$99))</f>
        <v>1</v>
      </c>
      <c r="BY64" s="5">
        <f>N(AND(BY$14&gt;=$F64,BY$14&lt;Ввод!$G$99))</f>
        <v>1</v>
      </c>
      <c r="BZ64" s="5">
        <f>N(AND(BZ$14&gt;=$F64,BZ$14&lt;Ввод!$G$99))</f>
        <v>1</v>
      </c>
      <c r="CA64" s="5">
        <f>N(AND(CA$14&gt;=$F64,CA$14&lt;Ввод!$G$99))</f>
        <v>1</v>
      </c>
      <c r="CB64" s="5">
        <f>N(AND(CB$14&gt;=$F64,CB$14&lt;Ввод!$G$99))</f>
        <v>1</v>
      </c>
      <c r="CC64" s="5">
        <f>N(AND(CC$14&gt;=$F64,CC$14&lt;Ввод!$G$99))</f>
        <v>1</v>
      </c>
      <c r="CD64" s="5">
        <f>N(AND(CD$14&gt;=$F64,CD$14&lt;Ввод!$G$99))</f>
        <v>1</v>
      </c>
      <c r="CE64" s="5">
        <f>N(AND(CE$14&gt;=$F64,CE$14&lt;Ввод!$G$99))</f>
        <v>1</v>
      </c>
      <c r="CF64" s="5">
        <f>N(AND(CF$14&gt;=$F64,CF$14&lt;Ввод!$G$99))</f>
        <v>1</v>
      </c>
      <c r="CG64" s="5">
        <f>N(AND(CG$14&gt;=$F64,CG$14&lt;Ввод!$G$99))</f>
        <v>1</v>
      </c>
      <c r="CH64" s="5">
        <f>N(AND(CH$14&gt;=$F64,CH$14&lt;Ввод!$G$99))</f>
        <v>1</v>
      </c>
      <c r="CI64" s="5">
        <f>N(AND(CI$14&gt;=$F64,CI$14&lt;Ввод!$G$99))</f>
        <v>1</v>
      </c>
      <c r="CJ64" s="5">
        <f>N(AND(CJ$14&gt;=$F64,CJ$14&lt;Ввод!$G$99))</f>
        <v>1</v>
      </c>
      <c r="CK64" s="5">
        <f>N(AND(CK$14&gt;=$F64,CK$14&lt;Ввод!$G$99))</f>
        <v>1</v>
      </c>
      <c r="CL64" s="5">
        <f>N(AND(CL$14&gt;=$F64,CL$14&lt;Ввод!$G$99))</f>
        <v>1</v>
      </c>
      <c r="CM64" s="5">
        <f>N(AND(CM$14&gt;=$F64,CM$14&lt;Ввод!$G$99))</f>
        <v>1</v>
      </c>
      <c r="CN64" s="5">
        <f>N(AND(CN$14&gt;=$F64,CN$14&lt;Ввод!$G$99))</f>
        <v>1</v>
      </c>
      <c r="CO64" s="5">
        <f>N(AND(CO$14&gt;=$F64,CO$14&lt;Ввод!$G$99))</f>
        <v>0</v>
      </c>
      <c r="CP64" s="5">
        <f>N(AND(CP$14&gt;=$F64,CP$14&lt;Ввод!$G$99))</f>
        <v>0</v>
      </c>
      <c r="CQ64" s="5">
        <f>N(AND(CQ$14&gt;=$F64,CQ$14&lt;Ввод!$G$99))</f>
        <v>0</v>
      </c>
      <c r="CR64" s="5">
        <f>N(AND(CR$14&gt;=$F64,CR$14&lt;Ввод!$G$99))</f>
        <v>0</v>
      </c>
      <c r="CS64" s="5">
        <f>N(AND(CS$14&gt;=$F64,CS$14&lt;Ввод!$G$99))</f>
        <v>0</v>
      </c>
      <c r="CT64" s="5">
        <f>N(AND(CT$14&gt;=$F64,CT$14&lt;Ввод!$G$99))</f>
        <v>0</v>
      </c>
      <c r="CU64" s="5">
        <f>N(AND(CU$14&gt;=$F64,CU$14&lt;Ввод!$G$99))</f>
        <v>0</v>
      </c>
      <c r="CV64" s="5">
        <f>N(AND(CV$14&gt;=$F64,CV$14&lt;Ввод!$G$99))</f>
        <v>0</v>
      </c>
      <c r="CW64" s="5">
        <f>N(AND(CW$14&gt;=$F64,CW$14&lt;Ввод!$G$99))</f>
        <v>0</v>
      </c>
      <c r="CX64" s="5">
        <f>N(AND(CX$14&gt;=$F64,CX$14&lt;Ввод!$G$99))</f>
        <v>0</v>
      </c>
      <c r="CY64" s="5">
        <f>N(AND(CY$14&gt;=$F64,CY$14&lt;Ввод!$G$99))</f>
        <v>0</v>
      </c>
      <c r="CZ64" s="5">
        <f>N(AND(CZ$14&gt;=$F64,CZ$14&lt;Ввод!$G$99))</f>
        <v>0</v>
      </c>
      <c r="DA64" s="5">
        <f>N(AND(DA$14&gt;=$F64,DA$14&lt;Ввод!$G$99))</f>
        <v>0</v>
      </c>
      <c r="DB64" s="5">
        <f>N(AND(DB$14&gt;=$F64,DB$14&lt;Ввод!$G$99))</f>
        <v>0</v>
      </c>
      <c r="DC64" s="5">
        <f>N(AND(DC$14&gt;=$F64,DC$14&lt;Ввод!$G$99))</f>
        <v>0</v>
      </c>
      <c r="DD64" s="5">
        <f>N(AND(DD$14&gt;=$F64,DD$14&lt;Ввод!$G$99))</f>
        <v>0</v>
      </c>
      <c r="DE64" s="5">
        <f>N(AND(DE$14&gt;=$F64,DE$14&lt;Ввод!$G$99))</f>
        <v>0</v>
      </c>
      <c r="DF64" s="5">
        <f>N(AND(DF$14&gt;=$F64,DF$14&lt;Ввод!$G$99))</f>
        <v>0</v>
      </c>
      <c r="DG64" s="5">
        <f>N(AND(DG$14&gt;=$F64,DG$14&lt;Ввод!$G$99))</f>
        <v>0</v>
      </c>
      <c r="DH64" s="5">
        <f>N(AND(DH$14&gt;=$F64,DH$14&lt;Ввод!$G$99))</f>
        <v>0</v>
      </c>
      <c r="DI64" s="5">
        <f>N(AND(DI$14&gt;=$F64,DI$14&lt;Ввод!$G$99))</f>
        <v>0</v>
      </c>
      <c r="DJ64" s="5">
        <f>N(AND(DJ$14&gt;=$F64,DJ$14&lt;Ввод!$G$99))</f>
        <v>0</v>
      </c>
    </row>
    <row r="65" spans="2:114" ht="15" hidden="1" customHeight="1" outlineLevel="1">
      <c r="B65" t="s">
        <v>103</v>
      </c>
      <c r="F65" s="1">
        <f t="shared" si="35"/>
        <v>46204</v>
      </c>
      <c r="G65" s="153">
        <f>MATCH(DATE(YEAR(F65),MONTH(F65)-Ввод!$G$97*3*4,DAY(F65)),J$14:DJ$14)-1</f>
        <v>14</v>
      </c>
      <c r="H65" s="5">
        <f t="shared" ca="1" si="33"/>
        <v>0</v>
      </c>
      <c r="I65" s="5">
        <f t="shared" si="34"/>
        <v>65</v>
      </c>
      <c r="J65" s="5">
        <f>N(AND(J$14&gt;=$F65,J$14&lt;Ввод!$G$99))</f>
        <v>0</v>
      </c>
      <c r="K65" s="5">
        <f>N(AND(K$14&gt;=$F65,K$14&lt;Ввод!$G$99))</f>
        <v>0</v>
      </c>
      <c r="L65" s="5">
        <f>N(AND(L$14&gt;=$F65,L$14&lt;Ввод!$G$99))</f>
        <v>0</v>
      </c>
      <c r="M65" s="5">
        <f>N(AND(M$14&gt;=$F65,M$14&lt;Ввод!$G$99))</f>
        <v>0</v>
      </c>
      <c r="N65" s="5">
        <f>N(AND(N$14&gt;=$F65,N$14&lt;Ввод!$G$99))</f>
        <v>0</v>
      </c>
      <c r="O65" s="5">
        <f>N(AND(O$14&gt;=$F65,O$14&lt;Ввод!$G$99))</f>
        <v>0</v>
      </c>
      <c r="P65" s="5">
        <f>N(AND(P$14&gt;=$F65,P$14&lt;Ввод!$G$99))</f>
        <v>0</v>
      </c>
      <c r="Q65" s="5">
        <f>N(AND(Q$14&gt;=$F65,Q$14&lt;Ввод!$G$99))</f>
        <v>0</v>
      </c>
      <c r="R65" s="5">
        <f>N(AND(R$14&gt;=$F65,R$14&lt;Ввод!$G$99))</f>
        <v>0</v>
      </c>
      <c r="S65" s="5">
        <f>N(AND(S$14&gt;=$F65,S$14&lt;Ввод!$G$99))</f>
        <v>0</v>
      </c>
      <c r="T65" s="5">
        <f>N(AND(T$14&gt;=$F65,T$14&lt;Ввод!$G$99))</f>
        <v>0</v>
      </c>
      <c r="U65" s="5">
        <f>N(AND(U$14&gt;=$F65,U$14&lt;Ввод!$G$99))</f>
        <v>0</v>
      </c>
      <c r="V65" s="5">
        <f>N(AND(V$14&gt;=$F65,V$14&lt;Ввод!$G$99))</f>
        <v>0</v>
      </c>
      <c r="W65" s="5">
        <f>N(AND(W$14&gt;=$F65,W$14&lt;Ввод!$G$99))</f>
        <v>0</v>
      </c>
      <c r="X65" s="5">
        <f>N(AND(X$14&gt;=$F65,X$14&lt;Ввод!$G$99))</f>
        <v>0</v>
      </c>
      <c r="Y65" s="5">
        <f>N(AND(Y$14&gt;=$F65,Y$14&lt;Ввод!$G$99))</f>
        <v>0</v>
      </c>
      <c r="Z65" s="5">
        <f>N(AND(Z$14&gt;=$F65,Z$14&lt;Ввод!$G$99))</f>
        <v>0</v>
      </c>
      <c r="AA65" s="5">
        <f>N(AND(AA$14&gt;=$F65,AA$14&lt;Ввод!$G$99))</f>
        <v>0</v>
      </c>
      <c r="AB65" s="5">
        <f>N(AND(AB$14&gt;=$F65,AB$14&lt;Ввод!$G$99))</f>
        <v>1</v>
      </c>
      <c r="AC65" s="5">
        <f>N(AND(AC$14&gt;=$F65,AC$14&lt;Ввод!$G$99))</f>
        <v>1</v>
      </c>
      <c r="AD65" s="5">
        <f>N(AND(AD$14&gt;=$F65,AD$14&lt;Ввод!$G$99))</f>
        <v>1</v>
      </c>
      <c r="AE65" s="5">
        <f>N(AND(AE$14&gt;=$F65,AE$14&lt;Ввод!$G$99))</f>
        <v>1</v>
      </c>
      <c r="AF65" s="5">
        <f>N(AND(AF$14&gt;=$F65,AF$14&lt;Ввод!$G$99))</f>
        <v>1</v>
      </c>
      <c r="AG65" s="5">
        <f>N(AND(AG$14&gt;=$F65,AG$14&lt;Ввод!$G$99))</f>
        <v>1</v>
      </c>
      <c r="AH65" s="5">
        <f>N(AND(AH$14&gt;=$F65,AH$14&lt;Ввод!$G$99))</f>
        <v>1</v>
      </c>
      <c r="AI65" s="5">
        <f>N(AND(AI$14&gt;=$F65,AI$14&lt;Ввод!$G$99))</f>
        <v>1</v>
      </c>
      <c r="AJ65" s="5">
        <f>N(AND(AJ$14&gt;=$F65,AJ$14&lt;Ввод!$G$99))</f>
        <v>1</v>
      </c>
      <c r="AK65" s="5">
        <f>N(AND(AK$14&gt;=$F65,AK$14&lt;Ввод!$G$99))</f>
        <v>1</v>
      </c>
      <c r="AL65" s="5">
        <f>N(AND(AL$14&gt;=$F65,AL$14&lt;Ввод!$G$99))</f>
        <v>1</v>
      </c>
      <c r="AM65" s="5">
        <f>N(AND(AM$14&gt;=$F65,AM$14&lt;Ввод!$G$99))</f>
        <v>1</v>
      </c>
      <c r="AN65" s="5">
        <f>N(AND(AN$14&gt;=$F65,AN$14&lt;Ввод!$G$99))</f>
        <v>1</v>
      </c>
      <c r="AO65" s="5">
        <f>N(AND(AO$14&gt;=$F65,AO$14&lt;Ввод!$G$99))</f>
        <v>1</v>
      </c>
      <c r="AP65" s="5">
        <f>N(AND(AP$14&gt;=$F65,AP$14&lt;Ввод!$G$99))</f>
        <v>1</v>
      </c>
      <c r="AQ65" s="5">
        <f>N(AND(AQ$14&gt;=$F65,AQ$14&lt;Ввод!$G$99))</f>
        <v>1</v>
      </c>
      <c r="AR65" s="5">
        <f>N(AND(AR$14&gt;=$F65,AR$14&lt;Ввод!$G$99))</f>
        <v>1</v>
      </c>
      <c r="AS65" s="5">
        <f>N(AND(AS$14&gt;=$F65,AS$14&lt;Ввод!$G$99))</f>
        <v>1</v>
      </c>
      <c r="AT65" s="5">
        <f>N(AND(AT$14&gt;=$F65,AT$14&lt;Ввод!$G$99))</f>
        <v>1</v>
      </c>
      <c r="AU65" s="5">
        <f>N(AND(AU$14&gt;=$F65,AU$14&lt;Ввод!$G$99))</f>
        <v>1</v>
      </c>
      <c r="AV65" s="5">
        <f>N(AND(AV$14&gt;=$F65,AV$14&lt;Ввод!$G$99))</f>
        <v>1</v>
      </c>
      <c r="AW65" s="5">
        <f>N(AND(AW$14&gt;=$F65,AW$14&lt;Ввод!$G$99))</f>
        <v>1</v>
      </c>
      <c r="AX65" s="5">
        <f>N(AND(AX$14&gt;=$F65,AX$14&lt;Ввод!$G$99))</f>
        <v>1</v>
      </c>
      <c r="AY65" s="5">
        <f>N(AND(AY$14&gt;=$F65,AY$14&lt;Ввод!$G$99))</f>
        <v>1</v>
      </c>
      <c r="AZ65" s="5">
        <f>N(AND(AZ$14&gt;=$F65,AZ$14&lt;Ввод!$G$99))</f>
        <v>1</v>
      </c>
      <c r="BA65" s="5">
        <f>N(AND(BA$14&gt;=$F65,BA$14&lt;Ввод!$G$99))</f>
        <v>1</v>
      </c>
      <c r="BB65" s="5">
        <f>N(AND(BB$14&gt;=$F65,BB$14&lt;Ввод!$G$99))</f>
        <v>1</v>
      </c>
      <c r="BC65" s="5">
        <f>N(AND(BC$14&gt;=$F65,BC$14&lt;Ввод!$G$99))</f>
        <v>1</v>
      </c>
      <c r="BD65" s="5">
        <f>N(AND(BD$14&gt;=$F65,BD$14&lt;Ввод!$G$99))</f>
        <v>1</v>
      </c>
      <c r="BE65" s="5">
        <f>N(AND(BE$14&gt;=$F65,BE$14&lt;Ввод!$G$99))</f>
        <v>1</v>
      </c>
      <c r="BF65" s="5">
        <f>N(AND(BF$14&gt;=$F65,BF$14&lt;Ввод!$G$99))</f>
        <v>1</v>
      </c>
      <c r="BG65" s="5">
        <f>N(AND(BG$14&gt;=$F65,BG$14&lt;Ввод!$G$99))</f>
        <v>1</v>
      </c>
      <c r="BH65" s="5">
        <f>N(AND(BH$14&gt;=$F65,BH$14&lt;Ввод!$G$99))</f>
        <v>1</v>
      </c>
      <c r="BI65" s="5">
        <f>N(AND(BI$14&gt;=$F65,BI$14&lt;Ввод!$G$99))</f>
        <v>1</v>
      </c>
      <c r="BJ65" s="5">
        <f>N(AND(BJ$14&gt;=$F65,BJ$14&lt;Ввод!$G$99))</f>
        <v>1</v>
      </c>
      <c r="BK65" s="5">
        <f>N(AND(BK$14&gt;=$F65,BK$14&lt;Ввод!$G$99))</f>
        <v>1</v>
      </c>
      <c r="BL65" s="5">
        <f>N(AND(BL$14&gt;=$F65,BL$14&lt;Ввод!$G$99))</f>
        <v>1</v>
      </c>
      <c r="BM65" s="5">
        <f>N(AND(BM$14&gt;=$F65,BM$14&lt;Ввод!$G$99))</f>
        <v>1</v>
      </c>
      <c r="BN65" s="5">
        <f>N(AND(BN$14&gt;=$F65,BN$14&lt;Ввод!$G$99))</f>
        <v>1</v>
      </c>
      <c r="BO65" s="5">
        <f>N(AND(BO$14&gt;=$F65,BO$14&lt;Ввод!$G$99))</f>
        <v>1</v>
      </c>
      <c r="BP65" s="5">
        <f>N(AND(BP$14&gt;=$F65,BP$14&lt;Ввод!$G$99))</f>
        <v>1</v>
      </c>
      <c r="BQ65" s="5">
        <f>N(AND(BQ$14&gt;=$F65,BQ$14&lt;Ввод!$G$99))</f>
        <v>1</v>
      </c>
      <c r="BR65" s="5">
        <f>N(AND(BR$14&gt;=$F65,BR$14&lt;Ввод!$G$99))</f>
        <v>1</v>
      </c>
      <c r="BS65" s="5">
        <f>N(AND(BS$14&gt;=$F65,BS$14&lt;Ввод!$G$99))</f>
        <v>1</v>
      </c>
      <c r="BT65" s="5">
        <f>N(AND(BT$14&gt;=$F65,BT$14&lt;Ввод!$G$99))</f>
        <v>1</v>
      </c>
      <c r="BU65" s="5">
        <f>N(AND(BU$14&gt;=$F65,BU$14&lt;Ввод!$G$99))</f>
        <v>1</v>
      </c>
      <c r="BV65" s="5">
        <f>N(AND(BV$14&gt;=$F65,BV$14&lt;Ввод!$G$99))</f>
        <v>1</v>
      </c>
      <c r="BW65" s="5">
        <f>N(AND(BW$14&gt;=$F65,BW$14&lt;Ввод!$G$99))</f>
        <v>1</v>
      </c>
      <c r="BX65" s="5">
        <f>N(AND(BX$14&gt;=$F65,BX$14&lt;Ввод!$G$99))</f>
        <v>1</v>
      </c>
      <c r="BY65" s="5">
        <f>N(AND(BY$14&gt;=$F65,BY$14&lt;Ввод!$G$99))</f>
        <v>1</v>
      </c>
      <c r="BZ65" s="5">
        <f>N(AND(BZ$14&gt;=$F65,BZ$14&lt;Ввод!$G$99))</f>
        <v>1</v>
      </c>
      <c r="CA65" s="5">
        <f>N(AND(CA$14&gt;=$F65,CA$14&lt;Ввод!$G$99))</f>
        <v>1</v>
      </c>
      <c r="CB65" s="5">
        <f>N(AND(CB$14&gt;=$F65,CB$14&lt;Ввод!$G$99))</f>
        <v>1</v>
      </c>
      <c r="CC65" s="5">
        <f>N(AND(CC$14&gt;=$F65,CC$14&lt;Ввод!$G$99))</f>
        <v>1</v>
      </c>
      <c r="CD65" s="5">
        <f>N(AND(CD$14&gt;=$F65,CD$14&lt;Ввод!$G$99))</f>
        <v>1</v>
      </c>
      <c r="CE65" s="5">
        <f>N(AND(CE$14&gt;=$F65,CE$14&lt;Ввод!$G$99))</f>
        <v>1</v>
      </c>
      <c r="CF65" s="5">
        <f>N(AND(CF$14&gt;=$F65,CF$14&lt;Ввод!$G$99))</f>
        <v>1</v>
      </c>
      <c r="CG65" s="5">
        <f>N(AND(CG$14&gt;=$F65,CG$14&lt;Ввод!$G$99))</f>
        <v>1</v>
      </c>
      <c r="CH65" s="5">
        <f>N(AND(CH$14&gt;=$F65,CH$14&lt;Ввод!$G$99))</f>
        <v>1</v>
      </c>
      <c r="CI65" s="5">
        <f>N(AND(CI$14&gt;=$F65,CI$14&lt;Ввод!$G$99))</f>
        <v>1</v>
      </c>
      <c r="CJ65" s="5">
        <f>N(AND(CJ$14&gt;=$F65,CJ$14&lt;Ввод!$G$99))</f>
        <v>1</v>
      </c>
      <c r="CK65" s="5">
        <f>N(AND(CK$14&gt;=$F65,CK$14&lt;Ввод!$G$99))</f>
        <v>1</v>
      </c>
      <c r="CL65" s="5">
        <f>N(AND(CL$14&gt;=$F65,CL$14&lt;Ввод!$G$99))</f>
        <v>1</v>
      </c>
      <c r="CM65" s="5">
        <f>N(AND(CM$14&gt;=$F65,CM$14&lt;Ввод!$G$99))</f>
        <v>1</v>
      </c>
      <c r="CN65" s="5">
        <f>N(AND(CN$14&gt;=$F65,CN$14&lt;Ввод!$G$99))</f>
        <v>1</v>
      </c>
      <c r="CO65" s="5">
        <f>N(AND(CO$14&gt;=$F65,CO$14&lt;Ввод!$G$99))</f>
        <v>0</v>
      </c>
      <c r="CP65" s="5">
        <f>N(AND(CP$14&gt;=$F65,CP$14&lt;Ввод!$G$99))</f>
        <v>0</v>
      </c>
      <c r="CQ65" s="5">
        <f>N(AND(CQ$14&gt;=$F65,CQ$14&lt;Ввод!$G$99))</f>
        <v>0</v>
      </c>
      <c r="CR65" s="5">
        <f>N(AND(CR$14&gt;=$F65,CR$14&lt;Ввод!$G$99))</f>
        <v>0</v>
      </c>
      <c r="CS65" s="5">
        <f>N(AND(CS$14&gt;=$F65,CS$14&lt;Ввод!$G$99))</f>
        <v>0</v>
      </c>
      <c r="CT65" s="5">
        <f>N(AND(CT$14&gt;=$F65,CT$14&lt;Ввод!$G$99))</f>
        <v>0</v>
      </c>
      <c r="CU65" s="5">
        <f>N(AND(CU$14&gt;=$F65,CU$14&lt;Ввод!$G$99))</f>
        <v>0</v>
      </c>
      <c r="CV65" s="5">
        <f>N(AND(CV$14&gt;=$F65,CV$14&lt;Ввод!$G$99))</f>
        <v>0</v>
      </c>
      <c r="CW65" s="5">
        <f>N(AND(CW$14&gt;=$F65,CW$14&lt;Ввод!$G$99))</f>
        <v>0</v>
      </c>
      <c r="CX65" s="5">
        <f>N(AND(CX$14&gt;=$F65,CX$14&lt;Ввод!$G$99))</f>
        <v>0</v>
      </c>
      <c r="CY65" s="5">
        <f>N(AND(CY$14&gt;=$F65,CY$14&lt;Ввод!$G$99))</f>
        <v>0</v>
      </c>
      <c r="CZ65" s="5">
        <f>N(AND(CZ$14&gt;=$F65,CZ$14&lt;Ввод!$G$99))</f>
        <v>0</v>
      </c>
      <c r="DA65" s="5">
        <f>N(AND(DA$14&gt;=$F65,DA$14&lt;Ввод!$G$99))</f>
        <v>0</v>
      </c>
      <c r="DB65" s="5">
        <f>N(AND(DB$14&gt;=$F65,DB$14&lt;Ввод!$G$99))</f>
        <v>0</v>
      </c>
      <c r="DC65" s="5">
        <f>N(AND(DC$14&gt;=$F65,DC$14&lt;Ввод!$G$99))</f>
        <v>0</v>
      </c>
      <c r="DD65" s="5">
        <f>N(AND(DD$14&gt;=$F65,DD$14&lt;Ввод!$G$99))</f>
        <v>0</v>
      </c>
      <c r="DE65" s="5">
        <f>N(AND(DE$14&gt;=$F65,DE$14&lt;Ввод!$G$99))</f>
        <v>0</v>
      </c>
      <c r="DF65" s="5">
        <f>N(AND(DF$14&gt;=$F65,DF$14&lt;Ввод!$G$99))</f>
        <v>0</v>
      </c>
      <c r="DG65" s="5">
        <f>N(AND(DG$14&gt;=$F65,DG$14&lt;Ввод!$G$99))</f>
        <v>0</v>
      </c>
      <c r="DH65" s="5">
        <f>N(AND(DH$14&gt;=$F65,DH$14&lt;Ввод!$G$99))</f>
        <v>0</v>
      </c>
      <c r="DI65" s="5">
        <f>N(AND(DI$14&gt;=$F65,DI$14&lt;Ввод!$G$99))</f>
        <v>0</v>
      </c>
      <c r="DJ65" s="5">
        <f>N(AND(DJ$14&gt;=$F65,DJ$14&lt;Ввод!$G$99))</f>
        <v>0</v>
      </c>
    </row>
    <row r="66" spans="2:114" ht="15" hidden="1" customHeight="1" outlineLevel="1">
      <c r="B66" t="s">
        <v>537</v>
      </c>
      <c r="F66" s="1">
        <f t="shared" si="35"/>
        <v>46296</v>
      </c>
      <c r="G66" s="153">
        <f>MATCH(DATE(YEAR(F66),MONTH(F66)-Ввод!$G$97*3*4,DAY(F66)),J$14:DJ$14)-1</f>
        <v>15</v>
      </c>
      <c r="H66" s="5">
        <f t="shared" ca="1" si="33"/>
        <v>0</v>
      </c>
      <c r="I66" s="5">
        <f t="shared" si="34"/>
        <v>64</v>
      </c>
      <c r="J66" s="5">
        <f>N(AND(J$14&gt;=$F66,J$14&lt;Ввод!$G$99))</f>
        <v>0</v>
      </c>
      <c r="K66" s="5">
        <f>N(AND(K$14&gt;=$F66,K$14&lt;Ввод!$G$99))</f>
        <v>0</v>
      </c>
      <c r="L66" s="5">
        <f>N(AND(L$14&gt;=$F66,L$14&lt;Ввод!$G$99))</f>
        <v>0</v>
      </c>
      <c r="M66" s="5">
        <f>N(AND(M$14&gt;=$F66,M$14&lt;Ввод!$G$99))</f>
        <v>0</v>
      </c>
      <c r="N66" s="5">
        <f>N(AND(N$14&gt;=$F66,N$14&lt;Ввод!$G$99))</f>
        <v>0</v>
      </c>
      <c r="O66" s="5">
        <f>N(AND(O$14&gt;=$F66,O$14&lt;Ввод!$G$99))</f>
        <v>0</v>
      </c>
      <c r="P66" s="5">
        <f>N(AND(P$14&gt;=$F66,P$14&lt;Ввод!$G$99))</f>
        <v>0</v>
      </c>
      <c r="Q66" s="5">
        <f>N(AND(Q$14&gt;=$F66,Q$14&lt;Ввод!$G$99))</f>
        <v>0</v>
      </c>
      <c r="R66" s="5">
        <f>N(AND(R$14&gt;=$F66,R$14&lt;Ввод!$G$99))</f>
        <v>0</v>
      </c>
      <c r="S66" s="5">
        <f>N(AND(S$14&gt;=$F66,S$14&lt;Ввод!$G$99))</f>
        <v>0</v>
      </c>
      <c r="T66" s="5">
        <f>N(AND(T$14&gt;=$F66,T$14&lt;Ввод!$G$99))</f>
        <v>0</v>
      </c>
      <c r="U66" s="5">
        <f>N(AND(U$14&gt;=$F66,U$14&lt;Ввод!$G$99))</f>
        <v>0</v>
      </c>
      <c r="V66" s="5">
        <f>N(AND(V$14&gt;=$F66,V$14&lt;Ввод!$G$99))</f>
        <v>0</v>
      </c>
      <c r="W66" s="5">
        <f>N(AND(W$14&gt;=$F66,W$14&lt;Ввод!$G$99))</f>
        <v>0</v>
      </c>
      <c r="X66" s="5">
        <f>N(AND(X$14&gt;=$F66,X$14&lt;Ввод!$G$99))</f>
        <v>0</v>
      </c>
      <c r="Y66" s="5">
        <f>N(AND(Y$14&gt;=$F66,Y$14&lt;Ввод!$G$99))</f>
        <v>0</v>
      </c>
      <c r="Z66" s="5">
        <f>N(AND(Z$14&gt;=$F66,Z$14&lt;Ввод!$G$99))</f>
        <v>0</v>
      </c>
      <c r="AA66" s="5">
        <f>N(AND(AA$14&gt;=$F66,AA$14&lt;Ввод!$G$99))</f>
        <v>0</v>
      </c>
      <c r="AB66" s="5">
        <f>N(AND(AB$14&gt;=$F66,AB$14&lt;Ввод!$G$99))</f>
        <v>0</v>
      </c>
      <c r="AC66" s="5">
        <f>N(AND(AC$14&gt;=$F66,AC$14&lt;Ввод!$G$99))</f>
        <v>1</v>
      </c>
      <c r="AD66" s="5">
        <f>N(AND(AD$14&gt;=$F66,AD$14&lt;Ввод!$G$99))</f>
        <v>1</v>
      </c>
      <c r="AE66" s="5">
        <f>N(AND(AE$14&gt;=$F66,AE$14&lt;Ввод!$G$99))</f>
        <v>1</v>
      </c>
      <c r="AF66" s="5">
        <f>N(AND(AF$14&gt;=$F66,AF$14&lt;Ввод!$G$99))</f>
        <v>1</v>
      </c>
      <c r="AG66" s="5">
        <f>N(AND(AG$14&gt;=$F66,AG$14&lt;Ввод!$G$99))</f>
        <v>1</v>
      </c>
      <c r="AH66" s="5">
        <f>N(AND(AH$14&gt;=$F66,AH$14&lt;Ввод!$G$99))</f>
        <v>1</v>
      </c>
      <c r="AI66" s="5">
        <f>N(AND(AI$14&gt;=$F66,AI$14&lt;Ввод!$G$99))</f>
        <v>1</v>
      </c>
      <c r="AJ66" s="5">
        <f>N(AND(AJ$14&gt;=$F66,AJ$14&lt;Ввод!$G$99))</f>
        <v>1</v>
      </c>
      <c r="AK66" s="5">
        <f>N(AND(AK$14&gt;=$F66,AK$14&lt;Ввод!$G$99))</f>
        <v>1</v>
      </c>
      <c r="AL66" s="5">
        <f>N(AND(AL$14&gt;=$F66,AL$14&lt;Ввод!$G$99))</f>
        <v>1</v>
      </c>
      <c r="AM66" s="5">
        <f>N(AND(AM$14&gt;=$F66,AM$14&lt;Ввод!$G$99))</f>
        <v>1</v>
      </c>
      <c r="AN66" s="5">
        <f>N(AND(AN$14&gt;=$F66,AN$14&lt;Ввод!$G$99))</f>
        <v>1</v>
      </c>
      <c r="AO66" s="5">
        <f>N(AND(AO$14&gt;=$F66,AO$14&lt;Ввод!$G$99))</f>
        <v>1</v>
      </c>
      <c r="AP66" s="5">
        <f>N(AND(AP$14&gt;=$F66,AP$14&lt;Ввод!$G$99))</f>
        <v>1</v>
      </c>
      <c r="AQ66" s="5">
        <f>N(AND(AQ$14&gt;=$F66,AQ$14&lt;Ввод!$G$99))</f>
        <v>1</v>
      </c>
      <c r="AR66" s="5">
        <f>N(AND(AR$14&gt;=$F66,AR$14&lt;Ввод!$G$99))</f>
        <v>1</v>
      </c>
      <c r="AS66" s="5">
        <f>N(AND(AS$14&gt;=$F66,AS$14&lt;Ввод!$G$99))</f>
        <v>1</v>
      </c>
      <c r="AT66" s="5">
        <f>N(AND(AT$14&gt;=$F66,AT$14&lt;Ввод!$G$99))</f>
        <v>1</v>
      </c>
      <c r="AU66" s="5">
        <f>N(AND(AU$14&gt;=$F66,AU$14&lt;Ввод!$G$99))</f>
        <v>1</v>
      </c>
      <c r="AV66" s="5">
        <f>N(AND(AV$14&gt;=$F66,AV$14&lt;Ввод!$G$99))</f>
        <v>1</v>
      </c>
      <c r="AW66" s="5">
        <f>N(AND(AW$14&gt;=$F66,AW$14&lt;Ввод!$G$99))</f>
        <v>1</v>
      </c>
      <c r="AX66" s="5">
        <f>N(AND(AX$14&gt;=$F66,AX$14&lt;Ввод!$G$99))</f>
        <v>1</v>
      </c>
      <c r="AY66" s="5">
        <f>N(AND(AY$14&gt;=$F66,AY$14&lt;Ввод!$G$99))</f>
        <v>1</v>
      </c>
      <c r="AZ66" s="5">
        <f>N(AND(AZ$14&gt;=$F66,AZ$14&lt;Ввод!$G$99))</f>
        <v>1</v>
      </c>
      <c r="BA66" s="5">
        <f>N(AND(BA$14&gt;=$F66,BA$14&lt;Ввод!$G$99))</f>
        <v>1</v>
      </c>
      <c r="BB66" s="5">
        <f>N(AND(BB$14&gt;=$F66,BB$14&lt;Ввод!$G$99))</f>
        <v>1</v>
      </c>
      <c r="BC66" s="5">
        <f>N(AND(BC$14&gt;=$F66,BC$14&lt;Ввод!$G$99))</f>
        <v>1</v>
      </c>
      <c r="BD66" s="5">
        <f>N(AND(BD$14&gt;=$F66,BD$14&lt;Ввод!$G$99))</f>
        <v>1</v>
      </c>
      <c r="BE66" s="5">
        <f>N(AND(BE$14&gt;=$F66,BE$14&lt;Ввод!$G$99))</f>
        <v>1</v>
      </c>
      <c r="BF66" s="5">
        <f>N(AND(BF$14&gt;=$F66,BF$14&lt;Ввод!$G$99))</f>
        <v>1</v>
      </c>
      <c r="BG66" s="5">
        <f>N(AND(BG$14&gt;=$F66,BG$14&lt;Ввод!$G$99))</f>
        <v>1</v>
      </c>
      <c r="BH66" s="5">
        <f>N(AND(BH$14&gt;=$F66,BH$14&lt;Ввод!$G$99))</f>
        <v>1</v>
      </c>
      <c r="BI66" s="5">
        <f>N(AND(BI$14&gt;=$F66,BI$14&lt;Ввод!$G$99))</f>
        <v>1</v>
      </c>
      <c r="BJ66" s="5">
        <f>N(AND(BJ$14&gt;=$F66,BJ$14&lt;Ввод!$G$99))</f>
        <v>1</v>
      </c>
      <c r="BK66" s="5">
        <f>N(AND(BK$14&gt;=$F66,BK$14&lt;Ввод!$G$99))</f>
        <v>1</v>
      </c>
      <c r="BL66" s="5">
        <f>N(AND(BL$14&gt;=$F66,BL$14&lt;Ввод!$G$99))</f>
        <v>1</v>
      </c>
      <c r="BM66" s="5">
        <f>N(AND(BM$14&gt;=$F66,BM$14&lt;Ввод!$G$99))</f>
        <v>1</v>
      </c>
      <c r="BN66" s="5">
        <f>N(AND(BN$14&gt;=$F66,BN$14&lt;Ввод!$G$99))</f>
        <v>1</v>
      </c>
      <c r="BO66" s="5">
        <f>N(AND(BO$14&gt;=$F66,BO$14&lt;Ввод!$G$99))</f>
        <v>1</v>
      </c>
      <c r="BP66" s="5">
        <f>N(AND(BP$14&gt;=$F66,BP$14&lt;Ввод!$G$99))</f>
        <v>1</v>
      </c>
      <c r="BQ66" s="5">
        <f>N(AND(BQ$14&gt;=$F66,BQ$14&lt;Ввод!$G$99))</f>
        <v>1</v>
      </c>
      <c r="BR66" s="5">
        <f>N(AND(BR$14&gt;=$F66,BR$14&lt;Ввод!$G$99))</f>
        <v>1</v>
      </c>
      <c r="BS66" s="5">
        <f>N(AND(BS$14&gt;=$F66,BS$14&lt;Ввод!$G$99))</f>
        <v>1</v>
      </c>
      <c r="BT66" s="5">
        <f>N(AND(BT$14&gt;=$F66,BT$14&lt;Ввод!$G$99))</f>
        <v>1</v>
      </c>
      <c r="BU66" s="5">
        <f>N(AND(BU$14&gt;=$F66,BU$14&lt;Ввод!$G$99))</f>
        <v>1</v>
      </c>
      <c r="BV66" s="5">
        <f>N(AND(BV$14&gt;=$F66,BV$14&lt;Ввод!$G$99))</f>
        <v>1</v>
      </c>
      <c r="BW66" s="5">
        <f>N(AND(BW$14&gt;=$F66,BW$14&lt;Ввод!$G$99))</f>
        <v>1</v>
      </c>
      <c r="BX66" s="5">
        <f>N(AND(BX$14&gt;=$F66,BX$14&lt;Ввод!$G$99))</f>
        <v>1</v>
      </c>
      <c r="BY66" s="5">
        <f>N(AND(BY$14&gt;=$F66,BY$14&lt;Ввод!$G$99))</f>
        <v>1</v>
      </c>
      <c r="BZ66" s="5">
        <f>N(AND(BZ$14&gt;=$F66,BZ$14&lt;Ввод!$G$99))</f>
        <v>1</v>
      </c>
      <c r="CA66" s="5">
        <f>N(AND(CA$14&gt;=$F66,CA$14&lt;Ввод!$G$99))</f>
        <v>1</v>
      </c>
      <c r="CB66" s="5">
        <f>N(AND(CB$14&gt;=$F66,CB$14&lt;Ввод!$G$99))</f>
        <v>1</v>
      </c>
      <c r="CC66" s="5">
        <f>N(AND(CC$14&gt;=$F66,CC$14&lt;Ввод!$G$99))</f>
        <v>1</v>
      </c>
      <c r="CD66" s="5">
        <f>N(AND(CD$14&gt;=$F66,CD$14&lt;Ввод!$G$99))</f>
        <v>1</v>
      </c>
      <c r="CE66" s="5">
        <f>N(AND(CE$14&gt;=$F66,CE$14&lt;Ввод!$G$99))</f>
        <v>1</v>
      </c>
      <c r="CF66" s="5">
        <f>N(AND(CF$14&gt;=$F66,CF$14&lt;Ввод!$G$99))</f>
        <v>1</v>
      </c>
      <c r="CG66" s="5">
        <f>N(AND(CG$14&gt;=$F66,CG$14&lt;Ввод!$G$99))</f>
        <v>1</v>
      </c>
      <c r="CH66" s="5">
        <f>N(AND(CH$14&gt;=$F66,CH$14&lt;Ввод!$G$99))</f>
        <v>1</v>
      </c>
      <c r="CI66" s="5">
        <f>N(AND(CI$14&gt;=$F66,CI$14&lt;Ввод!$G$99))</f>
        <v>1</v>
      </c>
      <c r="CJ66" s="5">
        <f>N(AND(CJ$14&gt;=$F66,CJ$14&lt;Ввод!$G$99))</f>
        <v>1</v>
      </c>
      <c r="CK66" s="5">
        <f>N(AND(CK$14&gt;=$F66,CK$14&lt;Ввод!$G$99))</f>
        <v>1</v>
      </c>
      <c r="CL66" s="5">
        <f>N(AND(CL$14&gt;=$F66,CL$14&lt;Ввод!$G$99))</f>
        <v>1</v>
      </c>
      <c r="CM66" s="5">
        <f>N(AND(CM$14&gt;=$F66,CM$14&lt;Ввод!$G$99))</f>
        <v>1</v>
      </c>
      <c r="CN66" s="5">
        <f>N(AND(CN$14&gt;=$F66,CN$14&lt;Ввод!$G$99))</f>
        <v>1</v>
      </c>
      <c r="CO66" s="5">
        <f>N(AND(CO$14&gt;=$F66,CO$14&lt;Ввод!$G$99))</f>
        <v>0</v>
      </c>
      <c r="CP66" s="5">
        <f>N(AND(CP$14&gt;=$F66,CP$14&lt;Ввод!$G$99))</f>
        <v>0</v>
      </c>
      <c r="CQ66" s="5">
        <f>N(AND(CQ$14&gt;=$F66,CQ$14&lt;Ввод!$G$99))</f>
        <v>0</v>
      </c>
      <c r="CR66" s="5">
        <f>N(AND(CR$14&gt;=$F66,CR$14&lt;Ввод!$G$99))</f>
        <v>0</v>
      </c>
      <c r="CS66" s="5">
        <f>N(AND(CS$14&gt;=$F66,CS$14&lt;Ввод!$G$99))</f>
        <v>0</v>
      </c>
      <c r="CT66" s="5">
        <f>N(AND(CT$14&gt;=$F66,CT$14&lt;Ввод!$G$99))</f>
        <v>0</v>
      </c>
      <c r="CU66" s="5">
        <f>N(AND(CU$14&gt;=$F66,CU$14&lt;Ввод!$G$99))</f>
        <v>0</v>
      </c>
      <c r="CV66" s="5">
        <f>N(AND(CV$14&gt;=$F66,CV$14&lt;Ввод!$G$99))</f>
        <v>0</v>
      </c>
      <c r="CW66" s="5">
        <f>N(AND(CW$14&gt;=$F66,CW$14&lt;Ввод!$G$99))</f>
        <v>0</v>
      </c>
      <c r="CX66" s="5">
        <f>N(AND(CX$14&gt;=$F66,CX$14&lt;Ввод!$G$99))</f>
        <v>0</v>
      </c>
      <c r="CY66" s="5">
        <f>N(AND(CY$14&gt;=$F66,CY$14&lt;Ввод!$G$99))</f>
        <v>0</v>
      </c>
      <c r="CZ66" s="5">
        <f>N(AND(CZ$14&gt;=$F66,CZ$14&lt;Ввод!$G$99))</f>
        <v>0</v>
      </c>
      <c r="DA66" s="5">
        <f>N(AND(DA$14&gt;=$F66,DA$14&lt;Ввод!$G$99))</f>
        <v>0</v>
      </c>
      <c r="DB66" s="5">
        <f>N(AND(DB$14&gt;=$F66,DB$14&lt;Ввод!$G$99))</f>
        <v>0</v>
      </c>
      <c r="DC66" s="5">
        <f>N(AND(DC$14&gt;=$F66,DC$14&lt;Ввод!$G$99))</f>
        <v>0</v>
      </c>
      <c r="DD66" s="5">
        <f>N(AND(DD$14&gt;=$F66,DD$14&lt;Ввод!$G$99))</f>
        <v>0</v>
      </c>
      <c r="DE66" s="5">
        <f>N(AND(DE$14&gt;=$F66,DE$14&lt;Ввод!$G$99))</f>
        <v>0</v>
      </c>
      <c r="DF66" s="5">
        <f>N(AND(DF$14&gt;=$F66,DF$14&lt;Ввод!$G$99))</f>
        <v>0</v>
      </c>
      <c r="DG66" s="5">
        <f>N(AND(DG$14&gt;=$F66,DG$14&lt;Ввод!$G$99))</f>
        <v>0</v>
      </c>
      <c r="DH66" s="5">
        <f>N(AND(DH$14&gt;=$F66,DH$14&lt;Ввод!$G$99))</f>
        <v>0</v>
      </c>
      <c r="DI66" s="5">
        <f>N(AND(DI$14&gt;=$F66,DI$14&lt;Ввод!$G$99))</f>
        <v>0</v>
      </c>
      <c r="DJ66" s="5">
        <f>N(AND(DJ$14&gt;=$F66,DJ$14&lt;Ввод!$G$99))</f>
        <v>0</v>
      </c>
    </row>
    <row r="67" spans="2:114" ht="15" hidden="1" customHeight="1" outlineLevel="1">
      <c r="B67" t="s">
        <v>538</v>
      </c>
      <c r="F67" s="1">
        <f t="shared" si="35"/>
        <v>46388</v>
      </c>
      <c r="G67" s="153">
        <f>MATCH(DATE(YEAR(F67),MONTH(F67)-Ввод!$G$97*3*4,DAY(F67)),J$14:DJ$14)-1</f>
        <v>16</v>
      </c>
      <c r="H67" s="5">
        <f t="shared" ca="1" si="33"/>
        <v>0</v>
      </c>
      <c r="I67" s="5">
        <f t="shared" si="34"/>
        <v>63</v>
      </c>
      <c r="J67" s="5">
        <f>N(AND(J$14&gt;=$F67,J$14&lt;Ввод!$G$99))</f>
        <v>0</v>
      </c>
      <c r="K67" s="5">
        <f>N(AND(K$14&gt;=$F67,K$14&lt;Ввод!$G$99))</f>
        <v>0</v>
      </c>
      <c r="L67" s="5">
        <f>N(AND(L$14&gt;=$F67,L$14&lt;Ввод!$G$99))</f>
        <v>0</v>
      </c>
      <c r="M67" s="5">
        <f>N(AND(M$14&gt;=$F67,M$14&lt;Ввод!$G$99))</f>
        <v>0</v>
      </c>
      <c r="N67" s="5">
        <f>N(AND(N$14&gt;=$F67,N$14&lt;Ввод!$G$99))</f>
        <v>0</v>
      </c>
      <c r="O67" s="5">
        <f>N(AND(O$14&gt;=$F67,O$14&lt;Ввод!$G$99))</f>
        <v>0</v>
      </c>
      <c r="P67" s="5">
        <f>N(AND(P$14&gt;=$F67,P$14&lt;Ввод!$G$99))</f>
        <v>0</v>
      </c>
      <c r="Q67" s="5">
        <f>N(AND(Q$14&gt;=$F67,Q$14&lt;Ввод!$G$99))</f>
        <v>0</v>
      </c>
      <c r="R67" s="5">
        <f>N(AND(R$14&gt;=$F67,R$14&lt;Ввод!$G$99))</f>
        <v>0</v>
      </c>
      <c r="S67" s="5">
        <f>N(AND(S$14&gt;=$F67,S$14&lt;Ввод!$G$99))</f>
        <v>0</v>
      </c>
      <c r="T67" s="5">
        <f>N(AND(T$14&gt;=$F67,T$14&lt;Ввод!$G$99))</f>
        <v>0</v>
      </c>
      <c r="U67" s="5">
        <f>N(AND(U$14&gt;=$F67,U$14&lt;Ввод!$G$99))</f>
        <v>0</v>
      </c>
      <c r="V67" s="5">
        <f>N(AND(V$14&gt;=$F67,V$14&lt;Ввод!$G$99))</f>
        <v>0</v>
      </c>
      <c r="W67" s="5">
        <f>N(AND(W$14&gt;=$F67,W$14&lt;Ввод!$G$99))</f>
        <v>0</v>
      </c>
      <c r="X67" s="5">
        <f>N(AND(X$14&gt;=$F67,X$14&lt;Ввод!$G$99))</f>
        <v>0</v>
      </c>
      <c r="Y67" s="5">
        <f>N(AND(Y$14&gt;=$F67,Y$14&lt;Ввод!$G$99))</f>
        <v>0</v>
      </c>
      <c r="Z67" s="5">
        <f>N(AND(Z$14&gt;=$F67,Z$14&lt;Ввод!$G$99))</f>
        <v>0</v>
      </c>
      <c r="AA67" s="5">
        <f>N(AND(AA$14&gt;=$F67,AA$14&lt;Ввод!$G$99))</f>
        <v>0</v>
      </c>
      <c r="AB67" s="5">
        <f>N(AND(AB$14&gt;=$F67,AB$14&lt;Ввод!$G$99))</f>
        <v>0</v>
      </c>
      <c r="AC67" s="5">
        <f>N(AND(AC$14&gt;=$F67,AC$14&lt;Ввод!$G$99))</f>
        <v>0</v>
      </c>
      <c r="AD67" s="5">
        <f>N(AND(AD$14&gt;=$F67,AD$14&lt;Ввод!$G$99))</f>
        <v>1</v>
      </c>
      <c r="AE67" s="5">
        <f>N(AND(AE$14&gt;=$F67,AE$14&lt;Ввод!$G$99))</f>
        <v>1</v>
      </c>
      <c r="AF67" s="5">
        <f>N(AND(AF$14&gt;=$F67,AF$14&lt;Ввод!$G$99))</f>
        <v>1</v>
      </c>
      <c r="AG67" s="5">
        <f>N(AND(AG$14&gt;=$F67,AG$14&lt;Ввод!$G$99))</f>
        <v>1</v>
      </c>
      <c r="AH67" s="5">
        <f>N(AND(AH$14&gt;=$F67,AH$14&lt;Ввод!$G$99))</f>
        <v>1</v>
      </c>
      <c r="AI67" s="5">
        <f>N(AND(AI$14&gt;=$F67,AI$14&lt;Ввод!$G$99))</f>
        <v>1</v>
      </c>
      <c r="AJ67" s="5">
        <f>N(AND(AJ$14&gt;=$F67,AJ$14&lt;Ввод!$G$99))</f>
        <v>1</v>
      </c>
      <c r="AK67" s="5">
        <f>N(AND(AK$14&gt;=$F67,AK$14&lt;Ввод!$G$99))</f>
        <v>1</v>
      </c>
      <c r="AL67" s="5">
        <f>N(AND(AL$14&gt;=$F67,AL$14&lt;Ввод!$G$99))</f>
        <v>1</v>
      </c>
      <c r="AM67" s="5">
        <f>N(AND(AM$14&gt;=$F67,AM$14&lt;Ввод!$G$99))</f>
        <v>1</v>
      </c>
      <c r="AN67" s="5">
        <f>N(AND(AN$14&gt;=$F67,AN$14&lt;Ввод!$G$99))</f>
        <v>1</v>
      </c>
      <c r="AO67" s="5">
        <f>N(AND(AO$14&gt;=$F67,AO$14&lt;Ввод!$G$99))</f>
        <v>1</v>
      </c>
      <c r="AP67" s="5">
        <f>N(AND(AP$14&gt;=$F67,AP$14&lt;Ввод!$G$99))</f>
        <v>1</v>
      </c>
      <c r="AQ67" s="5">
        <f>N(AND(AQ$14&gt;=$F67,AQ$14&lt;Ввод!$G$99))</f>
        <v>1</v>
      </c>
      <c r="AR67" s="5">
        <f>N(AND(AR$14&gt;=$F67,AR$14&lt;Ввод!$G$99))</f>
        <v>1</v>
      </c>
      <c r="AS67" s="5">
        <f>N(AND(AS$14&gt;=$F67,AS$14&lt;Ввод!$G$99))</f>
        <v>1</v>
      </c>
      <c r="AT67" s="5">
        <f>N(AND(AT$14&gt;=$F67,AT$14&lt;Ввод!$G$99))</f>
        <v>1</v>
      </c>
      <c r="AU67" s="5">
        <f>N(AND(AU$14&gt;=$F67,AU$14&lt;Ввод!$G$99))</f>
        <v>1</v>
      </c>
      <c r="AV67" s="5">
        <f>N(AND(AV$14&gt;=$F67,AV$14&lt;Ввод!$G$99))</f>
        <v>1</v>
      </c>
      <c r="AW67" s="5">
        <f>N(AND(AW$14&gt;=$F67,AW$14&lt;Ввод!$G$99))</f>
        <v>1</v>
      </c>
      <c r="AX67" s="5">
        <f>N(AND(AX$14&gt;=$F67,AX$14&lt;Ввод!$G$99))</f>
        <v>1</v>
      </c>
      <c r="AY67" s="5">
        <f>N(AND(AY$14&gt;=$F67,AY$14&lt;Ввод!$G$99))</f>
        <v>1</v>
      </c>
      <c r="AZ67" s="5">
        <f>N(AND(AZ$14&gt;=$F67,AZ$14&lt;Ввод!$G$99))</f>
        <v>1</v>
      </c>
      <c r="BA67" s="5">
        <f>N(AND(BA$14&gt;=$F67,BA$14&lt;Ввод!$G$99))</f>
        <v>1</v>
      </c>
      <c r="BB67" s="5">
        <f>N(AND(BB$14&gt;=$F67,BB$14&lt;Ввод!$G$99))</f>
        <v>1</v>
      </c>
      <c r="BC67" s="5">
        <f>N(AND(BC$14&gt;=$F67,BC$14&lt;Ввод!$G$99))</f>
        <v>1</v>
      </c>
      <c r="BD67" s="5">
        <f>N(AND(BD$14&gt;=$F67,BD$14&lt;Ввод!$G$99))</f>
        <v>1</v>
      </c>
      <c r="BE67" s="5">
        <f>N(AND(BE$14&gt;=$F67,BE$14&lt;Ввод!$G$99))</f>
        <v>1</v>
      </c>
      <c r="BF67" s="5">
        <f>N(AND(BF$14&gt;=$F67,BF$14&lt;Ввод!$G$99))</f>
        <v>1</v>
      </c>
      <c r="BG67" s="5">
        <f>N(AND(BG$14&gt;=$F67,BG$14&lt;Ввод!$G$99))</f>
        <v>1</v>
      </c>
      <c r="BH67" s="5">
        <f>N(AND(BH$14&gt;=$F67,BH$14&lt;Ввод!$G$99))</f>
        <v>1</v>
      </c>
      <c r="BI67" s="5">
        <f>N(AND(BI$14&gt;=$F67,BI$14&lt;Ввод!$G$99))</f>
        <v>1</v>
      </c>
      <c r="BJ67" s="5">
        <f>N(AND(BJ$14&gt;=$F67,BJ$14&lt;Ввод!$G$99))</f>
        <v>1</v>
      </c>
      <c r="BK67" s="5">
        <f>N(AND(BK$14&gt;=$F67,BK$14&lt;Ввод!$G$99))</f>
        <v>1</v>
      </c>
      <c r="BL67" s="5">
        <f>N(AND(BL$14&gt;=$F67,BL$14&lt;Ввод!$G$99))</f>
        <v>1</v>
      </c>
      <c r="BM67" s="5">
        <f>N(AND(BM$14&gt;=$F67,BM$14&lt;Ввод!$G$99))</f>
        <v>1</v>
      </c>
      <c r="BN67" s="5">
        <f>N(AND(BN$14&gt;=$F67,BN$14&lt;Ввод!$G$99))</f>
        <v>1</v>
      </c>
      <c r="BO67" s="5">
        <f>N(AND(BO$14&gt;=$F67,BO$14&lt;Ввод!$G$99))</f>
        <v>1</v>
      </c>
      <c r="BP67" s="5">
        <f>N(AND(BP$14&gt;=$F67,BP$14&lt;Ввод!$G$99))</f>
        <v>1</v>
      </c>
      <c r="BQ67" s="5">
        <f>N(AND(BQ$14&gt;=$F67,BQ$14&lt;Ввод!$G$99))</f>
        <v>1</v>
      </c>
      <c r="BR67" s="5">
        <f>N(AND(BR$14&gt;=$F67,BR$14&lt;Ввод!$G$99))</f>
        <v>1</v>
      </c>
      <c r="BS67" s="5">
        <f>N(AND(BS$14&gt;=$F67,BS$14&lt;Ввод!$G$99))</f>
        <v>1</v>
      </c>
      <c r="BT67" s="5">
        <f>N(AND(BT$14&gt;=$F67,BT$14&lt;Ввод!$G$99))</f>
        <v>1</v>
      </c>
      <c r="BU67" s="5">
        <f>N(AND(BU$14&gt;=$F67,BU$14&lt;Ввод!$G$99))</f>
        <v>1</v>
      </c>
      <c r="BV67" s="5">
        <f>N(AND(BV$14&gt;=$F67,BV$14&lt;Ввод!$G$99))</f>
        <v>1</v>
      </c>
      <c r="BW67" s="5">
        <f>N(AND(BW$14&gt;=$F67,BW$14&lt;Ввод!$G$99))</f>
        <v>1</v>
      </c>
      <c r="BX67" s="5">
        <f>N(AND(BX$14&gt;=$F67,BX$14&lt;Ввод!$G$99))</f>
        <v>1</v>
      </c>
      <c r="BY67" s="5">
        <f>N(AND(BY$14&gt;=$F67,BY$14&lt;Ввод!$G$99))</f>
        <v>1</v>
      </c>
      <c r="BZ67" s="5">
        <f>N(AND(BZ$14&gt;=$F67,BZ$14&lt;Ввод!$G$99))</f>
        <v>1</v>
      </c>
      <c r="CA67" s="5">
        <f>N(AND(CA$14&gt;=$F67,CA$14&lt;Ввод!$G$99))</f>
        <v>1</v>
      </c>
      <c r="CB67" s="5">
        <f>N(AND(CB$14&gt;=$F67,CB$14&lt;Ввод!$G$99))</f>
        <v>1</v>
      </c>
      <c r="CC67" s="5">
        <f>N(AND(CC$14&gt;=$F67,CC$14&lt;Ввод!$G$99))</f>
        <v>1</v>
      </c>
      <c r="CD67" s="5">
        <f>N(AND(CD$14&gt;=$F67,CD$14&lt;Ввод!$G$99))</f>
        <v>1</v>
      </c>
      <c r="CE67" s="5">
        <f>N(AND(CE$14&gt;=$F67,CE$14&lt;Ввод!$G$99))</f>
        <v>1</v>
      </c>
      <c r="CF67" s="5">
        <f>N(AND(CF$14&gt;=$F67,CF$14&lt;Ввод!$G$99))</f>
        <v>1</v>
      </c>
      <c r="CG67" s="5">
        <f>N(AND(CG$14&gt;=$F67,CG$14&lt;Ввод!$G$99))</f>
        <v>1</v>
      </c>
      <c r="CH67" s="5">
        <f>N(AND(CH$14&gt;=$F67,CH$14&lt;Ввод!$G$99))</f>
        <v>1</v>
      </c>
      <c r="CI67" s="5">
        <f>N(AND(CI$14&gt;=$F67,CI$14&lt;Ввод!$G$99))</f>
        <v>1</v>
      </c>
      <c r="CJ67" s="5">
        <f>N(AND(CJ$14&gt;=$F67,CJ$14&lt;Ввод!$G$99))</f>
        <v>1</v>
      </c>
      <c r="CK67" s="5">
        <f>N(AND(CK$14&gt;=$F67,CK$14&lt;Ввод!$G$99))</f>
        <v>1</v>
      </c>
      <c r="CL67" s="5">
        <f>N(AND(CL$14&gt;=$F67,CL$14&lt;Ввод!$G$99))</f>
        <v>1</v>
      </c>
      <c r="CM67" s="5">
        <f>N(AND(CM$14&gt;=$F67,CM$14&lt;Ввод!$G$99))</f>
        <v>1</v>
      </c>
      <c r="CN67" s="5">
        <f>N(AND(CN$14&gt;=$F67,CN$14&lt;Ввод!$G$99))</f>
        <v>1</v>
      </c>
      <c r="CO67" s="5">
        <f>N(AND(CO$14&gt;=$F67,CO$14&lt;Ввод!$G$99))</f>
        <v>0</v>
      </c>
      <c r="CP67" s="5">
        <f>N(AND(CP$14&gt;=$F67,CP$14&lt;Ввод!$G$99))</f>
        <v>0</v>
      </c>
      <c r="CQ67" s="5">
        <f>N(AND(CQ$14&gt;=$F67,CQ$14&lt;Ввод!$G$99))</f>
        <v>0</v>
      </c>
      <c r="CR67" s="5">
        <f>N(AND(CR$14&gt;=$F67,CR$14&lt;Ввод!$G$99))</f>
        <v>0</v>
      </c>
      <c r="CS67" s="5">
        <f>N(AND(CS$14&gt;=$F67,CS$14&lt;Ввод!$G$99))</f>
        <v>0</v>
      </c>
      <c r="CT67" s="5">
        <f>N(AND(CT$14&gt;=$F67,CT$14&lt;Ввод!$G$99))</f>
        <v>0</v>
      </c>
      <c r="CU67" s="5">
        <f>N(AND(CU$14&gt;=$F67,CU$14&lt;Ввод!$G$99))</f>
        <v>0</v>
      </c>
      <c r="CV67" s="5">
        <f>N(AND(CV$14&gt;=$F67,CV$14&lt;Ввод!$G$99))</f>
        <v>0</v>
      </c>
      <c r="CW67" s="5">
        <f>N(AND(CW$14&gt;=$F67,CW$14&lt;Ввод!$G$99))</f>
        <v>0</v>
      </c>
      <c r="CX67" s="5">
        <f>N(AND(CX$14&gt;=$F67,CX$14&lt;Ввод!$G$99))</f>
        <v>0</v>
      </c>
      <c r="CY67" s="5">
        <f>N(AND(CY$14&gt;=$F67,CY$14&lt;Ввод!$G$99))</f>
        <v>0</v>
      </c>
      <c r="CZ67" s="5">
        <f>N(AND(CZ$14&gt;=$F67,CZ$14&lt;Ввод!$G$99))</f>
        <v>0</v>
      </c>
      <c r="DA67" s="5">
        <f>N(AND(DA$14&gt;=$F67,DA$14&lt;Ввод!$G$99))</f>
        <v>0</v>
      </c>
      <c r="DB67" s="5">
        <f>N(AND(DB$14&gt;=$F67,DB$14&lt;Ввод!$G$99))</f>
        <v>0</v>
      </c>
      <c r="DC67" s="5">
        <f>N(AND(DC$14&gt;=$F67,DC$14&lt;Ввод!$G$99))</f>
        <v>0</v>
      </c>
      <c r="DD67" s="5">
        <f>N(AND(DD$14&gt;=$F67,DD$14&lt;Ввод!$G$99))</f>
        <v>0</v>
      </c>
      <c r="DE67" s="5">
        <f>N(AND(DE$14&gt;=$F67,DE$14&lt;Ввод!$G$99))</f>
        <v>0</v>
      </c>
      <c r="DF67" s="5">
        <f>N(AND(DF$14&gt;=$F67,DF$14&lt;Ввод!$G$99))</f>
        <v>0</v>
      </c>
      <c r="DG67" s="5">
        <f>N(AND(DG$14&gt;=$F67,DG$14&lt;Ввод!$G$99))</f>
        <v>0</v>
      </c>
      <c r="DH67" s="5">
        <f>N(AND(DH$14&gt;=$F67,DH$14&lt;Ввод!$G$99))</f>
        <v>0</v>
      </c>
      <c r="DI67" s="5">
        <f>N(AND(DI$14&gt;=$F67,DI$14&lt;Ввод!$G$99))</f>
        <v>0</v>
      </c>
      <c r="DJ67" s="5">
        <f>N(AND(DJ$14&gt;=$F67,DJ$14&lt;Ввод!$G$99))</f>
        <v>0</v>
      </c>
    </row>
    <row r="68" spans="2:114" ht="15" hidden="1" customHeight="1" outlineLevel="1">
      <c r="B68" t="s">
        <v>539</v>
      </c>
      <c r="F68" s="1">
        <f t="shared" si="35"/>
        <v>46478</v>
      </c>
      <c r="G68" s="153">
        <f>MATCH(DATE(YEAR(F68),MONTH(F68)-Ввод!$G$97*3*4,DAY(F68)),J$14:DJ$14)-1</f>
        <v>17</v>
      </c>
      <c r="H68" s="5">
        <f t="shared" ca="1" si="33"/>
        <v>0</v>
      </c>
      <c r="I68" s="5">
        <f t="shared" si="34"/>
        <v>62</v>
      </c>
      <c r="J68" s="5">
        <f>N(AND(J$14&gt;=$F68,J$14&lt;Ввод!$G$99))</f>
        <v>0</v>
      </c>
      <c r="K68" s="5">
        <f>N(AND(K$14&gt;=$F68,K$14&lt;Ввод!$G$99))</f>
        <v>0</v>
      </c>
      <c r="L68" s="5">
        <f>N(AND(L$14&gt;=$F68,L$14&lt;Ввод!$G$99))</f>
        <v>0</v>
      </c>
      <c r="M68" s="5">
        <f>N(AND(M$14&gt;=$F68,M$14&lt;Ввод!$G$99))</f>
        <v>0</v>
      </c>
      <c r="N68" s="5">
        <f>N(AND(N$14&gt;=$F68,N$14&lt;Ввод!$G$99))</f>
        <v>0</v>
      </c>
      <c r="O68" s="5">
        <f>N(AND(O$14&gt;=$F68,O$14&lt;Ввод!$G$99))</f>
        <v>0</v>
      </c>
      <c r="P68" s="5">
        <f>N(AND(P$14&gt;=$F68,P$14&lt;Ввод!$G$99))</f>
        <v>0</v>
      </c>
      <c r="Q68" s="5">
        <f>N(AND(Q$14&gt;=$F68,Q$14&lt;Ввод!$G$99))</f>
        <v>0</v>
      </c>
      <c r="R68" s="5">
        <f>N(AND(R$14&gt;=$F68,R$14&lt;Ввод!$G$99))</f>
        <v>0</v>
      </c>
      <c r="S68" s="5">
        <f>N(AND(S$14&gt;=$F68,S$14&lt;Ввод!$G$99))</f>
        <v>0</v>
      </c>
      <c r="T68" s="5">
        <f>N(AND(T$14&gt;=$F68,T$14&lt;Ввод!$G$99))</f>
        <v>0</v>
      </c>
      <c r="U68" s="5">
        <f>N(AND(U$14&gt;=$F68,U$14&lt;Ввод!$G$99))</f>
        <v>0</v>
      </c>
      <c r="V68" s="5">
        <f>N(AND(V$14&gt;=$F68,V$14&lt;Ввод!$G$99))</f>
        <v>0</v>
      </c>
      <c r="W68" s="5">
        <f>N(AND(W$14&gt;=$F68,W$14&lt;Ввод!$G$99))</f>
        <v>0</v>
      </c>
      <c r="X68" s="5">
        <f>N(AND(X$14&gt;=$F68,X$14&lt;Ввод!$G$99))</f>
        <v>0</v>
      </c>
      <c r="Y68" s="5">
        <f>N(AND(Y$14&gt;=$F68,Y$14&lt;Ввод!$G$99))</f>
        <v>0</v>
      </c>
      <c r="Z68" s="5">
        <f>N(AND(Z$14&gt;=$F68,Z$14&lt;Ввод!$G$99))</f>
        <v>0</v>
      </c>
      <c r="AA68" s="5">
        <f>N(AND(AA$14&gt;=$F68,AA$14&lt;Ввод!$G$99))</f>
        <v>0</v>
      </c>
      <c r="AB68" s="5">
        <f>N(AND(AB$14&gt;=$F68,AB$14&lt;Ввод!$G$99))</f>
        <v>0</v>
      </c>
      <c r="AC68" s="5">
        <f>N(AND(AC$14&gt;=$F68,AC$14&lt;Ввод!$G$99))</f>
        <v>0</v>
      </c>
      <c r="AD68" s="5">
        <f>N(AND(AD$14&gt;=$F68,AD$14&lt;Ввод!$G$99))</f>
        <v>0</v>
      </c>
      <c r="AE68" s="5">
        <f>N(AND(AE$14&gt;=$F68,AE$14&lt;Ввод!$G$99))</f>
        <v>1</v>
      </c>
      <c r="AF68" s="5">
        <f>N(AND(AF$14&gt;=$F68,AF$14&lt;Ввод!$G$99))</f>
        <v>1</v>
      </c>
      <c r="AG68" s="5">
        <f>N(AND(AG$14&gt;=$F68,AG$14&lt;Ввод!$G$99))</f>
        <v>1</v>
      </c>
      <c r="AH68" s="5">
        <f>N(AND(AH$14&gt;=$F68,AH$14&lt;Ввод!$G$99))</f>
        <v>1</v>
      </c>
      <c r="AI68" s="5">
        <f>N(AND(AI$14&gt;=$F68,AI$14&lt;Ввод!$G$99))</f>
        <v>1</v>
      </c>
      <c r="AJ68" s="5">
        <f>N(AND(AJ$14&gt;=$F68,AJ$14&lt;Ввод!$G$99))</f>
        <v>1</v>
      </c>
      <c r="AK68" s="5">
        <f>N(AND(AK$14&gt;=$F68,AK$14&lt;Ввод!$G$99))</f>
        <v>1</v>
      </c>
      <c r="AL68" s="5">
        <f>N(AND(AL$14&gt;=$F68,AL$14&lt;Ввод!$G$99))</f>
        <v>1</v>
      </c>
      <c r="AM68" s="5">
        <f>N(AND(AM$14&gt;=$F68,AM$14&lt;Ввод!$G$99))</f>
        <v>1</v>
      </c>
      <c r="AN68" s="5">
        <f>N(AND(AN$14&gt;=$F68,AN$14&lt;Ввод!$G$99))</f>
        <v>1</v>
      </c>
      <c r="AO68" s="5">
        <f>N(AND(AO$14&gt;=$F68,AO$14&lt;Ввод!$G$99))</f>
        <v>1</v>
      </c>
      <c r="AP68" s="5">
        <f>N(AND(AP$14&gt;=$F68,AP$14&lt;Ввод!$G$99))</f>
        <v>1</v>
      </c>
      <c r="AQ68" s="5">
        <f>N(AND(AQ$14&gt;=$F68,AQ$14&lt;Ввод!$G$99))</f>
        <v>1</v>
      </c>
      <c r="AR68" s="5">
        <f>N(AND(AR$14&gt;=$F68,AR$14&lt;Ввод!$G$99))</f>
        <v>1</v>
      </c>
      <c r="AS68" s="5">
        <f>N(AND(AS$14&gt;=$F68,AS$14&lt;Ввод!$G$99))</f>
        <v>1</v>
      </c>
      <c r="AT68" s="5">
        <f>N(AND(AT$14&gt;=$F68,AT$14&lt;Ввод!$G$99))</f>
        <v>1</v>
      </c>
      <c r="AU68" s="5">
        <f>N(AND(AU$14&gt;=$F68,AU$14&lt;Ввод!$G$99))</f>
        <v>1</v>
      </c>
      <c r="AV68" s="5">
        <f>N(AND(AV$14&gt;=$F68,AV$14&lt;Ввод!$G$99))</f>
        <v>1</v>
      </c>
      <c r="AW68" s="5">
        <f>N(AND(AW$14&gt;=$F68,AW$14&lt;Ввод!$G$99))</f>
        <v>1</v>
      </c>
      <c r="AX68" s="5">
        <f>N(AND(AX$14&gt;=$F68,AX$14&lt;Ввод!$G$99))</f>
        <v>1</v>
      </c>
      <c r="AY68" s="5">
        <f>N(AND(AY$14&gt;=$F68,AY$14&lt;Ввод!$G$99))</f>
        <v>1</v>
      </c>
      <c r="AZ68" s="5">
        <f>N(AND(AZ$14&gt;=$F68,AZ$14&lt;Ввод!$G$99))</f>
        <v>1</v>
      </c>
      <c r="BA68" s="5">
        <f>N(AND(BA$14&gt;=$F68,BA$14&lt;Ввод!$G$99))</f>
        <v>1</v>
      </c>
      <c r="BB68" s="5">
        <f>N(AND(BB$14&gt;=$F68,BB$14&lt;Ввод!$G$99))</f>
        <v>1</v>
      </c>
      <c r="BC68" s="5">
        <f>N(AND(BC$14&gt;=$F68,BC$14&lt;Ввод!$G$99))</f>
        <v>1</v>
      </c>
      <c r="BD68" s="5">
        <f>N(AND(BD$14&gt;=$F68,BD$14&lt;Ввод!$G$99))</f>
        <v>1</v>
      </c>
      <c r="BE68" s="5">
        <f>N(AND(BE$14&gt;=$F68,BE$14&lt;Ввод!$G$99))</f>
        <v>1</v>
      </c>
      <c r="BF68" s="5">
        <f>N(AND(BF$14&gt;=$F68,BF$14&lt;Ввод!$G$99))</f>
        <v>1</v>
      </c>
      <c r="BG68" s="5">
        <f>N(AND(BG$14&gt;=$F68,BG$14&lt;Ввод!$G$99))</f>
        <v>1</v>
      </c>
      <c r="BH68" s="5">
        <f>N(AND(BH$14&gt;=$F68,BH$14&lt;Ввод!$G$99))</f>
        <v>1</v>
      </c>
      <c r="BI68" s="5">
        <f>N(AND(BI$14&gt;=$F68,BI$14&lt;Ввод!$G$99))</f>
        <v>1</v>
      </c>
      <c r="BJ68" s="5">
        <f>N(AND(BJ$14&gt;=$F68,BJ$14&lt;Ввод!$G$99))</f>
        <v>1</v>
      </c>
      <c r="BK68" s="5">
        <f>N(AND(BK$14&gt;=$F68,BK$14&lt;Ввод!$G$99))</f>
        <v>1</v>
      </c>
      <c r="BL68" s="5">
        <f>N(AND(BL$14&gt;=$F68,BL$14&lt;Ввод!$G$99))</f>
        <v>1</v>
      </c>
      <c r="BM68" s="5">
        <f>N(AND(BM$14&gt;=$F68,BM$14&lt;Ввод!$G$99))</f>
        <v>1</v>
      </c>
      <c r="BN68" s="5">
        <f>N(AND(BN$14&gt;=$F68,BN$14&lt;Ввод!$G$99))</f>
        <v>1</v>
      </c>
      <c r="BO68" s="5">
        <f>N(AND(BO$14&gt;=$F68,BO$14&lt;Ввод!$G$99))</f>
        <v>1</v>
      </c>
      <c r="BP68" s="5">
        <f>N(AND(BP$14&gt;=$F68,BP$14&lt;Ввод!$G$99))</f>
        <v>1</v>
      </c>
      <c r="BQ68" s="5">
        <f>N(AND(BQ$14&gt;=$F68,BQ$14&lt;Ввод!$G$99))</f>
        <v>1</v>
      </c>
      <c r="BR68" s="5">
        <f>N(AND(BR$14&gt;=$F68,BR$14&lt;Ввод!$G$99))</f>
        <v>1</v>
      </c>
      <c r="BS68" s="5">
        <f>N(AND(BS$14&gt;=$F68,BS$14&lt;Ввод!$G$99))</f>
        <v>1</v>
      </c>
      <c r="BT68" s="5">
        <f>N(AND(BT$14&gt;=$F68,BT$14&lt;Ввод!$G$99))</f>
        <v>1</v>
      </c>
      <c r="BU68" s="5">
        <f>N(AND(BU$14&gt;=$F68,BU$14&lt;Ввод!$G$99))</f>
        <v>1</v>
      </c>
      <c r="BV68" s="5">
        <f>N(AND(BV$14&gt;=$F68,BV$14&lt;Ввод!$G$99))</f>
        <v>1</v>
      </c>
      <c r="BW68" s="5">
        <f>N(AND(BW$14&gt;=$F68,BW$14&lt;Ввод!$G$99))</f>
        <v>1</v>
      </c>
      <c r="BX68" s="5">
        <f>N(AND(BX$14&gt;=$F68,BX$14&lt;Ввод!$G$99))</f>
        <v>1</v>
      </c>
      <c r="BY68" s="5">
        <f>N(AND(BY$14&gt;=$F68,BY$14&lt;Ввод!$G$99))</f>
        <v>1</v>
      </c>
      <c r="BZ68" s="5">
        <f>N(AND(BZ$14&gt;=$F68,BZ$14&lt;Ввод!$G$99))</f>
        <v>1</v>
      </c>
      <c r="CA68" s="5">
        <f>N(AND(CA$14&gt;=$F68,CA$14&lt;Ввод!$G$99))</f>
        <v>1</v>
      </c>
      <c r="CB68" s="5">
        <f>N(AND(CB$14&gt;=$F68,CB$14&lt;Ввод!$G$99))</f>
        <v>1</v>
      </c>
      <c r="CC68" s="5">
        <f>N(AND(CC$14&gt;=$F68,CC$14&lt;Ввод!$G$99))</f>
        <v>1</v>
      </c>
      <c r="CD68" s="5">
        <f>N(AND(CD$14&gt;=$F68,CD$14&lt;Ввод!$G$99))</f>
        <v>1</v>
      </c>
      <c r="CE68" s="5">
        <f>N(AND(CE$14&gt;=$F68,CE$14&lt;Ввод!$G$99))</f>
        <v>1</v>
      </c>
      <c r="CF68" s="5">
        <f>N(AND(CF$14&gt;=$F68,CF$14&lt;Ввод!$G$99))</f>
        <v>1</v>
      </c>
      <c r="CG68" s="5">
        <f>N(AND(CG$14&gt;=$F68,CG$14&lt;Ввод!$G$99))</f>
        <v>1</v>
      </c>
      <c r="CH68" s="5">
        <f>N(AND(CH$14&gt;=$F68,CH$14&lt;Ввод!$G$99))</f>
        <v>1</v>
      </c>
      <c r="CI68" s="5">
        <f>N(AND(CI$14&gt;=$F68,CI$14&lt;Ввод!$G$99))</f>
        <v>1</v>
      </c>
      <c r="CJ68" s="5">
        <f>N(AND(CJ$14&gt;=$F68,CJ$14&lt;Ввод!$G$99))</f>
        <v>1</v>
      </c>
      <c r="CK68" s="5">
        <f>N(AND(CK$14&gt;=$F68,CK$14&lt;Ввод!$G$99))</f>
        <v>1</v>
      </c>
      <c r="CL68" s="5">
        <f>N(AND(CL$14&gt;=$F68,CL$14&lt;Ввод!$G$99))</f>
        <v>1</v>
      </c>
      <c r="CM68" s="5">
        <f>N(AND(CM$14&gt;=$F68,CM$14&lt;Ввод!$G$99))</f>
        <v>1</v>
      </c>
      <c r="CN68" s="5">
        <f>N(AND(CN$14&gt;=$F68,CN$14&lt;Ввод!$G$99))</f>
        <v>1</v>
      </c>
      <c r="CO68" s="5">
        <f>N(AND(CO$14&gt;=$F68,CO$14&lt;Ввод!$G$99))</f>
        <v>0</v>
      </c>
      <c r="CP68" s="5">
        <f>N(AND(CP$14&gt;=$F68,CP$14&lt;Ввод!$G$99))</f>
        <v>0</v>
      </c>
      <c r="CQ68" s="5">
        <f>N(AND(CQ$14&gt;=$F68,CQ$14&lt;Ввод!$G$99))</f>
        <v>0</v>
      </c>
      <c r="CR68" s="5">
        <f>N(AND(CR$14&gt;=$F68,CR$14&lt;Ввод!$G$99))</f>
        <v>0</v>
      </c>
      <c r="CS68" s="5">
        <f>N(AND(CS$14&gt;=$F68,CS$14&lt;Ввод!$G$99))</f>
        <v>0</v>
      </c>
      <c r="CT68" s="5">
        <f>N(AND(CT$14&gt;=$F68,CT$14&lt;Ввод!$G$99))</f>
        <v>0</v>
      </c>
      <c r="CU68" s="5">
        <f>N(AND(CU$14&gt;=$F68,CU$14&lt;Ввод!$G$99))</f>
        <v>0</v>
      </c>
      <c r="CV68" s="5">
        <f>N(AND(CV$14&gt;=$F68,CV$14&lt;Ввод!$G$99))</f>
        <v>0</v>
      </c>
      <c r="CW68" s="5">
        <f>N(AND(CW$14&gt;=$F68,CW$14&lt;Ввод!$G$99))</f>
        <v>0</v>
      </c>
      <c r="CX68" s="5">
        <f>N(AND(CX$14&gt;=$F68,CX$14&lt;Ввод!$G$99))</f>
        <v>0</v>
      </c>
      <c r="CY68" s="5">
        <f>N(AND(CY$14&gt;=$F68,CY$14&lt;Ввод!$G$99))</f>
        <v>0</v>
      </c>
      <c r="CZ68" s="5">
        <f>N(AND(CZ$14&gt;=$F68,CZ$14&lt;Ввод!$G$99))</f>
        <v>0</v>
      </c>
      <c r="DA68" s="5">
        <f>N(AND(DA$14&gt;=$F68,DA$14&lt;Ввод!$G$99))</f>
        <v>0</v>
      </c>
      <c r="DB68" s="5">
        <f>N(AND(DB$14&gt;=$F68,DB$14&lt;Ввод!$G$99))</f>
        <v>0</v>
      </c>
      <c r="DC68" s="5">
        <f>N(AND(DC$14&gt;=$F68,DC$14&lt;Ввод!$G$99))</f>
        <v>0</v>
      </c>
      <c r="DD68" s="5">
        <f>N(AND(DD$14&gt;=$F68,DD$14&lt;Ввод!$G$99))</f>
        <v>0</v>
      </c>
      <c r="DE68" s="5">
        <f>N(AND(DE$14&gt;=$F68,DE$14&lt;Ввод!$G$99))</f>
        <v>0</v>
      </c>
      <c r="DF68" s="5">
        <f>N(AND(DF$14&gt;=$F68,DF$14&lt;Ввод!$G$99))</f>
        <v>0</v>
      </c>
      <c r="DG68" s="5">
        <f>N(AND(DG$14&gt;=$F68,DG$14&lt;Ввод!$G$99))</f>
        <v>0</v>
      </c>
      <c r="DH68" s="5">
        <f>N(AND(DH$14&gt;=$F68,DH$14&lt;Ввод!$G$99))</f>
        <v>0</v>
      </c>
      <c r="DI68" s="5">
        <f>N(AND(DI$14&gt;=$F68,DI$14&lt;Ввод!$G$99))</f>
        <v>0</v>
      </c>
      <c r="DJ68" s="5">
        <f>N(AND(DJ$14&gt;=$F68,DJ$14&lt;Ввод!$G$99))</f>
        <v>0</v>
      </c>
    </row>
    <row r="69" spans="2:114" ht="15" hidden="1" customHeight="1" outlineLevel="1">
      <c r="B69" t="s">
        <v>540</v>
      </c>
      <c r="F69" s="1">
        <f t="shared" si="35"/>
        <v>46569</v>
      </c>
      <c r="G69" s="153">
        <f>MATCH(DATE(YEAR(F69),MONTH(F69)-Ввод!$G$97*3*4,DAY(F69)),J$14:DJ$14)-1</f>
        <v>18</v>
      </c>
      <c r="H69" s="5">
        <f t="shared" ca="1" si="33"/>
        <v>0</v>
      </c>
      <c r="I69" s="5">
        <f t="shared" si="34"/>
        <v>61</v>
      </c>
      <c r="J69" s="5">
        <f>N(AND(J$14&gt;=$F69,J$14&lt;Ввод!$G$99))</f>
        <v>0</v>
      </c>
      <c r="K69" s="5">
        <f>N(AND(K$14&gt;=$F69,K$14&lt;Ввод!$G$99))</f>
        <v>0</v>
      </c>
      <c r="L69" s="5">
        <f>N(AND(L$14&gt;=$F69,L$14&lt;Ввод!$G$99))</f>
        <v>0</v>
      </c>
      <c r="M69" s="5">
        <f>N(AND(M$14&gt;=$F69,M$14&lt;Ввод!$G$99))</f>
        <v>0</v>
      </c>
      <c r="N69" s="5">
        <f>N(AND(N$14&gt;=$F69,N$14&lt;Ввод!$G$99))</f>
        <v>0</v>
      </c>
      <c r="O69" s="5">
        <f>N(AND(O$14&gt;=$F69,O$14&lt;Ввод!$G$99))</f>
        <v>0</v>
      </c>
      <c r="P69" s="5">
        <f>N(AND(P$14&gt;=$F69,P$14&lt;Ввод!$G$99))</f>
        <v>0</v>
      </c>
      <c r="Q69" s="5">
        <f>N(AND(Q$14&gt;=$F69,Q$14&lt;Ввод!$G$99))</f>
        <v>0</v>
      </c>
      <c r="R69" s="5">
        <f>N(AND(R$14&gt;=$F69,R$14&lt;Ввод!$G$99))</f>
        <v>0</v>
      </c>
      <c r="S69" s="5">
        <f>N(AND(S$14&gt;=$F69,S$14&lt;Ввод!$G$99))</f>
        <v>0</v>
      </c>
      <c r="T69" s="5">
        <f>N(AND(T$14&gt;=$F69,T$14&lt;Ввод!$G$99))</f>
        <v>0</v>
      </c>
      <c r="U69" s="5">
        <f>N(AND(U$14&gt;=$F69,U$14&lt;Ввод!$G$99))</f>
        <v>0</v>
      </c>
      <c r="V69" s="5">
        <f>N(AND(V$14&gt;=$F69,V$14&lt;Ввод!$G$99))</f>
        <v>0</v>
      </c>
      <c r="W69" s="5">
        <f>N(AND(W$14&gt;=$F69,W$14&lt;Ввод!$G$99))</f>
        <v>0</v>
      </c>
      <c r="X69" s="5">
        <f>N(AND(X$14&gt;=$F69,X$14&lt;Ввод!$G$99))</f>
        <v>0</v>
      </c>
      <c r="Y69" s="5">
        <f>N(AND(Y$14&gt;=$F69,Y$14&lt;Ввод!$G$99))</f>
        <v>0</v>
      </c>
      <c r="Z69" s="5">
        <f>N(AND(Z$14&gt;=$F69,Z$14&lt;Ввод!$G$99))</f>
        <v>0</v>
      </c>
      <c r="AA69" s="5">
        <f>N(AND(AA$14&gt;=$F69,AA$14&lt;Ввод!$G$99))</f>
        <v>0</v>
      </c>
      <c r="AB69" s="5">
        <f>N(AND(AB$14&gt;=$F69,AB$14&lt;Ввод!$G$99))</f>
        <v>0</v>
      </c>
      <c r="AC69" s="5">
        <f>N(AND(AC$14&gt;=$F69,AC$14&lt;Ввод!$G$99))</f>
        <v>0</v>
      </c>
      <c r="AD69" s="5">
        <f>N(AND(AD$14&gt;=$F69,AD$14&lt;Ввод!$G$99))</f>
        <v>0</v>
      </c>
      <c r="AE69" s="5">
        <f>N(AND(AE$14&gt;=$F69,AE$14&lt;Ввод!$G$99))</f>
        <v>0</v>
      </c>
      <c r="AF69" s="5">
        <f>N(AND(AF$14&gt;=$F69,AF$14&lt;Ввод!$G$99))</f>
        <v>1</v>
      </c>
      <c r="AG69" s="5">
        <f>N(AND(AG$14&gt;=$F69,AG$14&lt;Ввод!$G$99))</f>
        <v>1</v>
      </c>
      <c r="AH69" s="5">
        <f>N(AND(AH$14&gt;=$F69,AH$14&lt;Ввод!$G$99))</f>
        <v>1</v>
      </c>
      <c r="AI69" s="5">
        <f>N(AND(AI$14&gt;=$F69,AI$14&lt;Ввод!$G$99))</f>
        <v>1</v>
      </c>
      <c r="AJ69" s="5">
        <f>N(AND(AJ$14&gt;=$F69,AJ$14&lt;Ввод!$G$99))</f>
        <v>1</v>
      </c>
      <c r="AK69" s="5">
        <f>N(AND(AK$14&gt;=$F69,AK$14&lt;Ввод!$G$99))</f>
        <v>1</v>
      </c>
      <c r="AL69" s="5">
        <f>N(AND(AL$14&gt;=$F69,AL$14&lt;Ввод!$G$99))</f>
        <v>1</v>
      </c>
      <c r="AM69" s="5">
        <f>N(AND(AM$14&gt;=$F69,AM$14&lt;Ввод!$G$99))</f>
        <v>1</v>
      </c>
      <c r="AN69" s="5">
        <f>N(AND(AN$14&gt;=$F69,AN$14&lt;Ввод!$G$99))</f>
        <v>1</v>
      </c>
      <c r="AO69" s="5">
        <f>N(AND(AO$14&gt;=$F69,AO$14&lt;Ввод!$G$99))</f>
        <v>1</v>
      </c>
      <c r="AP69" s="5">
        <f>N(AND(AP$14&gt;=$F69,AP$14&lt;Ввод!$G$99))</f>
        <v>1</v>
      </c>
      <c r="AQ69" s="5">
        <f>N(AND(AQ$14&gt;=$F69,AQ$14&lt;Ввод!$G$99))</f>
        <v>1</v>
      </c>
      <c r="AR69" s="5">
        <f>N(AND(AR$14&gt;=$F69,AR$14&lt;Ввод!$G$99))</f>
        <v>1</v>
      </c>
      <c r="AS69" s="5">
        <f>N(AND(AS$14&gt;=$F69,AS$14&lt;Ввод!$G$99))</f>
        <v>1</v>
      </c>
      <c r="AT69" s="5">
        <f>N(AND(AT$14&gt;=$F69,AT$14&lt;Ввод!$G$99))</f>
        <v>1</v>
      </c>
      <c r="AU69" s="5">
        <f>N(AND(AU$14&gt;=$F69,AU$14&lt;Ввод!$G$99))</f>
        <v>1</v>
      </c>
      <c r="AV69" s="5">
        <f>N(AND(AV$14&gt;=$F69,AV$14&lt;Ввод!$G$99))</f>
        <v>1</v>
      </c>
      <c r="AW69" s="5">
        <f>N(AND(AW$14&gt;=$F69,AW$14&lt;Ввод!$G$99))</f>
        <v>1</v>
      </c>
      <c r="AX69" s="5">
        <f>N(AND(AX$14&gt;=$F69,AX$14&lt;Ввод!$G$99))</f>
        <v>1</v>
      </c>
      <c r="AY69" s="5">
        <f>N(AND(AY$14&gt;=$F69,AY$14&lt;Ввод!$G$99))</f>
        <v>1</v>
      </c>
      <c r="AZ69" s="5">
        <f>N(AND(AZ$14&gt;=$F69,AZ$14&lt;Ввод!$G$99))</f>
        <v>1</v>
      </c>
      <c r="BA69" s="5">
        <f>N(AND(BA$14&gt;=$F69,BA$14&lt;Ввод!$G$99))</f>
        <v>1</v>
      </c>
      <c r="BB69" s="5">
        <f>N(AND(BB$14&gt;=$F69,BB$14&lt;Ввод!$G$99))</f>
        <v>1</v>
      </c>
      <c r="BC69" s="5">
        <f>N(AND(BC$14&gt;=$F69,BC$14&lt;Ввод!$G$99))</f>
        <v>1</v>
      </c>
      <c r="BD69" s="5">
        <f>N(AND(BD$14&gt;=$F69,BD$14&lt;Ввод!$G$99))</f>
        <v>1</v>
      </c>
      <c r="BE69" s="5">
        <f>N(AND(BE$14&gt;=$F69,BE$14&lt;Ввод!$G$99))</f>
        <v>1</v>
      </c>
      <c r="BF69" s="5">
        <f>N(AND(BF$14&gt;=$F69,BF$14&lt;Ввод!$G$99))</f>
        <v>1</v>
      </c>
      <c r="BG69" s="5">
        <f>N(AND(BG$14&gt;=$F69,BG$14&lt;Ввод!$G$99))</f>
        <v>1</v>
      </c>
      <c r="BH69" s="5">
        <f>N(AND(BH$14&gt;=$F69,BH$14&lt;Ввод!$G$99))</f>
        <v>1</v>
      </c>
      <c r="BI69" s="5">
        <f>N(AND(BI$14&gt;=$F69,BI$14&lt;Ввод!$G$99))</f>
        <v>1</v>
      </c>
      <c r="BJ69" s="5">
        <f>N(AND(BJ$14&gt;=$F69,BJ$14&lt;Ввод!$G$99))</f>
        <v>1</v>
      </c>
      <c r="BK69" s="5">
        <f>N(AND(BK$14&gt;=$F69,BK$14&lt;Ввод!$G$99))</f>
        <v>1</v>
      </c>
      <c r="BL69" s="5">
        <f>N(AND(BL$14&gt;=$F69,BL$14&lt;Ввод!$G$99))</f>
        <v>1</v>
      </c>
      <c r="BM69" s="5">
        <f>N(AND(BM$14&gt;=$F69,BM$14&lt;Ввод!$G$99))</f>
        <v>1</v>
      </c>
      <c r="BN69" s="5">
        <f>N(AND(BN$14&gt;=$F69,BN$14&lt;Ввод!$G$99))</f>
        <v>1</v>
      </c>
      <c r="BO69" s="5">
        <f>N(AND(BO$14&gt;=$F69,BO$14&lt;Ввод!$G$99))</f>
        <v>1</v>
      </c>
      <c r="BP69" s="5">
        <f>N(AND(BP$14&gt;=$F69,BP$14&lt;Ввод!$G$99))</f>
        <v>1</v>
      </c>
      <c r="BQ69" s="5">
        <f>N(AND(BQ$14&gt;=$F69,BQ$14&lt;Ввод!$G$99))</f>
        <v>1</v>
      </c>
      <c r="BR69" s="5">
        <f>N(AND(BR$14&gt;=$F69,BR$14&lt;Ввод!$G$99))</f>
        <v>1</v>
      </c>
      <c r="BS69" s="5">
        <f>N(AND(BS$14&gt;=$F69,BS$14&lt;Ввод!$G$99))</f>
        <v>1</v>
      </c>
      <c r="BT69" s="5">
        <f>N(AND(BT$14&gt;=$F69,BT$14&lt;Ввод!$G$99))</f>
        <v>1</v>
      </c>
      <c r="BU69" s="5">
        <f>N(AND(BU$14&gt;=$F69,BU$14&lt;Ввод!$G$99))</f>
        <v>1</v>
      </c>
      <c r="BV69" s="5">
        <f>N(AND(BV$14&gt;=$F69,BV$14&lt;Ввод!$G$99))</f>
        <v>1</v>
      </c>
      <c r="BW69" s="5">
        <f>N(AND(BW$14&gt;=$F69,BW$14&lt;Ввод!$G$99))</f>
        <v>1</v>
      </c>
      <c r="BX69" s="5">
        <f>N(AND(BX$14&gt;=$F69,BX$14&lt;Ввод!$G$99))</f>
        <v>1</v>
      </c>
      <c r="BY69" s="5">
        <f>N(AND(BY$14&gt;=$F69,BY$14&lt;Ввод!$G$99))</f>
        <v>1</v>
      </c>
      <c r="BZ69" s="5">
        <f>N(AND(BZ$14&gt;=$F69,BZ$14&lt;Ввод!$G$99))</f>
        <v>1</v>
      </c>
      <c r="CA69" s="5">
        <f>N(AND(CA$14&gt;=$F69,CA$14&lt;Ввод!$G$99))</f>
        <v>1</v>
      </c>
      <c r="CB69" s="5">
        <f>N(AND(CB$14&gt;=$F69,CB$14&lt;Ввод!$G$99))</f>
        <v>1</v>
      </c>
      <c r="CC69" s="5">
        <f>N(AND(CC$14&gt;=$F69,CC$14&lt;Ввод!$G$99))</f>
        <v>1</v>
      </c>
      <c r="CD69" s="5">
        <f>N(AND(CD$14&gt;=$F69,CD$14&lt;Ввод!$G$99))</f>
        <v>1</v>
      </c>
      <c r="CE69" s="5">
        <f>N(AND(CE$14&gt;=$F69,CE$14&lt;Ввод!$G$99))</f>
        <v>1</v>
      </c>
      <c r="CF69" s="5">
        <f>N(AND(CF$14&gt;=$F69,CF$14&lt;Ввод!$G$99))</f>
        <v>1</v>
      </c>
      <c r="CG69" s="5">
        <f>N(AND(CG$14&gt;=$F69,CG$14&lt;Ввод!$G$99))</f>
        <v>1</v>
      </c>
      <c r="CH69" s="5">
        <f>N(AND(CH$14&gt;=$F69,CH$14&lt;Ввод!$G$99))</f>
        <v>1</v>
      </c>
      <c r="CI69" s="5">
        <f>N(AND(CI$14&gt;=$F69,CI$14&lt;Ввод!$G$99))</f>
        <v>1</v>
      </c>
      <c r="CJ69" s="5">
        <f>N(AND(CJ$14&gt;=$F69,CJ$14&lt;Ввод!$G$99))</f>
        <v>1</v>
      </c>
      <c r="CK69" s="5">
        <f>N(AND(CK$14&gt;=$F69,CK$14&lt;Ввод!$G$99))</f>
        <v>1</v>
      </c>
      <c r="CL69" s="5">
        <f>N(AND(CL$14&gt;=$F69,CL$14&lt;Ввод!$G$99))</f>
        <v>1</v>
      </c>
      <c r="CM69" s="5">
        <f>N(AND(CM$14&gt;=$F69,CM$14&lt;Ввод!$G$99))</f>
        <v>1</v>
      </c>
      <c r="CN69" s="5">
        <f>N(AND(CN$14&gt;=$F69,CN$14&lt;Ввод!$G$99))</f>
        <v>1</v>
      </c>
      <c r="CO69" s="5">
        <f>N(AND(CO$14&gt;=$F69,CO$14&lt;Ввод!$G$99))</f>
        <v>0</v>
      </c>
      <c r="CP69" s="5">
        <f>N(AND(CP$14&gt;=$F69,CP$14&lt;Ввод!$G$99))</f>
        <v>0</v>
      </c>
      <c r="CQ69" s="5">
        <f>N(AND(CQ$14&gt;=$F69,CQ$14&lt;Ввод!$G$99))</f>
        <v>0</v>
      </c>
      <c r="CR69" s="5">
        <f>N(AND(CR$14&gt;=$F69,CR$14&lt;Ввод!$G$99))</f>
        <v>0</v>
      </c>
      <c r="CS69" s="5">
        <f>N(AND(CS$14&gt;=$F69,CS$14&lt;Ввод!$G$99))</f>
        <v>0</v>
      </c>
      <c r="CT69" s="5">
        <f>N(AND(CT$14&gt;=$F69,CT$14&lt;Ввод!$G$99))</f>
        <v>0</v>
      </c>
      <c r="CU69" s="5">
        <f>N(AND(CU$14&gt;=$F69,CU$14&lt;Ввод!$G$99))</f>
        <v>0</v>
      </c>
      <c r="CV69" s="5">
        <f>N(AND(CV$14&gt;=$F69,CV$14&lt;Ввод!$G$99))</f>
        <v>0</v>
      </c>
      <c r="CW69" s="5">
        <f>N(AND(CW$14&gt;=$F69,CW$14&lt;Ввод!$G$99))</f>
        <v>0</v>
      </c>
      <c r="CX69" s="5">
        <f>N(AND(CX$14&gt;=$F69,CX$14&lt;Ввод!$G$99))</f>
        <v>0</v>
      </c>
      <c r="CY69" s="5">
        <f>N(AND(CY$14&gt;=$F69,CY$14&lt;Ввод!$G$99))</f>
        <v>0</v>
      </c>
      <c r="CZ69" s="5">
        <f>N(AND(CZ$14&gt;=$F69,CZ$14&lt;Ввод!$G$99))</f>
        <v>0</v>
      </c>
      <c r="DA69" s="5">
        <f>N(AND(DA$14&gt;=$F69,DA$14&lt;Ввод!$G$99))</f>
        <v>0</v>
      </c>
      <c r="DB69" s="5">
        <f>N(AND(DB$14&gt;=$F69,DB$14&lt;Ввод!$G$99))</f>
        <v>0</v>
      </c>
      <c r="DC69" s="5">
        <f>N(AND(DC$14&gt;=$F69,DC$14&lt;Ввод!$G$99))</f>
        <v>0</v>
      </c>
      <c r="DD69" s="5">
        <f>N(AND(DD$14&gt;=$F69,DD$14&lt;Ввод!$G$99))</f>
        <v>0</v>
      </c>
      <c r="DE69" s="5">
        <f>N(AND(DE$14&gt;=$F69,DE$14&lt;Ввод!$G$99))</f>
        <v>0</v>
      </c>
      <c r="DF69" s="5">
        <f>N(AND(DF$14&gt;=$F69,DF$14&lt;Ввод!$G$99))</f>
        <v>0</v>
      </c>
      <c r="DG69" s="5">
        <f>N(AND(DG$14&gt;=$F69,DG$14&lt;Ввод!$G$99))</f>
        <v>0</v>
      </c>
      <c r="DH69" s="5">
        <f>N(AND(DH$14&gt;=$F69,DH$14&lt;Ввод!$G$99))</f>
        <v>0</v>
      </c>
      <c r="DI69" s="5">
        <f>N(AND(DI$14&gt;=$F69,DI$14&lt;Ввод!$G$99))</f>
        <v>0</v>
      </c>
      <c r="DJ69" s="5">
        <f>N(AND(DJ$14&gt;=$F69,DJ$14&lt;Ввод!$G$99))</f>
        <v>0</v>
      </c>
    </row>
    <row r="70" spans="2:114" ht="15" hidden="1" customHeight="1" outlineLevel="1">
      <c r="I70" s="5"/>
      <c r="J70" s="5"/>
      <c r="K70" s="86"/>
      <c r="L70" s="86"/>
      <c r="M70" s="86"/>
      <c r="N70" s="86"/>
      <c r="O70" s="86"/>
      <c r="P70" s="86"/>
      <c r="Q70" s="86"/>
      <c r="R70" s="86"/>
      <c r="S70" s="86"/>
      <c r="T70" s="86"/>
      <c r="U70" s="86"/>
      <c r="V70" s="86"/>
      <c r="W70" s="86"/>
      <c r="X70" s="86"/>
      <c r="Y70" s="86"/>
      <c r="Z70" s="86"/>
      <c r="AA70" s="86"/>
      <c r="AB70" s="86"/>
      <c r="AC70" s="86"/>
      <c r="AD70" s="86"/>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row>
    <row r="71" spans="2:114" ht="15" hidden="1" customHeight="1" outlineLevel="1">
      <c r="B71" t="s">
        <v>104</v>
      </c>
      <c r="F71" s="5">
        <f t="shared" ref="F71:F86" ca="1" si="36">H54</f>
        <v>125999.99999999999</v>
      </c>
      <c r="G71" s="5">
        <f t="shared" ref="G71:G86" si="37">I54</f>
        <v>76</v>
      </c>
      <c r="I71" s="5">
        <f t="shared" ref="I71:I86" ca="1" si="38">SUM(J71:DJ71)</f>
        <v>-126000</v>
      </c>
      <c r="J71" s="5">
        <f ca="1">IFERROR(PPMT($F$89/45,SUM($J54:J54),$G71,$F71),0)*J54</f>
        <v>0</v>
      </c>
      <c r="K71" s="5">
        <f ca="1">IFERROR(PPMT($F$89/45,SUM($J54:K54),$G71,$F71),0)*K54</f>
        <v>0</v>
      </c>
      <c r="L71" s="5">
        <f ca="1">IFERROR(PPMT($F$89/45,SUM($J54:L54),$G71,$F71),0)*L54</f>
        <v>0</v>
      </c>
      <c r="M71" s="5">
        <f ca="1">IFERROR(PPMT($F$89/45,SUM($J54:M54),$G71,$F71),0)*M54</f>
        <v>0</v>
      </c>
      <c r="N71" s="5">
        <f ca="1">IFERROR(PPMT($F$89/45,SUM($J54:N54),$G71,$F71),0)*N54</f>
        <v>0</v>
      </c>
      <c r="O71" s="5">
        <f ca="1">IFERROR(PPMT($F$89/45,SUM($J54:O54),$G71,$F71),0)*O54</f>
        <v>0</v>
      </c>
      <c r="P71" s="5">
        <f ca="1">IFERROR(PPMT($F$89/45,SUM($J54:P54),$G71,$F71),0)*P54</f>
        <v>0</v>
      </c>
      <c r="Q71" s="5">
        <f ca="1">IFERROR(PPMT($F$89/45,SUM($J54:Q54),$G71,$F71),0)*Q54</f>
        <v>-1616.8018403765739</v>
      </c>
      <c r="R71" s="5">
        <f ca="1">IFERROR(PPMT($F$89/45,SUM($J54:R54),$G71,$F71),0)*R54</f>
        <v>-1617.8797082701583</v>
      </c>
      <c r="S71" s="5">
        <f ca="1">IFERROR(PPMT($F$89/45,SUM($J54:S54),$G71,$F71),0)*S54</f>
        <v>-1618.9582947423382</v>
      </c>
      <c r="T71" s="5">
        <f ca="1">IFERROR(PPMT($F$89/45,SUM($J54:T54),$G71,$F71),0)*T54</f>
        <v>-1620.0376002721664</v>
      </c>
      <c r="U71" s="5">
        <f ca="1">IFERROR(PPMT($F$89/45,SUM($J54:U54),$G71,$F71),0)*U54</f>
        <v>-1621.1176253390147</v>
      </c>
      <c r="V71" s="5">
        <f ca="1">IFERROR(PPMT($F$89/45,SUM($J54:V54),$G71,$F71),0)*V54</f>
        <v>-1622.198370422574</v>
      </c>
      <c r="W71" s="5">
        <f ca="1">IFERROR(PPMT($F$89/45,SUM($J54:W54),$G71,$F71),0)*W54</f>
        <v>-1623.2798360028557</v>
      </c>
      <c r="X71" s="5">
        <f ca="1">IFERROR(PPMT($F$89/45,SUM($J54:X54),$G71,$F71),0)*X54</f>
        <v>-1624.362022560191</v>
      </c>
      <c r="Y71" s="5">
        <f ca="1">IFERROR(PPMT($F$89/45,SUM($J54:Y54),$G71,$F71),0)*Y54</f>
        <v>-1625.444930575231</v>
      </c>
      <c r="Z71" s="5">
        <f ca="1">IFERROR(PPMT($F$89/45,SUM($J54:Z54),$G71,$F71),0)*Z54</f>
        <v>-1626.528560528948</v>
      </c>
      <c r="AA71" s="5">
        <f ca="1">IFERROR(PPMT($F$89/45,SUM($J54:AA54),$G71,$F71),0)*AA54</f>
        <v>-1627.612912902634</v>
      </c>
      <c r="AB71" s="5">
        <f ca="1">IFERROR(PPMT($F$89/45,SUM($J54:AB54),$G71,$F71),0)*AB54</f>
        <v>-1628.6979881779023</v>
      </c>
      <c r="AC71" s="5">
        <f ca="1">IFERROR(PPMT($F$89/45,SUM($J54:AC54),$G71,$F71),0)*AC54</f>
        <v>-1629.7837868366878</v>
      </c>
      <c r="AD71" s="5">
        <f ca="1">IFERROR(PPMT($F$89/45,SUM($J54:AD54),$G71,$F71),0)*AD54</f>
        <v>-1630.8703093612455</v>
      </c>
      <c r="AE71" s="5">
        <f ca="1">IFERROR(PPMT($F$89/45,SUM($J54:AE54),$G71,$F71),0)*AE54</f>
        <v>-1631.9575562341529</v>
      </c>
      <c r="AF71" s="5">
        <f ca="1">IFERROR(PPMT($F$89/45,SUM($J54:AF54),$G71,$F71),0)*AF54</f>
        <v>-1633.0455279383091</v>
      </c>
      <c r="AG71" s="5">
        <f ca="1">IFERROR(PPMT($F$89/45,SUM($J54:AG54),$G71,$F71),0)*AG54</f>
        <v>-1634.1342249569345</v>
      </c>
      <c r="AH71" s="5">
        <f ca="1">IFERROR(PPMT($F$89/45,SUM($J54:AH54),$G71,$F71),0)*AH54</f>
        <v>-1635.2236477735726</v>
      </c>
      <c r="AI71" s="5">
        <f ca="1">IFERROR(PPMT($F$89/45,SUM($J54:AI54),$G71,$F71),0)*AI54</f>
        <v>-1636.3137968720882</v>
      </c>
      <c r="AJ71" s="5">
        <f ca="1">IFERROR(PPMT($F$89/45,SUM($J54:AJ54),$G71,$F71),0)*AJ54</f>
        <v>-1637.4046727366695</v>
      </c>
      <c r="AK71" s="5">
        <f ca="1">IFERROR(PPMT($F$89/45,SUM($J54:AK54),$G71,$F71),0)*AK54</f>
        <v>-1638.4962758518275</v>
      </c>
      <c r="AL71" s="5">
        <f ca="1">IFERROR(PPMT($F$89/45,SUM($J54:AL54),$G71,$F71),0)*AL54</f>
        <v>-1639.5886067023953</v>
      </c>
      <c r="AM71" s="5">
        <f ca="1">IFERROR(PPMT($F$89/45,SUM($J54:AM54),$G71,$F71),0)*AM54</f>
        <v>-1640.6816657735301</v>
      </c>
      <c r="AN71" s="5">
        <f ca="1">IFERROR(PPMT($F$89/45,SUM($J54:AN54),$G71,$F71),0)*AN54</f>
        <v>-1641.7754535507124</v>
      </c>
      <c r="AO71" s="5">
        <f ca="1">IFERROR(PPMT($F$89/45,SUM($J54:AO54),$G71,$F71),0)*AO54</f>
        <v>-1642.8699705197462</v>
      </c>
      <c r="AP71" s="5">
        <f ca="1">IFERROR(PPMT($F$89/45,SUM($J54:AP54),$G71,$F71),0)*AP54</f>
        <v>-1643.9652171667597</v>
      </c>
      <c r="AQ71" s="5">
        <f ca="1">IFERROR(PPMT($F$89/45,SUM($J54:AQ54),$G71,$F71),0)*AQ54</f>
        <v>-1645.0611939782041</v>
      </c>
      <c r="AR71" s="5">
        <f ca="1">IFERROR(PPMT($F$89/45,SUM($J54:AR54),$G71,$F71),0)*AR54</f>
        <v>-1646.1579014408562</v>
      </c>
      <c r="AS71" s="5">
        <f ca="1">IFERROR(PPMT($F$89/45,SUM($J54:AS54),$G71,$F71),0)*AS54</f>
        <v>-1647.2553400418169</v>
      </c>
      <c r="AT71" s="5">
        <f ca="1">IFERROR(PPMT($F$89/45,SUM($J54:AT54),$G71,$F71),0)*AT54</f>
        <v>-1648.3535102685112</v>
      </c>
      <c r="AU71" s="5">
        <f ca="1">IFERROR(PPMT($F$89/45,SUM($J54:AU54),$G71,$F71),0)*AU54</f>
        <v>-1649.4524126086906</v>
      </c>
      <c r="AV71" s="5">
        <f ca="1">IFERROR(PPMT($F$89/45,SUM($J54:AV54),$G71,$F71),0)*AV54</f>
        <v>-1650.5520475504293</v>
      </c>
      <c r="AW71" s="5">
        <f ca="1">IFERROR(PPMT($F$89/45,SUM($J54:AW54),$G71,$F71),0)*AW54</f>
        <v>-1651.6524155821296</v>
      </c>
      <c r="AX71" s="5">
        <f ca="1">IFERROR(PPMT($F$89/45,SUM($J54:AX54),$G71,$F71),0)*AX54</f>
        <v>-1652.7535171925181</v>
      </c>
      <c r="AY71" s="5">
        <f ca="1">IFERROR(PPMT($F$89/45,SUM($J54:AY54),$G71,$F71),0)*AY54</f>
        <v>-1653.8553528706461</v>
      </c>
      <c r="AZ71" s="5">
        <f ca="1">IFERROR(PPMT($F$89/45,SUM($J54:AZ54),$G71,$F71),0)*AZ54</f>
        <v>-1654.9579231058933</v>
      </c>
      <c r="BA71" s="5">
        <f ca="1">IFERROR(PPMT($F$89/45,SUM($J54:BA54),$G71,$F71),0)*BA54</f>
        <v>-1656.0612283879639</v>
      </c>
      <c r="BB71" s="5">
        <f ca="1">IFERROR(PPMT($F$89/45,SUM($J54:BB54),$G71,$F71),0)*BB54</f>
        <v>-1657.1652692068892</v>
      </c>
      <c r="BC71" s="5">
        <f ca="1">IFERROR(PPMT($F$89/45,SUM($J54:BC54),$G71,$F71),0)*BC54</f>
        <v>-1658.270046053027</v>
      </c>
      <c r="BD71" s="5">
        <f ca="1">IFERROR(PPMT($F$89/45,SUM($J54:BD54),$G71,$F71),0)*BD54</f>
        <v>-1659.3755594170623</v>
      </c>
      <c r="BE71" s="5">
        <f ca="1">IFERROR(PPMT($F$89/45,SUM($J54:BE54),$G71,$F71),0)*BE54</f>
        <v>-1660.481809790007</v>
      </c>
      <c r="BF71" s="5">
        <f ca="1">IFERROR(PPMT($F$89/45,SUM($J54:BF54),$G71,$F71),0)*BF54</f>
        <v>-1661.5887976632002</v>
      </c>
      <c r="BG71" s="5">
        <f ca="1">IFERROR(PPMT($F$89/45,SUM($J54:BG54),$G71,$F71),0)*BG54</f>
        <v>-1662.6965235283092</v>
      </c>
      <c r="BH71" s="5">
        <f ca="1">IFERROR(PPMT($F$89/45,SUM($J54:BH54),$G71,$F71),0)*BH54</f>
        <v>-1663.8049878773281</v>
      </c>
      <c r="BI71" s="5">
        <f ca="1">IFERROR(PPMT($F$89/45,SUM($J54:BI54),$G71,$F71),0)*BI54</f>
        <v>-1664.9141912025796</v>
      </c>
      <c r="BJ71" s="5">
        <f ca="1">IFERROR(PPMT($F$89/45,SUM($J54:BJ54),$G71,$F71),0)*BJ54</f>
        <v>-1666.0241339967147</v>
      </c>
      <c r="BK71" s="5">
        <f ca="1">IFERROR(PPMT($F$89/45,SUM($J54:BK54),$G71,$F71),0)*BK54</f>
        <v>-1667.1348167527126</v>
      </c>
      <c r="BL71" s="5">
        <f ca="1">IFERROR(PPMT($F$89/45,SUM($J54:BL54),$G71,$F71),0)*BL54</f>
        <v>-1668.246239963881</v>
      </c>
      <c r="BM71" s="5">
        <f ca="1">IFERROR(PPMT($F$89/45,SUM($J54:BM54),$G71,$F71),0)*BM54</f>
        <v>-1669.3584041238569</v>
      </c>
      <c r="BN71" s="5">
        <f ca="1">IFERROR(PPMT($F$89/45,SUM($J54:BN54),$G71,$F71),0)*BN54</f>
        <v>-1670.4713097266065</v>
      </c>
      <c r="BO71" s="5">
        <f ca="1">IFERROR(PPMT($F$89/45,SUM($J54:BO54),$G71,$F71),0)*BO54</f>
        <v>-1671.5849572664238</v>
      </c>
      <c r="BP71" s="5">
        <f ca="1">IFERROR(PPMT($F$89/45,SUM($J54:BP54),$G71,$F71),0)*BP54</f>
        <v>-1672.6993472379349</v>
      </c>
      <c r="BQ71" s="5">
        <f ca="1">IFERROR(PPMT($F$89/45,SUM($J54:BQ54),$G71,$F71),0)*BQ54</f>
        <v>-1673.8144801360934</v>
      </c>
      <c r="BR71" s="5">
        <f ca="1">IFERROR(PPMT($F$89/45,SUM($J54:BR54),$G71,$F71),0)*BR54</f>
        <v>-1674.9303564561844</v>
      </c>
      <c r="BS71" s="5">
        <f ca="1">IFERROR(PPMT($F$89/45,SUM($J54:BS54),$G71,$F71),0)*BS54</f>
        <v>-1676.0469766938218</v>
      </c>
      <c r="BT71" s="5">
        <f ca="1">IFERROR(PPMT($F$89/45,SUM($J54:BT54),$G71,$F71),0)*BT54</f>
        <v>-1677.164341344951</v>
      </c>
      <c r="BU71" s="5">
        <f ca="1">IFERROR(PPMT($F$89/45,SUM($J54:BU54),$G71,$F71),0)*BU54</f>
        <v>-1678.2824509058473</v>
      </c>
      <c r="BV71" s="5">
        <f ca="1">IFERROR(PPMT($F$89/45,SUM($J54:BV54),$G71,$F71),0)*BV54</f>
        <v>-1679.401305873118</v>
      </c>
      <c r="BW71" s="5">
        <f ca="1">IFERROR(PPMT($F$89/45,SUM($J54:BW54),$G71,$F71),0)*BW54</f>
        <v>-1680.5209067437002</v>
      </c>
      <c r="BX71" s="5">
        <f ca="1">IFERROR(PPMT($F$89/45,SUM($J54:BX54),$G71,$F71),0)*BX54</f>
        <v>-1681.6412540148626</v>
      </c>
      <c r="BY71" s="5">
        <f ca="1">IFERROR(PPMT($F$89/45,SUM($J54:BY54),$G71,$F71),0)*BY54</f>
        <v>-1682.7623481842058</v>
      </c>
      <c r="BZ71" s="5">
        <f ca="1">IFERROR(PPMT($F$89/45,SUM($J54:BZ54),$G71,$F71),0)*BZ54</f>
        <v>-1683.884189749662</v>
      </c>
      <c r="CA71" s="5">
        <f ca="1">IFERROR(PPMT($F$89/45,SUM($J54:CA54),$G71,$F71),0)*CA54</f>
        <v>-1685.0067792094951</v>
      </c>
      <c r="CB71" s="5">
        <f ca="1">IFERROR(PPMT($F$89/45,SUM($J54:CB54),$G71,$F71),0)*CB54</f>
        <v>-1686.1301170623012</v>
      </c>
      <c r="CC71" s="5">
        <f ca="1">IFERROR(PPMT($F$89/45,SUM($J54:CC54),$G71,$F71),0)*CC54</f>
        <v>-1687.2542038070096</v>
      </c>
      <c r="CD71" s="5">
        <f ca="1">IFERROR(PPMT($F$89/45,SUM($J54:CD54),$G71,$F71),0)*CD54</f>
        <v>-1688.379039942881</v>
      </c>
      <c r="CE71" s="5">
        <f ca="1">IFERROR(PPMT($F$89/45,SUM($J54:CE54),$G71,$F71),0)*CE54</f>
        <v>-1689.5046259695096</v>
      </c>
      <c r="CF71" s="5">
        <f ca="1">IFERROR(PPMT($F$89/45,SUM($J54:CF54),$G71,$F71),0)*CF54</f>
        <v>-1690.6309623868226</v>
      </c>
      <c r="CG71" s="5">
        <f ca="1">IFERROR(PPMT($F$89/45,SUM($J54:CG54),$G71,$F71),0)*CG54</f>
        <v>-1691.7580496950804</v>
      </c>
      <c r="CH71" s="5">
        <f ca="1">IFERROR(PPMT($F$89/45,SUM($J54:CH54),$G71,$F71),0)*CH54</f>
        <v>-1692.8858883948772</v>
      </c>
      <c r="CI71" s="5">
        <f ca="1">IFERROR(PPMT($F$89/45,SUM($J54:CI54),$G71,$F71),0)*CI54</f>
        <v>-1694.0144789871406</v>
      </c>
      <c r="CJ71" s="5">
        <f ca="1">IFERROR(PPMT($F$89/45,SUM($J54:CJ54),$G71,$F71),0)*CJ54</f>
        <v>-1695.1438219731319</v>
      </c>
      <c r="CK71" s="5">
        <f ca="1">IFERROR(PPMT($F$89/45,SUM($J54:CK54),$G71,$F71),0)*CK54</f>
        <v>-1696.2739178544471</v>
      </c>
      <c r="CL71" s="5">
        <f ca="1">IFERROR(PPMT($F$89/45,SUM($J54:CL54),$G71,$F71),0)*CL54</f>
        <v>-1697.404767133017</v>
      </c>
      <c r="CM71" s="5">
        <f ca="1">IFERROR(PPMT($F$89/45,SUM($J54:CM54),$G71,$F71),0)*CM54</f>
        <v>-1698.5363703111057</v>
      </c>
      <c r="CN71" s="5">
        <f ca="1">IFERROR(PPMT($F$89/45,SUM($J54:CN54),$G71,$F71),0)*CN54</f>
        <v>-1699.6687278913128</v>
      </c>
      <c r="CO71" s="5">
        <f ca="1">IFERROR(PPMT($F$89/45,SUM($J54:CO54),$G71,$F71),0)*CO54</f>
        <v>0</v>
      </c>
      <c r="CP71" s="5">
        <f ca="1">IFERROR(PPMT($F$89/45,SUM($J54:CP54),$G71,$F71),0)*CP54</f>
        <v>0</v>
      </c>
      <c r="CQ71" s="5">
        <f ca="1">IFERROR(PPMT($F$89/45,SUM($J54:CQ54),$G71,$F71),0)*CQ54</f>
        <v>0</v>
      </c>
      <c r="CR71" s="5">
        <f ca="1">IFERROR(PPMT($F$89/45,SUM($J54:CR54),$G71,$F71),0)*CR54</f>
        <v>0</v>
      </c>
      <c r="CS71" s="5">
        <f ca="1">IFERROR(PPMT($F$89/45,SUM($J54:CS54),$G71,$F71),0)*CS54</f>
        <v>0</v>
      </c>
      <c r="CT71" s="5">
        <f ca="1">IFERROR(PPMT($F$89/45,SUM($J54:CT54),$G71,$F71),0)*CT54</f>
        <v>0</v>
      </c>
      <c r="CU71" s="5">
        <f ca="1">IFERROR(PPMT($F$89/45,SUM($J54:CU54),$G71,$F71),0)*CU54</f>
        <v>0</v>
      </c>
      <c r="CV71" s="5">
        <f ca="1">IFERROR(PPMT($F$89/45,SUM($J54:CV54),$G71,$F71),0)*CV54</f>
        <v>0</v>
      </c>
      <c r="CW71" s="5">
        <f ca="1">IFERROR(PPMT($F$89/45,SUM($J54:CW54),$G71,$F71),0)*CW54</f>
        <v>0</v>
      </c>
      <c r="CX71" s="5">
        <f ca="1">IFERROR(PPMT($F$89/45,SUM($J54:CX54),$G71,$F71),0)*CX54</f>
        <v>0</v>
      </c>
      <c r="CY71" s="5">
        <f ca="1">IFERROR(PPMT($F$89/45,SUM($J54:CY54),$G71,$F71),0)*CY54</f>
        <v>0</v>
      </c>
      <c r="CZ71" s="5">
        <f ca="1">IFERROR(PPMT($F$89/45,SUM($J54:CZ54),$G71,$F71),0)*CZ54</f>
        <v>0</v>
      </c>
      <c r="DA71" s="5">
        <f ca="1">IFERROR(PPMT($F$89/45,SUM($J54:DA54),$G71,$F71),0)*DA54</f>
        <v>0</v>
      </c>
      <c r="DB71" s="5">
        <f ca="1">IFERROR(PPMT($F$89/45,SUM($J54:DB54),$G71,$F71),0)*DB54</f>
        <v>0</v>
      </c>
      <c r="DC71" s="5">
        <f ca="1">IFERROR(PPMT($F$89/45,SUM($J54:DC54),$G71,$F71),0)*DC54</f>
        <v>0</v>
      </c>
      <c r="DD71" s="5">
        <f ca="1">IFERROR(PPMT($F$89/45,SUM($J54:DD54),$G71,$F71),0)*DD54</f>
        <v>0</v>
      </c>
      <c r="DE71" s="5">
        <f ca="1">IFERROR(PPMT($F$89/45,SUM($J54:DE54),$G71,$F71),0)*DE54</f>
        <v>0</v>
      </c>
      <c r="DF71" s="5">
        <f ca="1">IFERROR(PPMT($F$89/45,SUM($J54:DF54),$G71,$F71),0)*DF54</f>
        <v>0</v>
      </c>
      <c r="DG71" s="5">
        <f ca="1">IFERROR(PPMT($F$89/45,SUM($J54:DG54),$G71,$F71),0)*DG54</f>
        <v>0</v>
      </c>
      <c r="DH71" s="5">
        <f ca="1">IFERROR(PPMT($F$89/45,SUM($J54:DH54),$G71,$F71),0)*DH54</f>
        <v>0</v>
      </c>
      <c r="DI71" s="5">
        <f ca="1">IFERROR(PPMT($F$89/45,SUM($J54:DI54),$G71,$F71),0)*DI54</f>
        <v>0</v>
      </c>
      <c r="DJ71" s="5">
        <f ca="1">IFERROR(PPMT($F$89/45,SUM($J54:DJ54),$G71,$F71),0)*DJ54</f>
        <v>0</v>
      </c>
    </row>
    <row r="72" spans="2:114" ht="15" hidden="1" customHeight="1" outlineLevel="1">
      <c r="B72" t="s">
        <v>105</v>
      </c>
      <c r="F72" s="5">
        <f t="shared" ca="1" si="36"/>
        <v>0</v>
      </c>
      <c r="G72" s="5">
        <f t="shared" si="37"/>
        <v>75</v>
      </c>
      <c r="I72" s="5">
        <f t="shared" ca="1" si="38"/>
        <v>0</v>
      </c>
      <c r="J72" s="5">
        <f ca="1">IFERROR(PPMT($F$89/45,SUM($J55:J55),$G72,$F72),0)*J55</f>
        <v>0</v>
      </c>
      <c r="K72" s="5">
        <f ca="1">IFERROR(PPMT($F$89/45,SUM($J55:K55),$G72,$F72),0)*K55</f>
        <v>0</v>
      </c>
      <c r="L72" s="5">
        <f ca="1">IFERROR(PPMT($F$89/45,SUM($J55:L55),$G72,$F72),0)*L55</f>
        <v>0</v>
      </c>
      <c r="M72" s="5">
        <f ca="1">IFERROR(PPMT($F$89/45,SUM($J55:M55),$G72,$F72),0)*M55</f>
        <v>0</v>
      </c>
      <c r="N72" s="5">
        <f ca="1">IFERROR(PPMT($F$89/45,SUM($J55:N55),$G72,$F72),0)*N55</f>
        <v>0</v>
      </c>
      <c r="O72" s="5">
        <f ca="1">IFERROR(PPMT($F$89/45,SUM($J55:O55),$G72,$F72),0)*O55</f>
        <v>0</v>
      </c>
      <c r="P72" s="5">
        <f ca="1">IFERROR(PPMT($F$89/45,SUM($J55:P55),$G72,$F72),0)*P55</f>
        <v>0</v>
      </c>
      <c r="Q72" s="5">
        <f ca="1">IFERROR(PPMT($F$89/45,SUM($J55:Q55),$G72,$F72),0)*Q55</f>
        <v>0</v>
      </c>
      <c r="R72" s="5">
        <f ca="1">IFERROR(PPMT($F$89/45,SUM($J55:R55),$G72,$F72),0)*R55</f>
        <v>0</v>
      </c>
      <c r="S72" s="5">
        <f ca="1">IFERROR(PPMT($F$89/45,SUM($J55:S55),$G72,$F72),0)*S55</f>
        <v>0</v>
      </c>
      <c r="T72" s="5">
        <f ca="1">IFERROR(PPMT($F$89/45,SUM($J55:T55),$G72,$F72),0)*T55</f>
        <v>0</v>
      </c>
      <c r="U72" s="5">
        <f ca="1">IFERROR(PPMT($F$89/45,SUM($J55:U55),$G72,$F72),0)*U55</f>
        <v>0</v>
      </c>
      <c r="V72" s="5">
        <f ca="1">IFERROR(PPMT($F$89/45,SUM($J55:V55),$G72,$F72),0)*V55</f>
        <v>0</v>
      </c>
      <c r="W72" s="5">
        <f ca="1">IFERROR(PPMT($F$89/45,SUM($J55:W55),$G72,$F72),0)*W55</f>
        <v>0</v>
      </c>
      <c r="X72" s="5">
        <f ca="1">IFERROR(PPMT($F$89/45,SUM($J55:X55),$G72,$F72),0)*X55</f>
        <v>0</v>
      </c>
      <c r="Y72" s="5">
        <f ca="1">IFERROR(PPMT($F$89/45,SUM($J55:Y55),$G72,$F72),0)*Y55</f>
        <v>0</v>
      </c>
      <c r="Z72" s="5">
        <f ca="1">IFERROR(PPMT($F$89/45,SUM($J55:Z55),$G72,$F72),0)*Z55</f>
        <v>0</v>
      </c>
      <c r="AA72" s="5">
        <f ca="1">IFERROR(PPMT($F$89/45,SUM($J55:AA55),$G72,$F72),0)*AA55</f>
        <v>0</v>
      </c>
      <c r="AB72" s="5">
        <f ca="1">IFERROR(PPMT($F$89/45,SUM($J55:AB55),$G72,$F72),0)*AB55</f>
        <v>0</v>
      </c>
      <c r="AC72" s="5">
        <f ca="1">IFERROR(PPMT($F$89/45,SUM($J55:AC55),$G72,$F72),0)*AC55</f>
        <v>0</v>
      </c>
      <c r="AD72" s="5">
        <f ca="1">IFERROR(PPMT($F$89/45,SUM($J55:AD55),$G72,$F72),0)*AD55</f>
        <v>0</v>
      </c>
      <c r="AE72" s="5">
        <f ca="1">IFERROR(PPMT($F$89/45,SUM($J55:AE55),$G72,$F72),0)*AE55</f>
        <v>0</v>
      </c>
      <c r="AF72" s="5">
        <f ca="1">IFERROR(PPMT($F$89/45,SUM($J55:AF55),$G72,$F72),0)*AF55</f>
        <v>0</v>
      </c>
      <c r="AG72" s="5">
        <f ca="1">IFERROR(PPMT($F$89/45,SUM($J55:AG55),$G72,$F72),0)*AG55</f>
        <v>0</v>
      </c>
      <c r="AH72" s="5">
        <f ca="1">IFERROR(PPMT($F$89/45,SUM($J55:AH55),$G72,$F72),0)*AH55</f>
        <v>0</v>
      </c>
      <c r="AI72" s="5">
        <f ca="1">IFERROR(PPMT($F$89/45,SUM($J55:AI55),$G72,$F72),0)*AI55</f>
        <v>0</v>
      </c>
      <c r="AJ72" s="5">
        <f ca="1">IFERROR(PPMT($F$89/45,SUM($J55:AJ55),$G72,$F72),0)*AJ55</f>
        <v>0</v>
      </c>
      <c r="AK72" s="5">
        <f ca="1">IFERROR(PPMT($F$89/45,SUM($J55:AK55),$G72,$F72),0)*AK55</f>
        <v>0</v>
      </c>
      <c r="AL72" s="5">
        <f ca="1">IFERROR(PPMT($F$89/45,SUM($J55:AL55),$G72,$F72),0)*AL55</f>
        <v>0</v>
      </c>
      <c r="AM72" s="5">
        <f ca="1">IFERROR(PPMT($F$89/45,SUM($J55:AM55),$G72,$F72),0)*AM55</f>
        <v>0</v>
      </c>
      <c r="AN72" s="5">
        <f ca="1">IFERROR(PPMT($F$89/45,SUM($J55:AN55),$G72,$F72),0)*AN55</f>
        <v>0</v>
      </c>
      <c r="AO72" s="5">
        <f ca="1">IFERROR(PPMT($F$89/45,SUM($J55:AO55),$G72,$F72),0)*AO55</f>
        <v>0</v>
      </c>
      <c r="AP72" s="5">
        <f ca="1">IFERROR(PPMT($F$89/45,SUM($J55:AP55),$G72,$F72),0)*AP55</f>
        <v>0</v>
      </c>
      <c r="AQ72" s="5">
        <f ca="1">IFERROR(PPMT($F$89/45,SUM($J55:AQ55),$G72,$F72),0)*AQ55</f>
        <v>0</v>
      </c>
      <c r="AR72" s="5">
        <f ca="1">IFERROR(PPMT($F$89/45,SUM($J55:AR55),$G72,$F72),0)*AR55</f>
        <v>0</v>
      </c>
      <c r="AS72" s="5">
        <f ca="1">IFERROR(PPMT($F$89/45,SUM($J55:AS55),$G72,$F72),0)*AS55</f>
        <v>0</v>
      </c>
      <c r="AT72" s="5">
        <f ca="1">IFERROR(PPMT($F$89/45,SUM($J55:AT55),$G72,$F72),0)*AT55</f>
        <v>0</v>
      </c>
      <c r="AU72" s="5">
        <f ca="1">IFERROR(PPMT($F$89/45,SUM($J55:AU55),$G72,$F72),0)*AU55</f>
        <v>0</v>
      </c>
      <c r="AV72" s="5">
        <f ca="1">IFERROR(PPMT($F$89/45,SUM($J55:AV55),$G72,$F72),0)*AV55</f>
        <v>0</v>
      </c>
      <c r="AW72" s="5">
        <f ca="1">IFERROR(PPMT($F$89/45,SUM($J55:AW55),$G72,$F72),0)*AW55</f>
        <v>0</v>
      </c>
      <c r="AX72" s="5">
        <f ca="1">IFERROR(PPMT($F$89/45,SUM($J55:AX55),$G72,$F72),0)*AX55</f>
        <v>0</v>
      </c>
      <c r="AY72" s="5">
        <f ca="1">IFERROR(PPMT($F$89/45,SUM($J55:AY55),$G72,$F72),0)*AY55</f>
        <v>0</v>
      </c>
      <c r="AZ72" s="5">
        <f ca="1">IFERROR(PPMT($F$89/45,SUM($J55:AZ55),$G72,$F72),0)*AZ55</f>
        <v>0</v>
      </c>
      <c r="BA72" s="5">
        <f ca="1">IFERROR(PPMT($F$89/45,SUM($J55:BA55),$G72,$F72),0)*BA55</f>
        <v>0</v>
      </c>
      <c r="BB72" s="5">
        <f ca="1">IFERROR(PPMT($F$89/45,SUM($J55:BB55),$G72,$F72),0)*BB55</f>
        <v>0</v>
      </c>
      <c r="BC72" s="5">
        <f ca="1">IFERROR(PPMT($F$89/45,SUM($J55:BC55),$G72,$F72),0)*BC55</f>
        <v>0</v>
      </c>
      <c r="BD72" s="5">
        <f ca="1">IFERROR(PPMT($F$89/45,SUM($J55:BD55),$G72,$F72),0)*BD55</f>
        <v>0</v>
      </c>
      <c r="BE72" s="5">
        <f ca="1">IFERROR(PPMT($F$89/45,SUM($J55:BE55),$G72,$F72),0)*BE55</f>
        <v>0</v>
      </c>
      <c r="BF72" s="5">
        <f ca="1">IFERROR(PPMT($F$89/45,SUM($J55:BF55),$G72,$F72),0)*BF55</f>
        <v>0</v>
      </c>
      <c r="BG72" s="5">
        <f ca="1">IFERROR(PPMT($F$89/45,SUM($J55:BG55),$G72,$F72),0)*BG55</f>
        <v>0</v>
      </c>
      <c r="BH72" s="5">
        <f ca="1">IFERROR(PPMT($F$89/45,SUM($J55:BH55),$G72,$F72),0)*BH55</f>
        <v>0</v>
      </c>
      <c r="BI72" s="5">
        <f ca="1">IFERROR(PPMT($F$89/45,SUM($J55:BI55),$G72,$F72),0)*BI55</f>
        <v>0</v>
      </c>
      <c r="BJ72" s="5">
        <f ca="1">IFERROR(PPMT($F$89/45,SUM($J55:BJ55),$G72,$F72),0)*BJ55</f>
        <v>0</v>
      </c>
      <c r="BK72" s="5">
        <f ca="1">IFERROR(PPMT($F$89/45,SUM($J55:BK55),$G72,$F72),0)*BK55</f>
        <v>0</v>
      </c>
      <c r="BL72" s="5">
        <f ca="1">IFERROR(PPMT($F$89/45,SUM($J55:BL55),$G72,$F72),0)*BL55</f>
        <v>0</v>
      </c>
      <c r="BM72" s="5">
        <f ca="1">IFERROR(PPMT($F$89/45,SUM($J55:BM55),$G72,$F72),0)*BM55</f>
        <v>0</v>
      </c>
      <c r="BN72" s="5">
        <f ca="1">IFERROR(PPMT($F$89/45,SUM($J55:BN55),$G72,$F72),0)*BN55</f>
        <v>0</v>
      </c>
      <c r="BO72" s="5">
        <f ca="1">IFERROR(PPMT($F$89/45,SUM($J55:BO55),$G72,$F72),0)*BO55</f>
        <v>0</v>
      </c>
      <c r="BP72" s="5">
        <f ca="1">IFERROR(PPMT($F$89/45,SUM($J55:BP55),$G72,$F72),0)*BP55</f>
        <v>0</v>
      </c>
      <c r="BQ72" s="5">
        <f ca="1">IFERROR(PPMT($F$89/45,SUM($J55:BQ55),$G72,$F72),0)*BQ55</f>
        <v>0</v>
      </c>
      <c r="BR72" s="5">
        <f ca="1">IFERROR(PPMT($F$89/45,SUM($J55:BR55),$G72,$F72),0)*BR55</f>
        <v>0</v>
      </c>
      <c r="BS72" s="5">
        <f ca="1">IFERROR(PPMT($F$89/45,SUM($J55:BS55),$G72,$F72),0)*BS55</f>
        <v>0</v>
      </c>
      <c r="BT72" s="5">
        <f ca="1">IFERROR(PPMT($F$89/45,SUM($J55:BT55),$G72,$F72),0)*BT55</f>
        <v>0</v>
      </c>
      <c r="BU72" s="5">
        <f ca="1">IFERROR(PPMT($F$89/45,SUM($J55:BU55),$G72,$F72),0)*BU55</f>
        <v>0</v>
      </c>
      <c r="BV72" s="5">
        <f ca="1">IFERROR(PPMT($F$89/45,SUM($J55:BV55),$G72,$F72),0)*BV55</f>
        <v>0</v>
      </c>
      <c r="BW72" s="5">
        <f ca="1">IFERROR(PPMT($F$89/45,SUM($J55:BW55),$G72,$F72),0)*BW55</f>
        <v>0</v>
      </c>
      <c r="BX72" s="5">
        <f ca="1">IFERROR(PPMT($F$89/45,SUM($J55:BX55),$G72,$F72),0)*BX55</f>
        <v>0</v>
      </c>
      <c r="BY72" s="5">
        <f ca="1">IFERROR(PPMT($F$89/45,SUM($J55:BY55),$G72,$F72),0)*BY55</f>
        <v>0</v>
      </c>
      <c r="BZ72" s="5">
        <f ca="1">IFERROR(PPMT($F$89/45,SUM($J55:BZ55),$G72,$F72),0)*BZ55</f>
        <v>0</v>
      </c>
      <c r="CA72" s="5">
        <f ca="1">IFERROR(PPMT($F$89/45,SUM($J55:CA55),$G72,$F72),0)*CA55</f>
        <v>0</v>
      </c>
      <c r="CB72" s="5">
        <f ca="1">IFERROR(PPMT($F$89/45,SUM($J55:CB55),$G72,$F72),0)*CB55</f>
        <v>0</v>
      </c>
      <c r="CC72" s="5">
        <f ca="1">IFERROR(PPMT($F$89/45,SUM($J55:CC55),$G72,$F72),0)*CC55</f>
        <v>0</v>
      </c>
      <c r="CD72" s="5">
        <f ca="1">IFERROR(PPMT($F$89/45,SUM($J55:CD55),$G72,$F72),0)*CD55</f>
        <v>0</v>
      </c>
      <c r="CE72" s="5">
        <f ca="1">IFERROR(PPMT($F$89/45,SUM($J55:CE55),$G72,$F72),0)*CE55</f>
        <v>0</v>
      </c>
      <c r="CF72" s="5">
        <f ca="1">IFERROR(PPMT($F$89/45,SUM($J55:CF55),$G72,$F72),0)*CF55</f>
        <v>0</v>
      </c>
      <c r="CG72" s="5">
        <f ca="1">IFERROR(PPMT($F$89/45,SUM($J55:CG55),$G72,$F72),0)*CG55</f>
        <v>0</v>
      </c>
      <c r="CH72" s="5">
        <f ca="1">IFERROR(PPMT($F$89/45,SUM($J55:CH55),$G72,$F72),0)*CH55</f>
        <v>0</v>
      </c>
      <c r="CI72" s="5">
        <f ca="1">IFERROR(PPMT($F$89/45,SUM($J55:CI55),$G72,$F72),0)*CI55</f>
        <v>0</v>
      </c>
      <c r="CJ72" s="5">
        <f ca="1">IFERROR(PPMT($F$89/45,SUM($J55:CJ55),$G72,$F72),0)*CJ55</f>
        <v>0</v>
      </c>
      <c r="CK72" s="5">
        <f ca="1">IFERROR(PPMT($F$89/45,SUM($J55:CK55),$G72,$F72),0)*CK55</f>
        <v>0</v>
      </c>
      <c r="CL72" s="5">
        <f ca="1">IFERROR(PPMT($F$89/45,SUM($J55:CL55),$G72,$F72),0)*CL55</f>
        <v>0</v>
      </c>
      <c r="CM72" s="5">
        <f ca="1">IFERROR(PPMT($F$89/45,SUM($J55:CM55),$G72,$F72),0)*CM55</f>
        <v>0</v>
      </c>
      <c r="CN72" s="5">
        <f ca="1">IFERROR(PPMT($F$89/45,SUM($J55:CN55),$G72,$F72),0)*CN55</f>
        <v>0</v>
      </c>
      <c r="CO72" s="5">
        <f ca="1">IFERROR(PPMT($F$89/45,SUM($J55:CO55),$G72,$F72),0)*CO55</f>
        <v>0</v>
      </c>
      <c r="CP72" s="5">
        <f ca="1">IFERROR(PPMT($F$89/45,SUM($J55:CP55),$G72,$F72),0)*CP55</f>
        <v>0</v>
      </c>
      <c r="CQ72" s="5">
        <f ca="1">IFERROR(PPMT($F$89/45,SUM($J55:CQ55),$G72,$F72),0)*CQ55</f>
        <v>0</v>
      </c>
      <c r="CR72" s="5">
        <f ca="1">IFERROR(PPMT($F$89/45,SUM($J55:CR55),$G72,$F72),0)*CR55</f>
        <v>0</v>
      </c>
      <c r="CS72" s="5">
        <f ca="1">IFERROR(PPMT($F$89/45,SUM($J55:CS55),$G72,$F72),0)*CS55</f>
        <v>0</v>
      </c>
      <c r="CT72" s="5">
        <f ca="1">IFERROR(PPMT($F$89/45,SUM($J55:CT55),$G72,$F72),0)*CT55</f>
        <v>0</v>
      </c>
      <c r="CU72" s="5">
        <f ca="1">IFERROR(PPMT($F$89/45,SUM($J55:CU55),$G72,$F72),0)*CU55</f>
        <v>0</v>
      </c>
      <c r="CV72" s="5">
        <f ca="1">IFERROR(PPMT($F$89/45,SUM($J55:CV55),$G72,$F72),0)*CV55</f>
        <v>0</v>
      </c>
      <c r="CW72" s="5">
        <f ca="1">IFERROR(PPMT($F$89/45,SUM($J55:CW55),$G72,$F72),0)*CW55</f>
        <v>0</v>
      </c>
      <c r="CX72" s="5">
        <f ca="1">IFERROR(PPMT($F$89/45,SUM($J55:CX55),$G72,$F72),0)*CX55</f>
        <v>0</v>
      </c>
      <c r="CY72" s="5">
        <f ca="1">IFERROR(PPMT($F$89/45,SUM($J55:CY55),$G72,$F72),0)*CY55</f>
        <v>0</v>
      </c>
      <c r="CZ72" s="5">
        <f ca="1">IFERROR(PPMT($F$89/45,SUM($J55:CZ55),$G72,$F72),0)*CZ55</f>
        <v>0</v>
      </c>
      <c r="DA72" s="5">
        <f ca="1">IFERROR(PPMT($F$89/45,SUM($J55:DA55),$G72,$F72),0)*DA55</f>
        <v>0</v>
      </c>
      <c r="DB72" s="5">
        <f ca="1">IFERROR(PPMT($F$89/45,SUM($J55:DB55),$G72,$F72),0)*DB55</f>
        <v>0</v>
      </c>
      <c r="DC72" s="5">
        <f ca="1">IFERROR(PPMT($F$89/45,SUM($J55:DC55),$G72,$F72),0)*DC55</f>
        <v>0</v>
      </c>
      <c r="DD72" s="5">
        <f ca="1">IFERROR(PPMT($F$89/45,SUM($J55:DD55),$G72,$F72),0)*DD55</f>
        <v>0</v>
      </c>
      <c r="DE72" s="5">
        <f ca="1">IFERROR(PPMT($F$89/45,SUM($J55:DE55),$G72,$F72),0)*DE55</f>
        <v>0</v>
      </c>
      <c r="DF72" s="5">
        <f ca="1">IFERROR(PPMT($F$89/45,SUM($J55:DF55),$G72,$F72),0)*DF55</f>
        <v>0</v>
      </c>
      <c r="DG72" s="5">
        <f ca="1">IFERROR(PPMT($F$89/45,SUM($J55:DG55),$G72,$F72),0)*DG55</f>
        <v>0</v>
      </c>
      <c r="DH72" s="5">
        <f ca="1">IFERROR(PPMT($F$89/45,SUM($J55:DH55),$G72,$F72),0)*DH55</f>
        <v>0</v>
      </c>
      <c r="DI72" s="5">
        <f ca="1">IFERROR(PPMT($F$89/45,SUM($J55:DI55),$G72,$F72),0)*DI55</f>
        <v>0</v>
      </c>
      <c r="DJ72" s="5">
        <f ca="1">IFERROR(PPMT($F$89/45,SUM($J55:DJ55),$G72,$F72),0)*DJ55</f>
        <v>0</v>
      </c>
    </row>
    <row r="73" spans="2:114" ht="15" hidden="1" customHeight="1" outlineLevel="1">
      <c r="B73" t="s">
        <v>106</v>
      </c>
      <c r="F73" s="5">
        <f t="shared" ca="1" si="36"/>
        <v>0</v>
      </c>
      <c r="G73" s="5">
        <f t="shared" si="37"/>
        <v>74</v>
      </c>
      <c r="I73" s="5">
        <f t="shared" ca="1" si="38"/>
        <v>0</v>
      </c>
      <c r="J73" s="5">
        <f ca="1">IFERROR(PPMT($F$89/45,SUM($J56:J56),$G73,$F73),0)*J56</f>
        <v>0</v>
      </c>
      <c r="K73" s="5">
        <f ca="1">IFERROR(PPMT($F$89/45,SUM($J56:K56),$G73,$F73),0)*K56</f>
        <v>0</v>
      </c>
      <c r="L73" s="5">
        <f ca="1">IFERROR(PPMT($F$89/45,SUM($J56:L56),$G73,$F73),0)*L56</f>
        <v>0</v>
      </c>
      <c r="M73" s="5">
        <f ca="1">IFERROR(PPMT($F$89/45,SUM($J56:M56),$G73,$F73),0)*M56</f>
        <v>0</v>
      </c>
      <c r="N73" s="5">
        <f ca="1">IFERROR(PPMT($F$89/45,SUM($J56:N56),$G73,$F73),0)*N56</f>
        <v>0</v>
      </c>
      <c r="O73" s="5">
        <f ca="1">IFERROR(PPMT($F$89/45,SUM($J56:O56),$G73,$F73),0)*O56</f>
        <v>0</v>
      </c>
      <c r="P73" s="5">
        <f ca="1">IFERROR(PPMT($F$89/45,SUM($J56:P56),$G73,$F73),0)*P56</f>
        <v>0</v>
      </c>
      <c r="Q73" s="5">
        <f ca="1">IFERROR(PPMT($F$89/45,SUM($J56:Q56),$G73,$F73),0)*Q56</f>
        <v>0</v>
      </c>
      <c r="R73" s="5">
        <f ca="1">IFERROR(PPMT($F$89/45,SUM($J56:R56),$G73,$F73),0)*R56</f>
        <v>0</v>
      </c>
      <c r="S73" s="5">
        <f ca="1">IFERROR(PPMT($F$89/45,SUM($J56:S56),$G73,$F73),0)*S56</f>
        <v>0</v>
      </c>
      <c r="T73" s="5">
        <f ca="1">IFERROR(PPMT($F$89/45,SUM($J56:T56),$G73,$F73),0)*T56</f>
        <v>0</v>
      </c>
      <c r="U73" s="5">
        <f ca="1">IFERROR(PPMT($F$89/45,SUM($J56:U56),$G73,$F73),0)*U56</f>
        <v>0</v>
      </c>
      <c r="V73" s="5">
        <f ca="1">IFERROR(PPMT($F$89/45,SUM($J56:V56),$G73,$F73),0)*V56</f>
        <v>0</v>
      </c>
      <c r="W73" s="5">
        <f ca="1">IFERROR(PPMT($F$89/45,SUM($J56:W56),$G73,$F73),0)*W56</f>
        <v>0</v>
      </c>
      <c r="X73" s="5">
        <f ca="1">IFERROR(PPMT($F$89/45,SUM($J56:X56),$G73,$F73),0)*X56</f>
        <v>0</v>
      </c>
      <c r="Y73" s="5">
        <f ca="1">IFERROR(PPMT($F$89/45,SUM($J56:Y56),$G73,$F73),0)*Y56</f>
        <v>0</v>
      </c>
      <c r="Z73" s="5">
        <f ca="1">IFERROR(PPMT($F$89/45,SUM($J56:Z56),$G73,$F73),0)*Z56</f>
        <v>0</v>
      </c>
      <c r="AA73" s="5">
        <f ca="1">IFERROR(PPMT($F$89/45,SUM($J56:AA56),$G73,$F73),0)*AA56</f>
        <v>0</v>
      </c>
      <c r="AB73" s="5">
        <f ca="1">IFERROR(PPMT($F$89/45,SUM($J56:AB56),$G73,$F73),0)*AB56</f>
        <v>0</v>
      </c>
      <c r="AC73" s="5">
        <f ca="1">IFERROR(PPMT($F$89/45,SUM($J56:AC56),$G73,$F73),0)*AC56</f>
        <v>0</v>
      </c>
      <c r="AD73" s="5">
        <f ca="1">IFERROR(PPMT($F$89/45,SUM($J56:AD56),$G73,$F73),0)*AD56</f>
        <v>0</v>
      </c>
      <c r="AE73" s="5">
        <f ca="1">IFERROR(PPMT($F$89/45,SUM($J56:AE56),$G73,$F73),0)*AE56</f>
        <v>0</v>
      </c>
      <c r="AF73" s="5">
        <f ca="1">IFERROR(PPMT($F$89/45,SUM($J56:AF56),$G73,$F73),0)*AF56</f>
        <v>0</v>
      </c>
      <c r="AG73" s="5">
        <f ca="1">IFERROR(PPMT($F$89/45,SUM($J56:AG56),$G73,$F73),0)*AG56</f>
        <v>0</v>
      </c>
      <c r="AH73" s="5">
        <f ca="1">IFERROR(PPMT($F$89/45,SUM($J56:AH56),$G73,$F73),0)*AH56</f>
        <v>0</v>
      </c>
      <c r="AI73" s="5">
        <f ca="1">IFERROR(PPMT($F$89/45,SUM($J56:AI56),$G73,$F73),0)*AI56</f>
        <v>0</v>
      </c>
      <c r="AJ73" s="5">
        <f ca="1">IFERROR(PPMT($F$89/45,SUM($J56:AJ56),$G73,$F73),0)*AJ56</f>
        <v>0</v>
      </c>
      <c r="AK73" s="5">
        <f ca="1">IFERROR(PPMT($F$89/45,SUM($J56:AK56),$G73,$F73),0)*AK56</f>
        <v>0</v>
      </c>
      <c r="AL73" s="5">
        <f ca="1">IFERROR(PPMT($F$89/45,SUM($J56:AL56),$G73,$F73),0)*AL56</f>
        <v>0</v>
      </c>
      <c r="AM73" s="5">
        <f ca="1">IFERROR(PPMT($F$89/45,SUM($J56:AM56),$G73,$F73),0)*AM56</f>
        <v>0</v>
      </c>
      <c r="AN73" s="5">
        <f ca="1">IFERROR(PPMT($F$89/45,SUM($J56:AN56),$G73,$F73),0)*AN56</f>
        <v>0</v>
      </c>
      <c r="AO73" s="5">
        <f ca="1">IFERROR(PPMT($F$89/45,SUM($J56:AO56),$G73,$F73),0)*AO56</f>
        <v>0</v>
      </c>
      <c r="AP73" s="5">
        <f ca="1">IFERROR(PPMT($F$89/45,SUM($J56:AP56),$G73,$F73),0)*AP56</f>
        <v>0</v>
      </c>
      <c r="AQ73" s="5">
        <f ca="1">IFERROR(PPMT($F$89/45,SUM($J56:AQ56),$G73,$F73),0)*AQ56</f>
        <v>0</v>
      </c>
      <c r="AR73" s="5">
        <f ca="1">IFERROR(PPMT($F$89/45,SUM($J56:AR56),$G73,$F73),0)*AR56</f>
        <v>0</v>
      </c>
      <c r="AS73" s="5">
        <f ca="1">IFERROR(PPMT($F$89/45,SUM($J56:AS56),$G73,$F73),0)*AS56</f>
        <v>0</v>
      </c>
      <c r="AT73" s="5">
        <f ca="1">IFERROR(PPMT($F$89/45,SUM($J56:AT56),$G73,$F73),0)*AT56</f>
        <v>0</v>
      </c>
      <c r="AU73" s="5">
        <f ca="1">IFERROR(PPMT($F$89/45,SUM($J56:AU56),$G73,$F73),0)*AU56</f>
        <v>0</v>
      </c>
      <c r="AV73" s="5">
        <f ca="1">IFERROR(PPMT($F$89/45,SUM($J56:AV56),$G73,$F73),0)*AV56</f>
        <v>0</v>
      </c>
      <c r="AW73" s="5">
        <f ca="1">IFERROR(PPMT($F$89/45,SUM($J56:AW56),$G73,$F73),0)*AW56</f>
        <v>0</v>
      </c>
      <c r="AX73" s="5">
        <f ca="1">IFERROR(PPMT($F$89/45,SUM($J56:AX56),$G73,$F73),0)*AX56</f>
        <v>0</v>
      </c>
      <c r="AY73" s="5">
        <f ca="1">IFERROR(PPMT($F$89/45,SUM($J56:AY56),$G73,$F73),0)*AY56</f>
        <v>0</v>
      </c>
      <c r="AZ73" s="5">
        <f ca="1">IFERROR(PPMT($F$89/45,SUM($J56:AZ56),$G73,$F73),0)*AZ56</f>
        <v>0</v>
      </c>
      <c r="BA73" s="5">
        <f ca="1">IFERROR(PPMT($F$89/45,SUM($J56:BA56),$G73,$F73),0)*BA56</f>
        <v>0</v>
      </c>
      <c r="BB73" s="5">
        <f ca="1">IFERROR(PPMT($F$89/45,SUM($J56:BB56),$G73,$F73),0)*BB56</f>
        <v>0</v>
      </c>
      <c r="BC73" s="5">
        <f ca="1">IFERROR(PPMT($F$89/45,SUM($J56:BC56),$G73,$F73),0)*BC56</f>
        <v>0</v>
      </c>
      <c r="BD73" s="5">
        <f ca="1">IFERROR(PPMT($F$89/45,SUM($J56:BD56),$G73,$F73),0)*BD56</f>
        <v>0</v>
      </c>
      <c r="BE73" s="5">
        <f ca="1">IFERROR(PPMT($F$89/45,SUM($J56:BE56),$G73,$F73),0)*BE56</f>
        <v>0</v>
      </c>
      <c r="BF73" s="5">
        <f ca="1">IFERROR(PPMT($F$89/45,SUM($J56:BF56),$G73,$F73),0)*BF56</f>
        <v>0</v>
      </c>
      <c r="BG73" s="5">
        <f ca="1">IFERROR(PPMT($F$89/45,SUM($J56:BG56),$G73,$F73),0)*BG56</f>
        <v>0</v>
      </c>
      <c r="BH73" s="5">
        <f ca="1">IFERROR(PPMT($F$89/45,SUM($J56:BH56),$G73,$F73),0)*BH56</f>
        <v>0</v>
      </c>
      <c r="BI73" s="5">
        <f ca="1">IFERROR(PPMT($F$89/45,SUM($J56:BI56),$G73,$F73),0)*BI56</f>
        <v>0</v>
      </c>
      <c r="BJ73" s="5">
        <f ca="1">IFERROR(PPMT($F$89/45,SUM($J56:BJ56),$G73,$F73),0)*BJ56</f>
        <v>0</v>
      </c>
      <c r="BK73" s="5">
        <f ca="1">IFERROR(PPMT($F$89/45,SUM($J56:BK56),$G73,$F73),0)*BK56</f>
        <v>0</v>
      </c>
      <c r="BL73" s="5">
        <f ca="1">IFERROR(PPMT($F$89/45,SUM($J56:BL56),$G73,$F73),0)*BL56</f>
        <v>0</v>
      </c>
      <c r="BM73" s="5">
        <f ca="1">IFERROR(PPMT($F$89/45,SUM($J56:BM56),$G73,$F73),0)*BM56</f>
        <v>0</v>
      </c>
      <c r="BN73" s="5">
        <f ca="1">IFERROR(PPMT($F$89/45,SUM($J56:BN56),$G73,$F73),0)*BN56</f>
        <v>0</v>
      </c>
      <c r="BO73" s="5">
        <f ca="1">IFERROR(PPMT($F$89/45,SUM($J56:BO56),$G73,$F73),0)*BO56</f>
        <v>0</v>
      </c>
      <c r="BP73" s="5">
        <f ca="1">IFERROR(PPMT($F$89/45,SUM($J56:BP56),$G73,$F73),0)*BP56</f>
        <v>0</v>
      </c>
      <c r="BQ73" s="5">
        <f ca="1">IFERROR(PPMT($F$89/45,SUM($J56:BQ56),$G73,$F73),0)*BQ56</f>
        <v>0</v>
      </c>
      <c r="BR73" s="5">
        <f ca="1">IFERROR(PPMT($F$89/45,SUM($J56:BR56),$G73,$F73),0)*BR56</f>
        <v>0</v>
      </c>
      <c r="BS73" s="5">
        <f ca="1">IFERROR(PPMT($F$89/45,SUM($J56:BS56),$G73,$F73),0)*BS56</f>
        <v>0</v>
      </c>
      <c r="BT73" s="5">
        <f ca="1">IFERROR(PPMT($F$89/45,SUM($J56:BT56),$G73,$F73),0)*BT56</f>
        <v>0</v>
      </c>
      <c r="BU73" s="5">
        <f ca="1">IFERROR(PPMT($F$89/45,SUM($J56:BU56),$G73,$F73),0)*BU56</f>
        <v>0</v>
      </c>
      <c r="BV73" s="5">
        <f ca="1">IFERROR(PPMT($F$89/45,SUM($J56:BV56),$G73,$F73),0)*BV56</f>
        <v>0</v>
      </c>
      <c r="BW73" s="5">
        <f ca="1">IFERROR(PPMT($F$89/45,SUM($J56:BW56),$G73,$F73),0)*BW56</f>
        <v>0</v>
      </c>
      <c r="BX73" s="5">
        <f ca="1">IFERROR(PPMT($F$89/45,SUM($J56:BX56),$G73,$F73),0)*BX56</f>
        <v>0</v>
      </c>
      <c r="BY73" s="5">
        <f ca="1">IFERROR(PPMT($F$89/45,SUM($J56:BY56),$G73,$F73),0)*BY56</f>
        <v>0</v>
      </c>
      <c r="BZ73" s="5">
        <f ca="1">IFERROR(PPMT($F$89/45,SUM($J56:BZ56),$G73,$F73),0)*BZ56</f>
        <v>0</v>
      </c>
      <c r="CA73" s="5">
        <f ca="1">IFERROR(PPMT($F$89/45,SUM($J56:CA56),$G73,$F73),0)*CA56</f>
        <v>0</v>
      </c>
      <c r="CB73" s="5">
        <f ca="1">IFERROR(PPMT($F$89/45,SUM($J56:CB56),$G73,$F73),0)*CB56</f>
        <v>0</v>
      </c>
      <c r="CC73" s="5">
        <f ca="1">IFERROR(PPMT($F$89/45,SUM($J56:CC56),$G73,$F73),0)*CC56</f>
        <v>0</v>
      </c>
      <c r="CD73" s="5">
        <f ca="1">IFERROR(PPMT($F$89/45,SUM($J56:CD56),$G73,$F73),0)*CD56</f>
        <v>0</v>
      </c>
      <c r="CE73" s="5">
        <f ca="1">IFERROR(PPMT($F$89/45,SUM($J56:CE56),$G73,$F73),0)*CE56</f>
        <v>0</v>
      </c>
      <c r="CF73" s="5">
        <f ca="1">IFERROR(PPMT($F$89/45,SUM($J56:CF56),$G73,$F73),0)*CF56</f>
        <v>0</v>
      </c>
      <c r="CG73" s="5">
        <f ca="1">IFERROR(PPMT($F$89/45,SUM($J56:CG56),$G73,$F73),0)*CG56</f>
        <v>0</v>
      </c>
      <c r="CH73" s="5">
        <f ca="1">IFERROR(PPMT($F$89/45,SUM($J56:CH56),$G73,$F73),0)*CH56</f>
        <v>0</v>
      </c>
      <c r="CI73" s="5">
        <f ca="1">IFERROR(PPMT($F$89/45,SUM($J56:CI56),$G73,$F73),0)*CI56</f>
        <v>0</v>
      </c>
      <c r="CJ73" s="5">
        <f ca="1">IFERROR(PPMT($F$89/45,SUM($J56:CJ56),$G73,$F73),0)*CJ56</f>
        <v>0</v>
      </c>
      <c r="CK73" s="5">
        <f ca="1">IFERROR(PPMT($F$89/45,SUM($J56:CK56),$G73,$F73),0)*CK56</f>
        <v>0</v>
      </c>
      <c r="CL73" s="5">
        <f ca="1">IFERROR(PPMT($F$89/45,SUM($J56:CL56),$G73,$F73),0)*CL56</f>
        <v>0</v>
      </c>
      <c r="CM73" s="5">
        <f ca="1">IFERROR(PPMT($F$89/45,SUM($J56:CM56),$G73,$F73),0)*CM56</f>
        <v>0</v>
      </c>
      <c r="CN73" s="5">
        <f ca="1">IFERROR(PPMT($F$89/45,SUM($J56:CN56),$G73,$F73),0)*CN56</f>
        <v>0</v>
      </c>
      <c r="CO73" s="5">
        <f ca="1">IFERROR(PPMT($F$89/45,SUM($J56:CO56),$G73,$F73),0)*CO56</f>
        <v>0</v>
      </c>
      <c r="CP73" s="5">
        <f ca="1">IFERROR(PPMT($F$89/45,SUM($J56:CP56),$G73,$F73),0)*CP56</f>
        <v>0</v>
      </c>
      <c r="CQ73" s="5">
        <f ca="1">IFERROR(PPMT($F$89/45,SUM($J56:CQ56),$G73,$F73),0)*CQ56</f>
        <v>0</v>
      </c>
      <c r="CR73" s="5">
        <f ca="1">IFERROR(PPMT($F$89/45,SUM($J56:CR56),$G73,$F73),0)*CR56</f>
        <v>0</v>
      </c>
      <c r="CS73" s="5">
        <f ca="1">IFERROR(PPMT($F$89/45,SUM($J56:CS56),$G73,$F73),0)*CS56</f>
        <v>0</v>
      </c>
      <c r="CT73" s="5">
        <f ca="1">IFERROR(PPMT($F$89/45,SUM($J56:CT56),$G73,$F73),0)*CT56</f>
        <v>0</v>
      </c>
      <c r="CU73" s="5">
        <f ca="1">IFERROR(PPMT($F$89/45,SUM($J56:CU56),$G73,$F73),0)*CU56</f>
        <v>0</v>
      </c>
      <c r="CV73" s="5">
        <f ca="1">IFERROR(PPMT($F$89/45,SUM($J56:CV56),$G73,$F73),0)*CV56</f>
        <v>0</v>
      </c>
      <c r="CW73" s="5">
        <f ca="1">IFERROR(PPMT($F$89/45,SUM($J56:CW56),$G73,$F73),0)*CW56</f>
        <v>0</v>
      </c>
      <c r="CX73" s="5">
        <f ca="1">IFERROR(PPMT($F$89/45,SUM($J56:CX56),$G73,$F73),0)*CX56</f>
        <v>0</v>
      </c>
      <c r="CY73" s="5">
        <f ca="1">IFERROR(PPMT($F$89/45,SUM($J56:CY56),$G73,$F73),0)*CY56</f>
        <v>0</v>
      </c>
      <c r="CZ73" s="5">
        <f ca="1">IFERROR(PPMT($F$89/45,SUM($J56:CZ56),$G73,$F73),0)*CZ56</f>
        <v>0</v>
      </c>
      <c r="DA73" s="5">
        <f ca="1">IFERROR(PPMT($F$89/45,SUM($J56:DA56),$G73,$F73),0)*DA56</f>
        <v>0</v>
      </c>
      <c r="DB73" s="5">
        <f ca="1">IFERROR(PPMT($F$89/45,SUM($J56:DB56),$G73,$F73),0)*DB56</f>
        <v>0</v>
      </c>
      <c r="DC73" s="5">
        <f ca="1">IFERROR(PPMT($F$89/45,SUM($J56:DC56),$G73,$F73),0)*DC56</f>
        <v>0</v>
      </c>
      <c r="DD73" s="5">
        <f ca="1">IFERROR(PPMT($F$89/45,SUM($J56:DD56),$G73,$F73),0)*DD56</f>
        <v>0</v>
      </c>
      <c r="DE73" s="5">
        <f ca="1">IFERROR(PPMT($F$89/45,SUM($J56:DE56),$G73,$F73),0)*DE56</f>
        <v>0</v>
      </c>
      <c r="DF73" s="5">
        <f ca="1">IFERROR(PPMT($F$89/45,SUM($J56:DF56),$G73,$F73),0)*DF56</f>
        <v>0</v>
      </c>
      <c r="DG73" s="5">
        <f ca="1">IFERROR(PPMT($F$89/45,SUM($J56:DG56),$G73,$F73),0)*DG56</f>
        <v>0</v>
      </c>
      <c r="DH73" s="5">
        <f ca="1">IFERROR(PPMT($F$89/45,SUM($J56:DH56),$G73,$F73),0)*DH56</f>
        <v>0</v>
      </c>
      <c r="DI73" s="5">
        <f ca="1">IFERROR(PPMT($F$89/45,SUM($J56:DI56),$G73,$F73),0)*DI56</f>
        <v>0</v>
      </c>
      <c r="DJ73" s="5">
        <f ca="1">IFERROR(PPMT($F$89/45,SUM($J56:DJ56),$G73,$F73),0)*DJ56</f>
        <v>0</v>
      </c>
    </row>
    <row r="74" spans="2:114" ht="15" hidden="1" customHeight="1" outlineLevel="1">
      <c r="B74" t="s">
        <v>107</v>
      </c>
      <c r="F74" s="5">
        <f t="shared" ca="1" si="36"/>
        <v>0</v>
      </c>
      <c r="G74" s="5">
        <f t="shared" si="37"/>
        <v>73</v>
      </c>
      <c r="I74" s="5">
        <f t="shared" ca="1" si="38"/>
        <v>0</v>
      </c>
      <c r="J74" s="5">
        <f ca="1">IFERROR(PPMT($F$89/45,SUM($J57:J57),$G74,$F74),0)*J57</f>
        <v>0</v>
      </c>
      <c r="K74" s="5">
        <f ca="1">IFERROR(PPMT($F$89/45,SUM($J57:K57),$G74,$F74),0)*K57</f>
        <v>0</v>
      </c>
      <c r="L74" s="5">
        <f ca="1">IFERROR(PPMT($F$89/45,SUM($J57:L57),$G74,$F74),0)*L57</f>
        <v>0</v>
      </c>
      <c r="M74" s="5">
        <f ca="1">IFERROR(PPMT($F$89/45,SUM($J57:M57),$G74,$F74),0)*M57</f>
        <v>0</v>
      </c>
      <c r="N74" s="5">
        <f ca="1">IFERROR(PPMT($F$89/45,SUM($J57:N57),$G74,$F74),0)*N57</f>
        <v>0</v>
      </c>
      <c r="O74" s="5">
        <f ca="1">IFERROR(PPMT($F$89/45,SUM($J57:O57),$G74,$F74),0)*O57</f>
        <v>0</v>
      </c>
      <c r="P74" s="5">
        <f ca="1">IFERROR(PPMT($F$89/45,SUM($J57:P57),$G74,$F74),0)*P57</f>
        <v>0</v>
      </c>
      <c r="Q74" s="5">
        <f ca="1">IFERROR(PPMT($F$89/45,SUM($J57:Q57),$G74,$F74),0)*Q57</f>
        <v>0</v>
      </c>
      <c r="R74" s="5">
        <f ca="1">IFERROR(PPMT($F$89/45,SUM($J57:R57),$G74,$F74),0)*R57</f>
        <v>0</v>
      </c>
      <c r="S74" s="5">
        <f ca="1">IFERROR(PPMT($F$89/45,SUM($J57:S57),$G74,$F74),0)*S57</f>
        <v>0</v>
      </c>
      <c r="T74" s="5">
        <f ca="1">IFERROR(PPMT($F$89/45,SUM($J57:T57),$G74,$F74),0)*T57</f>
        <v>0</v>
      </c>
      <c r="U74" s="5">
        <f ca="1">IFERROR(PPMT($F$89/45,SUM($J57:U57),$G74,$F74),0)*U57</f>
        <v>0</v>
      </c>
      <c r="V74" s="5">
        <f ca="1">IFERROR(PPMT($F$89/45,SUM($J57:V57),$G74,$F74),0)*V57</f>
        <v>0</v>
      </c>
      <c r="W74" s="5">
        <f ca="1">IFERROR(PPMT($F$89/45,SUM($J57:W57),$G74,$F74),0)*W57</f>
        <v>0</v>
      </c>
      <c r="X74" s="5">
        <f ca="1">IFERROR(PPMT($F$89/45,SUM($J57:X57),$G74,$F74),0)*X57</f>
        <v>0</v>
      </c>
      <c r="Y74" s="5">
        <f ca="1">IFERROR(PPMT($F$89/45,SUM($J57:Y57),$G74,$F74),0)*Y57</f>
        <v>0</v>
      </c>
      <c r="Z74" s="5">
        <f ca="1">IFERROR(PPMT($F$89/45,SUM($J57:Z57),$G74,$F74),0)*Z57</f>
        <v>0</v>
      </c>
      <c r="AA74" s="5">
        <f ca="1">IFERROR(PPMT($F$89/45,SUM($J57:AA57),$G74,$F74),0)*AA57</f>
        <v>0</v>
      </c>
      <c r="AB74" s="5">
        <f ca="1">IFERROR(PPMT($F$89/45,SUM($J57:AB57),$G74,$F74),0)*AB57</f>
        <v>0</v>
      </c>
      <c r="AC74" s="5">
        <f ca="1">IFERROR(PPMT($F$89/45,SUM($J57:AC57),$G74,$F74),0)*AC57</f>
        <v>0</v>
      </c>
      <c r="AD74" s="5">
        <f ca="1">IFERROR(PPMT($F$89/45,SUM($J57:AD57),$G74,$F74),0)*AD57</f>
        <v>0</v>
      </c>
      <c r="AE74" s="5">
        <f ca="1">IFERROR(PPMT($F$89/45,SUM($J57:AE57),$G74,$F74),0)*AE57</f>
        <v>0</v>
      </c>
      <c r="AF74" s="5">
        <f ca="1">IFERROR(PPMT($F$89/45,SUM($J57:AF57),$G74,$F74),0)*AF57</f>
        <v>0</v>
      </c>
      <c r="AG74" s="5">
        <f ca="1">IFERROR(PPMT($F$89/45,SUM($J57:AG57),$G74,$F74),0)*AG57</f>
        <v>0</v>
      </c>
      <c r="AH74" s="5">
        <f ca="1">IFERROR(PPMT($F$89/45,SUM($J57:AH57),$G74,$F74),0)*AH57</f>
        <v>0</v>
      </c>
      <c r="AI74" s="5">
        <f ca="1">IFERROR(PPMT($F$89/45,SUM($J57:AI57),$G74,$F74),0)*AI57</f>
        <v>0</v>
      </c>
      <c r="AJ74" s="5">
        <f ca="1">IFERROR(PPMT($F$89/45,SUM($J57:AJ57),$G74,$F74),0)*AJ57</f>
        <v>0</v>
      </c>
      <c r="AK74" s="5">
        <f ca="1">IFERROR(PPMT($F$89/45,SUM($J57:AK57),$G74,$F74),0)*AK57</f>
        <v>0</v>
      </c>
      <c r="AL74" s="5">
        <f ca="1">IFERROR(PPMT($F$89/45,SUM($J57:AL57),$G74,$F74),0)*AL57</f>
        <v>0</v>
      </c>
      <c r="AM74" s="5">
        <f ca="1">IFERROR(PPMT($F$89/45,SUM($J57:AM57),$G74,$F74),0)*AM57</f>
        <v>0</v>
      </c>
      <c r="AN74" s="5">
        <f ca="1">IFERROR(PPMT($F$89/45,SUM($J57:AN57),$G74,$F74),0)*AN57</f>
        <v>0</v>
      </c>
      <c r="AO74" s="5">
        <f ca="1">IFERROR(PPMT($F$89/45,SUM($J57:AO57),$G74,$F74),0)*AO57</f>
        <v>0</v>
      </c>
      <c r="AP74" s="5">
        <f ca="1">IFERROR(PPMT($F$89/45,SUM($J57:AP57),$G74,$F74),0)*AP57</f>
        <v>0</v>
      </c>
      <c r="AQ74" s="5">
        <f ca="1">IFERROR(PPMT($F$89/45,SUM($J57:AQ57),$G74,$F74),0)*AQ57</f>
        <v>0</v>
      </c>
      <c r="AR74" s="5">
        <f ca="1">IFERROR(PPMT($F$89/45,SUM($J57:AR57),$G74,$F74),0)*AR57</f>
        <v>0</v>
      </c>
      <c r="AS74" s="5">
        <f ca="1">IFERROR(PPMT($F$89/45,SUM($J57:AS57),$G74,$F74),0)*AS57</f>
        <v>0</v>
      </c>
      <c r="AT74" s="5">
        <f ca="1">IFERROR(PPMT($F$89/45,SUM($J57:AT57),$G74,$F74),0)*AT57</f>
        <v>0</v>
      </c>
      <c r="AU74" s="5">
        <f ca="1">IFERROR(PPMT($F$89/45,SUM($J57:AU57),$G74,$F74),0)*AU57</f>
        <v>0</v>
      </c>
      <c r="AV74" s="5">
        <f ca="1">IFERROR(PPMT($F$89/45,SUM($J57:AV57),$G74,$F74),0)*AV57</f>
        <v>0</v>
      </c>
      <c r="AW74" s="5">
        <f ca="1">IFERROR(PPMT($F$89/45,SUM($J57:AW57),$G74,$F74),0)*AW57</f>
        <v>0</v>
      </c>
      <c r="AX74" s="5">
        <f ca="1">IFERROR(PPMT($F$89/45,SUM($J57:AX57),$G74,$F74),0)*AX57</f>
        <v>0</v>
      </c>
      <c r="AY74" s="5">
        <f ca="1">IFERROR(PPMT($F$89/45,SUM($J57:AY57),$G74,$F74),0)*AY57</f>
        <v>0</v>
      </c>
      <c r="AZ74" s="5">
        <f ca="1">IFERROR(PPMT($F$89/45,SUM($J57:AZ57),$G74,$F74),0)*AZ57</f>
        <v>0</v>
      </c>
      <c r="BA74" s="5">
        <f ca="1">IFERROR(PPMT($F$89/45,SUM($J57:BA57),$G74,$F74),0)*BA57</f>
        <v>0</v>
      </c>
      <c r="BB74" s="5">
        <f ca="1">IFERROR(PPMT($F$89/45,SUM($J57:BB57),$G74,$F74),0)*BB57</f>
        <v>0</v>
      </c>
      <c r="BC74" s="5">
        <f ca="1">IFERROR(PPMT($F$89/45,SUM($J57:BC57),$G74,$F74),0)*BC57</f>
        <v>0</v>
      </c>
      <c r="BD74" s="5">
        <f ca="1">IFERROR(PPMT($F$89/45,SUM($J57:BD57),$G74,$F74),0)*BD57</f>
        <v>0</v>
      </c>
      <c r="BE74" s="5">
        <f ca="1">IFERROR(PPMT($F$89/45,SUM($J57:BE57),$G74,$F74),0)*BE57</f>
        <v>0</v>
      </c>
      <c r="BF74" s="5">
        <f ca="1">IFERROR(PPMT($F$89/45,SUM($J57:BF57),$G74,$F74),0)*BF57</f>
        <v>0</v>
      </c>
      <c r="BG74" s="5">
        <f ca="1">IFERROR(PPMT($F$89/45,SUM($J57:BG57),$G74,$F74),0)*BG57</f>
        <v>0</v>
      </c>
      <c r="BH74" s="5">
        <f ca="1">IFERROR(PPMT($F$89/45,SUM($J57:BH57),$G74,$F74),0)*BH57</f>
        <v>0</v>
      </c>
      <c r="BI74" s="5">
        <f ca="1">IFERROR(PPMT($F$89/45,SUM($J57:BI57),$G74,$F74),0)*BI57</f>
        <v>0</v>
      </c>
      <c r="BJ74" s="5">
        <f ca="1">IFERROR(PPMT($F$89/45,SUM($J57:BJ57),$G74,$F74),0)*BJ57</f>
        <v>0</v>
      </c>
      <c r="BK74" s="5">
        <f ca="1">IFERROR(PPMT($F$89/45,SUM($J57:BK57),$G74,$F74),0)*BK57</f>
        <v>0</v>
      </c>
      <c r="BL74" s="5">
        <f ca="1">IFERROR(PPMT($F$89/45,SUM($J57:BL57),$G74,$F74),0)*BL57</f>
        <v>0</v>
      </c>
      <c r="BM74" s="5">
        <f ca="1">IFERROR(PPMT($F$89/45,SUM($J57:BM57),$G74,$F74),0)*BM57</f>
        <v>0</v>
      </c>
      <c r="BN74" s="5">
        <f ca="1">IFERROR(PPMT($F$89/45,SUM($J57:BN57),$G74,$F74),0)*BN57</f>
        <v>0</v>
      </c>
      <c r="BO74" s="5">
        <f ca="1">IFERROR(PPMT($F$89/45,SUM($J57:BO57),$G74,$F74),0)*BO57</f>
        <v>0</v>
      </c>
      <c r="BP74" s="5">
        <f ca="1">IFERROR(PPMT($F$89/45,SUM($J57:BP57),$G74,$F74),0)*BP57</f>
        <v>0</v>
      </c>
      <c r="BQ74" s="5">
        <f ca="1">IFERROR(PPMT($F$89/45,SUM($J57:BQ57),$G74,$F74),0)*BQ57</f>
        <v>0</v>
      </c>
      <c r="BR74" s="5">
        <f ca="1">IFERROR(PPMT($F$89/45,SUM($J57:BR57),$G74,$F74),0)*BR57</f>
        <v>0</v>
      </c>
      <c r="BS74" s="5">
        <f ca="1">IFERROR(PPMT($F$89/45,SUM($J57:BS57),$G74,$F74),0)*BS57</f>
        <v>0</v>
      </c>
      <c r="BT74" s="5">
        <f ca="1">IFERROR(PPMT($F$89/45,SUM($J57:BT57),$G74,$F74),0)*BT57</f>
        <v>0</v>
      </c>
      <c r="BU74" s="5">
        <f ca="1">IFERROR(PPMT($F$89/45,SUM($J57:BU57),$G74,$F74),0)*BU57</f>
        <v>0</v>
      </c>
      <c r="BV74" s="5">
        <f ca="1">IFERROR(PPMT($F$89/45,SUM($J57:BV57),$G74,$F74),0)*BV57</f>
        <v>0</v>
      </c>
      <c r="BW74" s="5">
        <f ca="1">IFERROR(PPMT($F$89/45,SUM($J57:BW57),$G74,$F74),0)*BW57</f>
        <v>0</v>
      </c>
      <c r="BX74" s="5">
        <f ca="1">IFERROR(PPMT($F$89/45,SUM($J57:BX57),$G74,$F74),0)*BX57</f>
        <v>0</v>
      </c>
      <c r="BY74" s="5">
        <f ca="1">IFERROR(PPMT($F$89/45,SUM($J57:BY57),$G74,$F74),0)*BY57</f>
        <v>0</v>
      </c>
      <c r="BZ74" s="5">
        <f ca="1">IFERROR(PPMT($F$89/45,SUM($J57:BZ57),$G74,$F74),0)*BZ57</f>
        <v>0</v>
      </c>
      <c r="CA74" s="5">
        <f ca="1">IFERROR(PPMT($F$89/45,SUM($J57:CA57),$G74,$F74),0)*CA57</f>
        <v>0</v>
      </c>
      <c r="CB74" s="5">
        <f ca="1">IFERROR(PPMT($F$89/45,SUM($J57:CB57),$G74,$F74),0)*CB57</f>
        <v>0</v>
      </c>
      <c r="CC74" s="5">
        <f ca="1">IFERROR(PPMT($F$89/45,SUM($J57:CC57),$G74,$F74),0)*CC57</f>
        <v>0</v>
      </c>
      <c r="CD74" s="5">
        <f ca="1">IFERROR(PPMT($F$89/45,SUM($J57:CD57),$G74,$F74),0)*CD57</f>
        <v>0</v>
      </c>
      <c r="CE74" s="5">
        <f ca="1">IFERROR(PPMT($F$89/45,SUM($J57:CE57),$G74,$F74),0)*CE57</f>
        <v>0</v>
      </c>
      <c r="CF74" s="5">
        <f ca="1">IFERROR(PPMT($F$89/45,SUM($J57:CF57),$G74,$F74),0)*CF57</f>
        <v>0</v>
      </c>
      <c r="CG74" s="5">
        <f ca="1">IFERROR(PPMT($F$89/45,SUM($J57:CG57),$G74,$F74),0)*CG57</f>
        <v>0</v>
      </c>
      <c r="CH74" s="5">
        <f ca="1">IFERROR(PPMT($F$89/45,SUM($J57:CH57),$G74,$F74),0)*CH57</f>
        <v>0</v>
      </c>
      <c r="CI74" s="5">
        <f ca="1">IFERROR(PPMT($F$89/45,SUM($J57:CI57),$G74,$F74),0)*CI57</f>
        <v>0</v>
      </c>
      <c r="CJ74" s="5">
        <f ca="1">IFERROR(PPMT($F$89/45,SUM($J57:CJ57),$G74,$F74),0)*CJ57</f>
        <v>0</v>
      </c>
      <c r="CK74" s="5">
        <f ca="1">IFERROR(PPMT($F$89/45,SUM($J57:CK57),$G74,$F74),0)*CK57</f>
        <v>0</v>
      </c>
      <c r="CL74" s="5">
        <f ca="1">IFERROR(PPMT($F$89/45,SUM($J57:CL57),$G74,$F74),0)*CL57</f>
        <v>0</v>
      </c>
      <c r="CM74" s="5">
        <f ca="1">IFERROR(PPMT($F$89/45,SUM($J57:CM57),$G74,$F74),0)*CM57</f>
        <v>0</v>
      </c>
      <c r="CN74" s="5">
        <f ca="1">IFERROR(PPMT($F$89/45,SUM($J57:CN57),$G74,$F74),0)*CN57</f>
        <v>0</v>
      </c>
      <c r="CO74" s="5">
        <f ca="1">IFERROR(PPMT($F$89/45,SUM($J57:CO57),$G74,$F74),0)*CO57</f>
        <v>0</v>
      </c>
      <c r="CP74" s="5">
        <f ca="1">IFERROR(PPMT($F$89/45,SUM($J57:CP57),$G74,$F74),0)*CP57</f>
        <v>0</v>
      </c>
      <c r="CQ74" s="5">
        <f ca="1">IFERROR(PPMT($F$89/45,SUM($J57:CQ57),$G74,$F74),0)*CQ57</f>
        <v>0</v>
      </c>
      <c r="CR74" s="5">
        <f ca="1">IFERROR(PPMT($F$89/45,SUM($J57:CR57),$G74,$F74),0)*CR57</f>
        <v>0</v>
      </c>
      <c r="CS74" s="5">
        <f ca="1">IFERROR(PPMT($F$89/45,SUM($J57:CS57),$G74,$F74),0)*CS57</f>
        <v>0</v>
      </c>
      <c r="CT74" s="5">
        <f ca="1">IFERROR(PPMT($F$89/45,SUM($J57:CT57),$G74,$F74),0)*CT57</f>
        <v>0</v>
      </c>
      <c r="CU74" s="5">
        <f ca="1">IFERROR(PPMT($F$89/45,SUM($J57:CU57),$G74,$F74),0)*CU57</f>
        <v>0</v>
      </c>
      <c r="CV74" s="5">
        <f ca="1">IFERROR(PPMT($F$89/45,SUM($J57:CV57),$G74,$F74),0)*CV57</f>
        <v>0</v>
      </c>
      <c r="CW74" s="5">
        <f ca="1">IFERROR(PPMT($F$89/45,SUM($J57:CW57),$G74,$F74),0)*CW57</f>
        <v>0</v>
      </c>
      <c r="CX74" s="5">
        <f ca="1">IFERROR(PPMT($F$89/45,SUM($J57:CX57),$G74,$F74),0)*CX57</f>
        <v>0</v>
      </c>
      <c r="CY74" s="5">
        <f ca="1">IFERROR(PPMT($F$89/45,SUM($J57:CY57),$G74,$F74),0)*CY57</f>
        <v>0</v>
      </c>
      <c r="CZ74" s="5">
        <f ca="1">IFERROR(PPMT($F$89/45,SUM($J57:CZ57),$G74,$F74),0)*CZ57</f>
        <v>0</v>
      </c>
      <c r="DA74" s="5">
        <f ca="1">IFERROR(PPMT($F$89/45,SUM($J57:DA57),$G74,$F74),0)*DA57</f>
        <v>0</v>
      </c>
      <c r="DB74" s="5">
        <f ca="1">IFERROR(PPMT($F$89/45,SUM($J57:DB57),$G74,$F74),0)*DB57</f>
        <v>0</v>
      </c>
      <c r="DC74" s="5">
        <f ca="1">IFERROR(PPMT($F$89/45,SUM($J57:DC57),$G74,$F74),0)*DC57</f>
        <v>0</v>
      </c>
      <c r="DD74" s="5">
        <f ca="1">IFERROR(PPMT($F$89/45,SUM($J57:DD57),$G74,$F74),0)*DD57</f>
        <v>0</v>
      </c>
      <c r="DE74" s="5">
        <f ca="1">IFERROR(PPMT($F$89/45,SUM($J57:DE57),$G74,$F74),0)*DE57</f>
        <v>0</v>
      </c>
      <c r="DF74" s="5">
        <f ca="1">IFERROR(PPMT($F$89/45,SUM($J57:DF57),$G74,$F74),0)*DF57</f>
        <v>0</v>
      </c>
      <c r="DG74" s="5">
        <f ca="1">IFERROR(PPMT($F$89/45,SUM($J57:DG57),$G74,$F74),0)*DG57</f>
        <v>0</v>
      </c>
      <c r="DH74" s="5">
        <f ca="1">IFERROR(PPMT($F$89/45,SUM($J57:DH57),$G74,$F74),0)*DH57</f>
        <v>0</v>
      </c>
      <c r="DI74" s="5">
        <f ca="1">IFERROR(PPMT($F$89/45,SUM($J57:DI57),$G74,$F74),0)*DI57</f>
        <v>0</v>
      </c>
      <c r="DJ74" s="5">
        <f ca="1">IFERROR(PPMT($F$89/45,SUM($J57:DJ57),$G74,$F74),0)*DJ57</f>
        <v>0</v>
      </c>
    </row>
    <row r="75" spans="2:114" ht="15" hidden="1" customHeight="1" outlineLevel="1">
      <c r="B75" t="s">
        <v>108</v>
      </c>
      <c r="F75" s="5">
        <f t="shared" ca="1" si="36"/>
        <v>105000</v>
      </c>
      <c r="G75" s="5">
        <f t="shared" si="37"/>
        <v>72</v>
      </c>
      <c r="I75" s="5">
        <f t="shared" ca="1" si="38"/>
        <v>-104999.99999999999</v>
      </c>
      <c r="J75" s="5">
        <f ca="1">IFERROR(PPMT($F$89/45,SUM($J58:J58),$G75,$F75),0)*J58</f>
        <v>0</v>
      </c>
      <c r="K75" s="5">
        <f ca="1">IFERROR(PPMT($F$89/45,SUM($J58:K58),$G75,$F75),0)*K58</f>
        <v>0</v>
      </c>
      <c r="L75" s="5">
        <f ca="1">IFERROR(PPMT($F$89/45,SUM($J58:L58),$G75,$F75),0)*L58</f>
        <v>0</v>
      </c>
      <c r="M75" s="5">
        <f ca="1">IFERROR(PPMT($F$89/45,SUM($J58:M58),$G75,$F75),0)*M58</f>
        <v>0</v>
      </c>
      <c r="N75" s="5">
        <f ca="1">IFERROR(PPMT($F$89/45,SUM($J58:N58),$G75,$F75),0)*N58</f>
        <v>0</v>
      </c>
      <c r="O75" s="5">
        <f ca="1">IFERROR(PPMT($F$89/45,SUM($J58:O58),$G75,$F75),0)*O58</f>
        <v>0</v>
      </c>
      <c r="P75" s="5">
        <f ca="1">IFERROR(PPMT($F$89/45,SUM($J58:P58),$G75,$F75),0)*P58</f>
        <v>0</v>
      </c>
      <c r="Q75" s="5">
        <f ca="1">IFERROR(PPMT($F$89/45,SUM($J58:Q58),$G75,$F75),0)*Q58</f>
        <v>0</v>
      </c>
      <c r="R75" s="5">
        <f ca="1">IFERROR(PPMT($F$89/45,SUM($J58:R58),$G75,$F75),0)*R58</f>
        <v>0</v>
      </c>
      <c r="S75" s="5">
        <f ca="1">IFERROR(PPMT($F$89/45,SUM($J58:S58),$G75,$F75),0)*S58</f>
        <v>0</v>
      </c>
      <c r="T75" s="5">
        <f ca="1">IFERROR(PPMT($F$89/45,SUM($J58:T58),$G75,$F75),0)*T58</f>
        <v>0</v>
      </c>
      <c r="U75" s="5">
        <f ca="1">IFERROR(PPMT($F$89/45,SUM($J58:U58),$G75,$F75),0)*U58</f>
        <v>-1424.099286417555</v>
      </c>
      <c r="V75" s="5">
        <f ca="1">IFERROR(PPMT($F$89/45,SUM($J58:V58),$G75,$F75),0)*V58</f>
        <v>-1425.0486859418334</v>
      </c>
      <c r="W75" s="5">
        <f ca="1">IFERROR(PPMT($F$89/45,SUM($J58:W58),$G75,$F75),0)*W58</f>
        <v>-1425.9987183991279</v>
      </c>
      <c r="X75" s="5">
        <f ca="1">IFERROR(PPMT($F$89/45,SUM($J58:X58),$G75,$F75),0)*X58</f>
        <v>-1426.9493842113939</v>
      </c>
      <c r="Y75" s="5">
        <f ca="1">IFERROR(PPMT($F$89/45,SUM($J58:Y58),$G75,$F75),0)*Y58</f>
        <v>-1427.9006838008684</v>
      </c>
      <c r="Z75" s="5">
        <f ca="1">IFERROR(PPMT($F$89/45,SUM($J58:Z58),$G75,$F75),0)*Z58</f>
        <v>-1428.8526175900688</v>
      </c>
      <c r="AA75" s="5">
        <f ca="1">IFERROR(PPMT($F$89/45,SUM($J58:AA58),$G75,$F75),0)*AA58</f>
        <v>-1429.8051860017956</v>
      </c>
      <c r="AB75" s="5">
        <f ca="1">IFERROR(PPMT($F$89/45,SUM($J58:AB58),$G75,$F75),0)*AB58</f>
        <v>-1430.7583894591301</v>
      </c>
      <c r="AC75" s="5">
        <f ca="1">IFERROR(PPMT($F$89/45,SUM($J58:AC58),$G75,$F75),0)*AC58</f>
        <v>-1431.7122283854362</v>
      </c>
      <c r="AD75" s="5">
        <f ca="1">IFERROR(PPMT($F$89/45,SUM($J58:AD58),$G75,$F75),0)*AD58</f>
        <v>-1432.6667032043599</v>
      </c>
      <c r="AE75" s="5">
        <f ca="1">IFERROR(PPMT($F$89/45,SUM($J58:AE58),$G75,$F75),0)*AE58</f>
        <v>-1433.6218143398291</v>
      </c>
      <c r="AF75" s="5">
        <f ca="1">IFERROR(PPMT($F$89/45,SUM($J58:AF58),$G75,$F75),0)*AF58</f>
        <v>-1434.5775622160559</v>
      </c>
      <c r="AG75" s="5">
        <f ca="1">IFERROR(PPMT($F$89/45,SUM($J58:AG58),$G75,$F75),0)*AG58</f>
        <v>-1435.5339472575333</v>
      </c>
      <c r="AH75" s="5">
        <f ca="1">IFERROR(PPMT($F$89/45,SUM($J58:AH58),$G75,$F75),0)*AH58</f>
        <v>-1436.4909698890383</v>
      </c>
      <c r="AI75" s="5">
        <f ca="1">IFERROR(PPMT($F$89/45,SUM($J58:AI58),$G75,$F75),0)*AI58</f>
        <v>-1437.4486305356311</v>
      </c>
      <c r="AJ75" s="5">
        <f ca="1">IFERROR(PPMT($F$89/45,SUM($J58:AJ58),$G75,$F75),0)*AJ58</f>
        <v>-1438.4069296226548</v>
      </c>
      <c r="AK75" s="5">
        <f ca="1">IFERROR(PPMT($F$89/45,SUM($J58:AK58),$G75,$F75),0)*AK58</f>
        <v>-1439.3658675757367</v>
      </c>
      <c r="AL75" s="5">
        <f ca="1">IFERROR(PPMT($F$89/45,SUM($J58:AL58),$G75,$F75),0)*AL58</f>
        <v>-1440.3254448207872</v>
      </c>
      <c r="AM75" s="5">
        <f ca="1">IFERROR(PPMT($F$89/45,SUM($J58:AM58),$G75,$F75),0)*AM58</f>
        <v>-1441.2856617840009</v>
      </c>
      <c r="AN75" s="5">
        <f ca="1">IFERROR(PPMT($F$89/45,SUM($J58:AN58),$G75,$F75),0)*AN58</f>
        <v>-1442.246518891857</v>
      </c>
      <c r="AO75" s="5">
        <f ca="1">IFERROR(PPMT($F$89/45,SUM($J58:AO58),$G75,$F75),0)*AO58</f>
        <v>-1443.2080165711182</v>
      </c>
      <c r="AP75" s="5">
        <f ca="1">IFERROR(PPMT($F$89/45,SUM($J58:AP58),$G75,$F75),0)*AP58</f>
        <v>-1444.1701552488323</v>
      </c>
      <c r="AQ75" s="5">
        <f ca="1">IFERROR(PPMT($F$89/45,SUM($J58:AQ58),$G75,$F75),0)*AQ58</f>
        <v>-1445.1329353523313</v>
      </c>
      <c r="AR75" s="5">
        <f ca="1">IFERROR(PPMT($F$89/45,SUM($J58:AR58),$G75,$F75),0)*AR58</f>
        <v>-1446.0963573092331</v>
      </c>
      <c r="AS75" s="5">
        <f ca="1">IFERROR(PPMT($F$89/45,SUM($J58:AS58),$G75,$F75),0)*AS58</f>
        <v>-1447.0604215474393</v>
      </c>
      <c r="AT75" s="5">
        <f ca="1">IFERROR(PPMT($F$89/45,SUM($J58:AT58),$G75,$F75),0)*AT58</f>
        <v>-1448.0251284951376</v>
      </c>
      <c r="AU75" s="5">
        <f ca="1">IFERROR(PPMT($F$89/45,SUM($J58:AU58),$G75,$F75),0)*AU58</f>
        <v>-1448.990478580801</v>
      </c>
      <c r="AV75" s="5">
        <f ca="1">IFERROR(PPMT($F$89/45,SUM($J58:AV58),$G75,$F75),0)*AV58</f>
        <v>-1449.9564722331879</v>
      </c>
      <c r="AW75" s="5">
        <f ca="1">IFERROR(PPMT($F$89/45,SUM($J58:AW58),$G75,$F75),0)*AW58</f>
        <v>-1450.9231098813436</v>
      </c>
      <c r="AX75" s="5">
        <f ca="1">IFERROR(PPMT($F$89/45,SUM($J58:AX58),$G75,$F75),0)*AX58</f>
        <v>-1451.890391954598</v>
      </c>
      <c r="AY75" s="5">
        <f ca="1">IFERROR(PPMT($F$89/45,SUM($J58:AY58),$G75,$F75),0)*AY58</f>
        <v>-1452.8583188825673</v>
      </c>
      <c r="AZ75" s="5">
        <f ca="1">IFERROR(PPMT($F$89/45,SUM($J58:AZ58),$G75,$F75),0)*AZ58</f>
        <v>-1453.8268910951558</v>
      </c>
      <c r="BA75" s="5">
        <f ca="1">IFERROR(PPMT($F$89/45,SUM($J58:BA58),$G75,$F75),0)*BA58</f>
        <v>-1454.7961090225526</v>
      </c>
      <c r="BB75" s="5">
        <f ca="1">IFERROR(PPMT($F$89/45,SUM($J58:BB58),$G75,$F75),0)*BB58</f>
        <v>-1455.7659730952344</v>
      </c>
      <c r="BC75" s="5">
        <f ca="1">IFERROR(PPMT($F$89/45,SUM($J58:BC58),$G75,$F75),0)*BC58</f>
        <v>-1456.7364837439643</v>
      </c>
      <c r="BD75" s="5">
        <f ca="1">IFERROR(PPMT($F$89/45,SUM($J58:BD58),$G75,$F75),0)*BD58</f>
        <v>-1457.7076413997936</v>
      </c>
      <c r="BE75" s="5">
        <f ca="1">IFERROR(PPMT($F$89/45,SUM($J58:BE58),$G75,$F75),0)*BE58</f>
        <v>-1458.6794464940606</v>
      </c>
      <c r="BF75" s="5">
        <f ca="1">IFERROR(PPMT($F$89/45,SUM($J58:BF58),$G75,$F75),0)*BF58</f>
        <v>-1459.6518994583896</v>
      </c>
      <c r="BG75" s="5">
        <f ca="1">IFERROR(PPMT($F$89/45,SUM($J58:BG58),$G75,$F75),0)*BG58</f>
        <v>-1460.6250007246952</v>
      </c>
      <c r="BH75" s="5">
        <f ca="1">IFERROR(PPMT($F$89/45,SUM($J58:BH58),$G75,$F75),0)*BH58</f>
        <v>-1461.5987507251782</v>
      </c>
      <c r="BI75" s="5">
        <f ca="1">IFERROR(PPMT($F$89/45,SUM($J58:BI58),$G75,$F75),0)*BI58</f>
        <v>-1462.5731498923285</v>
      </c>
      <c r="BJ75" s="5">
        <f ca="1">IFERROR(PPMT($F$89/45,SUM($J58:BJ58),$G75,$F75),0)*BJ58</f>
        <v>-1463.5481986589232</v>
      </c>
      <c r="BK75" s="5">
        <f ca="1">IFERROR(PPMT($F$89/45,SUM($J58:BK58),$G75,$F75),0)*BK58</f>
        <v>-1464.5238974580295</v>
      </c>
      <c r="BL75" s="5">
        <f ca="1">IFERROR(PPMT($F$89/45,SUM($J58:BL58),$G75,$F75),0)*BL58</f>
        <v>-1465.5002467230015</v>
      </c>
      <c r="BM75" s="5">
        <f ca="1">IFERROR(PPMT($F$89/45,SUM($J58:BM58),$G75,$F75),0)*BM58</f>
        <v>-1466.4772468874835</v>
      </c>
      <c r="BN75" s="5">
        <f ca="1">IFERROR(PPMT($F$89/45,SUM($J58:BN58),$G75,$F75),0)*BN58</f>
        <v>-1467.4548983854086</v>
      </c>
      <c r="BO75" s="5">
        <f ca="1">IFERROR(PPMT($F$89/45,SUM($J58:BO58),$G75,$F75),0)*BO58</f>
        <v>-1468.4332016509989</v>
      </c>
      <c r="BP75" s="5">
        <f ca="1">IFERROR(PPMT($F$89/45,SUM($J58:BP58),$G75,$F75),0)*BP58</f>
        <v>-1469.4121571187661</v>
      </c>
      <c r="BQ75" s="5">
        <f ca="1">IFERROR(PPMT($F$89/45,SUM($J58:BQ58),$G75,$F75),0)*BQ58</f>
        <v>-1470.3917652235118</v>
      </c>
      <c r="BR75" s="5">
        <f ca="1">IFERROR(PPMT($F$89/45,SUM($J58:BR58),$G75,$F75),0)*BR58</f>
        <v>-1471.3720264003277</v>
      </c>
      <c r="BS75" s="5">
        <f ca="1">IFERROR(PPMT($F$89/45,SUM($J58:BS58),$G75,$F75),0)*BS58</f>
        <v>-1472.3529410845945</v>
      </c>
      <c r="BT75" s="5">
        <f ca="1">IFERROR(PPMT($F$89/45,SUM($J58:BT58),$G75,$F75),0)*BT58</f>
        <v>-1473.3345097119841</v>
      </c>
      <c r="BU75" s="5">
        <f ca="1">IFERROR(PPMT($F$89/45,SUM($J58:BU58),$G75,$F75),0)*BU58</f>
        <v>-1474.3167327184588</v>
      </c>
      <c r="BV75" s="5">
        <f ca="1">IFERROR(PPMT($F$89/45,SUM($J58:BV58),$G75,$F75),0)*BV58</f>
        <v>-1475.299610540271</v>
      </c>
      <c r="BW75" s="5">
        <f ca="1">IFERROR(PPMT($F$89/45,SUM($J58:BW58),$G75,$F75),0)*BW58</f>
        <v>-1476.2831436139645</v>
      </c>
      <c r="BX75" s="5">
        <f ca="1">IFERROR(PPMT($F$89/45,SUM($J58:BX58),$G75,$F75),0)*BX58</f>
        <v>-1477.2673323763738</v>
      </c>
      <c r="BY75" s="5">
        <f ca="1">IFERROR(PPMT($F$89/45,SUM($J58:BY58),$G75,$F75),0)*BY58</f>
        <v>-1478.2521772646248</v>
      </c>
      <c r="BZ75" s="5">
        <f ca="1">IFERROR(PPMT($F$89/45,SUM($J58:BZ58),$G75,$F75),0)*BZ58</f>
        <v>-1479.2376787161345</v>
      </c>
      <c r="CA75" s="5">
        <f ca="1">IFERROR(PPMT($F$89/45,SUM($J58:CA58),$G75,$F75),0)*CA58</f>
        <v>-1480.2238371686121</v>
      </c>
      <c r="CB75" s="5">
        <f ca="1">IFERROR(PPMT($F$89/45,SUM($J58:CB58),$G75,$F75),0)*CB58</f>
        <v>-1481.2106530600577</v>
      </c>
      <c r="CC75" s="5">
        <f ca="1">IFERROR(PPMT($F$89/45,SUM($J58:CC58),$G75,$F75),0)*CC58</f>
        <v>-1482.1981268287645</v>
      </c>
      <c r="CD75" s="5">
        <f ca="1">IFERROR(PPMT($F$89/45,SUM($J58:CD58),$G75,$F75),0)*CD58</f>
        <v>-1483.186258913317</v>
      </c>
      <c r="CE75" s="5">
        <f ca="1">IFERROR(PPMT($F$89/45,SUM($J58:CE58),$G75,$F75),0)*CE58</f>
        <v>-1484.1750497525927</v>
      </c>
      <c r="CF75" s="5">
        <f ca="1">IFERROR(PPMT($F$89/45,SUM($J58:CF58),$G75,$F75),0)*CF58</f>
        <v>-1485.1644997857609</v>
      </c>
      <c r="CG75" s="5">
        <f ca="1">IFERROR(PPMT($F$89/45,SUM($J58:CG58),$G75,$F75),0)*CG58</f>
        <v>-1486.1546094522848</v>
      </c>
      <c r="CH75" s="5">
        <f ca="1">IFERROR(PPMT($F$89/45,SUM($J58:CH58),$G75,$F75),0)*CH58</f>
        <v>-1487.1453791919196</v>
      </c>
      <c r="CI75" s="5">
        <f ca="1">IFERROR(PPMT($F$89/45,SUM($J58:CI58),$G75,$F75),0)*CI58</f>
        <v>-1488.1368094447143</v>
      </c>
      <c r="CJ75" s="5">
        <f ca="1">IFERROR(PPMT($F$89/45,SUM($J58:CJ58),$G75,$F75),0)*CJ58</f>
        <v>-1489.1289006510106</v>
      </c>
      <c r="CK75" s="5">
        <f ca="1">IFERROR(PPMT($F$89/45,SUM($J58:CK58),$G75,$F75),0)*CK58</f>
        <v>-1490.1216532514445</v>
      </c>
      <c r="CL75" s="5">
        <f ca="1">IFERROR(PPMT($F$89/45,SUM($J58:CL58),$G75,$F75),0)*CL58</f>
        <v>-1491.1150676869458</v>
      </c>
      <c r="CM75" s="5">
        <f ca="1">IFERROR(PPMT($F$89/45,SUM($J58:CM58),$G75,$F75),0)*CM58</f>
        <v>-1492.109144398737</v>
      </c>
      <c r="CN75" s="5">
        <f ca="1">IFERROR(PPMT($F$89/45,SUM($J58:CN58),$G75,$F75),0)*CN58</f>
        <v>-1493.1038838283359</v>
      </c>
      <c r="CO75" s="5">
        <f ca="1">IFERROR(PPMT($F$89/45,SUM($J58:CO58),$G75,$F75),0)*CO58</f>
        <v>0</v>
      </c>
      <c r="CP75" s="5">
        <f ca="1">IFERROR(PPMT($F$89/45,SUM($J58:CP58),$G75,$F75),0)*CP58</f>
        <v>0</v>
      </c>
      <c r="CQ75" s="5">
        <f ca="1">IFERROR(PPMT($F$89/45,SUM($J58:CQ58),$G75,$F75),0)*CQ58</f>
        <v>0</v>
      </c>
      <c r="CR75" s="5">
        <f ca="1">IFERROR(PPMT($F$89/45,SUM($J58:CR58),$G75,$F75),0)*CR58</f>
        <v>0</v>
      </c>
      <c r="CS75" s="5">
        <f ca="1">IFERROR(PPMT($F$89/45,SUM($J58:CS58),$G75,$F75),0)*CS58</f>
        <v>0</v>
      </c>
      <c r="CT75" s="5">
        <f ca="1">IFERROR(PPMT($F$89/45,SUM($J58:CT58),$G75,$F75),0)*CT58</f>
        <v>0</v>
      </c>
      <c r="CU75" s="5">
        <f ca="1">IFERROR(PPMT($F$89/45,SUM($J58:CU58),$G75,$F75),0)*CU58</f>
        <v>0</v>
      </c>
      <c r="CV75" s="5">
        <f ca="1">IFERROR(PPMT($F$89/45,SUM($J58:CV58),$G75,$F75),0)*CV58</f>
        <v>0</v>
      </c>
      <c r="CW75" s="5">
        <f ca="1">IFERROR(PPMT($F$89/45,SUM($J58:CW58),$G75,$F75),0)*CW58</f>
        <v>0</v>
      </c>
      <c r="CX75" s="5">
        <f ca="1">IFERROR(PPMT($F$89/45,SUM($J58:CX58),$G75,$F75),0)*CX58</f>
        <v>0</v>
      </c>
      <c r="CY75" s="5">
        <f ca="1">IFERROR(PPMT($F$89/45,SUM($J58:CY58),$G75,$F75),0)*CY58</f>
        <v>0</v>
      </c>
      <c r="CZ75" s="5">
        <f ca="1">IFERROR(PPMT($F$89/45,SUM($J58:CZ58),$G75,$F75),0)*CZ58</f>
        <v>0</v>
      </c>
      <c r="DA75" s="5">
        <f ca="1">IFERROR(PPMT($F$89/45,SUM($J58:DA58),$G75,$F75),0)*DA58</f>
        <v>0</v>
      </c>
      <c r="DB75" s="5">
        <f ca="1">IFERROR(PPMT($F$89/45,SUM($J58:DB58),$G75,$F75),0)*DB58</f>
        <v>0</v>
      </c>
      <c r="DC75" s="5">
        <f ca="1">IFERROR(PPMT($F$89/45,SUM($J58:DC58),$G75,$F75),0)*DC58</f>
        <v>0</v>
      </c>
      <c r="DD75" s="5">
        <f ca="1">IFERROR(PPMT($F$89/45,SUM($J58:DD58),$G75,$F75),0)*DD58</f>
        <v>0</v>
      </c>
      <c r="DE75" s="5">
        <f ca="1">IFERROR(PPMT($F$89/45,SUM($J58:DE58),$G75,$F75),0)*DE58</f>
        <v>0</v>
      </c>
      <c r="DF75" s="5">
        <f ca="1">IFERROR(PPMT($F$89/45,SUM($J58:DF58),$G75,$F75),0)*DF58</f>
        <v>0</v>
      </c>
      <c r="DG75" s="5">
        <f ca="1">IFERROR(PPMT($F$89/45,SUM($J58:DG58),$G75,$F75),0)*DG58</f>
        <v>0</v>
      </c>
      <c r="DH75" s="5">
        <f ca="1">IFERROR(PPMT($F$89/45,SUM($J58:DH58),$G75,$F75),0)*DH58</f>
        <v>0</v>
      </c>
      <c r="DI75" s="5">
        <f ca="1">IFERROR(PPMT($F$89/45,SUM($J58:DI58),$G75,$F75),0)*DI58</f>
        <v>0</v>
      </c>
      <c r="DJ75" s="5">
        <f ca="1">IFERROR(PPMT($F$89/45,SUM($J58:DJ58),$G75,$F75),0)*DJ58</f>
        <v>0</v>
      </c>
    </row>
    <row r="76" spans="2:114" ht="15" hidden="1" customHeight="1" outlineLevel="1">
      <c r="B76" t="s">
        <v>109</v>
      </c>
      <c r="F76" s="5">
        <f t="shared" ca="1" si="36"/>
        <v>0</v>
      </c>
      <c r="G76" s="5">
        <f t="shared" si="37"/>
        <v>71</v>
      </c>
      <c r="I76" s="5">
        <f t="shared" ca="1" si="38"/>
        <v>0</v>
      </c>
      <c r="J76" s="5">
        <f ca="1">IFERROR(PPMT($F$89/45,SUM($J59:J59),$G76,$F76),0)*J59</f>
        <v>0</v>
      </c>
      <c r="K76" s="5">
        <f ca="1">IFERROR(PPMT($F$89/45,SUM($J59:K59),$G76,$F76),0)*K59</f>
        <v>0</v>
      </c>
      <c r="L76" s="5">
        <f ca="1">IFERROR(PPMT($F$89/45,SUM($J59:L59),$G76,$F76),0)*L59</f>
        <v>0</v>
      </c>
      <c r="M76" s="5">
        <f ca="1">IFERROR(PPMT($F$89/45,SUM($J59:M59),$G76,$F76),0)*M59</f>
        <v>0</v>
      </c>
      <c r="N76" s="5">
        <f ca="1">IFERROR(PPMT($F$89/45,SUM($J59:N59),$G76,$F76),0)*N59</f>
        <v>0</v>
      </c>
      <c r="O76" s="5">
        <f ca="1">IFERROR(PPMT($F$89/45,SUM($J59:O59),$G76,$F76),0)*O59</f>
        <v>0</v>
      </c>
      <c r="P76" s="5">
        <f ca="1">IFERROR(PPMT($F$89/45,SUM($J59:P59),$G76,$F76),0)*P59</f>
        <v>0</v>
      </c>
      <c r="Q76" s="5">
        <f ca="1">IFERROR(PPMT($F$89/45,SUM($J59:Q59),$G76,$F76),0)*Q59</f>
        <v>0</v>
      </c>
      <c r="R76" s="5">
        <f ca="1">IFERROR(PPMT($F$89/45,SUM($J59:R59),$G76,$F76),0)*R59</f>
        <v>0</v>
      </c>
      <c r="S76" s="5">
        <f ca="1">IFERROR(PPMT($F$89/45,SUM($J59:S59),$G76,$F76),0)*S59</f>
        <v>0</v>
      </c>
      <c r="T76" s="5">
        <f ca="1">IFERROR(PPMT($F$89/45,SUM($J59:T59),$G76,$F76),0)*T59</f>
        <v>0</v>
      </c>
      <c r="U76" s="5">
        <f ca="1">IFERROR(PPMT($F$89/45,SUM($J59:U59),$G76,$F76),0)*U59</f>
        <v>0</v>
      </c>
      <c r="V76" s="5">
        <f ca="1">IFERROR(PPMT($F$89/45,SUM($J59:V59),$G76,$F76),0)*V59</f>
        <v>0</v>
      </c>
      <c r="W76" s="5">
        <f ca="1">IFERROR(PPMT($F$89/45,SUM($J59:W59),$G76,$F76),0)*W59</f>
        <v>0</v>
      </c>
      <c r="X76" s="5">
        <f ca="1">IFERROR(PPMT($F$89/45,SUM($J59:X59),$G76,$F76),0)*X59</f>
        <v>0</v>
      </c>
      <c r="Y76" s="5">
        <f ca="1">IFERROR(PPMT($F$89/45,SUM($J59:Y59),$G76,$F76),0)*Y59</f>
        <v>0</v>
      </c>
      <c r="Z76" s="5">
        <f ca="1">IFERROR(PPMT($F$89/45,SUM($J59:Z59),$G76,$F76),0)*Z59</f>
        <v>0</v>
      </c>
      <c r="AA76" s="5">
        <f ca="1">IFERROR(PPMT($F$89/45,SUM($J59:AA59),$G76,$F76),0)*AA59</f>
        <v>0</v>
      </c>
      <c r="AB76" s="5">
        <f ca="1">IFERROR(PPMT($F$89/45,SUM($J59:AB59),$G76,$F76),0)*AB59</f>
        <v>0</v>
      </c>
      <c r="AC76" s="5">
        <f ca="1">IFERROR(PPMT($F$89/45,SUM($J59:AC59),$G76,$F76),0)*AC59</f>
        <v>0</v>
      </c>
      <c r="AD76" s="5">
        <f ca="1">IFERROR(PPMT($F$89/45,SUM($J59:AD59),$G76,$F76),0)*AD59</f>
        <v>0</v>
      </c>
      <c r="AE76" s="5">
        <f ca="1">IFERROR(PPMT($F$89/45,SUM($J59:AE59),$G76,$F76),0)*AE59</f>
        <v>0</v>
      </c>
      <c r="AF76" s="5">
        <f ca="1">IFERROR(PPMT($F$89/45,SUM($J59:AF59),$G76,$F76),0)*AF59</f>
        <v>0</v>
      </c>
      <c r="AG76" s="5">
        <f ca="1">IFERROR(PPMT($F$89/45,SUM($J59:AG59),$G76,$F76),0)*AG59</f>
        <v>0</v>
      </c>
      <c r="AH76" s="5">
        <f ca="1">IFERROR(PPMT($F$89/45,SUM($J59:AH59),$G76,$F76),0)*AH59</f>
        <v>0</v>
      </c>
      <c r="AI76" s="5">
        <f ca="1">IFERROR(PPMT($F$89/45,SUM($J59:AI59),$G76,$F76),0)*AI59</f>
        <v>0</v>
      </c>
      <c r="AJ76" s="5">
        <f ca="1">IFERROR(PPMT($F$89/45,SUM($J59:AJ59),$G76,$F76),0)*AJ59</f>
        <v>0</v>
      </c>
      <c r="AK76" s="5">
        <f ca="1">IFERROR(PPMT($F$89/45,SUM($J59:AK59),$G76,$F76),0)*AK59</f>
        <v>0</v>
      </c>
      <c r="AL76" s="5">
        <f ca="1">IFERROR(PPMT($F$89/45,SUM($J59:AL59),$G76,$F76),0)*AL59</f>
        <v>0</v>
      </c>
      <c r="AM76" s="5">
        <f ca="1">IFERROR(PPMT($F$89/45,SUM($J59:AM59),$G76,$F76),0)*AM59</f>
        <v>0</v>
      </c>
      <c r="AN76" s="5">
        <f ca="1">IFERROR(PPMT($F$89/45,SUM($J59:AN59),$G76,$F76),0)*AN59</f>
        <v>0</v>
      </c>
      <c r="AO76" s="5">
        <f ca="1">IFERROR(PPMT($F$89/45,SUM($J59:AO59),$G76,$F76),0)*AO59</f>
        <v>0</v>
      </c>
      <c r="AP76" s="5">
        <f ca="1">IFERROR(PPMT($F$89/45,SUM($J59:AP59),$G76,$F76),0)*AP59</f>
        <v>0</v>
      </c>
      <c r="AQ76" s="5">
        <f ca="1">IFERROR(PPMT($F$89/45,SUM($J59:AQ59),$G76,$F76),0)*AQ59</f>
        <v>0</v>
      </c>
      <c r="AR76" s="5">
        <f ca="1">IFERROR(PPMT($F$89/45,SUM($J59:AR59),$G76,$F76),0)*AR59</f>
        <v>0</v>
      </c>
      <c r="AS76" s="5">
        <f ca="1">IFERROR(PPMT($F$89/45,SUM($J59:AS59),$G76,$F76),0)*AS59</f>
        <v>0</v>
      </c>
      <c r="AT76" s="5">
        <f ca="1">IFERROR(PPMT($F$89/45,SUM($J59:AT59),$G76,$F76),0)*AT59</f>
        <v>0</v>
      </c>
      <c r="AU76" s="5">
        <f ca="1">IFERROR(PPMT($F$89/45,SUM($J59:AU59),$G76,$F76),0)*AU59</f>
        <v>0</v>
      </c>
      <c r="AV76" s="5">
        <f ca="1">IFERROR(PPMT($F$89/45,SUM($J59:AV59),$G76,$F76),0)*AV59</f>
        <v>0</v>
      </c>
      <c r="AW76" s="5">
        <f ca="1">IFERROR(PPMT($F$89/45,SUM($J59:AW59),$G76,$F76),0)*AW59</f>
        <v>0</v>
      </c>
      <c r="AX76" s="5">
        <f ca="1">IFERROR(PPMT($F$89/45,SUM($J59:AX59),$G76,$F76),0)*AX59</f>
        <v>0</v>
      </c>
      <c r="AY76" s="5">
        <f ca="1">IFERROR(PPMT($F$89/45,SUM($J59:AY59),$G76,$F76),0)*AY59</f>
        <v>0</v>
      </c>
      <c r="AZ76" s="5">
        <f ca="1">IFERROR(PPMT($F$89/45,SUM($J59:AZ59),$G76,$F76),0)*AZ59</f>
        <v>0</v>
      </c>
      <c r="BA76" s="5">
        <f ca="1">IFERROR(PPMT($F$89/45,SUM($J59:BA59),$G76,$F76),0)*BA59</f>
        <v>0</v>
      </c>
      <c r="BB76" s="5">
        <f ca="1">IFERROR(PPMT($F$89/45,SUM($J59:BB59),$G76,$F76),0)*BB59</f>
        <v>0</v>
      </c>
      <c r="BC76" s="5">
        <f ca="1">IFERROR(PPMT($F$89/45,SUM($J59:BC59),$G76,$F76),0)*BC59</f>
        <v>0</v>
      </c>
      <c r="BD76" s="5">
        <f ca="1">IFERROR(PPMT($F$89/45,SUM($J59:BD59),$G76,$F76),0)*BD59</f>
        <v>0</v>
      </c>
      <c r="BE76" s="5">
        <f ca="1">IFERROR(PPMT($F$89/45,SUM($J59:BE59),$G76,$F76),0)*BE59</f>
        <v>0</v>
      </c>
      <c r="BF76" s="5">
        <f ca="1">IFERROR(PPMT($F$89/45,SUM($J59:BF59),$G76,$F76),0)*BF59</f>
        <v>0</v>
      </c>
      <c r="BG76" s="5">
        <f ca="1">IFERROR(PPMT($F$89/45,SUM($J59:BG59),$G76,$F76),0)*BG59</f>
        <v>0</v>
      </c>
      <c r="BH76" s="5">
        <f ca="1">IFERROR(PPMT($F$89/45,SUM($J59:BH59),$G76,$F76),0)*BH59</f>
        <v>0</v>
      </c>
      <c r="BI76" s="5">
        <f ca="1">IFERROR(PPMT($F$89/45,SUM($J59:BI59),$G76,$F76),0)*BI59</f>
        <v>0</v>
      </c>
      <c r="BJ76" s="5">
        <f ca="1">IFERROR(PPMT($F$89/45,SUM($J59:BJ59),$G76,$F76),0)*BJ59</f>
        <v>0</v>
      </c>
      <c r="BK76" s="5">
        <f ca="1">IFERROR(PPMT($F$89/45,SUM($J59:BK59),$G76,$F76),0)*BK59</f>
        <v>0</v>
      </c>
      <c r="BL76" s="5">
        <f ca="1">IFERROR(PPMT($F$89/45,SUM($J59:BL59),$G76,$F76),0)*BL59</f>
        <v>0</v>
      </c>
      <c r="BM76" s="5">
        <f ca="1">IFERROR(PPMT($F$89/45,SUM($J59:BM59),$G76,$F76),0)*BM59</f>
        <v>0</v>
      </c>
      <c r="BN76" s="5">
        <f ca="1">IFERROR(PPMT($F$89/45,SUM($J59:BN59),$G76,$F76),0)*BN59</f>
        <v>0</v>
      </c>
      <c r="BO76" s="5">
        <f ca="1">IFERROR(PPMT($F$89/45,SUM($J59:BO59),$G76,$F76),0)*BO59</f>
        <v>0</v>
      </c>
      <c r="BP76" s="5">
        <f ca="1">IFERROR(PPMT($F$89/45,SUM($J59:BP59),$G76,$F76),0)*BP59</f>
        <v>0</v>
      </c>
      <c r="BQ76" s="5">
        <f ca="1">IFERROR(PPMT($F$89/45,SUM($J59:BQ59),$G76,$F76),0)*BQ59</f>
        <v>0</v>
      </c>
      <c r="BR76" s="5">
        <f ca="1">IFERROR(PPMT($F$89/45,SUM($J59:BR59),$G76,$F76),0)*BR59</f>
        <v>0</v>
      </c>
      <c r="BS76" s="5">
        <f ca="1">IFERROR(PPMT($F$89/45,SUM($J59:BS59),$G76,$F76),0)*BS59</f>
        <v>0</v>
      </c>
      <c r="BT76" s="5">
        <f ca="1">IFERROR(PPMT($F$89/45,SUM($J59:BT59),$G76,$F76),0)*BT59</f>
        <v>0</v>
      </c>
      <c r="BU76" s="5">
        <f ca="1">IFERROR(PPMT($F$89/45,SUM($J59:BU59),$G76,$F76),0)*BU59</f>
        <v>0</v>
      </c>
      <c r="BV76" s="5">
        <f ca="1">IFERROR(PPMT($F$89/45,SUM($J59:BV59),$G76,$F76),0)*BV59</f>
        <v>0</v>
      </c>
      <c r="BW76" s="5">
        <f ca="1">IFERROR(PPMT($F$89/45,SUM($J59:BW59),$G76,$F76),0)*BW59</f>
        <v>0</v>
      </c>
      <c r="BX76" s="5">
        <f ca="1">IFERROR(PPMT($F$89/45,SUM($J59:BX59),$G76,$F76),0)*BX59</f>
        <v>0</v>
      </c>
      <c r="BY76" s="5">
        <f ca="1">IFERROR(PPMT($F$89/45,SUM($J59:BY59),$G76,$F76),0)*BY59</f>
        <v>0</v>
      </c>
      <c r="BZ76" s="5">
        <f ca="1">IFERROR(PPMT($F$89/45,SUM($J59:BZ59),$G76,$F76),0)*BZ59</f>
        <v>0</v>
      </c>
      <c r="CA76" s="5">
        <f ca="1">IFERROR(PPMT($F$89/45,SUM($J59:CA59),$G76,$F76),0)*CA59</f>
        <v>0</v>
      </c>
      <c r="CB76" s="5">
        <f ca="1">IFERROR(PPMT($F$89/45,SUM($J59:CB59),$G76,$F76),0)*CB59</f>
        <v>0</v>
      </c>
      <c r="CC76" s="5">
        <f ca="1">IFERROR(PPMT($F$89/45,SUM($J59:CC59),$G76,$F76),0)*CC59</f>
        <v>0</v>
      </c>
      <c r="CD76" s="5">
        <f ca="1">IFERROR(PPMT($F$89/45,SUM($J59:CD59),$G76,$F76),0)*CD59</f>
        <v>0</v>
      </c>
      <c r="CE76" s="5">
        <f ca="1">IFERROR(PPMT($F$89/45,SUM($J59:CE59),$G76,$F76),0)*CE59</f>
        <v>0</v>
      </c>
      <c r="CF76" s="5">
        <f ca="1">IFERROR(PPMT($F$89/45,SUM($J59:CF59),$G76,$F76),0)*CF59</f>
        <v>0</v>
      </c>
      <c r="CG76" s="5">
        <f ca="1">IFERROR(PPMT($F$89/45,SUM($J59:CG59),$G76,$F76),0)*CG59</f>
        <v>0</v>
      </c>
      <c r="CH76" s="5">
        <f ca="1">IFERROR(PPMT($F$89/45,SUM($J59:CH59),$G76,$F76),0)*CH59</f>
        <v>0</v>
      </c>
      <c r="CI76" s="5">
        <f ca="1">IFERROR(PPMT($F$89/45,SUM($J59:CI59),$G76,$F76),0)*CI59</f>
        <v>0</v>
      </c>
      <c r="CJ76" s="5">
        <f ca="1">IFERROR(PPMT($F$89/45,SUM($J59:CJ59),$G76,$F76),0)*CJ59</f>
        <v>0</v>
      </c>
      <c r="CK76" s="5">
        <f ca="1">IFERROR(PPMT($F$89/45,SUM($J59:CK59),$G76,$F76),0)*CK59</f>
        <v>0</v>
      </c>
      <c r="CL76" s="5">
        <f ca="1">IFERROR(PPMT($F$89/45,SUM($J59:CL59),$G76,$F76),0)*CL59</f>
        <v>0</v>
      </c>
      <c r="CM76" s="5">
        <f ca="1">IFERROR(PPMT($F$89/45,SUM($J59:CM59),$G76,$F76),0)*CM59</f>
        <v>0</v>
      </c>
      <c r="CN76" s="5">
        <f ca="1">IFERROR(PPMT($F$89/45,SUM($J59:CN59),$G76,$F76),0)*CN59</f>
        <v>0</v>
      </c>
      <c r="CO76" s="5">
        <f ca="1">IFERROR(PPMT($F$89/45,SUM($J59:CO59),$G76,$F76),0)*CO59</f>
        <v>0</v>
      </c>
      <c r="CP76" s="5">
        <f ca="1">IFERROR(PPMT($F$89/45,SUM($J59:CP59),$G76,$F76),0)*CP59</f>
        <v>0</v>
      </c>
      <c r="CQ76" s="5">
        <f ca="1">IFERROR(PPMT($F$89/45,SUM($J59:CQ59),$G76,$F76),0)*CQ59</f>
        <v>0</v>
      </c>
      <c r="CR76" s="5">
        <f ca="1">IFERROR(PPMT($F$89/45,SUM($J59:CR59),$G76,$F76),0)*CR59</f>
        <v>0</v>
      </c>
      <c r="CS76" s="5">
        <f ca="1">IFERROR(PPMT($F$89/45,SUM($J59:CS59),$G76,$F76),0)*CS59</f>
        <v>0</v>
      </c>
      <c r="CT76" s="5">
        <f ca="1">IFERROR(PPMT($F$89/45,SUM($J59:CT59),$G76,$F76),0)*CT59</f>
        <v>0</v>
      </c>
      <c r="CU76" s="5">
        <f ca="1">IFERROR(PPMT($F$89/45,SUM($J59:CU59),$G76,$F76),0)*CU59</f>
        <v>0</v>
      </c>
      <c r="CV76" s="5">
        <f ca="1">IFERROR(PPMT($F$89/45,SUM($J59:CV59),$G76,$F76),0)*CV59</f>
        <v>0</v>
      </c>
      <c r="CW76" s="5">
        <f ca="1">IFERROR(PPMT($F$89/45,SUM($J59:CW59),$G76,$F76),0)*CW59</f>
        <v>0</v>
      </c>
      <c r="CX76" s="5">
        <f ca="1">IFERROR(PPMT($F$89/45,SUM($J59:CX59),$G76,$F76),0)*CX59</f>
        <v>0</v>
      </c>
      <c r="CY76" s="5">
        <f ca="1">IFERROR(PPMT($F$89/45,SUM($J59:CY59),$G76,$F76),0)*CY59</f>
        <v>0</v>
      </c>
      <c r="CZ76" s="5">
        <f ca="1">IFERROR(PPMT($F$89/45,SUM($J59:CZ59),$G76,$F76),0)*CZ59</f>
        <v>0</v>
      </c>
      <c r="DA76" s="5">
        <f ca="1">IFERROR(PPMT($F$89/45,SUM($J59:DA59),$G76,$F76),0)*DA59</f>
        <v>0</v>
      </c>
      <c r="DB76" s="5">
        <f ca="1">IFERROR(PPMT($F$89/45,SUM($J59:DB59),$G76,$F76),0)*DB59</f>
        <v>0</v>
      </c>
      <c r="DC76" s="5">
        <f ca="1">IFERROR(PPMT($F$89/45,SUM($J59:DC59),$G76,$F76),0)*DC59</f>
        <v>0</v>
      </c>
      <c r="DD76" s="5">
        <f ca="1">IFERROR(PPMT($F$89/45,SUM($J59:DD59),$G76,$F76),0)*DD59</f>
        <v>0</v>
      </c>
      <c r="DE76" s="5">
        <f ca="1">IFERROR(PPMT($F$89/45,SUM($J59:DE59),$G76,$F76),0)*DE59</f>
        <v>0</v>
      </c>
      <c r="DF76" s="5">
        <f ca="1">IFERROR(PPMT($F$89/45,SUM($J59:DF59),$G76,$F76),0)*DF59</f>
        <v>0</v>
      </c>
      <c r="DG76" s="5">
        <f ca="1">IFERROR(PPMT($F$89/45,SUM($J59:DG59),$G76,$F76),0)*DG59</f>
        <v>0</v>
      </c>
      <c r="DH76" s="5">
        <f ca="1">IFERROR(PPMT($F$89/45,SUM($J59:DH59),$G76,$F76),0)*DH59</f>
        <v>0</v>
      </c>
      <c r="DI76" s="5">
        <f ca="1">IFERROR(PPMT($F$89/45,SUM($J59:DI59),$G76,$F76),0)*DI59</f>
        <v>0</v>
      </c>
      <c r="DJ76" s="5">
        <f ca="1">IFERROR(PPMT($F$89/45,SUM($J59:DJ59),$G76,$F76),0)*DJ59</f>
        <v>0</v>
      </c>
    </row>
    <row r="77" spans="2:114" ht="15" hidden="1" customHeight="1" outlineLevel="1">
      <c r="B77" t="s">
        <v>110</v>
      </c>
      <c r="F77" s="5">
        <f t="shared" ca="1" si="36"/>
        <v>0</v>
      </c>
      <c r="G77" s="5">
        <f t="shared" si="37"/>
        <v>70</v>
      </c>
      <c r="I77" s="5">
        <f t="shared" ca="1" si="38"/>
        <v>0</v>
      </c>
      <c r="J77" s="5">
        <f ca="1">IFERROR(PPMT($F$89/45,SUM($J60:J60),$G77,$F77),0)*J60</f>
        <v>0</v>
      </c>
      <c r="K77" s="5">
        <f ca="1">IFERROR(PPMT($F$89/45,SUM($J60:K60),$G77,$F77),0)*K60</f>
        <v>0</v>
      </c>
      <c r="L77" s="5">
        <f ca="1">IFERROR(PPMT($F$89/45,SUM($J60:L60),$G77,$F77),0)*L60</f>
        <v>0</v>
      </c>
      <c r="M77" s="5">
        <f ca="1">IFERROR(PPMT($F$89/45,SUM($J60:M60),$G77,$F77),0)*M60</f>
        <v>0</v>
      </c>
      <c r="N77" s="5">
        <f ca="1">IFERROR(PPMT($F$89/45,SUM($J60:N60),$G77,$F77),0)*N60</f>
        <v>0</v>
      </c>
      <c r="O77" s="5">
        <f ca="1">IFERROR(PPMT($F$89/45,SUM($J60:O60),$G77,$F77),0)*O60</f>
        <v>0</v>
      </c>
      <c r="P77" s="5">
        <f ca="1">IFERROR(PPMT($F$89/45,SUM($J60:P60),$G77,$F77),0)*P60</f>
        <v>0</v>
      </c>
      <c r="Q77" s="5">
        <f ca="1">IFERROR(PPMT($F$89/45,SUM($J60:Q60),$G77,$F77),0)*Q60</f>
        <v>0</v>
      </c>
      <c r="R77" s="5">
        <f ca="1">IFERROR(PPMT($F$89/45,SUM($J60:R60),$G77,$F77),0)*R60</f>
        <v>0</v>
      </c>
      <c r="S77" s="5">
        <f ca="1">IFERROR(PPMT($F$89/45,SUM($J60:S60),$G77,$F77),0)*S60</f>
        <v>0</v>
      </c>
      <c r="T77" s="5">
        <f ca="1">IFERROR(PPMT($F$89/45,SUM($J60:T60),$G77,$F77),0)*T60</f>
        <v>0</v>
      </c>
      <c r="U77" s="5">
        <f ca="1">IFERROR(PPMT($F$89/45,SUM($J60:U60),$G77,$F77),0)*U60</f>
        <v>0</v>
      </c>
      <c r="V77" s="5">
        <f ca="1">IFERROR(PPMT($F$89/45,SUM($J60:V60),$G77,$F77),0)*V60</f>
        <v>0</v>
      </c>
      <c r="W77" s="5">
        <f ca="1">IFERROR(PPMT($F$89/45,SUM($J60:W60),$G77,$F77),0)*W60</f>
        <v>0</v>
      </c>
      <c r="X77" s="5">
        <f ca="1">IFERROR(PPMT($F$89/45,SUM($J60:X60),$G77,$F77),0)*X60</f>
        <v>0</v>
      </c>
      <c r="Y77" s="5">
        <f ca="1">IFERROR(PPMT($F$89/45,SUM($J60:Y60),$G77,$F77),0)*Y60</f>
        <v>0</v>
      </c>
      <c r="Z77" s="5">
        <f ca="1">IFERROR(PPMT($F$89/45,SUM($J60:Z60),$G77,$F77),0)*Z60</f>
        <v>0</v>
      </c>
      <c r="AA77" s="5">
        <f ca="1">IFERROR(PPMT($F$89/45,SUM($J60:AA60),$G77,$F77),0)*AA60</f>
        <v>0</v>
      </c>
      <c r="AB77" s="5">
        <f ca="1">IFERROR(PPMT($F$89/45,SUM($J60:AB60),$G77,$F77),0)*AB60</f>
        <v>0</v>
      </c>
      <c r="AC77" s="5">
        <f ca="1">IFERROR(PPMT($F$89/45,SUM($J60:AC60),$G77,$F77),0)*AC60</f>
        <v>0</v>
      </c>
      <c r="AD77" s="5">
        <f ca="1">IFERROR(PPMT($F$89/45,SUM($J60:AD60),$G77,$F77),0)*AD60</f>
        <v>0</v>
      </c>
      <c r="AE77" s="5">
        <f ca="1">IFERROR(PPMT($F$89/45,SUM($J60:AE60),$G77,$F77),0)*AE60</f>
        <v>0</v>
      </c>
      <c r="AF77" s="5">
        <f ca="1">IFERROR(PPMT($F$89/45,SUM($J60:AF60),$G77,$F77),0)*AF60</f>
        <v>0</v>
      </c>
      <c r="AG77" s="5">
        <f ca="1">IFERROR(PPMT($F$89/45,SUM($J60:AG60),$G77,$F77),0)*AG60</f>
        <v>0</v>
      </c>
      <c r="AH77" s="5">
        <f ca="1">IFERROR(PPMT($F$89/45,SUM($J60:AH60),$G77,$F77),0)*AH60</f>
        <v>0</v>
      </c>
      <c r="AI77" s="5">
        <f ca="1">IFERROR(PPMT($F$89/45,SUM($J60:AI60),$G77,$F77),0)*AI60</f>
        <v>0</v>
      </c>
      <c r="AJ77" s="5">
        <f ca="1">IFERROR(PPMT($F$89/45,SUM($J60:AJ60),$G77,$F77),0)*AJ60</f>
        <v>0</v>
      </c>
      <c r="AK77" s="5">
        <f ca="1">IFERROR(PPMT($F$89/45,SUM($J60:AK60),$G77,$F77),0)*AK60</f>
        <v>0</v>
      </c>
      <c r="AL77" s="5">
        <f ca="1">IFERROR(PPMT($F$89/45,SUM($J60:AL60),$G77,$F77),0)*AL60</f>
        <v>0</v>
      </c>
      <c r="AM77" s="5">
        <f ca="1">IFERROR(PPMT($F$89/45,SUM($J60:AM60),$G77,$F77),0)*AM60</f>
        <v>0</v>
      </c>
      <c r="AN77" s="5">
        <f ca="1">IFERROR(PPMT($F$89/45,SUM($J60:AN60),$G77,$F77),0)*AN60</f>
        <v>0</v>
      </c>
      <c r="AO77" s="5">
        <f ca="1">IFERROR(PPMT($F$89/45,SUM($J60:AO60),$G77,$F77),0)*AO60</f>
        <v>0</v>
      </c>
      <c r="AP77" s="5">
        <f ca="1">IFERROR(PPMT($F$89/45,SUM($J60:AP60),$G77,$F77),0)*AP60</f>
        <v>0</v>
      </c>
      <c r="AQ77" s="5">
        <f ca="1">IFERROR(PPMT($F$89/45,SUM($J60:AQ60),$G77,$F77),0)*AQ60</f>
        <v>0</v>
      </c>
      <c r="AR77" s="5">
        <f ca="1">IFERROR(PPMT($F$89/45,SUM($J60:AR60),$G77,$F77),0)*AR60</f>
        <v>0</v>
      </c>
      <c r="AS77" s="5">
        <f ca="1">IFERROR(PPMT($F$89/45,SUM($J60:AS60),$G77,$F77),0)*AS60</f>
        <v>0</v>
      </c>
      <c r="AT77" s="5">
        <f ca="1">IFERROR(PPMT($F$89/45,SUM($J60:AT60),$G77,$F77),0)*AT60</f>
        <v>0</v>
      </c>
      <c r="AU77" s="5">
        <f ca="1">IFERROR(PPMT($F$89/45,SUM($J60:AU60),$G77,$F77),0)*AU60</f>
        <v>0</v>
      </c>
      <c r="AV77" s="5">
        <f ca="1">IFERROR(PPMT($F$89/45,SUM($J60:AV60),$G77,$F77),0)*AV60</f>
        <v>0</v>
      </c>
      <c r="AW77" s="5">
        <f ca="1">IFERROR(PPMT($F$89/45,SUM($J60:AW60),$G77,$F77),0)*AW60</f>
        <v>0</v>
      </c>
      <c r="AX77" s="5">
        <f ca="1">IFERROR(PPMT($F$89/45,SUM($J60:AX60),$G77,$F77),0)*AX60</f>
        <v>0</v>
      </c>
      <c r="AY77" s="5">
        <f ca="1">IFERROR(PPMT($F$89/45,SUM($J60:AY60),$G77,$F77),0)*AY60</f>
        <v>0</v>
      </c>
      <c r="AZ77" s="5">
        <f ca="1">IFERROR(PPMT($F$89/45,SUM($J60:AZ60),$G77,$F77),0)*AZ60</f>
        <v>0</v>
      </c>
      <c r="BA77" s="5">
        <f ca="1">IFERROR(PPMT($F$89/45,SUM($J60:BA60),$G77,$F77),0)*BA60</f>
        <v>0</v>
      </c>
      <c r="BB77" s="5">
        <f ca="1">IFERROR(PPMT($F$89/45,SUM($J60:BB60),$G77,$F77),0)*BB60</f>
        <v>0</v>
      </c>
      <c r="BC77" s="5">
        <f ca="1">IFERROR(PPMT($F$89/45,SUM($J60:BC60),$G77,$F77),0)*BC60</f>
        <v>0</v>
      </c>
      <c r="BD77" s="5">
        <f ca="1">IFERROR(PPMT($F$89/45,SUM($J60:BD60),$G77,$F77),0)*BD60</f>
        <v>0</v>
      </c>
      <c r="BE77" s="5">
        <f ca="1">IFERROR(PPMT($F$89/45,SUM($J60:BE60),$G77,$F77),0)*BE60</f>
        <v>0</v>
      </c>
      <c r="BF77" s="5">
        <f ca="1">IFERROR(PPMT($F$89/45,SUM($J60:BF60),$G77,$F77),0)*BF60</f>
        <v>0</v>
      </c>
      <c r="BG77" s="5">
        <f ca="1">IFERROR(PPMT($F$89/45,SUM($J60:BG60),$G77,$F77),0)*BG60</f>
        <v>0</v>
      </c>
      <c r="BH77" s="5">
        <f ca="1">IFERROR(PPMT($F$89/45,SUM($J60:BH60),$G77,$F77),0)*BH60</f>
        <v>0</v>
      </c>
      <c r="BI77" s="5">
        <f ca="1">IFERROR(PPMT($F$89/45,SUM($J60:BI60),$G77,$F77),0)*BI60</f>
        <v>0</v>
      </c>
      <c r="BJ77" s="5">
        <f ca="1">IFERROR(PPMT($F$89/45,SUM($J60:BJ60),$G77,$F77),0)*BJ60</f>
        <v>0</v>
      </c>
      <c r="BK77" s="5">
        <f ca="1">IFERROR(PPMT($F$89/45,SUM($J60:BK60),$G77,$F77),0)*BK60</f>
        <v>0</v>
      </c>
      <c r="BL77" s="5">
        <f ca="1">IFERROR(PPMT($F$89/45,SUM($J60:BL60),$G77,$F77),0)*BL60</f>
        <v>0</v>
      </c>
      <c r="BM77" s="5">
        <f ca="1">IFERROR(PPMT($F$89/45,SUM($J60:BM60),$G77,$F77),0)*BM60</f>
        <v>0</v>
      </c>
      <c r="BN77" s="5">
        <f ca="1">IFERROR(PPMT($F$89/45,SUM($J60:BN60),$G77,$F77),0)*BN60</f>
        <v>0</v>
      </c>
      <c r="BO77" s="5">
        <f ca="1">IFERROR(PPMT($F$89/45,SUM($J60:BO60),$G77,$F77),0)*BO60</f>
        <v>0</v>
      </c>
      <c r="BP77" s="5">
        <f ca="1">IFERROR(PPMT($F$89/45,SUM($J60:BP60),$G77,$F77),0)*BP60</f>
        <v>0</v>
      </c>
      <c r="BQ77" s="5">
        <f ca="1">IFERROR(PPMT($F$89/45,SUM($J60:BQ60),$G77,$F77),0)*BQ60</f>
        <v>0</v>
      </c>
      <c r="BR77" s="5">
        <f ca="1">IFERROR(PPMT($F$89/45,SUM($J60:BR60),$G77,$F77),0)*BR60</f>
        <v>0</v>
      </c>
      <c r="BS77" s="5">
        <f ca="1">IFERROR(PPMT($F$89/45,SUM($J60:BS60),$G77,$F77),0)*BS60</f>
        <v>0</v>
      </c>
      <c r="BT77" s="5">
        <f ca="1">IFERROR(PPMT($F$89/45,SUM($J60:BT60),$G77,$F77),0)*BT60</f>
        <v>0</v>
      </c>
      <c r="BU77" s="5">
        <f ca="1">IFERROR(PPMT($F$89/45,SUM($J60:BU60),$G77,$F77),0)*BU60</f>
        <v>0</v>
      </c>
      <c r="BV77" s="5">
        <f ca="1">IFERROR(PPMT($F$89/45,SUM($J60:BV60),$G77,$F77),0)*BV60</f>
        <v>0</v>
      </c>
      <c r="BW77" s="5">
        <f ca="1">IFERROR(PPMT($F$89/45,SUM($J60:BW60),$G77,$F77),0)*BW60</f>
        <v>0</v>
      </c>
      <c r="BX77" s="5">
        <f ca="1">IFERROR(PPMT($F$89/45,SUM($J60:BX60),$G77,$F77),0)*BX60</f>
        <v>0</v>
      </c>
      <c r="BY77" s="5">
        <f ca="1">IFERROR(PPMT($F$89/45,SUM($J60:BY60),$G77,$F77),0)*BY60</f>
        <v>0</v>
      </c>
      <c r="BZ77" s="5">
        <f ca="1">IFERROR(PPMT($F$89/45,SUM($J60:BZ60),$G77,$F77),0)*BZ60</f>
        <v>0</v>
      </c>
      <c r="CA77" s="5">
        <f ca="1">IFERROR(PPMT($F$89/45,SUM($J60:CA60),$G77,$F77),0)*CA60</f>
        <v>0</v>
      </c>
      <c r="CB77" s="5">
        <f ca="1">IFERROR(PPMT($F$89/45,SUM($J60:CB60),$G77,$F77),0)*CB60</f>
        <v>0</v>
      </c>
      <c r="CC77" s="5">
        <f ca="1">IFERROR(PPMT($F$89/45,SUM($J60:CC60),$G77,$F77),0)*CC60</f>
        <v>0</v>
      </c>
      <c r="CD77" s="5">
        <f ca="1">IFERROR(PPMT($F$89/45,SUM($J60:CD60),$G77,$F77),0)*CD60</f>
        <v>0</v>
      </c>
      <c r="CE77" s="5">
        <f ca="1">IFERROR(PPMT($F$89/45,SUM($J60:CE60),$G77,$F77),0)*CE60</f>
        <v>0</v>
      </c>
      <c r="CF77" s="5">
        <f ca="1">IFERROR(PPMT($F$89/45,SUM($J60:CF60),$G77,$F77),0)*CF60</f>
        <v>0</v>
      </c>
      <c r="CG77" s="5">
        <f ca="1">IFERROR(PPMT($F$89/45,SUM($J60:CG60),$G77,$F77),0)*CG60</f>
        <v>0</v>
      </c>
      <c r="CH77" s="5">
        <f ca="1">IFERROR(PPMT($F$89/45,SUM($J60:CH60),$G77,$F77),0)*CH60</f>
        <v>0</v>
      </c>
      <c r="CI77" s="5">
        <f ca="1">IFERROR(PPMT($F$89/45,SUM($J60:CI60),$G77,$F77),0)*CI60</f>
        <v>0</v>
      </c>
      <c r="CJ77" s="5">
        <f ca="1">IFERROR(PPMT($F$89/45,SUM($J60:CJ60),$G77,$F77),0)*CJ60</f>
        <v>0</v>
      </c>
      <c r="CK77" s="5">
        <f ca="1">IFERROR(PPMT($F$89/45,SUM($J60:CK60),$G77,$F77),0)*CK60</f>
        <v>0</v>
      </c>
      <c r="CL77" s="5">
        <f ca="1">IFERROR(PPMT($F$89/45,SUM($J60:CL60),$G77,$F77),0)*CL60</f>
        <v>0</v>
      </c>
      <c r="CM77" s="5">
        <f ca="1">IFERROR(PPMT($F$89/45,SUM($J60:CM60),$G77,$F77),0)*CM60</f>
        <v>0</v>
      </c>
      <c r="CN77" s="5">
        <f ca="1">IFERROR(PPMT($F$89/45,SUM($J60:CN60),$G77,$F77),0)*CN60</f>
        <v>0</v>
      </c>
      <c r="CO77" s="5">
        <f ca="1">IFERROR(PPMT($F$89/45,SUM($J60:CO60),$G77,$F77),0)*CO60</f>
        <v>0</v>
      </c>
      <c r="CP77" s="5">
        <f ca="1">IFERROR(PPMT($F$89/45,SUM($J60:CP60),$G77,$F77),0)*CP60</f>
        <v>0</v>
      </c>
      <c r="CQ77" s="5">
        <f ca="1">IFERROR(PPMT($F$89/45,SUM($J60:CQ60),$G77,$F77),0)*CQ60</f>
        <v>0</v>
      </c>
      <c r="CR77" s="5">
        <f ca="1">IFERROR(PPMT($F$89/45,SUM($J60:CR60),$G77,$F77),0)*CR60</f>
        <v>0</v>
      </c>
      <c r="CS77" s="5">
        <f ca="1">IFERROR(PPMT($F$89/45,SUM($J60:CS60),$G77,$F77),0)*CS60</f>
        <v>0</v>
      </c>
      <c r="CT77" s="5">
        <f ca="1">IFERROR(PPMT($F$89/45,SUM($J60:CT60),$G77,$F77),0)*CT60</f>
        <v>0</v>
      </c>
      <c r="CU77" s="5">
        <f ca="1">IFERROR(PPMT($F$89/45,SUM($J60:CU60),$G77,$F77),0)*CU60</f>
        <v>0</v>
      </c>
      <c r="CV77" s="5">
        <f ca="1">IFERROR(PPMT($F$89/45,SUM($J60:CV60),$G77,$F77),0)*CV60</f>
        <v>0</v>
      </c>
      <c r="CW77" s="5">
        <f ca="1">IFERROR(PPMT($F$89/45,SUM($J60:CW60),$G77,$F77),0)*CW60</f>
        <v>0</v>
      </c>
      <c r="CX77" s="5">
        <f ca="1">IFERROR(PPMT($F$89/45,SUM($J60:CX60),$G77,$F77),0)*CX60</f>
        <v>0</v>
      </c>
      <c r="CY77" s="5">
        <f ca="1">IFERROR(PPMT($F$89/45,SUM($J60:CY60),$G77,$F77),0)*CY60</f>
        <v>0</v>
      </c>
      <c r="CZ77" s="5">
        <f ca="1">IFERROR(PPMT($F$89/45,SUM($J60:CZ60),$G77,$F77),0)*CZ60</f>
        <v>0</v>
      </c>
      <c r="DA77" s="5">
        <f ca="1">IFERROR(PPMT($F$89/45,SUM($J60:DA60),$G77,$F77),0)*DA60</f>
        <v>0</v>
      </c>
      <c r="DB77" s="5">
        <f ca="1">IFERROR(PPMT($F$89/45,SUM($J60:DB60),$G77,$F77),0)*DB60</f>
        <v>0</v>
      </c>
      <c r="DC77" s="5">
        <f ca="1">IFERROR(PPMT($F$89/45,SUM($J60:DC60),$G77,$F77),0)*DC60</f>
        <v>0</v>
      </c>
      <c r="DD77" s="5">
        <f ca="1">IFERROR(PPMT($F$89/45,SUM($J60:DD60),$G77,$F77),0)*DD60</f>
        <v>0</v>
      </c>
      <c r="DE77" s="5">
        <f ca="1">IFERROR(PPMT($F$89/45,SUM($J60:DE60),$G77,$F77),0)*DE60</f>
        <v>0</v>
      </c>
      <c r="DF77" s="5">
        <f ca="1">IFERROR(PPMT($F$89/45,SUM($J60:DF60),$G77,$F77),0)*DF60</f>
        <v>0</v>
      </c>
      <c r="DG77" s="5">
        <f ca="1">IFERROR(PPMT($F$89/45,SUM($J60:DG60),$G77,$F77),0)*DG60</f>
        <v>0</v>
      </c>
      <c r="DH77" s="5">
        <f ca="1">IFERROR(PPMT($F$89/45,SUM($J60:DH60),$G77,$F77),0)*DH60</f>
        <v>0</v>
      </c>
      <c r="DI77" s="5">
        <f ca="1">IFERROR(PPMT($F$89/45,SUM($J60:DI60),$G77,$F77),0)*DI60</f>
        <v>0</v>
      </c>
      <c r="DJ77" s="5">
        <f ca="1">IFERROR(PPMT($F$89/45,SUM($J60:DJ60),$G77,$F77),0)*DJ60</f>
        <v>0</v>
      </c>
    </row>
    <row r="78" spans="2:114" ht="15" hidden="1" customHeight="1" outlineLevel="1">
      <c r="B78" t="s">
        <v>111</v>
      </c>
      <c r="F78" s="5">
        <f t="shared" ca="1" si="36"/>
        <v>0</v>
      </c>
      <c r="G78" s="5">
        <f t="shared" si="37"/>
        <v>69</v>
      </c>
      <c r="I78" s="5">
        <f t="shared" ca="1" si="38"/>
        <v>0</v>
      </c>
      <c r="J78" s="5">
        <f ca="1">IFERROR(PPMT($F$89/45,SUM($J61:J61),$G78,$F78),0)*J61</f>
        <v>0</v>
      </c>
      <c r="K78" s="5">
        <f ca="1">IFERROR(PPMT($F$89/45,SUM($J61:K61),$G78,$F78),0)*K61</f>
        <v>0</v>
      </c>
      <c r="L78" s="5">
        <f ca="1">IFERROR(PPMT($F$89/45,SUM($J61:L61),$G78,$F78),0)*L61</f>
        <v>0</v>
      </c>
      <c r="M78" s="5">
        <f ca="1">IFERROR(PPMT($F$89/45,SUM($J61:M61),$G78,$F78),0)*M61</f>
        <v>0</v>
      </c>
      <c r="N78" s="5">
        <f ca="1">IFERROR(PPMT($F$89/45,SUM($J61:N61),$G78,$F78),0)*N61</f>
        <v>0</v>
      </c>
      <c r="O78" s="5">
        <f ca="1">IFERROR(PPMT($F$89/45,SUM($J61:O61),$G78,$F78),0)*O61</f>
        <v>0</v>
      </c>
      <c r="P78" s="5">
        <f ca="1">IFERROR(PPMT($F$89/45,SUM($J61:P61),$G78,$F78),0)*P61</f>
        <v>0</v>
      </c>
      <c r="Q78" s="5">
        <f ca="1">IFERROR(PPMT($F$89/45,SUM($J61:Q61),$G78,$F78),0)*Q61</f>
        <v>0</v>
      </c>
      <c r="R78" s="5">
        <f ca="1">IFERROR(PPMT($F$89/45,SUM($J61:R61),$G78,$F78),0)*R61</f>
        <v>0</v>
      </c>
      <c r="S78" s="5">
        <f ca="1">IFERROR(PPMT($F$89/45,SUM($J61:S61),$G78,$F78),0)*S61</f>
        <v>0</v>
      </c>
      <c r="T78" s="5">
        <f ca="1">IFERROR(PPMT($F$89/45,SUM($J61:T61),$G78,$F78),0)*T61</f>
        <v>0</v>
      </c>
      <c r="U78" s="5">
        <f ca="1">IFERROR(PPMT($F$89/45,SUM($J61:U61),$G78,$F78),0)*U61</f>
        <v>0</v>
      </c>
      <c r="V78" s="5">
        <f ca="1">IFERROR(PPMT($F$89/45,SUM($J61:V61),$G78,$F78),0)*V61</f>
        <v>0</v>
      </c>
      <c r="W78" s="5">
        <f ca="1">IFERROR(PPMT($F$89/45,SUM($J61:W61),$G78,$F78),0)*W61</f>
        <v>0</v>
      </c>
      <c r="X78" s="5">
        <f ca="1">IFERROR(PPMT($F$89/45,SUM($J61:X61),$G78,$F78),0)*X61</f>
        <v>0</v>
      </c>
      <c r="Y78" s="5">
        <f ca="1">IFERROR(PPMT($F$89/45,SUM($J61:Y61),$G78,$F78),0)*Y61</f>
        <v>0</v>
      </c>
      <c r="Z78" s="5">
        <f ca="1">IFERROR(PPMT($F$89/45,SUM($J61:Z61),$G78,$F78),0)*Z61</f>
        <v>0</v>
      </c>
      <c r="AA78" s="5">
        <f ca="1">IFERROR(PPMT($F$89/45,SUM($J61:AA61),$G78,$F78),0)*AA61</f>
        <v>0</v>
      </c>
      <c r="AB78" s="5">
        <f ca="1">IFERROR(PPMT($F$89/45,SUM($J61:AB61),$G78,$F78),0)*AB61</f>
        <v>0</v>
      </c>
      <c r="AC78" s="5">
        <f ca="1">IFERROR(PPMT($F$89/45,SUM($J61:AC61),$G78,$F78),0)*AC61</f>
        <v>0</v>
      </c>
      <c r="AD78" s="5">
        <f ca="1">IFERROR(PPMT($F$89/45,SUM($J61:AD61),$G78,$F78),0)*AD61</f>
        <v>0</v>
      </c>
      <c r="AE78" s="5">
        <f ca="1">IFERROR(PPMT($F$89/45,SUM($J61:AE61),$G78,$F78),0)*AE61</f>
        <v>0</v>
      </c>
      <c r="AF78" s="5">
        <f ca="1">IFERROR(PPMT($F$89/45,SUM($J61:AF61),$G78,$F78),0)*AF61</f>
        <v>0</v>
      </c>
      <c r="AG78" s="5">
        <f ca="1">IFERROR(PPMT($F$89/45,SUM($J61:AG61),$G78,$F78),0)*AG61</f>
        <v>0</v>
      </c>
      <c r="AH78" s="5">
        <f ca="1">IFERROR(PPMT($F$89/45,SUM($J61:AH61),$G78,$F78),0)*AH61</f>
        <v>0</v>
      </c>
      <c r="AI78" s="5">
        <f ca="1">IFERROR(PPMT($F$89/45,SUM($J61:AI61),$G78,$F78),0)*AI61</f>
        <v>0</v>
      </c>
      <c r="AJ78" s="5">
        <f ca="1">IFERROR(PPMT($F$89/45,SUM($J61:AJ61),$G78,$F78),0)*AJ61</f>
        <v>0</v>
      </c>
      <c r="AK78" s="5">
        <f ca="1">IFERROR(PPMT($F$89/45,SUM($J61:AK61),$G78,$F78),0)*AK61</f>
        <v>0</v>
      </c>
      <c r="AL78" s="5">
        <f ca="1">IFERROR(PPMT($F$89/45,SUM($J61:AL61),$G78,$F78),0)*AL61</f>
        <v>0</v>
      </c>
      <c r="AM78" s="5">
        <f ca="1">IFERROR(PPMT($F$89/45,SUM($J61:AM61),$G78,$F78),0)*AM61</f>
        <v>0</v>
      </c>
      <c r="AN78" s="5">
        <f ca="1">IFERROR(PPMT($F$89/45,SUM($J61:AN61),$G78,$F78),0)*AN61</f>
        <v>0</v>
      </c>
      <c r="AO78" s="5">
        <f ca="1">IFERROR(PPMT($F$89/45,SUM($J61:AO61),$G78,$F78),0)*AO61</f>
        <v>0</v>
      </c>
      <c r="AP78" s="5">
        <f ca="1">IFERROR(PPMT($F$89/45,SUM($J61:AP61),$G78,$F78),0)*AP61</f>
        <v>0</v>
      </c>
      <c r="AQ78" s="5">
        <f ca="1">IFERROR(PPMT($F$89/45,SUM($J61:AQ61),$G78,$F78),0)*AQ61</f>
        <v>0</v>
      </c>
      <c r="AR78" s="5">
        <f ca="1">IFERROR(PPMT($F$89/45,SUM($J61:AR61),$G78,$F78),0)*AR61</f>
        <v>0</v>
      </c>
      <c r="AS78" s="5">
        <f ca="1">IFERROR(PPMT($F$89/45,SUM($J61:AS61),$G78,$F78),0)*AS61</f>
        <v>0</v>
      </c>
      <c r="AT78" s="5">
        <f ca="1">IFERROR(PPMT($F$89/45,SUM($J61:AT61),$G78,$F78),0)*AT61</f>
        <v>0</v>
      </c>
      <c r="AU78" s="5">
        <f ca="1">IFERROR(PPMT($F$89/45,SUM($J61:AU61),$G78,$F78),0)*AU61</f>
        <v>0</v>
      </c>
      <c r="AV78" s="5">
        <f ca="1">IFERROR(PPMT($F$89/45,SUM($J61:AV61),$G78,$F78),0)*AV61</f>
        <v>0</v>
      </c>
      <c r="AW78" s="5">
        <f ca="1">IFERROR(PPMT($F$89/45,SUM($J61:AW61),$G78,$F78),0)*AW61</f>
        <v>0</v>
      </c>
      <c r="AX78" s="5">
        <f ca="1">IFERROR(PPMT($F$89/45,SUM($J61:AX61),$G78,$F78),0)*AX61</f>
        <v>0</v>
      </c>
      <c r="AY78" s="5">
        <f ca="1">IFERROR(PPMT($F$89/45,SUM($J61:AY61),$G78,$F78),0)*AY61</f>
        <v>0</v>
      </c>
      <c r="AZ78" s="5">
        <f ca="1">IFERROR(PPMT($F$89/45,SUM($J61:AZ61),$G78,$F78),0)*AZ61</f>
        <v>0</v>
      </c>
      <c r="BA78" s="5">
        <f ca="1">IFERROR(PPMT($F$89/45,SUM($J61:BA61),$G78,$F78),0)*BA61</f>
        <v>0</v>
      </c>
      <c r="BB78" s="5">
        <f ca="1">IFERROR(PPMT($F$89/45,SUM($J61:BB61),$G78,$F78),0)*BB61</f>
        <v>0</v>
      </c>
      <c r="BC78" s="5">
        <f ca="1">IFERROR(PPMT($F$89/45,SUM($J61:BC61),$G78,$F78),0)*BC61</f>
        <v>0</v>
      </c>
      <c r="BD78" s="5">
        <f ca="1">IFERROR(PPMT($F$89/45,SUM($J61:BD61),$G78,$F78),0)*BD61</f>
        <v>0</v>
      </c>
      <c r="BE78" s="5">
        <f ca="1">IFERROR(PPMT($F$89/45,SUM($J61:BE61),$G78,$F78),0)*BE61</f>
        <v>0</v>
      </c>
      <c r="BF78" s="5">
        <f ca="1">IFERROR(PPMT($F$89/45,SUM($J61:BF61),$G78,$F78),0)*BF61</f>
        <v>0</v>
      </c>
      <c r="BG78" s="5">
        <f ca="1">IFERROR(PPMT($F$89/45,SUM($J61:BG61),$G78,$F78),0)*BG61</f>
        <v>0</v>
      </c>
      <c r="BH78" s="5">
        <f ca="1">IFERROR(PPMT($F$89/45,SUM($J61:BH61),$G78,$F78),0)*BH61</f>
        <v>0</v>
      </c>
      <c r="BI78" s="5">
        <f ca="1">IFERROR(PPMT($F$89/45,SUM($J61:BI61),$G78,$F78),0)*BI61</f>
        <v>0</v>
      </c>
      <c r="BJ78" s="5">
        <f ca="1">IFERROR(PPMT($F$89/45,SUM($J61:BJ61),$G78,$F78),0)*BJ61</f>
        <v>0</v>
      </c>
      <c r="BK78" s="5">
        <f ca="1">IFERROR(PPMT($F$89/45,SUM($J61:BK61),$G78,$F78),0)*BK61</f>
        <v>0</v>
      </c>
      <c r="BL78" s="5">
        <f ca="1">IFERROR(PPMT($F$89/45,SUM($J61:BL61),$G78,$F78),0)*BL61</f>
        <v>0</v>
      </c>
      <c r="BM78" s="5">
        <f ca="1">IFERROR(PPMT($F$89/45,SUM($J61:BM61),$G78,$F78),0)*BM61</f>
        <v>0</v>
      </c>
      <c r="BN78" s="5">
        <f ca="1">IFERROR(PPMT($F$89/45,SUM($J61:BN61),$G78,$F78),0)*BN61</f>
        <v>0</v>
      </c>
      <c r="BO78" s="5">
        <f ca="1">IFERROR(PPMT($F$89/45,SUM($J61:BO61),$G78,$F78),0)*BO61</f>
        <v>0</v>
      </c>
      <c r="BP78" s="5">
        <f ca="1">IFERROR(PPMT($F$89/45,SUM($J61:BP61),$G78,$F78),0)*BP61</f>
        <v>0</v>
      </c>
      <c r="BQ78" s="5">
        <f ca="1">IFERROR(PPMT($F$89/45,SUM($J61:BQ61),$G78,$F78),0)*BQ61</f>
        <v>0</v>
      </c>
      <c r="BR78" s="5">
        <f ca="1">IFERROR(PPMT($F$89/45,SUM($J61:BR61),$G78,$F78),0)*BR61</f>
        <v>0</v>
      </c>
      <c r="BS78" s="5">
        <f ca="1">IFERROR(PPMT($F$89/45,SUM($J61:BS61),$G78,$F78),0)*BS61</f>
        <v>0</v>
      </c>
      <c r="BT78" s="5">
        <f ca="1">IFERROR(PPMT($F$89/45,SUM($J61:BT61),$G78,$F78),0)*BT61</f>
        <v>0</v>
      </c>
      <c r="BU78" s="5">
        <f ca="1">IFERROR(PPMT($F$89/45,SUM($J61:BU61),$G78,$F78),0)*BU61</f>
        <v>0</v>
      </c>
      <c r="BV78" s="5">
        <f ca="1">IFERROR(PPMT($F$89/45,SUM($J61:BV61),$G78,$F78),0)*BV61</f>
        <v>0</v>
      </c>
      <c r="BW78" s="5">
        <f ca="1">IFERROR(PPMT($F$89/45,SUM($J61:BW61),$G78,$F78),0)*BW61</f>
        <v>0</v>
      </c>
      <c r="BX78" s="5">
        <f ca="1">IFERROR(PPMT($F$89/45,SUM($J61:BX61),$G78,$F78),0)*BX61</f>
        <v>0</v>
      </c>
      <c r="BY78" s="5">
        <f ca="1">IFERROR(PPMT($F$89/45,SUM($J61:BY61),$G78,$F78),0)*BY61</f>
        <v>0</v>
      </c>
      <c r="BZ78" s="5">
        <f ca="1">IFERROR(PPMT($F$89/45,SUM($J61:BZ61),$G78,$F78),0)*BZ61</f>
        <v>0</v>
      </c>
      <c r="CA78" s="5">
        <f ca="1">IFERROR(PPMT($F$89/45,SUM($J61:CA61),$G78,$F78),0)*CA61</f>
        <v>0</v>
      </c>
      <c r="CB78" s="5">
        <f ca="1">IFERROR(PPMT($F$89/45,SUM($J61:CB61),$G78,$F78),0)*CB61</f>
        <v>0</v>
      </c>
      <c r="CC78" s="5">
        <f ca="1">IFERROR(PPMT($F$89/45,SUM($J61:CC61),$G78,$F78),0)*CC61</f>
        <v>0</v>
      </c>
      <c r="CD78" s="5">
        <f ca="1">IFERROR(PPMT($F$89/45,SUM($J61:CD61),$G78,$F78),0)*CD61</f>
        <v>0</v>
      </c>
      <c r="CE78" s="5">
        <f ca="1">IFERROR(PPMT($F$89/45,SUM($J61:CE61),$G78,$F78),0)*CE61</f>
        <v>0</v>
      </c>
      <c r="CF78" s="5">
        <f ca="1">IFERROR(PPMT($F$89/45,SUM($J61:CF61),$G78,$F78),0)*CF61</f>
        <v>0</v>
      </c>
      <c r="CG78" s="5">
        <f ca="1">IFERROR(PPMT($F$89/45,SUM($J61:CG61),$G78,$F78),0)*CG61</f>
        <v>0</v>
      </c>
      <c r="CH78" s="5">
        <f ca="1">IFERROR(PPMT($F$89/45,SUM($J61:CH61),$G78,$F78),0)*CH61</f>
        <v>0</v>
      </c>
      <c r="CI78" s="5">
        <f ca="1">IFERROR(PPMT($F$89/45,SUM($J61:CI61),$G78,$F78),0)*CI61</f>
        <v>0</v>
      </c>
      <c r="CJ78" s="5">
        <f ca="1">IFERROR(PPMT($F$89/45,SUM($J61:CJ61),$G78,$F78),0)*CJ61</f>
        <v>0</v>
      </c>
      <c r="CK78" s="5">
        <f ca="1">IFERROR(PPMT($F$89/45,SUM($J61:CK61),$G78,$F78),0)*CK61</f>
        <v>0</v>
      </c>
      <c r="CL78" s="5">
        <f ca="1">IFERROR(PPMT($F$89/45,SUM($J61:CL61),$G78,$F78),0)*CL61</f>
        <v>0</v>
      </c>
      <c r="CM78" s="5">
        <f ca="1">IFERROR(PPMT($F$89/45,SUM($J61:CM61),$G78,$F78),0)*CM61</f>
        <v>0</v>
      </c>
      <c r="CN78" s="5">
        <f ca="1">IFERROR(PPMT($F$89/45,SUM($J61:CN61),$G78,$F78),0)*CN61</f>
        <v>0</v>
      </c>
      <c r="CO78" s="5">
        <f ca="1">IFERROR(PPMT($F$89/45,SUM($J61:CO61),$G78,$F78),0)*CO61</f>
        <v>0</v>
      </c>
      <c r="CP78" s="5">
        <f ca="1">IFERROR(PPMT($F$89/45,SUM($J61:CP61),$G78,$F78),0)*CP61</f>
        <v>0</v>
      </c>
      <c r="CQ78" s="5">
        <f ca="1">IFERROR(PPMT($F$89/45,SUM($J61:CQ61),$G78,$F78),0)*CQ61</f>
        <v>0</v>
      </c>
      <c r="CR78" s="5">
        <f ca="1">IFERROR(PPMT($F$89/45,SUM($J61:CR61),$G78,$F78),0)*CR61</f>
        <v>0</v>
      </c>
      <c r="CS78" s="5">
        <f ca="1">IFERROR(PPMT($F$89/45,SUM($J61:CS61),$G78,$F78),0)*CS61</f>
        <v>0</v>
      </c>
      <c r="CT78" s="5">
        <f ca="1">IFERROR(PPMT($F$89/45,SUM($J61:CT61),$G78,$F78),0)*CT61</f>
        <v>0</v>
      </c>
      <c r="CU78" s="5">
        <f ca="1">IFERROR(PPMT($F$89/45,SUM($J61:CU61),$G78,$F78),0)*CU61</f>
        <v>0</v>
      </c>
      <c r="CV78" s="5">
        <f ca="1">IFERROR(PPMT($F$89/45,SUM($J61:CV61),$G78,$F78),0)*CV61</f>
        <v>0</v>
      </c>
      <c r="CW78" s="5">
        <f ca="1">IFERROR(PPMT($F$89/45,SUM($J61:CW61),$G78,$F78),0)*CW61</f>
        <v>0</v>
      </c>
      <c r="CX78" s="5">
        <f ca="1">IFERROR(PPMT($F$89/45,SUM($J61:CX61),$G78,$F78),0)*CX61</f>
        <v>0</v>
      </c>
      <c r="CY78" s="5">
        <f ca="1">IFERROR(PPMT($F$89/45,SUM($J61:CY61),$G78,$F78),0)*CY61</f>
        <v>0</v>
      </c>
      <c r="CZ78" s="5">
        <f ca="1">IFERROR(PPMT($F$89/45,SUM($J61:CZ61),$G78,$F78),0)*CZ61</f>
        <v>0</v>
      </c>
      <c r="DA78" s="5">
        <f ca="1">IFERROR(PPMT($F$89/45,SUM($J61:DA61),$G78,$F78),0)*DA61</f>
        <v>0</v>
      </c>
      <c r="DB78" s="5">
        <f ca="1">IFERROR(PPMT($F$89/45,SUM($J61:DB61),$G78,$F78),0)*DB61</f>
        <v>0</v>
      </c>
      <c r="DC78" s="5">
        <f ca="1">IFERROR(PPMT($F$89/45,SUM($J61:DC61),$G78,$F78),0)*DC61</f>
        <v>0</v>
      </c>
      <c r="DD78" s="5">
        <f ca="1">IFERROR(PPMT($F$89/45,SUM($J61:DD61),$G78,$F78),0)*DD61</f>
        <v>0</v>
      </c>
      <c r="DE78" s="5">
        <f ca="1">IFERROR(PPMT($F$89/45,SUM($J61:DE61),$G78,$F78),0)*DE61</f>
        <v>0</v>
      </c>
      <c r="DF78" s="5">
        <f ca="1">IFERROR(PPMT($F$89/45,SUM($J61:DF61),$G78,$F78),0)*DF61</f>
        <v>0</v>
      </c>
      <c r="DG78" s="5">
        <f ca="1">IFERROR(PPMT($F$89/45,SUM($J61:DG61),$G78,$F78),0)*DG61</f>
        <v>0</v>
      </c>
      <c r="DH78" s="5">
        <f ca="1">IFERROR(PPMT($F$89/45,SUM($J61:DH61),$G78,$F78),0)*DH61</f>
        <v>0</v>
      </c>
      <c r="DI78" s="5">
        <f ca="1">IFERROR(PPMT($F$89/45,SUM($J61:DI61),$G78,$F78),0)*DI61</f>
        <v>0</v>
      </c>
      <c r="DJ78" s="5">
        <f ca="1">IFERROR(PPMT($F$89/45,SUM($J61:DJ61),$G78,$F78),0)*DJ61</f>
        <v>0</v>
      </c>
    </row>
    <row r="79" spans="2:114" ht="15" hidden="1" customHeight="1" outlineLevel="1">
      <c r="B79" t="s">
        <v>112</v>
      </c>
      <c r="F79" s="5">
        <f t="shared" ca="1" si="36"/>
        <v>189000</v>
      </c>
      <c r="G79" s="5">
        <f t="shared" si="37"/>
        <v>68</v>
      </c>
      <c r="I79" s="5">
        <f t="shared" ca="1" si="38"/>
        <v>-188999.99999999997</v>
      </c>
      <c r="J79" s="5">
        <f ca="1">IFERROR(PPMT($F$89/45,SUM($J62:J62),$G79,$F79),0)*J62</f>
        <v>0</v>
      </c>
      <c r="K79" s="5">
        <f ca="1">IFERROR(PPMT($F$89/45,SUM($J62:K62),$G79,$F79),0)*K62</f>
        <v>0</v>
      </c>
      <c r="L79" s="5">
        <f ca="1">IFERROR(PPMT($F$89/45,SUM($J62:L62),$G79,$F79),0)*L62</f>
        <v>0</v>
      </c>
      <c r="M79" s="5">
        <f ca="1">IFERROR(PPMT($F$89/45,SUM($J62:M62),$G79,$F79),0)*M62</f>
        <v>0</v>
      </c>
      <c r="N79" s="5">
        <f ca="1">IFERROR(PPMT($F$89/45,SUM($J62:N62),$G79,$F79),0)*N62</f>
        <v>0</v>
      </c>
      <c r="O79" s="5">
        <f ca="1">IFERROR(PPMT($F$89/45,SUM($J62:O62),$G79,$F79),0)*O62</f>
        <v>0</v>
      </c>
      <c r="P79" s="5">
        <f ca="1">IFERROR(PPMT($F$89/45,SUM($J62:P62),$G79,$F79),0)*P62</f>
        <v>0</v>
      </c>
      <c r="Q79" s="5">
        <f ca="1">IFERROR(PPMT($F$89/45,SUM($J62:Q62),$G79,$F79),0)*Q62</f>
        <v>0</v>
      </c>
      <c r="R79" s="5">
        <f ca="1">IFERROR(PPMT($F$89/45,SUM($J62:R62),$G79,$F79),0)*R62</f>
        <v>0</v>
      </c>
      <c r="S79" s="5">
        <f ca="1">IFERROR(PPMT($F$89/45,SUM($J62:S62),$G79,$F79),0)*S62</f>
        <v>0</v>
      </c>
      <c r="T79" s="5">
        <f ca="1">IFERROR(PPMT($F$89/45,SUM($J62:T62),$G79,$F79),0)*T62</f>
        <v>0</v>
      </c>
      <c r="U79" s="5">
        <f ca="1">IFERROR(PPMT($F$89/45,SUM($J62:U62),$G79,$F79),0)*U62</f>
        <v>0</v>
      </c>
      <c r="V79" s="5">
        <f ca="1">IFERROR(PPMT($F$89/45,SUM($J62:V62),$G79,$F79),0)*V62</f>
        <v>0</v>
      </c>
      <c r="W79" s="5">
        <f ca="1">IFERROR(PPMT($F$89/45,SUM($J62:W62),$G79,$F79),0)*W62</f>
        <v>0</v>
      </c>
      <c r="X79" s="5">
        <f ca="1">IFERROR(PPMT($F$89/45,SUM($J62:X62),$G79,$F79),0)*X62</f>
        <v>0</v>
      </c>
      <c r="Y79" s="5">
        <f ca="1">IFERROR(PPMT($F$89/45,SUM($J62:Y62),$G79,$F79),0)*Y62</f>
        <v>-2717.8139575042633</v>
      </c>
      <c r="Z79" s="5">
        <f ca="1">IFERROR(PPMT($F$89/45,SUM($J62:Z62),$G79,$F79),0)*Z62</f>
        <v>-2719.6258334759323</v>
      </c>
      <c r="AA79" s="5">
        <f ca="1">IFERROR(PPMT($F$89/45,SUM($J62:AA62),$G79,$F79),0)*AA62</f>
        <v>-2721.4389173649165</v>
      </c>
      <c r="AB79" s="5">
        <f ca="1">IFERROR(PPMT($F$89/45,SUM($J62:AB62),$G79,$F79),0)*AB62</f>
        <v>-2723.2532099764931</v>
      </c>
      <c r="AC79" s="5">
        <f ca="1">IFERROR(PPMT($F$89/45,SUM($J62:AC62),$G79,$F79),0)*AC62</f>
        <v>-2725.0687121164774</v>
      </c>
      <c r="AD79" s="5">
        <f ca="1">IFERROR(PPMT($F$89/45,SUM($J62:AD62),$G79,$F79),0)*AD62</f>
        <v>-2726.8854245912221</v>
      </c>
      <c r="AE79" s="5">
        <f ca="1">IFERROR(PPMT($F$89/45,SUM($J62:AE62),$G79,$F79),0)*AE62</f>
        <v>-2728.7033482076158</v>
      </c>
      <c r="AF79" s="5">
        <f ca="1">IFERROR(PPMT($F$89/45,SUM($J62:AF62),$G79,$F79),0)*AF62</f>
        <v>-2730.5224837730875</v>
      </c>
      <c r="AG79" s="5">
        <f ca="1">IFERROR(PPMT($F$89/45,SUM($J62:AG62),$G79,$F79),0)*AG62</f>
        <v>-2732.3428320956032</v>
      </c>
      <c r="AH79" s="5">
        <f ca="1">IFERROR(PPMT($F$89/45,SUM($J62:AH62),$G79,$F79),0)*AH62</f>
        <v>-2734.1643939836667</v>
      </c>
      <c r="AI79" s="5">
        <f ca="1">IFERROR(PPMT($F$89/45,SUM($J62:AI62),$G79,$F79),0)*AI62</f>
        <v>-2735.9871702463224</v>
      </c>
      <c r="AJ79" s="5">
        <f ca="1">IFERROR(PPMT($F$89/45,SUM($J62:AJ62),$G79,$F79),0)*AJ62</f>
        <v>-2737.8111616931533</v>
      </c>
      <c r="AK79" s="5">
        <f ca="1">IFERROR(PPMT($F$89/45,SUM($J62:AK62),$G79,$F79),0)*AK62</f>
        <v>-2739.6363691342822</v>
      </c>
      <c r="AL79" s="5">
        <f ca="1">IFERROR(PPMT($F$89/45,SUM($J62:AL62),$G79,$F79),0)*AL62</f>
        <v>-2741.4627933803717</v>
      </c>
      <c r="AM79" s="5">
        <f ca="1">IFERROR(PPMT($F$89/45,SUM($J62:AM62),$G79,$F79),0)*AM62</f>
        <v>-2743.2904352426253</v>
      </c>
      <c r="AN79" s="5">
        <f ca="1">IFERROR(PPMT($F$89/45,SUM($J62:AN62),$G79,$F79),0)*AN62</f>
        <v>-2745.119295532787</v>
      </c>
      <c r="AO79" s="5">
        <f ca="1">IFERROR(PPMT($F$89/45,SUM($J62:AO62),$G79,$F79),0)*AO62</f>
        <v>-2746.9493750631423</v>
      </c>
      <c r="AP79" s="5">
        <f ca="1">IFERROR(PPMT($F$89/45,SUM($J62:AP62),$G79,$F79),0)*AP62</f>
        <v>-2748.7806746465176</v>
      </c>
      <c r="AQ79" s="5">
        <f ca="1">IFERROR(PPMT($F$89/45,SUM($J62:AQ62),$G79,$F79),0)*AQ62</f>
        <v>-2750.6131950962817</v>
      </c>
      <c r="AR79" s="5">
        <f ca="1">IFERROR(PPMT($F$89/45,SUM($J62:AR62),$G79,$F79),0)*AR62</f>
        <v>-2752.4469372263461</v>
      </c>
      <c r="AS79" s="5">
        <f ca="1">IFERROR(PPMT($F$89/45,SUM($J62:AS62),$G79,$F79),0)*AS62</f>
        <v>-2754.2819018511636</v>
      </c>
      <c r="AT79" s="5">
        <f ca="1">IFERROR(PPMT($F$89/45,SUM($J62:AT62),$G79,$F79),0)*AT62</f>
        <v>-2756.1180897857312</v>
      </c>
      <c r="AU79" s="5">
        <f ca="1">IFERROR(PPMT($F$89/45,SUM($J62:AU62),$G79,$F79),0)*AU62</f>
        <v>-2757.9555018455885</v>
      </c>
      <c r="AV79" s="5">
        <f ca="1">IFERROR(PPMT($F$89/45,SUM($J62:AV62),$G79,$F79),0)*AV62</f>
        <v>-2759.7941388468184</v>
      </c>
      <c r="AW79" s="5">
        <f ca="1">IFERROR(PPMT($F$89/45,SUM($J62:AW62),$G79,$F79),0)*AW62</f>
        <v>-2761.6340016060499</v>
      </c>
      <c r="AX79" s="5">
        <f ca="1">IFERROR(PPMT($F$89/45,SUM($J62:AX62),$G79,$F79),0)*AX62</f>
        <v>-2763.4750909404543</v>
      </c>
      <c r="AY79" s="5">
        <f ca="1">IFERROR(PPMT($F$89/45,SUM($J62:AY62),$G79,$F79),0)*AY62</f>
        <v>-2765.3174076677478</v>
      </c>
      <c r="AZ79" s="5">
        <f ca="1">IFERROR(PPMT($F$89/45,SUM($J62:AZ62),$G79,$F79),0)*AZ62</f>
        <v>-2767.1609526061925</v>
      </c>
      <c r="BA79" s="5">
        <f ca="1">IFERROR(PPMT($F$89/45,SUM($J62:BA62),$G79,$F79),0)*BA62</f>
        <v>-2769.0057265745968</v>
      </c>
      <c r="BB79" s="5">
        <f ca="1">IFERROR(PPMT($F$89/45,SUM($J62:BB62),$G79,$F79),0)*BB62</f>
        <v>-2770.8517303923136</v>
      </c>
      <c r="BC79" s="5">
        <f ca="1">IFERROR(PPMT($F$89/45,SUM($J62:BC62),$G79,$F79),0)*BC62</f>
        <v>-2772.6989648792419</v>
      </c>
      <c r="BD79" s="5">
        <f ca="1">IFERROR(PPMT($F$89/45,SUM($J62:BD62),$G79,$F79),0)*BD62</f>
        <v>-2774.5474308558278</v>
      </c>
      <c r="BE79" s="5">
        <f ca="1">IFERROR(PPMT($F$89/45,SUM($J62:BE62),$G79,$F79),0)*BE62</f>
        <v>-2776.3971291430653</v>
      </c>
      <c r="BF79" s="5">
        <f ca="1">IFERROR(PPMT($F$89/45,SUM($J62:BF62),$G79,$F79),0)*BF62</f>
        <v>-2778.2480605624937</v>
      </c>
      <c r="BG79" s="5">
        <f ca="1">IFERROR(PPMT($F$89/45,SUM($J62:BG62),$G79,$F79),0)*BG62</f>
        <v>-2780.1002259362022</v>
      </c>
      <c r="BH79" s="5">
        <f ca="1">IFERROR(PPMT($F$89/45,SUM($J62:BH62),$G79,$F79),0)*BH62</f>
        <v>-2781.9536260868258</v>
      </c>
      <c r="BI79" s="5">
        <f ca="1">IFERROR(PPMT($F$89/45,SUM($J62:BI62),$G79,$F79),0)*BI62</f>
        <v>-2783.8082618375506</v>
      </c>
      <c r="BJ79" s="5">
        <f ca="1">IFERROR(PPMT($F$89/45,SUM($J62:BJ62),$G79,$F79),0)*BJ62</f>
        <v>-2785.6641340121087</v>
      </c>
      <c r="BK79" s="5">
        <f ca="1">IFERROR(PPMT($F$89/45,SUM($J62:BK62),$G79,$F79),0)*BK62</f>
        <v>-2787.5212434347841</v>
      </c>
      <c r="BL79" s="5">
        <f ca="1">IFERROR(PPMT($F$89/45,SUM($J62:BL62),$G79,$F79),0)*BL62</f>
        <v>-2789.3795909304072</v>
      </c>
      <c r="BM79" s="5">
        <f ca="1">IFERROR(PPMT($F$89/45,SUM($J62:BM62),$G79,$F79),0)*BM62</f>
        <v>-2791.2391773243608</v>
      </c>
      <c r="BN79" s="5">
        <f ca="1">IFERROR(PPMT($F$89/45,SUM($J62:BN62),$G79,$F79),0)*BN62</f>
        <v>-2793.100003442577</v>
      </c>
      <c r="BO79" s="5">
        <f ca="1">IFERROR(PPMT($F$89/45,SUM($J62:BO62),$G79,$F79),0)*BO62</f>
        <v>-2794.9620701115387</v>
      </c>
      <c r="BP79" s="5">
        <f ca="1">IFERROR(PPMT($F$89/45,SUM($J62:BP62),$G79,$F79),0)*BP62</f>
        <v>-2796.8253781582798</v>
      </c>
      <c r="BQ79" s="5">
        <f ca="1">IFERROR(PPMT($F$89/45,SUM($J62:BQ62),$G79,$F79),0)*BQ62</f>
        <v>-2798.6899284103847</v>
      </c>
      <c r="BR79" s="5">
        <f ca="1">IFERROR(PPMT($F$89/45,SUM($J62:BR62),$G79,$F79),0)*BR62</f>
        <v>-2800.5557216959924</v>
      </c>
      <c r="BS79" s="5">
        <f ca="1">IFERROR(PPMT($F$89/45,SUM($J62:BS62),$G79,$F79),0)*BS62</f>
        <v>-2802.4227588437893</v>
      </c>
      <c r="BT79" s="5">
        <f ca="1">IFERROR(PPMT($F$89/45,SUM($J62:BT62),$G79,$F79),0)*BT62</f>
        <v>-2804.2910406830188</v>
      </c>
      <c r="BU79" s="5">
        <f ca="1">IFERROR(PPMT($F$89/45,SUM($J62:BU62),$G79,$F79),0)*BU62</f>
        <v>-2806.1605680434741</v>
      </c>
      <c r="BV79" s="5">
        <f ca="1">IFERROR(PPMT($F$89/45,SUM($J62:BV62),$G79,$F79),0)*BV62</f>
        <v>-2808.031341755503</v>
      </c>
      <c r="BW79" s="5">
        <f ca="1">IFERROR(PPMT($F$89/45,SUM($J62:BW62),$G79,$F79),0)*BW62</f>
        <v>-2809.9033626500063</v>
      </c>
      <c r="BX79" s="5">
        <f ca="1">IFERROR(PPMT($F$89/45,SUM($J62:BX62),$G79,$F79),0)*BX62</f>
        <v>-2811.7766315584399</v>
      </c>
      <c r="BY79" s="5">
        <f ca="1">IFERROR(PPMT($F$89/45,SUM($J62:BY62),$G79,$F79),0)*BY62</f>
        <v>-2813.6511493128123</v>
      </c>
      <c r="BZ79" s="5">
        <f ca="1">IFERROR(PPMT($F$89/45,SUM($J62:BZ62),$G79,$F79),0)*BZ62</f>
        <v>-2815.5269167456872</v>
      </c>
      <c r="CA79" s="5">
        <f ca="1">IFERROR(PPMT($F$89/45,SUM($J62:CA62),$G79,$F79),0)*CA62</f>
        <v>-2817.403934690185</v>
      </c>
      <c r="CB79" s="5">
        <f ca="1">IFERROR(PPMT($F$89/45,SUM($J62:CB62),$G79,$F79),0)*CB62</f>
        <v>-2819.282203979978</v>
      </c>
      <c r="CC79" s="5">
        <f ca="1">IFERROR(PPMT($F$89/45,SUM($J62:CC62),$G79,$F79),0)*CC62</f>
        <v>-2821.161725449298</v>
      </c>
      <c r="CD79" s="5">
        <f ca="1">IFERROR(PPMT($F$89/45,SUM($J62:CD62),$G79,$F79),0)*CD62</f>
        <v>-2823.0424999329302</v>
      </c>
      <c r="CE79" s="5">
        <f ca="1">IFERROR(PPMT($F$89/45,SUM($J62:CE62),$G79,$F79),0)*CE62</f>
        <v>-2824.9245282662191</v>
      </c>
      <c r="CF79" s="5">
        <f ca="1">IFERROR(PPMT($F$89/45,SUM($J62:CF62),$G79,$F79),0)*CF62</f>
        <v>-2826.8078112850635</v>
      </c>
      <c r="CG79" s="5">
        <f ca="1">IFERROR(PPMT($F$89/45,SUM($J62:CG62),$G79,$F79),0)*CG62</f>
        <v>-2828.6923498259202</v>
      </c>
      <c r="CH79" s="5">
        <f ca="1">IFERROR(PPMT($F$89/45,SUM($J62:CH62),$G79,$F79),0)*CH62</f>
        <v>-2830.5781447258037</v>
      </c>
      <c r="CI79" s="5">
        <f ca="1">IFERROR(PPMT($F$89/45,SUM($J62:CI62),$G79,$F79),0)*CI62</f>
        <v>-2832.4651968222879</v>
      </c>
      <c r="CJ79" s="5">
        <f ca="1">IFERROR(PPMT($F$89/45,SUM($J62:CJ62),$G79,$F79),0)*CJ62</f>
        <v>-2834.3535069535033</v>
      </c>
      <c r="CK79" s="5">
        <f ca="1">IFERROR(PPMT($F$89/45,SUM($J62:CK62),$G79,$F79),0)*CK62</f>
        <v>-2836.2430759581389</v>
      </c>
      <c r="CL79" s="5">
        <f ca="1">IFERROR(PPMT($F$89/45,SUM($J62:CL62),$G79,$F79),0)*CL62</f>
        <v>-2838.1339046754438</v>
      </c>
      <c r="CM79" s="5">
        <f ca="1">IFERROR(PPMT($F$89/45,SUM($J62:CM62),$G79,$F79),0)*CM62</f>
        <v>-2840.025993945228</v>
      </c>
      <c r="CN79" s="5">
        <f ca="1">IFERROR(PPMT($F$89/45,SUM($J62:CN62),$G79,$F79),0)*CN62</f>
        <v>-2841.919344607858</v>
      </c>
      <c r="CO79" s="5">
        <f ca="1">IFERROR(PPMT($F$89/45,SUM($J62:CO62),$G79,$F79),0)*CO62</f>
        <v>0</v>
      </c>
      <c r="CP79" s="5">
        <f ca="1">IFERROR(PPMT($F$89/45,SUM($J62:CP62),$G79,$F79),0)*CP62</f>
        <v>0</v>
      </c>
      <c r="CQ79" s="5">
        <f ca="1">IFERROR(PPMT($F$89/45,SUM($J62:CQ62),$G79,$F79),0)*CQ62</f>
        <v>0</v>
      </c>
      <c r="CR79" s="5">
        <f ca="1">IFERROR(PPMT($F$89/45,SUM($J62:CR62),$G79,$F79),0)*CR62</f>
        <v>0</v>
      </c>
      <c r="CS79" s="5">
        <f ca="1">IFERROR(PPMT($F$89/45,SUM($J62:CS62),$G79,$F79),0)*CS62</f>
        <v>0</v>
      </c>
      <c r="CT79" s="5">
        <f ca="1">IFERROR(PPMT($F$89/45,SUM($J62:CT62),$G79,$F79),0)*CT62</f>
        <v>0</v>
      </c>
      <c r="CU79" s="5">
        <f ca="1">IFERROR(PPMT($F$89/45,SUM($J62:CU62),$G79,$F79),0)*CU62</f>
        <v>0</v>
      </c>
      <c r="CV79" s="5">
        <f ca="1">IFERROR(PPMT($F$89/45,SUM($J62:CV62),$G79,$F79),0)*CV62</f>
        <v>0</v>
      </c>
      <c r="CW79" s="5">
        <f ca="1">IFERROR(PPMT($F$89/45,SUM($J62:CW62),$G79,$F79),0)*CW62</f>
        <v>0</v>
      </c>
      <c r="CX79" s="5">
        <f ca="1">IFERROR(PPMT($F$89/45,SUM($J62:CX62),$G79,$F79),0)*CX62</f>
        <v>0</v>
      </c>
      <c r="CY79" s="5">
        <f ca="1">IFERROR(PPMT($F$89/45,SUM($J62:CY62),$G79,$F79),0)*CY62</f>
        <v>0</v>
      </c>
      <c r="CZ79" s="5">
        <f ca="1">IFERROR(PPMT($F$89/45,SUM($J62:CZ62),$G79,$F79),0)*CZ62</f>
        <v>0</v>
      </c>
      <c r="DA79" s="5">
        <f ca="1">IFERROR(PPMT($F$89/45,SUM($J62:DA62),$G79,$F79),0)*DA62</f>
        <v>0</v>
      </c>
      <c r="DB79" s="5">
        <f ca="1">IFERROR(PPMT($F$89/45,SUM($J62:DB62),$G79,$F79),0)*DB62</f>
        <v>0</v>
      </c>
      <c r="DC79" s="5">
        <f ca="1">IFERROR(PPMT($F$89/45,SUM($J62:DC62),$G79,$F79),0)*DC62</f>
        <v>0</v>
      </c>
      <c r="DD79" s="5">
        <f ca="1">IFERROR(PPMT($F$89/45,SUM($J62:DD62),$G79,$F79),0)*DD62</f>
        <v>0</v>
      </c>
      <c r="DE79" s="5">
        <f ca="1">IFERROR(PPMT($F$89/45,SUM($J62:DE62),$G79,$F79),0)*DE62</f>
        <v>0</v>
      </c>
      <c r="DF79" s="5">
        <f ca="1">IFERROR(PPMT($F$89/45,SUM($J62:DF62),$G79,$F79),0)*DF62</f>
        <v>0</v>
      </c>
      <c r="DG79" s="5">
        <f ca="1">IFERROR(PPMT($F$89/45,SUM($J62:DG62),$G79,$F79),0)*DG62</f>
        <v>0</v>
      </c>
      <c r="DH79" s="5">
        <f ca="1">IFERROR(PPMT($F$89/45,SUM($J62:DH62),$G79,$F79),0)*DH62</f>
        <v>0</v>
      </c>
      <c r="DI79" s="5">
        <f ca="1">IFERROR(PPMT($F$89/45,SUM($J62:DI62),$G79,$F79),0)*DI62</f>
        <v>0</v>
      </c>
      <c r="DJ79" s="5">
        <f ca="1">IFERROR(PPMT($F$89/45,SUM($J62:DJ62),$G79,$F79),0)*DJ62</f>
        <v>0</v>
      </c>
    </row>
    <row r="80" spans="2:114" ht="15" hidden="1" customHeight="1" outlineLevel="1">
      <c r="B80" t="s">
        <v>113</v>
      </c>
      <c r="F80" s="5">
        <f t="shared" ca="1" si="36"/>
        <v>0</v>
      </c>
      <c r="G80" s="5">
        <f t="shared" si="37"/>
        <v>67</v>
      </c>
      <c r="I80" s="5">
        <f t="shared" ca="1" si="38"/>
        <v>0</v>
      </c>
      <c r="J80" s="5">
        <f ca="1">IFERROR(PPMT($F$89/45,SUM($J63:J63),$G80,$F80),0)*J63</f>
        <v>0</v>
      </c>
      <c r="K80" s="5">
        <f ca="1">IFERROR(PPMT($F$89/45,SUM($J63:K63),$G80,$F80),0)*K63</f>
        <v>0</v>
      </c>
      <c r="L80" s="5">
        <f ca="1">IFERROR(PPMT($F$89/45,SUM($J63:L63),$G80,$F80),0)*L63</f>
        <v>0</v>
      </c>
      <c r="M80" s="5">
        <f ca="1">IFERROR(PPMT($F$89/45,SUM($J63:M63),$G80,$F80),0)*M63</f>
        <v>0</v>
      </c>
      <c r="N80" s="5">
        <f ca="1">IFERROR(PPMT($F$89/45,SUM($J63:N63),$G80,$F80),0)*N63</f>
        <v>0</v>
      </c>
      <c r="O80" s="5">
        <f ca="1">IFERROR(PPMT($F$89/45,SUM($J63:O63),$G80,$F80),0)*O63</f>
        <v>0</v>
      </c>
      <c r="P80" s="5">
        <f ca="1">IFERROR(PPMT($F$89/45,SUM($J63:P63),$G80,$F80),0)*P63</f>
        <v>0</v>
      </c>
      <c r="Q80" s="5">
        <f ca="1">IFERROR(PPMT($F$89/45,SUM($J63:Q63),$G80,$F80),0)*Q63</f>
        <v>0</v>
      </c>
      <c r="R80" s="5">
        <f ca="1">IFERROR(PPMT($F$89/45,SUM($J63:R63),$G80,$F80),0)*R63</f>
        <v>0</v>
      </c>
      <c r="S80" s="5">
        <f ca="1">IFERROR(PPMT($F$89/45,SUM($J63:S63),$G80,$F80),0)*S63</f>
        <v>0</v>
      </c>
      <c r="T80" s="5">
        <f ca="1">IFERROR(PPMT($F$89/45,SUM($J63:T63),$G80,$F80),0)*T63</f>
        <v>0</v>
      </c>
      <c r="U80" s="5">
        <f ca="1">IFERROR(PPMT($F$89/45,SUM($J63:U63),$G80,$F80),0)*U63</f>
        <v>0</v>
      </c>
      <c r="V80" s="5">
        <f ca="1">IFERROR(PPMT($F$89/45,SUM($J63:V63),$G80,$F80),0)*V63</f>
        <v>0</v>
      </c>
      <c r="W80" s="5">
        <f ca="1">IFERROR(PPMT($F$89/45,SUM($J63:W63),$G80,$F80),0)*W63</f>
        <v>0</v>
      </c>
      <c r="X80" s="5">
        <f ca="1">IFERROR(PPMT($F$89/45,SUM($J63:X63),$G80,$F80),0)*X63</f>
        <v>0</v>
      </c>
      <c r="Y80" s="5">
        <f ca="1">IFERROR(PPMT($F$89/45,SUM($J63:Y63),$G80,$F80),0)*Y63</f>
        <v>0</v>
      </c>
      <c r="Z80" s="5">
        <f ca="1">IFERROR(PPMT($F$89/45,SUM($J63:Z63),$G80,$F80),0)*Z63</f>
        <v>0</v>
      </c>
      <c r="AA80" s="5">
        <f ca="1">IFERROR(PPMT($F$89/45,SUM($J63:AA63),$G80,$F80),0)*AA63</f>
        <v>0</v>
      </c>
      <c r="AB80" s="5">
        <f ca="1">IFERROR(PPMT($F$89/45,SUM($J63:AB63),$G80,$F80),0)*AB63</f>
        <v>0</v>
      </c>
      <c r="AC80" s="5">
        <f ca="1">IFERROR(PPMT($F$89/45,SUM($J63:AC63),$G80,$F80),0)*AC63</f>
        <v>0</v>
      </c>
      <c r="AD80" s="5">
        <f ca="1">IFERROR(PPMT($F$89/45,SUM($J63:AD63),$G80,$F80),0)*AD63</f>
        <v>0</v>
      </c>
      <c r="AE80" s="5">
        <f ca="1">IFERROR(PPMT($F$89/45,SUM($J63:AE63),$G80,$F80),0)*AE63</f>
        <v>0</v>
      </c>
      <c r="AF80" s="5">
        <f ca="1">IFERROR(PPMT($F$89/45,SUM($J63:AF63),$G80,$F80),0)*AF63</f>
        <v>0</v>
      </c>
      <c r="AG80" s="5">
        <f ca="1">IFERROR(PPMT($F$89/45,SUM($J63:AG63),$G80,$F80),0)*AG63</f>
        <v>0</v>
      </c>
      <c r="AH80" s="5">
        <f ca="1">IFERROR(PPMT($F$89/45,SUM($J63:AH63),$G80,$F80),0)*AH63</f>
        <v>0</v>
      </c>
      <c r="AI80" s="5">
        <f ca="1">IFERROR(PPMT($F$89/45,SUM($J63:AI63),$G80,$F80),0)*AI63</f>
        <v>0</v>
      </c>
      <c r="AJ80" s="5">
        <f ca="1">IFERROR(PPMT($F$89/45,SUM($J63:AJ63),$G80,$F80),0)*AJ63</f>
        <v>0</v>
      </c>
      <c r="AK80" s="5">
        <f ca="1">IFERROR(PPMT($F$89/45,SUM($J63:AK63),$G80,$F80),0)*AK63</f>
        <v>0</v>
      </c>
      <c r="AL80" s="5">
        <f ca="1">IFERROR(PPMT($F$89/45,SUM($J63:AL63),$G80,$F80),0)*AL63</f>
        <v>0</v>
      </c>
      <c r="AM80" s="5">
        <f ca="1">IFERROR(PPMT($F$89/45,SUM($J63:AM63),$G80,$F80),0)*AM63</f>
        <v>0</v>
      </c>
      <c r="AN80" s="5">
        <f ca="1">IFERROR(PPMT($F$89/45,SUM($J63:AN63),$G80,$F80),0)*AN63</f>
        <v>0</v>
      </c>
      <c r="AO80" s="5">
        <f ca="1">IFERROR(PPMT($F$89/45,SUM($J63:AO63),$G80,$F80),0)*AO63</f>
        <v>0</v>
      </c>
      <c r="AP80" s="5">
        <f ca="1">IFERROR(PPMT($F$89/45,SUM($J63:AP63),$G80,$F80),0)*AP63</f>
        <v>0</v>
      </c>
      <c r="AQ80" s="5">
        <f ca="1">IFERROR(PPMT($F$89/45,SUM($J63:AQ63),$G80,$F80),0)*AQ63</f>
        <v>0</v>
      </c>
      <c r="AR80" s="5">
        <f ca="1">IFERROR(PPMT($F$89/45,SUM($J63:AR63),$G80,$F80),0)*AR63</f>
        <v>0</v>
      </c>
      <c r="AS80" s="5">
        <f ca="1">IFERROR(PPMT($F$89/45,SUM($J63:AS63),$G80,$F80),0)*AS63</f>
        <v>0</v>
      </c>
      <c r="AT80" s="5">
        <f ca="1">IFERROR(PPMT($F$89/45,SUM($J63:AT63),$G80,$F80),0)*AT63</f>
        <v>0</v>
      </c>
      <c r="AU80" s="5">
        <f ca="1">IFERROR(PPMT($F$89/45,SUM($J63:AU63),$G80,$F80),0)*AU63</f>
        <v>0</v>
      </c>
      <c r="AV80" s="5">
        <f ca="1">IFERROR(PPMT($F$89/45,SUM($J63:AV63),$G80,$F80),0)*AV63</f>
        <v>0</v>
      </c>
      <c r="AW80" s="5">
        <f ca="1">IFERROR(PPMT($F$89/45,SUM($J63:AW63),$G80,$F80),0)*AW63</f>
        <v>0</v>
      </c>
      <c r="AX80" s="5">
        <f ca="1">IFERROR(PPMT($F$89/45,SUM($J63:AX63),$G80,$F80),0)*AX63</f>
        <v>0</v>
      </c>
      <c r="AY80" s="5">
        <f ca="1">IFERROR(PPMT($F$89/45,SUM($J63:AY63),$G80,$F80),0)*AY63</f>
        <v>0</v>
      </c>
      <c r="AZ80" s="5">
        <f ca="1">IFERROR(PPMT($F$89/45,SUM($J63:AZ63),$G80,$F80),0)*AZ63</f>
        <v>0</v>
      </c>
      <c r="BA80" s="5">
        <f ca="1">IFERROR(PPMT($F$89/45,SUM($J63:BA63),$G80,$F80),0)*BA63</f>
        <v>0</v>
      </c>
      <c r="BB80" s="5">
        <f ca="1">IFERROR(PPMT($F$89/45,SUM($J63:BB63),$G80,$F80),0)*BB63</f>
        <v>0</v>
      </c>
      <c r="BC80" s="5">
        <f ca="1">IFERROR(PPMT($F$89/45,SUM($J63:BC63),$G80,$F80),0)*BC63</f>
        <v>0</v>
      </c>
      <c r="BD80" s="5">
        <f ca="1">IFERROR(PPMT($F$89/45,SUM($J63:BD63),$G80,$F80),0)*BD63</f>
        <v>0</v>
      </c>
      <c r="BE80" s="5">
        <f ca="1">IFERROR(PPMT($F$89/45,SUM($J63:BE63),$G80,$F80),0)*BE63</f>
        <v>0</v>
      </c>
      <c r="BF80" s="5">
        <f ca="1">IFERROR(PPMT($F$89/45,SUM($J63:BF63),$G80,$F80),0)*BF63</f>
        <v>0</v>
      </c>
      <c r="BG80" s="5">
        <f ca="1">IFERROR(PPMT($F$89/45,SUM($J63:BG63),$G80,$F80),0)*BG63</f>
        <v>0</v>
      </c>
      <c r="BH80" s="5">
        <f ca="1">IFERROR(PPMT($F$89/45,SUM($J63:BH63),$G80,$F80),0)*BH63</f>
        <v>0</v>
      </c>
      <c r="BI80" s="5">
        <f ca="1">IFERROR(PPMT($F$89/45,SUM($J63:BI63),$G80,$F80),0)*BI63</f>
        <v>0</v>
      </c>
      <c r="BJ80" s="5">
        <f ca="1">IFERROR(PPMT($F$89/45,SUM($J63:BJ63),$G80,$F80),0)*BJ63</f>
        <v>0</v>
      </c>
      <c r="BK80" s="5">
        <f ca="1">IFERROR(PPMT($F$89/45,SUM($J63:BK63),$G80,$F80),0)*BK63</f>
        <v>0</v>
      </c>
      <c r="BL80" s="5">
        <f ca="1">IFERROR(PPMT($F$89/45,SUM($J63:BL63),$G80,$F80),0)*BL63</f>
        <v>0</v>
      </c>
      <c r="BM80" s="5">
        <f ca="1">IFERROR(PPMT($F$89/45,SUM($J63:BM63),$G80,$F80),0)*BM63</f>
        <v>0</v>
      </c>
      <c r="BN80" s="5">
        <f ca="1">IFERROR(PPMT($F$89/45,SUM($J63:BN63),$G80,$F80),0)*BN63</f>
        <v>0</v>
      </c>
      <c r="BO80" s="5">
        <f ca="1">IFERROR(PPMT($F$89/45,SUM($J63:BO63),$G80,$F80),0)*BO63</f>
        <v>0</v>
      </c>
      <c r="BP80" s="5">
        <f ca="1">IFERROR(PPMT($F$89/45,SUM($J63:BP63),$G80,$F80),0)*BP63</f>
        <v>0</v>
      </c>
      <c r="BQ80" s="5">
        <f ca="1">IFERROR(PPMT($F$89/45,SUM($J63:BQ63),$G80,$F80),0)*BQ63</f>
        <v>0</v>
      </c>
      <c r="BR80" s="5">
        <f ca="1">IFERROR(PPMT($F$89/45,SUM($J63:BR63),$G80,$F80),0)*BR63</f>
        <v>0</v>
      </c>
      <c r="BS80" s="5">
        <f ca="1">IFERROR(PPMT($F$89/45,SUM($J63:BS63),$G80,$F80),0)*BS63</f>
        <v>0</v>
      </c>
      <c r="BT80" s="5">
        <f ca="1">IFERROR(PPMT($F$89/45,SUM($J63:BT63),$G80,$F80),0)*BT63</f>
        <v>0</v>
      </c>
      <c r="BU80" s="5">
        <f ca="1">IFERROR(PPMT($F$89/45,SUM($J63:BU63),$G80,$F80),0)*BU63</f>
        <v>0</v>
      </c>
      <c r="BV80" s="5">
        <f ca="1">IFERROR(PPMT($F$89/45,SUM($J63:BV63),$G80,$F80),0)*BV63</f>
        <v>0</v>
      </c>
      <c r="BW80" s="5">
        <f ca="1">IFERROR(PPMT($F$89/45,SUM($J63:BW63),$G80,$F80),0)*BW63</f>
        <v>0</v>
      </c>
      <c r="BX80" s="5">
        <f ca="1">IFERROR(PPMT($F$89/45,SUM($J63:BX63),$G80,$F80),0)*BX63</f>
        <v>0</v>
      </c>
      <c r="BY80" s="5">
        <f ca="1">IFERROR(PPMT($F$89/45,SUM($J63:BY63),$G80,$F80),0)*BY63</f>
        <v>0</v>
      </c>
      <c r="BZ80" s="5">
        <f ca="1">IFERROR(PPMT($F$89/45,SUM($J63:BZ63),$G80,$F80),0)*BZ63</f>
        <v>0</v>
      </c>
      <c r="CA80" s="5">
        <f ca="1">IFERROR(PPMT($F$89/45,SUM($J63:CA63),$G80,$F80),0)*CA63</f>
        <v>0</v>
      </c>
      <c r="CB80" s="5">
        <f ca="1">IFERROR(PPMT($F$89/45,SUM($J63:CB63),$G80,$F80),0)*CB63</f>
        <v>0</v>
      </c>
      <c r="CC80" s="5">
        <f ca="1">IFERROR(PPMT($F$89/45,SUM($J63:CC63),$G80,$F80),0)*CC63</f>
        <v>0</v>
      </c>
      <c r="CD80" s="5">
        <f ca="1">IFERROR(PPMT($F$89/45,SUM($J63:CD63),$G80,$F80),0)*CD63</f>
        <v>0</v>
      </c>
      <c r="CE80" s="5">
        <f ca="1">IFERROR(PPMT($F$89/45,SUM($J63:CE63),$G80,$F80),0)*CE63</f>
        <v>0</v>
      </c>
      <c r="CF80" s="5">
        <f ca="1">IFERROR(PPMT($F$89/45,SUM($J63:CF63),$G80,$F80),0)*CF63</f>
        <v>0</v>
      </c>
      <c r="CG80" s="5">
        <f ca="1">IFERROR(PPMT($F$89/45,SUM($J63:CG63),$G80,$F80),0)*CG63</f>
        <v>0</v>
      </c>
      <c r="CH80" s="5">
        <f ca="1">IFERROR(PPMT($F$89/45,SUM($J63:CH63),$G80,$F80),0)*CH63</f>
        <v>0</v>
      </c>
      <c r="CI80" s="5">
        <f ca="1">IFERROR(PPMT($F$89/45,SUM($J63:CI63),$G80,$F80),0)*CI63</f>
        <v>0</v>
      </c>
      <c r="CJ80" s="5">
        <f ca="1">IFERROR(PPMT($F$89/45,SUM($J63:CJ63),$G80,$F80),0)*CJ63</f>
        <v>0</v>
      </c>
      <c r="CK80" s="5">
        <f ca="1">IFERROR(PPMT($F$89/45,SUM($J63:CK63),$G80,$F80),0)*CK63</f>
        <v>0</v>
      </c>
      <c r="CL80" s="5">
        <f ca="1">IFERROR(PPMT($F$89/45,SUM($J63:CL63),$G80,$F80),0)*CL63</f>
        <v>0</v>
      </c>
      <c r="CM80" s="5">
        <f ca="1">IFERROR(PPMT($F$89/45,SUM($J63:CM63),$G80,$F80),0)*CM63</f>
        <v>0</v>
      </c>
      <c r="CN80" s="5">
        <f ca="1">IFERROR(PPMT($F$89/45,SUM($J63:CN63),$G80,$F80),0)*CN63</f>
        <v>0</v>
      </c>
      <c r="CO80" s="5">
        <f ca="1">IFERROR(PPMT($F$89/45,SUM($J63:CO63),$G80,$F80),0)*CO63</f>
        <v>0</v>
      </c>
      <c r="CP80" s="5">
        <f ca="1">IFERROR(PPMT($F$89/45,SUM($J63:CP63),$G80,$F80),0)*CP63</f>
        <v>0</v>
      </c>
      <c r="CQ80" s="5">
        <f ca="1">IFERROR(PPMT($F$89/45,SUM($J63:CQ63),$G80,$F80),0)*CQ63</f>
        <v>0</v>
      </c>
      <c r="CR80" s="5">
        <f ca="1">IFERROR(PPMT($F$89/45,SUM($J63:CR63),$G80,$F80),0)*CR63</f>
        <v>0</v>
      </c>
      <c r="CS80" s="5">
        <f ca="1">IFERROR(PPMT($F$89/45,SUM($J63:CS63),$G80,$F80),0)*CS63</f>
        <v>0</v>
      </c>
      <c r="CT80" s="5">
        <f ca="1">IFERROR(PPMT($F$89/45,SUM($J63:CT63),$G80,$F80),0)*CT63</f>
        <v>0</v>
      </c>
      <c r="CU80" s="5">
        <f ca="1">IFERROR(PPMT($F$89/45,SUM($J63:CU63),$G80,$F80),0)*CU63</f>
        <v>0</v>
      </c>
      <c r="CV80" s="5">
        <f ca="1">IFERROR(PPMT($F$89/45,SUM($J63:CV63),$G80,$F80),0)*CV63</f>
        <v>0</v>
      </c>
      <c r="CW80" s="5">
        <f ca="1">IFERROR(PPMT($F$89/45,SUM($J63:CW63),$G80,$F80),0)*CW63</f>
        <v>0</v>
      </c>
      <c r="CX80" s="5">
        <f ca="1">IFERROR(PPMT($F$89/45,SUM($J63:CX63),$G80,$F80),0)*CX63</f>
        <v>0</v>
      </c>
      <c r="CY80" s="5">
        <f ca="1">IFERROR(PPMT($F$89/45,SUM($J63:CY63),$G80,$F80),0)*CY63</f>
        <v>0</v>
      </c>
      <c r="CZ80" s="5">
        <f ca="1">IFERROR(PPMT($F$89/45,SUM($J63:CZ63),$G80,$F80),0)*CZ63</f>
        <v>0</v>
      </c>
      <c r="DA80" s="5">
        <f ca="1">IFERROR(PPMT($F$89/45,SUM($J63:DA63),$G80,$F80),0)*DA63</f>
        <v>0</v>
      </c>
      <c r="DB80" s="5">
        <f ca="1">IFERROR(PPMT($F$89/45,SUM($J63:DB63),$G80,$F80),0)*DB63</f>
        <v>0</v>
      </c>
      <c r="DC80" s="5">
        <f ca="1">IFERROR(PPMT($F$89/45,SUM($J63:DC63),$G80,$F80),0)*DC63</f>
        <v>0</v>
      </c>
      <c r="DD80" s="5">
        <f ca="1">IFERROR(PPMT($F$89/45,SUM($J63:DD63),$G80,$F80),0)*DD63</f>
        <v>0</v>
      </c>
      <c r="DE80" s="5">
        <f ca="1">IFERROR(PPMT($F$89/45,SUM($J63:DE63),$G80,$F80),0)*DE63</f>
        <v>0</v>
      </c>
      <c r="DF80" s="5">
        <f ca="1">IFERROR(PPMT($F$89/45,SUM($J63:DF63),$G80,$F80),0)*DF63</f>
        <v>0</v>
      </c>
      <c r="DG80" s="5">
        <f ca="1">IFERROR(PPMT($F$89/45,SUM($J63:DG63),$G80,$F80),0)*DG63</f>
        <v>0</v>
      </c>
      <c r="DH80" s="5">
        <f ca="1">IFERROR(PPMT($F$89/45,SUM($J63:DH63),$G80,$F80),0)*DH63</f>
        <v>0</v>
      </c>
      <c r="DI80" s="5">
        <f ca="1">IFERROR(PPMT($F$89/45,SUM($J63:DI63),$G80,$F80),0)*DI63</f>
        <v>0</v>
      </c>
      <c r="DJ80" s="5">
        <f ca="1">IFERROR(PPMT($F$89/45,SUM($J63:DJ63),$G80,$F80),0)*DJ63</f>
        <v>0</v>
      </c>
    </row>
    <row r="81" spans="1:114" ht="15" hidden="1" customHeight="1" outlineLevel="1">
      <c r="B81" t="s">
        <v>114</v>
      </c>
      <c r="F81" s="5">
        <f t="shared" ca="1" si="36"/>
        <v>0</v>
      </c>
      <c r="G81" s="5">
        <f t="shared" si="37"/>
        <v>66</v>
      </c>
      <c r="I81" s="5">
        <f t="shared" ca="1" si="38"/>
        <v>0</v>
      </c>
      <c r="J81" s="5">
        <f ca="1">IFERROR(PPMT($F$89/45,SUM($J64:J64),$G81,$F81),0)*J64</f>
        <v>0</v>
      </c>
      <c r="K81" s="5">
        <f ca="1">IFERROR(PPMT($F$89/45,SUM($J64:K64),$G81,$F81),0)*K64</f>
        <v>0</v>
      </c>
      <c r="L81" s="5">
        <f ca="1">IFERROR(PPMT($F$89/45,SUM($J64:L64),$G81,$F81),0)*L64</f>
        <v>0</v>
      </c>
      <c r="M81" s="5">
        <f ca="1">IFERROR(PPMT($F$89/45,SUM($J64:M64),$G81,$F81),0)*M64</f>
        <v>0</v>
      </c>
      <c r="N81" s="5">
        <f ca="1">IFERROR(PPMT($F$89/45,SUM($J64:N64),$G81,$F81),0)*N64</f>
        <v>0</v>
      </c>
      <c r="O81" s="5">
        <f ca="1">IFERROR(PPMT($F$89/45,SUM($J64:O64),$G81,$F81),0)*O64</f>
        <v>0</v>
      </c>
      <c r="P81" s="5">
        <f ca="1">IFERROR(PPMT($F$89/45,SUM($J64:P64),$G81,$F81),0)*P64</f>
        <v>0</v>
      </c>
      <c r="Q81" s="5">
        <f ca="1">IFERROR(PPMT($F$89/45,SUM($J64:Q64),$G81,$F81),0)*Q64</f>
        <v>0</v>
      </c>
      <c r="R81" s="5">
        <f ca="1">IFERROR(PPMT($F$89/45,SUM($J64:R64),$G81,$F81),0)*R64</f>
        <v>0</v>
      </c>
      <c r="S81" s="5">
        <f ca="1">IFERROR(PPMT($F$89/45,SUM($J64:S64),$G81,$F81),0)*S64</f>
        <v>0</v>
      </c>
      <c r="T81" s="5">
        <f ca="1">IFERROR(PPMT($F$89/45,SUM($J64:T64),$G81,$F81),0)*T64</f>
        <v>0</v>
      </c>
      <c r="U81" s="5">
        <f ca="1">IFERROR(PPMT($F$89/45,SUM($J64:U64),$G81,$F81),0)*U64</f>
        <v>0</v>
      </c>
      <c r="V81" s="5">
        <f ca="1">IFERROR(PPMT($F$89/45,SUM($J64:V64),$G81,$F81),0)*V64</f>
        <v>0</v>
      </c>
      <c r="W81" s="5">
        <f ca="1">IFERROR(PPMT($F$89/45,SUM($J64:W64),$G81,$F81),0)*W64</f>
        <v>0</v>
      </c>
      <c r="X81" s="5">
        <f ca="1">IFERROR(PPMT($F$89/45,SUM($J64:X64),$G81,$F81),0)*X64</f>
        <v>0</v>
      </c>
      <c r="Y81" s="5">
        <f ca="1">IFERROR(PPMT($F$89/45,SUM($J64:Y64),$G81,$F81),0)*Y64</f>
        <v>0</v>
      </c>
      <c r="Z81" s="5">
        <f ca="1">IFERROR(PPMT($F$89/45,SUM($J64:Z64),$G81,$F81),0)*Z64</f>
        <v>0</v>
      </c>
      <c r="AA81" s="5">
        <f ca="1">IFERROR(PPMT($F$89/45,SUM($J64:AA64),$G81,$F81),0)*AA64</f>
        <v>0</v>
      </c>
      <c r="AB81" s="5">
        <f ca="1">IFERROR(PPMT($F$89/45,SUM($J64:AB64),$G81,$F81),0)*AB64</f>
        <v>0</v>
      </c>
      <c r="AC81" s="5">
        <f ca="1">IFERROR(PPMT($F$89/45,SUM($J64:AC64),$G81,$F81),0)*AC64</f>
        <v>0</v>
      </c>
      <c r="AD81" s="5">
        <f ca="1">IFERROR(PPMT($F$89/45,SUM($J64:AD64),$G81,$F81),0)*AD64</f>
        <v>0</v>
      </c>
      <c r="AE81" s="5">
        <f ca="1">IFERROR(PPMT($F$89/45,SUM($J64:AE64),$G81,$F81),0)*AE64</f>
        <v>0</v>
      </c>
      <c r="AF81" s="5">
        <f ca="1">IFERROR(PPMT($F$89/45,SUM($J64:AF64),$G81,$F81),0)*AF64</f>
        <v>0</v>
      </c>
      <c r="AG81" s="5">
        <f ca="1">IFERROR(PPMT($F$89/45,SUM($J64:AG64),$G81,$F81),0)*AG64</f>
        <v>0</v>
      </c>
      <c r="AH81" s="5">
        <f ca="1">IFERROR(PPMT($F$89/45,SUM($J64:AH64),$G81,$F81),0)*AH64</f>
        <v>0</v>
      </c>
      <c r="AI81" s="5">
        <f ca="1">IFERROR(PPMT($F$89/45,SUM($J64:AI64),$G81,$F81),0)*AI64</f>
        <v>0</v>
      </c>
      <c r="AJ81" s="5">
        <f ca="1">IFERROR(PPMT($F$89/45,SUM($J64:AJ64),$G81,$F81),0)*AJ64</f>
        <v>0</v>
      </c>
      <c r="AK81" s="5">
        <f ca="1">IFERROR(PPMT($F$89/45,SUM($J64:AK64),$G81,$F81),0)*AK64</f>
        <v>0</v>
      </c>
      <c r="AL81" s="5">
        <f ca="1">IFERROR(PPMT($F$89/45,SUM($J64:AL64),$G81,$F81),0)*AL64</f>
        <v>0</v>
      </c>
      <c r="AM81" s="5">
        <f ca="1">IFERROR(PPMT($F$89/45,SUM($J64:AM64),$G81,$F81),0)*AM64</f>
        <v>0</v>
      </c>
      <c r="AN81" s="5">
        <f ca="1">IFERROR(PPMT($F$89/45,SUM($J64:AN64),$G81,$F81),0)*AN64</f>
        <v>0</v>
      </c>
      <c r="AO81" s="5">
        <f ca="1">IFERROR(PPMT($F$89/45,SUM($J64:AO64),$G81,$F81),0)*AO64</f>
        <v>0</v>
      </c>
      <c r="AP81" s="5">
        <f ca="1">IFERROR(PPMT($F$89/45,SUM($J64:AP64),$G81,$F81),0)*AP64</f>
        <v>0</v>
      </c>
      <c r="AQ81" s="5">
        <f ca="1">IFERROR(PPMT($F$89/45,SUM($J64:AQ64),$G81,$F81),0)*AQ64</f>
        <v>0</v>
      </c>
      <c r="AR81" s="5">
        <f ca="1">IFERROR(PPMT($F$89/45,SUM($J64:AR64),$G81,$F81),0)*AR64</f>
        <v>0</v>
      </c>
      <c r="AS81" s="5">
        <f ca="1">IFERROR(PPMT($F$89/45,SUM($J64:AS64),$G81,$F81),0)*AS64</f>
        <v>0</v>
      </c>
      <c r="AT81" s="5">
        <f ca="1">IFERROR(PPMT($F$89/45,SUM($J64:AT64),$G81,$F81),0)*AT64</f>
        <v>0</v>
      </c>
      <c r="AU81" s="5">
        <f ca="1">IFERROR(PPMT($F$89/45,SUM($J64:AU64),$G81,$F81),0)*AU64</f>
        <v>0</v>
      </c>
      <c r="AV81" s="5">
        <f ca="1">IFERROR(PPMT($F$89/45,SUM($J64:AV64),$G81,$F81),0)*AV64</f>
        <v>0</v>
      </c>
      <c r="AW81" s="5">
        <f ca="1">IFERROR(PPMT($F$89/45,SUM($J64:AW64),$G81,$F81),0)*AW64</f>
        <v>0</v>
      </c>
      <c r="AX81" s="5">
        <f ca="1">IFERROR(PPMT($F$89/45,SUM($J64:AX64),$G81,$F81),0)*AX64</f>
        <v>0</v>
      </c>
      <c r="AY81" s="5">
        <f ca="1">IFERROR(PPMT($F$89/45,SUM($J64:AY64),$G81,$F81),0)*AY64</f>
        <v>0</v>
      </c>
      <c r="AZ81" s="5">
        <f ca="1">IFERROR(PPMT($F$89/45,SUM($J64:AZ64),$G81,$F81),0)*AZ64</f>
        <v>0</v>
      </c>
      <c r="BA81" s="5">
        <f ca="1">IFERROR(PPMT($F$89/45,SUM($J64:BA64),$G81,$F81),0)*BA64</f>
        <v>0</v>
      </c>
      <c r="BB81" s="5">
        <f ca="1">IFERROR(PPMT($F$89/45,SUM($J64:BB64),$G81,$F81),0)*BB64</f>
        <v>0</v>
      </c>
      <c r="BC81" s="5">
        <f ca="1">IFERROR(PPMT($F$89/45,SUM($J64:BC64),$G81,$F81),0)*BC64</f>
        <v>0</v>
      </c>
      <c r="BD81" s="5">
        <f ca="1">IFERROR(PPMT($F$89/45,SUM($J64:BD64),$G81,$F81),0)*BD64</f>
        <v>0</v>
      </c>
      <c r="BE81" s="5">
        <f ca="1">IFERROR(PPMT($F$89/45,SUM($J64:BE64),$G81,$F81),0)*BE64</f>
        <v>0</v>
      </c>
      <c r="BF81" s="5">
        <f ca="1">IFERROR(PPMT($F$89/45,SUM($J64:BF64),$G81,$F81),0)*BF64</f>
        <v>0</v>
      </c>
      <c r="BG81" s="5">
        <f ca="1">IFERROR(PPMT($F$89/45,SUM($J64:BG64),$G81,$F81),0)*BG64</f>
        <v>0</v>
      </c>
      <c r="BH81" s="5">
        <f ca="1">IFERROR(PPMT($F$89/45,SUM($J64:BH64),$G81,$F81),0)*BH64</f>
        <v>0</v>
      </c>
      <c r="BI81" s="5">
        <f ca="1">IFERROR(PPMT($F$89/45,SUM($J64:BI64),$G81,$F81),0)*BI64</f>
        <v>0</v>
      </c>
      <c r="BJ81" s="5">
        <f ca="1">IFERROR(PPMT($F$89/45,SUM($J64:BJ64),$G81,$F81),0)*BJ64</f>
        <v>0</v>
      </c>
      <c r="BK81" s="5">
        <f ca="1">IFERROR(PPMT($F$89/45,SUM($J64:BK64),$G81,$F81),0)*BK64</f>
        <v>0</v>
      </c>
      <c r="BL81" s="5">
        <f ca="1">IFERROR(PPMT($F$89/45,SUM($J64:BL64),$G81,$F81),0)*BL64</f>
        <v>0</v>
      </c>
      <c r="BM81" s="5">
        <f ca="1">IFERROR(PPMT($F$89/45,SUM($J64:BM64),$G81,$F81),0)*BM64</f>
        <v>0</v>
      </c>
      <c r="BN81" s="5">
        <f ca="1">IFERROR(PPMT($F$89/45,SUM($J64:BN64),$G81,$F81),0)*BN64</f>
        <v>0</v>
      </c>
      <c r="BO81" s="5">
        <f ca="1">IFERROR(PPMT($F$89/45,SUM($J64:BO64),$G81,$F81),0)*BO64</f>
        <v>0</v>
      </c>
      <c r="BP81" s="5">
        <f ca="1">IFERROR(PPMT($F$89/45,SUM($J64:BP64),$G81,$F81),0)*BP64</f>
        <v>0</v>
      </c>
      <c r="BQ81" s="5">
        <f ca="1">IFERROR(PPMT($F$89/45,SUM($J64:BQ64),$G81,$F81),0)*BQ64</f>
        <v>0</v>
      </c>
      <c r="BR81" s="5">
        <f ca="1">IFERROR(PPMT($F$89/45,SUM($J64:BR64),$G81,$F81),0)*BR64</f>
        <v>0</v>
      </c>
      <c r="BS81" s="5">
        <f ca="1">IFERROR(PPMT($F$89/45,SUM($J64:BS64),$G81,$F81),0)*BS64</f>
        <v>0</v>
      </c>
      <c r="BT81" s="5">
        <f ca="1">IFERROR(PPMT($F$89/45,SUM($J64:BT64),$G81,$F81),0)*BT64</f>
        <v>0</v>
      </c>
      <c r="BU81" s="5">
        <f ca="1">IFERROR(PPMT($F$89/45,SUM($J64:BU64),$G81,$F81),0)*BU64</f>
        <v>0</v>
      </c>
      <c r="BV81" s="5">
        <f ca="1">IFERROR(PPMT($F$89/45,SUM($J64:BV64),$G81,$F81),0)*BV64</f>
        <v>0</v>
      </c>
      <c r="BW81" s="5">
        <f ca="1">IFERROR(PPMT($F$89/45,SUM($J64:BW64),$G81,$F81),0)*BW64</f>
        <v>0</v>
      </c>
      <c r="BX81" s="5">
        <f ca="1">IFERROR(PPMT($F$89/45,SUM($J64:BX64),$G81,$F81),0)*BX64</f>
        <v>0</v>
      </c>
      <c r="BY81" s="5">
        <f ca="1">IFERROR(PPMT($F$89/45,SUM($J64:BY64),$G81,$F81),0)*BY64</f>
        <v>0</v>
      </c>
      <c r="BZ81" s="5">
        <f ca="1">IFERROR(PPMT($F$89/45,SUM($J64:BZ64),$G81,$F81),0)*BZ64</f>
        <v>0</v>
      </c>
      <c r="CA81" s="5">
        <f ca="1">IFERROR(PPMT($F$89/45,SUM($J64:CA64),$G81,$F81),0)*CA64</f>
        <v>0</v>
      </c>
      <c r="CB81" s="5">
        <f ca="1">IFERROR(PPMT($F$89/45,SUM($J64:CB64),$G81,$F81),0)*CB64</f>
        <v>0</v>
      </c>
      <c r="CC81" s="5">
        <f ca="1">IFERROR(PPMT($F$89/45,SUM($J64:CC64),$G81,$F81),0)*CC64</f>
        <v>0</v>
      </c>
      <c r="CD81" s="5">
        <f ca="1">IFERROR(PPMT($F$89/45,SUM($J64:CD64),$G81,$F81),0)*CD64</f>
        <v>0</v>
      </c>
      <c r="CE81" s="5">
        <f ca="1">IFERROR(PPMT($F$89/45,SUM($J64:CE64),$G81,$F81),0)*CE64</f>
        <v>0</v>
      </c>
      <c r="CF81" s="5">
        <f ca="1">IFERROR(PPMT($F$89/45,SUM($J64:CF64),$G81,$F81),0)*CF64</f>
        <v>0</v>
      </c>
      <c r="CG81" s="5">
        <f ca="1">IFERROR(PPMT($F$89/45,SUM($J64:CG64),$G81,$F81),0)*CG64</f>
        <v>0</v>
      </c>
      <c r="CH81" s="5">
        <f ca="1">IFERROR(PPMT($F$89/45,SUM($J64:CH64),$G81,$F81),0)*CH64</f>
        <v>0</v>
      </c>
      <c r="CI81" s="5">
        <f ca="1">IFERROR(PPMT($F$89/45,SUM($J64:CI64),$G81,$F81),0)*CI64</f>
        <v>0</v>
      </c>
      <c r="CJ81" s="5">
        <f ca="1">IFERROR(PPMT($F$89/45,SUM($J64:CJ64),$G81,$F81),0)*CJ64</f>
        <v>0</v>
      </c>
      <c r="CK81" s="5">
        <f ca="1">IFERROR(PPMT($F$89/45,SUM($J64:CK64),$G81,$F81),0)*CK64</f>
        <v>0</v>
      </c>
      <c r="CL81" s="5">
        <f ca="1">IFERROR(PPMT($F$89/45,SUM($J64:CL64),$G81,$F81),0)*CL64</f>
        <v>0</v>
      </c>
      <c r="CM81" s="5">
        <f ca="1">IFERROR(PPMT($F$89/45,SUM($J64:CM64),$G81,$F81),0)*CM64</f>
        <v>0</v>
      </c>
      <c r="CN81" s="5">
        <f ca="1">IFERROR(PPMT($F$89/45,SUM($J64:CN64),$G81,$F81),0)*CN64</f>
        <v>0</v>
      </c>
      <c r="CO81" s="5">
        <f ca="1">IFERROR(PPMT($F$89/45,SUM($J64:CO64),$G81,$F81),0)*CO64</f>
        <v>0</v>
      </c>
      <c r="CP81" s="5">
        <f ca="1">IFERROR(PPMT($F$89/45,SUM($J64:CP64),$G81,$F81),0)*CP64</f>
        <v>0</v>
      </c>
      <c r="CQ81" s="5">
        <f ca="1">IFERROR(PPMT($F$89/45,SUM($J64:CQ64),$G81,$F81),0)*CQ64</f>
        <v>0</v>
      </c>
      <c r="CR81" s="5">
        <f ca="1">IFERROR(PPMT($F$89/45,SUM($J64:CR64),$G81,$F81),0)*CR64</f>
        <v>0</v>
      </c>
      <c r="CS81" s="5">
        <f ca="1">IFERROR(PPMT($F$89/45,SUM($J64:CS64),$G81,$F81),0)*CS64</f>
        <v>0</v>
      </c>
      <c r="CT81" s="5">
        <f ca="1">IFERROR(PPMT($F$89/45,SUM($J64:CT64),$G81,$F81),0)*CT64</f>
        <v>0</v>
      </c>
      <c r="CU81" s="5">
        <f ca="1">IFERROR(PPMT($F$89/45,SUM($J64:CU64),$G81,$F81),0)*CU64</f>
        <v>0</v>
      </c>
      <c r="CV81" s="5">
        <f ca="1">IFERROR(PPMT($F$89/45,SUM($J64:CV64),$G81,$F81),0)*CV64</f>
        <v>0</v>
      </c>
      <c r="CW81" s="5">
        <f ca="1">IFERROR(PPMT($F$89/45,SUM($J64:CW64),$G81,$F81),0)*CW64</f>
        <v>0</v>
      </c>
      <c r="CX81" s="5">
        <f ca="1">IFERROR(PPMT($F$89/45,SUM($J64:CX64),$G81,$F81),0)*CX64</f>
        <v>0</v>
      </c>
      <c r="CY81" s="5">
        <f ca="1">IFERROR(PPMT($F$89/45,SUM($J64:CY64),$G81,$F81),0)*CY64</f>
        <v>0</v>
      </c>
      <c r="CZ81" s="5">
        <f ca="1">IFERROR(PPMT($F$89/45,SUM($J64:CZ64),$G81,$F81),0)*CZ64</f>
        <v>0</v>
      </c>
      <c r="DA81" s="5">
        <f ca="1">IFERROR(PPMT($F$89/45,SUM($J64:DA64),$G81,$F81),0)*DA64</f>
        <v>0</v>
      </c>
      <c r="DB81" s="5">
        <f ca="1">IFERROR(PPMT($F$89/45,SUM($J64:DB64),$G81,$F81),0)*DB64</f>
        <v>0</v>
      </c>
      <c r="DC81" s="5">
        <f ca="1">IFERROR(PPMT($F$89/45,SUM($J64:DC64),$G81,$F81),0)*DC64</f>
        <v>0</v>
      </c>
      <c r="DD81" s="5">
        <f ca="1">IFERROR(PPMT($F$89/45,SUM($J64:DD64),$G81,$F81),0)*DD64</f>
        <v>0</v>
      </c>
      <c r="DE81" s="5">
        <f ca="1">IFERROR(PPMT($F$89/45,SUM($J64:DE64),$G81,$F81),0)*DE64</f>
        <v>0</v>
      </c>
      <c r="DF81" s="5">
        <f ca="1">IFERROR(PPMT($F$89/45,SUM($J64:DF64),$G81,$F81),0)*DF64</f>
        <v>0</v>
      </c>
      <c r="DG81" s="5">
        <f ca="1">IFERROR(PPMT($F$89/45,SUM($J64:DG64),$G81,$F81),0)*DG64</f>
        <v>0</v>
      </c>
      <c r="DH81" s="5">
        <f ca="1">IFERROR(PPMT($F$89/45,SUM($J64:DH64),$G81,$F81),0)*DH64</f>
        <v>0</v>
      </c>
      <c r="DI81" s="5">
        <f ca="1">IFERROR(PPMT($F$89/45,SUM($J64:DI64),$G81,$F81),0)*DI64</f>
        <v>0</v>
      </c>
      <c r="DJ81" s="5">
        <f ca="1">IFERROR(PPMT($F$89/45,SUM($J64:DJ64),$G81,$F81),0)*DJ64</f>
        <v>0</v>
      </c>
    </row>
    <row r="82" spans="1:114" ht="15" hidden="1" customHeight="1" outlineLevel="1">
      <c r="B82" t="s">
        <v>115</v>
      </c>
      <c r="F82" s="5">
        <f t="shared" ca="1" si="36"/>
        <v>0</v>
      </c>
      <c r="G82" s="5">
        <f t="shared" si="37"/>
        <v>65</v>
      </c>
      <c r="I82" s="5">
        <f t="shared" ca="1" si="38"/>
        <v>0</v>
      </c>
      <c r="J82" s="5">
        <f ca="1">IFERROR(PPMT($F$89/45,SUM($J65:J65),$G82,$F82),0)*J65</f>
        <v>0</v>
      </c>
      <c r="K82" s="5">
        <f ca="1">IFERROR(PPMT($F$89/45,SUM($J65:K65),$G82,$F82),0)*K65</f>
        <v>0</v>
      </c>
      <c r="L82" s="5">
        <f ca="1">IFERROR(PPMT($F$89/45,SUM($J65:L65),$G82,$F82),0)*L65</f>
        <v>0</v>
      </c>
      <c r="M82" s="5">
        <f ca="1">IFERROR(PPMT($F$89/45,SUM($J65:M65),$G82,$F82),0)*M65</f>
        <v>0</v>
      </c>
      <c r="N82" s="5">
        <f ca="1">IFERROR(PPMT($F$89/45,SUM($J65:N65),$G82,$F82),0)*N65</f>
        <v>0</v>
      </c>
      <c r="O82" s="5">
        <f ca="1">IFERROR(PPMT($F$89/45,SUM($J65:O65),$G82,$F82),0)*O65</f>
        <v>0</v>
      </c>
      <c r="P82" s="5">
        <f ca="1">IFERROR(PPMT($F$89/45,SUM($J65:P65),$G82,$F82),0)*P65</f>
        <v>0</v>
      </c>
      <c r="Q82" s="5">
        <f ca="1">IFERROR(PPMT($F$89/45,SUM($J65:Q65),$G82,$F82),0)*Q65</f>
        <v>0</v>
      </c>
      <c r="R82" s="5">
        <f ca="1">IFERROR(PPMT($F$89/45,SUM($J65:R65),$G82,$F82),0)*R65</f>
        <v>0</v>
      </c>
      <c r="S82" s="5">
        <f ca="1">IFERROR(PPMT($F$89/45,SUM($J65:S65),$G82,$F82),0)*S65</f>
        <v>0</v>
      </c>
      <c r="T82" s="5">
        <f ca="1">IFERROR(PPMT($F$89/45,SUM($J65:T65),$G82,$F82),0)*T65</f>
        <v>0</v>
      </c>
      <c r="U82" s="5">
        <f ca="1">IFERROR(PPMT($F$89/45,SUM($J65:U65),$G82,$F82),0)*U65</f>
        <v>0</v>
      </c>
      <c r="V82" s="5">
        <f ca="1">IFERROR(PPMT($F$89/45,SUM($J65:V65),$G82,$F82),0)*V65</f>
        <v>0</v>
      </c>
      <c r="W82" s="5">
        <f ca="1">IFERROR(PPMT($F$89/45,SUM($J65:W65),$G82,$F82),0)*W65</f>
        <v>0</v>
      </c>
      <c r="X82" s="5">
        <f ca="1">IFERROR(PPMT($F$89/45,SUM($J65:X65),$G82,$F82),0)*X65</f>
        <v>0</v>
      </c>
      <c r="Y82" s="5">
        <f ca="1">IFERROR(PPMT($F$89/45,SUM($J65:Y65),$G82,$F82),0)*Y65</f>
        <v>0</v>
      </c>
      <c r="Z82" s="5">
        <f ca="1">IFERROR(PPMT($F$89/45,SUM($J65:Z65),$G82,$F82),0)*Z65</f>
        <v>0</v>
      </c>
      <c r="AA82" s="5">
        <f ca="1">IFERROR(PPMT($F$89/45,SUM($J65:AA65),$G82,$F82),0)*AA65</f>
        <v>0</v>
      </c>
      <c r="AB82" s="5">
        <f ca="1">IFERROR(PPMT($F$89/45,SUM($J65:AB65),$G82,$F82),0)*AB65</f>
        <v>0</v>
      </c>
      <c r="AC82" s="5">
        <f ca="1">IFERROR(PPMT($F$89/45,SUM($J65:AC65),$G82,$F82),0)*AC65</f>
        <v>0</v>
      </c>
      <c r="AD82" s="5">
        <f ca="1">IFERROR(PPMT($F$89/45,SUM($J65:AD65),$G82,$F82),0)*AD65</f>
        <v>0</v>
      </c>
      <c r="AE82" s="5">
        <f ca="1">IFERROR(PPMT($F$89/45,SUM($J65:AE65),$G82,$F82),0)*AE65</f>
        <v>0</v>
      </c>
      <c r="AF82" s="5">
        <f ca="1">IFERROR(PPMT($F$89/45,SUM($J65:AF65),$G82,$F82),0)*AF65</f>
        <v>0</v>
      </c>
      <c r="AG82" s="5">
        <f ca="1">IFERROR(PPMT($F$89/45,SUM($J65:AG65),$G82,$F82),0)*AG65</f>
        <v>0</v>
      </c>
      <c r="AH82" s="5">
        <f ca="1">IFERROR(PPMT($F$89/45,SUM($J65:AH65),$G82,$F82),0)*AH65</f>
        <v>0</v>
      </c>
      <c r="AI82" s="5">
        <f ca="1">IFERROR(PPMT($F$89/45,SUM($J65:AI65),$G82,$F82),0)*AI65</f>
        <v>0</v>
      </c>
      <c r="AJ82" s="5">
        <f ca="1">IFERROR(PPMT($F$89/45,SUM($J65:AJ65),$G82,$F82),0)*AJ65</f>
        <v>0</v>
      </c>
      <c r="AK82" s="5">
        <f ca="1">IFERROR(PPMT($F$89/45,SUM($J65:AK65),$G82,$F82),0)*AK65</f>
        <v>0</v>
      </c>
      <c r="AL82" s="5">
        <f ca="1">IFERROR(PPMT($F$89/45,SUM($J65:AL65),$G82,$F82),0)*AL65</f>
        <v>0</v>
      </c>
      <c r="AM82" s="5">
        <f ca="1">IFERROR(PPMT($F$89/45,SUM($J65:AM65),$G82,$F82),0)*AM65</f>
        <v>0</v>
      </c>
      <c r="AN82" s="5">
        <f ca="1">IFERROR(PPMT($F$89/45,SUM($J65:AN65),$G82,$F82),0)*AN65</f>
        <v>0</v>
      </c>
      <c r="AO82" s="5">
        <f ca="1">IFERROR(PPMT($F$89/45,SUM($J65:AO65),$G82,$F82),0)*AO65</f>
        <v>0</v>
      </c>
      <c r="AP82" s="5">
        <f ca="1">IFERROR(PPMT($F$89/45,SUM($J65:AP65),$G82,$F82),0)*AP65</f>
        <v>0</v>
      </c>
      <c r="AQ82" s="5">
        <f ca="1">IFERROR(PPMT($F$89/45,SUM($J65:AQ65),$G82,$F82),0)*AQ65</f>
        <v>0</v>
      </c>
      <c r="AR82" s="5">
        <f ca="1">IFERROR(PPMT($F$89/45,SUM($J65:AR65),$G82,$F82),0)*AR65</f>
        <v>0</v>
      </c>
      <c r="AS82" s="5">
        <f ca="1">IFERROR(PPMT($F$89/45,SUM($J65:AS65),$G82,$F82),0)*AS65</f>
        <v>0</v>
      </c>
      <c r="AT82" s="5">
        <f ca="1">IFERROR(PPMT($F$89/45,SUM($J65:AT65),$G82,$F82),0)*AT65</f>
        <v>0</v>
      </c>
      <c r="AU82" s="5">
        <f ca="1">IFERROR(PPMT($F$89/45,SUM($J65:AU65),$G82,$F82),0)*AU65</f>
        <v>0</v>
      </c>
      <c r="AV82" s="5">
        <f ca="1">IFERROR(PPMT($F$89/45,SUM($J65:AV65),$G82,$F82),0)*AV65</f>
        <v>0</v>
      </c>
      <c r="AW82" s="5">
        <f ca="1">IFERROR(PPMT($F$89/45,SUM($J65:AW65),$G82,$F82),0)*AW65</f>
        <v>0</v>
      </c>
      <c r="AX82" s="5">
        <f ca="1">IFERROR(PPMT($F$89/45,SUM($J65:AX65),$G82,$F82),0)*AX65</f>
        <v>0</v>
      </c>
      <c r="AY82" s="5">
        <f ca="1">IFERROR(PPMT($F$89/45,SUM($J65:AY65),$G82,$F82),0)*AY65</f>
        <v>0</v>
      </c>
      <c r="AZ82" s="5">
        <f ca="1">IFERROR(PPMT($F$89/45,SUM($J65:AZ65),$G82,$F82),0)*AZ65</f>
        <v>0</v>
      </c>
      <c r="BA82" s="5">
        <f ca="1">IFERROR(PPMT($F$89/45,SUM($J65:BA65),$G82,$F82),0)*BA65</f>
        <v>0</v>
      </c>
      <c r="BB82" s="5">
        <f ca="1">IFERROR(PPMT($F$89/45,SUM($J65:BB65),$G82,$F82),0)*BB65</f>
        <v>0</v>
      </c>
      <c r="BC82" s="5">
        <f ca="1">IFERROR(PPMT($F$89/45,SUM($J65:BC65),$G82,$F82),0)*BC65</f>
        <v>0</v>
      </c>
      <c r="BD82" s="5">
        <f ca="1">IFERROR(PPMT($F$89/45,SUM($J65:BD65),$G82,$F82),0)*BD65</f>
        <v>0</v>
      </c>
      <c r="BE82" s="5">
        <f ca="1">IFERROR(PPMT($F$89/45,SUM($J65:BE65),$G82,$F82),0)*BE65</f>
        <v>0</v>
      </c>
      <c r="BF82" s="5">
        <f ca="1">IFERROR(PPMT($F$89/45,SUM($J65:BF65),$G82,$F82),0)*BF65</f>
        <v>0</v>
      </c>
      <c r="BG82" s="5">
        <f ca="1">IFERROR(PPMT($F$89/45,SUM($J65:BG65),$G82,$F82),0)*BG65</f>
        <v>0</v>
      </c>
      <c r="BH82" s="5">
        <f ca="1">IFERROR(PPMT($F$89/45,SUM($J65:BH65),$G82,$F82),0)*BH65</f>
        <v>0</v>
      </c>
      <c r="BI82" s="5">
        <f ca="1">IFERROR(PPMT($F$89/45,SUM($J65:BI65),$G82,$F82),0)*BI65</f>
        <v>0</v>
      </c>
      <c r="BJ82" s="5">
        <f ca="1">IFERROR(PPMT($F$89/45,SUM($J65:BJ65),$G82,$F82),0)*BJ65</f>
        <v>0</v>
      </c>
      <c r="BK82" s="5">
        <f ca="1">IFERROR(PPMT($F$89/45,SUM($J65:BK65),$G82,$F82),0)*BK65</f>
        <v>0</v>
      </c>
      <c r="BL82" s="5">
        <f ca="1">IFERROR(PPMT($F$89/45,SUM($J65:BL65),$G82,$F82),0)*BL65</f>
        <v>0</v>
      </c>
      <c r="BM82" s="5">
        <f ca="1">IFERROR(PPMT($F$89/45,SUM($J65:BM65),$G82,$F82),0)*BM65</f>
        <v>0</v>
      </c>
      <c r="BN82" s="5">
        <f ca="1">IFERROR(PPMT($F$89/45,SUM($J65:BN65),$G82,$F82),0)*BN65</f>
        <v>0</v>
      </c>
      <c r="BO82" s="5">
        <f ca="1">IFERROR(PPMT($F$89/45,SUM($J65:BO65),$G82,$F82),0)*BO65</f>
        <v>0</v>
      </c>
      <c r="BP82" s="5">
        <f ca="1">IFERROR(PPMT($F$89/45,SUM($J65:BP65),$G82,$F82),0)*BP65</f>
        <v>0</v>
      </c>
      <c r="BQ82" s="5">
        <f ca="1">IFERROR(PPMT($F$89/45,SUM($J65:BQ65),$G82,$F82),0)*BQ65</f>
        <v>0</v>
      </c>
      <c r="BR82" s="5">
        <f ca="1">IFERROR(PPMT($F$89/45,SUM($J65:BR65),$G82,$F82),0)*BR65</f>
        <v>0</v>
      </c>
      <c r="BS82" s="5">
        <f ca="1">IFERROR(PPMT($F$89/45,SUM($J65:BS65),$G82,$F82),0)*BS65</f>
        <v>0</v>
      </c>
      <c r="BT82" s="5">
        <f ca="1">IFERROR(PPMT($F$89/45,SUM($J65:BT65),$G82,$F82),0)*BT65</f>
        <v>0</v>
      </c>
      <c r="BU82" s="5">
        <f ca="1">IFERROR(PPMT($F$89/45,SUM($J65:BU65),$G82,$F82),0)*BU65</f>
        <v>0</v>
      </c>
      <c r="BV82" s="5">
        <f ca="1">IFERROR(PPMT($F$89/45,SUM($J65:BV65),$G82,$F82),0)*BV65</f>
        <v>0</v>
      </c>
      <c r="BW82" s="5">
        <f ca="1">IFERROR(PPMT($F$89/45,SUM($J65:BW65),$G82,$F82),0)*BW65</f>
        <v>0</v>
      </c>
      <c r="BX82" s="5">
        <f ca="1">IFERROR(PPMT($F$89/45,SUM($J65:BX65),$G82,$F82),0)*BX65</f>
        <v>0</v>
      </c>
      <c r="BY82" s="5">
        <f ca="1">IFERROR(PPMT($F$89/45,SUM($J65:BY65),$G82,$F82),0)*BY65</f>
        <v>0</v>
      </c>
      <c r="BZ82" s="5">
        <f ca="1">IFERROR(PPMT($F$89/45,SUM($J65:BZ65),$G82,$F82),0)*BZ65</f>
        <v>0</v>
      </c>
      <c r="CA82" s="5">
        <f ca="1">IFERROR(PPMT($F$89/45,SUM($J65:CA65),$G82,$F82),0)*CA65</f>
        <v>0</v>
      </c>
      <c r="CB82" s="5">
        <f ca="1">IFERROR(PPMT($F$89/45,SUM($J65:CB65),$G82,$F82),0)*CB65</f>
        <v>0</v>
      </c>
      <c r="CC82" s="5">
        <f ca="1">IFERROR(PPMT($F$89/45,SUM($J65:CC65),$G82,$F82),0)*CC65</f>
        <v>0</v>
      </c>
      <c r="CD82" s="5">
        <f ca="1">IFERROR(PPMT($F$89/45,SUM($J65:CD65),$G82,$F82),0)*CD65</f>
        <v>0</v>
      </c>
      <c r="CE82" s="5">
        <f ca="1">IFERROR(PPMT($F$89/45,SUM($J65:CE65),$G82,$F82),0)*CE65</f>
        <v>0</v>
      </c>
      <c r="CF82" s="5">
        <f ca="1">IFERROR(PPMT($F$89/45,SUM($J65:CF65),$G82,$F82),0)*CF65</f>
        <v>0</v>
      </c>
      <c r="CG82" s="5">
        <f ca="1">IFERROR(PPMT($F$89/45,SUM($J65:CG65),$G82,$F82),0)*CG65</f>
        <v>0</v>
      </c>
      <c r="CH82" s="5">
        <f ca="1">IFERROR(PPMT($F$89/45,SUM($J65:CH65),$G82,$F82),0)*CH65</f>
        <v>0</v>
      </c>
      <c r="CI82" s="5">
        <f ca="1">IFERROR(PPMT($F$89/45,SUM($J65:CI65),$G82,$F82),0)*CI65</f>
        <v>0</v>
      </c>
      <c r="CJ82" s="5">
        <f ca="1">IFERROR(PPMT($F$89/45,SUM($J65:CJ65),$G82,$F82),0)*CJ65</f>
        <v>0</v>
      </c>
      <c r="CK82" s="5">
        <f ca="1">IFERROR(PPMT($F$89/45,SUM($J65:CK65),$G82,$F82),0)*CK65</f>
        <v>0</v>
      </c>
      <c r="CL82" s="5">
        <f ca="1">IFERROR(PPMT($F$89/45,SUM($J65:CL65),$G82,$F82),0)*CL65</f>
        <v>0</v>
      </c>
      <c r="CM82" s="5">
        <f ca="1">IFERROR(PPMT($F$89/45,SUM($J65:CM65),$G82,$F82),0)*CM65</f>
        <v>0</v>
      </c>
      <c r="CN82" s="5">
        <f ca="1">IFERROR(PPMT($F$89/45,SUM($J65:CN65),$G82,$F82),0)*CN65</f>
        <v>0</v>
      </c>
      <c r="CO82" s="5">
        <f ca="1">IFERROR(PPMT($F$89/45,SUM($J65:CO65),$G82,$F82),0)*CO65</f>
        <v>0</v>
      </c>
      <c r="CP82" s="5">
        <f ca="1">IFERROR(PPMT($F$89/45,SUM($J65:CP65),$G82,$F82),0)*CP65</f>
        <v>0</v>
      </c>
      <c r="CQ82" s="5">
        <f ca="1">IFERROR(PPMT($F$89/45,SUM($J65:CQ65),$G82,$F82),0)*CQ65</f>
        <v>0</v>
      </c>
      <c r="CR82" s="5">
        <f ca="1">IFERROR(PPMT($F$89/45,SUM($J65:CR65),$G82,$F82),0)*CR65</f>
        <v>0</v>
      </c>
      <c r="CS82" s="5">
        <f ca="1">IFERROR(PPMT($F$89/45,SUM($J65:CS65),$G82,$F82),0)*CS65</f>
        <v>0</v>
      </c>
      <c r="CT82" s="5">
        <f ca="1">IFERROR(PPMT($F$89/45,SUM($J65:CT65),$G82,$F82),0)*CT65</f>
        <v>0</v>
      </c>
      <c r="CU82" s="5">
        <f ca="1">IFERROR(PPMT($F$89/45,SUM($J65:CU65),$G82,$F82),0)*CU65</f>
        <v>0</v>
      </c>
      <c r="CV82" s="5">
        <f ca="1">IFERROR(PPMT($F$89/45,SUM($J65:CV65),$G82,$F82),0)*CV65</f>
        <v>0</v>
      </c>
      <c r="CW82" s="5">
        <f ca="1">IFERROR(PPMT($F$89/45,SUM($J65:CW65),$G82,$F82),0)*CW65</f>
        <v>0</v>
      </c>
      <c r="CX82" s="5">
        <f ca="1">IFERROR(PPMT($F$89/45,SUM($J65:CX65),$G82,$F82),0)*CX65</f>
        <v>0</v>
      </c>
      <c r="CY82" s="5">
        <f ca="1">IFERROR(PPMT($F$89/45,SUM($J65:CY65),$G82,$F82),0)*CY65</f>
        <v>0</v>
      </c>
      <c r="CZ82" s="5">
        <f ca="1">IFERROR(PPMT($F$89/45,SUM($J65:CZ65),$G82,$F82),0)*CZ65</f>
        <v>0</v>
      </c>
      <c r="DA82" s="5">
        <f ca="1">IFERROR(PPMT($F$89/45,SUM($J65:DA65),$G82,$F82),0)*DA65</f>
        <v>0</v>
      </c>
      <c r="DB82" s="5">
        <f ca="1">IFERROR(PPMT($F$89/45,SUM($J65:DB65),$G82,$F82),0)*DB65</f>
        <v>0</v>
      </c>
      <c r="DC82" s="5">
        <f ca="1">IFERROR(PPMT($F$89/45,SUM($J65:DC65),$G82,$F82),0)*DC65</f>
        <v>0</v>
      </c>
      <c r="DD82" s="5">
        <f ca="1">IFERROR(PPMT($F$89/45,SUM($J65:DD65),$G82,$F82),0)*DD65</f>
        <v>0</v>
      </c>
      <c r="DE82" s="5">
        <f ca="1">IFERROR(PPMT($F$89/45,SUM($J65:DE65),$G82,$F82),0)*DE65</f>
        <v>0</v>
      </c>
      <c r="DF82" s="5">
        <f ca="1">IFERROR(PPMT($F$89/45,SUM($J65:DF65),$G82,$F82),0)*DF65</f>
        <v>0</v>
      </c>
      <c r="DG82" s="5">
        <f ca="1">IFERROR(PPMT($F$89/45,SUM($J65:DG65),$G82,$F82),0)*DG65</f>
        <v>0</v>
      </c>
      <c r="DH82" s="5">
        <f ca="1">IFERROR(PPMT($F$89/45,SUM($J65:DH65),$G82,$F82),0)*DH65</f>
        <v>0</v>
      </c>
      <c r="DI82" s="5">
        <f ca="1">IFERROR(PPMT($F$89/45,SUM($J65:DI65),$G82,$F82),0)*DI65</f>
        <v>0</v>
      </c>
      <c r="DJ82" s="5">
        <f ca="1">IFERROR(PPMT($F$89/45,SUM($J65:DJ65),$G82,$F82),0)*DJ65</f>
        <v>0</v>
      </c>
    </row>
    <row r="83" spans="1:114" ht="15" hidden="1" customHeight="1" outlineLevel="1">
      <c r="B83" t="s">
        <v>541</v>
      </c>
      <c r="F83" s="5">
        <f t="shared" ca="1" si="36"/>
        <v>0</v>
      </c>
      <c r="G83" s="5">
        <f t="shared" si="37"/>
        <v>64</v>
      </c>
      <c r="I83" s="5">
        <f t="shared" ca="1" si="38"/>
        <v>0</v>
      </c>
      <c r="J83" s="5">
        <f ca="1">IFERROR(PPMT($F$89/45,SUM($J66:J66),$G83,$F83),0)*J66</f>
        <v>0</v>
      </c>
      <c r="K83" s="5">
        <f ca="1">IFERROR(PPMT($F$89/45,SUM($J66:K66),$G83,$F83),0)*K66</f>
        <v>0</v>
      </c>
      <c r="L83" s="5">
        <f ca="1">IFERROR(PPMT($F$89/45,SUM($J66:L66),$G83,$F83),0)*L66</f>
        <v>0</v>
      </c>
      <c r="M83" s="5">
        <f ca="1">IFERROR(PPMT($F$89/45,SUM($J66:M66),$G83,$F83),0)*M66</f>
        <v>0</v>
      </c>
      <c r="N83" s="5">
        <f ca="1">IFERROR(PPMT($F$89/45,SUM($J66:N66),$G83,$F83),0)*N66</f>
        <v>0</v>
      </c>
      <c r="O83" s="5">
        <f ca="1">IFERROR(PPMT($F$89/45,SUM($J66:O66),$G83,$F83),0)*O66</f>
        <v>0</v>
      </c>
      <c r="P83" s="5">
        <f ca="1">IFERROR(PPMT($F$89/45,SUM($J66:P66),$G83,$F83),0)*P66</f>
        <v>0</v>
      </c>
      <c r="Q83" s="5">
        <f ca="1">IFERROR(PPMT($F$89/45,SUM($J66:Q66),$G83,$F83),0)*Q66</f>
        <v>0</v>
      </c>
      <c r="R83" s="5">
        <f ca="1">IFERROR(PPMT($F$89/45,SUM($J66:R66),$G83,$F83),0)*R66</f>
        <v>0</v>
      </c>
      <c r="S83" s="5">
        <f ca="1">IFERROR(PPMT($F$89/45,SUM($J66:S66),$G83,$F83),0)*S66</f>
        <v>0</v>
      </c>
      <c r="T83" s="5">
        <f ca="1">IFERROR(PPMT($F$89/45,SUM($J66:T66),$G83,$F83),0)*T66</f>
        <v>0</v>
      </c>
      <c r="U83" s="5">
        <f ca="1">IFERROR(PPMT($F$89/45,SUM($J66:U66),$G83,$F83),0)*U66</f>
        <v>0</v>
      </c>
      <c r="V83" s="5">
        <f ca="1">IFERROR(PPMT($F$89/45,SUM($J66:V66),$G83,$F83),0)*V66</f>
        <v>0</v>
      </c>
      <c r="W83" s="5">
        <f ca="1">IFERROR(PPMT($F$89/45,SUM($J66:W66),$G83,$F83),0)*W66</f>
        <v>0</v>
      </c>
      <c r="X83" s="5">
        <f ca="1">IFERROR(PPMT($F$89/45,SUM($J66:X66),$G83,$F83),0)*X66</f>
        <v>0</v>
      </c>
      <c r="Y83" s="5">
        <f ca="1">IFERROR(PPMT($F$89/45,SUM($J66:Y66),$G83,$F83),0)*Y66</f>
        <v>0</v>
      </c>
      <c r="Z83" s="5">
        <f ca="1">IFERROR(PPMT($F$89/45,SUM($J66:Z66),$G83,$F83),0)*Z66</f>
        <v>0</v>
      </c>
      <c r="AA83" s="5">
        <f ca="1">IFERROR(PPMT($F$89/45,SUM($J66:AA66),$G83,$F83),0)*AA66</f>
        <v>0</v>
      </c>
      <c r="AB83" s="5">
        <f ca="1">IFERROR(PPMT($F$89/45,SUM($J66:AB66),$G83,$F83),0)*AB66</f>
        <v>0</v>
      </c>
      <c r="AC83" s="5">
        <f ca="1">IFERROR(PPMT($F$89/45,SUM($J66:AC66),$G83,$F83),0)*AC66</f>
        <v>0</v>
      </c>
      <c r="AD83" s="5">
        <f ca="1">IFERROR(PPMT($F$89/45,SUM($J66:AD66),$G83,$F83),0)*AD66</f>
        <v>0</v>
      </c>
      <c r="AE83" s="5">
        <f ca="1">IFERROR(PPMT($F$89/45,SUM($J66:AE66),$G83,$F83),0)*AE66</f>
        <v>0</v>
      </c>
      <c r="AF83" s="5">
        <f ca="1">IFERROR(PPMT($F$89/45,SUM($J66:AF66),$G83,$F83),0)*AF66</f>
        <v>0</v>
      </c>
      <c r="AG83" s="5">
        <f ca="1">IFERROR(PPMT($F$89/45,SUM($J66:AG66),$G83,$F83),0)*AG66</f>
        <v>0</v>
      </c>
      <c r="AH83" s="5">
        <f ca="1">IFERROR(PPMT($F$89/45,SUM($J66:AH66),$G83,$F83),0)*AH66</f>
        <v>0</v>
      </c>
      <c r="AI83" s="5">
        <f ca="1">IFERROR(PPMT($F$89/45,SUM($J66:AI66),$G83,$F83),0)*AI66</f>
        <v>0</v>
      </c>
      <c r="AJ83" s="5">
        <f ca="1">IFERROR(PPMT($F$89/45,SUM($J66:AJ66),$G83,$F83),0)*AJ66</f>
        <v>0</v>
      </c>
      <c r="AK83" s="5">
        <f ca="1">IFERROR(PPMT($F$89/45,SUM($J66:AK66),$G83,$F83),0)*AK66</f>
        <v>0</v>
      </c>
      <c r="AL83" s="5">
        <f ca="1">IFERROR(PPMT($F$89/45,SUM($J66:AL66),$G83,$F83),0)*AL66</f>
        <v>0</v>
      </c>
      <c r="AM83" s="5">
        <f ca="1">IFERROR(PPMT($F$89/45,SUM($J66:AM66),$G83,$F83),0)*AM66</f>
        <v>0</v>
      </c>
      <c r="AN83" s="5">
        <f ca="1">IFERROR(PPMT($F$89/45,SUM($J66:AN66),$G83,$F83),0)*AN66</f>
        <v>0</v>
      </c>
      <c r="AO83" s="5">
        <f ca="1">IFERROR(PPMT($F$89/45,SUM($J66:AO66),$G83,$F83),0)*AO66</f>
        <v>0</v>
      </c>
      <c r="AP83" s="5">
        <f ca="1">IFERROR(PPMT($F$89/45,SUM($J66:AP66),$G83,$F83),0)*AP66</f>
        <v>0</v>
      </c>
      <c r="AQ83" s="5">
        <f ca="1">IFERROR(PPMT($F$89/45,SUM($J66:AQ66),$G83,$F83),0)*AQ66</f>
        <v>0</v>
      </c>
      <c r="AR83" s="5">
        <f ca="1">IFERROR(PPMT($F$89/45,SUM($J66:AR66),$G83,$F83),0)*AR66</f>
        <v>0</v>
      </c>
      <c r="AS83" s="5">
        <f ca="1">IFERROR(PPMT($F$89/45,SUM($J66:AS66),$G83,$F83),0)*AS66</f>
        <v>0</v>
      </c>
      <c r="AT83" s="5">
        <f ca="1">IFERROR(PPMT($F$89/45,SUM($J66:AT66),$G83,$F83),0)*AT66</f>
        <v>0</v>
      </c>
      <c r="AU83" s="5">
        <f ca="1">IFERROR(PPMT($F$89/45,SUM($J66:AU66),$G83,$F83),0)*AU66</f>
        <v>0</v>
      </c>
      <c r="AV83" s="5">
        <f ca="1">IFERROR(PPMT($F$89/45,SUM($J66:AV66),$G83,$F83),0)*AV66</f>
        <v>0</v>
      </c>
      <c r="AW83" s="5">
        <f ca="1">IFERROR(PPMT($F$89/45,SUM($J66:AW66),$G83,$F83),0)*AW66</f>
        <v>0</v>
      </c>
      <c r="AX83" s="5">
        <f ca="1">IFERROR(PPMT($F$89/45,SUM($J66:AX66),$G83,$F83),0)*AX66</f>
        <v>0</v>
      </c>
      <c r="AY83" s="5">
        <f ca="1">IFERROR(PPMT($F$89/45,SUM($J66:AY66),$G83,$F83),0)*AY66</f>
        <v>0</v>
      </c>
      <c r="AZ83" s="5">
        <f ca="1">IFERROR(PPMT($F$89/45,SUM($J66:AZ66),$G83,$F83),0)*AZ66</f>
        <v>0</v>
      </c>
      <c r="BA83" s="5">
        <f ca="1">IFERROR(PPMT($F$89/45,SUM($J66:BA66),$G83,$F83),0)*BA66</f>
        <v>0</v>
      </c>
      <c r="BB83" s="5">
        <f ca="1">IFERROR(PPMT($F$89/45,SUM($J66:BB66),$G83,$F83),0)*BB66</f>
        <v>0</v>
      </c>
      <c r="BC83" s="5">
        <f ca="1">IFERROR(PPMT($F$89/45,SUM($J66:BC66),$G83,$F83),0)*BC66</f>
        <v>0</v>
      </c>
      <c r="BD83" s="5">
        <f ca="1">IFERROR(PPMT($F$89/45,SUM($J66:BD66),$G83,$F83),0)*BD66</f>
        <v>0</v>
      </c>
      <c r="BE83" s="5">
        <f ca="1">IFERROR(PPMT($F$89/45,SUM($J66:BE66),$G83,$F83),0)*BE66</f>
        <v>0</v>
      </c>
      <c r="BF83" s="5">
        <f ca="1">IFERROR(PPMT($F$89/45,SUM($J66:BF66),$G83,$F83),0)*BF66</f>
        <v>0</v>
      </c>
      <c r="BG83" s="5">
        <f ca="1">IFERROR(PPMT($F$89/45,SUM($J66:BG66),$G83,$F83),0)*BG66</f>
        <v>0</v>
      </c>
      <c r="BH83" s="5">
        <f ca="1">IFERROR(PPMT($F$89/45,SUM($J66:BH66),$G83,$F83),0)*BH66</f>
        <v>0</v>
      </c>
      <c r="BI83" s="5">
        <f ca="1">IFERROR(PPMT($F$89/45,SUM($J66:BI66),$G83,$F83),0)*BI66</f>
        <v>0</v>
      </c>
      <c r="BJ83" s="5">
        <f ca="1">IFERROR(PPMT($F$89/45,SUM($J66:BJ66),$G83,$F83),0)*BJ66</f>
        <v>0</v>
      </c>
      <c r="BK83" s="5">
        <f ca="1">IFERROR(PPMT($F$89/45,SUM($J66:BK66),$G83,$F83),0)*BK66</f>
        <v>0</v>
      </c>
      <c r="BL83" s="5">
        <f ca="1">IFERROR(PPMT($F$89/45,SUM($J66:BL66),$G83,$F83),0)*BL66</f>
        <v>0</v>
      </c>
      <c r="BM83" s="5">
        <f ca="1">IFERROR(PPMT($F$89/45,SUM($J66:BM66),$G83,$F83),0)*BM66</f>
        <v>0</v>
      </c>
      <c r="BN83" s="5">
        <f ca="1">IFERROR(PPMT($F$89/45,SUM($J66:BN66),$G83,$F83),0)*BN66</f>
        <v>0</v>
      </c>
      <c r="BO83" s="5">
        <f ca="1">IFERROR(PPMT($F$89/45,SUM($J66:BO66),$G83,$F83),0)*BO66</f>
        <v>0</v>
      </c>
      <c r="BP83" s="5">
        <f ca="1">IFERROR(PPMT($F$89/45,SUM($J66:BP66),$G83,$F83),0)*BP66</f>
        <v>0</v>
      </c>
      <c r="BQ83" s="5">
        <f ca="1">IFERROR(PPMT($F$89/45,SUM($J66:BQ66),$G83,$F83),0)*BQ66</f>
        <v>0</v>
      </c>
      <c r="BR83" s="5">
        <f ca="1">IFERROR(PPMT($F$89/45,SUM($J66:BR66),$G83,$F83),0)*BR66</f>
        <v>0</v>
      </c>
      <c r="BS83" s="5">
        <f ca="1">IFERROR(PPMT($F$89/45,SUM($J66:BS66),$G83,$F83),0)*BS66</f>
        <v>0</v>
      </c>
      <c r="BT83" s="5">
        <f ca="1">IFERROR(PPMT($F$89/45,SUM($J66:BT66),$G83,$F83),0)*BT66</f>
        <v>0</v>
      </c>
      <c r="BU83" s="5">
        <f ca="1">IFERROR(PPMT($F$89/45,SUM($J66:BU66),$G83,$F83),0)*BU66</f>
        <v>0</v>
      </c>
      <c r="BV83" s="5">
        <f ca="1">IFERROR(PPMT($F$89/45,SUM($J66:BV66),$G83,$F83),0)*BV66</f>
        <v>0</v>
      </c>
      <c r="BW83" s="5">
        <f ca="1">IFERROR(PPMT($F$89/45,SUM($J66:BW66),$G83,$F83),0)*BW66</f>
        <v>0</v>
      </c>
      <c r="BX83" s="5">
        <f ca="1">IFERROR(PPMT($F$89/45,SUM($J66:BX66),$G83,$F83),0)*BX66</f>
        <v>0</v>
      </c>
      <c r="BY83" s="5">
        <f ca="1">IFERROR(PPMT($F$89/45,SUM($J66:BY66),$G83,$F83),0)*BY66</f>
        <v>0</v>
      </c>
      <c r="BZ83" s="5">
        <f ca="1">IFERROR(PPMT($F$89/45,SUM($J66:BZ66),$G83,$F83),0)*BZ66</f>
        <v>0</v>
      </c>
      <c r="CA83" s="5">
        <f ca="1">IFERROR(PPMT($F$89/45,SUM($J66:CA66),$G83,$F83),0)*CA66</f>
        <v>0</v>
      </c>
      <c r="CB83" s="5">
        <f ca="1">IFERROR(PPMT($F$89/45,SUM($J66:CB66),$G83,$F83),0)*CB66</f>
        <v>0</v>
      </c>
      <c r="CC83" s="5">
        <f ca="1">IFERROR(PPMT($F$89/45,SUM($J66:CC66),$G83,$F83),0)*CC66</f>
        <v>0</v>
      </c>
      <c r="CD83" s="5">
        <f ca="1">IFERROR(PPMT($F$89/45,SUM($J66:CD66),$G83,$F83),0)*CD66</f>
        <v>0</v>
      </c>
      <c r="CE83" s="5">
        <f ca="1">IFERROR(PPMT($F$89/45,SUM($J66:CE66),$G83,$F83),0)*CE66</f>
        <v>0</v>
      </c>
      <c r="CF83" s="5">
        <f ca="1">IFERROR(PPMT($F$89/45,SUM($J66:CF66),$G83,$F83),0)*CF66</f>
        <v>0</v>
      </c>
      <c r="CG83" s="5">
        <f ca="1">IFERROR(PPMT($F$89/45,SUM($J66:CG66),$G83,$F83),0)*CG66</f>
        <v>0</v>
      </c>
      <c r="CH83" s="5">
        <f ca="1">IFERROR(PPMT($F$89/45,SUM($J66:CH66),$G83,$F83),0)*CH66</f>
        <v>0</v>
      </c>
      <c r="CI83" s="5">
        <f ca="1">IFERROR(PPMT($F$89/45,SUM($J66:CI66),$G83,$F83),0)*CI66</f>
        <v>0</v>
      </c>
      <c r="CJ83" s="5">
        <f ca="1">IFERROR(PPMT($F$89/45,SUM($J66:CJ66),$G83,$F83),0)*CJ66</f>
        <v>0</v>
      </c>
      <c r="CK83" s="5">
        <f ca="1">IFERROR(PPMT($F$89/45,SUM($J66:CK66),$G83,$F83),0)*CK66</f>
        <v>0</v>
      </c>
      <c r="CL83" s="5">
        <f ca="1">IFERROR(PPMT($F$89/45,SUM($J66:CL66),$G83,$F83),0)*CL66</f>
        <v>0</v>
      </c>
      <c r="CM83" s="5">
        <f ca="1">IFERROR(PPMT($F$89/45,SUM($J66:CM66),$G83,$F83),0)*CM66</f>
        <v>0</v>
      </c>
      <c r="CN83" s="5">
        <f ca="1">IFERROR(PPMT($F$89/45,SUM($J66:CN66),$G83,$F83),0)*CN66</f>
        <v>0</v>
      </c>
      <c r="CO83" s="5">
        <f ca="1">IFERROR(PPMT($F$89/45,SUM($J66:CO66),$G83,$F83),0)*CO66</f>
        <v>0</v>
      </c>
      <c r="CP83" s="5">
        <f ca="1">IFERROR(PPMT($F$89/45,SUM($J66:CP66),$G83,$F83),0)*CP66</f>
        <v>0</v>
      </c>
      <c r="CQ83" s="5">
        <f ca="1">IFERROR(PPMT($F$89/45,SUM($J66:CQ66),$G83,$F83),0)*CQ66</f>
        <v>0</v>
      </c>
      <c r="CR83" s="5">
        <f ca="1">IFERROR(PPMT($F$89/45,SUM($J66:CR66),$G83,$F83),0)*CR66</f>
        <v>0</v>
      </c>
      <c r="CS83" s="5">
        <f ca="1">IFERROR(PPMT($F$89/45,SUM($J66:CS66),$G83,$F83),0)*CS66</f>
        <v>0</v>
      </c>
      <c r="CT83" s="5">
        <f ca="1">IFERROR(PPMT($F$89/45,SUM($J66:CT66),$G83,$F83),0)*CT66</f>
        <v>0</v>
      </c>
      <c r="CU83" s="5">
        <f ca="1">IFERROR(PPMT($F$89/45,SUM($J66:CU66),$G83,$F83),0)*CU66</f>
        <v>0</v>
      </c>
      <c r="CV83" s="5">
        <f ca="1">IFERROR(PPMT($F$89/45,SUM($J66:CV66),$G83,$F83),0)*CV66</f>
        <v>0</v>
      </c>
      <c r="CW83" s="5">
        <f ca="1">IFERROR(PPMT($F$89/45,SUM($J66:CW66),$G83,$F83),0)*CW66</f>
        <v>0</v>
      </c>
      <c r="CX83" s="5">
        <f ca="1">IFERROR(PPMT($F$89/45,SUM($J66:CX66),$G83,$F83),0)*CX66</f>
        <v>0</v>
      </c>
      <c r="CY83" s="5">
        <f ca="1">IFERROR(PPMT($F$89/45,SUM($J66:CY66),$G83,$F83),0)*CY66</f>
        <v>0</v>
      </c>
      <c r="CZ83" s="5">
        <f ca="1">IFERROR(PPMT($F$89/45,SUM($J66:CZ66),$G83,$F83),0)*CZ66</f>
        <v>0</v>
      </c>
      <c r="DA83" s="5">
        <f ca="1">IFERROR(PPMT($F$89/45,SUM($J66:DA66),$G83,$F83),0)*DA66</f>
        <v>0</v>
      </c>
      <c r="DB83" s="5">
        <f ca="1">IFERROR(PPMT($F$89/45,SUM($J66:DB66),$G83,$F83),0)*DB66</f>
        <v>0</v>
      </c>
      <c r="DC83" s="5">
        <f ca="1">IFERROR(PPMT($F$89/45,SUM($J66:DC66),$G83,$F83),0)*DC66</f>
        <v>0</v>
      </c>
      <c r="DD83" s="5">
        <f ca="1">IFERROR(PPMT($F$89/45,SUM($J66:DD66),$G83,$F83),0)*DD66</f>
        <v>0</v>
      </c>
      <c r="DE83" s="5">
        <f ca="1">IFERROR(PPMT($F$89/45,SUM($J66:DE66),$G83,$F83),0)*DE66</f>
        <v>0</v>
      </c>
      <c r="DF83" s="5">
        <f ca="1">IFERROR(PPMT($F$89/45,SUM($J66:DF66),$G83,$F83),0)*DF66</f>
        <v>0</v>
      </c>
      <c r="DG83" s="5">
        <f ca="1">IFERROR(PPMT($F$89/45,SUM($J66:DG66),$G83,$F83),0)*DG66</f>
        <v>0</v>
      </c>
      <c r="DH83" s="5">
        <f ca="1">IFERROR(PPMT($F$89/45,SUM($J66:DH66),$G83,$F83),0)*DH66</f>
        <v>0</v>
      </c>
      <c r="DI83" s="5">
        <f ca="1">IFERROR(PPMT($F$89/45,SUM($J66:DI66),$G83,$F83),0)*DI66</f>
        <v>0</v>
      </c>
      <c r="DJ83" s="5">
        <f ca="1">IFERROR(PPMT($F$89/45,SUM($J66:DJ66),$G83,$F83),0)*DJ66</f>
        <v>0</v>
      </c>
    </row>
    <row r="84" spans="1:114" ht="15" hidden="1" customHeight="1" outlineLevel="1">
      <c r="B84" t="s">
        <v>542</v>
      </c>
      <c r="F84" s="5">
        <f t="shared" ca="1" si="36"/>
        <v>0</v>
      </c>
      <c r="G84" s="5">
        <f t="shared" si="37"/>
        <v>63</v>
      </c>
      <c r="I84" s="5">
        <f t="shared" ca="1" si="38"/>
        <v>0</v>
      </c>
      <c r="J84" s="5">
        <f ca="1">IFERROR(PPMT($F$89/45,SUM($J67:J67),$G84,$F84),0)*J67</f>
        <v>0</v>
      </c>
      <c r="K84" s="5">
        <f ca="1">IFERROR(PPMT($F$89/45,SUM($J67:K67),$G84,$F84),0)*K67</f>
        <v>0</v>
      </c>
      <c r="L84" s="5">
        <f ca="1">IFERROR(PPMT($F$89/45,SUM($J67:L67),$G84,$F84),0)*L67</f>
        <v>0</v>
      </c>
      <c r="M84" s="5">
        <f ca="1">IFERROR(PPMT($F$89/45,SUM($J67:M67),$G84,$F84),0)*M67</f>
        <v>0</v>
      </c>
      <c r="N84" s="5">
        <f ca="1">IFERROR(PPMT($F$89/45,SUM($J67:N67),$G84,$F84),0)*N67</f>
        <v>0</v>
      </c>
      <c r="O84" s="5">
        <f ca="1">IFERROR(PPMT($F$89/45,SUM($J67:O67),$G84,$F84),0)*O67</f>
        <v>0</v>
      </c>
      <c r="P84" s="5">
        <f ca="1">IFERROR(PPMT($F$89/45,SUM($J67:P67),$G84,$F84),0)*P67</f>
        <v>0</v>
      </c>
      <c r="Q84" s="5">
        <f ca="1">IFERROR(PPMT($F$89/45,SUM($J67:Q67),$G84,$F84),0)*Q67</f>
        <v>0</v>
      </c>
      <c r="R84" s="5">
        <f ca="1">IFERROR(PPMT($F$89/45,SUM($J67:R67),$G84,$F84),0)*R67</f>
        <v>0</v>
      </c>
      <c r="S84" s="5">
        <f ca="1">IFERROR(PPMT($F$89/45,SUM($J67:S67),$G84,$F84),0)*S67</f>
        <v>0</v>
      </c>
      <c r="T84" s="5">
        <f ca="1">IFERROR(PPMT($F$89/45,SUM($J67:T67),$G84,$F84),0)*T67</f>
        <v>0</v>
      </c>
      <c r="U84" s="5">
        <f ca="1">IFERROR(PPMT($F$89/45,SUM($J67:U67),$G84,$F84),0)*U67</f>
        <v>0</v>
      </c>
      <c r="V84" s="5">
        <f ca="1">IFERROR(PPMT($F$89/45,SUM($J67:V67),$G84,$F84),0)*V67</f>
        <v>0</v>
      </c>
      <c r="W84" s="5">
        <f ca="1">IFERROR(PPMT($F$89/45,SUM($J67:W67),$G84,$F84),0)*W67</f>
        <v>0</v>
      </c>
      <c r="X84" s="5">
        <f ca="1">IFERROR(PPMT($F$89/45,SUM($J67:X67),$G84,$F84),0)*X67</f>
        <v>0</v>
      </c>
      <c r="Y84" s="5">
        <f ca="1">IFERROR(PPMT($F$89/45,SUM($J67:Y67),$G84,$F84),0)*Y67</f>
        <v>0</v>
      </c>
      <c r="Z84" s="5">
        <f ca="1">IFERROR(PPMT($F$89/45,SUM($J67:Z67),$G84,$F84),0)*Z67</f>
        <v>0</v>
      </c>
      <c r="AA84" s="5">
        <f ca="1">IFERROR(PPMT($F$89/45,SUM($J67:AA67),$G84,$F84),0)*AA67</f>
        <v>0</v>
      </c>
      <c r="AB84" s="5">
        <f ca="1">IFERROR(PPMT($F$89/45,SUM($J67:AB67),$G84,$F84),0)*AB67</f>
        <v>0</v>
      </c>
      <c r="AC84" s="5">
        <f ca="1">IFERROR(PPMT($F$89/45,SUM($J67:AC67),$G84,$F84),0)*AC67</f>
        <v>0</v>
      </c>
      <c r="AD84" s="5">
        <f ca="1">IFERROR(PPMT($F$89/45,SUM($J67:AD67),$G84,$F84),0)*AD67</f>
        <v>0</v>
      </c>
      <c r="AE84" s="5">
        <f ca="1">IFERROR(PPMT($F$89/45,SUM($J67:AE67),$G84,$F84),0)*AE67</f>
        <v>0</v>
      </c>
      <c r="AF84" s="5">
        <f ca="1">IFERROR(PPMT($F$89/45,SUM($J67:AF67),$G84,$F84),0)*AF67</f>
        <v>0</v>
      </c>
      <c r="AG84" s="5">
        <f ca="1">IFERROR(PPMT($F$89/45,SUM($J67:AG67),$G84,$F84),0)*AG67</f>
        <v>0</v>
      </c>
      <c r="AH84" s="5">
        <f ca="1">IFERROR(PPMT($F$89/45,SUM($J67:AH67),$G84,$F84),0)*AH67</f>
        <v>0</v>
      </c>
      <c r="AI84" s="5">
        <f ca="1">IFERROR(PPMT($F$89/45,SUM($J67:AI67),$G84,$F84),0)*AI67</f>
        <v>0</v>
      </c>
      <c r="AJ84" s="5">
        <f ca="1">IFERROR(PPMT($F$89/45,SUM($J67:AJ67),$G84,$F84),0)*AJ67</f>
        <v>0</v>
      </c>
      <c r="AK84" s="5">
        <f ca="1">IFERROR(PPMT($F$89/45,SUM($J67:AK67),$G84,$F84),0)*AK67</f>
        <v>0</v>
      </c>
      <c r="AL84" s="5">
        <f ca="1">IFERROR(PPMT($F$89/45,SUM($J67:AL67),$G84,$F84),0)*AL67</f>
        <v>0</v>
      </c>
      <c r="AM84" s="5">
        <f ca="1">IFERROR(PPMT($F$89/45,SUM($J67:AM67),$G84,$F84),0)*AM67</f>
        <v>0</v>
      </c>
      <c r="AN84" s="5">
        <f ca="1">IFERROR(PPMT($F$89/45,SUM($J67:AN67),$G84,$F84),0)*AN67</f>
        <v>0</v>
      </c>
      <c r="AO84" s="5">
        <f ca="1">IFERROR(PPMT($F$89/45,SUM($J67:AO67),$G84,$F84),0)*AO67</f>
        <v>0</v>
      </c>
      <c r="AP84" s="5">
        <f ca="1">IFERROR(PPMT($F$89/45,SUM($J67:AP67),$G84,$F84),0)*AP67</f>
        <v>0</v>
      </c>
      <c r="AQ84" s="5">
        <f ca="1">IFERROR(PPMT($F$89/45,SUM($J67:AQ67),$G84,$F84),0)*AQ67</f>
        <v>0</v>
      </c>
      <c r="AR84" s="5">
        <f ca="1">IFERROR(PPMT($F$89/45,SUM($J67:AR67),$G84,$F84),0)*AR67</f>
        <v>0</v>
      </c>
      <c r="AS84" s="5">
        <f ca="1">IFERROR(PPMT($F$89/45,SUM($J67:AS67),$G84,$F84),0)*AS67</f>
        <v>0</v>
      </c>
      <c r="AT84" s="5">
        <f ca="1">IFERROR(PPMT($F$89/45,SUM($J67:AT67),$G84,$F84),0)*AT67</f>
        <v>0</v>
      </c>
      <c r="AU84" s="5">
        <f ca="1">IFERROR(PPMT($F$89/45,SUM($J67:AU67),$G84,$F84),0)*AU67</f>
        <v>0</v>
      </c>
      <c r="AV84" s="5">
        <f ca="1">IFERROR(PPMT($F$89/45,SUM($J67:AV67),$G84,$F84),0)*AV67</f>
        <v>0</v>
      </c>
      <c r="AW84" s="5">
        <f ca="1">IFERROR(PPMT($F$89/45,SUM($J67:AW67),$G84,$F84),0)*AW67</f>
        <v>0</v>
      </c>
      <c r="AX84" s="5">
        <f ca="1">IFERROR(PPMT($F$89/45,SUM($J67:AX67),$G84,$F84),0)*AX67</f>
        <v>0</v>
      </c>
      <c r="AY84" s="5">
        <f ca="1">IFERROR(PPMT($F$89/45,SUM($J67:AY67),$G84,$F84),0)*AY67</f>
        <v>0</v>
      </c>
      <c r="AZ84" s="5">
        <f ca="1">IFERROR(PPMT($F$89/45,SUM($J67:AZ67),$G84,$F84),0)*AZ67</f>
        <v>0</v>
      </c>
      <c r="BA84" s="5">
        <f ca="1">IFERROR(PPMT($F$89/45,SUM($J67:BA67),$G84,$F84),0)*BA67</f>
        <v>0</v>
      </c>
      <c r="BB84" s="5">
        <f ca="1">IFERROR(PPMT($F$89/45,SUM($J67:BB67),$G84,$F84),0)*BB67</f>
        <v>0</v>
      </c>
      <c r="BC84" s="5">
        <f ca="1">IFERROR(PPMT($F$89/45,SUM($J67:BC67),$G84,$F84),0)*BC67</f>
        <v>0</v>
      </c>
      <c r="BD84" s="5">
        <f ca="1">IFERROR(PPMT($F$89/45,SUM($J67:BD67),$G84,$F84),0)*BD67</f>
        <v>0</v>
      </c>
      <c r="BE84" s="5">
        <f ca="1">IFERROR(PPMT($F$89/45,SUM($J67:BE67),$G84,$F84),0)*BE67</f>
        <v>0</v>
      </c>
      <c r="BF84" s="5">
        <f ca="1">IFERROR(PPMT($F$89/45,SUM($J67:BF67),$G84,$F84),0)*BF67</f>
        <v>0</v>
      </c>
      <c r="BG84" s="5">
        <f ca="1">IFERROR(PPMT($F$89/45,SUM($J67:BG67),$G84,$F84),0)*BG67</f>
        <v>0</v>
      </c>
      <c r="BH84" s="5">
        <f ca="1">IFERROR(PPMT($F$89/45,SUM($J67:BH67),$G84,$F84),0)*BH67</f>
        <v>0</v>
      </c>
      <c r="BI84" s="5">
        <f ca="1">IFERROR(PPMT($F$89/45,SUM($J67:BI67),$G84,$F84),0)*BI67</f>
        <v>0</v>
      </c>
      <c r="BJ84" s="5">
        <f ca="1">IFERROR(PPMT($F$89/45,SUM($J67:BJ67),$G84,$F84),0)*BJ67</f>
        <v>0</v>
      </c>
      <c r="BK84" s="5">
        <f ca="1">IFERROR(PPMT($F$89/45,SUM($J67:BK67),$G84,$F84),0)*BK67</f>
        <v>0</v>
      </c>
      <c r="BL84" s="5">
        <f ca="1">IFERROR(PPMT($F$89/45,SUM($J67:BL67),$G84,$F84),0)*BL67</f>
        <v>0</v>
      </c>
      <c r="BM84" s="5">
        <f ca="1">IFERROR(PPMT($F$89/45,SUM($J67:BM67),$G84,$F84),0)*BM67</f>
        <v>0</v>
      </c>
      <c r="BN84" s="5">
        <f ca="1">IFERROR(PPMT($F$89/45,SUM($J67:BN67),$G84,$F84),0)*BN67</f>
        <v>0</v>
      </c>
      <c r="BO84" s="5">
        <f ca="1">IFERROR(PPMT($F$89/45,SUM($J67:BO67),$G84,$F84),0)*BO67</f>
        <v>0</v>
      </c>
      <c r="BP84" s="5">
        <f ca="1">IFERROR(PPMT($F$89/45,SUM($J67:BP67),$G84,$F84),0)*BP67</f>
        <v>0</v>
      </c>
      <c r="BQ84" s="5">
        <f ca="1">IFERROR(PPMT($F$89/45,SUM($J67:BQ67),$G84,$F84),0)*BQ67</f>
        <v>0</v>
      </c>
      <c r="BR84" s="5">
        <f ca="1">IFERROR(PPMT($F$89/45,SUM($J67:BR67),$G84,$F84),0)*BR67</f>
        <v>0</v>
      </c>
      <c r="BS84" s="5">
        <f ca="1">IFERROR(PPMT($F$89/45,SUM($J67:BS67),$G84,$F84),0)*BS67</f>
        <v>0</v>
      </c>
      <c r="BT84" s="5">
        <f ca="1">IFERROR(PPMT($F$89/45,SUM($J67:BT67),$G84,$F84),0)*BT67</f>
        <v>0</v>
      </c>
      <c r="BU84" s="5">
        <f ca="1">IFERROR(PPMT($F$89/45,SUM($J67:BU67),$G84,$F84),0)*BU67</f>
        <v>0</v>
      </c>
      <c r="BV84" s="5">
        <f ca="1">IFERROR(PPMT($F$89/45,SUM($J67:BV67),$G84,$F84),0)*BV67</f>
        <v>0</v>
      </c>
      <c r="BW84" s="5">
        <f ca="1">IFERROR(PPMT($F$89/45,SUM($J67:BW67),$G84,$F84),0)*BW67</f>
        <v>0</v>
      </c>
      <c r="BX84" s="5">
        <f ca="1">IFERROR(PPMT($F$89/45,SUM($J67:BX67),$G84,$F84),0)*BX67</f>
        <v>0</v>
      </c>
      <c r="BY84" s="5">
        <f ca="1">IFERROR(PPMT($F$89/45,SUM($J67:BY67),$G84,$F84),0)*BY67</f>
        <v>0</v>
      </c>
      <c r="BZ84" s="5">
        <f ca="1">IFERROR(PPMT($F$89/45,SUM($J67:BZ67),$G84,$F84),0)*BZ67</f>
        <v>0</v>
      </c>
      <c r="CA84" s="5">
        <f ca="1">IFERROR(PPMT($F$89/45,SUM($J67:CA67),$G84,$F84),0)*CA67</f>
        <v>0</v>
      </c>
      <c r="CB84" s="5">
        <f ca="1">IFERROR(PPMT($F$89/45,SUM($J67:CB67),$G84,$F84),0)*CB67</f>
        <v>0</v>
      </c>
      <c r="CC84" s="5">
        <f ca="1">IFERROR(PPMT($F$89/45,SUM($J67:CC67),$G84,$F84),0)*CC67</f>
        <v>0</v>
      </c>
      <c r="CD84" s="5">
        <f ca="1">IFERROR(PPMT($F$89/45,SUM($J67:CD67),$G84,$F84),0)*CD67</f>
        <v>0</v>
      </c>
      <c r="CE84" s="5">
        <f ca="1">IFERROR(PPMT($F$89/45,SUM($J67:CE67),$G84,$F84),0)*CE67</f>
        <v>0</v>
      </c>
      <c r="CF84" s="5">
        <f ca="1">IFERROR(PPMT($F$89/45,SUM($J67:CF67),$G84,$F84),0)*CF67</f>
        <v>0</v>
      </c>
      <c r="CG84" s="5">
        <f ca="1">IFERROR(PPMT($F$89/45,SUM($J67:CG67),$G84,$F84),0)*CG67</f>
        <v>0</v>
      </c>
      <c r="CH84" s="5">
        <f ca="1">IFERROR(PPMT($F$89/45,SUM($J67:CH67),$G84,$F84),0)*CH67</f>
        <v>0</v>
      </c>
      <c r="CI84" s="5">
        <f ca="1">IFERROR(PPMT($F$89/45,SUM($J67:CI67),$G84,$F84),0)*CI67</f>
        <v>0</v>
      </c>
      <c r="CJ84" s="5">
        <f ca="1">IFERROR(PPMT($F$89/45,SUM($J67:CJ67),$G84,$F84),0)*CJ67</f>
        <v>0</v>
      </c>
      <c r="CK84" s="5">
        <f ca="1">IFERROR(PPMT($F$89/45,SUM($J67:CK67),$G84,$F84),0)*CK67</f>
        <v>0</v>
      </c>
      <c r="CL84" s="5">
        <f ca="1">IFERROR(PPMT($F$89/45,SUM($J67:CL67),$G84,$F84),0)*CL67</f>
        <v>0</v>
      </c>
      <c r="CM84" s="5">
        <f ca="1">IFERROR(PPMT($F$89/45,SUM($J67:CM67),$G84,$F84),0)*CM67</f>
        <v>0</v>
      </c>
      <c r="CN84" s="5">
        <f ca="1">IFERROR(PPMT($F$89/45,SUM($J67:CN67),$G84,$F84),0)*CN67</f>
        <v>0</v>
      </c>
      <c r="CO84" s="5">
        <f ca="1">IFERROR(PPMT($F$89/45,SUM($J67:CO67),$G84,$F84),0)*CO67</f>
        <v>0</v>
      </c>
      <c r="CP84" s="5">
        <f ca="1">IFERROR(PPMT($F$89/45,SUM($J67:CP67),$G84,$F84),0)*CP67</f>
        <v>0</v>
      </c>
      <c r="CQ84" s="5">
        <f ca="1">IFERROR(PPMT($F$89/45,SUM($J67:CQ67),$G84,$F84),0)*CQ67</f>
        <v>0</v>
      </c>
      <c r="CR84" s="5">
        <f ca="1">IFERROR(PPMT($F$89/45,SUM($J67:CR67),$G84,$F84),0)*CR67</f>
        <v>0</v>
      </c>
      <c r="CS84" s="5">
        <f ca="1">IFERROR(PPMT($F$89/45,SUM($J67:CS67),$G84,$F84),0)*CS67</f>
        <v>0</v>
      </c>
      <c r="CT84" s="5">
        <f ca="1">IFERROR(PPMT($F$89/45,SUM($J67:CT67),$G84,$F84),0)*CT67</f>
        <v>0</v>
      </c>
      <c r="CU84" s="5">
        <f ca="1">IFERROR(PPMT($F$89/45,SUM($J67:CU67),$G84,$F84),0)*CU67</f>
        <v>0</v>
      </c>
      <c r="CV84" s="5">
        <f ca="1">IFERROR(PPMT($F$89/45,SUM($J67:CV67),$G84,$F84),0)*CV67</f>
        <v>0</v>
      </c>
      <c r="CW84" s="5">
        <f ca="1">IFERROR(PPMT($F$89/45,SUM($J67:CW67),$G84,$F84),0)*CW67</f>
        <v>0</v>
      </c>
      <c r="CX84" s="5">
        <f ca="1">IFERROR(PPMT($F$89/45,SUM($J67:CX67),$G84,$F84),0)*CX67</f>
        <v>0</v>
      </c>
      <c r="CY84" s="5">
        <f ca="1">IFERROR(PPMT($F$89/45,SUM($J67:CY67),$G84,$F84),0)*CY67</f>
        <v>0</v>
      </c>
      <c r="CZ84" s="5">
        <f ca="1">IFERROR(PPMT($F$89/45,SUM($J67:CZ67),$G84,$F84),0)*CZ67</f>
        <v>0</v>
      </c>
      <c r="DA84" s="5">
        <f ca="1">IFERROR(PPMT($F$89/45,SUM($J67:DA67),$G84,$F84),0)*DA67</f>
        <v>0</v>
      </c>
      <c r="DB84" s="5">
        <f ca="1">IFERROR(PPMT($F$89/45,SUM($J67:DB67),$G84,$F84),0)*DB67</f>
        <v>0</v>
      </c>
      <c r="DC84" s="5">
        <f ca="1">IFERROR(PPMT($F$89/45,SUM($J67:DC67),$G84,$F84),0)*DC67</f>
        <v>0</v>
      </c>
      <c r="DD84" s="5">
        <f ca="1">IFERROR(PPMT($F$89/45,SUM($J67:DD67),$G84,$F84),0)*DD67</f>
        <v>0</v>
      </c>
      <c r="DE84" s="5">
        <f ca="1">IFERROR(PPMT($F$89/45,SUM($J67:DE67),$G84,$F84),0)*DE67</f>
        <v>0</v>
      </c>
      <c r="DF84" s="5">
        <f ca="1">IFERROR(PPMT($F$89/45,SUM($J67:DF67),$G84,$F84),0)*DF67</f>
        <v>0</v>
      </c>
      <c r="DG84" s="5">
        <f ca="1">IFERROR(PPMT($F$89/45,SUM($J67:DG67),$G84,$F84),0)*DG67</f>
        <v>0</v>
      </c>
      <c r="DH84" s="5">
        <f ca="1">IFERROR(PPMT($F$89/45,SUM($J67:DH67),$G84,$F84),0)*DH67</f>
        <v>0</v>
      </c>
      <c r="DI84" s="5">
        <f ca="1">IFERROR(PPMT($F$89/45,SUM($J67:DI67),$G84,$F84),0)*DI67</f>
        <v>0</v>
      </c>
      <c r="DJ84" s="5">
        <f ca="1">IFERROR(PPMT($F$89/45,SUM($J67:DJ67),$G84,$F84),0)*DJ67</f>
        <v>0</v>
      </c>
    </row>
    <row r="85" spans="1:114" ht="15" hidden="1" customHeight="1" outlineLevel="1">
      <c r="B85" t="s">
        <v>543</v>
      </c>
      <c r="F85" s="5">
        <f t="shared" ca="1" si="36"/>
        <v>0</v>
      </c>
      <c r="G85" s="5">
        <f t="shared" si="37"/>
        <v>62</v>
      </c>
      <c r="I85" s="5">
        <f t="shared" ca="1" si="38"/>
        <v>0</v>
      </c>
      <c r="J85" s="5">
        <f ca="1">IFERROR(PPMT($F$89/45,SUM($J68:J68),$G85,$F85),0)*J68</f>
        <v>0</v>
      </c>
      <c r="K85" s="5">
        <f ca="1">IFERROR(PPMT($F$89/45,SUM($J68:K68),$G85,$F85),0)*K68</f>
        <v>0</v>
      </c>
      <c r="L85" s="5">
        <f ca="1">IFERROR(PPMT($F$89/45,SUM($J68:L68),$G85,$F85),0)*L68</f>
        <v>0</v>
      </c>
      <c r="M85" s="5">
        <f ca="1">IFERROR(PPMT($F$89/45,SUM($J68:M68),$G85,$F85),0)*M68</f>
        <v>0</v>
      </c>
      <c r="N85" s="5">
        <f ca="1">IFERROR(PPMT($F$89/45,SUM($J68:N68),$G85,$F85),0)*N68</f>
        <v>0</v>
      </c>
      <c r="O85" s="5">
        <f ca="1">IFERROR(PPMT($F$89/45,SUM($J68:O68),$G85,$F85),0)*O68</f>
        <v>0</v>
      </c>
      <c r="P85" s="5">
        <f ca="1">IFERROR(PPMT($F$89/45,SUM($J68:P68),$G85,$F85),0)*P68</f>
        <v>0</v>
      </c>
      <c r="Q85" s="5">
        <f ca="1">IFERROR(PPMT($F$89/45,SUM($J68:Q68),$G85,$F85),0)*Q68</f>
        <v>0</v>
      </c>
      <c r="R85" s="5">
        <f ca="1">IFERROR(PPMT($F$89/45,SUM($J68:R68),$G85,$F85),0)*R68</f>
        <v>0</v>
      </c>
      <c r="S85" s="5">
        <f ca="1">IFERROR(PPMT($F$89/45,SUM($J68:S68),$G85,$F85),0)*S68</f>
        <v>0</v>
      </c>
      <c r="T85" s="5">
        <f ca="1">IFERROR(PPMT($F$89/45,SUM($J68:T68),$G85,$F85),0)*T68</f>
        <v>0</v>
      </c>
      <c r="U85" s="5">
        <f ca="1">IFERROR(PPMT($F$89/45,SUM($J68:U68),$G85,$F85),0)*U68</f>
        <v>0</v>
      </c>
      <c r="V85" s="5">
        <f ca="1">IFERROR(PPMT($F$89/45,SUM($J68:V68),$G85,$F85),0)*V68</f>
        <v>0</v>
      </c>
      <c r="W85" s="5">
        <f ca="1">IFERROR(PPMT($F$89/45,SUM($J68:W68),$G85,$F85),0)*W68</f>
        <v>0</v>
      </c>
      <c r="X85" s="5">
        <f ca="1">IFERROR(PPMT($F$89/45,SUM($J68:X68),$G85,$F85),0)*X68</f>
        <v>0</v>
      </c>
      <c r="Y85" s="5">
        <f ca="1">IFERROR(PPMT($F$89/45,SUM($J68:Y68),$G85,$F85),0)*Y68</f>
        <v>0</v>
      </c>
      <c r="Z85" s="5">
        <f ca="1">IFERROR(PPMT($F$89/45,SUM($J68:Z68),$G85,$F85),0)*Z68</f>
        <v>0</v>
      </c>
      <c r="AA85" s="5">
        <f ca="1">IFERROR(PPMT($F$89/45,SUM($J68:AA68),$G85,$F85),0)*AA68</f>
        <v>0</v>
      </c>
      <c r="AB85" s="5">
        <f ca="1">IFERROR(PPMT($F$89/45,SUM($J68:AB68),$G85,$F85),0)*AB68</f>
        <v>0</v>
      </c>
      <c r="AC85" s="5">
        <f ca="1">IFERROR(PPMT($F$89/45,SUM($J68:AC68),$G85,$F85),0)*AC68</f>
        <v>0</v>
      </c>
      <c r="AD85" s="5">
        <f ca="1">IFERROR(PPMT($F$89/45,SUM($J68:AD68),$G85,$F85),0)*AD68</f>
        <v>0</v>
      </c>
      <c r="AE85" s="5">
        <f ca="1">IFERROR(PPMT($F$89/45,SUM($J68:AE68),$G85,$F85),0)*AE68</f>
        <v>0</v>
      </c>
      <c r="AF85" s="5">
        <f ca="1">IFERROR(PPMT($F$89/45,SUM($J68:AF68),$G85,$F85),0)*AF68</f>
        <v>0</v>
      </c>
      <c r="AG85" s="5">
        <f ca="1">IFERROR(PPMT($F$89/45,SUM($J68:AG68),$G85,$F85),0)*AG68</f>
        <v>0</v>
      </c>
      <c r="AH85" s="5">
        <f ca="1">IFERROR(PPMT($F$89/45,SUM($J68:AH68),$G85,$F85),0)*AH68</f>
        <v>0</v>
      </c>
      <c r="AI85" s="5">
        <f ca="1">IFERROR(PPMT($F$89/45,SUM($J68:AI68),$G85,$F85),0)*AI68</f>
        <v>0</v>
      </c>
      <c r="AJ85" s="5">
        <f ca="1">IFERROR(PPMT($F$89/45,SUM($J68:AJ68),$G85,$F85),0)*AJ68</f>
        <v>0</v>
      </c>
      <c r="AK85" s="5">
        <f ca="1">IFERROR(PPMT($F$89/45,SUM($J68:AK68),$G85,$F85),0)*AK68</f>
        <v>0</v>
      </c>
      <c r="AL85" s="5">
        <f ca="1">IFERROR(PPMT($F$89/45,SUM($J68:AL68),$G85,$F85),0)*AL68</f>
        <v>0</v>
      </c>
      <c r="AM85" s="5">
        <f ca="1">IFERROR(PPMT($F$89/45,SUM($J68:AM68),$G85,$F85),0)*AM68</f>
        <v>0</v>
      </c>
      <c r="AN85" s="5">
        <f ca="1">IFERROR(PPMT($F$89/45,SUM($J68:AN68),$G85,$F85),0)*AN68</f>
        <v>0</v>
      </c>
      <c r="AO85" s="5">
        <f ca="1">IFERROR(PPMT($F$89/45,SUM($J68:AO68),$G85,$F85),0)*AO68</f>
        <v>0</v>
      </c>
      <c r="AP85" s="5">
        <f ca="1">IFERROR(PPMT($F$89/45,SUM($J68:AP68),$G85,$F85),0)*AP68</f>
        <v>0</v>
      </c>
      <c r="AQ85" s="5">
        <f ca="1">IFERROR(PPMT($F$89/45,SUM($J68:AQ68),$G85,$F85),0)*AQ68</f>
        <v>0</v>
      </c>
      <c r="AR85" s="5">
        <f ca="1">IFERROR(PPMT($F$89/45,SUM($J68:AR68),$G85,$F85),0)*AR68</f>
        <v>0</v>
      </c>
      <c r="AS85" s="5">
        <f ca="1">IFERROR(PPMT($F$89/45,SUM($J68:AS68),$G85,$F85),0)*AS68</f>
        <v>0</v>
      </c>
      <c r="AT85" s="5">
        <f ca="1">IFERROR(PPMT($F$89/45,SUM($J68:AT68),$G85,$F85),0)*AT68</f>
        <v>0</v>
      </c>
      <c r="AU85" s="5">
        <f ca="1">IFERROR(PPMT($F$89/45,SUM($J68:AU68),$G85,$F85),0)*AU68</f>
        <v>0</v>
      </c>
      <c r="AV85" s="5">
        <f ca="1">IFERROR(PPMT($F$89/45,SUM($J68:AV68),$G85,$F85),0)*AV68</f>
        <v>0</v>
      </c>
      <c r="AW85" s="5">
        <f ca="1">IFERROR(PPMT($F$89/45,SUM($J68:AW68),$G85,$F85),0)*AW68</f>
        <v>0</v>
      </c>
      <c r="AX85" s="5">
        <f ca="1">IFERROR(PPMT($F$89/45,SUM($J68:AX68),$G85,$F85),0)*AX68</f>
        <v>0</v>
      </c>
      <c r="AY85" s="5">
        <f ca="1">IFERROR(PPMT($F$89/45,SUM($J68:AY68),$G85,$F85),0)*AY68</f>
        <v>0</v>
      </c>
      <c r="AZ85" s="5">
        <f ca="1">IFERROR(PPMT($F$89/45,SUM($J68:AZ68),$G85,$F85),0)*AZ68</f>
        <v>0</v>
      </c>
      <c r="BA85" s="5">
        <f ca="1">IFERROR(PPMT($F$89/45,SUM($J68:BA68),$G85,$F85),0)*BA68</f>
        <v>0</v>
      </c>
      <c r="BB85" s="5">
        <f ca="1">IFERROR(PPMT($F$89/45,SUM($J68:BB68),$G85,$F85),0)*BB68</f>
        <v>0</v>
      </c>
      <c r="BC85" s="5">
        <f ca="1">IFERROR(PPMT($F$89/45,SUM($J68:BC68),$G85,$F85),0)*BC68</f>
        <v>0</v>
      </c>
      <c r="BD85" s="5">
        <f ca="1">IFERROR(PPMT($F$89/45,SUM($J68:BD68),$G85,$F85),0)*BD68</f>
        <v>0</v>
      </c>
      <c r="BE85" s="5">
        <f ca="1">IFERROR(PPMT($F$89/45,SUM($J68:BE68),$G85,$F85),0)*BE68</f>
        <v>0</v>
      </c>
      <c r="BF85" s="5">
        <f ca="1">IFERROR(PPMT($F$89/45,SUM($J68:BF68),$G85,$F85),0)*BF68</f>
        <v>0</v>
      </c>
      <c r="BG85" s="5">
        <f ca="1">IFERROR(PPMT($F$89/45,SUM($J68:BG68),$G85,$F85),0)*BG68</f>
        <v>0</v>
      </c>
      <c r="BH85" s="5">
        <f ca="1">IFERROR(PPMT($F$89/45,SUM($J68:BH68),$G85,$F85),0)*BH68</f>
        <v>0</v>
      </c>
      <c r="BI85" s="5">
        <f ca="1">IFERROR(PPMT($F$89/45,SUM($J68:BI68),$G85,$F85),0)*BI68</f>
        <v>0</v>
      </c>
      <c r="BJ85" s="5">
        <f ca="1">IFERROR(PPMT($F$89/45,SUM($J68:BJ68),$G85,$F85),0)*BJ68</f>
        <v>0</v>
      </c>
      <c r="BK85" s="5">
        <f ca="1">IFERROR(PPMT($F$89/45,SUM($J68:BK68),$G85,$F85),0)*BK68</f>
        <v>0</v>
      </c>
      <c r="BL85" s="5">
        <f ca="1">IFERROR(PPMT($F$89/45,SUM($J68:BL68),$G85,$F85),0)*BL68</f>
        <v>0</v>
      </c>
      <c r="BM85" s="5">
        <f ca="1">IFERROR(PPMT($F$89/45,SUM($J68:BM68),$G85,$F85),0)*BM68</f>
        <v>0</v>
      </c>
      <c r="BN85" s="5">
        <f ca="1">IFERROR(PPMT($F$89/45,SUM($J68:BN68),$G85,$F85),0)*BN68</f>
        <v>0</v>
      </c>
      <c r="BO85" s="5">
        <f ca="1">IFERROR(PPMT($F$89/45,SUM($J68:BO68),$G85,$F85),0)*BO68</f>
        <v>0</v>
      </c>
      <c r="BP85" s="5">
        <f ca="1">IFERROR(PPMT($F$89/45,SUM($J68:BP68),$G85,$F85),0)*BP68</f>
        <v>0</v>
      </c>
      <c r="BQ85" s="5">
        <f ca="1">IFERROR(PPMT($F$89/45,SUM($J68:BQ68),$G85,$F85),0)*BQ68</f>
        <v>0</v>
      </c>
      <c r="BR85" s="5">
        <f ca="1">IFERROR(PPMT($F$89/45,SUM($J68:BR68),$G85,$F85),0)*BR68</f>
        <v>0</v>
      </c>
      <c r="BS85" s="5">
        <f ca="1">IFERROR(PPMT($F$89/45,SUM($J68:BS68),$G85,$F85),0)*BS68</f>
        <v>0</v>
      </c>
      <c r="BT85" s="5">
        <f ca="1">IFERROR(PPMT($F$89/45,SUM($J68:BT68),$G85,$F85),0)*BT68</f>
        <v>0</v>
      </c>
      <c r="BU85" s="5">
        <f ca="1">IFERROR(PPMT($F$89/45,SUM($J68:BU68),$G85,$F85),0)*BU68</f>
        <v>0</v>
      </c>
      <c r="BV85" s="5">
        <f ca="1">IFERROR(PPMT($F$89/45,SUM($J68:BV68),$G85,$F85),0)*BV68</f>
        <v>0</v>
      </c>
      <c r="BW85" s="5">
        <f ca="1">IFERROR(PPMT($F$89/45,SUM($J68:BW68),$G85,$F85),0)*BW68</f>
        <v>0</v>
      </c>
      <c r="BX85" s="5">
        <f ca="1">IFERROR(PPMT($F$89/45,SUM($J68:BX68),$G85,$F85),0)*BX68</f>
        <v>0</v>
      </c>
      <c r="BY85" s="5">
        <f ca="1">IFERROR(PPMT($F$89/45,SUM($J68:BY68),$G85,$F85),0)*BY68</f>
        <v>0</v>
      </c>
      <c r="BZ85" s="5">
        <f ca="1">IFERROR(PPMT($F$89/45,SUM($J68:BZ68),$G85,$F85),0)*BZ68</f>
        <v>0</v>
      </c>
      <c r="CA85" s="5">
        <f ca="1">IFERROR(PPMT($F$89/45,SUM($J68:CA68),$G85,$F85),0)*CA68</f>
        <v>0</v>
      </c>
      <c r="CB85" s="5">
        <f ca="1">IFERROR(PPMT($F$89/45,SUM($J68:CB68),$G85,$F85),0)*CB68</f>
        <v>0</v>
      </c>
      <c r="CC85" s="5">
        <f ca="1">IFERROR(PPMT($F$89/45,SUM($J68:CC68),$G85,$F85),0)*CC68</f>
        <v>0</v>
      </c>
      <c r="CD85" s="5">
        <f ca="1">IFERROR(PPMT($F$89/45,SUM($J68:CD68),$G85,$F85),0)*CD68</f>
        <v>0</v>
      </c>
      <c r="CE85" s="5">
        <f ca="1">IFERROR(PPMT($F$89/45,SUM($J68:CE68),$G85,$F85),0)*CE68</f>
        <v>0</v>
      </c>
      <c r="CF85" s="5">
        <f ca="1">IFERROR(PPMT($F$89/45,SUM($J68:CF68),$G85,$F85),0)*CF68</f>
        <v>0</v>
      </c>
      <c r="CG85" s="5">
        <f ca="1">IFERROR(PPMT($F$89/45,SUM($J68:CG68),$G85,$F85),0)*CG68</f>
        <v>0</v>
      </c>
      <c r="CH85" s="5">
        <f ca="1">IFERROR(PPMT($F$89/45,SUM($J68:CH68),$G85,$F85),0)*CH68</f>
        <v>0</v>
      </c>
      <c r="CI85" s="5">
        <f ca="1">IFERROR(PPMT($F$89/45,SUM($J68:CI68),$G85,$F85),0)*CI68</f>
        <v>0</v>
      </c>
      <c r="CJ85" s="5">
        <f ca="1">IFERROR(PPMT($F$89/45,SUM($J68:CJ68),$G85,$F85),0)*CJ68</f>
        <v>0</v>
      </c>
      <c r="CK85" s="5">
        <f ca="1">IFERROR(PPMT($F$89/45,SUM($J68:CK68),$G85,$F85),0)*CK68</f>
        <v>0</v>
      </c>
      <c r="CL85" s="5">
        <f ca="1">IFERROR(PPMT($F$89/45,SUM($J68:CL68),$G85,$F85),0)*CL68</f>
        <v>0</v>
      </c>
      <c r="CM85" s="5">
        <f ca="1">IFERROR(PPMT($F$89/45,SUM($J68:CM68),$G85,$F85),0)*CM68</f>
        <v>0</v>
      </c>
      <c r="CN85" s="5">
        <f ca="1">IFERROR(PPMT($F$89/45,SUM($J68:CN68),$G85,$F85),0)*CN68</f>
        <v>0</v>
      </c>
      <c r="CO85" s="5">
        <f ca="1">IFERROR(PPMT($F$89/45,SUM($J68:CO68),$G85,$F85),0)*CO68</f>
        <v>0</v>
      </c>
      <c r="CP85" s="5">
        <f ca="1">IFERROR(PPMT($F$89/45,SUM($J68:CP68),$G85,$F85),0)*CP68</f>
        <v>0</v>
      </c>
      <c r="CQ85" s="5">
        <f ca="1">IFERROR(PPMT($F$89/45,SUM($J68:CQ68),$G85,$F85),0)*CQ68</f>
        <v>0</v>
      </c>
      <c r="CR85" s="5">
        <f ca="1">IFERROR(PPMT($F$89/45,SUM($J68:CR68),$G85,$F85),0)*CR68</f>
        <v>0</v>
      </c>
      <c r="CS85" s="5">
        <f ca="1">IFERROR(PPMT($F$89/45,SUM($J68:CS68),$G85,$F85),0)*CS68</f>
        <v>0</v>
      </c>
      <c r="CT85" s="5">
        <f ca="1">IFERROR(PPMT($F$89/45,SUM($J68:CT68),$G85,$F85),0)*CT68</f>
        <v>0</v>
      </c>
      <c r="CU85" s="5">
        <f ca="1">IFERROR(PPMT($F$89/45,SUM($J68:CU68),$G85,$F85),0)*CU68</f>
        <v>0</v>
      </c>
      <c r="CV85" s="5">
        <f ca="1">IFERROR(PPMT($F$89/45,SUM($J68:CV68),$G85,$F85),0)*CV68</f>
        <v>0</v>
      </c>
      <c r="CW85" s="5">
        <f ca="1">IFERROR(PPMT($F$89/45,SUM($J68:CW68),$G85,$F85),0)*CW68</f>
        <v>0</v>
      </c>
      <c r="CX85" s="5">
        <f ca="1">IFERROR(PPMT($F$89/45,SUM($J68:CX68),$G85,$F85),0)*CX68</f>
        <v>0</v>
      </c>
      <c r="CY85" s="5">
        <f ca="1">IFERROR(PPMT($F$89/45,SUM($J68:CY68),$G85,$F85),0)*CY68</f>
        <v>0</v>
      </c>
      <c r="CZ85" s="5">
        <f ca="1">IFERROR(PPMT($F$89/45,SUM($J68:CZ68),$G85,$F85),0)*CZ68</f>
        <v>0</v>
      </c>
      <c r="DA85" s="5">
        <f ca="1">IFERROR(PPMT($F$89/45,SUM($J68:DA68),$G85,$F85),0)*DA68</f>
        <v>0</v>
      </c>
      <c r="DB85" s="5">
        <f ca="1">IFERROR(PPMT($F$89/45,SUM($J68:DB68),$G85,$F85),0)*DB68</f>
        <v>0</v>
      </c>
      <c r="DC85" s="5">
        <f ca="1">IFERROR(PPMT($F$89/45,SUM($J68:DC68),$G85,$F85),0)*DC68</f>
        <v>0</v>
      </c>
      <c r="DD85" s="5">
        <f ca="1">IFERROR(PPMT($F$89/45,SUM($J68:DD68),$G85,$F85),0)*DD68</f>
        <v>0</v>
      </c>
      <c r="DE85" s="5">
        <f ca="1">IFERROR(PPMT($F$89/45,SUM($J68:DE68),$G85,$F85),0)*DE68</f>
        <v>0</v>
      </c>
      <c r="DF85" s="5">
        <f ca="1">IFERROR(PPMT($F$89/45,SUM($J68:DF68),$G85,$F85),0)*DF68</f>
        <v>0</v>
      </c>
      <c r="DG85" s="5">
        <f ca="1">IFERROR(PPMT($F$89/45,SUM($J68:DG68),$G85,$F85),0)*DG68</f>
        <v>0</v>
      </c>
      <c r="DH85" s="5">
        <f ca="1">IFERROR(PPMT($F$89/45,SUM($J68:DH68),$G85,$F85),0)*DH68</f>
        <v>0</v>
      </c>
      <c r="DI85" s="5">
        <f ca="1">IFERROR(PPMT($F$89/45,SUM($J68:DI68),$G85,$F85),0)*DI68</f>
        <v>0</v>
      </c>
      <c r="DJ85" s="5">
        <f ca="1">IFERROR(PPMT($F$89/45,SUM($J68:DJ68),$G85,$F85),0)*DJ68</f>
        <v>0</v>
      </c>
    </row>
    <row r="86" spans="1:114" ht="15" hidden="1" customHeight="1" outlineLevel="1">
      <c r="B86" t="s">
        <v>544</v>
      </c>
      <c r="F86" s="5">
        <f t="shared" ca="1" si="36"/>
        <v>0</v>
      </c>
      <c r="G86" s="5">
        <f t="shared" si="37"/>
        <v>61</v>
      </c>
      <c r="I86" s="5">
        <f t="shared" ca="1" si="38"/>
        <v>0</v>
      </c>
      <c r="J86" s="5">
        <f ca="1">IFERROR(PPMT($F$89/45,SUM($J69:J69),$G86,$F86),0)*J69</f>
        <v>0</v>
      </c>
      <c r="K86" s="5">
        <f ca="1">IFERROR(PPMT($F$89/45,SUM($J69:K69),$G86,$F86),0)*K69</f>
        <v>0</v>
      </c>
      <c r="L86" s="5">
        <f ca="1">IFERROR(PPMT($F$89/45,SUM($J69:L69),$G86,$F86),0)*L69</f>
        <v>0</v>
      </c>
      <c r="M86" s="5">
        <f ca="1">IFERROR(PPMT($F$89/45,SUM($J69:M69),$G86,$F86),0)*M69</f>
        <v>0</v>
      </c>
      <c r="N86" s="5">
        <f ca="1">IFERROR(PPMT($F$89/45,SUM($J69:N69),$G86,$F86),0)*N69</f>
        <v>0</v>
      </c>
      <c r="O86" s="5">
        <f ca="1">IFERROR(PPMT($F$89/45,SUM($J69:O69),$G86,$F86),0)*O69</f>
        <v>0</v>
      </c>
      <c r="P86" s="5">
        <f ca="1">IFERROR(PPMT($F$89/45,SUM($J69:P69),$G86,$F86),0)*P69</f>
        <v>0</v>
      </c>
      <c r="Q86" s="5">
        <f ca="1">IFERROR(PPMT($F$89/45,SUM($J69:Q69),$G86,$F86),0)*Q69</f>
        <v>0</v>
      </c>
      <c r="R86" s="5">
        <f ca="1">IFERROR(PPMT($F$89/45,SUM($J69:R69),$G86,$F86),0)*R69</f>
        <v>0</v>
      </c>
      <c r="S86" s="5">
        <f ca="1">IFERROR(PPMT($F$89/45,SUM($J69:S69),$G86,$F86),0)*S69</f>
        <v>0</v>
      </c>
      <c r="T86" s="5">
        <f ca="1">IFERROR(PPMT($F$89/45,SUM($J69:T69),$G86,$F86),0)*T69</f>
        <v>0</v>
      </c>
      <c r="U86" s="5">
        <f ca="1">IFERROR(PPMT($F$89/45,SUM($J69:U69),$G86,$F86),0)*U69</f>
        <v>0</v>
      </c>
      <c r="V86" s="5">
        <f ca="1">IFERROR(PPMT($F$89/45,SUM($J69:V69),$G86,$F86),0)*V69</f>
        <v>0</v>
      </c>
      <c r="W86" s="5">
        <f ca="1">IFERROR(PPMT($F$89/45,SUM($J69:W69),$G86,$F86),0)*W69</f>
        <v>0</v>
      </c>
      <c r="X86" s="5">
        <f ca="1">IFERROR(PPMT($F$89/45,SUM($J69:X69),$G86,$F86),0)*X69</f>
        <v>0</v>
      </c>
      <c r="Y86" s="5">
        <f ca="1">IFERROR(PPMT($F$89/45,SUM($J69:Y69),$G86,$F86),0)*Y69</f>
        <v>0</v>
      </c>
      <c r="Z86" s="5">
        <f ca="1">IFERROR(PPMT($F$89/45,SUM($J69:Z69),$G86,$F86),0)*Z69</f>
        <v>0</v>
      </c>
      <c r="AA86" s="5">
        <f ca="1">IFERROR(PPMT($F$89/45,SUM($J69:AA69),$G86,$F86),0)*AA69</f>
        <v>0</v>
      </c>
      <c r="AB86" s="5">
        <f ca="1">IFERROR(PPMT($F$89/45,SUM($J69:AB69),$G86,$F86),0)*AB69</f>
        <v>0</v>
      </c>
      <c r="AC86" s="5">
        <f ca="1">IFERROR(PPMT($F$89/45,SUM($J69:AC69),$G86,$F86),0)*AC69</f>
        <v>0</v>
      </c>
      <c r="AD86" s="5">
        <f ca="1">IFERROR(PPMT($F$89/45,SUM($J69:AD69),$G86,$F86),0)*AD69</f>
        <v>0</v>
      </c>
      <c r="AE86" s="5">
        <f ca="1">IFERROR(PPMT($F$89/45,SUM($J69:AE69),$G86,$F86),0)*AE69</f>
        <v>0</v>
      </c>
      <c r="AF86" s="5">
        <f ca="1">IFERROR(PPMT($F$89/45,SUM($J69:AF69),$G86,$F86),0)*AF69</f>
        <v>0</v>
      </c>
      <c r="AG86" s="5">
        <f ca="1">IFERROR(PPMT($F$89/45,SUM($J69:AG69),$G86,$F86),0)*AG69</f>
        <v>0</v>
      </c>
      <c r="AH86" s="5">
        <f ca="1">IFERROR(PPMT($F$89/45,SUM($J69:AH69),$G86,$F86),0)*AH69</f>
        <v>0</v>
      </c>
      <c r="AI86" s="5">
        <f ca="1">IFERROR(PPMT($F$89/45,SUM($J69:AI69),$G86,$F86),0)*AI69</f>
        <v>0</v>
      </c>
      <c r="AJ86" s="5">
        <f ca="1">IFERROR(PPMT($F$89/45,SUM($J69:AJ69),$G86,$F86),0)*AJ69</f>
        <v>0</v>
      </c>
      <c r="AK86" s="5">
        <f ca="1">IFERROR(PPMT($F$89/45,SUM($J69:AK69),$G86,$F86),0)*AK69</f>
        <v>0</v>
      </c>
      <c r="AL86" s="5">
        <f ca="1">IFERROR(PPMT($F$89/45,SUM($J69:AL69),$G86,$F86),0)*AL69</f>
        <v>0</v>
      </c>
      <c r="AM86" s="5">
        <f ca="1">IFERROR(PPMT($F$89/45,SUM($J69:AM69),$G86,$F86),0)*AM69</f>
        <v>0</v>
      </c>
      <c r="AN86" s="5">
        <f ca="1">IFERROR(PPMT($F$89/45,SUM($J69:AN69),$G86,$F86),0)*AN69</f>
        <v>0</v>
      </c>
      <c r="AO86" s="5">
        <f ca="1">IFERROR(PPMT($F$89/45,SUM($J69:AO69),$G86,$F86),0)*AO69</f>
        <v>0</v>
      </c>
      <c r="AP86" s="5">
        <f ca="1">IFERROR(PPMT($F$89/45,SUM($J69:AP69),$G86,$F86),0)*AP69</f>
        <v>0</v>
      </c>
      <c r="AQ86" s="5">
        <f ca="1">IFERROR(PPMT($F$89/45,SUM($J69:AQ69),$G86,$F86),0)*AQ69</f>
        <v>0</v>
      </c>
      <c r="AR86" s="5">
        <f ca="1">IFERROR(PPMT($F$89/45,SUM($J69:AR69),$G86,$F86),0)*AR69</f>
        <v>0</v>
      </c>
      <c r="AS86" s="5">
        <f ca="1">IFERROR(PPMT($F$89/45,SUM($J69:AS69),$G86,$F86),0)*AS69</f>
        <v>0</v>
      </c>
      <c r="AT86" s="5">
        <f ca="1">IFERROR(PPMT($F$89/45,SUM($J69:AT69),$G86,$F86),0)*AT69</f>
        <v>0</v>
      </c>
      <c r="AU86" s="5">
        <f ca="1">IFERROR(PPMT($F$89/45,SUM($J69:AU69),$G86,$F86),0)*AU69</f>
        <v>0</v>
      </c>
      <c r="AV86" s="5">
        <f ca="1">IFERROR(PPMT($F$89/45,SUM($J69:AV69),$G86,$F86),0)*AV69</f>
        <v>0</v>
      </c>
      <c r="AW86" s="5">
        <f ca="1">IFERROR(PPMT($F$89/45,SUM($J69:AW69),$G86,$F86),0)*AW69</f>
        <v>0</v>
      </c>
      <c r="AX86" s="5">
        <f ca="1">IFERROR(PPMT($F$89/45,SUM($J69:AX69),$G86,$F86),0)*AX69</f>
        <v>0</v>
      </c>
      <c r="AY86" s="5">
        <f ca="1">IFERROR(PPMT($F$89/45,SUM($J69:AY69),$G86,$F86),0)*AY69</f>
        <v>0</v>
      </c>
      <c r="AZ86" s="5">
        <f ca="1">IFERROR(PPMT($F$89/45,SUM($J69:AZ69),$G86,$F86),0)*AZ69</f>
        <v>0</v>
      </c>
      <c r="BA86" s="5">
        <f ca="1">IFERROR(PPMT($F$89/45,SUM($J69:BA69),$G86,$F86),0)*BA69</f>
        <v>0</v>
      </c>
      <c r="BB86" s="5">
        <f ca="1">IFERROR(PPMT($F$89/45,SUM($J69:BB69),$G86,$F86),0)*BB69</f>
        <v>0</v>
      </c>
      <c r="BC86" s="5">
        <f ca="1">IFERROR(PPMT($F$89/45,SUM($J69:BC69),$G86,$F86),0)*BC69</f>
        <v>0</v>
      </c>
      <c r="BD86" s="5">
        <f ca="1">IFERROR(PPMT($F$89/45,SUM($J69:BD69),$G86,$F86),0)*BD69</f>
        <v>0</v>
      </c>
      <c r="BE86" s="5">
        <f ca="1">IFERROR(PPMT($F$89/45,SUM($J69:BE69),$G86,$F86),0)*BE69</f>
        <v>0</v>
      </c>
      <c r="BF86" s="5">
        <f ca="1">IFERROR(PPMT($F$89/45,SUM($J69:BF69),$G86,$F86),0)*BF69</f>
        <v>0</v>
      </c>
      <c r="BG86" s="5">
        <f ca="1">IFERROR(PPMT($F$89/45,SUM($J69:BG69),$G86,$F86),0)*BG69</f>
        <v>0</v>
      </c>
      <c r="BH86" s="5">
        <f ca="1">IFERROR(PPMT($F$89/45,SUM($J69:BH69),$G86,$F86),0)*BH69</f>
        <v>0</v>
      </c>
      <c r="BI86" s="5">
        <f ca="1">IFERROR(PPMT($F$89/45,SUM($J69:BI69),$G86,$F86),0)*BI69</f>
        <v>0</v>
      </c>
      <c r="BJ86" s="5">
        <f ca="1">IFERROR(PPMT($F$89/45,SUM($J69:BJ69),$G86,$F86),0)*BJ69</f>
        <v>0</v>
      </c>
      <c r="BK86" s="5">
        <f ca="1">IFERROR(PPMT($F$89/45,SUM($J69:BK69),$G86,$F86),0)*BK69</f>
        <v>0</v>
      </c>
      <c r="BL86" s="5">
        <f ca="1">IFERROR(PPMT($F$89/45,SUM($J69:BL69),$G86,$F86),0)*BL69</f>
        <v>0</v>
      </c>
      <c r="BM86" s="5">
        <f ca="1">IFERROR(PPMT($F$89/45,SUM($J69:BM69),$G86,$F86),0)*BM69</f>
        <v>0</v>
      </c>
      <c r="BN86" s="5">
        <f ca="1">IFERROR(PPMT($F$89/45,SUM($J69:BN69),$G86,$F86),0)*BN69</f>
        <v>0</v>
      </c>
      <c r="BO86" s="5">
        <f ca="1">IFERROR(PPMT($F$89/45,SUM($J69:BO69),$G86,$F86),0)*BO69</f>
        <v>0</v>
      </c>
      <c r="BP86" s="5">
        <f ca="1">IFERROR(PPMT($F$89/45,SUM($J69:BP69),$G86,$F86),0)*BP69</f>
        <v>0</v>
      </c>
      <c r="BQ86" s="5">
        <f ca="1">IFERROR(PPMT($F$89/45,SUM($J69:BQ69),$G86,$F86),0)*BQ69</f>
        <v>0</v>
      </c>
      <c r="BR86" s="5">
        <f ca="1">IFERROR(PPMT($F$89/45,SUM($J69:BR69),$G86,$F86),0)*BR69</f>
        <v>0</v>
      </c>
      <c r="BS86" s="5">
        <f ca="1">IFERROR(PPMT($F$89/45,SUM($J69:BS69),$G86,$F86),0)*BS69</f>
        <v>0</v>
      </c>
      <c r="BT86" s="5">
        <f ca="1">IFERROR(PPMT($F$89/45,SUM($J69:BT69),$G86,$F86),0)*BT69</f>
        <v>0</v>
      </c>
      <c r="BU86" s="5">
        <f ca="1">IFERROR(PPMT($F$89/45,SUM($J69:BU69),$G86,$F86),0)*BU69</f>
        <v>0</v>
      </c>
      <c r="BV86" s="5">
        <f ca="1">IFERROR(PPMT($F$89/45,SUM($J69:BV69),$G86,$F86),0)*BV69</f>
        <v>0</v>
      </c>
      <c r="BW86" s="5">
        <f ca="1">IFERROR(PPMT($F$89/45,SUM($J69:BW69),$G86,$F86),0)*BW69</f>
        <v>0</v>
      </c>
      <c r="BX86" s="5">
        <f ca="1">IFERROR(PPMT($F$89/45,SUM($J69:BX69),$G86,$F86),0)*BX69</f>
        <v>0</v>
      </c>
      <c r="BY86" s="5">
        <f ca="1">IFERROR(PPMT($F$89/45,SUM($J69:BY69),$G86,$F86),0)*BY69</f>
        <v>0</v>
      </c>
      <c r="BZ86" s="5">
        <f ca="1">IFERROR(PPMT($F$89/45,SUM($J69:BZ69),$G86,$F86),0)*BZ69</f>
        <v>0</v>
      </c>
      <c r="CA86" s="5">
        <f ca="1">IFERROR(PPMT($F$89/45,SUM($J69:CA69),$G86,$F86),0)*CA69</f>
        <v>0</v>
      </c>
      <c r="CB86" s="5">
        <f ca="1">IFERROR(PPMT($F$89/45,SUM($J69:CB69),$G86,$F86),0)*CB69</f>
        <v>0</v>
      </c>
      <c r="CC86" s="5">
        <f ca="1">IFERROR(PPMT($F$89/45,SUM($J69:CC69),$G86,$F86),0)*CC69</f>
        <v>0</v>
      </c>
      <c r="CD86" s="5">
        <f ca="1">IFERROR(PPMT($F$89/45,SUM($J69:CD69),$G86,$F86),0)*CD69</f>
        <v>0</v>
      </c>
      <c r="CE86" s="5">
        <f ca="1">IFERROR(PPMT($F$89/45,SUM($J69:CE69),$G86,$F86),0)*CE69</f>
        <v>0</v>
      </c>
      <c r="CF86" s="5">
        <f ca="1">IFERROR(PPMT($F$89/45,SUM($J69:CF69),$G86,$F86),0)*CF69</f>
        <v>0</v>
      </c>
      <c r="CG86" s="5">
        <f ca="1">IFERROR(PPMT($F$89/45,SUM($J69:CG69),$G86,$F86),0)*CG69</f>
        <v>0</v>
      </c>
      <c r="CH86" s="5">
        <f ca="1">IFERROR(PPMT($F$89/45,SUM($J69:CH69),$G86,$F86),0)*CH69</f>
        <v>0</v>
      </c>
      <c r="CI86" s="5">
        <f ca="1">IFERROR(PPMT($F$89/45,SUM($J69:CI69),$G86,$F86),0)*CI69</f>
        <v>0</v>
      </c>
      <c r="CJ86" s="5">
        <f ca="1">IFERROR(PPMT($F$89/45,SUM($J69:CJ69),$G86,$F86),0)*CJ69</f>
        <v>0</v>
      </c>
      <c r="CK86" s="5">
        <f ca="1">IFERROR(PPMT($F$89/45,SUM($J69:CK69),$G86,$F86),0)*CK69</f>
        <v>0</v>
      </c>
      <c r="CL86" s="5">
        <f ca="1">IFERROR(PPMT($F$89/45,SUM($J69:CL69),$G86,$F86),0)*CL69</f>
        <v>0</v>
      </c>
      <c r="CM86" s="5">
        <f ca="1">IFERROR(PPMT($F$89/45,SUM($J69:CM69),$G86,$F86),0)*CM69</f>
        <v>0</v>
      </c>
      <c r="CN86" s="5">
        <f ca="1">IFERROR(PPMT($F$89/45,SUM($J69:CN69),$G86,$F86),0)*CN69</f>
        <v>0</v>
      </c>
      <c r="CO86" s="5">
        <f ca="1">IFERROR(PPMT($F$89/45,SUM($J69:CO69),$G86,$F86),0)*CO69</f>
        <v>0</v>
      </c>
      <c r="CP86" s="5">
        <f ca="1">IFERROR(PPMT($F$89/45,SUM($J69:CP69),$G86,$F86),0)*CP69</f>
        <v>0</v>
      </c>
      <c r="CQ86" s="5">
        <f ca="1">IFERROR(PPMT($F$89/45,SUM($J69:CQ69),$G86,$F86),0)*CQ69</f>
        <v>0</v>
      </c>
      <c r="CR86" s="5">
        <f ca="1">IFERROR(PPMT($F$89/45,SUM($J69:CR69),$G86,$F86),0)*CR69</f>
        <v>0</v>
      </c>
      <c r="CS86" s="5">
        <f ca="1">IFERROR(PPMT($F$89/45,SUM($J69:CS69),$G86,$F86),0)*CS69</f>
        <v>0</v>
      </c>
      <c r="CT86" s="5">
        <f ca="1">IFERROR(PPMT($F$89/45,SUM($J69:CT69),$G86,$F86),0)*CT69</f>
        <v>0</v>
      </c>
      <c r="CU86" s="5">
        <f ca="1">IFERROR(PPMT($F$89/45,SUM($J69:CU69),$G86,$F86),0)*CU69</f>
        <v>0</v>
      </c>
      <c r="CV86" s="5">
        <f ca="1">IFERROR(PPMT($F$89/45,SUM($J69:CV69),$G86,$F86),0)*CV69</f>
        <v>0</v>
      </c>
      <c r="CW86" s="5">
        <f ca="1">IFERROR(PPMT($F$89/45,SUM($J69:CW69),$G86,$F86),0)*CW69</f>
        <v>0</v>
      </c>
      <c r="CX86" s="5">
        <f ca="1">IFERROR(PPMT($F$89/45,SUM($J69:CX69),$G86,$F86),0)*CX69</f>
        <v>0</v>
      </c>
      <c r="CY86" s="5">
        <f ca="1">IFERROR(PPMT($F$89/45,SUM($J69:CY69),$G86,$F86),0)*CY69</f>
        <v>0</v>
      </c>
      <c r="CZ86" s="5">
        <f ca="1">IFERROR(PPMT($F$89/45,SUM($J69:CZ69),$G86,$F86),0)*CZ69</f>
        <v>0</v>
      </c>
      <c r="DA86" s="5">
        <f ca="1">IFERROR(PPMT($F$89/45,SUM($J69:DA69),$G86,$F86),0)*DA69</f>
        <v>0</v>
      </c>
      <c r="DB86" s="5">
        <f ca="1">IFERROR(PPMT($F$89/45,SUM($J69:DB69),$G86,$F86),0)*DB69</f>
        <v>0</v>
      </c>
      <c r="DC86" s="5">
        <f ca="1">IFERROR(PPMT($F$89/45,SUM($J69:DC69),$G86,$F86),0)*DC69</f>
        <v>0</v>
      </c>
      <c r="DD86" s="5">
        <f ca="1">IFERROR(PPMT($F$89/45,SUM($J69:DD69),$G86,$F86),0)*DD69</f>
        <v>0</v>
      </c>
      <c r="DE86" s="5">
        <f ca="1">IFERROR(PPMT($F$89/45,SUM($J69:DE69),$G86,$F86),0)*DE69</f>
        <v>0</v>
      </c>
      <c r="DF86" s="5">
        <f ca="1">IFERROR(PPMT($F$89/45,SUM($J69:DF69),$G86,$F86),0)*DF69</f>
        <v>0</v>
      </c>
      <c r="DG86" s="5">
        <f ca="1">IFERROR(PPMT($F$89/45,SUM($J69:DG69),$G86,$F86),0)*DG69</f>
        <v>0</v>
      </c>
      <c r="DH86" s="5">
        <f ca="1">IFERROR(PPMT($F$89/45,SUM($J69:DH69),$G86,$F86),0)*DH69</f>
        <v>0</v>
      </c>
      <c r="DI86" s="5">
        <f ca="1">IFERROR(PPMT($F$89/45,SUM($J69:DI69),$G86,$F86),0)*DI69</f>
        <v>0</v>
      </c>
      <c r="DJ86" s="5">
        <f ca="1">IFERROR(PPMT($F$89/45,SUM($J69:DJ69),$G86,$F86),0)*DJ69</f>
        <v>0</v>
      </c>
    </row>
    <row r="87" spans="1:114" collapsed="1">
      <c r="B87" s="11" t="s">
        <v>116</v>
      </c>
      <c r="I87" s="5">
        <f ca="1">SUM(J87:DJ87)</f>
        <v>-420000</v>
      </c>
      <c r="J87" s="5">
        <f ca="1">SUM(J71:J86)</f>
        <v>0</v>
      </c>
      <c r="K87" s="5">
        <f t="shared" ref="K87:BV87" ca="1" si="39">SUM(K71:K86)</f>
        <v>0</v>
      </c>
      <c r="L87" s="5">
        <f t="shared" ca="1" si="39"/>
        <v>0</v>
      </c>
      <c r="M87" s="5">
        <f t="shared" ca="1" si="39"/>
        <v>0</v>
      </c>
      <c r="N87" s="5">
        <f t="shared" ca="1" si="39"/>
        <v>0</v>
      </c>
      <c r="O87" s="5">
        <f t="shared" ca="1" si="39"/>
        <v>0</v>
      </c>
      <c r="P87" s="5">
        <f t="shared" ca="1" si="39"/>
        <v>0</v>
      </c>
      <c r="Q87" s="5">
        <f t="shared" ca="1" si="39"/>
        <v>-1616.8018403765739</v>
      </c>
      <c r="R87" s="5">
        <f t="shared" ca="1" si="39"/>
        <v>-1617.8797082701583</v>
      </c>
      <c r="S87" s="5">
        <f t="shared" ca="1" si="39"/>
        <v>-1618.9582947423382</v>
      </c>
      <c r="T87" s="5">
        <f t="shared" ca="1" si="39"/>
        <v>-1620.0376002721664</v>
      </c>
      <c r="U87" s="5">
        <f t="shared" ca="1" si="39"/>
        <v>-3045.21691175657</v>
      </c>
      <c r="V87" s="5">
        <f t="shared" ca="1" si="39"/>
        <v>-3047.2470563644074</v>
      </c>
      <c r="W87" s="5">
        <f t="shared" ca="1" si="39"/>
        <v>-3049.2785544019835</v>
      </c>
      <c r="X87" s="5">
        <f t="shared" ca="1" si="39"/>
        <v>-3051.3114067715851</v>
      </c>
      <c r="Y87" s="5">
        <f t="shared" ca="1" si="39"/>
        <v>-5771.1595718803628</v>
      </c>
      <c r="Z87" s="5">
        <f t="shared" ca="1" si="39"/>
        <v>-5775.0070115949493</v>
      </c>
      <c r="AA87" s="5">
        <f t="shared" ca="1" si="39"/>
        <v>-5778.8570162693468</v>
      </c>
      <c r="AB87" s="5">
        <f t="shared" ca="1" si="39"/>
        <v>-5782.7095876135254</v>
      </c>
      <c r="AC87" s="5">
        <f t="shared" ca="1" si="39"/>
        <v>-5786.5647273386012</v>
      </c>
      <c r="AD87" s="5">
        <f t="shared" ca="1" si="39"/>
        <v>-5790.4224371568271</v>
      </c>
      <c r="AE87" s="5">
        <f t="shared" ca="1" si="39"/>
        <v>-5794.2827187815983</v>
      </c>
      <c r="AF87" s="5">
        <f t="shared" ca="1" si="39"/>
        <v>-5798.1455739274525</v>
      </c>
      <c r="AG87" s="5">
        <f t="shared" ca="1" si="39"/>
        <v>-5802.0110043100703</v>
      </c>
      <c r="AH87" s="5">
        <f t="shared" ca="1" si="39"/>
        <v>-5805.8790116462778</v>
      </c>
      <c r="AI87" s="5">
        <f t="shared" ca="1" si="39"/>
        <v>-5809.7495976540413</v>
      </c>
      <c r="AJ87" s="5">
        <f t="shared" ca="1" si="39"/>
        <v>-5813.6227640524776</v>
      </c>
      <c r="AK87" s="5">
        <f t="shared" ca="1" si="39"/>
        <v>-5817.4985125618459</v>
      </c>
      <c r="AL87" s="5">
        <f t="shared" ca="1" si="39"/>
        <v>-5821.3768449035542</v>
      </c>
      <c r="AM87" s="5">
        <f t="shared" ca="1" si="39"/>
        <v>-5825.2577628001563</v>
      </c>
      <c r="AN87" s="5">
        <f t="shared" ca="1" si="39"/>
        <v>-5829.1412679753566</v>
      </c>
      <c r="AO87" s="5">
        <f t="shared" ca="1" si="39"/>
        <v>-5833.0273621540073</v>
      </c>
      <c r="AP87" s="5">
        <f t="shared" ca="1" si="39"/>
        <v>-5836.91604706211</v>
      </c>
      <c r="AQ87" s="5">
        <f t="shared" ca="1" si="39"/>
        <v>-5840.8073244268171</v>
      </c>
      <c r="AR87" s="5">
        <f t="shared" ca="1" si="39"/>
        <v>-5844.701195976435</v>
      </c>
      <c r="AS87" s="5">
        <f t="shared" ca="1" si="39"/>
        <v>-5848.5976634404196</v>
      </c>
      <c r="AT87" s="5">
        <f t="shared" ca="1" si="39"/>
        <v>-5852.4967285493804</v>
      </c>
      <c r="AU87" s="5">
        <f t="shared" ca="1" si="39"/>
        <v>-5856.3983930350805</v>
      </c>
      <c r="AV87" s="5">
        <f t="shared" ca="1" si="39"/>
        <v>-5860.302658630435</v>
      </c>
      <c r="AW87" s="5">
        <f t="shared" ca="1" si="39"/>
        <v>-5864.2095270695227</v>
      </c>
      <c r="AX87" s="5">
        <f t="shared" ca="1" si="39"/>
        <v>-5868.1190000875704</v>
      </c>
      <c r="AY87" s="5">
        <f t="shared" ca="1" si="39"/>
        <v>-5872.0310794209618</v>
      </c>
      <c r="AZ87" s="5">
        <f t="shared" ca="1" si="39"/>
        <v>-5875.9457668072409</v>
      </c>
      <c r="BA87" s="5">
        <f t="shared" ca="1" si="39"/>
        <v>-5879.8630639851126</v>
      </c>
      <c r="BB87" s="5">
        <f t="shared" ca="1" si="39"/>
        <v>-5883.7829726944374</v>
      </c>
      <c r="BC87" s="5">
        <f t="shared" ca="1" si="39"/>
        <v>-5887.7054946762328</v>
      </c>
      <c r="BD87" s="5">
        <f t="shared" ca="1" si="39"/>
        <v>-5891.6306316726841</v>
      </c>
      <c r="BE87" s="5">
        <f t="shared" ca="1" si="39"/>
        <v>-5895.5583854271326</v>
      </c>
      <c r="BF87" s="5">
        <f t="shared" ca="1" si="39"/>
        <v>-5899.4887576840829</v>
      </c>
      <c r="BG87" s="5">
        <f t="shared" ca="1" si="39"/>
        <v>-5903.4217501892063</v>
      </c>
      <c r="BH87" s="5">
        <f t="shared" ca="1" si="39"/>
        <v>-5907.3573646893328</v>
      </c>
      <c r="BI87" s="5">
        <f t="shared" ca="1" si="39"/>
        <v>-5911.2956029324587</v>
      </c>
      <c r="BJ87" s="5">
        <f t="shared" ca="1" si="39"/>
        <v>-5915.2364666677468</v>
      </c>
      <c r="BK87" s="5">
        <f t="shared" ca="1" si="39"/>
        <v>-5919.179957645526</v>
      </c>
      <c r="BL87" s="5">
        <f t="shared" ca="1" si="39"/>
        <v>-5923.1260776172894</v>
      </c>
      <c r="BM87" s="5">
        <f t="shared" ca="1" si="39"/>
        <v>-5927.0748283357007</v>
      </c>
      <c r="BN87" s="5">
        <f t="shared" ca="1" si="39"/>
        <v>-5931.026211554592</v>
      </c>
      <c r="BO87" s="5">
        <f t="shared" ca="1" si="39"/>
        <v>-5934.9802290289608</v>
      </c>
      <c r="BP87" s="5">
        <f t="shared" ca="1" si="39"/>
        <v>-5938.9368825149813</v>
      </c>
      <c r="BQ87" s="5">
        <f t="shared" ca="1" si="39"/>
        <v>-5942.8961737699901</v>
      </c>
      <c r="BR87" s="5">
        <f t="shared" ca="1" si="39"/>
        <v>-5946.8581045525043</v>
      </c>
      <c r="BS87" s="5">
        <f t="shared" ca="1" si="39"/>
        <v>-5950.8226766222051</v>
      </c>
      <c r="BT87" s="5">
        <f t="shared" ca="1" si="39"/>
        <v>-5954.7898917399543</v>
      </c>
      <c r="BU87" s="5">
        <f t="shared" ca="1" si="39"/>
        <v>-5958.7597516677797</v>
      </c>
      <c r="BV87" s="5">
        <f t="shared" ca="1" si="39"/>
        <v>-5962.7322581688913</v>
      </c>
      <c r="BW87" s="5">
        <f t="shared" ref="BW87:DJ87" ca="1" si="40">SUM(BW71:BW86)</f>
        <v>-5966.7074130076708</v>
      </c>
      <c r="BX87" s="5">
        <f t="shared" ca="1" si="40"/>
        <v>-5970.6852179496764</v>
      </c>
      <c r="BY87" s="5">
        <f t="shared" ca="1" si="40"/>
        <v>-5974.6656747616435</v>
      </c>
      <c r="BZ87" s="5">
        <f t="shared" ca="1" si="40"/>
        <v>-5978.6487852114842</v>
      </c>
      <c r="CA87" s="5">
        <f t="shared" ca="1" si="40"/>
        <v>-5982.6345510682922</v>
      </c>
      <c r="CB87" s="5">
        <f t="shared" ca="1" si="40"/>
        <v>-5986.6229741023362</v>
      </c>
      <c r="CC87" s="5">
        <f t="shared" ca="1" si="40"/>
        <v>-5990.6140560850727</v>
      </c>
      <c r="CD87" s="5">
        <f t="shared" ca="1" si="40"/>
        <v>-5994.6077987891276</v>
      </c>
      <c r="CE87" s="5">
        <f t="shared" ca="1" si="40"/>
        <v>-5998.6042039883214</v>
      </c>
      <c r="CF87" s="5">
        <f t="shared" ca="1" si="40"/>
        <v>-6002.6032734576474</v>
      </c>
      <c r="CG87" s="5">
        <f t="shared" ca="1" si="40"/>
        <v>-6006.6050089732853</v>
      </c>
      <c r="CH87" s="5">
        <f t="shared" ca="1" si="40"/>
        <v>-6010.6094123126004</v>
      </c>
      <c r="CI87" s="5">
        <f t="shared" ca="1" si="40"/>
        <v>-6014.6164852541424</v>
      </c>
      <c r="CJ87" s="5">
        <f t="shared" ca="1" si="40"/>
        <v>-6018.6262295776451</v>
      </c>
      <c r="CK87" s="5">
        <f t="shared" ca="1" si="40"/>
        <v>-6022.63864706403</v>
      </c>
      <c r="CL87" s="5">
        <f t="shared" ca="1" si="40"/>
        <v>-6026.6537394954066</v>
      </c>
      <c r="CM87" s="5">
        <f t="shared" ca="1" si="40"/>
        <v>-6030.6715086550703</v>
      </c>
      <c r="CN87" s="5">
        <f t="shared" ca="1" si="40"/>
        <v>-6034.6919563275069</v>
      </c>
      <c r="CO87" s="5">
        <f t="shared" ca="1" si="40"/>
        <v>0</v>
      </c>
      <c r="CP87" s="5">
        <f t="shared" ca="1" si="40"/>
        <v>0</v>
      </c>
      <c r="CQ87" s="5">
        <f t="shared" ca="1" si="40"/>
        <v>0</v>
      </c>
      <c r="CR87" s="5">
        <f t="shared" ca="1" si="40"/>
        <v>0</v>
      </c>
      <c r="CS87" s="5">
        <f t="shared" ca="1" si="40"/>
        <v>0</v>
      </c>
      <c r="CT87" s="5">
        <f t="shared" ca="1" si="40"/>
        <v>0</v>
      </c>
      <c r="CU87" s="5">
        <f t="shared" ca="1" si="40"/>
        <v>0</v>
      </c>
      <c r="CV87" s="5">
        <f t="shared" ca="1" si="40"/>
        <v>0</v>
      </c>
      <c r="CW87" s="5">
        <f t="shared" ca="1" si="40"/>
        <v>0</v>
      </c>
      <c r="CX87" s="5">
        <f t="shared" ca="1" si="40"/>
        <v>0</v>
      </c>
      <c r="CY87" s="5">
        <f t="shared" ca="1" si="40"/>
        <v>0</v>
      </c>
      <c r="CZ87" s="5">
        <f t="shared" ca="1" si="40"/>
        <v>0</v>
      </c>
      <c r="DA87" s="5">
        <f t="shared" ca="1" si="40"/>
        <v>0</v>
      </c>
      <c r="DB87" s="5">
        <f t="shared" ca="1" si="40"/>
        <v>0</v>
      </c>
      <c r="DC87" s="5">
        <f t="shared" ca="1" si="40"/>
        <v>0</v>
      </c>
      <c r="DD87" s="5">
        <f t="shared" ca="1" si="40"/>
        <v>0</v>
      </c>
      <c r="DE87" s="5">
        <f t="shared" ca="1" si="40"/>
        <v>0</v>
      </c>
      <c r="DF87" s="5">
        <f t="shared" ca="1" si="40"/>
        <v>0</v>
      </c>
      <c r="DG87" s="5">
        <f t="shared" ca="1" si="40"/>
        <v>0</v>
      </c>
      <c r="DH87" s="5">
        <f t="shared" ca="1" si="40"/>
        <v>0</v>
      </c>
      <c r="DI87" s="5">
        <f t="shared" ca="1" si="40"/>
        <v>0</v>
      </c>
      <c r="DJ87" s="5">
        <f t="shared" ca="1" si="40"/>
        <v>0</v>
      </c>
    </row>
    <row r="88" spans="1:114">
      <c r="B88" t="s">
        <v>89</v>
      </c>
      <c r="I88" s="5"/>
      <c r="J88" s="5">
        <f t="shared" ref="J88:AO88" ca="1" si="41">MAX(J50+J51+J87,0)</f>
        <v>0</v>
      </c>
      <c r="K88" s="5">
        <f t="shared" ca="1" si="41"/>
        <v>0</v>
      </c>
      <c r="L88" s="5">
        <f t="shared" ca="1" si="41"/>
        <v>0</v>
      </c>
      <c r="M88" s="5">
        <f t="shared" ca="1" si="41"/>
        <v>125999.99999999999</v>
      </c>
      <c r="N88" s="5">
        <f t="shared" ca="1" si="41"/>
        <v>125999.99999999999</v>
      </c>
      <c r="O88" s="5">
        <f t="shared" ca="1" si="41"/>
        <v>125999.99999999999</v>
      </c>
      <c r="P88" s="5">
        <f t="shared" ca="1" si="41"/>
        <v>125999.99999999999</v>
      </c>
      <c r="Q88" s="5">
        <f t="shared" ca="1" si="41"/>
        <v>229383.19815962343</v>
      </c>
      <c r="R88" s="5">
        <f t="shared" ca="1" si="41"/>
        <v>227765.31845135326</v>
      </c>
      <c r="S88" s="5">
        <f t="shared" ca="1" si="41"/>
        <v>226146.36015661093</v>
      </c>
      <c r="T88" s="5">
        <f t="shared" ca="1" si="41"/>
        <v>224526.32255633877</v>
      </c>
      <c r="U88" s="5">
        <f t="shared" ca="1" si="41"/>
        <v>410481.10564458219</v>
      </c>
      <c r="V88" s="5">
        <f t="shared" ca="1" si="41"/>
        <v>407433.85858821776</v>
      </c>
      <c r="W88" s="5">
        <f t="shared" ca="1" si="41"/>
        <v>404384.58003381576</v>
      </c>
      <c r="X88" s="5">
        <f t="shared" ca="1" si="41"/>
        <v>401333.26862704416</v>
      </c>
      <c r="Y88" s="5">
        <f t="shared" ca="1" si="41"/>
        <v>395562.1090551638</v>
      </c>
      <c r="Z88" s="5">
        <f t="shared" ca="1" si="41"/>
        <v>389787.10204356886</v>
      </c>
      <c r="AA88" s="5">
        <f t="shared" ca="1" si="41"/>
        <v>384008.2450272995</v>
      </c>
      <c r="AB88" s="5">
        <f t="shared" ca="1" si="41"/>
        <v>378225.53543968598</v>
      </c>
      <c r="AC88" s="5">
        <f t="shared" ca="1" si="41"/>
        <v>372438.97071234736</v>
      </c>
      <c r="AD88" s="5">
        <f t="shared" ca="1" si="41"/>
        <v>366648.54827519052</v>
      </c>
      <c r="AE88" s="5">
        <f t="shared" ca="1" si="41"/>
        <v>360854.26555640891</v>
      </c>
      <c r="AF88" s="5">
        <f t="shared" ca="1" si="41"/>
        <v>355056.11998248147</v>
      </c>
      <c r="AG88" s="5">
        <f t="shared" ca="1" si="41"/>
        <v>349254.10897817143</v>
      </c>
      <c r="AH88" s="5">
        <f t="shared" ca="1" si="41"/>
        <v>343448.22996652516</v>
      </c>
      <c r="AI88" s="5">
        <f t="shared" ca="1" si="41"/>
        <v>337638.48036887113</v>
      </c>
      <c r="AJ88" s="5">
        <f t="shared" ca="1" si="41"/>
        <v>331824.85760481865</v>
      </c>
      <c r="AK88" s="5">
        <f t="shared" ca="1" si="41"/>
        <v>326007.35909225681</v>
      </c>
      <c r="AL88" s="5">
        <f t="shared" ca="1" si="41"/>
        <v>320185.98224735324</v>
      </c>
      <c r="AM88" s="5">
        <f t="shared" ca="1" si="41"/>
        <v>314360.72448455309</v>
      </c>
      <c r="AN88" s="5">
        <f t="shared" ca="1" si="41"/>
        <v>308531.58321657771</v>
      </c>
      <c r="AO88" s="5">
        <f t="shared" ca="1" si="41"/>
        <v>302698.55585442373</v>
      </c>
      <c r="AP88" s="5">
        <f t="shared" ref="AP88:BU88" ca="1" si="42">MAX(AP50+AP51+AP87,0)</f>
        <v>296861.63980736164</v>
      </c>
      <c r="AQ88" s="5">
        <f t="shared" ca="1" si="42"/>
        <v>291020.83248293481</v>
      </c>
      <c r="AR88" s="5">
        <f t="shared" ca="1" si="42"/>
        <v>285176.13128695835</v>
      </c>
      <c r="AS88" s="5">
        <f t="shared" ca="1" si="42"/>
        <v>279327.53362351796</v>
      </c>
      <c r="AT88" s="5">
        <f t="shared" ca="1" si="42"/>
        <v>273475.03689496859</v>
      </c>
      <c r="AU88" s="5">
        <f t="shared" ca="1" si="42"/>
        <v>267618.63850193354</v>
      </c>
      <c r="AV88" s="5">
        <f t="shared" ca="1" si="42"/>
        <v>261758.3358433031</v>
      </c>
      <c r="AW88" s="5">
        <f t="shared" ca="1" si="42"/>
        <v>255894.12631623357</v>
      </c>
      <c r="AX88" s="5">
        <f t="shared" ca="1" si="42"/>
        <v>250026.00731614599</v>
      </c>
      <c r="AY88" s="5">
        <f t="shared" ca="1" si="42"/>
        <v>244153.97623672502</v>
      </c>
      <c r="AZ88" s="5">
        <f t="shared" ca="1" si="42"/>
        <v>238278.03046991778</v>
      </c>
      <c r="BA88" s="5">
        <f t="shared" ca="1" si="42"/>
        <v>232398.16740593268</v>
      </c>
      <c r="BB88" s="5">
        <f t="shared" ca="1" si="42"/>
        <v>226514.38443323824</v>
      </c>
      <c r="BC88" s="5">
        <f t="shared" ca="1" si="42"/>
        <v>220626.67893856202</v>
      </c>
      <c r="BD88" s="5">
        <f t="shared" ca="1" si="42"/>
        <v>214735.04830688934</v>
      </c>
      <c r="BE88" s="5">
        <f t="shared" ca="1" si="42"/>
        <v>208839.4899214622</v>
      </c>
      <c r="BF88" s="5">
        <f t="shared" ca="1" si="42"/>
        <v>202940.00116377813</v>
      </c>
      <c r="BG88" s="5">
        <f t="shared" ca="1" si="42"/>
        <v>197036.57941358892</v>
      </c>
      <c r="BH88" s="5">
        <f t="shared" ca="1" si="42"/>
        <v>191129.2220488996</v>
      </c>
      <c r="BI88" s="5">
        <f t="shared" ca="1" si="42"/>
        <v>185217.92644596714</v>
      </c>
      <c r="BJ88" s="5">
        <f t="shared" ca="1" si="42"/>
        <v>179302.68997929938</v>
      </c>
      <c r="BK88" s="5">
        <f t="shared" ca="1" si="42"/>
        <v>173383.51002165384</v>
      </c>
      <c r="BL88" s="5">
        <f t="shared" ca="1" si="42"/>
        <v>167460.38394403656</v>
      </c>
      <c r="BM88" s="5">
        <f t="shared" ca="1" si="42"/>
        <v>161533.30911570086</v>
      </c>
      <c r="BN88" s="5">
        <f t="shared" ca="1" si="42"/>
        <v>155602.28290414627</v>
      </c>
      <c r="BO88" s="5">
        <f t="shared" ca="1" si="42"/>
        <v>149667.3026751173</v>
      </c>
      <c r="BP88" s="5">
        <f t="shared" ca="1" si="42"/>
        <v>143728.36579260233</v>
      </c>
      <c r="BQ88" s="5">
        <f t="shared" ca="1" si="42"/>
        <v>137785.46961883234</v>
      </c>
      <c r="BR88" s="5">
        <f t="shared" ca="1" si="42"/>
        <v>131838.61151427985</v>
      </c>
      <c r="BS88" s="5">
        <f t="shared" ca="1" si="42"/>
        <v>125887.78883765764</v>
      </c>
      <c r="BT88" s="5">
        <f t="shared" ca="1" si="42"/>
        <v>119932.99894591769</v>
      </c>
      <c r="BU88" s="5">
        <f t="shared" ca="1" si="42"/>
        <v>113974.23919424991</v>
      </c>
      <c r="BV88" s="5">
        <f t="shared" ref="BV88:DA88" ca="1" si="43">MAX(BV50+BV51+BV87,0)</f>
        <v>108011.50693608102</v>
      </c>
      <c r="BW88" s="5">
        <f t="shared" ca="1" si="43"/>
        <v>102044.79952307335</v>
      </c>
      <c r="BX88" s="5">
        <f t="shared" ca="1" si="43"/>
        <v>96074.114305123672</v>
      </c>
      <c r="BY88" s="5">
        <f t="shared" ca="1" si="43"/>
        <v>90099.448630362022</v>
      </c>
      <c r="BZ88" s="5">
        <f t="shared" ca="1" si="43"/>
        <v>84120.799845150541</v>
      </c>
      <c r="CA88" s="5">
        <f t="shared" ca="1" si="43"/>
        <v>78138.165294082253</v>
      </c>
      <c r="CB88" s="5">
        <f t="shared" ca="1" si="43"/>
        <v>72151.542319979912</v>
      </c>
      <c r="CC88" s="5">
        <f t="shared" ca="1" si="43"/>
        <v>66160.928263894835</v>
      </c>
      <c r="CD88" s="5">
        <f t="shared" ca="1" si="43"/>
        <v>60166.320465105709</v>
      </c>
      <c r="CE88" s="5">
        <f t="shared" ca="1" si="43"/>
        <v>54167.716261117384</v>
      </c>
      <c r="CF88" s="5">
        <f t="shared" ca="1" si="43"/>
        <v>48165.112987659741</v>
      </c>
      <c r="CG88" s="5">
        <f t="shared" ca="1" si="43"/>
        <v>42158.507978686452</v>
      </c>
      <c r="CH88" s="5">
        <f t="shared" ca="1" si="43"/>
        <v>36147.898566373849</v>
      </c>
      <c r="CI88" s="5">
        <f t="shared" ca="1" si="43"/>
        <v>30133.282081119709</v>
      </c>
      <c r="CJ88" s="5">
        <f t="shared" ca="1" si="43"/>
        <v>24114.655851542062</v>
      </c>
      <c r="CK88" s="5">
        <f t="shared" ca="1" si="43"/>
        <v>18092.017204478034</v>
      </c>
      <c r="CL88" s="5">
        <f t="shared" ca="1" si="43"/>
        <v>12065.363464982627</v>
      </c>
      <c r="CM88" s="5">
        <f t="shared" ca="1" si="43"/>
        <v>6034.6919563275569</v>
      </c>
      <c r="CN88" s="5">
        <f t="shared" ca="1" si="43"/>
        <v>5.0022208597511053E-11</v>
      </c>
      <c r="CO88" s="5">
        <f t="shared" ca="1" si="43"/>
        <v>5.0022208597511053E-11</v>
      </c>
      <c r="CP88" s="5">
        <f t="shared" ca="1" si="43"/>
        <v>5.0022208597511053E-11</v>
      </c>
      <c r="CQ88" s="5">
        <f t="shared" ca="1" si="43"/>
        <v>5.0022208597511053E-11</v>
      </c>
      <c r="CR88" s="5">
        <f t="shared" ca="1" si="43"/>
        <v>5.0022208597511053E-11</v>
      </c>
      <c r="CS88" s="5">
        <f t="shared" ca="1" si="43"/>
        <v>5.0022208597511053E-11</v>
      </c>
      <c r="CT88" s="5">
        <f t="shared" ca="1" si="43"/>
        <v>5.0022208597511053E-11</v>
      </c>
      <c r="CU88" s="5">
        <f t="shared" ca="1" si="43"/>
        <v>5.0022208597511053E-11</v>
      </c>
      <c r="CV88" s="5">
        <f t="shared" ca="1" si="43"/>
        <v>5.0022208597511053E-11</v>
      </c>
      <c r="CW88" s="5">
        <f t="shared" ca="1" si="43"/>
        <v>5.0022208597511053E-11</v>
      </c>
      <c r="CX88" s="5">
        <f t="shared" ca="1" si="43"/>
        <v>5.0022208597511053E-11</v>
      </c>
      <c r="CY88" s="5">
        <f t="shared" ca="1" si="43"/>
        <v>5.0022208597511053E-11</v>
      </c>
      <c r="CZ88" s="5">
        <f t="shared" ca="1" si="43"/>
        <v>5.0022208597511053E-11</v>
      </c>
      <c r="DA88" s="5">
        <f t="shared" ca="1" si="43"/>
        <v>5.0022208597511053E-11</v>
      </c>
      <c r="DB88" s="5">
        <f t="shared" ref="DB88:DJ88" ca="1" si="44">MAX(DB50+DB51+DB87,0)</f>
        <v>5.0022208597511053E-11</v>
      </c>
      <c r="DC88" s="5">
        <f t="shared" ca="1" si="44"/>
        <v>5.0022208597511053E-11</v>
      </c>
      <c r="DD88" s="5">
        <f t="shared" ca="1" si="44"/>
        <v>5.0022208597511053E-11</v>
      </c>
      <c r="DE88" s="5">
        <f t="shared" ca="1" si="44"/>
        <v>5.0022208597511053E-11</v>
      </c>
      <c r="DF88" s="5">
        <f t="shared" ca="1" si="44"/>
        <v>5.0022208597511053E-11</v>
      </c>
      <c r="DG88" s="5">
        <f t="shared" ca="1" si="44"/>
        <v>5.0022208597511053E-11</v>
      </c>
      <c r="DH88" s="5">
        <f t="shared" ca="1" si="44"/>
        <v>5.0022208597511053E-11</v>
      </c>
      <c r="DI88" s="5">
        <f t="shared" ca="1" si="44"/>
        <v>5.0022208597511053E-11</v>
      </c>
      <c r="DJ88" s="5">
        <f t="shared" ca="1" si="44"/>
        <v>5.0022208597511053E-11</v>
      </c>
    </row>
    <row r="89" spans="1:114">
      <c r="B89" t="s">
        <v>90</v>
      </c>
      <c r="F89" s="6">
        <f>Ввод!G101</f>
        <v>0.03</v>
      </c>
      <c r="G89" s="2"/>
      <c r="I89" s="5">
        <f ca="1">SUM(J89:DJ89)</f>
        <v>-123079.67483781482</v>
      </c>
      <c r="J89" s="5">
        <f t="shared" ref="J89:AO89" ca="1" si="45">-AVERAGE(J50,J88)*$F89*(J$15-J$14)/365</f>
        <v>0</v>
      </c>
      <c r="K89" s="5">
        <f t="shared" ca="1" si="45"/>
        <v>0</v>
      </c>
      <c r="L89" s="5">
        <f t="shared" ca="1" si="45"/>
        <v>0</v>
      </c>
      <c r="M89" s="5">
        <f t="shared" ca="1" si="45"/>
        <v>-471.2054794520547</v>
      </c>
      <c r="N89" s="5">
        <f t="shared" ca="1" si="45"/>
        <v>-921.69863013698614</v>
      </c>
      <c r="O89" s="5">
        <f t="shared" ca="1" si="45"/>
        <v>-932.05479452054783</v>
      </c>
      <c r="P89" s="5">
        <f t="shared" ca="1" si="45"/>
        <v>-942.41095890410941</v>
      </c>
      <c r="Q89" s="5">
        <f t="shared" ca="1" si="45"/>
        <v>-1329.0357958572217</v>
      </c>
      <c r="R89" s="5">
        <f t="shared" ca="1" si="45"/>
        <v>-1690.823280615941</v>
      </c>
      <c r="S89" s="5">
        <f t="shared" ca="1" si="45"/>
        <v>-1678.8514140294565</v>
      </c>
      <c r="T89" s="5">
        <f t="shared" ca="1" si="45"/>
        <v>-1685.3923613785651</v>
      </c>
      <c r="U89" s="5">
        <f t="shared" ca="1" si="45"/>
        <v>-2374.7538068335812</v>
      </c>
      <c r="V89" s="5">
        <f t="shared" ca="1" si="45"/>
        <v>-2991.551992467912</v>
      </c>
      <c r="W89" s="5">
        <f t="shared" ca="1" si="45"/>
        <v>-3002.6161428486162</v>
      </c>
      <c r="X89" s="5">
        <f t="shared" ca="1" si="45"/>
        <v>-3013.164009375545</v>
      </c>
      <c r="Y89" s="5">
        <f t="shared" ca="1" si="45"/>
        <v>-2980.1703850307226</v>
      </c>
      <c r="Z89" s="5">
        <f t="shared" ca="1" si="45"/>
        <v>-2872.4416351145428</v>
      </c>
      <c r="AA89" s="5">
        <f t="shared" ca="1" si="45"/>
        <v>-2861.9827905360885</v>
      </c>
      <c r="AB89" s="5">
        <f t="shared" ca="1" si="45"/>
        <v>-2850.5455077737947</v>
      </c>
      <c r="AC89" s="5">
        <f t="shared" ca="1" si="45"/>
        <v>-2807.2795915000697</v>
      </c>
      <c r="AD89" s="5">
        <f t="shared" ca="1" si="45"/>
        <v>-2703.2379119133229</v>
      </c>
      <c r="AE89" s="5">
        <f t="shared" ca="1" si="45"/>
        <v>-2690.7638319798884</v>
      </c>
      <c r="AF89" s="5">
        <f t="shared" ca="1" si="45"/>
        <v>-2677.3087020837952</v>
      </c>
      <c r="AG89" s="5">
        <f t="shared" ca="1" si="45"/>
        <v>-2633.9272946062774</v>
      </c>
      <c r="AH89" s="5">
        <f t="shared" ca="1" si="45"/>
        <v>-2562.049746781754</v>
      </c>
      <c r="AI89" s="5">
        <f t="shared" ca="1" si="45"/>
        <v>-2519.0878327473561</v>
      </c>
      <c r="AJ89" s="5">
        <f t="shared" ca="1" si="45"/>
        <v>-2503.6094694084563</v>
      </c>
      <c r="AK89" s="5">
        <f t="shared" ca="1" si="45"/>
        <v>-2460.1122624424875</v>
      </c>
      <c r="AL89" s="5">
        <f t="shared" ca="1" si="45"/>
        <v>-2363.4742758585739</v>
      </c>
      <c r="AM89" s="5">
        <f t="shared" ca="1" si="45"/>
        <v>-2346.9535728440374</v>
      </c>
      <c r="AN89" s="5">
        <f t="shared" ca="1" si="45"/>
        <v>-2329.4465753754621</v>
      </c>
      <c r="AO89" s="5">
        <f t="shared" ca="1" si="45"/>
        <v>-2285.8332598134712</v>
      </c>
      <c r="AP89" s="5">
        <f t="shared" ref="AP89:BU89" ca="1" si="46">-AVERAGE(AP50,AP88)*$F89*(AP$15-AP$14)/365</f>
        <v>-2192.9119485163924</v>
      </c>
      <c r="AQ89" s="5">
        <f t="shared" ca="1" si="46"/>
        <v>-2174.3598290189047</v>
      </c>
      <c r="AR89" s="5">
        <f t="shared" ca="1" si="46"/>
        <v>-2154.8187823175458</v>
      </c>
      <c r="AS89" s="5">
        <f t="shared" ca="1" si="46"/>
        <v>-2111.0890482268496</v>
      </c>
      <c r="AT89" s="5">
        <f t="shared" ca="1" si="46"/>
        <v>-2021.8943332662452</v>
      </c>
      <c r="AU89" s="5">
        <f t="shared" ca="1" si="46"/>
        <v>-2001.3053747556653</v>
      </c>
      <c r="AV89" s="5">
        <f t="shared" ca="1" si="46"/>
        <v>-1979.7248492636932</v>
      </c>
      <c r="AW89" s="5">
        <f t="shared" ca="1" si="46"/>
        <v>-1935.8783858842946</v>
      </c>
      <c r="AX89" s="5">
        <f t="shared" ca="1" si="46"/>
        <v>-1871.2114531608556</v>
      </c>
      <c r="AY89" s="5">
        <f t="shared" ca="1" si="46"/>
        <v>-1827.7889802640434</v>
      </c>
      <c r="AZ89" s="5">
        <f t="shared" ca="1" si="46"/>
        <v>-1804.1635319303218</v>
      </c>
      <c r="BA89" s="5">
        <f t="shared" ca="1" si="46"/>
        <v>-1760.2000276727008</v>
      </c>
      <c r="BB89" s="5">
        <f t="shared" ca="1" si="46"/>
        <v>-1678.4883745350498</v>
      </c>
      <c r="BC89" s="5">
        <f t="shared" ca="1" si="46"/>
        <v>-1653.8094124710417</v>
      </c>
      <c r="BD89" s="5">
        <f t="shared" ca="1" si="46"/>
        <v>-1628.1335827124412</v>
      </c>
      <c r="BE89" s="5">
        <f t="shared" ca="1" si="46"/>
        <v>-1584.0527251553419</v>
      </c>
      <c r="BF89" s="5">
        <f t="shared" ca="1" si="46"/>
        <v>-1506.0975906816325</v>
      </c>
      <c r="BG89" s="5">
        <f t="shared" ca="1" si="46"/>
        <v>-1479.3654350121797</v>
      </c>
      <c r="BH89" s="5">
        <f t="shared" ca="1" si="46"/>
        <v>-1451.6337506747855</v>
      </c>
      <c r="BI89" s="5">
        <f t="shared" ca="1" si="46"/>
        <v>-1407.4352265629946</v>
      </c>
      <c r="BJ89" s="5">
        <f t="shared" ca="1" si="46"/>
        <v>-1333.2466381581664</v>
      </c>
      <c r="BK89" s="5">
        <f t="shared" ca="1" si="46"/>
        <v>-1304.4558082227036</v>
      </c>
      <c r="BL89" s="5">
        <f t="shared" ca="1" si="46"/>
        <v>-1274.6627815429244</v>
      </c>
      <c r="BM89" s="5">
        <f t="shared" ca="1" si="46"/>
        <v>-1230.3462767850453</v>
      </c>
      <c r="BN89" s="5">
        <f t="shared" ca="1" si="46"/>
        <v>-1172.9672581555988</v>
      </c>
      <c r="BO89" s="5">
        <f t="shared" ca="1" si="46"/>
        <v>-1129.0792891287831</v>
      </c>
      <c r="BP89" s="5">
        <f t="shared" ca="1" si="46"/>
        <v>-1097.2194176943487</v>
      </c>
      <c r="BQ89" s="5">
        <f t="shared" ca="1" si="46"/>
        <v>-1052.7846173605706</v>
      </c>
      <c r="BR89" s="5">
        <f t="shared" ca="1" si="46"/>
        <v>-986.15931044576644</v>
      </c>
      <c r="BS89" s="5">
        <f t="shared" ca="1" si="46"/>
        <v>-953.23463143867298</v>
      </c>
      <c r="BT89" s="5">
        <f t="shared" ca="1" si="46"/>
        <v>-919.30239814953518</v>
      </c>
      <c r="BU89" s="5">
        <f t="shared" ca="1" si="46"/>
        <v>-874.74898646939403</v>
      </c>
      <c r="BV89" s="5">
        <f t="shared" ref="BV89:DA89" ca="1" si="47">-AVERAGE(BV50,BV88)*$F89*(BV$15-BV$14)/365</f>
        <v>-811.92046872326512</v>
      </c>
      <c r="BW89" s="5">
        <f t="shared" ca="1" si="47"/>
        <v>-776.92058553385857</v>
      </c>
      <c r="BX89" s="5">
        <f t="shared" ca="1" si="47"/>
        <v>-740.91045856298342</v>
      </c>
      <c r="BY89" s="5">
        <f t="shared" ca="1" si="47"/>
        <v>-696.23811892311767</v>
      </c>
      <c r="BZ89" s="5">
        <f t="shared" ca="1" si="47"/>
        <v>-637.2165252460527</v>
      </c>
      <c r="CA89" s="5">
        <f t="shared" ca="1" si="47"/>
        <v>-600.13589846017612</v>
      </c>
      <c r="CB89" s="5">
        <f t="shared" ca="1" si="47"/>
        <v>-562.04233121423249</v>
      </c>
      <c r="CC89" s="5">
        <f t="shared" ca="1" si="47"/>
        <v>-517.25074615613426</v>
      </c>
      <c r="CD89" s="5">
        <f t="shared" ca="1" si="47"/>
        <v>-467.23776927164579</v>
      </c>
      <c r="CE89" s="5">
        <f t="shared" ca="1" si="47"/>
        <v>-422.87931391890737</v>
      </c>
      <c r="CF89" s="5">
        <f t="shared" ca="1" si="47"/>
        <v>-382.69674499885144</v>
      </c>
      <c r="CG89" s="5">
        <f t="shared" ca="1" si="47"/>
        <v>-337.78559621660969</v>
      </c>
      <c r="CH89" s="5">
        <f t="shared" ca="1" si="47"/>
        <v>-286.4083636648096</v>
      </c>
      <c r="CI89" s="5">
        <f t="shared" ca="1" si="47"/>
        <v>-245.14957225785287</v>
      </c>
      <c r="CJ89" s="5">
        <f t="shared" ca="1" si="47"/>
        <v>-202.87242541940634</v>
      </c>
      <c r="CK89" s="5">
        <f t="shared" ca="1" si="47"/>
        <v>-157.84139375744499</v>
      </c>
      <c r="CL89" s="5">
        <f t="shared" ca="1" si="47"/>
        <v>-110.30165258556158</v>
      </c>
      <c r="CM89" s="5">
        <f t="shared" ca="1" si="47"/>
        <v>-66.945410462380138</v>
      </c>
      <c r="CN89" s="5">
        <f t="shared" ca="1" si="47"/>
        <v>-22.568094576403244</v>
      </c>
      <c r="CO89" s="5">
        <f t="shared" ca="1" si="47"/>
        <v>-3.741387108800142E-13</v>
      </c>
      <c r="CP89" s="5">
        <f t="shared" ca="1" si="47"/>
        <v>-3.6591588206946438E-13</v>
      </c>
      <c r="CQ89" s="5">
        <f t="shared" ca="1" si="47"/>
        <v>-3.7002729647473929E-13</v>
      </c>
      <c r="CR89" s="5">
        <f t="shared" ca="1" si="47"/>
        <v>-3.741387108800142E-13</v>
      </c>
      <c r="CS89" s="5">
        <f t="shared" ca="1" si="47"/>
        <v>-3.741387108800142E-13</v>
      </c>
      <c r="CT89" s="5">
        <f t="shared" ca="1" si="47"/>
        <v>-3.7002729647473929E-13</v>
      </c>
      <c r="CU89" s="5">
        <f t="shared" ca="1" si="47"/>
        <v>-3.7002729647473929E-13</v>
      </c>
      <c r="CV89" s="5">
        <f t="shared" ca="1" si="47"/>
        <v>-3.741387108800142E-13</v>
      </c>
      <c r="CW89" s="5">
        <f t="shared" ca="1" si="47"/>
        <v>-3.741387108800142E-13</v>
      </c>
      <c r="CX89" s="5">
        <f t="shared" ca="1" si="47"/>
        <v>-3.6591588206946438E-13</v>
      </c>
      <c r="CY89" s="5">
        <f t="shared" ca="1" si="47"/>
        <v>-3.7002729647473929E-13</v>
      </c>
      <c r="CZ89" s="5">
        <f t="shared" ca="1" si="47"/>
        <v>-3.741387108800142E-13</v>
      </c>
      <c r="DA89" s="5">
        <f t="shared" ca="1" si="47"/>
        <v>-3.741387108800142E-13</v>
      </c>
      <c r="DB89" s="5">
        <f t="shared" ref="DB89:DJ89" ca="1" si="48">-AVERAGE(DB50,DB88)*$F89*(DB$15-DB$14)/365</f>
        <v>-3.6591588206946438E-13</v>
      </c>
      <c r="DC89" s="5">
        <f t="shared" ca="1" si="48"/>
        <v>-3.7002729647473929E-13</v>
      </c>
      <c r="DD89" s="5">
        <f t="shared" ca="1" si="48"/>
        <v>-3.741387108800142E-13</v>
      </c>
      <c r="DE89" s="5">
        <f t="shared" ca="1" si="48"/>
        <v>-3.741387108800142E-13</v>
      </c>
      <c r="DF89" s="5">
        <f t="shared" ca="1" si="48"/>
        <v>-3.6591588206946438E-13</v>
      </c>
      <c r="DG89" s="5">
        <f t="shared" ca="1" si="48"/>
        <v>-3.7002729647473929E-13</v>
      </c>
      <c r="DH89" s="5">
        <f t="shared" ca="1" si="48"/>
        <v>-3.741387108800142E-13</v>
      </c>
      <c r="DI89" s="5">
        <f t="shared" ca="1" si="48"/>
        <v>-3.741387108800142E-13</v>
      </c>
      <c r="DJ89" s="5">
        <f t="shared" ca="1" si="48"/>
        <v>-3.741387108800142E-13</v>
      </c>
    </row>
    <row r="90" spans="1:114">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row>
    <row r="91" spans="1:114" s="100" customFormat="1">
      <c r="A91" s="18"/>
      <c r="B91" s="100" t="s">
        <v>117</v>
      </c>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row>
    <row r="92" spans="1:114">
      <c r="B92" t="s">
        <v>86</v>
      </c>
      <c r="I92" s="5"/>
      <c r="J92" s="5">
        <f>I95</f>
        <v>0</v>
      </c>
      <c r="K92" s="5">
        <f>J95</f>
        <v>0</v>
      </c>
      <c r="L92" s="5">
        <f t="shared" ref="L92:BW92" si="49">K95</f>
        <v>0</v>
      </c>
      <c r="M92" s="5">
        <f t="shared" si="49"/>
        <v>0</v>
      </c>
      <c r="N92" s="5">
        <f t="shared" si="49"/>
        <v>36000</v>
      </c>
      <c r="O92" s="5">
        <f t="shared" si="49"/>
        <v>36000</v>
      </c>
      <c r="P92" s="5">
        <f t="shared" si="49"/>
        <v>36000</v>
      </c>
      <c r="Q92" s="5">
        <f t="shared" si="49"/>
        <v>36000</v>
      </c>
      <c r="R92" s="5">
        <f t="shared" si="49"/>
        <v>66000</v>
      </c>
      <c r="S92" s="5">
        <f t="shared" si="49"/>
        <v>66000</v>
      </c>
      <c r="T92" s="5">
        <f t="shared" si="49"/>
        <v>66000</v>
      </c>
      <c r="U92" s="5">
        <f t="shared" si="49"/>
        <v>91000</v>
      </c>
      <c r="V92" s="5">
        <f t="shared" si="49"/>
        <v>145000</v>
      </c>
      <c r="W92" s="5">
        <f t="shared" si="49"/>
        <v>140714.28571428571</v>
      </c>
      <c r="X92" s="5">
        <f t="shared" si="49"/>
        <v>136428.57142857142</v>
      </c>
      <c r="Y92" s="5">
        <f t="shared" si="49"/>
        <v>107142.85714285713</v>
      </c>
      <c r="Z92" s="5">
        <f t="shared" si="49"/>
        <v>102857.14285714284</v>
      </c>
      <c r="AA92" s="5">
        <f t="shared" si="49"/>
        <v>98571.428571428551</v>
      </c>
      <c r="AB92" s="5">
        <f t="shared" si="49"/>
        <v>94285.714285714261</v>
      </c>
      <c r="AC92" s="5">
        <f t="shared" si="49"/>
        <v>89999.999999999971</v>
      </c>
      <c r="AD92" s="5">
        <f t="shared" si="49"/>
        <v>85714.285714285681</v>
      </c>
      <c r="AE92" s="5">
        <f t="shared" si="49"/>
        <v>81428.571428571391</v>
      </c>
      <c r="AF92" s="5">
        <f t="shared" si="49"/>
        <v>77142.857142857101</v>
      </c>
      <c r="AG92" s="5">
        <f t="shared" si="49"/>
        <v>72857.142857142811</v>
      </c>
      <c r="AH92" s="5">
        <f t="shared" si="49"/>
        <v>68571.428571428522</v>
      </c>
      <c r="AI92" s="5">
        <f t="shared" si="49"/>
        <v>64285.714285714239</v>
      </c>
      <c r="AJ92" s="5">
        <f t="shared" si="49"/>
        <v>59999.999999999956</v>
      </c>
      <c r="AK92" s="5">
        <f t="shared" si="49"/>
        <v>55714.285714285674</v>
      </c>
      <c r="AL92" s="5">
        <f t="shared" si="49"/>
        <v>51428.571428571391</v>
      </c>
      <c r="AM92" s="5">
        <f t="shared" si="49"/>
        <v>47142.857142857109</v>
      </c>
      <c r="AN92" s="5">
        <f t="shared" si="49"/>
        <v>42857.142857142826</v>
      </c>
      <c r="AO92" s="5">
        <f t="shared" si="49"/>
        <v>38571.428571428543</v>
      </c>
      <c r="AP92" s="5">
        <f t="shared" si="49"/>
        <v>34285.714285714261</v>
      </c>
      <c r="AQ92" s="5">
        <f t="shared" si="49"/>
        <v>29999.999999999975</v>
      </c>
      <c r="AR92" s="5">
        <f t="shared" si="49"/>
        <v>25714.285714285688</v>
      </c>
      <c r="AS92" s="5">
        <f t="shared" si="49"/>
        <v>21428.571428571402</v>
      </c>
      <c r="AT92" s="5">
        <f t="shared" si="49"/>
        <v>17142.857142857116</v>
      </c>
      <c r="AU92" s="5">
        <f t="shared" si="49"/>
        <v>12857.14285714283</v>
      </c>
      <c r="AV92" s="5">
        <f t="shared" si="49"/>
        <v>8571.4285714285434</v>
      </c>
      <c r="AW92" s="5">
        <f t="shared" si="49"/>
        <v>4285.714285714258</v>
      </c>
      <c r="AX92" s="5">
        <f t="shared" si="49"/>
        <v>0</v>
      </c>
      <c r="AY92" s="5">
        <f t="shared" si="49"/>
        <v>0</v>
      </c>
      <c r="AZ92" s="5">
        <f t="shared" si="49"/>
        <v>0</v>
      </c>
      <c r="BA92" s="5">
        <f t="shared" si="49"/>
        <v>0</v>
      </c>
      <c r="BB92" s="5">
        <f t="shared" si="49"/>
        <v>0</v>
      </c>
      <c r="BC92" s="5">
        <f t="shared" si="49"/>
        <v>0</v>
      </c>
      <c r="BD92" s="5">
        <f t="shared" si="49"/>
        <v>0</v>
      </c>
      <c r="BE92" s="5">
        <f t="shared" si="49"/>
        <v>0</v>
      </c>
      <c r="BF92" s="5">
        <f t="shared" si="49"/>
        <v>0</v>
      </c>
      <c r="BG92" s="5">
        <f t="shared" si="49"/>
        <v>0</v>
      </c>
      <c r="BH92" s="5">
        <f t="shared" si="49"/>
        <v>0</v>
      </c>
      <c r="BI92" s="5">
        <f t="shared" si="49"/>
        <v>0</v>
      </c>
      <c r="BJ92" s="5">
        <f t="shared" si="49"/>
        <v>0</v>
      </c>
      <c r="BK92" s="5">
        <f t="shared" si="49"/>
        <v>0</v>
      </c>
      <c r="BL92" s="5">
        <f t="shared" si="49"/>
        <v>0</v>
      </c>
      <c r="BM92" s="5">
        <f t="shared" si="49"/>
        <v>0</v>
      </c>
      <c r="BN92" s="5">
        <f t="shared" si="49"/>
        <v>0</v>
      </c>
      <c r="BO92" s="5">
        <f t="shared" si="49"/>
        <v>0</v>
      </c>
      <c r="BP92" s="5">
        <f t="shared" si="49"/>
        <v>0</v>
      </c>
      <c r="BQ92" s="5">
        <f t="shared" si="49"/>
        <v>0</v>
      </c>
      <c r="BR92" s="5">
        <f t="shared" si="49"/>
        <v>0</v>
      </c>
      <c r="BS92" s="5">
        <f t="shared" si="49"/>
        <v>0</v>
      </c>
      <c r="BT92" s="5">
        <f t="shared" si="49"/>
        <v>0</v>
      </c>
      <c r="BU92" s="5">
        <f t="shared" si="49"/>
        <v>0</v>
      </c>
      <c r="BV92" s="5">
        <f t="shared" si="49"/>
        <v>0</v>
      </c>
      <c r="BW92" s="5">
        <f t="shared" si="49"/>
        <v>0</v>
      </c>
      <c r="BX92" s="5">
        <f t="shared" ref="BX92:DJ92" si="50">BW95</f>
        <v>0</v>
      </c>
      <c r="BY92" s="5">
        <f t="shared" si="50"/>
        <v>0</v>
      </c>
      <c r="BZ92" s="5">
        <f t="shared" si="50"/>
        <v>0</v>
      </c>
      <c r="CA92" s="5">
        <f t="shared" si="50"/>
        <v>0</v>
      </c>
      <c r="CB92" s="5">
        <f t="shared" si="50"/>
        <v>0</v>
      </c>
      <c r="CC92" s="5">
        <f t="shared" si="50"/>
        <v>0</v>
      </c>
      <c r="CD92" s="5">
        <f t="shared" si="50"/>
        <v>0</v>
      </c>
      <c r="CE92" s="5">
        <f t="shared" si="50"/>
        <v>0</v>
      </c>
      <c r="CF92" s="5">
        <f t="shared" si="50"/>
        <v>0</v>
      </c>
      <c r="CG92" s="5">
        <f t="shared" si="50"/>
        <v>0</v>
      </c>
      <c r="CH92" s="5">
        <f t="shared" si="50"/>
        <v>0</v>
      </c>
      <c r="CI92" s="5">
        <f t="shared" si="50"/>
        <v>0</v>
      </c>
      <c r="CJ92" s="5">
        <f t="shared" si="50"/>
        <v>0</v>
      </c>
      <c r="CK92" s="5">
        <f t="shared" si="50"/>
        <v>0</v>
      </c>
      <c r="CL92" s="5">
        <f t="shared" si="50"/>
        <v>0</v>
      </c>
      <c r="CM92" s="5">
        <f t="shared" si="50"/>
        <v>0</v>
      </c>
      <c r="CN92" s="5">
        <f t="shared" si="50"/>
        <v>0</v>
      </c>
      <c r="CO92" s="5">
        <f t="shared" si="50"/>
        <v>0</v>
      </c>
      <c r="CP92" s="5">
        <f t="shared" si="50"/>
        <v>0</v>
      </c>
      <c r="CQ92" s="5">
        <f t="shared" si="50"/>
        <v>0</v>
      </c>
      <c r="CR92" s="5">
        <f t="shared" si="50"/>
        <v>0</v>
      </c>
      <c r="CS92" s="5">
        <f t="shared" si="50"/>
        <v>0</v>
      </c>
      <c r="CT92" s="5">
        <f t="shared" si="50"/>
        <v>0</v>
      </c>
      <c r="CU92" s="5">
        <f t="shared" si="50"/>
        <v>0</v>
      </c>
      <c r="CV92" s="5">
        <f t="shared" si="50"/>
        <v>0</v>
      </c>
      <c r="CW92" s="5">
        <f t="shared" si="50"/>
        <v>0</v>
      </c>
      <c r="CX92" s="5">
        <f t="shared" si="50"/>
        <v>0</v>
      </c>
      <c r="CY92" s="5">
        <f t="shared" si="50"/>
        <v>0</v>
      </c>
      <c r="CZ92" s="5">
        <f t="shared" si="50"/>
        <v>0</v>
      </c>
      <c r="DA92" s="5">
        <f t="shared" si="50"/>
        <v>0</v>
      </c>
      <c r="DB92" s="5">
        <f t="shared" si="50"/>
        <v>0</v>
      </c>
      <c r="DC92" s="5">
        <f t="shared" si="50"/>
        <v>0</v>
      </c>
      <c r="DD92" s="5">
        <f t="shared" si="50"/>
        <v>0</v>
      </c>
      <c r="DE92" s="5">
        <f t="shared" si="50"/>
        <v>0</v>
      </c>
      <c r="DF92" s="5">
        <f t="shared" si="50"/>
        <v>0</v>
      </c>
      <c r="DG92" s="5">
        <f t="shared" si="50"/>
        <v>0</v>
      </c>
      <c r="DH92" s="5">
        <f t="shared" si="50"/>
        <v>0</v>
      </c>
      <c r="DI92" s="5">
        <f t="shared" si="50"/>
        <v>0</v>
      </c>
      <c r="DJ92" s="5">
        <f t="shared" si="50"/>
        <v>0</v>
      </c>
    </row>
    <row r="93" spans="1:114">
      <c r="B93" s="11" t="s">
        <v>87</v>
      </c>
      <c r="I93" s="5">
        <f>SUM(J93:DJ93)</f>
        <v>145000</v>
      </c>
      <c r="J93" s="5">
        <f>J32</f>
        <v>0</v>
      </c>
      <c r="K93" s="5">
        <f t="shared" ref="K93:BV93" si="51">K32</f>
        <v>0</v>
      </c>
      <c r="L93" s="5">
        <f t="shared" si="51"/>
        <v>0</v>
      </c>
      <c r="M93" s="5">
        <f t="shared" si="51"/>
        <v>36000</v>
      </c>
      <c r="N93" s="5">
        <f t="shared" si="51"/>
        <v>0</v>
      </c>
      <c r="O93" s="5">
        <f t="shared" si="51"/>
        <v>0</v>
      </c>
      <c r="P93" s="5">
        <f t="shared" si="51"/>
        <v>0</v>
      </c>
      <c r="Q93" s="5">
        <f t="shared" si="51"/>
        <v>30000</v>
      </c>
      <c r="R93" s="5">
        <f t="shared" si="51"/>
        <v>0</v>
      </c>
      <c r="S93" s="5">
        <f t="shared" si="51"/>
        <v>0</v>
      </c>
      <c r="T93" s="5">
        <f t="shared" si="51"/>
        <v>25000</v>
      </c>
      <c r="U93" s="5">
        <f t="shared" si="51"/>
        <v>54000</v>
      </c>
      <c r="V93" s="5">
        <f t="shared" si="51"/>
        <v>0</v>
      </c>
      <c r="W93" s="5">
        <f t="shared" si="51"/>
        <v>0</v>
      </c>
      <c r="X93" s="5">
        <f t="shared" si="51"/>
        <v>0</v>
      </c>
      <c r="Y93" s="5">
        <f t="shared" si="51"/>
        <v>0</v>
      </c>
      <c r="Z93" s="5">
        <f t="shared" si="51"/>
        <v>0</v>
      </c>
      <c r="AA93" s="5">
        <f t="shared" si="51"/>
        <v>0</v>
      </c>
      <c r="AB93" s="5">
        <f t="shared" si="51"/>
        <v>0</v>
      </c>
      <c r="AC93" s="5">
        <f t="shared" si="51"/>
        <v>0</v>
      </c>
      <c r="AD93" s="5">
        <f t="shared" si="51"/>
        <v>0</v>
      </c>
      <c r="AE93" s="5">
        <f t="shared" si="51"/>
        <v>0</v>
      </c>
      <c r="AF93" s="5">
        <f t="shared" si="51"/>
        <v>0</v>
      </c>
      <c r="AG93" s="5">
        <f t="shared" si="51"/>
        <v>0</v>
      </c>
      <c r="AH93" s="5">
        <f t="shared" si="51"/>
        <v>0</v>
      </c>
      <c r="AI93" s="5">
        <f t="shared" si="51"/>
        <v>0</v>
      </c>
      <c r="AJ93" s="5">
        <f t="shared" si="51"/>
        <v>0</v>
      </c>
      <c r="AK93" s="5">
        <f t="shared" si="51"/>
        <v>0</v>
      </c>
      <c r="AL93" s="5">
        <f t="shared" si="51"/>
        <v>0</v>
      </c>
      <c r="AM93" s="5">
        <f t="shared" si="51"/>
        <v>0</v>
      </c>
      <c r="AN93" s="5">
        <f t="shared" si="51"/>
        <v>0</v>
      </c>
      <c r="AO93" s="5">
        <f t="shared" si="51"/>
        <v>0</v>
      </c>
      <c r="AP93" s="5">
        <f t="shared" si="51"/>
        <v>0</v>
      </c>
      <c r="AQ93" s="5">
        <f t="shared" si="51"/>
        <v>0</v>
      </c>
      <c r="AR93" s="5">
        <f t="shared" si="51"/>
        <v>0</v>
      </c>
      <c r="AS93" s="5">
        <f t="shared" si="51"/>
        <v>0</v>
      </c>
      <c r="AT93" s="5">
        <f t="shared" si="51"/>
        <v>0</v>
      </c>
      <c r="AU93" s="5">
        <f t="shared" si="51"/>
        <v>0</v>
      </c>
      <c r="AV93" s="5">
        <f t="shared" si="51"/>
        <v>0</v>
      </c>
      <c r="AW93" s="5">
        <f t="shared" si="51"/>
        <v>0</v>
      </c>
      <c r="AX93" s="5">
        <f t="shared" si="51"/>
        <v>0</v>
      </c>
      <c r="AY93" s="5">
        <f t="shared" si="51"/>
        <v>0</v>
      </c>
      <c r="AZ93" s="5">
        <f t="shared" si="51"/>
        <v>0</v>
      </c>
      <c r="BA93" s="5">
        <f t="shared" si="51"/>
        <v>0</v>
      </c>
      <c r="BB93" s="5">
        <f t="shared" si="51"/>
        <v>0</v>
      </c>
      <c r="BC93" s="5">
        <f t="shared" si="51"/>
        <v>0</v>
      </c>
      <c r="BD93" s="5">
        <f t="shared" si="51"/>
        <v>0</v>
      </c>
      <c r="BE93" s="5">
        <f t="shared" si="51"/>
        <v>0</v>
      </c>
      <c r="BF93" s="5">
        <f t="shared" si="51"/>
        <v>0</v>
      </c>
      <c r="BG93" s="5">
        <f t="shared" si="51"/>
        <v>0</v>
      </c>
      <c r="BH93" s="5">
        <f t="shared" si="51"/>
        <v>0</v>
      </c>
      <c r="BI93" s="5">
        <f t="shared" si="51"/>
        <v>0</v>
      </c>
      <c r="BJ93" s="5">
        <f t="shared" si="51"/>
        <v>0</v>
      </c>
      <c r="BK93" s="5">
        <f t="shared" si="51"/>
        <v>0</v>
      </c>
      <c r="BL93" s="5">
        <f t="shared" si="51"/>
        <v>0</v>
      </c>
      <c r="BM93" s="5">
        <f t="shared" si="51"/>
        <v>0</v>
      </c>
      <c r="BN93" s="5">
        <f t="shared" si="51"/>
        <v>0</v>
      </c>
      <c r="BO93" s="5">
        <f t="shared" si="51"/>
        <v>0</v>
      </c>
      <c r="BP93" s="5">
        <f t="shared" si="51"/>
        <v>0</v>
      </c>
      <c r="BQ93" s="5">
        <f t="shared" si="51"/>
        <v>0</v>
      </c>
      <c r="BR93" s="5">
        <f t="shared" si="51"/>
        <v>0</v>
      </c>
      <c r="BS93" s="5">
        <f t="shared" si="51"/>
        <v>0</v>
      </c>
      <c r="BT93" s="5">
        <f t="shared" si="51"/>
        <v>0</v>
      </c>
      <c r="BU93" s="5">
        <f t="shared" si="51"/>
        <v>0</v>
      </c>
      <c r="BV93" s="5">
        <f t="shared" si="51"/>
        <v>0</v>
      </c>
      <c r="BW93" s="5">
        <f t="shared" ref="BW93:DJ93" si="52">BW32</f>
        <v>0</v>
      </c>
      <c r="BX93" s="5">
        <f t="shared" si="52"/>
        <v>0</v>
      </c>
      <c r="BY93" s="5">
        <f t="shared" si="52"/>
        <v>0</v>
      </c>
      <c r="BZ93" s="5">
        <f t="shared" si="52"/>
        <v>0</v>
      </c>
      <c r="CA93" s="5">
        <f t="shared" si="52"/>
        <v>0</v>
      </c>
      <c r="CB93" s="5">
        <f t="shared" si="52"/>
        <v>0</v>
      </c>
      <c r="CC93" s="5">
        <f t="shared" si="52"/>
        <v>0</v>
      </c>
      <c r="CD93" s="5">
        <f t="shared" si="52"/>
        <v>0</v>
      </c>
      <c r="CE93" s="5">
        <f t="shared" si="52"/>
        <v>0</v>
      </c>
      <c r="CF93" s="5">
        <f t="shared" si="52"/>
        <v>0</v>
      </c>
      <c r="CG93" s="5">
        <f t="shared" si="52"/>
        <v>0</v>
      </c>
      <c r="CH93" s="5">
        <f t="shared" si="52"/>
        <v>0</v>
      </c>
      <c r="CI93" s="5">
        <f t="shared" si="52"/>
        <v>0</v>
      </c>
      <c r="CJ93" s="5">
        <f t="shared" si="52"/>
        <v>0</v>
      </c>
      <c r="CK93" s="5">
        <f t="shared" si="52"/>
        <v>0</v>
      </c>
      <c r="CL93" s="5">
        <f t="shared" si="52"/>
        <v>0</v>
      </c>
      <c r="CM93" s="5">
        <f t="shared" si="52"/>
        <v>0</v>
      </c>
      <c r="CN93" s="5">
        <f t="shared" si="52"/>
        <v>0</v>
      </c>
      <c r="CO93" s="5">
        <f t="shared" si="52"/>
        <v>0</v>
      </c>
      <c r="CP93" s="5">
        <f t="shared" si="52"/>
        <v>0</v>
      </c>
      <c r="CQ93" s="5">
        <f t="shared" si="52"/>
        <v>0</v>
      </c>
      <c r="CR93" s="5">
        <f t="shared" si="52"/>
        <v>0</v>
      </c>
      <c r="CS93" s="5">
        <f t="shared" si="52"/>
        <v>0</v>
      </c>
      <c r="CT93" s="5">
        <f t="shared" si="52"/>
        <v>0</v>
      </c>
      <c r="CU93" s="5">
        <f t="shared" si="52"/>
        <v>0</v>
      </c>
      <c r="CV93" s="5">
        <f t="shared" si="52"/>
        <v>0</v>
      </c>
      <c r="CW93" s="5">
        <f t="shared" si="52"/>
        <v>0</v>
      </c>
      <c r="CX93" s="5">
        <f t="shared" si="52"/>
        <v>0</v>
      </c>
      <c r="CY93" s="5">
        <f t="shared" si="52"/>
        <v>0</v>
      </c>
      <c r="CZ93" s="5">
        <f t="shared" si="52"/>
        <v>0</v>
      </c>
      <c r="DA93" s="5">
        <f t="shared" si="52"/>
        <v>0</v>
      </c>
      <c r="DB93" s="5">
        <f t="shared" si="52"/>
        <v>0</v>
      </c>
      <c r="DC93" s="5">
        <f t="shared" si="52"/>
        <v>0</v>
      </c>
      <c r="DD93" s="5">
        <f t="shared" si="52"/>
        <v>0</v>
      </c>
      <c r="DE93" s="5">
        <f t="shared" si="52"/>
        <v>0</v>
      </c>
      <c r="DF93" s="5">
        <f t="shared" si="52"/>
        <v>0</v>
      </c>
      <c r="DG93" s="5">
        <f t="shared" si="52"/>
        <v>0</v>
      </c>
      <c r="DH93" s="5">
        <f t="shared" si="52"/>
        <v>0</v>
      </c>
      <c r="DI93" s="5">
        <f t="shared" si="52"/>
        <v>0</v>
      </c>
      <c r="DJ93" s="5">
        <f t="shared" si="52"/>
        <v>0</v>
      </c>
    </row>
    <row r="94" spans="1:114">
      <c r="B94" s="11" t="s">
        <v>88</v>
      </c>
      <c r="I94" s="5">
        <f>SUM(J94:DJ94)</f>
        <v>-145000.00000000006</v>
      </c>
      <c r="J94" s="5">
        <f>-N(J$14&gt;=Ввод!$G116)*IFERROR(($I93+$I$25*$F$32)/Ввод!$G118,0)*N(J$14&lt;Ввод!$G117)+J$25*$F$32</f>
        <v>0</v>
      </c>
      <c r="K94" s="5">
        <f>-N(K$14&gt;=Ввод!$G116)*IFERROR(($I93+$I$25*$F$32)/Ввод!$G118,0)*N(K$14&lt;Ввод!$G117)+K$25*$F$32</f>
        <v>0</v>
      </c>
      <c r="L94" s="5">
        <f>-N(L$14&gt;=Ввод!$G116)*IFERROR(($I93+$I$25*$F$32)/Ввод!$G118,0)*N(L$14&lt;Ввод!$G117)+L$25*$F$32</f>
        <v>0</v>
      </c>
      <c r="M94" s="5">
        <f>-N(M$14&gt;=Ввод!$G116)*IFERROR(($I93+$I$25*$F$32)/Ввод!$G118,0)*N(M$14&lt;Ввод!$G117)+M$25*$F$32</f>
        <v>0</v>
      </c>
      <c r="N94" s="5">
        <f>-N(N$14&gt;=Ввод!$G116)*IFERROR(($I93+$I$25*$F$32)/Ввод!$G118,0)*N(N$14&lt;Ввод!$G117)+N$25*$F$32</f>
        <v>0</v>
      </c>
      <c r="O94" s="5">
        <f>-N(O$14&gt;=Ввод!$G116)*IFERROR(($I93+$I$25*$F$32)/Ввод!$G118,0)*N(O$14&lt;Ввод!$G117)+O$25*$F$32</f>
        <v>0</v>
      </c>
      <c r="P94" s="5">
        <f>-N(P$14&gt;=Ввод!$G116)*IFERROR(($I93+$I$25*$F$32)/Ввод!$G118,0)*N(P$14&lt;Ввод!$G117)+P$25*$F$32</f>
        <v>0</v>
      </c>
      <c r="Q94" s="5">
        <f>-N(Q$14&gt;=Ввод!$G116)*IFERROR(($I93+$I$25*$F$32)/Ввод!$G118,0)*N(Q$14&lt;Ввод!$G117)+Q$25*$F$32</f>
        <v>0</v>
      </c>
      <c r="R94" s="5">
        <f>-N(R$14&gt;=Ввод!$G116)*IFERROR(($I93+$I$25*$F$32)/Ввод!$G118,0)*N(R$14&lt;Ввод!$G117)+R$25*$F$32</f>
        <v>0</v>
      </c>
      <c r="S94" s="5">
        <f>-N(S$14&gt;=Ввод!$G116)*IFERROR(($I93+$I$25*$F$32)/Ввод!$G118,0)*N(S$14&lt;Ввод!$G117)+S$25*$F$32</f>
        <v>0</v>
      </c>
      <c r="T94" s="5">
        <f>-N(T$14&gt;=Ввод!$G116)*IFERROR(($I93+$I$25*$F$32)/Ввод!$G118,0)*N(T$14&lt;Ввод!$G117)+T$25*$F$32</f>
        <v>0</v>
      </c>
      <c r="U94" s="5">
        <f>-N(U$14&gt;=Ввод!$G116)*IFERROR(($I93+$I$25*$F$32)/Ввод!$G118,0)*N(U$14&lt;Ввод!$G117)+U$25*$F$32</f>
        <v>0</v>
      </c>
      <c r="V94" s="5">
        <f>-N(V$14&gt;=Ввод!$G116)*IFERROR(($I93+$I$25*$F$32)/Ввод!$G118,0)*N(V$14&lt;Ввод!$G117)+V$25*$F$32</f>
        <v>-4285.7142857142853</v>
      </c>
      <c r="W94" s="5">
        <f>-N(W$14&gt;=Ввод!$G116)*IFERROR(($I93+$I$25*$F$32)/Ввод!$G118,0)*N(W$14&lt;Ввод!$G117)+W$25*$F$32</f>
        <v>-4285.7142857142853</v>
      </c>
      <c r="X94" s="5">
        <f>-N(X$14&gt;=Ввод!$G116)*IFERROR(($I93+$I$25*$F$32)/Ввод!$G118,0)*N(X$14&lt;Ввод!$G117)+X$25*$F$32</f>
        <v>-29285.714285714286</v>
      </c>
      <c r="Y94" s="5">
        <f>-N(Y$14&gt;=Ввод!$G116)*IFERROR(($I93+$I$25*$F$32)/Ввод!$G118,0)*N(Y$14&lt;Ввод!$G117)+Y$25*$F$32</f>
        <v>-4285.7142857142853</v>
      </c>
      <c r="Z94" s="5">
        <f>-N(Z$14&gt;=Ввод!$G116)*IFERROR(($I93+$I$25*$F$32)/Ввод!$G118,0)*N(Z$14&lt;Ввод!$G117)+Z$25*$F$32</f>
        <v>-4285.7142857142853</v>
      </c>
      <c r="AA94" s="5">
        <f>-N(AA$14&gt;=Ввод!$G116)*IFERROR(($I93+$I$25*$F$32)/Ввод!$G118,0)*N(AA$14&lt;Ввод!$G117)+AA$25*$F$32</f>
        <v>-4285.7142857142853</v>
      </c>
      <c r="AB94" s="5">
        <f>-N(AB$14&gt;=Ввод!$G116)*IFERROR(($I93+$I$25*$F$32)/Ввод!$G118,0)*N(AB$14&lt;Ввод!$G117)+AB$25*$F$32</f>
        <v>-4285.7142857142853</v>
      </c>
      <c r="AC94" s="5">
        <f>-N(AC$14&gt;=Ввод!$G116)*IFERROR(($I93+$I$25*$F$32)/Ввод!$G118,0)*N(AC$14&lt;Ввод!$G117)+AC$25*$F$32</f>
        <v>-4285.7142857142853</v>
      </c>
      <c r="AD94" s="5">
        <f>-N(AD$14&gt;=Ввод!$G116)*IFERROR(($I93+$I$25*$F$32)/Ввод!$G118,0)*N(AD$14&lt;Ввод!$G117)+AD$25*$F$32</f>
        <v>-4285.7142857142853</v>
      </c>
      <c r="AE94" s="5">
        <f>-N(AE$14&gt;=Ввод!$G116)*IFERROR(($I93+$I$25*$F$32)/Ввод!$G118,0)*N(AE$14&lt;Ввод!$G117)+AE$25*$F$32</f>
        <v>-4285.7142857142853</v>
      </c>
      <c r="AF94" s="5">
        <f>-N(AF$14&gt;=Ввод!$G116)*IFERROR(($I93+$I$25*$F$32)/Ввод!$G118,0)*N(AF$14&lt;Ввод!$G117)+AF$25*$F$32</f>
        <v>-4285.7142857142853</v>
      </c>
      <c r="AG94" s="5">
        <f>-N(AG$14&gt;=Ввод!$G116)*IFERROR(($I93+$I$25*$F$32)/Ввод!$G118,0)*N(AG$14&lt;Ввод!$G117)+AG$25*$F$32</f>
        <v>-4285.7142857142853</v>
      </c>
      <c r="AH94" s="5">
        <f>-N(AH$14&gt;=Ввод!$G116)*IFERROR(($I93+$I$25*$F$32)/Ввод!$G118,0)*N(AH$14&lt;Ввод!$G117)+AH$25*$F$32</f>
        <v>-4285.7142857142853</v>
      </c>
      <c r="AI94" s="5">
        <f>-N(AI$14&gt;=Ввод!$G116)*IFERROR(($I93+$I$25*$F$32)/Ввод!$G118,0)*N(AI$14&lt;Ввод!$G117)+AI$25*$F$32</f>
        <v>-4285.7142857142853</v>
      </c>
      <c r="AJ94" s="5">
        <f>-N(AJ$14&gt;=Ввод!$G116)*IFERROR(($I93+$I$25*$F$32)/Ввод!$G118,0)*N(AJ$14&lt;Ввод!$G117)+AJ$25*$F$32</f>
        <v>-4285.7142857142853</v>
      </c>
      <c r="AK94" s="5">
        <f>-N(AK$14&gt;=Ввод!$G116)*IFERROR(($I93+$I$25*$F$32)/Ввод!$G118,0)*N(AK$14&lt;Ввод!$G117)+AK$25*$F$32</f>
        <v>-4285.7142857142853</v>
      </c>
      <c r="AL94" s="5">
        <f>-N(AL$14&gt;=Ввод!$G116)*IFERROR(($I93+$I$25*$F$32)/Ввод!$G118,0)*N(AL$14&lt;Ввод!$G117)+AL$25*$F$32</f>
        <v>-4285.7142857142853</v>
      </c>
      <c r="AM94" s="5">
        <f>-N(AM$14&gt;=Ввод!$G116)*IFERROR(($I93+$I$25*$F$32)/Ввод!$G118,0)*N(AM$14&lt;Ввод!$G117)+AM$25*$F$32</f>
        <v>-4285.7142857142853</v>
      </c>
      <c r="AN94" s="5">
        <f>-N(AN$14&gt;=Ввод!$G116)*IFERROR(($I93+$I$25*$F$32)/Ввод!$G118,0)*N(AN$14&lt;Ввод!$G117)+AN$25*$F$32</f>
        <v>-4285.7142857142853</v>
      </c>
      <c r="AO94" s="5">
        <f>-N(AO$14&gt;=Ввод!$G116)*IFERROR(($I93+$I$25*$F$32)/Ввод!$G118,0)*N(AO$14&lt;Ввод!$G117)+AO$25*$F$32</f>
        <v>-4285.7142857142853</v>
      </c>
      <c r="AP94" s="5">
        <f>-N(AP$14&gt;=Ввод!$G116)*IFERROR(($I93+$I$25*$F$32)/Ввод!$G118,0)*N(AP$14&lt;Ввод!$G117)+AP$25*$F$32</f>
        <v>-4285.7142857142853</v>
      </c>
      <c r="AQ94" s="5">
        <f>-N(AQ$14&gt;=Ввод!$G116)*IFERROR(($I93+$I$25*$F$32)/Ввод!$G118,0)*N(AQ$14&lt;Ввод!$G117)+AQ$25*$F$32</f>
        <v>-4285.7142857142853</v>
      </c>
      <c r="AR94" s="5">
        <f>-N(AR$14&gt;=Ввод!$G116)*IFERROR(($I93+$I$25*$F$32)/Ввод!$G118,0)*N(AR$14&lt;Ввод!$G117)+AR$25*$F$32</f>
        <v>-4285.7142857142853</v>
      </c>
      <c r="AS94" s="5">
        <f>-N(AS$14&gt;=Ввод!$G116)*IFERROR(($I93+$I$25*$F$32)/Ввод!$G118,0)*N(AS$14&lt;Ввод!$G117)+AS$25*$F$32</f>
        <v>-4285.7142857142853</v>
      </c>
      <c r="AT94" s="5">
        <f>-N(AT$14&gt;=Ввод!$G116)*IFERROR(($I93+$I$25*$F$32)/Ввод!$G118,0)*N(AT$14&lt;Ввод!$G117)+AT$25*$F$32</f>
        <v>-4285.7142857142853</v>
      </c>
      <c r="AU94" s="5">
        <f>-N(AU$14&gt;=Ввод!$G116)*IFERROR(($I93+$I$25*$F$32)/Ввод!$G118,0)*N(AU$14&lt;Ввод!$G117)+AU$25*$F$32</f>
        <v>-4285.7142857142853</v>
      </c>
      <c r="AV94" s="5">
        <f>-N(AV$14&gt;=Ввод!$G116)*IFERROR(($I93+$I$25*$F$32)/Ввод!$G118,0)*N(AV$14&lt;Ввод!$G117)+AV$25*$F$32</f>
        <v>-4285.7142857142853</v>
      </c>
      <c r="AW94" s="5">
        <f>-N(AW$14&gt;=Ввод!$G116)*IFERROR(($I93+$I$25*$F$32)/Ввод!$G118,0)*N(AW$14&lt;Ввод!$G117)+AW$25*$F$32</f>
        <v>-4285.7142857142853</v>
      </c>
      <c r="AX94" s="5">
        <f>-N(AX$14&gt;=Ввод!$G116)*IFERROR(($I93+$I$25*$F$32)/Ввод!$G118,0)*N(AX$14&lt;Ввод!$G117)+AX$25*$F$32</f>
        <v>0</v>
      </c>
      <c r="AY94" s="5">
        <f>-N(AY$14&gt;=Ввод!$G116)*IFERROR(($I93+$I$25*$F$32)/Ввод!$G118,0)*N(AY$14&lt;Ввод!$G117)+AY$25*$F$32</f>
        <v>0</v>
      </c>
      <c r="AZ94" s="5">
        <f>-N(AZ$14&gt;=Ввод!$G116)*IFERROR(($I93+$I$25*$F$32)/Ввод!$G118,0)*N(AZ$14&lt;Ввод!$G117)+AZ$25*$F$32</f>
        <v>0</v>
      </c>
      <c r="BA94" s="5">
        <f>-N(BA$14&gt;=Ввод!$G116)*IFERROR(($I93+$I$25*$F$32)/Ввод!$G118,0)*N(BA$14&lt;Ввод!$G117)+BA$25*$F$32</f>
        <v>0</v>
      </c>
      <c r="BB94" s="5">
        <f>-N(BB$14&gt;=Ввод!$G116)*IFERROR(($I93+$I$25*$F$32)/Ввод!$G118,0)*N(BB$14&lt;Ввод!$G117)+BB$25*$F$32</f>
        <v>0</v>
      </c>
      <c r="BC94" s="5">
        <f>-N(BC$14&gt;=Ввод!$G116)*IFERROR(($I93+$I$25*$F$32)/Ввод!$G118,0)*N(BC$14&lt;Ввод!$G117)+BC$25*$F$32</f>
        <v>0</v>
      </c>
      <c r="BD94" s="5">
        <f>-N(BD$14&gt;=Ввод!$G116)*IFERROR(($I93+$I$25*$F$32)/Ввод!$G118,0)*N(BD$14&lt;Ввод!$G117)+BD$25*$F$32</f>
        <v>0</v>
      </c>
      <c r="BE94" s="5">
        <f>-N(BE$14&gt;=Ввод!$G116)*IFERROR(($I93+$I$25*$F$32)/Ввод!$G118,0)*N(BE$14&lt;Ввод!$G117)+BE$25*$F$32</f>
        <v>0</v>
      </c>
      <c r="BF94" s="5">
        <f>-N(BF$14&gt;=Ввод!$G116)*IFERROR(($I93+$I$25*$F$32)/Ввод!$G118,0)*N(BF$14&lt;Ввод!$G117)+BF$25*$F$32</f>
        <v>0</v>
      </c>
      <c r="BG94" s="5">
        <f>-N(BG$14&gt;=Ввод!$G116)*IFERROR(($I93+$I$25*$F$32)/Ввод!$G118,0)*N(BG$14&lt;Ввод!$G117)+BG$25*$F$32</f>
        <v>0</v>
      </c>
      <c r="BH94" s="5">
        <f>-N(BH$14&gt;=Ввод!$G116)*IFERROR(($I93+$I$25*$F$32)/Ввод!$G118,0)*N(BH$14&lt;Ввод!$G117)+BH$25*$F$32</f>
        <v>0</v>
      </c>
      <c r="BI94" s="5">
        <f>-N(BI$14&gt;=Ввод!$G116)*IFERROR(($I93+$I$25*$F$32)/Ввод!$G118,0)*N(BI$14&lt;Ввод!$G117)+BI$25*$F$32</f>
        <v>0</v>
      </c>
      <c r="BJ94" s="5">
        <f>-N(BJ$14&gt;=Ввод!$G116)*IFERROR(($I93+$I$25*$F$32)/Ввод!$G118,0)*N(BJ$14&lt;Ввод!$G117)+BJ$25*$F$32</f>
        <v>0</v>
      </c>
      <c r="BK94" s="5">
        <f>-N(BK$14&gt;=Ввод!$G116)*IFERROR(($I93+$I$25*$F$32)/Ввод!$G118,0)*N(BK$14&lt;Ввод!$G117)+BK$25*$F$32</f>
        <v>0</v>
      </c>
      <c r="BL94" s="5">
        <f>-N(BL$14&gt;=Ввод!$G116)*IFERROR(($I93+$I$25*$F$32)/Ввод!$G118,0)*N(BL$14&lt;Ввод!$G117)+BL$25*$F$32</f>
        <v>0</v>
      </c>
      <c r="BM94" s="5">
        <f>-N(BM$14&gt;=Ввод!$G116)*IFERROR(($I93+$I$25*$F$32)/Ввод!$G118,0)*N(BM$14&lt;Ввод!$G117)+BM$25*$F$32</f>
        <v>0</v>
      </c>
      <c r="BN94" s="5">
        <f>-N(BN$14&gt;=Ввод!$G116)*IFERROR(($I93+$I$25*$F$32)/Ввод!$G118,0)*N(BN$14&lt;Ввод!$G117)+BN$25*$F$32</f>
        <v>0</v>
      </c>
      <c r="BO94" s="5">
        <f>-N(BO$14&gt;=Ввод!$G116)*IFERROR(($I93+$I$25*$F$32)/Ввод!$G118,0)*N(BO$14&lt;Ввод!$G117)+BO$25*$F$32</f>
        <v>0</v>
      </c>
      <c r="BP94" s="5">
        <f>-N(BP$14&gt;=Ввод!$G116)*IFERROR(($I93+$I$25*$F$32)/Ввод!$G118,0)*N(BP$14&lt;Ввод!$G117)+BP$25*$F$32</f>
        <v>0</v>
      </c>
      <c r="BQ94" s="5">
        <f>-N(BQ$14&gt;=Ввод!$G116)*IFERROR(($I93+$I$25*$F$32)/Ввод!$G118,0)*N(BQ$14&lt;Ввод!$G117)+BQ$25*$F$32</f>
        <v>0</v>
      </c>
      <c r="BR94" s="5">
        <f>-N(BR$14&gt;=Ввод!$G116)*IFERROR(($I93+$I$25*$F$32)/Ввод!$G118,0)*N(BR$14&lt;Ввод!$G117)+BR$25*$F$32</f>
        <v>0</v>
      </c>
      <c r="BS94" s="5">
        <f>-N(BS$14&gt;=Ввод!$G116)*IFERROR(($I93+$I$25*$F$32)/Ввод!$G118,0)*N(BS$14&lt;Ввод!$G117)+BS$25*$F$32</f>
        <v>0</v>
      </c>
      <c r="BT94" s="5">
        <f>-N(BT$14&gt;=Ввод!$G116)*IFERROR(($I93+$I$25*$F$32)/Ввод!$G118,0)*N(BT$14&lt;Ввод!$G117)+BT$25*$F$32</f>
        <v>0</v>
      </c>
      <c r="BU94" s="5">
        <f>-N(BU$14&gt;=Ввод!$G116)*IFERROR(($I93+$I$25*$F$32)/Ввод!$G118,0)*N(BU$14&lt;Ввод!$G117)+BU$25*$F$32</f>
        <v>0</v>
      </c>
      <c r="BV94" s="5">
        <f>-N(BV$14&gt;=Ввод!$G116)*IFERROR(($I93+$I$25*$F$32)/Ввод!$G118,0)*N(BV$14&lt;Ввод!$G117)+BV$25*$F$32</f>
        <v>0</v>
      </c>
      <c r="BW94" s="5">
        <f>-N(BW$14&gt;=Ввод!$G116)*IFERROR(($I93+$I$25*$F$32)/Ввод!$G118,0)*N(BW$14&lt;Ввод!$G117)+BW$25*$F$32</f>
        <v>0</v>
      </c>
      <c r="BX94" s="5">
        <f>-N(BX$14&gt;=Ввод!$G116)*IFERROR(($I93+$I$25*$F$32)/Ввод!$G118,0)*N(BX$14&lt;Ввод!$G117)+BX$25*$F$32</f>
        <v>0</v>
      </c>
      <c r="BY94" s="5">
        <f>-N(BY$14&gt;=Ввод!$G116)*IFERROR(($I93+$I$25*$F$32)/Ввод!$G118,0)*N(BY$14&lt;Ввод!$G117)+BY$25*$F$32</f>
        <v>0</v>
      </c>
      <c r="BZ94" s="5">
        <f>-N(BZ$14&gt;=Ввод!$G116)*IFERROR(($I93+$I$25*$F$32)/Ввод!$G118,0)*N(BZ$14&lt;Ввод!$G117)+BZ$25*$F$32</f>
        <v>0</v>
      </c>
      <c r="CA94" s="5">
        <f>-N(CA$14&gt;=Ввод!$G116)*IFERROR(($I93+$I$25*$F$32)/Ввод!$G118,0)*N(CA$14&lt;Ввод!$G117)+CA$25*$F$32</f>
        <v>0</v>
      </c>
      <c r="CB94" s="5">
        <f>-N(CB$14&gt;=Ввод!$G116)*IFERROR(($I93+$I$25*$F$32)/Ввод!$G118,0)*N(CB$14&lt;Ввод!$G117)+CB$25*$F$32</f>
        <v>0</v>
      </c>
      <c r="CC94" s="5">
        <f>-N(CC$14&gt;=Ввод!$G116)*IFERROR(($I93+$I$25*$F$32)/Ввод!$G118,0)*N(CC$14&lt;Ввод!$G117)+CC$25*$F$32</f>
        <v>0</v>
      </c>
      <c r="CD94" s="5">
        <f>-N(CD$14&gt;=Ввод!$G116)*IFERROR(($I93+$I$25*$F$32)/Ввод!$G118,0)*N(CD$14&lt;Ввод!$G117)+CD$25*$F$32</f>
        <v>0</v>
      </c>
      <c r="CE94" s="5">
        <f>-N(CE$14&gt;=Ввод!$G116)*IFERROR(($I93+$I$25*$F$32)/Ввод!$G118,0)*N(CE$14&lt;Ввод!$G117)+CE$25*$F$32</f>
        <v>0</v>
      </c>
      <c r="CF94" s="5">
        <f>-N(CF$14&gt;=Ввод!$G116)*IFERROR(($I93+$I$25*$F$32)/Ввод!$G118,0)*N(CF$14&lt;Ввод!$G117)+CF$25*$F$32</f>
        <v>0</v>
      </c>
      <c r="CG94" s="5">
        <f>-N(CG$14&gt;=Ввод!$G116)*IFERROR(($I93+$I$25*$F$32)/Ввод!$G118,0)*N(CG$14&lt;Ввод!$G117)+CG$25*$F$32</f>
        <v>0</v>
      </c>
      <c r="CH94" s="5">
        <f>-N(CH$14&gt;=Ввод!$G116)*IFERROR(($I93+$I$25*$F$32)/Ввод!$G118,0)*N(CH$14&lt;Ввод!$G117)+CH$25*$F$32</f>
        <v>0</v>
      </c>
      <c r="CI94" s="5">
        <f>-N(CI$14&gt;=Ввод!$G116)*IFERROR(($I93+$I$25*$F$32)/Ввод!$G118,0)*N(CI$14&lt;Ввод!$G117)+CI$25*$F$32</f>
        <v>0</v>
      </c>
      <c r="CJ94" s="5">
        <f>-N(CJ$14&gt;=Ввод!$G116)*IFERROR(($I93+$I$25*$F$32)/Ввод!$G118,0)*N(CJ$14&lt;Ввод!$G117)+CJ$25*$F$32</f>
        <v>0</v>
      </c>
      <c r="CK94" s="5">
        <f>-N(CK$14&gt;=Ввод!$G116)*IFERROR(($I93+$I$25*$F$32)/Ввод!$G118,0)*N(CK$14&lt;Ввод!$G117)+CK$25*$F$32</f>
        <v>0</v>
      </c>
      <c r="CL94" s="5">
        <f>-N(CL$14&gt;=Ввод!$G116)*IFERROR(($I93+$I$25*$F$32)/Ввод!$G118,0)*N(CL$14&lt;Ввод!$G117)+CL$25*$F$32</f>
        <v>0</v>
      </c>
      <c r="CM94" s="5">
        <f>-N(CM$14&gt;=Ввод!$G116)*IFERROR(($I93+$I$25*$F$32)/Ввод!$G118,0)*N(CM$14&lt;Ввод!$G117)+CM$25*$F$32</f>
        <v>0</v>
      </c>
      <c r="CN94" s="5">
        <f>-N(CN$14&gt;=Ввод!$G116)*IFERROR(($I93+$I$25*$F$32)/Ввод!$G118,0)*N(CN$14&lt;Ввод!$G117)+CN$25*$F$32</f>
        <v>0</v>
      </c>
      <c r="CO94" s="5">
        <f>-N(CO$14&gt;=Ввод!$G116)*IFERROR(($I93+$I$25*$F$32)/Ввод!$G118,0)*N(CO$14&lt;Ввод!$G117)+CO$25*$F$32</f>
        <v>0</v>
      </c>
      <c r="CP94" s="5">
        <f>-N(CP$14&gt;=Ввод!$G116)*IFERROR(($I93+$I$25*$F$32)/Ввод!$G118,0)*N(CP$14&lt;Ввод!$G117)+CP$25*$F$32</f>
        <v>0</v>
      </c>
      <c r="CQ94" s="5">
        <f>-N(CQ$14&gt;=Ввод!$G116)*IFERROR(($I93+$I$25*$F$32)/Ввод!$G118,0)*N(CQ$14&lt;Ввод!$G117)+CQ$25*$F$32</f>
        <v>0</v>
      </c>
      <c r="CR94" s="5">
        <f>-N(CR$14&gt;=Ввод!$G116)*IFERROR(($I93+$I$25*$F$32)/Ввод!$G118,0)*N(CR$14&lt;Ввод!$G117)+CR$25*$F$32</f>
        <v>0</v>
      </c>
      <c r="CS94" s="5">
        <f>-N(CS$14&gt;=Ввод!$G116)*IFERROR(($I93+$I$25*$F$32)/Ввод!$G118,0)*N(CS$14&lt;Ввод!$G117)+CS$25*$F$32</f>
        <v>0</v>
      </c>
      <c r="CT94" s="5">
        <f>-N(CT$14&gt;=Ввод!$G116)*IFERROR(($I93+$I$25*$F$32)/Ввод!$G118,0)*N(CT$14&lt;Ввод!$G117)+CT$25*$F$32</f>
        <v>0</v>
      </c>
      <c r="CU94" s="5">
        <f>-N(CU$14&gt;=Ввод!$G116)*IFERROR(($I93+$I$25*$F$32)/Ввод!$G118,0)*N(CU$14&lt;Ввод!$G117)+CU$25*$F$32</f>
        <v>0</v>
      </c>
      <c r="CV94" s="5">
        <f>-N(CV$14&gt;=Ввод!$G116)*IFERROR(($I93+$I$25*$F$32)/Ввод!$G118,0)*N(CV$14&lt;Ввод!$G117)+CV$25*$F$32</f>
        <v>0</v>
      </c>
      <c r="CW94" s="5">
        <f>-N(CW$14&gt;=Ввод!$G116)*IFERROR(($I93+$I$25*$F$32)/Ввод!$G118,0)*N(CW$14&lt;Ввод!$G117)+CW$25*$F$32</f>
        <v>0</v>
      </c>
      <c r="CX94" s="5">
        <f>-N(CX$14&gt;=Ввод!$G116)*IFERROR(($I93+$I$25*$F$32)/Ввод!$G118,0)*N(CX$14&lt;Ввод!$G117)+CX$25*$F$32</f>
        <v>0</v>
      </c>
      <c r="CY94" s="5">
        <f>-N(CY$14&gt;=Ввод!$G116)*IFERROR(($I93+$I$25*$F$32)/Ввод!$G118,0)*N(CY$14&lt;Ввод!$G117)+CY$25*$F$32</f>
        <v>0</v>
      </c>
      <c r="CZ94" s="5">
        <f>-N(CZ$14&gt;=Ввод!$G116)*IFERROR(($I93+$I$25*$F$32)/Ввод!$G118,0)*N(CZ$14&lt;Ввод!$G117)+CZ$25*$F$32</f>
        <v>0</v>
      </c>
      <c r="DA94" s="5">
        <f>-N(DA$14&gt;=Ввод!$G116)*IFERROR(($I93+$I$25*$F$32)/Ввод!$G118,0)*N(DA$14&lt;Ввод!$G117)+DA$25*$F$32</f>
        <v>0</v>
      </c>
      <c r="DB94" s="5">
        <f>-N(DB$14&gt;=Ввод!$G116)*IFERROR(($I93+$I$25*$F$32)/Ввод!$G118,0)*N(DB$14&lt;Ввод!$G117)+DB$25*$F$32</f>
        <v>0</v>
      </c>
      <c r="DC94" s="5">
        <f>-N(DC$14&gt;=Ввод!$G116)*IFERROR(($I93+$I$25*$F$32)/Ввод!$G118,0)*N(DC$14&lt;Ввод!$G117)+DC$25*$F$32</f>
        <v>0</v>
      </c>
      <c r="DD94" s="5">
        <f>-N(DD$14&gt;=Ввод!$G116)*IFERROR(($I93+$I$25*$F$32)/Ввод!$G118,0)*N(DD$14&lt;Ввод!$G117)+DD$25*$F$32</f>
        <v>0</v>
      </c>
      <c r="DE94" s="5">
        <f>-N(DE$14&gt;=Ввод!$G116)*IFERROR(($I93+$I$25*$F$32)/Ввод!$G118,0)*N(DE$14&lt;Ввод!$G117)+DE$25*$F$32</f>
        <v>0</v>
      </c>
      <c r="DF94" s="5">
        <f>-N(DF$14&gt;=Ввод!$G116)*IFERROR(($I93+$I$25*$F$32)/Ввод!$G118,0)*N(DF$14&lt;Ввод!$G117)+DF$25*$F$32</f>
        <v>0</v>
      </c>
      <c r="DG94" s="5">
        <f>-N(DG$14&gt;=Ввод!$G116)*IFERROR(($I93+$I$25*$F$32)/Ввод!$G118,0)*N(DG$14&lt;Ввод!$G117)+DG$25*$F$32</f>
        <v>0</v>
      </c>
      <c r="DH94" s="5">
        <f>-N(DH$14&gt;=Ввод!$G116)*IFERROR(($I93+$I$25*$F$32)/Ввод!$G118,0)*N(DH$14&lt;Ввод!$G117)+DH$25*$F$32</f>
        <v>0</v>
      </c>
      <c r="DI94" s="5">
        <f>-N(DI$14&gt;=Ввод!$G116)*IFERROR(($I93+$I$25*$F$32)/Ввод!$G118,0)*N(DI$14&lt;Ввод!$G117)+DI$25*$F$32</f>
        <v>0</v>
      </c>
      <c r="DJ94" s="5">
        <f>-N(DJ$14&gt;=Ввод!$G116)*IFERROR(($I93+$I$25*$F$32)/Ввод!$G118,0)*N(DJ$14&lt;Ввод!$G117)+DJ$25*$F$32</f>
        <v>0</v>
      </c>
    </row>
    <row r="95" spans="1:114">
      <c r="B95" t="s">
        <v>89</v>
      </c>
      <c r="I95" s="5"/>
      <c r="J95" s="5">
        <f>MAX(J92+J93+J94,0)</f>
        <v>0</v>
      </c>
      <c r="K95" s="5">
        <f t="shared" ref="K95:BV95" si="53">MAX(K92+K93+K94,0)</f>
        <v>0</v>
      </c>
      <c r="L95" s="5">
        <f t="shared" si="53"/>
        <v>0</v>
      </c>
      <c r="M95" s="5">
        <f t="shared" si="53"/>
        <v>36000</v>
      </c>
      <c r="N95" s="5">
        <f t="shared" si="53"/>
        <v>36000</v>
      </c>
      <c r="O95" s="5">
        <f t="shared" si="53"/>
        <v>36000</v>
      </c>
      <c r="P95" s="5">
        <f t="shared" si="53"/>
        <v>36000</v>
      </c>
      <c r="Q95" s="5">
        <f t="shared" si="53"/>
        <v>66000</v>
      </c>
      <c r="R95" s="5">
        <f t="shared" si="53"/>
        <v>66000</v>
      </c>
      <c r="S95" s="5">
        <f t="shared" si="53"/>
        <v>66000</v>
      </c>
      <c r="T95" s="5">
        <f t="shared" si="53"/>
        <v>91000</v>
      </c>
      <c r="U95" s="5">
        <f t="shared" si="53"/>
        <v>145000</v>
      </c>
      <c r="V95" s="5">
        <f t="shared" si="53"/>
        <v>140714.28571428571</v>
      </c>
      <c r="W95" s="5">
        <f t="shared" si="53"/>
        <v>136428.57142857142</v>
      </c>
      <c r="X95" s="5">
        <f t="shared" si="53"/>
        <v>107142.85714285713</v>
      </c>
      <c r="Y95" s="5">
        <f t="shared" si="53"/>
        <v>102857.14285714284</v>
      </c>
      <c r="Z95" s="5">
        <f t="shared" si="53"/>
        <v>98571.428571428551</v>
      </c>
      <c r="AA95" s="5">
        <f t="shared" si="53"/>
        <v>94285.714285714261</v>
      </c>
      <c r="AB95" s="5">
        <f t="shared" si="53"/>
        <v>89999.999999999971</v>
      </c>
      <c r="AC95" s="5">
        <f t="shared" si="53"/>
        <v>85714.285714285681</v>
      </c>
      <c r="AD95" s="5">
        <f t="shared" si="53"/>
        <v>81428.571428571391</v>
      </c>
      <c r="AE95" s="5">
        <f t="shared" si="53"/>
        <v>77142.857142857101</v>
      </c>
      <c r="AF95" s="5">
        <f t="shared" si="53"/>
        <v>72857.142857142811</v>
      </c>
      <c r="AG95" s="5">
        <f t="shared" si="53"/>
        <v>68571.428571428522</v>
      </c>
      <c r="AH95" s="5">
        <f t="shared" si="53"/>
        <v>64285.714285714239</v>
      </c>
      <c r="AI95" s="5">
        <f t="shared" si="53"/>
        <v>59999.999999999956</v>
      </c>
      <c r="AJ95" s="5">
        <f t="shared" si="53"/>
        <v>55714.285714285674</v>
      </c>
      <c r="AK95" s="5">
        <f t="shared" si="53"/>
        <v>51428.571428571391</v>
      </c>
      <c r="AL95" s="5">
        <f t="shared" si="53"/>
        <v>47142.857142857109</v>
      </c>
      <c r="AM95" s="5">
        <f t="shared" si="53"/>
        <v>42857.142857142826</v>
      </c>
      <c r="AN95" s="5">
        <f t="shared" si="53"/>
        <v>38571.428571428543</v>
      </c>
      <c r="AO95" s="5">
        <f t="shared" si="53"/>
        <v>34285.714285714261</v>
      </c>
      <c r="AP95" s="5">
        <f t="shared" si="53"/>
        <v>29999.999999999975</v>
      </c>
      <c r="AQ95" s="5">
        <f t="shared" si="53"/>
        <v>25714.285714285688</v>
      </c>
      <c r="AR95" s="5">
        <f t="shared" si="53"/>
        <v>21428.571428571402</v>
      </c>
      <c r="AS95" s="5">
        <f t="shared" si="53"/>
        <v>17142.857142857116</v>
      </c>
      <c r="AT95" s="5">
        <f t="shared" si="53"/>
        <v>12857.14285714283</v>
      </c>
      <c r="AU95" s="5">
        <f t="shared" si="53"/>
        <v>8571.4285714285434</v>
      </c>
      <c r="AV95" s="5">
        <f t="shared" si="53"/>
        <v>4285.714285714258</v>
      </c>
      <c r="AW95" s="5">
        <f t="shared" si="53"/>
        <v>0</v>
      </c>
      <c r="AX95" s="5">
        <f t="shared" si="53"/>
        <v>0</v>
      </c>
      <c r="AY95" s="5">
        <f t="shared" si="53"/>
        <v>0</v>
      </c>
      <c r="AZ95" s="5">
        <f t="shared" si="53"/>
        <v>0</v>
      </c>
      <c r="BA95" s="5">
        <f t="shared" si="53"/>
        <v>0</v>
      </c>
      <c r="BB95" s="5">
        <f t="shared" si="53"/>
        <v>0</v>
      </c>
      <c r="BC95" s="5">
        <f t="shared" si="53"/>
        <v>0</v>
      </c>
      <c r="BD95" s="5">
        <f t="shared" si="53"/>
        <v>0</v>
      </c>
      <c r="BE95" s="5">
        <f t="shared" si="53"/>
        <v>0</v>
      </c>
      <c r="BF95" s="5">
        <f t="shared" si="53"/>
        <v>0</v>
      </c>
      <c r="BG95" s="5">
        <f t="shared" si="53"/>
        <v>0</v>
      </c>
      <c r="BH95" s="5">
        <f t="shared" si="53"/>
        <v>0</v>
      </c>
      <c r="BI95" s="5">
        <f t="shared" si="53"/>
        <v>0</v>
      </c>
      <c r="BJ95" s="5">
        <f t="shared" si="53"/>
        <v>0</v>
      </c>
      <c r="BK95" s="5">
        <f t="shared" si="53"/>
        <v>0</v>
      </c>
      <c r="BL95" s="5">
        <f t="shared" si="53"/>
        <v>0</v>
      </c>
      <c r="BM95" s="5">
        <f t="shared" si="53"/>
        <v>0</v>
      </c>
      <c r="BN95" s="5">
        <f t="shared" si="53"/>
        <v>0</v>
      </c>
      <c r="BO95" s="5">
        <f t="shared" si="53"/>
        <v>0</v>
      </c>
      <c r="BP95" s="5">
        <f t="shared" si="53"/>
        <v>0</v>
      </c>
      <c r="BQ95" s="5">
        <f t="shared" si="53"/>
        <v>0</v>
      </c>
      <c r="BR95" s="5">
        <f t="shared" si="53"/>
        <v>0</v>
      </c>
      <c r="BS95" s="5">
        <f t="shared" si="53"/>
        <v>0</v>
      </c>
      <c r="BT95" s="5">
        <f t="shared" si="53"/>
        <v>0</v>
      </c>
      <c r="BU95" s="5">
        <f t="shared" si="53"/>
        <v>0</v>
      </c>
      <c r="BV95" s="5">
        <f t="shared" si="53"/>
        <v>0</v>
      </c>
      <c r="BW95" s="5">
        <f t="shared" ref="BW95:DJ95" si="54">MAX(BW92+BW93+BW94,0)</f>
        <v>0</v>
      </c>
      <c r="BX95" s="5">
        <f t="shared" si="54"/>
        <v>0</v>
      </c>
      <c r="BY95" s="5">
        <f t="shared" si="54"/>
        <v>0</v>
      </c>
      <c r="BZ95" s="5">
        <f t="shared" si="54"/>
        <v>0</v>
      </c>
      <c r="CA95" s="5">
        <f t="shared" si="54"/>
        <v>0</v>
      </c>
      <c r="CB95" s="5">
        <f t="shared" si="54"/>
        <v>0</v>
      </c>
      <c r="CC95" s="5">
        <f t="shared" si="54"/>
        <v>0</v>
      </c>
      <c r="CD95" s="5">
        <f t="shared" si="54"/>
        <v>0</v>
      </c>
      <c r="CE95" s="5">
        <f t="shared" si="54"/>
        <v>0</v>
      </c>
      <c r="CF95" s="5">
        <f t="shared" si="54"/>
        <v>0</v>
      </c>
      <c r="CG95" s="5">
        <f t="shared" si="54"/>
        <v>0</v>
      </c>
      <c r="CH95" s="5">
        <f t="shared" si="54"/>
        <v>0</v>
      </c>
      <c r="CI95" s="5">
        <f t="shared" si="54"/>
        <v>0</v>
      </c>
      <c r="CJ95" s="5">
        <f t="shared" si="54"/>
        <v>0</v>
      </c>
      <c r="CK95" s="5">
        <f t="shared" si="54"/>
        <v>0</v>
      </c>
      <c r="CL95" s="5">
        <f t="shared" si="54"/>
        <v>0</v>
      </c>
      <c r="CM95" s="5">
        <f t="shared" si="54"/>
        <v>0</v>
      </c>
      <c r="CN95" s="5">
        <f t="shared" si="54"/>
        <v>0</v>
      </c>
      <c r="CO95" s="5">
        <f t="shared" si="54"/>
        <v>0</v>
      </c>
      <c r="CP95" s="5">
        <f t="shared" si="54"/>
        <v>0</v>
      </c>
      <c r="CQ95" s="5">
        <f t="shared" si="54"/>
        <v>0</v>
      </c>
      <c r="CR95" s="5">
        <f t="shared" si="54"/>
        <v>0</v>
      </c>
      <c r="CS95" s="5">
        <f t="shared" si="54"/>
        <v>0</v>
      </c>
      <c r="CT95" s="5">
        <f t="shared" si="54"/>
        <v>0</v>
      </c>
      <c r="CU95" s="5">
        <f t="shared" si="54"/>
        <v>0</v>
      </c>
      <c r="CV95" s="5">
        <f t="shared" si="54"/>
        <v>0</v>
      </c>
      <c r="CW95" s="5">
        <f t="shared" si="54"/>
        <v>0</v>
      </c>
      <c r="CX95" s="5">
        <f t="shared" si="54"/>
        <v>0</v>
      </c>
      <c r="CY95" s="5">
        <f t="shared" si="54"/>
        <v>0</v>
      </c>
      <c r="CZ95" s="5">
        <f t="shared" si="54"/>
        <v>0</v>
      </c>
      <c r="DA95" s="5">
        <f t="shared" si="54"/>
        <v>0</v>
      </c>
      <c r="DB95" s="5">
        <f t="shared" si="54"/>
        <v>0</v>
      </c>
      <c r="DC95" s="5">
        <f t="shared" si="54"/>
        <v>0</v>
      </c>
      <c r="DD95" s="5">
        <f t="shared" si="54"/>
        <v>0</v>
      </c>
      <c r="DE95" s="5">
        <f t="shared" si="54"/>
        <v>0</v>
      </c>
      <c r="DF95" s="5">
        <f t="shared" si="54"/>
        <v>0</v>
      </c>
      <c r="DG95" s="5">
        <f t="shared" si="54"/>
        <v>0</v>
      </c>
      <c r="DH95" s="5">
        <f t="shared" si="54"/>
        <v>0</v>
      </c>
      <c r="DI95" s="5">
        <f t="shared" si="54"/>
        <v>0</v>
      </c>
      <c r="DJ95" s="5">
        <f t="shared" si="54"/>
        <v>0</v>
      </c>
    </row>
    <row r="96" spans="1:114">
      <c r="B96" t="s">
        <v>90</v>
      </c>
      <c r="F96" s="6">
        <f>Ввод!G119</f>
        <v>0.13500000000000001</v>
      </c>
      <c r="I96" s="5">
        <f>SUM(J96:DJ96)</f>
        <v>-75065.336594911903</v>
      </c>
      <c r="J96" s="5">
        <f>-AVERAGE(J92,J95)*$F96*(J$15-J$14)/365</f>
        <v>0</v>
      </c>
      <c r="K96" s="5">
        <f t="shared" ref="K96:BV96" si="55">-AVERAGE(K92,K95)*$F96*(K$15-K$14)/365</f>
        <v>0</v>
      </c>
      <c r="L96" s="5">
        <f t="shared" si="55"/>
        <v>0</v>
      </c>
      <c r="M96" s="5">
        <f t="shared" si="55"/>
        <v>-605.83561643835617</v>
      </c>
      <c r="N96" s="5">
        <f t="shared" si="55"/>
        <v>-1185.041095890411</v>
      </c>
      <c r="O96" s="5">
        <f t="shared" si="55"/>
        <v>-1198.3561643835617</v>
      </c>
      <c r="P96" s="5">
        <f t="shared" si="55"/>
        <v>-1211.6712328767123</v>
      </c>
      <c r="Q96" s="5">
        <f t="shared" si="55"/>
        <v>-1716.5342465753424</v>
      </c>
      <c r="R96" s="5">
        <f t="shared" si="55"/>
        <v>-2196.9863013698632</v>
      </c>
      <c r="S96" s="5">
        <f t="shared" si="55"/>
        <v>-2196.9863013698632</v>
      </c>
      <c r="T96" s="5">
        <f t="shared" si="55"/>
        <v>-2642.1164383561645</v>
      </c>
      <c r="U96" s="5">
        <f t="shared" si="55"/>
        <v>-3971.5890410958909</v>
      </c>
      <c r="V96" s="5">
        <f t="shared" si="55"/>
        <v>-4702.5440313111549</v>
      </c>
      <c r="W96" s="5">
        <f t="shared" si="55"/>
        <v>-4612.7201565557734</v>
      </c>
      <c r="X96" s="5">
        <f t="shared" si="55"/>
        <v>-4099.0068493150684</v>
      </c>
      <c r="Y96" s="5">
        <f t="shared" si="55"/>
        <v>-3534.0410958904104</v>
      </c>
      <c r="Z96" s="5">
        <f t="shared" si="55"/>
        <v>-3315.2935420743638</v>
      </c>
      <c r="AA96" s="5">
        <f t="shared" si="55"/>
        <v>-3209.8825831702538</v>
      </c>
      <c r="AB96" s="5">
        <f t="shared" si="55"/>
        <v>-3101.301369863013</v>
      </c>
      <c r="AC96" s="5">
        <f t="shared" si="55"/>
        <v>-2957.0547945205471</v>
      </c>
      <c r="AD96" s="5">
        <f t="shared" si="55"/>
        <v>-2750.9882583170247</v>
      </c>
      <c r="AE96" s="5">
        <f t="shared" si="55"/>
        <v>-2639.2367906066524</v>
      </c>
      <c r="AF96" s="5">
        <f t="shared" si="55"/>
        <v>-2524.3150684931493</v>
      </c>
      <c r="AG96" s="5">
        <f t="shared" si="55"/>
        <v>-2380.0684931506835</v>
      </c>
      <c r="AH96" s="5">
        <f t="shared" si="55"/>
        <v>-2211.2524461839512</v>
      </c>
      <c r="AI96" s="5">
        <f t="shared" si="55"/>
        <v>-2068.5909980430515</v>
      </c>
      <c r="AJ96" s="5">
        <f t="shared" si="55"/>
        <v>-1947.3287671232861</v>
      </c>
      <c r="AK96" s="5">
        <f t="shared" si="55"/>
        <v>-1803.0821917808209</v>
      </c>
      <c r="AL96" s="5">
        <f t="shared" si="55"/>
        <v>-1622.3776908023472</v>
      </c>
      <c r="AM96" s="5">
        <f t="shared" si="55"/>
        <v>-1497.945205479451</v>
      </c>
      <c r="AN96" s="5">
        <f t="shared" si="55"/>
        <v>-1370.3424657534235</v>
      </c>
      <c r="AO96" s="5">
        <f t="shared" si="55"/>
        <v>-1226.0958904109582</v>
      </c>
      <c r="AP96" s="5">
        <f t="shared" si="55"/>
        <v>-1058.072407045009</v>
      </c>
      <c r="AQ96" s="5">
        <f t="shared" si="55"/>
        <v>-927.29941291585055</v>
      </c>
      <c r="AR96" s="5">
        <f t="shared" si="55"/>
        <v>-793.35616438356089</v>
      </c>
      <c r="AS96" s="5">
        <f t="shared" si="55"/>
        <v>-649.10958904109509</v>
      </c>
      <c r="AT96" s="5">
        <f t="shared" si="55"/>
        <v>-493.76712328767036</v>
      </c>
      <c r="AU96" s="5">
        <f t="shared" si="55"/>
        <v>-356.65362035224956</v>
      </c>
      <c r="AV96" s="5">
        <f t="shared" si="55"/>
        <v>-216.36986301369771</v>
      </c>
      <c r="AW96" s="5">
        <f t="shared" si="55"/>
        <v>-72.123287671232418</v>
      </c>
      <c r="AX96" s="5">
        <f t="shared" si="55"/>
        <v>0</v>
      </c>
      <c r="AY96" s="5">
        <f t="shared" si="55"/>
        <v>0</v>
      </c>
      <c r="AZ96" s="5">
        <f t="shared" si="55"/>
        <v>0</v>
      </c>
      <c r="BA96" s="5">
        <f t="shared" si="55"/>
        <v>0</v>
      </c>
      <c r="BB96" s="5">
        <f t="shared" si="55"/>
        <v>0</v>
      </c>
      <c r="BC96" s="5">
        <f t="shared" si="55"/>
        <v>0</v>
      </c>
      <c r="BD96" s="5">
        <f t="shared" si="55"/>
        <v>0</v>
      </c>
      <c r="BE96" s="5">
        <f t="shared" si="55"/>
        <v>0</v>
      </c>
      <c r="BF96" s="5">
        <f t="shared" si="55"/>
        <v>0</v>
      </c>
      <c r="BG96" s="5">
        <f t="shared" si="55"/>
        <v>0</v>
      </c>
      <c r="BH96" s="5">
        <f t="shared" si="55"/>
        <v>0</v>
      </c>
      <c r="BI96" s="5">
        <f t="shared" si="55"/>
        <v>0</v>
      </c>
      <c r="BJ96" s="5">
        <f t="shared" si="55"/>
        <v>0</v>
      </c>
      <c r="BK96" s="5">
        <f t="shared" si="55"/>
        <v>0</v>
      </c>
      <c r="BL96" s="5">
        <f t="shared" si="55"/>
        <v>0</v>
      </c>
      <c r="BM96" s="5">
        <f t="shared" si="55"/>
        <v>0</v>
      </c>
      <c r="BN96" s="5">
        <f t="shared" si="55"/>
        <v>0</v>
      </c>
      <c r="BO96" s="5">
        <f t="shared" si="55"/>
        <v>0</v>
      </c>
      <c r="BP96" s="5">
        <f t="shared" si="55"/>
        <v>0</v>
      </c>
      <c r="BQ96" s="5">
        <f t="shared" si="55"/>
        <v>0</v>
      </c>
      <c r="BR96" s="5">
        <f t="shared" si="55"/>
        <v>0</v>
      </c>
      <c r="BS96" s="5">
        <f t="shared" si="55"/>
        <v>0</v>
      </c>
      <c r="BT96" s="5">
        <f t="shared" si="55"/>
        <v>0</v>
      </c>
      <c r="BU96" s="5">
        <f t="shared" si="55"/>
        <v>0</v>
      </c>
      <c r="BV96" s="5">
        <f t="shared" si="55"/>
        <v>0</v>
      </c>
      <c r="BW96" s="5">
        <f t="shared" ref="BW96:DJ96" si="56">-AVERAGE(BW92,BW95)*$F96*(BW$15-BW$14)/365</f>
        <v>0</v>
      </c>
      <c r="BX96" s="5">
        <f t="shared" si="56"/>
        <v>0</v>
      </c>
      <c r="BY96" s="5">
        <f t="shared" si="56"/>
        <v>0</v>
      </c>
      <c r="BZ96" s="5">
        <f t="shared" si="56"/>
        <v>0</v>
      </c>
      <c r="CA96" s="5">
        <f t="shared" si="56"/>
        <v>0</v>
      </c>
      <c r="CB96" s="5">
        <f t="shared" si="56"/>
        <v>0</v>
      </c>
      <c r="CC96" s="5">
        <f t="shared" si="56"/>
        <v>0</v>
      </c>
      <c r="CD96" s="5">
        <f t="shared" si="56"/>
        <v>0</v>
      </c>
      <c r="CE96" s="5">
        <f t="shared" si="56"/>
        <v>0</v>
      </c>
      <c r="CF96" s="5">
        <f t="shared" si="56"/>
        <v>0</v>
      </c>
      <c r="CG96" s="5">
        <f t="shared" si="56"/>
        <v>0</v>
      </c>
      <c r="CH96" s="5">
        <f t="shared" si="56"/>
        <v>0</v>
      </c>
      <c r="CI96" s="5">
        <f t="shared" si="56"/>
        <v>0</v>
      </c>
      <c r="CJ96" s="5">
        <f t="shared" si="56"/>
        <v>0</v>
      </c>
      <c r="CK96" s="5">
        <f t="shared" si="56"/>
        <v>0</v>
      </c>
      <c r="CL96" s="5">
        <f t="shared" si="56"/>
        <v>0</v>
      </c>
      <c r="CM96" s="5">
        <f t="shared" si="56"/>
        <v>0</v>
      </c>
      <c r="CN96" s="5">
        <f t="shared" si="56"/>
        <v>0</v>
      </c>
      <c r="CO96" s="5">
        <f t="shared" si="56"/>
        <v>0</v>
      </c>
      <c r="CP96" s="5">
        <f t="shared" si="56"/>
        <v>0</v>
      </c>
      <c r="CQ96" s="5">
        <f t="shared" si="56"/>
        <v>0</v>
      </c>
      <c r="CR96" s="5">
        <f t="shared" si="56"/>
        <v>0</v>
      </c>
      <c r="CS96" s="5">
        <f t="shared" si="56"/>
        <v>0</v>
      </c>
      <c r="CT96" s="5">
        <f t="shared" si="56"/>
        <v>0</v>
      </c>
      <c r="CU96" s="5">
        <f t="shared" si="56"/>
        <v>0</v>
      </c>
      <c r="CV96" s="5">
        <f t="shared" si="56"/>
        <v>0</v>
      </c>
      <c r="CW96" s="5">
        <f t="shared" si="56"/>
        <v>0</v>
      </c>
      <c r="CX96" s="5">
        <f t="shared" si="56"/>
        <v>0</v>
      </c>
      <c r="CY96" s="5">
        <f t="shared" si="56"/>
        <v>0</v>
      </c>
      <c r="CZ96" s="5">
        <f t="shared" si="56"/>
        <v>0</v>
      </c>
      <c r="DA96" s="5">
        <f t="shared" si="56"/>
        <v>0</v>
      </c>
      <c r="DB96" s="5">
        <f t="shared" si="56"/>
        <v>0</v>
      </c>
      <c r="DC96" s="5">
        <f t="shared" si="56"/>
        <v>0</v>
      </c>
      <c r="DD96" s="5">
        <f t="shared" si="56"/>
        <v>0</v>
      </c>
      <c r="DE96" s="5">
        <f t="shared" si="56"/>
        <v>0</v>
      </c>
      <c r="DF96" s="5">
        <f t="shared" si="56"/>
        <v>0</v>
      </c>
      <c r="DG96" s="5">
        <f t="shared" si="56"/>
        <v>0</v>
      </c>
      <c r="DH96" s="5">
        <f t="shared" si="56"/>
        <v>0</v>
      </c>
      <c r="DI96" s="5">
        <f t="shared" si="56"/>
        <v>0</v>
      </c>
      <c r="DJ96" s="5">
        <f t="shared" si="56"/>
        <v>0</v>
      </c>
    </row>
    <row r="97" spans="1:114">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row>
    <row r="98" spans="1:114" s="100" customFormat="1">
      <c r="A98" s="18"/>
      <c r="B98" s="100" t="s">
        <v>118</v>
      </c>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row>
    <row r="99" spans="1:114">
      <c r="B99" t="s">
        <v>86</v>
      </c>
      <c r="I99" s="5"/>
      <c r="J99" s="5">
        <f>I102</f>
        <v>0</v>
      </c>
      <c r="K99" s="5">
        <f t="shared" ref="K99:BV99" si="57">J102</f>
        <v>0</v>
      </c>
      <c r="L99" s="5">
        <f t="shared" si="57"/>
        <v>0</v>
      </c>
      <c r="M99" s="5">
        <f t="shared" si="57"/>
        <v>0</v>
      </c>
      <c r="N99" s="5">
        <f t="shared" si="57"/>
        <v>54000</v>
      </c>
      <c r="O99" s="5">
        <f t="shared" si="57"/>
        <v>54000</v>
      </c>
      <c r="P99" s="5">
        <f t="shared" si="57"/>
        <v>54000</v>
      </c>
      <c r="Q99" s="5">
        <f t="shared" si="57"/>
        <v>54000</v>
      </c>
      <c r="R99" s="5">
        <f t="shared" si="57"/>
        <v>99000</v>
      </c>
      <c r="S99" s="5">
        <f t="shared" si="57"/>
        <v>99000</v>
      </c>
      <c r="T99" s="5">
        <f t="shared" si="57"/>
        <v>99000</v>
      </c>
      <c r="U99" s="5">
        <f t="shared" si="57"/>
        <v>149000</v>
      </c>
      <c r="V99" s="5">
        <f t="shared" si="57"/>
        <v>230000</v>
      </c>
      <c r="W99" s="5">
        <f t="shared" si="57"/>
        <v>218750</v>
      </c>
      <c r="X99" s="5">
        <f t="shared" si="57"/>
        <v>207500</v>
      </c>
      <c r="Y99" s="5">
        <f t="shared" si="57"/>
        <v>146250</v>
      </c>
      <c r="Z99" s="5">
        <f t="shared" si="57"/>
        <v>135000</v>
      </c>
      <c r="AA99" s="5">
        <f t="shared" si="57"/>
        <v>123750</v>
      </c>
      <c r="AB99" s="5">
        <f t="shared" si="57"/>
        <v>112500</v>
      </c>
      <c r="AC99" s="5">
        <f t="shared" si="57"/>
        <v>101250</v>
      </c>
      <c r="AD99" s="5">
        <f t="shared" si="57"/>
        <v>90000</v>
      </c>
      <c r="AE99" s="5">
        <f t="shared" si="57"/>
        <v>78750</v>
      </c>
      <c r="AF99" s="5">
        <f t="shared" si="57"/>
        <v>67500</v>
      </c>
      <c r="AG99" s="5">
        <f t="shared" si="57"/>
        <v>56250</v>
      </c>
      <c r="AH99" s="5">
        <f t="shared" si="57"/>
        <v>45000</v>
      </c>
      <c r="AI99" s="5">
        <f t="shared" si="57"/>
        <v>33750</v>
      </c>
      <c r="AJ99" s="5">
        <f t="shared" si="57"/>
        <v>22500</v>
      </c>
      <c r="AK99" s="5">
        <f t="shared" si="57"/>
        <v>11250</v>
      </c>
      <c r="AL99" s="5">
        <f t="shared" si="57"/>
        <v>0</v>
      </c>
      <c r="AM99" s="5">
        <f t="shared" si="57"/>
        <v>0</v>
      </c>
      <c r="AN99" s="5">
        <f t="shared" si="57"/>
        <v>0</v>
      </c>
      <c r="AO99" s="5">
        <f t="shared" si="57"/>
        <v>0</v>
      </c>
      <c r="AP99" s="5">
        <f t="shared" si="57"/>
        <v>0</v>
      </c>
      <c r="AQ99" s="5">
        <f t="shared" si="57"/>
        <v>0</v>
      </c>
      <c r="AR99" s="5">
        <f t="shared" si="57"/>
        <v>0</v>
      </c>
      <c r="AS99" s="5">
        <f t="shared" si="57"/>
        <v>0</v>
      </c>
      <c r="AT99" s="5">
        <f t="shared" si="57"/>
        <v>0</v>
      </c>
      <c r="AU99" s="5">
        <f t="shared" si="57"/>
        <v>0</v>
      </c>
      <c r="AV99" s="5">
        <f t="shared" si="57"/>
        <v>0</v>
      </c>
      <c r="AW99" s="5">
        <f t="shared" si="57"/>
        <v>0</v>
      </c>
      <c r="AX99" s="5">
        <f t="shared" si="57"/>
        <v>0</v>
      </c>
      <c r="AY99" s="5">
        <f t="shared" si="57"/>
        <v>0</v>
      </c>
      <c r="AZ99" s="5">
        <f t="shared" si="57"/>
        <v>0</v>
      </c>
      <c r="BA99" s="5">
        <f t="shared" si="57"/>
        <v>0</v>
      </c>
      <c r="BB99" s="5">
        <f t="shared" si="57"/>
        <v>0</v>
      </c>
      <c r="BC99" s="5">
        <f t="shared" si="57"/>
        <v>0</v>
      </c>
      <c r="BD99" s="5">
        <f t="shared" si="57"/>
        <v>0</v>
      </c>
      <c r="BE99" s="5">
        <f t="shared" si="57"/>
        <v>0</v>
      </c>
      <c r="BF99" s="5">
        <f t="shared" si="57"/>
        <v>0</v>
      </c>
      <c r="BG99" s="5">
        <f t="shared" si="57"/>
        <v>0</v>
      </c>
      <c r="BH99" s="5">
        <f t="shared" si="57"/>
        <v>0</v>
      </c>
      <c r="BI99" s="5">
        <f t="shared" si="57"/>
        <v>0</v>
      </c>
      <c r="BJ99" s="5">
        <f t="shared" si="57"/>
        <v>0</v>
      </c>
      <c r="BK99" s="5">
        <f t="shared" si="57"/>
        <v>0</v>
      </c>
      <c r="BL99" s="5">
        <f t="shared" si="57"/>
        <v>0</v>
      </c>
      <c r="BM99" s="5">
        <f t="shared" si="57"/>
        <v>0</v>
      </c>
      <c r="BN99" s="5">
        <f t="shared" si="57"/>
        <v>0</v>
      </c>
      <c r="BO99" s="5">
        <f t="shared" si="57"/>
        <v>0</v>
      </c>
      <c r="BP99" s="5">
        <f t="shared" si="57"/>
        <v>0</v>
      </c>
      <c r="BQ99" s="5">
        <f t="shared" si="57"/>
        <v>0</v>
      </c>
      <c r="BR99" s="5">
        <f t="shared" si="57"/>
        <v>0</v>
      </c>
      <c r="BS99" s="5">
        <f t="shared" si="57"/>
        <v>0</v>
      </c>
      <c r="BT99" s="5">
        <f t="shared" si="57"/>
        <v>0</v>
      </c>
      <c r="BU99" s="5">
        <f t="shared" si="57"/>
        <v>0</v>
      </c>
      <c r="BV99" s="5">
        <f t="shared" si="57"/>
        <v>0</v>
      </c>
      <c r="BW99" s="5">
        <f t="shared" ref="BW99:DJ99" si="58">BV102</f>
        <v>0</v>
      </c>
      <c r="BX99" s="5">
        <f t="shared" si="58"/>
        <v>0</v>
      </c>
      <c r="BY99" s="5">
        <f t="shared" si="58"/>
        <v>0</v>
      </c>
      <c r="BZ99" s="5">
        <f t="shared" si="58"/>
        <v>0</v>
      </c>
      <c r="CA99" s="5">
        <f t="shared" si="58"/>
        <v>0</v>
      </c>
      <c r="CB99" s="5">
        <f t="shared" si="58"/>
        <v>0</v>
      </c>
      <c r="CC99" s="5">
        <f t="shared" si="58"/>
        <v>0</v>
      </c>
      <c r="CD99" s="5">
        <f t="shared" si="58"/>
        <v>0</v>
      </c>
      <c r="CE99" s="5">
        <f t="shared" si="58"/>
        <v>0</v>
      </c>
      <c r="CF99" s="5">
        <f t="shared" si="58"/>
        <v>0</v>
      </c>
      <c r="CG99" s="5">
        <f t="shared" si="58"/>
        <v>0</v>
      </c>
      <c r="CH99" s="5">
        <f t="shared" si="58"/>
        <v>0</v>
      </c>
      <c r="CI99" s="5">
        <f t="shared" si="58"/>
        <v>0</v>
      </c>
      <c r="CJ99" s="5">
        <f t="shared" si="58"/>
        <v>0</v>
      </c>
      <c r="CK99" s="5">
        <f t="shared" si="58"/>
        <v>0</v>
      </c>
      <c r="CL99" s="5">
        <f t="shared" si="58"/>
        <v>0</v>
      </c>
      <c r="CM99" s="5">
        <f t="shared" si="58"/>
        <v>0</v>
      </c>
      <c r="CN99" s="5">
        <f t="shared" si="58"/>
        <v>0</v>
      </c>
      <c r="CO99" s="5">
        <f t="shared" si="58"/>
        <v>0</v>
      </c>
      <c r="CP99" s="5">
        <f t="shared" si="58"/>
        <v>0</v>
      </c>
      <c r="CQ99" s="5">
        <f t="shared" si="58"/>
        <v>0</v>
      </c>
      <c r="CR99" s="5">
        <f t="shared" si="58"/>
        <v>0</v>
      </c>
      <c r="CS99" s="5">
        <f t="shared" si="58"/>
        <v>0</v>
      </c>
      <c r="CT99" s="5">
        <f t="shared" si="58"/>
        <v>0</v>
      </c>
      <c r="CU99" s="5">
        <f t="shared" si="58"/>
        <v>0</v>
      </c>
      <c r="CV99" s="5">
        <f t="shared" si="58"/>
        <v>0</v>
      </c>
      <c r="CW99" s="5">
        <f t="shared" si="58"/>
        <v>0</v>
      </c>
      <c r="CX99" s="5">
        <f t="shared" si="58"/>
        <v>0</v>
      </c>
      <c r="CY99" s="5">
        <f t="shared" si="58"/>
        <v>0</v>
      </c>
      <c r="CZ99" s="5">
        <f t="shared" si="58"/>
        <v>0</v>
      </c>
      <c r="DA99" s="5">
        <f t="shared" si="58"/>
        <v>0</v>
      </c>
      <c r="DB99" s="5">
        <f t="shared" si="58"/>
        <v>0</v>
      </c>
      <c r="DC99" s="5">
        <f t="shared" si="58"/>
        <v>0</v>
      </c>
      <c r="DD99" s="5">
        <f t="shared" si="58"/>
        <v>0</v>
      </c>
      <c r="DE99" s="5">
        <f t="shared" si="58"/>
        <v>0</v>
      </c>
      <c r="DF99" s="5">
        <f t="shared" si="58"/>
        <v>0</v>
      </c>
      <c r="DG99" s="5">
        <f t="shared" si="58"/>
        <v>0</v>
      </c>
      <c r="DH99" s="5">
        <f t="shared" si="58"/>
        <v>0</v>
      </c>
      <c r="DI99" s="5">
        <f t="shared" si="58"/>
        <v>0</v>
      </c>
      <c r="DJ99" s="5">
        <f t="shared" si="58"/>
        <v>0</v>
      </c>
    </row>
    <row r="100" spans="1:114">
      <c r="B100" s="11" t="s">
        <v>87</v>
      </c>
      <c r="I100" s="5">
        <f>SUM(J100:DJ100)</f>
        <v>230000</v>
      </c>
      <c r="J100" s="5">
        <f>J33</f>
        <v>0</v>
      </c>
      <c r="K100" s="5">
        <f t="shared" ref="K100:BV100" si="59">K33</f>
        <v>0</v>
      </c>
      <c r="L100" s="5">
        <f t="shared" si="59"/>
        <v>0</v>
      </c>
      <c r="M100" s="5">
        <f t="shared" si="59"/>
        <v>54000</v>
      </c>
      <c r="N100" s="5">
        <f t="shared" si="59"/>
        <v>0</v>
      </c>
      <c r="O100" s="5">
        <f t="shared" si="59"/>
        <v>0</v>
      </c>
      <c r="P100" s="5">
        <f t="shared" si="59"/>
        <v>0</v>
      </c>
      <c r="Q100" s="5">
        <f t="shared" si="59"/>
        <v>45000</v>
      </c>
      <c r="R100" s="5">
        <f t="shared" si="59"/>
        <v>0</v>
      </c>
      <c r="S100" s="5">
        <f t="shared" si="59"/>
        <v>0</v>
      </c>
      <c r="T100" s="5">
        <f t="shared" si="59"/>
        <v>50000</v>
      </c>
      <c r="U100" s="5">
        <f t="shared" si="59"/>
        <v>81000</v>
      </c>
      <c r="V100" s="5">
        <f t="shared" si="59"/>
        <v>0</v>
      </c>
      <c r="W100" s="5">
        <f t="shared" si="59"/>
        <v>0</v>
      </c>
      <c r="X100" s="5">
        <f t="shared" si="59"/>
        <v>0</v>
      </c>
      <c r="Y100" s="5">
        <f t="shared" si="59"/>
        <v>0</v>
      </c>
      <c r="Z100" s="5">
        <f t="shared" si="59"/>
        <v>0</v>
      </c>
      <c r="AA100" s="5">
        <f t="shared" si="59"/>
        <v>0</v>
      </c>
      <c r="AB100" s="5">
        <f t="shared" si="59"/>
        <v>0</v>
      </c>
      <c r="AC100" s="5">
        <f t="shared" si="59"/>
        <v>0</v>
      </c>
      <c r="AD100" s="5">
        <f t="shared" si="59"/>
        <v>0</v>
      </c>
      <c r="AE100" s="5">
        <f t="shared" si="59"/>
        <v>0</v>
      </c>
      <c r="AF100" s="5">
        <f t="shared" si="59"/>
        <v>0</v>
      </c>
      <c r="AG100" s="5">
        <f t="shared" si="59"/>
        <v>0</v>
      </c>
      <c r="AH100" s="5">
        <f t="shared" si="59"/>
        <v>0</v>
      </c>
      <c r="AI100" s="5">
        <f t="shared" si="59"/>
        <v>0</v>
      </c>
      <c r="AJ100" s="5">
        <f t="shared" si="59"/>
        <v>0</v>
      </c>
      <c r="AK100" s="5">
        <f t="shared" si="59"/>
        <v>0</v>
      </c>
      <c r="AL100" s="5">
        <f t="shared" si="59"/>
        <v>0</v>
      </c>
      <c r="AM100" s="5">
        <f t="shared" si="59"/>
        <v>0</v>
      </c>
      <c r="AN100" s="5">
        <f t="shared" si="59"/>
        <v>0</v>
      </c>
      <c r="AO100" s="5">
        <f t="shared" si="59"/>
        <v>0</v>
      </c>
      <c r="AP100" s="5">
        <f t="shared" si="59"/>
        <v>0</v>
      </c>
      <c r="AQ100" s="5">
        <f t="shared" si="59"/>
        <v>0</v>
      </c>
      <c r="AR100" s="5">
        <f t="shared" si="59"/>
        <v>0</v>
      </c>
      <c r="AS100" s="5">
        <f t="shared" si="59"/>
        <v>0</v>
      </c>
      <c r="AT100" s="5">
        <f t="shared" si="59"/>
        <v>0</v>
      </c>
      <c r="AU100" s="5">
        <f t="shared" si="59"/>
        <v>0</v>
      </c>
      <c r="AV100" s="5">
        <f t="shared" si="59"/>
        <v>0</v>
      </c>
      <c r="AW100" s="5">
        <f t="shared" si="59"/>
        <v>0</v>
      </c>
      <c r="AX100" s="5">
        <f t="shared" si="59"/>
        <v>0</v>
      </c>
      <c r="AY100" s="5">
        <f t="shared" si="59"/>
        <v>0</v>
      </c>
      <c r="AZ100" s="5">
        <f t="shared" si="59"/>
        <v>0</v>
      </c>
      <c r="BA100" s="5">
        <f t="shared" si="59"/>
        <v>0</v>
      </c>
      <c r="BB100" s="5">
        <f t="shared" si="59"/>
        <v>0</v>
      </c>
      <c r="BC100" s="5">
        <f t="shared" si="59"/>
        <v>0</v>
      </c>
      <c r="BD100" s="5">
        <f t="shared" si="59"/>
        <v>0</v>
      </c>
      <c r="BE100" s="5">
        <f t="shared" si="59"/>
        <v>0</v>
      </c>
      <c r="BF100" s="5">
        <f t="shared" si="59"/>
        <v>0</v>
      </c>
      <c r="BG100" s="5">
        <f t="shared" si="59"/>
        <v>0</v>
      </c>
      <c r="BH100" s="5">
        <f t="shared" si="59"/>
        <v>0</v>
      </c>
      <c r="BI100" s="5">
        <f t="shared" si="59"/>
        <v>0</v>
      </c>
      <c r="BJ100" s="5">
        <f t="shared" si="59"/>
        <v>0</v>
      </c>
      <c r="BK100" s="5">
        <f t="shared" si="59"/>
        <v>0</v>
      </c>
      <c r="BL100" s="5">
        <f t="shared" si="59"/>
        <v>0</v>
      </c>
      <c r="BM100" s="5">
        <f t="shared" si="59"/>
        <v>0</v>
      </c>
      <c r="BN100" s="5">
        <f t="shared" si="59"/>
        <v>0</v>
      </c>
      <c r="BO100" s="5">
        <f t="shared" si="59"/>
        <v>0</v>
      </c>
      <c r="BP100" s="5">
        <f t="shared" si="59"/>
        <v>0</v>
      </c>
      <c r="BQ100" s="5">
        <f t="shared" si="59"/>
        <v>0</v>
      </c>
      <c r="BR100" s="5">
        <f t="shared" si="59"/>
        <v>0</v>
      </c>
      <c r="BS100" s="5">
        <f t="shared" si="59"/>
        <v>0</v>
      </c>
      <c r="BT100" s="5">
        <f t="shared" si="59"/>
        <v>0</v>
      </c>
      <c r="BU100" s="5">
        <f t="shared" si="59"/>
        <v>0</v>
      </c>
      <c r="BV100" s="5">
        <f t="shared" si="59"/>
        <v>0</v>
      </c>
      <c r="BW100" s="5">
        <f t="shared" ref="BW100:DJ100" si="60">BW33</f>
        <v>0</v>
      </c>
      <c r="BX100" s="5">
        <f t="shared" si="60"/>
        <v>0</v>
      </c>
      <c r="BY100" s="5">
        <f t="shared" si="60"/>
        <v>0</v>
      </c>
      <c r="BZ100" s="5">
        <f t="shared" si="60"/>
        <v>0</v>
      </c>
      <c r="CA100" s="5">
        <f t="shared" si="60"/>
        <v>0</v>
      </c>
      <c r="CB100" s="5">
        <f t="shared" si="60"/>
        <v>0</v>
      </c>
      <c r="CC100" s="5">
        <f t="shared" si="60"/>
        <v>0</v>
      </c>
      <c r="CD100" s="5">
        <f t="shared" si="60"/>
        <v>0</v>
      </c>
      <c r="CE100" s="5">
        <f t="shared" si="60"/>
        <v>0</v>
      </c>
      <c r="CF100" s="5">
        <f t="shared" si="60"/>
        <v>0</v>
      </c>
      <c r="CG100" s="5">
        <f t="shared" si="60"/>
        <v>0</v>
      </c>
      <c r="CH100" s="5">
        <f t="shared" si="60"/>
        <v>0</v>
      </c>
      <c r="CI100" s="5">
        <f t="shared" si="60"/>
        <v>0</v>
      </c>
      <c r="CJ100" s="5">
        <f t="shared" si="60"/>
        <v>0</v>
      </c>
      <c r="CK100" s="5">
        <f t="shared" si="60"/>
        <v>0</v>
      </c>
      <c r="CL100" s="5">
        <f t="shared" si="60"/>
        <v>0</v>
      </c>
      <c r="CM100" s="5">
        <f t="shared" si="60"/>
        <v>0</v>
      </c>
      <c r="CN100" s="5">
        <f t="shared" si="60"/>
        <v>0</v>
      </c>
      <c r="CO100" s="5">
        <f t="shared" si="60"/>
        <v>0</v>
      </c>
      <c r="CP100" s="5">
        <f t="shared" si="60"/>
        <v>0</v>
      </c>
      <c r="CQ100" s="5">
        <f t="shared" si="60"/>
        <v>0</v>
      </c>
      <c r="CR100" s="5">
        <f t="shared" si="60"/>
        <v>0</v>
      </c>
      <c r="CS100" s="5">
        <f t="shared" si="60"/>
        <v>0</v>
      </c>
      <c r="CT100" s="5">
        <f t="shared" si="60"/>
        <v>0</v>
      </c>
      <c r="CU100" s="5">
        <f t="shared" si="60"/>
        <v>0</v>
      </c>
      <c r="CV100" s="5">
        <f t="shared" si="60"/>
        <v>0</v>
      </c>
      <c r="CW100" s="5">
        <f t="shared" si="60"/>
        <v>0</v>
      </c>
      <c r="CX100" s="5">
        <f t="shared" si="60"/>
        <v>0</v>
      </c>
      <c r="CY100" s="5">
        <f t="shared" si="60"/>
        <v>0</v>
      </c>
      <c r="CZ100" s="5">
        <f t="shared" si="60"/>
        <v>0</v>
      </c>
      <c r="DA100" s="5">
        <f t="shared" si="60"/>
        <v>0</v>
      </c>
      <c r="DB100" s="5">
        <f t="shared" si="60"/>
        <v>0</v>
      </c>
      <c r="DC100" s="5">
        <f t="shared" si="60"/>
        <v>0</v>
      </c>
      <c r="DD100" s="5">
        <f t="shared" si="60"/>
        <v>0</v>
      </c>
      <c r="DE100" s="5">
        <f t="shared" si="60"/>
        <v>0</v>
      </c>
      <c r="DF100" s="5">
        <f t="shared" si="60"/>
        <v>0</v>
      </c>
      <c r="DG100" s="5">
        <f t="shared" si="60"/>
        <v>0</v>
      </c>
      <c r="DH100" s="5">
        <f t="shared" si="60"/>
        <v>0</v>
      </c>
      <c r="DI100" s="5">
        <f t="shared" si="60"/>
        <v>0</v>
      </c>
      <c r="DJ100" s="5">
        <f t="shared" si="60"/>
        <v>0</v>
      </c>
    </row>
    <row r="101" spans="1:114">
      <c r="B101" s="11" t="s">
        <v>88</v>
      </c>
      <c r="I101" s="5">
        <f>SUM(J101:DJ101)</f>
        <v>-230000</v>
      </c>
      <c r="J101" s="5">
        <f>-N(J$14&gt;=Ввод!$G125)*IFERROR(($I100+$I$25*$F$33)/Ввод!$G127,0)*N(J$14&lt;Ввод!$G126)+J$25*$F$33</f>
        <v>0</v>
      </c>
      <c r="K101" s="5">
        <f>-N(K$14&gt;=Ввод!$G125)*IFERROR(($I100+$I$25*$F$33)/Ввод!$G127,0)*N(K$14&lt;Ввод!$G126)+K$25*$F$33</f>
        <v>0</v>
      </c>
      <c r="L101" s="5">
        <f>-N(L$14&gt;=Ввод!$G125)*IFERROR(($I100+$I$25*$F$33)/Ввод!$G127,0)*N(L$14&lt;Ввод!$G126)+L$25*$F$33</f>
        <v>0</v>
      </c>
      <c r="M101" s="5">
        <f>-N(M$14&gt;=Ввод!$G125)*IFERROR(($I100+$I$25*$F$33)/Ввод!$G127,0)*N(M$14&lt;Ввод!$G126)+M$25*$F$33</f>
        <v>0</v>
      </c>
      <c r="N101" s="5">
        <f>-N(N$14&gt;=Ввод!$G125)*IFERROR(($I100+$I$25*$F$33)/Ввод!$G127,0)*N(N$14&lt;Ввод!$G126)+N$25*$F$33</f>
        <v>0</v>
      </c>
      <c r="O101" s="5">
        <f>-N(O$14&gt;=Ввод!$G125)*IFERROR(($I100+$I$25*$F$33)/Ввод!$G127,0)*N(O$14&lt;Ввод!$G126)+O$25*$F$33</f>
        <v>0</v>
      </c>
      <c r="P101" s="5">
        <f>-N(P$14&gt;=Ввод!$G125)*IFERROR(($I100+$I$25*$F$33)/Ввод!$G127,0)*N(P$14&lt;Ввод!$G126)+P$25*$F$33</f>
        <v>0</v>
      </c>
      <c r="Q101" s="5">
        <f>-N(Q$14&gt;=Ввод!$G125)*IFERROR(($I100+$I$25*$F$33)/Ввод!$G127,0)*N(Q$14&lt;Ввод!$G126)+Q$25*$F$33</f>
        <v>0</v>
      </c>
      <c r="R101" s="5">
        <f>-N(R$14&gt;=Ввод!$G125)*IFERROR(($I100+$I$25*$F$33)/Ввод!$G127,0)*N(R$14&lt;Ввод!$G126)+R$25*$F$33</f>
        <v>0</v>
      </c>
      <c r="S101" s="5">
        <f>-N(S$14&gt;=Ввод!$G125)*IFERROR(($I100+$I$25*$F$33)/Ввод!$G127,0)*N(S$14&lt;Ввод!$G126)+S$25*$F$33</f>
        <v>0</v>
      </c>
      <c r="T101" s="5">
        <f>-N(T$14&gt;=Ввод!$G125)*IFERROR(($I100+$I$25*$F$33)/Ввод!$G127,0)*N(T$14&lt;Ввод!$G126)+T$25*$F$33</f>
        <v>0</v>
      </c>
      <c r="U101" s="5">
        <f>-N(U$14&gt;=Ввод!$G125)*IFERROR(($I100+$I$25*$F$33)/Ввод!$G127,0)*N(U$14&lt;Ввод!$G126)+U$25*$F$33</f>
        <v>0</v>
      </c>
      <c r="V101" s="5">
        <f>-N(V$14&gt;=Ввод!$G125)*IFERROR(($I100+$I$25*$F$33)/Ввод!$G127,0)*N(V$14&lt;Ввод!$G126)+V$25*$F$33</f>
        <v>-11250</v>
      </c>
      <c r="W101" s="5">
        <f>-N(W$14&gt;=Ввод!$G125)*IFERROR(($I100+$I$25*$F$33)/Ввод!$G127,0)*N(W$14&lt;Ввод!$G126)+W$25*$F$33</f>
        <v>-11250</v>
      </c>
      <c r="X101" s="5">
        <f>-N(X$14&gt;=Ввод!$G125)*IFERROR(($I100+$I$25*$F$33)/Ввод!$G127,0)*N(X$14&lt;Ввод!$G126)+X$25*$F$33</f>
        <v>-61250</v>
      </c>
      <c r="Y101" s="5">
        <f>-N(Y$14&gt;=Ввод!$G125)*IFERROR(($I100+$I$25*$F$33)/Ввод!$G127,0)*N(Y$14&lt;Ввод!$G126)+Y$25*$F$33</f>
        <v>-11250</v>
      </c>
      <c r="Z101" s="5">
        <f>-N(Z$14&gt;=Ввод!$G125)*IFERROR(($I100+$I$25*$F$33)/Ввод!$G127,0)*N(Z$14&lt;Ввод!$G126)+Z$25*$F$33</f>
        <v>-11250</v>
      </c>
      <c r="AA101" s="5">
        <f>-N(AA$14&gt;=Ввод!$G125)*IFERROR(($I100+$I$25*$F$33)/Ввод!$G127,0)*N(AA$14&lt;Ввод!$G126)+AA$25*$F$33</f>
        <v>-11250</v>
      </c>
      <c r="AB101" s="5">
        <f>-N(AB$14&gt;=Ввод!$G125)*IFERROR(($I100+$I$25*$F$33)/Ввод!$G127,0)*N(AB$14&lt;Ввод!$G126)+AB$25*$F$33</f>
        <v>-11250</v>
      </c>
      <c r="AC101" s="5">
        <f>-N(AC$14&gt;=Ввод!$G125)*IFERROR(($I100+$I$25*$F$33)/Ввод!$G127,0)*N(AC$14&lt;Ввод!$G126)+AC$25*$F$33</f>
        <v>-11250</v>
      </c>
      <c r="AD101" s="5">
        <f>-N(AD$14&gt;=Ввод!$G125)*IFERROR(($I100+$I$25*$F$33)/Ввод!$G127,0)*N(AD$14&lt;Ввод!$G126)+AD$25*$F$33</f>
        <v>-11250</v>
      </c>
      <c r="AE101" s="5">
        <f>-N(AE$14&gt;=Ввод!$G125)*IFERROR(($I100+$I$25*$F$33)/Ввод!$G127,0)*N(AE$14&lt;Ввод!$G126)+AE$25*$F$33</f>
        <v>-11250</v>
      </c>
      <c r="AF101" s="5">
        <f>-N(AF$14&gt;=Ввод!$G125)*IFERROR(($I100+$I$25*$F$33)/Ввод!$G127,0)*N(AF$14&lt;Ввод!$G126)+AF$25*$F$33</f>
        <v>-11250</v>
      </c>
      <c r="AG101" s="5">
        <f>-N(AG$14&gt;=Ввод!$G125)*IFERROR(($I100+$I$25*$F$33)/Ввод!$G127,0)*N(AG$14&lt;Ввод!$G126)+AG$25*$F$33</f>
        <v>-11250</v>
      </c>
      <c r="AH101" s="5">
        <f>-N(AH$14&gt;=Ввод!$G125)*IFERROR(($I100+$I$25*$F$33)/Ввод!$G127,0)*N(AH$14&lt;Ввод!$G126)+AH$25*$F$33</f>
        <v>-11250</v>
      </c>
      <c r="AI101" s="5">
        <f>-N(AI$14&gt;=Ввод!$G125)*IFERROR(($I100+$I$25*$F$33)/Ввод!$G127,0)*N(AI$14&lt;Ввод!$G126)+AI$25*$F$33</f>
        <v>-11250</v>
      </c>
      <c r="AJ101" s="5">
        <f>-N(AJ$14&gt;=Ввод!$G125)*IFERROR(($I100+$I$25*$F$33)/Ввод!$G127,0)*N(AJ$14&lt;Ввод!$G126)+AJ$25*$F$33</f>
        <v>-11250</v>
      </c>
      <c r="AK101" s="5">
        <f>-N(AK$14&gt;=Ввод!$G125)*IFERROR(($I100+$I$25*$F$33)/Ввод!$G127,0)*N(AK$14&lt;Ввод!$G126)+AK$25*$F$33</f>
        <v>-11250</v>
      </c>
      <c r="AL101" s="5">
        <f>-N(AL$14&gt;=Ввод!$G125)*IFERROR(($I100+$I$25*$F$33)/Ввод!$G127,0)*N(AL$14&lt;Ввод!$G126)+AL$25*$F$33</f>
        <v>0</v>
      </c>
      <c r="AM101" s="5">
        <f>-N(AM$14&gt;=Ввод!$G125)*IFERROR(($I100+$I$25*$F$33)/Ввод!$G127,0)*N(AM$14&lt;Ввод!$G126)+AM$25*$F$33</f>
        <v>0</v>
      </c>
      <c r="AN101" s="5">
        <f>-N(AN$14&gt;=Ввод!$G125)*IFERROR(($I100+$I$25*$F$33)/Ввод!$G127,0)*N(AN$14&lt;Ввод!$G126)+AN$25*$F$33</f>
        <v>0</v>
      </c>
      <c r="AO101" s="5">
        <f>-N(AO$14&gt;=Ввод!$G125)*IFERROR(($I100+$I$25*$F$33)/Ввод!$G127,0)*N(AO$14&lt;Ввод!$G126)+AO$25*$F$33</f>
        <v>0</v>
      </c>
      <c r="AP101" s="5">
        <f>-N(AP$14&gt;=Ввод!$G125)*IFERROR(($I100+$I$25*$F$33)/Ввод!$G127,0)*N(AP$14&lt;Ввод!$G126)+AP$25*$F$33</f>
        <v>0</v>
      </c>
      <c r="AQ101" s="5">
        <f>-N(AQ$14&gt;=Ввод!$G125)*IFERROR(($I100+$I$25*$F$33)/Ввод!$G127,0)*N(AQ$14&lt;Ввод!$G126)+AQ$25*$F$33</f>
        <v>0</v>
      </c>
      <c r="AR101" s="5">
        <f>-N(AR$14&gt;=Ввод!$G125)*IFERROR(($I100+$I$25*$F$33)/Ввод!$G127,0)*N(AR$14&lt;Ввод!$G126)+AR$25*$F$33</f>
        <v>0</v>
      </c>
      <c r="AS101" s="5">
        <f>-N(AS$14&gt;=Ввод!$G125)*IFERROR(($I100+$I$25*$F$33)/Ввод!$G127,0)*N(AS$14&lt;Ввод!$G126)+AS$25*$F$33</f>
        <v>0</v>
      </c>
      <c r="AT101" s="5">
        <f>-N(AT$14&gt;=Ввод!$G125)*IFERROR(($I100+$I$25*$F$33)/Ввод!$G127,0)*N(AT$14&lt;Ввод!$G126)+AT$25*$F$33</f>
        <v>0</v>
      </c>
      <c r="AU101" s="5">
        <f>-N(AU$14&gt;=Ввод!$G125)*IFERROR(($I100+$I$25*$F$33)/Ввод!$G127,0)*N(AU$14&lt;Ввод!$G126)+AU$25*$F$33</f>
        <v>0</v>
      </c>
      <c r="AV101" s="5">
        <f>-N(AV$14&gt;=Ввод!$G125)*IFERROR(($I100+$I$25*$F$33)/Ввод!$G127,0)*N(AV$14&lt;Ввод!$G126)+AV$25*$F$33</f>
        <v>0</v>
      </c>
      <c r="AW101" s="5">
        <f>-N(AW$14&gt;=Ввод!$G125)*IFERROR(($I100+$I$25*$F$33)/Ввод!$G127,0)*N(AW$14&lt;Ввод!$G126)+AW$25*$F$33</f>
        <v>0</v>
      </c>
      <c r="AX101" s="5">
        <f>-N(AX$14&gt;=Ввод!$G125)*IFERROR(($I100+$I$25*$F$33)/Ввод!$G127,0)*N(AX$14&lt;Ввод!$G126)+AX$25*$F$33</f>
        <v>0</v>
      </c>
      <c r="AY101" s="5">
        <f>-N(AY$14&gt;=Ввод!$G125)*IFERROR(($I100+$I$25*$F$33)/Ввод!$G127,0)*N(AY$14&lt;Ввод!$G126)+AY$25*$F$33</f>
        <v>0</v>
      </c>
      <c r="AZ101" s="5">
        <f>-N(AZ$14&gt;=Ввод!$G125)*IFERROR(($I100+$I$25*$F$33)/Ввод!$G127,0)*N(AZ$14&lt;Ввод!$G126)+AZ$25*$F$33</f>
        <v>0</v>
      </c>
      <c r="BA101" s="5">
        <f>-N(BA$14&gt;=Ввод!$G125)*IFERROR(($I100+$I$25*$F$33)/Ввод!$G127,0)*N(BA$14&lt;Ввод!$G126)+BA$25*$F$33</f>
        <v>0</v>
      </c>
      <c r="BB101" s="5">
        <f>-N(BB$14&gt;=Ввод!$G125)*IFERROR(($I100+$I$25*$F$33)/Ввод!$G127,0)*N(BB$14&lt;Ввод!$G126)+BB$25*$F$33</f>
        <v>0</v>
      </c>
      <c r="BC101" s="5">
        <f>-N(BC$14&gt;=Ввод!$G125)*IFERROR(($I100+$I$25*$F$33)/Ввод!$G127,0)*N(BC$14&lt;Ввод!$G126)+BC$25*$F$33</f>
        <v>0</v>
      </c>
      <c r="BD101" s="5">
        <f>-N(BD$14&gt;=Ввод!$G125)*IFERROR(($I100+$I$25*$F$33)/Ввод!$G127,0)*N(BD$14&lt;Ввод!$G126)+BD$25*$F$33</f>
        <v>0</v>
      </c>
      <c r="BE101" s="5">
        <f>-N(BE$14&gt;=Ввод!$G125)*IFERROR(($I100+$I$25*$F$33)/Ввод!$G127,0)*N(BE$14&lt;Ввод!$G126)+BE$25*$F$33</f>
        <v>0</v>
      </c>
      <c r="BF101" s="5">
        <f>-N(BF$14&gt;=Ввод!$G125)*IFERROR(($I100+$I$25*$F$33)/Ввод!$G127,0)*N(BF$14&lt;Ввод!$G126)+BF$25*$F$33</f>
        <v>0</v>
      </c>
      <c r="BG101" s="5">
        <f>-N(BG$14&gt;=Ввод!$G125)*IFERROR(($I100+$I$25*$F$33)/Ввод!$G127,0)*N(BG$14&lt;Ввод!$G126)+BG$25*$F$33</f>
        <v>0</v>
      </c>
      <c r="BH101" s="5">
        <f>-N(BH$14&gt;=Ввод!$G125)*IFERROR(($I100+$I$25*$F$33)/Ввод!$G127,0)*N(BH$14&lt;Ввод!$G126)+BH$25*$F$33</f>
        <v>0</v>
      </c>
      <c r="BI101" s="5">
        <f>-N(BI$14&gt;=Ввод!$G125)*IFERROR(($I100+$I$25*$F$33)/Ввод!$G127,0)*N(BI$14&lt;Ввод!$G126)+BI$25*$F$33</f>
        <v>0</v>
      </c>
      <c r="BJ101" s="5">
        <f>-N(BJ$14&gt;=Ввод!$G125)*IFERROR(($I100+$I$25*$F$33)/Ввод!$G127,0)*N(BJ$14&lt;Ввод!$G126)+BJ$25*$F$33</f>
        <v>0</v>
      </c>
      <c r="BK101" s="5">
        <f>-N(BK$14&gt;=Ввод!$G125)*IFERROR(($I100+$I$25*$F$33)/Ввод!$G127,0)*N(BK$14&lt;Ввод!$G126)+BK$25*$F$33</f>
        <v>0</v>
      </c>
      <c r="BL101" s="5">
        <f>-N(BL$14&gt;=Ввод!$G125)*IFERROR(($I100+$I$25*$F$33)/Ввод!$G127,0)*N(BL$14&lt;Ввод!$G126)+BL$25*$F$33</f>
        <v>0</v>
      </c>
      <c r="BM101" s="5">
        <f>-N(BM$14&gt;=Ввод!$G125)*IFERROR(($I100+$I$25*$F$33)/Ввод!$G127,0)*N(BM$14&lt;Ввод!$G126)+BM$25*$F$33</f>
        <v>0</v>
      </c>
      <c r="BN101" s="5">
        <f>-N(BN$14&gt;=Ввод!$G125)*IFERROR(($I100+$I$25*$F$33)/Ввод!$G127,0)*N(BN$14&lt;Ввод!$G126)+BN$25*$F$33</f>
        <v>0</v>
      </c>
      <c r="BO101" s="5">
        <f>-N(BO$14&gt;=Ввод!$G125)*IFERROR(($I100+$I$25*$F$33)/Ввод!$G127,0)*N(BO$14&lt;Ввод!$G126)+BO$25*$F$33</f>
        <v>0</v>
      </c>
      <c r="BP101" s="5">
        <f>-N(BP$14&gt;=Ввод!$G125)*IFERROR(($I100+$I$25*$F$33)/Ввод!$G127,0)*N(BP$14&lt;Ввод!$G126)+BP$25*$F$33</f>
        <v>0</v>
      </c>
      <c r="BQ101" s="5">
        <f>-N(BQ$14&gt;=Ввод!$G125)*IFERROR(($I100+$I$25*$F$33)/Ввод!$G127,0)*N(BQ$14&lt;Ввод!$G126)+BQ$25*$F$33</f>
        <v>0</v>
      </c>
      <c r="BR101" s="5">
        <f>-N(BR$14&gt;=Ввод!$G125)*IFERROR(($I100+$I$25*$F$33)/Ввод!$G127,0)*N(BR$14&lt;Ввод!$G126)+BR$25*$F$33</f>
        <v>0</v>
      </c>
      <c r="BS101" s="5">
        <f>-N(BS$14&gt;=Ввод!$G125)*IFERROR(($I100+$I$25*$F$33)/Ввод!$G127,0)*N(BS$14&lt;Ввод!$G126)+BS$25*$F$33</f>
        <v>0</v>
      </c>
      <c r="BT101" s="5">
        <f>-N(BT$14&gt;=Ввод!$G125)*IFERROR(($I100+$I$25*$F$33)/Ввод!$G127,0)*N(BT$14&lt;Ввод!$G126)+BT$25*$F$33</f>
        <v>0</v>
      </c>
      <c r="BU101" s="5">
        <f>-N(BU$14&gt;=Ввод!$G125)*IFERROR(($I100+$I$25*$F$33)/Ввод!$G127,0)*N(BU$14&lt;Ввод!$G126)+BU$25*$F$33</f>
        <v>0</v>
      </c>
      <c r="BV101" s="5">
        <f>-N(BV$14&gt;=Ввод!$G125)*IFERROR(($I100+$I$25*$F$33)/Ввод!$G127,0)*N(BV$14&lt;Ввод!$G126)+BV$25*$F$33</f>
        <v>0</v>
      </c>
      <c r="BW101" s="5">
        <f>-N(BW$14&gt;=Ввод!$G125)*IFERROR(($I100+$I$25*$F$33)/Ввод!$G127,0)*N(BW$14&lt;Ввод!$G126)+BW$25*$F$33</f>
        <v>0</v>
      </c>
      <c r="BX101" s="5">
        <f>-N(BX$14&gt;=Ввод!$G125)*IFERROR(($I100+$I$25*$F$33)/Ввод!$G127,0)*N(BX$14&lt;Ввод!$G126)+BX$25*$F$33</f>
        <v>0</v>
      </c>
      <c r="BY101" s="5">
        <f>-N(BY$14&gt;=Ввод!$G125)*IFERROR(($I100+$I$25*$F$33)/Ввод!$G127,0)*N(BY$14&lt;Ввод!$G126)+BY$25*$F$33</f>
        <v>0</v>
      </c>
      <c r="BZ101" s="5">
        <f>-N(BZ$14&gt;=Ввод!$G125)*IFERROR(($I100+$I$25*$F$33)/Ввод!$G127,0)*N(BZ$14&lt;Ввод!$G126)+BZ$25*$F$33</f>
        <v>0</v>
      </c>
      <c r="CA101" s="5">
        <f>-N(CA$14&gt;=Ввод!$G125)*IFERROR(($I100+$I$25*$F$33)/Ввод!$G127,0)*N(CA$14&lt;Ввод!$G126)+CA$25*$F$33</f>
        <v>0</v>
      </c>
      <c r="CB101" s="5">
        <f>-N(CB$14&gt;=Ввод!$G125)*IFERROR(($I100+$I$25*$F$33)/Ввод!$G127,0)*N(CB$14&lt;Ввод!$G126)+CB$25*$F$33</f>
        <v>0</v>
      </c>
      <c r="CC101" s="5">
        <f>-N(CC$14&gt;=Ввод!$G125)*IFERROR(($I100+$I$25*$F$33)/Ввод!$G127,0)*N(CC$14&lt;Ввод!$G126)+CC$25*$F$33</f>
        <v>0</v>
      </c>
      <c r="CD101" s="5">
        <f>-N(CD$14&gt;=Ввод!$G125)*IFERROR(($I100+$I$25*$F$33)/Ввод!$G127,0)*N(CD$14&lt;Ввод!$G126)+CD$25*$F$33</f>
        <v>0</v>
      </c>
      <c r="CE101" s="5">
        <f>-N(CE$14&gt;=Ввод!$G125)*IFERROR(($I100+$I$25*$F$33)/Ввод!$G127,0)*N(CE$14&lt;Ввод!$G126)+CE$25*$F$33</f>
        <v>0</v>
      </c>
      <c r="CF101" s="5">
        <f>-N(CF$14&gt;=Ввод!$G125)*IFERROR(($I100+$I$25*$F$33)/Ввод!$G127,0)*N(CF$14&lt;Ввод!$G126)+CF$25*$F$33</f>
        <v>0</v>
      </c>
      <c r="CG101" s="5">
        <f>-N(CG$14&gt;=Ввод!$G125)*IFERROR(($I100+$I$25*$F$33)/Ввод!$G127,0)*N(CG$14&lt;Ввод!$G126)+CG$25*$F$33</f>
        <v>0</v>
      </c>
      <c r="CH101" s="5">
        <f>-N(CH$14&gt;=Ввод!$G125)*IFERROR(($I100+$I$25*$F$33)/Ввод!$G127,0)*N(CH$14&lt;Ввод!$G126)+CH$25*$F$33</f>
        <v>0</v>
      </c>
      <c r="CI101" s="5">
        <f>-N(CI$14&gt;=Ввод!$G125)*IFERROR(($I100+$I$25*$F$33)/Ввод!$G127,0)*N(CI$14&lt;Ввод!$G126)+CI$25*$F$33</f>
        <v>0</v>
      </c>
      <c r="CJ101" s="5">
        <f>-N(CJ$14&gt;=Ввод!$G125)*IFERROR(($I100+$I$25*$F$33)/Ввод!$G127,0)*N(CJ$14&lt;Ввод!$G126)+CJ$25*$F$33</f>
        <v>0</v>
      </c>
      <c r="CK101" s="5">
        <f>-N(CK$14&gt;=Ввод!$G125)*IFERROR(($I100+$I$25*$F$33)/Ввод!$G127,0)*N(CK$14&lt;Ввод!$G126)+CK$25*$F$33</f>
        <v>0</v>
      </c>
      <c r="CL101" s="5">
        <f>-N(CL$14&gt;=Ввод!$G125)*IFERROR(($I100+$I$25*$F$33)/Ввод!$G127,0)*N(CL$14&lt;Ввод!$G126)+CL$25*$F$33</f>
        <v>0</v>
      </c>
      <c r="CM101" s="5">
        <f>-N(CM$14&gt;=Ввод!$G125)*IFERROR(($I100+$I$25*$F$33)/Ввод!$G127,0)*N(CM$14&lt;Ввод!$G126)+CM$25*$F$33</f>
        <v>0</v>
      </c>
      <c r="CN101" s="5">
        <f>-N(CN$14&gt;=Ввод!$G125)*IFERROR(($I100+$I$25*$F$33)/Ввод!$G127,0)*N(CN$14&lt;Ввод!$G126)+CN$25*$F$33</f>
        <v>0</v>
      </c>
      <c r="CO101" s="5">
        <f>-N(CO$14&gt;=Ввод!$G125)*IFERROR(($I100+$I$25*$F$33)/Ввод!$G127,0)*N(CO$14&lt;Ввод!$G126)+CO$25*$F$33</f>
        <v>0</v>
      </c>
      <c r="CP101" s="5">
        <f>-N(CP$14&gt;=Ввод!$G125)*IFERROR(($I100+$I$25*$F$33)/Ввод!$G127,0)*N(CP$14&lt;Ввод!$G126)+CP$25*$F$33</f>
        <v>0</v>
      </c>
      <c r="CQ101" s="5">
        <f>-N(CQ$14&gt;=Ввод!$G125)*IFERROR(($I100+$I$25*$F$33)/Ввод!$G127,0)*N(CQ$14&lt;Ввод!$G126)+CQ$25*$F$33</f>
        <v>0</v>
      </c>
      <c r="CR101" s="5">
        <f>-N(CR$14&gt;=Ввод!$G125)*IFERROR(($I100+$I$25*$F$33)/Ввод!$G127,0)*N(CR$14&lt;Ввод!$G126)+CR$25*$F$33</f>
        <v>0</v>
      </c>
      <c r="CS101" s="5">
        <f>-N(CS$14&gt;=Ввод!$G125)*IFERROR(($I100+$I$25*$F$33)/Ввод!$G127,0)*N(CS$14&lt;Ввод!$G126)+CS$25*$F$33</f>
        <v>0</v>
      </c>
      <c r="CT101" s="5">
        <f>-N(CT$14&gt;=Ввод!$G125)*IFERROR(($I100+$I$25*$F$33)/Ввод!$G127,0)*N(CT$14&lt;Ввод!$G126)+CT$25*$F$33</f>
        <v>0</v>
      </c>
      <c r="CU101" s="5">
        <f>-N(CU$14&gt;=Ввод!$G125)*IFERROR(($I100+$I$25*$F$33)/Ввод!$G127,0)*N(CU$14&lt;Ввод!$G126)+CU$25*$F$33</f>
        <v>0</v>
      </c>
      <c r="CV101" s="5">
        <f>-N(CV$14&gt;=Ввод!$G125)*IFERROR(($I100+$I$25*$F$33)/Ввод!$G127,0)*N(CV$14&lt;Ввод!$G126)+CV$25*$F$33</f>
        <v>0</v>
      </c>
      <c r="CW101" s="5">
        <f>-N(CW$14&gt;=Ввод!$G125)*IFERROR(($I100+$I$25*$F$33)/Ввод!$G127,0)*N(CW$14&lt;Ввод!$G126)+CW$25*$F$33</f>
        <v>0</v>
      </c>
      <c r="CX101" s="5">
        <f>-N(CX$14&gt;=Ввод!$G125)*IFERROR(($I100+$I$25*$F$33)/Ввод!$G127,0)*N(CX$14&lt;Ввод!$G126)+CX$25*$F$33</f>
        <v>0</v>
      </c>
      <c r="CY101" s="5">
        <f>-N(CY$14&gt;=Ввод!$G125)*IFERROR(($I100+$I$25*$F$33)/Ввод!$G127,0)*N(CY$14&lt;Ввод!$G126)+CY$25*$F$33</f>
        <v>0</v>
      </c>
      <c r="CZ101" s="5">
        <f>-N(CZ$14&gt;=Ввод!$G125)*IFERROR(($I100+$I$25*$F$33)/Ввод!$G127,0)*N(CZ$14&lt;Ввод!$G126)+CZ$25*$F$33</f>
        <v>0</v>
      </c>
      <c r="DA101" s="5">
        <f>-N(DA$14&gt;=Ввод!$G125)*IFERROR(($I100+$I$25*$F$33)/Ввод!$G127,0)*N(DA$14&lt;Ввод!$G126)+DA$25*$F$33</f>
        <v>0</v>
      </c>
      <c r="DB101" s="5">
        <f>-N(DB$14&gt;=Ввод!$G125)*IFERROR(($I100+$I$25*$F$33)/Ввод!$G127,0)*N(DB$14&lt;Ввод!$G126)+DB$25*$F$33</f>
        <v>0</v>
      </c>
      <c r="DC101" s="5">
        <f>-N(DC$14&gt;=Ввод!$G125)*IFERROR(($I100+$I$25*$F$33)/Ввод!$G127,0)*N(DC$14&lt;Ввод!$G126)+DC$25*$F$33</f>
        <v>0</v>
      </c>
      <c r="DD101" s="5">
        <f>-N(DD$14&gt;=Ввод!$G125)*IFERROR(($I100+$I$25*$F$33)/Ввод!$G127,0)*N(DD$14&lt;Ввод!$G126)+DD$25*$F$33</f>
        <v>0</v>
      </c>
      <c r="DE101" s="5">
        <f>-N(DE$14&gt;=Ввод!$G125)*IFERROR(($I100+$I$25*$F$33)/Ввод!$G127,0)*N(DE$14&lt;Ввод!$G126)+DE$25*$F$33</f>
        <v>0</v>
      </c>
      <c r="DF101" s="5">
        <f>-N(DF$14&gt;=Ввод!$G125)*IFERROR(($I100+$I$25*$F$33)/Ввод!$G127,0)*N(DF$14&lt;Ввод!$G126)+DF$25*$F$33</f>
        <v>0</v>
      </c>
      <c r="DG101" s="5">
        <f>-N(DG$14&gt;=Ввод!$G125)*IFERROR(($I100+$I$25*$F$33)/Ввод!$G127,0)*N(DG$14&lt;Ввод!$G126)+DG$25*$F$33</f>
        <v>0</v>
      </c>
      <c r="DH101" s="5">
        <f>-N(DH$14&gt;=Ввод!$G125)*IFERROR(($I100+$I$25*$F$33)/Ввод!$G127,0)*N(DH$14&lt;Ввод!$G126)+DH$25*$F$33</f>
        <v>0</v>
      </c>
      <c r="DI101" s="5">
        <f>-N(DI$14&gt;=Ввод!$G125)*IFERROR(($I100+$I$25*$F$33)/Ввод!$G127,0)*N(DI$14&lt;Ввод!$G126)+DI$25*$F$33</f>
        <v>0</v>
      </c>
      <c r="DJ101" s="5">
        <f>-N(DJ$14&gt;=Ввод!$G125)*IFERROR(($I100+$I$25*$F$33)/Ввод!$G127,0)*N(DJ$14&lt;Ввод!$G126)+DJ$25*$F$33</f>
        <v>0</v>
      </c>
    </row>
    <row r="102" spans="1:114">
      <c r="B102" t="s">
        <v>89</v>
      </c>
      <c r="I102" s="5"/>
      <c r="J102" s="5">
        <f>MAX(J99+J100+J101,0)</f>
        <v>0</v>
      </c>
      <c r="K102" s="5">
        <f t="shared" ref="K102:BV102" si="61">MAX(K99+K100+K101,0)</f>
        <v>0</v>
      </c>
      <c r="L102" s="5">
        <f t="shared" si="61"/>
        <v>0</v>
      </c>
      <c r="M102" s="5">
        <f t="shared" si="61"/>
        <v>54000</v>
      </c>
      <c r="N102" s="5">
        <f t="shared" si="61"/>
        <v>54000</v>
      </c>
      <c r="O102" s="5">
        <f t="shared" si="61"/>
        <v>54000</v>
      </c>
      <c r="P102" s="5">
        <f t="shared" si="61"/>
        <v>54000</v>
      </c>
      <c r="Q102" s="5">
        <f t="shared" si="61"/>
        <v>99000</v>
      </c>
      <c r="R102" s="5">
        <f t="shared" si="61"/>
        <v>99000</v>
      </c>
      <c r="S102" s="5">
        <f t="shared" si="61"/>
        <v>99000</v>
      </c>
      <c r="T102" s="5">
        <f t="shared" si="61"/>
        <v>149000</v>
      </c>
      <c r="U102" s="5">
        <f t="shared" si="61"/>
        <v>230000</v>
      </c>
      <c r="V102" s="5">
        <f t="shared" si="61"/>
        <v>218750</v>
      </c>
      <c r="W102" s="5">
        <f t="shared" si="61"/>
        <v>207500</v>
      </c>
      <c r="X102" s="5">
        <f t="shared" si="61"/>
        <v>146250</v>
      </c>
      <c r="Y102" s="5">
        <f t="shared" si="61"/>
        <v>135000</v>
      </c>
      <c r="Z102" s="5">
        <f t="shared" si="61"/>
        <v>123750</v>
      </c>
      <c r="AA102" s="5">
        <f t="shared" si="61"/>
        <v>112500</v>
      </c>
      <c r="AB102" s="5">
        <f t="shared" si="61"/>
        <v>101250</v>
      </c>
      <c r="AC102" s="5">
        <f t="shared" si="61"/>
        <v>90000</v>
      </c>
      <c r="AD102" s="5">
        <f t="shared" si="61"/>
        <v>78750</v>
      </c>
      <c r="AE102" s="5">
        <f t="shared" si="61"/>
        <v>67500</v>
      </c>
      <c r="AF102" s="5">
        <f t="shared" si="61"/>
        <v>56250</v>
      </c>
      <c r="AG102" s="5">
        <f t="shared" si="61"/>
        <v>45000</v>
      </c>
      <c r="AH102" s="5">
        <f t="shared" si="61"/>
        <v>33750</v>
      </c>
      <c r="AI102" s="5">
        <f t="shared" si="61"/>
        <v>22500</v>
      </c>
      <c r="AJ102" s="5">
        <f t="shared" si="61"/>
        <v>11250</v>
      </c>
      <c r="AK102" s="5">
        <f t="shared" si="61"/>
        <v>0</v>
      </c>
      <c r="AL102" s="5">
        <f t="shared" si="61"/>
        <v>0</v>
      </c>
      <c r="AM102" s="5">
        <f t="shared" si="61"/>
        <v>0</v>
      </c>
      <c r="AN102" s="5">
        <f t="shared" si="61"/>
        <v>0</v>
      </c>
      <c r="AO102" s="5">
        <f t="shared" si="61"/>
        <v>0</v>
      </c>
      <c r="AP102" s="5">
        <f t="shared" si="61"/>
        <v>0</v>
      </c>
      <c r="AQ102" s="5">
        <f t="shared" si="61"/>
        <v>0</v>
      </c>
      <c r="AR102" s="5">
        <f t="shared" si="61"/>
        <v>0</v>
      </c>
      <c r="AS102" s="5">
        <f t="shared" si="61"/>
        <v>0</v>
      </c>
      <c r="AT102" s="5">
        <f t="shared" si="61"/>
        <v>0</v>
      </c>
      <c r="AU102" s="5">
        <f t="shared" si="61"/>
        <v>0</v>
      </c>
      <c r="AV102" s="5">
        <f t="shared" si="61"/>
        <v>0</v>
      </c>
      <c r="AW102" s="5">
        <f t="shared" si="61"/>
        <v>0</v>
      </c>
      <c r="AX102" s="5">
        <f t="shared" si="61"/>
        <v>0</v>
      </c>
      <c r="AY102" s="5">
        <f t="shared" si="61"/>
        <v>0</v>
      </c>
      <c r="AZ102" s="5">
        <f t="shared" si="61"/>
        <v>0</v>
      </c>
      <c r="BA102" s="5">
        <f t="shared" si="61"/>
        <v>0</v>
      </c>
      <c r="BB102" s="5">
        <f t="shared" si="61"/>
        <v>0</v>
      </c>
      <c r="BC102" s="5">
        <f t="shared" si="61"/>
        <v>0</v>
      </c>
      <c r="BD102" s="5">
        <f t="shared" si="61"/>
        <v>0</v>
      </c>
      <c r="BE102" s="5">
        <f t="shared" si="61"/>
        <v>0</v>
      </c>
      <c r="BF102" s="5">
        <f t="shared" si="61"/>
        <v>0</v>
      </c>
      <c r="BG102" s="5">
        <f t="shared" si="61"/>
        <v>0</v>
      </c>
      <c r="BH102" s="5">
        <f t="shared" si="61"/>
        <v>0</v>
      </c>
      <c r="BI102" s="5">
        <f t="shared" si="61"/>
        <v>0</v>
      </c>
      <c r="BJ102" s="5">
        <f t="shared" si="61"/>
        <v>0</v>
      </c>
      <c r="BK102" s="5">
        <f t="shared" si="61"/>
        <v>0</v>
      </c>
      <c r="BL102" s="5">
        <f t="shared" si="61"/>
        <v>0</v>
      </c>
      <c r="BM102" s="5">
        <f t="shared" si="61"/>
        <v>0</v>
      </c>
      <c r="BN102" s="5">
        <f t="shared" si="61"/>
        <v>0</v>
      </c>
      <c r="BO102" s="5">
        <f t="shared" si="61"/>
        <v>0</v>
      </c>
      <c r="BP102" s="5">
        <f t="shared" si="61"/>
        <v>0</v>
      </c>
      <c r="BQ102" s="5">
        <f t="shared" si="61"/>
        <v>0</v>
      </c>
      <c r="BR102" s="5">
        <f t="shared" si="61"/>
        <v>0</v>
      </c>
      <c r="BS102" s="5">
        <f t="shared" si="61"/>
        <v>0</v>
      </c>
      <c r="BT102" s="5">
        <f t="shared" si="61"/>
        <v>0</v>
      </c>
      <c r="BU102" s="5">
        <f t="shared" si="61"/>
        <v>0</v>
      </c>
      <c r="BV102" s="5">
        <f t="shared" si="61"/>
        <v>0</v>
      </c>
      <c r="BW102" s="5">
        <f t="shared" ref="BW102:DJ102" si="62">MAX(BW99+BW100+BW101,0)</f>
        <v>0</v>
      </c>
      <c r="BX102" s="5">
        <f t="shared" si="62"/>
        <v>0</v>
      </c>
      <c r="BY102" s="5">
        <f t="shared" si="62"/>
        <v>0</v>
      </c>
      <c r="BZ102" s="5">
        <f t="shared" si="62"/>
        <v>0</v>
      </c>
      <c r="CA102" s="5">
        <f t="shared" si="62"/>
        <v>0</v>
      </c>
      <c r="CB102" s="5">
        <f t="shared" si="62"/>
        <v>0</v>
      </c>
      <c r="CC102" s="5">
        <f t="shared" si="62"/>
        <v>0</v>
      </c>
      <c r="CD102" s="5">
        <f t="shared" si="62"/>
        <v>0</v>
      </c>
      <c r="CE102" s="5">
        <f t="shared" si="62"/>
        <v>0</v>
      </c>
      <c r="CF102" s="5">
        <f t="shared" si="62"/>
        <v>0</v>
      </c>
      <c r="CG102" s="5">
        <f t="shared" si="62"/>
        <v>0</v>
      </c>
      <c r="CH102" s="5">
        <f t="shared" si="62"/>
        <v>0</v>
      </c>
      <c r="CI102" s="5">
        <f t="shared" si="62"/>
        <v>0</v>
      </c>
      <c r="CJ102" s="5">
        <f t="shared" si="62"/>
        <v>0</v>
      </c>
      <c r="CK102" s="5">
        <f t="shared" si="62"/>
        <v>0</v>
      </c>
      <c r="CL102" s="5">
        <f t="shared" si="62"/>
        <v>0</v>
      </c>
      <c r="CM102" s="5">
        <f t="shared" si="62"/>
        <v>0</v>
      </c>
      <c r="CN102" s="5">
        <f t="shared" si="62"/>
        <v>0</v>
      </c>
      <c r="CO102" s="5">
        <f t="shared" si="62"/>
        <v>0</v>
      </c>
      <c r="CP102" s="5">
        <f t="shared" si="62"/>
        <v>0</v>
      </c>
      <c r="CQ102" s="5">
        <f t="shared" si="62"/>
        <v>0</v>
      </c>
      <c r="CR102" s="5">
        <f t="shared" si="62"/>
        <v>0</v>
      </c>
      <c r="CS102" s="5">
        <f t="shared" si="62"/>
        <v>0</v>
      </c>
      <c r="CT102" s="5">
        <f t="shared" si="62"/>
        <v>0</v>
      </c>
      <c r="CU102" s="5">
        <f t="shared" si="62"/>
        <v>0</v>
      </c>
      <c r="CV102" s="5">
        <f t="shared" si="62"/>
        <v>0</v>
      </c>
      <c r="CW102" s="5">
        <f t="shared" si="62"/>
        <v>0</v>
      </c>
      <c r="CX102" s="5">
        <f t="shared" si="62"/>
        <v>0</v>
      </c>
      <c r="CY102" s="5">
        <f t="shared" si="62"/>
        <v>0</v>
      </c>
      <c r="CZ102" s="5">
        <f t="shared" si="62"/>
        <v>0</v>
      </c>
      <c r="DA102" s="5">
        <f t="shared" si="62"/>
        <v>0</v>
      </c>
      <c r="DB102" s="5">
        <f t="shared" si="62"/>
        <v>0</v>
      </c>
      <c r="DC102" s="5">
        <f t="shared" si="62"/>
        <v>0</v>
      </c>
      <c r="DD102" s="5">
        <f t="shared" si="62"/>
        <v>0</v>
      </c>
      <c r="DE102" s="5">
        <f t="shared" si="62"/>
        <v>0</v>
      </c>
      <c r="DF102" s="5">
        <f t="shared" si="62"/>
        <v>0</v>
      </c>
      <c r="DG102" s="5">
        <f t="shared" si="62"/>
        <v>0</v>
      </c>
      <c r="DH102" s="5">
        <f t="shared" si="62"/>
        <v>0</v>
      </c>
      <c r="DI102" s="5">
        <f t="shared" si="62"/>
        <v>0</v>
      </c>
      <c r="DJ102" s="5">
        <f t="shared" si="62"/>
        <v>0</v>
      </c>
    </row>
    <row r="103" spans="1:114">
      <c r="B103" t="s">
        <v>90</v>
      </c>
      <c r="F103" s="6">
        <f>Ввод!G128</f>
        <v>0.13500000000000001</v>
      </c>
      <c r="I103" s="5">
        <f>SUM(J103:DJ103)</f>
        <v>-78194.172945205471</v>
      </c>
      <c r="J103" s="5">
        <f>-AVERAGE(J99,J102)*$F103*(J$15-J$14)/365</f>
        <v>0</v>
      </c>
      <c r="K103" s="5">
        <f t="shared" ref="K103:BV103" si="63">-AVERAGE(K99,K102)*$F103*(K$15-K$14)/365</f>
        <v>0</v>
      </c>
      <c r="L103" s="5">
        <f t="shared" si="63"/>
        <v>0</v>
      </c>
      <c r="M103" s="5">
        <f t="shared" si="63"/>
        <v>-908.75342465753442</v>
      </c>
      <c r="N103" s="5">
        <f t="shared" si="63"/>
        <v>-1777.5616438356167</v>
      </c>
      <c r="O103" s="5">
        <f t="shared" si="63"/>
        <v>-1797.5342465753429</v>
      </c>
      <c r="P103" s="5">
        <f t="shared" si="63"/>
        <v>-1817.5068493150688</v>
      </c>
      <c r="Q103" s="5">
        <f t="shared" si="63"/>
        <v>-2574.8013698630139</v>
      </c>
      <c r="R103" s="5">
        <f t="shared" si="63"/>
        <v>-3295.4794520547944</v>
      </c>
      <c r="S103" s="5">
        <f t="shared" si="63"/>
        <v>-3295.4794520547944</v>
      </c>
      <c r="T103" s="5">
        <f t="shared" si="63"/>
        <v>-4173.5342465753429</v>
      </c>
      <c r="U103" s="5">
        <f t="shared" si="63"/>
        <v>-6378.1027397260277</v>
      </c>
      <c r="V103" s="5">
        <f t="shared" si="63"/>
        <v>-7385.9332191780832</v>
      </c>
      <c r="W103" s="5">
        <f t="shared" si="63"/>
        <v>-7094.4349315068503</v>
      </c>
      <c r="X103" s="5">
        <f t="shared" si="63"/>
        <v>-5953.1763698630139</v>
      </c>
      <c r="Y103" s="5">
        <f t="shared" si="63"/>
        <v>-4733.0907534246571</v>
      </c>
      <c r="Z103" s="5">
        <f t="shared" si="63"/>
        <v>-4258.7414383561645</v>
      </c>
      <c r="AA103" s="5">
        <f t="shared" si="63"/>
        <v>-3932.1061643835624</v>
      </c>
      <c r="AB103" s="5">
        <f t="shared" si="63"/>
        <v>-3597.1489726027403</v>
      </c>
      <c r="AC103" s="5">
        <f t="shared" si="63"/>
        <v>-3218.5017123287671</v>
      </c>
      <c r="AD103" s="5">
        <f t="shared" si="63"/>
        <v>-2777.4400684931506</v>
      </c>
      <c r="AE103" s="5">
        <f t="shared" si="63"/>
        <v>-2434.1609589041095</v>
      </c>
      <c r="AF103" s="5">
        <f t="shared" si="63"/>
        <v>-2082.5599315068494</v>
      </c>
      <c r="AG103" s="5">
        <f t="shared" si="63"/>
        <v>-1703.9126712328766</v>
      </c>
      <c r="AH103" s="5">
        <f t="shared" si="63"/>
        <v>-1310.7020547945206</v>
      </c>
      <c r="AI103" s="5">
        <f t="shared" si="63"/>
        <v>-936.21575342465769</v>
      </c>
      <c r="AJ103" s="5">
        <f t="shared" si="63"/>
        <v>-567.97089041095887</v>
      </c>
      <c r="AK103" s="5">
        <f t="shared" si="63"/>
        <v>-189.32363013698631</v>
      </c>
      <c r="AL103" s="5">
        <f t="shared" si="63"/>
        <v>0</v>
      </c>
      <c r="AM103" s="5">
        <f t="shared" si="63"/>
        <v>0</v>
      </c>
      <c r="AN103" s="5">
        <f t="shared" si="63"/>
        <v>0</v>
      </c>
      <c r="AO103" s="5">
        <f t="shared" si="63"/>
        <v>0</v>
      </c>
      <c r="AP103" s="5">
        <f t="shared" si="63"/>
        <v>0</v>
      </c>
      <c r="AQ103" s="5">
        <f t="shared" si="63"/>
        <v>0</v>
      </c>
      <c r="AR103" s="5">
        <f t="shared" si="63"/>
        <v>0</v>
      </c>
      <c r="AS103" s="5">
        <f t="shared" si="63"/>
        <v>0</v>
      </c>
      <c r="AT103" s="5">
        <f t="shared" si="63"/>
        <v>0</v>
      </c>
      <c r="AU103" s="5">
        <f t="shared" si="63"/>
        <v>0</v>
      </c>
      <c r="AV103" s="5">
        <f t="shared" si="63"/>
        <v>0</v>
      </c>
      <c r="AW103" s="5">
        <f t="shared" si="63"/>
        <v>0</v>
      </c>
      <c r="AX103" s="5">
        <f t="shared" si="63"/>
        <v>0</v>
      </c>
      <c r="AY103" s="5">
        <f t="shared" si="63"/>
        <v>0</v>
      </c>
      <c r="AZ103" s="5">
        <f t="shared" si="63"/>
        <v>0</v>
      </c>
      <c r="BA103" s="5">
        <f t="shared" si="63"/>
        <v>0</v>
      </c>
      <c r="BB103" s="5">
        <f t="shared" si="63"/>
        <v>0</v>
      </c>
      <c r="BC103" s="5">
        <f t="shared" si="63"/>
        <v>0</v>
      </c>
      <c r="BD103" s="5">
        <f t="shared" si="63"/>
        <v>0</v>
      </c>
      <c r="BE103" s="5">
        <f t="shared" si="63"/>
        <v>0</v>
      </c>
      <c r="BF103" s="5">
        <f t="shared" si="63"/>
        <v>0</v>
      </c>
      <c r="BG103" s="5">
        <f t="shared" si="63"/>
        <v>0</v>
      </c>
      <c r="BH103" s="5">
        <f t="shared" si="63"/>
        <v>0</v>
      </c>
      <c r="BI103" s="5">
        <f t="shared" si="63"/>
        <v>0</v>
      </c>
      <c r="BJ103" s="5">
        <f t="shared" si="63"/>
        <v>0</v>
      </c>
      <c r="BK103" s="5">
        <f t="shared" si="63"/>
        <v>0</v>
      </c>
      <c r="BL103" s="5">
        <f t="shared" si="63"/>
        <v>0</v>
      </c>
      <c r="BM103" s="5">
        <f t="shared" si="63"/>
        <v>0</v>
      </c>
      <c r="BN103" s="5">
        <f t="shared" si="63"/>
        <v>0</v>
      </c>
      <c r="BO103" s="5">
        <f t="shared" si="63"/>
        <v>0</v>
      </c>
      <c r="BP103" s="5">
        <f t="shared" si="63"/>
        <v>0</v>
      </c>
      <c r="BQ103" s="5">
        <f t="shared" si="63"/>
        <v>0</v>
      </c>
      <c r="BR103" s="5">
        <f t="shared" si="63"/>
        <v>0</v>
      </c>
      <c r="BS103" s="5">
        <f t="shared" si="63"/>
        <v>0</v>
      </c>
      <c r="BT103" s="5">
        <f t="shared" si="63"/>
        <v>0</v>
      </c>
      <c r="BU103" s="5">
        <f t="shared" si="63"/>
        <v>0</v>
      </c>
      <c r="BV103" s="5">
        <f t="shared" si="63"/>
        <v>0</v>
      </c>
      <c r="BW103" s="5">
        <f t="shared" ref="BW103:DJ103" si="64">-AVERAGE(BW99,BW102)*$F103*(BW$15-BW$14)/365</f>
        <v>0</v>
      </c>
      <c r="BX103" s="5">
        <f t="shared" si="64"/>
        <v>0</v>
      </c>
      <c r="BY103" s="5">
        <f t="shared" si="64"/>
        <v>0</v>
      </c>
      <c r="BZ103" s="5">
        <f t="shared" si="64"/>
        <v>0</v>
      </c>
      <c r="CA103" s="5">
        <f t="shared" si="64"/>
        <v>0</v>
      </c>
      <c r="CB103" s="5">
        <f t="shared" si="64"/>
        <v>0</v>
      </c>
      <c r="CC103" s="5">
        <f t="shared" si="64"/>
        <v>0</v>
      </c>
      <c r="CD103" s="5">
        <f t="shared" si="64"/>
        <v>0</v>
      </c>
      <c r="CE103" s="5">
        <f t="shared" si="64"/>
        <v>0</v>
      </c>
      <c r="CF103" s="5">
        <f t="shared" si="64"/>
        <v>0</v>
      </c>
      <c r="CG103" s="5">
        <f t="shared" si="64"/>
        <v>0</v>
      </c>
      <c r="CH103" s="5">
        <f t="shared" si="64"/>
        <v>0</v>
      </c>
      <c r="CI103" s="5">
        <f t="shared" si="64"/>
        <v>0</v>
      </c>
      <c r="CJ103" s="5">
        <f t="shared" si="64"/>
        <v>0</v>
      </c>
      <c r="CK103" s="5">
        <f t="shared" si="64"/>
        <v>0</v>
      </c>
      <c r="CL103" s="5">
        <f t="shared" si="64"/>
        <v>0</v>
      </c>
      <c r="CM103" s="5">
        <f t="shared" si="64"/>
        <v>0</v>
      </c>
      <c r="CN103" s="5">
        <f t="shared" si="64"/>
        <v>0</v>
      </c>
      <c r="CO103" s="5">
        <f t="shared" si="64"/>
        <v>0</v>
      </c>
      <c r="CP103" s="5">
        <f t="shared" si="64"/>
        <v>0</v>
      </c>
      <c r="CQ103" s="5">
        <f t="shared" si="64"/>
        <v>0</v>
      </c>
      <c r="CR103" s="5">
        <f t="shared" si="64"/>
        <v>0</v>
      </c>
      <c r="CS103" s="5">
        <f t="shared" si="64"/>
        <v>0</v>
      </c>
      <c r="CT103" s="5">
        <f t="shared" si="64"/>
        <v>0</v>
      </c>
      <c r="CU103" s="5">
        <f t="shared" si="64"/>
        <v>0</v>
      </c>
      <c r="CV103" s="5">
        <f t="shared" si="64"/>
        <v>0</v>
      </c>
      <c r="CW103" s="5">
        <f t="shared" si="64"/>
        <v>0</v>
      </c>
      <c r="CX103" s="5">
        <f t="shared" si="64"/>
        <v>0</v>
      </c>
      <c r="CY103" s="5">
        <f t="shared" si="64"/>
        <v>0</v>
      </c>
      <c r="CZ103" s="5">
        <f t="shared" si="64"/>
        <v>0</v>
      </c>
      <c r="DA103" s="5">
        <f t="shared" si="64"/>
        <v>0</v>
      </c>
      <c r="DB103" s="5">
        <f t="shared" si="64"/>
        <v>0</v>
      </c>
      <c r="DC103" s="5">
        <f t="shared" si="64"/>
        <v>0</v>
      </c>
      <c r="DD103" s="5">
        <f t="shared" si="64"/>
        <v>0</v>
      </c>
      <c r="DE103" s="5">
        <f t="shared" si="64"/>
        <v>0</v>
      </c>
      <c r="DF103" s="5">
        <f t="shared" si="64"/>
        <v>0</v>
      </c>
      <c r="DG103" s="5">
        <f t="shared" si="64"/>
        <v>0</v>
      </c>
      <c r="DH103" s="5">
        <f t="shared" si="64"/>
        <v>0</v>
      </c>
      <c r="DI103" s="5">
        <f t="shared" si="64"/>
        <v>0</v>
      </c>
      <c r="DJ103" s="5">
        <f t="shared" si="64"/>
        <v>0</v>
      </c>
    </row>
    <row r="104" spans="1:114">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row>
    <row r="105" spans="1:114" s="102" customFormat="1">
      <c r="A105" s="18"/>
      <c r="B105" s="102" t="s">
        <v>130</v>
      </c>
      <c r="I105" s="103">
        <f>SUM(J105:DJ105)</f>
        <v>940000</v>
      </c>
      <c r="J105" s="103">
        <f t="shared" ref="J105:AO105" si="65">SUM(J43,J51,J93,J100)</f>
        <v>0</v>
      </c>
      <c r="K105" s="103">
        <f t="shared" si="65"/>
        <v>0</v>
      </c>
      <c r="L105" s="103">
        <f t="shared" si="65"/>
        <v>0</v>
      </c>
      <c r="M105" s="103">
        <f t="shared" si="65"/>
        <v>252000</v>
      </c>
      <c r="N105" s="103">
        <f t="shared" si="65"/>
        <v>0</v>
      </c>
      <c r="O105" s="103">
        <f t="shared" si="65"/>
        <v>0</v>
      </c>
      <c r="P105" s="103">
        <f t="shared" si="65"/>
        <v>0</v>
      </c>
      <c r="Q105" s="103">
        <f t="shared" si="65"/>
        <v>210000</v>
      </c>
      <c r="R105" s="103">
        <f t="shared" si="65"/>
        <v>0</v>
      </c>
      <c r="S105" s="103">
        <f t="shared" si="65"/>
        <v>0</v>
      </c>
      <c r="T105" s="103">
        <f t="shared" si="65"/>
        <v>100000</v>
      </c>
      <c r="U105" s="103">
        <f t="shared" si="65"/>
        <v>378000</v>
      </c>
      <c r="V105" s="103">
        <f t="shared" si="65"/>
        <v>0</v>
      </c>
      <c r="W105" s="103">
        <f t="shared" si="65"/>
        <v>0</v>
      </c>
      <c r="X105" s="103">
        <f t="shared" si="65"/>
        <v>0</v>
      </c>
      <c r="Y105" s="103">
        <f t="shared" si="65"/>
        <v>0</v>
      </c>
      <c r="Z105" s="103">
        <f t="shared" si="65"/>
        <v>0</v>
      </c>
      <c r="AA105" s="103">
        <f t="shared" si="65"/>
        <v>0</v>
      </c>
      <c r="AB105" s="103">
        <f t="shared" si="65"/>
        <v>0</v>
      </c>
      <c r="AC105" s="103">
        <f t="shared" si="65"/>
        <v>0</v>
      </c>
      <c r="AD105" s="103">
        <f t="shared" si="65"/>
        <v>0</v>
      </c>
      <c r="AE105" s="103">
        <f t="shared" si="65"/>
        <v>0</v>
      </c>
      <c r="AF105" s="103">
        <f t="shared" si="65"/>
        <v>0</v>
      </c>
      <c r="AG105" s="103">
        <f t="shared" si="65"/>
        <v>0</v>
      </c>
      <c r="AH105" s="103">
        <f t="shared" si="65"/>
        <v>0</v>
      </c>
      <c r="AI105" s="103">
        <f t="shared" si="65"/>
        <v>0</v>
      </c>
      <c r="AJ105" s="103">
        <f t="shared" si="65"/>
        <v>0</v>
      </c>
      <c r="AK105" s="103">
        <f t="shared" si="65"/>
        <v>0</v>
      </c>
      <c r="AL105" s="103">
        <f t="shared" si="65"/>
        <v>0</v>
      </c>
      <c r="AM105" s="103">
        <f t="shared" si="65"/>
        <v>0</v>
      </c>
      <c r="AN105" s="103">
        <f t="shared" si="65"/>
        <v>0</v>
      </c>
      <c r="AO105" s="103">
        <f t="shared" si="65"/>
        <v>0</v>
      </c>
      <c r="AP105" s="103">
        <f t="shared" ref="AP105:BU105" si="66">SUM(AP43,AP51,AP93,AP100)</f>
        <v>0</v>
      </c>
      <c r="AQ105" s="103">
        <f t="shared" si="66"/>
        <v>0</v>
      </c>
      <c r="AR105" s="103">
        <f t="shared" si="66"/>
        <v>0</v>
      </c>
      <c r="AS105" s="103">
        <f t="shared" si="66"/>
        <v>0</v>
      </c>
      <c r="AT105" s="103">
        <f t="shared" si="66"/>
        <v>0</v>
      </c>
      <c r="AU105" s="103">
        <f t="shared" si="66"/>
        <v>0</v>
      </c>
      <c r="AV105" s="103">
        <f t="shared" si="66"/>
        <v>0</v>
      </c>
      <c r="AW105" s="103">
        <f t="shared" si="66"/>
        <v>0</v>
      </c>
      <c r="AX105" s="103">
        <f t="shared" si="66"/>
        <v>0</v>
      </c>
      <c r="AY105" s="103">
        <f t="shared" si="66"/>
        <v>0</v>
      </c>
      <c r="AZ105" s="103">
        <f t="shared" si="66"/>
        <v>0</v>
      </c>
      <c r="BA105" s="103">
        <f t="shared" si="66"/>
        <v>0</v>
      </c>
      <c r="BB105" s="103">
        <f t="shared" si="66"/>
        <v>0</v>
      </c>
      <c r="BC105" s="103">
        <f t="shared" si="66"/>
        <v>0</v>
      </c>
      <c r="BD105" s="103">
        <f t="shared" si="66"/>
        <v>0</v>
      </c>
      <c r="BE105" s="103">
        <f t="shared" si="66"/>
        <v>0</v>
      </c>
      <c r="BF105" s="103">
        <f t="shared" si="66"/>
        <v>0</v>
      </c>
      <c r="BG105" s="103">
        <f t="shared" si="66"/>
        <v>0</v>
      </c>
      <c r="BH105" s="103">
        <f t="shared" si="66"/>
        <v>0</v>
      </c>
      <c r="BI105" s="103">
        <f t="shared" si="66"/>
        <v>0</v>
      </c>
      <c r="BJ105" s="103">
        <f t="shared" si="66"/>
        <v>0</v>
      </c>
      <c r="BK105" s="103">
        <f t="shared" si="66"/>
        <v>0</v>
      </c>
      <c r="BL105" s="103">
        <f t="shared" si="66"/>
        <v>0</v>
      </c>
      <c r="BM105" s="103">
        <f t="shared" si="66"/>
        <v>0</v>
      </c>
      <c r="BN105" s="103">
        <f t="shared" si="66"/>
        <v>0</v>
      </c>
      <c r="BO105" s="103">
        <f t="shared" si="66"/>
        <v>0</v>
      </c>
      <c r="BP105" s="103">
        <f t="shared" si="66"/>
        <v>0</v>
      </c>
      <c r="BQ105" s="103">
        <f t="shared" si="66"/>
        <v>0</v>
      </c>
      <c r="BR105" s="103">
        <f t="shared" si="66"/>
        <v>0</v>
      </c>
      <c r="BS105" s="103">
        <f t="shared" si="66"/>
        <v>0</v>
      </c>
      <c r="BT105" s="103">
        <f t="shared" si="66"/>
        <v>0</v>
      </c>
      <c r="BU105" s="103">
        <f t="shared" si="66"/>
        <v>0</v>
      </c>
      <c r="BV105" s="103">
        <f t="shared" ref="BV105:DA105" si="67">SUM(BV43,BV51,BV93,BV100)</f>
        <v>0</v>
      </c>
      <c r="BW105" s="103">
        <f t="shared" si="67"/>
        <v>0</v>
      </c>
      <c r="BX105" s="103">
        <f t="shared" si="67"/>
        <v>0</v>
      </c>
      <c r="BY105" s="103">
        <f t="shared" si="67"/>
        <v>0</v>
      </c>
      <c r="BZ105" s="103">
        <f t="shared" si="67"/>
        <v>0</v>
      </c>
      <c r="CA105" s="103">
        <f t="shared" si="67"/>
        <v>0</v>
      </c>
      <c r="CB105" s="103">
        <f t="shared" si="67"/>
        <v>0</v>
      </c>
      <c r="CC105" s="103">
        <f t="shared" si="67"/>
        <v>0</v>
      </c>
      <c r="CD105" s="103">
        <f t="shared" si="67"/>
        <v>0</v>
      </c>
      <c r="CE105" s="103">
        <f t="shared" si="67"/>
        <v>0</v>
      </c>
      <c r="CF105" s="103">
        <f t="shared" si="67"/>
        <v>0</v>
      </c>
      <c r="CG105" s="103">
        <f t="shared" si="67"/>
        <v>0</v>
      </c>
      <c r="CH105" s="103">
        <f t="shared" si="67"/>
        <v>0</v>
      </c>
      <c r="CI105" s="103">
        <f t="shared" si="67"/>
        <v>0</v>
      </c>
      <c r="CJ105" s="103">
        <f t="shared" si="67"/>
        <v>0</v>
      </c>
      <c r="CK105" s="103">
        <f t="shared" si="67"/>
        <v>0</v>
      </c>
      <c r="CL105" s="103">
        <f t="shared" si="67"/>
        <v>0</v>
      </c>
      <c r="CM105" s="103">
        <f t="shared" si="67"/>
        <v>0</v>
      </c>
      <c r="CN105" s="103">
        <f t="shared" si="67"/>
        <v>0</v>
      </c>
      <c r="CO105" s="103">
        <f t="shared" si="67"/>
        <v>0</v>
      </c>
      <c r="CP105" s="103">
        <f t="shared" si="67"/>
        <v>0</v>
      </c>
      <c r="CQ105" s="103">
        <f t="shared" si="67"/>
        <v>0</v>
      </c>
      <c r="CR105" s="103">
        <f t="shared" si="67"/>
        <v>0</v>
      </c>
      <c r="CS105" s="103">
        <f t="shared" si="67"/>
        <v>0</v>
      </c>
      <c r="CT105" s="103">
        <f t="shared" si="67"/>
        <v>0</v>
      </c>
      <c r="CU105" s="103">
        <f t="shared" si="67"/>
        <v>0</v>
      </c>
      <c r="CV105" s="103">
        <f t="shared" si="67"/>
        <v>0</v>
      </c>
      <c r="CW105" s="103">
        <f t="shared" si="67"/>
        <v>0</v>
      </c>
      <c r="CX105" s="103">
        <f t="shared" si="67"/>
        <v>0</v>
      </c>
      <c r="CY105" s="103">
        <f t="shared" si="67"/>
        <v>0</v>
      </c>
      <c r="CZ105" s="103">
        <f t="shared" si="67"/>
        <v>0</v>
      </c>
      <c r="DA105" s="103">
        <f t="shared" si="67"/>
        <v>0</v>
      </c>
      <c r="DB105" s="103">
        <f t="shared" ref="DB105:DJ105" si="68">SUM(DB43,DB51,DB93,DB100)</f>
        <v>0</v>
      </c>
      <c r="DC105" s="103">
        <f t="shared" si="68"/>
        <v>0</v>
      </c>
      <c r="DD105" s="103">
        <f t="shared" si="68"/>
        <v>0</v>
      </c>
      <c r="DE105" s="103">
        <f t="shared" si="68"/>
        <v>0</v>
      </c>
      <c r="DF105" s="103">
        <f t="shared" si="68"/>
        <v>0</v>
      </c>
      <c r="DG105" s="103">
        <f t="shared" si="68"/>
        <v>0</v>
      </c>
      <c r="DH105" s="103">
        <f t="shared" si="68"/>
        <v>0</v>
      </c>
      <c r="DI105" s="103">
        <f t="shared" si="68"/>
        <v>0</v>
      </c>
      <c r="DJ105" s="103">
        <f t="shared" si="68"/>
        <v>0</v>
      </c>
    </row>
    <row r="106" spans="1:114" s="37" customFormat="1">
      <c r="A106" s="18"/>
      <c r="B106" s="37" t="s">
        <v>131</v>
      </c>
      <c r="I106" s="44">
        <f ca="1">SUM(J106:DJ106)</f>
        <v>-940000</v>
      </c>
      <c r="J106" s="44">
        <f t="shared" ref="J106:AO106" ca="1" si="69">SUM(J44,J87,J94,J101)</f>
        <v>0</v>
      </c>
      <c r="K106" s="44">
        <f t="shared" ca="1" si="69"/>
        <v>0</v>
      </c>
      <c r="L106" s="44">
        <f t="shared" ca="1" si="69"/>
        <v>0</v>
      </c>
      <c r="M106" s="44">
        <f t="shared" ca="1" si="69"/>
        <v>0</v>
      </c>
      <c r="N106" s="44">
        <f t="shared" ca="1" si="69"/>
        <v>0</v>
      </c>
      <c r="O106" s="44">
        <f t="shared" ca="1" si="69"/>
        <v>0</v>
      </c>
      <c r="P106" s="44">
        <f t="shared" ca="1" si="69"/>
        <v>0</v>
      </c>
      <c r="Q106" s="44">
        <f t="shared" ca="1" si="69"/>
        <v>-1616.8018403765739</v>
      </c>
      <c r="R106" s="44">
        <f t="shared" ca="1" si="69"/>
        <v>-1617.8797082701583</v>
      </c>
      <c r="S106" s="44">
        <f t="shared" ca="1" si="69"/>
        <v>-1618.9582947423382</v>
      </c>
      <c r="T106" s="44">
        <f t="shared" ca="1" si="69"/>
        <v>-1620.0376002721664</v>
      </c>
      <c r="U106" s="44">
        <f t="shared" ca="1" si="69"/>
        <v>-3045.21691175657</v>
      </c>
      <c r="V106" s="44">
        <f t="shared" ca="1" si="69"/>
        <v>-18582.961342078692</v>
      </c>
      <c r="W106" s="44">
        <f t="shared" ca="1" si="69"/>
        <v>-18584.992840116269</v>
      </c>
      <c r="X106" s="44">
        <f t="shared" ca="1" si="69"/>
        <v>-118587.02569248587</v>
      </c>
      <c r="Y106" s="44">
        <f t="shared" ca="1" si="69"/>
        <v>-21306.873857594648</v>
      </c>
      <c r="Z106" s="44">
        <f t="shared" ca="1" si="69"/>
        <v>-21310.721297309236</v>
      </c>
      <c r="AA106" s="44">
        <f t="shared" ca="1" si="69"/>
        <v>-21314.571301983633</v>
      </c>
      <c r="AB106" s="44">
        <f t="shared" ca="1" si="69"/>
        <v>-21318.423873327811</v>
      </c>
      <c r="AC106" s="44">
        <f t="shared" ca="1" si="69"/>
        <v>-21322.279013052888</v>
      </c>
      <c r="AD106" s="44">
        <f t="shared" ca="1" si="69"/>
        <v>-21326.136722871113</v>
      </c>
      <c r="AE106" s="44">
        <f t="shared" ca="1" si="69"/>
        <v>-21329.997004495883</v>
      </c>
      <c r="AF106" s="44">
        <f t="shared" ca="1" si="69"/>
        <v>-21333.859859641736</v>
      </c>
      <c r="AG106" s="44">
        <f t="shared" ca="1" si="69"/>
        <v>-21337.725290024355</v>
      </c>
      <c r="AH106" s="44">
        <f t="shared" ca="1" si="69"/>
        <v>-21341.593297360563</v>
      </c>
      <c r="AI106" s="44">
        <f t="shared" ca="1" si="69"/>
        <v>-21345.463883368328</v>
      </c>
      <c r="AJ106" s="44">
        <f t="shared" ca="1" si="69"/>
        <v>-21349.337049766764</v>
      </c>
      <c r="AK106" s="44">
        <f t="shared" ca="1" si="69"/>
        <v>-21353.21279827613</v>
      </c>
      <c r="AL106" s="44">
        <f t="shared" ca="1" si="69"/>
        <v>-10107.091130617839</v>
      </c>
      <c r="AM106" s="44">
        <f t="shared" ca="1" si="69"/>
        <v>-10110.972048514443</v>
      </c>
      <c r="AN106" s="44">
        <f t="shared" ca="1" si="69"/>
        <v>-10114.855553689642</v>
      </c>
      <c r="AO106" s="44">
        <f t="shared" ca="1" si="69"/>
        <v>-10118.741647868294</v>
      </c>
      <c r="AP106" s="44">
        <f t="shared" ref="AP106:BU106" ca="1" si="70">SUM(AP44,AP87,AP94,AP101)</f>
        <v>-10122.630332776396</v>
      </c>
      <c r="AQ106" s="44">
        <f t="shared" ca="1" si="70"/>
        <v>-10126.521610141102</v>
      </c>
      <c r="AR106" s="44">
        <f t="shared" ca="1" si="70"/>
        <v>-10130.415481690721</v>
      </c>
      <c r="AS106" s="44">
        <f t="shared" ca="1" si="70"/>
        <v>-10134.311949154704</v>
      </c>
      <c r="AT106" s="44">
        <f t="shared" ca="1" si="70"/>
        <v>-10138.211014263667</v>
      </c>
      <c r="AU106" s="44">
        <f t="shared" ca="1" si="70"/>
        <v>-10142.112678749367</v>
      </c>
      <c r="AV106" s="44">
        <f t="shared" ca="1" si="70"/>
        <v>-10146.016944344719</v>
      </c>
      <c r="AW106" s="44">
        <f t="shared" ca="1" si="70"/>
        <v>-10149.923812783807</v>
      </c>
      <c r="AX106" s="44">
        <f t="shared" ca="1" si="70"/>
        <v>-11868.11900008757</v>
      </c>
      <c r="AY106" s="44">
        <f t="shared" ca="1" si="70"/>
        <v>-11872.031079420962</v>
      </c>
      <c r="AZ106" s="44">
        <f t="shared" ca="1" si="70"/>
        <v>-11875.945766807241</v>
      </c>
      <c r="BA106" s="44">
        <f t="shared" ca="1" si="70"/>
        <v>-11879.863063985113</v>
      </c>
      <c r="BB106" s="44">
        <f t="shared" ca="1" si="70"/>
        <v>-11883.782972694436</v>
      </c>
      <c r="BC106" s="44">
        <f t="shared" ca="1" si="70"/>
        <v>-11887.705494676233</v>
      </c>
      <c r="BD106" s="44">
        <f t="shared" ca="1" si="70"/>
        <v>-11891.630631672684</v>
      </c>
      <c r="BE106" s="44">
        <f t="shared" ca="1" si="70"/>
        <v>-11895.558385427132</v>
      </c>
      <c r="BF106" s="44">
        <f t="shared" ca="1" si="70"/>
        <v>-11899.488757684083</v>
      </c>
      <c r="BG106" s="44">
        <f t="shared" ca="1" si="70"/>
        <v>-11903.421750189205</v>
      </c>
      <c r="BH106" s="44">
        <f t="shared" ca="1" si="70"/>
        <v>-11907.357364689333</v>
      </c>
      <c r="BI106" s="44">
        <f t="shared" ca="1" si="70"/>
        <v>-11911.29560293246</v>
      </c>
      <c r="BJ106" s="44">
        <f t="shared" ca="1" si="70"/>
        <v>-11915.236466667746</v>
      </c>
      <c r="BK106" s="44">
        <f t="shared" ca="1" si="70"/>
        <v>-11919.179957645527</v>
      </c>
      <c r="BL106" s="44">
        <f t="shared" ca="1" si="70"/>
        <v>-11923.126077617289</v>
      </c>
      <c r="BM106" s="44">
        <f t="shared" ca="1" si="70"/>
        <v>-11927.074828335701</v>
      </c>
      <c r="BN106" s="44">
        <f t="shared" ca="1" si="70"/>
        <v>-11931.026211554592</v>
      </c>
      <c r="BO106" s="44">
        <f t="shared" ca="1" si="70"/>
        <v>-11934.980229028961</v>
      </c>
      <c r="BP106" s="44">
        <f t="shared" ca="1" si="70"/>
        <v>-11938.936882514981</v>
      </c>
      <c r="BQ106" s="44">
        <f t="shared" ca="1" si="70"/>
        <v>-11942.89617376999</v>
      </c>
      <c r="BR106" s="44">
        <f t="shared" ca="1" si="70"/>
        <v>-5946.8581045525043</v>
      </c>
      <c r="BS106" s="44">
        <f t="shared" ca="1" si="70"/>
        <v>-5950.8226766222051</v>
      </c>
      <c r="BT106" s="44">
        <f t="shared" ca="1" si="70"/>
        <v>-5954.7898917399543</v>
      </c>
      <c r="BU106" s="44">
        <f t="shared" ca="1" si="70"/>
        <v>-5958.7597516677797</v>
      </c>
      <c r="BV106" s="44">
        <f t="shared" ref="BV106:DA106" ca="1" si="71">SUM(BV44,BV87,BV94,BV101)</f>
        <v>-5962.7322581688913</v>
      </c>
      <c r="BW106" s="44">
        <f t="shared" ca="1" si="71"/>
        <v>-5966.7074130076708</v>
      </c>
      <c r="BX106" s="44">
        <f t="shared" ca="1" si="71"/>
        <v>-5970.6852179496764</v>
      </c>
      <c r="BY106" s="44">
        <f t="shared" ca="1" si="71"/>
        <v>-5974.6656747616435</v>
      </c>
      <c r="BZ106" s="44">
        <f t="shared" ca="1" si="71"/>
        <v>-5978.6487852114842</v>
      </c>
      <c r="CA106" s="44">
        <f t="shared" ca="1" si="71"/>
        <v>-5982.6345510682922</v>
      </c>
      <c r="CB106" s="44">
        <f t="shared" ca="1" si="71"/>
        <v>-5986.6229741023362</v>
      </c>
      <c r="CC106" s="44">
        <f t="shared" ca="1" si="71"/>
        <v>-5990.6140560850727</v>
      </c>
      <c r="CD106" s="44">
        <f t="shared" ca="1" si="71"/>
        <v>-5994.6077987891276</v>
      </c>
      <c r="CE106" s="44">
        <f t="shared" ca="1" si="71"/>
        <v>-5998.6042039883214</v>
      </c>
      <c r="CF106" s="44">
        <f t="shared" ca="1" si="71"/>
        <v>-6002.6032734576474</v>
      </c>
      <c r="CG106" s="44">
        <f t="shared" ca="1" si="71"/>
        <v>-6006.6050089732853</v>
      </c>
      <c r="CH106" s="44">
        <f t="shared" ca="1" si="71"/>
        <v>-6010.6094123126004</v>
      </c>
      <c r="CI106" s="44">
        <f t="shared" ca="1" si="71"/>
        <v>-6014.6164852541424</v>
      </c>
      <c r="CJ106" s="44">
        <f t="shared" ca="1" si="71"/>
        <v>-6018.6262295776451</v>
      </c>
      <c r="CK106" s="44">
        <f t="shared" ca="1" si="71"/>
        <v>-6022.63864706403</v>
      </c>
      <c r="CL106" s="44">
        <f t="shared" ca="1" si="71"/>
        <v>-6026.6537394954066</v>
      </c>
      <c r="CM106" s="44">
        <f t="shared" ca="1" si="71"/>
        <v>-6030.6715086550703</v>
      </c>
      <c r="CN106" s="44">
        <f t="shared" ca="1" si="71"/>
        <v>-6034.6919563275069</v>
      </c>
      <c r="CO106" s="44">
        <f t="shared" ca="1" si="71"/>
        <v>0</v>
      </c>
      <c r="CP106" s="44">
        <f t="shared" ca="1" si="71"/>
        <v>0</v>
      </c>
      <c r="CQ106" s="44">
        <f t="shared" ca="1" si="71"/>
        <v>0</v>
      </c>
      <c r="CR106" s="44">
        <f t="shared" ca="1" si="71"/>
        <v>0</v>
      </c>
      <c r="CS106" s="44">
        <f t="shared" ca="1" si="71"/>
        <v>0</v>
      </c>
      <c r="CT106" s="44">
        <f t="shared" ca="1" si="71"/>
        <v>0</v>
      </c>
      <c r="CU106" s="44">
        <f t="shared" ca="1" si="71"/>
        <v>0</v>
      </c>
      <c r="CV106" s="44">
        <f t="shared" ca="1" si="71"/>
        <v>0</v>
      </c>
      <c r="CW106" s="44">
        <f t="shared" ca="1" si="71"/>
        <v>0</v>
      </c>
      <c r="CX106" s="44">
        <f t="shared" ca="1" si="71"/>
        <v>0</v>
      </c>
      <c r="CY106" s="44">
        <f t="shared" ca="1" si="71"/>
        <v>0</v>
      </c>
      <c r="CZ106" s="44">
        <f t="shared" ca="1" si="71"/>
        <v>0</v>
      </c>
      <c r="DA106" s="44">
        <f t="shared" ca="1" si="71"/>
        <v>0</v>
      </c>
      <c r="DB106" s="44">
        <f t="shared" ref="DB106:DJ106" ca="1" si="72">SUM(DB44,DB87,DB94,DB101)</f>
        <v>0</v>
      </c>
      <c r="DC106" s="44">
        <f t="shared" ca="1" si="72"/>
        <v>0</v>
      </c>
      <c r="DD106" s="44">
        <f t="shared" ca="1" si="72"/>
        <v>0</v>
      </c>
      <c r="DE106" s="44">
        <f t="shared" ca="1" si="72"/>
        <v>0</v>
      </c>
      <c r="DF106" s="44">
        <f t="shared" ca="1" si="72"/>
        <v>0</v>
      </c>
      <c r="DG106" s="44">
        <f t="shared" ca="1" si="72"/>
        <v>0</v>
      </c>
      <c r="DH106" s="44">
        <f t="shared" ca="1" si="72"/>
        <v>0</v>
      </c>
      <c r="DI106" s="44">
        <f t="shared" ca="1" si="72"/>
        <v>0</v>
      </c>
      <c r="DJ106" s="44">
        <f t="shared" ca="1" si="72"/>
        <v>0</v>
      </c>
    </row>
    <row r="107" spans="1:114" s="104" customFormat="1">
      <c r="A107" s="18"/>
      <c r="B107" s="104" t="s">
        <v>90</v>
      </c>
      <c r="I107" s="105">
        <f ca="1">SUM(J107:DJ107)</f>
        <v>-377834</v>
      </c>
      <c r="J107" s="105">
        <f t="shared" ref="J107:AO107" ca="1" si="73">ROUND(SUM(J46,J89,J96,J103),0)</f>
        <v>0</v>
      </c>
      <c r="K107" s="105">
        <f t="shared" ca="1" si="73"/>
        <v>0</v>
      </c>
      <c r="L107" s="105">
        <f t="shared" ca="1" si="73"/>
        <v>0</v>
      </c>
      <c r="M107" s="105">
        <f t="shared" ca="1" si="73"/>
        <v>-2345</v>
      </c>
      <c r="N107" s="105">
        <f t="shared" ca="1" si="73"/>
        <v>-4587</v>
      </c>
      <c r="O107" s="105">
        <f t="shared" ca="1" si="73"/>
        <v>-4638</v>
      </c>
      <c r="P107" s="105">
        <f t="shared" ca="1" si="73"/>
        <v>-4690</v>
      </c>
      <c r="Q107" s="105">
        <f t="shared" ca="1" si="73"/>
        <v>-6638</v>
      </c>
      <c r="R107" s="105">
        <f t="shared" ca="1" si="73"/>
        <v>-8485</v>
      </c>
      <c r="S107" s="105">
        <f t="shared" ca="1" si="73"/>
        <v>-8473</v>
      </c>
      <c r="T107" s="105">
        <f t="shared" ca="1" si="73"/>
        <v>-10067</v>
      </c>
      <c r="U107" s="105">
        <f t="shared" ca="1" si="73"/>
        <v>-15078</v>
      </c>
      <c r="V107" s="105">
        <f t="shared" ca="1" si="73"/>
        <v>-17909</v>
      </c>
      <c r="W107" s="105">
        <f t="shared" ca="1" si="73"/>
        <v>-17570</v>
      </c>
      <c r="X107" s="105">
        <f t="shared" ca="1" si="73"/>
        <v>-15708</v>
      </c>
      <c r="Y107" s="105">
        <f t="shared" ca="1" si="73"/>
        <v>-13641</v>
      </c>
      <c r="Z107" s="105">
        <f t="shared" ca="1" si="73"/>
        <v>-12787</v>
      </c>
      <c r="AA107" s="105">
        <f t="shared" ca="1" si="73"/>
        <v>-12371</v>
      </c>
      <c r="AB107" s="105">
        <f t="shared" ca="1" si="73"/>
        <v>-11942</v>
      </c>
      <c r="AC107" s="105">
        <f t="shared" ca="1" si="73"/>
        <v>-11376</v>
      </c>
      <c r="AD107" s="105">
        <f t="shared" ca="1" si="73"/>
        <v>-10572</v>
      </c>
      <c r="AE107" s="105">
        <f t="shared" ca="1" si="73"/>
        <v>-10131</v>
      </c>
      <c r="AF107" s="105">
        <f t="shared" ca="1" si="73"/>
        <v>-9678</v>
      </c>
      <c r="AG107" s="105">
        <f t="shared" ca="1" si="73"/>
        <v>-9111</v>
      </c>
      <c r="AH107" s="105">
        <f t="shared" ca="1" si="73"/>
        <v>-8451</v>
      </c>
      <c r="AI107" s="105">
        <f t="shared" ca="1" si="73"/>
        <v>-7891</v>
      </c>
      <c r="AJ107" s="105">
        <f t="shared" ca="1" si="73"/>
        <v>-7412</v>
      </c>
      <c r="AK107" s="105">
        <f t="shared" ca="1" si="73"/>
        <v>-6846</v>
      </c>
      <c r="AL107" s="105">
        <f t="shared" ca="1" si="73"/>
        <v>-6327</v>
      </c>
      <c r="AM107" s="105">
        <f t="shared" ca="1" si="73"/>
        <v>-6212</v>
      </c>
      <c r="AN107" s="105">
        <f t="shared" ca="1" si="73"/>
        <v>-6093</v>
      </c>
      <c r="AO107" s="105">
        <f t="shared" ca="1" si="73"/>
        <v>-5905</v>
      </c>
      <c r="AP107" s="105">
        <f t="shared" ref="AP107:BU107" ca="1" si="74">ROUND(SUM(AP46,AP89,AP96,AP103),0)</f>
        <v>-5592</v>
      </c>
      <c r="AQ107" s="105">
        <f t="shared" ca="1" si="74"/>
        <v>-5469</v>
      </c>
      <c r="AR107" s="105">
        <f t="shared" ca="1" si="74"/>
        <v>-5342</v>
      </c>
      <c r="AS107" s="105">
        <f t="shared" ca="1" si="74"/>
        <v>-5154</v>
      </c>
      <c r="AT107" s="105">
        <f t="shared" ca="1" si="74"/>
        <v>-4856</v>
      </c>
      <c r="AU107" s="105">
        <f t="shared" ca="1" si="74"/>
        <v>-4725</v>
      </c>
      <c r="AV107" s="105">
        <f t="shared" ca="1" si="74"/>
        <v>-4590</v>
      </c>
      <c r="AW107" s="105">
        <f t="shared" ca="1" si="74"/>
        <v>-4401</v>
      </c>
      <c r="AX107" s="105">
        <f t="shared" ca="1" si="74"/>
        <v>-4179</v>
      </c>
      <c r="AY107" s="105">
        <f t="shared" ca="1" si="74"/>
        <v>-4017</v>
      </c>
      <c r="AZ107" s="105">
        <f t="shared" ca="1" si="74"/>
        <v>-3898</v>
      </c>
      <c r="BA107" s="105">
        <f t="shared" ca="1" si="74"/>
        <v>-3735</v>
      </c>
      <c r="BB107" s="105">
        <f t="shared" ca="1" si="74"/>
        <v>-3493</v>
      </c>
      <c r="BC107" s="105">
        <f t="shared" ca="1" si="74"/>
        <v>-3370</v>
      </c>
      <c r="BD107" s="105">
        <f t="shared" ca="1" si="74"/>
        <v>-3244</v>
      </c>
      <c r="BE107" s="105">
        <f t="shared" ca="1" si="74"/>
        <v>-3080</v>
      </c>
      <c r="BF107" s="105">
        <f t="shared" ca="1" si="74"/>
        <v>-2852</v>
      </c>
      <c r="BG107" s="105">
        <f t="shared" ca="1" si="74"/>
        <v>-2722</v>
      </c>
      <c r="BH107" s="105">
        <f t="shared" ca="1" si="74"/>
        <v>-2589</v>
      </c>
      <c r="BI107" s="105">
        <f t="shared" ca="1" si="74"/>
        <v>-2425</v>
      </c>
      <c r="BJ107" s="105">
        <f t="shared" ca="1" si="74"/>
        <v>-2211</v>
      </c>
      <c r="BK107" s="105">
        <f t="shared" ca="1" si="74"/>
        <v>-2074</v>
      </c>
      <c r="BL107" s="105">
        <f t="shared" ca="1" si="74"/>
        <v>-1933</v>
      </c>
      <c r="BM107" s="105">
        <f t="shared" ca="1" si="74"/>
        <v>-1769</v>
      </c>
      <c r="BN107" s="105">
        <f t="shared" ca="1" si="74"/>
        <v>-1587</v>
      </c>
      <c r="BO107" s="105">
        <f t="shared" ca="1" si="74"/>
        <v>-1425</v>
      </c>
      <c r="BP107" s="105">
        <f t="shared" ca="1" si="74"/>
        <v>-1277</v>
      </c>
      <c r="BQ107" s="105">
        <f t="shared" ca="1" si="74"/>
        <v>-1113</v>
      </c>
      <c r="BR107" s="105">
        <f t="shared" ca="1" si="74"/>
        <v>-986</v>
      </c>
      <c r="BS107" s="105">
        <f t="shared" ca="1" si="74"/>
        <v>-953</v>
      </c>
      <c r="BT107" s="105">
        <f t="shared" ca="1" si="74"/>
        <v>-919</v>
      </c>
      <c r="BU107" s="105">
        <f t="shared" ca="1" si="74"/>
        <v>-875</v>
      </c>
      <c r="BV107" s="105">
        <f t="shared" ref="BV107:DA107" ca="1" si="75">ROUND(SUM(BV46,BV89,BV96,BV103),0)</f>
        <v>-812</v>
      </c>
      <c r="BW107" s="105">
        <f t="shared" ca="1" si="75"/>
        <v>-777</v>
      </c>
      <c r="BX107" s="105">
        <f t="shared" ca="1" si="75"/>
        <v>-741</v>
      </c>
      <c r="BY107" s="105">
        <f t="shared" ca="1" si="75"/>
        <v>-696</v>
      </c>
      <c r="BZ107" s="105">
        <f t="shared" ca="1" si="75"/>
        <v>-637</v>
      </c>
      <c r="CA107" s="105">
        <f t="shared" ca="1" si="75"/>
        <v>-600</v>
      </c>
      <c r="CB107" s="105">
        <f t="shared" ca="1" si="75"/>
        <v>-562</v>
      </c>
      <c r="CC107" s="105">
        <f t="shared" ca="1" si="75"/>
        <v>-517</v>
      </c>
      <c r="CD107" s="105">
        <f t="shared" ca="1" si="75"/>
        <v>-467</v>
      </c>
      <c r="CE107" s="105">
        <f t="shared" ca="1" si="75"/>
        <v>-423</v>
      </c>
      <c r="CF107" s="105">
        <f t="shared" ca="1" si="75"/>
        <v>-383</v>
      </c>
      <c r="CG107" s="105">
        <f t="shared" ca="1" si="75"/>
        <v>-338</v>
      </c>
      <c r="CH107" s="105">
        <f t="shared" ca="1" si="75"/>
        <v>-286</v>
      </c>
      <c r="CI107" s="105">
        <f t="shared" ca="1" si="75"/>
        <v>-245</v>
      </c>
      <c r="CJ107" s="105">
        <f t="shared" ca="1" si="75"/>
        <v>-203</v>
      </c>
      <c r="CK107" s="105">
        <f t="shared" ca="1" si="75"/>
        <v>-158</v>
      </c>
      <c r="CL107" s="105">
        <f t="shared" ca="1" si="75"/>
        <v>-110</v>
      </c>
      <c r="CM107" s="105">
        <f t="shared" ca="1" si="75"/>
        <v>-67</v>
      </c>
      <c r="CN107" s="105">
        <f t="shared" ca="1" si="75"/>
        <v>-23</v>
      </c>
      <c r="CO107" s="105">
        <f t="shared" ca="1" si="75"/>
        <v>0</v>
      </c>
      <c r="CP107" s="105">
        <f t="shared" ca="1" si="75"/>
        <v>0</v>
      </c>
      <c r="CQ107" s="105">
        <f t="shared" ca="1" si="75"/>
        <v>0</v>
      </c>
      <c r="CR107" s="105">
        <f t="shared" ca="1" si="75"/>
        <v>0</v>
      </c>
      <c r="CS107" s="105">
        <f t="shared" ca="1" si="75"/>
        <v>0</v>
      </c>
      <c r="CT107" s="105">
        <f t="shared" ca="1" si="75"/>
        <v>0</v>
      </c>
      <c r="CU107" s="105">
        <f t="shared" ca="1" si="75"/>
        <v>0</v>
      </c>
      <c r="CV107" s="105">
        <f t="shared" ca="1" si="75"/>
        <v>0</v>
      </c>
      <c r="CW107" s="105">
        <f t="shared" ca="1" si="75"/>
        <v>0</v>
      </c>
      <c r="CX107" s="105">
        <f t="shared" ca="1" si="75"/>
        <v>0</v>
      </c>
      <c r="CY107" s="105">
        <f t="shared" ca="1" si="75"/>
        <v>0</v>
      </c>
      <c r="CZ107" s="105">
        <f t="shared" ca="1" si="75"/>
        <v>0</v>
      </c>
      <c r="DA107" s="105">
        <f t="shared" ca="1" si="75"/>
        <v>0</v>
      </c>
      <c r="DB107" s="105">
        <f t="shared" ref="DB107:DJ107" ca="1" si="76">ROUND(SUM(DB46,DB89,DB96,DB103),0)</f>
        <v>0</v>
      </c>
      <c r="DC107" s="105">
        <f t="shared" ca="1" si="76"/>
        <v>0</v>
      </c>
      <c r="DD107" s="105">
        <f t="shared" ca="1" si="76"/>
        <v>0</v>
      </c>
      <c r="DE107" s="105">
        <f t="shared" ca="1" si="76"/>
        <v>0</v>
      </c>
      <c r="DF107" s="105">
        <f t="shared" ca="1" si="76"/>
        <v>0</v>
      </c>
      <c r="DG107" s="105">
        <f t="shared" ca="1" si="76"/>
        <v>0</v>
      </c>
      <c r="DH107" s="105">
        <f t="shared" ca="1" si="76"/>
        <v>0</v>
      </c>
      <c r="DI107" s="105">
        <f t="shared" ca="1" si="76"/>
        <v>0</v>
      </c>
      <c r="DJ107" s="105">
        <f t="shared" ca="1" si="76"/>
        <v>0</v>
      </c>
    </row>
    <row r="108" spans="1:114">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row>
    <row r="109" spans="1:114" s="81" customFormat="1">
      <c r="A109" s="256"/>
      <c r="B109" s="81" t="s">
        <v>11</v>
      </c>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row>
    <row r="110" spans="1:114">
      <c r="B110" t="s">
        <v>82</v>
      </c>
      <c r="G110" s="235">
        <f>Чувствительность!$D$27</f>
        <v>0</v>
      </c>
      <c r="I110" s="5">
        <f>SUM(J110:DJ110)</f>
        <v>650000</v>
      </c>
      <c r="J110" s="5">
        <f>SUM(Ввод!I68,Ввод!I70)*(1+$G110)</f>
        <v>0</v>
      </c>
      <c r="K110" s="5">
        <f>SUM(Ввод!J68,Ввод!J70)*(1+$G110)</f>
        <v>0</v>
      </c>
      <c r="L110" s="5">
        <f>SUM(Ввод!K68,Ввод!K70)*(1+$G110)</f>
        <v>0</v>
      </c>
      <c r="M110" s="5">
        <f>SUM(Ввод!L68,Ввод!L70)*(1+$G110)</f>
        <v>75000</v>
      </c>
      <c r="N110" s="5">
        <f>SUM(Ввод!M68,Ввод!M70)*(1+$G110)</f>
        <v>100000</v>
      </c>
      <c r="O110" s="5">
        <f>SUM(Ввод!N68,Ввод!N70)*(1+$G110)</f>
        <v>100000</v>
      </c>
      <c r="P110" s="5">
        <f>SUM(Ввод!O68,Ввод!O70)*(1+$G110)</f>
        <v>100000</v>
      </c>
      <c r="Q110" s="5">
        <f>SUM(Ввод!P68,Ввод!P70)*(1+$G110)</f>
        <v>162500</v>
      </c>
      <c r="R110" s="5">
        <f>SUM(Ввод!Q68,Ввод!Q70)*(1+$G110)</f>
        <v>0</v>
      </c>
      <c r="S110" s="5">
        <f>SUM(Ввод!R68,Ввод!R70)*(1+$G110)</f>
        <v>0</v>
      </c>
      <c r="T110" s="5">
        <f>SUM(Ввод!S68,Ввод!S70)*(1+$G110)</f>
        <v>0</v>
      </c>
      <c r="U110" s="5">
        <f>SUM(Ввод!T68,Ввод!T70)*(1+$G110)</f>
        <v>112500</v>
      </c>
      <c r="V110" s="5">
        <f>SUM(Ввод!U68,Ввод!U70)*(1+$G110)</f>
        <v>0</v>
      </c>
      <c r="W110" s="5">
        <f>SUM(Ввод!V68,Ввод!V70)*(1+$G110)</f>
        <v>0</v>
      </c>
      <c r="X110" s="5">
        <f>SUM(Ввод!W68,Ввод!W70)*(1+$G110)</f>
        <v>0</v>
      </c>
      <c r="Y110" s="5">
        <f>SUM(Ввод!X68,Ввод!X70)*(1+$G110)</f>
        <v>0</v>
      </c>
      <c r="Z110" s="5">
        <f>SUM(Ввод!Y68,Ввод!Y70)*(1+$G110)</f>
        <v>0</v>
      </c>
      <c r="AA110" s="5">
        <f>SUM(Ввод!Z68,Ввод!Z70)*(1+$G110)</f>
        <v>0</v>
      </c>
      <c r="AB110" s="5">
        <f>SUM(Ввод!AA68,Ввод!AA70)*(1+$G110)</f>
        <v>0</v>
      </c>
      <c r="AC110" s="5">
        <f>SUM(Ввод!AB68,Ввод!AB70)*(1+$G110)</f>
        <v>0</v>
      </c>
      <c r="AD110" s="5">
        <f>SUM(Ввод!AC68,Ввод!AC70)*(1+$G110)</f>
        <v>0</v>
      </c>
      <c r="AE110" s="5">
        <f>SUM(Ввод!AD68,Ввод!AD70)*(1+$G110)</f>
        <v>0</v>
      </c>
      <c r="AF110" s="5">
        <f>SUM(Ввод!AE68,Ввод!AE70)*(1+$G110)</f>
        <v>0</v>
      </c>
      <c r="AG110" s="5">
        <f>SUM(Ввод!AF68,Ввод!AF70)*(1+$G110)</f>
        <v>0</v>
      </c>
      <c r="AH110" s="5">
        <f>SUM(Ввод!AG68,Ввод!AG70)*(1+$G110)</f>
        <v>0</v>
      </c>
      <c r="AI110" s="5">
        <f>SUM(Ввод!AH68,Ввод!AH70)*(1+$G110)</f>
        <v>0</v>
      </c>
      <c r="AJ110" s="5">
        <f>SUM(Ввод!AI68,Ввод!AI70)*(1+$G110)</f>
        <v>0</v>
      </c>
      <c r="AK110" s="5">
        <f>SUM(Ввод!AJ68,Ввод!AJ70)*(1+$G110)</f>
        <v>0</v>
      </c>
      <c r="AL110" s="5">
        <f>SUM(Ввод!AK68,Ввод!AK70)*(1+$G110)</f>
        <v>0</v>
      </c>
      <c r="AM110" s="5">
        <f>SUM(Ввод!AL68,Ввод!AL70)*(1+$G110)</f>
        <v>0</v>
      </c>
      <c r="AN110" s="5">
        <f>SUM(Ввод!AM68,Ввод!AM70)*(1+$G110)</f>
        <v>0</v>
      </c>
      <c r="AO110" s="5">
        <f>SUM(Ввод!AN68,Ввод!AN70)*(1+$G110)</f>
        <v>0</v>
      </c>
      <c r="AP110" s="5">
        <f>SUM(Ввод!AO68,Ввод!AO70)*(1+$G110)</f>
        <v>0</v>
      </c>
      <c r="AQ110" s="5">
        <f>SUM(Ввод!AP68,Ввод!AP70)*(1+$G110)</f>
        <v>0</v>
      </c>
      <c r="AR110" s="5">
        <f>SUM(Ввод!AQ68,Ввод!AQ70)*(1+$G110)</f>
        <v>0</v>
      </c>
      <c r="AS110" s="5">
        <f>SUM(Ввод!AR68,Ввод!AR70)*(1+$G110)</f>
        <v>0</v>
      </c>
      <c r="AT110" s="5">
        <f>SUM(Ввод!AS68,Ввод!AS70)*(1+$G110)</f>
        <v>0</v>
      </c>
      <c r="AU110" s="5">
        <f>SUM(Ввод!AT68,Ввод!AT70)*(1+$G110)</f>
        <v>0</v>
      </c>
      <c r="AV110" s="5">
        <f>SUM(Ввод!AU68,Ввод!AU70)*(1+$G110)</f>
        <v>0</v>
      </c>
      <c r="AW110" s="5">
        <f>SUM(Ввод!AV68,Ввод!AV70)*(1+$G110)</f>
        <v>0</v>
      </c>
      <c r="AX110" s="5">
        <f>SUM(Ввод!AW68,Ввод!AW70)*(1+$G110)</f>
        <v>0</v>
      </c>
      <c r="AY110" s="5">
        <f>SUM(Ввод!AX68,Ввод!AX70)*(1+$G110)</f>
        <v>0</v>
      </c>
      <c r="AZ110" s="5">
        <f>SUM(Ввод!AY68,Ввод!AY70)*(1+$G110)</f>
        <v>0</v>
      </c>
      <c r="BA110" s="5">
        <f>SUM(Ввод!AZ68,Ввод!AZ70)*(1+$G110)</f>
        <v>0</v>
      </c>
      <c r="BB110" s="5">
        <f>SUM(Ввод!BA68,Ввод!BA70)*(1+$G110)</f>
        <v>0</v>
      </c>
      <c r="BC110" s="5">
        <f>SUM(Ввод!BB68,Ввод!BB70)*(1+$G110)</f>
        <v>0</v>
      </c>
      <c r="BD110" s="5">
        <f>SUM(Ввод!BC68,Ввод!BC70)*(1+$G110)</f>
        <v>0</v>
      </c>
      <c r="BE110" s="5">
        <f>SUM(Ввод!BD68,Ввод!BD70)*(1+$G110)</f>
        <v>0</v>
      </c>
      <c r="BF110" s="5">
        <f>SUM(Ввод!BE68,Ввод!BE70)*(1+$G110)</f>
        <v>0</v>
      </c>
      <c r="BG110" s="5">
        <f>SUM(Ввод!BF68,Ввод!BF70)*(1+$G110)</f>
        <v>0</v>
      </c>
      <c r="BH110" s="5">
        <f>SUM(Ввод!BG68,Ввод!BG70)*(1+$G110)</f>
        <v>0</v>
      </c>
      <c r="BI110" s="5">
        <f>SUM(Ввод!BH68,Ввод!BH70)*(1+$G110)</f>
        <v>0</v>
      </c>
      <c r="BJ110" s="5">
        <f>SUM(Ввод!BI68,Ввод!BI70)*(1+$G110)</f>
        <v>0</v>
      </c>
      <c r="BK110" s="5">
        <f>SUM(Ввод!BJ68,Ввод!BJ70)*(1+$G110)</f>
        <v>0</v>
      </c>
      <c r="BL110" s="5">
        <f>SUM(Ввод!BK68,Ввод!BK70)*(1+$G110)</f>
        <v>0</v>
      </c>
      <c r="BM110" s="5">
        <f>SUM(Ввод!BL68,Ввод!BL70)*(1+$G110)</f>
        <v>0</v>
      </c>
      <c r="BN110" s="5">
        <f>SUM(Ввод!BM68,Ввод!BM70)*(1+$G110)</f>
        <v>0</v>
      </c>
      <c r="BO110" s="5">
        <f>SUM(Ввод!BN68,Ввод!BN70)*(1+$G110)</f>
        <v>0</v>
      </c>
      <c r="BP110" s="5">
        <f>SUM(Ввод!BO68,Ввод!BO70)*(1+$G110)</f>
        <v>0</v>
      </c>
      <c r="BQ110" s="5">
        <f>SUM(Ввод!BP68,Ввод!BP70)*(1+$G110)</f>
        <v>0</v>
      </c>
      <c r="BR110" s="5">
        <f>SUM(Ввод!BQ68,Ввод!BQ70)*(1+$G110)</f>
        <v>0</v>
      </c>
      <c r="BS110" s="5">
        <f>SUM(Ввод!BR68,Ввод!BR70)*(1+$G110)</f>
        <v>0</v>
      </c>
      <c r="BT110" s="5">
        <f>SUM(Ввод!BS68,Ввод!BS70)*(1+$G110)</f>
        <v>0</v>
      </c>
      <c r="BU110" s="5">
        <f>SUM(Ввод!BT68,Ввод!BT70)*(1+$G110)</f>
        <v>0</v>
      </c>
      <c r="BV110" s="5">
        <f>SUM(Ввод!BU68,Ввод!BU70)*(1+$G110)</f>
        <v>0</v>
      </c>
      <c r="BW110" s="5">
        <f>SUM(Ввод!BV68,Ввод!BV70)*(1+$G110)</f>
        <v>0</v>
      </c>
      <c r="BX110" s="5">
        <f>SUM(Ввод!BW68,Ввод!BW70)*(1+$G110)</f>
        <v>0</v>
      </c>
      <c r="BY110" s="5">
        <f>SUM(Ввод!BX68,Ввод!BX70)*(1+$G110)</f>
        <v>0</v>
      </c>
      <c r="BZ110" s="5">
        <f>SUM(Ввод!BY68,Ввод!BY70)*(1+$G110)</f>
        <v>0</v>
      </c>
      <c r="CA110" s="5">
        <f>SUM(Ввод!BZ68,Ввод!BZ70)*(1+$G110)</f>
        <v>0</v>
      </c>
      <c r="CB110" s="5">
        <f>SUM(Ввод!CA68,Ввод!CA70)*(1+$G110)</f>
        <v>0</v>
      </c>
      <c r="CC110" s="5">
        <f>SUM(Ввод!CB68,Ввод!CB70)*(1+$G110)</f>
        <v>0</v>
      </c>
      <c r="CD110" s="5">
        <f>SUM(Ввод!CC68,Ввод!CC70)*(1+$G110)</f>
        <v>0</v>
      </c>
      <c r="CE110" s="5">
        <f>SUM(Ввод!CD68,Ввод!CD70)*(1+$G110)</f>
        <v>0</v>
      </c>
      <c r="CF110" s="5">
        <f>SUM(Ввод!CE68,Ввод!CE70)*(1+$G110)</f>
        <v>0</v>
      </c>
      <c r="CG110" s="5">
        <f>SUM(Ввод!CF68,Ввод!CF70)*(1+$G110)</f>
        <v>0</v>
      </c>
      <c r="CH110" s="5">
        <f>SUM(Ввод!CG68,Ввод!CG70)*(1+$G110)</f>
        <v>0</v>
      </c>
      <c r="CI110" s="5">
        <f>SUM(Ввод!CH68,Ввод!CH70)*(1+$G110)</f>
        <v>0</v>
      </c>
      <c r="CJ110" s="5">
        <f>SUM(Ввод!CI68,Ввод!CI70)*(1+$G110)</f>
        <v>0</v>
      </c>
      <c r="CK110" s="5">
        <f>SUM(Ввод!CJ68,Ввод!CJ70)*(1+$G110)</f>
        <v>0</v>
      </c>
      <c r="CL110" s="5">
        <f>SUM(Ввод!CK68,Ввод!CK70)*(1+$G110)</f>
        <v>0</v>
      </c>
      <c r="CM110" s="5">
        <f>SUM(Ввод!CL68,Ввод!CL70)*(1+$G110)</f>
        <v>0</v>
      </c>
      <c r="CN110" s="5">
        <f>SUM(Ввод!CM68,Ввод!CM70)*(1+$G110)</f>
        <v>0</v>
      </c>
      <c r="CO110" s="5">
        <f>SUM(Ввод!CN68,Ввод!CN70)*(1+$G110)</f>
        <v>0</v>
      </c>
      <c r="CP110" s="5">
        <f>SUM(Ввод!CO68,Ввод!CO70)*(1+$G110)</f>
        <v>0</v>
      </c>
      <c r="CQ110" s="5">
        <f>SUM(Ввод!CP68,Ввод!CP70)*(1+$G110)</f>
        <v>0</v>
      </c>
      <c r="CR110" s="5">
        <f>SUM(Ввод!CQ68,Ввод!CQ70)*(1+$G110)</f>
        <v>0</v>
      </c>
      <c r="CS110" s="5">
        <f>SUM(Ввод!CR68,Ввод!CR70)*(1+$G110)</f>
        <v>0</v>
      </c>
      <c r="CT110" s="5">
        <f>SUM(Ввод!CS68,Ввод!CS70)*(1+$G110)</f>
        <v>0</v>
      </c>
      <c r="CU110" s="5">
        <f>SUM(Ввод!CT68,Ввод!CT70)*(1+$G110)</f>
        <v>0</v>
      </c>
      <c r="CV110" s="5">
        <f>SUM(Ввод!CU68,Ввод!CU70)*(1+$G110)</f>
        <v>0</v>
      </c>
      <c r="CW110" s="5">
        <f>SUM(Ввод!CV68,Ввод!CV70)*(1+$G110)</f>
        <v>0</v>
      </c>
      <c r="CX110" s="5">
        <f>SUM(Ввод!CW68,Ввод!CW70)*(1+$G110)</f>
        <v>0</v>
      </c>
      <c r="CY110" s="5">
        <f>SUM(Ввод!CX68,Ввод!CX70)*(1+$G110)</f>
        <v>0</v>
      </c>
      <c r="CZ110" s="5">
        <f>SUM(Ввод!CY68,Ввод!CY70)*(1+$G110)</f>
        <v>0</v>
      </c>
      <c r="DA110" s="5">
        <f>SUM(Ввод!CZ68,Ввод!CZ70)*(1+$G110)</f>
        <v>0</v>
      </c>
      <c r="DB110" s="5">
        <f>SUM(Ввод!DA68,Ввод!DA70)*(1+$G110)</f>
        <v>0</v>
      </c>
      <c r="DC110" s="5">
        <f>SUM(Ввод!DB68,Ввод!DB70)*(1+$G110)</f>
        <v>0</v>
      </c>
      <c r="DD110" s="5">
        <f>SUM(Ввод!DC68,Ввод!DC70)*(1+$G110)</f>
        <v>0</v>
      </c>
      <c r="DE110" s="5">
        <f>SUM(Ввод!DD68,Ввод!DD70)*(1+$G110)</f>
        <v>0</v>
      </c>
      <c r="DF110" s="5">
        <f>SUM(Ввод!DE68,Ввод!DE70)*(1+$G110)</f>
        <v>0</v>
      </c>
      <c r="DG110" s="5">
        <f>SUM(Ввод!DF68,Ввод!DF70)*(1+$G110)</f>
        <v>0</v>
      </c>
      <c r="DH110" s="5">
        <f>SUM(Ввод!DG68,Ввод!DG70)*(1+$G110)</f>
        <v>0</v>
      </c>
      <c r="DI110" s="5">
        <f>SUM(Ввод!DH68,Ввод!DH70)*(1+$G110)</f>
        <v>0</v>
      </c>
      <c r="DJ110" s="5">
        <f>SUM(Ввод!DI68,Ввод!DI70)*(1+$G110)</f>
        <v>0</v>
      </c>
    </row>
    <row r="111" spans="1:114">
      <c r="B111" t="s">
        <v>83</v>
      </c>
      <c r="G111" s="235">
        <f>Чувствительность!$D$27</f>
        <v>0</v>
      </c>
      <c r="I111" s="5">
        <f>SUM(J111:DJ111)</f>
        <v>130000</v>
      </c>
      <c r="J111" s="5">
        <f>SUM(Ввод!I69,Ввод!I71)*(1+$G111)</f>
        <v>0</v>
      </c>
      <c r="K111" s="5">
        <f>SUM(Ввод!J69,Ввод!J71)*(1+$G111)</f>
        <v>0</v>
      </c>
      <c r="L111" s="5">
        <f>SUM(Ввод!K69,Ввод!K71)*(1+$G111)</f>
        <v>0</v>
      </c>
      <c r="M111" s="5">
        <f>SUM(Ввод!L69,Ввод!L71)*(1+$G111)</f>
        <v>15000</v>
      </c>
      <c r="N111" s="5">
        <f>SUM(Ввод!M69,Ввод!M71)*(1+$G111)</f>
        <v>20000</v>
      </c>
      <c r="O111" s="5">
        <f>SUM(Ввод!N69,Ввод!N71)*(1+$G111)</f>
        <v>20000</v>
      </c>
      <c r="P111" s="5">
        <f>SUM(Ввод!O69,Ввод!O71)*(1+$G111)</f>
        <v>20000</v>
      </c>
      <c r="Q111" s="5">
        <f>SUM(Ввод!P69,Ввод!P71)*(1+$G111)</f>
        <v>32500</v>
      </c>
      <c r="R111" s="5">
        <f>SUM(Ввод!Q69,Ввод!Q71)*(1+$G111)</f>
        <v>0</v>
      </c>
      <c r="S111" s="5">
        <f>SUM(Ввод!R69,Ввод!R71)*(1+$G111)</f>
        <v>0</v>
      </c>
      <c r="T111" s="5">
        <f>SUM(Ввод!S69,Ввод!S71)*(1+$G111)</f>
        <v>0</v>
      </c>
      <c r="U111" s="5">
        <f>SUM(Ввод!T69,Ввод!T71)*(1+$G111)</f>
        <v>22500</v>
      </c>
      <c r="V111" s="5">
        <f>SUM(Ввод!U69,Ввод!U71)*(1+$G111)</f>
        <v>0</v>
      </c>
      <c r="W111" s="5">
        <f>SUM(Ввод!V69,Ввод!V71)*(1+$G111)</f>
        <v>0</v>
      </c>
      <c r="X111" s="5">
        <f>SUM(Ввод!W69,Ввод!W71)*(1+$G111)</f>
        <v>0</v>
      </c>
      <c r="Y111" s="5">
        <f>SUM(Ввод!X69,Ввод!X71)*(1+$G111)</f>
        <v>0</v>
      </c>
      <c r="Z111" s="5">
        <f>SUM(Ввод!Y69,Ввод!Y71)*(1+$G111)</f>
        <v>0</v>
      </c>
      <c r="AA111" s="5">
        <f>SUM(Ввод!Z69,Ввод!Z71)*(1+$G111)</f>
        <v>0</v>
      </c>
      <c r="AB111" s="5">
        <f>SUM(Ввод!AA69,Ввод!AA71)*(1+$G111)</f>
        <v>0</v>
      </c>
      <c r="AC111" s="5">
        <f>SUM(Ввод!AB69,Ввод!AB71)*(1+$G111)</f>
        <v>0</v>
      </c>
      <c r="AD111" s="5">
        <f>SUM(Ввод!AC69,Ввод!AC71)*(1+$G111)</f>
        <v>0</v>
      </c>
      <c r="AE111" s="5">
        <f>SUM(Ввод!AD69,Ввод!AD71)*(1+$G111)</f>
        <v>0</v>
      </c>
      <c r="AF111" s="5">
        <f>SUM(Ввод!AE69,Ввод!AE71)*(1+$G111)</f>
        <v>0</v>
      </c>
      <c r="AG111" s="5">
        <f>SUM(Ввод!AF69,Ввод!AF71)*(1+$G111)</f>
        <v>0</v>
      </c>
      <c r="AH111" s="5">
        <f>SUM(Ввод!AG69,Ввод!AG71)*(1+$G111)</f>
        <v>0</v>
      </c>
      <c r="AI111" s="5">
        <f>SUM(Ввод!AH69,Ввод!AH71)*(1+$G111)</f>
        <v>0</v>
      </c>
      <c r="AJ111" s="5">
        <f>SUM(Ввод!AI69,Ввод!AI71)*(1+$G111)</f>
        <v>0</v>
      </c>
      <c r="AK111" s="5">
        <f>SUM(Ввод!AJ69,Ввод!AJ71)*(1+$G111)</f>
        <v>0</v>
      </c>
      <c r="AL111" s="5">
        <f>SUM(Ввод!AK69,Ввод!AK71)*(1+$G111)</f>
        <v>0</v>
      </c>
      <c r="AM111" s="5">
        <f>SUM(Ввод!AL69,Ввод!AL71)*(1+$G111)</f>
        <v>0</v>
      </c>
      <c r="AN111" s="5">
        <f>SUM(Ввод!AM69,Ввод!AM71)*(1+$G111)</f>
        <v>0</v>
      </c>
      <c r="AO111" s="5">
        <f>SUM(Ввод!AN69,Ввод!AN71)*(1+$G111)</f>
        <v>0</v>
      </c>
      <c r="AP111" s="5">
        <f>SUM(Ввод!AO69,Ввод!AO71)*(1+$G111)</f>
        <v>0</v>
      </c>
      <c r="AQ111" s="5">
        <f>SUM(Ввод!AP69,Ввод!AP71)*(1+$G111)</f>
        <v>0</v>
      </c>
      <c r="AR111" s="5">
        <f>SUM(Ввод!AQ69,Ввод!AQ71)*(1+$G111)</f>
        <v>0</v>
      </c>
      <c r="AS111" s="5">
        <f>SUM(Ввод!AR69,Ввод!AR71)*(1+$G111)</f>
        <v>0</v>
      </c>
      <c r="AT111" s="5">
        <f>SUM(Ввод!AS69,Ввод!AS71)*(1+$G111)</f>
        <v>0</v>
      </c>
      <c r="AU111" s="5">
        <f>SUM(Ввод!AT69,Ввод!AT71)*(1+$G111)</f>
        <v>0</v>
      </c>
      <c r="AV111" s="5">
        <f>SUM(Ввод!AU69,Ввод!AU71)*(1+$G111)</f>
        <v>0</v>
      </c>
      <c r="AW111" s="5">
        <f>SUM(Ввод!AV69,Ввод!AV71)*(1+$G111)</f>
        <v>0</v>
      </c>
      <c r="AX111" s="5">
        <f>SUM(Ввод!AW69,Ввод!AW71)*(1+$G111)</f>
        <v>0</v>
      </c>
      <c r="AY111" s="5">
        <f>SUM(Ввод!AX69,Ввод!AX71)*(1+$G111)</f>
        <v>0</v>
      </c>
      <c r="AZ111" s="5">
        <f>SUM(Ввод!AY69,Ввод!AY71)*(1+$G111)</f>
        <v>0</v>
      </c>
      <c r="BA111" s="5">
        <f>SUM(Ввод!AZ69,Ввод!AZ71)*(1+$G111)</f>
        <v>0</v>
      </c>
      <c r="BB111" s="5">
        <f>SUM(Ввод!BA69,Ввод!BA71)*(1+$G111)</f>
        <v>0</v>
      </c>
      <c r="BC111" s="5">
        <f>SUM(Ввод!BB69,Ввод!BB71)*(1+$G111)</f>
        <v>0</v>
      </c>
      <c r="BD111" s="5">
        <f>SUM(Ввод!BC69,Ввод!BC71)*(1+$G111)</f>
        <v>0</v>
      </c>
      <c r="BE111" s="5">
        <f>SUM(Ввод!BD69,Ввод!BD71)*(1+$G111)</f>
        <v>0</v>
      </c>
      <c r="BF111" s="5">
        <f>SUM(Ввод!BE69,Ввод!BE71)*(1+$G111)</f>
        <v>0</v>
      </c>
      <c r="BG111" s="5">
        <f>SUM(Ввод!BF69,Ввод!BF71)*(1+$G111)</f>
        <v>0</v>
      </c>
      <c r="BH111" s="5">
        <f>SUM(Ввод!BG69,Ввод!BG71)*(1+$G111)</f>
        <v>0</v>
      </c>
      <c r="BI111" s="5">
        <f>SUM(Ввод!BH69,Ввод!BH71)*(1+$G111)</f>
        <v>0</v>
      </c>
      <c r="BJ111" s="5">
        <f>SUM(Ввод!BI69,Ввод!BI71)*(1+$G111)</f>
        <v>0</v>
      </c>
      <c r="BK111" s="5">
        <f>SUM(Ввод!BJ69,Ввод!BJ71)*(1+$G111)</f>
        <v>0</v>
      </c>
      <c r="BL111" s="5">
        <f>SUM(Ввод!BK69,Ввод!BK71)*(1+$G111)</f>
        <v>0</v>
      </c>
      <c r="BM111" s="5">
        <f>SUM(Ввод!BL69,Ввод!BL71)*(1+$G111)</f>
        <v>0</v>
      </c>
      <c r="BN111" s="5">
        <f>SUM(Ввод!BM69,Ввод!BM71)*(1+$G111)</f>
        <v>0</v>
      </c>
      <c r="BO111" s="5">
        <f>SUM(Ввод!BN69,Ввод!BN71)*(1+$G111)</f>
        <v>0</v>
      </c>
      <c r="BP111" s="5">
        <f>SUM(Ввод!BO69,Ввод!BO71)*(1+$G111)</f>
        <v>0</v>
      </c>
      <c r="BQ111" s="5">
        <f>SUM(Ввод!BP69,Ввод!BP71)*(1+$G111)</f>
        <v>0</v>
      </c>
      <c r="BR111" s="5">
        <f>SUM(Ввод!BQ69,Ввод!BQ71)*(1+$G111)</f>
        <v>0</v>
      </c>
      <c r="BS111" s="5">
        <f>SUM(Ввод!BR69,Ввод!BR71)*(1+$G111)</f>
        <v>0</v>
      </c>
      <c r="BT111" s="5">
        <f>SUM(Ввод!BS69,Ввод!BS71)*(1+$G111)</f>
        <v>0</v>
      </c>
      <c r="BU111" s="5">
        <f>SUM(Ввод!BT69,Ввод!BT71)*(1+$G111)</f>
        <v>0</v>
      </c>
      <c r="BV111" s="5">
        <f>SUM(Ввод!BU69,Ввод!BU71)*(1+$G111)</f>
        <v>0</v>
      </c>
      <c r="BW111" s="5">
        <f>SUM(Ввод!BV69,Ввод!BV71)*(1+$G111)</f>
        <v>0</v>
      </c>
      <c r="BX111" s="5">
        <f>SUM(Ввод!BW69,Ввод!BW71)*(1+$G111)</f>
        <v>0</v>
      </c>
      <c r="BY111" s="5">
        <f>SUM(Ввод!BX69,Ввод!BX71)*(1+$G111)</f>
        <v>0</v>
      </c>
      <c r="BZ111" s="5">
        <f>SUM(Ввод!BY69,Ввод!BY71)*(1+$G111)</f>
        <v>0</v>
      </c>
      <c r="CA111" s="5">
        <f>SUM(Ввод!BZ69,Ввод!BZ71)*(1+$G111)</f>
        <v>0</v>
      </c>
      <c r="CB111" s="5">
        <f>SUM(Ввод!CA69,Ввод!CA71)*(1+$G111)</f>
        <v>0</v>
      </c>
      <c r="CC111" s="5">
        <f>SUM(Ввод!CB69,Ввод!CB71)*(1+$G111)</f>
        <v>0</v>
      </c>
      <c r="CD111" s="5">
        <f>SUM(Ввод!CC69,Ввод!CC71)*(1+$G111)</f>
        <v>0</v>
      </c>
      <c r="CE111" s="5">
        <f>SUM(Ввод!CD69,Ввод!CD71)*(1+$G111)</f>
        <v>0</v>
      </c>
      <c r="CF111" s="5">
        <f>SUM(Ввод!CE69,Ввод!CE71)*(1+$G111)</f>
        <v>0</v>
      </c>
      <c r="CG111" s="5">
        <f>SUM(Ввод!CF69,Ввод!CF71)*(1+$G111)</f>
        <v>0</v>
      </c>
      <c r="CH111" s="5">
        <f>SUM(Ввод!CG69,Ввод!CG71)*(1+$G111)</f>
        <v>0</v>
      </c>
      <c r="CI111" s="5">
        <f>SUM(Ввод!CH69,Ввод!CH71)*(1+$G111)</f>
        <v>0</v>
      </c>
      <c r="CJ111" s="5">
        <f>SUM(Ввод!CI69,Ввод!CI71)*(1+$G111)</f>
        <v>0</v>
      </c>
      <c r="CK111" s="5">
        <f>SUM(Ввод!CJ69,Ввод!CJ71)*(1+$G111)</f>
        <v>0</v>
      </c>
      <c r="CL111" s="5">
        <f>SUM(Ввод!CK69,Ввод!CK71)*(1+$G111)</f>
        <v>0</v>
      </c>
      <c r="CM111" s="5">
        <f>SUM(Ввод!CL69,Ввод!CL71)*(1+$G111)</f>
        <v>0</v>
      </c>
      <c r="CN111" s="5">
        <f>SUM(Ввод!CM69,Ввод!CM71)*(1+$G111)</f>
        <v>0</v>
      </c>
      <c r="CO111" s="5">
        <f>SUM(Ввод!CN69,Ввод!CN71)*(1+$G111)</f>
        <v>0</v>
      </c>
      <c r="CP111" s="5">
        <f>SUM(Ввод!CO69,Ввод!CO71)*(1+$G111)</f>
        <v>0</v>
      </c>
      <c r="CQ111" s="5">
        <f>SUM(Ввод!CP69,Ввод!CP71)*(1+$G111)</f>
        <v>0</v>
      </c>
      <c r="CR111" s="5">
        <f>SUM(Ввод!CQ69,Ввод!CQ71)*(1+$G111)</f>
        <v>0</v>
      </c>
      <c r="CS111" s="5">
        <f>SUM(Ввод!CR69,Ввод!CR71)*(1+$G111)</f>
        <v>0</v>
      </c>
      <c r="CT111" s="5">
        <f>SUM(Ввод!CS69,Ввод!CS71)*(1+$G111)</f>
        <v>0</v>
      </c>
      <c r="CU111" s="5">
        <f>SUM(Ввод!CT69,Ввод!CT71)*(1+$G111)</f>
        <v>0</v>
      </c>
      <c r="CV111" s="5">
        <f>SUM(Ввод!CU69,Ввод!CU71)*(1+$G111)</f>
        <v>0</v>
      </c>
      <c r="CW111" s="5">
        <f>SUM(Ввод!CV69,Ввод!CV71)*(1+$G111)</f>
        <v>0</v>
      </c>
      <c r="CX111" s="5">
        <f>SUM(Ввод!CW69,Ввод!CW71)*(1+$G111)</f>
        <v>0</v>
      </c>
      <c r="CY111" s="5">
        <f>SUM(Ввод!CX69,Ввод!CX71)*(1+$G111)</f>
        <v>0</v>
      </c>
      <c r="CZ111" s="5">
        <f>SUM(Ввод!CY69,Ввод!CY71)*(1+$G111)</f>
        <v>0</v>
      </c>
      <c r="DA111" s="5">
        <f>SUM(Ввод!CZ69,Ввод!CZ71)*(1+$G111)</f>
        <v>0</v>
      </c>
      <c r="DB111" s="5">
        <f>SUM(Ввод!DA69,Ввод!DA71)*(1+$G111)</f>
        <v>0</v>
      </c>
      <c r="DC111" s="5">
        <f>SUM(Ввод!DB69,Ввод!DB71)*(1+$G111)</f>
        <v>0</v>
      </c>
      <c r="DD111" s="5">
        <f>SUM(Ввод!DC69,Ввод!DC71)*(1+$G111)</f>
        <v>0</v>
      </c>
      <c r="DE111" s="5">
        <f>SUM(Ввод!DD69,Ввод!DD71)*(1+$G111)</f>
        <v>0</v>
      </c>
      <c r="DF111" s="5">
        <f>SUM(Ввод!DE69,Ввод!DE71)*(1+$G111)</f>
        <v>0</v>
      </c>
      <c r="DG111" s="5">
        <f>SUM(Ввод!DF69,Ввод!DF71)*(1+$G111)</f>
        <v>0</v>
      </c>
      <c r="DH111" s="5">
        <f>SUM(Ввод!DG69,Ввод!DG71)*(1+$G111)</f>
        <v>0</v>
      </c>
      <c r="DI111" s="5">
        <f>SUM(Ввод!DH69,Ввод!DH71)*(1+$G111)</f>
        <v>0</v>
      </c>
      <c r="DJ111" s="5">
        <f>SUM(Ввод!DI69,Ввод!DI71)*(1+$G111)</f>
        <v>0</v>
      </c>
    </row>
    <row r="112" spans="1:114">
      <c r="B112" t="s">
        <v>84</v>
      </c>
      <c r="I112" s="5">
        <f>SUM(J112:DJ112)</f>
        <v>780000</v>
      </c>
      <c r="J112" s="5">
        <f t="shared" ref="J112" si="77">SUM(J110:J111)</f>
        <v>0</v>
      </c>
      <c r="K112" s="5">
        <f t="shared" ref="K112:BV112" si="78">SUM(K110:K111)</f>
        <v>0</v>
      </c>
      <c r="L112" s="5">
        <f t="shared" si="78"/>
        <v>0</v>
      </c>
      <c r="M112" s="5">
        <f t="shared" si="78"/>
        <v>90000</v>
      </c>
      <c r="N112" s="5">
        <f t="shared" si="78"/>
        <v>120000</v>
      </c>
      <c r="O112" s="5">
        <f t="shared" si="78"/>
        <v>120000</v>
      </c>
      <c r="P112" s="5">
        <f t="shared" si="78"/>
        <v>120000</v>
      </c>
      <c r="Q112" s="5">
        <f t="shared" si="78"/>
        <v>195000</v>
      </c>
      <c r="R112" s="5">
        <f t="shared" si="78"/>
        <v>0</v>
      </c>
      <c r="S112" s="5">
        <f t="shared" si="78"/>
        <v>0</v>
      </c>
      <c r="T112" s="5">
        <f t="shared" si="78"/>
        <v>0</v>
      </c>
      <c r="U112" s="5">
        <f t="shared" si="78"/>
        <v>135000</v>
      </c>
      <c r="V112" s="5">
        <f t="shared" si="78"/>
        <v>0</v>
      </c>
      <c r="W112" s="5">
        <f t="shared" si="78"/>
        <v>0</v>
      </c>
      <c r="X112" s="5">
        <f t="shared" si="78"/>
        <v>0</v>
      </c>
      <c r="Y112" s="5">
        <f t="shared" si="78"/>
        <v>0</v>
      </c>
      <c r="Z112" s="5">
        <f t="shared" si="78"/>
        <v>0</v>
      </c>
      <c r="AA112" s="5">
        <f t="shared" si="78"/>
        <v>0</v>
      </c>
      <c r="AB112" s="5">
        <f t="shared" si="78"/>
        <v>0</v>
      </c>
      <c r="AC112" s="5">
        <f t="shared" si="78"/>
        <v>0</v>
      </c>
      <c r="AD112" s="5">
        <f t="shared" si="78"/>
        <v>0</v>
      </c>
      <c r="AE112" s="5">
        <f t="shared" si="78"/>
        <v>0</v>
      </c>
      <c r="AF112" s="5">
        <f t="shared" si="78"/>
        <v>0</v>
      </c>
      <c r="AG112" s="5">
        <f t="shared" si="78"/>
        <v>0</v>
      </c>
      <c r="AH112" s="5">
        <f t="shared" si="78"/>
        <v>0</v>
      </c>
      <c r="AI112" s="5">
        <f t="shared" si="78"/>
        <v>0</v>
      </c>
      <c r="AJ112" s="5">
        <f t="shared" si="78"/>
        <v>0</v>
      </c>
      <c r="AK112" s="5">
        <f t="shared" si="78"/>
        <v>0</v>
      </c>
      <c r="AL112" s="5">
        <f t="shared" si="78"/>
        <v>0</v>
      </c>
      <c r="AM112" s="5">
        <f t="shared" si="78"/>
        <v>0</v>
      </c>
      <c r="AN112" s="5">
        <f t="shared" si="78"/>
        <v>0</v>
      </c>
      <c r="AO112" s="5">
        <f t="shared" si="78"/>
        <v>0</v>
      </c>
      <c r="AP112" s="5">
        <f t="shared" si="78"/>
        <v>0</v>
      </c>
      <c r="AQ112" s="5">
        <f t="shared" si="78"/>
        <v>0</v>
      </c>
      <c r="AR112" s="5">
        <f t="shared" si="78"/>
        <v>0</v>
      </c>
      <c r="AS112" s="5">
        <f t="shared" si="78"/>
        <v>0</v>
      </c>
      <c r="AT112" s="5">
        <f t="shared" si="78"/>
        <v>0</v>
      </c>
      <c r="AU112" s="5">
        <f t="shared" si="78"/>
        <v>0</v>
      </c>
      <c r="AV112" s="5">
        <f t="shared" si="78"/>
        <v>0</v>
      </c>
      <c r="AW112" s="5">
        <f t="shared" si="78"/>
        <v>0</v>
      </c>
      <c r="AX112" s="5">
        <f t="shared" si="78"/>
        <v>0</v>
      </c>
      <c r="AY112" s="5">
        <f t="shared" si="78"/>
        <v>0</v>
      </c>
      <c r="AZ112" s="5">
        <f t="shared" si="78"/>
        <v>0</v>
      </c>
      <c r="BA112" s="5">
        <f t="shared" si="78"/>
        <v>0</v>
      </c>
      <c r="BB112" s="5">
        <f t="shared" si="78"/>
        <v>0</v>
      </c>
      <c r="BC112" s="5">
        <f t="shared" si="78"/>
        <v>0</v>
      </c>
      <c r="BD112" s="5">
        <f t="shared" si="78"/>
        <v>0</v>
      </c>
      <c r="BE112" s="5">
        <f t="shared" si="78"/>
        <v>0</v>
      </c>
      <c r="BF112" s="5">
        <f t="shared" si="78"/>
        <v>0</v>
      </c>
      <c r="BG112" s="5">
        <f t="shared" si="78"/>
        <v>0</v>
      </c>
      <c r="BH112" s="5">
        <f t="shared" si="78"/>
        <v>0</v>
      </c>
      <c r="BI112" s="5">
        <f t="shared" si="78"/>
        <v>0</v>
      </c>
      <c r="BJ112" s="5">
        <f t="shared" si="78"/>
        <v>0</v>
      </c>
      <c r="BK112" s="5">
        <f t="shared" si="78"/>
        <v>0</v>
      </c>
      <c r="BL112" s="5">
        <f t="shared" si="78"/>
        <v>0</v>
      </c>
      <c r="BM112" s="5">
        <f t="shared" si="78"/>
        <v>0</v>
      </c>
      <c r="BN112" s="5">
        <f t="shared" si="78"/>
        <v>0</v>
      </c>
      <c r="BO112" s="5">
        <f t="shared" si="78"/>
        <v>0</v>
      </c>
      <c r="BP112" s="5">
        <f t="shared" si="78"/>
        <v>0</v>
      </c>
      <c r="BQ112" s="5">
        <f t="shared" si="78"/>
        <v>0</v>
      </c>
      <c r="BR112" s="5">
        <f t="shared" si="78"/>
        <v>0</v>
      </c>
      <c r="BS112" s="5">
        <f t="shared" si="78"/>
        <v>0</v>
      </c>
      <c r="BT112" s="5">
        <f t="shared" si="78"/>
        <v>0</v>
      </c>
      <c r="BU112" s="5">
        <f t="shared" si="78"/>
        <v>0</v>
      </c>
      <c r="BV112" s="5">
        <f t="shared" si="78"/>
        <v>0</v>
      </c>
      <c r="BW112" s="5">
        <f t="shared" ref="BW112:DJ112" si="79">SUM(BW110:BW111)</f>
        <v>0</v>
      </c>
      <c r="BX112" s="5">
        <f t="shared" si="79"/>
        <v>0</v>
      </c>
      <c r="BY112" s="5">
        <f t="shared" si="79"/>
        <v>0</v>
      </c>
      <c r="BZ112" s="5">
        <f t="shared" si="79"/>
        <v>0</v>
      </c>
      <c r="CA112" s="5">
        <f t="shared" si="79"/>
        <v>0</v>
      </c>
      <c r="CB112" s="5">
        <f t="shared" si="79"/>
        <v>0</v>
      </c>
      <c r="CC112" s="5">
        <f t="shared" si="79"/>
        <v>0</v>
      </c>
      <c r="CD112" s="5">
        <f t="shared" si="79"/>
        <v>0</v>
      </c>
      <c r="CE112" s="5">
        <f t="shared" si="79"/>
        <v>0</v>
      </c>
      <c r="CF112" s="5">
        <f t="shared" si="79"/>
        <v>0</v>
      </c>
      <c r="CG112" s="5">
        <f t="shared" si="79"/>
        <v>0</v>
      </c>
      <c r="CH112" s="5">
        <f t="shared" si="79"/>
        <v>0</v>
      </c>
      <c r="CI112" s="5">
        <f t="shared" si="79"/>
        <v>0</v>
      </c>
      <c r="CJ112" s="5">
        <f t="shared" si="79"/>
        <v>0</v>
      </c>
      <c r="CK112" s="5">
        <f t="shared" si="79"/>
        <v>0</v>
      </c>
      <c r="CL112" s="5">
        <f t="shared" si="79"/>
        <v>0</v>
      </c>
      <c r="CM112" s="5">
        <f t="shared" si="79"/>
        <v>0</v>
      </c>
      <c r="CN112" s="5">
        <f t="shared" si="79"/>
        <v>0</v>
      </c>
      <c r="CO112" s="5">
        <f t="shared" si="79"/>
        <v>0</v>
      </c>
      <c r="CP112" s="5">
        <f t="shared" si="79"/>
        <v>0</v>
      </c>
      <c r="CQ112" s="5">
        <f t="shared" si="79"/>
        <v>0</v>
      </c>
      <c r="CR112" s="5">
        <f t="shared" si="79"/>
        <v>0</v>
      </c>
      <c r="CS112" s="5">
        <f t="shared" si="79"/>
        <v>0</v>
      </c>
      <c r="CT112" s="5">
        <f t="shared" si="79"/>
        <v>0</v>
      </c>
      <c r="CU112" s="5">
        <f t="shared" si="79"/>
        <v>0</v>
      </c>
      <c r="CV112" s="5">
        <f t="shared" si="79"/>
        <v>0</v>
      </c>
      <c r="CW112" s="5">
        <f t="shared" si="79"/>
        <v>0</v>
      </c>
      <c r="CX112" s="5">
        <f t="shared" si="79"/>
        <v>0</v>
      </c>
      <c r="CY112" s="5">
        <f t="shared" si="79"/>
        <v>0</v>
      </c>
      <c r="CZ112" s="5">
        <f t="shared" si="79"/>
        <v>0</v>
      </c>
      <c r="DA112" s="5">
        <f t="shared" si="79"/>
        <v>0</v>
      </c>
      <c r="DB112" s="5">
        <f t="shared" si="79"/>
        <v>0</v>
      </c>
      <c r="DC112" s="5">
        <f t="shared" si="79"/>
        <v>0</v>
      </c>
      <c r="DD112" s="5">
        <f t="shared" si="79"/>
        <v>0</v>
      </c>
      <c r="DE112" s="5">
        <f t="shared" si="79"/>
        <v>0</v>
      </c>
      <c r="DF112" s="5">
        <f t="shared" si="79"/>
        <v>0</v>
      </c>
      <c r="DG112" s="5">
        <f t="shared" si="79"/>
        <v>0</v>
      </c>
      <c r="DH112" s="5">
        <f t="shared" si="79"/>
        <v>0</v>
      </c>
      <c r="DI112" s="5">
        <f t="shared" si="79"/>
        <v>0</v>
      </c>
      <c r="DJ112" s="5">
        <f t="shared" si="79"/>
        <v>0</v>
      </c>
    </row>
    <row r="113" spans="2:115">
      <c r="B113" s="11" t="s">
        <v>558</v>
      </c>
      <c r="G113" s="235">
        <f>Чувствительность!$D$27</f>
        <v>0</v>
      </c>
      <c r="I113" s="5">
        <f t="shared" ref="I113:I117" si="80">SUM(J113:DJ113)</f>
        <v>300000</v>
      </c>
      <c r="J113" s="5">
        <f>SUM(Ввод!I68:I69)*(1+$G113)</f>
        <v>0</v>
      </c>
      <c r="K113" s="5">
        <f>SUM(Ввод!J68:J69)*(1+$G113)</f>
        <v>0</v>
      </c>
      <c r="L113" s="5">
        <f>SUM(Ввод!K68:K69)*(1+$G113)</f>
        <v>0</v>
      </c>
      <c r="M113" s="5">
        <f>SUM(Ввод!L68:L69)*(1+$G113)</f>
        <v>90000</v>
      </c>
      <c r="N113" s="5">
        <f>SUM(Ввод!M68:M69)*(1+$G113)</f>
        <v>0</v>
      </c>
      <c r="O113" s="5">
        <f>SUM(Ввод!N68:N69)*(1+$G113)</f>
        <v>0</v>
      </c>
      <c r="P113" s="5">
        <f>SUM(Ввод!O68:O69)*(1+$G113)</f>
        <v>0</v>
      </c>
      <c r="Q113" s="5">
        <f>SUM(Ввод!P68:P69)*(1+$G113)</f>
        <v>75000</v>
      </c>
      <c r="R113" s="5">
        <f>SUM(Ввод!Q68:Q69)*(1+$G113)</f>
        <v>0</v>
      </c>
      <c r="S113" s="5">
        <f>SUM(Ввод!R68:R69)*(1+$G113)</f>
        <v>0</v>
      </c>
      <c r="T113" s="5">
        <f>SUM(Ввод!S68:S69)*(1+$G113)</f>
        <v>0</v>
      </c>
      <c r="U113" s="5">
        <f>SUM(Ввод!T68:T69)*(1+$G113)</f>
        <v>135000</v>
      </c>
      <c r="V113" s="5">
        <f>SUM(Ввод!U68:U69)*(1+$G113)</f>
        <v>0</v>
      </c>
      <c r="W113" s="5">
        <f>SUM(Ввод!V68:V69)*(1+$G113)</f>
        <v>0</v>
      </c>
      <c r="X113" s="5">
        <f>SUM(Ввод!W68:W69)*(1+$G113)</f>
        <v>0</v>
      </c>
      <c r="Y113" s="5">
        <f>SUM(Ввод!X68:X69)*(1+$G113)</f>
        <v>0</v>
      </c>
      <c r="Z113" s="5">
        <f>SUM(Ввод!Y68:Y69)*(1+$G113)</f>
        <v>0</v>
      </c>
      <c r="AA113" s="5">
        <f>SUM(Ввод!Z68:Z69)*(1+$G113)</f>
        <v>0</v>
      </c>
      <c r="AB113" s="5">
        <f>SUM(Ввод!AA68:AA69)*(1+$G113)</f>
        <v>0</v>
      </c>
      <c r="AC113" s="5">
        <f>SUM(Ввод!AB68:AB69)*(1+$G113)</f>
        <v>0</v>
      </c>
      <c r="AD113" s="5">
        <f>SUM(Ввод!AC68:AC69)*(1+$G113)</f>
        <v>0</v>
      </c>
      <c r="AE113" s="5">
        <f>SUM(Ввод!AD68:AD69)*(1+$G113)</f>
        <v>0</v>
      </c>
      <c r="AF113" s="5">
        <f>SUM(Ввод!AE68:AE69)*(1+$G113)</f>
        <v>0</v>
      </c>
      <c r="AG113" s="5">
        <f>SUM(Ввод!AF68:AF69)*(1+$G113)</f>
        <v>0</v>
      </c>
      <c r="AH113" s="5">
        <f>SUM(Ввод!AG68:AG69)*(1+$G113)</f>
        <v>0</v>
      </c>
      <c r="AI113" s="5">
        <f>SUM(Ввод!AH68:AH69)*(1+$G113)</f>
        <v>0</v>
      </c>
      <c r="AJ113" s="5">
        <f>SUM(Ввод!AI68:AI69)*(1+$G113)</f>
        <v>0</v>
      </c>
      <c r="AK113" s="5">
        <f>SUM(Ввод!AJ68:AJ69)*(1+$G113)</f>
        <v>0</v>
      </c>
      <c r="AL113" s="5">
        <f>SUM(Ввод!AK68:AK69)*(1+$G113)</f>
        <v>0</v>
      </c>
      <c r="AM113" s="5">
        <f>SUM(Ввод!AL68:AL69)*(1+$G113)</f>
        <v>0</v>
      </c>
      <c r="AN113" s="5">
        <f>SUM(Ввод!AM68:AM69)*(1+$G113)</f>
        <v>0</v>
      </c>
      <c r="AO113" s="5">
        <f>SUM(Ввод!AN68:AN69)*(1+$G113)</f>
        <v>0</v>
      </c>
      <c r="AP113" s="5">
        <f>SUM(Ввод!AO68:AO69)*(1+$G113)</f>
        <v>0</v>
      </c>
      <c r="AQ113" s="5">
        <f>SUM(Ввод!AP68:AP69)*(1+$G113)</f>
        <v>0</v>
      </c>
      <c r="AR113" s="5">
        <f>SUM(Ввод!AQ68:AQ69)*(1+$G113)</f>
        <v>0</v>
      </c>
      <c r="AS113" s="5">
        <f>SUM(Ввод!AR68:AR69)*(1+$G113)</f>
        <v>0</v>
      </c>
      <c r="AT113" s="5">
        <f>SUM(Ввод!AS68:AS69)*(1+$G113)</f>
        <v>0</v>
      </c>
      <c r="AU113" s="5">
        <f>SUM(Ввод!AT68:AT69)*(1+$G113)</f>
        <v>0</v>
      </c>
      <c r="AV113" s="5">
        <f>SUM(Ввод!AU68:AU69)*(1+$G113)</f>
        <v>0</v>
      </c>
      <c r="AW113" s="5">
        <f>SUM(Ввод!AV68:AV69)*(1+$G113)</f>
        <v>0</v>
      </c>
      <c r="AX113" s="5">
        <f>SUM(Ввод!AW68:AW69)*(1+$G113)</f>
        <v>0</v>
      </c>
      <c r="AY113" s="5">
        <f>SUM(Ввод!AX68:AX69)*(1+$G113)</f>
        <v>0</v>
      </c>
      <c r="AZ113" s="5">
        <f>SUM(Ввод!AY68:AY69)*(1+$G113)</f>
        <v>0</v>
      </c>
      <c r="BA113" s="5">
        <f>SUM(Ввод!AZ68:AZ69)*(1+$G113)</f>
        <v>0</v>
      </c>
      <c r="BB113" s="5">
        <f>SUM(Ввод!BA68:BA69)*(1+$G113)</f>
        <v>0</v>
      </c>
      <c r="BC113" s="5">
        <f>SUM(Ввод!BB68:BB69)*(1+$G113)</f>
        <v>0</v>
      </c>
      <c r="BD113" s="5">
        <f>SUM(Ввод!BC68:BC69)*(1+$G113)</f>
        <v>0</v>
      </c>
      <c r="BE113" s="5">
        <f>SUM(Ввод!BD68:BD69)*(1+$G113)</f>
        <v>0</v>
      </c>
      <c r="BF113" s="5">
        <f>SUM(Ввод!BE68:BE69)*(1+$G113)</f>
        <v>0</v>
      </c>
      <c r="BG113" s="5">
        <f>SUM(Ввод!BF68:BF69)*(1+$G113)</f>
        <v>0</v>
      </c>
      <c r="BH113" s="5">
        <f>SUM(Ввод!BG68:BG69)*(1+$G113)</f>
        <v>0</v>
      </c>
      <c r="BI113" s="5">
        <f>SUM(Ввод!BH68:BH69)*(1+$G113)</f>
        <v>0</v>
      </c>
      <c r="BJ113" s="5">
        <f>SUM(Ввод!BI68:BI69)*(1+$G113)</f>
        <v>0</v>
      </c>
      <c r="BK113" s="5">
        <f>SUM(Ввод!BJ68:BJ69)*(1+$G113)</f>
        <v>0</v>
      </c>
      <c r="BL113" s="5">
        <f>SUM(Ввод!BK68:BK69)*(1+$G113)</f>
        <v>0</v>
      </c>
      <c r="BM113" s="5">
        <f>SUM(Ввод!BL68:BL69)*(1+$G113)</f>
        <v>0</v>
      </c>
      <c r="BN113" s="5">
        <f>SUM(Ввод!BM68:BM69)*(1+$G113)</f>
        <v>0</v>
      </c>
      <c r="BO113" s="5">
        <f>SUM(Ввод!BN68:BN69)*(1+$G113)</f>
        <v>0</v>
      </c>
      <c r="BP113" s="5">
        <f>SUM(Ввод!BO68:BO69)*(1+$G113)</f>
        <v>0</v>
      </c>
      <c r="BQ113" s="5">
        <f>SUM(Ввод!BP68:BP69)*(1+$G113)</f>
        <v>0</v>
      </c>
      <c r="BR113" s="5">
        <f>SUM(Ввод!BQ68:BQ69)*(1+$G113)</f>
        <v>0</v>
      </c>
      <c r="BS113" s="5">
        <f>SUM(Ввод!BR68:BR69)*(1+$G113)</f>
        <v>0</v>
      </c>
      <c r="BT113" s="5">
        <f>SUM(Ввод!BS68:BS69)*(1+$G113)</f>
        <v>0</v>
      </c>
      <c r="BU113" s="5">
        <f>SUM(Ввод!BT68:BT69)*(1+$G113)</f>
        <v>0</v>
      </c>
      <c r="BV113" s="5">
        <f>SUM(Ввод!BU68:BU69)*(1+$G113)</f>
        <v>0</v>
      </c>
      <c r="BW113" s="5">
        <f>SUM(Ввод!BV68:BV69)*(1+$G113)</f>
        <v>0</v>
      </c>
      <c r="BX113" s="5">
        <f>SUM(Ввод!BW68:BW69)*(1+$G113)</f>
        <v>0</v>
      </c>
      <c r="BY113" s="5">
        <f>SUM(Ввод!BX68:BX69)*(1+$G113)</f>
        <v>0</v>
      </c>
      <c r="BZ113" s="5">
        <f>SUM(Ввод!BY68:BY69)*(1+$G113)</f>
        <v>0</v>
      </c>
      <c r="CA113" s="5">
        <f>SUM(Ввод!BZ68:BZ69)*(1+$G113)</f>
        <v>0</v>
      </c>
      <c r="CB113" s="5">
        <f>SUM(Ввод!CA68:CA69)*(1+$G113)</f>
        <v>0</v>
      </c>
      <c r="CC113" s="5">
        <f>SUM(Ввод!CB68:CB69)*(1+$G113)</f>
        <v>0</v>
      </c>
      <c r="CD113" s="5">
        <f>SUM(Ввод!CC68:CC69)*(1+$G113)</f>
        <v>0</v>
      </c>
      <c r="CE113" s="5">
        <f>SUM(Ввод!CD68:CD69)*(1+$G113)</f>
        <v>0</v>
      </c>
      <c r="CF113" s="5">
        <f>SUM(Ввод!CE68:CE69)*(1+$G113)</f>
        <v>0</v>
      </c>
      <c r="CG113" s="5">
        <f>SUM(Ввод!CF68:CF69)*(1+$G113)</f>
        <v>0</v>
      </c>
      <c r="CH113" s="5">
        <f>SUM(Ввод!CG68:CG69)*(1+$G113)</f>
        <v>0</v>
      </c>
      <c r="CI113" s="5">
        <f>SUM(Ввод!CH68:CH69)*(1+$G113)</f>
        <v>0</v>
      </c>
      <c r="CJ113" s="5">
        <f>SUM(Ввод!CI68:CI69)*(1+$G113)</f>
        <v>0</v>
      </c>
      <c r="CK113" s="5">
        <f>SUM(Ввод!CJ68:CJ69)*(1+$G113)</f>
        <v>0</v>
      </c>
      <c r="CL113" s="5">
        <f>SUM(Ввод!CK68:CK69)*(1+$G113)</f>
        <v>0</v>
      </c>
      <c r="CM113" s="5">
        <f>SUM(Ввод!CL68:CL69)*(1+$G113)</f>
        <v>0</v>
      </c>
      <c r="CN113" s="5">
        <f>SUM(Ввод!CM68:CM69)*(1+$G113)</f>
        <v>0</v>
      </c>
      <c r="CO113" s="5">
        <f>SUM(Ввод!CN68:CN69)*(1+$G113)</f>
        <v>0</v>
      </c>
      <c r="CP113" s="5">
        <f>SUM(Ввод!CO68:CO69)*(1+$G113)</f>
        <v>0</v>
      </c>
      <c r="CQ113" s="5">
        <f>SUM(Ввод!CP68:CP69)*(1+$G113)</f>
        <v>0</v>
      </c>
      <c r="CR113" s="5">
        <f>SUM(Ввод!CQ68:CQ69)*(1+$G113)</f>
        <v>0</v>
      </c>
      <c r="CS113" s="5">
        <f>SUM(Ввод!CR68:CR69)*(1+$G113)</f>
        <v>0</v>
      </c>
      <c r="CT113" s="5">
        <f>SUM(Ввод!CS68:CS69)*(1+$G113)</f>
        <v>0</v>
      </c>
      <c r="CU113" s="5">
        <f>SUM(Ввод!CT68:CT69)*(1+$G113)</f>
        <v>0</v>
      </c>
      <c r="CV113" s="5">
        <f>SUM(Ввод!CU68:CU69)*(1+$G113)</f>
        <v>0</v>
      </c>
      <c r="CW113" s="5">
        <f>SUM(Ввод!CV68:CV69)*(1+$G113)</f>
        <v>0</v>
      </c>
      <c r="CX113" s="5">
        <f>SUM(Ввод!CW68:CW69)*(1+$G113)</f>
        <v>0</v>
      </c>
      <c r="CY113" s="5">
        <f>SUM(Ввод!CX68:CX69)*(1+$G113)</f>
        <v>0</v>
      </c>
      <c r="CZ113" s="5">
        <f>SUM(Ввод!CY68:CY69)*(1+$G113)</f>
        <v>0</v>
      </c>
      <c r="DA113" s="5">
        <f>SUM(Ввод!CZ68:CZ69)*(1+$G113)</f>
        <v>0</v>
      </c>
      <c r="DB113" s="5">
        <f>SUM(Ввод!DA68:DA69)*(1+$G113)</f>
        <v>0</v>
      </c>
      <c r="DC113" s="5">
        <f>SUM(Ввод!DB68:DB69)*(1+$G113)</f>
        <v>0</v>
      </c>
      <c r="DD113" s="5">
        <f>SUM(Ввод!DC68:DC69)*(1+$G113)</f>
        <v>0</v>
      </c>
      <c r="DE113" s="5">
        <f>SUM(Ввод!DD68:DD69)*(1+$G113)</f>
        <v>0</v>
      </c>
      <c r="DF113" s="5">
        <f>SUM(Ввод!DE68:DE69)*(1+$G113)</f>
        <v>0</v>
      </c>
      <c r="DG113" s="5">
        <f>SUM(Ввод!DF68:DF69)*(1+$G113)</f>
        <v>0</v>
      </c>
      <c r="DH113" s="5">
        <f>SUM(Ввод!DG68:DG69)*(1+$G113)</f>
        <v>0</v>
      </c>
      <c r="DI113" s="5">
        <f>SUM(Ввод!DH68:DH69)*(1+$G113)</f>
        <v>0</v>
      </c>
      <c r="DJ113" s="5">
        <f>SUM(Ввод!DI68:DI69)*(1+$G113)</f>
        <v>0</v>
      </c>
    </row>
    <row r="114" spans="2:115">
      <c r="B114" s="11" t="s">
        <v>559</v>
      </c>
      <c r="G114" s="235">
        <f>Чувствительность!$D$27</f>
        <v>0</v>
      </c>
      <c r="I114" s="5">
        <f t="shared" si="80"/>
        <v>480000</v>
      </c>
      <c r="J114" s="5">
        <f>SUM(Ввод!I70:I71)*(1+$G114)</f>
        <v>0</v>
      </c>
      <c r="K114" s="5">
        <f>SUM(Ввод!J70:J71)*(1+$G114)</f>
        <v>0</v>
      </c>
      <c r="L114" s="5">
        <f>SUM(Ввод!K70:K71)*(1+$G114)</f>
        <v>0</v>
      </c>
      <c r="M114" s="5">
        <f>SUM(Ввод!L70:L71)*(1+$G114)</f>
        <v>0</v>
      </c>
      <c r="N114" s="5">
        <f>SUM(Ввод!M70:M71)*(1+$G114)</f>
        <v>120000</v>
      </c>
      <c r="O114" s="5">
        <f>SUM(Ввод!N70:N71)*(1+$G114)</f>
        <v>120000</v>
      </c>
      <c r="P114" s="5">
        <f>SUM(Ввод!O70:O71)*(1+$G114)</f>
        <v>120000</v>
      </c>
      <c r="Q114" s="5">
        <f>SUM(Ввод!P70:P71)*(1+$G114)</f>
        <v>120000</v>
      </c>
      <c r="R114" s="5">
        <f>SUM(Ввод!Q70:Q71)*(1+$G114)</f>
        <v>0</v>
      </c>
      <c r="S114" s="5">
        <f>SUM(Ввод!R70:R71)*(1+$G114)</f>
        <v>0</v>
      </c>
      <c r="T114" s="5">
        <f>SUM(Ввод!S70:S71)*(1+$G114)</f>
        <v>0</v>
      </c>
      <c r="U114" s="5">
        <f>SUM(Ввод!T70:T71)*(1+$G114)</f>
        <v>0</v>
      </c>
      <c r="V114" s="5">
        <f>SUM(Ввод!U70:U71)*(1+$G114)</f>
        <v>0</v>
      </c>
      <c r="W114" s="5">
        <f>SUM(Ввод!V70:V71)*(1+$G114)</f>
        <v>0</v>
      </c>
      <c r="X114" s="5">
        <f>SUM(Ввод!W70:W71)*(1+$G114)</f>
        <v>0</v>
      </c>
      <c r="Y114" s="5">
        <f>SUM(Ввод!X70:X71)*(1+$G114)</f>
        <v>0</v>
      </c>
      <c r="Z114" s="5">
        <f>SUM(Ввод!Y70:Y71)*(1+$G114)</f>
        <v>0</v>
      </c>
      <c r="AA114" s="5">
        <f>SUM(Ввод!Z70:Z71)*(1+$G114)</f>
        <v>0</v>
      </c>
      <c r="AB114" s="5">
        <f>SUM(Ввод!AA70:AA71)*(1+$G114)</f>
        <v>0</v>
      </c>
      <c r="AC114" s="5">
        <f>SUM(Ввод!AB70:AB71)*(1+$G114)</f>
        <v>0</v>
      </c>
      <c r="AD114" s="5">
        <f>SUM(Ввод!AC70:AC71)*(1+$G114)</f>
        <v>0</v>
      </c>
      <c r="AE114" s="5">
        <f>SUM(Ввод!AD70:AD71)*(1+$G114)</f>
        <v>0</v>
      </c>
      <c r="AF114" s="5">
        <f>SUM(Ввод!AE70:AE71)*(1+$G114)</f>
        <v>0</v>
      </c>
      <c r="AG114" s="5">
        <f>SUM(Ввод!AF70:AF71)*(1+$G114)</f>
        <v>0</v>
      </c>
      <c r="AH114" s="5">
        <f>SUM(Ввод!AG70:AG71)*(1+$G114)</f>
        <v>0</v>
      </c>
      <c r="AI114" s="5">
        <f>SUM(Ввод!AH70:AH71)*(1+$G114)</f>
        <v>0</v>
      </c>
      <c r="AJ114" s="5">
        <f>SUM(Ввод!AI70:AI71)*(1+$G114)</f>
        <v>0</v>
      </c>
      <c r="AK114" s="5">
        <f>SUM(Ввод!AJ70:AJ71)*(1+$G114)</f>
        <v>0</v>
      </c>
      <c r="AL114" s="5">
        <f>SUM(Ввод!AK70:AK71)*(1+$G114)</f>
        <v>0</v>
      </c>
      <c r="AM114" s="5">
        <f>SUM(Ввод!AL70:AL71)*(1+$G114)</f>
        <v>0</v>
      </c>
      <c r="AN114" s="5">
        <f>SUM(Ввод!AM70:AM71)*(1+$G114)</f>
        <v>0</v>
      </c>
      <c r="AO114" s="5">
        <f>SUM(Ввод!AN70:AN71)*(1+$G114)</f>
        <v>0</v>
      </c>
      <c r="AP114" s="5">
        <f>SUM(Ввод!AO70:AO71)*(1+$G114)</f>
        <v>0</v>
      </c>
      <c r="AQ114" s="5">
        <f>SUM(Ввод!AP70:AP71)*(1+$G114)</f>
        <v>0</v>
      </c>
      <c r="AR114" s="5">
        <f>SUM(Ввод!AQ70:AQ71)*(1+$G114)</f>
        <v>0</v>
      </c>
      <c r="AS114" s="5">
        <f>SUM(Ввод!AR70:AR71)*(1+$G114)</f>
        <v>0</v>
      </c>
      <c r="AT114" s="5">
        <f>SUM(Ввод!AS70:AS71)*(1+$G114)</f>
        <v>0</v>
      </c>
      <c r="AU114" s="5">
        <f>SUM(Ввод!AT70:AT71)*(1+$G114)</f>
        <v>0</v>
      </c>
      <c r="AV114" s="5">
        <f>SUM(Ввод!AU70:AU71)*(1+$G114)</f>
        <v>0</v>
      </c>
      <c r="AW114" s="5">
        <f>SUM(Ввод!AV70:AV71)*(1+$G114)</f>
        <v>0</v>
      </c>
      <c r="AX114" s="5">
        <f>SUM(Ввод!AW70:AW71)*(1+$G114)</f>
        <v>0</v>
      </c>
      <c r="AY114" s="5">
        <f>SUM(Ввод!AX70:AX71)*(1+$G114)</f>
        <v>0</v>
      </c>
      <c r="AZ114" s="5">
        <f>SUM(Ввод!AY70:AY71)*(1+$G114)</f>
        <v>0</v>
      </c>
      <c r="BA114" s="5">
        <f>SUM(Ввод!AZ70:AZ71)*(1+$G114)</f>
        <v>0</v>
      </c>
      <c r="BB114" s="5">
        <f>SUM(Ввод!BA70:BA71)*(1+$G114)</f>
        <v>0</v>
      </c>
      <c r="BC114" s="5">
        <f>SUM(Ввод!BB70:BB71)*(1+$G114)</f>
        <v>0</v>
      </c>
      <c r="BD114" s="5">
        <f>SUM(Ввод!BC70:BC71)*(1+$G114)</f>
        <v>0</v>
      </c>
      <c r="BE114" s="5">
        <f>SUM(Ввод!BD70:BD71)*(1+$G114)</f>
        <v>0</v>
      </c>
      <c r="BF114" s="5">
        <f>SUM(Ввод!BE70:BE71)*(1+$G114)</f>
        <v>0</v>
      </c>
      <c r="BG114" s="5">
        <f>SUM(Ввод!BF70:BF71)*(1+$G114)</f>
        <v>0</v>
      </c>
      <c r="BH114" s="5">
        <f>SUM(Ввод!BG70:BG71)*(1+$G114)</f>
        <v>0</v>
      </c>
      <c r="BI114" s="5">
        <f>SUM(Ввод!BH70:BH71)*(1+$G114)</f>
        <v>0</v>
      </c>
      <c r="BJ114" s="5">
        <f>SUM(Ввод!BI70:BI71)*(1+$G114)</f>
        <v>0</v>
      </c>
      <c r="BK114" s="5">
        <f>SUM(Ввод!BJ70:BJ71)*(1+$G114)</f>
        <v>0</v>
      </c>
      <c r="BL114" s="5">
        <f>SUM(Ввод!BK70:BK71)*(1+$G114)</f>
        <v>0</v>
      </c>
      <c r="BM114" s="5">
        <f>SUM(Ввод!BL70:BL71)*(1+$G114)</f>
        <v>0</v>
      </c>
      <c r="BN114" s="5">
        <f>SUM(Ввод!BM70:BM71)*(1+$G114)</f>
        <v>0</v>
      </c>
      <c r="BO114" s="5">
        <f>SUM(Ввод!BN70:BN71)*(1+$G114)</f>
        <v>0</v>
      </c>
      <c r="BP114" s="5">
        <f>SUM(Ввод!BO70:BO71)*(1+$G114)</f>
        <v>0</v>
      </c>
      <c r="BQ114" s="5">
        <f>SUM(Ввод!BP70:BP71)*(1+$G114)</f>
        <v>0</v>
      </c>
      <c r="BR114" s="5">
        <f>SUM(Ввод!BQ70:BQ71)*(1+$G114)</f>
        <v>0</v>
      </c>
      <c r="BS114" s="5">
        <f>SUM(Ввод!BR70:BR71)*(1+$G114)</f>
        <v>0</v>
      </c>
      <c r="BT114" s="5">
        <f>SUM(Ввод!BS70:BS71)*(1+$G114)</f>
        <v>0</v>
      </c>
      <c r="BU114" s="5">
        <f>SUM(Ввод!BT70:BT71)*(1+$G114)</f>
        <v>0</v>
      </c>
      <c r="BV114" s="5">
        <f>SUM(Ввод!BU70:BU71)*(1+$G114)</f>
        <v>0</v>
      </c>
      <c r="BW114" s="5">
        <f>SUM(Ввод!BV70:BV71)*(1+$G114)</f>
        <v>0</v>
      </c>
      <c r="BX114" s="5">
        <f>SUM(Ввод!BW70:BW71)*(1+$G114)</f>
        <v>0</v>
      </c>
      <c r="BY114" s="5">
        <f>SUM(Ввод!BX70:BX71)*(1+$G114)</f>
        <v>0</v>
      </c>
      <c r="BZ114" s="5">
        <f>SUM(Ввод!BY70:BY71)*(1+$G114)</f>
        <v>0</v>
      </c>
      <c r="CA114" s="5">
        <f>SUM(Ввод!BZ70:BZ71)*(1+$G114)</f>
        <v>0</v>
      </c>
      <c r="CB114" s="5">
        <f>SUM(Ввод!CA70:CA71)*(1+$G114)</f>
        <v>0</v>
      </c>
      <c r="CC114" s="5">
        <f>SUM(Ввод!CB70:CB71)*(1+$G114)</f>
        <v>0</v>
      </c>
      <c r="CD114" s="5">
        <f>SUM(Ввод!CC70:CC71)*(1+$G114)</f>
        <v>0</v>
      </c>
      <c r="CE114" s="5">
        <f>SUM(Ввод!CD70:CD71)*(1+$G114)</f>
        <v>0</v>
      </c>
      <c r="CF114" s="5">
        <f>SUM(Ввод!CE70:CE71)*(1+$G114)</f>
        <v>0</v>
      </c>
      <c r="CG114" s="5">
        <f>SUM(Ввод!CF70:CF71)*(1+$G114)</f>
        <v>0</v>
      </c>
      <c r="CH114" s="5">
        <f>SUM(Ввод!CG70:CG71)*(1+$G114)</f>
        <v>0</v>
      </c>
      <c r="CI114" s="5">
        <f>SUM(Ввод!CH70:CH71)*(1+$G114)</f>
        <v>0</v>
      </c>
      <c r="CJ114" s="5">
        <f>SUM(Ввод!CI70:CI71)*(1+$G114)</f>
        <v>0</v>
      </c>
      <c r="CK114" s="5">
        <f>SUM(Ввод!CJ70:CJ71)*(1+$G114)</f>
        <v>0</v>
      </c>
      <c r="CL114" s="5">
        <f>SUM(Ввод!CK70:CK71)*(1+$G114)</f>
        <v>0</v>
      </c>
      <c r="CM114" s="5">
        <f>SUM(Ввод!CL70:CL71)*(1+$G114)</f>
        <v>0</v>
      </c>
      <c r="CN114" s="5">
        <f>SUM(Ввод!CM70:CM71)*(1+$G114)</f>
        <v>0</v>
      </c>
      <c r="CO114" s="5">
        <f>SUM(Ввод!CN70:CN71)*(1+$G114)</f>
        <v>0</v>
      </c>
      <c r="CP114" s="5">
        <f>SUM(Ввод!CO70:CO71)*(1+$G114)</f>
        <v>0</v>
      </c>
      <c r="CQ114" s="5">
        <f>SUM(Ввод!CP70:CP71)*(1+$G114)</f>
        <v>0</v>
      </c>
      <c r="CR114" s="5">
        <f>SUM(Ввод!CQ70:CQ71)*(1+$G114)</f>
        <v>0</v>
      </c>
      <c r="CS114" s="5">
        <f>SUM(Ввод!CR70:CR71)*(1+$G114)</f>
        <v>0</v>
      </c>
      <c r="CT114" s="5">
        <f>SUM(Ввод!CS70:CS71)*(1+$G114)</f>
        <v>0</v>
      </c>
      <c r="CU114" s="5">
        <f>SUM(Ввод!CT70:CT71)*(1+$G114)</f>
        <v>0</v>
      </c>
      <c r="CV114" s="5">
        <f>SUM(Ввод!CU70:CU71)*(1+$G114)</f>
        <v>0</v>
      </c>
      <c r="CW114" s="5">
        <f>SUM(Ввод!CV70:CV71)*(1+$G114)</f>
        <v>0</v>
      </c>
      <c r="CX114" s="5">
        <f>SUM(Ввод!CW70:CW71)*(1+$G114)</f>
        <v>0</v>
      </c>
      <c r="CY114" s="5">
        <f>SUM(Ввод!CX70:CX71)*(1+$G114)</f>
        <v>0</v>
      </c>
      <c r="CZ114" s="5">
        <f>SUM(Ввод!CY70:CY71)*(1+$G114)</f>
        <v>0</v>
      </c>
      <c r="DA114" s="5">
        <f>SUM(Ввод!CZ70:CZ71)*(1+$G114)</f>
        <v>0</v>
      </c>
      <c r="DB114" s="5">
        <f>SUM(Ввод!DA70:DA71)*(1+$G114)</f>
        <v>0</v>
      </c>
      <c r="DC114" s="5">
        <f>SUM(Ввод!DB70:DB71)*(1+$G114)</f>
        <v>0</v>
      </c>
      <c r="DD114" s="5">
        <f>SUM(Ввод!DC70:DC71)*(1+$G114)</f>
        <v>0</v>
      </c>
      <c r="DE114" s="5">
        <f>SUM(Ввод!DD70:DD71)*(1+$G114)</f>
        <v>0</v>
      </c>
      <c r="DF114" s="5">
        <f>SUM(Ввод!DE70:DE71)*(1+$G114)</f>
        <v>0</v>
      </c>
      <c r="DG114" s="5">
        <f>SUM(Ввод!DF70:DF71)*(1+$G114)</f>
        <v>0</v>
      </c>
      <c r="DH114" s="5">
        <f>SUM(Ввод!DG70:DG71)*(1+$G114)</f>
        <v>0</v>
      </c>
      <c r="DI114" s="5">
        <f>SUM(Ввод!DH70:DH71)*(1+$G114)</f>
        <v>0</v>
      </c>
      <c r="DJ114" s="5">
        <f>SUM(Ввод!DI70:DI71)*(1+$G114)</f>
        <v>0</v>
      </c>
    </row>
    <row r="115" spans="2:115">
      <c r="B115" s="11" t="s">
        <v>590</v>
      </c>
      <c r="I115" s="5">
        <f t="shared" si="80"/>
        <v>35000</v>
      </c>
      <c r="J115" s="5">
        <f>Ввод!I72</f>
        <v>0</v>
      </c>
      <c r="K115" s="5">
        <f>Ввод!J72</f>
        <v>0</v>
      </c>
      <c r="L115" s="5">
        <f>Ввод!K72</f>
        <v>0</v>
      </c>
      <c r="M115" s="5">
        <f>Ввод!L72</f>
        <v>0</v>
      </c>
      <c r="N115" s="5">
        <f>Ввод!M72</f>
        <v>0</v>
      </c>
      <c r="O115" s="5">
        <f>Ввод!N72</f>
        <v>0</v>
      </c>
      <c r="P115" s="5">
        <f>Ввод!O72</f>
        <v>0</v>
      </c>
      <c r="Q115" s="5">
        <f>Ввод!P72</f>
        <v>0</v>
      </c>
      <c r="R115" s="5">
        <f>Ввод!Q72</f>
        <v>0</v>
      </c>
      <c r="S115" s="5">
        <f>Ввод!R72</f>
        <v>35000</v>
      </c>
      <c r="T115" s="5">
        <f>Ввод!S72</f>
        <v>0</v>
      </c>
      <c r="U115" s="5">
        <f>Ввод!T72</f>
        <v>0</v>
      </c>
      <c r="V115" s="5">
        <f>Ввод!U72</f>
        <v>0</v>
      </c>
      <c r="W115" s="5">
        <f>Ввод!V72</f>
        <v>0</v>
      </c>
      <c r="X115" s="5">
        <f>Ввод!W72</f>
        <v>0</v>
      </c>
      <c r="Y115" s="5">
        <f>Ввод!X72</f>
        <v>0</v>
      </c>
      <c r="Z115" s="5">
        <f>Ввод!Y72</f>
        <v>0</v>
      </c>
      <c r="AA115" s="5">
        <f>Ввод!Z72</f>
        <v>0</v>
      </c>
      <c r="AB115" s="5">
        <f>Ввод!AA72</f>
        <v>0</v>
      </c>
      <c r="AC115" s="5">
        <f>Ввод!AB72</f>
        <v>0</v>
      </c>
      <c r="AD115" s="5">
        <f>Ввод!AC72</f>
        <v>0</v>
      </c>
      <c r="AE115" s="5">
        <f>Ввод!AD72</f>
        <v>0</v>
      </c>
      <c r="AF115" s="5">
        <f>Ввод!AE72</f>
        <v>0</v>
      </c>
      <c r="AG115" s="5">
        <f>Ввод!AF72</f>
        <v>0</v>
      </c>
      <c r="AH115" s="5">
        <f>Ввод!AG72</f>
        <v>0</v>
      </c>
      <c r="AI115" s="5">
        <f>Ввод!AH72</f>
        <v>0</v>
      </c>
      <c r="AJ115" s="5">
        <f>Ввод!AI72</f>
        <v>0</v>
      </c>
      <c r="AK115" s="5">
        <f>Ввод!AJ72</f>
        <v>0</v>
      </c>
      <c r="AL115" s="5">
        <f>Ввод!AK72</f>
        <v>0</v>
      </c>
      <c r="AM115" s="5">
        <f>Ввод!AL72</f>
        <v>0</v>
      </c>
      <c r="AN115" s="5">
        <f>Ввод!AM72</f>
        <v>0</v>
      </c>
      <c r="AO115" s="5">
        <f>Ввод!AN72</f>
        <v>0</v>
      </c>
      <c r="AP115" s="5">
        <f>Ввод!AO72</f>
        <v>0</v>
      </c>
      <c r="AQ115" s="5">
        <f>Ввод!AP72</f>
        <v>0</v>
      </c>
      <c r="AR115" s="5">
        <f>Ввод!AQ72</f>
        <v>0</v>
      </c>
      <c r="AS115" s="5">
        <f>Ввод!AR72</f>
        <v>0</v>
      </c>
      <c r="AT115" s="5">
        <f>Ввод!AS72</f>
        <v>0</v>
      </c>
      <c r="AU115" s="5">
        <f>Ввод!AT72</f>
        <v>0</v>
      </c>
      <c r="AV115" s="5">
        <f>Ввод!AU72</f>
        <v>0</v>
      </c>
      <c r="AW115" s="5">
        <f>Ввод!AV72</f>
        <v>0</v>
      </c>
      <c r="AX115" s="5">
        <f>Ввод!AW72</f>
        <v>0</v>
      </c>
      <c r="AY115" s="5">
        <f>Ввод!AX72</f>
        <v>0</v>
      </c>
      <c r="AZ115" s="5">
        <f>Ввод!AY72</f>
        <v>0</v>
      </c>
      <c r="BA115" s="5">
        <f>Ввод!AZ72</f>
        <v>0</v>
      </c>
      <c r="BB115" s="5">
        <f>Ввод!BA72</f>
        <v>0</v>
      </c>
      <c r="BC115" s="5">
        <f>Ввод!BB72</f>
        <v>0</v>
      </c>
      <c r="BD115" s="5">
        <f>Ввод!BC72</f>
        <v>0</v>
      </c>
      <c r="BE115" s="5">
        <f>Ввод!BD72</f>
        <v>0</v>
      </c>
      <c r="BF115" s="5">
        <f>Ввод!BE72</f>
        <v>0</v>
      </c>
      <c r="BG115" s="5">
        <f>Ввод!BF72</f>
        <v>0</v>
      </c>
      <c r="BH115" s="5">
        <f>Ввод!BG72</f>
        <v>0</v>
      </c>
      <c r="BI115" s="5">
        <f>Ввод!BH72</f>
        <v>0</v>
      </c>
      <c r="BJ115" s="5">
        <f>Ввод!BI72</f>
        <v>0</v>
      </c>
      <c r="BK115" s="5">
        <f>Ввод!BJ72</f>
        <v>0</v>
      </c>
      <c r="BL115" s="5">
        <f>Ввод!BK72</f>
        <v>0</v>
      </c>
      <c r="BM115" s="5">
        <f>Ввод!BL72</f>
        <v>0</v>
      </c>
      <c r="BN115" s="5">
        <f>Ввод!BM72</f>
        <v>0</v>
      </c>
      <c r="BO115" s="5">
        <f>Ввод!BN72</f>
        <v>0</v>
      </c>
      <c r="BP115" s="5">
        <f>Ввод!BO72</f>
        <v>0</v>
      </c>
      <c r="BQ115" s="5">
        <f>Ввод!BP72</f>
        <v>0</v>
      </c>
      <c r="BR115" s="5">
        <f>Ввод!BQ72</f>
        <v>0</v>
      </c>
      <c r="BS115" s="5">
        <f>Ввод!BR72</f>
        <v>0</v>
      </c>
      <c r="BT115" s="5">
        <f>Ввод!BS72</f>
        <v>0</v>
      </c>
      <c r="BU115" s="5">
        <f>Ввод!BT72</f>
        <v>0</v>
      </c>
      <c r="BV115" s="5">
        <f>Ввод!BU72</f>
        <v>0</v>
      </c>
      <c r="BW115" s="5">
        <f>Ввод!BV72</f>
        <v>0</v>
      </c>
      <c r="BX115" s="5">
        <f>Ввод!BW72</f>
        <v>0</v>
      </c>
      <c r="BY115" s="5">
        <f>Ввод!BX72</f>
        <v>0</v>
      </c>
      <c r="BZ115" s="5">
        <f>Ввод!BY72</f>
        <v>0</v>
      </c>
      <c r="CA115" s="5">
        <f>Ввод!BZ72</f>
        <v>0</v>
      </c>
      <c r="CB115" s="5">
        <f>Ввод!CA72</f>
        <v>0</v>
      </c>
      <c r="CC115" s="5">
        <f>Ввод!CB72</f>
        <v>0</v>
      </c>
      <c r="CD115" s="5">
        <f>Ввод!CC72</f>
        <v>0</v>
      </c>
      <c r="CE115" s="5">
        <f>Ввод!CD72</f>
        <v>0</v>
      </c>
      <c r="CF115" s="5">
        <f>Ввод!CE72</f>
        <v>0</v>
      </c>
      <c r="CG115" s="5">
        <f>Ввод!CF72</f>
        <v>0</v>
      </c>
      <c r="CH115" s="5">
        <f>Ввод!CG72</f>
        <v>0</v>
      </c>
      <c r="CI115" s="5">
        <f>Ввод!CH72</f>
        <v>0</v>
      </c>
      <c r="CJ115" s="5">
        <f>Ввод!CI72</f>
        <v>0</v>
      </c>
      <c r="CK115" s="5">
        <f>Ввод!CJ72</f>
        <v>0</v>
      </c>
      <c r="CL115" s="5">
        <f>Ввод!CK72</f>
        <v>0</v>
      </c>
      <c r="CM115" s="5">
        <f>Ввод!CL72</f>
        <v>0</v>
      </c>
      <c r="CN115" s="5">
        <f>Ввод!CM72</f>
        <v>0</v>
      </c>
      <c r="CO115" s="5">
        <f>Ввод!CN72</f>
        <v>0</v>
      </c>
      <c r="CP115" s="5">
        <f>Ввод!CO72</f>
        <v>0</v>
      </c>
      <c r="CQ115" s="5">
        <f>Ввод!CP72</f>
        <v>0</v>
      </c>
      <c r="CR115" s="5">
        <f>Ввод!CQ72</f>
        <v>0</v>
      </c>
      <c r="CS115" s="5">
        <f>Ввод!CR72</f>
        <v>0</v>
      </c>
      <c r="CT115" s="5">
        <f>Ввод!CS72</f>
        <v>0</v>
      </c>
      <c r="CU115" s="5">
        <f>Ввод!CT72</f>
        <v>0</v>
      </c>
      <c r="CV115" s="5">
        <f>Ввод!CU72</f>
        <v>0</v>
      </c>
      <c r="CW115" s="5">
        <f>Ввод!CV72</f>
        <v>0</v>
      </c>
      <c r="CX115" s="5">
        <f>Ввод!CW72</f>
        <v>0</v>
      </c>
      <c r="CY115" s="5">
        <f>Ввод!CX72</f>
        <v>0</v>
      </c>
      <c r="CZ115" s="5">
        <f>Ввод!CY72</f>
        <v>0</v>
      </c>
      <c r="DA115" s="5">
        <f>Ввод!CZ72</f>
        <v>0</v>
      </c>
      <c r="DB115" s="5">
        <f>Ввод!DA72</f>
        <v>0</v>
      </c>
      <c r="DC115" s="5">
        <f>Ввод!DB72</f>
        <v>0</v>
      </c>
      <c r="DD115" s="5">
        <f>Ввод!DC72</f>
        <v>0</v>
      </c>
      <c r="DE115" s="5">
        <f>Ввод!DD72</f>
        <v>0</v>
      </c>
      <c r="DF115" s="5">
        <f>Ввод!DE72</f>
        <v>0</v>
      </c>
      <c r="DG115" s="5">
        <f>Ввод!DF72</f>
        <v>0</v>
      </c>
      <c r="DH115" s="5">
        <f>Ввод!DG72</f>
        <v>0</v>
      </c>
      <c r="DI115" s="5">
        <f>Ввод!DH72</f>
        <v>0</v>
      </c>
      <c r="DJ115" s="5">
        <f>Ввод!DI72</f>
        <v>0</v>
      </c>
      <c r="DK115">
        <f>Ввод!DJ72</f>
        <v>0</v>
      </c>
    </row>
    <row r="116" spans="2:115">
      <c r="B116" s="11" t="s">
        <v>591</v>
      </c>
      <c r="I116" s="5">
        <f t="shared" si="80"/>
        <v>100000</v>
      </c>
      <c r="J116" s="5">
        <f>Ввод!I73</f>
        <v>0</v>
      </c>
      <c r="K116" s="5">
        <f>Ввод!J73</f>
        <v>0</v>
      </c>
      <c r="L116" s="5">
        <f>Ввод!K73</f>
        <v>0</v>
      </c>
      <c r="M116" s="5">
        <f>Ввод!L73</f>
        <v>0</v>
      </c>
      <c r="N116" s="5">
        <f>Ввод!M73</f>
        <v>0</v>
      </c>
      <c r="O116" s="5">
        <f>Ввод!N73</f>
        <v>0</v>
      </c>
      <c r="P116" s="5">
        <f>Ввод!O73</f>
        <v>0</v>
      </c>
      <c r="Q116" s="5">
        <f>Ввод!P73</f>
        <v>0</v>
      </c>
      <c r="R116" s="5">
        <f>Ввод!Q73</f>
        <v>0</v>
      </c>
      <c r="S116" s="5">
        <f>Ввод!R73</f>
        <v>0</v>
      </c>
      <c r="T116" s="5">
        <f>Ввод!S73</f>
        <v>100000</v>
      </c>
      <c r="U116" s="5">
        <f>Ввод!T73</f>
        <v>0</v>
      </c>
      <c r="V116" s="5">
        <f>Ввод!U73</f>
        <v>0</v>
      </c>
      <c r="W116" s="5">
        <f>Ввод!V73</f>
        <v>0</v>
      </c>
      <c r="X116" s="5">
        <f>Ввод!W73</f>
        <v>0</v>
      </c>
      <c r="Y116" s="5">
        <f>Ввод!X73</f>
        <v>0</v>
      </c>
      <c r="Z116" s="5">
        <f>Ввод!Y73</f>
        <v>0</v>
      </c>
      <c r="AA116" s="5">
        <f>Ввод!Z73</f>
        <v>0</v>
      </c>
      <c r="AB116" s="5">
        <f>Ввод!AA73</f>
        <v>0</v>
      </c>
      <c r="AC116" s="5">
        <f>Ввод!AB73</f>
        <v>0</v>
      </c>
      <c r="AD116" s="5">
        <f>Ввод!AC73</f>
        <v>0</v>
      </c>
      <c r="AE116" s="5">
        <f>Ввод!AD73</f>
        <v>0</v>
      </c>
      <c r="AF116" s="5">
        <f>Ввод!AE73</f>
        <v>0</v>
      </c>
      <c r="AG116" s="5">
        <f>Ввод!AF73</f>
        <v>0</v>
      </c>
      <c r="AH116" s="5">
        <f>Ввод!AG73</f>
        <v>0</v>
      </c>
      <c r="AI116" s="5">
        <f>Ввод!AH73</f>
        <v>0</v>
      </c>
      <c r="AJ116" s="5">
        <f>Ввод!AI73</f>
        <v>0</v>
      </c>
      <c r="AK116" s="5">
        <f>Ввод!AJ73</f>
        <v>0</v>
      </c>
      <c r="AL116" s="5">
        <f>Ввод!AK73</f>
        <v>0</v>
      </c>
      <c r="AM116" s="5">
        <f>Ввод!AL73</f>
        <v>0</v>
      </c>
      <c r="AN116" s="5">
        <f>Ввод!AM73</f>
        <v>0</v>
      </c>
      <c r="AO116" s="5">
        <f>Ввод!AN73</f>
        <v>0</v>
      </c>
      <c r="AP116" s="5">
        <f>Ввод!AO73</f>
        <v>0</v>
      </c>
      <c r="AQ116" s="5">
        <f>Ввод!AP73</f>
        <v>0</v>
      </c>
      <c r="AR116" s="5">
        <f>Ввод!AQ73</f>
        <v>0</v>
      </c>
      <c r="AS116" s="5">
        <f>Ввод!AR73</f>
        <v>0</v>
      </c>
      <c r="AT116" s="5">
        <f>Ввод!AS73</f>
        <v>0</v>
      </c>
      <c r="AU116" s="5">
        <f>Ввод!AT73</f>
        <v>0</v>
      </c>
      <c r="AV116" s="5">
        <f>Ввод!AU73</f>
        <v>0</v>
      </c>
      <c r="AW116" s="5">
        <f>Ввод!AV73</f>
        <v>0</v>
      </c>
      <c r="AX116" s="5">
        <f>Ввод!AW73</f>
        <v>0</v>
      </c>
      <c r="AY116" s="5">
        <f>Ввод!AX73</f>
        <v>0</v>
      </c>
      <c r="AZ116" s="5">
        <f>Ввод!AY73</f>
        <v>0</v>
      </c>
      <c r="BA116" s="5">
        <f>Ввод!AZ73</f>
        <v>0</v>
      </c>
      <c r="BB116" s="5">
        <f>Ввод!BA73</f>
        <v>0</v>
      </c>
      <c r="BC116" s="5">
        <f>Ввод!BB73</f>
        <v>0</v>
      </c>
      <c r="BD116" s="5">
        <f>Ввод!BC73</f>
        <v>0</v>
      </c>
      <c r="BE116" s="5">
        <f>Ввод!BD73</f>
        <v>0</v>
      </c>
      <c r="BF116" s="5">
        <f>Ввод!BE73</f>
        <v>0</v>
      </c>
      <c r="BG116" s="5">
        <f>Ввод!BF73</f>
        <v>0</v>
      </c>
      <c r="BH116" s="5">
        <f>Ввод!BG73</f>
        <v>0</v>
      </c>
      <c r="BI116" s="5">
        <f>Ввод!BH73</f>
        <v>0</v>
      </c>
      <c r="BJ116" s="5">
        <f>Ввод!BI73</f>
        <v>0</v>
      </c>
      <c r="BK116" s="5">
        <f>Ввод!BJ73</f>
        <v>0</v>
      </c>
      <c r="BL116" s="5">
        <f>Ввод!BK73</f>
        <v>0</v>
      </c>
      <c r="BM116" s="5">
        <f>Ввод!BL73</f>
        <v>0</v>
      </c>
      <c r="BN116" s="5">
        <f>Ввод!BM73</f>
        <v>0</v>
      </c>
      <c r="BO116" s="5">
        <f>Ввод!BN73</f>
        <v>0</v>
      </c>
      <c r="BP116" s="5">
        <f>Ввод!BO73</f>
        <v>0</v>
      </c>
      <c r="BQ116" s="5">
        <f>Ввод!BP73</f>
        <v>0</v>
      </c>
      <c r="BR116" s="5">
        <f>Ввод!BQ73</f>
        <v>0</v>
      </c>
      <c r="BS116" s="5">
        <f>Ввод!BR73</f>
        <v>0</v>
      </c>
      <c r="BT116" s="5">
        <f>Ввод!BS73</f>
        <v>0</v>
      </c>
      <c r="BU116" s="5">
        <f>Ввод!BT73</f>
        <v>0</v>
      </c>
      <c r="BV116" s="5">
        <f>Ввод!BU73</f>
        <v>0</v>
      </c>
      <c r="BW116" s="5">
        <f>Ввод!BV73</f>
        <v>0</v>
      </c>
      <c r="BX116" s="5">
        <f>Ввод!BW73</f>
        <v>0</v>
      </c>
      <c r="BY116" s="5">
        <f>Ввод!BX73</f>
        <v>0</v>
      </c>
      <c r="BZ116" s="5">
        <f>Ввод!BY73</f>
        <v>0</v>
      </c>
      <c r="CA116" s="5">
        <f>Ввод!BZ73</f>
        <v>0</v>
      </c>
      <c r="CB116" s="5">
        <f>Ввод!CA73</f>
        <v>0</v>
      </c>
      <c r="CC116" s="5">
        <f>Ввод!CB73</f>
        <v>0</v>
      </c>
      <c r="CD116" s="5">
        <f>Ввод!CC73</f>
        <v>0</v>
      </c>
      <c r="CE116" s="5">
        <f>Ввод!CD73</f>
        <v>0</v>
      </c>
      <c r="CF116" s="5">
        <f>Ввод!CE73</f>
        <v>0</v>
      </c>
      <c r="CG116" s="5">
        <f>Ввод!CF73</f>
        <v>0</v>
      </c>
      <c r="CH116" s="5">
        <f>Ввод!CG73</f>
        <v>0</v>
      </c>
      <c r="CI116" s="5">
        <f>Ввод!CH73</f>
        <v>0</v>
      </c>
      <c r="CJ116" s="5">
        <f>Ввод!CI73</f>
        <v>0</v>
      </c>
      <c r="CK116" s="5">
        <f>Ввод!CJ73</f>
        <v>0</v>
      </c>
      <c r="CL116" s="5">
        <f>Ввод!CK73</f>
        <v>0</v>
      </c>
      <c r="CM116" s="5">
        <f>Ввод!CL73</f>
        <v>0</v>
      </c>
      <c r="CN116" s="5">
        <f>Ввод!CM73</f>
        <v>0</v>
      </c>
      <c r="CO116" s="5">
        <f>Ввод!CN73</f>
        <v>0</v>
      </c>
      <c r="CP116" s="5">
        <f>Ввод!CO73</f>
        <v>0</v>
      </c>
      <c r="CQ116" s="5">
        <f>Ввод!CP73</f>
        <v>0</v>
      </c>
      <c r="CR116" s="5">
        <f>Ввод!CQ73</f>
        <v>0</v>
      </c>
      <c r="CS116" s="5">
        <f>Ввод!CR73</f>
        <v>0</v>
      </c>
      <c r="CT116" s="5">
        <f>Ввод!CS73</f>
        <v>0</v>
      </c>
      <c r="CU116" s="5">
        <f>Ввод!CT73</f>
        <v>0</v>
      </c>
      <c r="CV116" s="5">
        <f>Ввод!CU73</f>
        <v>0</v>
      </c>
      <c r="CW116" s="5">
        <f>Ввод!CV73</f>
        <v>0</v>
      </c>
      <c r="CX116" s="5">
        <f>Ввод!CW73</f>
        <v>0</v>
      </c>
      <c r="CY116" s="5">
        <f>Ввод!CX73</f>
        <v>0</v>
      </c>
      <c r="CZ116" s="5">
        <f>Ввод!CY73</f>
        <v>0</v>
      </c>
      <c r="DA116" s="5">
        <f>Ввод!CZ73</f>
        <v>0</v>
      </c>
      <c r="DB116" s="5">
        <f>Ввод!DA73</f>
        <v>0</v>
      </c>
      <c r="DC116" s="5">
        <f>Ввод!DB73</f>
        <v>0</v>
      </c>
      <c r="DD116" s="5">
        <f>Ввод!DC73</f>
        <v>0</v>
      </c>
      <c r="DE116" s="5">
        <f>Ввод!DD73</f>
        <v>0</v>
      </c>
      <c r="DF116" s="5">
        <f>Ввод!DE73</f>
        <v>0</v>
      </c>
      <c r="DG116" s="5">
        <f>Ввод!DF73</f>
        <v>0</v>
      </c>
      <c r="DH116" s="5">
        <f>Ввод!DG73</f>
        <v>0</v>
      </c>
      <c r="DI116" s="5">
        <f>Ввод!DH73</f>
        <v>0</v>
      </c>
      <c r="DJ116" s="5">
        <f>Ввод!DI73</f>
        <v>0</v>
      </c>
    </row>
    <row r="117" spans="2:115">
      <c r="B117" s="11" t="s">
        <v>592</v>
      </c>
      <c r="I117" s="5">
        <f t="shared" si="80"/>
        <v>-100000</v>
      </c>
      <c r="J117" s="5">
        <f>Ввод!I74</f>
        <v>0</v>
      </c>
      <c r="K117" s="5">
        <f>Ввод!J74</f>
        <v>0</v>
      </c>
      <c r="L117" s="5">
        <f>Ввод!K74</f>
        <v>0</v>
      </c>
      <c r="M117" s="5">
        <f>Ввод!L74</f>
        <v>0</v>
      </c>
      <c r="N117" s="5">
        <f>Ввод!M74</f>
        <v>0</v>
      </c>
      <c r="O117" s="5">
        <f>Ввод!N74</f>
        <v>0</v>
      </c>
      <c r="P117" s="5">
        <f>Ввод!O74</f>
        <v>0</v>
      </c>
      <c r="Q117" s="5">
        <f>Ввод!P74</f>
        <v>0</v>
      </c>
      <c r="R117" s="5">
        <f>Ввод!Q74</f>
        <v>0</v>
      </c>
      <c r="S117" s="5">
        <f>Ввод!R74</f>
        <v>0</v>
      </c>
      <c r="T117" s="5">
        <f>Ввод!S74</f>
        <v>0</v>
      </c>
      <c r="U117" s="5">
        <f>Ввод!T74</f>
        <v>-100000</v>
      </c>
      <c r="V117" s="5">
        <f>Ввод!U74</f>
        <v>0</v>
      </c>
      <c r="W117" s="5">
        <f>Ввод!V74</f>
        <v>0</v>
      </c>
      <c r="X117" s="5">
        <f>Ввод!W74</f>
        <v>0</v>
      </c>
      <c r="Y117" s="5">
        <f>Ввод!X74</f>
        <v>0</v>
      </c>
      <c r="Z117" s="5">
        <f>Ввод!Y74</f>
        <v>0</v>
      </c>
      <c r="AA117" s="5">
        <f>Ввод!Z74</f>
        <v>0</v>
      </c>
      <c r="AB117" s="5">
        <f>Ввод!AA74</f>
        <v>0</v>
      </c>
      <c r="AC117" s="5">
        <f>Ввод!AB74</f>
        <v>0</v>
      </c>
      <c r="AD117" s="5">
        <f>Ввод!AC74</f>
        <v>0</v>
      </c>
      <c r="AE117" s="5">
        <f>Ввод!AD74</f>
        <v>0</v>
      </c>
      <c r="AF117" s="5">
        <f>Ввод!AE74</f>
        <v>0</v>
      </c>
      <c r="AG117" s="5">
        <f>Ввод!AF74</f>
        <v>0</v>
      </c>
      <c r="AH117" s="5">
        <f>Ввод!AG74</f>
        <v>0</v>
      </c>
      <c r="AI117" s="5">
        <f>Ввод!AH74</f>
        <v>0</v>
      </c>
      <c r="AJ117" s="5">
        <f>Ввод!AI74</f>
        <v>0</v>
      </c>
      <c r="AK117" s="5">
        <f>Ввод!AJ74</f>
        <v>0</v>
      </c>
      <c r="AL117" s="5">
        <f>Ввод!AK74</f>
        <v>0</v>
      </c>
      <c r="AM117" s="5">
        <f>Ввод!AL74</f>
        <v>0</v>
      </c>
      <c r="AN117" s="5">
        <f>Ввод!AM74</f>
        <v>0</v>
      </c>
      <c r="AO117" s="5">
        <f>Ввод!AN74</f>
        <v>0</v>
      </c>
      <c r="AP117" s="5">
        <f>Ввод!AO74</f>
        <v>0</v>
      </c>
      <c r="AQ117" s="5">
        <f>Ввод!AP74</f>
        <v>0</v>
      </c>
      <c r="AR117" s="5">
        <f>Ввод!AQ74</f>
        <v>0</v>
      </c>
      <c r="AS117" s="5">
        <f>Ввод!AR74</f>
        <v>0</v>
      </c>
      <c r="AT117" s="5">
        <f>Ввод!AS74</f>
        <v>0</v>
      </c>
      <c r="AU117" s="5">
        <f>Ввод!AT74</f>
        <v>0</v>
      </c>
      <c r="AV117" s="5">
        <f>Ввод!AU74</f>
        <v>0</v>
      </c>
      <c r="AW117" s="5">
        <f>Ввод!AV74</f>
        <v>0</v>
      </c>
      <c r="AX117" s="5">
        <f>Ввод!AW74</f>
        <v>0</v>
      </c>
      <c r="AY117" s="5">
        <f>Ввод!AX74</f>
        <v>0</v>
      </c>
      <c r="AZ117" s="5">
        <f>Ввод!AY74</f>
        <v>0</v>
      </c>
      <c r="BA117" s="5">
        <f>Ввод!AZ74</f>
        <v>0</v>
      </c>
      <c r="BB117" s="5">
        <f>Ввод!BA74</f>
        <v>0</v>
      </c>
      <c r="BC117" s="5">
        <f>Ввод!BB74</f>
        <v>0</v>
      </c>
      <c r="BD117" s="5">
        <f>Ввод!BC74</f>
        <v>0</v>
      </c>
      <c r="BE117" s="5">
        <f>Ввод!BD74</f>
        <v>0</v>
      </c>
      <c r="BF117" s="5">
        <f>Ввод!BE74</f>
        <v>0</v>
      </c>
      <c r="BG117" s="5">
        <f>Ввод!BF74</f>
        <v>0</v>
      </c>
      <c r="BH117" s="5">
        <f>Ввод!BG74</f>
        <v>0</v>
      </c>
      <c r="BI117" s="5">
        <f>Ввод!BH74</f>
        <v>0</v>
      </c>
      <c r="BJ117" s="5">
        <f>Ввод!BI74</f>
        <v>0</v>
      </c>
      <c r="BK117" s="5">
        <f>Ввод!BJ74</f>
        <v>0</v>
      </c>
      <c r="BL117" s="5">
        <f>Ввод!BK74</f>
        <v>0</v>
      </c>
      <c r="BM117" s="5">
        <f>Ввод!BL74</f>
        <v>0</v>
      </c>
      <c r="BN117" s="5">
        <f>Ввод!BM74</f>
        <v>0</v>
      </c>
      <c r="BO117" s="5">
        <f>Ввод!BN74</f>
        <v>0</v>
      </c>
      <c r="BP117" s="5">
        <f>Ввод!BO74</f>
        <v>0</v>
      </c>
      <c r="BQ117" s="5">
        <f>Ввод!BP74</f>
        <v>0</v>
      </c>
      <c r="BR117" s="5">
        <f>Ввод!BQ74</f>
        <v>0</v>
      </c>
      <c r="BS117" s="5">
        <f>Ввод!BR74</f>
        <v>0</v>
      </c>
      <c r="BT117" s="5">
        <f>Ввод!BS74</f>
        <v>0</v>
      </c>
      <c r="BU117" s="5">
        <f>Ввод!BT74</f>
        <v>0</v>
      </c>
      <c r="BV117" s="5">
        <f>Ввод!BU74</f>
        <v>0</v>
      </c>
      <c r="BW117" s="5">
        <f>Ввод!BV74</f>
        <v>0</v>
      </c>
      <c r="BX117" s="5">
        <f>Ввод!BW74</f>
        <v>0</v>
      </c>
      <c r="BY117" s="5">
        <f>Ввод!BX74</f>
        <v>0</v>
      </c>
      <c r="BZ117" s="5">
        <f>Ввод!BY74</f>
        <v>0</v>
      </c>
      <c r="CA117" s="5">
        <f>Ввод!BZ74</f>
        <v>0</v>
      </c>
      <c r="CB117" s="5">
        <f>Ввод!CA74</f>
        <v>0</v>
      </c>
      <c r="CC117" s="5">
        <f>Ввод!CB74</f>
        <v>0</v>
      </c>
      <c r="CD117" s="5">
        <f>Ввод!CC74</f>
        <v>0</v>
      </c>
      <c r="CE117" s="5">
        <f>Ввод!CD74</f>
        <v>0</v>
      </c>
      <c r="CF117" s="5">
        <f>Ввод!CE74</f>
        <v>0</v>
      </c>
      <c r="CG117" s="5">
        <f>Ввод!CF74</f>
        <v>0</v>
      </c>
      <c r="CH117" s="5">
        <f>Ввод!CG74</f>
        <v>0</v>
      </c>
      <c r="CI117" s="5">
        <f>Ввод!CH74</f>
        <v>0</v>
      </c>
      <c r="CJ117" s="5">
        <f>Ввод!CI74</f>
        <v>0</v>
      </c>
      <c r="CK117" s="5">
        <f>Ввод!CJ74</f>
        <v>0</v>
      </c>
      <c r="CL117" s="5">
        <f>Ввод!CK74</f>
        <v>0</v>
      </c>
      <c r="CM117" s="5">
        <f>Ввод!CL74</f>
        <v>0</v>
      </c>
      <c r="CN117" s="5">
        <f>Ввод!CM74</f>
        <v>0</v>
      </c>
      <c r="CO117" s="5">
        <f>Ввод!CN74</f>
        <v>0</v>
      </c>
      <c r="CP117" s="5">
        <f>Ввод!CO74</f>
        <v>0</v>
      </c>
      <c r="CQ117" s="5">
        <f>Ввод!CP74</f>
        <v>0</v>
      </c>
      <c r="CR117" s="5">
        <f>Ввод!CQ74</f>
        <v>0</v>
      </c>
      <c r="CS117" s="5">
        <f>Ввод!CR74</f>
        <v>0</v>
      </c>
      <c r="CT117" s="5">
        <f>Ввод!CS74</f>
        <v>0</v>
      </c>
      <c r="CU117" s="5">
        <f>Ввод!CT74</f>
        <v>0</v>
      </c>
      <c r="CV117" s="5">
        <f>Ввод!CU74</f>
        <v>0</v>
      </c>
      <c r="CW117" s="5">
        <f>Ввод!CV74</f>
        <v>0</v>
      </c>
      <c r="CX117" s="5">
        <f>Ввод!CW74</f>
        <v>0</v>
      </c>
      <c r="CY117" s="5">
        <f>Ввод!CX74</f>
        <v>0</v>
      </c>
      <c r="CZ117" s="5">
        <f>Ввод!CY74</f>
        <v>0</v>
      </c>
      <c r="DA117" s="5">
        <f>Ввод!CZ74</f>
        <v>0</v>
      </c>
      <c r="DB117" s="5">
        <f>Ввод!DA74</f>
        <v>0</v>
      </c>
      <c r="DC117" s="5">
        <f>Ввод!DB74</f>
        <v>0</v>
      </c>
      <c r="DD117" s="5">
        <f>Ввод!DC74</f>
        <v>0</v>
      </c>
      <c r="DE117" s="5">
        <f>Ввод!DD74</f>
        <v>0</v>
      </c>
      <c r="DF117" s="5">
        <f>Ввод!DE74</f>
        <v>0</v>
      </c>
      <c r="DG117" s="5">
        <f>Ввод!DF74</f>
        <v>0</v>
      </c>
      <c r="DH117" s="5">
        <f>Ввод!DG74</f>
        <v>0</v>
      </c>
      <c r="DI117" s="5">
        <f>Ввод!DH74</f>
        <v>0</v>
      </c>
      <c r="DJ117" s="5">
        <f>Ввод!DI74</f>
        <v>0</v>
      </c>
    </row>
    <row r="118" spans="2:11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row>
    <row r="119" spans="2:115" ht="49.5">
      <c r="B119" s="93" t="s">
        <v>80</v>
      </c>
      <c r="C119" s="93"/>
      <c r="D119" s="94" t="s">
        <v>556</v>
      </c>
      <c r="E119" s="94" t="s">
        <v>557</v>
      </c>
      <c r="F119" s="94" t="s">
        <v>572</v>
      </c>
      <c r="G119" s="94" t="s">
        <v>171</v>
      </c>
      <c r="H119" s="95" t="s">
        <v>172</v>
      </c>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row>
    <row r="120" spans="2:115">
      <c r="B120" s="37" t="s">
        <v>77</v>
      </c>
      <c r="C120" s="37"/>
      <c r="D120" s="97">
        <f>Ввод!T79</f>
        <v>0.2</v>
      </c>
      <c r="E120" s="97">
        <f>Ввод!V79</f>
        <v>1</v>
      </c>
      <c r="F120" s="97">
        <f>Ввод!X79</f>
        <v>0</v>
      </c>
      <c r="G120" s="97">
        <f>Ввод!G136</f>
        <v>0.21499999999999997</v>
      </c>
      <c r="H120" s="98">
        <f>G120*I120/$I$126</f>
        <v>0.13510928961748633</v>
      </c>
      <c r="I120" s="5">
        <f t="shared" ref="I120:I125" si="81">SUM(J120:DJ120)</f>
        <v>575000</v>
      </c>
      <c r="J120" s="5">
        <f>J$113*$D120+J$114*$E120+J$115</f>
        <v>0</v>
      </c>
      <c r="K120" s="5">
        <f t="shared" ref="K120:BV120" si="82">K$113*$D120+K$114*$E120+K$115</f>
        <v>0</v>
      </c>
      <c r="L120" s="5">
        <f t="shared" si="82"/>
        <v>0</v>
      </c>
      <c r="M120" s="5">
        <f t="shared" si="82"/>
        <v>18000</v>
      </c>
      <c r="N120" s="5">
        <f t="shared" si="82"/>
        <v>120000</v>
      </c>
      <c r="O120" s="5">
        <f t="shared" si="82"/>
        <v>120000</v>
      </c>
      <c r="P120" s="5">
        <f t="shared" si="82"/>
        <v>120000</v>
      </c>
      <c r="Q120" s="5">
        <f t="shared" si="82"/>
        <v>135000</v>
      </c>
      <c r="R120" s="5">
        <f t="shared" si="82"/>
        <v>0</v>
      </c>
      <c r="S120" s="5">
        <f t="shared" si="82"/>
        <v>35000</v>
      </c>
      <c r="T120" s="5">
        <f t="shared" si="82"/>
        <v>0</v>
      </c>
      <c r="U120" s="5">
        <f t="shared" si="82"/>
        <v>27000</v>
      </c>
      <c r="V120" s="5">
        <f t="shared" si="82"/>
        <v>0</v>
      </c>
      <c r="W120" s="5">
        <f t="shared" si="82"/>
        <v>0</v>
      </c>
      <c r="X120" s="5">
        <f t="shared" si="82"/>
        <v>0</v>
      </c>
      <c r="Y120" s="5">
        <f t="shared" si="82"/>
        <v>0</v>
      </c>
      <c r="Z120" s="5">
        <f t="shared" si="82"/>
        <v>0</v>
      </c>
      <c r="AA120" s="5">
        <f t="shared" si="82"/>
        <v>0</v>
      </c>
      <c r="AB120" s="5">
        <f t="shared" si="82"/>
        <v>0</v>
      </c>
      <c r="AC120" s="5">
        <f t="shared" si="82"/>
        <v>0</v>
      </c>
      <c r="AD120" s="5">
        <f t="shared" si="82"/>
        <v>0</v>
      </c>
      <c r="AE120" s="5">
        <f t="shared" si="82"/>
        <v>0</v>
      </c>
      <c r="AF120" s="5">
        <f t="shared" si="82"/>
        <v>0</v>
      </c>
      <c r="AG120" s="5">
        <f t="shared" si="82"/>
        <v>0</v>
      </c>
      <c r="AH120" s="5">
        <f t="shared" si="82"/>
        <v>0</v>
      </c>
      <c r="AI120" s="5">
        <f t="shared" si="82"/>
        <v>0</v>
      </c>
      <c r="AJ120" s="5">
        <f t="shared" si="82"/>
        <v>0</v>
      </c>
      <c r="AK120" s="5">
        <f t="shared" si="82"/>
        <v>0</v>
      </c>
      <c r="AL120" s="5">
        <f t="shared" si="82"/>
        <v>0</v>
      </c>
      <c r="AM120" s="5">
        <f t="shared" si="82"/>
        <v>0</v>
      </c>
      <c r="AN120" s="5">
        <f t="shared" si="82"/>
        <v>0</v>
      </c>
      <c r="AO120" s="5">
        <f t="shared" si="82"/>
        <v>0</v>
      </c>
      <c r="AP120" s="5">
        <f t="shared" si="82"/>
        <v>0</v>
      </c>
      <c r="AQ120" s="5">
        <f t="shared" si="82"/>
        <v>0</v>
      </c>
      <c r="AR120" s="5">
        <f t="shared" si="82"/>
        <v>0</v>
      </c>
      <c r="AS120" s="5">
        <f t="shared" si="82"/>
        <v>0</v>
      </c>
      <c r="AT120" s="5">
        <f t="shared" si="82"/>
        <v>0</v>
      </c>
      <c r="AU120" s="5">
        <f t="shared" si="82"/>
        <v>0</v>
      </c>
      <c r="AV120" s="5">
        <f t="shared" si="82"/>
        <v>0</v>
      </c>
      <c r="AW120" s="5">
        <f t="shared" si="82"/>
        <v>0</v>
      </c>
      <c r="AX120" s="5">
        <f t="shared" si="82"/>
        <v>0</v>
      </c>
      <c r="AY120" s="5">
        <f t="shared" si="82"/>
        <v>0</v>
      </c>
      <c r="AZ120" s="5">
        <f t="shared" si="82"/>
        <v>0</v>
      </c>
      <c r="BA120" s="5">
        <f t="shared" si="82"/>
        <v>0</v>
      </c>
      <c r="BB120" s="5">
        <f t="shared" si="82"/>
        <v>0</v>
      </c>
      <c r="BC120" s="5">
        <f t="shared" si="82"/>
        <v>0</v>
      </c>
      <c r="BD120" s="5">
        <f t="shared" si="82"/>
        <v>0</v>
      </c>
      <c r="BE120" s="5">
        <f t="shared" si="82"/>
        <v>0</v>
      </c>
      <c r="BF120" s="5">
        <f t="shared" si="82"/>
        <v>0</v>
      </c>
      <c r="BG120" s="5">
        <f t="shared" si="82"/>
        <v>0</v>
      </c>
      <c r="BH120" s="5">
        <f t="shared" si="82"/>
        <v>0</v>
      </c>
      <c r="BI120" s="5">
        <f t="shared" si="82"/>
        <v>0</v>
      </c>
      <c r="BJ120" s="5">
        <f t="shared" si="82"/>
        <v>0</v>
      </c>
      <c r="BK120" s="5">
        <f t="shared" si="82"/>
        <v>0</v>
      </c>
      <c r="BL120" s="5">
        <f t="shared" si="82"/>
        <v>0</v>
      </c>
      <c r="BM120" s="5">
        <f t="shared" si="82"/>
        <v>0</v>
      </c>
      <c r="BN120" s="5">
        <f t="shared" si="82"/>
        <v>0</v>
      </c>
      <c r="BO120" s="5">
        <f t="shared" si="82"/>
        <v>0</v>
      </c>
      <c r="BP120" s="5">
        <f t="shared" si="82"/>
        <v>0</v>
      </c>
      <c r="BQ120" s="5">
        <f t="shared" si="82"/>
        <v>0</v>
      </c>
      <c r="BR120" s="5">
        <f t="shared" si="82"/>
        <v>0</v>
      </c>
      <c r="BS120" s="5">
        <f t="shared" si="82"/>
        <v>0</v>
      </c>
      <c r="BT120" s="5">
        <f t="shared" si="82"/>
        <v>0</v>
      </c>
      <c r="BU120" s="5">
        <f t="shared" si="82"/>
        <v>0</v>
      </c>
      <c r="BV120" s="5">
        <f t="shared" si="82"/>
        <v>0</v>
      </c>
      <c r="BW120" s="5">
        <f t="shared" ref="BW120:DJ120" si="83">BW$113*$D120+BW$114*$E120+BW$115</f>
        <v>0</v>
      </c>
      <c r="BX120" s="5">
        <f t="shared" si="83"/>
        <v>0</v>
      </c>
      <c r="BY120" s="5">
        <f t="shared" si="83"/>
        <v>0</v>
      </c>
      <c r="BZ120" s="5">
        <f t="shared" si="83"/>
        <v>0</v>
      </c>
      <c r="CA120" s="5">
        <f t="shared" si="83"/>
        <v>0</v>
      </c>
      <c r="CB120" s="5">
        <f t="shared" si="83"/>
        <v>0</v>
      </c>
      <c r="CC120" s="5">
        <f t="shared" si="83"/>
        <v>0</v>
      </c>
      <c r="CD120" s="5">
        <f t="shared" si="83"/>
        <v>0</v>
      </c>
      <c r="CE120" s="5">
        <f t="shared" si="83"/>
        <v>0</v>
      </c>
      <c r="CF120" s="5">
        <f t="shared" si="83"/>
        <v>0</v>
      </c>
      <c r="CG120" s="5">
        <f t="shared" si="83"/>
        <v>0</v>
      </c>
      <c r="CH120" s="5">
        <f t="shared" si="83"/>
        <v>0</v>
      </c>
      <c r="CI120" s="5">
        <f t="shared" si="83"/>
        <v>0</v>
      </c>
      <c r="CJ120" s="5">
        <f t="shared" si="83"/>
        <v>0</v>
      </c>
      <c r="CK120" s="5">
        <f t="shared" si="83"/>
        <v>0</v>
      </c>
      <c r="CL120" s="5">
        <f t="shared" si="83"/>
        <v>0</v>
      </c>
      <c r="CM120" s="5">
        <f t="shared" si="83"/>
        <v>0</v>
      </c>
      <c r="CN120" s="5">
        <f t="shared" si="83"/>
        <v>0</v>
      </c>
      <c r="CO120" s="5">
        <f t="shared" si="83"/>
        <v>0</v>
      </c>
      <c r="CP120" s="5">
        <f t="shared" si="83"/>
        <v>0</v>
      </c>
      <c r="CQ120" s="5">
        <f t="shared" si="83"/>
        <v>0</v>
      </c>
      <c r="CR120" s="5">
        <f t="shared" si="83"/>
        <v>0</v>
      </c>
      <c r="CS120" s="5">
        <f t="shared" si="83"/>
        <v>0</v>
      </c>
      <c r="CT120" s="5">
        <f t="shared" si="83"/>
        <v>0</v>
      </c>
      <c r="CU120" s="5">
        <f t="shared" si="83"/>
        <v>0</v>
      </c>
      <c r="CV120" s="5">
        <f t="shared" si="83"/>
        <v>0</v>
      </c>
      <c r="CW120" s="5">
        <f t="shared" si="83"/>
        <v>0</v>
      </c>
      <c r="CX120" s="5">
        <f t="shared" si="83"/>
        <v>0</v>
      </c>
      <c r="CY120" s="5">
        <f t="shared" si="83"/>
        <v>0</v>
      </c>
      <c r="CZ120" s="5">
        <f t="shared" si="83"/>
        <v>0</v>
      </c>
      <c r="DA120" s="5">
        <f t="shared" si="83"/>
        <v>0</v>
      </c>
      <c r="DB120" s="5">
        <f t="shared" si="83"/>
        <v>0</v>
      </c>
      <c r="DC120" s="5">
        <f t="shared" si="83"/>
        <v>0</v>
      </c>
      <c r="DD120" s="5">
        <f t="shared" si="83"/>
        <v>0</v>
      </c>
      <c r="DE120" s="5">
        <f t="shared" si="83"/>
        <v>0</v>
      </c>
      <c r="DF120" s="5">
        <f t="shared" si="83"/>
        <v>0</v>
      </c>
      <c r="DG120" s="5">
        <f t="shared" si="83"/>
        <v>0</v>
      </c>
      <c r="DH120" s="5">
        <f t="shared" si="83"/>
        <v>0</v>
      </c>
      <c r="DI120" s="5">
        <f t="shared" si="83"/>
        <v>0</v>
      </c>
      <c r="DJ120" s="5">
        <f t="shared" si="83"/>
        <v>0</v>
      </c>
    </row>
    <row r="121" spans="2:115">
      <c r="B121" s="37" t="s">
        <v>81</v>
      </c>
      <c r="C121" s="37"/>
      <c r="D121" s="97">
        <f>Ввод!T80</f>
        <v>0.1</v>
      </c>
      <c r="E121" s="97">
        <f>Ввод!V80</f>
        <v>0</v>
      </c>
      <c r="F121" s="97">
        <f>Ввод!X80</f>
        <v>0</v>
      </c>
      <c r="G121" s="97">
        <f>Ввод!G138</f>
        <v>0</v>
      </c>
      <c r="H121" s="98">
        <f t="shared" ref="H121:H125" si="84">G121*I121/$I$126</f>
        <v>0</v>
      </c>
      <c r="I121" s="5">
        <f t="shared" si="81"/>
        <v>30000</v>
      </c>
      <c r="J121" s="5">
        <f>J$113*$D121+J$114*$E121</f>
        <v>0</v>
      </c>
      <c r="K121" s="5">
        <f t="shared" ref="K121:BV121" si="85">K$113*$D121+K$114*$E121</f>
        <v>0</v>
      </c>
      <c r="L121" s="5">
        <f t="shared" si="85"/>
        <v>0</v>
      </c>
      <c r="M121" s="5">
        <f t="shared" si="85"/>
        <v>9000</v>
      </c>
      <c r="N121" s="5">
        <f t="shared" si="85"/>
        <v>0</v>
      </c>
      <c r="O121" s="5">
        <f t="shared" si="85"/>
        <v>0</v>
      </c>
      <c r="P121" s="5">
        <f t="shared" si="85"/>
        <v>0</v>
      </c>
      <c r="Q121" s="5">
        <f t="shared" si="85"/>
        <v>7500</v>
      </c>
      <c r="R121" s="5">
        <f t="shared" si="85"/>
        <v>0</v>
      </c>
      <c r="S121" s="5">
        <f t="shared" si="85"/>
        <v>0</v>
      </c>
      <c r="T121" s="5">
        <f t="shared" si="85"/>
        <v>0</v>
      </c>
      <c r="U121" s="5">
        <f t="shared" si="85"/>
        <v>13500</v>
      </c>
      <c r="V121" s="5">
        <f t="shared" si="85"/>
        <v>0</v>
      </c>
      <c r="W121" s="5">
        <f t="shared" si="85"/>
        <v>0</v>
      </c>
      <c r="X121" s="5">
        <f t="shared" si="85"/>
        <v>0</v>
      </c>
      <c r="Y121" s="5">
        <f t="shared" si="85"/>
        <v>0</v>
      </c>
      <c r="Z121" s="5">
        <f t="shared" si="85"/>
        <v>0</v>
      </c>
      <c r="AA121" s="5">
        <f t="shared" si="85"/>
        <v>0</v>
      </c>
      <c r="AB121" s="5">
        <f t="shared" si="85"/>
        <v>0</v>
      </c>
      <c r="AC121" s="5">
        <f t="shared" si="85"/>
        <v>0</v>
      </c>
      <c r="AD121" s="5">
        <f t="shared" si="85"/>
        <v>0</v>
      </c>
      <c r="AE121" s="5">
        <f t="shared" si="85"/>
        <v>0</v>
      </c>
      <c r="AF121" s="5">
        <f t="shared" si="85"/>
        <v>0</v>
      </c>
      <c r="AG121" s="5">
        <f t="shared" si="85"/>
        <v>0</v>
      </c>
      <c r="AH121" s="5">
        <f t="shared" si="85"/>
        <v>0</v>
      </c>
      <c r="AI121" s="5">
        <f t="shared" si="85"/>
        <v>0</v>
      </c>
      <c r="AJ121" s="5">
        <f t="shared" si="85"/>
        <v>0</v>
      </c>
      <c r="AK121" s="5">
        <f t="shared" si="85"/>
        <v>0</v>
      </c>
      <c r="AL121" s="5">
        <f t="shared" si="85"/>
        <v>0</v>
      </c>
      <c r="AM121" s="5">
        <f t="shared" si="85"/>
        <v>0</v>
      </c>
      <c r="AN121" s="5">
        <f t="shared" si="85"/>
        <v>0</v>
      </c>
      <c r="AO121" s="5">
        <f t="shared" si="85"/>
        <v>0</v>
      </c>
      <c r="AP121" s="5">
        <f t="shared" si="85"/>
        <v>0</v>
      </c>
      <c r="AQ121" s="5">
        <f t="shared" si="85"/>
        <v>0</v>
      </c>
      <c r="AR121" s="5">
        <f t="shared" si="85"/>
        <v>0</v>
      </c>
      <c r="AS121" s="5">
        <f t="shared" si="85"/>
        <v>0</v>
      </c>
      <c r="AT121" s="5">
        <f t="shared" si="85"/>
        <v>0</v>
      </c>
      <c r="AU121" s="5">
        <f t="shared" si="85"/>
        <v>0</v>
      </c>
      <c r="AV121" s="5">
        <f t="shared" si="85"/>
        <v>0</v>
      </c>
      <c r="AW121" s="5">
        <f t="shared" si="85"/>
        <v>0</v>
      </c>
      <c r="AX121" s="5">
        <f t="shared" si="85"/>
        <v>0</v>
      </c>
      <c r="AY121" s="5">
        <f t="shared" si="85"/>
        <v>0</v>
      </c>
      <c r="AZ121" s="5">
        <f t="shared" si="85"/>
        <v>0</v>
      </c>
      <c r="BA121" s="5">
        <f t="shared" si="85"/>
        <v>0</v>
      </c>
      <c r="BB121" s="5">
        <f t="shared" si="85"/>
        <v>0</v>
      </c>
      <c r="BC121" s="5">
        <f t="shared" si="85"/>
        <v>0</v>
      </c>
      <c r="BD121" s="5">
        <f t="shared" si="85"/>
        <v>0</v>
      </c>
      <c r="BE121" s="5">
        <f t="shared" si="85"/>
        <v>0</v>
      </c>
      <c r="BF121" s="5">
        <f t="shared" si="85"/>
        <v>0</v>
      </c>
      <c r="BG121" s="5">
        <f t="shared" si="85"/>
        <v>0</v>
      </c>
      <c r="BH121" s="5">
        <f t="shared" si="85"/>
        <v>0</v>
      </c>
      <c r="BI121" s="5">
        <f t="shared" si="85"/>
        <v>0</v>
      </c>
      <c r="BJ121" s="5">
        <f t="shared" si="85"/>
        <v>0</v>
      </c>
      <c r="BK121" s="5">
        <f t="shared" si="85"/>
        <v>0</v>
      </c>
      <c r="BL121" s="5">
        <f t="shared" si="85"/>
        <v>0</v>
      </c>
      <c r="BM121" s="5">
        <f t="shared" si="85"/>
        <v>0</v>
      </c>
      <c r="BN121" s="5">
        <f t="shared" si="85"/>
        <v>0</v>
      </c>
      <c r="BO121" s="5">
        <f t="shared" si="85"/>
        <v>0</v>
      </c>
      <c r="BP121" s="5">
        <f t="shared" si="85"/>
        <v>0</v>
      </c>
      <c r="BQ121" s="5">
        <f t="shared" si="85"/>
        <v>0</v>
      </c>
      <c r="BR121" s="5">
        <f t="shared" si="85"/>
        <v>0</v>
      </c>
      <c r="BS121" s="5">
        <f t="shared" si="85"/>
        <v>0</v>
      </c>
      <c r="BT121" s="5">
        <f t="shared" si="85"/>
        <v>0</v>
      </c>
      <c r="BU121" s="5">
        <f t="shared" si="85"/>
        <v>0</v>
      </c>
      <c r="BV121" s="5">
        <f t="shared" si="85"/>
        <v>0</v>
      </c>
      <c r="BW121" s="5">
        <f t="shared" ref="BW121:DJ121" si="86">BW$113*$D121+BW$114*$E121</f>
        <v>0</v>
      </c>
      <c r="BX121" s="5">
        <f t="shared" si="86"/>
        <v>0</v>
      </c>
      <c r="BY121" s="5">
        <f t="shared" si="86"/>
        <v>0</v>
      </c>
      <c r="BZ121" s="5">
        <f t="shared" si="86"/>
        <v>0</v>
      </c>
      <c r="CA121" s="5">
        <f t="shared" si="86"/>
        <v>0</v>
      </c>
      <c r="CB121" s="5">
        <f t="shared" si="86"/>
        <v>0</v>
      </c>
      <c r="CC121" s="5">
        <f t="shared" si="86"/>
        <v>0</v>
      </c>
      <c r="CD121" s="5">
        <f t="shared" si="86"/>
        <v>0</v>
      </c>
      <c r="CE121" s="5">
        <f t="shared" si="86"/>
        <v>0</v>
      </c>
      <c r="CF121" s="5">
        <f t="shared" si="86"/>
        <v>0</v>
      </c>
      <c r="CG121" s="5">
        <f t="shared" si="86"/>
        <v>0</v>
      </c>
      <c r="CH121" s="5">
        <f t="shared" si="86"/>
        <v>0</v>
      </c>
      <c r="CI121" s="5">
        <f t="shared" si="86"/>
        <v>0</v>
      </c>
      <c r="CJ121" s="5">
        <f t="shared" si="86"/>
        <v>0</v>
      </c>
      <c r="CK121" s="5">
        <f t="shared" si="86"/>
        <v>0</v>
      </c>
      <c r="CL121" s="5">
        <f t="shared" si="86"/>
        <v>0</v>
      </c>
      <c r="CM121" s="5">
        <f t="shared" si="86"/>
        <v>0</v>
      </c>
      <c r="CN121" s="5">
        <f t="shared" si="86"/>
        <v>0</v>
      </c>
      <c r="CO121" s="5">
        <f t="shared" si="86"/>
        <v>0</v>
      </c>
      <c r="CP121" s="5">
        <f t="shared" si="86"/>
        <v>0</v>
      </c>
      <c r="CQ121" s="5">
        <f t="shared" si="86"/>
        <v>0</v>
      </c>
      <c r="CR121" s="5">
        <f t="shared" si="86"/>
        <v>0</v>
      </c>
      <c r="CS121" s="5">
        <f t="shared" si="86"/>
        <v>0</v>
      </c>
      <c r="CT121" s="5">
        <f t="shared" si="86"/>
        <v>0</v>
      </c>
      <c r="CU121" s="5">
        <f t="shared" si="86"/>
        <v>0</v>
      </c>
      <c r="CV121" s="5">
        <f t="shared" si="86"/>
        <v>0</v>
      </c>
      <c r="CW121" s="5">
        <f t="shared" si="86"/>
        <v>0</v>
      </c>
      <c r="CX121" s="5">
        <f t="shared" si="86"/>
        <v>0</v>
      </c>
      <c r="CY121" s="5">
        <f t="shared" si="86"/>
        <v>0</v>
      </c>
      <c r="CZ121" s="5">
        <f t="shared" si="86"/>
        <v>0</v>
      </c>
      <c r="DA121" s="5">
        <f t="shared" si="86"/>
        <v>0</v>
      </c>
      <c r="DB121" s="5">
        <f t="shared" si="86"/>
        <v>0</v>
      </c>
      <c r="DC121" s="5">
        <f t="shared" si="86"/>
        <v>0</v>
      </c>
      <c r="DD121" s="5">
        <f t="shared" si="86"/>
        <v>0</v>
      </c>
      <c r="DE121" s="5">
        <f t="shared" si="86"/>
        <v>0</v>
      </c>
      <c r="DF121" s="5">
        <f t="shared" si="86"/>
        <v>0</v>
      </c>
      <c r="DG121" s="5">
        <f t="shared" si="86"/>
        <v>0</v>
      </c>
      <c r="DH121" s="5">
        <f t="shared" si="86"/>
        <v>0</v>
      </c>
      <c r="DI121" s="5">
        <f t="shared" si="86"/>
        <v>0</v>
      </c>
      <c r="DJ121" s="5">
        <f t="shared" si="86"/>
        <v>0</v>
      </c>
    </row>
    <row r="122" spans="2:115">
      <c r="B122" s="37" t="s">
        <v>78</v>
      </c>
      <c r="C122" s="37"/>
      <c r="D122" s="97">
        <f>Ввод!T81</f>
        <v>0.1</v>
      </c>
      <c r="E122" s="97">
        <f>Ввод!V81</f>
        <v>0</v>
      </c>
      <c r="F122" s="97">
        <f>Ввод!X81</f>
        <v>0.34</v>
      </c>
      <c r="G122" s="97">
        <f>((1+F138/4)^4-1)*(1-0.2)</f>
        <v>6.5945727999999981E-2</v>
      </c>
      <c r="H122" s="98">
        <f t="shared" si="84"/>
        <v>4.6125973683060094E-3</v>
      </c>
      <c r="I122" s="5">
        <f t="shared" si="81"/>
        <v>64000</v>
      </c>
      <c r="J122" s="5">
        <f>J$113*$D122+J$114*$E122+J$116*$F122</f>
        <v>0</v>
      </c>
      <c r="K122" s="5">
        <f t="shared" ref="K122:BV122" si="87">K$113*$D122+K$114*$E122+K$116*$F122</f>
        <v>0</v>
      </c>
      <c r="L122" s="5">
        <f t="shared" si="87"/>
        <v>0</v>
      </c>
      <c r="M122" s="5">
        <f t="shared" si="87"/>
        <v>9000</v>
      </c>
      <c r="N122" s="5">
        <f t="shared" si="87"/>
        <v>0</v>
      </c>
      <c r="O122" s="5">
        <f t="shared" si="87"/>
        <v>0</v>
      </c>
      <c r="P122" s="5">
        <f t="shared" si="87"/>
        <v>0</v>
      </c>
      <c r="Q122" s="5">
        <f t="shared" si="87"/>
        <v>7500</v>
      </c>
      <c r="R122" s="5">
        <f t="shared" si="87"/>
        <v>0</v>
      </c>
      <c r="S122" s="5">
        <f t="shared" si="87"/>
        <v>0</v>
      </c>
      <c r="T122" s="5">
        <f t="shared" si="87"/>
        <v>34000</v>
      </c>
      <c r="U122" s="5">
        <f t="shared" si="87"/>
        <v>13500</v>
      </c>
      <c r="V122" s="5">
        <f t="shared" si="87"/>
        <v>0</v>
      </c>
      <c r="W122" s="5">
        <f t="shared" si="87"/>
        <v>0</v>
      </c>
      <c r="X122" s="5">
        <f t="shared" si="87"/>
        <v>0</v>
      </c>
      <c r="Y122" s="5">
        <f t="shared" si="87"/>
        <v>0</v>
      </c>
      <c r="Z122" s="5">
        <f t="shared" si="87"/>
        <v>0</v>
      </c>
      <c r="AA122" s="5">
        <f t="shared" si="87"/>
        <v>0</v>
      </c>
      <c r="AB122" s="5">
        <f t="shared" si="87"/>
        <v>0</v>
      </c>
      <c r="AC122" s="5">
        <f t="shared" si="87"/>
        <v>0</v>
      </c>
      <c r="AD122" s="5">
        <f t="shared" si="87"/>
        <v>0</v>
      </c>
      <c r="AE122" s="5">
        <f t="shared" si="87"/>
        <v>0</v>
      </c>
      <c r="AF122" s="5">
        <f t="shared" si="87"/>
        <v>0</v>
      </c>
      <c r="AG122" s="5">
        <f t="shared" si="87"/>
        <v>0</v>
      </c>
      <c r="AH122" s="5">
        <f t="shared" si="87"/>
        <v>0</v>
      </c>
      <c r="AI122" s="5">
        <f t="shared" si="87"/>
        <v>0</v>
      </c>
      <c r="AJ122" s="5">
        <f t="shared" si="87"/>
        <v>0</v>
      </c>
      <c r="AK122" s="5">
        <f t="shared" si="87"/>
        <v>0</v>
      </c>
      <c r="AL122" s="5">
        <f t="shared" si="87"/>
        <v>0</v>
      </c>
      <c r="AM122" s="5">
        <f t="shared" si="87"/>
        <v>0</v>
      </c>
      <c r="AN122" s="5">
        <f t="shared" si="87"/>
        <v>0</v>
      </c>
      <c r="AO122" s="5">
        <f t="shared" si="87"/>
        <v>0</v>
      </c>
      <c r="AP122" s="5">
        <f t="shared" si="87"/>
        <v>0</v>
      </c>
      <c r="AQ122" s="5">
        <f t="shared" si="87"/>
        <v>0</v>
      </c>
      <c r="AR122" s="5">
        <f t="shared" si="87"/>
        <v>0</v>
      </c>
      <c r="AS122" s="5">
        <f t="shared" si="87"/>
        <v>0</v>
      </c>
      <c r="AT122" s="5">
        <f t="shared" si="87"/>
        <v>0</v>
      </c>
      <c r="AU122" s="5">
        <f t="shared" si="87"/>
        <v>0</v>
      </c>
      <c r="AV122" s="5">
        <f t="shared" si="87"/>
        <v>0</v>
      </c>
      <c r="AW122" s="5">
        <f t="shared" si="87"/>
        <v>0</v>
      </c>
      <c r="AX122" s="5">
        <f t="shared" si="87"/>
        <v>0</v>
      </c>
      <c r="AY122" s="5">
        <f t="shared" si="87"/>
        <v>0</v>
      </c>
      <c r="AZ122" s="5">
        <f t="shared" si="87"/>
        <v>0</v>
      </c>
      <c r="BA122" s="5">
        <f t="shared" si="87"/>
        <v>0</v>
      </c>
      <c r="BB122" s="5">
        <f t="shared" si="87"/>
        <v>0</v>
      </c>
      <c r="BC122" s="5">
        <f t="shared" si="87"/>
        <v>0</v>
      </c>
      <c r="BD122" s="5">
        <f t="shared" si="87"/>
        <v>0</v>
      </c>
      <c r="BE122" s="5">
        <f t="shared" si="87"/>
        <v>0</v>
      </c>
      <c r="BF122" s="5">
        <f t="shared" si="87"/>
        <v>0</v>
      </c>
      <c r="BG122" s="5">
        <f t="shared" si="87"/>
        <v>0</v>
      </c>
      <c r="BH122" s="5">
        <f t="shared" si="87"/>
        <v>0</v>
      </c>
      <c r="BI122" s="5">
        <f t="shared" si="87"/>
        <v>0</v>
      </c>
      <c r="BJ122" s="5">
        <f t="shared" si="87"/>
        <v>0</v>
      </c>
      <c r="BK122" s="5">
        <f t="shared" si="87"/>
        <v>0</v>
      </c>
      <c r="BL122" s="5">
        <f t="shared" si="87"/>
        <v>0</v>
      </c>
      <c r="BM122" s="5">
        <f t="shared" si="87"/>
        <v>0</v>
      </c>
      <c r="BN122" s="5">
        <f t="shared" si="87"/>
        <v>0</v>
      </c>
      <c r="BO122" s="5">
        <f t="shared" si="87"/>
        <v>0</v>
      </c>
      <c r="BP122" s="5">
        <f t="shared" si="87"/>
        <v>0</v>
      </c>
      <c r="BQ122" s="5">
        <f t="shared" si="87"/>
        <v>0</v>
      </c>
      <c r="BR122" s="5">
        <f t="shared" si="87"/>
        <v>0</v>
      </c>
      <c r="BS122" s="5">
        <f t="shared" si="87"/>
        <v>0</v>
      </c>
      <c r="BT122" s="5">
        <f t="shared" si="87"/>
        <v>0</v>
      </c>
      <c r="BU122" s="5">
        <f t="shared" si="87"/>
        <v>0</v>
      </c>
      <c r="BV122" s="5">
        <f t="shared" si="87"/>
        <v>0</v>
      </c>
      <c r="BW122" s="5">
        <f t="shared" ref="BW122:DJ122" si="88">BW$113*$D122+BW$114*$E122+BW$116*$F122</f>
        <v>0</v>
      </c>
      <c r="BX122" s="5">
        <f t="shared" si="88"/>
        <v>0</v>
      </c>
      <c r="BY122" s="5">
        <f t="shared" si="88"/>
        <v>0</v>
      </c>
      <c r="BZ122" s="5">
        <f t="shared" si="88"/>
        <v>0</v>
      </c>
      <c r="CA122" s="5">
        <f t="shared" si="88"/>
        <v>0</v>
      </c>
      <c r="CB122" s="5">
        <f t="shared" si="88"/>
        <v>0</v>
      </c>
      <c r="CC122" s="5">
        <f t="shared" si="88"/>
        <v>0</v>
      </c>
      <c r="CD122" s="5">
        <f t="shared" si="88"/>
        <v>0</v>
      </c>
      <c r="CE122" s="5">
        <f t="shared" si="88"/>
        <v>0</v>
      </c>
      <c r="CF122" s="5">
        <f t="shared" si="88"/>
        <v>0</v>
      </c>
      <c r="CG122" s="5">
        <f t="shared" si="88"/>
        <v>0</v>
      </c>
      <c r="CH122" s="5">
        <f t="shared" si="88"/>
        <v>0</v>
      </c>
      <c r="CI122" s="5">
        <f t="shared" si="88"/>
        <v>0</v>
      </c>
      <c r="CJ122" s="5">
        <f t="shared" si="88"/>
        <v>0</v>
      </c>
      <c r="CK122" s="5">
        <f t="shared" si="88"/>
        <v>0</v>
      </c>
      <c r="CL122" s="5">
        <f t="shared" si="88"/>
        <v>0</v>
      </c>
      <c r="CM122" s="5">
        <f t="shared" si="88"/>
        <v>0</v>
      </c>
      <c r="CN122" s="5">
        <f t="shared" si="88"/>
        <v>0</v>
      </c>
      <c r="CO122" s="5">
        <f t="shared" si="88"/>
        <v>0</v>
      </c>
      <c r="CP122" s="5">
        <f t="shared" si="88"/>
        <v>0</v>
      </c>
      <c r="CQ122" s="5">
        <f t="shared" si="88"/>
        <v>0</v>
      </c>
      <c r="CR122" s="5">
        <f t="shared" si="88"/>
        <v>0</v>
      </c>
      <c r="CS122" s="5">
        <f t="shared" si="88"/>
        <v>0</v>
      </c>
      <c r="CT122" s="5">
        <f t="shared" si="88"/>
        <v>0</v>
      </c>
      <c r="CU122" s="5">
        <f t="shared" si="88"/>
        <v>0</v>
      </c>
      <c r="CV122" s="5">
        <f t="shared" si="88"/>
        <v>0</v>
      </c>
      <c r="CW122" s="5">
        <f t="shared" si="88"/>
        <v>0</v>
      </c>
      <c r="CX122" s="5">
        <f t="shared" si="88"/>
        <v>0</v>
      </c>
      <c r="CY122" s="5">
        <f t="shared" si="88"/>
        <v>0</v>
      </c>
      <c r="CZ122" s="5">
        <f t="shared" si="88"/>
        <v>0</v>
      </c>
      <c r="DA122" s="5">
        <f t="shared" si="88"/>
        <v>0</v>
      </c>
      <c r="DB122" s="5">
        <f t="shared" si="88"/>
        <v>0</v>
      </c>
      <c r="DC122" s="5">
        <f t="shared" si="88"/>
        <v>0</v>
      </c>
      <c r="DD122" s="5">
        <f t="shared" si="88"/>
        <v>0</v>
      </c>
      <c r="DE122" s="5">
        <f t="shared" si="88"/>
        <v>0</v>
      </c>
      <c r="DF122" s="5">
        <f t="shared" si="88"/>
        <v>0</v>
      </c>
      <c r="DG122" s="5">
        <f t="shared" si="88"/>
        <v>0</v>
      </c>
      <c r="DH122" s="5">
        <f t="shared" si="88"/>
        <v>0</v>
      </c>
      <c r="DI122" s="5">
        <f t="shared" si="88"/>
        <v>0</v>
      </c>
      <c r="DJ122" s="5">
        <f t="shared" si="88"/>
        <v>0</v>
      </c>
    </row>
    <row r="123" spans="2:115">
      <c r="B123" s="37" t="s">
        <v>79</v>
      </c>
      <c r="C123" s="37"/>
      <c r="D123" s="97">
        <f>Ввод!T82</f>
        <v>0.35</v>
      </c>
      <c r="E123" s="97">
        <f>Ввод!V82</f>
        <v>0</v>
      </c>
      <c r="F123" s="97">
        <f>Ввод!X82</f>
        <v>0</v>
      </c>
      <c r="G123" s="97">
        <f>((1+F181/4)^4-1)*(1-0.2)</f>
        <v>2.4271352531250304E-2</v>
      </c>
      <c r="H123" s="98">
        <f t="shared" si="84"/>
        <v>2.7852371757172479E-3</v>
      </c>
      <c r="I123" s="5">
        <f t="shared" si="81"/>
        <v>105000</v>
      </c>
      <c r="J123" s="5">
        <f>J$113*$D123+J$114*$E123</f>
        <v>0</v>
      </c>
      <c r="K123" s="5">
        <f t="shared" ref="K123:BV123" si="89">K$113*$D123+K$114*$E123</f>
        <v>0</v>
      </c>
      <c r="L123" s="5">
        <f t="shared" si="89"/>
        <v>0</v>
      </c>
      <c r="M123" s="5">
        <f t="shared" si="89"/>
        <v>31499.999999999996</v>
      </c>
      <c r="N123" s="5">
        <f t="shared" si="89"/>
        <v>0</v>
      </c>
      <c r="O123" s="5">
        <f t="shared" si="89"/>
        <v>0</v>
      </c>
      <c r="P123" s="5">
        <f t="shared" si="89"/>
        <v>0</v>
      </c>
      <c r="Q123" s="5">
        <f t="shared" si="89"/>
        <v>26250</v>
      </c>
      <c r="R123" s="5">
        <f t="shared" si="89"/>
        <v>0</v>
      </c>
      <c r="S123" s="5">
        <f t="shared" si="89"/>
        <v>0</v>
      </c>
      <c r="T123" s="5">
        <f t="shared" si="89"/>
        <v>0</v>
      </c>
      <c r="U123" s="5">
        <f t="shared" si="89"/>
        <v>47250</v>
      </c>
      <c r="V123" s="5">
        <f t="shared" si="89"/>
        <v>0</v>
      </c>
      <c r="W123" s="5">
        <f t="shared" si="89"/>
        <v>0</v>
      </c>
      <c r="X123" s="5">
        <f t="shared" si="89"/>
        <v>0</v>
      </c>
      <c r="Y123" s="5">
        <f t="shared" si="89"/>
        <v>0</v>
      </c>
      <c r="Z123" s="5">
        <f t="shared" si="89"/>
        <v>0</v>
      </c>
      <c r="AA123" s="5">
        <f t="shared" si="89"/>
        <v>0</v>
      </c>
      <c r="AB123" s="5">
        <f t="shared" si="89"/>
        <v>0</v>
      </c>
      <c r="AC123" s="5">
        <f t="shared" si="89"/>
        <v>0</v>
      </c>
      <c r="AD123" s="5">
        <f t="shared" si="89"/>
        <v>0</v>
      </c>
      <c r="AE123" s="5">
        <f t="shared" si="89"/>
        <v>0</v>
      </c>
      <c r="AF123" s="5">
        <f t="shared" si="89"/>
        <v>0</v>
      </c>
      <c r="AG123" s="5">
        <f t="shared" si="89"/>
        <v>0</v>
      </c>
      <c r="AH123" s="5">
        <f t="shared" si="89"/>
        <v>0</v>
      </c>
      <c r="AI123" s="5">
        <f t="shared" si="89"/>
        <v>0</v>
      </c>
      <c r="AJ123" s="5">
        <f t="shared" si="89"/>
        <v>0</v>
      </c>
      <c r="AK123" s="5">
        <f t="shared" si="89"/>
        <v>0</v>
      </c>
      <c r="AL123" s="5">
        <f t="shared" si="89"/>
        <v>0</v>
      </c>
      <c r="AM123" s="5">
        <f t="shared" si="89"/>
        <v>0</v>
      </c>
      <c r="AN123" s="5">
        <f t="shared" si="89"/>
        <v>0</v>
      </c>
      <c r="AO123" s="5">
        <f t="shared" si="89"/>
        <v>0</v>
      </c>
      <c r="AP123" s="5">
        <f t="shared" si="89"/>
        <v>0</v>
      </c>
      <c r="AQ123" s="5">
        <f t="shared" si="89"/>
        <v>0</v>
      </c>
      <c r="AR123" s="5">
        <f t="shared" si="89"/>
        <v>0</v>
      </c>
      <c r="AS123" s="5">
        <f t="shared" si="89"/>
        <v>0</v>
      </c>
      <c r="AT123" s="5">
        <f t="shared" si="89"/>
        <v>0</v>
      </c>
      <c r="AU123" s="5">
        <f t="shared" si="89"/>
        <v>0</v>
      </c>
      <c r="AV123" s="5">
        <f t="shared" si="89"/>
        <v>0</v>
      </c>
      <c r="AW123" s="5">
        <f t="shared" si="89"/>
        <v>0</v>
      </c>
      <c r="AX123" s="5">
        <f t="shared" si="89"/>
        <v>0</v>
      </c>
      <c r="AY123" s="5">
        <f t="shared" si="89"/>
        <v>0</v>
      </c>
      <c r="AZ123" s="5">
        <f t="shared" si="89"/>
        <v>0</v>
      </c>
      <c r="BA123" s="5">
        <f t="shared" si="89"/>
        <v>0</v>
      </c>
      <c r="BB123" s="5">
        <f t="shared" si="89"/>
        <v>0</v>
      </c>
      <c r="BC123" s="5">
        <f t="shared" si="89"/>
        <v>0</v>
      </c>
      <c r="BD123" s="5">
        <f t="shared" si="89"/>
        <v>0</v>
      </c>
      <c r="BE123" s="5">
        <f t="shared" si="89"/>
        <v>0</v>
      </c>
      <c r="BF123" s="5">
        <f t="shared" si="89"/>
        <v>0</v>
      </c>
      <c r="BG123" s="5">
        <f t="shared" si="89"/>
        <v>0</v>
      </c>
      <c r="BH123" s="5">
        <f t="shared" si="89"/>
        <v>0</v>
      </c>
      <c r="BI123" s="5">
        <f t="shared" si="89"/>
        <v>0</v>
      </c>
      <c r="BJ123" s="5">
        <f t="shared" si="89"/>
        <v>0</v>
      </c>
      <c r="BK123" s="5">
        <f t="shared" si="89"/>
        <v>0</v>
      </c>
      <c r="BL123" s="5">
        <f t="shared" si="89"/>
        <v>0</v>
      </c>
      <c r="BM123" s="5">
        <f t="shared" si="89"/>
        <v>0</v>
      </c>
      <c r="BN123" s="5">
        <f t="shared" si="89"/>
        <v>0</v>
      </c>
      <c r="BO123" s="5">
        <f t="shared" si="89"/>
        <v>0</v>
      </c>
      <c r="BP123" s="5">
        <f t="shared" si="89"/>
        <v>0</v>
      </c>
      <c r="BQ123" s="5">
        <f t="shared" si="89"/>
        <v>0</v>
      </c>
      <c r="BR123" s="5">
        <f t="shared" si="89"/>
        <v>0</v>
      </c>
      <c r="BS123" s="5">
        <f t="shared" si="89"/>
        <v>0</v>
      </c>
      <c r="BT123" s="5">
        <f t="shared" si="89"/>
        <v>0</v>
      </c>
      <c r="BU123" s="5">
        <f t="shared" si="89"/>
        <v>0</v>
      </c>
      <c r="BV123" s="5">
        <f t="shared" si="89"/>
        <v>0</v>
      </c>
      <c r="BW123" s="5">
        <f t="shared" ref="BW123:DJ123" si="90">BW$113*$D123+BW$114*$E123</f>
        <v>0</v>
      </c>
      <c r="BX123" s="5">
        <f t="shared" si="90"/>
        <v>0</v>
      </c>
      <c r="BY123" s="5">
        <f t="shared" si="90"/>
        <v>0</v>
      </c>
      <c r="BZ123" s="5">
        <f t="shared" si="90"/>
        <v>0</v>
      </c>
      <c r="CA123" s="5">
        <f t="shared" si="90"/>
        <v>0</v>
      </c>
      <c r="CB123" s="5">
        <f t="shared" si="90"/>
        <v>0</v>
      </c>
      <c r="CC123" s="5">
        <f t="shared" si="90"/>
        <v>0</v>
      </c>
      <c r="CD123" s="5">
        <f t="shared" si="90"/>
        <v>0</v>
      </c>
      <c r="CE123" s="5">
        <f t="shared" si="90"/>
        <v>0</v>
      </c>
      <c r="CF123" s="5">
        <f t="shared" si="90"/>
        <v>0</v>
      </c>
      <c r="CG123" s="5">
        <f t="shared" si="90"/>
        <v>0</v>
      </c>
      <c r="CH123" s="5">
        <f t="shared" si="90"/>
        <v>0</v>
      </c>
      <c r="CI123" s="5">
        <f t="shared" si="90"/>
        <v>0</v>
      </c>
      <c r="CJ123" s="5">
        <f t="shared" si="90"/>
        <v>0</v>
      </c>
      <c r="CK123" s="5">
        <f t="shared" si="90"/>
        <v>0</v>
      </c>
      <c r="CL123" s="5">
        <f t="shared" si="90"/>
        <v>0</v>
      </c>
      <c r="CM123" s="5">
        <f t="shared" si="90"/>
        <v>0</v>
      </c>
      <c r="CN123" s="5">
        <f t="shared" si="90"/>
        <v>0</v>
      </c>
      <c r="CO123" s="5">
        <f t="shared" si="90"/>
        <v>0</v>
      </c>
      <c r="CP123" s="5">
        <f t="shared" si="90"/>
        <v>0</v>
      </c>
      <c r="CQ123" s="5">
        <f t="shared" si="90"/>
        <v>0</v>
      </c>
      <c r="CR123" s="5">
        <f t="shared" si="90"/>
        <v>0</v>
      </c>
      <c r="CS123" s="5">
        <f t="shared" si="90"/>
        <v>0</v>
      </c>
      <c r="CT123" s="5">
        <f t="shared" si="90"/>
        <v>0</v>
      </c>
      <c r="CU123" s="5">
        <f t="shared" si="90"/>
        <v>0</v>
      </c>
      <c r="CV123" s="5">
        <f t="shared" si="90"/>
        <v>0</v>
      </c>
      <c r="CW123" s="5">
        <f t="shared" si="90"/>
        <v>0</v>
      </c>
      <c r="CX123" s="5">
        <f t="shared" si="90"/>
        <v>0</v>
      </c>
      <c r="CY123" s="5">
        <f t="shared" si="90"/>
        <v>0</v>
      </c>
      <c r="CZ123" s="5">
        <f t="shared" si="90"/>
        <v>0</v>
      </c>
      <c r="DA123" s="5">
        <f t="shared" si="90"/>
        <v>0</v>
      </c>
      <c r="DB123" s="5">
        <f t="shared" si="90"/>
        <v>0</v>
      </c>
      <c r="DC123" s="5">
        <f t="shared" si="90"/>
        <v>0</v>
      </c>
      <c r="DD123" s="5">
        <f t="shared" si="90"/>
        <v>0</v>
      </c>
      <c r="DE123" s="5">
        <f t="shared" si="90"/>
        <v>0</v>
      </c>
      <c r="DF123" s="5">
        <f t="shared" si="90"/>
        <v>0</v>
      </c>
      <c r="DG123" s="5">
        <f t="shared" si="90"/>
        <v>0</v>
      </c>
      <c r="DH123" s="5">
        <f t="shared" si="90"/>
        <v>0</v>
      </c>
      <c r="DI123" s="5">
        <f t="shared" si="90"/>
        <v>0</v>
      </c>
      <c r="DJ123" s="5">
        <f t="shared" si="90"/>
        <v>0</v>
      </c>
    </row>
    <row r="124" spans="2:115">
      <c r="B124" s="37" t="s">
        <v>117</v>
      </c>
      <c r="C124" s="37"/>
      <c r="D124" s="97">
        <f>Ввод!T83</f>
        <v>0.1</v>
      </c>
      <c r="E124" s="97">
        <f>Ввод!V83</f>
        <v>0</v>
      </c>
      <c r="F124" s="97">
        <f>Ввод!X83</f>
        <v>0.33</v>
      </c>
      <c r="G124" s="97">
        <f>((1+F188/4)^4-1)*(1-0.2)</f>
        <v>0.11359155672070305</v>
      </c>
      <c r="H124" s="98">
        <f t="shared" si="84"/>
        <v>7.8210580037205383E-3</v>
      </c>
      <c r="I124" s="5">
        <f t="shared" si="81"/>
        <v>63000</v>
      </c>
      <c r="J124" s="5">
        <f>J$113*$D124+J$114*$E124+J$116*$F124</f>
        <v>0</v>
      </c>
      <c r="K124" s="5">
        <f t="shared" ref="K124:BV125" si="91">K$113*$D124+K$114*$E124+K$116*$F124</f>
        <v>0</v>
      </c>
      <c r="L124" s="5">
        <f t="shared" si="91"/>
        <v>0</v>
      </c>
      <c r="M124" s="5">
        <f t="shared" si="91"/>
        <v>9000</v>
      </c>
      <c r="N124" s="5">
        <f t="shared" si="91"/>
        <v>0</v>
      </c>
      <c r="O124" s="5">
        <f t="shared" si="91"/>
        <v>0</v>
      </c>
      <c r="P124" s="5">
        <f t="shared" si="91"/>
        <v>0</v>
      </c>
      <c r="Q124" s="5">
        <f t="shared" si="91"/>
        <v>7500</v>
      </c>
      <c r="R124" s="5">
        <f t="shared" si="91"/>
        <v>0</v>
      </c>
      <c r="S124" s="5">
        <f t="shared" si="91"/>
        <v>0</v>
      </c>
      <c r="T124" s="5">
        <f t="shared" si="91"/>
        <v>33000</v>
      </c>
      <c r="U124" s="5">
        <f t="shared" si="91"/>
        <v>13500</v>
      </c>
      <c r="V124" s="5">
        <f t="shared" si="91"/>
        <v>0</v>
      </c>
      <c r="W124" s="5">
        <f t="shared" si="91"/>
        <v>0</v>
      </c>
      <c r="X124" s="5">
        <f t="shared" si="91"/>
        <v>0</v>
      </c>
      <c r="Y124" s="5">
        <f t="shared" si="91"/>
        <v>0</v>
      </c>
      <c r="Z124" s="5">
        <f t="shared" si="91"/>
        <v>0</v>
      </c>
      <c r="AA124" s="5">
        <f t="shared" si="91"/>
        <v>0</v>
      </c>
      <c r="AB124" s="5">
        <f t="shared" si="91"/>
        <v>0</v>
      </c>
      <c r="AC124" s="5">
        <f t="shared" si="91"/>
        <v>0</v>
      </c>
      <c r="AD124" s="5">
        <f t="shared" si="91"/>
        <v>0</v>
      </c>
      <c r="AE124" s="5">
        <f t="shared" si="91"/>
        <v>0</v>
      </c>
      <c r="AF124" s="5">
        <f t="shared" si="91"/>
        <v>0</v>
      </c>
      <c r="AG124" s="5">
        <f t="shared" si="91"/>
        <v>0</v>
      </c>
      <c r="AH124" s="5">
        <f t="shared" si="91"/>
        <v>0</v>
      </c>
      <c r="AI124" s="5">
        <f t="shared" si="91"/>
        <v>0</v>
      </c>
      <c r="AJ124" s="5">
        <f t="shared" si="91"/>
        <v>0</v>
      </c>
      <c r="AK124" s="5">
        <f t="shared" si="91"/>
        <v>0</v>
      </c>
      <c r="AL124" s="5">
        <f t="shared" si="91"/>
        <v>0</v>
      </c>
      <c r="AM124" s="5">
        <f t="shared" si="91"/>
        <v>0</v>
      </c>
      <c r="AN124" s="5">
        <f t="shared" si="91"/>
        <v>0</v>
      </c>
      <c r="AO124" s="5">
        <f t="shared" si="91"/>
        <v>0</v>
      </c>
      <c r="AP124" s="5">
        <f t="shared" si="91"/>
        <v>0</v>
      </c>
      <c r="AQ124" s="5">
        <f t="shared" si="91"/>
        <v>0</v>
      </c>
      <c r="AR124" s="5">
        <f t="shared" si="91"/>
        <v>0</v>
      </c>
      <c r="AS124" s="5">
        <f t="shared" si="91"/>
        <v>0</v>
      </c>
      <c r="AT124" s="5">
        <f t="shared" si="91"/>
        <v>0</v>
      </c>
      <c r="AU124" s="5">
        <f t="shared" si="91"/>
        <v>0</v>
      </c>
      <c r="AV124" s="5">
        <f t="shared" si="91"/>
        <v>0</v>
      </c>
      <c r="AW124" s="5">
        <f t="shared" si="91"/>
        <v>0</v>
      </c>
      <c r="AX124" s="5">
        <f t="shared" si="91"/>
        <v>0</v>
      </c>
      <c r="AY124" s="5">
        <f t="shared" si="91"/>
        <v>0</v>
      </c>
      <c r="AZ124" s="5">
        <f t="shared" si="91"/>
        <v>0</v>
      </c>
      <c r="BA124" s="5">
        <f t="shared" si="91"/>
        <v>0</v>
      </c>
      <c r="BB124" s="5">
        <f t="shared" si="91"/>
        <v>0</v>
      </c>
      <c r="BC124" s="5">
        <f t="shared" si="91"/>
        <v>0</v>
      </c>
      <c r="BD124" s="5">
        <f t="shared" si="91"/>
        <v>0</v>
      </c>
      <c r="BE124" s="5">
        <f t="shared" si="91"/>
        <v>0</v>
      </c>
      <c r="BF124" s="5">
        <f t="shared" si="91"/>
        <v>0</v>
      </c>
      <c r="BG124" s="5">
        <f t="shared" si="91"/>
        <v>0</v>
      </c>
      <c r="BH124" s="5">
        <f t="shared" si="91"/>
        <v>0</v>
      </c>
      <c r="BI124" s="5">
        <f t="shared" si="91"/>
        <v>0</v>
      </c>
      <c r="BJ124" s="5">
        <f t="shared" si="91"/>
        <v>0</v>
      </c>
      <c r="BK124" s="5">
        <f t="shared" si="91"/>
        <v>0</v>
      </c>
      <c r="BL124" s="5">
        <f t="shared" si="91"/>
        <v>0</v>
      </c>
      <c r="BM124" s="5">
        <f t="shared" si="91"/>
        <v>0</v>
      </c>
      <c r="BN124" s="5">
        <f t="shared" si="91"/>
        <v>0</v>
      </c>
      <c r="BO124" s="5">
        <f t="shared" si="91"/>
        <v>0</v>
      </c>
      <c r="BP124" s="5">
        <f t="shared" si="91"/>
        <v>0</v>
      </c>
      <c r="BQ124" s="5">
        <f t="shared" si="91"/>
        <v>0</v>
      </c>
      <c r="BR124" s="5">
        <f t="shared" si="91"/>
        <v>0</v>
      </c>
      <c r="BS124" s="5">
        <f t="shared" si="91"/>
        <v>0</v>
      </c>
      <c r="BT124" s="5">
        <f t="shared" si="91"/>
        <v>0</v>
      </c>
      <c r="BU124" s="5">
        <f t="shared" si="91"/>
        <v>0</v>
      </c>
      <c r="BV124" s="5">
        <f t="shared" si="91"/>
        <v>0</v>
      </c>
      <c r="BW124" s="5">
        <f t="shared" ref="BW124:DJ125" si="92">BW$113*$D124+BW$114*$E124+BW$116*$F124</f>
        <v>0</v>
      </c>
      <c r="BX124" s="5">
        <f t="shared" si="92"/>
        <v>0</v>
      </c>
      <c r="BY124" s="5">
        <f t="shared" si="92"/>
        <v>0</v>
      </c>
      <c r="BZ124" s="5">
        <f t="shared" si="92"/>
        <v>0</v>
      </c>
      <c r="CA124" s="5">
        <f t="shared" si="92"/>
        <v>0</v>
      </c>
      <c r="CB124" s="5">
        <f t="shared" si="92"/>
        <v>0</v>
      </c>
      <c r="CC124" s="5">
        <f t="shared" si="92"/>
        <v>0</v>
      </c>
      <c r="CD124" s="5">
        <f t="shared" si="92"/>
        <v>0</v>
      </c>
      <c r="CE124" s="5">
        <f t="shared" si="92"/>
        <v>0</v>
      </c>
      <c r="CF124" s="5">
        <f t="shared" si="92"/>
        <v>0</v>
      </c>
      <c r="CG124" s="5">
        <f t="shared" si="92"/>
        <v>0</v>
      </c>
      <c r="CH124" s="5">
        <f t="shared" si="92"/>
        <v>0</v>
      </c>
      <c r="CI124" s="5">
        <f t="shared" si="92"/>
        <v>0</v>
      </c>
      <c r="CJ124" s="5">
        <f t="shared" si="92"/>
        <v>0</v>
      </c>
      <c r="CK124" s="5">
        <f t="shared" si="92"/>
        <v>0</v>
      </c>
      <c r="CL124" s="5">
        <f t="shared" si="92"/>
        <v>0</v>
      </c>
      <c r="CM124" s="5">
        <f t="shared" si="92"/>
        <v>0</v>
      </c>
      <c r="CN124" s="5">
        <f t="shared" si="92"/>
        <v>0</v>
      </c>
      <c r="CO124" s="5">
        <f t="shared" si="92"/>
        <v>0</v>
      </c>
      <c r="CP124" s="5">
        <f t="shared" si="92"/>
        <v>0</v>
      </c>
      <c r="CQ124" s="5">
        <f t="shared" si="92"/>
        <v>0</v>
      </c>
      <c r="CR124" s="5">
        <f t="shared" si="92"/>
        <v>0</v>
      </c>
      <c r="CS124" s="5">
        <f t="shared" si="92"/>
        <v>0</v>
      </c>
      <c r="CT124" s="5">
        <f t="shared" si="92"/>
        <v>0</v>
      </c>
      <c r="CU124" s="5">
        <f t="shared" si="92"/>
        <v>0</v>
      </c>
      <c r="CV124" s="5">
        <f t="shared" si="92"/>
        <v>0</v>
      </c>
      <c r="CW124" s="5">
        <f t="shared" si="92"/>
        <v>0</v>
      </c>
      <c r="CX124" s="5">
        <f t="shared" si="92"/>
        <v>0</v>
      </c>
      <c r="CY124" s="5">
        <f t="shared" si="92"/>
        <v>0</v>
      </c>
      <c r="CZ124" s="5">
        <f t="shared" si="92"/>
        <v>0</v>
      </c>
      <c r="DA124" s="5">
        <f t="shared" si="92"/>
        <v>0</v>
      </c>
      <c r="DB124" s="5">
        <f t="shared" si="92"/>
        <v>0</v>
      </c>
      <c r="DC124" s="5">
        <f t="shared" si="92"/>
        <v>0</v>
      </c>
      <c r="DD124" s="5">
        <f t="shared" si="92"/>
        <v>0</v>
      </c>
      <c r="DE124" s="5">
        <f t="shared" si="92"/>
        <v>0</v>
      </c>
      <c r="DF124" s="5">
        <f t="shared" si="92"/>
        <v>0</v>
      </c>
      <c r="DG124" s="5">
        <f t="shared" si="92"/>
        <v>0</v>
      </c>
      <c r="DH124" s="5">
        <f t="shared" si="92"/>
        <v>0</v>
      </c>
      <c r="DI124" s="5">
        <f t="shared" si="92"/>
        <v>0</v>
      </c>
      <c r="DJ124" s="5">
        <f t="shared" si="92"/>
        <v>0</v>
      </c>
    </row>
    <row r="125" spans="2:115">
      <c r="B125" s="37" t="s">
        <v>118</v>
      </c>
      <c r="C125" s="37"/>
      <c r="D125" s="97">
        <f>Ввод!T84</f>
        <v>0.15</v>
      </c>
      <c r="E125" s="97">
        <f>Ввод!V84</f>
        <v>0</v>
      </c>
      <c r="F125" s="97">
        <f>Ввод!X84</f>
        <v>0.33</v>
      </c>
      <c r="G125" s="97">
        <f>((1+F195/4)^4-1)*(1-0.2)</f>
        <v>0.11359155672070305</v>
      </c>
      <c r="H125" s="98">
        <f t="shared" si="84"/>
        <v>9.6832146712730483E-3</v>
      </c>
      <c r="I125" s="5">
        <f t="shared" si="81"/>
        <v>78000</v>
      </c>
      <c r="J125" s="5">
        <f>J$113*$D125+J$114*$E125+J$116*$F125</f>
        <v>0</v>
      </c>
      <c r="K125" s="5">
        <f t="shared" si="91"/>
        <v>0</v>
      </c>
      <c r="L125" s="5">
        <f t="shared" si="91"/>
        <v>0</v>
      </c>
      <c r="M125" s="5">
        <f t="shared" si="91"/>
        <v>13500</v>
      </c>
      <c r="N125" s="5">
        <f t="shared" si="91"/>
        <v>0</v>
      </c>
      <c r="O125" s="5">
        <f t="shared" si="91"/>
        <v>0</v>
      </c>
      <c r="P125" s="5">
        <f t="shared" si="91"/>
        <v>0</v>
      </c>
      <c r="Q125" s="5">
        <f t="shared" si="91"/>
        <v>11250</v>
      </c>
      <c r="R125" s="5">
        <f t="shared" si="91"/>
        <v>0</v>
      </c>
      <c r="S125" s="5">
        <f t="shared" si="91"/>
        <v>0</v>
      </c>
      <c r="T125" s="5">
        <f t="shared" si="91"/>
        <v>33000</v>
      </c>
      <c r="U125" s="5">
        <f t="shared" si="91"/>
        <v>20250</v>
      </c>
      <c r="V125" s="5">
        <f t="shared" si="91"/>
        <v>0</v>
      </c>
      <c r="W125" s="5">
        <f t="shared" si="91"/>
        <v>0</v>
      </c>
      <c r="X125" s="5">
        <f t="shared" si="91"/>
        <v>0</v>
      </c>
      <c r="Y125" s="5">
        <f t="shared" si="91"/>
        <v>0</v>
      </c>
      <c r="Z125" s="5">
        <f t="shared" si="91"/>
        <v>0</v>
      </c>
      <c r="AA125" s="5">
        <f t="shared" si="91"/>
        <v>0</v>
      </c>
      <c r="AB125" s="5">
        <f t="shared" si="91"/>
        <v>0</v>
      </c>
      <c r="AC125" s="5">
        <f t="shared" si="91"/>
        <v>0</v>
      </c>
      <c r="AD125" s="5">
        <f t="shared" si="91"/>
        <v>0</v>
      </c>
      <c r="AE125" s="5">
        <f t="shared" si="91"/>
        <v>0</v>
      </c>
      <c r="AF125" s="5">
        <f t="shared" si="91"/>
        <v>0</v>
      </c>
      <c r="AG125" s="5">
        <f t="shared" si="91"/>
        <v>0</v>
      </c>
      <c r="AH125" s="5">
        <f t="shared" si="91"/>
        <v>0</v>
      </c>
      <c r="AI125" s="5">
        <f t="shared" si="91"/>
        <v>0</v>
      </c>
      <c r="AJ125" s="5">
        <f t="shared" si="91"/>
        <v>0</v>
      </c>
      <c r="AK125" s="5">
        <f t="shared" si="91"/>
        <v>0</v>
      </c>
      <c r="AL125" s="5">
        <f t="shared" si="91"/>
        <v>0</v>
      </c>
      <c r="AM125" s="5">
        <f t="shared" si="91"/>
        <v>0</v>
      </c>
      <c r="AN125" s="5">
        <f t="shared" si="91"/>
        <v>0</v>
      </c>
      <c r="AO125" s="5">
        <f t="shared" si="91"/>
        <v>0</v>
      </c>
      <c r="AP125" s="5">
        <f t="shared" si="91"/>
        <v>0</v>
      </c>
      <c r="AQ125" s="5">
        <f t="shared" si="91"/>
        <v>0</v>
      </c>
      <c r="AR125" s="5">
        <f t="shared" si="91"/>
        <v>0</v>
      </c>
      <c r="AS125" s="5">
        <f t="shared" si="91"/>
        <v>0</v>
      </c>
      <c r="AT125" s="5">
        <f t="shared" si="91"/>
        <v>0</v>
      </c>
      <c r="AU125" s="5">
        <f t="shared" si="91"/>
        <v>0</v>
      </c>
      <c r="AV125" s="5">
        <f t="shared" si="91"/>
        <v>0</v>
      </c>
      <c r="AW125" s="5">
        <f t="shared" si="91"/>
        <v>0</v>
      </c>
      <c r="AX125" s="5">
        <f t="shared" si="91"/>
        <v>0</v>
      </c>
      <c r="AY125" s="5">
        <f t="shared" si="91"/>
        <v>0</v>
      </c>
      <c r="AZ125" s="5">
        <f t="shared" si="91"/>
        <v>0</v>
      </c>
      <c r="BA125" s="5">
        <f t="shared" si="91"/>
        <v>0</v>
      </c>
      <c r="BB125" s="5">
        <f t="shared" si="91"/>
        <v>0</v>
      </c>
      <c r="BC125" s="5">
        <f t="shared" si="91"/>
        <v>0</v>
      </c>
      <c r="BD125" s="5">
        <f t="shared" si="91"/>
        <v>0</v>
      </c>
      <c r="BE125" s="5">
        <f t="shared" si="91"/>
        <v>0</v>
      </c>
      <c r="BF125" s="5">
        <f t="shared" si="91"/>
        <v>0</v>
      </c>
      <c r="BG125" s="5">
        <f t="shared" si="91"/>
        <v>0</v>
      </c>
      <c r="BH125" s="5">
        <f t="shared" si="91"/>
        <v>0</v>
      </c>
      <c r="BI125" s="5">
        <f t="shared" si="91"/>
        <v>0</v>
      </c>
      <c r="BJ125" s="5">
        <f t="shared" si="91"/>
        <v>0</v>
      </c>
      <c r="BK125" s="5">
        <f t="shared" si="91"/>
        <v>0</v>
      </c>
      <c r="BL125" s="5">
        <f t="shared" si="91"/>
        <v>0</v>
      </c>
      <c r="BM125" s="5">
        <f t="shared" si="91"/>
        <v>0</v>
      </c>
      <c r="BN125" s="5">
        <f t="shared" si="91"/>
        <v>0</v>
      </c>
      <c r="BO125" s="5">
        <f t="shared" si="91"/>
        <v>0</v>
      </c>
      <c r="BP125" s="5">
        <f t="shared" si="91"/>
        <v>0</v>
      </c>
      <c r="BQ125" s="5">
        <f t="shared" si="91"/>
        <v>0</v>
      </c>
      <c r="BR125" s="5">
        <f t="shared" si="91"/>
        <v>0</v>
      </c>
      <c r="BS125" s="5">
        <f t="shared" si="91"/>
        <v>0</v>
      </c>
      <c r="BT125" s="5">
        <f t="shared" si="91"/>
        <v>0</v>
      </c>
      <c r="BU125" s="5">
        <f t="shared" si="91"/>
        <v>0</v>
      </c>
      <c r="BV125" s="5">
        <f t="shared" si="91"/>
        <v>0</v>
      </c>
      <c r="BW125" s="5">
        <f t="shared" si="92"/>
        <v>0</v>
      </c>
      <c r="BX125" s="5">
        <f t="shared" si="92"/>
        <v>0</v>
      </c>
      <c r="BY125" s="5">
        <f t="shared" si="92"/>
        <v>0</v>
      </c>
      <c r="BZ125" s="5">
        <f t="shared" si="92"/>
        <v>0</v>
      </c>
      <c r="CA125" s="5">
        <f t="shared" si="92"/>
        <v>0</v>
      </c>
      <c r="CB125" s="5">
        <f t="shared" si="92"/>
        <v>0</v>
      </c>
      <c r="CC125" s="5">
        <f t="shared" si="92"/>
        <v>0</v>
      </c>
      <c r="CD125" s="5">
        <f t="shared" si="92"/>
        <v>0</v>
      </c>
      <c r="CE125" s="5">
        <f t="shared" si="92"/>
        <v>0</v>
      </c>
      <c r="CF125" s="5">
        <f t="shared" si="92"/>
        <v>0</v>
      </c>
      <c r="CG125" s="5">
        <f t="shared" si="92"/>
        <v>0</v>
      </c>
      <c r="CH125" s="5">
        <f t="shared" si="92"/>
        <v>0</v>
      </c>
      <c r="CI125" s="5">
        <f t="shared" si="92"/>
        <v>0</v>
      </c>
      <c r="CJ125" s="5">
        <f t="shared" si="92"/>
        <v>0</v>
      </c>
      <c r="CK125" s="5">
        <f t="shared" si="92"/>
        <v>0</v>
      </c>
      <c r="CL125" s="5">
        <f t="shared" si="92"/>
        <v>0</v>
      </c>
      <c r="CM125" s="5">
        <f t="shared" si="92"/>
        <v>0</v>
      </c>
      <c r="CN125" s="5">
        <f t="shared" si="92"/>
        <v>0</v>
      </c>
      <c r="CO125" s="5">
        <f t="shared" si="92"/>
        <v>0</v>
      </c>
      <c r="CP125" s="5">
        <f t="shared" si="92"/>
        <v>0</v>
      </c>
      <c r="CQ125" s="5">
        <f t="shared" si="92"/>
        <v>0</v>
      </c>
      <c r="CR125" s="5">
        <f t="shared" si="92"/>
        <v>0</v>
      </c>
      <c r="CS125" s="5">
        <f t="shared" si="92"/>
        <v>0</v>
      </c>
      <c r="CT125" s="5">
        <f t="shared" si="92"/>
        <v>0</v>
      </c>
      <c r="CU125" s="5">
        <f t="shared" si="92"/>
        <v>0</v>
      </c>
      <c r="CV125" s="5">
        <f t="shared" si="92"/>
        <v>0</v>
      </c>
      <c r="CW125" s="5">
        <f t="shared" si="92"/>
        <v>0</v>
      </c>
      <c r="CX125" s="5">
        <f t="shared" si="92"/>
        <v>0</v>
      </c>
      <c r="CY125" s="5">
        <f t="shared" si="92"/>
        <v>0</v>
      </c>
      <c r="CZ125" s="5">
        <f t="shared" si="92"/>
        <v>0</v>
      </c>
      <c r="DA125" s="5">
        <f t="shared" si="92"/>
        <v>0</v>
      </c>
      <c r="DB125" s="5">
        <f t="shared" si="92"/>
        <v>0</v>
      </c>
      <c r="DC125" s="5">
        <f t="shared" si="92"/>
        <v>0</v>
      </c>
      <c r="DD125" s="5">
        <f t="shared" si="92"/>
        <v>0</v>
      </c>
      <c r="DE125" s="5">
        <f t="shared" si="92"/>
        <v>0</v>
      </c>
      <c r="DF125" s="5">
        <f t="shared" si="92"/>
        <v>0</v>
      </c>
      <c r="DG125" s="5">
        <f t="shared" si="92"/>
        <v>0</v>
      </c>
      <c r="DH125" s="5">
        <f t="shared" si="92"/>
        <v>0</v>
      </c>
      <c r="DI125" s="5">
        <f t="shared" si="92"/>
        <v>0</v>
      </c>
      <c r="DJ125" s="5">
        <f t="shared" si="92"/>
        <v>0</v>
      </c>
    </row>
    <row r="126" spans="2:115">
      <c r="B126" s="118" t="s">
        <v>173</v>
      </c>
      <c r="C126" s="118"/>
      <c r="D126" s="119">
        <f>SUM(D120:D125)</f>
        <v>1</v>
      </c>
      <c r="E126" s="113">
        <f>SUM(E120:E125)</f>
        <v>1</v>
      </c>
      <c r="F126" s="113">
        <f>SUM(F120:F125)</f>
        <v>1</v>
      </c>
      <c r="G126" s="119"/>
      <c r="H126" s="120">
        <f>SUM(H120:H125)</f>
        <v>0.1600113968365032</v>
      </c>
      <c r="I126" s="44">
        <f>SUM(I120:I125)</f>
        <v>915000</v>
      </c>
      <c r="J126" s="6"/>
      <c r="K126" s="6"/>
      <c r="L126" s="6"/>
      <c r="M126" s="6"/>
      <c r="N126" s="6"/>
      <c r="O126" s="6"/>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row>
    <row r="127" spans="2:115">
      <c r="B127" s="121" t="s">
        <v>174</v>
      </c>
      <c r="C127" s="121"/>
      <c r="D127" s="121"/>
      <c r="E127" s="121"/>
      <c r="F127" s="121"/>
      <c r="G127" s="121"/>
      <c r="H127" s="151">
        <f>(1+H126)^(1/4)-1</f>
        <v>3.7804534708933968E-2</v>
      </c>
      <c r="I127" s="5"/>
      <c r="J127" s="8">
        <f>IFERROR(SUM($J120:J125)*$H127/SUM($J120:J125),0)*N(J$14&lt;&gt;0)</f>
        <v>0</v>
      </c>
      <c r="K127" s="8">
        <f>IFERROR(SUM($J120:K125)*$H127/SUM($J120:K125),0)*N(K$14&lt;&gt;0)</f>
        <v>0</v>
      </c>
      <c r="L127" s="8">
        <f>IFERROR(SUM($J120:L125)*$H127/SUM($J120:L125),0)*N(L$14&lt;&gt;0)</f>
        <v>0</v>
      </c>
      <c r="M127" s="8">
        <f>IFERROR(SUM($J120:M125)*$H127/SUM($J120:M125),0)*N(M$14&lt;&gt;0)</f>
        <v>3.7804534708933968E-2</v>
      </c>
      <c r="N127" s="8">
        <f>IFERROR(SUM($J120:N125)*$H127/SUM($J120:N125),0)*N(N$14&lt;&gt;0)</f>
        <v>3.7804534708933968E-2</v>
      </c>
      <c r="O127" s="8">
        <f>IFERROR(SUM($J120:O125)*$H127/SUM($J120:O125),0)*N(O$14&lt;&gt;0)</f>
        <v>3.7804534708933968E-2</v>
      </c>
      <c r="P127" s="8">
        <f>IFERROR(SUM($J120:P125)*$H127/SUM($J120:P125),0)*N(P$14&lt;&gt;0)</f>
        <v>3.7804534708933968E-2</v>
      </c>
      <c r="Q127" s="8">
        <f>IFERROR(SUM($J120:Q125)*$H127/SUM($J120:Q125),0)*N(Q$14&lt;&gt;0)</f>
        <v>3.7804534708933968E-2</v>
      </c>
      <c r="R127" s="8">
        <f>IFERROR(SUM($J120:R125)*$H127/SUM($J120:R125),0)*N(R$14&lt;&gt;0)</f>
        <v>3.7804534708933968E-2</v>
      </c>
      <c r="S127" s="8">
        <f>IFERROR(SUM($J120:S125)*$H127/SUM($J120:S125),0)*N(S$14&lt;&gt;0)</f>
        <v>3.7804534708933968E-2</v>
      </c>
      <c r="T127" s="8">
        <f>IFERROR(SUM($J120:T125)*$H127/SUM($J120:T125),0)*N(T$14&lt;&gt;0)</f>
        <v>3.7804534708933968E-2</v>
      </c>
      <c r="U127" s="8">
        <f>IFERROR(SUM($J120:U125)*$H127/SUM($J120:U125),0)*N(U$14&lt;&gt;0)</f>
        <v>3.7804534708933968E-2</v>
      </c>
      <c r="V127" s="8">
        <f>IFERROR(SUM($J120:V125)*$H127/SUM($J120:V125),0)*N(V$14&lt;&gt;0)</f>
        <v>3.7804534708933968E-2</v>
      </c>
      <c r="W127" s="8">
        <f>IFERROR(SUM($J120:W125)*$H127/SUM($J120:W125),0)*N(W$14&lt;&gt;0)</f>
        <v>3.7804534708933968E-2</v>
      </c>
      <c r="X127" s="8">
        <f>IFERROR(SUM($J120:X125)*$H127/SUM($J120:X125),0)*N(X$14&lt;&gt;0)</f>
        <v>3.7804534708933968E-2</v>
      </c>
      <c r="Y127" s="8">
        <f>IFERROR(SUM($J120:Y125)*$H127/SUM($J120:Y125),0)*N(Y$14&lt;&gt;0)</f>
        <v>3.7804534708933968E-2</v>
      </c>
      <c r="Z127" s="8">
        <f>IFERROR(SUM($J120:Z125)*$H127/SUM($J120:Z125),0)*N(Z$14&lt;&gt;0)</f>
        <v>3.7804534708933968E-2</v>
      </c>
      <c r="AA127" s="8">
        <f>IFERROR(SUM($J120:AA125)*$H127/SUM($J120:AA125),0)*N(AA$14&lt;&gt;0)</f>
        <v>3.7804534708933968E-2</v>
      </c>
      <c r="AB127" s="8">
        <f>IFERROR(SUM($J120:AB125)*$H127/SUM($J120:AB125),0)*N(AB$14&lt;&gt;0)</f>
        <v>3.7804534708933968E-2</v>
      </c>
      <c r="AC127" s="8">
        <f>IFERROR(SUM($J120:AC125)*$H127/SUM($J120:AC125),0)*N(AC$14&lt;&gt;0)</f>
        <v>3.7804534708933968E-2</v>
      </c>
      <c r="AD127" s="8">
        <f>IFERROR(SUM($J120:AD125)*$H127/SUM($J120:AD125),0)*N(AD$14&lt;&gt;0)</f>
        <v>3.7804534708933968E-2</v>
      </c>
      <c r="AE127" s="8">
        <f>IFERROR(SUM($J120:AE125)*$H127/SUM($J120:AE125),0)*N(AE$14&lt;&gt;0)</f>
        <v>3.7804534708933968E-2</v>
      </c>
      <c r="AF127" s="8">
        <f>IFERROR(SUM($J120:AF125)*$H127/SUM($J120:AF125),0)*N(AF$14&lt;&gt;0)</f>
        <v>3.7804534708933968E-2</v>
      </c>
      <c r="AG127" s="8">
        <f>IFERROR(SUM($J120:AG125)*$H127/SUM($J120:AG125),0)*N(AG$14&lt;&gt;0)</f>
        <v>3.7804534708933968E-2</v>
      </c>
      <c r="AH127" s="8">
        <f>IFERROR(SUM($J120:AH125)*$H127/SUM($J120:AH125),0)*N(AH$14&lt;&gt;0)</f>
        <v>3.7804534708933968E-2</v>
      </c>
      <c r="AI127" s="8">
        <f>IFERROR(SUM($J120:AI125)*$H127/SUM($J120:AI125),0)*N(AI$14&lt;&gt;0)</f>
        <v>3.7804534708933968E-2</v>
      </c>
      <c r="AJ127" s="8">
        <f>IFERROR(SUM($J120:AJ125)*$H127/SUM($J120:AJ125),0)*N(AJ$14&lt;&gt;0)</f>
        <v>3.7804534708933968E-2</v>
      </c>
      <c r="AK127" s="8">
        <f>IFERROR(SUM($J120:AK125)*$H127/SUM($J120:AK125),0)*N(AK$14&lt;&gt;0)</f>
        <v>3.7804534708933968E-2</v>
      </c>
      <c r="AL127" s="8">
        <f>IFERROR(SUM($J120:AL125)*$H127/SUM($J120:AL125),0)*N(AL$14&lt;&gt;0)</f>
        <v>3.7804534708933968E-2</v>
      </c>
      <c r="AM127" s="8">
        <f>IFERROR(SUM($J120:AM125)*$H127/SUM($J120:AM125),0)*N(AM$14&lt;&gt;0)</f>
        <v>3.7804534708933968E-2</v>
      </c>
      <c r="AN127" s="8">
        <f>IFERROR(SUM($J120:AN125)*$H127/SUM($J120:AN125),0)*N(AN$14&lt;&gt;0)</f>
        <v>3.7804534708933968E-2</v>
      </c>
      <c r="AO127" s="8">
        <f>IFERROR(SUM($J120:AO125)*$H127/SUM($J120:AO125),0)*N(AO$14&lt;&gt;0)</f>
        <v>3.7804534708933968E-2</v>
      </c>
      <c r="AP127" s="8">
        <f>IFERROR(SUM($J120:AP125)*$H127/SUM($J120:AP125),0)*N(AP$14&lt;&gt;0)</f>
        <v>3.7804534708933968E-2</v>
      </c>
      <c r="AQ127" s="8">
        <f>IFERROR(SUM($J120:AQ125)*$H127/SUM($J120:AQ125),0)*N(AQ$14&lt;&gt;0)</f>
        <v>3.7804534708933968E-2</v>
      </c>
      <c r="AR127" s="8">
        <f>IFERROR(SUM($J120:AR125)*$H127/SUM($J120:AR125),0)*N(AR$14&lt;&gt;0)</f>
        <v>3.7804534708933968E-2</v>
      </c>
      <c r="AS127" s="8">
        <f>IFERROR(SUM($J120:AS125)*$H127/SUM($J120:AS125),0)*N(AS$14&lt;&gt;0)</f>
        <v>3.7804534708933968E-2</v>
      </c>
      <c r="AT127" s="8">
        <f>IFERROR(SUM($J120:AT125)*$H127/SUM($J120:AT125),0)*N(AT$14&lt;&gt;0)</f>
        <v>3.7804534708933968E-2</v>
      </c>
      <c r="AU127" s="8">
        <f>IFERROR(SUM($J120:AU125)*$H127/SUM($J120:AU125),0)*N(AU$14&lt;&gt;0)</f>
        <v>3.7804534708933968E-2</v>
      </c>
      <c r="AV127" s="8">
        <f>IFERROR(SUM($J120:AV125)*$H127/SUM($J120:AV125),0)*N(AV$14&lt;&gt;0)</f>
        <v>3.7804534708933968E-2</v>
      </c>
      <c r="AW127" s="8">
        <f>IFERROR(SUM($J120:AW125)*$H127/SUM($J120:AW125),0)*N(AW$14&lt;&gt;0)</f>
        <v>3.7804534708933968E-2</v>
      </c>
      <c r="AX127" s="8">
        <f>IFERROR(SUM($J120:AX125)*$H127/SUM($J120:AX125),0)*N(AX$14&lt;&gt;0)</f>
        <v>3.7804534708933968E-2</v>
      </c>
      <c r="AY127" s="8">
        <f>IFERROR(SUM($J120:AY125)*$H127/SUM($J120:AY125),0)*N(AY$14&lt;&gt;0)</f>
        <v>3.7804534708933968E-2</v>
      </c>
      <c r="AZ127" s="8">
        <f>IFERROR(SUM($J120:AZ125)*$H127/SUM($J120:AZ125),0)*N(AZ$14&lt;&gt;0)</f>
        <v>3.7804534708933968E-2</v>
      </c>
      <c r="BA127" s="8">
        <f>IFERROR(SUM($J120:BA125)*$H127/SUM($J120:BA125),0)*N(BA$14&lt;&gt;0)</f>
        <v>3.7804534708933968E-2</v>
      </c>
      <c r="BB127" s="8">
        <f>IFERROR(SUM($J120:BB125)*$H127/SUM($J120:BB125),0)*N(BB$14&lt;&gt;0)</f>
        <v>3.7804534708933968E-2</v>
      </c>
      <c r="BC127" s="8">
        <f>IFERROR(SUM($J120:BC125)*$H127/SUM($J120:BC125),0)*N(BC$14&lt;&gt;0)</f>
        <v>3.7804534708933968E-2</v>
      </c>
      <c r="BD127" s="8">
        <f>IFERROR(SUM($J120:BD125)*$H127/SUM($J120:BD125),0)*N(BD$14&lt;&gt;0)</f>
        <v>3.7804534708933968E-2</v>
      </c>
      <c r="BE127" s="8">
        <f>IFERROR(SUM($J120:BE125)*$H127/SUM($J120:BE125),0)*N(BE$14&lt;&gt;0)</f>
        <v>3.7804534708933968E-2</v>
      </c>
      <c r="BF127" s="8">
        <f>IFERROR(SUM($J120:BF125)*$H127/SUM($J120:BF125),0)*N(BF$14&lt;&gt;0)</f>
        <v>3.7804534708933968E-2</v>
      </c>
      <c r="BG127" s="8">
        <f>IFERROR(SUM($J120:BG125)*$H127/SUM($J120:BG125),0)*N(BG$14&lt;&gt;0)</f>
        <v>3.7804534708933968E-2</v>
      </c>
      <c r="BH127" s="8">
        <f>IFERROR(SUM($J120:BH125)*$H127/SUM($J120:BH125),0)*N(BH$14&lt;&gt;0)</f>
        <v>3.7804534708933968E-2</v>
      </c>
      <c r="BI127" s="8">
        <f>IFERROR(SUM($J120:BI125)*$H127/SUM($J120:BI125),0)*N(BI$14&lt;&gt;0)</f>
        <v>3.7804534708933968E-2</v>
      </c>
      <c r="BJ127" s="8">
        <f>IFERROR(SUM($J120:BJ125)*$H127/SUM($J120:BJ125),0)*N(BJ$14&lt;&gt;0)</f>
        <v>3.7804534708933968E-2</v>
      </c>
      <c r="BK127" s="8">
        <f>IFERROR(SUM($J120:BK125)*$H127/SUM($J120:BK125),0)*N(BK$14&lt;&gt;0)</f>
        <v>3.7804534708933968E-2</v>
      </c>
      <c r="BL127" s="8">
        <f>IFERROR(SUM($J120:BL125)*$H127/SUM($J120:BL125),0)*N(BL$14&lt;&gt;0)</f>
        <v>3.7804534708933968E-2</v>
      </c>
      <c r="BM127" s="8">
        <f>IFERROR(SUM($J120:BM125)*$H127/SUM($J120:BM125),0)*N(BM$14&lt;&gt;0)</f>
        <v>3.7804534708933968E-2</v>
      </c>
      <c r="BN127" s="8">
        <f>IFERROR(SUM($J120:BN125)*$H127/SUM($J120:BN125),0)*N(BN$14&lt;&gt;0)</f>
        <v>3.7804534708933968E-2</v>
      </c>
      <c r="BO127" s="8">
        <f>IFERROR(SUM($J120:BO125)*$H127/SUM($J120:BO125),0)*N(BO$14&lt;&gt;0)</f>
        <v>3.7804534708933968E-2</v>
      </c>
      <c r="BP127" s="8">
        <f>IFERROR(SUM($J120:BP125)*$H127/SUM($J120:BP125),0)*N(BP$14&lt;&gt;0)</f>
        <v>3.7804534708933968E-2</v>
      </c>
      <c r="BQ127" s="8">
        <f>IFERROR(SUM($J120:BQ125)*$H127/SUM($J120:BQ125),0)*N(BQ$14&lt;&gt;0)</f>
        <v>3.7804534708933968E-2</v>
      </c>
      <c r="BR127" s="8">
        <f>IFERROR(SUM($J120:BR125)*$H127/SUM($J120:BR125),0)*N(BR$14&lt;&gt;0)</f>
        <v>3.7804534708933968E-2</v>
      </c>
      <c r="BS127" s="8">
        <f>IFERROR(SUM($J120:BS125)*$H127/SUM($J120:BS125),0)*N(BS$14&lt;&gt;0)</f>
        <v>3.7804534708933968E-2</v>
      </c>
      <c r="BT127" s="8">
        <f>IFERROR(SUM($J120:BT125)*$H127/SUM($J120:BT125),0)*N(BT$14&lt;&gt;0)</f>
        <v>3.7804534708933968E-2</v>
      </c>
      <c r="BU127" s="8">
        <f>IFERROR(SUM($J120:BU125)*$H127/SUM($J120:BU125),0)*N(BU$14&lt;&gt;0)</f>
        <v>3.7804534708933968E-2</v>
      </c>
      <c r="BV127" s="8">
        <f>IFERROR(SUM($J120:BV125)*$H127/SUM($J120:BV125),0)*N(BV$14&lt;&gt;0)</f>
        <v>3.7804534708933968E-2</v>
      </c>
      <c r="BW127" s="8">
        <f>IFERROR(SUM($J120:BW125)*$H127/SUM($J120:BW125),0)*N(BW$14&lt;&gt;0)</f>
        <v>3.7804534708933968E-2</v>
      </c>
      <c r="BX127" s="8">
        <f>IFERROR(SUM($J120:BX125)*$H127/SUM($J120:BX125),0)*N(BX$14&lt;&gt;0)</f>
        <v>3.7804534708933968E-2</v>
      </c>
      <c r="BY127" s="8">
        <f>IFERROR(SUM($J120:BY125)*$H127/SUM($J120:BY125),0)*N(BY$14&lt;&gt;0)</f>
        <v>3.7804534708933968E-2</v>
      </c>
      <c r="BZ127" s="8">
        <f>IFERROR(SUM($J120:BZ125)*$H127/SUM($J120:BZ125),0)*N(BZ$14&lt;&gt;0)</f>
        <v>3.7804534708933968E-2</v>
      </c>
      <c r="CA127" s="8">
        <f>IFERROR(SUM($J120:CA125)*$H127/SUM($J120:CA125),0)*N(CA$14&lt;&gt;0)</f>
        <v>3.7804534708933968E-2</v>
      </c>
      <c r="CB127" s="8">
        <f>IFERROR(SUM($J120:CB125)*$H127/SUM($J120:CB125),0)*N(CB$14&lt;&gt;0)</f>
        <v>3.7804534708933968E-2</v>
      </c>
      <c r="CC127" s="8">
        <f>IFERROR(SUM($J120:CC125)*$H127/SUM($J120:CC125),0)*N(CC$14&lt;&gt;0)</f>
        <v>3.7804534708933968E-2</v>
      </c>
      <c r="CD127" s="8">
        <f>IFERROR(SUM($J120:CD125)*$H127/SUM($J120:CD125),0)*N(CD$14&lt;&gt;0)</f>
        <v>3.7804534708933968E-2</v>
      </c>
      <c r="CE127" s="8">
        <f>IFERROR(SUM($J120:CE125)*$H127/SUM($J120:CE125),0)*N(CE$14&lt;&gt;0)</f>
        <v>3.7804534708933968E-2</v>
      </c>
      <c r="CF127" s="8">
        <f>IFERROR(SUM($J120:CF125)*$H127/SUM($J120:CF125),0)*N(CF$14&lt;&gt;0)</f>
        <v>3.7804534708933968E-2</v>
      </c>
      <c r="CG127" s="8">
        <f>IFERROR(SUM($J120:CG125)*$H127/SUM($J120:CG125),0)*N(CG$14&lt;&gt;0)</f>
        <v>3.7804534708933968E-2</v>
      </c>
      <c r="CH127" s="8">
        <f>IFERROR(SUM($J120:CH125)*$H127/SUM($J120:CH125),0)*N(CH$14&lt;&gt;0)</f>
        <v>3.7804534708933968E-2</v>
      </c>
      <c r="CI127" s="8">
        <f>IFERROR(SUM($J120:CI125)*$H127/SUM($J120:CI125),0)*N(CI$14&lt;&gt;0)</f>
        <v>3.7804534708933968E-2</v>
      </c>
      <c r="CJ127" s="8">
        <f>IFERROR(SUM($J120:CJ125)*$H127/SUM($J120:CJ125),0)*N(CJ$14&lt;&gt;0)</f>
        <v>3.7804534708933968E-2</v>
      </c>
      <c r="CK127" s="8">
        <f>IFERROR(SUM($J120:CK125)*$H127/SUM($J120:CK125),0)*N(CK$14&lt;&gt;0)</f>
        <v>3.7804534708933968E-2</v>
      </c>
      <c r="CL127" s="8">
        <f>IFERROR(SUM($J120:CL125)*$H127/SUM($J120:CL125),0)*N(CL$14&lt;&gt;0)</f>
        <v>3.7804534708933968E-2</v>
      </c>
      <c r="CM127" s="8">
        <f>IFERROR(SUM($J120:CM125)*$H127/SUM($J120:CM125),0)*N(CM$14&lt;&gt;0)</f>
        <v>3.7804534708933968E-2</v>
      </c>
      <c r="CN127" s="8">
        <f>IFERROR(SUM($J120:CN125)*$H127/SUM($J120:CN125),0)*N(CN$14&lt;&gt;0)</f>
        <v>3.7804534708933968E-2</v>
      </c>
      <c r="CO127" s="8">
        <f>IFERROR(SUM($J120:CO125)*$H127/SUM($J120:CO125),0)*N(CO$14&lt;&gt;0)</f>
        <v>3.7804534708933968E-2</v>
      </c>
      <c r="CP127" s="8">
        <f>IFERROR(SUM($J120:CP125)*$H127/SUM($J120:CP125),0)*N(CP$14&lt;&gt;0)</f>
        <v>3.7804534708933968E-2</v>
      </c>
      <c r="CQ127" s="8">
        <f>IFERROR(SUM($J120:CQ125)*$H127/SUM($J120:CQ125),0)*N(CQ$14&lt;&gt;0)</f>
        <v>3.7804534708933968E-2</v>
      </c>
      <c r="CR127" s="8">
        <f>IFERROR(SUM($J120:CR125)*$H127/SUM($J120:CR125),0)*N(CR$14&lt;&gt;0)</f>
        <v>3.7804534708933968E-2</v>
      </c>
      <c r="CS127" s="8">
        <f>IFERROR(SUM($J120:CS125)*$H127/SUM($J120:CS125),0)*N(CS$14&lt;&gt;0)</f>
        <v>3.7804534708933968E-2</v>
      </c>
      <c r="CT127" s="8">
        <f>IFERROR(SUM($J120:CT125)*$H127/SUM($J120:CT125),0)*N(CT$14&lt;&gt;0)</f>
        <v>3.7804534708933968E-2</v>
      </c>
      <c r="CU127" s="8">
        <f>IFERROR(SUM($J120:CU125)*$H127/SUM($J120:CU125),0)*N(CU$14&lt;&gt;0)</f>
        <v>3.7804534708933968E-2</v>
      </c>
      <c r="CV127" s="8">
        <f>IFERROR(SUM($J120:CV125)*$H127/SUM($J120:CV125),0)*N(CV$14&lt;&gt;0)</f>
        <v>3.7804534708933968E-2</v>
      </c>
      <c r="CW127" s="8">
        <f>IFERROR(SUM($J120:CW125)*$H127/SUM($J120:CW125),0)*N(CW$14&lt;&gt;0)</f>
        <v>3.7804534708933968E-2</v>
      </c>
      <c r="CX127" s="8">
        <f>IFERROR(SUM($J120:CX125)*$H127/SUM($J120:CX125),0)*N(CX$14&lt;&gt;0)</f>
        <v>3.7804534708933968E-2</v>
      </c>
      <c r="CY127" s="8">
        <f>IFERROR(SUM($J120:CY125)*$H127/SUM($J120:CY125),0)*N(CY$14&lt;&gt;0)</f>
        <v>3.7804534708933968E-2</v>
      </c>
      <c r="CZ127" s="8">
        <f>IFERROR(SUM($J120:CZ125)*$H127/SUM($J120:CZ125),0)*N(CZ$14&lt;&gt;0)</f>
        <v>3.7804534708933968E-2</v>
      </c>
      <c r="DA127" s="8">
        <f>IFERROR(SUM($J120:DA125)*$H127/SUM($J120:DA125),0)*N(DA$14&lt;&gt;0)</f>
        <v>3.7804534708933968E-2</v>
      </c>
      <c r="DB127" s="8">
        <f>IFERROR(SUM($J120:DB125)*$H127/SUM($J120:DB125),0)*N(DB$14&lt;&gt;0)</f>
        <v>3.7804534708933968E-2</v>
      </c>
      <c r="DC127" s="8">
        <f>IFERROR(SUM($J120:DC125)*$H127/SUM($J120:DC125),0)*N(DC$14&lt;&gt;0)</f>
        <v>3.7804534708933968E-2</v>
      </c>
      <c r="DD127" s="8">
        <f>IFERROR(SUM($J120:DD125)*$H127/SUM($J120:DD125),0)*N(DD$14&lt;&gt;0)</f>
        <v>3.7804534708933968E-2</v>
      </c>
      <c r="DE127" s="8">
        <f>IFERROR(SUM($J120:DE125)*$H127/SUM($J120:DE125),0)*N(DE$14&lt;&gt;0)</f>
        <v>3.7804534708933968E-2</v>
      </c>
      <c r="DF127" s="8">
        <f>IFERROR(SUM($J120:DF125)*$H127/SUM($J120:DF125),0)*N(DF$14&lt;&gt;0)</f>
        <v>3.7804534708933968E-2</v>
      </c>
      <c r="DG127" s="8">
        <f>IFERROR(SUM($J120:DG125)*$H127/SUM($J120:DG125),0)*N(DG$14&lt;&gt;0)</f>
        <v>3.7804534708933968E-2</v>
      </c>
      <c r="DH127" s="8">
        <f>IFERROR(SUM($J120:DH125)*$H127/SUM($J120:DH125),0)*N(DH$14&lt;&gt;0)</f>
        <v>3.7804534708933968E-2</v>
      </c>
      <c r="DI127" s="8">
        <f>IFERROR(SUM($J120:DI125)*$H127/SUM($J120:DI125),0)*N(DI$14&lt;&gt;0)</f>
        <v>0</v>
      </c>
      <c r="DJ127" s="8">
        <f>IFERROR(SUM($J120:DJ125)*$H127/SUM($J120:DJ125),0)*N(DJ$14&lt;&gt;0)</f>
        <v>0</v>
      </c>
    </row>
    <row r="128" spans="2:11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row>
    <row r="129" spans="1:114" s="100" customFormat="1">
      <c r="A129" s="18"/>
      <c r="B129" s="100" t="s">
        <v>85</v>
      </c>
      <c r="I129" s="101">
        <f>SUM(J129:DJ129)</f>
        <v>575000</v>
      </c>
      <c r="J129" s="101">
        <f>J$120</f>
        <v>0</v>
      </c>
      <c r="K129" s="101">
        <f t="shared" ref="K129:BV129" si="93">K$120</f>
        <v>0</v>
      </c>
      <c r="L129" s="101">
        <f t="shared" si="93"/>
        <v>0</v>
      </c>
      <c r="M129" s="101">
        <f t="shared" si="93"/>
        <v>18000</v>
      </c>
      <c r="N129" s="101">
        <f t="shared" si="93"/>
        <v>120000</v>
      </c>
      <c r="O129" s="101">
        <f t="shared" si="93"/>
        <v>120000</v>
      </c>
      <c r="P129" s="101">
        <f t="shared" si="93"/>
        <v>120000</v>
      </c>
      <c r="Q129" s="101">
        <f t="shared" si="93"/>
        <v>135000</v>
      </c>
      <c r="R129" s="101">
        <f t="shared" si="93"/>
        <v>0</v>
      </c>
      <c r="S129" s="101">
        <f t="shared" si="93"/>
        <v>35000</v>
      </c>
      <c r="T129" s="101">
        <f t="shared" si="93"/>
        <v>0</v>
      </c>
      <c r="U129" s="101">
        <f t="shared" si="93"/>
        <v>27000</v>
      </c>
      <c r="V129" s="101">
        <f t="shared" si="93"/>
        <v>0</v>
      </c>
      <c r="W129" s="101">
        <f t="shared" si="93"/>
        <v>0</v>
      </c>
      <c r="X129" s="101">
        <f t="shared" si="93"/>
        <v>0</v>
      </c>
      <c r="Y129" s="101">
        <f t="shared" si="93"/>
        <v>0</v>
      </c>
      <c r="Z129" s="101">
        <f t="shared" si="93"/>
        <v>0</v>
      </c>
      <c r="AA129" s="101">
        <f t="shared" si="93"/>
        <v>0</v>
      </c>
      <c r="AB129" s="101">
        <f t="shared" si="93"/>
        <v>0</v>
      </c>
      <c r="AC129" s="101">
        <f t="shared" si="93"/>
        <v>0</v>
      </c>
      <c r="AD129" s="101">
        <f t="shared" si="93"/>
        <v>0</v>
      </c>
      <c r="AE129" s="101">
        <f t="shared" si="93"/>
        <v>0</v>
      </c>
      <c r="AF129" s="101">
        <f t="shared" si="93"/>
        <v>0</v>
      </c>
      <c r="AG129" s="101">
        <f t="shared" si="93"/>
        <v>0</v>
      </c>
      <c r="AH129" s="101">
        <f t="shared" si="93"/>
        <v>0</v>
      </c>
      <c r="AI129" s="101">
        <f t="shared" si="93"/>
        <v>0</v>
      </c>
      <c r="AJ129" s="101">
        <f t="shared" si="93"/>
        <v>0</v>
      </c>
      <c r="AK129" s="101">
        <f t="shared" si="93"/>
        <v>0</v>
      </c>
      <c r="AL129" s="101">
        <f t="shared" si="93"/>
        <v>0</v>
      </c>
      <c r="AM129" s="101">
        <f t="shared" si="93"/>
        <v>0</v>
      </c>
      <c r="AN129" s="101">
        <f t="shared" si="93"/>
        <v>0</v>
      </c>
      <c r="AO129" s="101">
        <f t="shared" si="93"/>
        <v>0</v>
      </c>
      <c r="AP129" s="101">
        <f t="shared" si="93"/>
        <v>0</v>
      </c>
      <c r="AQ129" s="101">
        <f t="shared" si="93"/>
        <v>0</v>
      </c>
      <c r="AR129" s="101">
        <f t="shared" si="93"/>
        <v>0</v>
      </c>
      <c r="AS129" s="101">
        <f t="shared" si="93"/>
        <v>0</v>
      </c>
      <c r="AT129" s="101">
        <f t="shared" si="93"/>
        <v>0</v>
      </c>
      <c r="AU129" s="101">
        <f t="shared" si="93"/>
        <v>0</v>
      </c>
      <c r="AV129" s="101">
        <f t="shared" si="93"/>
        <v>0</v>
      </c>
      <c r="AW129" s="101">
        <f t="shared" si="93"/>
        <v>0</v>
      </c>
      <c r="AX129" s="101">
        <f t="shared" si="93"/>
        <v>0</v>
      </c>
      <c r="AY129" s="101">
        <f t="shared" si="93"/>
        <v>0</v>
      </c>
      <c r="AZ129" s="101">
        <f t="shared" si="93"/>
        <v>0</v>
      </c>
      <c r="BA129" s="101">
        <f t="shared" si="93"/>
        <v>0</v>
      </c>
      <c r="BB129" s="101">
        <f t="shared" si="93"/>
        <v>0</v>
      </c>
      <c r="BC129" s="101">
        <f t="shared" si="93"/>
        <v>0</v>
      </c>
      <c r="BD129" s="101">
        <f t="shared" si="93"/>
        <v>0</v>
      </c>
      <c r="BE129" s="101">
        <f t="shared" si="93"/>
        <v>0</v>
      </c>
      <c r="BF129" s="101">
        <f t="shared" si="93"/>
        <v>0</v>
      </c>
      <c r="BG129" s="101">
        <f t="shared" si="93"/>
        <v>0</v>
      </c>
      <c r="BH129" s="101">
        <f t="shared" si="93"/>
        <v>0</v>
      </c>
      <c r="BI129" s="101">
        <f t="shared" si="93"/>
        <v>0</v>
      </c>
      <c r="BJ129" s="101">
        <f t="shared" si="93"/>
        <v>0</v>
      </c>
      <c r="BK129" s="101">
        <f t="shared" si="93"/>
        <v>0</v>
      </c>
      <c r="BL129" s="101">
        <f t="shared" si="93"/>
        <v>0</v>
      </c>
      <c r="BM129" s="101">
        <f t="shared" si="93"/>
        <v>0</v>
      </c>
      <c r="BN129" s="101">
        <f t="shared" si="93"/>
        <v>0</v>
      </c>
      <c r="BO129" s="101">
        <f t="shared" si="93"/>
        <v>0</v>
      </c>
      <c r="BP129" s="101">
        <f t="shared" si="93"/>
        <v>0</v>
      </c>
      <c r="BQ129" s="101">
        <f t="shared" si="93"/>
        <v>0</v>
      </c>
      <c r="BR129" s="101">
        <f t="shared" si="93"/>
        <v>0</v>
      </c>
      <c r="BS129" s="101">
        <f t="shared" si="93"/>
        <v>0</v>
      </c>
      <c r="BT129" s="101">
        <f t="shared" si="93"/>
        <v>0</v>
      </c>
      <c r="BU129" s="101">
        <f t="shared" si="93"/>
        <v>0</v>
      </c>
      <c r="BV129" s="101">
        <f t="shared" si="93"/>
        <v>0</v>
      </c>
      <c r="BW129" s="101">
        <f t="shared" ref="BW129:DJ129" si="94">BW$120</f>
        <v>0</v>
      </c>
      <c r="BX129" s="101">
        <f t="shared" si="94"/>
        <v>0</v>
      </c>
      <c r="BY129" s="101">
        <f t="shared" si="94"/>
        <v>0</v>
      </c>
      <c r="BZ129" s="101">
        <f t="shared" si="94"/>
        <v>0</v>
      </c>
      <c r="CA129" s="101">
        <f t="shared" si="94"/>
        <v>0</v>
      </c>
      <c r="CB129" s="101">
        <f t="shared" si="94"/>
        <v>0</v>
      </c>
      <c r="CC129" s="101">
        <f t="shared" si="94"/>
        <v>0</v>
      </c>
      <c r="CD129" s="101">
        <f t="shared" si="94"/>
        <v>0</v>
      </c>
      <c r="CE129" s="101">
        <f t="shared" si="94"/>
        <v>0</v>
      </c>
      <c r="CF129" s="101">
        <f t="shared" si="94"/>
        <v>0</v>
      </c>
      <c r="CG129" s="101">
        <f t="shared" si="94"/>
        <v>0</v>
      </c>
      <c r="CH129" s="101">
        <f t="shared" si="94"/>
        <v>0</v>
      </c>
      <c r="CI129" s="101">
        <f t="shared" si="94"/>
        <v>0</v>
      </c>
      <c r="CJ129" s="101">
        <f t="shared" si="94"/>
        <v>0</v>
      </c>
      <c r="CK129" s="101">
        <f t="shared" si="94"/>
        <v>0</v>
      </c>
      <c r="CL129" s="101">
        <f t="shared" si="94"/>
        <v>0</v>
      </c>
      <c r="CM129" s="101">
        <f t="shared" si="94"/>
        <v>0</v>
      </c>
      <c r="CN129" s="101">
        <f t="shared" si="94"/>
        <v>0</v>
      </c>
      <c r="CO129" s="101">
        <f t="shared" si="94"/>
        <v>0</v>
      </c>
      <c r="CP129" s="101">
        <f t="shared" si="94"/>
        <v>0</v>
      </c>
      <c r="CQ129" s="101">
        <f t="shared" si="94"/>
        <v>0</v>
      </c>
      <c r="CR129" s="101">
        <f t="shared" si="94"/>
        <v>0</v>
      </c>
      <c r="CS129" s="101">
        <f t="shared" si="94"/>
        <v>0</v>
      </c>
      <c r="CT129" s="101">
        <f t="shared" si="94"/>
        <v>0</v>
      </c>
      <c r="CU129" s="101">
        <f t="shared" si="94"/>
        <v>0</v>
      </c>
      <c r="CV129" s="101">
        <f t="shared" si="94"/>
        <v>0</v>
      </c>
      <c r="CW129" s="101">
        <f t="shared" si="94"/>
        <v>0</v>
      </c>
      <c r="CX129" s="101">
        <f t="shared" si="94"/>
        <v>0</v>
      </c>
      <c r="CY129" s="101">
        <f t="shared" si="94"/>
        <v>0</v>
      </c>
      <c r="CZ129" s="101">
        <f t="shared" si="94"/>
        <v>0</v>
      </c>
      <c r="DA129" s="101">
        <f t="shared" si="94"/>
        <v>0</v>
      </c>
      <c r="DB129" s="101">
        <f t="shared" si="94"/>
        <v>0</v>
      </c>
      <c r="DC129" s="101">
        <f t="shared" si="94"/>
        <v>0</v>
      </c>
      <c r="DD129" s="101">
        <f t="shared" si="94"/>
        <v>0</v>
      </c>
      <c r="DE129" s="101">
        <f t="shared" si="94"/>
        <v>0</v>
      </c>
      <c r="DF129" s="101">
        <f t="shared" si="94"/>
        <v>0</v>
      </c>
      <c r="DG129" s="101">
        <f t="shared" si="94"/>
        <v>0</v>
      </c>
      <c r="DH129" s="101">
        <f t="shared" si="94"/>
        <v>0</v>
      </c>
      <c r="DI129" s="101">
        <f t="shared" si="94"/>
        <v>0</v>
      </c>
      <c r="DJ129" s="101">
        <f t="shared" si="94"/>
        <v>0</v>
      </c>
    </row>
    <row r="130" spans="1:114">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row>
    <row r="131" spans="1:114" s="100" customFormat="1">
      <c r="A131" s="18"/>
      <c r="B131" s="100" t="s">
        <v>91</v>
      </c>
      <c r="I131" s="101">
        <f>SUM(J131:DJ131)</f>
        <v>30000</v>
      </c>
      <c r="J131" s="101">
        <f>J121</f>
        <v>0</v>
      </c>
      <c r="K131" s="101">
        <f t="shared" ref="K131:BV131" si="95">K121</f>
        <v>0</v>
      </c>
      <c r="L131" s="101">
        <f t="shared" si="95"/>
        <v>0</v>
      </c>
      <c r="M131" s="101">
        <f t="shared" si="95"/>
        <v>9000</v>
      </c>
      <c r="N131" s="101">
        <f t="shared" si="95"/>
        <v>0</v>
      </c>
      <c r="O131" s="101">
        <f t="shared" si="95"/>
        <v>0</v>
      </c>
      <c r="P131" s="101">
        <f t="shared" si="95"/>
        <v>0</v>
      </c>
      <c r="Q131" s="101">
        <f t="shared" si="95"/>
        <v>7500</v>
      </c>
      <c r="R131" s="101">
        <f t="shared" si="95"/>
        <v>0</v>
      </c>
      <c r="S131" s="101">
        <f t="shared" si="95"/>
        <v>0</v>
      </c>
      <c r="T131" s="101">
        <f t="shared" si="95"/>
        <v>0</v>
      </c>
      <c r="U131" s="101">
        <f t="shared" si="95"/>
        <v>13500</v>
      </c>
      <c r="V131" s="101">
        <f t="shared" si="95"/>
        <v>0</v>
      </c>
      <c r="W131" s="101">
        <f t="shared" si="95"/>
        <v>0</v>
      </c>
      <c r="X131" s="101">
        <f t="shared" si="95"/>
        <v>0</v>
      </c>
      <c r="Y131" s="101">
        <f t="shared" si="95"/>
        <v>0</v>
      </c>
      <c r="Z131" s="101">
        <f t="shared" si="95"/>
        <v>0</v>
      </c>
      <c r="AA131" s="101">
        <f t="shared" si="95"/>
        <v>0</v>
      </c>
      <c r="AB131" s="101">
        <f t="shared" si="95"/>
        <v>0</v>
      </c>
      <c r="AC131" s="101">
        <f t="shared" si="95"/>
        <v>0</v>
      </c>
      <c r="AD131" s="101">
        <f t="shared" si="95"/>
        <v>0</v>
      </c>
      <c r="AE131" s="101">
        <f t="shared" si="95"/>
        <v>0</v>
      </c>
      <c r="AF131" s="101">
        <f t="shared" si="95"/>
        <v>0</v>
      </c>
      <c r="AG131" s="101">
        <f t="shared" si="95"/>
        <v>0</v>
      </c>
      <c r="AH131" s="101">
        <f t="shared" si="95"/>
        <v>0</v>
      </c>
      <c r="AI131" s="101">
        <f t="shared" si="95"/>
        <v>0</v>
      </c>
      <c r="AJ131" s="101">
        <f t="shared" si="95"/>
        <v>0</v>
      </c>
      <c r="AK131" s="101">
        <f t="shared" si="95"/>
        <v>0</v>
      </c>
      <c r="AL131" s="101">
        <f t="shared" si="95"/>
        <v>0</v>
      </c>
      <c r="AM131" s="101">
        <f t="shared" si="95"/>
        <v>0</v>
      </c>
      <c r="AN131" s="101">
        <f t="shared" si="95"/>
        <v>0</v>
      </c>
      <c r="AO131" s="101">
        <f t="shared" si="95"/>
        <v>0</v>
      </c>
      <c r="AP131" s="101">
        <f t="shared" si="95"/>
        <v>0</v>
      </c>
      <c r="AQ131" s="101">
        <f t="shared" si="95"/>
        <v>0</v>
      </c>
      <c r="AR131" s="101">
        <f t="shared" si="95"/>
        <v>0</v>
      </c>
      <c r="AS131" s="101">
        <f t="shared" si="95"/>
        <v>0</v>
      </c>
      <c r="AT131" s="101">
        <f t="shared" si="95"/>
        <v>0</v>
      </c>
      <c r="AU131" s="101">
        <f t="shared" si="95"/>
        <v>0</v>
      </c>
      <c r="AV131" s="101">
        <f t="shared" si="95"/>
        <v>0</v>
      </c>
      <c r="AW131" s="101">
        <f t="shared" si="95"/>
        <v>0</v>
      </c>
      <c r="AX131" s="101">
        <f t="shared" si="95"/>
        <v>0</v>
      </c>
      <c r="AY131" s="101">
        <f t="shared" si="95"/>
        <v>0</v>
      </c>
      <c r="AZ131" s="101">
        <f t="shared" si="95"/>
        <v>0</v>
      </c>
      <c r="BA131" s="101">
        <f t="shared" si="95"/>
        <v>0</v>
      </c>
      <c r="BB131" s="101">
        <f t="shared" si="95"/>
        <v>0</v>
      </c>
      <c r="BC131" s="101">
        <f t="shared" si="95"/>
        <v>0</v>
      </c>
      <c r="BD131" s="101">
        <f t="shared" si="95"/>
        <v>0</v>
      </c>
      <c r="BE131" s="101">
        <f t="shared" si="95"/>
        <v>0</v>
      </c>
      <c r="BF131" s="101">
        <f t="shared" si="95"/>
        <v>0</v>
      </c>
      <c r="BG131" s="101">
        <f t="shared" si="95"/>
        <v>0</v>
      </c>
      <c r="BH131" s="101">
        <f t="shared" si="95"/>
        <v>0</v>
      </c>
      <c r="BI131" s="101">
        <f t="shared" si="95"/>
        <v>0</v>
      </c>
      <c r="BJ131" s="101">
        <f t="shared" si="95"/>
        <v>0</v>
      </c>
      <c r="BK131" s="101">
        <f t="shared" si="95"/>
        <v>0</v>
      </c>
      <c r="BL131" s="101">
        <f t="shared" si="95"/>
        <v>0</v>
      </c>
      <c r="BM131" s="101">
        <f t="shared" si="95"/>
        <v>0</v>
      </c>
      <c r="BN131" s="101">
        <f t="shared" si="95"/>
        <v>0</v>
      </c>
      <c r="BO131" s="101">
        <f t="shared" si="95"/>
        <v>0</v>
      </c>
      <c r="BP131" s="101">
        <f t="shared" si="95"/>
        <v>0</v>
      </c>
      <c r="BQ131" s="101">
        <f t="shared" si="95"/>
        <v>0</v>
      </c>
      <c r="BR131" s="101">
        <f t="shared" si="95"/>
        <v>0</v>
      </c>
      <c r="BS131" s="101">
        <f t="shared" si="95"/>
        <v>0</v>
      </c>
      <c r="BT131" s="101">
        <f t="shared" si="95"/>
        <v>0</v>
      </c>
      <c r="BU131" s="101">
        <f t="shared" si="95"/>
        <v>0</v>
      </c>
      <c r="BV131" s="101">
        <f t="shared" si="95"/>
        <v>0</v>
      </c>
      <c r="BW131" s="101">
        <f t="shared" ref="BW131:DJ131" si="96">BW121</f>
        <v>0</v>
      </c>
      <c r="BX131" s="101">
        <f t="shared" si="96"/>
        <v>0</v>
      </c>
      <c r="BY131" s="101">
        <f t="shared" si="96"/>
        <v>0</v>
      </c>
      <c r="BZ131" s="101">
        <f t="shared" si="96"/>
        <v>0</v>
      </c>
      <c r="CA131" s="101">
        <f t="shared" si="96"/>
        <v>0</v>
      </c>
      <c r="CB131" s="101">
        <f t="shared" si="96"/>
        <v>0</v>
      </c>
      <c r="CC131" s="101">
        <f t="shared" si="96"/>
        <v>0</v>
      </c>
      <c r="CD131" s="101">
        <f t="shared" si="96"/>
        <v>0</v>
      </c>
      <c r="CE131" s="101">
        <f t="shared" si="96"/>
        <v>0</v>
      </c>
      <c r="CF131" s="101">
        <f t="shared" si="96"/>
        <v>0</v>
      </c>
      <c r="CG131" s="101">
        <f t="shared" si="96"/>
        <v>0</v>
      </c>
      <c r="CH131" s="101">
        <f t="shared" si="96"/>
        <v>0</v>
      </c>
      <c r="CI131" s="101">
        <f t="shared" si="96"/>
        <v>0</v>
      </c>
      <c r="CJ131" s="101">
        <f t="shared" si="96"/>
        <v>0</v>
      </c>
      <c r="CK131" s="101">
        <f t="shared" si="96"/>
        <v>0</v>
      </c>
      <c r="CL131" s="101">
        <f t="shared" si="96"/>
        <v>0</v>
      </c>
      <c r="CM131" s="101">
        <f t="shared" si="96"/>
        <v>0</v>
      </c>
      <c r="CN131" s="101">
        <f t="shared" si="96"/>
        <v>0</v>
      </c>
      <c r="CO131" s="101">
        <f t="shared" si="96"/>
        <v>0</v>
      </c>
      <c r="CP131" s="101">
        <f t="shared" si="96"/>
        <v>0</v>
      </c>
      <c r="CQ131" s="101">
        <f t="shared" si="96"/>
        <v>0</v>
      </c>
      <c r="CR131" s="101">
        <f t="shared" si="96"/>
        <v>0</v>
      </c>
      <c r="CS131" s="101">
        <f t="shared" si="96"/>
        <v>0</v>
      </c>
      <c r="CT131" s="101">
        <f t="shared" si="96"/>
        <v>0</v>
      </c>
      <c r="CU131" s="101">
        <f t="shared" si="96"/>
        <v>0</v>
      </c>
      <c r="CV131" s="101">
        <f t="shared" si="96"/>
        <v>0</v>
      </c>
      <c r="CW131" s="101">
        <f t="shared" si="96"/>
        <v>0</v>
      </c>
      <c r="CX131" s="101">
        <f t="shared" si="96"/>
        <v>0</v>
      </c>
      <c r="CY131" s="101">
        <f t="shared" si="96"/>
        <v>0</v>
      </c>
      <c r="CZ131" s="101">
        <f t="shared" si="96"/>
        <v>0</v>
      </c>
      <c r="DA131" s="101">
        <f t="shared" si="96"/>
        <v>0</v>
      </c>
      <c r="DB131" s="101">
        <f t="shared" si="96"/>
        <v>0</v>
      </c>
      <c r="DC131" s="101">
        <f t="shared" si="96"/>
        <v>0</v>
      </c>
      <c r="DD131" s="101">
        <f t="shared" si="96"/>
        <v>0</v>
      </c>
      <c r="DE131" s="101">
        <f t="shared" si="96"/>
        <v>0</v>
      </c>
      <c r="DF131" s="101">
        <f t="shared" si="96"/>
        <v>0</v>
      </c>
      <c r="DG131" s="101">
        <f t="shared" si="96"/>
        <v>0</v>
      </c>
      <c r="DH131" s="101">
        <f t="shared" si="96"/>
        <v>0</v>
      </c>
      <c r="DI131" s="101">
        <f t="shared" si="96"/>
        <v>0</v>
      </c>
      <c r="DJ131" s="101">
        <f t="shared" si="96"/>
        <v>0</v>
      </c>
    </row>
    <row r="132" spans="1:114">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row>
    <row r="133" spans="1:114" s="100" customFormat="1">
      <c r="A133" s="18"/>
      <c r="B133" s="100" t="s">
        <v>78</v>
      </c>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row>
    <row r="134" spans="1:114">
      <c r="B134" t="s">
        <v>86</v>
      </c>
      <c r="I134" s="5"/>
      <c r="J134" s="5">
        <f>I137</f>
        <v>0</v>
      </c>
      <c r="K134" s="5">
        <f>J137</f>
        <v>0</v>
      </c>
      <c r="L134" s="5">
        <f t="shared" ref="L134:BW134" si="97">K137</f>
        <v>0</v>
      </c>
      <c r="M134" s="5">
        <f t="shared" si="97"/>
        <v>0</v>
      </c>
      <c r="N134" s="5">
        <f t="shared" si="97"/>
        <v>9000</v>
      </c>
      <c r="O134" s="5">
        <f t="shared" si="97"/>
        <v>9000</v>
      </c>
      <c r="P134" s="5">
        <f t="shared" si="97"/>
        <v>9000</v>
      </c>
      <c r="Q134" s="5">
        <f t="shared" si="97"/>
        <v>9000</v>
      </c>
      <c r="R134" s="5">
        <f t="shared" si="97"/>
        <v>16500</v>
      </c>
      <c r="S134" s="5">
        <f t="shared" si="97"/>
        <v>16500</v>
      </c>
      <c r="T134" s="5">
        <f t="shared" si="97"/>
        <v>16500</v>
      </c>
      <c r="U134" s="5">
        <f t="shared" si="97"/>
        <v>50500</v>
      </c>
      <c r="V134" s="5">
        <f t="shared" si="97"/>
        <v>30000</v>
      </c>
      <c r="W134" s="5">
        <f t="shared" si="97"/>
        <v>30000</v>
      </c>
      <c r="X134" s="5">
        <f t="shared" si="97"/>
        <v>30000</v>
      </c>
      <c r="Y134" s="5">
        <f t="shared" si="97"/>
        <v>30000</v>
      </c>
      <c r="Z134" s="5">
        <f t="shared" si="97"/>
        <v>30000</v>
      </c>
      <c r="AA134" s="5">
        <f t="shared" si="97"/>
        <v>30000</v>
      </c>
      <c r="AB134" s="5">
        <f t="shared" si="97"/>
        <v>30000</v>
      </c>
      <c r="AC134" s="5">
        <f t="shared" si="97"/>
        <v>30000</v>
      </c>
      <c r="AD134" s="5">
        <f t="shared" si="97"/>
        <v>30000</v>
      </c>
      <c r="AE134" s="5">
        <f t="shared" si="97"/>
        <v>30000</v>
      </c>
      <c r="AF134" s="5">
        <f t="shared" si="97"/>
        <v>30000</v>
      </c>
      <c r="AG134" s="5">
        <f t="shared" si="97"/>
        <v>30000</v>
      </c>
      <c r="AH134" s="5">
        <f t="shared" si="97"/>
        <v>30000</v>
      </c>
      <c r="AI134" s="5">
        <f t="shared" si="97"/>
        <v>30000</v>
      </c>
      <c r="AJ134" s="5">
        <f t="shared" si="97"/>
        <v>30000</v>
      </c>
      <c r="AK134" s="5">
        <f t="shared" si="97"/>
        <v>30000</v>
      </c>
      <c r="AL134" s="5">
        <f t="shared" si="97"/>
        <v>30000</v>
      </c>
      <c r="AM134" s="5">
        <f t="shared" si="97"/>
        <v>30000</v>
      </c>
      <c r="AN134" s="5">
        <f t="shared" si="97"/>
        <v>30000</v>
      </c>
      <c r="AO134" s="5">
        <f t="shared" si="97"/>
        <v>30000</v>
      </c>
      <c r="AP134" s="5">
        <f t="shared" si="97"/>
        <v>30000</v>
      </c>
      <c r="AQ134" s="5">
        <f t="shared" si="97"/>
        <v>30000</v>
      </c>
      <c r="AR134" s="5">
        <f t="shared" si="97"/>
        <v>30000</v>
      </c>
      <c r="AS134" s="5">
        <f t="shared" si="97"/>
        <v>30000</v>
      </c>
      <c r="AT134" s="5">
        <f t="shared" si="97"/>
        <v>30000</v>
      </c>
      <c r="AU134" s="5">
        <f t="shared" si="97"/>
        <v>30000</v>
      </c>
      <c r="AV134" s="5">
        <f t="shared" si="97"/>
        <v>30000</v>
      </c>
      <c r="AW134" s="5">
        <f t="shared" si="97"/>
        <v>30000</v>
      </c>
      <c r="AX134" s="5">
        <f t="shared" si="97"/>
        <v>30000</v>
      </c>
      <c r="AY134" s="5">
        <f t="shared" si="97"/>
        <v>28500</v>
      </c>
      <c r="AZ134" s="5">
        <f t="shared" si="97"/>
        <v>27000</v>
      </c>
      <c r="BA134" s="5">
        <f t="shared" si="97"/>
        <v>25500</v>
      </c>
      <c r="BB134" s="5">
        <f t="shared" si="97"/>
        <v>24000</v>
      </c>
      <c r="BC134" s="5">
        <f t="shared" si="97"/>
        <v>22500</v>
      </c>
      <c r="BD134" s="5">
        <f t="shared" si="97"/>
        <v>21000</v>
      </c>
      <c r="BE134" s="5">
        <f t="shared" si="97"/>
        <v>19500</v>
      </c>
      <c r="BF134" s="5">
        <f t="shared" si="97"/>
        <v>18000</v>
      </c>
      <c r="BG134" s="5">
        <f t="shared" si="97"/>
        <v>16500</v>
      </c>
      <c r="BH134" s="5">
        <f t="shared" si="97"/>
        <v>15000</v>
      </c>
      <c r="BI134" s="5">
        <f t="shared" si="97"/>
        <v>13500</v>
      </c>
      <c r="BJ134" s="5">
        <f t="shared" si="97"/>
        <v>12000</v>
      </c>
      <c r="BK134" s="5">
        <f t="shared" si="97"/>
        <v>10500</v>
      </c>
      <c r="BL134" s="5">
        <f t="shared" si="97"/>
        <v>9000</v>
      </c>
      <c r="BM134" s="5">
        <f t="shared" si="97"/>
        <v>7500</v>
      </c>
      <c r="BN134" s="5">
        <f t="shared" si="97"/>
        <v>6000</v>
      </c>
      <c r="BO134" s="5">
        <f t="shared" si="97"/>
        <v>4500</v>
      </c>
      <c r="BP134" s="5">
        <f t="shared" si="97"/>
        <v>3000</v>
      </c>
      <c r="BQ134" s="5">
        <f t="shared" si="97"/>
        <v>1500</v>
      </c>
      <c r="BR134" s="5">
        <f t="shared" si="97"/>
        <v>0</v>
      </c>
      <c r="BS134" s="5">
        <f t="shared" si="97"/>
        <v>0</v>
      </c>
      <c r="BT134" s="5">
        <f t="shared" si="97"/>
        <v>0</v>
      </c>
      <c r="BU134" s="5">
        <f t="shared" si="97"/>
        <v>0</v>
      </c>
      <c r="BV134" s="5">
        <f t="shared" si="97"/>
        <v>0</v>
      </c>
      <c r="BW134" s="5">
        <f t="shared" si="97"/>
        <v>0</v>
      </c>
      <c r="BX134" s="5">
        <f t="shared" ref="BX134:DJ134" si="98">BW137</f>
        <v>0</v>
      </c>
      <c r="BY134" s="5">
        <f t="shared" si="98"/>
        <v>0</v>
      </c>
      <c r="BZ134" s="5">
        <f t="shared" si="98"/>
        <v>0</v>
      </c>
      <c r="CA134" s="5">
        <f t="shared" si="98"/>
        <v>0</v>
      </c>
      <c r="CB134" s="5">
        <f t="shared" si="98"/>
        <v>0</v>
      </c>
      <c r="CC134" s="5">
        <f t="shared" si="98"/>
        <v>0</v>
      </c>
      <c r="CD134" s="5">
        <f t="shared" si="98"/>
        <v>0</v>
      </c>
      <c r="CE134" s="5">
        <f t="shared" si="98"/>
        <v>0</v>
      </c>
      <c r="CF134" s="5">
        <f t="shared" si="98"/>
        <v>0</v>
      </c>
      <c r="CG134" s="5">
        <f t="shared" si="98"/>
        <v>0</v>
      </c>
      <c r="CH134" s="5">
        <f t="shared" si="98"/>
        <v>0</v>
      </c>
      <c r="CI134" s="5">
        <f t="shared" si="98"/>
        <v>0</v>
      </c>
      <c r="CJ134" s="5">
        <f t="shared" si="98"/>
        <v>0</v>
      </c>
      <c r="CK134" s="5">
        <f t="shared" si="98"/>
        <v>0</v>
      </c>
      <c r="CL134" s="5">
        <f t="shared" si="98"/>
        <v>0</v>
      </c>
      <c r="CM134" s="5">
        <f t="shared" si="98"/>
        <v>0</v>
      </c>
      <c r="CN134" s="5">
        <f t="shared" si="98"/>
        <v>0</v>
      </c>
      <c r="CO134" s="5">
        <f t="shared" si="98"/>
        <v>0</v>
      </c>
      <c r="CP134" s="5">
        <f t="shared" si="98"/>
        <v>0</v>
      </c>
      <c r="CQ134" s="5">
        <f t="shared" si="98"/>
        <v>0</v>
      </c>
      <c r="CR134" s="5">
        <f t="shared" si="98"/>
        <v>0</v>
      </c>
      <c r="CS134" s="5">
        <f t="shared" si="98"/>
        <v>0</v>
      </c>
      <c r="CT134" s="5">
        <f t="shared" si="98"/>
        <v>0</v>
      </c>
      <c r="CU134" s="5">
        <f t="shared" si="98"/>
        <v>0</v>
      </c>
      <c r="CV134" s="5">
        <f t="shared" si="98"/>
        <v>0</v>
      </c>
      <c r="CW134" s="5">
        <f t="shared" si="98"/>
        <v>0</v>
      </c>
      <c r="CX134" s="5">
        <f t="shared" si="98"/>
        <v>0</v>
      </c>
      <c r="CY134" s="5">
        <f t="shared" si="98"/>
        <v>0</v>
      </c>
      <c r="CZ134" s="5">
        <f t="shared" si="98"/>
        <v>0</v>
      </c>
      <c r="DA134" s="5">
        <f t="shared" si="98"/>
        <v>0</v>
      </c>
      <c r="DB134" s="5">
        <f t="shared" si="98"/>
        <v>0</v>
      </c>
      <c r="DC134" s="5">
        <f t="shared" si="98"/>
        <v>0</v>
      </c>
      <c r="DD134" s="5">
        <f t="shared" si="98"/>
        <v>0</v>
      </c>
      <c r="DE134" s="5">
        <f t="shared" si="98"/>
        <v>0</v>
      </c>
      <c r="DF134" s="5">
        <f t="shared" si="98"/>
        <v>0</v>
      </c>
      <c r="DG134" s="5">
        <f t="shared" si="98"/>
        <v>0</v>
      </c>
      <c r="DH134" s="5">
        <f t="shared" si="98"/>
        <v>0</v>
      </c>
      <c r="DI134" s="5">
        <f t="shared" si="98"/>
        <v>0</v>
      </c>
      <c r="DJ134" s="5">
        <f t="shared" si="98"/>
        <v>0</v>
      </c>
    </row>
    <row r="135" spans="1:114">
      <c r="B135" s="11" t="s">
        <v>87</v>
      </c>
      <c r="I135" s="5">
        <f>SUM(J135:DJ135)</f>
        <v>64000</v>
      </c>
      <c r="J135" s="5">
        <f>J122</f>
        <v>0</v>
      </c>
      <c r="K135" s="5">
        <f t="shared" ref="K135:BV135" si="99">K122</f>
        <v>0</v>
      </c>
      <c r="L135" s="5">
        <f t="shared" si="99"/>
        <v>0</v>
      </c>
      <c r="M135" s="5">
        <f t="shared" si="99"/>
        <v>9000</v>
      </c>
      <c r="N135" s="5">
        <f t="shared" si="99"/>
        <v>0</v>
      </c>
      <c r="O135" s="5">
        <f t="shared" si="99"/>
        <v>0</v>
      </c>
      <c r="P135" s="5">
        <f t="shared" si="99"/>
        <v>0</v>
      </c>
      <c r="Q135" s="5">
        <f t="shared" si="99"/>
        <v>7500</v>
      </c>
      <c r="R135" s="5">
        <f t="shared" si="99"/>
        <v>0</v>
      </c>
      <c r="S135" s="5">
        <f t="shared" si="99"/>
        <v>0</v>
      </c>
      <c r="T135" s="5">
        <f t="shared" si="99"/>
        <v>34000</v>
      </c>
      <c r="U135" s="5">
        <f t="shared" si="99"/>
        <v>13500</v>
      </c>
      <c r="V135" s="5">
        <f t="shared" si="99"/>
        <v>0</v>
      </c>
      <c r="W135" s="5">
        <f t="shared" si="99"/>
        <v>0</v>
      </c>
      <c r="X135" s="5">
        <f t="shared" si="99"/>
        <v>0</v>
      </c>
      <c r="Y135" s="5">
        <f t="shared" si="99"/>
        <v>0</v>
      </c>
      <c r="Z135" s="5">
        <f t="shared" si="99"/>
        <v>0</v>
      </c>
      <c r="AA135" s="5">
        <f t="shared" si="99"/>
        <v>0</v>
      </c>
      <c r="AB135" s="5">
        <f t="shared" si="99"/>
        <v>0</v>
      </c>
      <c r="AC135" s="5">
        <f t="shared" si="99"/>
        <v>0</v>
      </c>
      <c r="AD135" s="5">
        <f t="shared" si="99"/>
        <v>0</v>
      </c>
      <c r="AE135" s="5">
        <f t="shared" si="99"/>
        <v>0</v>
      </c>
      <c r="AF135" s="5">
        <f t="shared" si="99"/>
        <v>0</v>
      </c>
      <c r="AG135" s="5">
        <f t="shared" si="99"/>
        <v>0</v>
      </c>
      <c r="AH135" s="5">
        <f t="shared" si="99"/>
        <v>0</v>
      </c>
      <c r="AI135" s="5">
        <f t="shared" si="99"/>
        <v>0</v>
      </c>
      <c r="AJ135" s="5">
        <f t="shared" si="99"/>
        <v>0</v>
      </c>
      <c r="AK135" s="5">
        <f t="shared" si="99"/>
        <v>0</v>
      </c>
      <c r="AL135" s="5">
        <f t="shared" si="99"/>
        <v>0</v>
      </c>
      <c r="AM135" s="5">
        <f t="shared" si="99"/>
        <v>0</v>
      </c>
      <c r="AN135" s="5">
        <f t="shared" si="99"/>
        <v>0</v>
      </c>
      <c r="AO135" s="5">
        <f t="shared" si="99"/>
        <v>0</v>
      </c>
      <c r="AP135" s="5">
        <f t="shared" si="99"/>
        <v>0</v>
      </c>
      <c r="AQ135" s="5">
        <f t="shared" si="99"/>
        <v>0</v>
      </c>
      <c r="AR135" s="5">
        <f t="shared" si="99"/>
        <v>0</v>
      </c>
      <c r="AS135" s="5">
        <f t="shared" si="99"/>
        <v>0</v>
      </c>
      <c r="AT135" s="5">
        <f t="shared" si="99"/>
        <v>0</v>
      </c>
      <c r="AU135" s="5">
        <f t="shared" si="99"/>
        <v>0</v>
      </c>
      <c r="AV135" s="5">
        <f t="shared" si="99"/>
        <v>0</v>
      </c>
      <c r="AW135" s="5">
        <f t="shared" si="99"/>
        <v>0</v>
      </c>
      <c r="AX135" s="5">
        <f t="shared" si="99"/>
        <v>0</v>
      </c>
      <c r="AY135" s="5">
        <f t="shared" si="99"/>
        <v>0</v>
      </c>
      <c r="AZ135" s="5">
        <f t="shared" si="99"/>
        <v>0</v>
      </c>
      <c r="BA135" s="5">
        <f t="shared" si="99"/>
        <v>0</v>
      </c>
      <c r="BB135" s="5">
        <f t="shared" si="99"/>
        <v>0</v>
      </c>
      <c r="BC135" s="5">
        <f t="shared" si="99"/>
        <v>0</v>
      </c>
      <c r="BD135" s="5">
        <f t="shared" si="99"/>
        <v>0</v>
      </c>
      <c r="BE135" s="5">
        <f t="shared" si="99"/>
        <v>0</v>
      </c>
      <c r="BF135" s="5">
        <f t="shared" si="99"/>
        <v>0</v>
      </c>
      <c r="BG135" s="5">
        <f t="shared" si="99"/>
        <v>0</v>
      </c>
      <c r="BH135" s="5">
        <f t="shared" si="99"/>
        <v>0</v>
      </c>
      <c r="BI135" s="5">
        <f t="shared" si="99"/>
        <v>0</v>
      </c>
      <c r="BJ135" s="5">
        <f t="shared" si="99"/>
        <v>0</v>
      </c>
      <c r="BK135" s="5">
        <f t="shared" si="99"/>
        <v>0</v>
      </c>
      <c r="BL135" s="5">
        <f t="shared" si="99"/>
        <v>0</v>
      </c>
      <c r="BM135" s="5">
        <f t="shared" si="99"/>
        <v>0</v>
      </c>
      <c r="BN135" s="5">
        <f t="shared" si="99"/>
        <v>0</v>
      </c>
      <c r="BO135" s="5">
        <f t="shared" si="99"/>
        <v>0</v>
      </c>
      <c r="BP135" s="5">
        <f t="shared" si="99"/>
        <v>0</v>
      </c>
      <c r="BQ135" s="5">
        <f t="shared" si="99"/>
        <v>0</v>
      </c>
      <c r="BR135" s="5">
        <f t="shared" si="99"/>
        <v>0</v>
      </c>
      <c r="BS135" s="5">
        <f t="shared" si="99"/>
        <v>0</v>
      </c>
      <c r="BT135" s="5">
        <f t="shared" si="99"/>
        <v>0</v>
      </c>
      <c r="BU135" s="5">
        <f t="shared" si="99"/>
        <v>0</v>
      </c>
      <c r="BV135" s="5">
        <f t="shared" si="99"/>
        <v>0</v>
      </c>
      <c r="BW135" s="5">
        <f t="shared" ref="BW135:DJ135" si="100">BW122</f>
        <v>0</v>
      </c>
      <c r="BX135" s="5">
        <f t="shared" si="100"/>
        <v>0</v>
      </c>
      <c r="BY135" s="5">
        <f t="shared" si="100"/>
        <v>0</v>
      </c>
      <c r="BZ135" s="5">
        <f t="shared" si="100"/>
        <v>0</v>
      </c>
      <c r="CA135" s="5">
        <f t="shared" si="100"/>
        <v>0</v>
      </c>
      <c r="CB135" s="5">
        <f t="shared" si="100"/>
        <v>0</v>
      </c>
      <c r="CC135" s="5">
        <f t="shared" si="100"/>
        <v>0</v>
      </c>
      <c r="CD135" s="5">
        <f t="shared" si="100"/>
        <v>0</v>
      </c>
      <c r="CE135" s="5">
        <f t="shared" si="100"/>
        <v>0</v>
      </c>
      <c r="CF135" s="5">
        <f t="shared" si="100"/>
        <v>0</v>
      </c>
      <c r="CG135" s="5">
        <f t="shared" si="100"/>
        <v>0</v>
      </c>
      <c r="CH135" s="5">
        <f t="shared" si="100"/>
        <v>0</v>
      </c>
      <c r="CI135" s="5">
        <f t="shared" si="100"/>
        <v>0</v>
      </c>
      <c r="CJ135" s="5">
        <f t="shared" si="100"/>
        <v>0</v>
      </c>
      <c r="CK135" s="5">
        <f t="shared" si="100"/>
        <v>0</v>
      </c>
      <c r="CL135" s="5">
        <f t="shared" si="100"/>
        <v>0</v>
      </c>
      <c r="CM135" s="5">
        <f t="shared" si="100"/>
        <v>0</v>
      </c>
      <c r="CN135" s="5">
        <f t="shared" si="100"/>
        <v>0</v>
      </c>
      <c r="CO135" s="5">
        <f t="shared" si="100"/>
        <v>0</v>
      </c>
      <c r="CP135" s="5">
        <f t="shared" si="100"/>
        <v>0</v>
      </c>
      <c r="CQ135" s="5">
        <f t="shared" si="100"/>
        <v>0</v>
      </c>
      <c r="CR135" s="5">
        <f t="shared" si="100"/>
        <v>0</v>
      </c>
      <c r="CS135" s="5">
        <f t="shared" si="100"/>
        <v>0</v>
      </c>
      <c r="CT135" s="5">
        <f t="shared" si="100"/>
        <v>0</v>
      </c>
      <c r="CU135" s="5">
        <f t="shared" si="100"/>
        <v>0</v>
      </c>
      <c r="CV135" s="5">
        <f t="shared" si="100"/>
        <v>0</v>
      </c>
      <c r="CW135" s="5">
        <f t="shared" si="100"/>
        <v>0</v>
      </c>
      <c r="CX135" s="5">
        <f t="shared" si="100"/>
        <v>0</v>
      </c>
      <c r="CY135" s="5">
        <f t="shared" si="100"/>
        <v>0</v>
      </c>
      <c r="CZ135" s="5">
        <f t="shared" si="100"/>
        <v>0</v>
      </c>
      <c r="DA135" s="5">
        <f t="shared" si="100"/>
        <v>0</v>
      </c>
      <c r="DB135" s="5">
        <f t="shared" si="100"/>
        <v>0</v>
      </c>
      <c r="DC135" s="5">
        <f t="shared" si="100"/>
        <v>0</v>
      </c>
      <c r="DD135" s="5">
        <f t="shared" si="100"/>
        <v>0</v>
      </c>
      <c r="DE135" s="5">
        <f t="shared" si="100"/>
        <v>0</v>
      </c>
      <c r="DF135" s="5">
        <f t="shared" si="100"/>
        <v>0</v>
      </c>
      <c r="DG135" s="5">
        <f t="shared" si="100"/>
        <v>0</v>
      </c>
      <c r="DH135" s="5">
        <f t="shared" si="100"/>
        <v>0</v>
      </c>
      <c r="DI135" s="5">
        <f t="shared" si="100"/>
        <v>0</v>
      </c>
      <c r="DJ135" s="5">
        <f t="shared" si="100"/>
        <v>0</v>
      </c>
    </row>
    <row r="136" spans="1:114">
      <c r="B136" s="11" t="s">
        <v>88</v>
      </c>
      <c r="I136" s="5">
        <f>SUM(J136:DJ136)</f>
        <v>-64000</v>
      </c>
      <c r="J136" s="5">
        <f>-N(J$14&gt;=Ввод!$T$107)*IFERROR(($I135+$I$117*$F$122)/Ввод!$T$109,0)*N(J$14&lt;Ввод!$T$108)+J$117*$F$122</f>
        <v>0</v>
      </c>
      <c r="K136" s="5">
        <f>-N(K$14&gt;=Ввод!$T$107)*IFERROR(($I135+$I$117*$F$122)/Ввод!$T$109,0)*N(K$14&lt;Ввод!$T$108)+K$117*$F$122</f>
        <v>0</v>
      </c>
      <c r="L136" s="5">
        <f>-N(L$14&gt;=Ввод!$T$107)*IFERROR(($I135+$I$117*$F$122)/Ввод!$T$109,0)*N(L$14&lt;Ввод!$T$108)+L$117*$F$122</f>
        <v>0</v>
      </c>
      <c r="M136" s="5">
        <f>-N(M$14&gt;=Ввод!$T$107)*IFERROR(($I135+$I$117*$F$122)/Ввод!$T$109,0)*N(M$14&lt;Ввод!$T$108)+M$117*$F$122</f>
        <v>0</v>
      </c>
      <c r="N136" s="5">
        <f>-N(N$14&gt;=Ввод!$T$107)*IFERROR(($I135+$I$117*$F$122)/Ввод!$T$109,0)*N(N$14&lt;Ввод!$T$108)+N$117*$F$122</f>
        <v>0</v>
      </c>
      <c r="O136" s="5">
        <f>-N(O$14&gt;=Ввод!$T$107)*IFERROR(($I135+$I$117*$F$122)/Ввод!$T$109,0)*N(O$14&lt;Ввод!$T$108)+O$117*$F$122</f>
        <v>0</v>
      </c>
      <c r="P136" s="5">
        <f>-N(P$14&gt;=Ввод!$T$107)*IFERROR(($I135+$I$117*$F$122)/Ввод!$T$109,0)*N(P$14&lt;Ввод!$T$108)+P$117*$F$122</f>
        <v>0</v>
      </c>
      <c r="Q136" s="5">
        <f>-N(Q$14&gt;=Ввод!$T$107)*IFERROR(($I135+$I$117*$F$122)/Ввод!$T$109,0)*N(Q$14&lt;Ввод!$T$108)+Q$117*$F$122</f>
        <v>0</v>
      </c>
      <c r="R136" s="5">
        <f>-N(R$14&gt;=Ввод!$T$107)*IFERROR(($I135+$I$117*$F$122)/Ввод!$T$109,0)*N(R$14&lt;Ввод!$T$108)+R$117*$F$122</f>
        <v>0</v>
      </c>
      <c r="S136" s="5">
        <f>-N(S$14&gt;=Ввод!$T$107)*IFERROR(($I135+$I$117*$F$122)/Ввод!$T$109,0)*N(S$14&lt;Ввод!$T$108)+S$117*$F$122</f>
        <v>0</v>
      </c>
      <c r="T136" s="5">
        <f>-N(T$14&gt;=Ввод!$T$107)*IFERROR(($I135+$I$117*$F$122)/Ввод!$T$109,0)*N(T$14&lt;Ввод!$T$108)+T$117*$F$122</f>
        <v>0</v>
      </c>
      <c r="U136" s="5">
        <f>-N(U$14&gt;=Ввод!$T$107)*IFERROR(($I135+$I$117*$F$122)/Ввод!$T$109,0)*N(U$14&lt;Ввод!$T$108)+U$117*$F$122</f>
        <v>-34000</v>
      </c>
      <c r="V136" s="5">
        <f>-N(V$14&gt;=Ввод!$T$107)*IFERROR(($I135+$I$117*$F$122)/Ввод!$T$109,0)*N(V$14&lt;Ввод!$T$108)+V$117*$F$122</f>
        <v>0</v>
      </c>
      <c r="W136" s="5">
        <f>-N(W$14&gt;=Ввод!$T$107)*IFERROR(($I135+$I$117*$F$122)/Ввод!$T$109,0)*N(W$14&lt;Ввод!$T$108)+W$117*$F$122</f>
        <v>0</v>
      </c>
      <c r="X136" s="5">
        <f>-N(X$14&gt;=Ввод!$T$107)*IFERROR(($I135+$I$117*$F$122)/Ввод!$T$109,0)*N(X$14&lt;Ввод!$T$108)+X$117*$F$122</f>
        <v>0</v>
      </c>
      <c r="Y136" s="5">
        <f>-N(Y$14&gt;=Ввод!$T$107)*IFERROR(($I135+$I$117*$F$122)/Ввод!$T$109,0)*N(Y$14&lt;Ввод!$T$108)+Y$117*$F$122</f>
        <v>0</v>
      </c>
      <c r="Z136" s="5">
        <f>-N(Z$14&gt;=Ввод!$T$107)*IFERROR(($I135+$I$117*$F$122)/Ввод!$T$109,0)*N(Z$14&lt;Ввод!$T$108)+Z$117*$F$122</f>
        <v>0</v>
      </c>
      <c r="AA136" s="5">
        <f>-N(AA$14&gt;=Ввод!$T$107)*IFERROR(($I135+$I$117*$F$122)/Ввод!$T$109,0)*N(AA$14&lt;Ввод!$T$108)+AA$117*$F$122</f>
        <v>0</v>
      </c>
      <c r="AB136" s="5">
        <f>-N(AB$14&gt;=Ввод!$T$107)*IFERROR(($I135+$I$117*$F$122)/Ввод!$T$109,0)*N(AB$14&lt;Ввод!$T$108)+AB$117*$F$122</f>
        <v>0</v>
      </c>
      <c r="AC136" s="5">
        <f>-N(AC$14&gt;=Ввод!$T$107)*IFERROR(($I135+$I$117*$F$122)/Ввод!$T$109,0)*N(AC$14&lt;Ввод!$T$108)+AC$117*$F$122</f>
        <v>0</v>
      </c>
      <c r="AD136" s="5">
        <f>-N(AD$14&gt;=Ввод!$T$107)*IFERROR(($I135+$I$117*$F$122)/Ввод!$T$109,0)*N(AD$14&lt;Ввод!$T$108)+AD$117*$F$122</f>
        <v>0</v>
      </c>
      <c r="AE136" s="5">
        <f>-N(AE$14&gt;=Ввод!$T$107)*IFERROR(($I135+$I$117*$F$122)/Ввод!$T$109,0)*N(AE$14&lt;Ввод!$T$108)+AE$117*$F$122</f>
        <v>0</v>
      </c>
      <c r="AF136" s="5">
        <f>-N(AF$14&gt;=Ввод!$T$107)*IFERROR(($I135+$I$117*$F$122)/Ввод!$T$109,0)*N(AF$14&lt;Ввод!$T$108)+AF$117*$F$122</f>
        <v>0</v>
      </c>
      <c r="AG136" s="5">
        <f>-N(AG$14&gt;=Ввод!$T$107)*IFERROR(($I135+$I$117*$F$122)/Ввод!$T$109,0)*N(AG$14&lt;Ввод!$T$108)+AG$117*$F$122</f>
        <v>0</v>
      </c>
      <c r="AH136" s="5">
        <f>-N(AH$14&gt;=Ввод!$T$107)*IFERROR(($I135+$I$117*$F$122)/Ввод!$T$109,0)*N(AH$14&lt;Ввод!$T$108)+AH$117*$F$122</f>
        <v>0</v>
      </c>
      <c r="AI136" s="5">
        <f>-N(AI$14&gt;=Ввод!$T$107)*IFERROR(($I135+$I$117*$F$122)/Ввод!$T$109,0)*N(AI$14&lt;Ввод!$T$108)+AI$117*$F$122</f>
        <v>0</v>
      </c>
      <c r="AJ136" s="5">
        <f>-N(AJ$14&gt;=Ввод!$T$107)*IFERROR(($I135+$I$117*$F$122)/Ввод!$T$109,0)*N(AJ$14&lt;Ввод!$T$108)+AJ$117*$F$122</f>
        <v>0</v>
      </c>
      <c r="AK136" s="5">
        <f>-N(AK$14&gt;=Ввод!$T$107)*IFERROR(($I135+$I$117*$F$122)/Ввод!$T$109,0)*N(AK$14&lt;Ввод!$T$108)+AK$117*$F$122</f>
        <v>0</v>
      </c>
      <c r="AL136" s="5">
        <f>-N(AL$14&gt;=Ввод!$T$107)*IFERROR(($I135+$I$117*$F$122)/Ввод!$T$109,0)*N(AL$14&lt;Ввод!$T$108)+AL$117*$F$122</f>
        <v>0</v>
      </c>
      <c r="AM136" s="5">
        <f>-N(AM$14&gt;=Ввод!$T$107)*IFERROR(($I135+$I$117*$F$122)/Ввод!$T$109,0)*N(AM$14&lt;Ввод!$T$108)+AM$117*$F$122</f>
        <v>0</v>
      </c>
      <c r="AN136" s="5">
        <f>-N(AN$14&gt;=Ввод!$T$107)*IFERROR(($I135+$I$117*$F$122)/Ввод!$T$109,0)*N(AN$14&lt;Ввод!$T$108)+AN$117*$F$122</f>
        <v>0</v>
      </c>
      <c r="AO136" s="5">
        <f>-N(AO$14&gt;=Ввод!$T$107)*IFERROR(($I135+$I$117*$F$122)/Ввод!$T$109,0)*N(AO$14&lt;Ввод!$T$108)+AO$117*$F$122</f>
        <v>0</v>
      </c>
      <c r="AP136" s="5">
        <f>-N(AP$14&gt;=Ввод!$T$107)*IFERROR(($I135+$I$117*$F$122)/Ввод!$T$109,0)*N(AP$14&lt;Ввод!$T$108)+AP$117*$F$122</f>
        <v>0</v>
      </c>
      <c r="AQ136" s="5">
        <f>-N(AQ$14&gt;=Ввод!$T$107)*IFERROR(($I135+$I$117*$F$122)/Ввод!$T$109,0)*N(AQ$14&lt;Ввод!$T$108)+AQ$117*$F$122</f>
        <v>0</v>
      </c>
      <c r="AR136" s="5">
        <f>-N(AR$14&gt;=Ввод!$T$107)*IFERROR(($I135+$I$117*$F$122)/Ввод!$T$109,0)*N(AR$14&lt;Ввод!$T$108)+AR$117*$F$122</f>
        <v>0</v>
      </c>
      <c r="AS136" s="5">
        <f>-N(AS$14&gt;=Ввод!$T$107)*IFERROR(($I135+$I$117*$F$122)/Ввод!$T$109,0)*N(AS$14&lt;Ввод!$T$108)+AS$117*$F$122</f>
        <v>0</v>
      </c>
      <c r="AT136" s="5">
        <f>-N(AT$14&gt;=Ввод!$T$107)*IFERROR(($I135+$I$117*$F$122)/Ввод!$T$109,0)*N(AT$14&lt;Ввод!$T$108)+AT$117*$F$122</f>
        <v>0</v>
      </c>
      <c r="AU136" s="5">
        <f>-N(AU$14&gt;=Ввод!$T$107)*IFERROR(($I135+$I$117*$F$122)/Ввод!$T$109,0)*N(AU$14&lt;Ввод!$T$108)+AU$117*$F$122</f>
        <v>0</v>
      </c>
      <c r="AV136" s="5">
        <f>-N(AV$14&gt;=Ввод!$T$107)*IFERROR(($I135+$I$117*$F$122)/Ввод!$T$109,0)*N(AV$14&lt;Ввод!$T$108)+AV$117*$F$122</f>
        <v>0</v>
      </c>
      <c r="AW136" s="5">
        <f>-N(AW$14&gt;=Ввод!$T$107)*IFERROR(($I135+$I$117*$F$122)/Ввод!$T$109,0)*N(AW$14&lt;Ввод!$T$108)+AW$117*$F$122</f>
        <v>0</v>
      </c>
      <c r="AX136" s="5">
        <f>-N(AX$14&gt;=Ввод!$T$107)*IFERROR(($I135+$I$117*$F$122)/Ввод!$T$109,0)*N(AX$14&lt;Ввод!$T$108)+AX$117*$F$122</f>
        <v>-1500</v>
      </c>
      <c r="AY136" s="5">
        <f>-N(AY$14&gt;=Ввод!$T$107)*IFERROR(($I135+$I$117*$F$122)/Ввод!$T$109,0)*N(AY$14&lt;Ввод!$T$108)+AY$117*$F$122</f>
        <v>-1500</v>
      </c>
      <c r="AZ136" s="5">
        <f>-N(AZ$14&gt;=Ввод!$T$107)*IFERROR(($I135+$I$117*$F$122)/Ввод!$T$109,0)*N(AZ$14&lt;Ввод!$T$108)+AZ$117*$F$122</f>
        <v>-1500</v>
      </c>
      <c r="BA136" s="5">
        <f>-N(BA$14&gt;=Ввод!$T$107)*IFERROR(($I135+$I$117*$F$122)/Ввод!$T$109,0)*N(BA$14&lt;Ввод!$T$108)+BA$117*$F$122</f>
        <v>-1500</v>
      </c>
      <c r="BB136" s="5">
        <f>-N(BB$14&gt;=Ввод!$T$107)*IFERROR(($I135+$I$117*$F$122)/Ввод!$T$109,0)*N(BB$14&lt;Ввод!$T$108)+BB$117*$F$122</f>
        <v>-1500</v>
      </c>
      <c r="BC136" s="5">
        <f>-N(BC$14&gt;=Ввод!$T$107)*IFERROR(($I135+$I$117*$F$122)/Ввод!$T$109,0)*N(BC$14&lt;Ввод!$T$108)+BC$117*$F$122</f>
        <v>-1500</v>
      </c>
      <c r="BD136" s="5">
        <f>-N(BD$14&gt;=Ввод!$T$107)*IFERROR(($I135+$I$117*$F$122)/Ввод!$T$109,0)*N(BD$14&lt;Ввод!$T$108)+BD$117*$F$122</f>
        <v>-1500</v>
      </c>
      <c r="BE136" s="5">
        <f>-N(BE$14&gt;=Ввод!$T$107)*IFERROR(($I135+$I$117*$F$122)/Ввод!$T$109,0)*N(BE$14&lt;Ввод!$T$108)+BE$117*$F$122</f>
        <v>-1500</v>
      </c>
      <c r="BF136" s="5">
        <f>-N(BF$14&gt;=Ввод!$T$107)*IFERROR(($I135+$I$117*$F$122)/Ввод!$T$109,0)*N(BF$14&lt;Ввод!$T$108)+BF$117*$F$122</f>
        <v>-1500</v>
      </c>
      <c r="BG136" s="5">
        <f>-N(BG$14&gt;=Ввод!$T$107)*IFERROR(($I135+$I$117*$F$122)/Ввод!$T$109,0)*N(BG$14&lt;Ввод!$T$108)+BG$117*$F$122</f>
        <v>-1500</v>
      </c>
      <c r="BH136" s="5">
        <f>-N(BH$14&gt;=Ввод!$T$107)*IFERROR(($I135+$I$117*$F$122)/Ввод!$T$109,0)*N(BH$14&lt;Ввод!$T$108)+BH$117*$F$122</f>
        <v>-1500</v>
      </c>
      <c r="BI136" s="5">
        <f>-N(BI$14&gt;=Ввод!$T$107)*IFERROR(($I135+$I$117*$F$122)/Ввод!$T$109,0)*N(BI$14&lt;Ввод!$T$108)+BI$117*$F$122</f>
        <v>-1500</v>
      </c>
      <c r="BJ136" s="5">
        <f>-N(BJ$14&gt;=Ввод!$T$107)*IFERROR(($I135+$I$117*$F$122)/Ввод!$T$109,0)*N(BJ$14&lt;Ввод!$T$108)+BJ$117*$F$122</f>
        <v>-1500</v>
      </c>
      <c r="BK136" s="5">
        <f>-N(BK$14&gt;=Ввод!$T$107)*IFERROR(($I135+$I$117*$F$122)/Ввод!$T$109,0)*N(BK$14&lt;Ввод!$T$108)+BK$117*$F$122</f>
        <v>-1500</v>
      </c>
      <c r="BL136" s="5">
        <f>-N(BL$14&gt;=Ввод!$T$107)*IFERROR(($I135+$I$117*$F$122)/Ввод!$T$109,0)*N(BL$14&lt;Ввод!$T$108)+BL$117*$F$122</f>
        <v>-1500</v>
      </c>
      <c r="BM136" s="5">
        <f>-N(BM$14&gt;=Ввод!$T$107)*IFERROR(($I135+$I$117*$F$122)/Ввод!$T$109,0)*N(BM$14&lt;Ввод!$T$108)+BM$117*$F$122</f>
        <v>-1500</v>
      </c>
      <c r="BN136" s="5">
        <f>-N(BN$14&gt;=Ввод!$T$107)*IFERROR(($I135+$I$117*$F$122)/Ввод!$T$109,0)*N(BN$14&lt;Ввод!$T$108)+BN$117*$F$122</f>
        <v>-1500</v>
      </c>
      <c r="BO136" s="5">
        <f>-N(BO$14&gt;=Ввод!$T$107)*IFERROR(($I135+$I$117*$F$122)/Ввод!$T$109,0)*N(BO$14&lt;Ввод!$T$108)+BO$117*$F$122</f>
        <v>-1500</v>
      </c>
      <c r="BP136" s="5">
        <f>-N(BP$14&gt;=Ввод!$T$107)*IFERROR(($I135+$I$117*$F$122)/Ввод!$T$109,0)*N(BP$14&lt;Ввод!$T$108)+BP$117*$F$122</f>
        <v>-1500</v>
      </c>
      <c r="BQ136" s="5">
        <f>-N(BQ$14&gt;=Ввод!$T$107)*IFERROR(($I135+$I$117*$F$122)/Ввод!$T$109,0)*N(BQ$14&lt;Ввод!$T$108)+BQ$117*$F$122</f>
        <v>-1500</v>
      </c>
      <c r="BR136" s="5">
        <f>-N(BR$14&gt;=Ввод!$T$107)*IFERROR(($I135+$I$117*$F$122)/Ввод!$T$109,0)*N(BR$14&lt;Ввод!$T$108)+BR$117*$F$122</f>
        <v>0</v>
      </c>
      <c r="BS136" s="5">
        <f>-N(BS$14&gt;=Ввод!$T$107)*IFERROR(($I135+$I$117*$F$122)/Ввод!$T$109,0)*N(BS$14&lt;Ввод!$T$108)+BS$117*$F$122</f>
        <v>0</v>
      </c>
      <c r="BT136" s="5">
        <f>-N(BT$14&gt;=Ввод!$T$107)*IFERROR(($I135+$I$117*$F$122)/Ввод!$T$109,0)*N(BT$14&lt;Ввод!$T$108)+BT$117*$F$122</f>
        <v>0</v>
      </c>
      <c r="BU136" s="5">
        <f>-N(BU$14&gt;=Ввод!$T$107)*IFERROR(($I135+$I$117*$F$122)/Ввод!$T$109,0)*N(BU$14&lt;Ввод!$T$108)+BU$117*$F$122</f>
        <v>0</v>
      </c>
      <c r="BV136" s="5">
        <f>-N(BV$14&gt;=Ввод!$T$107)*IFERROR(($I135+$I$117*$F$122)/Ввод!$T$109,0)*N(BV$14&lt;Ввод!$T$108)+BV$117*$F$122</f>
        <v>0</v>
      </c>
      <c r="BW136" s="5">
        <f>-N(BW$14&gt;=Ввод!$T$107)*IFERROR(($I135+$I$117*$F$122)/Ввод!$T$109,0)*N(BW$14&lt;Ввод!$T$108)+BW$117*$F$122</f>
        <v>0</v>
      </c>
      <c r="BX136" s="5">
        <f>-N(BX$14&gt;=Ввод!$T$107)*IFERROR(($I135+$I$117*$F$122)/Ввод!$T$109,0)*N(BX$14&lt;Ввод!$T$108)+BX$117*$F$122</f>
        <v>0</v>
      </c>
      <c r="BY136" s="5">
        <f>-N(BY$14&gt;=Ввод!$T$107)*IFERROR(($I135+$I$117*$F$122)/Ввод!$T$109,0)*N(BY$14&lt;Ввод!$T$108)+BY$117*$F$122</f>
        <v>0</v>
      </c>
      <c r="BZ136" s="5">
        <f>-N(BZ$14&gt;=Ввод!$T$107)*IFERROR(($I135+$I$117*$F$122)/Ввод!$T$109,0)*N(BZ$14&lt;Ввод!$T$108)+BZ$117*$F$122</f>
        <v>0</v>
      </c>
      <c r="CA136" s="5">
        <f>-N(CA$14&gt;=Ввод!$T$107)*IFERROR(($I135+$I$117*$F$122)/Ввод!$T$109,0)*N(CA$14&lt;Ввод!$T$108)+CA$117*$F$122</f>
        <v>0</v>
      </c>
      <c r="CB136" s="5">
        <f>-N(CB$14&gt;=Ввод!$T$107)*IFERROR(($I135+$I$117*$F$122)/Ввод!$T$109,0)*N(CB$14&lt;Ввод!$T$108)+CB$117*$F$122</f>
        <v>0</v>
      </c>
      <c r="CC136" s="5">
        <f>-N(CC$14&gt;=Ввод!$T$107)*IFERROR(($I135+$I$117*$F$122)/Ввод!$T$109,0)*N(CC$14&lt;Ввод!$T$108)+CC$117*$F$122</f>
        <v>0</v>
      </c>
      <c r="CD136" s="5">
        <f>-N(CD$14&gt;=Ввод!$T$107)*IFERROR(($I135+$I$117*$F$122)/Ввод!$T$109,0)*N(CD$14&lt;Ввод!$T$108)+CD$117*$F$122</f>
        <v>0</v>
      </c>
      <c r="CE136" s="5">
        <f>-N(CE$14&gt;=Ввод!$T$107)*IFERROR(($I135+$I$117*$F$122)/Ввод!$T$109,0)*N(CE$14&lt;Ввод!$T$108)+CE$117*$F$122</f>
        <v>0</v>
      </c>
      <c r="CF136" s="5">
        <f>-N(CF$14&gt;=Ввод!$T$107)*IFERROR(($I135+$I$117*$F$122)/Ввод!$T$109,0)*N(CF$14&lt;Ввод!$T$108)+CF$117*$F$122</f>
        <v>0</v>
      </c>
      <c r="CG136" s="5">
        <f>-N(CG$14&gt;=Ввод!$T$107)*IFERROR(($I135+$I$117*$F$122)/Ввод!$T$109,0)*N(CG$14&lt;Ввод!$T$108)+CG$117*$F$122</f>
        <v>0</v>
      </c>
      <c r="CH136" s="5">
        <f>-N(CH$14&gt;=Ввод!$T$107)*IFERROR(($I135+$I$117*$F$122)/Ввод!$T$109,0)*N(CH$14&lt;Ввод!$T$108)+CH$117*$F$122</f>
        <v>0</v>
      </c>
      <c r="CI136" s="5">
        <f>-N(CI$14&gt;=Ввод!$T$107)*IFERROR(($I135+$I$117*$F$122)/Ввод!$T$109,0)*N(CI$14&lt;Ввод!$T$108)+CI$117*$F$122</f>
        <v>0</v>
      </c>
      <c r="CJ136" s="5">
        <f>-N(CJ$14&gt;=Ввод!$T$107)*IFERROR(($I135+$I$117*$F$122)/Ввод!$T$109,0)*N(CJ$14&lt;Ввод!$T$108)+CJ$117*$F$122</f>
        <v>0</v>
      </c>
      <c r="CK136" s="5">
        <f>-N(CK$14&gt;=Ввод!$T$107)*IFERROR(($I135+$I$117*$F$122)/Ввод!$T$109,0)*N(CK$14&lt;Ввод!$T$108)+CK$117*$F$122</f>
        <v>0</v>
      </c>
      <c r="CL136" s="5">
        <f>-N(CL$14&gt;=Ввод!$T$107)*IFERROR(($I135+$I$117*$F$122)/Ввод!$T$109,0)*N(CL$14&lt;Ввод!$T$108)+CL$117*$F$122</f>
        <v>0</v>
      </c>
      <c r="CM136" s="5">
        <f>-N(CM$14&gt;=Ввод!$T$107)*IFERROR(($I135+$I$117*$F$122)/Ввод!$T$109,0)*N(CM$14&lt;Ввод!$T$108)+CM$117*$F$122</f>
        <v>0</v>
      </c>
      <c r="CN136" s="5">
        <f>-N(CN$14&gt;=Ввод!$T$107)*IFERROR(($I135+$I$117*$F$122)/Ввод!$T$109,0)*N(CN$14&lt;Ввод!$T$108)+CN$117*$F$122</f>
        <v>0</v>
      </c>
      <c r="CO136" s="5">
        <f>-N(CO$14&gt;=Ввод!$T$107)*IFERROR(($I135+$I$117*$F$122)/Ввод!$T$109,0)*N(CO$14&lt;Ввод!$T$108)+CO$117*$F$122</f>
        <v>0</v>
      </c>
      <c r="CP136" s="5">
        <f>-N(CP$14&gt;=Ввод!$T$107)*IFERROR(($I135+$I$117*$F$122)/Ввод!$T$109,0)*N(CP$14&lt;Ввод!$T$108)+CP$117*$F$122</f>
        <v>0</v>
      </c>
      <c r="CQ136" s="5">
        <f>-N(CQ$14&gt;=Ввод!$T$107)*IFERROR(($I135+$I$117*$F$122)/Ввод!$T$109,0)*N(CQ$14&lt;Ввод!$T$108)+CQ$117*$F$122</f>
        <v>0</v>
      </c>
      <c r="CR136" s="5">
        <f>-N(CR$14&gt;=Ввод!$T$107)*IFERROR(($I135+$I$117*$F$122)/Ввод!$T$109,0)*N(CR$14&lt;Ввод!$T$108)+CR$117*$F$122</f>
        <v>0</v>
      </c>
      <c r="CS136" s="5">
        <f>-N(CS$14&gt;=Ввод!$T$107)*IFERROR(($I135+$I$117*$F$122)/Ввод!$T$109,0)*N(CS$14&lt;Ввод!$T$108)+CS$117*$F$122</f>
        <v>0</v>
      </c>
      <c r="CT136" s="5">
        <f>-N(CT$14&gt;=Ввод!$T$107)*IFERROR(($I135+$I$117*$F$122)/Ввод!$T$109,0)*N(CT$14&lt;Ввод!$T$108)+CT$117*$F$122</f>
        <v>0</v>
      </c>
      <c r="CU136" s="5">
        <f>-N(CU$14&gt;=Ввод!$T$107)*IFERROR(($I135+$I$117*$F$122)/Ввод!$T$109,0)*N(CU$14&lt;Ввод!$T$108)+CU$117*$F$122</f>
        <v>0</v>
      </c>
      <c r="CV136" s="5">
        <f>-N(CV$14&gt;=Ввод!$T$107)*IFERROR(($I135+$I$117*$F$122)/Ввод!$T$109,0)*N(CV$14&lt;Ввод!$T$108)+CV$117*$F$122</f>
        <v>0</v>
      </c>
      <c r="CW136" s="5">
        <f>-N(CW$14&gt;=Ввод!$T$107)*IFERROR(($I135+$I$117*$F$122)/Ввод!$T$109,0)*N(CW$14&lt;Ввод!$T$108)+CW$117*$F$122</f>
        <v>0</v>
      </c>
      <c r="CX136" s="5">
        <f>-N(CX$14&gt;=Ввод!$T$107)*IFERROR(($I135+$I$117*$F$122)/Ввод!$T$109,0)*N(CX$14&lt;Ввод!$T$108)+CX$117*$F$122</f>
        <v>0</v>
      </c>
      <c r="CY136" s="5">
        <f>-N(CY$14&gt;=Ввод!$T$107)*IFERROR(($I135+$I$117*$F$122)/Ввод!$T$109,0)*N(CY$14&lt;Ввод!$T$108)+CY$117*$F$122</f>
        <v>0</v>
      </c>
      <c r="CZ136" s="5">
        <f>-N(CZ$14&gt;=Ввод!$T$107)*IFERROR(($I135+$I$117*$F$122)/Ввод!$T$109,0)*N(CZ$14&lt;Ввод!$T$108)+CZ$117*$F$122</f>
        <v>0</v>
      </c>
      <c r="DA136" s="5">
        <f>-N(DA$14&gt;=Ввод!$T$107)*IFERROR(($I135+$I$117*$F$122)/Ввод!$T$109,0)*N(DA$14&lt;Ввод!$T$108)+DA$117*$F$122</f>
        <v>0</v>
      </c>
      <c r="DB136" s="5">
        <f>-N(DB$14&gt;=Ввод!$T$107)*IFERROR(($I135+$I$117*$F$122)/Ввод!$T$109,0)*N(DB$14&lt;Ввод!$T$108)+DB$117*$F$122</f>
        <v>0</v>
      </c>
      <c r="DC136" s="5">
        <f>-N(DC$14&gt;=Ввод!$T$107)*IFERROR(($I135+$I$117*$F$122)/Ввод!$T$109,0)*N(DC$14&lt;Ввод!$T$108)+DC$117*$F$122</f>
        <v>0</v>
      </c>
      <c r="DD136" s="5">
        <f>-N(DD$14&gt;=Ввод!$T$107)*IFERROR(($I135+$I$117*$F$122)/Ввод!$T$109,0)*N(DD$14&lt;Ввод!$T$108)+DD$117*$F$122</f>
        <v>0</v>
      </c>
      <c r="DE136" s="5">
        <f>-N(DE$14&gt;=Ввод!$T$107)*IFERROR(($I135+$I$117*$F$122)/Ввод!$T$109,0)*N(DE$14&lt;Ввод!$T$108)+DE$117*$F$122</f>
        <v>0</v>
      </c>
      <c r="DF136" s="5">
        <f>-N(DF$14&gt;=Ввод!$T$107)*IFERROR(($I135+$I$117*$F$122)/Ввод!$T$109,0)*N(DF$14&lt;Ввод!$T$108)+DF$117*$F$122</f>
        <v>0</v>
      </c>
      <c r="DG136" s="5">
        <f>-N(DG$14&gt;=Ввод!$T$107)*IFERROR(($I135+$I$117*$F$122)/Ввод!$T$109,0)*N(DG$14&lt;Ввод!$T$108)+DG$117*$F$122</f>
        <v>0</v>
      </c>
      <c r="DH136" s="5">
        <f>-N(DH$14&gt;=Ввод!$T$107)*IFERROR(($I135+$I$117*$F$122)/Ввод!$T$109,0)*N(DH$14&lt;Ввод!$T$108)+DH$117*$F$122</f>
        <v>0</v>
      </c>
      <c r="DI136" s="5">
        <f>-N(DI$14&gt;=Ввод!$T$107)*IFERROR(($I135+$I$117*$F$122)/Ввод!$T$109,0)*N(DI$14&lt;Ввод!$T$108)+DI$117*$F$122</f>
        <v>0</v>
      </c>
      <c r="DJ136" s="5">
        <f>-N(DJ$14&gt;=Ввод!$T$107)*IFERROR(($I135+$I$117*$F$122)/Ввод!$T$109,0)*N(DJ$14&lt;Ввод!$T$108)+DJ$117*$F$122</f>
        <v>0</v>
      </c>
    </row>
    <row r="137" spans="1:114">
      <c r="B137" t="s">
        <v>89</v>
      </c>
      <c r="I137" s="5"/>
      <c r="J137" s="5">
        <f>MAX(J134+J135+J136,0)</f>
        <v>0</v>
      </c>
      <c r="K137" s="5">
        <f t="shared" ref="K137:BV137" si="101">MAX(K134+K135+K136,0)</f>
        <v>0</v>
      </c>
      <c r="L137" s="5">
        <f t="shared" si="101"/>
        <v>0</v>
      </c>
      <c r="M137" s="5">
        <f t="shared" si="101"/>
        <v>9000</v>
      </c>
      <c r="N137" s="5">
        <f t="shared" si="101"/>
        <v>9000</v>
      </c>
      <c r="O137" s="5">
        <f t="shared" si="101"/>
        <v>9000</v>
      </c>
      <c r="P137" s="5">
        <f t="shared" si="101"/>
        <v>9000</v>
      </c>
      <c r="Q137" s="5">
        <f t="shared" si="101"/>
        <v>16500</v>
      </c>
      <c r="R137" s="5">
        <f t="shared" si="101"/>
        <v>16500</v>
      </c>
      <c r="S137" s="5">
        <f t="shared" si="101"/>
        <v>16500</v>
      </c>
      <c r="T137" s="5">
        <f t="shared" si="101"/>
        <v>50500</v>
      </c>
      <c r="U137" s="5">
        <f t="shared" si="101"/>
        <v>30000</v>
      </c>
      <c r="V137" s="5">
        <f t="shared" si="101"/>
        <v>30000</v>
      </c>
      <c r="W137" s="5">
        <f t="shared" si="101"/>
        <v>30000</v>
      </c>
      <c r="X137" s="5">
        <f t="shared" si="101"/>
        <v>30000</v>
      </c>
      <c r="Y137" s="5">
        <f t="shared" si="101"/>
        <v>30000</v>
      </c>
      <c r="Z137" s="5">
        <f t="shared" si="101"/>
        <v>30000</v>
      </c>
      <c r="AA137" s="5">
        <f t="shared" si="101"/>
        <v>30000</v>
      </c>
      <c r="AB137" s="5">
        <f t="shared" si="101"/>
        <v>30000</v>
      </c>
      <c r="AC137" s="5">
        <f t="shared" si="101"/>
        <v>30000</v>
      </c>
      <c r="AD137" s="5">
        <f t="shared" si="101"/>
        <v>30000</v>
      </c>
      <c r="AE137" s="5">
        <f t="shared" si="101"/>
        <v>30000</v>
      </c>
      <c r="AF137" s="5">
        <f t="shared" si="101"/>
        <v>30000</v>
      </c>
      <c r="AG137" s="5">
        <f t="shared" si="101"/>
        <v>30000</v>
      </c>
      <c r="AH137" s="5">
        <f t="shared" si="101"/>
        <v>30000</v>
      </c>
      <c r="AI137" s="5">
        <f t="shared" si="101"/>
        <v>30000</v>
      </c>
      <c r="AJ137" s="5">
        <f t="shared" si="101"/>
        <v>30000</v>
      </c>
      <c r="AK137" s="5">
        <f t="shared" si="101"/>
        <v>30000</v>
      </c>
      <c r="AL137" s="5">
        <f t="shared" si="101"/>
        <v>30000</v>
      </c>
      <c r="AM137" s="5">
        <f t="shared" si="101"/>
        <v>30000</v>
      </c>
      <c r="AN137" s="5">
        <f t="shared" si="101"/>
        <v>30000</v>
      </c>
      <c r="AO137" s="5">
        <f t="shared" si="101"/>
        <v>30000</v>
      </c>
      <c r="AP137" s="5">
        <f t="shared" si="101"/>
        <v>30000</v>
      </c>
      <c r="AQ137" s="5">
        <f t="shared" si="101"/>
        <v>30000</v>
      </c>
      <c r="AR137" s="5">
        <f t="shared" si="101"/>
        <v>30000</v>
      </c>
      <c r="AS137" s="5">
        <f t="shared" si="101"/>
        <v>30000</v>
      </c>
      <c r="AT137" s="5">
        <f t="shared" si="101"/>
        <v>30000</v>
      </c>
      <c r="AU137" s="5">
        <f t="shared" si="101"/>
        <v>30000</v>
      </c>
      <c r="AV137" s="5">
        <f t="shared" si="101"/>
        <v>30000</v>
      </c>
      <c r="AW137" s="5">
        <f t="shared" si="101"/>
        <v>30000</v>
      </c>
      <c r="AX137" s="5">
        <f t="shared" si="101"/>
        <v>28500</v>
      </c>
      <c r="AY137" s="5">
        <f t="shared" si="101"/>
        <v>27000</v>
      </c>
      <c r="AZ137" s="5">
        <f t="shared" si="101"/>
        <v>25500</v>
      </c>
      <c r="BA137" s="5">
        <f t="shared" si="101"/>
        <v>24000</v>
      </c>
      <c r="BB137" s="5">
        <f t="shared" si="101"/>
        <v>22500</v>
      </c>
      <c r="BC137" s="5">
        <f t="shared" si="101"/>
        <v>21000</v>
      </c>
      <c r="BD137" s="5">
        <f t="shared" si="101"/>
        <v>19500</v>
      </c>
      <c r="BE137" s="5">
        <f t="shared" si="101"/>
        <v>18000</v>
      </c>
      <c r="BF137" s="5">
        <f t="shared" si="101"/>
        <v>16500</v>
      </c>
      <c r="BG137" s="5">
        <f t="shared" si="101"/>
        <v>15000</v>
      </c>
      <c r="BH137" s="5">
        <f t="shared" si="101"/>
        <v>13500</v>
      </c>
      <c r="BI137" s="5">
        <f t="shared" si="101"/>
        <v>12000</v>
      </c>
      <c r="BJ137" s="5">
        <f t="shared" si="101"/>
        <v>10500</v>
      </c>
      <c r="BK137" s="5">
        <f t="shared" si="101"/>
        <v>9000</v>
      </c>
      <c r="BL137" s="5">
        <f t="shared" si="101"/>
        <v>7500</v>
      </c>
      <c r="BM137" s="5">
        <f t="shared" si="101"/>
        <v>6000</v>
      </c>
      <c r="BN137" s="5">
        <f t="shared" si="101"/>
        <v>4500</v>
      </c>
      <c r="BO137" s="5">
        <f t="shared" si="101"/>
        <v>3000</v>
      </c>
      <c r="BP137" s="5">
        <f t="shared" si="101"/>
        <v>1500</v>
      </c>
      <c r="BQ137" s="5">
        <f t="shared" si="101"/>
        <v>0</v>
      </c>
      <c r="BR137" s="5">
        <f t="shared" si="101"/>
        <v>0</v>
      </c>
      <c r="BS137" s="5">
        <f t="shared" si="101"/>
        <v>0</v>
      </c>
      <c r="BT137" s="5">
        <f t="shared" si="101"/>
        <v>0</v>
      </c>
      <c r="BU137" s="5">
        <f t="shared" si="101"/>
        <v>0</v>
      </c>
      <c r="BV137" s="5">
        <f t="shared" si="101"/>
        <v>0</v>
      </c>
      <c r="BW137" s="5">
        <f t="shared" ref="BW137:DJ137" si="102">MAX(BW134+BW135+BW136,0)</f>
        <v>0</v>
      </c>
      <c r="BX137" s="5">
        <f t="shared" si="102"/>
        <v>0</v>
      </c>
      <c r="BY137" s="5">
        <f t="shared" si="102"/>
        <v>0</v>
      </c>
      <c r="BZ137" s="5">
        <f t="shared" si="102"/>
        <v>0</v>
      </c>
      <c r="CA137" s="5">
        <f t="shared" si="102"/>
        <v>0</v>
      </c>
      <c r="CB137" s="5">
        <f t="shared" si="102"/>
        <v>0</v>
      </c>
      <c r="CC137" s="5">
        <f t="shared" si="102"/>
        <v>0</v>
      </c>
      <c r="CD137" s="5">
        <f t="shared" si="102"/>
        <v>0</v>
      </c>
      <c r="CE137" s="5">
        <f t="shared" si="102"/>
        <v>0</v>
      </c>
      <c r="CF137" s="5">
        <f t="shared" si="102"/>
        <v>0</v>
      </c>
      <c r="CG137" s="5">
        <f t="shared" si="102"/>
        <v>0</v>
      </c>
      <c r="CH137" s="5">
        <f t="shared" si="102"/>
        <v>0</v>
      </c>
      <c r="CI137" s="5">
        <f t="shared" si="102"/>
        <v>0</v>
      </c>
      <c r="CJ137" s="5">
        <f t="shared" si="102"/>
        <v>0</v>
      </c>
      <c r="CK137" s="5">
        <f t="shared" si="102"/>
        <v>0</v>
      </c>
      <c r="CL137" s="5">
        <f t="shared" si="102"/>
        <v>0</v>
      </c>
      <c r="CM137" s="5">
        <f t="shared" si="102"/>
        <v>0</v>
      </c>
      <c r="CN137" s="5">
        <f t="shared" si="102"/>
        <v>0</v>
      </c>
      <c r="CO137" s="5">
        <f t="shared" si="102"/>
        <v>0</v>
      </c>
      <c r="CP137" s="5">
        <f t="shared" si="102"/>
        <v>0</v>
      </c>
      <c r="CQ137" s="5">
        <f t="shared" si="102"/>
        <v>0</v>
      </c>
      <c r="CR137" s="5">
        <f t="shared" si="102"/>
        <v>0</v>
      </c>
      <c r="CS137" s="5">
        <f t="shared" si="102"/>
        <v>0</v>
      </c>
      <c r="CT137" s="5">
        <f t="shared" si="102"/>
        <v>0</v>
      </c>
      <c r="CU137" s="5">
        <f t="shared" si="102"/>
        <v>0</v>
      </c>
      <c r="CV137" s="5">
        <f t="shared" si="102"/>
        <v>0</v>
      </c>
      <c r="CW137" s="5">
        <f t="shared" si="102"/>
        <v>0</v>
      </c>
      <c r="CX137" s="5">
        <f t="shared" si="102"/>
        <v>0</v>
      </c>
      <c r="CY137" s="5">
        <f t="shared" si="102"/>
        <v>0</v>
      </c>
      <c r="CZ137" s="5">
        <f t="shared" si="102"/>
        <v>0</v>
      </c>
      <c r="DA137" s="5">
        <f t="shared" si="102"/>
        <v>0</v>
      </c>
      <c r="DB137" s="5">
        <f t="shared" si="102"/>
        <v>0</v>
      </c>
      <c r="DC137" s="5">
        <f t="shared" si="102"/>
        <v>0</v>
      </c>
      <c r="DD137" s="5">
        <f t="shared" si="102"/>
        <v>0</v>
      </c>
      <c r="DE137" s="5">
        <f t="shared" si="102"/>
        <v>0</v>
      </c>
      <c r="DF137" s="5">
        <f t="shared" si="102"/>
        <v>0</v>
      </c>
      <c r="DG137" s="5">
        <f t="shared" si="102"/>
        <v>0</v>
      </c>
      <c r="DH137" s="5">
        <f t="shared" si="102"/>
        <v>0</v>
      </c>
      <c r="DI137" s="5">
        <f t="shared" si="102"/>
        <v>0</v>
      </c>
      <c r="DJ137" s="5">
        <f t="shared" si="102"/>
        <v>0</v>
      </c>
    </row>
    <row r="138" spans="1:114">
      <c r="B138" t="s">
        <v>90</v>
      </c>
      <c r="F138" s="6">
        <f>Ввод!T110</f>
        <v>0.08</v>
      </c>
      <c r="I138" s="5">
        <f>SUM(J138:DJ138)</f>
        <v>-25557.095890410961</v>
      </c>
      <c r="J138" s="5">
        <f>-AVERAGE(J134,J137)*$F138*(J$15-J$14)/365</f>
        <v>0</v>
      </c>
      <c r="K138" s="5">
        <f t="shared" ref="K138:BV138" si="103">-AVERAGE(K134,K137)*$F138*(K$15-K$14)/365</f>
        <v>0</v>
      </c>
      <c r="L138" s="5">
        <f t="shared" si="103"/>
        <v>0</v>
      </c>
      <c r="M138" s="5">
        <f t="shared" si="103"/>
        <v>-89.753424657534254</v>
      </c>
      <c r="N138" s="5">
        <f t="shared" si="103"/>
        <v>-175.56164383561645</v>
      </c>
      <c r="O138" s="5">
        <f t="shared" si="103"/>
        <v>-177.53424657534248</v>
      </c>
      <c r="P138" s="5">
        <f t="shared" si="103"/>
        <v>-179.50684931506851</v>
      </c>
      <c r="Q138" s="5">
        <f t="shared" si="103"/>
        <v>-254.30136986301369</v>
      </c>
      <c r="R138" s="5">
        <f t="shared" si="103"/>
        <v>-325.47945205479454</v>
      </c>
      <c r="S138" s="5">
        <f t="shared" si="103"/>
        <v>-325.47945205479454</v>
      </c>
      <c r="T138" s="5">
        <f t="shared" si="103"/>
        <v>-668.16438356164383</v>
      </c>
      <c r="U138" s="5">
        <f t="shared" si="103"/>
        <v>-802.79452054794524</v>
      </c>
      <c r="V138" s="5">
        <f t="shared" si="103"/>
        <v>-585.20547945205476</v>
      </c>
      <c r="W138" s="5">
        <f t="shared" si="103"/>
        <v>-591.78082191780823</v>
      </c>
      <c r="X138" s="5">
        <f t="shared" si="103"/>
        <v>-598.35616438356169</v>
      </c>
      <c r="Y138" s="5">
        <f t="shared" si="103"/>
        <v>-598.35616438356169</v>
      </c>
      <c r="Z138" s="5">
        <f t="shared" si="103"/>
        <v>-585.20547945205476</v>
      </c>
      <c r="AA138" s="5">
        <f t="shared" si="103"/>
        <v>-591.78082191780823</v>
      </c>
      <c r="AB138" s="5">
        <f t="shared" si="103"/>
        <v>-598.35616438356169</v>
      </c>
      <c r="AC138" s="5">
        <f t="shared" si="103"/>
        <v>-598.35616438356169</v>
      </c>
      <c r="AD138" s="5">
        <f t="shared" si="103"/>
        <v>-585.20547945205476</v>
      </c>
      <c r="AE138" s="5">
        <f t="shared" si="103"/>
        <v>-591.78082191780823</v>
      </c>
      <c r="AF138" s="5">
        <f t="shared" si="103"/>
        <v>-598.35616438356169</v>
      </c>
      <c r="AG138" s="5">
        <f t="shared" si="103"/>
        <v>-598.35616438356169</v>
      </c>
      <c r="AH138" s="5">
        <f t="shared" si="103"/>
        <v>-591.78082191780823</v>
      </c>
      <c r="AI138" s="5">
        <f t="shared" si="103"/>
        <v>-591.78082191780823</v>
      </c>
      <c r="AJ138" s="5">
        <f t="shared" si="103"/>
        <v>-598.35616438356169</v>
      </c>
      <c r="AK138" s="5">
        <f t="shared" si="103"/>
        <v>-598.35616438356169</v>
      </c>
      <c r="AL138" s="5">
        <f t="shared" si="103"/>
        <v>-585.20547945205476</v>
      </c>
      <c r="AM138" s="5">
        <f t="shared" si="103"/>
        <v>-591.78082191780823</v>
      </c>
      <c r="AN138" s="5">
        <f t="shared" si="103"/>
        <v>-598.35616438356169</v>
      </c>
      <c r="AO138" s="5">
        <f t="shared" si="103"/>
        <v>-598.35616438356169</v>
      </c>
      <c r="AP138" s="5">
        <f t="shared" si="103"/>
        <v>-585.20547945205476</v>
      </c>
      <c r="AQ138" s="5">
        <f t="shared" si="103"/>
        <v>-591.78082191780823</v>
      </c>
      <c r="AR138" s="5">
        <f t="shared" si="103"/>
        <v>-598.35616438356169</v>
      </c>
      <c r="AS138" s="5">
        <f t="shared" si="103"/>
        <v>-598.35616438356169</v>
      </c>
      <c r="AT138" s="5">
        <f t="shared" si="103"/>
        <v>-585.20547945205476</v>
      </c>
      <c r="AU138" s="5">
        <f t="shared" si="103"/>
        <v>-591.78082191780823</v>
      </c>
      <c r="AV138" s="5">
        <f t="shared" si="103"/>
        <v>-598.35616438356169</v>
      </c>
      <c r="AW138" s="5">
        <f t="shared" si="103"/>
        <v>-598.35616438356169</v>
      </c>
      <c r="AX138" s="5">
        <f t="shared" si="103"/>
        <v>-576.98630136986299</v>
      </c>
      <c r="AY138" s="5">
        <f t="shared" si="103"/>
        <v>-547.39726027397262</v>
      </c>
      <c r="AZ138" s="5">
        <f t="shared" si="103"/>
        <v>-523.56164383561645</v>
      </c>
      <c r="BA138" s="5">
        <f t="shared" si="103"/>
        <v>-493.64383561643837</v>
      </c>
      <c r="BB138" s="5">
        <f t="shared" si="103"/>
        <v>-453.53424657534248</v>
      </c>
      <c r="BC138" s="5">
        <f t="shared" si="103"/>
        <v>-429.04109589041099</v>
      </c>
      <c r="BD138" s="5">
        <f t="shared" si="103"/>
        <v>-403.89041095890411</v>
      </c>
      <c r="BE138" s="5">
        <f t="shared" si="103"/>
        <v>-373.97260273972603</v>
      </c>
      <c r="BF138" s="5">
        <f t="shared" si="103"/>
        <v>-336.49315068493149</v>
      </c>
      <c r="BG138" s="5">
        <f t="shared" si="103"/>
        <v>-310.6849315068493</v>
      </c>
      <c r="BH138" s="5">
        <f t="shared" si="103"/>
        <v>-284.21917808219177</v>
      </c>
      <c r="BI138" s="5">
        <f t="shared" si="103"/>
        <v>-254.30136986301369</v>
      </c>
      <c r="BJ138" s="5">
        <f t="shared" si="103"/>
        <v>-219.45205479452054</v>
      </c>
      <c r="BK138" s="5">
        <f t="shared" si="103"/>
        <v>-192.32876712328766</v>
      </c>
      <c r="BL138" s="5">
        <f t="shared" si="103"/>
        <v>-164.54794520547946</v>
      </c>
      <c r="BM138" s="5">
        <f t="shared" si="103"/>
        <v>-134.63013698630138</v>
      </c>
      <c r="BN138" s="5">
        <f t="shared" si="103"/>
        <v>-103.56164383561644</v>
      </c>
      <c r="BO138" s="5">
        <f t="shared" si="103"/>
        <v>-73.972602739726028</v>
      </c>
      <c r="BP138" s="5">
        <f t="shared" si="103"/>
        <v>-44.876712328767127</v>
      </c>
      <c r="BQ138" s="5">
        <f t="shared" si="103"/>
        <v>-14.95890410958904</v>
      </c>
      <c r="BR138" s="5">
        <f t="shared" si="103"/>
        <v>0</v>
      </c>
      <c r="BS138" s="5">
        <f t="shared" si="103"/>
        <v>0</v>
      </c>
      <c r="BT138" s="5">
        <f t="shared" si="103"/>
        <v>0</v>
      </c>
      <c r="BU138" s="5">
        <f t="shared" si="103"/>
        <v>0</v>
      </c>
      <c r="BV138" s="5">
        <f t="shared" si="103"/>
        <v>0</v>
      </c>
      <c r="BW138" s="5">
        <f t="shared" ref="BW138:DJ138" si="104">-AVERAGE(BW134,BW137)*$F138*(BW$15-BW$14)/365</f>
        <v>0</v>
      </c>
      <c r="BX138" s="5">
        <f t="shared" si="104"/>
        <v>0</v>
      </c>
      <c r="BY138" s="5">
        <f t="shared" si="104"/>
        <v>0</v>
      </c>
      <c r="BZ138" s="5">
        <f t="shared" si="104"/>
        <v>0</v>
      </c>
      <c r="CA138" s="5">
        <f t="shared" si="104"/>
        <v>0</v>
      </c>
      <c r="CB138" s="5">
        <f t="shared" si="104"/>
        <v>0</v>
      </c>
      <c r="CC138" s="5">
        <f t="shared" si="104"/>
        <v>0</v>
      </c>
      <c r="CD138" s="5">
        <f t="shared" si="104"/>
        <v>0</v>
      </c>
      <c r="CE138" s="5">
        <f t="shared" si="104"/>
        <v>0</v>
      </c>
      <c r="CF138" s="5">
        <f t="shared" si="104"/>
        <v>0</v>
      </c>
      <c r="CG138" s="5">
        <f t="shared" si="104"/>
        <v>0</v>
      </c>
      <c r="CH138" s="5">
        <f t="shared" si="104"/>
        <v>0</v>
      </c>
      <c r="CI138" s="5">
        <f t="shared" si="104"/>
        <v>0</v>
      </c>
      <c r="CJ138" s="5">
        <f t="shared" si="104"/>
        <v>0</v>
      </c>
      <c r="CK138" s="5">
        <f t="shared" si="104"/>
        <v>0</v>
      </c>
      <c r="CL138" s="5">
        <f t="shared" si="104"/>
        <v>0</v>
      </c>
      <c r="CM138" s="5">
        <f t="shared" si="104"/>
        <v>0</v>
      </c>
      <c r="CN138" s="5">
        <f t="shared" si="104"/>
        <v>0</v>
      </c>
      <c r="CO138" s="5">
        <f t="shared" si="104"/>
        <v>0</v>
      </c>
      <c r="CP138" s="5">
        <f t="shared" si="104"/>
        <v>0</v>
      </c>
      <c r="CQ138" s="5">
        <f t="shared" si="104"/>
        <v>0</v>
      </c>
      <c r="CR138" s="5">
        <f t="shared" si="104"/>
        <v>0</v>
      </c>
      <c r="CS138" s="5">
        <f t="shared" si="104"/>
        <v>0</v>
      </c>
      <c r="CT138" s="5">
        <f t="shared" si="104"/>
        <v>0</v>
      </c>
      <c r="CU138" s="5">
        <f t="shared" si="104"/>
        <v>0</v>
      </c>
      <c r="CV138" s="5">
        <f t="shared" si="104"/>
        <v>0</v>
      </c>
      <c r="CW138" s="5">
        <f t="shared" si="104"/>
        <v>0</v>
      </c>
      <c r="CX138" s="5">
        <f t="shared" si="104"/>
        <v>0</v>
      </c>
      <c r="CY138" s="5">
        <f t="shared" si="104"/>
        <v>0</v>
      </c>
      <c r="CZ138" s="5">
        <f t="shared" si="104"/>
        <v>0</v>
      </c>
      <c r="DA138" s="5">
        <f t="shared" si="104"/>
        <v>0</v>
      </c>
      <c r="DB138" s="5">
        <f t="shared" si="104"/>
        <v>0</v>
      </c>
      <c r="DC138" s="5">
        <f t="shared" si="104"/>
        <v>0</v>
      </c>
      <c r="DD138" s="5">
        <f t="shared" si="104"/>
        <v>0</v>
      </c>
      <c r="DE138" s="5">
        <f t="shared" si="104"/>
        <v>0</v>
      </c>
      <c r="DF138" s="5">
        <f t="shared" si="104"/>
        <v>0</v>
      </c>
      <c r="DG138" s="5">
        <f t="shared" si="104"/>
        <v>0</v>
      </c>
      <c r="DH138" s="5">
        <f t="shared" si="104"/>
        <v>0</v>
      </c>
      <c r="DI138" s="5">
        <f t="shared" si="104"/>
        <v>0</v>
      </c>
      <c r="DJ138" s="5">
        <f t="shared" si="104"/>
        <v>0</v>
      </c>
    </row>
    <row r="139" spans="1:114">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row>
    <row r="140" spans="1:114" s="100" customFormat="1">
      <c r="A140" s="18"/>
      <c r="B140" s="100" t="s">
        <v>79</v>
      </c>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row>
    <row r="141" spans="1:114">
      <c r="B141" t="s">
        <v>454</v>
      </c>
      <c r="F141" s="1">
        <f>Ввод!T98</f>
        <v>46296</v>
      </c>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row>
    <row r="142" spans="1:114">
      <c r="B142" t="s">
        <v>86</v>
      </c>
      <c r="I142" s="5"/>
      <c r="J142" s="5">
        <f>I180</f>
        <v>0</v>
      </c>
      <c r="K142" s="5">
        <f ca="1">J180</f>
        <v>0</v>
      </c>
      <c r="L142" s="5">
        <f t="shared" ref="L142:BW142" ca="1" si="105">K180</f>
        <v>0</v>
      </c>
      <c r="M142" s="5">
        <f t="shared" ca="1" si="105"/>
        <v>0</v>
      </c>
      <c r="N142" s="5">
        <f t="shared" ca="1" si="105"/>
        <v>31499.999999999996</v>
      </c>
      <c r="O142" s="5">
        <f t="shared" ca="1" si="105"/>
        <v>31499.999999999996</v>
      </c>
      <c r="P142" s="5">
        <f t="shared" ca="1" si="105"/>
        <v>31499.999999999996</v>
      </c>
      <c r="Q142" s="5">
        <f t="shared" ca="1" si="105"/>
        <v>31499.999999999996</v>
      </c>
      <c r="R142" s="5">
        <f t="shared" ca="1" si="105"/>
        <v>57750</v>
      </c>
      <c r="S142" s="5">
        <f t="shared" ca="1" si="105"/>
        <v>57750</v>
      </c>
      <c r="T142" s="5">
        <f t="shared" ca="1" si="105"/>
        <v>57750</v>
      </c>
      <c r="U142" s="5">
        <f t="shared" ca="1" si="105"/>
        <v>57750</v>
      </c>
      <c r="V142" s="5">
        <f t="shared" ca="1" si="105"/>
        <v>105000</v>
      </c>
      <c r="W142" s="5">
        <f t="shared" ca="1" si="105"/>
        <v>105000</v>
      </c>
      <c r="X142" s="5">
        <f t="shared" ca="1" si="105"/>
        <v>105000</v>
      </c>
      <c r="Y142" s="5">
        <f t="shared" ca="1" si="105"/>
        <v>105000</v>
      </c>
      <c r="Z142" s="5">
        <f t="shared" ca="1" si="105"/>
        <v>105000</v>
      </c>
      <c r="AA142" s="5">
        <f t="shared" ca="1" si="105"/>
        <v>105000</v>
      </c>
      <c r="AB142" s="5">
        <f t="shared" ca="1" si="105"/>
        <v>105000</v>
      </c>
      <c r="AC142" s="5">
        <f t="shared" ca="1" si="105"/>
        <v>105000</v>
      </c>
      <c r="AD142" s="5">
        <f t="shared" ca="1" si="105"/>
        <v>104729.44403480878</v>
      </c>
      <c r="AE142" s="5">
        <f t="shared" ca="1" si="105"/>
        <v>104456.85889987863</v>
      </c>
      <c r="AF142" s="5">
        <f t="shared" ca="1" si="105"/>
        <v>104182.2293764365</v>
      </c>
      <c r="AG142" s="5">
        <f t="shared" ca="1" si="105"/>
        <v>103905.54013156856</v>
      </c>
      <c r="AH142" s="5">
        <f t="shared" ca="1" si="105"/>
        <v>103386.11017282181</v>
      </c>
      <c r="AI142" s="5">
        <f t="shared" ca="1" si="105"/>
        <v>102862.78448938444</v>
      </c>
      <c r="AJ142" s="5">
        <f t="shared" ca="1" si="105"/>
        <v>102335.53386332131</v>
      </c>
      <c r="AK142" s="5">
        <f t="shared" ca="1" si="105"/>
        <v>101804.32885756271</v>
      </c>
      <c r="AL142" s="5">
        <f t="shared" ca="1" si="105"/>
        <v>100805.60772018944</v>
      </c>
      <c r="AM142" s="5">
        <f t="shared" ca="1" si="105"/>
        <v>99799.396174285866</v>
      </c>
      <c r="AN142" s="5">
        <f t="shared" ca="1" si="105"/>
        <v>98785.638041788014</v>
      </c>
      <c r="AO142" s="5">
        <f t="shared" ca="1" si="105"/>
        <v>97764.276723296425</v>
      </c>
      <c r="AP142" s="5">
        <f t="shared" ca="1" si="105"/>
        <v>96735.255194916157</v>
      </c>
      <c r="AQ142" s="5">
        <f t="shared" ca="1" si="105"/>
        <v>95698.516005073034</v>
      </c>
      <c r="AR142" s="5">
        <f t="shared" ca="1" si="105"/>
        <v>94654.001271306086</v>
      </c>
      <c r="AS142" s="5">
        <f t="shared" ca="1" si="105"/>
        <v>93601.652677035891</v>
      </c>
      <c r="AT142" s="5">
        <f t="shared" ca="1" si="105"/>
        <v>92541.411468308666</v>
      </c>
      <c r="AU142" s="5">
        <f t="shared" ca="1" si="105"/>
        <v>91473.218450515982</v>
      </c>
      <c r="AV142" s="5">
        <f t="shared" ca="1" si="105"/>
        <v>90397.013985089856</v>
      </c>
      <c r="AW142" s="5">
        <f t="shared" ca="1" si="105"/>
        <v>89312.737986173044</v>
      </c>
      <c r="AX142" s="5">
        <f t="shared" ca="1" si="105"/>
        <v>88220.329917264346</v>
      </c>
      <c r="AY142" s="5">
        <f t="shared" ca="1" si="105"/>
        <v>87119.728787838831</v>
      </c>
      <c r="AZ142" s="5">
        <f t="shared" ca="1" si="105"/>
        <v>86010.873149942636</v>
      </c>
      <c r="BA142" s="5">
        <f t="shared" ca="1" si="105"/>
        <v>84893.701094762218</v>
      </c>
      <c r="BB142" s="5">
        <f t="shared" ca="1" si="105"/>
        <v>83768.150249167942</v>
      </c>
      <c r="BC142" s="5">
        <f t="shared" ca="1" si="105"/>
        <v>82634.157772231716</v>
      </c>
      <c r="BD142" s="5">
        <f t="shared" ca="1" si="105"/>
        <v>81491.660351718456</v>
      </c>
      <c r="BE142" s="5">
        <f t="shared" ca="1" si="105"/>
        <v>80340.59420055135</v>
      </c>
      <c r="BF142" s="5">
        <f t="shared" ca="1" si="105"/>
        <v>79180.895053250497</v>
      </c>
      <c r="BG142" s="5">
        <f t="shared" ca="1" si="105"/>
        <v>78012.498162344884</v>
      </c>
      <c r="BH142" s="5">
        <f t="shared" ca="1" si="105"/>
        <v>76835.338294757472</v>
      </c>
      <c r="BI142" s="5">
        <f t="shared" ca="1" si="105"/>
        <v>75649.349728163157</v>
      </c>
      <c r="BJ142" s="5">
        <f t="shared" ca="1" si="105"/>
        <v>74454.466247319389</v>
      </c>
      <c r="BK142" s="5">
        <f t="shared" ca="1" si="105"/>
        <v>73250.621140369287</v>
      </c>
      <c r="BL142" s="5">
        <f t="shared" ca="1" si="105"/>
        <v>72037.747195117059</v>
      </c>
      <c r="BM142" s="5">
        <f t="shared" ca="1" si="105"/>
        <v>70815.776695275446</v>
      </c>
      <c r="BN142" s="5">
        <f t="shared" ca="1" si="105"/>
        <v>69584.641416685015</v>
      </c>
      <c r="BO142" s="5">
        <f t="shared" ca="1" si="105"/>
        <v>68344.272623505167</v>
      </c>
      <c r="BP142" s="5">
        <f t="shared" ca="1" si="105"/>
        <v>67094.60106437646</v>
      </c>
      <c r="BQ142" s="5">
        <f t="shared" ca="1" si="105"/>
        <v>65835.556968554287</v>
      </c>
      <c r="BR142" s="5">
        <f t="shared" ca="1" si="105"/>
        <v>64567.070042013453</v>
      </c>
      <c r="BS142" s="5">
        <f t="shared" ca="1" si="105"/>
        <v>63289.069463523563</v>
      </c>
      <c r="BT142" s="5">
        <f t="shared" ca="1" si="105"/>
        <v>62001.483880694999</v>
      </c>
      <c r="BU142" s="5">
        <f t="shared" ca="1" si="105"/>
        <v>60704.241405995221</v>
      </c>
      <c r="BV142" s="5">
        <f t="shared" ca="1" si="105"/>
        <v>59397.269612735196</v>
      </c>
      <c r="BW142" s="5">
        <f t="shared" ca="1" si="105"/>
        <v>58080.495531025714</v>
      </c>
      <c r="BX142" s="5">
        <f t="shared" ref="BX142:DJ142" ca="1" si="106">BW180</f>
        <v>56753.845643703411</v>
      </c>
      <c r="BY142" s="5">
        <f t="shared" ca="1" si="106"/>
        <v>55417.245882226198</v>
      </c>
      <c r="BZ142" s="5">
        <f t="shared" ca="1" si="106"/>
        <v>54070.621622537903</v>
      </c>
      <c r="CA142" s="5">
        <f t="shared" ca="1" si="106"/>
        <v>52713.897680901944</v>
      </c>
      <c r="CB142" s="5">
        <f t="shared" ca="1" si="106"/>
        <v>51346.998309703718</v>
      </c>
      <c r="CC142" s="5">
        <f t="shared" ca="1" si="106"/>
        <v>49969.847193221503</v>
      </c>
      <c r="CD142" s="5">
        <f t="shared" ca="1" si="106"/>
        <v>48582.367443365671</v>
      </c>
      <c r="CE142" s="5">
        <f t="shared" ca="1" si="106"/>
        <v>47184.481595385922</v>
      </c>
      <c r="CF142" s="5">
        <f t="shared" ca="1" si="106"/>
        <v>45776.11160354632</v>
      </c>
      <c r="CG142" s="5">
        <f t="shared" ca="1" si="106"/>
        <v>44357.178836767926</v>
      </c>
      <c r="CH142" s="5">
        <f t="shared" ca="1" si="106"/>
        <v>42927.60407423869</v>
      </c>
      <c r="CI142" s="5">
        <f t="shared" ca="1" si="106"/>
        <v>41487.307500990486</v>
      </c>
      <c r="CJ142" s="5">
        <f t="shared" ca="1" si="106"/>
        <v>40036.208703442921</v>
      </c>
      <c r="CK142" s="5">
        <f t="shared" ca="1" si="106"/>
        <v>38574.226664913753</v>
      </c>
      <c r="CL142" s="5">
        <f t="shared" ca="1" si="106"/>
        <v>37101.279761095611</v>
      </c>
      <c r="CM142" s="5">
        <f t="shared" ca="1" si="106"/>
        <v>35617.285755498837</v>
      </c>
      <c r="CN142" s="5">
        <f t="shared" ca="1" si="106"/>
        <v>34122.161794860083</v>
      </c>
      <c r="CO142" s="5">
        <f t="shared" ca="1" si="106"/>
        <v>32615.824404516541</v>
      </c>
      <c r="CP142" s="5">
        <f t="shared" ca="1" si="106"/>
        <v>31098.189483745424</v>
      </c>
      <c r="CQ142" s="5">
        <f t="shared" ca="1" si="106"/>
        <v>29569.172301068524</v>
      </c>
      <c r="CR142" s="5">
        <f t="shared" ca="1" si="106"/>
        <v>28028.687489521544</v>
      </c>
      <c r="CS142" s="5">
        <f t="shared" ca="1" si="106"/>
        <v>26476.649041887962</v>
      </c>
      <c r="CT142" s="5">
        <f t="shared" ca="1" si="106"/>
        <v>24912.970305897128</v>
      </c>
      <c r="CU142" s="5">
        <f t="shared" ca="1" si="106"/>
        <v>23337.563979386363</v>
      </c>
      <c r="CV142" s="5">
        <f t="shared" ca="1" si="106"/>
        <v>21750.342105426767</v>
      </c>
      <c r="CW142" s="5">
        <f t="shared" ca="1" si="106"/>
        <v>20151.216067412475</v>
      </c>
      <c r="CX142" s="5">
        <f t="shared" ca="1" si="106"/>
        <v>18540.096584113075</v>
      </c>
      <c r="CY142" s="5">
        <f t="shared" ca="1" si="106"/>
        <v>16916.89370468893</v>
      </c>
      <c r="CZ142" s="5">
        <f t="shared" ca="1" si="106"/>
        <v>15281.516803669105</v>
      </c>
      <c r="DA142" s="5">
        <f t="shared" ca="1" si="106"/>
        <v>13633.87457589163</v>
      </c>
      <c r="DB142" s="5">
        <f t="shared" ca="1" si="106"/>
        <v>11973.875031405825</v>
      </c>
      <c r="DC142" s="5">
        <f t="shared" ca="1" si="106"/>
        <v>10301.425490336376</v>
      </c>
      <c r="DD142" s="5">
        <f t="shared" ca="1" si="106"/>
        <v>8616.432577708907</v>
      </c>
      <c r="DE142" s="5">
        <f t="shared" ca="1" si="106"/>
        <v>6918.8022182367313</v>
      </c>
      <c r="DF142" s="5">
        <f t="shared" ca="1" si="106"/>
        <v>5208.4396310685142</v>
      </c>
      <c r="DG142" s="5">
        <f t="shared" ca="1" si="106"/>
        <v>3485.2493244965353</v>
      </c>
      <c r="DH142" s="5">
        <f t="shared" ca="1" si="106"/>
        <v>1749.1350906252669</v>
      </c>
      <c r="DI142" s="5">
        <f t="shared" ca="1" si="106"/>
        <v>0</v>
      </c>
      <c r="DJ142" s="5">
        <f t="shared" ca="1" si="106"/>
        <v>0</v>
      </c>
    </row>
    <row r="143" spans="1:114">
      <c r="B143" s="11" t="s">
        <v>87</v>
      </c>
      <c r="I143" s="5">
        <f>SUM(J143:DJ143)</f>
        <v>105000</v>
      </c>
      <c r="J143" s="5">
        <f t="shared" ref="J143:AO143" si="107">J$123</f>
        <v>0</v>
      </c>
      <c r="K143" s="5">
        <f t="shared" si="107"/>
        <v>0</v>
      </c>
      <c r="L143" s="5">
        <f t="shared" si="107"/>
        <v>0</v>
      </c>
      <c r="M143" s="5">
        <f t="shared" si="107"/>
        <v>31499.999999999996</v>
      </c>
      <c r="N143" s="5">
        <f t="shared" si="107"/>
        <v>0</v>
      </c>
      <c r="O143" s="5">
        <f t="shared" si="107"/>
        <v>0</v>
      </c>
      <c r="P143" s="5">
        <f t="shared" si="107"/>
        <v>0</v>
      </c>
      <c r="Q143" s="5">
        <f t="shared" si="107"/>
        <v>26250</v>
      </c>
      <c r="R143" s="5">
        <f t="shared" si="107"/>
        <v>0</v>
      </c>
      <c r="S143" s="5">
        <f t="shared" si="107"/>
        <v>0</v>
      </c>
      <c r="T143" s="5">
        <f t="shared" si="107"/>
        <v>0</v>
      </c>
      <c r="U143" s="5">
        <f t="shared" si="107"/>
        <v>47250</v>
      </c>
      <c r="V143" s="5">
        <f t="shared" si="107"/>
        <v>0</v>
      </c>
      <c r="W143" s="5">
        <f t="shared" si="107"/>
        <v>0</v>
      </c>
      <c r="X143" s="5">
        <f t="shared" si="107"/>
        <v>0</v>
      </c>
      <c r="Y143" s="5">
        <f t="shared" si="107"/>
        <v>0</v>
      </c>
      <c r="Z143" s="5">
        <f t="shared" si="107"/>
        <v>0</v>
      </c>
      <c r="AA143" s="5">
        <f t="shared" si="107"/>
        <v>0</v>
      </c>
      <c r="AB143" s="5">
        <f t="shared" si="107"/>
        <v>0</v>
      </c>
      <c r="AC143" s="5">
        <f t="shared" si="107"/>
        <v>0</v>
      </c>
      <c r="AD143" s="5">
        <f t="shared" si="107"/>
        <v>0</v>
      </c>
      <c r="AE143" s="5">
        <f t="shared" si="107"/>
        <v>0</v>
      </c>
      <c r="AF143" s="5">
        <f t="shared" si="107"/>
        <v>0</v>
      </c>
      <c r="AG143" s="5">
        <f t="shared" si="107"/>
        <v>0</v>
      </c>
      <c r="AH143" s="5">
        <f t="shared" si="107"/>
        <v>0</v>
      </c>
      <c r="AI143" s="5">
        <f t="shared" si="107"/>
        <v>0</v>
      </c>
      <c r="AJ143" s="5">
        <f t="shared" si="107"/>
        <v>0</v>
      </c>
      <c r="AK143" s="5">
        <f t="shared" si="107"/>
        <v>0</v>
      </c>
      <c r="AL143" s="5">
        <f t="shared" si="107"/>
        <v>0</v>
      </c>
      <c r="AM143" s="5">
        <f t="shared" si="107"/>
        <v>0</v>
      </c>
      <c r="AN143" s="5">
        <f t="shared" si="107"/>
        <v>0</v>
      </c>
      <c r="AO143" s="5">
        <f t="shared" si="107"/>
        <v>0</v>
      </c>
      <c r="AP143" s="5">
        <f t="shared" ref="AP143:BU143" si="108">AP$123</f>
        <v>0</v>
      </c>
      <c r="AQ143" s="5">
        <f t="shared" si="108"/>
        <v>0</v>
      </c>
      <c r="AR143" s="5">
        <f t="shared" si="108"/>
        <v>0</v>
      </c>
      <c r="AS143" s="5">
        <f t="shared" si="108"/>
        <v>0</v>
      </c>
      <c r="AT143" s="5">
        <f t="shared" si="108"/>
        <v>0</v>
      </c>
      <c r="AU143" s="5">
        <f t="shared" si="108"/>
        <v>0</v>
      </c>
      <c r="AV143" s="5">
        <f t="shared" si="108"/>
        <v>0</v>
      </c>
      <c r="AW143" s="5">
        <f t="shared" si="108"/>
        <v>0</v>
      </c>
      <c r="AX143" s="5">
        <f t="shared" si="108"/>
        <v>0</v>
      </c>
      <c r="AY143" s="5">
        <f t="shared" si="108"/>
        <v>0</v>
      </c>
      <c r="AZ143" s="5">
        <f t="shared" si="108"/>
        <v>0</v>
      </c>
      <c r="BA143" s="5">
        <f t="shared" si="108"/>
        <v>0</v>
      </c>
      <c r="BB143" s="5">
        <f t="shared" si="108"/>
        <v>0</v>
      </c>
      <c r="BC143" s="5">
        <f t="shared" si="108"/>
        <v>0</v>
      </c>
      <c r="BD143" s="5">
        <f t="shared" si="108"/>
        <v>0</v>
      </c>
      <c r="BE143" s="5">
        <f t="shared" si="108"/>
        <v>0</v>
      </c>
      <c r="BF143" s="5">
        <f t="shared" si="108"/>
        <v>0</v>
      </c>
      <c r="BG143" s="5">
        <f t="shared" si="108"/>
        <v>0</v>
      </c>
      <c r="BH143" s="5">
        <f t="shared" si="108"/>
        <v>0</v>
      </c>
      <c r="BI143" s="5">
        <f t="shared" si="108"/>
        <v>0</v>
      </c>
      <c r="BJ143" s="5">
        <f t="shared" si="108"/>
        <v>0</v>
      </c>
      <c r="BK143" s="5">
        <f t="shared" si="108"/>
        <v>0</v>
      </c>
      <c r="BL143" s="5">
        <f t="shared" si="108"/>
        <v>0</v>
      </c>
      <c r="BM143" s="5">
        <f t="shared" si="108"/>
        <v>0</v>
      </c>
      <c r="BN143" s="5">
        <f t="shared" si="108"/>
        <v>0</v>
      </c>
      <c r="BO143" s="5">
        <f t="shared" si="108"/>
        <v>0</v>
      </c>
      <c r="BP143" s="5">
        <f t="shared" si="108"/>
        <v>0</v>
      </c>
      <c r="BQ143" s="5">
        <f t="shared" si="108"/>
        <v>0</v>
      </c>
      <c r="BR143" s="5">
        <f t="shared" si="108"/>
        <v>0</v>
      </c>
      <c r="BS143" s="5">
        <f t="shared" si="108"/>
        <v>0</v>
      </c>
      <c r="BT143" s="5">
        <f t="shared" si="108"/>
        <v>0</v>
      </c>
      <c r="BU143" s="5">
        <f t="shared" si="108"/>
        <v>0</v>
      </c>
      <c r="BV143" s="5">
        <f t="shared" ref="BV143:DA143" si="109">BV$123</f>
        <v>0</v>
      </c>
      <c r="BW143" s="5">
        <f t="shared" si="109"/>
        <v>0</v>
      </c>
      <c r="BX143" s="5">
        <f t="shared" si="109"/>
        <v>0</v>
      </c>
      <c r="BY143" s="5">
        <f t="shared" si="109"/>
        <v>0</v>
      </c>
      <c r="BZ143" s="5">
        <f t="shared" si="109"/>
        <v>0</v>
      </c>
      <c r="CA143" s="5">
        <f t="shared" si="109"/>
        <v>0</v>
      </c>
      <c r="CB143" s="5">
        <f t="shared" si="109"/>
        <v>0</v>
      </c>
      <c r="CC143" s="5">
        <f t="shared" si="109"/>
        <v>0</v>
      </c>
      <c r="CD143" s="5">
        <f t="shared" si="109"/>
        <v>0</v>
      </c>
      <c r="CE143" s="5">
        <f t="shared" si="109"/>
        <v>0</v>
      </c>
      <c r="CF143" s="5">
        <f t="shared" si="109"/>
        <v>0</v>
      </c>
      <c r="CG143" s="5">
        <f t="shared" si="109"/>
        <v>0</v>
      </c>
      <c r="CH143" s="5">
        <f t="shared" si="109"/>
        <v>0</v>
      </c>
      <c r="CI143" s="5">
        <f t="shared" si="109"/>
        <v>0</v>
      </c>
      <c r="CJ143" s="5">
        <f t="shared" si="109"/>
        <v>0</v>
      </c>
      <c r="CK143" s="5">
        <f t="shared" si="109"/>
        <v>0</v>
      </c>
      <c r="CL143" s="5">
        <f t="shared" si="109"/>
        <v>0</v>
      </c>
      <c r="CM143" s="5">
        <f t="shared" si="109"/>
        <v>0</v>
      </c>
      <c r="CN143" s="5">
        <f t="shared" si="109"/>
        <v>0</v>
      </c>
      <c r="CO143" s="5">
        <f t="shared" si="109"/>
        <v>0</v>
      </c>
      <c r="CP143" s="5">
        <f t="shared" si="109"/>
        <v>0</v>
      </c>
      <c r="CQ143" s="5">
        <f t="shared" si="109"/>
        <v>0</v>
      </c>
      <c r="CR143" s="5">
        <f t="shared" si="109"/>
        <v>0</v>
      </c>
      <c r="CS143" s="5">
        <f t="shared" si="109"/>
        <v>0</v>
      </c>
      <c r="CT143" s="5">
        <f t="shared" si="109"/>
        <v>0</v>
      </c>
      <c r="CU143" s="5">
        <f t="shared" si="109"/>
        <v>0</v>
      </c>
      <c r="CV143" s="5">
        <f t="shared" si="109"/>
        <v>0</v>
      </c>
      <c r="CW143" s="5">
        <f t="shared" si="109"/>
        <v>0</v>
      </c>
      <c r="CX143" s="5">
        <f t="shared" si="109"/>
        <v>0</v>
      </c>
      <c r="CY143" s="5">
        <f t="shared" si="109"/>
        <v>0</v>
      </c>
      <c r="CZ143" s="5">
        <f t="shared" si="109"/>
        <v>0</v>
      </c>
      <c r="DA143" s="5">
        <f t="shared" si="109"/>
        <v>0</v>
      </c>
      <c r="DB143" s="5">
        <f t="shared" ref="DB143:DJ143" si="110">DB$123</f>
        <v>0</v>
      </c>
      <c r="DC143" s="5">
        <f t="shared" si="110"/>
        <v>0</v>
      </c>
      <c r="DD143" s="5">
        <f t="shared" si="110"/>
        <v>0</v>
      </c>
      <c r="DE143" s="5">
        <f t="shared" si="110"/>
        <v>0</v>
      </c>
      <c r="DF143" s="5">
        <f t="shared" si="110"/>
        <v>0</v>
      </c>
      <c r="DG143" s="5">
        <f t="shared" si="110"/>
        <v>0</v>
      </c>
      <c r="DH143" s="5">
        <f t="shared" si="110"/>
        <v>0</v>
      </c>
      <c r="DI143" s="5">
        <f t="shared" si="110"/>
        <v>0</v>
      </c>
      <c r="DJ143" s="5">
        <f t="shared" si="110"/>
        <v>0</v>
      </c>
    </row>
    <row r="144" spans="1:114" ht="15" hidden="1" customHeight="1" outlineLevel="1">
      <c r="I144" s="5"/>
      <c r="J144" s="92" t="str">
        <f>IFERROR(J143/J113,"нет")</f>
        <v>нет</v>
      </c>
      <c r="K144" s="92" t="str">
        <f t="shared" ref="K144" si="111">IFERROR(K143/K113,"нет")</f>
        <v>нет</v>
      </c>
      <c r="L144" s="92" t="str">
        <f t="shared" ref="L144" si="112">IFERROR(L143/L113,"нет")</f>
        <v>нет</v>
      </c>
      <c r="M144" s="92">
        <f t="shared" ref="M144" si="113">IFERROR(M143/M113,"нет")</f>
        <v>0.35</v>
      </c>
      <c r="N144" s="92" t="str">
        <f t="shared" ref="N144" si="114">IFERROR(N143/N113,"нет")</f>
        <v>нет</v>
      </c>
      <c r="O144" s="92" t="str">
        <f t="shared" ref="O144" si="115">IFERROR(O143/O113,"нет")</f>
        <v>нет</v>
      </c>
      <c r="P144" s="92" t="str">
        <f t="shared" ref="P144" si="116">IFERROR(P143/P113,"нет")</f>
        <v>нет</v>
      </c>
      <c r="Q144" s="92">
        <f t="shared" ref="Q144" si="117">IFERROR(Q143/Q113,"нет")</f>
        <v>0.35</v>
      </c>
      <c r="R144" s="92" t="str">
        <f t="shared" ref="R144" si="118">IFERROR(R143/R113,"нет")</f>
        <v>нет</v>
      </c>
      <c r="S144" s="92" t="str">
        <f t="shared" ref="S144" si="119">IFERROR(S143/S113,"нет")</f>
        <v>нет</v>
      </c>
      <c r="T144" s="92" t="str">
        <f t="shared" ref="T144" si="120">IFERROR(T143/T113,"нет")</f>
        <v>нет</v>
      </c>
      <c r="U144" s="92">
        <f t="shared" ref="U144" si="121">IFERROR(U143/U113,"нет")</f>
        <v>0.35</v>
      </c>
      <c r="V144" s="92" t="str">
        <f t="shared" ref="V144" si="122">IFERROR(V143/V113,"нет")</f>
        <v>нет</v>
      </c>
      <c r="W144" s="92" t="str">
        <f t="shared" ref="W144" si="123">IFERROR(W143/W113,"нет")</f>
        <v>нет</v>
      </c>
      <c r="X144" s="92" t="str">
        <f t="shared" ref="X144" si="124">IFERROR(X143/X113,"нет")</f>
        <v>нет</v>
      </c>
      <c r="Y144" s="92" t="str">
        <f t="shared" ref="Y144" si="125">IFERROR(Y143/Y113,"нет")</f>
        <v>нет</v>
      </c>
      <c r="Z144" s="92" t="str">
        <f t="shared" ref="Z144" si="126">IFERROR(Z143/Z113,"нет")</f>
        <v>нет</v>
      </c>
      <c r="AA144" s="92" t="str">
        <f t="shared" ref="AA144" si="127">IFERROR(AA143/AA113,"нет")</f>
        <v>нет</v>
      </c>
      <c r="AB144" s="92" t="str">
        <f t="shared" ref="AB144" si="128">IFERROR(AB143/AB113,"нет")</f>
        <v>нет</v>
      </c>
      <c r="AC144" s="92" t="str">
        <f t="shared" ref="AC144" si="129">IFERROR(AC143/AC113,"нет")</f>
        <v>нет</v>
      </c>
      <c r="AD144" s="92" t="str">
        <f t="shared" ref="AD144" si="130">IFERROR(AD143/AD113,"нет")</f>
        <v>нет</v>
      </c>
      <c r="AE144" s="92" t="str">
        <f t="shared" ref="AE144" si="131">IFERROR(AE143/AE113,"нет")</f>
        <v>нет</v>
      </c>
      <c r="AF144" s="92" t="str">
        <f t="shared" ref="AF144" si="132">IFERROR(AF143/AF113,"нет")</f>
        <v>нет</v>
      </c>
      <c r="AG144" s="92" t="str">
        <f t="shared" ref="AG144" si="133">IFERROR(AG143/AG113,"нет")</f>
        <v>нет</v>
      </c>
      <c r="AH144" s="92" t="str">
        <f t="shared" ref="AH144" si="134">IFERROR(AH143/AH113,"нет")</f>
        <v>нет</v>
      </c>
      <c r="AI144" s="92" t="str">
        <f t="shared" ref="AI144" si="135">IFERROR(AI143/AI113,"нет")</f>
        <v>нет</v>
      </c>
      <c r="AJ144" s="92" t="str">
        <f t="shared" ref="AJ144" si="136">IFERROR(AJ143/AJ113,"нет")</f>
        <v>нет</v>
      </c>
      <c r="AK144" s="92" t="str">
        <f t="shared" ref="AK144" si="137">IFERROR(AK143/AK113,"нет")</f>
        <v>нет</v>
      </c>
      <c r="AL144" s="92" t="str">
        <f t="shared" ref="AL144" si="138">IFERROR(AL143/AL113,"нет")</f>
        <v>нет</v>
      </c>
      <c r="AM144" s="92" t="str">
        <f t="shared" ref="AM144" si="139">IFERROR(AM143/AM113,"нет")</f>
        <v>нет</v>
      </c>
      <c r="AN144" s="92" t="str">
        <f t="shared" ref="AN144" si="140">IFERROR(AN143/AN113,"нет")</f>
        <v>нет</v>
      </c>
      <c r="AO144" s="92" t="str">
        <f t="shared" ref="AO144" si="141">IFERROR(AO143/AO113,"нет")</f>
        <v>нет</v>
      </c>
      <c r="AP144" s="92" t="str">
        <f t="shared" ref="AP144" si="142">IFERROR(AP143/AP113,"нет")</f>
        <v>нет</v>
      </c>
      <c r="AQ144" s="92" t="str">
        <f t="shared" ref="AQ144" si="143">IFERROR(AQ143/AQ113,"нет")</f>
        <v>нет</v>
      </c>
      <c r="AR144" s="92" t="str">
        <f t="shared" ref="AR144" si="144">IFERROR(AR143/AR113,"нет")</f>
        <v>нет</v>
      </c>
      <c r="AS144" s="92" t="str">
        <f t="shared" ref="AS144" si="145">IFERROR(AS143/AS113,"нет")</f>
        <v>нет</v>
      </c>
      <c r="AT144" s="92" t="str">
        <f t="shared" ref="AT144" si="146">IFERROR(AT143/AT113,"нет")</f>
        <v>нет</v>
      </c>
      <c r="AU144" s="92" t="str">
        <f t="shared" ref="AU144" si="147">IFERROR(AU143/AU113,"нет")</f>
        <v>нет</v>
      </c>
      <c r="AV144" s="92" t="str">
        <f t="shared" ref="AV144" si="148">IFERROR(AV143/AV113,"нет")</f>
        <v>нет</v>
      </c>
      <c r="AW144" s="92" t="str">
        <f t="shared" ref="AW144" si="149">IFERROR(AW143/AW113,"нет")</f>
        <v>нет</v>
      </c>
      <c r="AX144" s="92" t="str">
        <f t="shared" ref="AX144" si="150">IFERROR(AX143/AX113,"нет")</f>
        <v>нет</v>
      </c>
      <c r="AY144" s="92" t="str">
        <f t="shared" ref="AY144" si="151">IFERROR(AY143/AY113,"нет")</f>
        <v>нет</v>
      </c>
      <c r="AZ144" s="92" t="str">
        <f t="shared" ref="AZ144" si="152">IFERROR(AZ143/AZ113,"нет")</f>
        <v>нет</v>
      </c>
      <c r="BA144" s="92" t="str">
        <f t="shared" ref="BA144" si="153">IFERROR(BA143/BA113,"нет")</f>
        <v>нет</v>
      </c>
      <c r="BB144" s="92" t="str">
        <f t="shared" ref="BB144" si="154">IFERROR(BB143/BB113,"нет")</f>
        <v>нет</v>
      </c>
      <c r="BC144" s="92" t="str">
        <f t="shared" ref="BC144" si="155">IFERROR(BC143/BC113,"нет")</f>
        <v>нет</v>
      </c>
      <c r="BD144" s="92" t="str">
        <f t="shared" ref="BD144" si="156">IFERROR(BD143/BD113,"нет")</f>
        <v>нет</v>
      </c>
      <c r="BE144" s="92" t="str">
        <f t="shared" ref="BE144" si="157">IFERROR(BE143/BE113,"нет")</f>
        <v>нет</v>
      </c>
      <c r="BF144" s="92" t="str">
        <f t="shared" ref="BF144" si="158">IFERROR(BF143/BF113,"нет")</f>
        <v>нет</v>
      </c>
      <c r="BG144" s="92" t="str">
        <f t="shared" ref="BG144" si="159">IFERROR(BG143/BG113,"нет")</f>
        <v>нет</v>
      </c>
      <c r="BH144" s="92" t="str">
        <f t="shared" ref="BH144" si="160">IFERROR(BH143/BH113,"нет")</f>
        <v>нет</v>
      </c>
      <c r="BI144" s="92" t="str">
        <f t="shared" ref="BI144" si="161">IFERROR(BI143/BI113,"нет")</f>
        <v>нет</v>
      </c>
      <c r="BJ144" s="92" t="str">
        <f t="shared" ref="BJ144" si="162">IFERROR(BJ143/BJ113,"нет")</f>
        <v>нет</v>
      </c>
      <c r="BK144" s="92" t="str">
        <f t="shared" ref="BK144" si="163">IFERROR(BK143/BK113,"нет")</f>
        <v>нет</v>
      </c>
      <c r="BL144" s="92" t="str">
        <f t="shared" ref="BL144" si="164">IFERROR(BL143/BL113,"нет")</f>
        <v>нет</v>
      </c>
      <c r="BM144" s="92" t="str">
        <f t="shared" ref="BM144" si="165">IFERROR(BM143/BM113,"нет")</f>
        <v>нет</v>
      </c>
      <c r="BN144" s="92" t="str">
        <f t="shared" ref="BN144" si="166">IFERROR(BN143/BN113,"нет")</f>
        <v>нет</v>
      </c>
      <c r="BO144" s="92" t="str">
        <f t="shared" ref="BO144" si="167">IFERROR(BO143/BO113,"нет")</f>
        <v>нет</v>
      </c>
      <c r="BP144" s="92" t="str">
        <f t="shared" ref="BP144" si="168">IFERROR(BP143/BP113,"нет")</f>
        <v>нет</v>
      </c>
      <c r="BQ144" s="92" t="str">
        <f t="shared" ref="BQ144" si="169">IFERROR(BQ143/BQ113,"нет")</f>
        <v>нет</v>
      </c>
      <c r="BR144" s="92" t="str">
        <f t="shared" ref="BR144" si="170">IFERROR(BR143/BR113,"нет")</f>
        <v>нет</v>
      </c>
      <c r="BS144" s="92" t="str">
        <f t="shared" ref="BS144" si="171">IFERROR(BS143/BS113,"нет")</f>
        <v>нет</v>
      </c>
      <c r="BT144" s="92" t="str">
        <f t="shared" ref="BT144" si="172">IFERROR(BT143/BT113,"нет")</f>
        <v>нет</v>
      </c>
      <c r="BU144" s="92" t="str">
        <f t="shared" ref="BU144" si="173">IFERROR(BU143/BU113,"нет")</f>
        <v>нет</v>
      </c>
      <c r="BV144" s="92" t="str">
        <f t="shared" ref="BV144" si="174">IFERROR(BV143/BV113,"нет")</f>
        <v>нет</v>
      </c>
      <c r="BW144" s="92" t="str">
        <f t="shared" ref="BW144" si="175">IFERROR(BW143/BW113,"нет")</f>
        <v>нет</v>
      </c>
      <c r="BX144" s="92" t="str">
        <f t="shared" ref="BX144" si="176">IFERROR(BX143/BX113,"нет")</f>
        <v>нет</v>
      </c>
      <c r="BY144" s="92" t="str">
        <f t="shared" ref="BY144" si="177">IFERROR(BY143/BY113,"нет")</f>
        <v>нет</v>
      </c>
      <c r="BZ144" s="92" t="str">
        <f t="shared" ref="BZ144" si="178">IFERROR(BZ143/BZ113,"нет")</f>
        <v>нет</v>
      </c>
      <c r="CA144" s="92" t="str">
        <f t="shared" ref="CA144" si="179">IFERROR(CA143/CA113,"нет")</f>
        <v>нет</v>
      </c>
      <c r="CB144" s="92" t="str">
        <f t="shared" ref="CB144" si="180">IFERROR(CB143/CB113,"нет")</f>
        <v>нет</v>
      </c>
      <c r="CC144" s="92" t="str">
        <f t="shared" ref="CC144" si="181">IFERROR(CC143/CC113,"нет")</f>
        <v>нет</v>
      </c>
      <c r="CD144" s="92" t="str">
        <f t="shared" ref="CD144" si="182">IFERROR(CD143/CD113,"нет")</f>
        <v>нет</v>
      </c>
      <c r="CE144" s="92" t="str">
        <f t="shared" ref="CE144" si="183">IFERROR(CE143/CE113,"нет")</f>
        <v>нет</v>
      </c>
      <c r="CF144" s="92" t="str">
        <f t="shared" ref="CF144" si="184">IFERROR(CF143/CF113,"нет")</f>
        <v>нет</v>
      </c>
      <c r="CG144" s="92" t="str">
        <f t="shared" ref="CG144" si="185">IFERROR(CG143/CG113,"нет")</f>
        <v>нет</v>
      </c>
      <c r="CH144" s="92" t="str">
        <f t="shared" ref="CH144" si="186">IFERROR(CH143/CH113,"нет")</f>
        <v>нет</v>
      </c>
      <c r="CI144" s="92" t="str">
        <f t="shared" ref="CI144" si="187">IFERROR(CI143/CI113,"нет")</f>
        <v>нет</v>
      </c>
      <c r="CJ144" s="92" t="str">
        <f t="shared" ref="CJ144" si="188">IFERROR(CJ143/CJ113,"нет")</f>
        <v>нет</v>
      </c>
      <c r="CK144" s="92" t="str">
        <f t="shared" ref="CK144" si="189">IFERROR(CK143/CK113,"нет")</f>
        <v>нет</v>
      </c>
      <c r="CL144" s="92" t="str">
        <f t="shared" ref="CL144" si="190">IFERROR(CL143/CL113,"нет")</f>
        <v>нет</v>
      </c>
      <c r="CM144" s="92" t="str">
        <f t="shared" ref="CM144" si="191">IFERROR(CM143/CM113,"нет")</f>
        <v>нет</v>
      </c>
      <c r="CN144" s="92" t="str">
        <f t="shared" ref="CN144" si="192">IFERROR(CN143/CN113,"нет")</f>
        <v>нет</v>
      </c>
      <c r="CO144" s="92" t="str">
        <f t="shared" ref="CO144" si="193">IFERROR(CO143/CO113,"нет")</f>
        <v>нет</v>
      </c>
      <c r="CP144" s="92" t="str">
        <f t="shared" ref="CP144" si="194">IFERROR(CP143/CP113,"нет")</f>
        <v>нет</v>
      </c>
      <c r="CQ144" s="92" t="str">
        <f t="shared" ref="CQ144" si="195">IFERROR(CQ143/CQ113,"нет")</f>
        <v>нет</v>
      </c>
      <c r="CR144" s="92" t="str">
        <f t="shared" ref="CR144" si="196">IFERROR(CR143/CR113,"нет")</f>
        <v>нет</v>
      </c>
      <c r="CS144" s="92" t="str">
        <f t="shared" ref="CS144" si="197">IFERROR(CS143/CS113,"нет")</f>
        <v>нет</v>
      </c>
      <c r="CT144" s="92" t="str">
        <f t="shared" ref="CT144" si="198">IFERROR(CT143/CT113,"нет")</f>
        <v>нет</v>
      </c>
      <c r="CU144" s="92" t="str">
        <f t="shared" ref="CU144" si="199">IFERROR(CU143/CU113,"нет")</f>
        <v>нет</v>
      </c>
      <c r="CV144" s="92" t="str">
        <f t="shared" ref="CV144" si="200">IFERROR(CV143/CV113,"нет")</f>
        <v>нет</v>
      </c>
      <c r="CW144" s="92" t="str">
        <f t="shared" ref="CW144" si="201">IFERROR(CW143/CW113,"нет")</f>
        <v>нет</v>
      </c>
      <c r="CX144" s="92" t="str">
        <f t="shared" ref="CX144" si="202">IFERROR(CX143/CX113,"нет")</f>
        <v>нет</v>
      </c>
      <c r="CY144" s="92" t="str">
        <f t="shared" ref="CY144" si="203">IFERROR(CY143/CY113,"нет")</f>
        <v>нет</v>
      </c>
      <c r="CZ144" s="92" t="str">
        <f t="shared" ref="CZ144" si="204">IFERROR(CZ143/CZ113,"нет")</f>
        <v>нет</v>
      </c>
      <c r="DA144" s="92" t="str">
        <f t="shared" ref="DA144" si="205">IFERROR(DA143/DA113,"нет")</f>
        <v>нет</v>
      </c>
      <c r="DB144" s="92" t="str">
        <f t="shared" ref="DB144" si="206">IFERROR(DB143/DB113,"нет")</f>
        <v>нет</v>
      </c>
      <c r="DC144" s="92" t="str">
        <f t="shared" ref="DC144" si="207">IFERROR(DC143/DC113,"нет")</f>
        <v>нет</v>
      </c>
      <c r="DD144" s="92" t="str">
        <f t="shared" ref="DD144" si="208">IFERROR(DD143/DD113,"нет")</f>
        <v>нет</v>
      </c>
      <c r="DE144" s="92" t="str">
        <f t="shared" ref="DE144" si="209">IFERROR(DE143/DE113,"нет")</f>
        <v>нет</v>
      </c>
      <c r="DF144" s="92" t="str">
        <f t="shared" ref="DF144" si="210">IFERROR(DF143/DF113,"нет")</f>
        <v>нет</v>
      </c>
      <c r="DG144" s="92" t="str">
        <f t="shared" ref="DG144" si="211">IFERROR(DG143/DG113,"нет")</f>
        <v>нет</v>
      </c>
      <c r="DH144" s="92" t="str">
        <f t="shared" ref="DH144" si="212">IFERROR(DH143/DH113,"нет")</f>
        <v>нет</v>
      </c>
      <c r="DI144" s="92" t="str">
        <f t="shared" ref="DI144" si="213">IFERROR(DI143/DI113,"нет")</f>
        <v>нет</v>
      </c>
      <c r="DJ144" s="92" t="str">
        <f t="shared" ref="DJ144" si="214">IFERROR(DJ143/DJ113,"нет")</f>
        <v>нет</v>
      </c>
    </row>
    <row r="145" spans="2:114" ht="15" hidden="1" customHeight="1" outlineLevel="1">
      <c r="F145" t="s">
        <v>120</v>
      </c>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row>
    <row r="146" spans="2:114" ht="15" hidden="1" customHeight="1" outlineLevel="1">
      <c r="B146" t="s">
        <v>92</v>
      </c>
      <c r="E146" s="1">
        <f>DATE(YEAR(F146),MONTH(F146)-Ввод!$T$97*3*4,DAY(F146))</f>
        <v>44835</v>
      </c>
      <c r="F146" s="1">
        <f>F141</f>
        <v>46296</v>
      </c>
      <c r="G146" s="153">
        <f>MATCH(DATE(YEAR(F146),MONTH(F146)-Ввод!$T$97*3*4,DAY(F146)),J$14:DJ$14,0)-1</f>
        <v>3</v>
      </c>
      <c r="H146" s="5">
        <f ca="1">OFFSET(J$123,,G146)</f>
        <v>31499.999999999996</v>
      </c>
      <c r="I146" s="5">
        <f>SUM(J146:DJ146)</f>
        <v>84</v>
      </c>
      <c r="J146" s="5">
        <f>N(AND(J$14&gt;=$F146,J$14&lt;Ввод!$T$99))</f>
        <v>0</v>
      </c>
      <c r="K146" s="5">
        <f>N(AND(K$14&gt;=$F146,K$14&lt;Ввод!$T$99))</f>
        <v>0</v>
      </c>
      <c r="L146" s="5">
        <f>N(AND(L$14&gt;=$F146,L$14&lt;Ввод!$T$99))</f>
        <v>0</v>
      </c>
      <c r="M146" s="5">
        <f>N(AND(M$14&gt;=$F146,M$14&lt;Ввод!$T$99))</f>
        <v>0</v>
      </c>
      <c r="N146" s="5">
        <f>N(AND(N$14&gt;=$F146,N$14&lt;Ввод!$T$99))</f>
        <v>0</v>
      </c>
      <c r="O146" s="5">
        <f>N(AND(O$14&gt;=$F146,O$14&lt;Ввод!$T$99))</f>
        <v>0</v>
      </c>
      <c r="P146" s="5">
        <f>N(AND(P$14&gt;=$F146,P$14&lt;Ввод!$T$99))</f>
        <v>0</v>
      </c>
      <c r="Q146" s="5">
        <f>N(AND(Q$14&gt;=$F146,Q$14&lt;Ввод!$T$99))</f>
        <v>0</v>
      </c>
      <c r="R146" s="5">
        <f>N(AND(R$14&gt;=$F146,R$14&lt;Ввод!$T$99))</f>
        <v>0</v>
      </c>
      <c r="S146" s="5">
        <f>N(AND(S$14&gt;=$F146,S$14&lt;Ввод!$T$99))</f>
        <v>0</v>
      </c>
      <c r="T146" s="5">
        <f>N(AND(T$14&gt;=$F146,T$14&lt;Ввод!$T$99))</f>
        <v>0</v>
      </c>
      <c r="U146" s="5">
        <f>N(AND(U$14&gt;=$F146,U$14&lt;Ввод!$T$99))</f>
        <v>0</v>
      </c>
      <c r="V146" s="5">
        <f>N(AND(V$14&gt;=$F146,V$14&lt;Ввод!$T$99))</f>
        <v>0</v>
      </c>
      <c r="W146" s="5">
        <f>N(AND(W$14&gt;=$F146,W$14&lt;Ввод!$T$99))</f>
        <v>0</v>
      </c>
      <c r="X146" s="5">
        <f>N(AND(X$14&gt;=$F146,X$14&lt;Ввод!$T$99))</f>
        <v>0</v>
      </c>
      <c r="Y146" s="5">
        <f>N(AND(Y$14&gt;=$F146,Y$14&lt;Ввод!$T$99))</f>
        <v>0</v>
      </c>
      <c r="Z146" s="5">
        <f>N(AND(Z$14&gt;=$F146,Z$14&lt;Ввод!$T$99))</f>
        <v>0</v>
      </c>
      <c r="AA146" s="5">
        <f>N(AND(AA$14&gt;=$F146,AA$14&lt;Ввод!$T$99))</f>
        <v>0</v>
      </c>
      <c r="AB146" s="5">
        <f>N(AND(AB$14&gt;=$F146,AB$14&lt;Ввод!$T$99))</f>
        <v>0</v>
      </c>
      <c r="AC146" s="5">
        <f>N(AND(AC$14&gt;=$F146,AC$14&lt;Ввод!$T$99))</f>
        <v>1</v>
      </c>
      <c r="AD146" s="5">
        <f>N(AND(AD$14&gt;=$F146,AD$14&lt;Ввод!$T$99))</f>
        <v>1</v>
      </c>
      <c r="AE146" s="5">
        <f>N(AND(AE$14&gt;=$F146,AE$14&lt;Ввод!$T$99))</f>
        <v>1</v>
      </c>
      <c r="AF146" s="5">
        <f>N(AND(AF$14&gt;=$F146,AF$14&lt;Ввод!$T$99))</f>
        <v>1</v>
      </c>
      <c r="AG146" s="5">
        <f>N(AND(AG$14&gt;=$F146,AG$14&lt;Ввод!$T$99))</f>
        <v>1</v>
      </c>
      <c r="AH146" s="5">
        <f>N(AND(AH$14&gt;=$F146,AH$14&lt;Ввод!$T$99))</f>
        <v>1</v>
      </c>
      <c r="AI146" s="5">
        <f>N(AND(AI$14&gt;=$F146,AI$14&lt;Ввод!$T$99))</f>
        <v>1</v>
      </c>
      <c r="AJ146" s="5">
        <f>N(AND(AJ$14&gt;=$F146,AJ$14&lt;Ввод!$T$99))</f>
        <v>1</v>
      </c>
      <c r="AK146" s="5">
        <f>N(AND(AK$14&gt;=$F146,AK$14&lt;Ввод!$T$99))</f>
        <v>1</v>
      </c>
      <c r="AL146" s="5">
        <f>N(AND(AL$14&gt;=$F146,AL$14&lt;Ввод!$T$99))</f>
        <v>1</v>
      </c>
      <c r="AM146" s="5">
        <f>N(AND(AM$14&gt;=$F146,AM$14&lt;Ввод!$T$99))</f>
        <v>1</v>
      </c>
      <c r="AN146" s="5">
        <f>N(AND(AN$14&gt;=$F146,AN$14&lt;Ввод!$T$99))</f>
        <v>1</v>
      </c>
      <c r="AO146" s="5">
        <f>N(AND(AO$14&gt;=$F146,AO$14&lt;Ввод!$T$99))</f>
        <v>1</v>
      </c>
      <c r="AP146" s="5">
        <f>N(AND(AP$14&gt;=$F146,AP$14&lt;Ввод!$T$99))</f>
        <v>1</v>
      </c>
      <c r="AQ146" s="5">
        <f>N(AND(AQ$14&gt;=$F146,AQ$14&lt;Ввод!$T$99))</f>
        <v>1</v>
      </c>
      <c r="AR146" s="5">
        <f>N(AND(AR$14&gt;=$F146,AR$14&lt;Ввод!$T$99))</f>
        <v>1</v>
      </c>
      <c r="AS146" s="5">
        <f>N(AND(AS$14&gt;=$F146,AS$14&lt;Ввод!$T$99))</f>
        <v>1</v>
      </c>
      <c r="AT146" s="5">
        <f>N(AND(AT$14&gt;=$F146,AT$14&lt;Ввод!$T$99))</f>
        <v>1</v>
      </c>
      <c r="AU146" s="5">
        <f>N(AND(AU$14&gt;=$F146,AU$14&lt;Ввод!$T$99))</f>
        <v>1</v>
      </c>
      <c r="AV146" s="5">
        <f>N(AND(AV$14&gt;=$F146,AV$14&lt;Ввод!$T$99))</f>
        <v>1</v>
      </c>
      <c r="AW146" s="5">
        <f>N(AND(AW$14&gt;=$F146,AW$14&lt;Ввод!$T$99))</f>
        <v>1</v>
      </c>
      <c r="AX146" s="5">
        <f>N(AND(AX$14&gt;=$F146,AX$14&lt;Ввод!$T$99))</f>
        <v>1</v>
      </c>
      <c r="AY146" s="5">
        <f>N(AND(AY$14&gt;=$F146,AY$14&lt;Ввод!$T$99))</f>
        <v>1</v>
      </c>
      <c r="AZ146" s="5">
        <f>N(AND(AZ$14&gt;=$F146,AZ$14&lt;Ввод!$T$99))</f>
        <v>1</v>
      </c>
      <c r="BA146" s="5">
        <f>N(AND(BA$14&gt;=$F146,BA$14&lt;Ввод!$T$99))</f>
        <v>1</v>
      </c>
      <c r="BB146" s="5">
        <f>N(AND(BB$14&gt;=$F146,BB$14&lt;Ввод!$T$99))</f>
        <v>1</v>
      </c>
      <c r="BC146" s="5">
        <f>N(AND(BC$14&gt;=$F146,BC$14&lt;Ввод!$T$99))</f>
        <v>1</v>
      </c>
      <c r="BD146" s="5">
        <f>N(AND(BD$14&gt;=$F146,BD$14&lt;Ввод!$T$99))</f>
        <v>1</v>
      </c>
      <c r="BE146" s="5">
        <f>N(AND(BE$14&gt;=$F146,BE$14&lt;Ввод!$T$99))</f>
        <v>1</v>
      </c>
      <c r="BF146" s="5">
        <f>N(AND(BF$14&gt;=$F146,BF$14&lt;Ввод!$T$99))</f>
        <v>1</v>
      </c>
      <c r="BG146" s="5">
        <f>N(AND(BG$14&gt;=$F146,BG$14&lt;Ввод!$T$99))</f>
        <v>1</v>
      </c>
      <c r="BH146" s="5">
        <f>N(AND(BH$14&gt;=$F146,BH$14&lt;Ввод!$T$99))</f>
        <v>1</v>
      </c>
      <c r="BI146" s="5">
        <f>N(AND(BI$14&gt;=$F146,BI$14&lt;Ввод!$T$99))</f>
        <v>1</v>
      </c>
      <c r="BJ146" s="5">
        <f>N(AND(BJ$14&gt;=$F146,BJ$14&lt;Ввод!$T$99))</f>
        <v>1</v>
      </c>
      <c r="BK146" s="5">
        <f>N(AND(BK$14&gt;=$F146,BK$14&lt;Ввод!$T$99))</f>
        <v>1</v>
      </c>
      <c r="BL146" s="5">
        <f>N(AND(BL$14&gt;=$F146,BL$14&lt;Ввод!$T$99))</f>
        <v>1</v>
      </c>
      <c r="BM146" s="5">
        <f>N(AND(BM$14&gt;=$F146,BM$14&lt;Ввод!$T$99))</f>
        <v>1</v>
      </c>
      <c r="BN146" s="5">
        <f>N(AND(BN$14&gt;=$F146,BN$14&lt;Ввод!$T$99))</f>
        <v>1</v>
      </c>
      <c r="BO146" s="5">
        <f>N(AND(BO$14&gt;=$F146,BO$14&lt;Ввод!$T$99))</f>
        <v>1</v>
      </c>
      <c r="BP146" s="5">
        <f>N(AND(BP$14&gt;=$F146,BP$14&lt;Ввод!$T$99))</f>
        <v>1</v>
      </c>
      <c r="BQ146" s="5">
        <f>N(AND(BQ$14&gt;=$F146,BQ$14&lt;Ввод!$T$99))</f>
        <v>1</v>
      </c>
      <c r="BR146" s="5">
        <f>N(AND(BR$14&gt;=$F146,BR$14&lt;Ввод!$T$99))</f>
        <v>1</v>
      </c>
      <c r="BS146" s="5">
        <f>N(AND(BS$14&gt;=$F146,BS$14&lt;Ввод!$T$99))</f>
        <v>1</v>
      </c>
      <c r="BT146" s="5">
        <f>N(AND(BT$14&gt;=$F146,BT$14&lt;Ввод!$T$99))</f>
        <v>1</v>
      </c>
      <c r="BU146" s="5">
        <f>N(AND(BU$14&gt;=$F146,BU$14&lt;Ввод!$T$99))</f>
        <v>1</v>
      </c>
      <c r="BV146" s="5">
        <f>N(AND(BV$14&gt;=$F146,BV$14&lt;Ввод!$T$99))</f>
        <v>1</v>
      </c>
      <c r="BW146" s="5">
        <f>N(AND(BW$14&gt;=$F146,BW$14&lt;Ввод!$T$99))</f>
        <v>1</v>
      </c>
      <c r="BX146" s="5">
        <f>N(AND(BX$14&gt;=$F146,BX$14&lt;Ввод!$T$99))</f>
        <v>1</v>
      </c>
      <c r="BY146" s="5">
        <f>N(AND(BY$14&gt;=$F146,BY$14&lt;Ввод!$T$99))</f>
        <v>1</v>
      </c>
      <c r="BZ146" s="5">
        <f>N(AND(BZ$14&gt;=$F146,BZ$14&lt;Ввод!$T$99))</f>
        <v>1</v>
      </c>
      <c r="CA146" s="5">
        <f>N(AND(CA$14&gt;=$F146,CA$14&lt;Ввод!$T$99))</f>
        <v>1</v>
      </c>
      <c r="CB146" s="5">
        <f>N(AND(CB$14&gt;=$F146,CB$14&lt;Ввод!$T$99))</f>
        <v>1</v>
      </c>
      <c r="CC146" s="5">
        <f>N(AND(CC$14&gt;=$F146,CC$14&lt;Ввод!$T$99))</f>
        <v>1</v>
      </c>
      <c r="CD146" s="5">
        <f>N(AND(CD$14&gt;=$F146,CD$14&lt;Ввод!$T$99))</f>
        <v>1</v>
      </c>
      <c r="CE146" s="5">
        <f>N(AND(CE$14&gt;=$F146,CE$14&lt;Ввод!$T$99))</f>
        <v>1</v>
      </c>
      <c r="CF146" s="5">
        <f>N(AND(CF$14&gt;=$F146,CF$14&lt;Ввод!$T$99))</f>
        <v>1</v>
      </c>
      <c r="CG146" s="5">
        <f>N(AND(CG$14&gt;=$F146,CG$14&lt;Ввод!$T$99))</f>
        <v>1</v>
      </c>
      <c r="CH146" s="5">
        <f>N(AND(CH$14&gt;=$F146,CH$14&lt;Ввод!$T$99))</f>
        <v>1</v>
      </c>
      <c r="CI146" s="5">
        <f>N(AND(CI$14&gt;=$F146,CI$14&lt;Ввод!$T$99))</f>
        <v>1</v>
      </c>
      <c r="CJ146" s="5">
        <f>N(AND(CJ$14&gt;=$F146,CJ$14&lt;Ввод!$T$99))</f>
        <v>1</v>
      </c>
      <c r="CK146" s="5">
        <f>N(AND(CK$14&gt;=$F146,CK$14&lt;Ввод!$T$99))</f>
        <v>1</v>
      </c>
      <c r="CL146" s="5">
        <f>N(AND(CL$14&gt;=$F146,CL$14&lt;Ввод!$T$99))</f>
        <v>1</v>
      </c>
      <c r="CM146" s="5">
        <f>N(AND(CM$14&gt;=$F146,CM$14&lt;Ввод!$T$99))</f>
        <v>1</v>
      </c>
      <c r="CN146" s="5">
        <f>N(AND(CN$14&gt;=$F146,CN$14&lt;Ввод!$T$99))</f>
        <v>1</v>
      </c>
      <c r="CO146" s="5">
        <f>N(AND(CO$14&gt;=$F146,CO$14&lt;Ввод!$T$99))</f>
        <v>1</v>
      </c>
      <c r="CP146" s="5">
        <f>N(AND(CP$14&gt;=$F146,CP$14&lt;Ввод!$T$99))</f>
        <v>1</v>
      </c>
      <c r="CQ146" s="5">
        <f>N(AND(CQ$14&gt;=$F146,CQ$14&lt;Ввод!$T$99))</f>
        <v>1</v>
      </c>
      <c r="CR146" s="5">
        <f>N(AND(CR$14&gt;=$F146,CR$14&lt;Ввод!$T$99))</f>
        <v>1</v>
      </c>
      <c r="CS146" s="5">
        <f>N(AND(CS$14&gt;=$F146,CS$14&lt;Ввод!$T$99))</f>
        <v>1</v>
      </c>
      <c r="CT146" s="5">
        <f>N(AND(CT$14&gt;=$F146,CT$14&lt;Ввод!$T$99))</f>
        <v>1</v>
      </c>
      <c r="CU146" s="5">
        <f>N(AND(CU$14&gt;=$F146,CU$14&lt;Ввод!$T$99))</f>
        <v>1</v>
      </c>
      <c r="CV146" s="5">
        <f>N(AND(CV$14&gt;=$F146,CV$14&lt;Ввод!$T$99))</f>
        <v>1</v>
      </c>
      <c r="CW146" s="5">
        <f>N(AND(CW$14&gt;=$F146,CW$14&lt;Ввод!$T$99))</f>
        <v>1</v>
      </c>
      <c r="CX146" s="5">
        <f>N(AND(CX$14&gt;=$F146,CX$14&lt;Ввод!$T$99))</f>
        <v>1</v>
      </c>
      <c r="CY146" s="5">
        <f>N(AND(CY$14&gt;=$F146,CY$14&lt;Ввод!$T$99))</f>
        <v>1</v>
      </c>
      <c r="CZ146" s="5">
        <f>N(AND(CZ$14&gt;=$F146,CZ$14&lt;Ввод!$T$99))</f>
        <v>1</v>
      </c>
      <c r="DA146" s="5">
        <f>N(AND(DA$14&gt;=$F146,DA$14&lt;Ввод!$T$99))</f>
        <v>1</v>
      </c>
      <c r="DB146" s="5">
        <f>N(AND(DB$14&gt;=$F146,DB$14&lt;Ввод!$T$99))</f>
        <v>1</v>
      </c>
      <c r="DC146" s="5">
        <f>N(AND(DC$14&gt;=$F146,DC$14&lt;Ввод!$T$99))</f>
        <v>1</v>
      </c>
      <c r="DD146" s="5">
        <f>N(AND(DD$14&gt;=$F146,DD$14&lt;Ввод!$T$99))</f>
        <v>1</v>
      </c>
      <c r="DE146" s="5">
        <f>N(AND(DE$14&gt;=$F146,DE$14&lt;Ввод!$T$99))</f>
        <v>1</v>
      </c>
      <c r="DF146" s="5">
        <f>N(AND(DF$14&gt;=$F146,DF$14&lt;Ввод!$T$99))</f>
        <v>1</v>
      </c>
      <c r="DG146" s="5">
        <f>N(AND(DG$14&gt;=$F146,DG$14&lt;Ввод!$T$99))</f>
        <v>1</v>
      </c>
      <c r="DH146" s="5">
        <f>N(AND(DH$14&gt;=$F146,DH$14&lt;Ввод!$T$99))</f>
        <v>1</v>
      </c>
      <c r="DI146" s="5">
        <f>N(AND(DI$14&gt;=$F146,DI$14&lt;Ввод!$T$99))</f>
        <v>0</v>
      </c>
      <c r="DJ146" s="5">
        <f>N(AND(DJ$14&gt;=$F146,DJ$14&lt;Ввод!$T$99))</f>
        <v>0</v>
      </c>
    </row>
    <row r="147" spans="2:114" ht="15" hidden="1" customHeight="1" outlineLevel="1">
      <c r="B147" t="s">
        <v>93</v>
      </c>
      <c r="F147" s="1">
        <f t="shared" ref="F147:F161" si="215">EOMONTH(F146,2)+1</f>
        <v>46388</v>
      </c>
      <c r="G147" s="153">
        <f>MATCH(DATE(YEAR(F147),MONTH(F147)-Ввод!$T$97*3*4,DAY(F147)),J$14:DJ$14,0)-1</f>
        <v>4</v>
      </c>
      <c r="H147" s="5">
        <f t="shared" ref="H147:H161" ca="1" si="216">OFFSET(J$123,,G147)</f>
        <v>0</v>
      </c>
      <c r="I147" s="5">
        <f t="shared" ref="I147:I161" si="217">SUM(J147:DJ147)</f>
        <v>83</v>
      </c>
      <c r="J147" s="5">
        <f>N(AND(J$14&gt;=$F147,J$14&lt;Ввод!$T$99))</f>
        <v>0</v>
      </c>
      <c r="K147" s="5">
        <f>N(AND(K$14&gt;=$F147,K$14&lt;Ввод!$T$99))</f>
        <v>0</v>
      </c>
      <c r="L147" s="5">
        <f>N(AND(L$14&gt;=$F147,L$14&lt;Ввод!$T$99))</f>
        <v>0</v>
      </c>
      <c r="M147" s="5">
        <f>N(AND(M$14&gt;=$F147,M$14&lt;Ввод!$T$99))</f>
        <v>0</v>
      </c>
      <c r="N147" s="5">
        <f>N(AND(N$14&gt;=$F147,N$14&lt;Ввод!$T$99))</f>
        <v>0</v>
      </c>
      <c r="O147" s="5">
        <f>N(AND(O$14&gt;=$F147,O$14&lt;Ввод!$T$99))</f>
        <v>0</v>
      </c>
      <c r="P147" s="5">
        <f>N(AND(P$14&gt;=$F147,P$14&lt;Ввод!$T$99))</f>
        <v>0</v>
      </c>
      <c r="Q147" s="5">
        <f>N(AND(Q$14&gt;=$F147,Q$14&lt;Ввод!$T$99))</f>
        <v>0</v>
      </c>
      <c r="R147" s="5">
        <f>N(AND(R$14&gt;=$F147,R$14&lt;Ввод!$T$99))</f>
        <v>0</v>
      </c>
      <c r="S147" s="5">
        <f>N(AND(S$14&gt;=$F147,S$14&lt;Ввод!$T$99))</f>
        <v>0</v>
      </c>
      <c r="T147" s="5">
        <f>N(AND(T$14&gt;=$F147,T$14&lt;Ввод!$T$99))</f>
        <v>0</v>
      </c>
      <c r="U147" s="5">
        <f>N(AND(U$14&gt;=$F147,U$14&lt;Ввод!$T$99))</f>
        <v>0</v>
      </c>
      <c r="V147" s="5">
        <f>N(AND(V$14&gt;=$F147,V$14&lt;Ввод!$T$99))</f>
        <v>0</v>
      </c>
      <c r="W147" s="5">
        <f>N(AND(W$14&gt;=$F147,W$14&lt;Ввод!$T$99))</f>
        <v>0</v>
      </c>
      <c r="X147" s="5">
        <f>N(AND(X$14&gt;=$F147,X$14&lt;Ввод!$T$99))</f>
        <v>0</v>
      </c>
      <c r="Y147" s="5">
        <f>N(AND(Y$14&gt;=$F147,Y$14&lt;Ввод!$T$99))</f>
        <v>0</v>
      </c>
      <c r="Z147" s="5">
        <f>N(AND(Z$14&gt;=$F147,Z$14&lt;Ввод!$T$99))</f>
        <v>0</v>
      </c>
      <c r="AA147" s="5">
        <f>N(AND(AA$14&gt;=$F147,AA$14&lt;Ввод!$T$99))</f>
        <v>0</v>
      </c>
      <c r="AB147" s="5">
        <f>N(AND(AB$14&gt;=$F147,AB$14&lt;Ввод!$T$99))</f>
        <v>0</v>
      </c>
      <c r="AC147" s="5">
        <f>N(AND(AC$14&gt;=$F147,AC$14&lt;Ввод!$T$99))</f>
        <v>0</v>
      </c>
      <c r="AD147" s="5">
        <f>N(AND(AD$14&gt;=$F147,AD$14&lt;Ввод!$T$99))</f>
        <v>1</v>
      </c>
      <c r="AE147" s="5">
        <f>N(AND(AE$14&gt;=$F147,AE$14&lt;Ввод!$T$99))</f>
        <v>1</v>
      </c>
      <c r="AF147" s="5">
        <f>N(AND(AF$14&gt;=$F147,AF$14&lt;Ввод!$T$99))</f>
        <v>1</v>
      </c>
      <c r="AG147" s="5">
        <f>N(AND(AG$14&gt;=$F147,AG$14&lt;Ввод!$T$99))</f>
        <v>1</v>
      </c>
      <c r="AH147" s="5">
        <f>N(AND(AH$14&gt;=$F147,AH$14&lt;Ввод!$T$99))</f>
        <v>1</v>
      </c>
      <c r="AI147" s="5">
        <f>N(AND(AI$14&gt;=$F147,AI$14&lt;Ввод!$T$99))</f>
        <v>1</v>
      </c>
      <c r="AJ147" s="5">
        <f>N(AND(AJ$14&gt;=$F147,AJ$14&lt;Ввод!$T$99))</f>
        <v>1</v>
      </c>
      <c r="AK147" s="5">
        <f>N(AND(AK$14&gt;=$F147,AK$14&lt;Ввод!$T$99))</f>
        <v>1</v>
      </c>
      <c r="AL147" s="5">
        <f>N(AND(AL$14&gt;=$F147,AL$14&lt;Ввод!$T$99))</f>
        <v>1</v>
      </c>
      <c r="AM147" s="5">
        <f>N(AND(AM$14&gt;=$F147,AM$14&lt;Ввод!$T$99))</f>
        <v>1</v>
      </c>
      <c r="AN147" s="5">
        <f>N(AND(AN$14&gt;=$F147,AN$14&lt;Ввод!$T$99))</f>
        <v>1</v>
      </c>
      <c r="AO147" s="5">
        <f>N(AND(AO$14&gt;=$F147,AO$14&lt;Ввод!$T$99))</f>
        <v>1</v>
      </c>
      <c r="AP147" s="5">
        <f>N(AND(AP$14&gt;=$F147,AP$14&lt;Ввод!$T$99))</f>
        <v>1</v>
      </c>
      <c r="AQ147" s="5">
        <f>N(AND(AQ$14&gt;=$F147,AQ$14&lt;Ввод!$T$99))</f>
        <v>1</v>
      </c>
      <c r="AR147" s="5">
        <f>N(AND(AR$14&gt;=$F147,AR$14&lt;Ввод!$T$99))</f>
        <v>1</v>
      </c>
      <c r="AS147" s="5">
        <f>N(AND(AS$14&gt;=$F147,AS$14&lt;Ввод!$T$99))</f>
        <v>1</v>
      </c>
      <c r="AT147" s="5">
        <f>N(AND(AT$14&gt;=$F147,AT$14&lt;Ввод!$T$99))</f>
        <v>1</v>
      </c>
      <c r="AU147" s="5">
        <f>N(AND(AU$14&gt;=$F147,AU$14&lt;Ввод!$T$99))</f>
        <v>1</v>
      </c>
      <c r="AV147" s="5">
        <f>N(AND(AV$14&gt;=$F147,AV$14&lt;Ввод!$T$99))</f>
        <v>1</v>
      </c>
      <c r="AW147" s="5">
        <f>N(AND(AW$14&gt;=$F147,AW$14&lt;Ввод!$T$99))</f>
        <v>1</v>
      </c>
      <c r="AX147" s="5">
        <f>N(AND(AX$14&gt;=$F147,AX$14&lt;Ввод!$T$99))</f>
        <v>1</v>
      </c>
      <c r="AY147" s="5">
        <f>N(AND(AY$14&gt;=$F147,AY$14&lt;Ввод!$T$99))</f>
        <v>1</v>
      </c>
      <c r="AZ147" s="5">
        <f>N(AND(AZ$14&gt;=$F147,AZ$14&lt;Ввод!$T$99))</f>
        <v>1</v>
      </c>
      <c r="BA147" s="5">
        <f>N(AND(BA$14&gt;=$F147,BA$14&lt;Ввод!$T$99))</f>
        <v>1</v>
      </c>
      <c r="BB147" s="5">
        <f>N(AND(BB$14&gt;=$F147,BB$14&lt;Ввод!$T$99))</f>
        <v>1</v>
      </c>
      <c r="BC147" s="5">
        <f>N(AND(BC$14&gt;=$F147,BC$14&lt;Ввод!$T$99))</f>
        <v>1</v>
      </c>
      <c r="BD147" s="5">
        <f>N(AND(BD$14&gt;=$F147,BD$14&lt;Ввод!$T$99))</f>
        <v>1</v>
      </c>
      <c r="BE147" s="5">
        <f>N(AND(BE$14&gt;=$F147,BE$14&lt;Ввод!$T$99))</f>
        <v>1</v>
      </c>
      <c r="BF147" s="5">
        <f>N(AND(BF$14&gt;=$F147,BF$14&lt;Ввод!$T$99))</f>
        <v>1</v>
      </c>
      <c r="BG147" s="5">
        <f>N(AND(BG$14&gt;=$F147,BG$14&lt;Ввод!$T$99))</f>
        <v>1</v>
      </c>
      <c r="BH147" s="5">
        <f>N(AND(BH$14&gt;=$F147,BH$14&lt;Ввод!$T$99))</f>
        <v>1</v>
      </c>
      <c r="BI147" s="5">
        <f>N(AND(BI$14&gt;=$F147,BI$14&lt;Ввод!$T$99))</f>
        <v>1</v>
      </c>
      <c r="BJ147" s="5">
        <f>N(AND(BJ$14&gt;=$F147,BJ$14&lt;Ввод!$T$99))</f>
        <v>1</v>
      </c>
      <c r="BK147" s="5">
        <f>N(AND(BK$14&gt;=$F147,BK$14&lt;Ввод!$T$99))</f>
        <v>1</v>
      </c>
      <c r="BL147" s="5">
        <f>N(AND(BL$14&gt;=$F147,BL$14&lt;Ввод!$T$99))</f>
        <v>1</v>
      </c>
      <c r="BM147" s="5">
        <f>N(AND(BM$14&gt;=$F147,BM$14&lt;Ввод!$T$99))</f>
        <v>1</v>
      </c>
      <c r="BN147" s="5">
        <f>N(AND(BN$14&gt;=$F147,BN$14&lt;Ввод!$T$99))</f>
        <v>1</v>
      </c>
      <c r="BO147" s="5">
        <f>N(AND(BO$14&gt;=$F147,BO$14&lt;Ввод!$T$99))</f>
        <v>1</v>
      </c>
      <c r="BP147" s="5">
        <f>N(AND(BP$14&gt;=$F147,BP$14&lt;Ввод!$T$99))</f>
        <v>1</v>
      </c>
      <c r="BQ147" s="5">
        <f>N(AND(BQ$14&gt;=$F147,BQ$14&lt;Ввод!$T$99))</f>
        <v>1</v>
      </c>
      <c r="BR147" s="5">
        <f>N(AND(BR$14&gt;=$F147,BR$14&lt;Ввод!$T$99))</f>
        <v>1</v>
      </c>
      <c r="BS147" s="5">
        <f>N(AND(BS$14&gt;=$F147,BS$14&lt;Ввод!$T$99))</f>
        <v>1</v>
      </c>
      <c r="BT147" s="5">
        <f>N(AND(BT$14&gt;=$F147,BT$14&lt;Ввод!$T$99))</f>
        <v>1</v>
      </c>
      <c r="BU147" s="5">
        <f>N(AND(BU$14&gt;=$F147,BU$14&lt;Ввод!$T$99))</f>
        <v>1</v>
      </c>
      <c r="BV147" s="5">
        <f>N(AND(BV$14&gt;=$F147,BV$14&lt;Ввод!$T$99))</f>
        <v>1</v>
      </c>
      <c r="BW147" s="5">
        <f>N(AND(BW$14&gt;=$F147,BW$14&lt;Ввод!$T$99))</f>
        <v>1</v>
      </c>
      <c r="BX147" s="5">
        <f>N(AND(BX$14&gt;=$F147,BX$14&lt;Ввод!$T$99))</f>
        <v>1</v>
      </c>
      <c r="BY147" s="5">
        <f>N(AND(BY$14&gt;=$F147,BY$14&lt;Ввод!$T$99))</f>
        <v>1</v>
      </c>
      <c r="BZ147" s="5">
        <f>N(AND(BZ$14&gt;=$F147,BZ$14&lt;Ввод!$T$99))</f>
        <v>1</v>
      </c>
      <c r="CA147" s="5">
        <f>N(AND(CA$14&gt;=$F147,CA$14&lt;Ввод!$T$99))</f>
        <v>1</v>
      </c>
      <c r="CB147" s="5">
        <f>N(AND(CB$14&gt;=$F147,CB$14&lt;Ввод!$T$99))</f>
        <v>1</v>
      </c>
      <c r="CC147" s="5">
        <f>N(AND(CC$14&gt;=$F147,CC$14&lt;Ввод!$T$99))</f>
        <v>1</v>
      </c>
      <c r="CD147" s="5">
        <f>N(AND(CD$14&gt;=$F147,CD$14&lt;Ввод!$T$99))</f>
        <v>1</v>
      </c>
      <c r="CE147" s="5">
        <f>N(AND(CE$14&gt;=$F147,CE$14&lt;Ввод!$T$99))</f>
        <v>1</v>
      </c>
      <c r="CF147" s="5">
        <f>N(AND(CF$14&gt;=$F147,CF$14&lt;Ввод!$T$99))</f>
        <v>1</v>
      </c>
      <c r="CG147" s="5">
        <f>N(AND(CG$14&gt;=$F147,CG$14&lt;Ввод!$T$99))</f>
        <v>1</v>
      </c>
      <c r="CH147" s="5">
        <f>N(AND(CH$14&gt;=$F147,CH$14&lt;Ввод!$T$99))</f>
        <v>1</v>
      </c>
      <c r="CI147" s="5">
        <f>N(AND(CI$14&gt;=$F147,CI$14&lt;Ввод!$T$99))</f>
        <v>1</v>
      </c>
      <c r="CJ147" s="5">
        <f>N(AND(CJ$14&gt;=$F147,CJ$14&lt;Ввод!$T$99))</f>
        <v>1</v>
      </c>
      <c r="CK147" s="5">
        <f>N(AND(CK$14&gt;=$F147,CK$14&lt;Ввод!$T$99))</f>
        <v>1</v>
      </c>
      <c r="CL147" s="5">
        <f>N(AND(CL$14&gt;=$F147,CL$14&lt;Ввод!$T$99))</f>
        <v>1</v>
      </c>
      <c r="CM147" s="5">
        <f>N(AND(CM$14&gt;=$F147,CM$14&lt;Ввод!$T$99))</f>
        <v>1</v>
      </c>
      <c r="CN147" s="5">
        <f>N(AND(CN$14&gt;=$F147,CN$14&lt;Ввод!$T$99))</f>
        <v>1</v>
      </c>
      <c r="CO147" s="5">
        <f>N(AND(CO$14&gt;=$F147,CO$14&lt;Ввод!$T$99))</f>
        <v>1</v>
      </c>
      <c r="CP147" s="5">
        <f>N(AND(CP$14&gt;=$F147,CP$14&lt;Ввод!$T$99))</f>
        <v>1</v>
      </c>
      <c r="CQ147" s="5">
        <f>N(AND(CQ$14&gt;=$F147,CQ$14&lt;Ввод!$T$99))</f>
        <v>1</v>
      </c>
      <c r="CR147" s="5">
        <f>N(AND(CR$14&gt;=$F147,CR$14&lt;Ввод!$T$99))</f>
        <v>1</v>
      </c>
      <c r="CS147" s="5">
        <f>N(AND(CS$14&gt;=$F147,CS$14&lt;Ввод!$T$99))</f>
        <v>1</v>
      </c>
      <c r="CT147" s="5">
        <f>N(AND(CT$14&gt;=$F147,CT$14&lt;Ввод!$T$99))</f>
        <v>1</v>
      </c>
      <c r="CU147" s="5">
        <f>N(AND(CU$14&gt;=$F147,CU$14&lt;Ввод!$T$99))</f>
        <v>1</v>
      </c>
      <c r="CV147" s="5">
        <f>N(AND(CV$14&gt;=$F147,CV$14&lt;Ввод!$T$99))</f>
        <v>1</v>
      </c>
      <c r="CW147" s="5">
        <f>N(AND(CW$14&gt;=$F147,CW$14&lt;Ввод!$T$99))</f>
        <v>1</v>
      </c>
      <c r="CX147" s="5">
        <f>N(AND(CX$14&gt;=$F147,CX$14&lt;Ввод!$T$99))</f>
        <v>1</v>
      </c>
      <c r="CY147" s="5">
        <f>N(AND(CY$14&gt;=$F147,CY$14&lt;Ввод!$T$99))</f>
        <v>1</v>
      </c>
      <c r="CZ147" s="5">
        <f>N(AND(CZ$14&gt;=$F147,CZ$14&lt;Ввод!$T$99))</f>
        <v>1</v>
      </c>
      <c r="DA147" s="5">
        <f>N(AND(DA$14&gt;=$F147,DA$14&lt;Ввод!$T$99))</f>
        <v>1</v>
      </c>
      <c r="DB147" s="5">
        <f>N(AND(DB$14&gt;=$F147,DB$14&lt;Ввод!$T$99))</f>
        <v>1</v>
      </c>
      <c r="DC147" s="5">
        <f>N(AND(DC$14&gt;=$F147,DC$14&lt;Ввод!$T$99))</f>
        <v>1</v>
      </c>
      <c r="DD147" s="5">
        <f>N(AND(DD$14&gt;=$F147,DD$14&lt;Ввод!$T$99))</f>
        <v>1</v>
      </c>
      <c r="DE147" s="5">
        <f>N(AND(DE$14&gt;=$F147,DE$14&lt;Ввод!$T$99))</f>
        <v>1</v>
      </c>
      <c r="DF147" s="5">
        <f>N(AND(DF$14&gt;=$F147,DF$14&lt;Ввод!$T$99))</f>
        <v>1</v>
      </c>
      <c r="DG147" s="5">
        <f>N(AND(DG$14&gt;=$F147,DG$14&lt;Ввод!$T$99))</f>
        <v>1</v>
      </c>
      <c r="DH147" s="5">
        <f>N(AND(DH$14&gt;=$F147,DH$14&lt;Ввод!$T$99))</f>
        <v>1</v>
      </c>
      <c r="DI147" s="5">
        <f>N(AND(DI$14&gt;=$F147,DI$14&lt;Ввод!$T$99))</f>
        <v>0</v>
      </c>
      <c r="DJ147" s="5">
        <f>N(AND(DJ$14&gt;=$F147,DJ$14&lt;Ввод!$T$99))</f>
        <v>0</v>
      </c>
    </row>
    <row r="148" spans="2:114" ht="15" hidden="1" customHeight="1" outlineLevel="1">
      <c r="B148" t="s">
        <v>94</v>
      </c>
      <c r="F148" s="1">
        <f t="shared" si="215"/>
        <v>46478</v>
      </c>
      <c r="G148" s="153">
        <f>MATCH(DATE(YEAR(F148),MONTH(F148)-Ввод!$T$97*3*4,DAY(F148)),J$14:DJ$14,0)-1</f>
        <v>5</v>
      </c>
      <c r="H148" s="5">
        <f t="shared" ca="1" si="216"/>
        <v>0</v>
      </c>
      <c r="I148" s="5">
        <f t="shared" si="217"/>
        <v>82</v>
      </c>
      <c r="J148" s="5">
        <f>N(AND(J$14&gt;=$F148,J$14&lt;Ввод!$T$99))</f>
        <v>0</v>
      </c>
      <c r="K148" s="5">
        <f>N(AND(K$14&gt;=$F148,K$14&lt;Ввод!$T$99))</f>
        <v>0</v>
      </c>
      <c r="L148" s="5">
        <f>N(AND(L$14&gt;=$F148,L$14&lt;Ввод!$T$99))</f>
        <v>0</v>
      </c>
      <c r="M148" s="5">
        <f>N(AND(M$14&gt;=$F148,M$14&lt;Ввод!$T$99))</f>
        <v>0</v>
      </c>
      <c r="N148" s="5">
        <f>N(AND(N$14&gt;=$F148,N$14&lt;Ввод!$T$99))</f>
        <v>0</v>
      </c>
      <c r="O148" s="5">
        <f>N(AND(O$14&gt;=$F148,O$14&lt;Ввод!$T$99))</f>
        <v>0</v>
      </c>
      <c r="P148" s="5">
        <f>N(AND(P$14&gt;=$F148,P$14&lt;Ввод!$T$99))</f>
        <v>0</v>
      </c>
      <c r="Q148" s="5">
        <f>N(AND(Q$14&gt;=$F148,Q$14&lt;Ввод!$T$99))</f>
        <v>0</v>
      </c>
      <c r="R148" s="5">
        <f>N(AND(R$14&gt;=$F148,R$14&lt;Ввод!$T$99))</f>
        <v>0</v>
      </c>
      <c r="S148" s="5">
        <f>N(AND(S$14&gt;=$F148,S$14&lt;Ввод!$T$99))</f>
        <v>0</v>
      </c>
      <c r="T148" s="5">
        <f>N(AND(T$14&gt;=$F148,T$14&lt;Ввод!$T$99))</f>
        <v>0</v>
      </c>
      <c r="U148" s="5">
        <f>N(AND(U$14&gt;=$F148,U$14&lt;Ввод!$T$99))</f>
        <v>0</v>
      </c>
      <c r="V148" s="5">
        <f>N(AND(V$14&gt;=$F148,V$14&lt;Ввод!$T$99))</f>
        <v>0</v>
      </c>
      <c r="W148" s="5">
        <f>N(AND(W$14&gt;=$F148,W$14&lt;Ввод!$T$99))</f>
        <v>0</v>
      </c>
      <c r="X148" s="5">
        <f>N(AND(X$14&gt;=$F148,X$14&lt;Ввод!$T$99))</f>
        <v>0</v>
      </c>
      <c r="Y148" s="5">
        <f>N(AND(Y$14&gt;=$F148,Y$14&lt;Ввод!$T$99))</f>
        <v>0</v>
      </c>
      <c r="Z148" s="5">
        <f>N(AND(Z$14&gt;=$F148,Z$14&lt;Ввод!$T$99))</f>
        <v>0</v>
      </c>
      <c r="AA148" s="5">
        <f>N(AND(AA$14&gt;=$F148,AA$14&lt;Ввод!$T$99))</f>
        <v>0</v>
      </c>
      <c r="AB148" s="5">
        <f>N(AND(AB$14&gt;=$F148,AB$14&lt;Ввод!$T$99))</f>
        <v>0</v>
      </c>
      <c r="AC148" s="5">
        <f>N(AND(AC$14&gt;=$F148,AC$14&lt;Ввод!$T$99))</f>
        <v>0</v>
      </c>
      <c r="AD148" s="5">
        <f>N(AND(AD$14&gt;=$F148,AD$14&lt;Ввод!$T$99))</f>
        <v>0</v>
      </c>
      <c r="AE148" s="5">
        <f>N(AND(AE$14&gt;=$F148,AE$14&lt;Ввод!$T$99))</f>
        <v>1</v>
      </c>
      <c r="AF148" s="5">
        <f>N(AND(AF$14&gt;=$F148,AF$14&lt;Ввод!$T$99))</f>
        <v>1</v>
      </c>
      <c r="AG148" s="5">
        <f>N(AND(AG$14&gt;=$F148,AG$14&lt;Ввод!$T$99))</f>
        <v>1</v>
      </c>
      <c r="AH148" s="5">
        <f>N(AND(AH$14&gt;=$F148,AH$14&lt;Ввод!$T$99))</f>
        <v>1</v>
      </c>
      <c r="AI148" s="5">
        <f>N(AND(AI$14&gt;=$F148,AI$14&lt;Ввод!$T$99))</f>
        <v>1</v>
      </c>
      <c r="AJ148" s="5">
        <f>N(AND(AJ$14&gt;=$F148,AJ$14&lt;Ввод!$T$99))</f>
        <v>1</v>
      </c>
      <c r="AK148" s="5">
        <f>N(AND(AK$14&gt;=$F148,AK$14&lt;Ввод!$T$99))</f>
        <v>1</v>
      </c>
      <c r="AL148" s="5">
        <f>N(AND(AL$14&gt;=$F148,AL$14&lt;Ввод!$T$99))</f>
        <v>1</v>
      </c>
      <c r="AM148" s="5">
        <f>N(AND(AM$14&gt;=$F148,AM$14&lt;Ввод!$T$99))</f>
        <v>1</v>
      </c>
      <c r="AN148" s="5">
        <f>N(AND(AN$14&gt;=$F148,AN$14&lt;Ввод!$T$99))</f>
        <v>1</v>
      </c>
      <c r="AO148" s="5">
        <f>N(AND(AO$14&gt;=$F148,AO$14&lt;Ввод!$T$99))</f>
        <v>1</v>
      </c>
      <c r="AP148" s="5">
        <f>N(AND(AP$14&gt;=$F148,AP$14&lt;Ввод!$T$99))</f>
        <v>1</v>
      </c>
      <c r="AQ148" s="5">
        <f>N(AND(AQ$14&gt;=$F148,AQ$14&lt;Ввод!$T$99))</f>
        <v>1</v>
      </c>
      <c r="AR148" s="5">
        <f>N(AND(AR$14&gt;=$F148,AR$14&lt;Ввод!$T$99))</f>
        <v>1</v>
      </c>
      <c r="AS148" s="5">
        <f>N(AND(AS$14&gt;=$F148,AS$14&lt;Ввод!$T$99))</f>
        <v>1</v>
      </c>
      <c r="AT148" s="5">
        <f>N(AND(AT$14&gt;=$F148,AT$14&lt;Ввод!$T$99))</f>
        <v>1</v>
      </c>
      <c r="AU148" s="5">
        <f>N(AND(AU$14&gt;=$F148,AU$14&lt;Ввод!$T$99))</f>
        <v>1</v>
      </c>
      <c r="AV148" s="5">
        <f>N(AND(AV$14&gt;=$F148,AV$14&lt;Ввод!$T$99))</f>
        <v>1</v>
      </c>
      <c r="AW148" s="5">
        <f>N(AND(AW$14&gt;=$F148,AW$14&lt;Ввод!$T$99))</f>
        <v>1</v>
      </c>
      <c r="AX148" s="5">
        <f>N(AND(AX$14&gt;=$F148,AX$14&lt;Ввод!$T$99))</f>
        <v>1</v>
      </c>
      <c r="AY148" s="5">
        <f>N(AND(AY$14&gt;=$F148,AY$14&lt;Ввод!$T$99))</f>
        <v>1</v>
      </c>
      <c r="AZ148" s="5">
        <f>N(AND(AZ$14&gt;=$F148,AZ$14&lt;Ввод!$T$99))</f>
        <v>1</v>
      </c>
      <c r="BA148" s="5">
        <f>N(AND(BA$14&gt;=$F148,BA$14&lt;Ввод!$T$99))</f>
        <v>1</v>
      </c>
      <c r="BB148" s="5">
        <f>N(AND(BB$14&gt;=$F148,BB$14&lt;Ввод!$T$99))</f>
        <v>1</v>
      </c>
      <c r="BC148" s="5">
        <f>N(AND(BC$14&gt;=$F148,BC$14&lt;Ввод!$T$99))</f>
        <v>1</v>
      </c>
      <c r="BD148" s="5">
        <f>N(AND(BD$14&gt;=$F148,BD$14&lt;Ввод!$T$99))</f>
        <v>1</v>
      </c>
      <c r="BE148" s="5">
        <f>N(AND(BE$14&gt;=$F148,BE$14&lt;Ввод!$T$99))</f>
        <v>1</v>
      </c>
      <c r="BF148" s="5">
        <f>N(AND(BF$14&gt;=$F148,BF$14&lt;Ввод!$T$99))</f>
        <v>1</v>
      </c>
      <c r="BG148" s="5">
        <f>N(AND(BG$14&gt;=$F148,BG$14&lt;Ввод!$T$99))</f>
        <v>1</v>
      </c>
      <c r="BH148" s="5">
        <f>N(AND(BH$14&gt;=$F148,BH$14&lt;Ввод!$T$99))</f>
        <v>1</v>
      </c>
      <c r="BI148" s="5">
        <f>N(AND(BI$14&gt;=$F148,BI$14&lt;Ввод!$T$99))</f>
        <v>1</v>
      </c>
      <c r="BJ148" s="5">
        <f>N(AND(BJ$14&gt;=$F148,BJ$14&lt;Ввод!$T$99))</f>
        <v>1</v>
      </c>
      <c r="BK148" s="5">
        <f>N(AND(BK$14&gt;=$F148,BK$14&lt;Ввод!$T$99))</f>
        <v>1</v>
      </c>
      <c r="BL148" s="5">
        <f>N(AND(BL$14&gt;=$F148,BL$14&lt;Ввод!$T$99))</f>
        <v>1</v>
      </c>
      <c r="BM148" s="5">
        <f>N(AND(BM$14&gt;=$F148,BM$14&lt;Ввод!$T$99))</f>
        <v>1</v>
      </c>
      <c r="BN148" s="5">
        <f>N(AND(BN$14&gt;=$F148,BN$14&lt;Ввод!$T$99))</f>
        <v>1</v>
      </c>
      <c r="BO148" s="5">
        <f>N(AND(BO$14&gt;=$F148,BO$14&lt;Ввод!$T$99))</f>
        <v>1</v>
      </c>
      <c r="BP148" s="5">
        <f>N(AND(BP$14&gt;=$F148,BP$14&lt;Ввод!$T$99))</f>
        <v>1</v>
      </c>
      <c r="BQ148" s="5">
        <f>N(AND(BQ$14&gt;=$F148,BQ$14&lt;Ввод!$T$99))</f>
        <v>1</v>
      </c>
      <c r="BR148" s="5">
        <f>N(AND(BR$14&gt;=$F148,BR$14&lt;Ввод!$T$99))</f>
        <v>1</v>
      </c>
      <c r="BS148" s="5">
        <f>N(AND(BS$14&gt;=$F148,BS$14&lt;Ввод!$T$99))</f>
        <v>1</v>
      </c>
      <c r="BT148" s="5">
        <f>N(AND(BT$14&gt;=$F148,BT$14&lt;Ввод!$T$99))</f>
        <v>1</v>
      </c>
      <c r="BU148" s="5">
        <f>N(AND(BU$14&gt;=$F148,BU$14&lt;Ввод!$T$99))</f>
        <v>1</v>
      </c>
      <c r="BV148" s="5">
        <f>N(AND(BV$14&gt;=$F148,BV$14&lt;Ввод!$T$99))</f>
        <v>1</v>
      </c>
      <c r="BW148" s="5">
        <f>N(AND(BW$14&gt;=$F148,BW$14&lt;Ввод!$T$99))</f>
        <v>1</v>
      </c>
      <c r="BX148" s="5">
        <f>N(AND(BX$14&gt;=$F148,BX$14&lt;Ввод!$T$99))</f>
        <v>1</v>
      </c>
      <c r="BY148" s="5">
        <f>N(AND(BY$14&gt;=$F148,BY$14&lt;Ввод!$T$99))</f>
        <v>1</v>
      </c>
      <c r="BZ148" s="5">
        <f>N(AND(BZ$14&gt;=$F148,BZ$14&lt;Ввод!$T$99))</f>
        <v>1</v>
      </c>
      <c r="CA148" s="5">
        <f>N(AND(CA$14&gt;=$F148,CA$14&lt;Ввод!$T$99))</f>
        <v>1</v>
      </c>
      <c r="CB148" s="5">
        <f>N(AND(CB$14&gt;=$F148,CB$14&lt;Ввод!$T$99))</f>
        <v>1</v>
      </c>
      <c r="CC148" s="5">
        <f>N(AND(CC$14&gt;=$F148,CC$14&lt;Ввод!$T$99))</f>
        <v>1</v>
      </c>
      <c r="CD148" s="5">
        <f>N(AND(CD$14&gt;=$F148,CD$14&lt;Ввод!$T$99))</f>
        <v>1</v>
      </c>
      <c r="CE148" s="5">
        <f>N(AND(CE$14&gt;=$F148,CE$14&lt;Ввод!$T$99))</f>
        <v>1</v>
      </c>
      <c r="CF148" s="5">
        <f>N(AND(CF$14&gt;=$F148,CF$14&lt;Ввод!$T$99))</f>
        <v>1</v>
      </c>
      <c r="CG148" s="5">
        <f>N(AND(CG$14&gt;=$F148,CG$14&lt;Ввод!$T$99))</f>
        <v>1</v>
      </c>
      <c r="CH148" s="5">
        <f>N(AND(CH$14&gt;=$F148,CH$14&lt;Ввод!$T$99))</f>
        <v>1</v>
      </c>
      <c r="CI148" s="5">
        <f>N(AND(CI$14&gt;=$F148,CI$14&lt;Ввод!$T$99))</f>
        <v>1</v>
      </c>
      <c r="CJ148" s="5">
        <f>N(AND(CJ$14&gt;=$F148,CJ$14&lt;Ввод!$T$99))</f>
        <v>1</v>
      </c>
      <c r="CK148" s="5">
        <f>N(AND(CK$14&gt;=$F148,CK$14&lt;Ввод!$T$99))</f>
        <v>1</v>
      </c>
      <c r="CL148" s="5">
        <f>N(AND(CL$14&gt;=$F148,CL$14&lt;Ввод!$T$99))</f>
        <v>1</v>
      </c>
      <c r="CM148" s="5">
        <f>N(AND(CM$14&gt;=$F148,CM$14&lt;Ввод!$T$99))</f>
        <v>1</v>
      </c>
      <c r="CN148" s="5">
        <f>N(AND(CN$14&gt;=$F148,CN$14&lt;Ввод!$T$99))</f>
        <v>1</v>
      </c>
      <c r="CO148" s="5">
        <f>N(AND(CO$14&gt;=$F148,CO$14&lt;Ввод!$T$99))</f>
        <v>1</v>
      </c>
      <c r="CP148" s="5">
        <f>N(AND(CP$14&gt;=$F148,CP$14&lt;Ввод!$T$99))</f>
        <v>1</v>
      </c>
      <c r="CQ148" s="5">
        <f>N(AND(CQ$14&gt;=$F148,CQ$14&lt;Ввод!$T$99))</f>
        <v>1</v>
      </c>
      <c r="CR148" s="5">
        <f>N(AND(CR$14&gt;=$F148,CR$14&lt;Ввод!$T$99))</f>
        <v>1</v>
      </c>
      <c r="CS148" s="5">
        <f>N(AND(CS$14&gt;=$F148,CS$14&lt;Ввод!$T$99))</f>
        <v>1</v>
      </c>
      <c r="CT148" s="5">
        <f>N(AND(CT$14&gt;=$F148,CT$14&lt;Ввод!$T$99))</f>
        <v>1</v>
      </c>
      <c r="CU148" s="5">
        <f>N(AND(CU$14&gt;=$F148,CU$14&lt;Ввод!$T$99))</f>
        <v>1</v>
      </c>
      <c r="CV148" s="5">
        <f>N(AND(CV$14&gt;=$F148,CV$14&lt;Ввод!$T$99))</f>
        <v>1</v>
      </c>
      <c r="CW148" s="5">
        <f>N(AND(CW$14&gt;=$F148,CW$14&lt;Ввод!$T$99))</f>
        <v>1</v>
      </c>
      <c r="CX148" s="5">
        <f>N(AND(CX$14&gt;=$F148,CX$14&lt;Ввод!$T$99))</f>
        <v>1</v>
      </c>
      <c r="CY148" s="5">
        <f>N(AND(CY$14&gt;=$F148,CY$14&lt;Ввод!$T$99))</f>
        <v>1</v>
      </c>
      <c r="CZ148" s="5">
        <f>N(AND(CZ$14&gt;=$F148,CZ$14&lt;Ввод!$T$99))</f>
        <v>1</v>
      </c>
      <c r="DA148" s="5">
        <f>N(AND(DA$14&gt;=$F148,DA$14&lt;Ввод!$T$99))</f>
        <v>1</v>
      </c>
      <c r="DB148" s="5">
        <f>N(AND(DB$14&gt;=$F148,DB$14&lt;Ввод!$T$99))</f>
        <v>1</v>
      </c>
      <c r="DC148" s="5">
        <f>N(AND(DC$14&gt;=$F148,DC$14&lt;Ввод!$T$99))</f>
        <v>1</v>
      </c>
      <c r="DD148" s="5">
        <f>N(AND(DD$14&gt;=$F148,DD$14&lt;Ввод!$T$99))</f>
        <v>1</v>
      </c>
      <c r="DE148" s="5">
        <f>N(AND(DE$14&gt;=$F148,DE$14&lt;Ввод!$T$99))</f>
        <v>1</v>
      </c>
      <c r="DF148" s="5">
        <f>N(AND(DF$14&gt;=$F148,DF$14&lt;Ввод!$T$99))</f>
        <v>1</v>
      </c>
      <c r="DG148" s="5">
        <f>N(AND(DG$14&gt;=$F148,DG$14&lt;Ввод!$T$99))</f>
        <v>1</v>
      </c>
      <c r="DH148" s="5">
        <f>N(AND(DH$14&gt;=$F148,DH$14&lt;Ввод!$T$99))</f>
        <v>1</v>
      </c>
      <c r="DI148" s="5">
        <f>N(AND(DI$14&gt;=$F148,DI$14&lt;Ввод!$T$99))</f>
        <v>0</v>
      </c>
      <c r="DJ148" s="5">
        <f>N(AND(DJ$14&gt;=$F148,DJ$14&lt;Ввод!$T$99))</f>
        <v>0</v>
      </c>
    </row>
    <row r="149" spans="2:114" ht="15" hidden="1" customHeight="1" outlineLevel="1">
      <c r="B149" t="s">
        <v>95</v>
      </c>
      <c r="F149" s="1">
        <f t="shared" si="215"/>
        <v>46569</v>
      </c>
      <c r="G149" s="153">
        <f>MATCH(DATE(YEAR(F149),MONTH(F149)-Ввод!$T$97*3*4,DAY(F149)),J$14:DJ$14,0)-1</f>
        <v>6</v>
      </c>
      <c r="H149" s="5">
        <f t="shared" ca="1" si="216"/>
        <v>0</v>
      </c>
      <c r="I149" s="5">
        <f t="shared" si="217"/>
        <v>81</v>
      </c>
      <c r="J149" s="5">
        <f>N(AND(J$14&gt;=$F149,J$14&lt;Ввод!$T$99))</f>
        <v>0</v>
      </c>
      <c r="K149" s="5">
        <f>N(AND(K$14&gt;=$F149,K$14&lt;Ввод!$T$99))</f>
        <v>0</v>
      </c>
      <c r="L149" s="5">
        <f>N(AND(L$14&gt;=$F149,L$14&lt;Ввод!$T$99))</f>
        <v>0</v>
      </c>
      <c r="M149" s="5">
        <f>N(AND(M$14&gt;=$F149,M$14&lt;Ввод!$T$99))</f>
        <v>0</v>
      </c>
      <c r="N149" s="5">
        <f>N(AND(N$14&gt;=$F149,N$14&lt;Ввод!$T$99))</f>
        <v>0</v>
      </c>
      <c r="O149" s="5">
        <f>N(AND(O$14&gt;=$F149,O$14&lt;Ввод!$T$99))</f>
        <v>0</v>
      </c>
      <c r="P149" s="5">
        <f>N(AND(P$14&gt;=$F149,P$14&lt;Ввод!$T$99))</f>
        <v>0</v>
      </c>
      <c r="Q149" s="5">
        <f>N(AND(Q$14&gt;=$F149,Q$14&lt;Ввод!$T$99))</f>
        <v>0</v>
      </c>
      <c r="R149" s="5">
        <f>N(AND(R$14&gt;=$F149,R$14&lt;Ввод!$T$99))</f>
        <v>0</v>
      </c>
      <c r="S149" s="5">
        <f>N(AND(S$14&gt;=$F149,S$14&lt;Ввод!$T$99))</f>
        <v>0</v>
      </c>
      <c r="T149" s="5">
        <f>N(AND(T$14&gt;=$F149,T$14&lt;Ввод!$T$99))</f>
        <v>0</v>
      </c>
      <c r="U149" s="5">
        <f>N(AND(U$14&gt;=$F149,U$14&lt;Ввод!$T$99))</f>
        <v>0</v>
      </c>
      <c r="V149" s="5">
        <f>N(AND(V$14&gt;=$F149,V$14&lt;Ввод!$T$99))</f>
        <v>0</v>
      </c>
      <c r="W149" s="5">
        <f>N(AND(W$14&gt;=$F149,W$14&lt;Ввод!$T$99))</f>
        <v>0</v>
      </c>
      <c r="X149" s="5">
        <f>N(AND(X$14&gt;=$F149,X$14&lt;Ввод!$T$99))</f>
        <v>0</v>
      </c>
      <c r="Y149" s="5">
        <f>N(AND(Y$14&gt;=$F149,Y$14&lt;Ввод!$T$99))</f>
        <v>0</v>
      </c>
      <c r="Z149" s="5">
        <f>N(AND(Z$14&gt;=$F149,Z$14&lt;Ввод!$T$99))</f>
        <v>0</v>
      </c>
      <c r="AA149" s="5">
        <f>N(AND(AA$14&gt;=$F149,AA$14&lt;Ввод!$T$99))</f>
        <v>0</v>
      </c>
      <c r="AB149" s="5">
        <f>N(AND(AB$14&gt;=$F149,AB$14&lt;Ввод!$T$99))</f>
        <v>0</v>
      </c>
      <c r="AC149" s="5">
        <f>N(AND(AC$14&gt;=$F149,AC$14&lt;Ввод!$T$99))</f>
        <v>0</v>
      </c>
      <c r="AD149" s="5">
        <f>N(AND(AD$14&gt;=$F149,AD$14&lt;Ввод!$T$99))</f>
        <v>0</v>
      </c>
      <c r="AE149" s="5">
        <f>N(AND(AE$14&gt;=$F149,AE$14&lt;Ввод!$T$99))</f>
        <v>0</v>
      </c>
      <c r="AF149" s="5">
        <f>N(AND(AF$14&gt;=$F149,AF$14&lt;Ввод!$T$99))</f>
        <v>1</v>
      </c>
      <c r="AG149" s="5">
        <f>N(AND(AG$14&gt;=$F149,AG$14&lt;Ввод!$T$99))</f>
        <v>1</v>
      </c>
      <c r="AH149" s="5">
        <f>N(AND(AH$14&gt;=$F149,AH$14&lt;Ввод!$T$99))</f>
        <v>1</v>
      </c>
      <c r="AI149" s="5">
        <f>N(AND(AI$14&gt;=$F149,AI$14&lt;Ввод!$T$99))</f>
        <v>1</v>
      </c>
      <c r="AJ149" s="5">
        <f>N(AND(AJ$14&gt;=$F149,AJ$14&lt;Ввод!$T$99))</f>
        <v>1</v>
      </c>
      <c r="AK149" s="5">
        <f>N(AND(AK$14&gt;=$F149,AK$14&lt;Ввод!$T$99))</f>
        <v>1</v>
      </c>
      <c r="AL149" s="5">
        <f>N(AND(AL$14&gt;=$F149,AL$14&lt;Ввод!$T$99))</f>
        <v>1</v>
      </c>
      <c r="AM149" s="5">
        <f>N(AND(AM$14&gt;=$F149,AM$14&lt;Ввод!$T$99))</f>
        <v>1</v>
      </c>
      <c r="AN149" s="5">
        <f>N(AND(AN$14&gt;=$F149,AN$14&lt;Ввод!$T$99))</f>
        <v>1</v>
      </c>
      <c r="AO149" s="5">
        <f>N(AND(AO$14&gt;=$F149,AO$14&lt;Ввод!$T$99))</f>
        <v>1</v>
      </c>
      <c r="AP149" s="5">
        <f>N(AND(AP$14&gt;=$F149,AP$14&lt;Ввод!$T$99))</f>
        <v>1</v>
      </c>
      <c r="AQ149" s="5">
        <f>N(AND(AQ$14&gt;=$F149,AQ$14&lt;Ввод!$T$99))</f>
        <v>1</v>
      </c>
      <c r="AR149" s="5">
        <f>N(AND(AR$14&gt;=$F149,AR$14&lt;Ввод!$T$99))</f>
        <v>1</v>
      </c>
      <c r="AS149" s="5">
        <f>N(AND(AS$14&gt;=$F149,AS$14&lt;Ввод!$T$99))</f>
        <v>1</v>
      </c>
      <c r="AT149" s="5">
        <f>N(AND(AT$14&gt;=$F149,AT$14&lt;Ввод!$T$99))</f>
        <v>1</v>
      </c>
      <c r="AU149" s="5">
        <f>N(AND(AU$14&gt;=$F149,AU$14&lt;Ввод!$T$99))</f>
        <v>1</v>
      </c>
      <c r="AV149" s="5">
        <f>N(AND(AV$14&gt;=$F149,AV$14&lt;Ввод!$T$99))</f>
        <v>1</v>
      </c>
      <c r="AW149" s="5">
        <f>N(AND(AW$14&gt;=$F149,AW$14&lt;Ввод!$T$99))</f>
        <v>1</v>
      </c>
      <c r="AX149" s="5">
        <f>N(AND(AX$14&gt;=$F149,AX$14&lt;Ввод!$T$99))</f>
        <v>1</v>
      </c>
      <c r="AY149" s="5">
        <f>N(AND(AY$14&gt;=$F149,AY$14&lt;Ввод!$T$99))</f>
        <v>1</v>
      </c>
      <c r="AZ149" s="5">
        <f>N(AND(AZ$14&gt;=$F149,AZ$14&lt;Ввод!$T$99))</f>
        <v>1</v>
      </c>
      <c r="BA149" s="5">
        <f>N(AND(BA$14&gt;=$F149,BA$14&lt;Ввод!$T$99))</f>
        <v>1</v>
      </c>
      <c r="BB149" s="5">
        <f>N(AND(BB$14&gt;=$F149,BB$14&lt;Ввод!$T$99))</f>
        <v>1</v>
      </c>
      <c r="BC149" s="5">
        <f>N(AND(BC$14&gt;=$F149,BC$14&lt;Ввод!$T$99))</f>
        <v>1</v>
      </c>
      <c r="BD149" s="5">
        <f>N(AND(BD$14&gt;=$F149,BD$14&lt;Ввод!$T$99))</f>
        <v>1</v>
      </c>
      <c r="BE149" s="5">
        <f>N(AND(BE$14&gt;=$F149,BE$14&lt;Ввод!$T$99))</f>
        <v>1</v>
      </c>
      <c r="BF149" s="5">
        <f>N(AND(BF$14&gt;=$F149,BF$14&lt;Ввод!$T$99))</f>
        <v>1</v>
      </c>
      <c r="BG149" s="5">
        <f>N(AND(BG$14&gt;=$F149,BG$14&lt;Ввод!$T$99))</f>
        <v>1</v>
      </c>
      <c r="BH149" s="5">
        <f>N(AND(BH$14&gt;=$F149,BH$14&lt;Ввод!$T$99))</f>
        <v>1</v>
      </c>
      <c r="BI149" s="5">
        <f>N(AND(BI$14&gt;=$F149,BI$14&lt;Ввод!$T$99))</f>
        <v>1</v>
      </c>
      <c r="BJ149" s="5">
        <f>N(AND(BJ$14&gt;=$F149,BJ$14&lt;Ввод!$T$99))</f>
        <v>1</v>
      </c>
      <c r="BK149" s="5">
        <f>N(AND(BK$14&gt;=$F149,BK$14&lt;Ввод!$T$99))</f>
        <v>1</v>
      </c>
      <c r="BL149" s="5">
        <f>N(AND(BL$14&gt;=$F149,BL$14&lt;Ввод!$T$99))</f>
        <v>1</v>
      </c>
      <c r="BM149" s="5">
        <f>N(AND(BM$14&gt;=$F149,BM$14&lt;Ввод!$T$99))</f>
        <v>1</v>
      </c>
      <c r="BN149" s="5">
        <f>N(AND(BN$14&gt;=$F149,BN$14&lt;Ввод!$T$99))</f>
        <v>1</v>
      </c>
      <c r="BO149" s="5">
        <f>N(AND(BO$14&gt;=$F149,BO$14&lt;Ввод!$T$99))</f>
        <v>1</v>
      </c>
      <c r="BP149" s="5">
        <f>N(AND(BP$14&gt;=$F149,BP$14&lt;Ввод!$T$99))</f>
        <v>1</v>
      </c>
      <c r="BQ149" s="5">
        <f>N(AND(BQ$14&gt;=$F149,BQ$14&lt;Ввод!$T$99))</f>
        <v>1</v>
      </c>
      <c r="BR149" s="5">
        <f>N(AND(BR$14&gt;=$F149,BR$14&lt;Ввод!$T$99))</f>
        <v>1</v>
      </c>
      <c r="BS149" s="5">
        <f>N(AND(BS$14&gt;=$F149,BS$14&lt;Ввод!$T$99))</f>
        <v>1</v>
      </c>
      <c r="BT149" s="5">
        <f>N(AND(BT$14&gt;=$F149,BT$14&lt;Ввод!$T$99))</f>
        <v>1</v>
      </c>
      <c r="BU149" s="5">
        <f>N(AND(BU$14&gt;=$F149,BU$14&lt;Ввод!$T$99))</f>
        <v>1</v>
      </c>
      <c r="BV149" s="5">
        <f>N(AND(BV$14&gt;=$F149,BV$14&lt;Ввод!$T$99))</f>
        <v>1</v>
      </c>
      <c r="BW149" s="5">
        <f>N(AND(BW$14&gt;=$F149,BW$14&lt;Ввод!$T$99))</f>
        <v>1</v>
      </c>
      <c r="BX149" s="5">
        <f>N(AND(BX$14&gt;=$F149,BX$14&lt;Ввод!$T$99))</f>
        <v>1</v>
      </c>
      <c r="BY149" s="5">
        <f>N(AND(BY$14&gt;=$F149,BY$14&lt;Ввод!$T$99))</f>
        <v>1</v>
      </c>
      <c r="BZ149" s="5">
        <f>N(AND(BZ$14&gt;=$F149,BZ$14&lt;Ввод!$T$99))</f>
        <v>1</v>
      </c>
      <c r="CA149" s="5">
        <f>N(AND(CA$14&gt;=$F149,CA$14&lt;Ввод!$T$99))</f>
        <v>1</v>
      </c>
      <c r="CB149" s="5">
        <f>N(AND(CB$14&gt;=$F149,CB$14&lt;Ввод!$T$99))</f>
        <v>1</v>
      </c>
      <c r="CC149" s="5">
        <f>N(AND(CC$14&gt;=$F149,CC$14&lt;Ввод!$T$99))</f>
        <v>1</v>
      </c>
      <c r="CD149" s="5">
        <f>N(AND(CD$14&gt;=$F149,CD$14&lt;Ввод!$T$99))</f>
        <v>1</v>
      </c>
      <c r="CE149" s="5">
        <f>N(AND(CE$14&gt;=$F149,CE$14&lt;Ввод!$T$99))</f>
        <v>1</v>
      </c>
      <c r="CF149" s="5">
        <f>N(AND(CF$14&gt;=$F149,CF$14&lt;Ввод!$T$99))</f>
        <v>1</v>
      </c>
      <c r="CG149" s="5">
        <f>N(AND(CG$14&gt;=$F149,CG$14&lt;Ввод!$T$99))</f>
        <v>1</v>
      </c>
      <c r="CH149" s="5">
        <f>N(AND(CH$14&gt;=$F149,CH$14&lt;Ввод!$T$99))</f>
        <v>1</v>
      </c>
      <c r="CI149" s="5">
        <f>N(AND(CI$14&gt;=$F149,CI$14&lt;Ввод!$T$99))</f>
        <v>1</v>
      </c>
      <c r="CJ149" s="5">
        <f>N(AND(CJ$14&gt;=$F149,CJ$14&lt;Ввод!$T$99))</f>
        <v>1</v>
      </c>
      <c r="CK149" s="5">
        <f>N(AND(CK$14&gt;=$F149,CK$14&lt;Ввод!$T$99))</f>
        <v>1</v>
      </c>
      <c r="CL149" s="5">
        <f>N(AND(CL$14&gt;=$F149,CL$14&lt;Ввод!$T$99))</f>
        <v>1</v>
      </c>
      <c r="CM149" s="5">
        <f>N(AND(CM$14&gt;=$F149,CM$14&lt;Ввод!$T$99))</f>
        <v>1</v>
      </c>
      <c r="CN149" s="5">
        <f>N(AND(CN$14&gt;=$F149,CN$14&lt;Ввод!$T$99))</f>
        <v>1</v>
      </c>
      <c r="CO149" s="5">
        <f>N(AND(CO$14&gt;=$F149,CO$14&lt;Ввод!$T$99))</f>
        <v>1</v>
      </c>
      <c r="CP149" s="5">
        <f>N(AND(CP$14&gt;=$F149,CP$14&lt;Ввод!$T$99))</f>
        <v>1</v>
      </c>
      <c r="CQ149" s="5">
        <f>N(AND(CQ$14&gt;=$F149,CQ$14&lt;Ввод!$T$99))</f>
        <v>1</v>
      </c>
      <c r="CR149" s="5">
        <f>N(AND(CR$14&gt;=$F149,CR$14&lt;Ввод!$T$99))</f>
        <v>1</v>
      </c>
      <c r="CS149" s="5">
        <f>N(AND(CS$14&gt;=$F149,CS$14&lt;Ввод!$T$99))</f>
        <v>1</v>
      </c>
      <c r="CT149" s="5">
        <f>N(AND(CT$14&gt;=$F149,CT$14&lt;Ввод!$T$99))</f>
        <v>1</v>
      </c>
      <c r="CU149" s="5">
        <f>N(AND(CU$14&gt;=$F149,CU$14&lt;Ввод!$T$99))</f>
        <v>1</v>
      </c>
      <c r="CV149" s="5">
        <f>N(AND(CV$14&gt;=$F149,CV$14&lt;Ввод!$T$99))</f>
        <v>1</v>
      </c>
      <c r="CW149" s="5">
        <f>N(AND(CW$14&gt;=$F149,CW$14&lt;Ввод!$T$99))</f>
        <v>1</v>
      </c>
      <c r="CX149" s="5">
        <f>N(AND(CX$14&gt;=$F149,CX$14&lt;Ввод!$T$99))</f>
        <v>1</v>
      </c>
      <c r="CY149" s="5">
        <f>N(AND(CY$14&gt;=$F149,CY$14&lt;Ввод!$T$99))</f>
        <v>1</v>
      </c>
      <c r="CZ149" s="5">
        <f>N(AND(CZ$14&gt;=$F149,CZ$14&lt;Ввод!$T$99))</f>
        <v>1</v>
      </c>
      <c r="DA149" s="5">
        <f>N(AND(DA$14&gt;=$F149,DA$14&lt;Ввод!$T$99))</f>
        <v>1</v>
      </c>
      <c r="DB149" s="5">
        <f>N(AND(DB$14&gt;=$F149,DB$14&lt;Ввод!$T$99))</f>
        <v>1</v>
      </c>
      <c r="DC149" s="5">
        <f>N(AND(DC$14&gt;=$F149,DC$14&lt;Ввод!$T$99))</f>
        <v>1</v>
      </c>
      <c r="DD149" s="5">
        <f>N(AND(DD$14&gt;=$F149,DD$14&lt;Ввод!$T$99))</f>
        <v>1</v>
      </c>
      <c r="DE149" s="5">
        <f>N(AND(DE$14&gt;=$F149,DE$14&lt;Ввод!$T$99))</f>
        <v>1</v>
      </c>
      <c r="DF149" s="5">
        <f>N(AND(DF$14&gt;=$F149,DF$14&lt;Ввод!$T$99))</f>
        <v>1</v>
      </c>
      <c r="DG149" s="5">
        <f>N(AND(DG$14&gt;=$F149,DG$14&lt;Ввод!$T$99))</f>
        <v>1</v>
      </c>
      <c r="DH149" s="5">
        <f>N(AND(DH$14&gt;=$F149,DH$14&lt;Ввод!$T$99))</f>
        <v>1</v>
      </c>
      <c r="DI149" s="5">
        <f>N(AND(DI$14&gt;=$F149,DI$14&lt;Ввод!$T$99))</f>
        <v>0</v>
      </c>
      <c r="DJ149" s="5">
        <f>N(AND(DJ$14&gt;=$F149,DJ$14&lt;Ввод!$T$99))</f>
        <v>0</v>
      </c>
    </row>
    <row r="150" spans="2:114" ht="15" hidden="1" customHeight="1" outlineLevel="1">
      <c r="B150" t="s">
        <v>96</v>
      </c>
      <c r="F150" s="1">
        <f t="shared" si="215"/>
        <v>46661</v>
      </c>
      <c r="G150" s="153">
        <f>MATCH(DATE(YEAR(F150),MONTH(F150)-Ввод!$T$97*3*4,DAY(F150)),J$14:DJ$14,0)-1</f>
        <v>7</v>
      </c>
      <c r="H150" s="5">
        <f t="shared" ca="1" si="216"/>
        <v>26250</v>
      </c>
      <c r="I150" s="5">
        <f t="shared" si="217"/>
        <v>80</v>
      </c>
      <c r="J150" s="5">
        <f>N(AND(J$14&gt;=$F150,J$14&lt;Ввод!$T$99))</f>
        <v>0</v>
      </c>
      <c r="K150" s="5">
        <f>N(AND(K$14&gt;=$F150,K$14&lt;Ввод!$T$99))</f>
        <v>0</v>
      </c>
      <c r="L150" s="5">
        <f>N(AND(L$14&gt;=$F150,L$14&lt;Ввод!$T$99))</f>
        <v>0</v>
      </c>
      <c r="M150" s="5">
        <f>N(AND(M$14&gt;=$F150,M$14&lt;Ввод!$T$99))</f>
        <v>0</v>
      </c>
      <c r="N150" s="5">
        <f>N(AND(N$14&gt;=$F150,N$14&lt;Ввод!$T$99))</f>
        <v>0</v>
      </c>
      <c r="O150" s="5">
        <f>N(AND(O$14&gt;=$F150,O$14&lt;Ввод!$T$99))</f>
        <v>0</v>
      </c>
      <c r="P150" s="5">
        <f>N(AND(P$14&gt;=$F150,P$14&lt;Ввод!$T$99))</f>
        <v>0</v>
      </c>
      <c r="Q150" s="5">
        <f>N(AND(Q$14&gt;=$F150,Q$14&lt;Ввод!$T$99))</f>
        <v>0</v>
      </c>
      <c r="R150" s="5">
        <f>N(AND(R$14&gt;=$F150,R$14&lt;Ввод!$T$99))</f>
        <v>0</v>
      </c>
      <c r="S150" s="5">
        <f>N(AND(S$14&gt;=$F150,S$14&lt;Ввод!$T$99))</f>
        <v>0</v>
      </c>
      <c r="T150" s="5">
        <f>N(AND(T$14&gt;=$F150,T$14&lt;Ввод!$T$99))</f>
        <v>0</v>
      </c>
      <c r="U150" s="5">
        <f>N(AND(U$14&gt;=$F150,U$14&lt;Ввод!$T$99))</f>
        <v>0</v>
      </c>
      <c r="V150" s="5">
        <f>N(AND(V$14&gt;=$F150,V$14&lt;Ввод!$T$99))</f>
        <v>0</v>
      </c>
      <c r="W150" s="5">
        <f>N(AND(W$14&gt;=$F150,W$14&lt;Ввод!$T$99))</f>
        <v>0</v>
      </c>
      <c r="X150" s="5">
        <f>N(AND(X$14&gt;=$F150,X$14&lt;Ввод!$T$99))</f>
        <v>0</v>
      </c>
      <c r="Y150" s="5">
        <f>N(AND(Y$14&gt;=$F150,Y$14&lt;Ввод!$T$99))</f>
        <v>0</v>
      </c>
      <c r="Z150" s="5">
        <f>N(AND(Z$14&gt;=$F150,Z$14&lt;Ввод!$T$99))</f>
        <v>0</v>
      </c>
      <c r="AA150" s="5">
        <f>N(AND(AA$14&gt;=$F150,AA$14&lt;Ввод!$T$99))</f>
        <v>0</v>
      </c>
      <c r="AB150" s="5">
        <f>N(AND(AB$14&gt;=$F150,AB$14&lt;Ввод!$T$99))</f>
        <v>0</v>
      </c>
      <c r="AC150" s="5">
        <f>N(AND(AC$14&gt;=$F150,AC$14&lt;Ввод!$T$99))</f>
        <v>0</v>
      </c>
      <c r="AD150" s="5">
        <f>N(AND(AD$14&gt;=$F150,AD$14&lt;Ввод!$T$99))</f>
        <v>0</v>
      </c>
      <c r="AE150" s="5">
        <f>N(AND(AE$14&gt;=$F150,AE$14&lt;Ввод!$T$99))</f>
        <v>0</v>
      </c>
      <c r="AF150" s="5">
        <f>N(AND(AF$14&gt;=$F150,AF$14&lt;Ввод!$T$99))</f>
        <v>0</v>
      </c>
      <c r="AG150" s="5">
        <f>N(AND(AG$14&gt;=$F150,AG$14&lt;Ввод!$T$99))</f>
        <v>1</v>
      </c>
      <c r="AH150" s="5">
        <f>N(AND(AH$14&gt;=$F150,AH$14&lt;Ввод!$T$99))</f>
        <v>1</v>
      </c>
      <c r="AI150" s="5">
        <f>N(AND(AI$14&gt;=$F150,AI$14&lt;Ввод!$T$99))</f>
        <v>1</v>
      </c>
      <c r="AJ150" s="5">
        <f>N(AND(AJ$14&gt;=$F150,AJ$14&lt;Ввод!$T$99))</f>
        <v>1</v>
      </c>
      <c r="AK150" s="5">
        <f>N(AND(AK$14&gt;=$F150,AK$14&lt;Ввод!$T$99))</f>
        <v>1</v>
      </c>
      <c r="AL150" s="5">
        <f>N(AND(AL$14&gt;=$F150,AL$14&lt;Ввод!$T$99))</f>
        <v>1</v>
      </c>
      <c r="AM150" s="5">
        <f>N(AND(AM$14&gt;=$F150,AM$14&lt;Ввод!$T$99))</f>
        <v>1</v>
      </c>
      <c r="AN150" s="5">
        <f>N(AND(AN$14&gt;=$F150,AN$14&lt;Ввод!$T$99))</f>
        <v>1</v>
      </c>
      <c r="AO150" s="5">
        <f>N(AND(AO$14&gt;=$F150,AO$14&lt;Ввод!$T$99))</f>
        <v>1</v>
      </c>
      <c r="AP150" s="5">
        <f>N(AND(AP$14&gt;=$F150,AP$14&lt;Ввод!$T$99))</f>
        <v>1</v>
      </c>
      <c r="AQ150" s="5">
        <f>N(AND(AQ$14&gt;=$F150,AQ$14&lt;Ввод!$T$99))</f>
        <v>1</v>
      </c>
      <c r="AR150" s="5">
        <f>N(AND(AR$14&gt;=$F150,AR$14&lt;Ввод!$T$99))</f>
        <v>1</v>
      </c>
      <c r="AS150" s="5">
        <f>N(AND(AS$14&gt;=$F150,AS$14&lt;Ввод!$T$99))</f>
        <v>1</v>
      </c>
      <c r="AT150" s="5">
        <f>N(AND(AT$14&gt;=$F150,AT$14&lt;Ввод!$T$99))</f>
        <v>1</v>
      </c>
      <c r="AU150" s="5">
        <f>N(AND(AU$14&gt;=$F150,AU$14&lt;Ввод!$T$99))</f>
        <v>1</v>
      </c>
      <c r="AV150" s="5">
        <f>N(AND(AV$14&gt;=$F150,AV$14&lt;Ввод!$T$99))</f>
        <v>1</v>
      </c>
      <c r="AW150" s="5">
        <f>N(AND(AW$14&gt;=$F150,AW$14&lt;Ввод!$T$99))</f>
        <v>1</v>
      </c>
      <c r="AX150" s="5">
        <f>N(AND(AX$14&gt;=$F150,AX$14&lt;Ввод!$T$99))</f>
        <v>1</v>
      </c>
      <c r="AY150" s="5">
        <f>N(AND(AY$14&gt;=$F150,AY$14&lt;Ввод!$T$99))</f>
        <v>1</v>
      </c>
      <c r="AZ150" s="5">
        <f>N(AND(AZ$14&gt;=$F150,AZ$14&lt;Ввод!$T$99))</f>
        <v>1</v>
      </c>
      <c r="BA150" s="5">
        <f>N(AND(BA$14&gt;=$F150,BA$14&lt;Ввод!$T$99))</f>
        <v>1</v>
      </c>
      <c r="BB150" s="5">
        <f>N(AND(BB$14&gt;=$F150,BB$14&lt;Ввод!$T$99))</f>
        <v>1</v>
      </c>
      <c r="BC150" s="5">
        <f>N(AND(BC$14&gt;=$F150,BC$14&lt;Ввод!$T$99))</f>
        <v>1</v>
      </c>
      <c r="BD150" s="5">
        <f>N(AND(BD$14&gt;=$F150,BD$14&lt;Ввод!$T$99))</f>
        <v>1</v>
      </c>
      <c r="BE150" s="5">
        <f>N(AND(BE$14&gt;=$F150,BE$14&lt;Ввод!$T$99))</f>
        <v>1</v>
      </c>
      <c r="BF150" s="5">
        <f>N(AND(BF$14&gt;=$F150,BF$14&lt;Ввод!$T$99))</f>
        <v>1</v>
      </c>
      <c r="BG150" s="5">
        <f>N(AND(BG$14&gt;=$F150,BG$14&lt;Ввод!$T$99))</f>
        <v>1</v>
      </c>
      <c r="BH150" s="5">
        <f>N(AND(BH$14&gt;=$F150,BH$14&lt;Ввод!$T$99))</f>
        <v>1</v>
      </c>
      <c r="BI150" s="5">
        <f>N(AND(BI$14&gt;=$F150,BI$14&lt;Ввод!$T$99))</f>
        <v>1</v>
      </c>
      <c r="BJ150" s="5">
        <f>N(AND(BJ$14&gt;=$F150,BJ$14&lt;Ввод!$T$99))</f>
        <v>1</v>
      </c>
      <c r="BK150" s="5">
        <f>N(AND(BK$14&gt;=$F150,BK$14&lt;Ввод!$T$99))</f>
        <v>1</v>
      </c>
      <c r="BL150" s="5">
        <f>N(AND(BL$14&gt;=$F150,BL$14&lt;Ввод!$T$99))</f>
        <v>1</v>
      </c>
      <c r="BM150" s="5">
        <f>N(AND(BM$14&gt;=$F150,BM$14&lt;Ввод!$T$99))</f>
        <v>1</v>
      </c>
      <c r="BN150" s="5">
        <f>N(AND(BN$14&gt;=$F150,BN$14&lt;Ввод!$T$99))</f>
        <v>1</v>
      </c>
      <c r="BO150" s="5">
        <f>N(AND(BO$14&gt;=$F150,BO$14&lt;Ввод!$T$99))</f>
        <v>1</v>
      </c>
      <c r="BP150" s="5">
        <f>N(AND(BP$14&gt;=$F150,BP$14&lt;Ввод!$T$99))</f>
        <v>1</v>
      </c>
      <c r="BQ150" s="5">
        <f>N(AND(BQ$14&gt;=$F150,BQ$14&lt;Ввод!$T$99))</f>
        <v>1</v>
      </c>
      <c r="BR150" s="5">
        <f>N(AND(BR$14&gt;=$F150,BR$14&lt;Ввод!$T$99))</f>
        <v>1</v>
      </c>
      <c r="BS150" s="5">
        <f>N(AND(BS$14&gt;=$F150,BS$14&lt;Ввод!$T$99))</f>
        <v>1</v>
      </c>
      <c r="BT150" s="5">
        <f>N(AND(BT$14&gt;=$F150,BT$14&lt;Ввод!$T$99))</f>
        <v>1</v>
      </c>
      <c r="BU150" s="5">
        <f>N(AND(BU$14&gt;=$F150,BU$14&lt;Ввод!$T$99))</f>
        <v>1</v>
      </c>
      <c r="BV150" s="5">
        <f>N(AND(BV$14&gt;=$F150,BV$14&lt;Ввод!$T$99))</f>
        <v>1</v>
      </c>
      <c r="BW150" s="5">
        <f>N(AND(BW$14&gt;=$F150,BW$14&lt;Ввод!$T$99))</f>
        <v>1</v>
      </c>
      <c r="BX150" s="5">
        <f>N(AND(BX$14&gt;=$F150,BX$14&lt;Ввод!$T$99))</f>
        <v>1</v>
      </c>
      <c r="BY150" s="5">
        <f>N(AND(BY$14&gt;=$F150,BY$14&lt;Ввод!$T$99))</f>
        <v>1</v>
      </c>
      <c r="BZ150" s="5">
        <f>N(AND(BZ$14&gt;=$F150,BZ$14&lt;Ввод!$T$99))</f>
        <v>1</v>
      </c>
      <c r="CA150" s="5">
        <f>N(AND(CA$14&gt;=$F150,CA$14&lt;Ввод!$T$99))</f>
        <v>1</v>
      </c>
      <c r="CB150" s="5">
        <f>N(AND(CB$14&gt;=$F150,CB$14&lt;Ввод!$T$99))</f>
        <v>1</v>
      </c>
      <c r="CC150" s="5">
        <f>N(AND(CC$14&gt;=$F150,CC$14&lt;Ввод!$T$99))</f>
        <v>1</v>
      </c>
      <c r="CD150" s="5">
        <f>N(AND(CD$14&gt;=$F150,CD$14&lt;Ввод!$T$99))</f>
        <v>1</v>
      </c>
      <c r="CE150" s="5">
        <f>N(AND(CE$14&gt;=$F150,CE$14&lt;Ввод!$T$99))</f>
        <v>1</v>
      </c>
      <c r="CF150" s="5">
        <f>N(AND(CF$14&gt;=$F150,CF$14&lt;Ввод!$T$99))</f>
        <v>1</v>
      </c>
      <c r="CG150" s="5">
        <f>N(AND(CG$14&gt;=$F150,CG$14&lt;Ввод!$T$99))</f>
        <v>1</v>
      </c>
      <c r="CH150" s="5">
        <f>N(AND(CH$14&gt;=$F150,CH$14&lt;Ввод!$T$99))</f>
        <v>1</v>
      </c>
      <c r="CI150" s="5">
        <f>N(AND(CI$14&gt;=$F150,CI$14&lt;Ввод!$T$99))</f>
        <v>1</v>
      </c>
      <c r="CJ150" s="5">
        <f>N(AND(CJ$14&gt;=$F150,CJ$14&lt;Ввод!$T$99))</f>
        <v>1</v>
      </c>
      <c r="CK150" s="5">
        <f>N(AND(CK$14&gt;=$F150,CK$14&lt;Ввод!$T$99))</f>
        <v>1</v>
      </c>
      <c r="CL150" s="5">
        <f>N(AND(CL$14&gt;=$F150,CL$14&lt;Ввод!$T$99))</f>
        <v>1</v>
      </c>
      <c r="CM150" s="5">
        <f>N(AND(CM$14&gt;=$F150,CM$14&lt;Ввод!$T$99))</f>
        <v>1</v>
      </c>
      <c r="CN150" s="5">
        <f>N(AND(CN$14&gt;=$F150,CN$14&lt;Ввод!$T$99))</f>
        <v>1</v>
      </c>
      <c r="CO150" s="5">
        <f>N(AND(CO$14&gt;=$F150,CO$14&lt;Ввод!$T$99))</f>
        <v>1</v>
      </c>
      <c r="CP150" s="5">
        <f>N(AND(CP$14&gt;=$F150,CP$14&lt;Ввод!$T$99))</f>
        <v>1</v>
      </c>
      <c r="CQ150" s="5">
        <f>N(AND(CQ$14&gt;=$F150,CQ$14&lt;Ввод!$T$99))</f>
        <v>1</v>
      </c>
      <c r="CR150" s="5">
        <f>N(AND(CR$14&gt;=$F150,CR$14&lt;Ввод!$T$99))</f>
        <v>1</v>
      </c>
      <c r="CS150" s="5">
        <f>N(AND(CS$14&gt;=$F150,CS$14&lt;Ввод!$T$99))</f>
        <v>1</v>
      </c>
      <c r="CT150" s="5">
        <f>N(AND(CT$14&gt;=$F150,CT$14&lt;Ввод!$T$99))</f>
        <v>1</v>
      </c>
      <c r="CU150" s="5">
        <f>N(AND(CU$14&gt;=$F150,CU$14&lt;Ввод!$T$99))</f>
        <v>1</v>
      </c>
      <c r="CV150" s="5">
        <f>N(AND(CV$14&gt;=$F150,CV$14&lt;Ввод!$T$99))</f>
        <v>1</v>
      </c>
      <c r="CW150" s="5">
        <f>N(AND(CW$14&gt;=$F150,CW$14&lt;Ввод!$T$99))</f>
        <v>1</v>
      </c>
      <c r="CX150" s="5">
        <f>N(AND(CX$14&gt;=$F150,CX$14&lt;Ввод!$T$99))</f>
        <v>1</v>
      </c>
      <c r="CY150" s="5">
        <f>N(AND(CY$14&gt;=$F150,CY$14&lt;Ввод!$T$99))</f>
        <v>1</v>
      </c>
      <c r="CZ150" s="5">
        <f>N(AND(CZ$14&gt;=$F150,CZ$14&lt;Ввод!$T$99))</f>
        <v>1</v>
      </c>
      <c r="DA150" s="5">
        <f>N(AND(DA$14&gt;=$F150,DA$14&lt;Ввод!$T$99))</f>
        <v>1</v>
      </c>
      <c r="DB150" s="5">
        <f>N(AND(DB$14&gt;=$F150,DB$14&lt;Ввод!$T$99))</f>
        <v>1</v>
      </c>
      <c r="DC150" s="5">
        <f>N(AND(DC$14&gt;=$F150,DC$14&lt;Ввод!$T$99))</f>
        <v>1</v>
      </c>
      <c r="DD150" s="5">
        <f>N(AND(DD$14&gt;=$F150,DD$14&lt;Ввод!$T$99))</f>
        <v>1</v>
      </c>
      <c r="DE150" s="5">
        <f>N(AND(DE$14&gt;=$F150,DE$14&lt;Ввод!$T$99))</f>
        <v>1</v>
      </c>
      <c r="DF150" s="5">
        <f>N(AND(DF$14&gt;=$F150,DF$14&lt;Ввод!$T$99))</f>
        <v>1</v>
      </c>
      <c r="DG150" s="5">
        <f>N(AND(DG$14&gt;=$F150,DG$14&lt;Ввод!$T$99))</f>
        <v>1</v>
      </c>
      <c r="DH150" s="5">
        <f>N(AND(DH$14&gt;=$F150,DH$14&lt;Ввод!$T$99))</f>
        <v>1</v>
      </c>
      <c r="DI150" s="5">
        <f>N(AND(DI$14&gt;=$F150,DI$14&lt;Ввод!$T$99))</f>
        <v>0</v>
      </c>
      <c r="DJ150" s="5">
        <f>N(AND(DJ$14&gt;=$F150,DJ$14&lt;Ввод!$T$99))</f>
        <v>0</v>
      </c>
    </row>
    <row r="151" spans="2:114" ht="15" hidden="1" customHeight="1" outlineLevel="1">
      <c r="B151" t="s">
        <v>97</v>
      </c>
      <c r="F151" s="1">
        <f t="shared" si="215"/>
        <v>46753</v>
      </c>
      <c r="G151" s="153">
        <f>MATCH(DATE(YEAR(F151),MONTH(F151)-Ввод!$T$97*3*4,DAY(F151)),J$14:DJ$14,0)-1</f>
        <v>8</v>
      </c>
      <c r="H151" s="5">
        <f t="shared" ca="1" si="216"/>
        <v>0</v>
      </c>
      <c r="I151" s="5">
        <f t="shared" si="217"/>
        <v>79</v>
      </c>
      <c r="J151" s="5">
        <f>N(AND(J$14&gt;=$F151,J$14&lt;Ввод!$T$99))</f>
        <v>0</v>
      </c>
      <c r="K151" s="5">
        <f>N(AND(K$14&gt;=$F151,K$14&lt;Ввод!$T$99))</f>
        <v>0</v>
      </c>
      <c r="L151" s="5">
        <f>N(AND(L$14&gt;=$F151,L$14&lt;Ввод!$T$99))</f>
        <v>0</v>
      </c>
      <c r="M151" s="5">
        <f>N(AND(M$14&gt;=$F151,M$14&lt;Ввод!$T$99))</f>
        <v>0</v>
      </c>
      <c r="N151" s="5">
        <f>N(AND(N$14&gt;=$F151,N$14&lt;Ввод!$T$99))</f>
        <v>0</v>
      </c>
      <c r="O151" s="5">
        <f>N(AND(O$14&gt;=$F151,O$14&lt;Ввод!$T$99))</f>
        <v>0</v>
      </c>
      <c r="P151" s="5">
        <f>N(AND(P$14&gt;=$F151,P$14&lt;Ввод!$T$99))</f>
        <v>0</v>
      </c>
      <c r="Q151" s="5">
        <f>N(AND(Q$14&gt;=$F151,Q$14&lt;Ввод!$T$99))</f>
        <v>0</v>
      </c>
      <c r="R151" s="5">
        <f>N(AND(R$14&gt;=$F151,R$14&lt;Ввод!$T$99))</f>
        <v>0</v>
      </c>
      <c r="S151" s="5">
        <f>N(AND(S$14&gt;=$F151,S$14&lt;Ввод!$T$99))</f>
        <v>0</v>
      </c>
      <c r="T151" s="5">
        <f>N(AND(T$14&gt;=$F151,T$14&lt;Ввод!$T$99))</f>
        <v>0</v>
      </c>
      <c r="U151" s="5">
        <f>N(AND(U$14&gt;=$F151,U$14&lt;Ввод!$T$99))</f>
        <v>0</v>
      </c>
      <c r="V151" s="5">
        <f>N(AND(V$14&gt;=$F151,V$14&lt;Ввод!$T$99))</f>
        <v>0</v>
      </c>
      <c r="W151" s="5">
        <f>N(AND(W$14&gt;=$F151,W$14&lt;Ввод!$T$99))</f>
        <v>0</v>
      </c>
      <c r="X151" s="5">
        <f>N(AND(X$14&gt;=$F151,X$14&lt;Ввод!$T$99))</f>
        <v>0</v>
      </c>
      <c r="Y151" s="5">
        <f>N(AND(Y$14&gt;=$F151,Y$14&lt;Ввод!$T$99))</f>
        <v>0</v>
      </c>
      <c r="Z151" s="5">
        <f>N(AND(Z$14&gt;=$F151,Z$14&lt;Ввод!$T$99))</f>
        <v>0</v>
      </c>
      <c r="AA151" s="5">
        <f>N(AND(AA$14&gt;=$F151,AA$14&lt;Ввод!$T$99))</f>
        <v>0</v>
      </c>
      <c r="AB151" s="5">
        <f>N(AND(AB$14&gt;=$F151,AB$14&lt;Ввод!$T$99))</f>
        <v>0</v>
      </c>
      <c r="AC151" s="5">
        <f>N(AND(AC$14&gt;=$F151,AC$14&lt;Ввод!$T$99))</f>
        <v>0</v>
      </c>
      <c r="AD151" s="5">
        <f>N(AND(AD$14&gt;=$F151,AD$14&lt;Ввод!$T$99))</f>
        <v>0</v>
      </c>
      <c r="AE151" s="5">
        <f>N(AND(AE$14&gt;=$F151,AE$14&lt;Ввод!$T$99))</f>
        <v>0</v>
      </c>
      <c r="AF151" s="5">
        <f>N(AND(AF$14&gt;=$F151,AF$14&lt;Ввод!$T$99))</f>
        <v>0</v>
      </c>
      <c r="AG151" s="5">
        <f>N(AND(AG$14&gt;=$F151,AG$14&lt;Ввод!$T$99))</f>
        <v>0</v>
      </c>
      <c r="AH151" s="5">
        <f>N(AND(AH$14&gt;=$F151,AH$14&lt;Ввод!$T$99))</f>
        <v>1</v>
      </c>
      <c r="AI151" s="5">
        <f>N(AND(AI$14&gt;=$F151,AI$14&lt;Ввод!$T$99))</f>
        <v>1</v>
      </c>
      <c r="AJ151" s="5">
        <f>N(AND(AJ$14&gt;=$F151,AJ$14&lt;Ввод!$T$99))</f>
        <v>1</v>
      </c>
      <c r="AK151" s="5">
        <f>N(AND(AK$14&gt;=$F151,AK$14&lt;Ввод!$T$99))</f>
        <v>1</v>
      </c>
      <c r="AL151" s="5">
        <f>N(AND(AL$14&gt;=$F151,AL$14&lt;Ввод!$T$99))</f>
        <v>1</v>
      </c>
      <c r="AM151" s="5">
        <f>N(AND(AM$14&gt;=$F151,AM$14&lt;Ввод!$T$99))</f>
        <v>1</v>
      </c>
      <c r="AN151" s="5">
        <f>N(AND(AN$14&gt;=$F151,AN$14&lt;Ввод!$T$99))</f>
        <v>1</v>
      </c>
      <c r="AO151" s="5">
        <f>N(AND(AO$14&gt;=$F151,AO$14&lt;Ввод!$T$99))</f>
        <v>1</v>
      </c>
      <c r="AP151" s="5">
        <f>N(AND(AP$14&gt;=$F151,AP$14&lt;Ввод!$T$99))</f>
        <v>1</v>
      </c>
      <c r="AQ151" s="5">
        <f>N(AND(AQ$14&gt;=$F151,AQ$14&lt;Ввод!$T$99))</f>
        <v>1</v>
      </c>
      <c r="AR151" s="5">
        <f>N(AND(AR$14&gt;=$F151,AR$14&lt;Ввод!$T$99))</f>
        <v>1</v>
      </c>
      <c r="AS151" s="5">
        <f>N(AND(AS$14&gt;=$F151,AS$14&lt;Ввод!$T$99))</f>
        <v>1</v>
      </c>
      <c r="AT151" s="5">
        <f>N(AND(AT$14&gt;=$F151,AT$14&lt;Ввод!$T$99))</f>
        <v>1</v>
      </c>
      <c r="AU151" s="5">
        <f>N(AND(AU$14&gt;=$F151,AU$14&lt;Ввод!$T$99))</f>
        <v>1</v>
      </c>
      <c r="AV151" s="5">
        <f>N(AND(AV$14&gt;=$F151,AV$14&lt;Ввод!$T$99))</f>
        <v>1</v>
      </c>
      <c r="AW151" s="5">
        <f>N(AND(AW$14&gt;=$F151,AW$14&lt;Ввод!$T$99))</f>
        <v>1</v>
      </c>
      <c r="AX151" s="5">
        <f>N(AND(AX$14&gt;=$F151,AX$14&lt;Ввод!$T$99))</f>
        <v>1</v>
      </c>
      <c r="AY151" s="5">
        <f>N(AND(AY$14&gt;=$F151,AY$14&lt;Ввод!$T$99))</f>
        <v>1</v>
      </c>
      <c r="AZ151" s="5">
        <f>N(AND(AZ$14&gt;=$F151,AZ$14&lt;Ввод!$T$99))</f>
        <v>1</v>
      </c>
      <c r="BA151" s="5">
        <f>N(AND(BA$14&gt;=$F151,BA$14&lt;Ввод!$T$99))</f>
        <v>1</v>
      </c>
      <c r="BB151" s="5">
        <f>N(AND(BB$14&gt;=$F151,BB$14&lt;Ввод!$T$99))</f>
        <v>1</v>
      </c>
      <c r="BC151" s="5">
        <f>N(AND(BC$14&gt;=$F151,BC$14&lt;Ввод!$T$99))</f>
        <v>1</v>
      </c>
      <c r="BD151" s="5">
        <f>N(AND(BD$14&gt;=$F151,BD$14&lt;Ввод!$T$99))</f>
        <v>1</v>
      </c>
      <c r="BE151" s="5">
        <f>N(AND(BE$14&gt;=$F151,BE$14&lt;Ввод!$T$99))</f>
        <v>1</v>
      </c>
      <c r="BF151" s="5">
        <f>N(AND(BF$14&gt;=$F151,BF$14&lt;Ввод!$T$99))</f>
        <v>1</v>
      </c>
      <c r="BG151" s="5">
        <f>N(AND(BG$14&gt;=$F151,BG$14&lt;Ввод!$T$99))</f>
        <v>1</v>
      </c>
      <c r="BH151" s="5">
        <f>N(AND(BH$14&gt;=$F151,BH$14&lt;Ввод!$T$99))</f>
        <v>1</v>
      </c>
      <c r="BI151" s="5">
        <f>N(AND(BI$14&gt;=$F151,BI$14&lt;Ввод!$T$99))</f>
        <v>1</v>
      </c>
      <c r="BJ151" s="5">
        <f>N(AND(BJ$14&gt;=$F151,BJ$14&lt;Ввод!$T$99))</f>
        <v>1</v>
      </c>
      <c r="BK151" s="5">
        <f>N(AND(BK$14&gt;=$F151,BK$14&lt;Ввод!$T$99))</f>
        <v>1</v>
      </c>
      <c r="BL151" s="5">
        <f>N(AND(BL$14&gt;=$F151,BL$14&lt;Ввод!$T$99))</f>
        <v>1</v>
      </c>
      <c r="BM151" s="5">
        <f>N(AND(BM$14&gt;=$F151,BM$14&lt;Ввод!$T$99))</f>
        <v>1</v>
      </c>
      <c r="BN151" s="5">
        <f>N(AND(BN$14&gt;=$F151,BN$14&lt;Ввод!$T$99))</f>
        <v>1</v>
      </c>
      <c r="BO151" s="5">
        <f>N(AND(BO$14&gt;=$F151,BO$14&lt;Ввод!$T$99))</f>
        <v>1</v>
      </c>
      <c r="BP151" s="5">
        <f>N(AND(BP$14&gt;=$F151,BP$14&lt;Ввод!$T$99))</f>
        <v>1</v>
      </c>
      <c r="BQ151" s="5">
        <f>N(AND(BQ$14&gt;=$F151,BQ$14&lt;Ввод!$T$99))</f>
        <v>1</v>
      </c>
      <c r="BR151" s="5">
        <f>N(AND(BR$14&gt;=$F151,BR$14&lt;Ввод!$T$99))</f>
        <v>1</v>
      </c>
      <c r="BS151" s="5">
        <f>N(AND(BS$14&gt;=$F151,BS$14&lt;Ввод!$T$99))</f>
        <v>1</v>
      </c>
      <c r="BT151" s="5">
        <f>N(AND(BT$14&gt;=$F151,BT$14&lt;Ввод!$T$99))</f>
        <v>1</v>
      </c>
      <c r="BU151" s="5">
        <f>N(AND(BU$14&gt;=$F151,BU$14&lt;Ввод!$T$99))</f>
        <v>1</v>
      </c>
      <c r="BV151" s="5">
        <f>N(AND(BV$14&gt;=$F151,BV$14&lt;Ввод!$T$99))</f>
        <v>1</v>
      </c>
      <c r="BW151" s="5">
        <f>N(AND(BW$14&gt;=$F151,BW$14&lt;Ввод!$T$99))</f>
        <v>1</v>
      </c>
      <c r="BX151" s="5">
        <f>N(AND(BX$14&gt;=$F151,BX$14&lt;Ввод!$T$99))</f>
        <v>1</v>
      </c>
      <c r="BY151" s="5">
        <f>N(AND(BY$14&gt;=$F151,BY$14&lt;Ввод!$T$99))</f>
        <v>1</v>
      </c>
      <c r="BZ151" s="5">
        <f>N(AND(BZ$14&gt;=$F151,BZ$14&lt;Ввод!$T$99))</f>
        <v>1</v>
      </c>
      <c r="CA151" s="5">
        <f>N(AND(CA$14&gt;=$F151,CA$14&lt;Ввод!$T$99))</f>
        <v>1</v>
      </c>
      <c r="CB151" s="5">
        <f>N(AND(CB$14&gt;=$F151,CB$14&lt;Ввод!$T$99))</f>
        <v>1</v>
      </c>
      <c r="CC151" s="5">
        <f>N(AND(CC$14&gt;=$F151,CC$14&lt;Ввод!$T$99))</f>
        <v>1</v>
      </c>
      <c r="CD151" s="5">
        <f>N(AND(CD$14&gt;=$F151,CD$14&lt;Ввод!$T$99))</f>
        <v>1</v>
      </c>
      <c r="CE151" s="5">
        <f>N(AND(CE$14&gt;=$F151,CE$14&lt;Ввод!$T$99))</f>
        <v>1</v>
      </c>
      <c r="CF151" s="5">
        <f>N(AND(CF$14&gt;=$F151,CF$14&lt;Ввод!$T$99))</f>
        <v>1</v>
      </c>
      <c r="CG151" s="5">
        <f>N(AND(CG$14&gt;=$F151,CG$14&lt;Ввод!$T$99))</f>
        <v>1</v>
      </c>
      <c r="CH151" s="5">
        <f>N(AND(CH$14&gt;=$F151,CH$14&lt;Ввод!$T$99))</f>
        <v>1</v>
      </c>
      <c r="CI151" s="5">
        <f>N(AND(CI$14&gt;=$F151,CI$14&lt;Ввод!$T$99))</f>
        <v>1</v>
      </c>
      <c r="CJ151" s="5">
        <f>N(AND(CJ$14&gt;=$F151,CJ$14&lt;Ввод!$T$99))</f>
        <v>1</v>
      </c>
      <c r="CK151" s="5">
        <f>N(AND(CK$14&gt;=$F151,CK$14&lt;Ввод!$T$99))</f>
        <v>1</v>
      </c>
      <c r="CL151" s="5">
        <f>N(AND(CL$14&gt;=$F151,CL$14&lt;Ввод!$T$99))</f>
        <v>1</v>
      </c>
      <c r="CM151" s="5">
        <f>N(AND(CM$14&gt;=$F151,CM$14&lt;Ввод!$T$99))</f>
        <v>1</v>
      </c>
      <c r="CN151" s="5">
        <f>N(AND(CN$14&gt;=$F151,CN$14&lt;Ввод!$T$99))</f>
        <v>1</v>
      </c>
      <c r="CO151" s="5">
        <f>N(AND(CO$14&gt;=$F151,CO$14&lt;Ввод!$T$99))</f>
        <v>1</v>
      </c>
      <c r="CP151" s="5">
        <f>N(AND(CP$14&gt;=$F151,CP$14&lt;Ввод!$T$99))</f>
        <v>1</v>
      </c>
      <c r="CQ151" s="5">
        <f>N(AND(CQ$14&gt;=$F151,CQ$14&lt;Ввод!$T$99))</f>
        <v>1</v>
      </c>
      <c r="CR151" s="5">
        <f>N(AND(CR$14&gt;=$F151,CR$14&lt;Ввод!$T$99))</f>
        <v>1</v>
      </c>
      <c r="CS151" s="5">
        <f>N(AND(CS$14&gt;=$F151,CS$14&lt;Ввод!$T$99))</f>
        <v>1</v>
      </c>
      <c r="CT151" s="5">
        <f>N(AND(CT$14&gt;=$F151,CT$14&lt;Ввод!$T$99))</f>
        <v>1</v>
      </c>
      <c r="CU151" s="5">
        <f>N(AND(CU$14&gt;=$F151,CU$14&lt;Ввод!$T$99))</f>
        <v>1</v>
      </c>
      <c r="CV151" s="5">
        <f>N(AND(CV$14&gt;=$F151,CV$14&lt;Ввод!$T$99))</f>
        <v>1</v>
      </c>
      <c r="CW151" s="5">
        <f>N(AND(CW$14&gt;=$F151,CW$14&lt;Ввод!$T$99))</f>
        <v>1</v>
      </c>
      <c r="CX151" s="5">
        <f>N(AND(CX$14&gt;=$F151,CX$14&lt;Ввод!$T$99))</f>
        <v>1</v>
      </c>
      <c r="CY151" s="5">
        <f>N(AND(CY$14&gt;=$F151,CY$14&lt;Ввод!$T$99))</f>
        <v>1</v>
      </c>
      <c r="CZ151" s="5">
        <f>N(AND(CZ$14&gt;=$F151,CZ$14&lt;Ввод!$T$99))</f>
        <v>1</v>
      </c>
      <c r="DA151" s="5">
        <f>N(AND(DA$14&gt;=$F151,DA$14&lt;Ввод!$T$99))</f>
        <v>1</v>
      </c>
      <c r="DB151" s="5">
        <f>N(AND(DB$14&gt;=$F151,DB$14&lt;Ввод!$T$99))</f>
        <v>1</v>
      </c>
      <c r="DC151" s="5">
        <f>N(AND(DC$14&gt;=$F151,DC$14&lt;Ввод!$T$99))</f>
        <v>1</v>
      </c>
      <c r="DD151" s="5">
        <f>N(AND(DD$14&gt;=$F151,DD$14&lt;Ввод!$T$99))</f>
        <v>1</v>
      </c>
      <c r="DE151" s="5">
        <f>N(AND(DE$14&gt;=$F151,DE$14&lt;Ввод!$T$99))</f>
        <v>1</v>
      </c>
      <c r="DF151" s="5">
        <f>N(AND(DF$14&gt;=$F151,DF$14&lt;Ввод!$T$99))</f>
        <v>1</v>
      </c>
      <c r="DG151" s="5">
        <f>N(AND(DG$14&gt;=$F151,DG$14&lt;Ввод!$T$99))</f>
        <v>1</v>
      </c>
      <c r="DH151" s="5">
        <f>N(AND(DH$14&gt;=$F151,DH$14&lt;Ввод!$T$99))</f>
        <v>1</v>
      </c>
      <c r="DI151" s="5">
        <f>N(AND(DI$14&gt;=$F151,DI$14&lt;Ввод!$T$99))</f>
        <v>0</v>
      </c>
      <c r="DJ151" s="5">
        <f>N(AND(DJ$14&gt;=$F151,DJ$14&lt;Ввод!$T$99))</f>
        <v>0</v>
      </c>
    </row>
    <row r="152" spans="2:114" ht="15" hidden="1" customHeight="1" outlineLevel="1">
      <c r="B152" t="s">
        <v>98</v>
      </c>
      <c r="F152" s="1">
        <f t="shared" si="215"/>
        <v>46844</v>
      </c>
      <c r="G152" s="153">
        <f>MATCH(DATE(YEAR(F152),MONTH(F152)-Ввод!$T$97*3*4,DAY(F152)),J$14:DJ$14,0)-1</f>
        <v>9</v>
      </c>
      <c r="H152" s="5">
        <f t="shared" ca="1" si="216"/>
        <v>0</v>
      </c>
      <c r="I152" s="5">
        <f t="shared" si="217"/>
        <v>78</v>
      </c>
      <c r="J152" s="5">
        <f>N(AND(J$14&gt;=$F152,J$14&lt;Ввод!$T$99))</f>
        <v>0</v>
      </c>
      <c r="K152" s="5">
        <f>N(AND(K$14&gt;=$F152,K$14&lt;Ввод!$T$99))</f>
        <v>0</v>
      </c>
      <c r="L152" s="5">
        <f>N(AND(L$14&gt;=$F152,L$14&lt;Ввод!$T$99))</f>
        <v>0</v>
      </c>
      <c r="M152" s="5">
        <f>N(AND(M$14&gt;=$F152,M$14&lt;Ввод!$T$99))</f>
        <v>0</v>
      </c>
      <c r="N152" s="5">
        <f>N(AND(N$14&gt;=$F152,N$14&lt;Ввод!$T$99))</f>
        <v>0</v>
      </c>
      <c r="O152" s="5">
        <f>N(AND(O$14&gt;=$F152,O$14&lt;Ввод!$T$99))</f>
        <v>0</v>
      </c>
      <c r="P152" s="5">
        <f>N(AND(P$14&gt;=$F152,P$14&lt;Ввод!$T$99))</f>
        <v>0</v>
      </c>
      <c r="Q152" s="5">
        <f>N(AND(Q$14&gt;=$F152,Q$14&lt;Ввод!$T$99))</f>
        <v>0</v>
      </c>
      <c r="R152" s="5">
        <f>N(AND(R$14&gt;=$F152,R$14&lt;Ввод!$T$99))</f>
        <v>0</v>
      </c>
      <c r="S152" s="5">
        <f>N(AND(S$14&gt;=$F152,S$14&lt;Ввод!$T$99))</f>
        <v>0</v>
      </c>
      <c r="T152" s="5">
        <f>N(AND(T$14&gt;=$F152,T$14&lt;Ввод!$T$99))</f>
        <v>0</v>
      </c>
      <c r="U152" s="5">
        <f>N(AND(U$14&gt;=$F152,U$14&lt;Ввод!$T$99))</f>
        <v>0</v>
      </c>
      <c r="V152" s="5">
        <f>N(AND(V$14&gt;=$F152,V$14&lt;Ввод!$T$99))</f>
        <v>0</v>
      </c>
      <c r="W152" s="5">
        <f>N(AND(W$14&gt;=$F152,W$14&lt;Ввод!$T$99))</f>
        <v>0</v>
      </c>
      <c r="X152" s="5">
        <f>N(AND(X$14&gt;=$F152,X$14&lt;Ввод!$T$99))</f>
        <v>0</v>
      </c>
      <c r="Y152" s="5">
        <f>N(AND(Y$14&gt;=$F152,Y$14&lt;Ввод!$T$99))</f>
        <v>0</v>
      </c>
      <c r="Z152" s="5">
        <f>N(AND(Z$14&gt;=$F152,Z$14&lt;Ввод!$T$99))</f>
        <v>0</v>
      </c>
      <c r="AA152" s="5">
        <f>N(AND(AA$14&gt;=$F152,AA$14&lt;Ввод!$T$99))</f>
        <v>0</v>
      </c>
      <c r="AB152" s="5">
        <f>N(AND(AB$14&gt;=$F152,AB$14&lt;Ввод!$T$99))</f>
        <v>0</v>
      </c>
      <c r="AC152" s="5">
        <f>N(AND(AC$14&gt;=$F152,AC$14&lt;Ввод!$T$99))</f>
        <v>0</v>
      </c>
      <c r="AD152" s="5">
        <f>N(AND(AD$14&gt;=$F152,AD$14&lt;Ввод!$T$99))</f>
        <v>0</v>
      </c>
      <c r="AE152" s="5">
        <f>N(AND(AE$14&gt;=$F152,AE$14&lt;Ввод!$T$99))</f>
        <v>0</v>
      </c>
      <c r="AF152" s="5">
        <f>N(AND(AF$14&gt;=$F152,AF$14&lt;Ввод!$T$99))</f>
        <v>0</v>
      </c>
      <c r="AG152" s="5">
        <f>N(AND(AG$14&gt;=$F152,AG$14&lt;Ввод!$T$99))</f>
        <v>0</v>
      </c>
      <c r="AH152" s="5">
        <f>N(AND(AH$14&gt;=$F152,AH$14&lt;Ввод!$T$99))</f>
        <v>0</v>
      </c>
      <c r="AI152" s="5">
        <f>N(AND(AI$14&gt;=$F152,AI$14&lt;Ввод!$T$99))</f>
        <v>1</v>
      </c>
      <c r="AJ152" s="5">
        <f>N(AND(AJ$14&gt;=$F152,AJ$14&lt;Ввод!$T$99))</f>
        <v>1</v>
      </c>
      <c r="AK152" s="5">
        <f>N(AND(AK$14&gt;=$F152,AK$14&lt;Ввод!$T$99))</f>
        <v>1</v>
      </c>
      <c r="AL152" s="5">
        <f>N(AND(AL$14&gt;=$F152,AL$14&lt;Ввод!$T$99))</f>
        <v>1</v>
      </c>
      <c r="AM152" s="5">
        <f>N(AND(AM$14&gt;=$F152,AM$14&lt;Ввод!$T$99))</f>
        <v>1</v>
      </c>
      <c r="AN152" s="5">
        <f>N(AND(AN$14&gt;=$F152,AN$14&lt;Ввод!$T$99))</f>
        <v>1</v>
      </c>
      <c r="AO152" s="5">
        <f>N(AND(AO$14&gt;=$F152,AO$14&lt;Ввод!$T$99))</f>
        <v>1</v>
      </c>
      <c r="AP152" s="5">
        <f>N(AND(AP$14&gt;=$F152,AP$14&lt;Ввод!$T$99))</f>
        <v>1</v>
      </c>
      <c r="AQ152" s="5">
        <f>N(AND(AQ$14&gt;=$F152,AQ$14&lt;Ввод!$T$99))</f>
        <v>1</v>
      </c>
      <c r="AR152" s="5">
        <f>N(AND(AR$14&gt;=$F152,AR$14&lt;Ввод!$T$99))</f>
        <v>1</v>
      </c>
      <c r="AS152" s="5">
        <f>N(AND(AS$14&gt;=$F152,AS$14&lt;Ввод!$T$99))</f>
        <v>1</v>
      </c>
      <c r="AT152" s="5">
        <f>N(AND(AT$14&gt;=$F152,AT$14&lt;Ввод!$T$99))</f>
        <v>1</v>
      </c>
      <c r="AU152" s="5">
        <f>N(AND(AU$14&gt;=$F152,AU$14&lt;Ввод!$T$99))</f>
        <v>1</v>
      </c>
      <c r="AV152" s="5">
        <f>N(AND(AV$14&gt;=$F152,AV$14&lt;Ввод!$T$99))</f>
        <v>1</v>
      </c>
      <c r="AW152" s="5">
        <f>N(AND(AW$14&gt;=$F152,AW$14&lt;Ввод!$T$99))</f>
        <v>1</v>
      </c>
      <c r="AX152" s="5">
        <f>N(AND(AX$14&gt;=$F152,AX$14&lt;Ввод!$T$99))</f>
        <v>1</v>
      </c>
      <c r="AY152" s="5">
        <f>N(AND(AY$14&gt;=$F152,AY$14&lt;Ввод!$T$99))</f>
        <v>1</v>
      </c>
      <c r="AZ152" s="5">
        <f>N(AND(AZ$14&gt;=$F152,AZ$14&lt;Ввод!$T$99))</f>
        <v>1</v>
      </c>
      <c r="BA152" s="5">
        <f>N(AND(BA$14&gt;=$F152,BA$14&lt;Ввод!$T$99))</f>
        <v>1</v>
      </c>
      <c r="BB152" s="5">
        <f>N(AND(BB$14&gt;=$F152,BB$14&lt;Ввод!$T$99))</f>
        <v>1</v>
      </c>
      <c r="BC152" s="5">
        <f>N(AND(BC$14&gt;=$F152,BC$14&lt;Ввод!$T$99))</f>
        <v>1</v>
      </c>
      <c r="BD152" s="5">
        <f>N(AND(BD$14&gt;=$F152,BD$14&lt;Ввод!$T$99))</f>
        <v>1</v>
      </c>
      <c r="BE152" s="5">
        <f>N(AND(BE$14&gt;=$F152,BE$14&lt;Ввод!$T$99))</f>
        <v>1</v>
      </c>
      <c r="BF152" s="5">
        <f>N(AND(BF$14&gt;=$F152,BF$14&lt;Ввод!$T$99))</f>
        <v>1</v>
      </c>
      <c r="BG152" s="5">
        <f>N(AND(BG$14&gt;=$F152,BG$14&lt;Ввод!$T$99))</f>
        <v>1</v>
      </c>
      <c r="BH152" s="5">
        <f>N(AND(BH$14&gt;=$F152,BH$14&lt;Ввод!$T$99))</f>
        <v>1</v>
      </c>
      <c r="BI152" s="5">
        <f>N(AND(BI$14&gt;=$F152,BI$14&lt;Ввод!$T$99))</f>
        <v>1</v>
      </c>
      <c r="BJ152" s="5">
        <f>N(AND(BJ$14&gt;=$F152,BJ$14&lt;Ввод!$T$99))</f>
        <v>1</v>
      </c>
      <c r="BK152" s="5">
        <f>N(AND(BK$14&gt;=$F152,BK$14&lt;Ввод!$T$99))</f>
        <v>1</v>
      </c>
      <c r="BL152" s="5">
        <f>N(AND(BL$14&gt;=$F152,BL$14&lt;Ввод!$T$99))</f>
        <v>1</v>
      </c>
      <c r="BM152" s="5">
        <f>N(AND(BM$14&gt;=$F152,BM$14&lt;Ввод!$T$99))</f>
        <v>1</v>
      </c>
      <c r="BN152" s="5">
        <f>N(AND(BN$14&gt;=$F152,BN$14&lt;Ввод!$T$99))</f>
        <v>1</v>
      </c>
      <c r="BO152" s="5">
        <f>N(AND(BO$14&gt;=$F152,BO$14&lt;Ввод!$T$99))</f>
        <v>1</v>
      </c>
      <c r="BP152" s="5">
        <f>N(AND(BP$14&gt;=$F152,BP$14&lt;Ввод!$T$99))</f>
        <v>1</v>
      </c>
      <c r="BQ152" s="5">
        <f>N(AND(BQ$14&gt;=$F152,BQ$14&lt;Ввод!$T$99))</f>
        <v>1</v>
      </c>
      <c r="BR152" s="5">
        <f>N(AND(BR$14&gt;=$F152,BR$14&lt;Ввод!$T$99))</f>
        <v>1</v>
      </c>
      <c r="BS152" s="5">
        <f>N(AND(BS$14&gt;=$F152,BS$14&lt;Ввод!$T$99))</f>
        <v>1</v>
      </c>
      <c r="BT152" s="5">
        <f>N(AND(BT$14&gt;=$F152,BT$14&lt;Ввод!$T$99))</f>
        <v>1</v>
      </c>
      <c r="BU152" s="5">
        <f>N(AND(BU$14&gt;=$F152,BU$14&lt;Ввод!$T$99))</f>
        <v>1</v>
      </c>
      <c r="BV152" s="5">
        <f>N(AND(BV$14&gt;=$F152,BV$14&lt;Ввод!$T$99))</f>
        <v>1</v>
      </c>
      <c r="BW152" s="5">
        <f>N(AND(BW$14&gt;=$F152,BW$14&lt;Ввод!$T$99))</f>
        <v>1</v>
      </c>
      <c r="BX152" s="5">
        <f>N(AND(BX$14&gt;=$F152,BX$14&lt;Ввод!$T$99))</f>
        <v>1</v>
      </c>
      <c r="BY152" s="5">
        <f>N(AND(BY$14&gt;=$F152,BY$14&lt;Ввод!$T$99))</f>
        <v>1</v>
      </c>
      <c r="BZ152" s="5">
        <f>N(AND(BZ$14&gt;=$F152,BZ$14&lt;Ввод!$T$99))</f>
        <v>1</v>
      </c>
      <c r="CA152" s="5">
        <f>N(AND(CA$14&gt;=$F152,CA$14&lt;Ввод!$T$99))</f>
        <v>1</v>
      </c>
      <c r="CB152" s="5">
        <f>N(AND(CB$14&gt;=$F152,CB$14&lt;Ввод!$T$99))</f>
        <v>1</v>
      </c>
      <c r="CC152" s="5">
        <f>N(AND(CC$14&gt;=$F152,CC$14&lt;Ввод!$T$99))</f>
        <v>1</v>
      </c>
      <c r="CD152" s="5">
        <f>N(AND(CD$14&gt;=$F152,CD$14&lt;Ввод!$T$99))</f>
        <v>1</v>
      </c>
      <c r="CE152" s="5">
        <f>N(AND(CE$14&gt;=$F152,CE$14&lt;Ввод!$T$99))</f>
        <v>1</v>
      </c>
      <c r="CF152" s="5">
        <f>N(AND(CF$14&gt;=$F152,CF$14&lt;Ввод!$T$99))</f>
        <v>1</v>
      </c>
      <c r="CG152" s="5">
        <f>N(AND(CG$14&gt;=$F152,CG$14&lt;Ввод!$T$99))</f>
        <v>1</v>
      </c>
      <c r="CH152" s="5">
        <f>N(AND(CH$14&gt;=$F152,CH$14&lt;Ввод!$T$99))</f>
        <v>1</v>
      </c>
      <c r="CI152" s="5">
        <f>N(AND(CI$14&gt;=$F152,CI$14&lt;Ввод!$T$99))</f>
        <v>1</v>
      </c>
      <c r="CJ152" s="5">
        <f>N(AND(CJ$14&gt;=$F152,CJ$14&lt;Ввод!$T$99))</f>
        <v>1</v>
      </c>
      <c r="CK152" s="5">
        <f>N(AND(CK$14&gt;=$F152,CK$14&lt;Ввод!$T$99))</f>
        <v>1</v>
      </c>
      <c r="CL152" s="5">
        <f>N(AND(CL$14&gt;=$F152,CL$14&lt;Ввод!$T$99))</f>
        <v>1</v>
      </c>
      <c r="CM152" s="5">
        <f>N(AND(CM$14&gt;=$F152,CM$14&lt;Ввод!$T$99))</f>
        <v>1</v>
      </c>
      <c r="CN152" s="5">
        <f>N(AND(CN$14&gt;=$F152,CN$14&lt;Ввод!$T$99))</f>
        <v>1</v>
      </c>
      <c r="CO152" s="5">
        <f>N(AND(CO$14&gt;=$F152,CO$14&lt;Ввод!$T$99))</f>
        <v>1</v>
      </c>
      <c r="CP152" s="5">
        <f>N(AND(CP$14&gt;=$F152,CP$14&lt;Ввод!$T$99))</f>
        <v>1</v>
      </c>
      <c r="CQ152" s="5">
        <f>N(AND(CQ$14&gt;=$F152,CQ$14&lt;Ввод!$T$99))</f>
        <v>1</v>
      </c>
      <c r="CR152" s="5">
        <f>N(AND(CR$14&gt;=$F152,CR$14&lt;Ввод!$T$99))</f>
        <v>1</v>
      </c>
      <c r="CS152" s="5">
        <f>N(AND(CS$14&gt;=$F152,CS$14&lt;Ввод!$T$99))</f>
        <v>1</v>
      </c>
      <c r="CT152" s="5">
        <f>N(AND(CT$14&gt;=$F152,CT$14&lt;Ввод!$T$99))</f>
        <v>1</v>
      </c>
      <c r="CU152" s="5">
        <f>N(AND(CU$14&gt;=$F152,CU$14&lt;Ввод!$T$99))</f>
        <v>1</v>
      </c>
      <c r="CV152" s="5">
        <f>N(AND(CV$14&gt;=$F152,CV$14&lt;Ввод!$T$99))</f>
        <v>1</v>
      </c>
      <c r="CW152" s="5">
        <f>N(AND(CW$14&gt;=$F152,CW$14&lt;Ввод!$T$99))</f>
        <v>1</v>
      </c>
      <c r="CX152" s="5">
        <f>N(AND(CX$14&gt;=$F152,CX$14&lt;Ввод!$T$99))</f>
        <v>1</v>
      </c>
      <c r="CY152" s="5">
        <f>N(AND(CY$14&gt;=$F152,CY$14&lt;Ввод!$T$99))</f>
        <v>1</v>
      </c>
      <c r="CZ152" s="5">
        <f>N(AND(CZ$14&gt;=$F152,CZ$14&lt;Ввод!$T$99))</f>
        <v>1</v>
      </c>
      <c r="DA152" s="5">
        <f>N(AND(DA$14&gt;=$F152,DA$14&lt;Ввод!$T$99))</f>
        <v>1</v>
      </c>
      <c r="DB152" s="5">
        <f>N(AND(DB$14&gt;=$F152,DB$14&lt;Ввод!$T$99))</f>
        <v>1</v>
      </c>
      <c r="DC152" s="5">
        <f>N(AND(DC$14&gt;=$F152,DC$14&lt;Ввод!$T$99))</f>
        <v>1</v>
      </c>
      <c r="DD152" s="5">
        <f>N(AND(DD$14&gt;=$F152,DD$14&lt;Ввод!$T$99))</f>
        <v>1</v>
      </c>
      <c r="DE152" s="5">
        <f>N(AND(DE$14&gt;=$F152,DE$14&lt;Ввод!$T$99))</f>
        <v>1</v>
      </c>
      <c r="DF152" s="5">
        <f>N(AND(DF$14&gt;=$F152,DF$14&lt;Ввод!$T$99))</f>
        <v>1</v>
      </c>
      <c r="DG152" s="5">
        <f>N(AND(DG$14&gt;=$F152,DG$14&lt;Ввод!$T$99))</f>
        <v>1</v>
      </c>
      <c r="DH152" s="5">
        <f>N(AND(DH$14&gt;=$F152,DH$14&lt;Ввод!$T$99))</f>
        <v>1</v>
      </c>
      <c r="DI152" s="5">
        <f>N(AND(DI$14&gt;=$F152,DI$14&lt;Ввод!$T$99))</f>
        <v>0</v>
      </c>
      <c r="DJ152" s="5">
        <f>N(AND(DJ$14&gt;=$F152,DJ$14&lt;Ввод!$T$99))</f>
        <v>0</v>
      </c>
    </row>
    <row r="153" spans="2:114" ht="15" hidden="1" customHeight="1" outlineLevel="1">
      <c r="B153" t="s">
        <v>99</v>
      </c>
      <c r="F153" s="1">
        <f t="shared" si="215"/>
        <v>46935</v>
      </c>
      <c r="G153" s="153">
        <f>MATCH(DATE(YEAR(F153),MONTH(F153)-Ввод!$T$97*3*4,DAY(F153)),J$14:DJ$14,0)-1</f>
        <v>10</v>
      </c>
      <c r="H153" s="5">
        <f t="shared" ca="1" si="216"/>
        <v>0</v>
      </c>
      <c r="I153" s="5">
        <f t="shared" si="217"/>
        <v>77</v>
      </c>
      <c r="J153" s="5">
        <f>N(AND(J$14&gt;=$F153,J$14&lt;Ввод!$T$99))</f>
        <v>0</v>
      </c>
      <c r="K153" s="5">
        <f>N(AND(K$14&gt;=$F153,K$14&lt;Ввод!$T$99))</f>
        <v>0</v>
      </c>
      <c r="L153" s="5">
        <f>N(AND(L$14&gt;=$F153,L$14&lt;Ввод!$T$99))</f>
        <v>0</v>
      </c>
      <c r="M153" s="5">
        <f>N(AND(M$14&gt;=$F153,M$14&lt;Ввод!$T$99))</f>
        <v>0</v>
      </c>
      <c r="N153" s="5">
        <f>N(AND(N$14&gt;=$F153,N$14&lt;Ввод!$T$99))</f>
        <v>0</v>
      </c>
      <c r="O153" s="5">
        <f>N(AND(O$14&gt;=$F153,O$14&lt;Ввод!$T$99))</f>
        <v>0</v>
      </c>
      <c r="P153" s="5">
        <f>N(AND(P$14&gt;=$F153,P$14&lt;Ввод!$T$99))</f>
        <v>0</v>
      </c>
      <c r="Q153" s="5">
        <f>N(AND(Q$14&gt;=$F153,Q$14&lt;Ввод!$T$99))</f>
        <v>0</v>
      </c>
      <c r="R153" s="5">
        <f>N(AND(R$14&gt;=$F153,R$14&lt;Ввод!$T$99))</f>
        <v>0</v>
      </c>
      <c r="S153" s="5">
        <f>N(AND(S$14&gt;=$F153,S$14&lt;Ввод!$T$99))</f>
        <v>0</v>
      </c>
      <c r="T153" s="5">
        <f>N(AND(T$14&gt;=$F153,T$14&lt;Ввод!$T$99))</f>
        <v>0</v>
      </c>
      <c r="U153" s="5">
        <f>N(AND(U$14&gt;=$F153,U$14&lt;Ввод!$T$99))</f>
        <v>0</v>
      </c>
      <c r="V153" s="5">
        <f>N(AND(V$14&gt;=$F153,V$14&lt;Ввод!$T$99))</f>
        <v>0</v>
      </c>
      <c r="W153" s="5">
        <f>N(AND(W$14&gt;=$F153,W$14&lt;Ввод!$T$99))</f>
        <v>0</v>
      </c>
      <c r="X153" s="5">
        <f>N(AND(X$14&gt;=$F153,X$14&lt;Ввод!$T$99))</f>
        <v>0</v>
      </c>
      <c r="Y153" s="5">
        <f>N(AND(Y$14&gt;=$F153,Y$14&lt;Ввод!$T$99))</f>
        <v>0</v>
      </c>
      <c r="Z153" s="5">
        <f>N(AND(Z$14&gt;=$F153,Z$14&lt;Ввод!$T$99))</f>
        <v>0</v>
      </c>
      <c r="AA153" s="5">
        <f>N(AND(AA$14&gt;=$F153,AA$14&lt;Ввод!$T$99))</f>
        <v>0</v>
      </c>
      <c r="AB153" s="5">
        <f>N(AND(AB$14&gt;=$F153,AB$14&lt;Ввод!$T$99))</f>
        <v>0</v>
      </c>
      <c r="AC153" s="5">
        <f>N(AND(AC$14&gt;=$F153,AC$14&lt;Ввод!$T$99))</f>
        <v>0</v>
      </c>
      <c r="AD153" s="5">
        <f>N(AND(AD$14&gt;=$F153,AD$14&lt;Ввод!$T$99))</f>
        <v>0</v>
      </c>
      <c r="AE153" s="5">
        <f>N(AND(AE$14&gt;=$F153,AE$14&lt;Ввод!$T$99))</f>
        <v>0</v>
      </c>
      <c r="AF153" s="5">
        <f>N(AND(AF$14&gt;=$F153,AF$14&lt;Ввод!$T$99))</f>
        <v>0</v>
      </c>
      <c r="AG153" s="5">
        <f>N(AND(AG$14&gt;=$F153,AG$14&lt;Ввод!$T$99))</f>
        <v>0</v>
      </c>
      <c r="AH153" s="5">
        <f>N(AND(AH$14&gt;=$F153,AH$14&lt;Ввод!$T$99))</f>
        <v>0</v>
      </c>
      <c r="AI153" s="5">
        <f>N(AND(AI$14&gt;=$F153,AI$14&lt;Ввод!$T$99))</f>
        <v>0</v>
      </c>
      <c r="AJ153" s="5">
        <f>N(AND(AJ$14&gt;=$F153,AJ$14&lt;Ввод!$T$99))</f>
        <v>1</v>
      </c>
      <c r="AK153" s="5">
        <f>N(AND(AK$14&gt;=$F153,AK$14&lt;Ввод!$T$99))</f>
        <v>1</v>
      </c>
      <c r="AL153" s="5">
        <f>N(AND(AL$14&gt;=$F153,AL$14&lt;Ввод!$T$99))</f>
        <v>1</v>
      </c>
      <c r="AM153" s="5">
        <f>N(AND(AM$14&gt;=$F153,AM$14&lt;Ввод!$T$99))</f>
        <v>1</v>
      </c>
      <c r="AN153" s="5">
        <f>N(AND(AN$14&gt;=$F153,AN$14&lt;Ввод!$T$99))</f>
        <v>1</v>
      </c>
      <c r="AO153" s="5">
        <f>N(AND(AO$14&gt;=$F153,AO$14&lt;Ввод!$T$99))</f>
        <v>1</v>
      </c>
      <c r="AP153" s="5">
        <f>N(AND(AP$14&gt;=$F153,AP$14&lt;Ввод!$T$99))</f>
        <v>1</v>
      </c>
      <c r="AQ153" s="5">
        <f>N(AND(AQ$14&gt;=$F153,AQ$14&lt;Ввод!$T$99))</f>
        <v>1</v>
      </c>
      <c r="AR153" s="5">
        <f>N(AND(AR$14&gt;=$F153,AR$14&lt;Ввод!$T$99))</f>
        <v>1</v>
      </c>
      <c r="AS153" s="5">
        <f>N(AND(AS$14&gt;=$F153,AS$14&lt;Ввод!$T$99))</f>
        <v>1</v>
      </c>
      <c r="AT153" s="5">
        <f>N(AND(AT$14&gt;=$F153,AT$14&lt;Ввод!$T$99))</f>
        <v>1</v>
      </c>
      <c r="AU153" s="5">
        <f>N(AND(AU$14&gt;=$F153,AU$14&lt;Ввод!$T$99))</f>
        <v>1</v>
      </c>
      <c r="AV153" s="5">
        <f>N(AND(AV$14&gt;=$F153,AV$14&lt;Ввод!$T$99))</f>
        <v>1</v>
      </c>
      <c r="AW153" s="5">
        <f>N(AND(AW$14&gt;=$F153,AW$14&lt;Ввод!$T$99))</f>
        <v>1</v>
      </c>
      <c r="AX153" s="5">
        <f>N(AND(AX$14&gt;=$F153,AX$14&lt;Ввод!$T$99))</f>
        <v>1</v>
      </c>
      <c r="AY153" s="5">
        <f>N(AND(AY$14&gt;=$F153,AY$14&lt;Ввод!$T$99))</f>
        <v>1</v>
      </c>
      <c r="AZ153" s="5">
        <f>N(AND(AZ$14&gt;=$F153,AZ$14&lt;Ввод!$T$99))</f>
        <v>1</v>
      </c>
      <c r="BA153" s="5">
        <f>N(AND(BA$14&gt;=$F153,BA$14&lt;Ввод!$T$99))</f>
        <v>1</v>
      </c>
      <c r="BB153" s="5">
        <f>N(AND(BB$14&gt;=$F153,BB$14&lt;Ввод!$T$99))</f>
        <v>1</v>
      </c>
      <c r="BC153" s="5">
        <f>N(AND(BC$14&gt;=$F153,BC$14&lt;Ввод!$T$99))</f>
        <v>1</v>
      </c>
      <c r="BD153" s="5">
        <f>N(AND(BD$14&gt;=$F153,BD$14&lt;Ввод!$T$99))</f>
        <v>1</v>
      </c>
      <c r="BE153" s="5">
        <f>N(AND(BE$14&gt;=$F153,BE$14&lt;Ввод!$T$99))</f>
        <v>1</v>
      </c>
      <c r="BF153" s="5">
        <f>N(AND(BF$14&gt;=$F153,BF$14&lt;Ввод!$T$99))</f>
        <v>1</v>
      </c>
      <c r="BG153" s="5">
        <f>N(AND(BG$14&gt;=$F153,BG$14&lt;Ввод!$T$99))</f>
        <v>1</v>
      </c>
      <c r="BH153" s="5">
        <f>N(AND(BH$14&gt;=$F153,BH$14&lt;Ввод!$T$99))</f>
        <v>1</v>
      </c>
      <c r="BI153" s="5">
        <f>N(AND(BI$14&gt;=$F153,BI$14&lt;Ввод!$T$99))</f>
        <v>1</v>
      </c>
      <c r="BJ153" s="5">
        <f>N(AND(BJ$14&gt;=$F153,BJ$14&lt;Ввод!$T$99))</f>
        <v>1</v>
      </c>
      <c r="BK153" s="5">
        <f>N(AND(BK$14&gt;=$F153,BK$14&lt;Ввод!$T$99))</f>
        <v>1</v>
      </c>
      <c r="BL153" s="5">
        <f>N(AND(BL$14&gt;=$F153,BL$14&lt;Ввод!$T$99))</f>
        <v>1</v>
      </c>
      <c r="BM153" s="5">
        <f>N(AND(BM$14&gt;=$F153,BM$14&lt;Ввод!$T$99))</f>
        <v>1</v>
      </c>
      <c r="BN153" s="5">
        <f>N(AND(BN$14&gt;=$F153,BN$14&lt;Ввод!$T$99))</f>
        <v>1</v>
      </c>
      <c r="BO153" s="5">
        <f>N(AND(BO$14&gt;=$F153,BO$14&lt;Ввод!$T$99))</f>
        <v>1</v>
      </c>
      <c r="BP153" s="5">
        <f>N(AND(BP$14&gt;=$F153,BP$14&lt;Ввод!$T$99))</f>
        <v>1</v>
      </c>
      <c r="BQ153" s="5">
        <f>N(AND(BQ$14&gt;=$F153,BQ$14&lt;Ввод!$T$99))</f>
        <v>1</v>
      </c>
      <c r="BR153" s="5">
        <f>N(AND(BR$14&gt;=$F153,BR$14&lt;Ввод!$T$99))</f>
        <v>1</v>
      </c>
      <c r="BS153" s="5">
        <f>N(AND(BS$14&gt;=$F153,BS$14&lt;Ввод!$T$99))</f>
        <v>1</v>
      </c>
      <c r="BT153" s="5">
        <f>N(AND(BT$14&gt;=$F153,BT$14&lt;Ввод!$T$99))</f>
        <v>1</v>
      </c>
      <c r="BU153" s="5">
        <f>N(AND(BU$14&gt;=$F153,BU$14&lt;Ввод!$T$99))</f>
        <v>1</v>
      </c>
      <c r="BV153" s="5">
        <f>N(AND(BV$14&gt;=$F153,BV$14&lt;Ввод!$T$99))</f>
        <v>1</v>
      </c>
      <c r="BW153" s="5">
        <f>N(AND(BW$14&gt;=$F153,BW$14&lt;Ввод!$T$99))</f>
        <v>1</v>
      </c>
      <c r="BX153" s="5">
        <f>N(AND(BX$14&gt;=$F153,BX$14&lt;Ввод!$T$99))</f>
        <v>1</v>
      </c>
      <c r="BY153" s="5">
        <f>N(AND(BY$14&gt;=$F153,BY$14&lt;Ввод!$T$99))</f>
        <v>1</v>
      </c>
      <c r="BZ153" s="5">
        <f>N(AND(BZ$14&gt;=$F153,BZ$14&lt;Ввод!$T$99))</f>
        <v>1</v>
      </c>
      <c r="CA153" s="5">
        <f>N(AND(CA$14&gt;=$F153,CA$14&lt;Ввод!$T$99))</f>
        <v>1</v>
      </c>
      <c r="CB153" s="5">
        <f>N(AND(CB$14&gt;=$F153,CB$14&lt;Ввод!$T$99))</f>
        <v>1</v>
      </c>
      <c r="CC153" s="5">
        <f>N(AND(CC$14&gt;=$F153,CC$14&lt;Ввод!$T$99))</f>
        <v>1</v>
      </c>
      <c r="CD153" s="5">
        <f>N(AND(CD$14&gt;=$F153,CD$14&lt;Ввод!$T$99))</f>
        <v>1</v>
      </c>
      <c r="CE153" s="5">
        <f>N(AND(CE$14&gt;=$F153,CE$14&lt;Ввод!$T$99))</f>
        <v>1</v>
      </c>
      <c r="CF153" s="5">
        <f>N(AND(CF$14&gt;=$F153,CF$14&lt;Ввод!$T$99))</f>
        <v>1</v>
      </c>
      <c r="CG153" s="5">
        <f>N(AND(CG$14&gt;=$F153,CG$14&lt;Ввод!$T$99))</f>
        <v>1</v>
      </c>
      <c r="CH153" s="5">
        <f>N(AND(CH$14&gt;=$F153,CH$14&lt;Ввод!$T$99))</f>
        <v>1</v>
      </c>
      <c r="CI153" s="5">
        <f>N(AND(CI$14&gt;=$F153,CI$14&lt;Ввод!$T$99))</f>
        <v>1</v>
      </c>
      <c r="CJ153" s="5">
        <f>N(AND(CJ$14&gt;=$F153,CJ$14&lt;Ввод!$T$99))</f>
        <v>1</v>
      </c>
      <c r="CK153" s="5">
        <f>N(AND(CK$14&gt;=$F153,CK$14&lt;Ввод!$T$99))</f>
        <v>1</v>
      </c>
      <c r="CL153" s="5">
        <f>N(AND(CL$14&gt;=$F153,CL$14&lt;Ввод!$T$99))</f>
        <v>1</v>
      </c>
      <c r="CM153" s="5">
        <f>N(AND(CM$14&gt;=$F153,CM$14&lt;Ввод!$T$99))</f>
        <v>1</v>
      </c>
      <c r="CN153" s="5">
        <f>N(AND(CN$14&gt;=$F153,CN$14&lt;Ввод!$T$99))</f>
        <v>1</v>
      </c>
      <c r="CO153" s="5">
        <f>N(AND(CO$14&gt;=$F153,CO$14&lt;Ввод!$T$99))</f>
        <v>1</v>
      </c>
      <c r="CP153" s="5">
        <f>N(AND(CP$14&gt;=$F153,CP$14&lt;Ввод!$T$99))</f>
        <v>1</v>
      </c>
      <c r="CQ153" s="5">
        <f>N(AND(CQ$14&gt;=$F153,CQ$14&lt;Ввод!$T$99))</f>
        <v>1</v>
      </c>
      <c r="CR153" s="5">
        <f>N(AND(CR$14&gt;=$F153,CR$14&lt;Ввод!$T$99))</f>
        <v>1</v>
      </c>
      <c r="CS153" s="5">
        <f>N(AND(CS$14&gt;=$F153,CS$14&lt;Ввод!$T$99))</f>
        <v>1</v>
      </c>
      <c r="CT153" s="5">
        <f>N(AND(CT$14&gt;=$F153,CT$14&lt;Ввод!$T$99))</f>
        <v>1</v>
      </c>
      <c r="CU153" s="5">
        <f>N(AND(CU$14&gt;=$F153,CU$14&lt;Ввод!$T$99))</f>
        <v>1</v>
      </c>
      <c r="CV153" s="5">
        <f>N(AND(CV$14&gt;=$F153,CV$14&lt;Ввод!$T$99))</f>
        <v>1</v>
      </c>
      <c r="CW153" s="5">
        <f>N(AND(CW$14&gt;=$F153,CW$14&lt;Ввод!$T$99))</f>
        <v>1</v>
      </c>
      <c r="CX153" s="5">
        <f>N(AND(CX$14&gt;=$F153,CX$14&lt;Ввод!$T$99))</f>
        <v>1</v>
      </c>
      <c r="CY153" s="5">
        <f>N(AND(CY$14&gt;=$F153,CY$14&lt;Ввод!$T$99))</f>
        <v>1</v>
      </c>
      <c r="CZ153" s="5">
        <f>N(AND(CZ$14&gt;=$F153,CZ$14&lt;Ввод!$T$99))</f>
        <v>1</v>
      </c>
      <c r="DA153" s="5">
        <f>N(AND(DA$14&gt;=$F153,DA$14&lt;Ввод!$T$99))</f>
        <v>1</v>
      </c>
      <c r="DB153" s="5">
        <f>N(AND(DB$14&gt;=$F153,DB$14&lt;Ввод!$T$99))</f>
        <v>1</v>
      </c>
      <c r="DC153" s="5">
        <f>N(AND(DC$14&gt;=$F153,DC$14&lt;Ввод!$T$99))</f>
        <v>1</v>
      </c>
      <c r="DD153" s="5">
        <f>N(AND(DD$14&gt;=$F153,DD$14&lt;Ввод!$T$99))</f>
        <v>1</v>
      </c>
      <c r="DE153" s="5">
        <f>N(AND(DE$14&gt;=$F153,DE$14&lt;Ввод!$T$99))</f>
        <v>1</v>
      </c>
      <c r="DF153" s="5">
        <f>N(AND(DF$14&gt;=$F153,DF$14&lt;Ввод!$T$99))</f>
        <v>1</v>
      </c>
      <c r="DG153" s="5">
        <f>N(AND(DG$14&gt;=$F153,DG$14&lt;Ввод!$T$99))</f>
        <v>1</v>
      </c>
      <c r="DH153" s="5">
        <f>N(AND(DH$14&gt;=$F153,DH$14&lt;Ввод!$T$99))</f>
        <v>1</v>
      </c>
      <c r="DI153" s="5">
        <f>N(AND(DI$14&gt;=$F153,DI$14&lt;Ввод!$T$99))</f>
        <v>0</v>
      </c>
      <c r="DJ153" s="5">
        <f>N(AND(DJ$14&gt;=$F153,DJ$14&lt;Ввод!$T$99))</f>
        <v>0</v>
      </c>
    </row>
    <row r="154" spans="2:114" ht="15" hidden="1" customHeight="1" outlineLevel="1">
      <c r="B154" t="s">
        <v>100</v>
      </c>
      <c r="F154" s="1">
        <f t="shared" si="215"/>
        <v>47027</v>
      </c>
      <c r="G154" s="153">
        <f>MATCH(DATE(YEAR(F154),MONTH(F154)-Ввод!$T$97*3*4,DAY(F154)),J$14:DJ$14,0)-1</f>
        <v>11</v>
      </c>
      <c r="H154" s="5">
        <f t="shared" ca="1" si="216"/>
        <v>47250</v>
      </c>
      <c r="I154" s="5">
        <f t="shared" si="217"/>
        <v>76</v>
      </c>
      <c r="J154" s="5">
        <f>N(AND(J$14&gt;=$F154,J$14&lt;Ввод!$T$99))</f>
        <v>0</v>
      </c>
      <c r="K154" s="5">
        <f>N(AND(K$14&gt;=$F154,K$14&lt;Ввод!$T$99))</f>
        <v>0</v>
      </c>
      <c r="L154" s="5">
        <f>N(AND(L$14&gt;=$F154,L$14&lt;Ввод!$T$99))</f>
        <v>0</v>
      </c>
      <c r="M154" s="5">
        <f>N(AND(M$14&gt;=$F154,M$14&lt;Ввод!$T$99))</f>
        <v>0</v>
      </c>
      <c r="N154" s="5">
        <f>N(AND(N$14&gt;=$F154,N$14&lt;Ввод!$T$99))</f>
        <v>0</v>
      </c>
      <c r="O154" s="5">
        <f>N(AND(O$14&gt;=$F154,O$14&lt;Ввод!$T$99))</f>
        <v>0</v>
      </c>
      <c r="P154" s="5">
        <f>N(AND(P$14&gt;=$F154,P$14&lt;Ввод!$T$99))</f>
        <v>0</v>
      </c>
      <c r="Q154" s="5">
        <f>N(AND(Q$14&gt;=$F154,Q$14&lt;Ввод!$T$99))</f>
        <v>0</v>
      </c>
      <c r="R154" s="5">
        <f>N(AND(R$14&gt;=$F154,R$14&lt;Ввод!$T$99))</f>
        <v>0</v>
      </c>
      <c r="S154" s="5">
        <f>N(AND(S$14&gt;=$F154,S$14&lt;Ввод!$T$99))</f>
        <v>0</v>
      </c>
      <c r="T154" s="5">
        <f>N(AND(T$14&gt;=$F154,T$14&lt;Ввод!$T$99))</f>
        <v>0</v>
      </c>
      <c r="U154" s="5">
        <f>N(AND(U$14&gt;=$F154,U$14&lt;Ввод!$T$99))</f>
        <v>0</v>
      </c>
      <c r="V154" s="5">
        <f>N(AND(V$14&gt;=$F154,V$14&lt;Ввод!$T$99))</f>
        <v>0</v>
      </c>
      <c r="W154" s="5">
        <f>N(AND(W$14&gt;=$F154,W$14&lt;Ввод!$T$99))</f>
        <v>0</v>
      </c>
      <c r="X154" s="5">
        <f>N(AND(X$14&gt;=$F154,X$14&lt;Ввод!$T$99))</f>
        <v>0</v>
      </c>
      <c r="Y154" s="5">
        <f>N(AND(Y$14&gt;=$F154,Y$14&lt;Ввод!$T$99))</f>
        <v>0</v>
      </c>
      <c r="Z154" s="5">
        <f>N(AND(Z$14&gt;=$F154,Z$14&lt;Ввод!$T$99))</f>
        <v>0</v>
      </c>
      <c r="AA154" s="5">
        <f>N(AND(AA$14&gt;=$F154,AA$14&lt;Ввод!$T$99))</f>
        <v>0</v>
      </c>
      <c r="AB154" s="5">
        <f>N(AND(AB$14&gt;=$F154,AB$14&lt;Ввод!$T$99))</f>
        <v>0</v>
      </c>
      <c r="AC154" s="5">
        <f>N(AND(AC$14&gt;=$F154,AC$14&lt;Ввод!$T$99))</f>
        <v>0</v>
      </c>
      <c r="AD154" s="5">
        <f>N(AND(AD$14&gt;=$F154,AD$14&lt;Ввод!$T$99))</f>
        <v>0</v>
      </c>
      <c r="AE154" s="5">
        <f>N(AND(AE$14&gt;=$F154,AE$14&lt;Ввод!$T$99))</f>
        <v>0</v>
      </c>
      <c r="AF154" s="5">
        <f>N(AND(AF$14&gt;=$F154,AF$14&lt;Ввод!$T$99))</f>
        <v>0</v>
      </c>
      <c r="AG154" s="5">
        <f>N(AND(AG$14&gt;=$F154,AG$14&lt;Ввод!$T$99))</f>
        <v>0</v>
      </c>
      <c r="AH154" s="5">
        <f>N(AND(AH$14&gt;=$F154,AH$14&lt;Ввод!$T$99))</f>
        <v>0</v>
      </c>
      <c r="AI154" s="5">
        <f>N(AND(AI$14&gt;=$F154,AI$14&lt;Ввод!$T$99))</f>
        <v>0</v>
      </c>
      <c r="AJ154" s="5">
        <f>N(AND(AJ$14&gt;=$F154,AJ$14&lt;Ввод!$T$99))</f>
        <v>0</v>
      </c>
      <c r="AK154" s="5">
        <f>N(AND(AK$14&gt;=$F154,AK$14&lt;Ввод!$T$99))</f>
        <v>1</v>
      </c>
      <c r="AL154" s="5">
        <f>N(AND(AL$14&gt;=$F154,AL$14&lt;Ввод!$T$99))</f>
        <v>1</v>
      </c>
      <c r="AM154" s="5">
        <f>N(AND(AM$14&gt;=$F154,AM$14&lt;Ввод!$T$99))</f>
        <v>1</v>
      </c>
      <c r="AN154" s="5">
        <f>N(AND(AN$14&gt;=$F154,AN$14&lt;Ввод!$T$99))</f>
        <v>1</v>
      </c>
      <c r="AO154" s="5">
        <f>N(AND(AO$14&gt;=$F154,AO$14&lt;Ввод!$T$99))</f>
        <v>1</v>
      </c>
      <c r="AP154" s="5">
        <f>N(AND(AP$14&gt;=$F154,AP$14&lt;Ввод!$T$99))</f>
        <v>1</v>
      </c>
      <c r="AQ154" s="5">
        <f>N(AND(AQ$14&gt;=$F154,AQ$14&lt;Ввод!$T$99))</f>
        <v>1</v>
      </c>
      <c r="AR154" s="5">
        <f>N(AND(AR$14&gt;=$F154,AR$14&lt;Ввод!$T$99))</f>
        <v>1</v>
      </c>
      <c r="AS154" s="5">
        <f>N(AND(AS$14&gt;=$F154,AS$14&lt;Ввод!$T$99))</f>
        <v>1</v>
      </c>
      <c r="AT154" s="5">
        <f>N(AND(AT$14&gt;=$F154,AT$14&lt;Ввод!$T$99))</f>
        <v>1</v>
      </c>
      <c r="AU154" s="5">
        <f>N(AND(AU$14&gt;=$F154,AU$14&lt;Ввод!$T$99))</f>
        <v>1</v>
      </c>
      <c r="AV154" s="5">
        <f>N(AND(AV$14&gt;=$F154,AV$14&lt;Ввод!$T$99))</f>
        <v>1</v>
      </c>
      <c r="AW154" s="5">
        <f>N(AND(AW$14&gt;=$F154,AW$14&lt;Ввод!$T$99))</f>
        <v>1</v>
      </c>
      <c r="AX154" s="5">
        <f>N(AND(AX$14&gt;=$F154,AX$14&lt;Ввод!$T$99))</f>
        <v>1</v>
      </c>
      <c r="AY154" s="5">
        <f>N(AND(AY$14&gt;=$F154,AY$14&lt;Ввод!$T$99))</f>
        <v>1</v>
      </c>
      <c r="AZ154" s="5">
        <f>N(AND(AZ$14&gt;=$F154,AZ$14&lt;Ввод!$T$99))</f>
        <v>1</v>
      </c>
      <c r="BA154" s="5">
        <f>N(AND(BA$14&gt;=$F154,BA$14&lt;Ввод!$T$99))</f>
        <v>1</v>
      </c>
      <c r="BB154" s="5">
        <f>N(AND(BB$14&gt;=$F154,BB$14&lt;Ввод!$T$99))</f>
        <v>1</v>
      </c>
      <c r="BC154" s="5">
        <f>N(AND(BC$14&gt;=$F154,BC$14&lt;Ввод!$T$99))</f>
        <v>1</v>
      </c>
      <c r="BD154" s="5">
        <f>N(AND(BD$14&gt;=$F154,BD$14&lt;Ввод!$T$99))</f>
        <v>1</v>
      </c>
      <c r="BE154" s="5">
        <f>N(AND(BE$14&gt;=$F154,BE$14&lt;Ввод!$T$99))</f>
        <v>1</v>
      </c>
      <c r="BF154" s="5">
        <f>N(AND(BF$14&gt;=$F154,BF$14&lt;Ввод!$T$99))</f>
        <v>1</v>
      </c>
      <c r="BG154" s="5">
        <f>N(AND(BG$14&gt;=$F154,BG$14&lt;Ввод!$T$99))</f>
        <v>1</v>
      </c>
      <c r="BH154" s="5">
        <f>N(AND(BH$14&gt;=$F154,BH$14&lt;Ввод!$T$99))</f>
        <v>1</v>
      </c>
      <c r="BI154" s="5">
        <f>N(AND(BI$14&gt;=$F154,BI$14&lt;Ввод!$T$99))</f>
        <v>1</v>
      </c>
      <c r="BJ154" s="5">
        <f>N(AND(BJ$14&gt;=$F154,BJ$14&lt;Ввод!$T$99))</f>
        <v>1</v>
      </c>
      <c r="BK154" s="5">
        <f>N(AND(BK$14&gt;=$F154,BK$14&lt;Ввод!$T$99))</f>
        <v>1</v>
      </c>
      <c r="BL154" s="5">
        <f>N(AND(BL$14&gt;=$F154,BL$14&lt;Ввод!$T$99))</f>
        <v>1</v>
      </c>
      <c r="BM154" s="5">
        <f>N(AND(BM$14&gt;=$F154,BM$14&lt;Ввод!$T$99))</f>
        <v>1</v>
      </c>
      <c r="BN154" s="5">
        <f>N(AND(BN$14&gt;=$F154,BN$14&lt;Ввод!$T$99))</f>
        <v>1</v>
      </c>
      <c r="BO154" s="5">
        <f>N(AND(BO$14&gt;=$F154,BO$14&lt;Ввод!$T$99))</f>
        <v>1</v>
      </c>
      <c r="BP154" s="5">
        <f>N(AND(BP$14&gt;=$F154,BP$14&lt;Ввод!$T$99))</f>
        <v>1</v>
      </c>
      <c r="BQ154" s="5">
        <f>N(AND(BQ$14&gt;=$F154,BQ$14&lt;Ввод!$T$99))</f>
        <v>1</v>
      </c>
      <c r="BR154" s="5">
        <f>N(AND(BR$14&gt;=$F154,BR$14&lt;Ввод!$T$99))</f>
        <v>1</v>
      </c>
      <c r="BS154" s="5">
        <f>N(AND(BS$14&gt;=$F154,BS$14&lt;Ввод!$T$99))</f>
        <v>1</v>
      </c>
      <c r="BT154" s="5">
        <f>N(AND(BT$14&gt;=$F154,BT$14&lt;Ввод!$T$99))</f>
        <v>1</v>
      </c>
      <c r="BU154" s="5">
        <f>N(AND(BU$14&gt;=$F154,BU$14&lt;Ввод!$T$99))</f>
        <v>1</v>
      </c>
      <c r="BV154" s="5">
        <f>N(AND(BV$14&gt;=$F154,BV$14&lt;Ввод!$T$99))</f>
        <v>1</v>
      </c>
      <c r="BW154" s="5">
        <f>N(AND(BW$14&gt;=$F154,BW$14&lt;Ввод!$T$99))</f>
        <v>1</v>
      </c>
      <c r="BX154" s="5">
        <f>N(AND(BX$14&gt;=$F154,BX$14&lt;Ввод!$T$99))</f>
        <v>1</v>
      </c>
      <c r="BY154" s="5">
        <f>N(AND(BY$14&gt;=$F154,BY$14&lt;Ввод!$T$99))</f>
        <v>1</v>
      </c>
      <c r="BZ154" s="5">
        <f>N(AND(BZ$14&gt;=$F154,BZ$14&lt;Ввод!$T$99))</f>
        <v>1</v>
      </c>
      <c r="CA154" s="5">
        <f>N(AND(CA$14&gt;=$F154,CA$14&lt;Ввод!$T$99))</f>
        <v>1</v>
      </c>
      <c r="CB154" s="5">
        <f>N(AND(CB$14&gt;=$F154,CB$14&lt;Ввод!$T$99))</f>
        <v>1</v>
      </c>
      <c r="CC154" s="5">
        <f>N(AND(CC$14&gt;=$F154,CC$14&lt;Ввод!$T$99))</f>
        <v>1</v>
      </c>
      <c r="CD154" s="5">
        <f>N(AND(CD$14&gt;=$F154,CD$14&lt;Ввод!$T$99))</f>
        <v>1</v>
      </c>
      <c r="CE154" s="5">
        <f>N(AND(CE$14&gt;=$F154,CE$14&lt;Ввод!$T$99))</f>
        <v>1</v>
      </c>
      <c r="CF154" s="5">
        <f>N(AND(CF$14&gt;=$F154,CF$14&lt;Ввод!$T$99))</f>
        <v>1</v>
      </c>
      <c r="CG154" s="5">
        <f>N(AND(CG$14&gt;=$F154,CG$14&lt;Ввод!$T$99))</f>
        <v>1</v>
      </c>
      <c r="CH154" s="5">
        <f>N(AND(CH$14&gt;=$F154,CH$14&lt;Ввод!$T$99))</f>
        <v>1</v>
      </c>
      <c r="CI154" s="5">
        <f>N(AND(CI$14&gt;=$F154,CI$14&lt;Ввод!$T$99))</f>
        <v>1</v>
      </c>
      <c r="CJ154" s="5">
        <f>N(AND(CJ$14&gt;=$F154,CJ$14&lt;Ввод!$T$99))</f>
        <v>1</v>
      </c>
      <c r="CK154" s="5">
        <f>N(AND(CK$14&gt;=$F154,CK$14&lt;Ввод!$T$99))</f>
        <v>1</v>
      </c>
      <c r="CL154" s="5">
        <f>N(AND(CL$14&gt;=$F154,CL$14&lt;Ввод!$T$99))</f>
        <v>1</v>
      </c>
      <c r="CM154" s="5">
        <f>N(AND(CM$14&gt;=$F154,CM$14&lt;Ввод!$T$99))</f>
        <v>1</v>
      </c>
      <c r="CN154" s="5">
        <f>N(AND(CN$14&gt;=$F154,CN$14&lt;Ввод!$T$99))</f>
        <v>1</v>
      </c>
      <c r="CO154" s="5">
        <f>N(AND(CO$14&gt;=$F154,CO$14&lt;Ввод!$T$99))</f>
        <v>1</v>
      </c>
      <c r="CP154" s="5">
        <f>N(AND(CP$14&gt;=$F154,CP$14&lt;Ввод!$T$99))</f>
        <v>1</v>
      </c>
      <c r="CQ154" s="5">
        <f>N(AND(CQ$14&gt;=$F154,CQ$14&lt;Ввод!$T$99))</f>
        <v>1</v>
      </c>
      <c r="CR154" s="5">
        <f>N(AND(CR$14&gt;=$F154,CR$14&lt;Ввод!$T$99))</f>
        <v>1</v>
      </c>
      <c r="CS154" s="5">
        <f>N(AND(CS$14&gt;=$F154,CS$14&lt;Ввод!$T$99))</f>
        <v>1</v>
      </c>
      <c r="CT154" s="5">
        <f>N(AND(CT$14&gt;=$F154,CT$14&lt;Ввод!$T$99))</f>
        <v>1</v>
      </c>
      <c r="CU154" s="5">
        <f>N(AND(CU$14&gt;=$F154,CU$14&lt;Ввод!$T$99))</f>
        <v>1</v>
      </c>
      <c r="CV154" s="5">
        <f>N(AND(CV$14&gt;=$F154,CV$14&lt;Ввод!$T$99))</f>
        <v>1</v>
      </c>
      <c r="CW154" s="5">
        <f>N(AND(CW$14&gt;=$F154,CW$14&lt;Ввод!$T$99))</f>
        <v>1</v>
      </c>
      <c r="CX154" s="5">
        <f>N(AND(CX$14&gt;=$F154,CX$14&lt;Ввод!$T$99))</f>
        <v>1</v>
      </c>
      <c r="CY154" s="5">
        <f>N(AND(CY$14&gt;=$F154,CY$14&lt;Ввод!$T$99))</f>
        <v>1</v>
      </c>
      <c r="CZ154" s="5">
        <f>N(AND(CZ$14&gt;=$F154,CZ$14&lt;Ввод!$T$99))</f>
        <v>1</v>
      </c>
      <c r="DA154" s="5">
        <f>N(AND(DA$14&gt;=$F154,DA$14&lt;Ввод!$T$99))</f>
        <v>1</v>
      </c>
      <c r="DB154" s="5">
        <f>N(AND(DB$14&gt;=$F154,DB$14&lt;Ввод!$T$99))</f>
        <v>1</v>
      </c>
      <c r="DC154" s="5">
        <f>N(AND(DC$14&gt;=$F154,DC$14&lt;Ввод!$T$99))</f>
        <v>1</v>
      </c>
      <c r="DD154" s="5">
        <f>N(AND(DD$14&gt;=$F154,DD$14&lt;Ввод!$T$99))</f>
        <v>1</v>
      </c>
      <c r="DE154" s="5">
        <f>N(AND(DE$14&gt;=$F154,DE$14&lt;Ввод!$T$99))</f>
        <v>1</v>
      </c>
      <c r="DF154" s="5">
        <f>N(AND(DF$14&gt;=$F154,DF$14&lt;Ввод!$T$99))</f>
        <v>1</v>
      </c>
      <c r="DG154" s="5">
        <f>N(AND(DG$14&gt;=$F154,DG$14&lt;Ввод!$T$99))</f>
        <v>1</v>
      </c>
      <c r="DH154" s="5">
        <f>N(AND(DH$14&gt;=$F154,DH$14&lt;Ввод!$T$99))</f>
        <v>1</v>
      </c>
      <c r="DI154" s="5">
        <f>N(AND(DI$14&gt;=$F154,DI$14&lt;Ввод!$T$99))</f>
        <v>0</v>
      </c>
      <c r="DJ154" s="5">
        <f>N(AND(DJ$14&gt;=$F154,DJ$14&lt;Ввод!$T$99))</f>
        <v>0</v>
      </c>
    </row>
    <row r="155" spans="2:114" ht="15" hidden="1" customHeight="1" outlineLevel="1">
      <c r="B155" t="s">
        <v>101</v>
      </c>
      <c r="F155" s="1">
        <f t="shared" si="215"/>
        <v>47119</v>
      </c>
      <c r="G155" s="153">
        <f>MATCH(DATE(YEAR(F155),MONTH(F155)-Ввод!$T$97*3*4,DAY(F155)),J$14:DJ$14,0)-1</f>
        <v>12</v>
      </c>
      <c r="H155" s="5">
        <f t="shared" ca="1" si="216"/>
        <v>0</v>
      </c>
      <c r="I155" s="5">
        <f t="shared" si="217"/>
        <v>75</v>
      </c>
      <c r="J155" s="5">
        <f>N(AND(J$14&gt;=$F155,J$14&lt;Ввод!$T$99))</f>
        <v>0</v>
      </c>
      <c r="K155" s="5">
        <f>N(AND(K$14&gt;=$F155,K$14&lt;Ввод!$T$99))</f>
        <v>0</v>
      </c>
      <c r="L155" s="5">
        <f>N(AND(L$14&gt;=$F155,L$14&lt;Ввод!$T$99))</f>
        <v>0</v>
      </c>
      <c r="M155" s="5">
        <f>N(AND(M$14&gt;=$F155,M$14&lt;Ввод!$T$99))</f>
        <v>0</v>
      </c>
      <c r="N155" s="5">
        <f>N(AND(N$14&gt;=$F155,N$14&lt;Ввод!$T$99))</f>
        <v>0</v>
      </c>
      <c r="O155" s="5">
        <f>N(AND(O$14&gt;=$F155,O$14&lt;Ввод!$T$99))</f>
        <v>0</v>
      </c>
      <c r="P155" s="5">
        <f>N(AND(P$14&gt;=$F155,P$14&lt;Ввод!$T$99))</f>
        <v>0</v>
      </c>
      <c r="Q155" s="5">
        <f>N(AND(Q$14&gt;=$F155,Q$14&lt;Ввод!$T$99))</f>
        <v>0</v>
      </c>
      <c r="R155" s="5">
        <f>N(AND(R$14&gt;=$F155,R$14&lt;Ввод!$T$99))</f>
        <v>0</v>
      </c>
      <c r="S155" s="5">
        <f>N(AND(S$14&gt;=$F155,S$14&lt;Ввод!$T$99))</f>
        <v>0</v>
      </c>
      <c r="T155" s="5">
        <f>N(AND(T$14&gt;=$F155,T$14&lt;Ввод!$T$99))</f>
        <v>0</v>
      </c>
      <c r="U155" s="5">
        <f>N(AND(U$14&gt;=$F155,U$14&lt;Ввод!$T$99))</f>
        <v>0</v>
      </c>
      <c r="V155" s="5">
        <f>N(AND(V$14&gt;=$F155,V$14&lt;Ввод!$T$99))</f>
        <v>0</v>
      </c>
      <c r="W155" s="5">
        <f>N(AND(W$14&gt;=$F155,W$14&lt;Ввод!$T$99))</f>
        <v>0</v>
      </c>
      <c r="X155" s="5">
        <f>N(AND(X$14&gt;=$F155,X$14&lt;Ввод!$T$99))</f>
        <v>0</v>
      </c>
      <c r="Y155" s="5">
        <f>N(AND(Y$14&gt;=$F155,Y$14&lt;Ввод!$T$99))</f>
        <v>0</v>
      </c>
      <c r="Z155" s="5">
        <f>N(AND(Z$14&gt;=$F155,Z$14&lt;Ввод!$T$99))</f>
        <v>0</v>
      </c>
      <c r="AA155" s="5">
        <f>N(AND(AA$14&gt;=$F155,AA$14&lt;Ввод!$T$99))</f>
        <v>0</v>
      </c>
      <c r="AB155" s="5">
        <f>N(AND(AB$14&gt;=$F155,AB$14&lt;Ввод!$T$99))</f>
        <v>0</v>
      </c>
      <c r="AC155" s="5">
        <f>N(AND(AC$14&gt;=$F155,AC$14&lt;Ввод!$T$99))</f>
        <v>0</v>
      </c>
      <c r="AD155" s="5">
        <f>N(AND(AD$14&gt;=$F155,AD$14&lt;Ввод!$T$99))</f>
        <v>0</v>
      </c>
      <c r="AE155" s="5">
        <f>N(AND(AE$14&gt;=$F155,AE$14&lt;Ввод!$T$99))</f>
        <v>0</v>
      </c>
      <c r="AF155" s="5">
        <f>N(AND(AF$14&gt;=$F155,AF$14&lt;Ввод!$T$99))</f>
        <v>0</v>
      </c>
      <c r="AG155" s="5">
        <f>N(AND(AG$14&gt;=$F155,AG$14&lt;Ввод!$T$99))</f>
        <v>0</v>
      </c>
      <c r="AH155" s="5">
        <f>N(AND(AH$14&gt;=$F155,AH$14&lt;Ввод!$T$99))</f>
        <v>0</v>
      </c>
      <c r="AI155" s="5">
        <f>N(AND(AI$14&gt;=$F155,AI$14&lt;Ввод!$T$99))</f>
        <v>0</v>
      </c>
      <c r="AJ155" s="5">
        <f>N(AND(AJ$14&gt;=$F155,AJ$14&lt;Ввод!$T$99))</f>
        <v>0</v>
      </c>
      <c r="AK155" s="5">
        <f>N(AND(AK$14&gt;=$F155,AK$14&lt;Ввод!$T$99))</f>
        <v>0</v>
      </c>
      <c r="AL155" s="5">
        <f>N(AND(AL$14&gt;=$F155,AL$14&lt;Ввод!$T$99))</f>
        <v>1</v>
      </c>
      <c r="AM155" s="5">
        <f>N(AND(AM$14&gt;=$F155,AM$14&lt;Ввод!$T$99))</f>
        <v>1</v>
      </c>
      <c r="AN155" s="5">
        <f>N(AND(AN$14&gt;=$F155,AN$14&lt;Ввод!$T$99))</f>
        <v>1</v>
      </c>
      <c r="AO155" s="5">
        <f>N(AND(AO$14&gt;=$F155,AO$14&lt;Ввод!$T$99))</f>
        <v>1</v>
      </c>
      <c r="AP155" s="5">
        <f>N(AND(AP$14&gt;=$F155,AP$14&lt;Ввод!$T$99))</f>
        <v>1</v>
      </c>
      <c r="AQ155" s="5">
        <f>N(AND(AQ$14&gt;=$F155,AQ$14&lt;Ввод!$T$99))</f>
        <v>1</v>
      </c>
      <c r="AR155" s="5">
        <f>N(AND(AR$14&gt;=$F155,AR$14&lt;Ввод!$T$99))</f>
        <v>1</v>
      </c>
      <c r="AS155" s="5">
        <f>N(AND(AS$14&gt;=$F155,AS$14&lt;Ввод!$T$99))</f>
        <v>1</v>
      </c>
      <c r="AT155" s="5">
        <f>N(AND(AT$14&gt;=$F155,AT$14&lt;Ввод!$T$99))</f>
        <v>1</v>
      </c>
      <c r="AU155" s="5">
        <f>N(AND(AU$14&gt;=$F155,AU$14&lt;Ввод!$T$99))</f>
        <v>1</v>
      </c>
      <c r="AV155" s="5">
        <f>N(AND(AV$14&gt;=$F155,AV$14&lt;Ввод!$T$99))</f>
        <v>1</v>
      </c>
      <c r="AW155" s="5">
        <f>N(AND(AW$14&gt;=$F155,AW$14&lt;Ввод!$T$99))</f>
        <v>1</v>
      </c>
      <c r="AX155" s="5">
        <f>N(AND(AX$14&gt;=$F155,AX$14&lt;Ввод!$T$99))</f>
        <v>1</v>
      </c>
      <c r="AY155" s="5">
        <f>N(AND(AY$14&gt;=$F155,AY$14&lt;Ввод!$T$99))</f>
        <v>1</v>
      </c>
      <c r="AZ155" s="5">
        <f>N(AND(AZ$14&gt;=$F155,AZ$14&lt;Ввод!$T$99))</f>
        <v>1</v>
      </c>
      <c r="BA155" s="5">
        <f>N(AND(BA$14&gt;=$F155,BA$14&lt;Ввод!$T$99))</f>
        <v>1</v>
      </c>
      <c r="BB155" s="5">
        <f>N(AND(BB$14&gt;=$F155,BB$14&lt;Ввод!$T$99))</f>
        <v>1</v>
      </c>
      <c r="BC155" s="5">
        <f>N(AND(BC$14&gt;=$F155,BC$14&lt;Ввод!$T$99))</f>
        <v>1</v>
      </c>
      <c r="BD155" s="5">
        <f>N(AND(BD$14&gt;=$F155,BD$14&lt;Ввод!$T$99))</f>
        <v>1</v>
      </c>
      <c r="BE155" s="5">
        <f>N(AND(BE$14&gt;=$F155,BE$14&lt;Ввод!$T$99))</f>
        <v>1</v>
      </c>
      <c r="BF155" s="5">
        <f>N(AND(BF$14&gt;=$F155,BF$14&lt;Ввод!$T$99))</f>
        <v>1</v>
      </c>
      <c r="BG155" s="5">
        <f>N(AND(BG$14&gt;=$F155,BG$14&lt;Ввод!$T$99))</f>
        <v>1</v>
      </c>
      <c r="BH155" s="5">
        <f>N(AND(BH$14&gt;=$F155,BH$14&lt;Ввод!$T$99))</f>
        <v>1</v>
      </c>
      <c r="BI155" s="5">
        <f>N(AND(BI$14&gt;=$F155,BI$14&lt;Ввод!$T$99))</f>
        <v>1</v>
      </c>
      <c r="BJ155" s="5">
        <f>N(AND(BJ$14&gt;=$F155,BJ$14&lt;Ввод!$T$99))</f>
        <v>1</v>
      </c>
      <c r="BK155" s="5">
        <f>N(AND(BK$14&gt;=$F155,BK$14&lt;Ввод!$T$99))</f>
        <v>1</v>
      </c>
      <c r="BL155" s="5">
        <f>N(AND(BL$14&gt;=$F155,BL$14&lt;Ввод!$T$99))</f>
        <v>1</v>
      </c>
      <c r="BM155" s="5">
        <f>N(AND(BM$14&gt;=$F155,BM$14&lt;Ввод!$T$99))</f>
        <v>1</v>
      </c>
      <c r="BN155" s="5">
        <f>N(AND(BN$14&gt;=$F155,BN$14&lt;Ввод!$T$99))</f>
        <v>1</v>
      </c>
      <c r="BO155" s="5">
        <f>N(AND(BO$14&gt;=$F155,BO$14&lt;Ввод!$T$99))</f>
        <v>1</v>
      </c>
      <c r="BP155" s="5">
        <f>N(AND(BP$14&gt;=$F155,BP$14&lt;Ввод!$T$99))</f>
        <v>1</v>
      </c>
      <c r="BQ155" s="5">
        <f>N(AND(BQ$14&gt;=$F155,BQ$14&lt;Ввод!$T$99))</f>
        <v>1</v>
      </c>
      <c r="BR155" s="5">
        <f>N(AND(BR$14&gt;=$F155,BR$14&lt;Ввод!$T$99))</f>
        <v>1</v>
      </c>
      <c r="BS155" s="5">
        <f>N(AND(BS$14&gt;=$F155,BS$14&lt;Ввод!$T$99))</f>
        <v>1</v>
      </c>
      <c r="BT155" s="5">
        <f>N(AND(BT$14&gt;=$F155,BT$14&lt;Ввод!$T$99))</f>
        <v>1</v>
      </c>
      <c r="BU155" s="5">
        <f>N(AND(BU$14&gt;=$F155,BU$14&lt;Ввод!$T$99))</f>
        <v>1</v>
      </c>
      <c r="BV155" s="5">
        <f>N(AND(BV$14&gt;=$F155,BV$14&lt;Ввод!$T$99))</f>
        <v>1</v>
      </c>
      <c r="BW155" s="5">
        <f>N(AND(BW$14&gt;=$F155,BW$14&lt;Ввод!$T$99))</f>
        <v>1</v>
      </c>
      <c r="BX155" s="5">
        <f>N(AND(BX$14&gt;=$F155,BX$14&lt;Ввод!$T$99))</f>
        <v>1</v>
      </c>
      <c r="BY155" s="5">
        <f>N(AND(BY$14&gt;=$F155,BY$14&lt;Ввод!$T$99))</f>
        <v>1</v>
      </c>
      <c r="BZ155" s="5">
        <f>N(AND(BZ$14&gt;=$F155,BZ$14&lt;Ввод!$T$99))</f>
        <v>1</v>
      </c>
      <c r="CA155" s="5">
        <f>N(AND(CA$14&gt;=$F155,CA$14&lt;Ввод!$T$99))</f>
        <v>1</v>
      </c>
      <c r="CB155" s="5">
        <f>N(AND(CB$14&gt;=$F155,CB$14&lt;Ввод!$T$99))</f>
        <v>1</v>
      </c>
      <c r="CC155" s="5">
        <f>N(AND(CC$14&gt;=$F155,CC$14&lt;Ввод!$T$99))</f>
        <v>1</v>
      </c>
      <c r="CD155" s="5">
        <f>N(AND(CD$14&gt;=$F155,CD$14&lt;Ввод!$T$99))</f>
        <v>1</v>
      </c>
      <c r="CE155" s="5">
        <f>N(AND(CE$14&gt;=$F155,CE$14&lt;Ввод!$T$99))</f>
        <v>1</v>
      </c>
      <c r="CF155" s="5">
        <f>N(AND(CF$14&gt;=$F155,CF$14&lt;Ввод!$T$99))</f>
        <v>1</v>
      </c>
      <c r="CG155" s="5">
        <f>N(AND(CG$14&gt;=$F155,CG$14&lt;Ввод!$T$99))</f>
        <v>1</v>
      </c>
      <c r="CH155" s="5">
        <f>N(AND(CH$14&gt;=$F155,CH$14&lt;Ввод!$T$99))</f>
        <v>1</v>
      </c>
      <c r="CI155" s="5">
        <f>N(AND(CI$14&gt;=$F155,CI$14&lt;Ввод!$T$99))</f>
        <v>1</v>
      </c>
      <c r="CJ155" s="5">
        <f>N(AND(CJ$14&gt;=$F155,CJ$14&lt;Ввод!$T$99))</f>
        <v>1</v>
      </c>
      <c r="CK155" s="5">
        <f>N(AND(CK$14&gt;=$F155,CK$14&lt;Ввод!$T$99))</f>
        <v>1</v>
      </c>
      <c r="CL155" s="5">
        <f>N(AND(CL$14&gt;=$F155,CL$14&lt;Ввод!$T$99))</f>
        <v>1</v>
      </c>
      <c r="CM155" s="5">
        <f>N(AND(CM$14&gt;=$F155,CM$14&lt;Ввод!$T$99))</f>
        <v>1</v>
      </c>
      <c r="CN155" s="5">
        <f>N(AND(CN$14&gt;=$F155,CN$14&lt;Ввод!$T$99))</f>
        <v>1</v>
      </c>
      <c r="CO155" s="5">
        <f>N(AND(CO$14&gt;=$F155,CO$14&lt;Ввод!$T$99))</f>
        <v>1</v>
      </c>
      <c r="CP155" s="5">
        <f>N(AND(CP$14&gt;=$F155,CP$14&lt;Ввод!$T$99))</f>
        <v>1</v>
      </c>
      <c r="CQ155" s="5">
        <f>N(AND(CQ$14&gt;=$F155,CQ$14&lt;Ввод!$T$99))</f>
        <v>1</v>
      </c>
      <c r="CR155" s="5">
        <f>N(AND(CR$14&gt;=$F155,CR$14&lt;Ввод!$T$99))</f>
        <v>1</v>
      </c>
      <c r="CS155" s="5">
        <f>N(AND(CS$14&gt;=$F155,CS$14&lt;Ввод!$T$99))</f>
        <v>1</v>
      </c>
      <c r="CT155" s="5">
        <f>N(AND(CT$14&gt;=$F155,CT$14&lt;Ввод!$T$99))</f>
        <v>1</v>
      </c>
      <c r="CU155" s="5">
        <f>N(AND(CU$14&gt;=$F155,CU$14&lt;Ввод!$T$99))</f>
        <v>1</v>
      </c>
      <c r="CV155" s="5">
        <f>N(AND(CV$14&gt;=$F155,CV$14&lt;Ввод!$T$99))</f>
        <v>1</v>
      </c>
      <c r="CW155" s="5">
        <f>N(AND(CW$14&gt;=$F155,CW$14&lt;Ввод!$T$99))</f>
        <v>1</v>
      </c>
      <c r="CX155" s="5">
        <f>N(AND(CX$14&gt;=$F155,CX$14&lt;Ввод!$T$99))</f>
        <v>1</v>
      </c>
      <c r="CY155" s="5">
        <f>N(AND(CY$14&gt;=$F155,CY$14&lt;Ввод!$T$99))</f>
        <v>1</v>
      </c>
      <c r="CZ155" s="5">
        <f>N(AND(CZ$14&gt;=$F155,CZ$14&lt;Ввод!$T$99))</f>
        <v>1</v>
      </c>
      <c r="DA155" s="5">
        <f>N(AND(DA$14&gt;=$F155,DA$14&lt;Ввод!$T$99))</f>
        <v>1</v>
      </c>
      <c r="DB155" s="5">
        <f>N(AND(DB$14&gt;=$F155,DB$14&lt;Ввод!$T$99))</f>
        <v>1</v>
      </c>
      <c r="DC155" s="5">
        <f>N(AND(DC$14&gt;=$F155,DC$14&lt;Ввод!$T$99))</f>
        <v>1</v>
      </c>
      <c r="DD155" s="5">
        <f>N(AND(DD$14&gt;=$F155,DD$14&lt;Ввод!$T$99))</f>
        <v>1</v>
      </c>
      <c r="DE155" s="5">
        <f>N(AND(DE$14&gt;=$F155,DE$14&lt;Ввод!$T$99))</f>
        <v>1</v>
      </c>
      <c r="DF155" s="5">
        <f>N(AND(DF$14&gt;=$F155,DF$14&lt;Ввод!$T$99))</f>
        <v>1</v>
      </c>
      <c r="DG155" s="5">
        <f>N(AND(DG$14&gt;=$F155,DG$14&lt;Ввод!$T$99))</f>
        <v>1</v>
      </c>
      <c r="DH155" s="5">
        <f>N(AND(DH$14&gt;=$F155,DH$14&lt;Ввод!$T$99))</f>
        <v>1</v>
      </c>
      <c r="DI155" s="5">
        <f>N(AND(DI$14&gt;=$F155,DI$14&lt;Ввод!$T$99))</f>
        <v>0</v>
      </c>
      <c r="DJ155" s="5">
        <f>N(AND(DJ$14&gt;=$F155,DJ$14&lt;Ввод!$T$99))</f>
        <v>0</v>
      </c>
    </row>
    <row r="156" spans="2:114" ht="15" hidden="1" customHeight="1" outlineLevel="1">
      <c r="B156" t="s">
        <v>102</v>
      </c>
      <c r="F156" s="1">
        <f t="shared" si="215"/>
        <v>47209</v>
      </c>
      <c r="G156" s="153">
        <f>MATCH(DATE(YEAR(F156),MONTH(F156)-Ввод!$T$97*3*4,DAY(F156)),J$14:DJ$14,0)-1</f>
        <v>13</v>
      </c>
      <c r="H156" s="5">
        <f t="shared" ca="1" si="216"/>
        <v>0</v>
      </c>
      <c r="I156" s="5">
        <f t="shared" si="217"/>
        <v>74</v>
      </c>
      <c r="J156" s="5">
        <f>N(AND(J$14&gt;=$F156,J$14&lt;Ввод!$T$99))</f>
        <v>0</v>
      </c>
      <c r="K156" s="5">
        <f>N(AND(K$14&gt;=$F156,K$14&lt;Ввод!$T$99))</f>
        <v>0</v>
      </c>
      <c r="L156" s="5">
        <f>N(AND(L$14&gt;=$F156,L$14&lt;Ввод!$T$99))</f>
        <v>0</v>
      </c>
      <c r="M156" s="5">
        <f>N(AND(M$14&gt;=$F156,M$14&lt;Ввод!$T$99))</f>
        <v>0</v>
      </c>
      <c r="N156" s="5">
        <f>N(AND(N$14&gt;=$F156,N$14&lt;Ввод!$T$99))</f>
        <v>0</v>
      </c>
      <c r="O156" s="5">
        <f>N(AND(O$14&gt;=$F156,O$14&lt;Ввод!$T$99))</f>
        <v>0</v>
      </c>
      <c r="P156" s="5">
        <f>N(AND(P$14&gt;=$F156,P$14&lt;Ввод!$T$99))</f>
        <v>0</v>
      </c>
      <c r="Q156" s="5">
        <f>N(AND(Q$14&gt;=$F156,Q$14&lt;Ввод!$T$99))</f>
        <v>0</v>
      </c>
      <c r="R156" s="5">
        <f>N(AND(R$14&gt;=$F156,R$14&lt;Ввод!$T$99))</f>
        <v>0</v>
      </c>
      <c r="S156" s="5">
        <f>N(AND(S$14&gt;=$F156,S$14&lt;Ввод!$T$99))</f>
        <v>0</v>
      </c>
      <c r="T156" s="5">
        <f>N(AND(T$14&gt;=$F156,T$14&lt;Ввод!$T$99))</f>
        <v>0</v>
      </c>
      <c r="U156" s="5">
        <f>N(AND(U$14&gt;=$F156,U$14&lt;Ввод!$T$99))</f>
        <v>0</v>
      </c>
      <c r="V156" s="5">
        <f>N(AND(V$14&gt;=$F156,V$14&lt;Ввод!$T$99))</f>
        <v>0</v>
      </c>
      <c r="W156" s="5">
        <f>N(AND(W$14&gt;=$F156,W$14&lt;Ввод!$T$99))</f>
        <v>0</v>
      </c>
      <c r="X156" s="5">
        <f>N(AND(X$14&gt;=$F156,X$14&lt;Ввод!$T$99))</f>
        <v>0</v>
      </c>
      <c r="Y156" s="5">
        <f>N(AND(Y$14&gt;=$F156,Y$14&lt;Ввод!$T$99))</f>
        <v>0</v>
      </c>
      <c r="Z156" s="5">
        <f>N(AND(Z$14&gt;=$F156,Z$14&lt;Ввод!$T$99))</f>
        <v>0</v>
      </c>
      <c r="AA156" s="5">
        <f>N(AND(AA$14&gt;=$F156,AA$14&lt;Ввод!$T$99))</f>
        <v>0</v>
      </c>
      <c r="AB156" s="5">
        <f>N(AND(AB$14&gt;=$F156,AB$14&lt;Ввод!$T$99))</f>
        <v>0</v>
      </c>
      <c r="AC156" s="5">
        <f>N(AND(AC$14&gt;=$F156,AC$14&lt;Ввод!$T$99))</f>
        <v>0</v>
      </c>
      <c r="AD156" s="5">
        <f>N(AND(AD$14&gt;=$F156,AD$14&lt;Ввод!$T$99))</f>
        <v>0</v>
      </c>
      <c r="AE156" s="5">
        <f>N(AND(AE$14&gt;=$F156,AE$14&lt;Ввод!$T$99))</f>
        <v>0</v>
      </c>
      <c r="AF156" s="5">
        <f>N(AND(AF$14&gt;=$F156,AF$14&lt;Ввод!$T$99))</f>
        <v>0</v>
      </c>
      <c r="AG156" s="5">
        <f>N(AND(AG$14&gt;=$F156,AG$14&lt;Ввод!$T$99))</f>
        <v>0</v>
      </c>
      <c r="AH156" s="5">
        <f>N(AND(AH$14&gt;=$F156,AH$14&lt;Ввод!$T$99))</f>
        <v>0</v>
      </c>
      <c r="AI156" s="5">
        <f>N(AND(AI$14&gt;=$F156,AI$14&lt;Ввод!$T$99))</f>
        <v>0</v>
      </c>
      <c r="AJ156" s="5">
        <f>N(AND(AJ$14&gt;=$F156,AJ$14&lt;Ввод!$T$99))</f>
        <v>0</v>
      </c>
      <c r="AK156" s="5">
        <f>N(AND(AK$14&gt;=$F156,AK$14&lt;Ввод!$T$99))</f>
        <v>0</v>
      </c>
      <c r="AL156" s="5">
        <f>N(AND(AL$14&gt;=$F156,AL$14&lt;Ввод!$T$99))</f>
        <v>0</v>
      </c>
      <c r="AM156" s="5">
        <f>N(AND(AM$14&gt;=$F156,AM$14&lt;Ввод!$T$99))</f>
        <v>1</v>
      </c>
      <c r="AN156" s="5">
        <f>N(AND(AN$14&gt;=$F156,AN$14&lt;Ввод!$T$99))</f>
        <v>1</v>
      </c>
      <c r="AO156" s="5">
        <f>N(AND(AO$14&gt;=$F156,AO$14&lt;Ввод!$T$99))</f>
        <v>1</v>
      </c>
      <c r="AP156" s="5">
        <f>N(AND(AP$14&gt;=$F156,AP$14&lt;Ввод!$T$99))</f>
        <v>1</v>
      </c>
      <c r="AQ156" s="5">
        <f>N(AND(AQ$14&gt;=$F156,AQ$14&lt;Ввод!$T$99))</f>
        <v>1</v>
      </c>
      <c r="AR156" s="5">
        <f>N(AND(AR$14&gt;=$F156,AR$14&lt;Ввод!$T$99))</f>
        <v>1</v>
      </c>
      <c r="AS156" s="5">
        <f>N(AND(AS$14&gt;=$F156,AS$14&lt;Ввод!$T$99))</f>
        <v>1</v>
      </c>
      <c r="AT156" s="5">
        <f>N(AND(AT$14&gt;=$F156,AT$14&lt;Ввод!$T$99))</f>
        <v>1</v>
      </c>
      <c r="AU156" s="5">
        <f>N(AND(AU$14&gt;=$F156,AU$14&lt;Ввод!$T$99))</f>
        <v>1</v>
      </c>
      <c r="AV156" s="5">
        <f>N(AND(AV$14&gt;=$F156,AV$14&lt;Ввод!$T$99))</f>
        <v>1</v>
      </c>
      <c r="AW156" s="5">
        <f>N(AND(AW$14&gt;=$F156,AW$14&lt;Ввод!$T$99))</f>
        <v>1</v>
      </c>
      <c r="AX156" s="5">
        <f>N(AND(AX$14&gt;=$F156,AX$14&lt;Ввод!$T$99))</f>
        <v>1</v>
      </c>
      <c r="AY156" s="5">
        <f>N(AND(AY$14&gt;=$F156,AY$14&lt;Ввод!$T$99))</f>
        <v>1</v>
      </c>
      <c r="AZ156" s="5">
        <f>N(AND(AZ$14&gt;=$F156,AZ$14&lt;Ввод!$T$99))</f>
        <v>1</v>
      </c>
      <c r="BA156" s="5">
        <f>N(AND(BA$14&gt;=$F156,BA$14&lt;Ввод!$T$99))</f>
        <v>1</v>
      </c>
      <c r="BB156" s="5">
        <f>N(AND(BB$14&gt;=$F156,BB$14&lt;Ввод!$T$99))</f>
        <v>1</v>
      </c>
      <c r="BC156" s="5">
        <f>N(AND(BC$14&gt;=$F156,BC$14&lt;Ввод!$T$99))</f>
        <v>1</v>
      </c>
      <c r="BD156" s="5">
        <f>N(AND(BD$14&gt;=$F156,BD$14&lt;Ввод!$T$99))</f>
        <v>1</v>
      </c>
      <c r="BE156" s="5">
        <f>N(AND(BE$14&gt;=$F156,BE$14&lt;Ввод!$T$99))</f>
        <v>1</v>
      </c>
      <c r="BF156" s="5">
        <f>N(AND(BF$14&gt;=$F156,BF$14&lt;Ввод!$T$99))</f>
        <v>1</v>
      </c>
      <c r="BG156" s="5">
        <f>N(AND(BG$14&gt;=$F156,BG$14&lt;Ввод!$T$99))</f>
        <v>1</v>
      </c>
      <c r="BH156" s="5">
        <f>N(AND(BH$14&gt;=$F156,BH$14&lt;Ввод!$T$99))</f>
        <v>1</v>
      </c>
      <c r="BI156" s="5">
        <f>N(AND(BI$14&gt;=$F156,BI$14&lt;Ввод!$T$99))</f>
        <v>1</v>
      </c>
      <c r="BJ156" s="5">
        <f>N(AND(BJ$14&gt;=$F156,BJ$14&lt;Ввод!$T$99))</f>
        <v>1</v>
      </c>
      <c r="BK156" s="5">
        <f>N(AND(BK$14&gt;=$F156,BK$14&lt;Ввод!$T$99))</f>
        <v>1</v>
      </c>
      <c r="BL156" s="5">
        <f>N(AND(BL$14&gt;=$F156,BL$14&lt;Ввод!$T$99))</f>
        <v>1</v>
      </c>
      <c r="BM156" s="5">
        <f>N(AND(BM$14&gt;=$F156,BM$14&lt;Ввод!$T$99))</f>
        <v>1</v>
      </c>
      <c r="BN156" s="5">
        <f>N(AND(BN$14&gt;=$F156,BN$14&lt;Ввод!$T$99))</f>
        <v>1</v>
      </c>
      <c r="BO156" s="5">
        <f>N(AND(BO$14&gt;=$F156,BO$14&lt;Ввод!$T$99))</f>
        <v>1</v>
      </c>
      <c r="BP156" s="5">
        <f>N(AND(BP$14&gt;=$F156,BP$14&lt;Ввод!$T$99))</f>
        <v>1</v>
      </c>
      <c r="BQ156" s="5">
        <f>N(AND(BQ$14&gt;=$F156,BQ$14&lt;Ввод!$T$99))</f>
        <v>1</v>
      </c>
      <c r="BR156" s="5">
        <f>N(AND(BR$14&gt;=$F156,BR$14&lt;Ввод!$T$99))</f>
        <v>1</v>
      </c>
      <c r="BS156" s="5">
        <f>N(AND(BS$14&gt;=$F156,BS$14&lt;Ввод!$T$99))</f>
        <v>1</v>
      </c>
      <c r="BT156" s="5">
        <f>N(AND(BT$14&gt;=$F156,BT$14&lt;Ввод!$T$99))</f>
        <v>1</v>
      </c>
      <c r="BU156" s="5">
        <f>N(AND(BU$14&gt;=$F156,BU$14&lt;Ввод!$T$99))</f>
        <v>1</v>
      </c>
      <c r="BV156" s="5">
        <f>N(AND(BV$14&gt;=$F156,BV$14&lt;Ввод!$T$99))</f>
        <v>1</v>
      </c>
      <c r="BW156" s="5">
        <f>N(AND(BW$14&gt;=$F156,BW$14&lt;Ввод!$T$99))</f>
        <v>1</v>
      </c>
      <c r="BX156" s="5">
        <f>N(AND(BX$14&gt;=$F156,BX$14&lt;Ввод!$T$99))</f>
        <v>1</v>
      </c>
      <c r="BY156" s="5">
        <f>N(AND(BY$14&gt;=$F156,BY$14&lt;Ввод!$T$99))</f>
        <v>1</v>
      </c>
      <c r="BZ156" s="5">
        <f>N(AND(BZ$14&gt;=$F156,BZ$14&lt;Ввод!$T$99))</f>
        <v>1</v>
      </c>
      <c r="CA156" s="5">
        <f>N(AND(CA$14&gt;=$F156,CA$14&lt;Ввод!$T$99))</f>
        <v>1</v>
      </c>
      <c r="CB156" s="5">
        <f>N(AND(CB$14&gt;=$F156,CB$14&lt;Ввод!$T$99))</f>
        <v>1</v>
      </c>
      <c r="CC156" s="5">
        <f>N(AND(CC$14&gt;=$F156,CC$14&lt;Ввод!$T$99))</f>
        <v>1</v>
      </c>
      <c r="CD156" s="5">
        <f>N(AND(CD$14&gt;=$F156,CD$14&lt;Ввод!$T$99))</f>
        <v>1</v>
      </c>
      <c r="CE156" s="5">
        <f>N(AND(CE$14&gt;=$F156,CE$14&lt;Ввод!$T$99))</f>
        <v>1</v>
      </c>
      <c r="CF156" s="5">
        <f>N(AND(CF$14&gt;=$F156,CF$14&lt;Ввод!$T$99))</f>
        <v>1</v>
      </c>
      <c r="CG156" s="5">
        <f>N(AND(CG$14&gt;=$F156,CG$14&lt;Ввод!$T$99))</f>
        <v>1</v>
      </c>
      <c r="CH156" s="5">
        <f>N(AND(CH$14&gt;=$F156,CH$14&lt;Ввод!$T$99))</f>
        <v>1</v>
      </c>
      <c r="CI156" s="5">
        <f>N(AND(CI$14&gt;=$F156,CI$14&lt;Ввод!$T$99))</f>
        <v>1</v>
      </c>
      <c r="CJ156" s="5">
        <f>N(AND(CJ$14&gt;=$F156,CJ$14&lt;Ввод!$T$99))</f>
        <v>1</v>
      </c>
      <c r="CK156" s="5">
        <f>N(AND(CK$14&gt;=$F156,CK$14&lt;Ввод!$T$99))</f>
        <v>1</v>
      </c>
      <c r="CL156" s="5">
        <f>N(AND(CL$14&gt;=$F156,CL$14&lt;Ввод!$T$99))</f>
        <v>1</v>
      </c>
      <c r="CM156" s="5">
        <f>N(AND(CM$14&gt;=$F156,CM$14&lt;Ввод!$T$99))</f>
        <v>1</v>
      </c>
      <c r="CN156" s="5">
        <f>N(AND(CN$14&gt;=$F156,CN$14&lt;Ввод!$T$99))</f>
        <v>1</v>
      </c>
      <c r="CO156" s="5">
        <f>N(AND(CO$14&gt;=$F156,CO$14&lt;Ввод!$T$99))</f>
        <v>1</v>
      </c>
      <c r="CP156" s="5">
        <f>N(AND(CP$14&gt;=$F156,CP$14&lt;Ввод!$T$99))</f>
        <v>1</v>
      </c>
      <c r="CQ156" s="5">
        <f>N(AND(CQ$14&gt;=$F156,CQ$14&lt;Ввод!$T$99))</f>
        <v>1</v>
      </c>
      <c r="CR156" s="5">
        <f>N(AND(CR$14&gt;=$F156,CR$14&lt;Ввод!$T$99))</f>
        <v>1</v>
      </c>
      <c r="CS156" s="5">
        <f>N(AND(CS$14&gt;=$F156,CS$14&lt;Ввод!$T$99))</f>
        <v>1</v>
      </c>
      <c r="CT156" s="5">
        <f>N(AND(CT$14&gt;=$F156,CT$14&lt;Ввод!$T$99))</f>
        <v>1</v>
      </c>
      <c r="CU156" s="5">
        <f>N(AND(CU$14&gt;=$F156,CU$14&lt;Ввод!$T$99))</f>
        <v>1</v>
      </c>
      <c r="CV156" s="5">
        <f>N(AND(CV$14&gt;=$F156,CV$14&lt;Ввод!$T$99))</f>
        <v>1</v>
      </c>
      <c r="CW156" s="5">
        <f>N(AND(CW$14&gt;=$F156,CW$14&lt;Ввод!$T$99))</f>
        <v>1</v>
      </c>
      <c r="CX156" s="5">
        <f>N(AND(CX$14&gt;=$F156,CX$14&lt;Ввод!$T$99))</f>
        <v>1</v>
      </c>
      <c r="CY156" s="5">
        <f>N(AND(CY$14&gt;=$F156,CY$14&lt;Ввод!$T$99))</f>
        <v>1</v>
      </c>
      <c r="CZ156" s="5">
        <f>N(AND(CZ$14&gt;=$F156,CZ$14&lt;Ввод!$T$99))</f>
        <v>1</v>
      </c>
      <c r="DA156" s="5">
        <f>N(AND(DA$14&gt;=$F156,DA$14&lt;Ввод!$T$99))</f>
        <v>1</v>
      </c>
      <c r="DB156" s="5">
        <f>N(AND(DB$14&gt;=$F156,DB$14&lt;Ввод!$T$99))</f>
        <v>1</v>
      </c>
      <c r="DC156" s="5">
        <f>N(AND(DC$14&gt;=$F156,DC$14&lt;Ввод!$T$99))</f>
        <v>1</v>
      </c>
      <c r="DD156" s="5">
        <f>N(AND(DD$14&gt;=$F156,DD$14&lt;Ввод!$T$99))</f>
        <v>1</v>
      </c>
      <c r="DE156" s="5">
        <f>N(AND(DE$14&gt;=$F156,DE$14&lt;Ввод!$T$99))</f>
        <v>1</v>
      </c>
      <c r="DF156" s="5">
        <f>N(AND(DF$14&gt;=$F156,DF$14&lt;Ввод!$T$99))</f>
        <v>1</v>
      </c>
      <c r="DG156" s="5">
        <f>N(AND(DG$14&gt;=$F156,DG$14&lt;Ввод!$T$99))</f>
        <v>1</v>
      </c>
      <c r="DH156" s="5">
        <f>N(AND(DH$14&gt;=$F156,DH$14&lt;Ввод!$T$99))</f>
        <v>1</v>
      </c>
      <c r="DI156" s="5">
        <f>N(AND(DI$14&gt;=$F156,DI$14&lt;Ввод!$T$99))</f>
        <v>0</v>
      </c>
      <c r="DJ156" s="5">
        <f>N(AND(DJ$14&gt;=$F156,DJ$14&lt;Ввод!$T$99))</f>
        <v>0</v>
      </c>
    </row>
    <row r="157" spans="2:114" ht="15" hidden="1" customHeight="1" outlineLevel="1">
      <c r="B157" t="s">
        <v>103</v>
      </c>
      <c r="F157" s="1">
        <f t="shared" si="215"/>
        <v>47300</v>
      </c>
      <c r="G157" s="153">
        <f>MATCH(DATE(YEAR(F157),MONTH(F157)-Ввод!$T$97*3*4,DAY(F157)),J$14:DJ$14,0)-1</f>
        <v>14</v>
      </c>
      <c r="H157" s="5">
        <f t="shared" ca="1" si="216"/>
        <v>0</v>
      </c>
      <c r="I157" s="5">
        <f t="shared" si="217"/>
        <v>73</v>
      </c>
      <c r="J157" s="5">
        <f>N(AND(J$14&gt;=$F157,J$14&lt;Ввод!$T$99))</f>
        <v>0</v>
      </c>
      <c r="K157" s="5">
        <f>N(AND(K$14&gt;=$F157,K$14&lt;Ввод!$T$99))</f>
        <v>0</v>
      </c>
      <c r="L157" s="5">
        <f>N(AND(L$14&gt;=$F157,L$14&lt;Ввод!$T$99))</f>
        <v>0</v>
      </c>
      <c r="M157" s="5">
        <f>N(AND(M$14&gt;=$F157,M$14&lt;Ввод!$T$99))</f>
        <v>0</v>
      </c>
      <c r="N157" s="5">
        <f>N(AND(N$14&gt;=$F157,N$14&lt;Ввод!$T$99))</f>
        <v>0</v>
      </c>
      <c r="O157" s="5">
        <f>N(AND(O$14&gt;=$F157,O$14&lt;Ввод!$T$99))</f>
        <v>0</v>
      </c>
      <c r="P157" s="5">
        <f>N(AND(P$14&gt;=$F157,P$14&lt;Ввод!$T$99))</f>
        <v>0</v>
      </c>
      <c r="Q157" s="5">
        <f>N(AND(Q$14&gt;=$F157,Q$14&lt;Ввод!$T$99))</f>
        <v>0</v>
      </c>
      <c r="R157" s="5">
        <f>N(AND(R$14&gt;=$F157,R$14&lt;Ввод!$T$99))</f>
        <v>0</v>
      </c>
      <c r="S157" s="5">
        <f>N(AND(S$14&gt;=$F157,S$14&lt;Ввод!$T$99))</f>
        <v>0</v>
      </c>
      <c r="T157" s="5">
        <f>N(AND(T$14&gt;=$F157,T$14&lt;Ввод!$T$99))</f>
        <v>0</v>
      </c>
      <c r="U157" s="5">
        <f>N(AND(U$14&gt;=$F157,U$14&lt;Ввод!$T$99))</f>
        <v>0</v>
      </c>
      <c r="V157" s="5">
        <f>N(AND(V$14&gt;=$F157,V$14&lt;Ввод!$T$99))</f>
        <v>0</v>
      </c>
      <c r="W157" s="5">
        <f>N(AND(W$14&gt;=$F157,W$14&lt;Ввод!$T$99))</f>
        <v>0</v>
      </c>
      <c r="X157" s="5">
        <f>N(AND(X$14&gt;=$F157,X$14&lt;Ввод!$T$99))</f>
        <v>0</v>
      </c>
      <c r="Y157" s="5">
        <f>N(AND(Y$14&gt;=$F157,Y$14&lt;Ввод!$T$99))</f>
        <v>0</v>
      </c>
      <c r="Z157" s="5">
        <f>N(AND(Z$14&gt;=$F157,Z$14&lt;Ввод!$T$99))</f>
        <v>0</v>
      </c>
      <c r="AA157" s="5">
        <f>N(AND(AA$14&gt;=$F157,AA$14&lt;Ввод!$T$99))</f>
        <v>0</v>
      </c>
      <c r="AB157" s="5">
        <f>N(AND(AB$14&gt;=$F157,AB$14&lt;Ввод!$T$99))</f>
        <v>0</v>
      </c>
      <c r="AC157" s="5">
        <f>N(AND(AC$14&gt;=$F157,AC$14&lt;Ввод!$T$99))</f>
        <v>0</v>
      </c>
      <c r="AD157" s="5">
        <f>N(AND(AD$14&gt;=$F157,AD$14&lt;Ввод!$T$99))</f>
        <v>0</v>
      </c>
      <c r="AE157" s="5">
        <f>N(AND(AE$14&gt;=$F157,AE$14&lt;Ввод!$T$99))</f>
        <v>0</v>
      </c>
      <c r="AF157" s="5">
        <f>N(AND(AF$14&gt;=$F157,AF$14&lt;Ввод!$T$99))</f>
        <v>0</v>
      </c>
      <c r="AG157" s="5">
        <f>N(AND(AG$14&gt;=$F157,AG$14&lt;Ввод!$T$99))</f>
        <v>0</v>
      </c>
      <c r="AH157" s="5">
        <f>N(AND(AH$14&gt;=$F157,AH$14&lt;Ввод!$T$99))</f>
        <v>0</v>
      </c>
      <c r="AI157" s="5">
        <f>N(AND(AI$14&gt;=$F157,AI$14&lt;Ввод!$T$99))</f>
        <v>0</v>
      </c>
      <c r="AJ157" s="5">
        <f>N(AND(AJ$14&gt;=$F157,AJ$14&lt;Ввод!$T$99))</f>
        <v>0</v>
      </c>
      <c r="AK157" s="5">
        <f>N(AND(AK$14&gt;=$F157,AK$14&lt;Ввод!$T$99))</f>
        <v>0</v>
      </c>
      <c r="AL157" s="5">
        <f>N(AND(AL$14&gt;=$F157,AL$14&lt;Ввод!$T$99))</f>
        <v>0</v>
      </c>
      <c r="AM157" s="5">
        <f>N(AND(AM$14&gt;=$F157,AM$14&lt;Ввод!$T$99))</f>
        <v>0</v>
      </c>
      <c r="AN157" s="5">
        <f>N(AND(AN$14&gt;=$F157,AN$14&lt;Ввод!$T$99))</f>
        <v>1</v>
      </c>
      <c r="AO157" s="5">
        <f>N(AND(AO$14&gt;=$F157,AO$14&lt;Ввод!$T$99))</f>
        <v>1</v>
      </c>
      <c r="AP157" s="5">
        <f>N(AND(AP$14&gt;=$F157,AP$14&lt;Ввод!$T$99))</f>
        <v>1</v>
      </c>
      <c r="AQ157" s="5">
        <f>N(AND(AQ$14&gt;=$F157,AQ$14&lt;Ввод!$T$99))</f>
        <v>1</v>
      </c>
      <c r="AR157" s="5">
        <f>N(AND(AR$14&gt;=$F157,AR$14&lt;Ввод!$T$99))</f>
        <v>1</v>
      </c>
      <c r="AS157" s="5">
        <f>N(AND(AS$14&gt;=$F157,AS$14&lt;Ввод!$T$99))</f>
        <v>1</v>
      </c>
      <c r="AT157" s="5">
        <f>N(AND(AT$14&gt;=$F157,AT$14&lt;Ввод!$T$99))</f>
        <v>1</v>
      </c>
      <c r="AU157" s="5">
        <f>N(AND(AU$14&gt;=$F157,AU$14&lt;Ввод!$T$99))</f>
        <v>1</v>
      </c>
      <c r="AV157" s="5">
        <f>N(AND(AV$14&gt;=$F157,AV$14&lt;Ввод!$T$99))</f>
        <v>1</v>
      </c>
      <c r="AW157" s="5">
        <f>N(AND(AW$14&gt;=$F157,AW$14&lt;Ввод!$T$99))</f>
        <v>1</v>
      </c>
      <c r="AX157" s="5">
        <f>N(AND(AX$14&gt;=$F157,AX$14&lt;Ввод!$T$99))</f>
        <v>1</v>
      </c>
      <c r="AY157" s="5">
        <f>N(AND(AY$14&gt;=$F157,AY$14&lt;Ввод!$T$99))</f>
        <v>1</v>
      </c>
      <c r="AZ157" s="5">
        <f>N(AND(AZ$14&gt;=$F157,AZ$14&lt;Ввод!$T$99))</f>
        <v>1</v>
      </c>
      <c r="BA157" s="5">
        <f>N(AND(BA$14&gt;=$F157,BA$14&lt;Ввод!$T$99))</f>
        <v>1</v>
      </c>
      <c r="BB157" s="5">
        <f>N(AND(BB$14&gt;=$F157,BB$14&lt;Ввод!$T$99))</f>
        <v>1</v>
      </c>
      <c r="BC157" s="5">
        <f>N(AND(BC$14&gt;=$F157,BC$14&lt;Ввод!$T$99))</f>
        <v>1</v>
      </c>
      <c r="BD157" s="5">
        <f>N(AND(BD$14&gt;=$F157,BD$14&lt;Ввод!$T$99))</f>
        <v>1</v>
      </c>
      <c r="BE157" s="5">
        <f>N(AND(BE$14&gt;=$F157,BE$14&lt;Ввод!$T$99))</f>
        <v>1</v>
      </c>
      <c r="BF157" s="5">
        <f>N(AND(BF$14&gt;=$F157,BF$14&lt;Ввод!$T$99))</f>
        <v>1</v>
      </c>
      <c r="BG157" s="5">
        <f>N(AND(BG$14&gt;=$F157,BG$14&lt;Ввод!$T$99))</f>
        <v>1</v>
      </c>
      <c r="BH157" s="5">
        <f>N(AND(BH$14&gt;=$F157,BH$14&lt;Ввод!$T$99))</f>
        <v>1</v>
      </c>
      <c r="BI157" s="5">
        <f>N(AND(BI$14&gt;=$F157,BI$14&lt;Ввод!$T$99))</f>
        <v>1</v>
      </c>
      <c r="BJ157" s="5">
        <f>N(AND(BJ$14&gt;=$F157,BJ$14&lt;Ввод!$T$99))</f>
        <v>1</v>
      </c>
      <c r="BK157" s="5">
        <f>N(AND(BK$14&gt;=$F157,BK$14&lt;Ввод!$T$99))</f>
        <v>1</v>
      </c>
      <c r="BL157" s="5">
        <f>N(AND(BL$14&gt;=$F157,BL$14&lt;Ввод!$T$99))</f>
        <v>1</v>
      </c>
      <c r="BM157" s="5">
        <f>N(AND(BM$14&gt;=$F157,BM$14&lt;Ввод!$T$99))</f>
        <v>1</v>
      </c>
      <c r="BN157" s="5">
        <f>N(AND(BN$14&gt;=$F157,BN$14&lt;Ввод!$T$99))</f>
        <v>1</v>
      </c>
      <c r="BO157" s="5">
        <f>N(AND(BO$14&gt;=$F157,BO$14&lt;Ввод!$T$99))</f>
        <v>1</v>
      </c>
      <c r="BP157" s="5">
        <f>N(AND(BP$14&gt;=$F157,BP$14&lt;Ввод!$T$99))</f>
        <v>1</v>
      </c>
      <c r="BQ157" s="5">
        <f>N(AND(BQ$14&gt;=$F157,BQ$14&lt;Ввод!$T$99))</f>
        <v>1</v>
      </c>
      <c r="BR157" s="5">
        <f>N(AND(BR$14&gt;=$F157,BR$14&lt;Ввод!$T$99))</f>
        <v>1</v>
      </c>
      <c r="BS157" s="5">
        <f>N(AND(BS$14&gt;=$F157,BS$14&lt;Ввод!$T$99))</f>
        <v>1</v>
      </c>
      <c r="BT157" s="5">
        <f>N(AND(BT$14&gt;=$F157,BT$14&lt;Ввод!$T$99))</f>
        <v>1</v>
      </c>
      <c r="BU157" s="5">
        <f>N(AND(BU$14&gt;=$F157,BU$14&lt;Ввод!$T$99))</f>
        <v>1</v>
      </c>
      <c r="BV157" s="5">
        <f>N(AND(BV$14&gt;=$F157,BV$14&lt;Ввод!$T$99))</f>
        <v>1</v>
      </c>
      <c r="BW157" s="5">
        <f>N(AND(BW$14&gt;=$F157,BW$14&lt;Ввод!$T$99))</f>
        <v>1</v>
      </c>
      <c r="BX157" s="5">
        <f>N(AND(BX$14&gt;=$F157,BX$14&lt;Ввод!$T$99))</f>
        <v>1</v>
      </c>
      <c r="BY157" s="5">
        <f>N(AND(BY$14&gt;=$F157,BY$14&lt;Ввод!$T$99))</f>
        <v>1</v>
      </c>
      <c r="BZ157" s="5">
        <f>N(AND(BZ$14&gt;=$F157,BZ$14&lt;Ввод!$T$99))</f>
        <v>1</v>
      </c>
      <c r="CA157" s="5">
        <f>N(AND(CA$14&gt;=$F157,CA$14&lt;Ввод!$T$99))</f>
        <v>1</v>
      </c>
      <c r="CB157" s="5">
        <f>N(AND(CB$14&gt;=$F157,CB$14&lt;Ввод!$T$99))</f>
        <v>1</v>
      </c>
      <c r="CC157" s="5">
        <f>N(AND(CC$14&gt;=$F157,CC$14&lt;Ввод!$T$99))</f>
        <v>1</v>
      </c>
      <c r="CD157" s="5">
        <f>N(AND(CD$14&gt;=$F157,CD$14&lt;Ввод!$T$99))</f>
        <v>1</v>
      </c>
      <c r="CE157" s="5">
        <f>N(AND(CE$14&gt;=$F157,CE$14&lt;Ввод!$T$99))</f>
        <v>1</v>
      </c>
      <c r="CF157" s="5">
        <f>N(AND(CF$14&gt;=$F157,CF$14&lt;Ввод!$T$99))</f>
        <v>1</v>
      </c>
      <c r="CG157" s="5">
        <f>N(AND(CG$14&gt;=$F157,CG$14&lt;Ввод!$T$99))</f>
        <v>1</v>
      </c>
      <c r="CH157" s="5">
        <f>N(AND(CH$14&gt;=$F157,CH$14&lt;Ввод!$T$99))</f>
        <v>1</v>
      </c>
      <c r="CI157" s="5">
        <f>N(AND(CI$14&gt;=$F157,CI$14&lt;Ввод!$T$99))</f>
        <v>1</v>
      </c>
      <c r="CJ157" s="5">
        <f>N(AND(CJ$14&gt;=$F157,CJ$14&lt;Ввод!$T$99))</f>
        <v>1</v>
      </c>
      <c r="CK157" s="5">
        <f>N(AND(CK$14&gt;=$F157,CK$14&lt;Ввод!$T$99))</f>
        <v>1</v>
      </c>
      <c r="CL157" s="5">
        <f>N(AND(CL$14&gt;=$F157,CL$14&lt;Ввод!$T$99))</f>
        <v>1</v>
      </c>
      <c r="CM157" s="5">
        <f>N(AND(CM$14&gt;=$F157,CM$14&lt;Ввод!$T$99))</f>
        <v>1</v>
      </c>
      <c r="CN157" s="5">
        <f>N(AND(CN$14&gt;=$F157,CN$14&lt;Ввод!$T$99))</f>
        <v>1</v>
      </c>
      <c r="CO157" s="5">
        <f>N(AND(CO$14&gt;=$F157,CO$14&lt;Ввод!$T$99))</f>
        <v>1</v>
      </c>
      <c r="CP157" s="5">
        <f>N(AND(CP$14&gt;=$F157,CP$14&lt;Ввод!$T$99))</f>
        <v>1</v>
      </c>
      <c r="CQ157" s="5">
        <f>N(AND(CQ$14&gt;=$F157,CQ$14&lt;Ввод!$T$99))</f>
        <v>1</v>
      </c>
      <c r="CR157" s="5">
        <f>N(AND(CR$14&gt;=$F157,CR$14&lt;Ввод!$T$99))</f>
        <v>1</v>
      </c>
      <c r="CS157" s="5">
        <f>N(AND(CS$14&gt;=$F157,CS$14&lt;Ввод!$T$99))</f>
        <v>1</v>
      </c>
      <c r="CT157" s="5">
        <f>N(AND(CT$14&gt;=$F157,CT$14&lt;Ввод!$T$99))</f>
        <v>1</v>
      </c>
      <c r="CU157" s="5">
        <f>N(AND(CU$14&gt;=$F157,CU$14&lt;Ввод!$T$99))</f>
        <v>1</v>
      </c>
      <c r="CV157" s="5">
        <f>N(AND(CV$14&gt;=$F157,CV$14&lt;Ввод!$T$99))</f>
        <v>1</v>
      </c>
      <c r="CW157" s="5">
        <f>N(AND(CW$14&gt;=$F157,CW$14&lt;Ввод!$T$99))</f>
        <v>1</v>
      </c>
      <c r="CX157" s="5">
        <f>N(AND(CX$14&gt;=$F157,CX$14&lt;Ввод!$T$99))</f>
        <v>1</v>
      </c>
      <c r="CY157" s="5">
        <f>N(AND(CY$14&gt;=$F157,CY$14&lt;Ввод!$T$99))</f>
        <v>1</v>
      </c>
      <c r="CZ157" s="5">
        <f>N(AND(CZ$14&gt;=$F157,CZ$14&lt;Ввод!$T$99))</f>
        <v>1</v>
      </c>
      <c r="DA157" s="5">
        <f>N(AND(DA$14&gt;=$F157,DA$14&lt;Ввод!$T$99))</f>
        <v>1</v>
      </c>
      <c r="DB157" s="5">
        <f>N(AND(DB$14&gt;=$F157,DB$14&lt;Ввод!$T$99))</f>
        <v>1</v>
      </c>
      <c r="DC157" s="5">
        <f>N(AND(DC$14&gt;=$F157,DC$14&lt;Ввод!$T$99))</f>
        <v>1</v>
      </c>
      <c r="DD157" s="5">
        <f>N(AND(DD$14&gt;=$F157,DD$14&lt;Ввод!$T$99))</f>
        <v>1</v>
      </c>
      <c r="DE157" s="5">
        <f>N(AND(DE$14&gt;=$F157,DE$14&lt;Ввод!$T$99))</f>
        <v>1</v>
      </c>
      <c r="DF157" s="5">
        <f>N(AND(DF$14&gt;=$F157,DF$14&lt;Ввод!$T$99))</f>
        <v>1</v>
      </c>
      <c r="DG157" s="5">
        <f>N(AND(DG$14&gt;=$F157,DG$14&lt;Ввод!$T$99))</f>
        <v>1</v>
      </c>
      <c r="DH157" s="5">
        <f>N(AND(DH$14&gt;=$F157,DH$14&lt;Ввод!$T$99))</f>
        <v>1</v>
      </c>
      <c r="DI157" s="5">
        <f>N(AND(DI$14&gt;=$F157,DI$14&lt;Ввод!$T$99))</f>
        <v>0</v>
      </c>
      <c r="DJ157" s="5">
        <f>N(AND(DJ$14&gt;=$F157,DJ$14&lt;Ввод!$T$99))</f>
        <v>0</v>
      </c>
    </row>
    <row r="158" spans="2:114" ht="15" hidden="1" customHeight="1" outlineLevel="1">
      <c r="B158" t="s">
        <v>537</v>
      </c>
      <c r="F158" s="1">
        <f t="shared" si="215"/>
        <v>47392</v>
      </c>
      <c r="G158" s="153">
        <f>MATCH(DATE(YEAR(F158),MONTH(F158)-Ввод!$T$97*3*4,DAY(F158)),J$14:DJ$14,0)-1</f>
        <v>15</v>
      </c>
      <c r="H158" s="5">
        <f t="shared" ca="1" si="216"/>
        <v>0</v>
      </c>
      <c r="I158" s="5">
        <f t="shared" si="217"/>
        <v>72</v>
      </c>
      <c r="J158" s="5">
        <f>N(AND(J$14&gt;=$F158,J$14&lt;Ввод!$T$99))</f>
        <v>0</v>
      </c>
      <c r="K158" s="5">
        <f>N(AND(K$14&gt;=$F158,K$14&lt;Ввод!$T$99))</f>
        <v>0</v>
      </c>
      <c r="L158" s="5">
        <f>N(AND(L$14&gt;=$F158,L$14&lt;Ввод!$T$99))</f>
        <v>0</v>
      </c>
      <c r="M158" s="5">
        <f>N(AND(M$14&gt;=$F158,M$14&lt;Ввод!$T$99))</f>
        <v>0</v>
      </c>
      <c r="N158" s="5">
        <f>N(AND(N$14&gt;=$F158,N$14&lt;Ввод!$T$99))</f>
        <v>0</v>
      </c>
      <c r="O158" s="5">
        <f>N(AND(O$14&gt;=$F158,O$14&lt;Ввод!$T$99))</f>
        <v>0</v>
      </c>
      <c r="P158" s="5">
        <f>N(AND(P$14&gt;=$F158,P$14&lt;Ввод!$T$99))</f>
        <v>0</v>
      </c>
      <c r="Q158" s="5">
        <f>N(AND(Q$14&gt;=$F158,Q$14&lt;Ввод!$T$99))</f>
        <v>0</v>
      </c>
      <c r="R158" s="5">
        <f>N(AND(R$14&gt;=$F158,R$14&lt;Ввод!$T$99))</f>
        <v>0</v>
      </c>
      <c r="S158" s="5">
        <f>N(AND(S$14&gt;=$F158,S$14&lt;Ввод!$T$99))</f>
        <v>0</v>
      </c>
      <c r="T158" s="5">
        <f>N(AND(T$14&gt;=$F158,T$14&lt;Ввод!$T$99))</f>
        <v>0</v>
      </c>
      <c r="U158" s="5">
        <f>N(AND(U$14&gt;=$F158,U$14&lt;Ввод!$T$99))</f>
        <v>0</v>
      </c>
      <c r="V158" s="5">
        <f>N(AND(V$14&gt;=$F158,V$14&lt;Ввод!$T$99))</f>
        <v>0</v>
      </c>
      <c r="W158" s="5">
        <f>N(AND(W$14&gt;=$F158,W$14&lt;Ввод!$T$99))</f>
        <v>0</v>
      </c>
      <c r="X158" s="5">
        <f>N(AND(X$14&gt;=$F158,X$14&lt;Ввод!$T$99))</f>
        <v>0</v>
      </c>
      <c r="Y158" s="5">
        <f>N(AND(Y$14&gt;=$F158,Y$14&lt;Ввод!$T$99))</f>
        <v>0</v>
      </c>
      <c r="Z158" s="5">
        <f>N(AND(Z$14&gt;=$F158,Z$14&lt;Ввод!$T$99))</f>
        <v>0</v>
      </c>
      <c r="AA158" s="5">
        <f>N(AND(AA$14&gt;=$F158,AA$14&lt;Ввод!$T$99))</f>
        <v>0</v>
      </c>
      <c r="AB158" s="5">
        <f>N(AND(AB$14&gt;=$F158,AB$14&lt;Ввод!$T$99))</f>
        <v>0</v>
      </c>
      <c r="AC158" s="5">
        <f>N(AND(AC$14&gt;=$F158,AC$14&lt;Ввод!$T$99))</f>
        <v>0</v>
      </c>
      <c r="AD158" s="5">
        <f>N(AND(AD$14&gt;=$F158,AD$14&lt;Ввод!$T$99))</f>
        <v>0</v>
      </c>
      <c r="AE158" s="5">
        <f>N(AND(AE$14&gt;=$F158,AE$14&lt;Ввод!$T$99))</f>
        <v>0</v>
      </c>
      <c r="AF158" s="5">
        <f>N(AND(AF$14&gt;=$F158,AF$14&lt;Ввод!$T$99))</f>
        <v>0</v>
      </c>
      <c r="AG158" s="5">
        <f>N(AND(AG$14&gt;=$F158,AG$14&lt;Ввод!$T$99))</f>
        <v>0</v>
      </c>
      <c r="AH158" s="5">
        <f>N(AND(AH$14&gt;=$F158,AH$14&lt;Ввод!$T$99))</f>
        <v>0</v>
      </c>
      <c r="AI158" s="5">
        <f>N(AND(AI$14&gt;=$F158,AI$14&lt;Ввод!$T$99))</f>
        <v>0</v>
      </c>
      <c r="AJ158" s="5">
        <f>N(AND(AJ$14&gt;=$F158,AJ$14&lt;Ввод!$T$99))</f>
        <v>0</v>
      </c>
      <c r="AK158" s="5">
        <f>N(AND(AK$14&gt;=$F158,AK$14&lt;Ввод!$T$99))</f>
        <v>0</v>
      </c>
      <c r="AL158" s="5">
        <f>N(AND(AL$14&gt;=$F158,AL$14&lt;Ввод!$T$99))</f>
        <v>0</v>
      </c>
      <c r="AM158" s="5">
        <f>N(AND(AM$14&gt;=$F158,AM$14&lt;Ввод!$T$99))</f>
        <v>0</v>
      </c>
      <c r="AN158" s="5">
        <f>N(AND(AN$14&gt;=$F158,AN$14&lt;Ввод!$T$99))</f>
        <v>0</v>
      </c>
      <c r="AO158" s="5">
        <f>N(AND(AO$14&gt;=$F158,AO$14&lt;Ввод!$T$99))</f>
        <v>1</v>
      </c>
      <c r="AP158" s="5">
        <f>N(AND(AP$14&gt;=$F158,AP$14&lt;Ввод!$T$99))</f>
        <v>1</v>
      </c>
      <c r="AQ158" s="5">
        <f>N(AND(AQ$14&gt;=$F158,AQ$14&lt;Ввод!$T$99))</f>
        <v>1</v>
      </c>
      <c r="AR158" s="5">
        <f>N(AND(AR$14&gt;=$F158,AR$14&lt;Ввод!$T$99))</f>
        <v>1</v>
      </c>
      <c r="AS158" s="5">
        <f>N(AND(AS$14&gt;=$F158,AS$14&lt;Ввод!$T$99))</f>
        <v>1</v>
      </c>
      <c r="AT158" s="5">
        <f>N(AND(AT$14&gt;=$F158,AT$14&lt;Ввод!$T$99))</f>
        <v>1</v>
      </c>
      <c r="AU158" s="5">
        <f>N(AND(AU$14&gt;=$F158,AU$14&lt;Ввод!$T$99))</f>
        <v>1</v>
      </c>
      <c r="AV158" s="5">
        <f>N(AND(AV$14&gt;=$F158,AV$14&lt;Ввод!$T$99))</f>
        <v>1</v>
      </c>
      <c r="AW158" s="5">
        <f>N(AND(AW$14&gt;=$F158,AW$14&lt;Ввод!$T$99))</f>
        <v>1</v>
      </c>
      <c r="AX158" s="5">
        <f>N(AND(AX$14&gt;=$F158,AX$14&lt;Ввод!$T$99))</f>
        <v>1</v>
      </c>
      <c r="AY158" s="5">
        <f>N(AND(AY$14&gt;=$F158,AY$14&lt;Ввод!$T$99))</f>
        <v>1</v>
      </c>
      <c r="AZ158" s="5">
        <f>N(AND(AZ$14&gt;=$F158,AZ$14&lt;Ввод!$T$99))</f>
        <v>1</v>
      </c>
      <c r="BA158" s="5">
        <f>N(AND(BA$14&gt;=$F158,BA$14&lt;Ввод!$T$99))</f>
        <v>1</v>
      </c>
      <c r="BB158" s="5">
        <f>N(AND(BB$14&gt;=$F158,BB$14&lt;Ввод!$T$99))</f>
        <v>1</v>
      </c>
      <c r="BC158" s="5">
        <f>N(AND(BC$14&gt;=$F158,BC$14&lt;Ввод!$T$99))</f>
        <v>1</v>
      </c>
      <c r="BD158" s="5">
        <f>N(AND(BD$14&gt;=$F158,BD$14&lt;Ввод!$T$99))</f>
        <v>1</v>
      </c>
      <c r="BE158" s="5">
        <f>N(AND(BE$14&gt;=$F158,BE$14&lt;Ввод!$T$99))</f>
        <v>1</v>
      </c>
      <c r="BF158" s="5">
        <f>N(AND(BF$14&gt;=$F158,BF$14&lt;Ввод!$T$99))</f>
        <v>1</v>
      </c>
      <c r="BG158" s="5">
        <f>N(AND(BG$14&gt;=$F158,BG$14&lt;Ввод!$T$99))</f>
        <v>1</v>
      </c>
      <c r="BH158" s="5">
        <f>N(AND(BH$14&gt;=$F158,BH$14&lt;Ввод!$T$99))</f>
        <v>1</v>
      </c>
      <c r="BI158" s="5">
        <f>N(AND(BI$14&gt;=$F158,BI$14&lt;Ввод!$T$99))</f>
        <v>1</v>
      </c>
      <c r="BJ158" s="5">
        <f>N(AND(BJ$14&gt;=$F158,BJ$14&lt;Ввод!$T$99))</f>
        <v>1</v>
      </c>
      <c r="BK158" s="5">
        <f>N(AND(BK$14&gt;=$F158,BK$14&lt;Ввод!$T$99))</f>
        <v>1</v>
      </c>
      <c r="BL158" s="5">
        <f>N(AND(BL$14&gt;=$F158,BL$14&lt;Ввод!$T$99))</f>
        <v>1</v>
      </c>
      <c r="BM158" s="5">
        <f>N(AND(BM$14&gt;=$F158,BM$14&lt;Ввод!$T$99))</f>
        <v>1</v>
      </c>
      <c r="BN158" s="5">
        <f>N(AND(BN$14&gt;=$F158,BN$14&lt;Ввод!$T$99))</f>
        <v>1</v>
      </c>
      <c r="BO158" s="5">
        <f>N(AND(BO$14&gt;=$F158,BO$14&lt;Ввод!$T$99))</f>
        <v>1</v>
      </c>
      <c r="BP158" s="5">
        <f>N(AND(BP$14&gt;=$F158,BP$14&lt;Ввод!$T$99))</f>
        <v>1</v>
      </c>
      <c r="BQ158" s="5">
        <f>N(AND(BQ$14&gt;=$F158,BQ$14&lt;Ввод!$T$99))</f>
        <v>1</v>
      </c>
      <c r="BR158" s="5">
        <f>N(AND(BR$14&gt;=$F158,BR$14&lt;Ввод!$T$99))</f>
        <v>1</v>
      </c>
      <c r="BS158" s="5">
        <f>N(AND(BS$14&gt;=$F158,BS$14&lt;Ввод!$T$99))</f>
        <v>1</v>
      </c>
      <c r="BT158" s="5">
        <f>N(AND(BT$14&gt;=$F158,BT$14&lt;Ввод!$T$99))</f>
        <v>1</v>
      </c>
      <c r="BU158" s="5">
        <f>N(AND(BU$14&gt;=$F158,BU$14&lt;Ввод!$T$99))</f>
        <v>1</v>
      </c>
      <c r="BV158" s="5">
        <f>N(AND(BV$14&gt;=$F158,BV$14&lt;Ввод!$T$99))</f>
        <v>1</v>
      </c>
      <c r="BW158" s="5">
        <f>N(AND(BW$14&gt;=$F158,BW$14&lt;Ввод!$T$99))</f>
        <v>1</v>
      </c>
      <c r="BX158" s="5">
        <f>N(AND(BX$14&gt;=$F158,BX$14&lt;Ввод!$T$99))</f>
        <v>1</v>
      </c>
      <c r="BY158" s="5">
        <f>N(AND(BY$14&gt;=$F158,BY$14&lt;Ввод!$T$99))</f>
        <v>1</v>
      </c>
      <c r="BZ158" s="5">
        <f>N(AND(BZ$14&gt;=$F158,BZ$14&lt;Ввод!$T$99))</f>
        <v>1</v>
      </c>
      <c r="CA158" s="5">
        <f>N(AND(CA$14&gt;=$F158,CA$14&lt;Ввод!$T$99))</f>
        <v>1</v>
      </c>
      <c r="CB158" s="5">
        <f>N(AND(CB$14&gt;=$F158,CB$14&lt;Ввод!$T$99))</f>
        <v>1</v>
      </c>
      <c r="CC158" s="5">
        <f>N(AND(CC$14&gt;=$F158,CC$14&lt;Ввод!$T$99))</f>
        <v>1</v>
      </c>
      <c r="CD158" s="5">
        <f>N(AND(CD$14&gt;=$F158,CD$14&lt;Ввод!$T$99))</f>
        <v>1</v>
      </c>
      <c r="CE158" s="5">
        <f>N(AND(CE$14&gt;=$F158,CE$14&lt;Ввод!$T$99))</f>
        <v>1</v>
      </c>
      <c r="CF158" s="5">
        <f>N(AND(CF$14&gt;=$F158,CF$14&lt;Ввод!$T$99))</f>
        <v>1</v>
      </c>
      <c r="CG158" s="5">
        <f>N(AND(CG$14&gt;=$F158,CG$14&lt;Ввод!$T$99))</f>
        <v>1</v>
      </c>
      <c r="CH158" s="5">
        <f>N(AND(CH$14&gt;=$F158,CH$14&lt;Ввод!$T$99))</f>
        <v>1</v>
      </c>
      <c r="CI158" s="5">
        <f>N(AND(CI$14&gt;=$F158,CI$14&lt;Ввод!$T$99))</f>
        <v>1</v>
      </c>
      <c r="CJ158" s="5">
        <f>N(AND(CJ$14&gt;=$F158,CJ$14&lt;Ввод!$T$99))</f>
        <v>1</v>
      </c>
      <c r="CK158" s="5">
        <f>N(AND(CK$14&gt;=$F158,CK$14&lt;Ввод!$T$99))</f>
        <v>1</v>
      </c>
      <c r="CL158" s="5">
        <f>N(AND(CL$14&gt;=$F158,CL$14&lt;Ввод!$T$99))</f>
        <v>1</v>
      </c>
      <c r="CM158" s="5">
        <f>N(AND(CM$14&gt;=$F158,CM$14&lt;Ввод!$T$99))</f>
        <v>1</v>
      </c>
      <c r="CN158" s="5">
        <f>N(AND(CN$14&gt;=$F158,CN$14&lt;Ввод!$T$99))</f>
        <v>1</v>
      </c>
      <c r="CO158" s="5">
        <f>N(AND(CO$14&gt;=$F158,CO$14&lt;Ввод!$T$99))</f>
        <v>1</v>
      </c>
      <c r="CP158" s="5">
        <f>N(AND(CP$14&gt;=$F158,CP$14&lt;Ввод!$T$99))</f>
        <v>1</v>
      </c>
      <c r="CQ158" s="5">
        <f>N(AND(CQ$14&gt;=$F158,CQ$14&lt;Ввод!$T$99))</f>
        <v>1</v>
      </c>
      <c r="CR158" s="5">
        <f>N(AND(CR$14&gt;=$F158,CR$14&lt;Ввод!$T$99))</f>
        <v>1</v>
      </c>
      <c r="CS158" s="5">
        <f>N(AND(CS$14&gt;=$F158,CS$14&lt;Ввод!$T$99))</f>
        <v>1</v>
      </c>
      <c r="CT158" s="5">
        <f>N(AND(CT$14&gt;=$F158,CT$14&lt;Ввод!$T$99))</f>
        <v>1</v>
      </c>
      <c r="CU158" s="5">
        <f>N(AND(CU$14&gt;=$F158,CU$14&lt;Ввод!$T$99))</f>
        <v>1</v>
      </c>
      <c r="CV158" s="5">
        <f>N(AND(CV$14&gt;=$F158,CV$14&lt;Ввод!$T$99))</f>
        <v>1</v>
      </c>
      <c r="CW158" s="5">
        <f>N(AND(CW$14&gt;=$F158,CW$14&lt;Ввод!$T$99))</f>
        <v>1</v>
      </c>
      <c r="CX158" s="5">
        <f>N(AND(CX$14&gt;=$F158,CX$14&lt;Ввод!$T$99))</f>
        <v>1</v>
      </c>
      <c r="CY158" s="5">
        <f>N(AND(CY$14&gt;=$F158,CY$14&lt;Ввод!$T$99))</f>
        <v>1</v>
      </c>
      <c r="CZ158" s="5">
        <f>N(AND(CZ$14&gt;=$F158,CZ$14&lt;Ввод!$T$99))</f>
        <v>1</v>
      </c>
      <c r="DA158" s="5">
        <f>N(AND(DA$14&gt;=$F158,DA$14&lt;Ввод!$T$99))</f>
        <v>1</v>
      </c>
      <c r="DB158" s="5">
        <f>N(AND(DB$14&gt;=$F158,DB$14&lt;Ввод!$T$99))</f>
        <v>1</v>
      </c>
      <c r="DC158" s="5">
        <f>N(AND(DC$14&gt;=$F158,DC$14&lt;Ввод!$T$99))</f>
        <v>1</v>
      </c>
      <c r="DD158" s="5">
        <f>N(AND(DD$14&gt;=$F158,DD$14&lt;Ввод!$T$99))</f>
        <v>1</v>
      </c>
      <c r="DE158" s="5">
        <f>N(AND(DE$14&gt;=$F158,DE$14&lt;Ввод!$T$99))</f>
        <v>1</v>
      </c>
      <c r="DF158" s="5">
        <f>N(AND(DF$14&gt;=$F158,DF$14&lt;Ввод!$T$99))</f>
        <v>1</v>
      </c>
      <c r="DG158" s="5">
        <f>N(AND(DG$14&gt;=$F158,DG$14&lt;Ввод!$T$99))</f>
        <v>1</v>
      </c>
      <c r="DH158" s="5">
        <f>N(AND(DH$14&gt;=$F158,DH$14&lt;Ввод!$T$99))</f>
        <v>1</v>
      </c>
      <c r="DI158" s="5">
        <f>N(AND(DI$14&gt;=$F158,DI$14&lt;Ввод!$T$99))</f>
        <v>0</v>
      </c>
      <c r="DJ158" s="5">
        <f>N(AND(DJ$14&gt;=$F158,DJ$14&lt;Ввод!$T$99))</f>
        <v>0</v>
      </c>
    </row>
    <row r="159" spans="2:114" ht="15" hidden="1" customHeight="1" outlineLevel="1">
      <c r="B159" t="s">
        <v>538</v>
      </c>
      <c r="F159" s="1">
        <f t="shared" si="215"/>
        <v>47484</v>
      </c>
      <c r="G159" s="153">
        <f>MATCH(DATE(YEAR(F159),MONTH(F159)-Ввод!$T$97*3*4,DAY(F159)),J$14:DJ$14,0)-1</f>
        <v>16</v>
      </c>
      <c r="H159" s="5">
        <f t="shared" ca="1" si="216"/>
        <v>0</v>
      </c>
      <c r="I159" s="5">
        <f t="shared" si="217"/>
        <v>71</v>
      </c>
      <c r="J159" s="5">
        <f>N(AND(J$14&gt;=$F159,J$14&lt;Ввод!$T$99))</f>
        <v>0</v>
      </c>
      <c r="K159" s="5">
        <f>N(AND(K$14&gt;=$F159,K$14&lt;Ввод!$T$99))</f>
        <v>0</v>
      </c>
      <c r="L159" s="5">
        <f>N(AND(L$14&gt;=$F159,L$14&lt;Ввод!$T$99))</f>
        <v>0</v>
      </c>
      <c r="M159" s="5">
        <f>N(AND(M$14&gt;=$F159,M$14&lt;Ввод!$T$99))</f>
        <v>0</v>
      </c>
      <c r="N159" s="5">
        <f>N(AND(N$14&gt;=$F159,N$14&lt;Ввод!$T$99))</f>
        <v>0</v>
      </c>
      <c r="O159" s="5">
        <f>N(AND(O$14&gt;=$F159,O$14&lt;Ввод!$T$99))</f>
        <v>0</v>
      </c>
      <c r="P159" s="5">
        <f>N(AND(P$14&gt;=$F159,P$14&lt;Ввод!$T$99))</f>
        <v>0</v>
      </c>
      <c r="Q159" s="5">
        <f>N(AND(Q$14&gt;=$F159,Q$14&lt;Ввод!$T$99))</f>
        <v>0</v>
      </c>
      <c r="R159" s="5">
        <f>N(AND(R$14&gt;=$F159,R$14&lt;Ввод!$T$99))</f>
        <v>0</v>
      </c>
      <c r="S159" s="5">
        <f>N(AND(S$14&gt;=$F159,S$14&lt;Ввод!$T$99))</f>
        <v>0</v>
      </c>
      <c r="T159" s="5">
        <f>N(AND(T$14&gt;=$F159,T$14&lt;Ввод!$T$99))</f>
        <v>0</v>
      </c>
      <c r="U159" s="5">
        <f>N(AND(U$14&gt;=$F159,U$14&lt;Ввод!$T$99))</f>
        <v>0</v>
      </c>
      <c r="V159" s="5">
        <f>N(AND(V$14&gt;=$F159,V$14&lt;Ввод!$T$99))</f>
        <v>0</v>
      </c>
      <c r="W159" s="5">
        <f>N(AND(W$14&gt;=$F159,W$14&lt;Ввод!$T$99))</f>
        <v>0</v>
      </c>
      <c r="X159" s="5">
        <f>N(AND(X$14&gt;=$F159,X$14&lt;Ввод!$T$99))</f>
        <v>0</v>
      </c>
      <c r="Y159" s="5">
        <f>N(AND(Y$14&gt;=$F159,Y$14&lt;Ввод!$T$99))</f>
        <v>0</v>
      </c>
      <c r="Z159" s="5">
        <f>N(AND(Z$14&gt;=$F159,Z$14&lt;Ввод!$T$99))</f>
        <v>0</v>
      </c>
      <c r="AA159" s="5">
        <f>N(AND(AA$14&gt;=$F159,AA$14&lt;Ввод!$T$99))</f>
        <v>0</v>
      </c>
      <c r="AB159" s="5">
        <f>N(AND(AB$14&gt;=$F159,AB$14&lt;Ввод!$T$99))</f>
        <v>0</v>
      </c>
      <c r="AC159" s="5">
        <f>N(AND(AC$14&gt;=$F159,AC$14&lt;Ввод!$T$99))</f>
        <v>0</v>
      </c>
      <c r="AD159" s="5">
        <f>N(AND(AD$14&gt;=$F159,AD$14&lt;Ввод!$T$99))</f>
        <v>0</v>
      </c>
      <c r="AE159" s="5">
        <f>N(AND(AE$14&gt;=$F159,AE$14&lt;Ввод!$T$99))</f>
        <v>0</v>
      </c>
      <c r="AF159" s="5">
        <f>N(AND(AF$14&gt;=$F159,AF$14&lt;Ввод!$T$99))</f>
        <v>0</v>
      </c>
      <c r="AG159" s="5">
        <f>N(AND(AG$14&gt;=$F159,AG$14&lt;Ввод!$T$99))</f>
        <v>0</v>
      </c>
      <c r="AH159" s="5">
        <f>N(AND(AH$14&gt;=$F159,AH$14&lt;Ввод!$T$99))</f>
        <v>0</v>
      </c>
      <c r="AI159" s="5">
        <f>N(AND(AI$14&gt;=$F159,AI$14&lt;Ввод!$T$99))</f>
        <v>0</v>
      </c>
      <c r="AJ159" s="5">
        <f>N(AND(AJ$14&gt;=$F159,AJ$14&lt;Ввод!$T$99))</f>
        <v>0</v>
      </c>
      <c r="AK159" s="5">
        <f>N(AND(AK$14&gt;=$F159,AK$14&lt;Ввод!$T$99))</f>
        <v>0</v>
      </c>
      <c r="AL159" s="5">
        <f>N(AND(AL$14&gt;=$F159,AL$14&lt;Ввод!$T$99))</f>
        <v>0</v>
      </c>
      <c r="AM159" s="5">
        <f>N(AND(AM$14&gt;=$F159,AM$14&lt;Ввод!$T$99))</f>
        <v>0</v>
      </c>
      <c r="AN159" s="5">
        <f>N(AND(AN$14&gt;=$F159,AN$14&lt;Ввод!$T$99))</f>
        <v>0</v>
      </c>
      <c r="AO159" s="5">
        <f>N(AND(AO$14&gt;=$F159,AO$14&lt;Ввод!$T$99))</f>
        <v>0</v>
      </c>
      <c r="AP159" s="5">
        <f>N(AND(AP$14&gt;=$F159,AP$14&lt;Ввод!$T$99))</f>
        <v>1</v>
      </c>
      <c r="AQ159" s="5">
        <f>N(AND(AQ$14&gt;=$F159,AQ$14&lt;Ввод!$T$99))</f>
        <v>1</v>
      </c>
      <c r="AR159" s="5">
        <f>N(AND(AR$14&gt;=$F159,AR$14&lt;Ввод!$T$99))</f>
        <v>1</v>
      </c>
      <c r="AS159" s="5">
        <f>N(AND(AS$14&gt;=$F159,AS$14&lt;Ввод!$T$99))</f>
        <v>1</v>
      </c>
      <c r="AT159" s="5">
        <f>N(AND(AT$14&gt;=$F159,AT$14&lt;Ввод!$T$99))</f>
        <v>1</v>
      </c>
      <c r="AU159" s="5">
        <f>N(AND(AU$14&gt;=$F159,AU$14&lt;Ввод!$T$99))</f>
        <v>1</v>
      </c>
      <c r="AV159" s="5">
        <f>N(AND(AV$14&gt;=$F159,AV$14&lt;Ввод!$T$99))</f>
        <v>1</v>
      </c>
      <c r="AW159" s="5">
        <f>N(AND(AW$14&gt;=$F159,AW$14&lt;Ввод!$T$99))</f>
        <v>1</v>
      </c>
      <c r="AX159" s="5">
        <f>N(AND(AX$14&gt;=$F159,AX$14&lt;Ввод!$T$99))</f>
        <v>1</v>
      </c>
      <c r="AY159" s="5">
        <f>N(AND(AY$14&gt;=$F159,AY$14&lt;Ввод!$T$99))</f>
        <v>1</v>
      </c>
      <c r="AZ159" s="5">
        <f>N(AND(AZ$14&gt;=$F159,AZ$14&lt;Ввод!$T$99))</f>
        <v>1</v>
      </c>
      <c r="BA159" s="5">
        <f>N(AND(BA$14&gt;=$F159,BA$14&lt;Ввод!$T$99))</f>
        <v>1</v>
      </c>
      <c r="BB159" s="5">
        <f>N(AND(BB$14&gt;=$F159,BB$14&lt;Ввод!$T$99))</f>
        <v>1</v>
      </c>
      <c r="BC159" s="5">
        <f>N(AND(BC$14&gt;=$F159,BC$14&lt;Ввод!$T$99))</f>
        <v>1</v>
      </c>
      <c r="BD159" s="5">
        <f>N(AND(BD$14&gt;=$F159,BD$14&lt;Ввод!$T$99))</f>
        <v>1</v>
      </c>
      <c r="BE159" s="5">
        <f>N(AND(BE$14&gt;=$F159,BE$14&lt;Ввод!$T$99))</f>
        <v>1</v>
      </c>
      <c r="BF159" s="5">
        <f>N(AND(BF$14&gt;=$F159,BF$14&lt;Ввод!$T$99))</f>
        <v>1</v>
      </c>
      <c r="BG159" s="5">
        <f>N(AND(BG$14&gt;=$F159,BG$14&lt;Ввод!$T$99))</f>
        <v>1</v>
      </c>
      <c r="BH159" s="5">
        <f>N(AND(BH$14&gt;=$F159,BH$14&lt;Ввод!$T$99))</f>
        <v>1</v>
      </c>
      <c r="BI159" s="5">
        <f>N(AND(BI$14&gt;=$F159,BI$14&lt;Ввод!$T$99))</f>
        <v>1</v>
      </c>
      <c r="BJ159" s="5">
        <f>N(AND(BJ$14&gt;=$F159,BJ$14&lt;Ввод!$T$99))</f>
        <v>1</v>
      </c>
      <c r="BK159" s="5">
        <f>N(AND(BK$14&gt;=$F159,BK$14&lt;Ввод!$T$99))</f>
        <v>1</v>
      </c>
      <c r="BL159" s="5">
        <f>N(AND(BL$14&gt;=$F159,BL$14&lt;Ввод!$T$99))</f>
        <v>1</v>
      </c>
      <c r="BM159" s="5">
        <f>N(AND(BM$14&gt;=$F159,BM$14&lt;Ввод!$T$99))</f>
        <v>1</v>
      </c>
      <c r="BN159" s="5">
        <f>N(AND(BN$14&gt;=$F159,BN$14&lt;Ввод!$T$99))</f>
        <v>1</v>
      </c>
      <c r="BO159" s="5">
        <f>N(AND(BO$14&gt;=$F159,BO$14&lt;Ввод!$T$99))</f>
        <v>1</v>
      </c>
      <c r="BP159" s="5">
        <f>N(AND(BP$14&gt;=$F159,BP$14&lt;Ввод!$T$99))</f>
        <v>1</v>
      </c>
      <c r="BQ159" s="5">
        <f>N(AND(BQ$14&gt;=$F159,BQ$14&lt;Ввод!$T$99))</f>
        <v>1</v>
      </c>
      <c r="BR159" s="5">
        <f>N(AND(BR$14&gt;=$F159,BR$14&lt;Ввод!$T$99))</f>
        <v>1</v>
      </c>
      <c r="BS159" s="5">
        <f>N(AND(BS$14&gt;=$F159,BS$14&lt;Ввод!$T$99))</f>
        <v>1</v>
      </c>
      <c r="BT159" s="5">
        <f>N(AND(BT$14&gt;=$F159,BT$14&lt;Ввод!$T$99))</f>
        <v>1</v>
      </c>
      <c r="BU159" s="5">
        <f>N(AND(BU$14&gt;=$F159,BU$14&lt;Ввод!$T$99))</f>
        <v>1</v>
      </c>
      <c r="BV159" s="5">
        <f>N(AND(BV$14&gt;=$F159,BV$14&lt;Ввод!$T$99))</f>
        <v>1</v>
      </c>
      <c r="BW159" s="5">
        <f>N(AND(BW$14&gt;=$F159,BW$14&lt;Ввод!$T$99))</f>
        <v>1</v>
      </c>
      <c r="BX159" s="5">
        <f>N(AND(BX$14&gt;=$F159,BX$14&lt;Ввод!$T$99))</f>
        <v>1</v>
      </c>
      <c r="BY159" s="5">
        <f>N(AND(BY$14&gt;=$F159,BY$14&lt;Ввод!$T$99))</f>
        <v>1</v>
      </c>
      <c r="BZ159" s="5">
        <f>N(AND(BZ$14&gt;=$F159,BZ$14&lt;Ввод!$T$99))</f>
        <v>1</v>
      </c>
      <c r="CA159" s="5">
        <f>N(AND(CA$14&gt;=$F159,CA$14&lt;Ввод!$T$99))</f>
        <v>1</v>
      </c>
      <c r="CB159" s="5">
        <f>N(AND(CB$14&gt;=$F159,CB$14&lt;Ввод!$T$99))</f>
        <v>1</v>
      </c>
      <c r="CC159" s="5">
        <f>N(AND(CC$14&gt;=$F159,CC$14&lt;Ввод!$T$99))</f>
        <v>1</v>
      </c>
      <c r="CD159" s="5">
        <f>N(AND(CD$14&gt;=$F159,CD$14&lt;Ввод!$T$99))</f>
        <v>1</v>
      </c>
      <c r="CE159" s="5">
        <f>N(AND(CE$14&gt;=$F159,CE$14&lt;Ввод!$T$99))</f>
        <v>1</v>
      </c>
      <c r="CF159" s="5">
        <f>N(AND(CF$14&gt;=$F159,CF$14&lt;Ввод!$T$99))</f>
        <v>1</v>
      </c>
      <c r="CG159" s="5">
        <f>N(AND(CG$14&gt;=$F159,CG$14&lt;Ввод!$T$99))</f>
        <v>1</v>
      </c>
      <c r="CH159" s="5">
        <f>N(AND(CH$14&gt;=$F159,CH$14&lt;Ввод!$T$99))</f>
        <v>1</v>
      </c>
      <c r="CI159" s="5">
        <f>N(AND(CI$14&gt;=$F159,CI$14&lt;Ввод!$T$99))</f>
        <v>1</v>
      </c>
      <c r="CJ159" s="5">
        <f>N(AND(CJ$14&gt;=$F159,CJ$14&lt;Ввод!$T$99))</f>
        <v>1</v>
      </c>
      <c r="CK159" s="5">
        <f>N(AND(CK$14&gt;=$F159,CK$14&lt;Ввод!$T$99))</f>
        <v>1</v>
      </c>
      <c r="CL159" s="5">
        <f>N(AND(CL$14&gt;=$F159,CL$14&lt;Ввод!$T$99))</f>
        <v>1</v>
      </c>
      <c r="CM159" s="5">
        <f>N(AND(CM$14&gt;=$F159,CM$14&lt;Ввод!$T$99))</f>
        <v>1</v>
      </c>
      <c r="CN159" s="5">
        <f>N(AND(CN$14&gt;=$F159,CN$14&lt;Ввод!$T$99))</f>
        <v>1</v>
      </c>
      <c r="CO159" s="5">
        <f>N(AND(CO$14&gt;=$F159,CO$14&lt;Ввод!$T$99))</f>
        <v>1</v>
      </c>
      <c r="CP159" s="5">
        <f>N(AND(CP$14&gt;=$F159,CP$14&lt;Ввод!$T$99))</f>
        <v>1</v>
      </c>
      <c r="CQ159" s="5">
        <f>N(AND(CQ$14&gt;=$F159,CQ$14&lt;Ввод!$T$99))</f>
        <v>1</v>
      </c>
      <c r="CR159" s="5">
        <f>N(AND(CR$14&gt;=$F159,CR$14&lt;Ввод!$T$99))</f>
        <v>1</v>
      </c>
      <c r="CS159" s="5">
        <f>N(AND(CS$14&gt;=$F159,CS$14&lt;Ввод!$T$99))</f>
        <v>1</v>
      </c>
      <c r="CT159" s="5">
        <f>N(AND(CT$14&gt;=$F159,CT$14&lt;Ввод!$T$99))</f>
        <v>1</v>
      </c>
      <c r="CU159" s="5">
        <f>N(AND(CU$14&gt;=$F159,CU$14&lt;Ввод!$T$99))</f>
        <v>1</v>
      </c>
      <c r="CV159" s="5">
        <f>N(AND(CV$14&gt;=$F159,CV$14&lt;Ввод!$T$99))</f>
        <v>1</v>
      </c>
      <c r="CW159" s="5">
        <f>N(AND(CW$14&gt;=$F159,CW$14&lt;Ввод!$T$99))</f>
        <v>1</v>
      </c>
      <c r="CX159" s="5">
        <f>N(AND(CX$14&gt;=$F159,CX$14&lt;Ввод!$T$99))</f>
        <v>1</v>
      </c>
      <c r="CY159" s="5">
        <f>N(AND(CY$14&gt;=$F159,CY$14&lt;Ввод!$T$99))</f>
        <v>1</v>
      </c>
      <c r="CZ159" s="5">
        <f>N(AND(CZ$14&gt;=$F159,CZ$14&lt;Ввод!$T$99))</f>
        <v>1</v>
      </c>
      <c r="DA159" s="5">
        <f>N(AND(DA$14&gt;=$F159,DA$14&lt;Ввод!$T$99))</f>
        <v>1</v>
      </c>
      <c r="DB159" s="5">
        <f>N(AND(DB$14&gt;=$F159,DB$14&lt;Ввод!$T$99))</f>
        <v>1</v>
      </c>
      <c r="DC159" s="5">
        <f>N(AND(DC$14&gt;=$F159,DC$14&lt;Ввод!$T$99))</f>
        <v>1</v>
      </c>
      <c r="DD159" s="5">
        <f>N(AND(DD$14&gt;=$F159,DD$14&lt;Ввод!$T$99))</f>
        <v>1</v>
      </c>
      <c r="DE159" s="5">
        <f>N(AND(DE$14&gt;=$F159,DE$14&lt;Ввод!$T$99))</f>
        <v>1</v>
      </c>
      <c r="DF159" s="5">
        <f>N(AND(DF$14&gt;=$F159,DF$14&lt;Ввод!$T$99))</f>
        <v>1</v>
      </c>
      <c r="DG159" s="5">
        <f>N(AND(DG$14&gt;=$F159,DG$14&lt;Ввод!$T$99))</f>
        <v>1</v>
      </c>
      <c r="DH159" s="5">
        <f>N(AND(DH$14&gt;=$F159,DH$14&lt;Ввод!$T$99))</f>
        <v>1</v>
      </c>
      <c r="DI159" s="5">
        <f>N(AND(DI$14&gt;=$F159,DI$14&lt;Ввод!$T$99))</f>
        <v>0</v>
      </c>
      <c r="DJ159" s="5">
        <f>N(AND(DJ$14&gt;=$F159,DJ$14&lt;Ввод!$T$99))</f>
        <v>0</v>
      </c>
    </row>
    <row r="160" spans="2:114" ht="15" hidden="1" customHeight="1" outlineLevel="1">
      <c r="B160" t="s">
        <v>539</v>
      </c>
      <c r="F160" s="1">
        <f t="shared" si="215"/>
        <v>47574</v>
      </c>
      <c r="G160" s="153">
        <f>MATCH(DATE(YEAR(F160),MONTH(F160)-Ввод!$T$97*3*4,DAY(F160)),J$14:DJ$14,0)-1</f>
        <v>17</v>
      </c>
      <c r="H160" s="5">
        <f t="shared" ca="1" si="216"/>
        <v>0</v>
      </c>
      <c r="I160" s="5">
        <f t="shared" si="217"/>
        <v>70</v>
      </c>
      <c r="J160" s="5">
        <f>N(AND(J$14&gt;=$F160,J$14&lt;Ввод!$T$99))</f>
        <v>0</v>
      </c>
      <c r="K160" s="5">
        <f>N(AND(K$14&gt;=$F160,K$14&lt;Ввод!$T$99))</f>
        <v>0</v>
      </c>
      <c r="L160" s="5">
        <f>N(AND(L$14&gt;=$F160,L$14&lt;Ввод!$T$99))</f>
        <v>0</v>
      </c>
      <c r="M160" s="5">
        <f>N(AND(M$14&gt;=$F160,M$14&lt;Ввод!$T$99))</f>
        <v>0</v>
      </c>
      <c r="N160" s="5">
        <f>N(AND(N$14&gt;=$F160,N$14&lt;Ввод!$T$99))</f>
        <v>0</v>
      </c>
      <c r="O160" s="5">
        <f>N(AND(O$14&gt;=$F160,O$14&lt;Ввод!$T$99))</f>
        <v>0</v>
      </c>
      <c r="P160" s="5">
        <f>N(AND(P$14&gt;=$F160,P$14&lt;Ввод!$T$99))</f>
        <v>0</v>
      </c>
      <c r="Q160" s="5">
        <f>N(AND(Q$14&gt;=$F160,Q$14&lt;Ввод!$T$99))</f>
        <v>0</v>
      </c>
      <c r="R160" s="5">
        <f>N(AND(R$14&gt;=$F160,R$14&lt;Ввод!$T$99))</f>
        <v>0</v>
      </c>
      <c r="S160" s="5">
        <f>N(AND(S$14&gt;=$F160,S$14&lt;Ввод!$T$99))</f>
        <v>0</v>
      </c>
      <c r="T160" s="5">
        <f>N(AND(T$14&gt;=$F160,T$14&lt;Ввод!$T$99))</f>
        <v>0</v>
      </c>
      <c r="U160" s="5">
        <f>N(AND(U$14&gt;=$F160,U$14&lt;Ввод!$T$99))</f>
        <v>0</v>
      </c>
      <c r="V160" s="5">
        <f>N(AND(V$14&gt;=$F160,V$14&lt;Ввод!$T$99))</f>
        <v>0</v>
      </c>
      <c r="W160" s="5">
        <f>N(AND(W$14&gt;=$F160,W$14&lt;Ввод!$T$99))</f>
        <v>0</v>
      </c>
      <c r="X160" s="5">
        <f>N(AND(X$14&gt;=$F160,X$14&lt;Ввод!$T$99))</f>
        <v>0</v>
      </c>
      <c r="Y160" s="5">
        <f>N(AND(Y$14&gt;=$F160,Y$14&lt;Ввод!$T$99))</f>
        <v>0</v>
      </c>
      <c r="Z160" s="5">
        <f>N(AND(Z$14&gt;=$F160,Z$14&lt;Ввод!$T$99))</f>
        <v>0</v>
      </c>
      <c r="AA160" s="5">
        <f>N(AND(AA$14&gt;=$F160,AA$14&lt;Ввод!$T$99))</f>
        <v>0</v>
      </c>
      <c r="AB160" s="5">
        <f>N(AND(AB$14&gt;=$F160,AB$14&lt;Ввод!$T$99))</f>
        <v>0</v>
      </c>
      <c r="AC160" s="5">
        <f>N(AND(AC$14&gt;=$F160,AC$14&lt;Ввод!$T$99))</f>
        <v>0</v>
      </c>
      <c r="AD160" s="5">
        <f>N(AND(AD$14&gt;=$F160,AD$14&lt;Ввод!$T$99))</f>
        <v>0</v>
      </c>
      <c r="AE160" s="5">
        <f>N(AND(AE$14&gt;=$F160,AE$14&lt;Ввод!$T$99))</f>
        <v>0</v>
      </c>
      <c r="AF160" s="5">
        <f>N(AND(AF$14&gt;=$F160,AF$14&lt;Ввод!$T$99))</f>
        <v>0</v>
      </c>
      <c r="AG160" s="5">
        <f>N(AND(AG$14&gt;=$F160,AG$14&lt;Ввод!$T$99))</f>
        <v>0</v>
      </c>
      <c r="AH160" s="5">
        <f>N(AND(AH$14&gt;=$F160,AH$14&lt;Ввод!$T$99))</f>
        <v>0</v>
      </c>
      <c r="AI160" s="5">
        <f>N(AND(AI$14&gt;=$F160,AI$14&lt;Ввод!$T$99))</f>
        <v>0</v>
      </c>
      <c r="AJ160" s="5">
        <f>N(AND(AJ$14&gt;=$F160,AJ$14&lt;Ввод!$T$99))</f>
        <v>0</v>
      </c>
      <c r="AK160" s="5">
        <f>N(AND(AK$14&gt;=$F160,AK$14&lt;Ввод!$T$99))</f>
        <v>0</v>
      </c>
      <c r="AL160" s="5">
        <f>N(AND(AL$14&gt;=$F160,AL$14&lt;Ввод!$T$99))</f>
        <v>0</v>
      </c>
      <c r="AM160" s="5">
        <f>N(AND(AM$14&gt;=$F160,AM$14&lt;Ввод!$T$99))</f>
        <v>0</v>
      </c>
      <c r="AN160" s="5">
        <f>N(AND(AN$14&gt;=$F160,AN$14&lt;Ввод!$T$99))</f>
        <v>0</v>
      </c>
      <c r="AO160" s="5">
        <f>N(AND(AO$14&gt;=$F160,AO$14&lt;Ввод!$T$99))</f>
        <v>0</v>
      </c>
      <c r="AP160" s="5">
        <f>N(AND(AP$14&gt;=$F160,AP$14&lt;Ввод!$T$99))</f>
        <v>0</v>
      </c>
      <c r="AQ160" s="5">
        <f>N(AND(AQ$14&gt;=$F160,AQ$14&lt;Ввод!$T$99))</f>
        <v>1</v>
      </c>
      <c r="AR160" s="5">
        <f>N(AND(AR$14&gt;=$F160,AR$14&lt;Ввод!$T$99))</f>
        <v>1</v>
      </c>
      <c r="AS160" s="5">
        <f>N(AND(AS$14&gt;=$F160,AS$14&lt;Ввод!$T$99))</f>
        <v>1</v>
      </c>
      <c r="AT160" s="5">
        <f>N(AND(AT$14&gt;=$F160,AT$14&lt;Ввод!$T$99))</f>
        <v>1</v>
      </c>
      <c r="AU160" s="5">
        <f>N(AND(AU$14&gt;=$F160,AU$14&lt;Ввод!$T$99))</f>
        <v>1</v>
      </c>
      <c r="AV160" s="5">
        <f>N(AND(AV$14&gt;=$F160,AV$14&lt;Ввод!$T$99))</f>
        <v>1</v>
      </c>
      <c r="AW160" s="5">
        <f>N(AND(AW$14&gt;=$F160,AW$14&lt;Ввод!$T$99))</f>
        <v>1</v>
      </c>
      <c r="AX160" s="5">
        <f>N(AND(AX$14&gt;=$F160,AX$14&lt;Ввод!$T$99))</f>
        <v>1</v>
      </c>
      <c r="AY160" s="5">
        <f>N(AND(AY$14&gt;=$F160,AY$14&lt;Ввод!$T$99))</f>
        <v>1</v>
      </c>
      <c r="AZ160" s="5">
        <f>N(AND(AZ$14&gt;=$F160,AZ$14&lt;Ввод!$T$99))</f>
        <v>1</v>
      </c>
      <c r="BA160" s="5">
        <f>N(AND(BA$14&gt;=$F160,BA$14&lt;Ввод!$T$99))</f>
        <v>1</v>
      </c>
      <c r="BB160" s="5">
        <f>N(AND(BB$14&gt;=$F160,BB$14&lt;Ввод!$T$99))</f>
        <v>1</v>
      </c>
      <c r="BC160" s="5">
        <f>N(AND(BC$14&gt;=$F160,BC$14&lt;Ввод!$T$99))</f>
        <v>1</v>
      </c>
      <c r="BD160" s="5">
        <f>N(AND(BD$14&gt;=$F160,BD$14&lt;Ввод!$T$99))</f>
        <v>1</v>
      </c>
      <c r="BE160" s="5">
        <f>N(AND(BE$14&gt;=$F160,BE$14&lt;Ввод!$T$99))</f>
        <v>1</v>
      </c>
      <c r="BF160" s="5">
        <f>N(AND(BF$14&gt;=$F160,BF$14&lt;Ввод!$T$99))</f>
        <v>1</v>
      </c>
      <c r="BG160" s="5">
        <f>N(AND(BG$14&gt;=$F160,BG$14&lt;Ввод!$T$99))</f>
        <v>1</v>
      </c>
      <c r="BH160" s="5">
        <f>N(AND(BH$14&gt;=$F160,BH$14&lt;Ввод!$T$99))</f>
        <v>1</v>
      </c>
      <c r="BI160" s="5">
        <f>N(AND(BI$14&gt;=$F160,BI$14&lt;Ввод!$T$99))</f>
        <v>1</v>
      </c>
      <c r="BJ160" s="5">
        <f>N(AND(BJ$14&gt;=$F160,BJ$14&lt;Ввод!$T$99))</f>
        <v>1</v>
      </c>
      <c r="BK160" s="5">
        <f>N(AND(BK$14&gt;=$F160,BK$14&lt;Ввод!$T$99))</f>
        <v>1</v>
      </c>
      <c r="BL160" s="5">
        <f>N(AND(BL$14&gt;=$F160,BL$14&lt;Ввод!$T$99))</f>
        <v>1</v>
      </c>
      <c r="BM160" s="5">
        <f>N(AND(BM$14&gt;=$F160,BM$14&lt;Ввод!$T$99))</f>
        <v>1</v>
      </c>
      <c r="BN160" s="5">
        <f>N(AND(BN$14&gt;=$F160,BN$14&lt;Ввод!$T$99))</f>
        <v>1</v>
      </c>
      <c r="BO160" s="5">
        <f>N(AND(BO$14&gt;=$F160,BO$14&lt;Ввод!$T$99))</f>
        <v>1</v>
      </c>
      <c r="BP160" s="5">
        <f>N(AND(BP$14&gt;=$F160,BP$14&lt;Ввод!$T$99))</f>
        <v>1</v>
      </c>
      <c r="BQ160" s="5">
        <f>N(AND(BQ$14&gt;=$F160,BQ$14&lt;Ввод!$T$99))</f>
        <v>1</v>
      </c>
      <c r="BR160" s="5">
        <f>N(AND(BR$14&gt;=$F160,BR$14&lt;Ввод!$T$99))</f>
        <v>1</v>
      </c>
      <c r="BS160" s="5">
        <f>N(AND(BS$14&gt;=$F160,BS$14&lt;Ввод!$T$99))</f>
        <v>1</v>
      </c>
      <c r="BT160" s="5">
        <f>N(AND(BT$14&gt;=$F160,BT$14&lt;Ввод!$T$99))</f>
        <v>1</v>
      </c>
      <c r="BU160" s="5">
        <f>N(AND(BU$14&gt;=$F160,BU$14&lt;Ввод!$T$99))</f>
        <v>1</v>
      </c>
      <c r="BV160" s="5">
        <f>N(AND(BV$14&gt;=$F160,BV$14&lt;Ввод!$T$99))</f>
        <v>1</v>
      </c>
      <c r="BW160" s="5">
        <f>N(AND(BW$14&gt;=$F160,BW$14&lt;Ввод!$T$99))</f>
        <v>1</v>
      </c>
      <c r="BX160" s="5">
        <f>N(AND(BX$14&gt;=$F160,BX$14&lt;Ввод!$T$99))</f>
        <v>1</v>
      </c>
      <c r="BY160" s="5">
        <f>N(AND(BY$14&gt;=$F160,BY$14&lt;Ввод!$T$99))</f>
        <v>1</v>
      </c>
      <c r="BZ160" s="5">
        <f>N(AND(BZ$14&gt;=$F160,BZ$14&lt;Ввод!$T$99))</f>
        <v>1</v>
      </c>
      <c r="CA160" s="5">
        <f>N(AND(CA$14&gt;=$F160,CA$14&lt;Ввод!$T$99))</f>
        <v>1</v>
      </c>
      <c r="CB160" s="5">
        <f>N(AND(CB$14&gt;=$F160,CB$14&lt;Ввод!$T$99))</f>
        <v>1</v>
      </c>
      <c r="CC160" s="5">
        <f>N(AND(CC$14&gt;=$F160,CC$14&lt;Ввод!$T$99))</f>
        <v>1</v>
      </c>
      <c r="CD160" s="5">
        <f>N(AND(CD$14&gt;=$F160,CD$14&lt;Ввод!$T$99))</f>
        <v>1</v>
      </c>
      <c r="CE160" s="5">
        <f>N(AND(CE$14&gt;=$F160,CE$14&lt;Ввод!$T$99))</f>
        <v>1</v>
      </c>
      <c r="CF160" s="5">
        <f>N(AND(CF$14&gt;=$F160,CF$14&lt;Ввод!$T$99))</f>
        <v>1</v>
      </c>
      <c r="CG160" s="5">
        <f>N(AND(CG$14&gt;=$F160,CG$14&lt;Ввод!$T$99))</f>
        <v>1</v>
      </c>
      <c r="CH160" s="5">
        <f>N(AND(CH$14&gt;=$F160,CH$14&lt;Ввод!$T$99))</f>
        <v>1</v>
      </c>
      <c r="CI160" s="5">
        <f>N(AND(CI$14&gt;=$F160,CI$14&lt;Ввод!$T$99))</f>
        <v>1</v>
      </c>
      <c r="CJ160" s="5">
        <f>N(AND(CJ$14&gt;=$F160,CJ$14&lt;Ввод!$T$99))</f>
        <v>1</v>
      </c>
      <c r="CK160" s="5">
        <f>N(AND(CK$14&gt;=$F160,CK$14&lt;Ввод!$T$99))</f>
        <v>1</v>
      </c>
      <c r="CL160" s="5">
        <f>N(AND(CL$14&gt;=$F160,CL$14&lt;Ввод!$T$99))</f>
        <v>1</v>
      </c>
      <c r="CM160" s="5">
        <f>N(AND(CM$14&gt;=$F160,CM$14&lt;Ввод!$T$99))</f>
        <v>1</v>
      </c>
      <c r="CN160" s="5">
        <f>N(AND(CN$14&gt;=$F160,CN$14&lt;Ввод!$T$99))</f>
        <v>1</v>
      </c>
      <c r="CO160" s="5">
        <f>N(AND(CO$14&gt;=$F160,CO$14&lt;Ввод!$T$99))</f>
        <v>1</v>
      </c>
      <c r="CP160" s="5">
        <f>N(AND(CP$14&gt;=$F160,CP$14&lt;Ввод!$T$99))</f>
        <v>1</v>
      </c>
      <c r="CQ160" s="5">
        <f>N(AND(CQ$14&gt;=$F160,CQ$14&lt;Ввод!$T$99))</f>
        <v>1</v>
      </c>
      <c r="CR160" s="5">
        <f>N(AND(CR$14&gt;=$F160,CR$14&lt;Ввод!$T$99))</f>
        <v>1</v>
      </c>
      <c r="CS160" s="5">
        <f>N(AND(CS$14&gt;=$F160,CS$14&lt;Ввод!$T$99))</f>
        <v>1</v>
      </c>
      <c r="CT160" s="5">
        <f>N(AND(CT$14&gt;=$F160,CT$14&lt;Ввод!$T$99))</f>
        <v>1</v>
      </c>
      <c r="CU160" s="5">
        <f>N(AND(CU$14&gt;=$F160,CU$14&lt;Ввод!$T$99))</f>
        <v>1</v>
      </c>
      <c r="CV160" s="5">
        <f>N(AND(CV$14&gt;=$F160,CV$14&lt;Ввод!$T$99))</f>
        <v>1</v>
      </c>
      <c r="CW160" s="5">
        <f>N(AND(CW$14&gt;=$F160,CW$14&lt;Ввод!$T$99))</f>
        <v>1</v>
      </c>
      <c r="CX160" s="5">
        <f>N(AND(CX$14&gt;=$F160,CX$14&lt;Ввод!$T$99))</f>
        <v>1</v>
      </c>
      <c r="CY160" s="5">
        <f>N(AND(CY$14&gt;=$F160,CY$14&lt;Ввод!$T$99))</f>
        <v>1</v>
      </c>
      <c r="CZ160" s="5">
        <f>N(AND(CZ$14&gt;=$F160,CZ$14&lt;Ввод!$T$99))</f>
        <v>1</v>
      </c>
      <c r="DA160" s="5">
        <f>N(AND(DA$14&gt;=$F160,DA$14&lt;Ввод!$T$99))</f>
        <v>1</v>
      </c>
      <c r="DB160" s="5">
        <f>N(AND(DB$14&gt;=$F160,DB$14&lt;Ввод!$T$99))</f>
        <v>1</v>
      </c>
      <c r="DC160" s="5">
        <f>N(AND(DC$14&gt;=$F160,DC$14&lt;Ввод!$T$99))</f>
        <v>1</v>
      </c>
      <c r="DD160" s="5">
        <f>N(AND(DD$14&gt;=$F160,DD$14&lt;Ввод!$T$99))</f>
        <v>1</v>
      </c>
      <c r="DE160" s="5">
        <f>N(AND(DE$14&gt;=$F160,DE$14&lt;Ввод!$T$99))</f>
        <v>1</v>
      </c>
      <c r="DF160" s="5">
        <f>N(AND(DF$14&gt;=$F160,DF$14&lt;Ввод!$T$99))</f>
        <v>1</v>
      </c>
      <c r="DG160" s="5">
        <f>N(AND(DG$14&gt;=$F160,DG$14&lt;Ввод!$T$99))</f>
        <v>1</v>
      </c>
      <c r="DH160" s="5">
        <f>N(AND(DH$14&gt;=$F160,DH$14&lt;Ввод!$T$99))</f>
        <v>1</v>
      </c>
      <c r="DI160" s="5">
        <f>N(AND(DI$14&gt;=$F160,DI$14&lt;Ввод!$T$99))</f>
        <v>0</v>
      </c>
      <c r="DJ160" s="5">
        <f>N(AND(DJ$14&gt;=$F160,DJ$14&lt;Ввод!$T$99))</f>
        <v>0</v>
      </c>
    </row>
    <row r="161" spans="2:114" ht="15" hidden="1" customHeight="1" outlineLevel="1">
      <c r="B161" t="s">
        <v>540</v>
      </c>
      <c r="F161" s="1">
        <f t="shared" si="215"/>
        <v>47665</v>
      </c>
      <c r="G161" s="153">
        <f>MATCH(DATE(YEAR(F161),MONTH(F161)-Ввод!$T$97*3*4,DAY(F161)),J$14:DJ$14,0)-1</f>
        <v>18</v>
      </c>
      <c r="H161" s="5">
        <f t="shared" ca="1" si="216"/>
        <v>0</v>
      </c>
      <c r="I161" s="5">
        <f t="shared" si="217"/>
        <v>69</v>
      </c>
      <c r="J161" s="5">
        <f>N(AND(J$14&gt;=$F161,J$14&lt;Ввод!$T$99))</f>
        <v>0</v>
      </c>
      <c r="K161" s="5">
        <f>N(AND(K$14&gt;=$F161,K$14&lt;Ввод!$T$99))</f>
        <v>0</v>
      </c>
      <c r="L161" s="5">
        <f>N(AND(L$14&gt;=$F161,L$14&lt;Ввод!$T$99))</f>
        <v>0</v>
      </c>
      <c r="M161" s="5">
        <f>N(AND(M$14&gt;=$F161,M$14&lt;Ввод!$T$99))</f>
        <v>0</v>
      </c>
      <c r="N161" s="5">
        <f>N(AND(N$14&gt;=$F161,N$14&lt;Ввод!$T$99))</f>
        <v>0</v>
      </c>
      <c r="O161" s="5">
        <f>N(AND(O$14&gt;=$F161,O$14&lt;Ввод!$T$99))</f>
        <v>0</v>
      </c>
      <c r="P161" s="5">
        <f>N(AND(P$14&gt;=$F161,P$14&lt;Ввод!$T$99))</f>
        <v>0</v>
      </c>
      <c r="Q161" s="5">
        <f>N(AND(Q$14&gt;=$F161,Q$14&lt;Ввод!$T$99))</f>
        <v>0</v>
      </c>
      <c r="R161" s="5">
        <f>N(AND(R$14&gt;=$F161,R$14&lt;Ввод!$T$99))</f>
        <v>0</v>
      </c>
      <c r="S161" s="5">
        <f>N(AND(S$14&gt;=$F161,S$14&lt;Ввод!$T$99))</f>
        <v>0</v>
      </c>
      <c r="T161" s="5">
        <f>N(AND(T$14&gt;=$F161,T$14&lt;Ввод!$T$99))</f>
        <v>0</v>
      </c>
      <c r="U161" s="5">
        <f>N(AND(U$14&gt;=$F161,U$14&lt;Ввод!$T$99))</f>
        <v>0</v>
      </c>
      <c r="V161" s="5">
        <f>N(AND(V$14&gt;=$F161,V$14&lt;Ввод!$T$99))</f>
        <v>0</v>
      </c>
      <c r="W161" s="5">
        <f>N(AND(W$14&gt;=$F161,W$14&lt;Ввод!$T$99))</f>
        <v>0</v>
      </c>
      <c r="X161" s="5">
        <f>N(AND(X$14&gt;=$F161,X$14&lt;Ввод!$T$99))</f>
        <v>0</v>
      </c>
      <c r="Y161" s="5">
        <f>N(AND(Y$14&gt;=$F161,Y$14&lt;Ввод!$T$99))</f>
        <v>0</v>
      </c>
      <c r="Z161" s="5">
        <f>N(AND(Z$14&gt;=$F161,Z$14&lt;Ввод!$T$99))</f>
        <v>0</v>
      </c>
      <c r="AA161" s="5">
        <f>N(AND(AA$14&gt;=$F161,AA$14&lt;Ввод!$T$99))</f>
        <v>0</v>
      </c>
      <c r="AB161" s="5">
        <f>N(AND(AB$14&gt;=$F161,AB$14&lt;Ввод!$T$99))</f>
        <v>0</v>
      </c>
      <c r="AC161" s="5">
        <f>N(AND(AC$14&gt;=$F161,AC$14&lt;Ввод!$T$99))</f>
        <v>0</v>
      </c>
      <c r="AD161" s="5">
        <f>N(AND(AD$14&gt;=$F161,AD$14&lt;Ввод!$T$99))</f>
        <v>0</v>
      </c>
      <c r="AE161" s="5">
        <f>N(AND(AE$14&gt;=$F161,AE$14&lt;Ввод!$T$99))</f>
        <v>0</v>
      </c>
      <c r="AF161" s="5">
        <f>N(AND(AF$14&gt;=$F161,AF$14&lt;Ввод!$T$99))</f>
        <v>0</v>
      </c>
      <c r="AG161" s="5">
        <f>N(AND(AG$14&gt;=$F161,AG$14&lt;Ввод!$T$99))</f>
        <v>0</v>
      </c>
      <c r="AH161" s="5">
        <f>N(AND(AH$14&gt;=$F161,AH$14&lt;Ввод!$T$99))</f>
        <v>0</v>
      </c>
      <c r="AI161" s="5">
        <f>N(AND(AI$14&gt;=$F161,AI$14&lt;Ввод!$T$99))</f>
        <v>0</v>
      </c>
      <c r="AJ161" s="5">
        <f>N(AND(AJ$14&gt;=$F161,AJ$14&lt;Ввод!$T$99))</f>
        <v>0</v>
      </c>
      <c r="AK161" s="5">
        <f>N(AND(AK$14&gt;=$F161,AK$14&lt;Ввод!$T$99))</f>
        <v>0</v>
      </c>
      <c r="AL161" s="5">
        <f>N(AND(AL$14&gt;=$F161,AL$14&lt;Ввод!$T$99))</f>
        <v>0</v>
      </c>
      <c r="AM161" s="5">
        <f>N(AND(AM$14&gt;=$F161,AM$14&lt;Ввод!$T$99))</f>
        <v>0</v>
      </c>
      <c r="AN161" s="5">
        <f>N(AND(AN$14&gt;=$F161,AN$14&lt;Ввод!$T$99))</f>
        <v>0</v>
      </c>
      <c r="AO161" s="5">
        <f>N(AND(AO$14&gt;=$F161,AO$14&lt;Ввод!$T$99))</f>
        <v>0</v>
      </c>
      <c r="AP161" s="5">
        <f>N(AND(AP$14&gt;=$F161,AP$14&lt;Ввод!$T$99))</f>
        <v>0</v>
      </c>
      <c r="AQ161" s="5">
        <f>N(AND(AQ$14&gt;=$F161,AQ$14&lt;Ввод!$T$99))</f>
        <v>0</v>
      </c>
      <c r="AR161" s="5">
        <f>N(AND(AR$14&gt;=$F161,AR$14&lt;Ввод!$T$99))</f>
        <v>1</v>
      </c>
      <c r="AS161" s="5">
        <f>N(AND(AS$14&gt;=$F161,AS$14&lt;Ввод!$T$99))</f>
        <v>1</v>
      </c>
      <c r="AT161" s="5">
        <f>N(AND(AT$14&gt;=$F161,AT$14&lt;Ввод!$T$99))</f>
        <v>1</v>
      </c>
      <c r="AU161" s="5">
        <f>N(AND(AU$14&gt;=$F161,AU$14&lt;Ввод!$T$99))</f>
        <v>1</v>
      </c>
      <c r="AV161" s="5">
        <f>N(AND(AV$14&gt;=$F161,AV$14&lt;Ввод!$T$99))</f>
        <v>1</v>
      </c>
      <c r="AW161" s="5">
        <f>N(AND(AW$14&gt;=$F161,AW$14&lt;Ввод!$T$99))</f>
        <v>1</v>
      </c>
      <c r="AX161" s="5">
        <f>N(AND(AX$14&gt;=$F161,AX$14&lt;Ввод!$T$99))</f>
        <v>1</v>
      </c>
      <c r="AY161" s="5">
        <f>N(AND(AY$14&gt;=$F161,AY$14&lt;Ввод!$T$99))</f>
        <v>1</v>
      </c>
      <c r="AZ161" s="5">
        <f>N(AND(AZ$14&gt;=$F161,AZ$14&lt;Ввод!$T$99))</f>
        <v>1</v>
      </c>
      <c r="BA161" s="5">
        <f>N(AND(BA$14&gt;=$F161,BA$14&lt;Ввод!$T$99))</f>
        <v>1</v>
      </c>
      <c r="BB161" s="5">
        <f>N(AND(BB$14&gt;=$F161,BB$14&lt;Ввод!$T$99))</f>
        <v>1</v>
      </c>
      <c r="BC161" s="5">
        <f>N(AND(BC$14&gt;=$F161,BC$14&lt;Ввод!$T$99))</f>
        <v>1</v>
      </c>
      <c r="BD161" s="5">
        <f>N(AND(BD$14&gt;=$F161,BD$14&lt;Ввод!$T$99))</f>
        <v>1</v>
      </c>
      <c r="BE161" s="5">
        <f>N(AND(BE$14&gt;=$F161,BE$14&lt;Ввод!$T$99))</f>
        <v>1</v>
      </c>
      <c r="BF161" s="5">
        <f>N(AND(BF$14&gt;=$F161,BF$14&lt;Ввод!$T$99))</f>
        <v>1</v>
      </c>
      <c r="BG161" s="5">
        <f>N(AND(BG$14&gt;=$F161,BG$14&lt;Ввод!$T$99))</f>
        <v>1</v>
      </c>
      <c r="BH161" s="5">
        <f>N(AND(BH$14&gt;=$F161,BH$14&lt;Ввод!$T$99))</f>
        <v>1</v>
      </c>
      <c r="BI161" s="5">
        <f>N(AND(BI$14&gt;=$F161,BI$14&lt;Ввод!$T$99))</f>
        <v>1</v>
      </c>
      <c r="BJ161" s="5">
        <f>N(AND(BJ$14&gt;=$F161,BJ$14&lt;Ввод!$T$99))</f>
        <v>1</v>
      </c>
      <c r="BK161" s="5">
        <f>N(AND(BK$14&gt;=$F161,BK$14&lt;Ввод!$T$99))</f>
        <v>1</v>
      </c>
      <c r="BL161" s="5">
        <f>N(AND(BL$14&gt;=$F161,BL$14&lt;Ввод!$T$99))</f>
        <v>1</v>
      </c>
      <c r="BM161" s="5">
        <f>N(AND(BM$14&gt;=$F161,BM$14&lt;Ввод!$T$99))</f>
        <v>1</v>
      </c>
      <c r="BN161" s="5">
        <f>N(AND(BN$14&gt;=$F161,BN$14&lt;Ввод!$T$99))</f>
        <v>1</v>
      </c>
      <c r="BO161" s="5">
        <f>N(AND(BO$14&gt;=$F161,BO$14&lt;Ввод!$T$99))</f>
        <v>1</v>
      </c>
      <c r="BP161" s="5">
        <f>N(AND(BP$14&gt;=$F161,BP$14&lt;Ввод!$T$99))</f>
        <v>1</v>
      </c>
      <c r="BQ161" s="5">
        <f>N(AND(BQ$14&gt;=$F161,BQ$14&lt;Ввод!$T$99))</f>
        <v>1</v>
      </c>
      <c r="BR161" s="5">
        <f>N(AND(BR$14&gt;=$F161,BR$14&lt;Ввод!$T$99))</f>
        <v>1</v>
      </c>
      <c r="BS161" s="5">
        <f>N(AND(BS$14&gt;=$F161,BS$14&lt;Ввод!$T$99))</f>
        <v>1</v>
      </c>
      <c r="BT161" s="5">
        <f>N(AND(BT$14&gt;=$F161,BT$14&lt;Ввод!$T$99))</f>
        <v>1</v>
      </c>
      <c r="BU161" s="5">
        <f>N(AND(BU$14&gt;=$F161,BU$14&lt;Ввод!$T$99))</f>
        <v>1</v>
      </c>
      <c r="BV161" s="5">
        <f>N(AND(BV$14&gt;=$F161,BV$14&lt;Ввод!$T$99))</f>
        <v>1</v>
      </c>
      <c r="BW161" s="5">
        <f>N(AND(BW$14&gt;=$F161,BW$14&lt;Ввод!$T$99))</f>
        <v>1</v>
      </c>
      <c r="BX161" s="5">
        <f>N(AND(BX$14&gt;=$F161,BX$14&lt;Ввод!$T$99))</f>
        <v>1</v>
      </c>
      <c r="BY161" s="5">
        <f>N(AND(BY$14&gt;=$F161,BY$14&lt;Ввод!$T$99))</f>
        <v>1</v>
      </c>
      <c r="BZ161" s="5">
        <f>N(AND(BZ$14&gt;=$F161,BZ$14&lt;Ввод!$T$99))</f>
        <v>1</v>
      </c>
      <c r="CA161" s="5">
        <f>N(AND(CA$14&gt;=$F161,CA$14&lt;Ввод!$T$99))</f>
        <v>1</v>
      </c>
      <c r="CB161" s="5">
        <f>N(AND(CB$14&gt;=$F161,CB$14&lt;Ввод!$T$99))</f>
        <v>1</v>
      </c>
      <c r="CC161" s="5">
        <f>N(AND(CC$14&gt;=$F161,CC$14&lt;Ввод!$T$99))</f>
        <v>1</v>
      </c>
      <c r="CD161" s="5">
        <f>N(AND(CD$14&gt;=$F161,CD$14&lt;Ввод!$T$99))</f>
        <v>1</v>
      </c>
      <c r="CE161" s="5">
        <f>N(AND(CE$14&gt;=$F161,CE$14&lt;Ввод!$T$99))</f>
        <v>1</v>
      </c>
      <c r="CF161" s="5">
        <f>N(AND(CF$14&gt;=$F161,CF$14&lt;Ввод!$T$99))</f>
        <v>1</v>
      </c>
      <c r="CG161" s="5">
        <f>N(AND(CG$14&gt;=$F161,CG$14&lt;Ввод!$T$99))</f>
        <v>1</v>
      </c>
      <c r="CH161" s="5">
        <f>N(AND(CH$14&gt;=$F161,CH$14&lt;Ввод!$T$99))</f>
        <v>1</v>
      </c>
      <c r="CI161" s="5">
        <f>N(AND(CI$14&gt;=$F161,CI$14&lt;Ввод!$T$99))</f>
        <v>1</v>
      </c>
      <c r="CJ161" s="5">
        <f>N(AND(CJ$14&gt;=$F161,CJ$14&lt;Ввод!$T$99))</f>
        <v>1</v>
      </c>
      <c r="CK161" s="5">
        <f>N(AND(CK$14&gt;=$F161,CK$14&lt;Ввод!$T$99))</f>
        <v>1</v>
      </c>
      <c r="CL161" s="5">
        <f>N(AND(CL$14&gt;=$F161,CL$14&lt;Ввод!$T$99))</f>
        <v>1</v>
      </c>
      <c r="CM161" s="5">
        <f>N(AND(CM$14&gt;=$F161,CM$14&lt;Ввод!$T$99))</f>
        <v>1</v>
      </c>
      <c r="CN161" s="5">
        <f>N(AND(CN$14&gt;=$F161,CN$14&lt;Ввод!$T$99))</f>
        <v>1</v>
      </c>
      <c r="CO161" s="5">
        <f>N(AND(CO$14&gt;=$F161,CO$14&lt;Ввод!$T$99))</f>
        <v>1</v>
      </c>
      <c r="CP161" s="5">
        <f>N(AND(CP$14&gt;=$F161,CP$14&lt;Ввод!$T$99))</f>
        <v>1</v>
      </c>
      <c r="CQ161" s="5">
        <f>N(AND(CQ$14&gt;=$F161,CQ$14&lt;Ввод!$T$99))</f>
        <v>1</v>
      </c>
      <c r="CR161" s="5">
        <f>N(AND(CR$14&gt;=$F161,CR$14&lt;Ввод!$T$99))</f>
        <v>1</v>
      </c>
      <c r="CS161" s="5">
        <f>N(AND(CS$14&gt;=$F161,CS$14&lt;Ввод!$T$99))</f>
        <v>1</v>
      </c>
      <c r="CT161" s="5">
        <f>N(AND(CT$14&gt;=$F161,CT$14&lt;Ввод!$T$99))</f>
        <v>1</v>
      </c>
      <c r="CU161" s="5">
        <f>N(AND(CU$14&gt;=$F161,CU$14&lt;Ввод!$T$99))</f>
        <v>1</v>
      </c>
      <c r="CV161" s="5">
        <f>N(AND(CV$14&gt;=$F161,CV$14&lt;Ввод!$T$99))</f>
        <v>1</v>
      </c>
      <c r="CW161" s="5">
        <f>N(AND(CW$14&gt;=$F161,CW$14&lt;Ввод!$T$99))</f>
        <v>1</v>
      </c>
      <c r="CX161" s="5">
        <f>N(AND(CX$14&gt;=$F161,CX$14&lt;Ввод!$T$99))</f>
        <v>1</v>
      </c>
      <c r="CY161" s="5">
        <f>N(AND(CY$14&gt;=$F161,CY$14&lt;Ввод!$T$99))</f>
        <v>1</v>
      </c>
      <c r="CZ161" s="5">
        <f>N(AND(CZ$14&gt;=$F161,CZ$14&lt;Ввод!$T$99))</f>
        <v>1</v>
      </c>
      <c r="DA161" s="5">
        <f>N(AND(DA$14&gt;=$F161,DA$14&lt;Ввод!$T$99))</f>
        <v>1</v>
      </c>
      <c r="DB161" s="5">
        <f>N(AND(DB$14&gt;=$F161,DB$14&lt;Ввод!$T$99))</f>
        <v>1</v>
      </c>
      <c r="DC161" s="5">
        <f>N(AND(DC$14&gt;=$F161,DC$14&lt;Ввод!$T$99))</f>
        <v>1</v>
      </c>
      <c r="DD161" s="5">
        <f>N(AND(DD$14&gt;=$F161,DD$14&lt;Ввод!$T$99))</f>
        <v>1</v>
      </c>
      <c r="DE161" s="5">
        <f>N(AND(DE$14&gt;=$F161,DE$14&lt;Ввод!$T$99))</f>
        <v>1</v>
      </c>
      <c r="DF161" s="5">
        <f>N(AND(DF$14&gt;=$F161,DF$14&lt;Ввод!$T$99))</f>
        <v>1</v>
      </c>
      <c r="DG161" s="5">
        <f>N(AND(DG$14&gt;=$F161,DG$14&lt;Ввод!$T$99))</f>
        <v>1</v>
      </c>
      <c r="DH161" s="5">
        <f>N(AND(DH$14&gt;=$F161,DH$14&lt;Ввод!$T$99))</f>
        <v>1</v>
      </c>
      <c r="DI161" s="5">
        <f>N(AND(DI$14&gt;=$F161,DI$14&lt;Ввод!$T$99))</f>
        <v>0</v>
      </c>
      <c r="DJ161" s="5">
        <f>N(AND(DJ$14&gt;=$F161,DJ$14&lt;Ввод!$T$99))</f>
        <v>0</v>
      </c>
    </row>
    <row r="162" spans="2:114" ht="15" hidden="1" customHeight="1" outlineLevel="1">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row>
    <row r="163" spans="2:114" ht="15" hidden="1" customHeight="1" outlineLevel="1">
      <c r="B163" t="s">
        <v>104</v>
      </c>
      <c r="F163" s="5">
        <f ca="1">H146</f>
        <v>31499.999999999996</v>
      </c>
      <c r="G163" s="5">
        <f>I146</f>
        <v>84</v>
      </c>
      <c r="I163" s="5">
        <f t="shared" ref="I163:I178" ca="1" si="218">SUM(J163:DJ163)</f>
        <v>-31499.999999999996</v>
      </c>
      <c r="J163" s="5">
        <f ca="1">IFERROR(PPMT($F$181/4,SUM($J146:J146),$G163,$F163),0)*J146</f>
        <v>0</v>
      </c>
      <c r="K163" s="5">
        <f ca="1">IFERROR(PPMT($F$181/4,SUM($J146:K146),$G163,$F163),0)*K146</f>
        <v>0</v>
      </c>
      <c r="L163" s="5">
        <f ca="1">IFERROR(PPMT($F$181/4,SUM($J146:L146),$G163,$F163),0)*L146</f>
        <v>0</v>
      </c>
      <c r="M163" s="5">
        <f ca="1">IFERROR(PPMT($F$181/4,SUM($J146:M146),$G163,$F163),0)*M146</f>
        <v>0</v>
      </c>
      <c r="N163" s="5">
        <f ca="1">IFERROR(PPMT($F$181/4,SUM($J146:N146),$G163,$F163),0)*N146</f>
        <v>0</v>
      </c>
      <c r="O163" s="5">
        <f ca="1">IFERROR(PPMT($F$181/4,SUM($J146:O146),$G163,$F163),0)*O146</f>
        <v>0</v>
      </c>
      <c r="P163" s="5">
        <f ca="1">IFERROR(PPMT($F$181/4,SUM($J146:P146),$G163,$F163),0)*P146</f>
        <v>0</v>
      </c>
      <c r="Q163" s="5">
        <f ca="1">IFERROR(PPMT($F$181/4,SUM($J146:Q146),$G163,$F163),0)*Q146</f>
        <v>0</v>
      </c>
      <c r="R163" s="5">
        <f ca="1">IFERROR(PPMT($F$181/4,SUM($J146:R146),$G163,$F163),0)*R146</f>
        <v>0</v>
      </c>
      <c r="S163" s="5">
        <f ca="1">IFERROR(PPMT($F$181/4,SUM($J146:S146),$G163,$F163),0)*S146</f>
        <v>0</v>
      </c>
      <c r="T163" s="5">
        <f ca="1">IFERROR(PPMT($F$181/4,SUM($J146:T146),$G163,$F163),0)*T146</f>
        <v>0</v>
      </c>
      <c r="U163" s="5">
        <f ca="1">IFERROR(PPMT($F$181/4,SUM($J146:U146),$G163,$F163),0)*U146</f>
        <v>0</v>
      </c>
      <c r="V163" s="5">
        <f ca="1">IFERROR(PPMT($F$181/4,SUM($J146:V146),$G163,$F163),0)*V146</f>
        <v>0</v>
      </c>
      <c r="W163" s="5">
        <f ca="1">IFERROR(PPMT($F$181/4,SUM($J146:W146),$G163,$F163),0)*W146</f>
        <v>0</v>
      </c>
      <c r="X163" s="5">
        <f ca="1">IFERROR(PPMT($F$181/4,SUM($J146:X146),$G163,$F163),0)*X146</f>
        <v>0</v>
      </c>
      <c r="Y163" s="5">
        <f ca="1">IFERROR(PPMT($F$181/4,SUM($J146:Y146),$G163,$F163),0)*Y146</f>
        <v>0</v>
      </c>
      <c r="Z163" s="5">
        <f ca="1">IFERROR(PPMT($F$181/4,SUM($J146:Z146),$G163,$F163),0)*Z146</f>
        <v>0</v>
      </c>
      <c r="AA163" s="5">
        <f ca="1">IFERROR(PPMT($F$181/4,SUM($J146:AA146),$G163,$F163),0)*AA146</f>
        <v>0</v>
      </c>
      <c r="AB163" s="5">
        <f ca="1">IFERROR(PPMT($F$181/4,SUM($J146:AB146),$G163,$F163),0)*AB146</f>
        <v>0</v>
      </c>
      <c r="AC163" s="5">
        <f ca="1">IFERROR(PPMT($F$181/4,SUM($J146:AC146),$G163,$F163),0)*AC146</f>
        <v>-270.55596519121434</v>
      </c>
      <c r="AD163" s="5">
        <f ca="1">IFERROR(PPMT($F$181/4,SUM($J146:AD146),$G163,$F163),0)*AD146</f>
        <v>-272.5851349301484</v>
      </c>
      <c r="AE163" s="5">
        <f ca="1">IFERROR(PPMT($F$181/4,SUM($J146:AE146),$G163,$F163),0)*AE146</f>
        <v>-274.62952344212454</v>
      </c>
      <c r="AF163" s="5">
        <f ca="1">IFERROR(PPMT($F$181/4,SUM($J146:AF146),$G163,$F163),0)*AF146</f>
        <v>-276.68924486794043</v>
      </c>
      <c r="AG163" s="5">
        <f ca="1">IFERROR(PPMT($F$181/4,SUM($J146:AG146),$G163,$F163),0)*AG146</f>
        <v>-278.76441420445008</v>
      </c>
      <c r="AH163" s="5">
        <f ca="1">IFERROR(PPMT($F$181/4,SUM($J146:AH146),$G163,$F163),0)*AH146</f>
        <v>-280.8551473109834</v>
      </c>
      <c r="AI163" s="5">
        <f ca="1">IFERROR(PPMT($F$181/4,SUM($J146:AI146),$G163,$F163),0)*AI146</f>
        <v>-282.96156091581577</v>
      </c>
      <c r="AJ163" s="5">
        <f ca="1">IFERROR(PPMT($F$181/4,SUM($J146:AJ146),$G163,$F163),0)*AJ146</f>
        <v>-285.08377262268436</v>
      </c>
      <c r="AK163" s="5">
        <f ca="1">IFERROR(PPMT($F$181/4,SUM($J146:AK146),$G163,$F163),0)*AK146</f>
        <v>-287.22190091735456</v>
      </c>
      <c r="AL163" s="5">
        <f ca="1">IFERROR(PPMT($F$181/4,SUM($J146:AL146),$G163,$F163),0)*AL146</f>
        <v>-289.37606517423472</v>
      </c>
      <c r="AM163" s="5">
        <f ca="1">IFERROR(PPMT($F$181/4,SUM($J146:AM146),$G163,$F163),0)*AM146</f>
        <v>-291.54638566304141</v>
      </c>
      <c r="AN163" s="5">
        <f ca="1">IFERROR(PPMT($F$181/4,SUM($J146:AN146),$G163,$F163),0)*AN146</f>
        <v>-293.73298355551424</v>
      </c>
      <c r="AO163" s="5">
        <f ca="1">IFERROR(PPMT($F$181/4,SUM($J146:AO146),$G163,$F163),0)*AO146</f>
        <v>-295.9359809321806</v>
      </c>
      <c r="AP163" s="5">
        <f ca="1">IFERROR(PPMT($F$181/4,SUM($J146:AP146),$G163,$F163),0)*AP146</f>
        <v>-298.15550078917198</v>
      </c>
      <c r="AQ163" s="5">
        <f ca="1">IFERROR(PPMT($F$181/4,SUM($J146:AQ146),$G163,$F163),0)*AQ146</f>
        <v>-300.3916670450908</v>
      </c>
      <c r="AR163" s="5">
        <f ca="1">IFERROR(PPMT($F$181/4,SUM($J146:AR146),$G163,$F163),0)*AR146</f>
        <v>-302.64460454792891</v>
      </c>
      <c r="AS163" s="5">
        <f ca="1">IFERROR(PPMT($F$181/4,SUM($J146:AS146),$G163,$F163),0)*AS146</f>
        <v>-304.91443908203848</v>
      </c>
      <c r="AT163" s="5">
        <f ca="1">IFERROR(PPMT($F$181/4,SUM($J146:AT146),$G163,$F163),0)*AT146</f>
        <v>-307.20129737515367</v>
      </c>
      <c r="AU163" s="5">
        <f ca="1">IFERROR(PPMT($F$181/4,SUM($J146:AU146),$G163,$F163),0)*AU146</f>
        <v>-309.50530710546735</v>
      </c>
      <c r="AV163" s="5">
        <f ca="1">IFERROR(PPMT($F$181/4,SUM($J146:AV146),$G163,$F163),0)*AV146</f>
        <v>-311.82659690875835</v>
      </c>
      <c r="AW163" s="5">
        <f ca="1">IFERROR(PPMT($F$181/4,SUM($J146:AW146),$G163,$F163),0)*AW146</f>
        <v>-314.16529638557404</v>
      </c>
      <c r="AX163" s="5">
        <f ca="1">IFERROR(PPMT($F$181/4,SUM($J146:AX146),$G163,$F163),0)*AX146</f>
        <v>-316.52153610846585</v>
      </c>
      <c r="AY163" s="5">
        <f ca="1">IFERROR(PPMT($F$181/4,SUM($J146:AY146),$G163,$F163),0)*AY146</f>
        <v>-318.89544762927937</v>
      </c>
      <c r="AZ163" s="5">
        <f ca="1">IFERROR(PPMT($F$181/4,SUM($J146:AZ146),$G163,$F163),0)*AZ146</f>
        <v>-321.28716348649897</v>
      </c>
      <c r="BA163" s="5">
        <f ca="1">IFERROR(PPMT($F$181/4,SUM($J146:BA146),$G163,$F163),0)*BA146</f>
        <v>-323.69681721264766</v>
      </c>
      <c r="BB163" s="5">
        <f ca="1">IFERROR(PPMT($F$181/4,SUM($J146:BB146),$G163,$F163),0)*BB146</f>
        <v>-326.12454334174254</v>
      </c>
      <c r="BC163" s="5">
        <f ca="1">IFERROR(PPMT($F$181/4,SUM($J146:BC146),$G163,$F163),0)*BC146</f>
        <v>-328.5704774168056</v>
      </c>
      <c r="BD163" s="5">
        <f ca="1">IFERROR(PPMT($F$181/4,SUM($J146:BD146),$G163,$F163),0)*BD146</f>
        <v>-331.03475599743166</v>
      </c>
      <c r="BE163" s="5">
        <f ca="1">IFERROR(PPMT($F$181/4,SUM($J146:BE146),$G163,$F163),0)*BE146</f>
        <v>-333.51751666741239</v>
      </c>
      <c r="BF163" s="5">
        <f ca="1">IFERROR(PPMT($F$181/4,SUM($J146:BF146),$G163,$F163),0)*BF146</f>
        <v>-336.01889804241802</v>
      </c>
      <c r="BG163" s="5">
        <f ca="1">IFERROR(PPMT($F$181/4,SUM($J146:BG146),$G163,$F163),0)*BG146</f>
        <v>-338.53903977773609</v>
      </c>
      <c r="BH163" s="5">
        <f ca="1">IFERROR(PPMT($F$181/4,SUM($J146:BH146),$G163,$F163),0)*BH146</f>
        <v>-341.07808257606911</v>
      </c>
      <c r="BI163" s="5">
        <f ca="1">IFERROR(PPMT($F$181/4,SUM($J146:BI146),$G163,$F163),0)*BI146</f>
        <v>-343.6361681953897</v>
      </c>
      <c r="BJ163" s="5">
        <f ca="1">IFERROR(PPMT($F$181/4,SUM($J146:BJ146),$G163,$F163),0)*BJ146</f>
        <v>-346.2134394568551</v>
      </c>
      <c r="BK163" s="5">
        <f ca="1">IFERROR(PPMT($F$181/4,SUM($J146:BK146),$G163,$F163),0)*BK146</f>
        <v>-348.8100402527815</v>
      </c>
      <c r="BL163" s="5">
        <f ca="1">IFERROR(PPMT($F$181/4,SUM($J146:BL146),$G163,$F163),0)*BL146</f>
        <v>-351.42611555467738</v>
      </c>
      <c r="BM163" s="5">
        <f ca="1">IFERROR(PPMT($F$181/4,SUM($J146:BM146),$G163,$F163),0)*BM146</f>
        <v>-354.06181142133744</v>
      </c>
      <c r="BN163" s="5">
        <f ca="1">IFERROR(PPMT($F$181/4,SUM($J146:BN146),$G163,$F163),0)*BN146</f>
        <v>-356.71727500699751</v>
      </c>
      <c r="BO163" s="5">
        <f ca="1">IFERROR(PPMT($F$181/4,SUM($J146:BO146),$G163,$F163),0)*BO146</f>
        <v>-359.39265456954996</v>
      </c>
      <c r="BP163" s="5">
        <f ca="1">IFERROR(PPMT($F$181/4,SUM($J146:BP146),$G163,$F163),0)*BP146</f>
        <v>-362.08809947882156</v>
      </c>
      <c r="BQ163" s="5">
        <f ca="1">IFERROR(PPMT($F$181/4,SUM($J146:BQ146),$G163,$F163),0)*BQ146</f>
        <v>-364.80376022491276</v>
      </c>
      <c r="BR163" s="5">
        <f ca="1">IFERROR(PPMT($F$181/4,SUM($J146:BR146),$G163,$F163),0)*BR146</f>
        <v>-367.53978842659956</v>
      </c>
      <c r="BS163" s="5">
        <f ca="1">IFERROR(PPMT($F$181/4,SUM($J146:BS146),$G163,$F163),0)*BS146</f>
        <v>-370.29633683979904</v>
      </c>
      <c r="BT163" s="5">
        <f ca="1">IFERROR(PPMT($F$181/4,SUM($J146:BT146),$G163,$F163),0)*BT146</f>
        <v>-373.07355936609758</v>
      </c>
      <c r="BU163" s="5">
        <f ca="1">IFERROR(PPMT($F$181/4,SUM($J146:BU146),$G163,$F163),0)*BU146</f>
        <v>-375.87161106134329</v>
      </c>
      <c r="BV163" s="5">
        <f ca="1">IFERROR(PPMT($F$181/4,SUM($J146:BV146),$G163,$F163),0)*BV146</f>
        <v>-378.69064814430334</v>
      </c>
      <c r="BW163" s="5">
        <f ca="1">IFERROR(PPMT($F$181/4,SUM($J146:BW146),$G163,$F163),0)*BW146</f>
        <v>-381.53082800538567</v>
      </c>
      <c r="BX163" s="5">
        <f ca="1">IFERROR(PPMT($F$181/4,SUM($J146:BX146),$G163,$F163),0)*BX146</f>
        <v>-384.39230921542605</v>
      </c>
      <c r="BY163" s="5">
        <f ca="1">IFERROR(PPMT($F$181/4,SUM($J146:BY146),$G163,$F163),0)*BY146</f>
        <v>-387.27525153454178</v>
      </c>
      <c r="BZ163" s="5">
        <f ca="1">IFERROR(PPMT($F$181/4,SUM($J146:BZ146),$G163,$F163),0)*BZ146</f>
        <v>-390.17981592105076</v>
      </c>
      <c r="CA163" s="5">
        <f ca="1">IFERROR(PPMT($F$181/4,SUM($J146:CA146),$G163,$F163),0)*CA146</f>
        <v>-393.10616454045868</v>
      </c>
      <c r="CB163" s="5">
        <f ca="1">IFERROR(PPMT($F$181/4,SUM($J146:CB146),$G163,$F163),0)*CB146</f>
        <v>-396.05446077451217</v>
      </c>
      <c r="CC163" s="5">
        <f ca="1">IFERROR(PPMT($F$181/4,SUM($J146:CC146),$G163,$F163),0)*CC146</f>
        <v>-399.02486923032097</v>
      </c>
      <c r="CD163" s="5">
        <f ca="1">IFERROR(PPMT($F$181/4,SUM($J146:CD146),$G163,$F163),0)*CD146</f>
        <v>-402.01755574954836</v>
      </c>
      <c r="CE163" s="5">
        <f ca="1">IFERROR(PPMT($F$181/4,SUM($J146:CE146),$G163,$F163),0)*CE146</f>
        <v>-405.03268741767005</v>
      </c>
      <c r="CF163" s="5">
        <f ca="1">IFERROR(PPMT($F$181/4,SUM($J146:CF146),$G163,$F163),0)*CF146</f>
        <v>-408.07043257330253</v>
      </c>
      <c r="CG163" s="5">
        <f ca="1">IFERROR(PPMT($F$181/4,SUM($J146:CG146),$G163,$F163),0)*CG146</f>
        <v>-411.13096081760233</v>
      </c>
      <c r="CH163" s="5">
        <f ca="1">IFERROR(PPMT($F$181/4,SUM($J146:CH146),$G163,$F163),0)*CH146</f>
        <v>-414.2144430237343</v>
      </c>
      <c r="CI163" s="5">
        <f ca="1">IFERROR(PPMT($F$181/4,SUM($J146:CI146),$G163,$F163),0)*CI146</f>
        <v>-417.32105134641233</v>
      </c>
      <c r="CJ163" s="5">
        <f ca="1">IFERROR(PPMT($F$181/4,SUM($J146:CJ146),$G163,$F163),0)*CJ146</f>
        <v>-420.45095923151035</v>
      </c>
      <c r="CK163" s="5">
        <f ca="1">IFERROR(PPMT($F$181/4,SUM($J146:CK146),$G163,$F163),0)*CK146</f>
        <v>-423.60434142574672</v>
      </c>
      <c r="CL163" s="5">
        <f ca="1">IFERROR(PPMT($F$181/4,SUM($J146:CL146),$G163,$F163),0)*CL146</f>
        <v>-426.7813739864398</v>
      </c>
      <c r="CM163" s="5">
        <f ca="1">IFERROR(PPMT($F$181/4,SUM($J146:CM146),$G163,$F163),0)*CM146</f>
        <v>-429.9822342913381</v>
      </c>
      <c r="CN163" s="5">
        <f ca="1">IFERROR(PPMT($F$181/4,SUM($J146:CN146),$G163,$F163),0)*CN146</f>
        <v>-433.20710104852316</v>
      </c>
      <c r="CO163" s="5">
        <f ca="1">IFERROR(PPMT($F$181/4,SUM($J146:CO146),$G163,$F163),0)*CO146</f>
        <v>-436.45615430638708</v>
      </c>
      <c r="CP163" s="5">
        <f ca="1">IFERROR(PPMT($F$181/4,SUM($J146:CP146),$G163,$F163),0)*CP146</f>
        <v>-439.72957546368502</v>
      </c>
      <c r="CQ163" s="5">
        <f ca="1">IFERROR(PPMT($F$181/4,SUM($J146:CQ146),$G163,$F163),0)*CQ146</f>
        <v>-443.02754727966266</v>
      </c>
      <c r="CR163" s="5">
        <f ca="1">IFERROR(PPMT($F$181/4,SUM($J146:CR146),$G163,$F163),0)*CR146</f>
        <v>-446.35025388426016</v>
      </c>
      <c r="CS163" s="5">
        <f ca="1">IFERROR(PPMT($F$181/4,SUM($J146:CS146),$G163,$F163),0)*CS146</f>
        <v>-449.69788078839201</v>
      </c>
      <c r="CT163" s="5">
        <f ca="1">IFERROR(PPMT($F$181/4,SUM($J146:CT146),$G163,$F163),0)*CT146</f>
        <v>-453.07061489430498</v>
      </c>
      <c r="CU163" s="5">
        <f ca="1">IFERROR(PPMT($F$181/4,SUM($J146:CU146),$G163,$F163),0)*CU146</f>
        <v>-456.46864450601225</v>
      </c>
      <c r="CV163" s="5">
        <f ca="1">IFERROR(PPMT($F$181/4,SUM($J146:CV146),$G163,$F163),0)*CV146</f>
        <v>-459.89215933980734</v>
      </c>
      <c r="CW163" s="5">
        <f ca="1">IFERROR(PPMT($F$181/4,SUM($J146:CW146),$G163,$F163),0)*CW146</f>
        <v>-463.34135053485591</v>
      </c>
      <c r="CX163" s="5">
        <f ca="1">IFERROR(PPMT($F$181/4,SUM($J146:CX146),$G163,$F163),0)*CX146</f>
        <v>-466.81641066386737</v>
      </c>
      <c r="CY163" s="5">
        <f ca="1">IFERROR(PPMT($F$181/4,SUM($J146:CY146),$G163,$F163),0)*CY146</f>
        <v>-470.31753374384635</v>
      </c>
      <c r="CZ163" s="5">
        <f ca="1">IFERROR(PPMT($F$181/4,SUM($J146:CZ146),$G163,$F163),0)*CZ146</f>
        <v>-473.84491524692521</v>
      </c>
      <c r="DA163" s="5">
        <f ca="1">IFERROR(PPMT($F$181/4,SUM($J146:DA146),$G163,$F163),0)*DA146</f>
        <v>-477.39875211127713</v>
      </c>
      <c r="DB163" s="5">
        <f ca="1">IFERROR(PPMT($F$181/4,SUM($J146:DB146),$G163,$F163),0)*DB146</f>
        <v>-480.9792427521117</v>
      </c>
      <c r="DC163" s="5">
        <f ca="1">IFERROR(PPMT($F$181/4,SUM($J146:DC146),$G163,$F163),0)*DC146</f>
        <v>-484.58658707275254</v>
      </c>
      <c r="DD163" s="5">
        <f ca="1">IFERROR(PPMT($F$181/4,SUM($J146:DD146),$G163,$F163),0)*DD146</f>
        <v>-488.22098647579821</v>
      </c>
      <c r="DE163" s="5">
        <f ca="1">IFERROR(PPMT($F$181/4,SUM($J146:DE146),$G163,$F163),0)*DE146</f>
        <v>-491.88264387436675</v>
      </c>
      <c r="DF163" s="5">
        <f ca="1">IFERROR(PPMT($F$181/4,SUM($J146:DF146),$G163,$F163),0)*DF146</f>
        <v>-495.57176370342444</v>
      </c>
      <c r="DG163" s="5">
        <f ca="1">IFERROR(PPMT($F$181/4,SUM($J146:DG146),$G163,$F163),0)*DG146</f>
        <v>-499.28855193120012</v>
      </c>
      <c r="DH163" s="5">
        <f ca="1">IFERROR(PPMT($F$181/4,SUM($J146:DH146),$G163,$F163),0)*DH146</f>
        <v>-503.0332160706842</v>
      </c>
      <c r="DI163" s="5">
        <f ca="1">IFERROR(PPMT($F$181/4,SUM($J146:DI146),$G163,$F163),0)*DI146</f>
        <v>0</v>
      </c>
      <c r="DJ163" s="5">
        <f ca="1">IFERROR(PPMT($F$181/4,SUM($J146:DJ146),$G163,$F163),0)*DJ146</f>
        <v>0</v>
      </c>
    </row>
    <row r="164" spans="2:114" ht="15" hidden="1" customHeight="1" outlineLevel="1">
      <c r="B164" t="s">
        <v>105</v>
      </c>
      <c r="F164" s="5">
        <f t="shared" ref="F164:G164" ca="1" si="219">H147</f>
        <v>0</v>
      </c>
      <c r="G164" s="5">
        <f t="shared" si="219"/>
        <v>83</v>
      </c>
      <c r="I164" s="5">
        <f t="shared" ca="1" si="218"/>
        <v>0</v>
      </c>
      <c r="J164" s="5">
        <f ca="1">IFERROR(PPMT($F$181/4,SUM($J147:J147),$G164,$F164),0)*J147</f>
        <v>0</v>
      </c>
      <c r="K164" s="5">
        <f ca="1">IFERROR(PPMT($F$181/4,SUM($J147:K147),$G164,$F164),0)*K147</f>
        <v>0</v>
      </c>
      <c r="L164" s="5">
        <f ca="1">IFERROR(PPMT($F$181/4,SUM($J147:L147),$G164,$F164),0)*L147</f>
        <v>0</v>
      </c>
      <c r="M164" s="5">
        <f ca="1">IFERROR(PPMT($F$181/4,SUM($J147:M147),$G164,$F164),0)*M147</f>
        <v>0</v>
      </c>
      <c r="N164" s="5">
        <f ca="1">IFERROR(PPMT($F$181/4,SUM($J147:N147),$G164,$F164),0)*N147</f>
        <v>0</v>
      </c>
      <c r="O164" s="5">
        <f ca="1">IFERROR(PPMT($F$181/4,SUM($J147:O147),$G164,$F164),0)*O147</f>
        <v>0</v>
      </c>
      <c r="P164" s="5">
        <f ca="1">IFERROR(PPMT($F$181/4,SUM($J147:P147),$G164,$F164),0)*P147</f>
        <v>0</v>
      </c>
      <c r="Q164" s="5">
        <f ca="1">IFERROR(PPMT($F$181/4,SUM($J147:Q147),$G164,$F164),0)*Q147</f>
        <v>0</v>
      </c>
      <c r="R164" s="5">
        <f ca="1">IFERROR(PPMT($F$181/4,SUM($J147:R147),$G164,$F164),0)*R147</f>
        <v>0</v>
      </c>
      <c r="S164" s="5">
        <f ca="1">IFERROR(PPMT($F$181/4,SUM($J147:S147),$G164,$F164),0)*S147</f>
        <v>0</v>
      </c>
      <c r="T164" s="5">
        <f ca="1">IFERROR(PPMT($F$181/4,SUM($J147:T147),$G164,$F164),0)*T147</f>
        <v>0</v>
      </c>
      <c r="U164" s="5">
        <f ca="1">IFERROR(PPMT($F$181/4,SUM($J147:U147),$G164,$F164),0)*U147</f>
        <v>0</v>
      </c>
      <c r="V164" s="5">
        <f ca="1">IFERROR(PPMT($F$181/4,SUM($J147:V147),$G164,$F164),0)*V147</f>
        <v>0</v>
      </c>
      <c r="W164" s="5">
        <f ca="1">IFERROR(PPMT($F$181/4,SUM($J147:W147),$G164,$F164),0)*W147</f>
        <v>0</v>
      </c>
      <c r="X164" s="5">
        <f ca="1">IFERROR(PPMT($F$181/4,SUM($J147:X147),$G164,$F164),0)*X147</f>
        <v>0</v>
      </c>
      <c r="Y164" s="5">
        <f ca="1">IFERROR(PPMT($F$181/4,SUM($J147:Y147),$G164,$F164),0)*Y147</f>
        <v>0</v>
      </c>
      <c r="Z164" s="5">
        <f ca="1">IFERROR(PPMT($F$181/4,SUM($J147:Z147),$G164,$F164),0)*Z147</f>
        <v>0</v>
      </c>
      <c r="AA164" s="5">
        <f ca="1">IFERROR(PPMT($F$181/4,SUM($J147:AA147),$G164,$F164),0)*AA147</f>
        <v>0</v>
      </c>
      <c r="AB164" s="5">
        <f ca="1">IFERROR(PPMT($F$181/4,SUM($J147:AB147),$G164,$F164),0)*AB147</f>
        <v>0</v>
      </c>
      <c r="AC164" s="5">
        <f ca="1">IFERROR(PPMT($F$181/4,SUM($J147:AC147),$G164,$F164),0)*AC147</f>
        <v>0</v>
      </c>
      <c r="AD164" s="5">
        <f ca="1">IFERROR(PPMT($F$181/4,SUM($J147:AD147),$G164,$F164),0)*AD147</f>
        <v>0</v>
      </c>
      <c r="AE164" s="5">
        <f ca="1">IFERROR(PPMT($F$181/4,SUM($J147:AE147),$G164,$F164),0)*AE147</f>
        <v>0</v>
      </c>
      <c r="AF164" s="5">
        <f ca="1">IFERROR(PPMT($F$181/4,SUM($J147:AF147),$G164,$F164),0)*AF147</f>
        <v>0</v>
      </c>
      <c r="AG164" s="5">
        <f ca="1">IFERROR(PPMT($F$181/4,SUM($J147:AG147),$G164,$F164),0)*AG147</f>
        <v>0</v>
      </c>
      <c r="AH164" s="5">
        <f ca="1">IFERROR(PPMT($F$181/4,SUM($J147:AH147),$G164,$F164),0)*AH147</f>
        <v>0</v>
      </c>
      <c r="AI164" s="5">
        <f ca="1">IFERROR(PPMT($F$181/4,SUM($J147:AI147),$G164,$F164),0)*AI147</f>
        <v>0</v>
      </c>
      <c r="AJ164" s="5">
        <f ca="1">IFERROR(PPMT($F$181/4,SUM($J147:AJ147),$G164,$F164),0)*AJ147</f>
        <v>0</v>
      </c>
      <c r="AK164" s="5">
        <f ca="1">IFERROR(PPMT($F$181/4,SUM($J147:AK147),$G164,$F164),0)*AK147</f>
        <v>0</v>
      </c>
      <c r="AL164" s="5">
        <f ca="1">IFERROR(PPMT($F$181/4,SUM($J147:AL147),$G164,$F164),0)*AL147</f>
        <v>0</v>
      </c>
      <c r="AM164" s="5">
        <f ca="1">IFERROR(PPMT($F$181/4,SUM($J147:AM147),$G164,$F164),0)*AM147</f>
        <v>0</v>
      </c>
      <c r="AN164" s="5">
        <f ca="1">IFERROR(PPMT($F$181/4,SUM($J147:AN147),$G164,$F164),0)*AN147</f>
        <v>0</v>
      </c>
      <c r="AO164" s="5">
        <f ca="1">IFERROR(PPMT($F$181/4,SUM($J147:AO147),$G164,$F164),0)*AO147</f>
        <v>0</v>
      </c>
      <c r="AP164" s="5">
        <f ca="1">IFERROR(PPMT($F$181/4,SUM($J147:AP147),$G164,$F164),0)*AP147</f>
        <v>0</v>
      </c>
      <c r="AQ164" s="5">
        <f ca="1">IFERROR(PPMT($F$181/4,SUM($J147:AQ147),$G164,$F164),0)*AQ147</f>
        <v>0</v>
      </c>
      <c r="AR164" s="5">
        <f ca="1">IFERROR(PPMT($F$181/4,SUM($J147:AR147),$G164,$F164),0)*AR147</f>
        <v>0</v>
      </c>
      <c r="AS164" s="5">
        <f ca="1">IFERROR(PPMT($F$181/4,SUM($J147:AS147),$G164,$F164),0)*AS147</f>
        <v>0</v>
      </c>
      <c r="AT164" s="5">
        <f ca="1">IFERROR(PPMT($F$181/4,SUM($J147:AT147),$G164,$F164),0)*AT147</f>
        <v>0</v>
      </c>
      <c r="AU164" s="5">
        <f ca="1">IFERROR(PPMT($F$181/4,SUM($J147:AU147),$G164,$F164),0)*AU147</f>
        <v>0</v>
      </c>
      <c r="AV164" s="5">
        <f ca="1">IFERROR(PPMT($F$181/4,SUM($J147:AV147),$G164,$F164),0)*AV147</f>
        <v>0</v>
      </c>
      <c r="AW164" s="5">
        <f ca="1">IFERROR(PPMT($F$181/4,SUM($J147:AW147),$G164,$F164),0)*AW147</f>
        <v>0</v>
      </c>
      <c r="AX164" s="5">
        <f ca="1">IFERROR(PPMT($F$181/4,SUM($J147:AX147),$G164,$F164),0)*AX147</f>
        <v>0</v>
      </c>
      <c r="AY164" s="5">
        <f ca="1">IFERROR(PPMT($F$181/4,SUM($J147:AY147),$G164,$F164),0)*AY147</f>
        <v>0</v>
      </c>
      <c r="AZ164" s="5">
        <f ca="1">IFERROR(PPMT($F$181/4,SUM($J147:AZ147),$G164,$F164),0)*AZ147</f>
        <v>0</v>
      </c>
      <c r="BA164" s="5">
        <f ca="1">IFERROR(PPMT($F$181/4,SUM($J147:BA147),$G164,$F164),0)*BA147</f>
        <v>0</v>
      </c>
      <c r="BB164" s="5">
        <f ca="1">IFERROR(PPMT($F$181/4,SUM($J147:BB147),$G164,$F164),0)*BB147</f>
        <v>0</v>
      </c>
      <c r="BC164" s="5">
        <f ca="1">IFERROR(PPMT($F$181/4,SUM($J147:BC147),$G164,$F164),0)*BC147</f>
        <v>0</v>
      </c>
      <c r="BD164" s="5">
        <f ca="1">IFERROR(PPMT($F$181/4,SUM($J147:BD147),$G164,$F164),0)*BD147</f>
        <v>0</v>
      </c>
      <c r="BE164" s="5">
        <f ca="1">IFERROR(PPMT($F$181/4,SUM($J147:BE147),$G164,$F164),0)*BE147</f>
        <v>0</v>
      </c>
      <c r="BF164" s="5">
        <f ca="1">IFERROR(PPMT($F$181/4,SUM($J147:BF147),$G164,$F164),0)*BF147</f>
        <v>0</v>
      </c>
      <c r="BG164" s="5">
        <f ca="1">IFERROR(PPMT($F$181/4,SUM($J147:BG147),$G164,$F164),0)*BG147</f>
        <v>0</v>
      </c>
      <c r="BH164" s="5">
        <f ca="1">IFERROR(PPMT($F$181/4,SUM($J147:BH147),$G164,$F164),0)*BH147</f>
        <v>0</v>
      </c>
      <c r="BI164" s="5">
        <f ca="1">IFERROR(PPMT($F$181/4,SUM($J147:BI147),$G164,$F164),0)*BI147</f>
        <v>0</v>
      </c>
      <c r="BJ164" s="5">
        <f ca="1">IFERROR(PPMT($F$181/4,SUM($J147:BJ147),$G164,$F164),0)*BJ147</f>
        <v>0</v>
      </c>
      <c r="BK164" s="5">
        <f ca="1">IFERROR(PPMT($F$181/4,SUM($J147:BK147),$G164,$F164),0)*BK147</f>
        <v>0</v>
      </c>
      <c r="BL164" s="5">
        <f ca="1">IFERROR(PPMT($F$181/4,SUM($J147:BL147),$G164,$F164),0)*BL147</f>
        <v>0</v>
      </c>
      <c r="BM164" s="5">
        <f ca="1">IFERROR(PPMT($F$181/4,SUM($J147:BM147),$G164,$F164),0)*BM147</f>
        <v>0</v>
      </c>
      <c r="BN164" s="5">
        <f ca="1">IFERROR(PPMT($F$181/4,SUM($J147:BN147),$G164,$F164),0)*BN147</f>
        <v>0</v>
      </c>
      <c r="BO164" s="5">
        <f ca="1">IFERROR(PPMT($F$181/4,SUM($J147:BO147),$G164,$F164),0)*BO147</f>
        <v>0</v>
      </c>
      <c r="BP164" s="5">
        <f ca="1">IFERROR(PPMT($F$181/4,SUM($J147:BP147),$G164,$F164),0)*BP147</f>
        <v>0</v>
      </c>
      <c r="BQ164" s="5">
        <f ca="1">IFERROR(PPMT($F$181/4,SUM($J147:BQ147),$G164,$F164),0)*BQ147</f>
        <v>0</v>
      </c>
      <c r="BR164" s="5">
        <f ca="1">IFERROR(PPMT($F$181/4,SUM($J147:BR147),$G164,$F164),0)*BR147</f>
        <v>0</v>
      </c>
      <c r="BS164" s="5">
        <f ca="1">IFERROR(PPMT($F$181/4,SUM($J147:BS147),$G164,$F164),0)*BS147</f>
        <v>0</v>
      </c>
      <c r="BT164" s="5">
        <f ca="1">IFERROR(PPMT($F$181/4,SUM($J147:BT147),$G164,$F164),0)*BT147</f>
        <v>0</v>
      </c>
      <c r="BU164" s="5">
        <f ca="1">IFERROR(PPMT($F$181/4,SUM($J147:BU147),$G164,$F164),0)*BU147</f>
        <v>0</v>
      </c>
      <c r="BV164" s="5">
        <f ca="1">IFERROR(PPMT($F$181/4,SUM($J147:BV147),$G164,$F164),0)*BV147</f>
        <v>0</v>
      </c>
      <c r="BW164" s="5">
        <f ca="1">IFERROR(PPMT($F$181/4,SUM($J147:BW147),$G164,$F164),0)*BW147</f>
        <v>0</v>
      </c>
      <c r="BX164" s="5">
        <f ca="1">IFERROR(PPMT($F$181/4,SUM($J147:BX147),$G164,$F164),0)*BX147</f>
        <v>0</v>
      </c>
      <c r="BY164" s="5">
        <f ca="1">IFERROR(PPMT($F$181/4,SUM($J147:BY147),$G164,$F164),0)*BY147</f>
        <v>0</v>
      </c>
      <c r="BZ164" s="5">
        <f ca="1">IFERROR(PPMT($F$181/4,SUM($J147:BZ147),$G164,$F164),0)*BZ147</f>
        <v>0</v>
      </c>
      <c r="CA164" s="5">
        <f ca="1">IFERROR(PPMT($F$181/4,SUM($J147:CA147),$G164,$F164),0)*CA147</f>
        <v>0</v>
      </c>
      <c r="CB164" s="5">
        <f ca="1">IFERROR(PPMT($F$181/4,SUM($J147:CB147),$G164,$F164),0)*CB147</f>
        <v>0</v>
      </c>
      <c r="CC164" s="5">
        <f ca="1">IFERROR(PPMT($F$181/4,SUM($J147:CC147),$G164,$F164),0)*CC147</f>
        <v>0</v>
      </c>
      <c r="CD164" s="5">
        <f ca="1">IFERROR(PPMT($F$181/4,SUM($J147:CD147),$G164,$F164),0)*CD147</f>
        <v>0</v>
      </c>
      <c r="CE164" s="5">
        <f ca="1">IFERROR(PPMT($F$181/4,SUM($J147:CE147),$G164,$F164),0)*CE147</f>
        <v>0</v>
      </c>
      <c r="CF164" s="5">
        <f ca="1">IFERROR(PPMT($F$181/4,SUM($J147:CF147),$G164,$F164),0)*CF147</f>
        <v>0</v>
      </c>
      <c r="CG164" s="5">
        <f ca="1">IFERROR(PPMT($F$181/4,SUM($J147:CG147),$G164,$F164),0)*CG147</f>
        <v>0</v>
      </c>
      <c r="CH164" s="5">
        <f ca="1">IFERROR(PPMT($F$181/4,SUM($J147:CH147),$G164,$F164),0)*CH147</f>
        <v>0</v>
      </c>
      <c r="CI164" s="5">
        <f ca="1">IFERROR(PPMT($F$181/4,SUM($J147:CI147),$G164,$F164),0)*CI147</f>
        <v>0</v>
      </c>
      <c r="CJ164" s="5">
        <f ca="1">IFERROR(PPMT($F$181/4,SUM($J147:CJ147),$G164,$F164),0)*CJ147</f>
        <v>0</v>
      </c>
      <c r="CK164" s="5">
        <f ca="1">IFERROR(PPMT($F$181/4,SUM($J147:CK147),$G164,$F164),0)*CK147</f>
        <v>0</v>
      </c>
      <c r="CL164" s="5">
        <f ca="1">IFERROR(PPMT($F$181/4,SUM($J147:CL147),$G164,$F164),0)*CL147</f>
        <v>0</v>
      </c>
      <c r="CM164" s="5">
        <f ca="1">IFERROR(PPMT($F$181/4,SUM($J147:CM147),$G164,$F164),0)*CM147</f>
        <v>0</v>
      </c>
      <c r="CN164" s="5">
        <f ca="1">IFERROR(PPMT($F$181/4,SUM($J147:CN147),$G164,$F164),0)*CN147</f>
        <v>0</v>
      </c>
      <c r="CO164" s="5">
        <f ca="1">IFERROR(PPMT($F$181/4,SUM($J147:CO147),$G164,$F164),0)*CO147</f>
        <v>0</v>
      </c>
      <c r="CP164" s="5">
        <f ca="1">IFERROR(PPMT($F$181/4,SUM($J147:CP147),$G164,$F164),0)*CP147</f>
        <v>0</v>
      </c>
      <c r="CQ164" s="5">
        <f ca="1">IFERROR(PPMT($F$181/4,SUM($J147:CQ147),$G164,$F164),0)*CQ147</f>
        <v>0</v>
      </c>
      <c r="CR164" s="5">
        <f ca="1">IFERROR(PPMT($F$181/4,SUM($J147:CR147),$G164,$F164),0)*CR147</f>
        <v>0</v>
      </c>
      <c r="CS164" s="5">
        <f ca="1">IFERROR(PPMT($F$181/4,SUM($J147:CS147),$G164,$F164),0)*CS147</f>
        <v>0</v>
      </c>
      <c r="CT164" s="5">
        <f ca="1">IFERROR(PPMT($F$181/4,SUM($J147:CT147),$G164,$F164),0)*CT147</f>
        <v>0</v>
      </c>
      <c r="CU164" s="5">
        <f ca="1">IFERROR(PPMT($F$181/4,SUM($J147:CU147),$G164,$F164),0)*CU147</f>
        <v>0</v>
      </c>
      <c r="CV164" s="5">
        <f ca="1">IFERROR(PPMT($F$181/4,SUM($J147:CV147),$G164,$F164),0)*CV147</f>
        <v>0</v>
      </c>
      <c r="CW164" s="5">
        <f ca="1">IFERROR(PPMT($F$181/4,SUM($J147:CW147),$G164,$F164),0)*CW147</f>
        <v>0</v>
      </c>
      <c r="CX164" s="5">
        <f ca="1">IFERROR(PPMT($F$181/4,SUM($J147:CX147),$G164,$F164),0)*CX147</f>
        <v>0</v>
      </c>
      <c r="CY164" s="5">
        <f ca="1">IFERROR(PPMT($F$181/4,SUM($J147:CY147),$G164,$F164),0)*CY147</f>
        <v>0</v>
      </c>
      <c r="CZ164" s="5">
        <f ca="1">IFERROR(PPMT($F$181/4,SUM($J147:CZ147),$G164,$F164),0)*CZ147</f>
        <v>0</v>
      </c>
      <c r="DA164" s="5">
        <f ca="1">IFERROR(PPMT($F$181/4,SUM($J147:DA147),$G164,$F164),0)*DA147</f>
        <v>0</v>
      </c>
      <c r="DB164" s="5">
        <f ca="1">IFERROR(PPMT($F$181/4,SUM($J147:DB147),$G164,$F164),0)*DB147</f>
        <v>0</v>
      </c>
      <c r="DC164" s="5">
        <f ca="1">IFERROR(PPMT($F$181/4,SUM($J147:DC147),$G164,$F164),0)*DC147</f>
        <v>0</v>
      </c>
      <c r="DD164" s="5">
        <f ca="1">IFERROR(PPMT($F$181/4,SUM($J147:DD147),$G164,$F164),0)*DD147</f>
        <v>0</v>
      </c>
      <c r="DE164" s="5">
        <f ca="1">IFERROR(PPMT($F$181/4,SUM($J147:DE147),$G164,$F164),0)*DE147</f>
        <v>0</v>
      </c>
      <c r="DF164" s="5">
        <f ca="1">IFERROR(PPMT($F$181/4,SUM($J147:DF147),$G164,$F164),0)*DF147</f>
        <v>0</v>
      </c>
      <c r="DG164" s="5">
        <f ca="1">IFERROR(PPMT($F$181/4,SUM($J147:DG147),$G164,$F164),0)*DG147</f>
        <v>0</v>
      </c>
      <c r="DH164" s="5">
        <f ca="1">IFERROR(PPMT($F$181/4,SUM($J147:DH147),$G164,$F164),0)*DH147</f>
        <v>0</v>
      </c>
      <c r="DI164" s="5">
        <f ca="1">IFERROR(PPMT($F$181/4,SUM($J147:DI147),$G164,$F164),0)*DI147</f>
        <v>0</v>
      </c>
      <c r="DJ164" s="5">
        <f ca="1">IFERROR(PPMT($F$181/4,SUM($J147:DJ147),$G164,$F164),0)*DJ147</f>
        <v>0</v>
      </c>
    </row>
    <row r="165" spans="2:114" ht="15" hidden="1" customHeight="1" outlineLevel="1">
      <c r="B165" t="s">
        <v>106</v>
      </c>
      <c r="F165" s="5">
        <f t="shared" ref="F165:G165" ca="1" si="220">H148</f>
        <v>0</v>
      </c>
      <c r="G165" s="5">
        <f t="shared" si="220"/>
        <v>82</v>
      </c>
      <c r="I165" s="5">
        <f t="shared" ca="1" si="218"/>
        <v>0</v>
      </c>
      <c r="J165" s="5">
        <f ca="1">IFERROR(PPMT($F$181/4,SUM($J148:J148),$G165,$F165),0)*J148</f>
        <v>0</v>
      </c>
      <c r="K165" s="5">
        <f ca="1">IFERROR(PPMT($F$181/4,SUM($J148:K148),$G165,$F165),0)*K148</f>
        <v>0</v>
      </c>
      <c r="L165" s="5">
        <f ca="1">IFERROR(PPMT($F$181/4,SUM($J148:L148),$G165,$F165),0)*L148</f>
        <v>0</v>
      </c>
      <c r="M165" s="5">
        <f ca="1">IFERROR(PPMT($F$181/4,SUM($J148:M148),$G165,$F165),0)*M148</f>
        <v>0</v>
      </c>
      <c r="N165" s="5">
        <f ca="1">IFERROR(PPMT($F$181/4,SUM($J148:N148),$G165,$F165),0)*N148</f>
        <v>0</v>
      </c>
      <c r="O165" s="5">
        <f ca="1">IFERROR(PPMT($F$181/4,SUM($J148:O148),$G165,$F165),0)*O148</f>
        <v>0</v>
      </c>
      <c r="P165" s="5">
        <f ca="1">IFERROR(PPMT($F$181/4,SUM($J148:P148),$G165,$F165),0)*P148</f>
        <v>0</v>
      </c>
      <c r="Q165" s="5">
        <f ca="1">IFERROR(PPMT($F$181/4,SUM($J148:Q148),$G165,$F165),0)*Q148</f>
        <v>0</v>
      </c>
      <c r="R165" s="5">
        <f ca="1">IFERROR(PPMT($F$181/4,SUM($J148:R148),$G165,$F165),0)*R148</f>
        <v>0</v>
      </c>
      <c r="S165" s="5">
        <f ca="1">IFERROR(PPMT($F$181/4,SUM($J148:S148),$G165,$F165),0)*S148</f>
        <v>0</v>
      </c>
      <c r="T165" s="5">
        <f ca="1">IFERROR(PPMT($F$181/4,SUM($J148:T148),$G165,$F165),0)*T148</f>
        <v>0</v>
      </c>
      <c r="U165" s="5">
        <f ca="1">IFERROR(PPMT($F$181/4,SUM($J148:U148),$G165,$F165),0)*U148</f>
        <v>0</v>
      </c>
      <c r="V165" s="5">
        <f ca="1">IFERROR(PPMT($F$181/4,SUM($J148:V148),$G165,$F165),0)*V148</f>
        <v>0</v>
      </c>
      <c r="W165" s="5">
        <f ca="1">IFERROR(PPMT($F$181/4,SUM($J148:W148),$G165,$F165),0)*W148</f>
        <v>0</v>
      </c>
      <c r="X165" s="5">
        <f ca="1">IFERROR(PPMT($F$181/4,SUM($J148:X148),$G165,$F165),0)*X148</f>
        <v>0</v>
      </c>
      <c r="Y165" s="5">
        <f ca="1">IFERROR(PPMT($F$181/4,SUM($J148:Y148),$G165,$F165),0)*Y148</f>
        <v>0</v>
      </c>
      <c r="Z165" s="5">
        <f ca="1">IFERROR(PPMT($F$181/4,SUM($J148:Z148),$G165,$F165),0)*Z148</f>
        <v>0</v>
      </c>
      <c r="AA165" s="5">
        <f ca="1">IFERROR(PPMT($F$181/4,SUM($J148:AA148),$G165,$F165),0)*AA148</f>
        <v>0</v>
      </c>
      <c r="AB165" s="5">
        <f ca="1">IFERROR(PPMT($F$181/4,SUM($J148:AB148),$G165,$F165),0)*AB148</f>
        <v>0</v>
      </c>
      <c r="AC165" s="5">
        <f ca="1">IFERROR(PPMT($F$181/4,SUM($J148:AC148),$G165,$F165),0)*AC148</f>
        <v>0</v>
      </c>
      <c r="AD165" s="5">
        <f ca="1">IFERROR(PPMT($F$181/4,SUM($J148:AD148),$G165,$F165),0)*AD148</f>
        <v>0</v>
      </c>
      <c r="AE165" s="5">
        <f ca="1">IFERROR(PPMT($F$181/4,SUM($J148:AE148),$G165,$F165),0)*AE148</f>
        <v>0</v>
      </c>
      <c r="AF165" s="5">
        <f ca="1">IFERROR(PPMT($F$181/4,SUM($J148:AF148),$G165,$F165),0)*AF148</f>
        <v>0</v>
      </c>
      <c r="AG165" s="5">
        <f ca="1">IFERROR(PPMT($F$181/4,SUM($J148:AG148),$G165,$F165),0)*AG148</f>
        <v>0</v>
      </c>
      <c r="AH165" s="5">
        <f ca="1">IFERROR(PPMT($F$181/4,SUM($J148:AH148),$G165,$F165),0)*AH148</f>
        <v>0</v>
      </c>
      <c r="AI165" s="5">
        <f ca="1">IFERROR(PPMT($F$181/4,SUM($J148:AI148),$G165,$F165),0)*AI148</f>
        <v>0</v>
      </c>
      <c r="AJ165" s="5">
        <f ca="1">IFERROR(PPMT($F$181/4,SUM($J148:AJ148),$G165,$F165),0)*AJ148</f>
        <v>0</v>
      </c>
      <c r="AK165" s="5">
        <f ca="1">IFERROR(PPMT($F$181/4,SUM($J148:AK148),$G165,$F165),0)*AK148</f>
        <v>0</v>
      </c>
      <c r="AL165" s="5">
        <f ca="1">IFERROR(PPMT($F$181/4,SUM($J148:AL148),$G165,$F165),0)*AL148</f>
        <v>0</v>
      </c>
      <c r="AM165" s="5">
        <f ca="1">IFERROR(PPMT($F$181/4,SUM($J148:AM148),$G165,$F165),0)*AM148</f>
        <v>0</v>
      </c>
      <c r="AN165" s="5">
        <f ca="1">IFERROR(PPMT($F$181/4,SUM($J148:AN148),$G165,$F165),0)*AN148</f>
        <v>0</v>
      </c>
      <c r="AO165" s="5">
        <f ca="1">IFERROR(PPMT($F$181/4,SUM($J148:AO148),$G165,$F165),0)*AO148</f>
        <v>0</v>
      </c>
      <c r="AP165" s="5">
        <f ca="1">IFERROR(PPMT($F$181/4,SUM($J148:AP148),$G165,$F165),0)*AP148</f>
        <v>0</v>
      </c>
      <c r="AQ165" s="5">
        <f ca="1">IFERROR(PPMT($F$181/4,SUM($J148:AQ148),$G165,$F165),0)*AQ148</f>
        <v>0</v>
      </c>
      <c r="AR165" s="5">
        <f ca="1">IFERROR(PPMT($F$181/4,SUM($J148:AR148),$G165,$F165),0)*AR148</f>
        <v>0</v>
      </c>
      <c r="AS165" s="5">
        <f ca="1">IFERROR(PPMT($F$181/4,SUM($J148:AS148),$G165,$F165),0)*AS148</f>
        <v>0</v>
      </c>
      <c r="AT165" s="5">
        <f ca="1">IFERROR(PPMT($F$181/4,SUM($J148:AT148),$G165,$F165),0)*AT148</f>
        <v>0</v>
      </c>
      <c r="AU165" s="5">
        <f ca="1">IFERROR(PPMT($F$181/4,SUM($J148:AU148),$G165,$F165),0)*AU148</f>
        <v>0</v>
      </c>
      <c r="AV165" s="5">
        <f ca="1">IFERROR(PPMT($F$181/4,SUM($J148:AV148),$G165,$F165),0)*AV148</f>
        <v>0</v>
      </c>
      <c r="AW165" s="5">
        <f ca="1">IFERROR(PPMT($F$181/4,SUM($J148:AW148),$G165,$F165),0)*AW148</f>
        <v>0</v>
      </c>
      <c r="AX165" s="5">
        <f ca="1">IFERROR(PPMT($F$181/4,SUM($J148:AX148),$G165,$F165),0)*AX148</f>
        <v>0</v>
      </c>
      <c r="AY165" s="5">
        <f ca="1">IFERROR(PPMT($F$181/4,SUM($J148:AY148),$G165,$F165),0)*AY148</f>
        <v>0</v>
      </c>
      <c r="AZ165" s="5">
        <f ca="1">IFERROR(PPMT($F$181/4,SUM($J148:AZ148),$G165,$F165),0)*AZ148</f>
        <v>0</v>
      </c>
      <c r="BA165" s="5">
        <f ca="1">IFERROR(PPMT($F$181/4,SUM($J148:BA148),$G165,$F165),0)*BA148</f>
        <v>0</v>
      </c>
      <c r="BB165" s="5">
        <f ca="1">IFERROR(PPMT($F$181/4,SUM($J148:BB148),$G165,$F165),0)*BB148</f>
        <v>0</v>
      </c>
      <c r="BC165" s="5">
        <f ca="1">IFERROR(PPMT($F$181/4,SUM($J148:BC148),$G165,$F165),0)*BC148</f>
        <v>0</v>
      </c>
      <c r="BD165" s="5">
        <f ca="1">IFERROR(PPMT($F$181/4,SUM($J148:BD148),$G165,$F165),0)*BD148</f>
        <v>0</v>
      </c>
      <c r="BE165" s="5">
        <f ca="1">IFERROR(PPMT($F$181/4,SUM($J148:BE148),$G165,$F165),0)*BE148</f>
        <v>0</v>
      </c>
      <c r="BF165" s="5">
        <f ca="1">IFERROR(PPMT($F$181/4,SUM($J148:BF148),$G165,$F165),0)*BF148</f>
        <v>0</v>
      </c>
      <c r="BG165" s="5">
        <f ca="1">IFERROR(PPMT($F$181/4,SUM($J148:BG148),$G165,$F165),0)*BG148</f>
        <v>0</v>
      </c>
      <c r="BH165" s="5">
        <f ca="1">IFERROR(PPMT($F$181/4,SUM($J148:BH148),$G165,$F165),0)*BH148</f>
        <v>0</v>
      </c>
      <c r="BI165" s="5">
        <f ca="1">IFERROR(PPMT($F$181/4,SUM($J148:BI148),$G165,$F165),0)*BI148</f>
        <v>0</v>
      </c>
      <c r="BJ165" s="5">
        <f ca="1">IFERROR(PPMT($F$181/4,SUM($J148:BJ148),$G165,$F165),0)*BJ148</f>
        <v>0</v>
      </c>
      <c r="BK165" s="5">
        <f ca="1">IFERROR(PPMT($F$181/4,SUM($J148:BK148),$G165,$F165),0)*BK148</f>
        <v>0</v>
      </c>
      <c r="BL165" s="5">
        <f ca="1">IFERROR(PPMT($F$181/4,SUM($J148:BL148),$G165,$F165),0)*BL148</f>
        <v>0</v>
      </c>
      <c r="BM165" s="5">
        <f ca="1">IFERROR(PPMT($F$181/4,SUM($J148:BM148),$G165,$F165),0)*BM148</f>
        <v>0</v>
      </c>
      <c r="BN165" s="5">
        <f ca="1">IFERROR(PPMT($F$181/4,SUM($J148:BN148),$G165,$F165),0)*BN148</f>
        <v>0</v>
      </c>
      <c r="BO165" s="5">
        <f ca="1">IFERROR(PPMT($F$181/4,SUM($J148:BO148),$G165,$F165),0)*BO148</f>
        <v>0</v>
      </c>
      <c r="BP165" s="5">
        <f ca="1">IFERROR(PPMT($F$181/4,SUM($J148:BP148),$G165,$F165),0)*BP148</f>
        <v>0</v>
      </c>
      <c r="BQ165" s="5">
        <f ca="1">IFERROR(PPMT($F$181/4,SUM($J148:BQ148),$G165,$F165),0)*BQ148</f>
        <v>0</v>
      </c>
      <c r="BR165" s="5">
        <f ca="1">IFERROR(PPMT($F$181/4,SUM($J148:BR148),$G165,$F165),0)*BR148</f>
        <v>0</v>
      </c>
      <c r="BS165" s="5">
        <f ca="1">IFERROR(PPMT($F$181/4,SUM($J148:BS148),$G165,$F165),0)*BS148</f>
        <v>0</v>
      </c>
      <c r="BT165" s="5">
        <f ca="1">IFERROR(PPMT($F$181/4,SUM($J148:BT148),$G165,$F165),0)*BT148</f>
        <v>0</v>
      </c>
      <c r="BU165" s="5">
        <f ca="1">IFERROR(PPMT($F$181/4,SUM($J148:BU148),$G165,$F165),0)*BU148</f>
        <v>0</v>
      </c>
      <c r="BV165" s="5">
        <f ca="1">IFERROR(PPMT($F$181/4,SUM($J148:BV148),$G165,$F165),0)*BV148</f>
        <v>0</v>
      </c>
      <c r="BW165" s="5">
        <f ca="1">IFERROR(PPMT($F$181/4,SUM($J148:BW148),$G165,$F165),0)*BW148</f>
        <v>0</v>
      </c>
      <c r="BX165" s="5">
        <f ca="1">IFERROR(PPMT($F$181/4,SUM($J148:BX148),$G165,$F165),0)*BX148</f>
        <v>0</v>
      </c>
      <c r="BY165" s="5">
        <f ca="1">IFERROR(PPMT($F$181/4,SUM($J148:BY148),$G165,$F165),0)*BY148</f>
        <v>0</v>
      </c>
      <c r="BZ165" s="5">
        <f ca="1">IFERROR(PPMT($F$181/4,SUM($J148:BZ148),$G165,$F165),0)*BZ148</f>
        <v>0</v>
      </c>
      <c r="CA165" s="5">
        <f ca="1">IFERROR(PPMT($F$181/4,SUM($J148:CA148),$G165,$F165),0)*CA148</f>
        <v>0</v>
      </c>
      <c r="CB165" s="5">
        <f ca="1">IFERROR(PPMT($F$181/4,SUM($J148:CB148),$G165,$F165),0)*CB148</f>
        <v>0</v>
      </c>
      <c r="CC165" s="5">
        <f ca="1">IFERROR(PPMT($F$181/4,SUM($J148:CC148),$G165,$F165),0)*CC148</f>
        <v>0</v>
      </c>
      <c r="CD165" s="5">
        <f ca="1">IFERROR(PPMT($F$181/4,SUM($J148:CD148),$G165,$F165),0)*CD148</f>
        <v>0</v>
      </c>
      <c r="CE165" s="5">
        <f ca="1">IFERROR(PPMT($F$181/4,SUM($J148:CE148),$G165,$F165),0)*CE148</f>
        <v>0</v>
      </c>
      <c r="CF165" s="5">
        <f ca="1">IFERROR(PPMT($F$181/4,SUM($J148:CF148),$G165,$F165),0)*CF148</f>
        <v>0</v>
      </c>
      <c r="CG165" s="5">
        <f ca="1">IFERROR(PPMT($F$181/4,SUM($J148:CG148),$G165,$F165),0)*CG148</f>
        <v>0</v>
      </c>
      <c r="CH165" s="5">
        <f ca="1">IFERROR(PPMT($F$181/4,SUM($J148:CH148),$G165,$F165),0)*CH148</f>
        <v>0</v>
      </c>
      <c r="CI165" s="5">
        <f ca="1">IFERROR(PPMT($F$181/4,SUM($J148:CI148),$G165,$F165),0)*CI148</f>
        <v>0</v>
      </c>
      <c r="CJ165" s="5">
        <f ca="1">IFERROR(PPMT($F$181/4,SUM($J148:CJ148),$G165,$F165),0)*CJ148</f>
        <v>0</v>
      </c>
      <c r="CK165" s="5">
        <f ca="1">IFERROR(PPMT($F$181/4,SUM($J148:CK148),$G165,$F165),0)*CK148</f>
        <v>0</v>
      </c>
      <c r="CL165" s="5">
        <f ca="1">IFERROR(PPMT($F$181/4,SUM($J148:CL148),$G165,$F165),0)*CL148</f>
        <v>0</v>
      </c>
      <c r="CM165" s="5">
        <f ca="1">IFERROR(PPMT($F$181/4,SUM($J148:CM148),$G165,$F165),0)*CM148</f>
        <v>0</v>
      </c>
      <c r="CN165" s="5">
        <f ca="1">IFERROR(PPMT($F$181/4,SUM($J148:CN148),$G165,$F165),0)*CN148</f>
        <v>0</v>
      </c>
      <c r="CO165" s="5">
        <f ca="1">IFERROR(PPMT($F$181/4,SUM($J148:CO148),$G165,$F165),0)*CO148</f>
        <v>0</v>
      </c>
      <c r="CP165" s="5">
        <f ca="1">IFERROR(PPMT($F$181/4,SUM($J148:CP148),$G165,$F165),0)*CP148</f>
        <v>0</v>
      </c>
      <c r="CQ165" s="5">
        <f ca="1">IFERROR(PPMT($F$181/4,SUM($J148:CQ148),$G165,$F165),0)*CQ148</f>
        <v>0</v>
      </c>
      <c r="CR165" s="5">
        <f ca="1">IFERROR(PPMT($F$181/4,SUM($J148:CR148),$G165,$F165),0)*CR148</f>
        <v>0</v>
      </c>
      <c r="CS165" s="5">
        <f ca="1">IFERROR(PPMT($F$181/4,SUM($J148:CS148),$G165,$F165),0)*CS148</f>
        <v>0</v>
      </c>
      <c r="CT165" s="5">
        <f ca="1">IFERROR(PPMT($F$181/4,SUM($J148:CT148),$G165,$F165),0)*CT148</f>
        <v>0</v>
      </c>
      <c r="CU165" s="5">
        <f ca="1">IFERROR(PPMT($F$181/4,SUM($J148:CU148),$G165,$F165),0)*CU148</f>
        <v>0</v>
      </c>
      <c r="CV165" s="5">
        <f ca="1">IFERROR(PPMT($F$181/4,SUM($J148:CV148),$G165,$F165),0)*CV148</f>
        <v>0</v>
      </c>
      <c r="CW165" s="5">
        <f ca="1">IFERROR(PPMT($F$181/4,SUM($J148:CW148),$G165,$F165),0)*CW148</f>
        <v>0</v>
      </c>
      <c r="CX165" s="5">
        <f ca="1">IFERROR(PPMT($F$181/4,SUM($J148:CX148),$G165,$F165),0)*CX148</f>
        <v>0</v>
      </c>
      <c r="CY165" s="5">
        <f ca="1">IFERROR(PPMT($F$181/4,SUM($J148:CY148),$G165,$F165),0)*CY148</f>
        <v>0</v>
      </c>
      <c r="CZ165" s="5">
        <f ca="1">IFERROR(PPMT($F$181/4,SUM($J148:CZ148),$G165,$F165),0)*CZ148</f>
        <v>0</v>
      </c>
      <c r="DA165" s="5">
        <f ca="1">IFERROR(PPMT($F$181/4,SUM($J148:DA148),$G165,$F165),0)*DA148</f>
        <v>0</v>
      </c>
      <c r="DB165" s="5">
        <f ca="1">IFERROR(PPMT($F$181/4,SUM($J148:DB148),$G165,$F165),0)*DB148</f>
        <v>0</v>
      </c>
      <c r="DC165" s="5">
        <f ca="1">IFERROR(PPMT($F$181/4,SUM($J148:DC148),$G165,$F165),0)*DC148</f>
        <v>0</v>
      </c>
      <c r="DD165" s="5">
        <f ca="1">IFERROR(PPMT($F$181/4,SUM($J148:DD148),$G165,$F165),0)*DD148</f>
        <v>0</v>
      </c>
      <c r="DE165" s="5">
        <f ca="1">IFERROR(PPMT($F$181/4,SUM($J148:DE148),$G165,$F165),0)*DE148</f>
        <v>0</v>
      </c>
      <c r="DF165" s="5">
        <f ca="1">IFERROR(PPMT($F$181/4,SUM($J148:DF148),$G165,$F165),0)*DF148</f>
        <v>0</v>
      </c>
      <c r="DG165" s="5">
        <f ca="1">IFERROR(PPMT($F$181/4,SUM($J148:DG148),$G165,$F165),0)*DG148</f>
        <v>0</v>
      </c>
      <c r="DH165" s="5">
        <f ca="1">IFERROR(PPMT($F$181/4,SUM($J148:DH148),$G165,$F165),0)*DH148</f>
        <v>0</v>
      </c>
      <c r="DI165" s="5">
        <f ca="1">IFERROR(PPMT($F$181/4,SUM($J148:DI148),$G165,$F165),0)*DI148</f>
        <v>0</v>
      </c>
      <c r="DJ165" s="5">
        <f ca="1">IFERROR(PPMT($F$181/4,SUM($J148:DJ148),$G165,$F165),0)*DJ148</f>
        <v>0</v>
      </c>
    </row>
    <row r="166" spans="2:114" ht="15" hidden="1" customHeight="1" outlineLevel="1">
      <c r="B166" t="s">
        <v>107</v>
      </c>
      <c r="F166" s="5">
        <f t="shared" ref="F166:G166" ca="1" si="221">H149</f>
        <v>0</v>
      </c>
      <c r="G166" s="5">
        <f t="shared" si="221"/>
        <v>81</v>
      </c>
      <c r="I166" s="5">
        <f t="shared" ca="1" si="218"/>
        <v>0</v>
      </c>
      <c r="J166" s="5">
        <f ca="1">IFERROR(PPMT($F$181/4,SUM($J149:J149),$G166,$F166),0)*J149</f>
        <v>0</v>
      </c>
      <c r="K166" s="5">
        <f ca="1">IFERROR(PPMT($F$181/4,SUM($J149:K149),$G166,$F166),0)*K149</f>
        <v>0</v>
      </c>
      <c r="L166" s="5">
        <f ca="1">IFERROR(PPMT($F$181/4,SUM($J149:L149),$G166,$F166),0)*L149</f>
        <v>0</v>
      </c>
      <c r="M166" s="5">
        <f ca="1">IFERROR(PPMT($F$181/4,SUM($J149:M149),$G166,$F166),0)*M149</f>
        <v>0</v>
      </c>
      <c r="N166" s="5">
        <f ca="1">IFERROR(PPMT($F$181/4,SUM($J149:N149),$G166,$F166),0)*N149</f>
        <v>0</v>
      </c>
      <c r="O166" s="5">
        <f ca="1">IFERROR(PPMT($F$181/4,SUM($J149:O149),$G166,$F166),0)*O149</f>
        <v>0</v>
      </c>
      <c r="P166" s="5">
        <f ca="1">IFERROR(PPMT($F$181/4,SUM($J149:P149),$G166,$F166),0)*P149</f>
        <v>0</v>
      </c>
      <c r="Q166" s="5">
        <f ca="1">IFERROR(PPMT($F$181/4,SUM($J149:Q149),$G166,$F166),0)*Q149</f>
        <v>0</v>
      </c>
      <c r="R166" s="5">
        <f ca="1">IFERROR(PPMT($F$181/4,SUM($J149:R149),$G166,$F166),0)*R149</f>
        <v>0</v>
      </c>
      <c r="S166" s="5">
        <f ca="1">IFERROR(PPMT($F$181/4,SUM($J149:S149),$G166,$F166),0)*S149</f>
        <v>0</v>
      </c>
      <c r="T166" s="5">
        <f ca="1">IFERROR(PPMT($F$181/4,SUM($J149:T149),$G166,$F166),0)*T149</f>
        <v>0</v>
      </c>
      <c r="U166" s="5">
        <f ca="1">IFERROR(PPMT($F$181/4,SUM($J149:U149),$G166,$F166),0)*U149</f>
        <v>0</v>
      </c>
      <c r="V166" s="5">
        <f ca="1">IFERROR(PPMT($F$181/4,SUM($J149:V149),$G166,$F166),0)*V149</f>
        <v>0</v>
      </c>
      <c r="W166" s="5">
        <f ca="1">IFERROR(PPMT($F$181/4,SUM($J149:W149),$G166,$F166),0)*W149</f>
        <v>0</v>
      </c>
      <c r="X166" s="5">
        <f ca="1">IFERROR(PPMT($F$181/4,SUM($J149:X149),$G166,$F166),0)*X149</f>
        <v>0</v>
      </c>
      <c r="Y166" s="5">
        <f ca="1">IFERROR(PPMT($F$181/4,SUM($J149:Y149),$G166,$F166),0)*Y149</f>
        <v>0</v>
      </c>
      <c r="Z166" s="5">
        <f ca="1">IFERROR(PPMT($F$181/4,SUM($J149:Z149),$G166,$F166),0)*Z149</f>
        <v>0</v>
      </c>
      <c r="AA166" s="5">
        <f ca="1">IFERROR(PPMT($F$181/4,SUM($J149:AA149),$G166,$F166),0)*AA149</f>
        <v>0</v>
      </c>
      <c r="AB166" s="5">
        <f ca="1">IFERROR(PPMT($F$181/4,SUM($J149:AB149),$G166,$F166),0)*AB149</f>
        <v>0</v>
      </c>
      <c r="AC166" s="5">
        <f ca="1">IFERROR(PPMT($F$181/4,SUM($J149:AC149),$G166,$F166),0)*AC149</f>
        <v>0</v>
      </c>
      <c r="AD166" s="5">
        <f ca="1">IFERROR(PPMT($F$181/4,SUM($J149:AD149),$G166,$F166),0)*AD149</f>
        <v>0</v>
      </c>
      <c r="AE166" s="5">
        <f ca="1">IFERROR(PPMT($F$181/4,SUM($J149:AE149),$G166,$F166),0)*AE149</f>
        <v>0</v>
      </c>
      <c r="AF166" s="5">
        <f ca="1">IFERROR(PPMT($F$181/4,SUM($J149:AF149),$G166,$F166),0)*AF149</f>
        <v>0</v>
      </c>
      <c r="AG166" s="5">
        <f ca="1">IFERROR(PPMT($F$181/4,SUM($J149:AG149),$G166,$F166),0)*AG149</f>
        <v>0</v>
      </c>
      <c r="AH166" s="5">
        <f ca="1">IFERROR(PPMT($F$181/4,SUM($J149:AH149),$G166,$F166),0)*AH149</f>
        <v>0</v>
      </c>
      <c r="AI166" s="5">
        <f ca="1">IFERROR(PPMT($F$181/4,SUM($J149:AI149),$G166,$F166),0)*AI149</f>
        <v>0</v>
      </c>
      <c r="AJ166" s="5">
        <f ca="1">IFERROR(PPMT($F$181/4,SUM($J149:AJ149),$G166,$F166),0)*AJ149</f>
        <v>0</v>
      </c>
      <c r="AK166" s="5">
        <f ca="1">IFERROR(PPMT($F$181/4,SUM($J149:AK149),$G166,$F166),0)*AK149</f>
        <v>0</v>
      </c>
      <c r="AL166" s="5">
        <f ca="1">IFERROR(PPMT($F$181/4,SUM($J149:AL149),$G166,$F166),0)*AL149</f>
        <v>0</v>
      </c>
      <c r="AM166" s="5">
        <f ca="1">IFERROR(PPMT($F$181/4,SUM($J149:AM149),$G166,$F166),0)*AM149</f>
        <v>0</v>
      </c>
      <c r="AN166" s="5">
        <f ca="1">IFERROR(PPMT($F$181/4,SUM($J149:AN149),$G166,$F166),0)*AN149</f>
        <v>0</v>
      </c>
      <c r="AO166" s="5">
        <f ca="1">IFERROR(PPMT($F$181/4,SUM($J149:AO149),$G166,$F166),0)*AO149</f>
        <v>0</v>
      </c>
      <c r="AP166" s="5">
        <f ca="1">IFERROR(PPMT($F$181/4,SUM($J149:AP149),$G166,$F166),0)*AP149</f>
        <v>0</v>
      </c>
      <c r="AQ166" s="5">
        <f ca="1">IFERROR(PPMT($F$181/4,SUM($J149:AQ149),$G166,$F166),0)*AQ149</f>
        <v>0</v>
      </c>
      <c r="AR166" s="5">
        <f ca="1">IFERROR(PPMT($F$181/4,SUM($J149:AR149),$G166,$F166),0)*AR149</f>
        <v>0</v>
      </c>
      <c r="AS166" s="5">
        <f ca="1">IFERROR(PPMT($F$181/4,SUM($J149:AS149),$G166,$F166),0)*AS149</f>
        <v>0</v>
      </c>
      <c r="AT166" s="5">
        <f ca="1">IFERROR(PPMT($F$181/4,SUM($J149:AT149),$G166,$F166),0)*AT149</f>
        <v>0</v>
      </c>
      <c r="AU166" s="5">
        <f ca="1">IFERROR(PPMT($F$181/4,SUM($J149:AU149),$G166,$F166),0)*AU149</f>
        <v>0</v>
      </c>
      <c r="AV166" s="5">
        <f ca="1">IFERROR(PPMT($F$181/4,SUM($J149:AV149),$G166,$F166),0)*AV149</f>
        <v>0</v>
      </c>
      <c r="AW166" s="5">
        <f ca="1">IFERROR(PPMT($F$181/4,SUM($J149:AW149),$G166,$F166),0)*AW149</f>
        <v>0</v>
      </c>
      <c r="AX166" s="5">
        <f ca="1">IFERROR(PPMT($F$181/4,SUM($J149:AX149),$G166,$F166),0)*AX149</f>
        <v>0</v>
      </c>
      <c r="AY166" s="5">
        <f ca="1">IFERROR(PPMT($F$181/4,SUM($J149:AY149),$G166,$F166),0)*AY149</f>
        <v>0</v>
      </c>
      <c r="AZ166" s="5">
        <f ca="1">IFERROR(PPMT($F$181/4,SUM($J149:AZ149),$G166,$F166),0)*AZ149</f>
        <v>0</v>
      </c>
      <c r="BA166" s="5">
        <f ca="1">IFERROR(PPMT($F$181/4,SUM($J149:BA149),$G166,$F166),0)*BA149</f>
        <v>0</v>
      </c>
      <c r="BB166" s="5">
        <f ca="1">IFERROR(PPMT($F$181/4,SUM($J149:BB149),$G166,$F166),0)*BB149</f>
        <v>0</v>
      </c>
      <c r="BC166" s="5">
        <f ca="1">IFERROR(PPMT($F$181/4,SUM($J149:BC149),$G166,$F166),0)*BC149</f>
        <v>0</v>
      </c>
      <c r="BD166" s="5">
        <f ca="1">IFERROR(PPMT($F$181/4,SUM($J149:BD149),$G166,$F166),0)*BD149</f>
        <v>0</v>
      </c>
      <c r="BE166" s="5">
        <f ca="1">IFERROR(PPMT($F$181/4,SUM($J149:BE149),$G166,$F166),0)*BE149</f>
        <v>0</v>
      </c>
      <c r="BF166" s="5">
        <f ca="1">IFERROR(PPMT($F$181/4,SUM($J149:BF149),$G166,$F166),0)*BF149</f>
        <v>0</v>
      </c>
      <c r="BG166" s="5">
        <f ca="1">IFERROR(PPMT($F$181/4,SUM($J149:BG149),$G166,$F166),0)*BG149</f>
        <v>0</v>
      </c>
      <c r="BH166" s="5">
        <f ca="1">IFERROR(PPMT($F$181/4,SUM($J149:BH149),$G166,$F166),0)*BH149</f>
        <v>0</v>
      </c>
      <c r="BI166" s="5">
        <f ca="1">IFERROR(PPMT($F$181/4,SUM($J149:BI149),$G166,$F166),0)*BI149</f>
        <v>0</v>
      </c>
      <c r="BJ166" s="5">
        <f ca="1">IFERROR(PPMT($F$181/4,SUM($J149:BJ149),$G166,$F166),0)*BJ149</f>
        <v>0</v>
      </c>
      <c r="BK166" s="5">
        <f ca="1">IFERROR(PPMT($F$181/4,SUM($J149:BK149),$G166,$F166),0)*BK149</f>
        <v>0</v>
      </c>
      <c r="BL166" s="5">
        <f ca="1">IFERROR(PPMT($F$181/4,SUM($J149:BL149),$G166,$F166),0)*BL149</f>
        <v>0</v>
      </c>
      <c r="BM166" s="5">
        <f ca="1">IFERROR(PPMT($F$181/4,SUM($J149:BM149),$G166,$F166),0)*BM149</f>
        <v>0</v>
      </c>
      <c r="BN166" s="5">
        <f ca="1">IFERROR(PPMT($F$181/4,SUM($J149:BN149),$G166,$F166),0)*BN149</f>
        <v>0</v>
      </c>
      <c r="BO166" s="5">
        <f ca="1">IFERROR(PPMT($F$181/4,SUM($J149:BO149),$G166,$F166),0)*BO149</f>
        <v>0</v>
      </c>
      <c r="BP166" s="5">
        <f ca="1">IFERROR(PPMT($F$181/4,SUM($J149:BP149),$G166,$F166),0)*BP149</f>
        <v>0</v>
      </c>
      <c r="BQ166" s="5">
        <f ca="1">IFERROR(PPMT($F$181/4,SUM($J149:BQ149),$G166,$F166),0)*BQ149</f>
        <v>0</v>
      </c>
      <c r="BR166" s="5">
        <f ca="1">IFERROR(PPMT($F$181/4,SUM($J149:BR149),$G166,$F166),0)*BR149</f>
        <v>0</v>
      </c>
      <c r="BS166" s="5">
        <f ca="1">IFERROR(PPMT($F$181/4,SUM($J149:BS149),$G166,$F166),0)*BS149</f>
        <v>0</v>
      </c>
      <c r="BT166" s="5">
        <f ca="1">IFERROR(PPMT($F$181/4,SUM($J149:BT149),$G166,$F166),0)*BT149</f>
        <v>0</v>
      </c>
      <c r="BU166" s="5">
        <f ca="1">IFERROR(PPMT($F$181/4,SUM($J149:BU149),$G166,$F166),0)*BU149</f>
        <v>0</v>
      </c>
      <c r="BV166" s="5">
        <f ca="1">IFERROR(PPMT($F$181/4,SUM($J149:BV149),$G166,$F166),0)*BV149</f>
        <v>0</v>
      </c>
      <c r="BW166" s="5">
        <f ca="1">IFERROR(PPMT($F$181/4,SUM($J149:BW149),$G166,$F166),0)*BW149</f>
        <v>0</v>
      </c>
      <c r="BX166" s="5">
        <f ca="1">IFERROR(PPMT($F$181/4,SUM($J149:BX149),$G166,$F166),0)*BX149</f>
        <v>0</v>
      </c>
      <c r="BY166" s="5">
        <f ca="1">IFERROR(PPMT($F$181/4,SUM($J149:BY149),$G166,$F166),0)*BY149</f>
        <v>0</v>
      </c>
      <c r="BZ166" s="5">
        <f ca="1">IFERROR(PPMT($F$181/4,SUM($J149:BZ149),$G166,$F166),0)*BZ149</f>
        <v>0</v>
      </c>
      <c r="CA166" s="5">
        <f ca="1">IFERROR(PPMT($F$181/4,SUM($J149:CA149),$G166,$F166),0)*CA149</f>
        <v>0</v>
      </c>
      <c r="CB166" s="5">
        <f ca="1">IFERROR(PPMT($F$181/4,SUM($J149:CB149),$G166,$F166),0)*CB149</f>
        <v>0</v>
      </c>
      <c r="CC166" s="5">
        <f ca="1">IFERROR(PPMT($F$181/4,SUM($J149:CC149),$G166,$F166),0)*CC149</f>
        <v>0</v>
      </c>
      <c r="CD166" s="5">
        <f ca="1">IFERROR(PPMT($F$181/4,SUM($J149:CD149),$G166,$F166),0)*CD149</f>
        <v>0</v>
      </c>
      <c r="CE166" s="5">
        <f ca="1">IFERROR(PPMT($F$181/4,SUM($J149:CE149),$G166,$F166),0)*CE149</f>
        <v>0</v>
      </c>
      <c r="CF166" s="5">
        <f ca="1">IFERROR(PPMT($F$181/4,SUM($J149:CF149),$G166,$F166),0)*CF149</f>
        <v>0</v>
      </c>
      <c r="CG166" s="5">
        <f ca="1">IFERROR(PPMT($F$181/4,SUM($J149:CG149),$G166,$F166),0)*CG149</f>
        <v>0</v>
      </c>
      <c r="CH166" s="5">
        <f ca="1">IFERROR(PPMT($F$181/4,SUM($J149:CH149),$G166,$F166),0)*CH149</f>
        <v>0</v>
      </c>
      <c r="CI166" s="5">
        <f ca="1">IFERROR(PPMT($F$181/4,SUM($J149:CI149),$G166,$F166),0)*CI149</f>
        <v>0</v>
      </c>
      <c r="CJ166" s="5">
        <f ca="1">IFERROR(PPMT($F$181/4,SUM($J149:CJ149),$G166,$F166),0)*CJ149</f>
        <v>0</v>
      </c>
      <c r="CK166" s="5">
        <f ca="1">IFERROR(PPMT($F$181/4,SUM($J149:CK149),$G166,$F166),0)*CK149</f>
        <v>0</v>
      </c>
      <c r="CL166" s="5">
        <f ca="1">IFERROR(PPMT($F$181/4,SUM($J149:CL149),$G166,$F166),0)*CL149</f>
        <v>0</v>
      </c>
      <c r="CM166" s="5">
        <f ca="1">IFERROR(PPMT($F$181/4,SUM($J149:CM149),$G166,$F166),0)*CM149</f>
        <v>0</v>
      </c>
      <c r="CN166" s="5">
        <f ca="1">IFERROR(PPMT($F$181/4,SUM($J149:CN149),$G166,$F166),0)*CN149</f>
        <v>0</v>
      </c>
      <c r="CO166" s="5">
        <f ca="1">IFERROR(PPMT($F$181/4,SUM($J149:CO149),$G166,$F166),0)*CO149</f>
        <v>0</v>
      </c>
      <c r="CP166" s="5">
        <f ca="1">IFERROR(PPMT($F$181/4,SUM($J149:CP149),$G166,$F166),0)*CP149</f>
        <v>0</v>
      </c>
      <c r="CQ166" s="5">
        <f ca="1">IFERROR(PPMT($F$181/4,SUM($J149:CQ149),$G166,$F166),0)*CQ149</f>
        <v>0</v>
      </c>
      <c r="CR166" s="5">
        <f ca="1">IFERROR(PPMT($F$181/4,SUM($J149:CR149),$G166,$F166),0)*CR149</f>
        <v>0</v>
      </c>
      <c r="CS166" s="5">
        <f ca="1">IFERROR(PPMT($F$181/4,SUM($J149:CS149),$G166,$F166),0)*CS149</f>
        <v>0</v>
      </c>
      <c r="CT166" s="5">
        <f ca="1">IFERROR(PPMT($F$181/4,SUM($J149:CT149),$G166,$F166),0)*CT149</f>
        <v>0</v>
      </c>
      <c r="CU166" s="5">
        <f ca="1">IFERROR(PPMT($F$181/4,SUM($J149:CU149),$G166,$F166),0)*CU149</f>
        <v>0</v>
      </c>
      <c r="CV166" s="5">
        <f ca="1">IFERROR(PPMT($F$181/4,SUM($J149:CV149),$G166,$F166),0)*CV149</f>
        <v>0</v>
      </c>
      <c r="CW166" s="5">
        <f ca="1">IFERROR(PPMT($F$181/4,SUM($J149:CW149),$G166,$F166),0)*CW149</f>
        <v>0</v>
      </c>
      <c r="CX166" s="5">
        <f ca="1">IFERROR(PPMT($F$181/4,SUM($J149:CX149),$G166,$F166),0)*CX149</f>
        <v>0</v>
      </c>
      <c r="CY166" s="5">
        <f ca="1">IFERROR(PPMT($F$181/4,SUM($J149:CY149),$G166,$F166),0)*CY149</f>
        <v>0</v>
      </c>
      <c r="CZ166" s="5">
        <f ca="1">IFERROR(PPMT($F$181/4,SUM($J149:CZ149),$G166,$F166),0)*CZ149</f>
        <v>0</v>
      </c>
      <c r="DA166" s="5">
        <f ca="1">IFERROR(PPMT($F$181/4,SUM($J149:DA149),$G166,$F166),0)*DA149</f>
        <v>0</v>
      </c>
      <c r="DB166" s="5">
        <f ca="1">IFERROR(PPMT($F$181/4,SUM($J149:DB149),$G166,$F166),0)*DB149</f>
        <v>0</v>
      </c>
      <c r="DC166" s="5">
        <f ca="1">IFERROR(PPMT($F$181/4,SUM($J149:DC149),$G166,$F166),0)*DC149</f>
        <v>0</v>
      </c>
      <c r="DD166" s="5">
        <f ca="1">IFERROR(PPMT($F$181/4,SUM($J149:DD149),$G166,$F166),0)*DD149</f>
        <v>0</v>
      </c>
      <c r="DE166" s="5">
        <f ca="1">IFERROR(PPMT($F$181/4,SUM($J149:DE149),$G166,$F166),0)*DE149</f>
        <v>0</v>
      </c>
      <c r="DF166" s="5">
        <f ca="1">IFERROR(PPMT($F$181/4,SUM($J149:DF149),$G166,$F166),0)*DF149</f>
        <v>0</v>
      </c>
      <c r="DG166" s="5">
        <f ca="1">IFERROR(PPMT($F$181/4,SUM($J149:DG149),$G166,$F166),0)*DG149</f>
        <v>0</v>
      </c>
      <c r="DH166" s="5">
        <f ca="1">IFERROR(PPMT($F$181/4,SUM($J149:DH149),$G166,$F166),0)*DH149</f>
        <v>0</v>
      </c>
      <c r="DI166" s="5">
        <f ca="1">IFERROR(PPMT($F$181/4,SUM($J149:DI149),$G166,$F166),0)*DI149</f>
        <v>0</v>
      </c>
      <c r="DJ166" s="5">
        <f ca="1">IFERROR(PPMT($F$181/4,SUM($J149:DJ149),$G166,$F166),0)*DJ149</f>
        <v>0</v>
      </c>
    </row>
    <row r="167" spans="2:114" ht="15" hidden="1" customHeight="1" outlineLevel="1">
      <c r="B167" t="s">
        <v>108</v>
      </c>
      <c r="F167" s="5">
        <f t="shared" ref="F167:G167" ca="1" si="222">H150</f>
        <v>26250</v>
      </c>
      <c r="G167" s="5">
        <f t="shared" si="222"/>
        <v>80</v>
      </c>
      <c r="I167" s="5">
        <f t="shared" ca="1" si="218"/>
        <v>-26250</v>
      </c>
      <c r="J167" s="5">
        <f ca="1">IFERROR(PPMT($F$181/4,SUM($J150:J150),$G167,$F167),0)*J150</f>
        <v>0</v>
      </c>
      <c r="K167" s="5">
        <f ca="1">IFERROR(PPMT($F$181/4,SUM($J150:K150),$G167,$F167),0)*K150</f>
        <v>0</v>
      </c>
      <c r="L167" s="5">
        <f ca="1">IFERROR(PPMT($F$181/4,SUM($J150:L150),$G167,$F167),0)*L150</f>
        <v>0</v>
      </c>
      <c r="M167" s="5">
        <f ca="1">IFERROR(PPMT($F$181/4,SUM($J150:M150),$G167,$F167),0)*M150</f>
        <v>0</v>
      </c>
      <c r="N167" s="5">
        <f ca="1">IFERROR(PPMT($F$181/4,SUM($J150:N150),$G167,$F167),0)*N150</f>
        <v>0</v>
      </c>
      <c r="O167" s="5">
        <f ca="1">IFERROR(PPMT($F$181/4,SUM($J150:O150),$G167,$F167),0)*O150</f>
        <v>0</v>
      </c>
      <c r="P167" s="5">
        <f ca="1">IFERROR(PPMT($F$181/4,SUM($J150:P150),$G167,$F167),0)*P150</f>
        <v>0</v>
      </c>
      <c r="Q167" s="5">
        <f ca="1">IFERROR(PPMT($F$181/4,SUM($J150:Q150),$G167,$F167),0)*Q150</f>
        <v>0</v>
      </c>
      <c r="R167" s="5">
        <f ca="1">IFERROR(PPMT($F$181/4,SUM($J150:R150),$G167,$F167),0)*R150</f>
        <v>0</v>
      </c>
      <c r="S167" s="5">
        <f ca="1">IFERROR(PPMT($F$181/4,SUM($J150:S150),$G167,$F167),0)*S150</f>
        <v>0</v>
      </c>
      <c r="T167" s="5">
        <f ca="1">IFERROR(PPMT($F$181/4,SUM($J150:T150),$G167,$F167),0)*T150</f>
        <v>0</v>
      </c>
      <c r="U167" s="5">
        <f ca="1">IFERROR(PPMT($F$181/4,SUM($J150:U150),$G167,$F167),0)*U150</f>
        <v>0</v>
      </c>
      <c r="V167" s="5">
        <f ca="1">IFERROR(PPMT($F$181/4,SUM($J150:V150),$G167,$F167),0)*V150</f>
        <v>0</v>
      </c>
      <c r="W167" s="5">
        <f ca="1">IFERROR(PPMT($F$181/4,SUM($J150:W150),$G167,$F167),0)*W150</f>
        <v>0</v>
      </c>
      <c r="X167" s="5">
        <f ca="1">IFERROR(PPMT($F$181/4,SUM($J150:X150),$G167,$F167),0)*X150</f>
        <v>0</v>
      </c>
      <c r="Y167" s="5">
        <f ca="1">IFERROR(PPMT($F$181/4,SUM($J150:Y150),$G167,$F167),0)*Y150</f>
        <v>0</v>
      </c>
      <c r="Z167" s="5">
        <f ca="1">IFERROR(PPMT($F$181/4,SUM($J150:Z150),$G167,$F167),0)*Z150</f>
        <v>0</v>
      </c>
      <c r="AA167" s="5">
        <f ca="1">IFERROR(PPMT($F$181/4,SUM($J150:AA150),$G167,$F167),0)*AA150</f>
        <v>0</v>
      </c>
      <c r="AB167" s="5">
        <f ca="1">IFERROR(PPMT($F$181/4,SUM($J150:AB150),$G167,$F167),0)*AB150</f>
        <v>0</v>
      </c>
      <c r="AC167" s="5">
        <f ca="1">IFERROR(PPMT($F$181/4,SUM($J150:AC150),$G167,$F167),0)*AC150</f>
        <v>0</v>
      </c>
      <c r="AD167" s="5">
        <f ca="1">IFERROR(PPMT($F$181/4,SUM($J150:AD150),$G167,$F167),0)*AD150</f>
        <v>0</v>
      </c>
      <c r="AE167" s="5">
        <f ca="1">IFERROR(PPMT($F$181/4,SUM($J150:AE150),$G167,$F167),0)*AE150</f>
        <v>0</v>
      </c>
      <c r="AF167" s="5">
        <f ca="1">IFERROR(PPMT($F$181/4,SUM($J150:AF150),$G167,$F167),0)*AF150</f>
        <v>0</v>
      </c>
      <c r="AG167" s="5">
        <f ca="1">IFERROR(PPMT($F$181/4,SUM($J150:AG150),$G167,$F167),0)*AG150</f>
        <v>-240.66554454230368</v>
      </c>
      <c r="AH167" s="5">
        <f ca="1">IFERROR(PPMT($F$181/4,SUM($J150:AH150),$G167,$F167),0)*AH150</f>
        <v>-242.47053612637092</v>
      </c>
      <c r="AI167" s="5">
        <f ca="1">IFERROR(PPMT($F$181/4,SUM($J150:AI150),$G167,$F167),0)*AI150</f>
        <v>-244.28906514731869</v>
      </c>
      <c r="AJ167" s="5">
        <f ca="1">IFERROR(PPMT($F$181/4,SUM($J150:AJ150),$G167,$F167),0)*AJ150</f>
        <v>-246.12123313592357</v>
      </c>
      <c r="AK167" s="5">
        <f ca="1">IFERROR(PPMT($F$181/4,SUM($J150:AK150),$G167,$F167),0)*AK150</f>
        <v>-247.96714238444304</v>
      </c>
      <c r="AL167" s="5">
        <f ca="1">IFERROR(PPMT($F$181/4,SUM($J150:AL150),$G167,$F167),0)*AL150</f>
        <v>-249.82689595232634</v>
      </c>
      <c r="AM167" s="5">
        <f ca="1">IFERROR(PPMT($F$181/4,SUM($J150:AM150),$G167,$F167),0)*AM150</f>
        <v>-251.70059767196875</v>
      </c>
      <c r="AN167" s="5">
        <f ca="1">IFERROR(PPMT($F$181/4,SUM($J150:AN150),$G167,$F167),0)*AN150</f>
        <v>-253.58835215450856</v>
      </c>
      <c r="AO167" s="5">
        <f ca="1">IFERROR(PPMT($F$181/4,SUM($J150:AO150),$G167,$F167),0)*AO150</f>
        <v>-255.49026479566737</v>
      </c>
      <c r="AP167" s="5">
        <f ca="1">IFERROR(PPMT($F$181/4,SUM($J150:AP150),$G167,$F167),0)*AP150</f>
        <v>-257.4064417816349</v>
      </c>
      <c r="AQ167" s="5">
        <f ca="1">IFERROR(PPMT($F$181/4,SUM($J150:AQ150),$G167,$F167),0)*AQ150</f>
        <v>-259.33699009499713</v>
      </c>
      <c r="AR167" s="5">
        <f ca="1">IFERROR(PPMT($F$181/4,SUM($J150:AR150),$G167,$F167),0)*AR150</f>
        <v>-261.28201752070964</v>
      </c>
      <c r="AS167" s="5">
        <f ca="1">IFERROR(PPMT($F$181/4,SUM($J150:AS150),$G167,$F167),0)*AS150</f>
        <v>-263.24163265211496</v>
      </c>
      <c r="AT167" s="5">
        <f ca="1">IFERROR(PPMT($F$181/4,SUM($J150:AT150),$G167,$F167),0)*AT150</f>
        <v>-265.21594489700578</v>
      </c>
      <c r="AU167" s="5">
        <f ca="1">IFERROR(PPMT($F$181/4,SUM($J150:AU150),$G167,$F167),0)*AU150</f>
        <v>-267.20506448373334</v>
      </c>
      <c r="AV167" s="5">
        <f ca="1">IFERROR(PPMT($F$181/4,SUM($J150:AV150),$G167,$F167),0)*AV150</f>
        <v>-269.20910246736133</v>
      </c>
      <c r="AW167" s="5">
        <f ca="1">IFERROR(PPMT($F$181/4,SUM($J150:AW150),$G167,$F167),0)*AW150</f>
        <v>-271.22817073586657</v>
      </c>
      <c r="AX167" s="5">
        <f ca="1">IFERROR(PPMT($F$181/4,SUM($J150:AX150),$G167,$F167),0)*AX150</f>
        <v>-273.26238201638552</v>
      </c>
      <c r="AY167" s="5">
        <f ca="1">IFERROR(PPMT($F$181/4,SUM($J150:AY150),$G167,$F167),0)*AY150</f>
        <v>-275.31184988150846</v>
      </c>
      <c r="AZ167" s="5">
        <f ca="1">IFERROR(PPMT($F$181/4,SUM($J150:AZ150),$G167,$F167),0)*AZ150</f>
        <v>-277.3766887556198</v>
      </c>
      <c r="BA167" s="5">
        <f ca="1">IFERROR(PPMT($F$181/4,SUM($J150:BA150),$G167,$F167),0)*BA150</f>
        <v>-279.45701392128689</v>
      </c>
      <c r="BB167" s="5">
        <f ca="1">IFERROR(PPMT($F$181/4,SUM($J150:BB150),$G167,$F167),0)*BB150</f>
        <v>-281.55294152569655</v>
      </c>
      <c r="BC167" s="5">
        <f ca="1">IFERROR(PPMT($F$181/4,SUM($J150:BC150),$G167,$F167),0)*BC150</f>
        <v>-283.66458858713929</v>
      </c>
      <c r="BD167" s="5">
        <f ca="1">IFERROR(PPMT($F$181/4,SUM($J150:BD150),$G167,$F167),0)*BD150</f>
        <v>-285.7920730015428</v>
      </c>
      <c r="BE167" s="5">
        <f ca="1">IFERROR(PPMT($F$181/4,SUM($J150:BE150),$G167,$F167),0)*BE150</f>
        <v>-287.93551354905435</v>
      </c>
      <c r="BF167" s="5">
        <f ca="1">IFERROR(PPMT($F$181/4,SUM($J150:BF150),$G167,$F167),0)*BF150</f>
        <v>-290.09502990067233</v>
      </c>
      <c r="BG167" s="5">
        <f ca="1">IFERROR(PPMT($F$181/4,SUM($J150:BG150),$G167,$F167),0)*BG150</f>
        <v>-292.27074262492732</v>
      </c>
      <c r="BH167" s="5">
        <f ca="1">IFERROR(PPMT($F$181/4,SUM($J150:BH150),$G167,$F167),0)*BH150</f>
        <v>-294.46277319461427</v>
      </c>
      <c r="BI167" s="5">
        <f ca="1">IFERROR(PPMT($F$181/4,SUM($J150:BI150),$G167,$F167),0)*BI150</f>
        <v>-296.67124399357391</v>
      </c>
      <c r="BJ167" s="5">
        <f ca="1">IFERROR(PPMT($F$181/4,SUM($J150:BJ150),$G167,$F167),0)*BJ150</f>
        <v>-298.89627832352573</v>
      </c>
      <c r="BK167" s="5">
        <f ca="1">IFERROR(PPMT($F$181/4,SUM($J150:BK150),$G167,$F167),0)*BK150</f>
        <v>-301.1380004109522</v>
      </c>
      <c r="BL167" s="5">
        <f ca="1">IFERROR(PPMT($F$181/4,SUM($J150:BL150),$G167,$F167),0)*BL150</f>
        <v>-303.3965354140343</v>
      </c>
      <c r="BM167" s="5">
        <f ca="1">IFERROR(PPMT($F$181/4,SUM($J150:BM150),$G167,$F167),0)*BM150</f>
        <v>-305.67200942963956</v>
      </c>
      <c r="BN167" s="5">
        <f ca="1">IFERROR(PPMT($F$181/4,SUM($J150:BN150),$G167,$F167),0)*BN150</f>
        <v>-307.96454950036184</v>
      </c>
      <c r="BO167" s="5">
        <f ca="1">IFERROR(PPMT($F$181/4,SUM($J150:BO150),$G167,$F167),0)*BO150</f>
        <v>-310.27428362161459</v>
      </c>
      <c r="BP167" s="5">
        <f ca="1">IFERROR(PPMT($F$181/4,SUM($J150:BP150),$G167,$F167),0)*BP150</f>
        <v>-312.60134074877669</v>
      </c>
      <c r="BQ167" s="5">
        <f ca="1">IFERROR(PPMT($F$181/4,SUM($J150:BQ150),$G167,$F167),0)*BQ150</f>
        <v>-314.94585080439253</v>
      </c>
      <c r="BR167" s="5">
        <f ca="1">IFERROR(PPMT($F$181/4,SUM($J150:BR150),$G167,$F167),0)*BR150</f>
        <v>-317.30794468542541</v>
      </c>
      <c r="BS167" s="5">
        <f ca="1">IFERROR(PPMT($F$181/4,SUM($J150:BS150),$G167,$F167),0)*BS150</f>
        <v>-319.68775427056613</v>
      </c>
      <c r="BT167" s="5">
        <f ca="1">IFERROR(PPMT($F$181/4,SUM($J150:BT150),$G167,$F167),0)*BT150</f>
        <v>-322.08541242759537</v>
      </c>
      <c r="BU167" s="5">
        <f ca="1">IFERROR(PPMT($F$181/4,SUM($J150:BU150),$G167,$F167),0)*BU150</f>
        <v>-324.50105302080232</v>
      </c>
      <c r="BV167" s="5">
        <f ca="1">IFERROR(PPMT($F$181/4,SUM($J150:BV150),$G167,$F167),0)*BV150</f>
        <v>-326.93481091845837</v>
      </c>
      <c r="BW167" s="5">
        <f ca="1">IFERROR(PPMT($F$181/4,SUM($J150:BW150),$G167,$F167),0)*BW150</f>
        <v>-329.38682200034685</v>
      </c>
      <c r="BX167" s="5">
        <f ca="1">IFERROR(PPMT($F$181/4,SUM($J150:BX150),$G167,$F167),0)*BX150</f>
        <v>-331.85722316534941</v>
      </c>
      <c r="BY167" s="5">
        <f ca="1">IFERROR(PPMT($F$181/4,SUM($J150:BY150),$G167,$F167),0)*BY150</f>
        <v>-334.34615233908954</v>
      </c>
      <c r="BZ167" s="5">
        <f ca="1">IFERROR(PPMT($F$181/4,SUM($J150:BZ150),$G167,$F167),0)*BZ150</f>
        <v>-336.85374848163269</v>
      </c>
      <c r="CA167" s="5">
        <f ca="1">IFERROR(PPMT($F$181/4,SUM($J150:CA150),$G167,$F167),0)*CA150</f>
        <v>-339.38015159524497</v>
      </c>
      <c r="CB167" s="5">
        <f ca="1">IFERROR(PPMT($F$181/4,SUM($J150:CB150),$G167,$F167),0)*CB150</f>
        <v>-341.92550273220928</v>
      </c>
      <c r="CC167" s="5">
        <f ca="1">IFERROR(PPMT($F$181/4,SUM($J150:CC150),$G167,$F167),0)*CC150</f>
        <v>-344.48994400270084</v>
      </c>
      <c r="CD167" s="5">
        <f ca="1">IFERROR(PPMT($F$181/4,SUM($J150:CD150),$G167,$F167),0)*CD150</f>
        <v>-347.07361858272111</v>
      </c>
      <c r="CE167" s="5">
        <f ca="1">IFERROR(PPMT($F$181/4,SUM($J150:CE150),$G167,$F167),0)*CE150</f>
        <v>-349.67667072209156</v>
      </c>
      <c r="CF167" s="5">
        <f ca="1">IFERROR(PPMT($F$181/4,SUM($J150:CF150),$G167,$F167),0)*CF150</f>
        <v>-352.2992457525072</v>
      </c>
      <c r="CG167" s="5">
        <f ca="1">IFERROR(PPMT($F$181/4,SUM($J150:CG150),$G167,$F167),0)*CG150</f>
        <v>-354.94149009565103</v>
      </c>
      <c r="CH167" s="5">
        <f ca="1">IFERROR(PPMT($F$181/4,SUM($J150:CH150),$G167,$F167),0)*CH150</f>
        <v>-357.60355127136842</v>
      </c>
      <c r="CI167" s="5">
        <f ca="1">IFERROR(PPMT($F$181/4,SUM($J150:CI150),$G167,$F167),0)*CI150</f>
        <v>-360.28557790590366</v>
      </c>
      <c r="CJ167" s="5">
        <f ca="1">IFERROR(PPMT($F$181/4,SUM($J150:CJ150),$G167,$F167),0)*CJ150</f>
        <v>-362.98771974019792</v>
      </c>
      <c r="CK167" s="5">
        <f ca="1">IFERROR(PPMT($F$181/4,SUM($J150:CK150),$G167,$F167),0)*CK150</f>
        <v>-365.71012763824939</v>
      </c>
      <c r="CL167" s="5">
        <f ca="1">IFERROR(PPMT($F$181/4,SUM($J150:CL150),$G167,$F167),0)*CL150</f>
        <v>-368.45295359553631</v>
      </c>
      <c r="CM167" s="5">
        <f ca="1">IFERROR(PPMT($F$181/4,SUM($J150:CM150),$G167,$F167),0)*CM150</f>
        <v>-371.21635074750276</v>
      </c>
      <c r="CN167" s="5">
        <f ca="1">IFERROR(PPMT($F$181/4,SUM($J150:CN150),$G167,$F167),0)*CN150</f>
        <v>-374.00047337810912</v>
      </c>
      <c r="CO167" s="5">
        <f ca="1">IFERROR(PPMT($F$181/4,SUM($J150:CO150),$G167,$F167),0)*CO150</f>
        <v>-376.80547692844488</v>
      </c>
      <c r="CP167" s="5">
        <f ca="1">IFERROR(PPMT($F$181/4,SUM($J150:CP150),$G167,$F167),0)*CP150</f>
        <v>-379.63151800540828</v>
      </c>
      <c r="CQ167" s="5">
        <f ca="1">IFERROR(PPMT($F$181/4,SUM($J150:CQ150),$G167,$F167),0)*CQ150</f>
        <v>-382.47875439044884</v>
      </c>
      <c r="CR167" s="5">
        <f ca="1">IFERROR(PPMT($F$181/4,SUM($J150:CR150),$G167,$F167),0)*CR150</f>
        <v>-385.34734504837724</v>
      </c>
      <c r="CS167" s="5">
        <f ca="1">IFERROR(PPMT($F$181/4,SUM($J150:CS150),$G167,$F167),0)*CS150</f>
        <v>-388.23745013623994</v>
      </c>
      <c r="CT167" s="5">
        <f ca="1">IFERROR(PPMT($F$181/4,SUM($J150:CT150),$G167,$F167),0)*CT150</f>
        <v>-391.14923101226185</v>
      </c>
      <c r="CU167" s="5">
        <f ca="1">IFERROR(PPMT($F$181/4,SUM($J150:CU150),$G167,$F167),0)*CU150</f>
        <v>-394.08285024485377</v>
      </c>
      <c r="CV167" s="5">
        <f ca="1">IFERROR(PPMT($F$181/4,SUM($J150:CV150),$G167,$F167),0)*CV150</f>
        <v>-397.03847162169018</v>
      </c>
      <c r="CW167" s="5">
        <f ca="1">IFERROR(PPMT($F$181/4,SUM($J150:CW150),$G167,$F167),0)*CW150</f>
        <v>-400.01626015885284</v>
      </c>
      <c r="CX167" s="5">
        <f ca="1">IFERROR(PPMT($F$181/4,SUM($J150:CX150),$G167,$F167),0)*CX150</f>
        <v>-403.01638211004422</v>
      </c>
      <c r="CY167" s="5">
        <f ca="1">IFERROR(PPMT($F$181/4,SUM($J150:CY150),$G167,$F167),0)*CY150</f>
        <v>-406.03900497586955</v>
      </c>
      <c r="CZ167" s="5">
        <f ca="1">IFERROR(PPMT($F$181/4,SUM($J150:CZ150),$G167,$F167),0)*CZ150</f>
        <v>-409.08429751318857</v>
      </c>
      <c r="DA167" s="5">
        <f ca="1">IFERROR(PPMT($F$181/4,SUM($J150:DA150),$G167,$F167),0)*DA150</f>
        <v>-412.15242974453747</v>
      </c>
      <c r="DB167" s="5">
        <f ca="1">IFERROR(PPMT($F$181/4,SUM($J150:DB150),$G167,$F167),0)*DB150</f>
        <v>-415.2435729676215</v>
      </c>
      <c r="DC167" s="5">
        <f ca="1">IFERROR(PPMT($F$181/4,SUM($J150:DC150),$G167,$F167),0)*DC150</f>
        <v>-418.35789976487865</v>
      </c>
      <c r="DD167" s="5">
        <f ca="1">IFERROR(PPMT($F$181/4,SUM($J150:DD150),$G167,$F167),0)*DD150</f>
        <v>-421.49558401311532</v>
      </c>
      <c r="DE167" s="5">
        <f ca="1">IFERROR(PPMT($F$181/4,SUM($J150:DE150),$G167,$F167),0)*DE150</f>
        <v>-424.65680089321364</v>
      </c>
      <c r="DF167" s="5">
        <f ca="1">IFERROR(PPMT($F$181/4,SUM($J150:DF150),$G167,$F167),0)*DF150</f>
        <v>-427.84172689991277</v>
      </c>
      <c r="DG167" s="5">
        <f ca="1">IFERROR(PPMT($F$181/4,SUM($J150:DG150),$G167,$F167),0)*DG150</f>
        <v>-431.05053985166211</v>
      </c>
      <c r="DH167" s="5">
        <f ca="1">IFERROR(PPMT($F$181/4,SUM($J150:DH150),$G167,$F167),0)*DH150</f>
        <v>-434.28341890054963</v>
      </c>
      <c r="DI167" s="5">
        <f ca="1">IFERROR(PPMT($F$181/4,SUM($J150:DI150),$G167,$F167),0)*DI150</f>
        <v>0</v>
      </c>
      <c r="DJ167" s="5">
        <f ca="1">IFERROR(PPMT($F$181/4,SUM($J150:DJ150),$G167,$F167),0)*DJ150</f>
        <v>0</v>
      </c>
    </row>
    <row r="168" spans="2:114" ht="15" hidden="1" customHeight="1" outlineLevel="1">
      <c r="B168" t="s">
        <v>109</v>
      </c>
      <c r="F168" s="5">
        <f t="shared" ref="F168:G168" ca="1" si="223">H151</f>
        <v>0</v>
      </c>
      <c r="G168" s="5">
        <f t="shared" si="223"/>
        <v>79</v>
      </c>
      <c r="I168" s="5">
        <f t="shared" ca="1" si="218"/>
        <v>0</v>
      </c>
      <c r="J168" s="5">
        <f ca="1">IFERROR(PPMT($F$181/4,SUM($J151:J151),$G168,$F168),0)*J151</f>
        <v>0</v>
      </c>
      <c r="K168" s="5">
        <f ca="1">IFERROR(PPMT($F$181/4,SUM($J151:K151),$G168,$F168),0)*K151</f>
        <v>0</v>
      </c>
      <c r="L168" s="5">
        <f ca="1">IFERROR(PPMT($F$181/4,SUM($J151:L151),$G168,$F168),0)*L151</f>
        <v>0</v>
      </c>
      <c r="M168" s="5">
        <f ca="1">IFERROR(PPMT($F$181/4,SUM($J151:M151),$G168,$F168),0)*M151</f>
        <v>0</v>
      </c>
      <c r="N168" s="5">
        <f ca="1">IFERROR(PPMT($F$181/4,SUM($J151:N151),$G168,$F168),0)*N151</f>
        <v>0</v>
      </c>
      <c r="O168" s="5">
        <f ca="1">IFERROR(PPMT($F$181/4,SUM($J151:O151),$G168,$F168),0)*O151</f>
        <v>0</v>
      </c>
      <c r="P168" s="5">
        <f ca="1">IFERROR(PPMT($F$181/4,SUM($J151:P151),$G168,$F168),0)*P151</f>
        <v>0</v>
      </c>
      <c r="Q168" s="5">
        <f ca="1">IFERROR(PPMT($F$181/4,SUM($J151:Q151),$G168,$F168),0)*Q151</f>
        <v>0</v>
      </c>
      <c r="R168" s="5">
        <f ca="1">IFERROR(PPMT($F$181/4,SUM($J151:R151),$G168,$F168),0)*R151</f>
        <v>0</v>
      </c>
      <c r="S168" s="5">
        <f ca="1">IFERROR(PPMT($F$181/4,SUM($J151:S151),$G168,$F168),0)*S151</f>
        <v>0</v>
      </c>
      <c r="T168" s="5">
        <f ca="1">IFERROR(PPMT($F$181/4,SUM($J151:T151),$G168,$F168),0)*T151</f>
        <v>0</v>
      </c>
      <c r="U168" s="5">
        <f ca="1">IFERROR(PPMT($F$181/4,SUM($J151:U151),$G168,$F168),0)*U151</f>
        <v>0</v>
      </c>
      <c r="V168" s="5">
        <f ca="1">IFERROR(PPMT($F$181/4,SUM($J151:V151),$G168,$F168),0)*V151</f>
        <v>0</v>
      </c>
      <c r="W168" s="5">
        <f ca="1">IFERROR(PPMT($F$181/4,SUM($J151:W151),$G168,$F168),0)*W151</f>
        <v>0</v>
      </c>
      <c r="X168" s="5">
        <f ca="1">IFERROR(PPMT($F$181/4,SUM($J151:X151),$G168,$F168),0)*X151</f>
        <v>0</v>
      </c>
      <c r="Y168" s="5">
        <f ca="1">IFERROR(PPMT($F$181/4,SUM($J151:Y151),$G168,$F168),0)*Y151</f>
        <v>0</v>
      </c>
      <c r="Z168" s="5">
        <f ca="1">IFERROR(PPMT($F$181/4,SUM($J151:Z151),$G168,$F168),0)*Z151</f>
        <v>0</v>
      </c>
      <c r="AA168" s="5">
        <f ca="1">IFERROR(PPMT($F$181/4,SUM($J151:AA151),$G168,$F168),0)*AA151</f>
        <v>0</v>
      </c>
      <c r="AB168" s="5">
        <f ca="1">IFERROR(PPMT($F$181/4,SUM($J151:AB151),$G168,$F168),0)*AB151</f>
        <v>0</v>
      </c>
      <c r="AC168" s="5">
        <f ca="1">IFERROR(PPMT($F$181/4,SUM($J151:AC151),$G168,$F168),0)*AC151</f>
        <v>0</v>
      </c>
      <c r="AD168" s="5">
        <f ca="1">IFERROR(PPMT($F$181/4,SUM($J151:AD151),$G168,$F168),0)*AD151</f>
        <v>0</v>
      </c>
      <c r="AE168" s="5">
        <f ca="1">IFERROR(PPMT($F$181/4,SUM($J151:AE151),$G168,$F168),0)*AE151</f>
        <v>0</v>
      </c>
      <c r="AF168" s="5">
        <f ca="1">IFERROR(PPMT($F$181/4,SUM($J151:AF151),$G168,$F168),0)*AF151</f>
        <v>0</v>
      </c>
      <c r="AG168" s="5">
        <f ca="1">IFERROR(PPMT($F$181/4,SUM($J151:AG151),$G168,$F168),0)*AG151</f>
        <v>0</v>
      </c>
      <c r="AH168" s="5">
        <f ca="1">IFERROR(PPMT($F$181/4,SUM($J151:AH151),$G168,$F168),0)*AH151</f>
        <v>0</v>
      </c>
      <c r="AI168" s="5">
        <f ca="1">IFERROR(PPMT($F$181/4,SUM($J151:AI151),$G168,$F168),0)*AI151</f>
        <v>0</v>
      </c>
      <c r="AJ168" s="5">
        <f ca="1">IFERROR(PPMT($F$181/4,SUM($J151:AJ151),$G168,$F168),0)*AJ151</f>
        <v>0</v>
      </c>
      <c r="AK168" s="5">
        <f ca="1">IFERROR(PPMT($F$181/4,SUM($J151:AK151),$G168,$F168),0)*AK151</f>
        <v>0</v>
      </c>
      <c r="AL168" s="5">
        <f ca="1">IFERROR(PPMT($F$181/4,SUM($J151:AL151),$G168,$F168),0)*AL151</f>
        <v>0</v>
      </c>
      <c r="AM168" s="5">
        <f ca="1">IFERROR(PPMT($F$181/4,SUM($J151:AM151),$G168,$F168),0)*AM151</f>
        <v>0</v>
      </c>
      <c r="AN168" s="5">
        <f ca="1">IFERROR(PPMT($F$181/4,SUM($J151:AN151),$G168,$F168),0)*AN151</f>
        <v>0</v>
      </c>
      <c r="AO168" s="5">
        <f ca="1">IFERROR(PPMT($F$181/4,SUM($J151:AO151),$G168,$F168),0)*AO151</f>
        <v>0</v>
      </c>
      <c r="AP168" s="5">
        <f ca="1">IFERROR(PPMT($F$181/4,SUM($J151:AP151),$G168,$F168),0)*AP151</f>
        <v>0</v>
      </c>
      <c r="AQ168" s="5">
        <f ca="1">IFERROR(PPMT($F$181/4,SUM($J151:AQ151),$G168,$F168),0)*AQ151</f>
        <v>0</v>
      </c>
      <c r="AR168" s="5">
        <f ca="1">IFERROR(PPMT($F$181/4,SUM($J151:AR151),$G168,$F168),0)*AR151</f>
        <v>0</v>
      </c>
      <c r="AS168" s="5">
        <f ca="1">IFERROR(PPMT($F$181/4,SUM($J151:AS151),$G168,$F168),0)*AS151</f>
        <v>0</v>
      </c>
      <c r="AT168" s="5">
        <f ca="1">IFERROR(PPMT($F$181/4,SUM($J151:AT151),$G168,$F168),0)*AT151</f>
        <v>0</v>
      </c>
      <c r="AU168" s="5">
        <f ca="1">IFERROR(PPMT($F$181/4,SUM($J151:AU151),$G168,$F168),0)*AU151</f>
        <v>0</v>
      </c>
      <c r="AV168" s="5">
        <f ca="1">IFERROR(PPMT($F$181/4,SUM($J151:AV151),$G168,$F168),0)*AV151</f>
        <v>0</v>
      </c>
      <c r="AW168" s="5">
        <f ca="1">IFERROR(PPMT($F$181/4,SUM($J151:AW151),$G168,$F168),0)*AW151</f>
        <v>0</v>
      </c>
      <c r="AX168" s="5">
        <f ca="1">IFERROR(PPMT($F$181/4,SUM($J151:AX151),$G168,$F168),0)*AX151</f>
        <v>0</v>
      </c>
      <c r="AY168" s="5">
        <f ca="1">IFERROR(PPMT($F$181/4,SUM($J151:AY151),$G168,$F168),0)*AY151</f>
        <v>0</v>
      </c>
      <c r="AZ168" s="5">
        <f ca="1">IFERROR(PPMT($F$181/4,SUM($J151:AZ151),$G168,$F168),0)*AZ151</f>
        <v>0</v>
      </c>
      <c r="BA168" s="5">
        <f ca="1">IFERROR(PPMT($F$181/4,SUM($J151:BA151),$G168,$F168),0)*BA151</f>
        <v>0</v>
      </c>
      <c r="BB168" s="5">
        <f ca="1">IFERROR(PPMT($F$181/4,SUM($J151:BB151),$G168,$F168),0)*BB151</f>
        <v>0</v>
      </c>
      <c r="BC168" s="5">
        <f ca="1">IFERROR(PPMT($F$181/4,SUM($J151:BC151),$G168,$F168),0)*BC151</f>
        <v>0</v>
      </c>
      <c r="BD168" s="5">
        <f ca="1">IFERROR(PPMT($F$181/4,SUM($J151:BD151),$G168,$F168),0)*BD151</f>
        <v>0</v>
      </c>
      <c r="BE168" s="5">
        <f ca="1">IFERROR(PPMT($F$181/4,SUM($J151:BE151),$G168,$F168),0)*BE151</f>
        <v>0</v>
      </c>
      <c r="BF168" s="5">
        <f ca="1">IFERROR(PPMT($F$181/4,SUM($J151:BF151),$G168,$F168),0)*BF151</f>
        <v>0</v>
      </c>
      <c r="BG168" s="5">
        <f ca="1">IFERROR(PPMT($F$181/4,SUM($J151:BG151),$G168,$F168),0)*BG151</f>
        <v>0</v>
      </c>
      <c r="BH168" s="5">
        <f ca="1">IFERROR(PPMT($F$181/4,SUM($J151:BH151),$G168,$F168),0)*BH151</f>
        <v>0</v>
      </c>
      <c r="BI168" s="5">
        <f ca="1">IFERROR(PPMT($F$181/4,SUM($J151:BI151),$G168,$F168),0)*BI151</f>
        <v>0</v>
      </c>
      <c r="BJ168" s="5">
        <f ca="1">IFERROR(PPMT($F$181/4,SUM($J151:BJ151),$G168,$F168),0)*BJ151</f>
        <v>0</v>
      </c>
      <c r="BK168" s="5">
        <f ca="1">IFERROR(PPMT($F$181/4,SUM($J151:BK151),$G168,$F168),0)*BK151</f>
        <v>0</v>
      </c>
      <c r="BL168" s="5">
        <f ca="1">IFERROR(PPMT($F$181/4,SUM($J151:BL151),$G168,$F168),0)*BL151</f>
        <v>0</v>
      </c>
      <c r="BM168" s="5">
        <f ca="1">IFERROR(PPMT($F$181/4,SUM($J151:BM151),$G168,$F168),0)*BM151</f>
        <v>0</v>
      </c>
      <c r="BN168" s="5">
        <f ca="1">IFERROR(PPMT($F$181/4,SUM($J151:BN151),$G168,$F168),0)*BN151</f>
        <v>0</v>
      </c>
      <c r="BO168" s="5">
        <f ca="1">IFERROR(PPMT($F$181/4,SUM($J151:BO151),$G168,$F168),0)*BO151</f>
        <v>0</v>
      </c>
      <c r="BP168" s="5">
        <f ca="1">IFERROR(PPMT($F$181/4,SUM($J151:BP151),$G168,$F168),0)*BP151</f>
        <v>0</v>
      </c>
      <c r="BQ168" s="5">
        <f ca="1">IFERROR(PPMT($F$181/4,SUM($J151:BQ151),$G168,$F168),0)*BQ151</f>
        <v>0</v>
      </c>
      <c r="BR168" s="5">
        <f ca="1">IFERROR(PPMT($F$181/4,SUM($J151:BR151),$G168,$F168),0)*BR151</f>
        <v>0</v>
      </c>
      <c r="BS168" s="5">
        <f ca="1">IFERROR(PPMT($F$181/4,SUM($J151:BS151),$G168,$F168),0)*BS151</f>
        <v>0</v>
      </c>
      <c r="BT168" s="5">
        <f ca="1">IFERROR(PPMT($F$181/4,SUM($J151:BT151),$G168,$F168),0)*BT151</f>
        <v>0</v>
      </c>
      <c r="BU168" s="5">
        <f ca="1">IFERROR(PPMT($F$181/4,SUM($J151:BU151),$G168,$F168),0)*BU151</f>
        <v>0</v>
      </c>
      <c r="BV168" s="5">
        <f ca="1">IFERROR(PPMT($F$181/4,SUM($J151:BV151),$G168,$F168),0)*BV151</f>
        <v>0</v>
      </c>
      <c r="BW168" s="5">
        <f ca="1">IFERROR(PPMT($F$181/4,SUM($J151:BW151),$G168,$F168),0)*BW151</f>
        <v>0</v>
      </c>
      <c r="BX168" s="5">
        <f ca="1">IFERROR(PPMT($F$181/4,SUM($J151:BX151),$G168,$F168),0)*BX151</f>
        <v>0</v>
      </c>
      <c r="BY168" s="5">
        <f ca="1">IFERROR(PPMT($F$181/4,SUM($J151:BY151),$G168,$F168),0)*BY151</f>
        <v>0</v>
      </c>
      <c r="BZ168" s="5">
        <f ca="1">IFERROR(PPMT($F$181/4,SUM($J151:BZ151),$G168,$F168),0)*BZ151</f>
        <v>0</v>
      </c>
      <c r="CA168" s="5">
        <f ca="1">IFERROR(PPMT($F$181/4,SUM($J151:CA151),$G168,$F168),0)*CA151</f>
        <v>0</v>
      </c>
      <c r="CB168" s="5">
        <f ca="1">IFERROR(PPMT($F$181/4,SUM($J151:CB151),$G168,$F168),0)*CB151</f>
        <v>0</v>
      </c>
      <c r="CC168" s="5">
        <f ca="1">IFERROR(PPMT($F$181/4,SUM($J151:CC151),$G168,$F168),0)*CC151</f>
        <v>0</v>
      </c>
      <c r="CD168" s="5">
        <f ca="1">IFERROR(PPMT($F$181/4,SUM($J151:CD151),$G168,$F168),0)*CD151</f>
        <v>0</v>
      </c>
      <c r="CE168" s="5">
        <f ca="1">IFERROR(PPMT($F$181/4,SUM($J151:CE151),$G168,$F168),0)*CE151</f>
        <v>0</v>
      </c>
      <c r="CF168" s="5">
        <f ca="1">IFERROR(PPMT($F$181/4,SUM($J151:CF151),$G168,$F168),0)*CF151</f>
        <v>0</v>
      </c>
      <c r="CG168" s="5">
        <f ca="1">IFERROR(PPMT($F$181/4,SUM($J151:CG151),$G168,$F168),0)*CG151</f>
        <v>0</v>
      </c>
      <c r="CH168" s="5">
        <f ca="1">IFERROR(PPMT($F$181/4,SUM($J151:CH151),$G168,$F168),0)*CH151</f>
        <v>0</v>
      </c>
      <c r="CI168" s="5">
        <f ca="1">IFERROR(PPMT($F$181/4,SUM($J151:CI151),$G168,$F168),0)*CI151</f>
        <v>0</v>
      </c>
      <c r="CJ168" s="5">
        <f ca="1">IFERROR(PPMT($F$181/4,SUM($J151:CJ151),$G168,$F168),0)*CJ151</f>
        <v>0</v>
      </c>
      <c r="CK168" s="5">
        <f ca="1">IFERROR(PPMT($F$181/4,SUM($J151:CK151),$G168,$F168),0)*CK151</f>
        <v>0</v>
      </c>
      <c r="CL168" s="5">
        <f ca="1">IFERROR(PPMT($F$181/4,SUM($J151:CL151),$G168,$F168),0)*CL151</f>
        <v>0</v>
      </c>
      <c r="CM168" s="5">
        <f ca="1">IFERROR(PPMT($F$181/4,SUM($J151:CM151),$G168,$F168),0)*CM151</f>
        <v>0</v>
      </c>
      <c r="CN168" s="5">
        <f ca="1">IFERROR(PPMT($F$181/4,SUM($J151:CN151),$G168,$F168),0)*CN151</f>
        <v>0</v>
      </c>
      <c r="CO168" s="5">
        <f ca="1">IFERROR(PPMT($F$181/4,SUM($J151:CO151),$G168,$F168),0)*CO151</f>
        <v>0</v>
      </c>
      <c r="CP168" s="5">
        <f ca="1">IFERROR(PPMT($F$181/4,SUM($J151:CP151),$G168,$F168),0)*CP151</f>
        <v>0</v>
      </c>
      <c r="CQ168" s="5">
        <f ca="1">IFERROR(PPMT($F$181/4,SUM($J151:CQ151),$G168,$F168),0)*CQ151</f>
        <v>0</v>
      </c>
      <c r="CR168" s="5">
        <f ca="1">IFERROR(PPMT($F$181/4,SUM($J151:CR151),$G168,$F168),0)*CR151</f>
        <v>0</v>
      </c>
      <c r="CS168" s="5">
        <f ca="1">IFERROR(PPMT($F$181/4,SUM($J151:CS151),$G168,$F168),0)*CS151</f>
        <v>0</v>
      </c>
      <c r="CT168" s="5">
        <f ca="1">IFERROR(PPMT($F$181/4,SUM($J151:CT151),$G168,$F168),0)*CT151</f>
        <v>0</v>
      </c>
      <c r="CU168" s="5">
        <f ca="1">IFERROR(PPMT($F$181/4,SUM($J151:CU151),$G168,$F168),0)*CU151</f>
        <v>0</v>
      </c>
      <c r="CV168" s="5">
        <f ca="1">IFERROR(PPMT($F$181/4,SUM($J151:CV151),$G168,$F168),0)*CV151</f>
        <v>0</v>
      </c>
      <c r="CW168" s="5">
        <f ca="1">IFERROR(PPMT($F$181/4,SUM($J151:CW151),$G168,$F168),0)*CW151</f>
        <v>0</v>
      </c>
      <c r="CX168" s="5">
        <f ca="1">IFERROR(PPMT($F$181/4,SUM($J151:CX151),$G168,$F168),0)*CX151</f>
        <v>0</v>
      </c>
      <c r="CY168" s="5">
        <f ca="1">IFERROR(PPMT($F$181/4,SUM($J151:CY151),$G168,$F168),0)*CY151</f>
        <v>0</v>
      </c>
      <c r="CZ168" s="5">
        <f ca="1">IFERROR(PPMT($F$181/4,SUM($J151:CZ151),$G168,$F168),0)*CZ151</f>
        <v>0</v>
      </c>
      <c r="DA168" s="5">
        <f ca="1">IFERROR(PPMT($F$181/4,SUM($J151:DA151),$G168,$F168),0)*DA151</f>
        <v>0</v>
      </c>
      <c r="DB168" s="5">
        <f ca="1">IFERROR(PPMT($F$181/4,SUM($J151:DB151),$G168,$F168),0)*DB151</f>
        <v>0</v>
      </c>
      <c r="DC168" s="5">
        <f ca="1">IFERROR(PPMT($F$181/4,SUM($J151:DC151),$G168,$F168),0)*DC151</f>
        <v>0</v>
      </c>
      <c r="DD168" s="5">
        <f ca="1">IFERROR(PPMT($F$181/4,SUM($J151:DD151),$G168,$F168),0)*DD151</f>
        <v>0</v>
      </c>
      <c r="DE168" s="5">
        <f ca="1">IFERROR(PPMT($F$181/4,SUM($J151:DE151),$G168,$F168),0)*DE151</f>
        <v>0</v>
      </c>
      <c r="DF168" s="5">
        <f ca="1">IFERROR(PPMT($F$181/4,SUM($J151:DF151),$G168,$F168),0)*DF151</f>
        <v>0</v>
      </c>
      <c r="DG168" s="5">
        <f ca="1">IFERROR(PPMT($F$181/4,SUM($J151:DG151),$G168,$F168),0)*DG151</f>
        <v>0</v>
      </c>
      <c r="DH168" s="5">
        <f ca="1">IFERROR(PPMT($F$181/4,SUM($J151:DH151),$G168,$F168),0)*DH151</f>
        <v>0</v>
      </c>
      <c r="DI168" s="5">
        <f ca="1">IFERROR(PPMT($F$181/4,SUM($J151:DI151),$G168,$F168),0)*DI151</f>
        <v>0</v>
      </c>
      <c r="DJ168" s="5">
        <f ca="1">IFERROR(PPMT($F$181/4,SUM($J151:DJ151),$G168,$F168),0)*DJ151</f>
        <v>0</v>
      </c>
    </row>
    <row r="169" spans="2:114" ht="15" hidden="1" customHeight="1" outlineLevel="1">
      <c r="B169" t="s">
        <v>110</v>
      </c>
      <c r="F169" s="5">
        <f t="shared" ref="F169:G169" ca="1" si="224">H152</f>
        <v>0</v>
      </c>
      <c r="G169" s="5">
        <f t="shared" si="224"/>
        <v>78</v>
      </c>
      <c r="I169" s="5">
        <f t="shared" ca="1" si="218"/>
        <v>0</v>
      </c>
      <c r="J169" s="5">
        <f ca="1">IFERROR(PPMT($F$181/4,SUM($J152:J152),$G169,$F169),0)*J152</f>
        <v>0</v>
      </c>
      <c r="K169" s="5">
        <f ca="1">IFERROR(PPMT($F$181/4,SUM($J152:K152),$G169,$F169),0)*K152</f>
        <v>0</v>
      </c>
      <c r="L169" s="5">
        <f ca="1">IFERROR(PPMT($F$181/4,SUM($J152:L152),$G169,$F169),0)*L152</f>
        <v>0</v>
      </c>
      <c r="M169" s="5">
        <f ca="1">IFERROR(PPMT($F$181/4,SUM($J152:M152),$G169,$F169),0)*M152</f>
        <v>0</v>
      </c>
      <c r="N169" s="5">
        <f ca="1">IFERROR(PPMT($F$181/4,SUM($J152:N152),$G169,$F169),0)*N152</f>
        <v>0</v>
      </c>
      <c r="O169" s="5">
        <f ca="1">IFERROR(PPMT($F$181/4,SUM($J152:O152),$G169,$F169),0)*O152</f>
        <v>0</v>
      </c>
      <c r="P169" s="5">
        <f ca="1">IFERROR(PPMT($F$181/4,SUM($J152:P152),$G169,$F169),0)*P152</f>
        <v>0</v>
      </c>
      <c r="Q169" s="5">
        <f ca="1">IFERROR(PPMT($F$181/4,SUM($J152:Q152),$G169,$F169),0)*Q152</f>
        <v>0</v>
      </c>
      <c r="R169" s="5">
        <f ca="1">IFERROR(PPMT($F$181/4,SUM($J152:R152),$G169,$F169),0)*R152</f>
        <v>0</v>
      </c>
      <c r="S169" s="5">
        <f ca="1">IFERROR(PPMT($F$181/4,SUM($J152:S152),$G169,$F169),0)*S152</f>
        <v>0</v>
      </c>
      <c r="T169" s="5">
        <f ca="1">IFERROR(PPMT($F$181/4,SUM($J152:T152),$G169,$F169),0)*T152</f>
        <v>0</v>
      </c>
      <c r="U169" s="5">
        <f ca="1">IFERROR(PPMT($F$181/4,SUM($J152:U152),$G169,$F169),0)*U152</f>
        <v>0</v>
      </c>
      <c r="V169" s="5">
        <f ca="1">IFERROR(PPMT($F$181/4,SUM($J152:V152),$G169,$F169),0)*V152</f>
        <v>0</v>
      </c>
      <c r="W169" s="5">
        <f ca="1">IFERROR(PPMT($F$181/4,SUM($J152:W152),$G169,$F169),0)*W152</f>
        <v>0</v>
      </c>
      <c r="X169" s="5">
        <f ca="1">IFERROR(PPMT($F$181/4,SUM($J152:X152),$G169,$F169),0)*X152</f>
        <v>0</v>
      </c>
      <c r="Y169" s="5">
        <f ca="1">IFERROR(PPMT($F$181/4,SUM($J152:Y152),$G169,$F169),0)*Y152</f>
        <v>0</v>
      </c>
      <c r="Z169" s="5">
        <f ca="1">IFERROR(PPMT($F$181/4,SUM($J152:Z152),$G169,$F169),0)*Z152</f>
        <v>0</v>
      </c>
      <c r="AA169" s="5">
        <f ca="1">IFERROR(PPMT($F$181/4,SUM($J152:AA152),$G169,$F169),0)*AA152</f>
        <v>0</v>
      </c>
      <c r="AB169" s="5">
        <f ca="1">IFERROR(PPMT($F$181/4,SUM($J152:AB152),$G169,$F169),0)*AB152</f>
        <v>0</v>
      </c>
      <c r="AC169" s="5">
        <f ca="1">IFERROR(PPMT($F$181/4,SUM($J152:AC152),$G169,$F169),0)*AC152</f>
        <v>0</v>
      </c>
      <c r="AD169" s="5">
        <f ca="1">IFERROR(PPMT($F$181/4,SUM($J152:AD152),$G169,$F169),0)*AD152</f>
        <v>0</v>
      </c>
      <c r="AE169" s="5">
        <f ca="1">IFERROR(PPMT($F$181/4,SUM($J152:AE152),$G169,$F169),0)*AE152</f>
        <v>0</v>
      </c>
      <c r="AF169" s="5">
        <f ca="1">IFERROR(PPMT($F$181/4,SUM($J152:AF152),$G169,$F169),0)*AF152</f>
        <v>0</v>
      </c>
      <c r="AG169" s="5">
        <f ca="1">IFERROR(PPMT($F$181/4,SUM($J152:AG152),$G169,$F169),0)*AG152</f>
        <v>0</v>
      </c>
      <c r="AH169" s="5">
        <f ca="1">IFERROR(PPMT($F$181/4,SUM($J152:AH152),$G169,$F169),0)*AH152</f>
        <v>0</v>
      </c>
      <c r="AI169" s="5">
        <f ca="1">IFERROR(PPMT($F$181/4,SUM($J152:AI152),$G169,$F169),0)*AI152</f>
        <v>0</v>
      </c>
      <c r="AJ169" s="5">
        <f ca="1">IFERROR(PPMT($F$181/4,SUM($J152:AJ152),$G169,$F169),0)*AJ152</f>
        <v>0</v>
      </c>
      <c r="AK169" s="5">
        <f ca="1">IFERROR(PPMT($F$181/4,SUM($J152:AK152),$G169,$F169),0)*AK152</f>
        <v>0</v>
      </c>
      <c r="AL169" s="5">
        <f ca="1">IFERROR(PPMT($F$181/4,SUM($J152:AL152),$G169,$F169),0)*AL152</f>
        <v>0</v>
      </c>
      <c r="AM169" s="5">
        <f ca="1">IFERROR(PPMT($F$181/4,SUM($J152:AM152),$G169,$F169),0)*AM152</f>
        <v>0</v>
      </c>
      <c r="AN169" s="5">
        <f ca="1">IFERROR(PPMT($F$181/4,SUM($J152:AN152),$G169,$F169),0)*AN152</f>
        <v>0</v>
      </c>
      <c r="AO169" s="5">
        <f ca="1">IFERROR(PPMT($F$181/4,SUM($J152:AO152),$G169,$F169),0)*AO152</f>
        <v>0</v>
      </c>
      <c r="AP169" s="5">
        <f ca="1">IFERROR(PPMT($F$181/4,SUM($J152:AP152),$G169,$F169),0)*AP152</f>
        <v>0</v>
      </c>
      <c r="AQ169" s="5">
        <f ca="1">IFERROR(PPMT($F$181/4,SUM($J152:AQ152),$G169,$F169),0)*AQ152</f>
        <v>0</v>
      </c>
      <c r="AR169" s="5">
        <f ca="1">IFERROR(PPMT($F$181/4,SUM($J152:AR152),$G169,$F169),0)*AR152</f>
        <v>0</v>
      </c>
      <c r="AS169" s="5">
        <f ca="1">IFERROR(PPMT($F$181/4,SUM($J152:AS152),$G169,$F169),0)*AS152</f>
        <v>0</v>
      </c>
      <c r="AT169" s="5">
        <f ca="1">IFERROR(PPMT($F$181/4,SUM($J152:AT152),$G169,$F169),0)*AT152</f>
        <v>0</v>
      </c>
      <c r="AU169" s="5">
        <f ca="1">IFERROR(PPMT($F$181/4,SUM($J152:AU152),$G169,$F169),0)*AU152</f>
        <v>0</v>
      </c>
      <c r="AV169" s="5">
        <f ca="1">IFERROR(PPMT($F$181/4,SUM($J152:AV152),$G169,$F169),0)*AV152</f>
        <v>0</v>
      </c>
      <c r="AW169" s="5">
        <f ca="1">IFERROR(PPMT($F$181/4,SUM($J152:AW152),$G169,$F169),0)*AW152</f>
        <v>0</v>
      </c>
      <c r="AX169" s="5">
        <f ca="1">IFERROR(PPMT($F$181/4,SUM($J152:AX152),$G169,$F169),0)*AX152</f>
        <v>0</v>
      </c>
      <c r="AY169" s="5">
        <f ca="1">IFERROR(PPMT($F$181/4,SUM($J152:AY152),$G169,$F169),0)*AY152</f>
        <v>0</v>
      </c>
      <c r="AZ169" s="5">
        <f ca="1">IFERROR(PPMT($F$181/4,SUM($J152:AZ152),$G169,$F169),0)*AZ152</f>
        <v>0</v>
      </c>
      <c r="BA169" s="5">
        <f ca="1">IFERROR(PPMT($F$181/4,SUM($J152:BA152),$G169,$F169),0)*BA152</f>
        <v>0</v>
      </c>
      <c r="BB169" s="5">
        <f ca="1">IFERROR(PPMT($F$181/4,SUM($J152:BB152),$G169,$F169),0)*BB152</f>
        <v>0</v>
      </c>
      <c r="BC169" s="5">
        <f ca="1">IFERROR(PPMT($F$181/4,SUM($J152:BC152),$G169,$F169),0)*BC152</f>
        <v>0</v>
      </c>
      <c r="BD169" s="5">
        <f ca="1">IFERROR(PPMT($F$181/4,SUM($J152:BD152),$G169,$F169),0)*BD152</f>
        <v>0</v>
      </c>
      <c r="BE169" s="5">
        <f ca="1">IFERROR(PPMT($F$181/4,SUM($J152:BE152),$G169,$F169),0)*BE152</f>
        <v>0</v>
      </c>
      <c r="BF169" s="5">
        <f ca="1">IFERROR(PPMT($F$181/4,SUM($J152:BF152),$G169,$F169),0)*BF152</f>
        <v>0</v>
      </c>
      <c r="BG169" s="5">
        <f ca="1">IFERROR(PPMT($F$181/4,SUM($J152:BG152),$G169,$F169),0)*BG152</f>
        <v>0</v>
      </c>
      <c r="BH169" s="5">
        <f ca="1">IFERROR(PPMT($F$181/4,SUM($J152:BH152),$G169,$F169),0)*BH152</f>
        <v>0</v>
      </c>
      <c r="BI169" s="5">
        <f ca="1">IFERROR(PPMT($F$181/4,SUM($J152:BI152),$G169,$F169),0)*BI152</f>
        <v>0</v>
      </c>
      <c r="BJ169" s="5">
        <f ca="1">IFERROR(PPMT($F$181/4,SUM($J152:BJ152),$G169,$F169),0)*BJ152</f>
        <v>0</v>
      </c>
      <c r="BK169" s="5">
        <f ca="1">IFERROR(PPMT($F$181/4,SUM($J152:BK152),$G169,$F169),0)*BK152</f>
        <v>0</v>
      </c>
      <c r="BL169" s="5">
        <f ca="1">IFERROR(PPMT($F$181/4,SUM($J152:BL152),$G169,$F169),0)*BL152</f>
        <v>0</v>
      </c>
      <c r="BM169" s="5">
        <f ca="1">IFERROR(PPMT($F$181/4,SUM($J152:BM152),$G169,$F169),0)*BM152</f>
        <v>0</v>
      </c>
      <c r="BN169" s="5">
        <f ca="1">IFERROR(PPMT($F$181/4,SUM($J152:BN152),$G169,$F169),0)*BN152</f>
        <v>0</v>
      </c>
      <c r="BO169" s="5">
        <f ca="1">IFERROR(PPMT($F$181/4,SUM($J152:BO152),$G169,$F169),0)*BO152</f>
        <v>0</v>
      </c>
      <c r="BP169" s="5">
        <f ca="1">IFERROR(PPMT($F$181/4,SUM($J152:BP152),$G169,$F169),0)*BP152</f>
        <v>0</v>
      </c>
      <c r="BQ169" s="5">
        <f ca="1">IFERROR(PPMT($F$181/4,SUM($J152:BQ152),$G169,$F169),0)*BQ152</f>
        <v>0</v>
      </c>
      <c r="BR169" s="5">
        <f ca="1">IFERROR(PPMT($F$181/4,SUM($J152:BR152),$G169,$F169),0)*BR152</f>
        <v>0</v>
      </c>
      <c r="BS169" s="5">
        <f ca="1">IFERROR(PPMT($F$181/4,SUM($J152:BS152),$G169,$F169),0)*BS152</f>
        <v>0</v>
      </c>
      <c r="BT169" s="5">
        <f ca="1">IFERROR(PPMT($F$181/4,SUM($J152:BT152),$G169,$F169),0)*BT152</f>
        <v>0</v>
      </c>
      <c r="BU169" s="5">
        <f ca="1">IFERROR(PPMT($F$181/4,SUM($J152:BU152),$G169,$F169),0)*BU152</f>
        <v>0</v>
      </c>
      <c r="BV169" s="5">
        <f ca="1">IFERROR(PPMT($F$181/4,SUM($J152:BV152),$G169,$F169),0)*BV152</f>
        <v>0</v>
      </c>
      <c r="BW169" s="5">
        <f ca="1">IFERROR(PPMT($F$181/4,SUM($J152:BW152),$G169,$F169),0)*BW152</f>
        <v>0</v>
      </c>
      <c r="BX169" s="5">
        <f ca="1">IFERROR(PPMT($F$181/4,SUM($J152:BX152),$G169,$F169),0)*BX152</f>
        <v>0</v>
      </c>
      <c r="BY169" s="5">
        <f ca="1">IFERROR(PPMT($F$181/4,SUM($J152:BY152),$G169,$F169),0)*BY152</f>
        <v>0</v>
      </c>
      <c r="BZ169" s="5">
        <f ca="1">IFERROR(PPMT($F$181/4,SUM($J152:BZ152),$G169,$F169),0)*BZ152</f>
        <v>0</v>
      </c>
      <c r="CA169" s="5">
        <f ca="1">IFERROR(PPMT($F$181/4,SUM($J152:CA152),$G169,$F169),0)*CA152</f>
        <v>0</v>
      </c>
      <c r="CB169" s="5">
        <f ca="1">IFERROR(PPMT($F$181/4,SUM($J152:CB152),$G169,$F169),0)*CB152</f>
        <v>0</v>
      </c>
      <c r="CC169" s="5">
        <f ca="1">IFERROR(PPMT($F$181/4,SUM($J152:CC152),$G169,$F169),0)*CC152</f>
        <v>0</v>
      </c>
      <c r="CD169" s="5">
        <f ca="1">IFERROR(PPMT($F$181/4,SUM($J152:CD152),$G169,$F169),0)*CD152</f>
        <v>0</v>
      </c>
      <c r="CE169" s="5">
        <f ca="1">IFERROR(PPMT($F$181/4,SUM($J152:CE152),$G169,$F169),0)*CE152</f>
        <v>0</v>
      </c>
      <c r="CF169" s="5">
        <f ca="1">IFERROR(PPMT($F$181/4,SUM($J152:CF152),$G169,$F169),0)*CF152</f>
        <v>0</v>
      </c>
      <c r="CG169" s="5">
        <f ca="1">IFERROR(PPMT($F$181/4,SUM($J152:CG152),$G169,$F169),0)*CG152</f>
        <v>0</v>
      </c>
      <c r="CH169" s="5">
        <f ca="1">IFERROR(PPMT($F$181/4,SUM($J152:CH152),$G169,$F169),0)*CH152</f>
        <v>0</v>
      </c>
      <c r="CI169" s="5">
        <f ca="1">IFERROR(PPMT($F$181/4,SUM($J152:CI152),$G169,$F169),0)*CI152</f>
        <v>0</v>
      </c>
      <c r="CJ169" s="5">
        <f ca="1">IFERROR(PPMT($F$181/4,SUM($J152:CJ152),$G169,$F169),0)*CJ152</f>
        <v>0</v>
      </c>
      <c r="CK169" s="5">
        <f ca="1">IFERROR(PPMT($F$181/4,SUM($J152:CK152),$G169,$F169),0)*CK152</f>
        <v>0</v>
      </c>
      <c r="CL169" s="5">
        <f ca="1">IFERROR(PPMT($F$181/4,SUM($J152:CL152),$G169,$F169),0)*CL152</f>
        <v>0</v>
      </c>
      <c r="CM169" s="5">
        <f ca="1">IFERROR(PPMT($F$181/4,SUM($J152:CM152),$G169,$F169),0)*CM152</f>
        <v>0</v>
      </c>
      <c r="CN169" s="5">
        <f ca="1">IFERROR(PPMT($F$181/4,SUM($J152:CN152),$G169,$F169),0)*CN152</f>
        <v>0</v>
      </c>
      <c r="CO169" s="5">
        <f ca="1">IFERROR(PPMT($F$181/4,SUM($J152:CO152),$G169,$F169),0)*CO152</f>
        <v>0</v>
      </c>
      <c r="CP169" s="5">
        <f ca="1">IFERROR(PPMT($F$181/4,SUM($J152:CP152),$G169,$F169),0)*CP152</f>
        <v>0</v>
      </c>
      <c r="CQ169" s="5">
        <f ca="1">IFERROR(PPMT($F$181/4,SUM($J152:CQ152),$G169,$F169),0)*CQ152</f>
        <v>0</v>
      </c>
      <c r="CR169" s="5">
        <f ca="1">IFERROR(PPMT($F$181/4,SUM($J152:CR152),$G169,$F169),0)*CR152</f>
        <v>0</v>
      </c>
      <c r="CS169" s="5">
        <f ca="1">IFERROR(PPMT($F$181/4,SUM($J152:CS152),$G169,$F169),0)*CS152</f>
        <v>0</v>
      </c>
      <c r="CT169" s="5">
        <f ca="1">IFERROR(PPMT($F$181/4,SUM($J152:CT152),$G169,$F169),0)*CT152</f>
        <v>0</v>
      </c>
      <c r="CU169" s="5">
        <f ca="1">IFERROR(PPMT($F$181/4,SUM($J152:CU152),$G169,$F169),0)*CU152</f>
        <v>0</v>
      </c>
      <c r="CV169" s="5">
        <f ca="1">IFERROR(PPMT($F$181/4,SUM($J152:CV152),$G169,$F169),0)*CV152</f>
        <v>0</v>
      </c>
      <c r="CW169" s="5">
        <f ca="1">IFERROR(PPMT($F$181/4,SUM($J152:CW152),$G169,$F169),0)*CW152</f>
        <v>0</v>
      </c>
      <c r="CX169" s="5">
        <f ca="1">IFERROR(PPMT($F$181/4,SUM($J152:CX152),$G169,$F169),0)*CX152</f>
        <v>0</v>
      </c>
      <c r="CY169" s="5">
        <f ca="1">IFERROR(PPMT($F$181/4,SUM($J152:CY152),$G169,$F169),0)*CY152</f>
        <v>0</v>
      </c>
      <c r="CZ169" s="5">
        <f ca="1">IFERROR(PPMT($F$181/4,SUM($J152:CZ152),$G169,$F169),0)*CZ152</f>
        <v>0</v>
      </c>
      <c r="DA169" s="5">
        <f ca="1">IFERROR(PPMT($F$181/4,SUM($J152:DA152),$G169,$F169),0)*DA152</f>
        <v>0</v>
      </c>
      <c r="DB169" s="5">
        <f ca="1">IFERROR(PPMT($F$181/4,SUM($J152:DB152),$G169,$F169),0)*DB152</f>
        <v>0</v>
      </c>
      <c r="DC169" s="5">
        <f ca="1">IFERROR(PPMT($F$181/4,SUM($J152:DC152),$G169,$F169),0)*DC152</f>
        <v>0</v>
      </c>
      <c r="DD169" s="5">
        <f ca="1">IFERROR(PPMT($F$181/4,SUM($J152:DD152),$G169,$F169),0)*DD152</f>
        <v>0</v>
      </c>
      <c r="DE169" s="5">
        <f ca="1">IFERROR(PPMT($F$181/4,SUM($J152:DE152),$G169,$F169),0)*DE152</f>
        <v>0</v>
      </c>
      <c r="DF169" s="5">
        <f ca="1">IFERROR(PPMT($F$181/4,SUM($J152:DF152),$G169,$F169),0)*DF152</f>
        <v>0</v>
      </c>
      <c r="DG169" s="5">
        <f ca="1">IFERROR(PPMT($F$181/4,SUM($J152:DG152),$G169,$F169),0)*DG152</f>
        <v>0</v>
      </c>
      <c r="DH169" s="5">
        <f ca="1">IFERROR(PPMT($F$181/4,SUM($J152:DH152),$G169,$F169),0)*DH152</f>
        <v>0</v>
      </c>
      <c r="DI169" s="5">
        <f ca="1">IFERROR(PPMT($F$181/4,SUM($J152:DI152),$G169,$F169),0)*DI152</f>
        <v>0</v>
      </c>
      <c r="DJ169" s="5">
        <f ca="1">IFERROR(PPMT($F$181/4,SUM($J152:DJ152),$G169,$F169),0)*DJ152</f>
        <v>0</v>
      </c>
    </row>
    <row r="170" spans="2:114" ht="15" hidden="1" customHeight="1" outlineLevel="1">
      <c r="B170" t="s">
        <v>111</v>
      </c>
      <c r="F170" s="5">
        <f t="shared" ref="F170:G170" ca="1" si="225">H153</f>
        <v>0</v>
      </c>
      <c r="G170" s="5">
        <f t="shared" si="225"/>
        <v>77</v>
      </c>
      <c r="I170" s="5">
        <f t="shared" ca="1" si="218"/>
        <v>0</v>
      </c>
      <c r="J170" s="5">
        <f ca="1">IFERROR(PPMT($F$181/4,SUM($J153:J153),$G170,$F170),0)*J153</f>
        <v>0</v>
      </c>
      <c r="K170" s="5">
        <f ca="1">IFERROR(PPMT($F$181/4,SUM($J153:K153),$G170,$F170),0)*K153</f>
        <v>0</v>
      </c>
      <c r="L170" s="5">
        <f ca="1">IFERROR(PPMT($F$181/4,SUM($J153:L153),$G170,$F170),0)*L153</f>
        <v>0</v>
      </c>
      <c r="M170" s="5">
        <f ca="1">IFERROR(PPMT($F$181/4,SUM($J153:M153),$G170,$F170),0)*M153</f>
        <v>0</v>
      </c>
      <c r="N170" s="5">
        <f ca="1">IFERROR(PPMT($F$181/4,SUM($J153:N153),$G170,$F170),0)*N153</f>
        <v>0</v>
      </c>
      <c r="O170" s="5">
        <f ca="1">IFERROR(PPMT($F$181/4,SUM($J153:O153),$G170,$F170),0)*O153</f>
        <v>0</v>
      </c>
      <c r="P170" s="5">
        <f ca="1">IFERROR(PPMT($F$181/4,SUM($J153:P153),$G170,$F170),0)*P153</f>
        <v>0</v>
      </c>
      <c r="Q170" s="5">
        <f ca="1">IFERROR(PPMT($F$181/4,SUM($J153:Q153),$G170,$F170),0)*Q153</f>
        <v>0</v>
      </c>
      <c r="R170" s="5">
        <f ca="1">IFERROR(PPMT($F$181/4,SUM($J153:R153),$G170,$F170),0)*R153</f>
        <v>0</v>
      </c>
      <c r="S170" s="5">
        <f ca="1">IFERROR(PPMT($F$181/4,SUM($J153:S153),$G170,$F170),0)*S153</f>
        <v>0</v>
      </c>
      <c r="T170" s="5">
        <f ca="1">IFERROR(PPMT($F$181/4,SUM($J153:T153),$G170,$F170),0)*T153</f>
        <v>0</v>
      </c>
      <c r="U170" s="5">
        <f ca="1">IFERROR(PPMT($F$181/4,SUM($J153:U153),$G170,$F170),0)*U153</f>
        <v>0</v>
      </c>
      <c r="V170" s="5">
        <f ca="1">IFERROR(PPMT($F$181/4,SUM($J153:V153),$G170,$F170),0)*V153</f>
        <v>0</v>
      </c>
      <c r="W170" s="5">
        <f ca="1">IFERROR(PPMT($F$181/4,SUM($J153:W153),$G170,$F170),0)*W153</f>
        <v>0</v>
      </c>
      <c r="X170" s="5">
        <f ca="1">IFERROR(PPMT($F$181/4,SUM($J153:X153),$G170,$F170),0)*X153</f>
        <v>0</v>
      </c>
      <c r="Y170" s="5">
        <f ca="1">IFERROR(PPMT($F$181/4,SUM($J153:Y153),$G170,$F170),0)*Y153</f>
        <v>0</v>
      </c>
      <c r="Z170" s="5">
        <f ca="1">IFERROR(PPMT($F$181/4,SUM($J153:Z153),$G170,$F170),0)*Z153</f>
        <v>0</v>
      </c>
      <c r="AA170" s="5">
        <f ca="1">IFERROR(PPMT($F$181/4,SUM($J153:AA153),$G170,$F170),0)*AA153</f>
        <v>0</v>
      </c>
      <c r="AB170" s="5">
        <f ca="1">IFERROR(PPMT($F$181/4,SUM($J153:AB153),$G170,$F170),0)*AB153</f>
        <v>0</v>
      </c>
      <c r="AC170" s="5">
        <f ca="1">IFERROR(PPMT($F$181/4,SUM($J153:AC153),$G170,$F170),0)*AC153</f>
        <v>0</v>
      </c>
      <c r="AD170" s="5">
        <f ca="1">IFERROR(PPMT($F$181/4,SUM($J153:AD153),$G170,$F170),0)*AD153</f>
        <v>0</v>
      </c>
      <c r="AE170" s="5">
        <f ca="1">IFERROR(PPMT($F$181/4,SUM($J153:AE153),$G170,$F170),0)*AE153</f>
        <v>0</v>
      </c>
      <c r="AF170" s="5">
        <f ca="1">IFERROR(PPMT($F$181/4,SUM($J153:AF153),$G170,$F170),0)*AF153</f>
        <v>0</v>
      </c>
      <c r="AG170" s="5">
        <f ca="1">IFERROR(PPMT($F$181/4,SUM($J153:AG153),$G170,$F170),0)*AG153</f>
        <v>0</v>
      </c>
      <c r="AH170" s="5">
        <f ca="1">IFERROR(PPMT($F$181/4,SUM($J153:AH153),$G170,$F170),0)*AH153</f>
        <v>0</v>
      </c>
      <c r="AI170" s="5">
        <f ca="1">IFERROR(PPMT($F$181/4,SUM($J153:AI153),$G170,$F170),0)*AI153</f>
        <v>0</v>
      </c>
      <c r="AJ170" s="5">
        <f ca="1">IFERROR(PPMT($F$181/4,SUM($J153:AJ153),$G170,$F170),0)*AJ153</f>
        <v>0</v>
      </c>
      <c r="AK170" s="5">
        <f ca="1">IFERROR(PPMT($F$181/4,SUM($J153:AK153),$G170,$F170),0)*AK153</f>
        <v>0</v>
      </c>
      <c r="AL170" s="5">
        <f ca="1">IFERROR(PPMT($F$181/4,SUM($J153:AL153),$G170,$F170),0)*AL153</f>
        <v>0</v>
      </c>
      <c r="AM170" s="5">
        <f ca="1">IFERROR(PPMT($F$181/4,SUM($J153:AM153),$G170,$F170),0)*AM153</f>
        <v>0</v>
      </c>
      <c r="AN170" s="5">
        <f ca="1">IFERROR(PPMT($F$181/4,SUM($J153:AN153),$G170,$F170),0)*AN153</f>
        <v>0</v>
      </c>
      <c r="AO170" s="5">
        <f ca="1">IFERROR(PPMT($F$181/4,SUM($J153:AO153),$G170,$F170),0)*AO153</f>
        <v>0</v>
      </c>
      <c r="AP170" s="5">
        <f ca="1">IFERROR(PPMT($F$181/4,SUM($J153:AP153),$G170,$F170),0)*AP153</f>
        <v>0</v>
      </c>
      <c r="AQ170" s="5">
        <f ca="1">IFERROR(PPMT($F$181/4,SUM($J153:AQ153),$G170,$F170),0)*AQ153</f>
        <v>0</v>
      </c>
      <c r="AR170" s="5">
        <f ca="1">IFERROR(PPMT($F$181/4,SUM($J153:AR153),$G170,$F170),0)*AR153</f>
        <v>0</v>
      </c>
      <c r="AS170" s="5">
        <f ca="1">IFERROR(PPMT($F$181/4,SUM($J153:AS153),$G170,$F170),0)*AS153</f>
        <v>0</v>
      </c>
      <c r="AT170" s="5">
        <f ca="1">IFERROR(PPMT($F$181/4,SUM($J153:AT153),$G170,$F170),0)*AT153</f>
        <v>0</v>
      </c>
      <c r="AU170" s="5">
        <f ca="1">IFERROR(PPMT($F$181/4,SUM($J153:AU153),$G170,$F170),0)*AU153</f>
        <v>0</v>
      </c>
      <c r="AV170" s="5">
        <f ca="1">IFERROR(PPMT($F$181/4,SUM($J153:AV153),$G170,$F170),0)*AV153</f>
        <v>0</v>
      </c>
      <c r="AW170" s="5">
        <f ca="1">IFERROR(PPMT($F$181/4,SUM($J153:AW153),$G170,$F170),0)*AW153</f>
        <v>0</v>
      </c>
      <c r="AX170" s="5">
        <f ca="1">IFERROR(PPMT($F$181/4,SUM($J153:AX153),$G170,$F170),0)*AX153</f>
        <v>0</v>
      </c>
      <c r="AY170" s="5">
        <f ca="1">IFERROR(PPMT($F$181/4,SUM($J153:AY153),$G170,$F170),0)*AY153</f>
        <v>0</v>
      </c>
      <c r="AZ170" s="5">
        <f ca="1">IFERROR(PPMT($F$181/4,SUM($J153:AZ153),$G170,$F170),0)*AZ153</f>
        <v>0</v>
      </c>
      <c r="BA170" s="5">
        <f ca="1">IFERROR(PPMT($F$181/4,SUM($J153:BA153),$G170,$F170),0)*BA153</f>
        <v>0</v>
      </c>
      <c r="BB170" s="5">
        <f ca="1">IFERROR(PPMT($F$181/4,SUM($J153:BB153),$G170,$F170),0)*BB153</f>
        <v>0</v>
      </c>
      <c r="BC170" s="5">
        <f ca="1">IFERROR(PPMT($F$181/4,SUM($J153:BC153),$G170,$F170),0)*BC153</f>
        <v>0</v>
      </c>
      <c r="BD170" s="5">
        <f ca="1">IFERROR(PPMT($F$181/4,SUM($J153:BD153),$G170,$F170),0)*BD153</f>
        <v>0</v>
      </c>
      <c r="BE170" s="5">
        <f ca="1">IFERROR(PPMT($F$181/4,SUM($J153:BE153),$G170,$F170),0)*BE153</f>
        <v>0</v>
      </c>
      <c r="BF170" s="5">
        <f ca="1">IFERROR(PPMT($F$181/4,SUM($J153:BF153),$G170,$F170),0)*BF153</f>
        <v>0</v>
      </c>
      <c r="BG170" s="5">
        <f ca="1">IFERROR(PPMT($F$181/4,SUM($J153:BG153),$G170,$F170),0)*BG153</f>
        <v>0</v>
      </c>
      <c r="BH170" s="5">
        <f ca="1">IFERROR(PPMT($F$181/4,SUM($J153:BH153),$G170,$F170),0)*BH153</f>
        <v>0</v>
      </c>
      <c r="BI170" s="5">
        <f ca="1">IFERROR(PPMT($F$181/4,SUM($J153:BI153),$G170,$F170),0)*BI153</f>
        <v>0</v>
      </c>
      <c r="BJ170" s="5">
        <f ca="1">IFERROR(PPMT($F$181/4,SUM($J153:BJ153),$G170,$F170),0)*BJ153</f>
        <v>0</v>
      </c>
      <c r="BK170" s="5">
        <f ca="1">IFERROR(PPMT($F$181/4,SUM($J153:BK153),$G170,$F170),0)*BK153</f>
        <v>0</v>
      </c>
      <c r="BL170" s="5">
        <f ca="1">IFERROR(PPMT($F$181/4,SUM($J153:BL153),$G170,$F170),0)*BL153</f>
        <v>0</v>
      </c>
      <c r="BM170" s="5">
        <f ca="1">IFERROR(PPMT($F$181/4,SUM($J153:BM153),$G170,$F170),0)*BM153</f>
        <v>0</v>
      </c>
      <c r="BN170" s="5">
        <f ca="1">IFERROR(PPMT($F$181/4,SUM($J153:BN153),$G170,$F170),0)*BN153</f>
        <v>0</v>
      </c>
      <c r="BO170" s="5">
        <f ca="1">IFERROR(PPMT($F$181/4,SUM($J153:BO153),$G170,$F170),0)*BO153</f>
        <v>0</v>
      </c>
      <c r="BP170" s="5">
        <f ca="1">IFERROR(PPMT($F$181/4,SUM($J153:BP153),$G170,$F170),0)*BP153</f>
        <v>0</v>
      </c>
      <c r="BQ170" s="5">
        <f ca="1">IFERROR(PPMT($F$181/4,SUM($J153:BQ153),$G170,$F170),0)*BQ153</f>
        <v>0</v>
      </c>
      <c r="BR170" s="5">
        <f ca="1">IFERROR(PPMT($F$181/4,SUM($J153:BR153),$G170,$F170),0)*BR153</f>
        <v>0</v>
      </c>
      <c r="BS170" s="5">
        <f ca="1">IFERROR(PPMT($F$181/4,SUM($J153:BS153),$G170,$F170),0)*BS153</f>
        <v>0</v>
      </c>
      <c r="BT170" s="5">
        <f ca="1">IFERROR(PPMT($F$181/4,SUM($J153:BT153),$G170,$F170),0)*BT153</f>
        <v>0</v>
      </c>
      <c r="BU170" s="5">
        <f ca="1">IFERROR(PPMT($F$181/4,SUM($J153:BU153),$G170,$F170),0)*BU153</f>
        <v>0</v>
      </c>
      <c r="BV170" s="5">
        <f ca="1">IFERROR(PPMT($F$181/4,SUM($J153:BV153),$G170,$F170),0)*BV153</f>
        <v>0</v>
      </c>
      <c r="BW170" s="5">
        <f ca="1">IFERROR(PPMT($F$181/4,SUM($J153:BW153),$G170,$F170),0)*BW153</f>
        <v>0</v>
      </c>
      <c r="BX170" s="5">
        <f ca="1">IFERROR(PPMT($F$181/4,SUM($J153:BX153),$G170,$F170),0)*BX153</f>
        <v>0</v>
      </c>
      <c r="BY170" s="5">
        <f ca="1">IFERROR(PPMT($F$181/4,SUM($J153:BY153),$G170,$F170),0)*BY153</f>
        <v>0</v>
      </c>
      <c r="BZ170" s="5">
        <f ca="1">IFERROR(PPMT($F$181/4,SUM($J153:BZ153),$G170,$F170),0)*BZ153</f>
        <v>0</v>
      </c>
      <c r="CA170" s="5">
        <f ca="1">IFERROR(PPMT($F$181/4,SUM($J153:CA153),$G170,$F170),0)*CA153</f>
        <v>0</v>
      </c>
      <c r="CB170" s="5">
        <f ca="1">IFERROR(PPMT($F$181/4,SUM($J153:CB153),$G170,$F170),0)*CB153</f>
        <v>0</v>
      </c>
      <c r="CC170" s="5">
        <f ca="1">IFERROR(PPMT($F$181/4,SUM($J153:CC153),$G170,$F170),0)*CC153</f>
        <v>0</v>
      </c>
      <c r="CD170" s="5">
        <f ca="1">IFERROR(PPMT($F$181/4,SUM($J153:CD153),$G170,$F170),0)*CD153</f>
        <v>0</v>
      </c>
      <c r="CE170" s="5">
        <f ca="1">IFERROR(PPMT($F$181/4,SUM($J153:CE153),$G170,$F170),0)*CE153</f>
        <v>0</v>
      </c>
      <c r="CF170" s="5">
        <f ca="1">IFERROR(PPMT($F$181/4,SUM($J153:CF153),$G170,$F170),0)*CF153</f>
        <v>0</v>
      </c>
      <c r="CG170" s="5">
        <f ca="1">IFERROR(PPMT($F$181/4,SUM($J153:CG153),$G170,$F170),0)*CG153</f>
        <v>0</v>
      </c>
      <c r="CH170" s="5">
        <f ca="1">IFERROR(PPMT($F$181/4,SUM($J153:CH153),$G170,$F170),0)*CH153</f>
        <v>0</v>
      </c>
      <c r="CI170" s="5">
        <f ca="1">IFERROR(PPMT($F$181/4,SUM($J153:CI153),$G170,$F170),0)*CI153</f>
        <v>0</v>
      </c>
      <c r="CJ170" s="5">
        <f ca="1">IFERROR(PPMT($F$181/4,SUM($J153:CJ153),$G170,$F170),0)*CJ153</f>
        <v>0</v>
      </c>
      <c r="CK170" s="5">
        <f ca="1">IFERROR(PPMT($F$181/4,SUM($J153:CK153),$G170,$F170),0)*CK153</f>
        <v>0</v>
      </c>
      <c r="CL170" s="5">
        <f ca="1">IFERROR(PPMT($F$181/4,SUM($J153:CL153),$G170,$F170),0)*CL153</f>
        <v>0</v>
      </c>
      <c r="CM170" s="5">
        <f ca="1">IFERROR(PPMT($F$181/4,SUM($J153:CM153),$G170,$F170),0)*CM153</f>
        <v>0</v>
      </c>
      <c r="CN170" s="5">
        <f ca="1">IFERROR(PPMT($F$181/4,SUM($J153:CN153),$G170,$F170),0)*CN153</f>
        <v>0</v>
      </c>
      <c r="CO170" s="5">
        <f ca="1">IFERROR(PPMT($F$181/4,SUM($J153:CO153),$G170,$F170),0)*CO153</f>
        <v>0</v>
      </c>
      <c r="CP170" s="5">
        <f ca="1">IFERROR(PPMT($F$181/4,SUM($J153:CP153),$G170,$F170),0)*CP153</f>
        <v>0</v>
      </c>
      <c r="CQ170" s="5">
        <f ca="1">IFERROR(PPMT($F$181/4,SUM($J153:CQ153),$G170,$F170),0)*CQ153</f>
        <v>0</v>
      </c>
      <c r="CR170" s="5">
        <f ca="1">IFERROR(PPMT($F$181/4,SUM($J153:CR153),$G170,$F170),0)*CR153</f>
        <v>0</v>
      </c>
      <c r="CS170" s="5">
        <f ca="1">IFERROR(PPMT($F$181/4,SUM($J153:CS153),$G170,$F170),0)*CS153</f>
        <v>0</v>
      </c>
      <c r="CT170" s="5">
        <f ca="1">IFERROR(PPMT($F$181/4,SUM($J153:CT153),$G170,$F170),0)*CT153</f>
        <v>0</v>
      </c>
      <c r="CU170" s="5">
        <f ca="1">IFERROR(PPMT($F$181/4,SUM($J153:CU153),$G170,$F170),0)*CU153</f>
        <v>0</v>
      </c>
      <c r="CV170" s="5">
        <f ca="1">IFERROR(PPMT($F$181/4,SUM($J153:CV153),$G170,$F170),0)*CV153</f>
        <v>0</v>
      </c>
      <c r="CW170" s="5">
        <f ca="1">IFERROR(PPMT($F$181/4,SUM($J153:CW153),$G170,$F170),0)*CW153</f>
        <v>0</v>
      </c>
      <c r="CX170" s="5">
        <f ca="1">IFERROR(PPMT($F$181/4,SUM($J153:CX153),$G170,$F170),0)*CX153</f>
        <v>0</v>
      </c>
      <c r="CY170" s="5">
        <f ca="1">IFERROR(PPMT($F$181/4,SUM($J153:CY153),$G170,$F170),0)*CY153</f>
        <v>0</v>
      </c>
      <c r="CZ170" s="5">
        <f ca="1">IFERROR(PPMT($F$181/4,SUM($J153:CZ153),$G170,$F170),0)*CZ153</f>
        <v>0</v>
      </c>
      <c r="DA170" s="5">
        <f ca="1">IFERROR(PPMT($F$181/4,SUM($J153:DA153),$G170,$F170),0)*DA153</f>
        <v>0</v>
      </c>
      <c r="DB170" s="5">
        <f ca="1">IFERROR(PPMT($F$181/4,SUM($J153:DB153),$G170,$F170),0)*DB153</f>
        <v>0</v>
      </c>
      <c r="DC170" s="5">
        <f ca="1">IFERROR(PPMT($F$181/4,SUM($J153:DC153),$G170,$F170),0)*DC153</f>
        <v>0</v>
      </c>
      <c r="DD170" s="5">
        <f ca="1">IFERROR(PPMT($F$181/4,SUM($J153:DD153),$G170,$F170),0)*DD153</f>
        <v>0</v>
      </c>
      <c r="DE170" s="5">
        <f ca="1">IFERROR(PPMT($F$181/4,SUM($J153:DE153),$G170,$F170),0)*DE153</f>
        <v>0</v>
      </c>
      <c r="DF170" s="5">
        <f ca="1">IFERROR(PPMT($F$181/4,SUM($J153:DF153),$G170,$F170),0)*DF153</f>
        <v>0</v>
      </c>
      <c r="DG170" s="5">
        <f ca="1">IFERROR(PPMT($F$181/4,SUM($J153:DG153),$G170,$F170),0)*DG153</f>
        <v>0</v>
      </c>
      <c r="DH170" s="5">
        <f ca="1">IFERROR(PPMT($F$181/4,SUM($J153:DH153),$G170,$F170),0)*DH153</f>
        <v>0</v>
      </c>
      <c r="DI170" s="5">
        <f ca="1">IFERROR(PPMT($F$181/4,SUM($J153:DI153),$G170,$F170),0)*DI153</f>
        <v>0</v>
      </c>
      <c r="DJ170" s="5">
        <f ca="1">IFERROR(PPMT($F$181/4,SUM($J153:DJ153),$G170,$F170),0)*DJ153</f>
        <v>0</v>
      </c>
    </row>
    <row r="171" spans="2:114" ht="15" hidden="1" customHeight="1" outlineLevel="1">
      <c r="B171" t="s">
        <v>112</v>
      </c>
      <c r="F171" s="5">
        <f t="shared" ref="F171:G171" ca="1" si="226">H154</f>
        <v>47250</v>
      </c>
      <c r="G171" s="5">
        <f t="shared" si="226"/>
        <v>76</v>
      </c>
      <c r="I171" s="5">
        <f t="shared" ca="1" si="218"/>
        <v>-47249.999999999993</v>
      </c>
      <c r="J171" s="5">
        <f ca="1">IFERROR(PPMT($F$181/4,SUM($J154:J154),$G171,$F171),0)*J154</f>
        <v>0</v>
      </c>
      <c r="K171" s="5">
        <f ca="1">IFERROR(PPMT($F$181/4,SUM($J154:K154),$G171,$F171),0)*K154</f>
        <v>0</v>
      </c>
      <c r="L171" s="5">
        <f ca="1">IFERROR(PPMT($F$181/4,SUM($J154:L154),$G171,$F171),0)*L154</f>
        <v>0</v>
      </c>
      <c r="M171" s="5">
        <f ca="1">IFERROR(PPMT($F$181/4,SUM($J154:M154),$G171,$F171),0)*M154</f>
        <v>0</v>
      </c>
      <c r="N171" s="5">
        <f ca="1">IFERROR(PPMT($F$181/4,SUM($J154:N154),$G171,$F171),0)*N154</f>
        <v>0</v>
      </c>
      <c r="O171" s="5">
        <f ca="1">IFERROR(PPMT($F$181/4,SUM($J154:O154),$G171,$F171),0)*O154</f>
        <v>0</v>
      </c>
      <c r="P171" s="5">
        <f ca="1">IFERROR(PPMT($F$181/4,SUM($J154:P154),$G171,$F171),0)*P154</f>
        <v>0</v>
      </c>
      <c r="Q171" s="5">
        <f ca="1">IFERROR(PPMT($F$181/4,SUM($J154:Q154),$G171,$F171),0)*Q154</f>
        <v>0</v>
      </c>
      <c r="R171" s="5">
        <f ca="1">IFERROR(PPMT($F$181/4,SUM($J154:R154),$G171,$F171),0)*R154</f>
        <v>0</v>
      </c>
      <c r="S171" s="5">
        <f ca="1">IFERROR(PPMT($F$181/4,SUM($J154:S154),$G171,$F171),0)*S154</f>
        <v>0</v>
      </c>
      <c r="T171" s="5">
        <f ca="1">IFERROR(PPMT($F$181/4,SUM($J154:T154),$G171,$F171),0)*T154</f>
        <v>0</v>
      </c>
      <c r="U171" s="5">
        <f ca="1">IFERROR(PPMT($F$181/4,SUM($J154:U154),$G171,$F171),0)*U154</f>
        <v>0</v>
      </c>
      <c r="V171" s="5">
        <f ca="1">IFERROR(PPMT($F$181/4,SUM($J154:V154),$G171,$F171),0)*V154</f>
        <v>0</v>
      </c>
      <c r="W171" s="5">
        <f ca="1">IFERROR(PPMT($F$181/4,SUM($J154:W154),$G171,$F171),0)*W154</f>
        <v>0</v>
      </c>
      <c r="X171" s="5">
        <f ca="1">IFERROR(PPMT($F$181/4,SUM($J154:X154),$G171,$F171),0)*X154</f>
        <v>0</v>
      </c>
      <c r="Y171" s="5">
        <f ca="1">IFERROR(PPMT($F$181/4,SUM($J154:Y154),$G171,$F171),0)*Y154</f>
        <v>0</v>
      </c>
      <c r="Z171" s="5">
        <f ca="1">IFERROR(PPMT($F$181/4,SUM($J154:Z154),$G171,$F171),0)*Z154</f>
        <v>0</v>
      </c>
      <c r="AA171" s="5">
        <f ca="1">IFERROR(PPMT($F$181/4,SUM($J154:AA154),$G171,$F171),0)*AA154</f>
        <v>0</v>
      </c>
      <c r="AB171" s="5">
        <f ca="1">IFERROR(PPMT($F$181/4,SUM($J154:AB154),$G171,$F171),0)*AB154</f>
        <v>0</v>
      </c>
      <c r="AC171" s="5">
        <f ca="1">IFERROR(PPMT($F$181/4,SUM($J154:AC154),$G171,$F171),0)*AC154</f>
        <v>0</v>
      </c>
      <c r="AD171" s="5">
        <f ca="1">IFERROR(PPMT($F$181/4,SUM($J154:AD154),$G171,$F171),0)*AD154</f>
        <v>0</v>
      </c>
      <c r="AE171" s="5">
        <f ca="1">IFERROR(PPMT($F$181/4,SUM($J154:AE154),$G171,$F171),0)*AE154</f>
        <v>0</v>
      </c>
      <c r="AF171" s="5">
        <f ca="1">IFERROR(PPMT($F$181/4,SUM($J154:AF154),$G171,$F171),0)*AF154</f>
        <v>0</v>
      </c>
      <c r="AG171" s="5">
        <f ca="1">IFERROR(PPMT($F$181/4,SUM($J154:AG154),$G171,$F171),0)*AG154</f>
        <v>0</v>
      </c>
      <c r="AH171" s="5">
        <f ca="1">IFERROR(PPMT($F$181/4,SUM($J154:AH154),$G171,$F171),0)*AH154</f>
        <v>0</v>
      </c>
      <c r="AI171" s="5">
        <f ca="1">IFERROR(PPMT($F$181/4,SUM($J154:AI154),$G171,$F171),0)*AI154</f>
        <v>0</v>
      </c>
      <c r="AJ171" s="5">
        <f ca="1">IFERROR(PPMT($F$181/4,SUM($J154:AJ154),$G171,$F171),0)*AJ154</f>
        <v>0</v>
      </c>
      <c r="AK171" s="5">
        <f ca="1">IFERROR(PPMT($F$181/4,SUM($J154:AK154),$G171,$F171),0)*AK154</f>
        <v>-463.53209407147483</v>
      </c>
      <c r="AL171" s="5">
        <f ca="1">IFERROR(PPMT($F$181/4,SUM($J154:AL154),$G171,$F171),0)*AL154</f>
        <v>-467.00858477701087</v>
      </c>
      <c r="AM171" s="5">
        <f ca="1">IFERROR(PPMT($F$181/4,SUM($J154:AM154),$G171,$F171),0)*AM154</f>
        <v>-470.51114916283842</v>
      </c>
      <c r="AN171" s="5">
        <f ca="1">IFERROR(PPMT($F$181/4,SUM($J154:AN154),$G171,$F171),0)*AN154</f>
        <v>-474.03998278155973</v>
      </c>
      <c r="AO171" s="5">
        <f ca="1">IFERROR(PPMT($F$181/4,SUM($J154:AO154),$G171,$F171),0)*AO154</f>
        <v>-477.59528265242147</v>
      </c>
      <c r="AP171" s="5">
        <f ca="1">IFERROR(PPMT($F$181/4,SUM($J154:AP154),$G171,$F171),0)*AP154</f>
        <v>-481.17724727231467</v>
      </c>
      <c r="AQ171" s="5">
        <f ca="1">IFERROR(PPMT($F$181/4,SUM($J154:AQ154),$G171,$F171),0)*AQ154</f>
        <v>-484.78607662685698</v>
      </c>
      <c r="AR171" s="5">
        <f ca="1">IFERROR(PPMT($F$181/4,SUM($J154:AR154),$G171,$F171),0)*AR154</f>
        <v>-488.42197220155845</v>
      </c>
      <c r="AS171" s="5">
        <f ca="1">IFERROR(PPMT($F$181/4,SUM($J154:AS154),$G171,$F171),0)*AS154</f>
        <v>-492.08513699307014</v>
      </c>
      <c r="AT171" s="5">
        <f ca="1">IFERROR(PPMT($F$181/4,SUM($J154:AT154),$G171,$F171),0)*AT154</f>
        <v>-495.7757755205181</v>
      </c>
      <c r="AU171" s="5">
        <f ca="1">IFERROR(PPMT($F$181/4,SUM($J154:AU154),$G171,$F171),0)*AU154</f>
        <v>-499.49409383692205</v>
      </c>
      <c r="AV171" s="5">
        <f ca="1">IFERROR(PPMT($F$181/4,SUM($J154:AV154),$G171,$F171),0)*AV154</f>
        <v>-503.24029954069886</v>
      </c>
      <c r="AW171" s="5">
        <f ca="1">IFERROR(PPMT($F$181/4,SUM($J154:AW154),$G171,$F171),0)*AW154</f>
        <v>-507.01460178725415</v>
      </c>
      <c r="AX171" s="5">
        <f ca="1">IFERROR(PPMT($F$181/4,SUM($J154:AX154),$G171,$F171),0)*AX154</f>
        <v>-510.81721130065847</v>
      </c>
      <c r="AY171" s="5">
        <f ca="1">IFERROR(PPMT($F$181/4,SUM($J154:AY154),$G171,$F171),0)*AY154</f>
        <v>-514.64834038541358</v>
      </c>
      <c r="AZ171" s="5">
        <f ca="1">IFERROR(PPMT($F$181/4,SUM($J154:AZ154),$G171,$F171),0)*AZ154</f>
        <v>-518.50820293830407</v>
      </c>
      <c r="BA171" s="5">
        <f ca="1">IFERROR(PPMT($F$181/4,SUM($J154:BA154),$G171,$F171),0)*BA154</f>
        <v>-522.39701446034132</v>
      </c>
      <c r="BB171" s="5">
        <f ca="1">IFERROR(PPMT($F$181/4,SUM($J154:BB154),$G171,$F171),0)*BB154</f>
        <v>-526.31499206879391</v>
      </c>
      <c r="BC171" s="5">
        <f ca="1">IFERROR(PPMT($F$181/4,SUM($J154:BC154),$G171,$F171),0)*BC154</f>
        <v>-530.26235450930994</v>
      </c>
      <c r="BD171" s="5">
        <f ca="1">IFERROR(PPMT($F$181/4,SUM($J154:BD154),$G171,$F171),0)*BD154</f>
        <v>-534.23932216812966</v>
      </c>
      <c r="BE171" s="5">
        <f ca="1">IFERROR(PPMT($F$181/4,SUM($J154:BE154),$G171,$F171),0)*BE154</f>
        <v>-538.24611708439068</v>
      </c>
      <c r="BF171" s="5">
        <f ca="1">IFERROR(PPMT($F$181/4,SUM($J154:BF154),$G171,$F171),0)*BF154</f>
        <v>-542.2829629625237</v>
      </c>
      <c r="BG171" s="5">
        <f ca="1">IFERROR(PPMT($F$181/4,SUM($J154:BG154),$G171,$F171),0)*BG154</f>
        <v>-546.35008518474251</v>
      </c>
      <c r="BH171" s="5">
        <f ca="1">IFERROR(PPMT($F$181/4,SUM($J154:BH154),$G171,$F171),0)*BH154</f>
        <v>-550.44771082362809</v>
      </c>
      <c r="BI171" s="5">
        <f ca="1">IFERROR(PPMT($F$181/4,SUM($J154:BI154),$G171,$F171),0)*BI154</f>
        <v>-554.57606865480534</v>
      </c>
      <c r="BJ171" s="5">
        <f ca="1">IFERROR(PPMT($F$181/4,SUM($J154:BJ154),$G171,$F171),0)*BJ154</f>
        <v>-558.73538916971631</v>
      </c>
      <c r="BK171" s="5">
        <f ca="1">IFERROR(PPMT($F$181/4,SUM($J154:BK154),$G171,$F171),0)*BK154</f>
        <v>-562.92590458848929</v>
      </c>
      <c r="BL171" s="5">
        <f ca="1">IFERROR(PPMT($F$181/4,SUM($J154:BL154),$G171,$F171),0)*BL154</f>
        <v>-567.14784887290296</v>
      </c>
      <c r="BM171" s="5">
        <f ca="1">IFERROR(PPMT($F$181/4,SUM($J154:BM154),$G171,$F171),0)*BM154</f>
        <v>-571.40145773944971</v>
      </c>
      <c r="BN171" s="5">
        <f ca="1">IFERROR(PPMT($F$181/4,SUM($J154:BN154),$G171,$F171),0)*BN154</f>
        <v>-575.6869686724956</v>
      </c>
      <c r="BO171" s="5">
        <f ca="1">IFERROR(PPMT($F$181/4,SUM($J154:BO154),$G171,$F171),0)*BO154</f>
        <v>-580.00462093753924</v>
      </c>
      <c r="BP171" s="5">
        <f ca="1">IFERROR(PPMT($F$181/4,SUM($J154:BP154),$G171,$F171),0)*BP154</f>
        <v>-584.35465559457077</v>
      </c>
      <c r="BQ171" s="5">
        <f ca="1">IFERROR(PPMT($F$181/4,SUM($J154:BQ154),$G171,$F171),0)*BQ154</f>
        <v>-588.73731551153014</v>
      </c>
      <c r="BR171" s="5">
        <f ca="1">IFERROR(PPMT($F$181/4,SUM($J154:BR154),$G171,$F171),0)*BR154</f>
        <v>-593.15284537786658</v>
      </c>
      <c r="BS171" s="5">
        <f ca="1">IFERROR(PPMT($F$181/4,SUM($J154:BS154),$G171,$F171),0)*BS154</f>
        <v>-597.60149171820046</v>
      </c>
      <c r="BT171" s="5">
        <f ca="1">IFERROR(PPMT($F$181/4,SUM($J154:BT154),$G171,$F171),0)*BT154</f>
        <v>-602.08350290608712</v>
      </c>
      <c r="BU171" s="5">
        <f ca="1">IFERROR(PPMT($F$181/4,SUM($J154:BU154),$G171,$F171),0)*BU154</f>
        <v>-606.59912917788267</v>
      </c>
      <c r="BV171" s="5">
        <f ca="1">IFERROR(PPMT($F$181/4,SUM($J154:BV154),$G171,$F171),0)*BV154</f>
        <v>-611.14862264671683</v>
      </c>
      <c r="BW171" s="5">
        <f ca="1">IFERROR(PPMT($F$181/4,SUM($J154:BW154),$G171,$F171),0)*BW154</f>
        <v>-615.73223731656731</v>
      </c>
      <c r="BX171" s="5">
        <f ca="1">IFERROR(PPMT($F$181/4,SUM($J154:BX154),$G171,$F171),0)*BX154</f>
        <v>-620.35022909644147</v>
      </c>
      <c r="BY171" s="5">
        <f ca="1">IFERROR(PPMT($F$181/4,SUM($J154:BY154),$G171,$F171),0)*BY154</f>
        <v>-625.00285581466483</v>
      </c>
      <c r="BZ171" s="5">
        <f ca="1">IFERROR(PPMT($F$181/4,SUM($J154:BZ154),$G171,$F171),0)*BZ154</f>
        <v>-629.69037723327472</v>
      </c>
      <c r="CA171" s="5">
        <f ca="1">IFERROR(PPMT($F$181/4,SUM($J154:CA154),$G171,$F171),0)*CA154</f>
        <v>-634.41305506252434</v>
      </c>
      <c r="CB171" s="5">
        <f ca="1">IFERROR(PPMT($F$181/4,SUM($J154:CB154),$G171,$F171),0)*CB154</f>
        <v>-639.17115297549333</v>
      </c>
      <c r="CC171" s="5">
        <f ca="1">IFERROR(PPMT($F$181/4,SUM($J154:CC154),$G171,$F171),0)*CC154</f>
        <v>-643.96493662280943</v>
      </c>
      <c r="CD171" s="5">
        <f ca="1">IFERROR(PPMT($F$181/4,SUM($J154:CD154),$G171,$F171),0)*CD154</f>
        <v>-648.79467364748052</v>
      </c>
      <c r="CE171" s="5">
        <f ca="1">IFERROR(PPMT($F$181/4,SUM($J154:CE154),$G171,$F171),0)*CE154</f>
        <v>-653.66063369983669</v>
      </c>
      <c r="CF171" s="5">
        <f ca="1">IFERROR(PPMT($F$181/4,SUM($J154:CF154),$G171,$F171),0)*CF154</f>
        <v>-658.56308845258548</v>
      </c>
      <c r="CG171" s="5">
        <f ca="1">IFERROR(PPMT($F$181/4,SUM($J154:CG154),$G171,$F171),0)*CG154</f>
        <v>-663.50231161597992</v>
      </c>
      <c r="CH171" s="5">
        <f ca="1">IFERROR(PPMT($F$181/4,SUM($J154:CH154),$G171,$F171),0)*CH154</f>
        <v>-668.47857895309971</v>
      </c>
      <c r="CI171" s="5">
        <f ca="1">IFERROR(PPMT($F$181/4,SUM($J154:CI154),$G171,$F171),0)*CI154</f>
        <v>-673.49216829524801</v>
      </c>
      <c r="CJ171" s="5">
        <f ca="1">IFERROR(PPMT($F$181/4,SUM($J154:CJ154),$G171,$F171),0)*CJ154</f>
        <v>-678.54335955746228</v>
      </c>
      <c r="CK171" s="5">
        <f ca="1">IFERROR(PPMT($F$181/4,SUM($J154:CK154),$G171,$F171),0)*CK154</f>
        <v>-683.63243475414322</v>
      </c>
      <c r="CL171" s="5">
        <f ca="1">IFERROR(PPMT($F$181/4,SUM($J154:CL154),$G171,$F171),0)*CL154</f>
        <v>-688.75967801479931</v>
      </c>
      <c r="CM171" s="5">
        <f ca="1">IFERROR(PPMT($F$181/4,SUM($J154:CM154),$G171,$F171),0)*CM154</f>
        <v>-693.92537559991024</v>
      </c>
      <c r="CN171" s="5">
        <f ca="1">IFERROR(PPMT($F$181/4,SUM($J154:CN154),$G171,$F171),0)*CN154</f>
        <v>-699.12981591690971</v>
      </c>
      <c r="CO171" s="5">
        <f ca="1">IFERROR(PPMT($F$181/4,SUM($J154:CO154),$G171,$F171),0)*CO154</f>
        <v>-704.37328953628651</v>
      </c>
      <c r="CP171" s="5">
        <f ca="1">IFERROR(PPMT($F$181/4,SUM($J154:CP154),$G171,$F171),0)*CP154</f>
        <v>-709.65608920780869</v>
      </c>
      <c r="CQ171" s="5">
        <f ca="1">IFERROR(PPMT($F$181/4,SUM($J154:CQ154),$G171,$F171),0)*CQ154</f>
        <v>-714.97850987686729</v>
      </c>
      <c r="CR171" s="5">
        <f ca="1">IFERROR(PPMT($F$181/4,SUM($J154:CR154),$G171,$F171),0)*CR154</f>
        <v>-720.34084870094375</v>
      </c>
      <c r="CS171" s="5">
        <f ca="1">IFERROR(PPMT($F$181/4,SUM($J154:CS154),$G171,$F171),0)*CS154</f>
        <v>-725.74340506620069</v>
      </c>
      <c r="CT171" s="5">
        <f ca="1">IFERROR(PPMT($F$181/4,SUM($J154:CT154),$G171,$F171),0)*CT154</f>
        <v>-731.1864806041973</v>
      </c>
      <c r="CU171" s="5">
        <f ca="1">IFERROR(PPMT($F$181/4,SUM($J154:CU154),$G171,$F171),0)*CU154</f>
        <v>-736.67037920872883</v>
      </c>
      <c r="CV171" s="5">
        <f ca="1">IFERROR(PPMT($F$181/4,SUM($J154:CV154),$G171,$F171),0)*CV154</f>
        <v>-742.19540705279417</v>
      </c>
      <c r="CW171" s="5">
        <f ca="1">IFERROR(PPMT($F$181/4,SUM($J154:CW154),$G171,$F171),0)*CW154</f>
        <v>-747.7618726056902</v>
      </c>
      <c r="CX171" s="5">
        <f ca="1">IFERROR(PPMT($F$181/4,SUM($J154:CX154),$G171,$F171),0)*CX154</f>
        <v>-753.37008665023279</v>
      </c>
      <c r="CY171" s="5">
        <f ca="1">IFERROR(PPMT($F$181/4,SUM($J154:CY154),$G171,$F171),0)*CY154</f>
        <v>-759.02036230010958</v>
      </c>
      <c r="CZ171" s="5">
        <f ca="1">IFERROR(PPMT($F$181/4,SUM($J154:CZ154),$G171,$F171),0)*CZ154</f>
        <v>-764.71301501736048</v>
      </c>
      <c r="DA171" s="5">
        <f ca="1">IFERROR(PPMT($F$181/4,SUM($J154:DA154),$G171,$F171),0)*DA154</f>
        <v>-770.44836262999058</v>
      </c>
      <c r="DB171" s="5">
        <f ca="1">IFERROR(PPMT($F$181/4,SUM($J154:DB154),$G171,$F171),0)*DB154</f>
        <v>-776.22672534971548</v>
      </c>
      <c r="DC171" s="5">
        <f ca="1">IFERROR(PPMT($F$181/4,SUM($J154:DC154),$G171,$F171),0)*DC154</f>
        <v>-782.04842578983846</v>
      </c>
      <c r="DD171" s="5">
        <f ca="1">IFERROR(PPMT($F$181/4,SUM($J154:DD154),$G171,$F171),0)*DD154</f>
        <v>-787.91378898326229</v>
      </c>
      <c r="DE171" s="5">
        <f ca="1">IFERROR(PPMT($F$181/4,SUM($J154:DE154),$G171,$F171),0)*DE154</f>
        <v>-793.8231424006367</v>
      </c>
      <c r="DF171" s="5">
        <f ca="1">IFERROR(PPMT($F$181/4,SUM($J154:DF154),$G171,$F171),0)*DF154</f>
        <v>-799.77681596864147</v>
      </c>
      <c r="DG171" s="5">
        <f ca="1">IFERROR(PPMT($F$181/4,SUM($J154:DG154),$G171,$F171),0)*DG154</f>
        <v>-805.77514208840626</v>
      </c>
      <c r="DH171" s="5">
        <f ca="1">IFERROR(PPMT($F$181/4,SUM($J154:DH154),$G171,$F171),0)*DH154</f>
        <v>-811.81845565406934</v>
      </c>
      <c r="DI171" s="5">
        <f ca="1">IFERROR(PPMT($F$181/4,SUM($J154:DI154),$G171,$F171),0)*DI154</f>
        <v>0</v>
      </c>
      <c r="DJ171" s="5">
        <f ca="1">IFERROR(PPMT($F$181/4,SUM($J154:DJ154),$G171,$F171),0)*DJ154</f>
        <v>0</v>
      </c>
    </row>
    <row r="172" spans="2:114" ht="15" hidden="1" customHeight="1" outlineLevel="1">
      <c r="B172" t="s">
        <v>113</v>
      </c>
      <c r="F172" s="5">
        <f t="shared" ref="F172:G172" ca="1" si="227">H155</f>
        <v>0</v>
      </c>
      <c r="G172" s="5">
        <f t="shared" si="227"/>
        <v>75</v>
      </c>
      <c r="I172" s="5">
        <f t="shared" ca="1" si="218"/>
        <v>0</v>
      </c>
      <c r="J172" s="5">
        <f ca="1">IFERROR(PPMT($F$181/4,SUM($J155:J155),$G172,$F172),0)*J155</f>
        <v>0</v>
      </c>
      <c r="K172" s="5">
        <f ca="1">IFERROR(PPMT($F$181/4,SUM($J155:K155),$G172,$F172),0)*K155</f>
        <v>0</v>
      </c>
      <c r="L172" s="5">
        <f ca="1">IFERROR(PPMT($F$181/4,SUM($J155:L155),$G172,$F172),0)*L155</f>
        <v>0</v>
      </c>
      <c r="M172" s="5">
        <f ca="1">IFERROR(PPMT($F$181/4,SUM($J155:M155),$G172,$F172),0)*M155</f>
        <v>0</v>
      </c>
      <c r="N172" s="5">
        <f ca="1">IFERROR(PPMT($F$181/4,SUM($J155:N155),$G172,$F172),0)*N155</f>
        <v>0</v>
      </c>
      <c r="O172" s="5">
        <f ca="1">IFERROR(PPMT($F$181/4,SUM($J155:O155),$G172,$F172),0)*O155</f>
        <v>0</v>
      </c>
      <c r="P172" s="5">
        <f ca="1">IFERROR(PPMT($F$181/4,SUM($J155:P155),$G172,$F172),0)*P155</f>
        <v>0</v>
      </c>
      <c r="Q172" s="5">
        <f ca="1">IFERROR(PPMT($F$181/4,SUM($J155:Q155),$G172,$F172),0)*Q155</f>
        <v>0</v>
      </c>
      <c r="R172" s="5">
        <f ca="1">IFERROR(PPMT($F$181/4,SUM($J155:R155),$G172,$F172),0)*R155</f>
        <v>0</v>
      </c>
      <c r="S172" s="5">
        <f ca="1">IFERROR(PPMT($F$181/4,SUM($J155:S155),$G172,$F172),0)*S155</f>
        <v>0</v>
      </c>
      <c r="T172" s="5">
        <f ca="1">IFERROR(PPMT($F$181/4,SUM($J155:T155),$G172,$F172),0)*T155</f>
        <v>0</v>
      </c>
      <c r="U172" s="5">
        <f ca="1">IFERROR(PPMT($F$181/4,SUM($J155:U155),$G172,$F172),0)*U155</f>
        <v>0</v>
      </c>
      <c r="V172" s="5">
        <f ca="1">IFERROR(PPMT($F$181/4,SUM($J155:V155),$G172,$F172),0)*V155</f>
        <v>0</v>
      </c>
      <c r="W172" s="5">
        <f ca="1">IFERROR(PPMT($F$181/4,SUM($J155:W155),$G172,$F172),0)*W155</f>
        <v>0</v>
      </c>
      <c r="X172" s="5">
        <f ca="1">IFERROR(PPMT($F$181/4,SUM($J155:X155),$G172,$F172),0)*X155</f>
        <v>0</v>
      </c>
      <c r="Y172" s="5">
        <f ca="1">IFERROR(PPMT($F$181/4,SUM($J155:Y155),$G172,$F172),0)*Y155</f>
        <v>0</v>
      </c>
      <c r="Z172" s="5">
        <f ca="1">IFERROR(PPMT($F$181/4,SUM($J155:Z155),$G172,$F172),0)*Z155</f>
        <v>0</v>
      </c>
      <c r="AA172" s="5">
        <f ca="1">IFERROR(PPMT($F$181/4,SUM($J155:AA155),$G172,$F172),0)*AA155</f>
        <v>0</v>
      </c>
      <c r="AB172" s="5">
        <f ca="1">IFERROR(PPMT($F$181/4,SUM($J155:AB155),$G172,$F172),0)*AB155</f>
        <v>0</v>
      </c>
      <c r="AC172" s="5">
        <f ca="1">IFERROR(PPMT($F$181/4,SUM($J155:AC155),$G172,$F172),0)*AC155</f>
        <v>0</v>
      </c>
      <c r="AD172" s="5">
        <f ca="1">IFERROR(PPMT($F$181/4,SUM($J155:AD155),$G172,$F172),0)*AD155</f>
        <v>0</v>
      </c>
      <c r="AE172" s="5">
        <f ca="1">IFERROR(PPMT($F$181/4,SUM($J155:AE155),$G172,$F172),0)*AE155</f>
        <v>0</v>
      </c>
      <c r="AF172" s="5">
        <f ca="1">IFERROR(PPMT($F$181/4,SUM($J155:AF155),$G172,$F172),0)*AF155</f>
        <v>0</v>
      </c>
      <c r="AG172" s="5">
        <f ca="1">IFERROR(PPMT($F$181/4,SUM($J155:AG155),$G172,$F172),0)*AG155</f>
        <v>0</v>
      </c>
      <c r="AH172" s="5">
        <f ca="1">IFERROR(PPMT($F$181/4,SUM($J155:AH155),$G172,$F172),0)*AH155</f>
        <v>0</v>
      </c>
      <c r="AI172" s="5">
        <f ca="1">IFERROR(PPMT($F$181/4,SUM($J155:AI155),$G172,$F172),0)*AI155</f>
        <v>0</v>
      </c>
      <c r="AJ172" s="5">
        <f ca="1">IFERROR(PPMT($F$181/4,SUM($J155:AJ155),$G172,$F172),0)*AJ155</f>
        <v>0</v>
      </c>
      <c r="AK172" s="5">
        <f ca="1">IFERROR(PPMT($F$181/4,SUM($J155:AK155),$G172,$F172),0)*AK155</f>
        <v>0</v>
      </c>
      <c r="AL172" s="5">
        <f ca="1">IFERROR(PPMT($F$181/4,SUM($J155:AL155),$G172,$F172),0)*AL155</f>
        <v>0</v>
      </c>
      <c r="AM172" s="5">
        <f ca="1">IFERROR(PPMT($F$181/4,SUM($J155:AM155),$G172,$F172),0)*AM155</f>
        <v>0</v>
      </c>
      <c r="AN172" s="5">
        <f ca="1">IFERROR(PPMT($F$181/4,SUM($J155:AN155),$G172,$F172),0)*AN155</f>
        <v>0</v>
      </c>
      <c r="AO172" s="5">
        <f ca="1">IFERROR(PPMT($F$181/4,SUM($J155:AO155),$G172,$F172),0)*AO155</f>
        <v>0</v>
      </c>
      <c r="AP172" s="5">
        <f ca="1">IFERROR(PPMT($F$181/4,SUM($J155:AP155),$G172,$F172),0)*AP155</f>
        <v>0</v>
      </c>
      <c r="AQ172" s="5">
        <f ca="1">IFERROR(PPMT($F$181/4,SUM($J155:AQ155),$G172,$F172),0)*AQ155</f>
        <v>0</v>
      </c>
      <c r="AR172" s="5">
        <f ca="1">IFERROR(PPMT($F$181/4,SUM($J155:AR155),$G172,$F172),0)*AR155</f>
        <v>0</v>
      </c>
      <c r="AS172" s="5">
        <f ca="1">IFERROR(PPMT($F$181/4,SUM($J155:AS155),$G172,$F172),0)*AS155</f>
        <v>0</v>
      </c>
      <c r="AT172" s="5">
        <f ca="1">IFERROR(PPMT($F$181/4,SUM($J155:AT155),$G172,$F172),0)*AT155</f>
        <v>0</v>
      </c>
      <c r="AU172" s="5">
        <f ca="1">IFERROR(PPMT($F$181/4,SUM($J155:AU155),$G172,$F172),0)*AU155</f>
        <v>0</v>
      </c>
      <c r="AV172" s="5">
        <f ca="1">IFERROR(PPMT($F$181/4,SUM($J155:AV155),$G172,$F172),0)*AV155</f>
        <v>0</v>
      </c>
      <c r="AW172" s="5">
        <f ca="1">IFERROR(PPMT($F$181/4,SUM($J155:AW155),$G172,$F172),0)*AW155</f>
        <v>0</v>
      </c>
      <c r="AX172" s="5">
        <f ca="1">IFERROR(PPMT($F$181/4,SUM($J155:AX155),$G172,$F172),0)*AX155</f>
        <v>0</v>
      </c>
      <c r="AY172" s="5">
        <f ca="1">IFERROR(PPMT($F$181/4,SUM($J155:AY155),$G172,$F172),0)*AY155</f>
        <v>0</v>
      </c>
      <c r="AZ172" s="5">
        <f ca="1">IFERROR(PPMT($F$181/4,SUM($J155:AZ155),$G172,$F172),0)*AZ155</f>
        <v>0</v>
      </c>
      <c r="BA172" s="5">
        <f ca="1">IFERROR(PPMT($F$181/4,SUM($J155:BA155),$G172,$F172),0)*BA155</f>
        <v>0</v>
      </c>
      <c r="BB172" s="5">
        <f ca="1">IFERROR(PPMT($F$181/4,SUM($J155:BB155),$G172,$F172),0)*BB155</f>
        <v>0</v>
      </c>
      <c r="BC172" s="5">
        <f ca="1">IFERROR(PPMT($F$181/4,SUM($J155:BC155),$G172,$F172),0)*BC155</f>
        <v>0</v>
      </c>
      <c r="BD172" s="5">
        <f ca="1">IFERROR(PPMT($F$181/4,SUM($J155:BD155),$G172,$F172),0)*BD155</f>
        <v>0</v>
      </c>
      <c r="BE172" s="5">
        <f ca="1">IFERROR(PPMT($F$181/4,SUM($J155:BE155),$G172,$F172),0)*BE155</f>
        <v>0</v>
      </c>
      <c r="BF172" s="5">
        <f ca="1">IFERROR(PPMT($F$181/4,SUM($J155:BF155),$G172,$F172),0)*BF155</f>
        <v>0</v>
      </c>
      <c r="BG172" s="5">
        <f ca="1">IFERROR(PPMT($F$181/4,SUM($J155:BG155),$G172,$F172),0)*BG155</f>
        <v>0</v>
      </c>
      <c r="BH172" s="5">
        <f ca="1">IFERROR(PPMT($F$181/4,SUM($J155:BH155),$G172,$F172),0)*BH155</f>
        <v>0</v>
      </c>
      <c r="BI172" s="5">
        <f ca="1">IFERROR(PPMT($F$181/4,SUM($J155:BI155),$G172,$F172),0)*BI155</f>
        <v>0</v>
      </c>
      <c r="BJ172" s="5">
        <f ca="1">IFERROR(PPMT($F$181/4,SUM($J155:BJ155),$G172,$F172),0)*BJ155</f>
        <v>0</v>
      </c>
      <c r="BK172" s="5">
        <f ca="1">IFERROR(PPMT($F$181/4,SUM($J155:BK155),$G172,$F172),0)*BK155</f>
        <v>0</v>
      </c>
      <c r="BL172" s="5">
        <f ca="1">IFERROR(PPMT($F$181/4,SUM($J155:BL155),$G172,$F172),0)*BL155</f>
        <v>0</v>
      </c>
      <c r="BM172" s="5">
        <f ca="1">IFERROR(PPMT($F$181/4,SUM($J155:BM155),$G172,$F172),0)*BM155</f>
        <v>0</v>
      </c>
      <c r="BN172" s="5">
        <f ca="1">IFERROR(PPMT($F$181/4,SUM($J155:BN155),$G172,$F172),0)*BN155</f>
        <v>0</v>
      </c>
      <c r="BO172" s="5">
        <f ca="1">IFERROR(PPMT($F$181/4,SUM($J155:BO155),$G172,$F172),0)*BO155</f>
        <v>0</v>
      </c>
      <c r="BP172" s="5">
        <f ca="1">IFERROR(PPMT($F$181/4,SUM($J155:BP155),$G172,$F172),0)*BP155</f>
        <v>0</v>
      </c>
      <c r="BQ172" s="5">
        <f ca="1">IFERROR(PPMT($F$181/4,SUM($J155:BQ155),$G172,$F172),0)*BQ155</f>
        <v>0</v>
      </c>
      <c r="BR172" s="5">
        <f ca="1">IFERROR(PPMT($F$181/4,SUM($J155:BR155),$G172,$F172),0)*BR155</f>
        <v>0</v>
      </c>
      <c r="BS172" s="5">
        <f ca="1">IFERROR(PPMT($F$181/4,SUM($J155:BS155),$G172,$F172),0)*BS155</f>
        <v>0</v>
      </c>
      <c r="BT172" s="5">
        <f ca="1">IFERROR(PPMT($F$181/4,SUM($J155:BT155),$G172,$F172),0)*BT155</f>
        <v>0</v>
      </c>
      <c r="BU172" s="5">
        <f ca="1">IFERROR(PPMT($F$181/4,SUM($J155:BU155),$G172,$F172),0)*BU155</f>
        <v>0</v>
      </c>
      <c r="BV172" s="5">
        <f ca="1">IFERROR(PPMT($F$181/4,SUM($J155:BV155),$G172,$F172),0)*BV155</f>
        <v>0</v>
      </c>
      <c r="BW172" s="5">
        <f ca="1">IFERROR(PPMT($F$181/4,SUM($J155:BW155),$G172,$F172),0)*BW155</f>
        <v>0</v>
      </c>
      <c r="BX172" s="5">
        <f ca="1">IFERROR(PPMT($F$181/4,SUM($J155:BX155),$G172,$F172),0)*BX155</f>
        <v>0</v>
      </c>
      <c r="BY172" s="5">
        <f ca="1">IFERROR(PPMT($F$181/4,SUM($J155:BY155),$G172,$F172),0)*BY155</f>
        <v>0</v>
      </c>
      <c r="BZ172" s="5">
        <f ca="1">IFERROR(PPMT($F$181/4,SUM($J155:BZ155),$G172,$F172),0)*BZ155</f>
        <v>0</v>
      </c>
      <c r="CA172" s="5">
        <f ca="1">IFERROR(PPMT($F$181/4,SUM($J155:CA155),$G172,$F172),0)*CA155</f>
        <v>0</v>
      </c>
      <c r="CB172" s="5">
        <f ca="1">IFERROR(PPMT($F$181/4,SUM($J155:CB155),$G172,$F172),0)*CB155</f>
        <v>0</v>
      </c>
      <c r="CC172" s="5">
        <f ca="1">IFERROR(PPMT($F$181/4,SUM($J155:CC155),$G172,$F172),0)*CC155</f>
        <v>0</v>
      </c>
      <c r="CD172" s="5">
        <f ca="1">IFERROR(PPMT($F$181/4,SUM($J155:CD155),$G172,$F172),0)*CD155</f>
        <v>0</v>
      </c>
      <c r="CE172" s="5">
        <f ca="1">IFERROR(PPMT($F$181/4,SUM($J155:CE155),$G172,$F172),0)*CE155</f>
        <v>0</v>
      </c>
      <c r="CF172" s="5">
        <f ca="1">IFERROR(PPMT($F$181/4,SUM($J155:CF155),$G172,$F172),0)*CF155</f>
        <v>0</v>
      </c>
      <c r="CG172" s="5">
        <f ca="1">IFERROR(PPMT($F$181/4,SUM($J155:CG155),$G172,$F172),0)*CG155</f>
        <v>0</v>
      </c>
      <c r="CH172" s="5">
        <f ca="1">IFERROR(PPMT($F$181/4,SUM($J155:CH155),$G172,$F172),0)*CH155</f>
        <v>0</v>
      </c>
      <c r="CI172" s="5">
        <f ca="1">IFERROR(PPMT($F$181/4,SUM($J155:CI155),$G172,$F172),0)*CI155</f>
        <v>0</v>
      </c>
      <c r="CJ172" s="5">
        <f ca="1">IFERROR(PPMT($F$181/4,SUM($J155:CJ155),$G172,$F172),0)*CJ155</f>
        <v>0</v>
      </c>
      <c r="CK172" s="5">
        <f ca="1">IFERROR(PPMT($F$181/4,SUM($J155:CK155),$G172,$F172),0)*CK155</f>
        <v>0</v>
      </c>
      <c r="CL172" s="5">
        <f ca="1">IFERROR(PPMT($F$181/4,SUM($J155:CL155),$G172,$F172),0)*CL155</f>
        <v>0</v>
      </c>
      <c r="CM172" s="5">
        <f ca="1">IFERROR(PPMT($F$181/4,SUM($J155:CM155),$G172,$F172),0)*CM155</f>
        <v>0</v>
      </c>
      <c r="CN172" s="5">
        <f ca="1">IFERROR(PPMT($F$181/4,SUM($J155:CN155),$G172,$F172),0)*CN155</f>
        <v>0</v>
      </c>
      <c r="CO172" s="5">
        <f ca="1">IFERROR(PPMT($F$181/4,SUM($J155:CO155),$G172,$F172),0)*CO155</f>
        <v>0</v>
      </c>
      <c r="CP172" s="5">
        <f ca="1">IFERROR(PPMT($F$181/4,SUM($J155:CP155),$G172,$F172),0)*CP155</f>
        <v>0</v>
      </c>
      <c r="CQ172" s="5">
        <f ca="1">IFERROR(PPMT($F$181/4,SUM($J155:CQ155),$G172,$F172),0)*CQ155</f>
        <v>0</v>
      </c>
      <c r="CR172" s="5">
        <f ca="1">IFERROR(PPMT($F$181/4,SUM($J155:CR155),$G172,$F172),0)*CR155</f>
        <v>0</v>
      </c>
      <c r="CS172" s="5">
        <f ca="1">IFERROR(PPMT($F$181/4,SUM($J155:CS155),$G172,$F172),0)*CS155</f>
        <v>0</v>
      </c>
      <c r="CT172" s="5">
        <f ca="1">IFERROR(PPMT($F$181/4,SUM($J155:CT155),$G172,$F172),0)*CT155</f>
        <v>0</v>
      </c>
      <c r="CU172" s="5">
        <f ca="1">IFERROR(PPMT($F$181/4,SUM($J155:CU155),$G172,$F172),0)*CU155</f>
        <v>0</v>
      </c>
      <c r="CV172" s="5">
        <f ca="1">IFERROR(PPMT($F$181/4,SUM($J155:CV155),$G172,$F172),0)*CV155</f>
        <v>0</v>
      </c>
      <c r="CW172" s="5">
        <f ca="1">IFERROR(PPMT($F$181/4,SUM($J155:CW155),$G172,$F172),0)*CW155</f>
        <v>0</v>
      </c>
      <c r="CX172" s="5">
        <f ca="1">IFERROR(PPMT($F$181/4,SUM($J155:CX155),$G172,$F172),0)*CX155</f>
        <v>0</v>
      </c>
      <c r="CY172" s="5">
        <f ca="1">IFERROR(PPMT($F$181/4,SUM($J155:CY155),$G172,$F172),0)*CY155</f>
        <v>0</v>
      </c>
      <c r="CZ172" s="5">
        <f ca="1">IFERROR(PPMT($F$181/4,SUM($J155:CZ155),$G172,$F172),0)*CZ155</f>
        <v>0</v>
      </c>
      <c r="DA172" s="5">
        <f ca="1">IFERROR(PPMT($F$181/4,SUM($J155:DA155),$G172,$F172),0)*DA155</f>
        <v>0</v>
      </c>
      <c r="DB172" s="5">
        <f ca="1">IFERROR(PPMT($F$181/4,SUM($J155:DB155),$G172,$F172),0)*DB155</f>
        <v>0</v>
      </c>
      <c r="DC172" s="5">
        <f ca="1">IFERROR(PPMT($F$181/4,SUM($J155:DC155),$G172,$F172),0)*DC155</f>
        <v>0</v>
      </c>
      <c r="DD172" s="5">
        <f ca="1">IFERROR(PPMT($F$181/4,SUM($J155:DD155),$G172,$F172),0)*DD155</f>
        <v>0</v>
      </c>
      <c r="DE172" s="5">
        <f ca="1">IFERROR(PPMT($F$181/4,SUM($J155:DE155),$G172,$F172),0)*DE155</f>
        <v>0</v>
      </c>
      <c r="DF172" s="5">
        <f ca="1">IFERROR(PPMT($F$181/4,SUM($J155:DF155),$G172,$F172),0)*DF155</f>
        <v>0</v>
      </c>
      <c r="DG172" s="5">
        <f ca="1">IFERROR(PPMT($F$181/4,SUM($J155:DG155),$G172,$F172),0)*DG155</f>
        <v>0</v>
      </c>
      <c r="DH172" s="5">
        <f ca="1">IFERROR(PPMT($F$181/4,SUM($J155:DH155),$G172,$F172),0)*DH155</f>
        <v>0</v>
      </c>
      <c r="DI172" s="5">
        <f ca="1">IFERROR(PPMT($F$181/4,SUM($J155:DI155),$G172,$F172),0)*DI155</f>
        <v>0</v>
      </c>
      <c r="DJ172" s="5">
        <f ca="1">IFERROR(PPMT($F$181/4,SUM($J155:DJ155),$G172,$F172),0)*DJ155</f>
        <v>0</v>
      </c>
    </row>
    <row r="173" spans="2:114" ht="15" hidden="1" customHeight="1" outlineLevel="1">
      <c r="B173" t="s">
        <v>114</v>
      </c>
      <c r="F173" s="5">
        <f t="shared" ref="F173:G173" ca="1" si="228">H156</f>
        <v>0</v>
      </c>
      <c r="G173" s="5">
        <f t="shared" si="228"/>
        <v>74</v>
      </c>
      <c r="I173" s="5">
        <f t="shared" ca="1" si="218"/>
        <v>0</v>
      </c>
      <c r="J173" s="5">
        <f ca="1">IFERROR(PPMT($F$181/4,SUM($J156:J156),$G173,$F173),0)*J156</f>
        <v>0</v>
      </c>
      <c r="K173" s="5">
        <f ca="1">IFERROR(PPMT($F$181/4,SUM($J156:K156),$G173,$F173),0)*K156</f>
        <v>0</v>
      </c>
      <c r="L173" s="5">
        <f ca="1">IFERROR(PPMT($F$181/4,SUM($J156:L156),$G173,$F173),0)*L156</f>
        <v>0</v>
      </c>
      <c r="M173" s="5">
        <f ca="1">IFERROR(PPMT($F$181/4,SUM($J156:M156),$G173,$F173),0)*M156</f>
        <v>0</v>
      </c>
      <c r="N173" s="5">
        <f ca="1">IFERROR(PPMT($F$181/4,SUM($J156:N156),$G173,$F173),0)*N156</f>
        <v>0</v>
      </c>
      <c r="O173" s="5">
        <f ca="1">IFERROR(PPMT($F$181/4,SUM($J156:O156),$G173,$F173),0)*O156</f>
        <v>0</v>
      </c>
      <c r="P173" s="5">
        <f ca="1">IFERROR(PPMT($F$181/4,SUM($J156:P156),$G173,$F173),0)*P156</f>
        <v>0</v>
      </c>
      <c r="Q173" s="5">
        <f ca="1">IFERROR(PPMT($F$181/4,SUM($J156:Q156),$G173,$F173),0)*Q156</f>
        <v>0</v>
      </c>
      <c r="R173" s="5">
        <f ca="1">IFERROR(PPMT($F$181/4,SUM($J156:R156),$G173,$F173),0)*R156</f>
        <v>0</v>
      </c>
      <c r="S173" s="5">
        <f ca="1">IFERROR(PPMT($F$181/4,SUM($J156:S156),$G173,$F173),0)*S156</f>
        <v>0</v>
      </c>
      <c r="T173" s="5">
        <f ca="1">IFERROR(PPMT($F$181/4,SUM($J156:T156),$G173,$F173),0)*T156</f>
        <v>0</v>
      </c>
      <c r="U173" s="5">
        <f ca="1">IFERROR(PPMT($F$181/4,SUM($J156:U156),$G173,$F173),0)*U156</f>
        <v>0</v>
      </c>
      <c r="V173" s="5">
        <f ca="1">IFERROR(PPMT($F$181/4,SUM($J156:V156),$G173,$F173),0)*V156</f>
        <v>0</v>
      </c>
      <c r="W173" s="5">
        <f ca="1">IFERROR(PPMT($F$181/4,SUM($J156:W156),$G173,$F173),0)*W156</f>
        <v>0</v>
      </c>
      <c r="X173" s="5">
        <f ca="1">IFERROR(PPMT($F$181/4,SUM($J156:X156),$G173,$F173),0)*X156</f>
        <v>0</v>
      </c>
      <c r="Y173" s="5">
        <f ca="1">IFERROR(PPMT($F$181/4,SUM($J156:Y156),$G173,$F173),0)*Y156</f>
        <v>0</v>
      </c>
      <c r="Z173" s="5">
        <f ca="1">IFERROR(PPMT($F$181/4,SUM($J156:Z156),$G173,$F173),0)*Z156</f>
        <v>0</v>
      </c>
      <c r="AA173" s="5">
        <f ca="1">IFERROR(PPMT($F$181/4,SUM($J156:AA156),$G173,$F173),0)*AA156</f>
        <v>0</v>
      </c>
      <c r="AB173" s="5">
        <f ca="1">IFERROR(PPMT($F$181/4,SUM($J156:AB156),$G173,$F173),0)*AB156</f>
        <v>0</v>
      </c>
      <c r="AC173" s="5">
        <f ca="1">IFERROR(PPMT($F$181/4,SUM($J156:AC156),$G173,$F173),0)*AC156</f>
        <v>0</v>
      </c>
      <c r="AD173" s="5">
        <f ca="1">IFERROR(PPMT($F$181/4,SUM($J156:AD156),$G173,$F173),0)*AD156</f>
        <v>0</v>
      </c>
      <c r="AE173" s="5">
        <f ca="1">IFERROR(PPMT($F$181/4,SUM($J156:AE156),$G173,$F173),0)*AE156</f>
        <v>0</v>
      </c>
      <c r="AF173" s="5">
        <f ca="1">IFERROR(PPMT($F$181/4,SUM($J156:AF156),$G173,$F173),0)*AF156</f>
        <v>0</v>
      </c>
      <c r="AG173" s="5">
        <f ca="1">IFERROR(PPMT($F$181/4,SUM($J156:AG156),$G173,$F173),0)*AG156</f>
        <v>0</v>
      </c>
      <c r="AH173" s="5">
        <f ca="1">IFERROR(PPMT($F$181/4,SUM($J156:AH156),$G173,$F173),0)*AH156</f>
        <v>0</v>
      </c>
      <c r="AI173" s="5">
        <f ca="1">IFERROR(PPMT($F$181/4,SUM($J156:AI156),$G173,$F173),0)*AI156</f>
        <v>0</v>
      </c>
      <c r="AJ173" s="5">
        <f ca="1">IFERROR(PPMT($F$181/4,SUM($J156:AJ156),$G173,$F173),0)*AJ156</f>
        <v>0</v>
      </c>
      <c r="AK173" s="5">
        <f ca="1">IFERROR(PPMT($F$181/4,SUM($J156:AK156),$G173,$F173),0)*AK156</f>
        <v>0</v>
      </c>
      <c r="AL173" s="5">
        <f ca="1">IFERROR(PPMT($F$181/4,SUM($J156:AL156),$G173,$F173),0)*AL156</f>
        <v>0</v>
      </c>
      <c r="AM173" s="5">
        <f ca="1">IFERROR(PPMT($F$181/4,SUM($J156:AM156),$G173,$F173),0)*AM156</f>
        <v>0</v>
      </c>
      <c r="AN173" s="5">
        <f ca="1">IFERROR(PPMT($F$181/4,SUM($J156:AN156),$G173,$F173),0)*AN156</f>
        <v>0</v>
      </c>
      <c r="AO173" s="5">
        <f ca="1">IFERROR(PPMT($F$181/4,SUM($J156:AO156),$G173,$F173),0)*AO156</f>
        <v>0</v>
      </c>
      <c r="AP173" s="5">
        <f ca="1">IFERROR(PPMT($F$181/4,SUM($J156:AP156),$G173,$F173),0)*AP156</f>
        <v>0</v>
      </c>
      <c r="AQ173" s="5">
        <f ca="1">IFERROR(PPMT($F$181/4,SUM($J156:AQ156),$G173,$F173),0)*AQ156</f>
        <v>0</v>
      </c>
      <c r="AR173" s="5">
        <f ca="1">IFERROR(PPMT($F$181/4,SUM($J156:AR156),$G173,$F173),0)*AR156</f>
        <v>0</v>
      </c>
      <c r="AS173" s="5">
        <f ca="1">IFERROR(PPMT($F$181/4,SUM($J156:AS156),$G173,$F173),0)*AS156</f>
        <v>0</v>
      </c>
      <c r="AT173" s="5">
        <f ca="1">IFERROR(PPMT($F$181/4,SUM($J156:AT156),$G173,$F173),0)*AT156</f>
        <v>0</v>
      </c>
      <c r="AU173" s="5">
        <f ca="1">IFERROR(PPMT($F$181/4,SUM($J156:AU156),$G173,$F173),0)*AU156</f>
        <v>0</v>
      </c>
      <c r="AV173" s="5">
        <f ca="1">IFERROR(PPMT($F$181/4,SUM($J156:AV156),$G173,$F173),0)*AV156</f>
        <v>0</v>
      </c>
      <c r="AW173" s="5">
        <f ca="1">IFERROR(PPMT($F$181/4,SUM($J156:AW156),$G173,$F173),0)*AW156</f>
        <v>0</v>
      </c>
      <c r="AX173" s="5">
        <f ca="1">IFERROR(PPMT($F$181/4,SUM($J156:AX156),$G173,$F173),0)*AX156</f>
        <v>0</v>
      </c>
      <c r="AY173" s="5">
        <f ca="1">IFERROR(PPMT($F$181/4,SUM($J156:AY156),$G173,$F173),0)*AY156</f>
        <v>0</v>
      </c>
      <c r="AZ173" s="5">
        <f ca="1">IFERROR(PPMT($F$181/4,SUM($J156:AZ156),$G173,$F173),0)*AZ156</f>
        <v>0</v>
      </c>
      <c r="BA173" s="5">
        <f ca="1">IFERROR(PPMT($F$181/4,SUM($J156:BA156),$G173,$F173),0)*BA156</f>
        <v>0</v>
      </c>
      <c r="BB173" s="5">
        <f ca="1">IFERROR(PPMT($F$181/4,SUM($J156:BB156),$G173,$F173),0)*BB156</f>
        <v>0</v>
      </c>
      <c r="BC173" s="5">
        <f ca="1">IFERROR(PPMT($F$181/4,SUM($J156:BC156),$G173,$F173),0)*BC156</f>
        <v>0</v>
      </c>
      <c r="BD173" s="5">
        <f ca="1">IFERROR(PPMT($F$181/4,SUM($J156:BD156),$G173,$F173),0)*BD156</f>
        <v>0</v>
      </c>
      <c r="BE173" s="5">
        <f ca="1">IFERROR(PPMT($F$181/4,SUM($J156:BE156),$G173,$F173),0)*BE156</f>
        <v>0</v>
      </c>
      <c r="BF173" s="5">
        <f ca="1">IFERROR(PPMT($F$181/4,SUM($J156:BF156),$G173,$F173),0)*BF156</f>
        <v>0</v>
      </c>
      <c r="BG173" s="5">
        <f ca="1">IFERROR(PPMT($F$181/4,SUM($J156:BG156),$G173,$F173),0)*BG156</f>
        <v>0</v>
      </c>
      <c r="BH173" s="5">
        <f ca="1">IFERROR(PPMT($F$181/4,SUM($J156:BH156),$G173,$F173),0)*BH156</f>
        <v>0</v>
      </c>
      <c r="BI173" s="5">
        <f ca="1">IFERROR(PPMT($F$181/4,SUM($J156:BI156),$G173,$F173),0)*BI156</f>
        <v>0</v>
      </c>
      <c r="BJ173" s="5">
        <f ca="1">IFERROR(PPMT($F$181/4,SUM($J156:BJ156),$G173,$F173),0)*BJ156</f>
        <v>0</v>
      </c>
      <c r="BK173" s="5">
        <f ca="1">IFERROR(PPMT($F$181/4,SUM($J156:BK156),$G173,$F173),0)*BK156</f>
        <v>0</v>
      </c>
      <c r="BL173" s="5">
        <f ca="1">IFERROR(PPMT($F$181/4,SUM($J156:BL156),$G173,$F173),0)*BL156</f>
        <v>0</v>
      </c>
      <c r="BM173" s="5">
        <f ca="1">IFERROR(PPMT($F$181/4,SUM($J156:BM156),$G173,$F173),0)*BM156</f>
        <v>0</v>
      </c>
      <c r="BN173" s="5">
        <f ca="1">IFERROR(PPMT($F$181/4,SUM($J156:BN156),$G173,$F173),0)*BN156</f>
        <v>0</v>
      </c>
      <c r="BO173" s="5">
        <f ca="1">IFERROR(PPMT($F$181/4,SUM($J156:BO156),$G173,$F173),0)*BO156</f>
        <v>0</v>
      </c>
      <c r="BP173" s="5">
        <f ca="1">IFERROR(PPMT($F$181/4,SUM($J156:BP156),$G173,$F173),0)*BP156</f>
        <v>0</v>
      </c>
      <c r="BQ173" s="5">
        <f ca="1">IFERROR(PPMT($F$181/4,SUM($J156:BQ156),$G173,$F173),0)*BQ156</f>
        <v>0</v>
      </c>
      <c r="BR173" s="5">
        <f ca="1">IFERROR(PPMT($F$181/4,SUM($J156:BR156),$G173,$F173),0)*BR156</f>
        <v>0</v>
      </c>
      <c r="BS173" s="5">
        <f ca="1">IFERROR(PPMT($F$181/4,SUM($J156:BS156),$G173,$F173),0)*BS156</f>
        <v>0</v>
      </c>
      <c r="BT173" s="5">
        <f ca="1">IFERROR(PPMT($F$181/4,SUM($J156:BT156),$G173,$F173),0)*BT156</f>
        <v>0</v>
      </c>
      <c r="BU173" s="5">
        <f ca="1">IFERROR(PPMT($F$181/4,SUM($J156:BU156),$G173,$F173),0)*BU156</f>
        <v>0</v>
      </c>
      <c r="BV173" s="5">
        <f ca="1">IFERROR(PPMT($F$181/4,SUM($J156:BV156),$G173,$F173),0)*BV156</f>
        <v>0</v>
      </c>
      <c r="BW173" s="5">
        <f ca="1">IFERROR(PPMT($F$181/4,SUM($J156:BW156),$G173,$F173),0)*BW156</f>
        <v>0</v>
      </c>
      <c r="BX173" s="5">
        <f ca="1">IFERROR(PPMT($F$181/4,SUM($J156:BX156),$G173,$F173),0)*BX156</f>
        <v>0</v>
      </c>
      <c r="BY173" s="5">
        <f ca="1">IFERROR(PPMT($F$181/4,SUM($J156:BY156),$G173,$F173),0)*BY156</f>
        <v>0</v>
      </c>
      <c r="BZ173" s="5">
        <f ca="1">IFERROR(PPMT($F$181/4,SUM($J156:BZ156),$G173,$F173),0)*BZ156</f>
        <v>0</v>
      </c>
      <c r="CA173" s="5">
        <f ca="1">IFERROR(PPMT($F$181/4,SUM($J156:CA156),$G173,$F173),0)*CA156</f>
        <v>0</v>
      </c>
      <c r="CB173" s="5">
        <f ca="1">IFERROR(PPMT($F$181/4,SUM($J156:CB156),$G173,$F173),0)*CB156</f>
        <v>0</v>
      </c>
      <c r="CC173" s="5">
        <f ca="1">IFERROR(PPMT($F$181/4,SUM($J156:CC156),$G173,$F173),0)*CC156</f>
        <v>0</v>
      </c>
      <c r="CD173" s="5">
        <f ca="1">IFERROR(PPMT($F$181/4,SUM($J156:CD156),$G173,$F173),0)*CD156</f>
        <v>0</v>
      </c>
      <c r="CE173" s="5">
        <f ca="1">IFERROR(PPMT($F$181/4,SUM($J156:CE156),$G173,$F173),0)*CE156</f>
        <v>0</v>
      </c>
      <c r="CF173" s="5">
        <f ca="1">IFERROR(PPMT($F$181/4,SUM($J156:CF156),$G173,$F173),0)*CF156</f>
        <v>0</v>
      </c>
      <c r="CG173" s="5">
        <f ca="1">IFERROR(PPMT($F$181/4,SUM($J156:CG156),$G173,$F173),0)*CG156</f>
        <v>0</v>
      </c>
      <c r="CH173" s="5">
        <f ca="1">IFERROR(PPMT($F$181/4,SUM($J156:CH156),$G173,$F173),0)*CH156</f>
        <v>0</v>
      </c>
      <c r="CI173" s="5">
        <f ca="1">IFERROR(PPMT($F$181/4,SUM($J156:CI156),$G173,$F173),0)*CI156</f>
        <v>0</v>
      </c>
      <c r="CJ173" s="5">
        <f ca="1">IFERROR(PPMT($F$181/4,SUM($J156:CJ156),$G173,$F173),0)*CJ156</f>
        <v>0</v>
      </c>
      <c r="CK173" s="5">
        <f ca="1">IFERROR(PPMT($F$181/4,SUM($J156:CK156),$G173,$F173),0)*CK156</f>
        <v>0</v>
      </c>
      <c r="CL173" s="5">
        <f ca="1">IFERROR(PPMT($F$181/4,SUM($J156:CL156),$G173,$F173),0)*CL156</f>
        <v>0</v>
      </c>
      <c r="CM173" s="5">
        <f ca="1">IFERROR(PPMT($F$181/4,SUM($J156:CM156),$G173,$F173),0)*CM156</f>
        <v>0</v>
      </c>
      <c r="CN173" s="5">
        <f ca="1">IFERROR(PPMT($F$181/4,SUM($J156:CN156),$G173,$F173),0)*CN156</f>
        <v>0</v>
      </c>
      <c r="CO173" s="5">
        <f ca="1">IFERROR(PPMT($F$181/4,SUM($J156:CO156),$G173,$F173),0)*CO156</f>
        <v>0</v>
      </c>
      <c r="CP173" s="5">
        <f ca="1">IFERROR(PPMT($F$181/4,SUM($J156:CP156),$G173,$F173),0)*CP156</f>
        <v>0</v>
      </c>
      <c r="CQ173" s="5">
        <f ca="1">IFERROR(PPMT($F$181/4,SUM($J156:CQ156),$G173,$F173),0)*CQ156</f>
        <v>0</v>
      </c>
      <c r="CR173" s="5">
        <f ca="1">IFERROR(PPMT($F$181/4,SUM($J156:CR156),$G173,$F173),0)*CR156</f>
        <v>0</v>
      </c>
      <c r="CS173" s="5">
        <f ca="1">IFERROR(PPMT($F$181/4,SUM($J156:CS156),$G173,$F173),0)*CS156</f>
        <v>0</v>
      </c>
      <c r="CT173" s="5">
        <f ca="1">IFERROR(PPMT($F$181/4,SUM($J156:CT156),$G173,$F173),0)*CT156</f>
        <v>0</v>
      </c>
      <c r="CU173" s="5">
        <f ca="1">IFERROR(PPMT($F$181/4,SUM($J156:CU156),$G173,$F173),0)*CU156</f>
        <v>0</v>
      </c>
      <c r="CV173" s="5">
        <f ca="1">IFERROR(PPMT($F$181/4,SUM($J156:CV156),$G173,$F173),0)*CV156</f>
        <v>0</v>
      </c>
      <c r="CW173" s="5">
        <f ca="1">IFERROR(PPMT($F$181/4,SUM($J156:CW156),$G173,$F173),0)*CW156</f>
        <v>0</v>
      </c>
      <c r="CX173" s="5">
        <f ca="1">IFERROR(PPMT($F$181/4,SUM($J156:CX156),$G173,$F173),0)*CX156</f>
        <v>0</v>
      </c>
      <c r="CY173" s="5">
        <f ca="1">IFERROR(PPMT($F$181/4,SUM($J156:CY156),$G173,$F173),0)*CY156</f>
        <v>0</v>
      </c>
      <c r="CZ173" s="5">
        <f ca="1">IFERROR(PPMT($F$181/4,SUM($J156:CZ156),$G173,$F173),0)*CZ156</f>
        <v>0</v>
      </c>
      <c r="DA173" s="5">
        <f ca="1">IFERROR(PPMT($F$181/4,SUM($J156:DA156),$G173,$F173),0)*DA156</f>
        <v>0</v>
      </c>
      <c r="DB173" s="5">
        <f ca="1">IFERROR(PPMT($F$181/4,SUM($J156:DB156),$G173,$F173),0)*DB156</f>
        <v>0</v>
      </c>
      <c r="DC173" s="5">
        <f ca="1">IFERROR(PPMT($F$181/4,SUM($J156:DC156),$G173,$F173),0)*DC156</f>
        <v>0</v>
      </c>
      <c r="DD173" s="5">
        <f ca="1">IFERROR(PPMT($F$181/4,SUM($J156:DD156),$G173,$F173),0)*DD156</f>
        <v>0</v>
      </c>
      <c r="DE173" s="5">
        <f ca="1">IFERROR(PPMT($F$181/4,SUM($J156:DE156),$G173,$F173),0)*DE156</f>
        <v>0</v>
      </c>
      <c r="DF173" s="5">
        <f ca="1">IFERROR(PPMT($F$181/4,SUM($J156:DF156),$G173,$F173),0)*DF156</f>
        <v>0</v>
      </c>
      <c r="DG173" s="5">
        <f ca="1">IFERROR(PPMT($F$181/4,SUM($J156:DG156),$G173,$F173),0)*DG156</f>
        <v>0</v>
      </c>
      <c r="DH173" s="5">
        <f ca="1">IFERROR(PPMT($F$181/4,SUM($J156:DH156),$G173,$F173),0)*DH156</f>
        <v>0</v>
      </c>
      <c r="DI173" s="5">
        <f ca="1">IFERROR(PPMT($F$181/4,SUM($J156:DI156),$G173,$F173),0)*DI156</f>
        <v>0</v>
      </c>
      <c r="DJ173" s="5">
        <f ca="1">IFERROR(PPMT($F$181/4,SUM($J156:DJ156),$G173,$F173),0)*DJ156</f>
        <v>0</v>
      </c>
    </row>
    <row r="174" spans="2:114" ht="15" hidden="1" customHeight="1" outlineLevel="1">
      <c r="B174" t="s">
        <v>115</v>
      </c>
      <c r="F174" s="5">
        <f t="shared" ref="F174:G174" ca="1" si="229">H157</f>
        <v>0</v>
      </c>
      <c r="G174" s="5">
        <f t="shared" si="229"/>
        <v>73</v>
      </c>
      <c r="I174" s="5">
        <f t="shared" ca="1" si="218"/>
        <v>0</v>
      </c>
      <c r="J174" s="5">
        <f ca="1">IFERROR(PPMT($F$181/4,SUM($J157:J157),$G174,$F174),0)*J157</f>
        <v>0</v>
      </c>
      <c r="K174" s="5">
        <f ca="1">IFERROR(PPMT($F$181/4,SUM($J157:K157),$G174,$F174),0)*K157</f>
        <v>0</v>
      </c>
      <c r="L174" s="5">
        <f ca="1">IFERROR(PPMT($F$181/4,SUM($J157:L157),$G174,$F174),0)*L157</f>
        <v>0</v>
      </c>
      <c r="M174" s="5">
        <f ca="1">IFERROR(PPMT($F$181/4,SUM($J157:M157),$G174,$F174),0)*M157</f>
        <v>0</v>
      </c>
      <c r="N174" s="5">
        <f ca="1">IFERROR(PPMT($F$181/4,SUM($J157:N157),$G174,$F174),0)*N157</f>
        <v>0</v>
      </c>
      <c r="O174" s="5">
        <f ca="1">IFERROR(PPMT($F$181/4,SUM($J157:O157),$G174,$F174),0)*O157</f>
        <v>0</v>
      </c>
      <c r="P174" s="5">
        <f ca="1">IFERROR(PPMT($F$181/4,SUM($J157:P157),$G174,$F174),0)*P157</f>
        <v>0</v>
      </c>
      <c r="Q174" s="5">
        <f ca="1">IFERROR(PPMT($F$181/4,SUM($J157:Q157),$G174,$F174),0)*Q157</f>
        <v>0</v>
      </c>
      <c r="R174" s="5">
        <f ca="1">IFERROR(PPMT($F$181/4,SUM($J157:R157),$G174,$F174),0)*R157</f>
        <v>0</v>
      </c>
      <c r="S174" s="5">
        <f ca="1">IFERROR(PPMT($F$181/4,SUM($J157:S157),$G174,$F174),0)*S157</f>
        <v>0</v>
      </c>
      <c r="T174" s="5">
        <f ca="1">IFERROR(PPMT($F$181/4,SUM($J157:T157),$G174,$F174),0)*T157</f>
        <v>0</v>
      </c>
      <c r="U174" s="5">
        <f ca="1">IFERROR(PPMT($F$181/4,SUM($J157:U157),$G174,$F174),0)*U157</f>
        <v>0</v>
      </c>
      <c r="V174" s="5">
        <f ca="1">IFERROR(PPMT($F$181/4,SUM($J157:V157),$G174,$F174),0)*V157</f>
        <v>0</v>
      </c>
      <c r="W174" s="5">
        <f ca="1">IFERROR(PPMT($F$181/4,SUM($J157:W157),$G174,$F174),0)*W157</f>
        <v>0</v>
      </c>
      <c r="X174" s="5">
        <f ca="1">IFERROR(PPMT($F$181/4,SUM($J157:X157),$G174,$F174),0)*X157</f>
        <v>0</v>
      </c>
      <c r="Y174" s="5">
        <f ca="1">IFERROR(PPMT($F$181/4,SUM($J157:Y157),$G174,$F174),0)*Y157</f>
        <v>0</v>
      </c>
      <c r="Z174" s="5">
        <f ca="1">IFERROR(PPMT($F$181/4,SUM($J157:Z157),$G174,$F174),0)*Z157</f>
        <v>0</v>
      </c>
      <c r="AA174" s="5">
        <f ca="1">IFERROR(PPMT($F$181/4,SUM($J157:AA157),$G174,$F174),0)*AA157</f>
        <v>0</v>
      </c>
      <c r="AB174" s="5">
        <f ca="1">IFERROR(PPMT($F$181/4,SUM($J157:AB157),$G174,$F174),0)*AB157</f>
        <v>0</v>
      </c>
      <c r="AC174" s="5">
        <f ca="1">IFERROR(PPMT($F$181/4,SUM($J157:AC157),$G174,$F174),0)*AC157</f>
        <v>0</v>
      </c>
      <c r="AD174" s="5">
        <f ca="1">IFERROR(PPMT($F$181/4,SUM($J157:AD157),$G174,$F174),0)*AD157</f>
        <v>0</v>
      </c>
      <c r="AE174" s="5">
        <f ca="1">IFERROR(PPMT($F$181/4,SUM($J157:AE157),$G174,$F174),0)*AE157</f>
        <v>0</v>
      </c>
      <c r="AF174" s="5">
        <f ca="1">IFERROR(PPMT($F$181/4,SUM($J157:AF157),$G174,$F174),0)*AF157</f>
        <v>0</v>
      </c>
      <c r="AG174" s="5">
        <f ca="1">IFERROR(PPMT($F$181/4,SUM($J157:AG157),$G174,$F174),0)*AG157</f>
        <v>0</v>
      </c>
      <c r="AH174" s="5">
        <f ca="1">IFERROR(PPMT($F$181/4,SUM($J157:AH157),$G174,$F174),0)*AH157</f>
        <v>0</v>
      </c>
      <c r="AI174" s="5">
        <f ca="1">IFERROR(PPMT($F$181/4,SUM($J157:AI157),$G174,$F174),0)*AI157</f>
        <v>0</v>
      </c>
      <c r="AJ174" s="5">
        <f ca="1">IFERROR(PPMT($F$181/4,SUM($J157:AJ157),$G174,$F174),0)*AJ157</f>
        <v>0</v>
      </c>
      <c r="AK174" s="5">
        <f ca="1">IFERROR(PPMT($F$181/4,SUM($J157:AK157),$G174,$F174),0)*AK157</f>
        <v>0</v>
      </c>
      <c r="AL174" s="5">
        <f ca="1">IFERROR(PPMT($F$181/4,SUM($J157:AL157),$G174,$F174),0)*AL157</f>
        <v>0</v>
      </c>
      <c r="AM174" s="5">
        <f ca="1">IFERROR(PPMT($F$181/4,SUM($J157:AM157),$G174,$F174),0)*AM157</f>
        <v>0</v>
      </c>
      <c r="AN174" s="5">
        <f ca="1">IFERROR(PPMT($F$181/4,SUM($J157:AN157),$G174,$F174),0)*AN157</f>
        <v>0</v>
      </c>
      <c r="AO174" s="5">
        <f ca="1">IFERROR(PPMT($F$181/4,SUM($J157:AO157),$G174,$F174),0)*AO157</f>
        <v>0</v>
      </c>
      <c r="AP174" s="5">
        <f ca="1">IFERROR(PPMT($F$181/4,SUM($J157:AP157),$G174,$F174),0)*AP157</f>
        <v>0</v>
      </c>
      <c r="AQ174" s="5">
        <f ca="1">IFERROR(PPMT($F$181/4,SUM($J157:AQ157),$G174,$F174),0)*AQ157</f>
        <v>0</v>
      </c>
      <c r="AR174" s="5">
        <f ca="1">IFERROR(PPMT($F$181/4,SUM($J157:AR157),$G174,$F174),0)*AR157</f>
        <v>0</v>
      </c>
      <c r="AS174" s="5">
        <f ca="1">IFERROR(PPMT($F$181/4,SUM($J157:AS157),$G174,$F174),0)*AS157</f>
        <v>0</v>
      </c>
      <c r="AT174" s="5">
        <f ca="1">IFERROR(PPMT($F$181/4,SUM($J157:AT157),$G174,$F174),0)*AT157</f>
        <v>0</v>
      </c>
      <c r="AU174" s="5">
        <f ca="1">IFERROR(PPMT($F$181/4,SUM($J157:AU157),$G174,$F174),0)*AU157</f>
        <v>0</v>
      </c>
      <c r="AV174" s="5">
        <f ca="1">IFERROR(PPMT($F$181/4,SUM($J157:AV157),$G174,$F174),0)*AV157</f>
        <v>0</v>
      </c>
      <c r="AW174" s="5">
        <f ca="1">IFERROR(PPMT($F$181/4,SUM($J157:AW157),$G174,$F174),0)*AW157</f>
        <v>0</v>
      </c>
      <c r="AX174" s="5">
        <f ca="1">IFERROR(PPMT($F$181/4,SUM($J157:AX157),$G174,$F174),0)*AX157</f>
        <v>0</v>
      </c>
      <c r="AY174" s="5">
        <f ca="1">IFERROR(PPMT($F$181/4,SUM($J157:AY157),$G174,$F174),0)*AY157</f>
        <v>0</v>
      </c>
      <c r="AZ174" s="5">
        <f ca="1">IFERROR(PPMT($F$181/4,SUM($J157:AZ157),$G174,$F174),0)*AZ157</f>
        <v>0</v>
      </c>
      <c r="BA174" s="5">
        <f ca="1">IFERROR(PPMT($F$181/4,SUM($J157:BA157),$G174,$F174),0)*BA157</f>
        <v>0</v>
      </c>
      <c r="BB174" s="5">
        <f ca="1">IFERROR(PPMT($F$181/4,SUM($J157:BB157),$G174,$F174),0)*BB157</f>
        <v>0</v>
      </c>
      <c r="BC174" s="5">
        <f ca="1">IFERROR(PPMT($F$181/4,SUM($J157:BC157),$G174,$F174),0)*BC157</f>
        <v>0</v>
      </c>
      <c r="BD174" s="5">
        <f ca="1">IFERROR(PPMT($F$181/4,SUM($J157:BD157),$G174,$F174),0)*BD157</f>
        <v>0</v>
      </c>
      <c r="BE174" s="5">
        <f ca="1">IFERROR(PPMT($F$181/4,SUM($J157:BE157),$G174,$F174),0)*BE157</f>
        <v>0</v>
      </c>
      <c r="BF174" s="5">
        <f ca="1">IFERROR(PPMT($F$181/4,SUM($J157:BF157),$G174,$F174),0)*BF157</f>
        <v>0</v>
      </c>
      <c r="BG174" s="5">
        <f ca="1">IFERROR(PPMT($F$181/4,SUM($J157:BG157),$G174,$F174),0)*BG157</f>
        <v>0</v>
      </c>
      <c r="BH174" s="5">
        <f ca="1">IFERROR(PPMT($F$181/4,SUM($J157:BH157),$G174,$F174),0)*BH157</f>
        <v>0</v>
      </c>
      <c r="BI174" s="5">
        <f ca="1">IFERROR(PPMT($F$181/4,SUM($J157:BI157),$G174,$F174),0)*BI157</f>
        <v>0</v>
      </c>
      <c r="BJ174" s="5">
        <f ca="1">IFERROR(PPMT($F$181/4,SUM($J157:BJ157),$G174,$F174),0)*BJ157</f>
        <v>0</v>
      </c>
      <c r="BK174" s="5">
        <f ca="1">IFERROR(PPMT($F$181/4,SUM($J157:BK157),$G174,$F174),0)*BK157</f>
        <v>0</v>
      </c>
      <c r="BL174" s="5">
        <f ca="1">IFERROR(PPMT($F$181/4,SUM($J157:BL157),$G174,$F174),0)*BL157</f>
        <v>0</v>
      </c>
      <c r="BM174" s="5">
        <f ca="1">IFERROR(PPMT($F$181/4,SUM($J157:BM157),$G174,$F174),0)*BM157</f>
        <v>0</v>
      </c>
      <c r="BN174" s="5">
        <f ca="1">IFERROR(PPMT($F$181/4,SUM($J157:BN157),$G174,$F174),0)*BN157</f>
        <v>0</v>
      </c>
      <c r="BO174" s="5">
        <f ca="1">IFERROR(PPMT($F$181/4,SUM($J157:BO157),$G174,$F174),0)*BO157</f>
        <v>0</v>
      </c>
      <c r="BP174" s="5">
        <f ca="1">IFERROR(PPMT($F$181/4,SUM($J157:BP157),$G174,$F174),0)*BP157</f>
        <v>0</v>
      </c>
      <c r="BQ174" s="5">
        <f ca="1">IFERROR(PPMT($F$181/4,SUM($J157:BQ157),$G174,$F174),0)*BQ157</f>
        <v>0</v>
      </c>
      <c r="BR174" s="5">
        <f ca="1">IFERROR(PPMT($F$181/4,SUM($J157:BR157),$G174,$F174),0)*BR157</f>
        <v>0</v>
      </c>
      <c r="BS174" s="5">
        <f ca="1">IFERROR(PPMT($F$181/4,SUM($J157:BS157),$G174,$F174),0)*BS157</f>
        <v>0</v>
      </c>
      <c r="BT174" s="5">
        <f ca="1">IFERROR(PPMT($F$181/4,SUM($J157:BT157),$G174,$F174),0)*BT157</f>
        <v>0</v>
      </c>
      <c r="BU174" s="5">
        <f ca="1">IFERROR(PPMT($F$181/4,SUM($J157:BU157),$G174,$F174),0)*BU157</f>
        <v>0</v>
      </c>
      <c r="BV174" s="5">
        <f ca="1">IFERROR(PPMT($F$181/4,SUM($J157:BV157),$G174,$F174),0)*BV157</f>
        <v>0</v>
      </c>
      <c r="BW174" s="5">
        <f ca="1">IFERROR(PPMT($F$181/4,SUM($J157:BW157),$G174,$F174),0)*BW157</f>
        <v>0</v>
      </c>
      <c r="BX174" s="5">
        <f ca="1">IFERROR(PPMT($F$181/4,SUM($J157:BX157),$G174,$F174),0)*BX157</f>
        <v>0</v>
      </c>
      <c r="BY174" s="5">
        <f ca="1">IFERROR(PPMT($F$181/4,SUM($J157:BY157),$G174,$F174),0)*BY157</f>
        <v>0</v>
      </c>
      <c r="BZ174" s="5">
        <f ca="1">IFERROR(PPMT($F$181/4,SUM($J157:BZ157),$G174,$F174),0)*BZ157</f>
        <v>0</v>
      </c>
      <c r="CA174" s="5">
        <f ca="1">IFERROR(PPMT($F$181/4,SUM($J157:CA157),$G174,$F174),0)*CA157</f>
        <v>0</v>
      </c>
      <c r="CB174" s="5">
        <f ca="1">IFERROR(PPMT($F$181/4,SUM($J157:CB157),$G174,$F174),0)*CB157</f>
        <v>0</v>
      </c>
      <c r="CC174" s="5">
        <f ca="1">IFERROR(PPMT($F$181/4,SUM($J157:CC157),$G174,$F174),0)*CC157</f>
        <v>0</v>
      </c>
      <c r="CD174" s="5">
        <f ca="1">IFERROR(PPMT($F$181/4,SUM($J157:CD157),$G174,$F174),0)*CD157</f>
        <v>0</v>
      </c>
      <c r="CE174" s="5">
        <f ca="1">IFERROR(PPMT($F$181/4,SUM($J157:CE157),$G174,$F174),0)*CE157</f>
        <v>0</v>
      </c>
      <c r="CF174" s="5">
        <f ca="1">IFERROR(PPMT($F$181/4,SUM($J157:CF157),$G174,$F174),0)*CF157</f>
        <v>0</v>
      </c>
      <c r="CG174" s="5">
        <f ca="1">IFERROR(PPMT($F$181/4,SUM($J157:CG157),$G174,$F174),0)*CG157</f>
        <v>0</v>
      </c>
      <c r="CH174" s="5">
        <f ca="1">IFERROR(PPMT($F$181/4,SUM($J157:CH157),$G174,$F174),0)*CH157</f>
        <v>0</v>
      </c>
      <c r="CI174" s="5">
        <f ca="1">IFERROR(PPMT($F$181/4,SUM($J157:CI157),$G174,$F174),0)*CI157</f>
        <v>0</v>
      </c>
      <c r="CJ174" s="5">
        <f ca="1">IFERROR(PPMT($F$181/4,SUM($J157:CJ157),$G174,$F174),0)*CJ157</f>
        <v>0</v>
      </c>
      <c r="CK174" s="5">
        <f ca="1">IFERROR(PPMT($F$181/4,SUM($J157:CK157),$G174,$F174),0)*CK157</f>
        <v>0</v>
      </c>
      <c r="CL174" s="5">
        <f ca="1">IFERROR(PPMT($F$181/4,SUM($J157:CL157),$G174,$F174),0)*CL157</f>
        <v>0</v>
      </c>
      <c r="CM174" s="5">
        <f ca="1">IFERROR(PPMT($F$181/4,SUM($J157:CM157),$G174,$F174),0)*CM157</f>
        <v>0</v>
      </c>
      <c r="CN174" s="5">
        <f ca="1">IFERROR(PPMT($F$181/4,SUM($J157:CN157),$G174,$F174),0)*CN157</f>
        <v>0</v>
      </c>
      <c r="CO174" s="5">
        <f ca="1">IFERROR(PPMT($F$181/4,SUM($J157:CO157),$G174,$F174),0)*CO157</f>
        <v>0</v>
      </c>
      <c r="CP174" s="5">
        <f ca="1">IFERROR(PPMT($F$181/4,SUM($J157:CP157),$G174,$F174),0)*CP157</f>
        <v>0</v>
      </c>
      <c r="CQ174" s="5">
        <f ca="1">IFERROR(PPMT($F$181/4,SUM($J157:CQ157),$G174,$F174),0)*CQ157</f>
        <v>0</v>
      </c>
      <c r="CR174" s="5">
        <f ca="1">IFERROR(PPMT($F$181/4,SUM($J157:CR157),$G174,$F174),0)*CR157</f>
        <v>0</v>
      </c>
      <c r="CS174" s="5">
        <f ca="1">IFERROR(PPMT($F$181/4,SUM($J157:CS157),$G174,$F174),0)*CS157</f>
        <v>0</v>
      </c>
      <c r="CT174" s="5">
        <f ca="1">IFERROR(PPMT($F$181/4,SUM($J157:CT157),$G174,$F174),0)*CT157</f>
        <v>0</v>
      </c>
      <c r="CU174" s="5">
        <f ca="1">IFERROR(PPMT($F$181/4,SUM($J157:CU157),$G174,$F174),0)*CU157</f>
        <v>0</v>
      </c>
      <c r="CV174" s="5">
        <f ca="1">IFERROR(PPMT($F$181/4,SUM($J157:CV157),$G174,$F174),0)*CV157</f>
        <v>0</v>
      </c>
      <c r="CW174" s="5">
        <f ca="1">IFERROR(PPMT($F$181/4,SUM($J157:CW157),$G174,$F174),0)*CW157</f>
        <v>0</v>
      </c>
      <c r="CX174" s="5">
        <f ca="1">IFERROR(PPMT($F$181/4,SUM($J157:CX157),$G174,$F174),0)*CX157</f>
        <v>0</v>
      </c>
      <c r="CY174" s="5">
        <f ca="1">IFERROR(PPMT($F$181/4,SUM($J157:CY157),$G174,$F174),0)*CY157</f>
        <v>0</v>
      </c>
      <c r="CZ174" s="5">
        <f ca="1">IFERROR(PPMT($F$181/4,SUM($J157:CZ157),$G174,$F174),0)*CZ157</f>
        <v>0</v>
      </c>
      <c r="DA174" s="5">
        <f ca="1">IFERROR(PPMT($F$181/4,SUM($J157:DA157),$G174,$F174),0)*DA157</f>
        <v>0</v>
      </c>
      <c r="DB174" s="5">
        <f ca="1">IFERROR(PPMT($F$181/4,SUM($J157:DB157),$G174,$F174),0)*DB157</f>
        <v>0</v>
      </c>
      <c r="DC174" s="5">
        <f ca="1">IFERROR(PPMT($F$181/4,SUM($J157:DC157),$G174,$F174),0)*DC157</f>
        <v>0</v>
      </c>
      <c r="DD174" s="5">
        <f ca="1">IFERROR(PPMT($F$181/4,SUM($J157:DD157),$G174,$F174),0)*DD157</f>
        <v>0</v>
      </c>
      <c r="DE174" s="5">
        <f ca="1">IFERROR(PPMT($F$181/4,SUM($J157:DE157),$G174,$F174),0)*DE157</f>
        <v>0</v>
      </c>
      <c r="DF174" s="5">
        <f ca="1">IFERROR(PPMT($F$181/4,SUM($J157:DF157),$G174,$F174),0)*DF157</f>
        <v>0</v>
      </c>
      <c r="DG174" s="5">
        <f ca="1">IFERROR(PPMT($F$181/4,SUM($J157:DG157),$G174,$F174),0)*DG157</f>
        <v>0</v>
      </c>
      <c r="DH174" s="5">
        <f ca="1">IFERROR(PPMT($F$181/4,SUM($J157:DH157),$G174,$F174),0)*DH157</f>
        <v>0</v>
      </c>
      <c r="DI174" s="5">
        <f ca="1">IFERROR(PPMT($F$181/4,SUM($J157:DI157),$G174,$F174),0)*DI157</f>
        <v>0</v>
      </c>
      <c r="DJ174" s="5">
        <f ca="1">IFERROR(PPMT($F$181/4,SUM($J157:DJ157),$G174,$F174),0)*DJ157</f>
        <v>0</v>
      </c>
    </row>
    <row r="175" spans="2:114" ht="15" hidden="1" customHeight="1" outlineLevel="1">
      <c r="B175" t="s">
        <v>541</v>
      </c>
      <c r="F175" s="5">
        <f t="shared" ref="F175:G175" ca="1" si="230">H158</f>
        <v>0</v>
      </c>
      <c r="G175" s="5">
        <f t="shared" si="230"/>
        <v>72</v>
      </c>
      <c r="I175" s="5">
        <f t="shared" ca="1" si="218"/>
        <v>0</v>
      </c>
      <c r="J175" s="5">
        <f ca="1">IFERROR(PPMT($F$181/4,SUM($J158:J158),$G175,$F175),0)*J158</f>
        <v>0</v>
      </c>
      <c r="K175" s="5">
        <f ca="1">IFERROR(PPMT($F$181/4,SUM($J158:K158),$G175,$F175),0)*K158</f>
        <v>0</v>
      </c>
      <c r="L175" s="5">
        <f ca="1">IFERROR(PPMT($F$181/4,SUM($J158:L158),$G175,$F175),0)*L158</f>
        <v>0</v>
      </c>
      <c r="M175" s="5">
        <f ca="1">IFERROR(PPMT($F$181/4,SUM($J158:M158),$G175,$F175),0)*M158</f>
        <v>0</v>
      </c>
      <c r="N175" s="5">
        <f ca="1">IFERROR(PPMT($F$181/4,SUM($J158:N158),$G175,$F175),0)*N158</f>
        <v>0</v>
      </c>
      <c r="O175" s="5">
        <f ca="1">IFERROR(PPMT($F$181/4,SUM($J158:O158),$G175,$F175),0)*O158</f>
        <v>0</v>
      </c>
      <c r="P175" s="5">
        <f ca="1">IFERROR(PPMT($F$181/4,SUM($J158:P158),$G175,$F175),0)*P158</f>
        <v>0</v>
      </c>
      <c r="Q175" s="5">
        <f ca="1">IFERROR(PPMT($F$181/4,SUM($J158:Q158),$G175,$F175),0)*Q158</f>
        <v>0</v>
      </c>
      <c r="R175" s="5">
        <f ca="1">IFERROR(PPMT($F$181/4,SUM($J158:R158),$G175,$F175),0)*R158</f>
        <v>0</v>
      </c>
      <c r="S175" s="5">
        <f ca="1">IFERROR(PPMT($F$181/4,SUM($J158:S158),$G175,$F175),0)*S158</f>
        <v>0</v>
      </c>
      <c r="T175" s="5">
        <f ca="1">IFERROR(PPMT($F$181/4,SUM($J158:T158),$G175,$F175),0)*T158</f>
        <v>0</v>
      </c>
      <c r="U175" s="5">
        <f ca="1">IFERROR(PPMT($F$181/4,SUM($J158:U158),$G175,$F175),0)*U158</f>
        <v>0</v>
      </c>
      <c r="V175" s="5">
        <f ca="1">IFERROR(PPMT($F$181/4,SUM($J158:V158),$G175,$F175),0)*V158</f>
        <v>0</v>
      </c>
      <c r="W175" s="5">
        <f ca="1">IFERROR(PPMT($F$181/4,SUM($J158:W158),$G175,$F175),0)*W158</f>
        <v>0</v>
      </c>
      <c r="X175" s="5">
        <f ca="1">IFERROR(PPMT($F$181/4,SUM($J158:X158),$G175,$F175),0)*X158</f>
        <v>0</v>
      </c>
      <c r="Y175" s="5">
        <f ca="1">IFERROR(PPMT($F$181/4,SUM($J158:Y158),$G175,$F175),0)*Y158</f>
        <v>0</v>
      </c>
      <c r="Z175" s="5">
        <f ca="1">IFERROR(PPMT($F$181/4,SUM($J158:Z158),$G175,$F175),0)*Z158</f>
        <v>0</v>
      </c>
      <c r="AA175" s="5">
        <f ca="1">IFERROR(PPMT($F$181/4,SUM($J158:AA158),$G175,$F175),0)*AA158</f>
        <v>0</v>
      </c>
      <c r="AB175" s="5">
        <f ca="1">IFERROR(PPMT($F$181/4,SUM($J158:AB158),$G175,$F175),0)*AB158</f>
        <v>0</v>
      </c>
      <c r="AC175" s="5">
        <f ca="1">IFERROR(PPMT($F$181/4,SUM($J158:AC158),$G175,$F175),0)*AC158</f>
        <v>0</v>
      </c>
      <c r="AD175" s="5">
        <f ca="1">IFERROR(PPMT($F$181/4,SUM($J158:AD158),$G175,$F175),0)*AD158</f>
        <v>0</v>
      </c>
      <c r="AE175" s="5">
        <f ca="1">IFERROR(PPMT($F$181/4,SUM($J158:AE158),$G175,$F175),0)*AE158</f>
        <v>0</v>
      </c>
      <c r="AF175" s="5">
        <f ca="1">IFERROR(PPMT($F$181/4,SUM($J158:AF158),$G175,$F175),0)*AF158</f>
        <v>0</v>
      </c>
      <c r="AG175" s="5">
        <f ca="1">IFERROR(PPMT($F$181/4,SUM($J158:AG158),$G175,$F175),0)*AG158</f>
        <v>0</v>
      </c>
      <c r="AH175" s="5">
        <f ca="1">IFERROR(PPMT($F$181/4,SUM($J158:AH158),$G175,$F175),0)*AH158</f>
        <v>0</v>
      </c>
      <c r="AI175" s="5">
        <f ca="1">IFERROR(PPMT($F$181/4,SUM($J158:AI158),$G175,$F175),0)*AI158</f>
        <v>0</v>
      </c>
      <c r="AJ175" s="5">
        <f ca="1">IFERROR(PPMT($F$181/4,SUM($J158:AJ158),$G175,$F175),0)*AJ158</f>
        <v>0</v>
      </c>
      <c r="AK175" s="5">
        <f ca="1">IFERROR(PPMT($F$181/4,SUM($J158:AK158),$G175,$F175),0)*AK158</f>
        <v>0</v>
      </c>
      <c r="AL175" s="5">
        <f ca="1">IFERROR(PPMT($F$181/4,SUM($J158:AL158),$G175,$F175),0)*AL158</f>
        <v>0</v>
      </c>
      <c r="AM175" s="5">
        <f ca="1">IFERROR(PPMT($F$181/4,SUM($J158:AM158),$G175,$F175),0)*AM158</f>
        <v>0</v>
      </c>
      <c r="AN175" s="5">
        <f ca="1">IFERROR(PPMT($F$181/4,SUM($J158:AN158),$G175,$F175),0)*AN158</f>
        <v>0</v>
      </c>
      <c r="AO175" s="5">
        <f ca="1">IFERROR(PPMT($F$181/4,SUM($J158:AO158),$G175,$F175),0)*AO158</f>
        <v>0</v>
      </c>
      <c r="AP175" s="5">
        <f ca="1">IFERROR(PPMT($F$181/4,SUM($J158:AP158),$G175,$F175),0)*AP158</f>
        <v>0</v>
      </c>
      <c r="AQ175" s="5">
        <f ca="1">IFERROR(PPMT($F$181/4,SUM($J158:AQ158),$G175,$F175),0)*AQ158</f>
        <v>0</v>
      </c>
      <c r="AR175" s="5">
        <f ca="1">IFERROR(PPMT($F$181/4,SUM($J158:AR158),$G175,$F175),0)*AR158</f>
        <v>0</v>
      </c>
      <c r="AS175" s="5">
        <f ca="1">IFERROR(PPMT($F$181/4,SUM($J158:AS158),$G175,$F175),0)*AS158</f>
        <v>0</v>
      </c>
      <c r="AT175" s="5">
        <f ca="1">IFERROR(PPMT($F$181/4,SUM($J158:AT158),$G175,$F175),0)*AT158</f>
        <v>0</v>
      </c>
      <c r="AU175" s="5">
        <f ca="1">IFERROR(PPMT($F$181/4,SUM($J158:AU158),$G175,$F175),0)*AU158</f>
        <v>0</v>
      </c>
      <c r="AV175" s="5">
        <f ca="1">IFERROR(PPMT($F$181/4,SUM($J158:AV158),$G175,$F175),0)*AV158</f>
        <v>0</v>
      </c>
      <c r="AW175" s="5">
        <f ca="1">IFERROR(PPMT($F$181/4,SUM($J158:AW158),$G175,$F175),0)*AW158</f>
        <v>0</v>
      </c>
      <c r="AX175" s="5">
        <f ca="1">IFERROR(PPMT($F$181/4,SUM($J158:AX158),$G175,$F175),0)*AX158</f>
        <v>0</v>
      </c>
      <c r="AY175" s="5">
        <f ca="1">IFERROR(PPMT($F$181/4,SUM($J158:AY158),$G175,$F175),0)*AY158</f>
        <v>0</v>
      </c>
      <c r="AZ175" s="5">
        <f ca="1">IFERROR(PPMT($F$181/4,SUM($J158:AZ158),$G175,$F175),0)*AZ158</f>
        <v>0</v>
      </c>
      <c r="BA175" s="5">
        <f ca="1">IFERROR(PPMT($F$181/4,SUM($J158:BA158),$G175,$F175),0)*BA158</f>
        <v>0</v>
      </c>
      <c r="BB175" s="5">
        <f ca="1">IFERROR(PPMT($F$181/4,SUM($J158:BB158),$G175,$F175),0)*BB158</f>
        <v>0</v>
      </c>
      <c r="BC175" s="5">
        <f ca="1">IFERROR(PPMT($F$181/4,SUM($J158:BC158),$G175,$F175),0)*BC158</f>
        <v>0</v>
      </c>
      <c r="BD175" s="5">
        <f ca="1">IFERROR(PPMT($F$181/4,SUM($J158:BD158),$G175,$F175),0)*BD158</f>
        <v>0</v>
      </c>
      <c r="BE175" s="5">
        <f ca="1">IFERROR(PPMT($F$181/4,SUM($J158:BE158),$G175,$F175),0)*BE158</f>
        <v>0</v>
      </c>
      <c r="BF175" s="5">
        <f ca="1">IFERROR(PPMT($F$181/4,SUM($J158:BF158),$G175,$F175),0)*BF158</f>
        <v>0</v>
      </c>
      <c r="BG175" s="5">
        <f ca="1">IFERROR(PPMT($F$181/4,SUM($J158:BG158),$G175,$F175),0)*BG158</f>
        <v>0</v>
      </c>
      <c r="BH175" s="5">
        <f ca="1">IFERROR(PPMT($F$181/4,SUM($J158:BH158),$G175,$F175),0)*BH158</f>
        <v>0</v>
      </c>
      <c r="BI175" s="5">
        <f ca="1">IFERROR(PPMT($F$181/4,SUM($J158:BI158),$G175,$F175),0)*BI158</f>
        <v>0</v>
      </c>
      <c r="BJ175" s="5">
        <f ca="1">IFERROR(PPMT($F$181/4,SUM($J158:BJ158),$G175,$F175),0)*BJ158</f>
        <v>0</v>
      </c>
      <c r="BK175" s="5">
        <f ca="1">IFERROR(PPMT($F$181/4,SUM($J158:BK158),$G175,$F175),0)*BK158</f>
        <v>0</v>
      </c>
      <c r="BL175" s="5">
        <f ca="1">IFERROR(PPMT($F$181/4,SUM($J158:BL158),$G175,$F175),0)*BL158</f>
        <v>0</v>
      </c>
      <c r="BM175" s="5">
        <f ca="1">IFERROR(PPMT($F$181/4,SUM($J158:BM158),$G175,$F175),0)*BM158</f>
        <v>0</v>
      </c>
      <c r="BN175" s="5">
        <f ca="1">IFERROR(PPMT($F$181/4,SUM($J158:BN158),$G175,$F175),0)*BN158</f>
        <v>0</v>
      </c>
      <c r="BO175" s="5">
        <f ca="1">IFERROR(PPMT($F$181/4,SUM($J158:BO158),$G175,$F175),0)*BO158</f>
        <v>0</v>
      </c>
      <c r="BP175" s="5">
        <f ca="1">IFERROR(PPMT($F$181/4,SUM($J158:BP158),$G175,$F175),0)*BP158</f>
        <v>0</v>
      </c>
      <c r="BQ175" s="5">
        <f ca="1">IFERROR(PPMT($F$181/4,SUM($J158:BQ158),$G175,$F175),0)*BQ158</f>
        <v>0</v>
      </c>
      <c r="BR175" s="5">
        <f ca="1">IFERROR(PPMT($F$181/4,SUM($J158:BR158),$G175,$F175),0)*BR158</f>
        <v>0</v>
      </c>
      <c r="BS175" s="5">
        <f ca="1">IFERROR(PPMT($F$181/4,SUM($J158:BS158),$G175,$F175),0)*BS158</f>
        <v>0</v>
      </c>
      <c r="BT175" s="5">
        <f ca="1">IFERROR(PPMT($F$181/4,SUM($J158:BT158),$G175,$F175),0)*BT158</f>
        <v>0</v>
      </c>
      <c r="BU175" s="5">
        <f ca="1">IFERROR(PPMT($F$181/4,SUM($J158:BU158),$G175,$F175),0)*BU158</f>
        <v>0</v>
      </c>
      <c r="BV175" s="5">
        <f ca="1">IFERROR(PPMT($F$181/4,SUM($J158:BV158),$G175,$F175),0)*BV158</f>
        <v>0</v>
      </c>
      <c r="BW175" s="5">
        <f ca="1">IFERROR(PPMT($F$181/4,SUM($J158:BW158),$G175,$F175),0)*BW158</f>
        <v>0</v>
      </c>
      <c r="BX175" s="5">
        <f ca="1">IFERROR(PPMT($F$181/4,SUM($J158:BX158),$G175,$F175),0)*BX158</f>
        <v>0</v>
      </c>
      <c r="BY175" s="5">
        <f ca="1">IFERROR(PPMT($F$181/4,SUM($J158:BY158),$G175,$F175),0)*BY158</f>
        <v>0</v>
      </c>
      <c r="BZ175" s="5">
        <f ca="1">IFERROR(PPMT($F$181/4,SUM($J158:BZ158),$G175,$F175),0)*BZ158</f>
        <v>0</v>
      </c>
      <c r="CA175" s="5">
        <f ca="1">IFERROR(PPMT($F$181/4,SUM($J158:CA158),$G175,$F175),0)*CA158</f>
        <v>0</v>
      </c>
      <c r="CB175" s="5">
        <f ca="1">IFERROR(PPMT($F$181/4,SUM($J158:CB158),$G175,$F175),0)*CB158</f>
        <v>0</v>
      </c>
      <c r="CC175" s="5">
        <f ca="1">IFERROR(PPMT($F$181/4,SUM($J158:CC158),$G175,$F175),0)*CC158</f>
        <v>0</v>
      </c>
      <c r="CD175" s="5">
        <f ca="1">IFERROR(PPMT($F$181/4,SUM($J158:CD158),$G175,$F175),0)*CD158</f>
        <v>0</v>
      </c>
      <c r="CE175" s="5">
        <f ca="1">IFERROR(PPMT($F$181/4,SUM($J158:CE158),$G175,$F175),0)*CE158</f>
        <v>0</v>
      </c>
      <c r="CF175" s="5">
        <f ca="1">IFERROR(PPMT($F$181/4,SUM($J158:CF158),$G175,$F175),0)*CF158</f>
        <v>0</v>
      </c>
      <c r="CG175" s="5">
        <f ca="1">IFERROR(PPMT($F$181/4,SUM($J158:CG158),$G175,$F175),0)*CG158</f>
        <v>0</v>
      </c>
      <c r="CH175" s="5">
        <f ca="1">IFERROR(PPMT($F$181/4,SUM($J158:CH158),$G175,$F175),0)*CH158</f>
        <v>0</v>
      </c>
      <c r="CI175" s="5">
        <f ca="1">IFERROR(PPMT($F$181/4,SUM($J158:CI158),$G175,$F175),0)*CI158</f>
        <v>0</v>
      </c>
      <c r="CJ175" s="5">
        <f ca="1">IFERROR(PPMT($F$181/4,SUM($J158:CJ158),$G175,$F175),0)*CJ158</f>
        <v>0</v>
      </c>
      <c r="CK175" s="5">
        <f ca="1">IFERROR(PPMT($F$181/4,SUM($J158:CK158),$G175,$F175),0)*CK158</f>
        <v>0</v>
      </c>
      <c r="CL175" s="5">
        <f ca="1">IFERROR(PPMT($F$181/4,SUM($J158:CL158),$G175,$F175),0)*CL158</f>
        <v>0</v>
      </c>
      <c r="CM175" s="5">
        <f ca="1">IFERROR(PPMT($F$181/4,SUM($J158:CM158),$G175,$F175),0)*CM158</f>
        <v>0</v>
      </c>
      <c r="CN175" s="5">
        <f ca="1">IFERROR(PPMT($F$181/4,SUM($J158:CN158),$G175,$F175),0)*CN158</f>
        <v>0</v>
      </c>
      <c r="CO175" s="5">
        <f ca="1">IFERROR(PPMT($F$181/4,SUM($J158:CO158),$G175,$F175),0)*CO158</f>
        <v>0</v>
      </c>
      <c r="CP175" s="5">
        <f ca="1">IFERROR(PPMT($F$181/4,SUM($J158:CP158),$G175,$F175),0)*CP158</f>
        <v>0</v>
      </c>
      <c r="CQ175" s="5">
        <f ca="1">IFERROR(PPMT($F$181/4,SUM($J158:CQ158),$G175,$F175),0)*CQ158</f>
        <v>0</v>
      </c>
      <c r="CR175" s="5">
        <f ca="1">IFERROR(PPMT($F$181/4,SUM($J158:CR158),$G175,$F175),0)*CR158</f>
        <v>0</v>
      </c>
      <c r="CS175" s="5">
        <f ca="1">IFERROR(PPMT($F$181/4,SUM($J158:CS158),$G175,$F175),0)*CS158</f>
        <v>0</v>
      </c>
      <c r="CT175" s="5">
        <f ca="1">IFERROR(PPMT($F$181/4,SUM($J158:CT158),$G175,$F175),0)*CT158</f>
        <v>0</v>
      </c>
      <c r="CU175" s="5">
        <f ca="1">IFERROR(PPMT($F$181/4,SUM($J158:CU158),$G175,$F175),0)*CU158</f>
        <v>0</v>
      </c>
      <c r="CV175" s="5">
        <f ca="1">IFERROR(PPMT($F$181/4,SUM($J158:CV158),$G175,$F175),0)*CV158</f>
        <v>0</v>
      </c>
      <c r="CW175" s="5">
        <f ca="1">IFERROR(PPMT($F$181/4,SUM($J158:CW158),$G175,$F175),0)*CW158</f>
        <v>0</v>
      </c>
      <c r="CX175" s="5">
        <f ca="1">IFERROR(PPMT($F$181/4,SUM($J158:CX158),$G175,$F175),0)*CX158</f>
        <v>0</v>
      </c>
      <c r="CY175" s="5">
        <f ca="1">IFERROR(PPMT($F$181/4,SUM($J158:CY158),$G175,$F175),0)*CY158</f>
        <v>0</v>
      </c>
      <c r="CZ175" s="5">
        <f ca="1">IFERROR(PPMT($F$181/4,SUM($J158:CZ158),$G175,$F175),0)*CZ158</f>
        <v>0</v>
      </c>
      <c r="DA175" s="5">
        <f ca="1">IFERROR(PPMT($F$181/4,SUM($J158:DA158),$G175,$F175),0)*DA158</f>
        <v>0</v>
      </c>
      <c r="DB175" s="5">
        <f ca="1">IFERROR(PPMT($F$181/4,SUM($J158:DB158),$G175,$F175),0)*DB158</f>
        <v>0</v>
      </c>
      <c r="DC175" s="5">
        <f ca="1">IFERROR(PPMT($F$181/4,SUM($J158:DC158),$G175,$F175),0)*DC158</f>
        <v>0</v>
      </c>
      <c r="DD175" s="5">
        <f ca="1">IFERROR(PPMT($F$181/4,SUM($J158:DD158),$G175,$F175),0)*DD158</f>
        <v>0</v>
      </c>
      <c r="DE175" s="5">
        <f ca="1">IFERROR(PPMT($F$181/4,SUM($J158:DE158),$G175,$F175),0)*DE158</f>
        <v>0</v>
      </c>
      <c r="DF175" s="5">
        <f ca="1">IFERROR(PPMT($F$181/4,SUM($J158:DF158),$G175,$F175),0)*DF158</f>
        <v>0</v>
      </c>
      <c r="DG175" s="5">
        <f ca="1">IFERROR(PPMT($F$181/4,SUM($J158:DG158),$G175,$F175),0)*DG158</f>
        <v>0</v>
      </c>
      <c r="DH175" s="5">
        <f ca="1">IFERROR(PPMT($F$181/4,SUM($J158:DH158),$G175,$F175),0)*DH158</f>
        <v>0</v>
      </c>
      <c r="DI175" s="5">
        <f ca="1">IFERROR(PPMT($F$181/4,SUM($J158:DI158),$G175,$F175),0)*DI158</f>
        <v>0</v>
      </c>
      <c r="DJ175" s="5">
        <f ca="1">IFERROR(PPMT($F$181/4,SUM($J158:DJ158),$G175,$F175),0)*DJ158</f>
        <v>0</v>
      </c>
    </row>
    <row r="176" spans="2:114" ht="15" hidden="1" customHeight="1" outlineLevel="1">
      <c r="B176" t="s">
        <v>542</v>
      </c>
      <c r="F176" s="5">
        <f t="shared" ref="F176:G176" ca="1" si="231">H159</f>
        <v>0</v>
      </c>
      <c r="G176" s="5">
        <f t="shared" si="231"/>
        <v>71</v>
      </c>
      <c r="I176" s="5">
        <f t="shared" ca="1" si="218"/>
        <v>0</v>
      </c>
      <c r="J176" s="5">
        <f ca="1">IFERROR(PPMT($F$181/4,SUM($J159:J159),$G176,$F176),0)*J159</f>
        <v>0</v>
      </c>
      <c r="K176" s="5">
        <f ca="1">IFERROR(PPMT($F$181/4,SUM($J159:K159),$G176,$F176),0)*K159</f>
        <v>0</v>
      </c>
      <c r="L176" s="5">
        <f ca="1">IFERROR(PPMT($F$181/4,SUM($J159:L159),$G176,$F176),0)*L159</f>
        <v>0</v>
      </c>
      <c r="M176" s="5">
        <f ca="1">IFERROR(PPMT($F$181/4,SUM($J159:M159),$G176,$F176),0)*M159</f>
        <v>0</v>
      </c>
      <c r="N176" s="5">
        <f ca="1">IFERROR(PPMT($F$181/4,SUM($J159:N159),$G176,$F176),0)*N159</f>
        <v>0</v>
      </c>
      <c r="O176" s="5">
        <f ca="1">IFERROR(PPMT($F$181/4,SUM($J159:O159),$G176,$F176),0)*O159</f>
        <v>0</v>
      </c>
      <c r="P176" s="5">
        <f ca="1">IFERROR(PPMT($F$181/4,SUM($J159:P159),$G176,$F176),0)*P159</f>
        <v>0</v>
      </c>
      <c r="Q176" s="5">
        <f ca="1">IFERROR(PPMT($F$181/4,SUM($J159:Q159),$G176,$F176),0)*Q159</f>
        <v>0</v>
      </c>
      <c r="R176" s="5">
        <f ca="1">IFERROR(PPMT($F$181/4,SUM($J159:R159),$G176,$F176),0)*R159</f>
        <v>0</v>
      </c>
      <c r="S176" s="5">
        <f ca="1">IFERROR(PPMT($F$181/4,SUM($J159:S159),$G176,$F176),0)*S159</f>
        <v>0</v>
      </c>
      <c r="T176" s="5">
        <f ca="1">IFERROR(PPMT($F$181/4,SUM($J159:T159),$G176,$F176),0)*T159</f>
        <v>0</v>
      </c>
      <c r="U176" s="5">
        <f ca="1">IFERROR(PPMT($F$181/4,SUM($J159:U159),$G176,$F176),0)*U159</f>
        <v>0</v>
      </c>
      <c r="V176" s="5">
        <f ca="1">IFERROR(PPMT($F$181/4,SUM($J159:V159),$G176,$F176),0)*V159</f>
        <v>0</v>
      </c>
      <c r="W176" s="5">
        <f ca="1">IFERROR(PPMT($F$181/4,SUM($J159:W159),$G176,$F176),0)*W159</f>
        <v>0</v>
      </c>
      <c r="X176" s="5">
        <f ca="1">IFERROR(PPMT($F$181/4,SUM($J159:X159),$G176,$F176),0)*X159</f>
        <v>0</v>
      </c>
      <c r="Y176" s="5">
        <f ca="1">IFERROR(PPMT($F$181/4,SUM($J159:Y159),$G176,$F176),0)*Y159</f>
        <v>0</v>
      </c>
      <c r="Z176" s="5">
        <f ca="1">IFERROR(PPMT($F$181/4,SUM($J159:Z159),$G176,$F176),0)*Z159</f>
        <v>0</v>
      </c>
      <c r="AA176" s="5">
        <f ca="1">IFERROR(PPMT($F$181/4,SUM($J159:AA159),$G176,$F176),0)*AA159</f>
        <v>0</v>
      </c>
      <c r="AB176" s="5">
        <f ca="1">IFERROR(PPMT($F$181/4,SUM($J159:AB159),$G176,$F176),0)*AB159</f>
        <v>0</v>
      </c>
      <c r="AC176" s="5">
        <f ca="1">IFERROR(PPMT($F$181/4,SUM($J159:AC159),$G176,$F176),0)*AC159</f>
        <v>0</v>
      </c>
      <c r="AD176" s="5">
        <f ca="1">IFERROR(PPMT($F$181/4,SUM($J159:AD159),$G176,$F176),0)*AD159</f>
        <v>0</v>
      </c>
      <c r="AE176" s="5">
        <f ca="1">IFERROR(PPMT($F$181/4,SUM($J159:AE159),$G176,$F176),0)*AE159</f>
        <v>0</v>
      </c>
      <c r="AF176" s="5">
        <f ca="1">IFERROR(PPMT($F$181/4,SUM($J159:AF159),$G176,$F176),0)*AF159</f>
        <v>0</v>
      </c>
      <c r="AG176" s="5">
        <f ca="1">IFERROR(PPMT($F$181/4,SUM($J159:AG159),$G176,$F176),0)*AG159</f>
        <v>0</v>
      </c>
      <c r="AH176" s="5">
        <f ca="1">IFERROR(PPMT($F$181/4,SUM($J159:AH159),$G176,$F176),0)*AH159</f>
        <v>0</v>
      </c>
      <c r="AI176" s="5">
        <f ca="1">IFERROR(PPMT($F$181/4,SUM($J159:AI159),$G176,$F176),0)*AI159</f>
        <v>0</v>
      </c>
      <c r="AJ176" s="5">
        <f ca="1">IFERROR(PPMT($F$181/4,SUM($J159:AJ159),$G176,$F176),0)*AJ159</f>
        <v>0</v>
      </c>
      <c r="AK176" s="5">
        <f ca="1">IFERROR(PPMT($F$181/4,SUM($J159:AK159),$G176,$F176),0)*AK159</f>
        <v>0</v>
      </c>
      <c r="AL176" s="5">
        <f ca="1">IFERROR(PPMT($F$181/4,SUM($J159:AL159),$G176,$F176),0)*AL159</f>
        <v>0</v>
      </c>
      <c r="AM176" s="5">
        <f ca="1">IFERROR(PPMT($F$181/4,SUM($J159:AM159),$G176,$F176),0)*AM159</f>
        <v>0</v>
      </c>
      <c r="AN176" s="5">
        <f ca="1">IFERROR(PPMT($F$181/4,SUM($J159:AN159),$G176,$F176),0)*AN159</f>
        <v>0</v>
      </c>
      <c r="AO176" s="5">
        <f ca="1">IFERROR(PPMT($F$181/4,SUM($J159:AO159),$G176,$F176),0)*AO159</f>
        <v>0</v>
      </c>
      <c r="AP176" s="5">
        <f ca="1">IFERROR(PPMT($F$181/4,SUM($J159:AP159),$G176,$F176),0)*AP159</f>
        <v>0</v>
      </c>
      <c r="AQ176" s="5">
        <f ca="1">IFERROR(PPMT($F$181/4,SUM($J159:AQ159),$G176,$F176),0)*AQ159</f>
        <v>0</v>
      </c>
      <c r="AR176" s="5">
        <f ca="1">IFERROR(PPMT($F$181/4,SUM($J159:AR159),$G176,$F176),0)*AR159</f>
        <v>0</v>
      </c>
      <c r="AS176" s="5">
        <f ca="1">IFERROR(PPMT($F$181/4,SUM($J159:AS159),$G176,$F176),0)*AS159</f>
        <v>0</v>
      </c>
      <c r="AT176" s="5">
        <f ca="1">IFERROR(PPMT($F$181/4,SUM($J159:AT159),$G176,$F176),0)*AT159</f>
        <v>0</v>
      </c>
      <c r="AU176" s="5">
        <f ca="1">IFERROR(PPMT($F$181/4,SUM($J159:AU159),$G176,$F176),0)*AU159</f>
        <v>0</v>
      </c>
      <c r="AV176" s="5">
        <f ca="1">IFERROR(PPMT($F$181/4,SUM($J159:AV159),$G176,$F176),0)*AV159</f>
        <v>0</v>
      </c>
      <c r="AW176" s="5">
        <f ca="1">IFERROR(PPMT($F$181/4,SUM($J159:AW159),$G176,$F176),0)*AW159</f>
        <v>0</v>
      </c>
      <c r="AX176" s="5">
        <f ca="1">IFERROR(PPMT($F$181/4,SUM($J159:AX159),$G176,$F176),0)*AX159</f>
        <v>0</v>
      </c>
      <c r="AY176" s="5">
        <f ca="1">IFERROR(PPMT($F$181/4,SUM($J159:AY159),$G176,$F176),0)*AY159</f>
        <v>0</v>
      </c>
      <c r="AZ176" s="5">
        <f ca="1">IFERROR(PPMT($F$181/4,SUM($J159:AZ159),$G176,$F176),0)*AZ159</f>
        <v>0</v>
      </c>
      <c r="BA176" s="5">
        <f ca="1">IFERROR(PPMT($F$181/4,SUM($J159:BA159),$G176,$F176),0)*BA159</f>
        <v>0</v>
      </c>
      <c r="BB176" s="5">
        <f ca="1">IFERROR(PPMT($F$181/4,SUM($J159:BB159),$G176,$F176),0)*BB159</f>
        <v>0</v>
      </c>
      <c r="BC176" s="5">
        <f ca="1">IFERROR(PPMT($F$181/4,SUM($J159:BC159),$G176,$F176),0)*BC159</f>
        <v>0</v>
      </c>
      <c r="BD176" s="5">
        <f ca="1">IFERROR(PPMT($F$181/4,SUM($J159:BD159),$G176,$F176),0)*BD159</f>
        <v>0</v>
      </c>
      <c r="BE176" s="5">
        <f ca="1">IFERROR(PPMT($F$181/4,SUM($J159:BE159),$G176,$F176),0)*BE159</f>
        <v>0</v>
      </c>
      <c r="BF176" s="5">
        <f ca="1">IFERROR(PPMT($F$181/4,SUM($J159:BF159),$G176,$F176),0)*BF159</f>
        <v>0</v>
      </c>
      <c r="BG176" s="5">
        <f ca="1">IFERROR(PPMT($F$181/4,SUM($J159:BG159),$G176,$F176),0)*BG159</f>
        <v>0</v>
      </c>
      <c r="BH176" s="5">
        <f ca="1">IFERROR(PPMT($F$181/4,SUM($J159:BH159),$G176,$F176),0)*BH159</f>
        <v>0</v>
      </c>
      <c r="BI176" s="5">
        <f ca="1">IFERROR(PPMT($F$181/4,SUM($J159:BI159),$G176,$F176),0)*BI159</f>
        <v>0</v>
      </c>
      <c r="BJ176" s="5">
        <f ca="1">IFERROR(PPMT($F$181/4,SUM($J159:BJ159),$G176,$F176),0)*BJ159</f>
        <v>0</v>
      </c>
      <c r="BK176" s="5">
        <f ca="1">IFERROR(PPMT($F$181/4,SUM($J159:BK159),$G176,$F176),0)*BK159</f>
        <v>0</v>
      </c>
      <c r="BL176" s="5">
        <f ca="1">IFERROR(PPMT($F$181/4,SUM($J159:BL159),$G176,$F176),0)*BL159</f>
        <v>0</v>
      </c>
      <c r="BM176" s="5">
        <f ca="1">IFERROR(PPMT($F$181/4,SUM($J159:BM159),$G176,$F176),0)*BM159</f>
        <v>0</v>
      </c>
      <c r="BN176" s="5">
        <f ca="1">IFERROR(PPMT($F$181/4,SUM($J159:BN159),$G176,$F176),0)*BN159</f>
        <v>0</v>
      </c>
      <c r="BO176" s="5">
        <f ca="1">IFERROR(PPMT($F$181/4,SUM($J159:BO159),$G176,$F176),0)*BO159</f>
        <v>0</v>
      </c>
      <c r="BP176" s="5">
        <f ca="1">IFERROR(PPMT($F$181/4,SUM($J159:BP159),$G176,$F176),0)*BP159</f>
        <v>0</v>
      </c>
      <c r="BQ176" s="5">
        <f ca="1">IFERROR(PPMT($F$181/4,SUM($J159:BQ159),$G176,$F176),0)*BQ159</f>
        <v>0</v>
      </c>
      <c r="BR176" s="5">
        <f ca="1">IFERROR(PPMT($F$181/4,SUM($J159:BR159),$G176,$F176),0)*BR159</f>
        <v>0</v>
      </c>
      <c r="BS176" s="5">
        <f ca="1">IFERROR(PPMT($F$181/4,SUM($J159:BS159),$G176,$F176),0)*BS159</f>
        <v>0</v>
      </c>
      <c r="BT176" s="5">
        <f ca="1">IFERROR(PPMT($F$181/4,SUM($J159:BT159),$G176,$F176),0)*BT159</f>
        <v>0</v>
      </c>
      <c r="BU176" s="5">
        <f ca="1">IFERROR(PPMT($F$181/4,SUM($J159:BU159),$G176,$F176),0)*BU159</f>
        <v>0</v>
      </c>
      <c r="BV176" s="5">
        <f ca="1">IFERROR(PPMT($F$181/4,SUM($J159:BV159),$G176,$F176),0)*BV159</f>
        <v>0</v>
      </c>
      <c r="BW176" s="5">
        <f ca="1">IFERROR(PPMT($F$181/4,SUM($J159:BW159),$G176,$F176),0)*BW159</f>
        <v>0</v>
      </c>
      <c r="BX176" s="5">
        <f ca="1">IFERROR(PPMT($F$181/4,SUM($J159:BX159),$G176,$F176),0)*BX159</f>
        <v>0</v>
      </c>
      <c r="BY176" s="5">
        <f ca="1">IFERROR(PPMT($F$181/4,SUM($J159:BY159),$G176,$F176),0)*BY159</f>
        <v>0</v>
      </c>
      <c r="BZ176" s="5">
        <f ca="1">IFERROR(PPMT($F$181/4,SUM($J159:BZ159),$G176,$F176),0)*BZ159</f>
        <v>0</v>
      </c>
      <c r="CA176" s="5">
        <f ca="1">IFERROR(PPMT($F$181/4,SUM($J159:CA159),$G176,$F176),0)*CA159</f>
        <v>0</v>
      </c>
      <c r="CB176" s="5">
        <f ca="1">IFERROR(PPMT($F$181/4,SUM($J159:CB159),$G176,$F176),0)*CB159</f>
        <v>0</v>
      </c>
      <c r="CC176" s="5">
        <f ca="1">IFERROR(PPMT($F$181/4,SUM($J159:CC159),$G176,$F176),0)*CC159</f>
        <v>0</v>
      </c>
      <c r="CD176" s="5">
        <f ca="1">IFERROR(PPMT($F$181/4,SUM($J159:CD159),$G176,$F176),0)*CD159</f>
        <v>0</v>
      </c>
      <c r="CE176" s="5">
        <f ca="1">IFERROR(PPMT($F$181/4,SUM($J159:CE159),$G176,$F176),0)*CE159</f>
        <v>0</v>
      </c>
      <c r="CF176" s="5">
        <f ca="1">IFERROR(PPMT($F$181/4,SUM($J159:CF159),$G176,$F176),0)*CF159</f>
        <v>0</v>
      </c>
      <c r="CG176" s="5">
        <f ca="1">IFERROR(PPMT($F$181/4,SUM($J159:CG159),$G176,$F176),0)*CG159</f>
        <v>0</v>
      </c>
      <c r="CH176" s="5">
        <f ca="1">IFERROR(PPMT($F$181/4,SUM($J159:CH159),$G176,$F176),0)*CH159</f>
        <v>0</v>
      </c>
      <c r="CI176" s="5">
        <f ca="1">IFERROR(PPMT($F$181/4,SUM($J159:CI159),$G176,$F176),0)*CI159</f>
        <v>0</v>
      </c>
      <c r="CJ176" s="5">
        <f ca="1">IFERROR(PPMT($F$181/4,SUM($J159:CJ159),$G176,$F176),0)*CJ159</f>
        <v>0</v>
      </c>
      <c r="CK176" s="5">
        <f ca="1">IFERROR(PPMT($F$181/4,SUM($J159:CK159),$G176,$F176),0)*CK159</f>
        <v>0</v>
      </c>
      <c r="CL176" s="5">
        <f ca="1">IFERROR(PPMT($F$181/4,SUM($J159:CL159),$G176,$F176),0)*CL159</f>
        <v>0</v>
      </c>
      <c r="CM176" s="5">
        <f ca="1">IFERROR(PPMT($F$181/4,SUM($J159:CM159),$G176,$F176),0)*CM159</f>
        <v>0</v>
      </c>
      <c r="CN176" s="5">
        <f ca="1">IFERROR(PPMT($F$181/4,SUM($J159:CN159),$G176,$F176),0)*CN159</f>
        <v>0</v>
      </c>
      <c r="CO176" s="5">
        <f ca="1">IFERROR(PPMT($F$181/4,SUM($J159:CO159),$G176,$F176),0)*CO159</f>
        <v>0</v>
      </c>
      <c r="CP176" s="5">
        <f ca="1">IFERROR(PPMT($F$181/4,SUM($J159:CP159),$G176,$F176),0)*CP159</f>
        <v>0</v>
      </c>
      <c r="CQ176" s="5">
        <f ca="1">IFERROR(PPMT($F$181/4,SUM($J159:CQ159),$G176,$F176),0)*CQ159</f>
        <v>0</v>
      </c>
      <c r="CR176" s="5">
        <f ca="1">IFERROR(PPMT($F$181/4,SUM($J159:CR159),$G176,$F176),0)*CR159</f>
        <v>0</v>
      </c>
      <c r="CS176" s="5">
        <f ca="1">IFERROR(PPMT($F$181/4,SUM($J159:CS159),$G176,$F176),0)*CS159</f>
        <v>0</v>
      </c>
      <c r="CT176" s="5">
        <f ca="1">IFERROR(PPMT($F$181/4,SUM($J159:CT159),$G176,$F176),0)*CT159</f>
        <v>0</v>
      </c>
      <c r="CU176" s="5">
        <f ca="1">IFERROR(PPMT($F$181/4,SUM($J159:CU159),$G176,$F176),0)*CU159</f>
        <v>0</v>
      </c>
      <c r="CV176" s="5">
        <f ca="1">IFERROR(PPMT($F$181/4,SUM($J159:CV159),$G176,$F176),0)*CV159</f>
        <v>0</v>
      </c>
      <c r="CW176" s="5">
        <f ca="1">IFERROR(PPMT($F$181/4,SUM($J159:CW159),$G176,$F176),0)*CW159</f>
        <v>0</v>
      </c>
      <c r="CX176" s="5">
        <f ca="1">IFERROR(PPMT($F$181/4,SUM($J159:CX159),$G176,$F176),0)*CX159</f>
        <v>0</v>
      </c>
      <c r="CY176" s="5">
        <f ca="1">IFERROR(PPMT($F$181/4,SUM($J159:CY159),$G176,$F176),0)*CY159</f>
        <v>0</v>
      </c>
      <c r="CZ176" s="5">
        <f ca="1">IFERROR(PPMT($F$181/4,SUM($J159:CZ159),$G176,$F176),0)*CZ159</f>
        <v>0</v>
      </c>
      <c r="DA176" s="5">
        <f ca="1">IFERROR(PPMT($F$181/4,SUM($J159:DA159),$G176,$F176),0)*DA159</f>
        <v>0</v>
      </c>
      <c r="DB176" s="5">
        <f ca="1">IFERROR(PPMT($F$181/4,SUM($J159:DB159),$G176,$F176),0)*DB159</f>
        <v>0</v>
      </c>
      <c r="DC176" s="5">
        <f ca="1">IFERROR(PPMT($F$181/4,SUM($J159:DC159),$G176,$F176),0)*DC159</f>
        <v>0</v>
      </c>
      <c r="DD176" s="5">
        <f ca="1">IFERROR(PPMT($F$181/4,SUM($J159:DD159),$G176,$F176),0)*DD159</f>
        <v>0</v>
      </c>
      <c r="DE176" s="5">
        <f ca="1">IFERROR(PPMT($F$181/4,SUM($J159:DE159),$G176,$F176),0)*DE159</f>
        <v>0</v>
      </c>
      <c r="DF176" s="5">
        <f ca="1">IFERROR(PPMT($F$181/4,SUM($J159:DF159),$G176,$F176),0)*DF159</f>
        <v>0</v>
      </c>
      <c r="DG176" s="5">
        <f ca="1">IFERROR(PPMT($F$181/4,SUM($J159:DG159),$G176,$F176),0)*DG159</f>
        <v>0</v>
      </c>
      <c r="DH176" s="5">
        <f ca="1">IFERROR(PPMT($F$181/4,SUM($J159:DH159),$G176,$F176),0)*DH159</f>
        <v>0</v>
      </c>
      <c r="DI176" s="5">
        <f ca="1">IFERROR(PPMT($F$181/4,SUM($J159:DI159),$G176,$F176),0)*DI159</f>
        <v>0</v>
      </c>
      <c r="DJ176" s="5">
        <f ca="1">IFERROR(PPMT($F$181/4,SUM($J159:DJ159),$G176,$F176),0)*DJ159</f>
        <v>0</v>
      </c>
    </row>
    <row r="177" spans="1:114" ht="15" hidden="1" customHeight="1" outlineLevel="1">
      <c r="B177" t="s">
        <v>543</v>
      </c>
      <c r="F177" s="5">
        <f t="shared" ref="F177:G177" ca="1" si="232">H160</f>
        <v>0</v>
      </c>
      <c r="G177" s="5">
        <f t="shared" si="232"/>
        <v>70</v>
      </c>
      <c r="I177" s="5">
        <f t="shared" ca="1" si="218"/>
        <v>0</v>
      </c>
      <c r="J177" s="5">
        <f ca="1">IFERROR(PPMT($F$181/4,SUM($J160:J160),$G177,$F177),0)*J160</f>
        <v>0</v>
      </c>
      <c r="K177" s="5">
        <f ca="1">IFERROR(PPMT($F$181/4,SUM($J160:K160),$G177,$F177),0)*K160</f>
        <v>0</v>
      </c>
      <c r="L177" s="5">
        <f ca="1">IFERROR(PPMT($F$181/4,SUM($J160:L160),$G177,$F177),0)*L160</f>
        <v>0</v>
      </c>
      <c r="M177" s="5">
        <f ca="1">IFERROR(PPMT($F$181/4,SUM($J160:M160),$G177,$F177),0)*M160</f>
        <v>0</v>
      </c>
      <c r="N177" s="5">
        <f ca="1">IFERROR(PPMT($F$181/4,SUM($J160:N160),$G177,$F177),0)*N160</f>
        <v>0</v>
      </c>
      <c r="O177" s="5">
        <f ca="1">IFERROR(PPMT($F$181/4,SUM($J160:O160),$G177,$F177),0)*O160</f>
        <v>0</v>
      </c>
      <c r="P177" s="5">
        <f ca="1">IFERROR(PPMT($F$181/4,SUM($J160:P160),$G177,$F177),0)*P160</f>
        <v>0</v>
      </c>
      <c r="Q177" s="5">
        <f ca="1">IFERROR(PPMT($F$181/4,SUM($J160:Q160),$G177,$F177),0)*Q160</f>
        <v>0</v>
      </c>
      <c r="R177" s="5">
        <f ca="1">IFERROR(PPMT($F$181/4,SUM($J160:R160),$G177,$F177),0)*R160</f>
        <v>0</v>
      </c>
      <c r="S177" s="5">
        <f ca="1">IFERROR(PPMT($F$181/4,SUM($J160:S160),$G177,$F177),0)*S160</f>
        <v>0</v>
      </c>
      <c r="T177" s="5">
        <f ca="1">IFERROR(PPMT($F$181/4,SUM($J160:T160),$G177,$F177),0)*T160</f>
        <v>0</v>
      </c>
      <c r="U177" s="5">
        <f ca="1">IFERROR(PPMT($F$181/4,SUM($J160:U160),$G177,$F177),0)*U160</f>
        <v>0</v>
      </c>
      <c r="V177" s="5">
        <f ca="1">IFERROR(PPMT($F$181/4,SUM($J160:V160),$G177,$F177),0)*V160</f>
        <v>0</v>
      </c>
      <c r="W177" s="5">
        <f ca="1">IFERROR(PPMT($F$181/4,SUM($J160:W160),$G177,$F177),0)*W160</f>
        <v>0</v>
      </c>
      <c r="X177" s="5">
        <f ca="1">IFERROR(PPMT($F$181/4,SUM($J160:X160),$G177,$F177),0)*X160</f>
        <v>0</v>
      </c>
      <c r="Y177" s="5">
        <f ca="1">IFERROR(PPMT($F$181/4,SUM($J160:Y160),$G177,$F177),0)*Y160</f>
        <v>0</v>
      </c>
      <c r="Z177" s="5">
        <f ca="1">IFERROR(PPMT($F$181/4,SUM($J160:Z160),$G177,$F177),0)*Z160</f>
        <v>0</v>
      </c>
      <c r="AA177" s="5">
        <f ca="1">IFERROR(PPMT($F$181/4,SUM($J160:AA160),$G177,$F177),0)*AA160</f>
        <v>0</v>
      </c>
      <c r="AB177" s="5">
        <f ca="1">IFERROR(PPMT($F$181/4,SUM($J160:AB160),$G177,$F177),0)*AB160</f>
        <v>0</v>
      </c>
      <c r="AC177" s="5">
        <f ca="1">IFERROR(PPMT($F$181/4,SUM($J160:AC160),$G177,$F177),0)*AC160</f>
        <v>0</v>
      </c>
      <c r="AD177" s="5">
        <f ca="1">IFERROR(PPMT($F$181/4,SUM($J160:AD160),$G177,$F177),0)*AD160</f>
        <v>0</v>
      </c>
      <c r="AE177" s="5">
        <f ca="1">IFERROR(PPMT($F$181/4,SUM($J160:AE160),$G177,$F177),0)*AE160</f>
        <v>0</v>
      </c>
      <c r="AF177" s="5">
        <f ca="1">IFERROR(PPMT($F$181/4,SUM($J160:AF160),$G177,$F177),0)*AF160</f>
        <v>0</v>
      </c>
      <c r="AG177" s="5">
        <f ca="1">IFERROR(PPMT($F$181/4,SUM($J160:AG160),$G177,$F177),0)*AG160</f>
        <v>0</v>
      </c>
      <c r="AH177" s="5">
        <f ca="1">IFERROR(PPMT($F$181/4,SUM($J160:AH160),$G177,$F177),0)*AH160</f>
        <v>0</v>
      </c>
      <c r="AI177" s="5">
        <f ca="1">IFERROR(PPMT($F$181/4,SUM($J160:AI160),$G177,$F177),0)*AI160</f>
        <v>0</v>
      </c>
      <c r="AJ177" s="5">
        <f ca="1">IFERROR(PPMT($F$181/4,SUM($J160:AJ160),$G177,$F177),0)*AJ160</f>
        <v>0</v>
      </c>
      <c r="AK177" s="5">
        <f ca="1">IFERROR(PPMT($F$181/4,SUM($J160:AK160),$G177,$F177),0)*AK160</f>
        <v>0</v>
      </c>
      <c r="AL177" s="5">
        <f ca="1">IFERROR(PPMT($F$181/4,SUM($J160:AL160),$G177,$F177),0)*AL160</f>
        <v>0</v>
      </c>
      <c r="AM177" s="5">
        <f ca="1">IFERROR(PPMT($F$181/4,SUM($J160:AM160),$G177,$F177),0)*AM160</f>
        <v>0</v>
      </c>
      <c r="AN177" s="5">
        <f ca="1">IFERROR(PPMT($F$181/4,SUM($J160:AN160),$G177,$F177),0)*AN160</f>
        <v>0</v>
      </c>
      <c r="AO177" s="5">
        <f ca="1">IFERROR(PPMT($F$181/4,SUM($J160:AO160),$G177,$F177),0)*AO160</f>
        <v>0</v>
      </c>
      <c r="AP177" s="5">
        <f ca="1">IFERROR(PPMT($F$181/4,SUM($J160:AP160),$G177,$F177),0)*AP160</f>
        <v>0</v>
      </c>
      <c r="AQ177" s="5">
        <f ca="1">IFERROR(PPMT($F$181/4,SUM($J160:AQ160),$G177,$F177),0)*AQ160</f>
        <v>0</v>
      </c>
      <c r="AR177" s="5">
        <f ca="1">IFERROR(PPMT($F$181/4,SUM($J160:AR160),$G177,$F177),0)*AR160</f>
        <v>0</v>
      </c>
      <c r="AS177" s="5">
        <f ca="1">IFERROR(PPMT($F$181/4,SUM($J160:AS160),$G177,$F177),0)*AS160</f>
        <v>0</v>
      </c>
      <c r="AT177" s="5">
        <f ca="1">IFERROR(PPMT($F$181/4,SUM($J160:AT160),$G177,$F177),0)*AT160</f>
        <v>0</v>
      </c>
      <c r="AU177" s="5">
        <f ca="1">IFERROR(PPMT($F$181/4,SUM($J160:AU160),$G177,$F177),0)*AU160</f>
        <v>0</v>
      </c>
      <c r="AV177" s="5">
        <f ca="1">IFERROR(PPMT($F$181/4,SUM($J160:AV160),$G177,$F177),0)*AV160</f>
        <v>0</v>
      </c>
      <c r="AW177" s="5">
        <f ca="1">IFERROR(PPMT($F$181/4,SUM($J160:AW160),$G177,$F177),0)*AW160</f>
        <v>0</v>
      </c>
      <c r="AX177" s="5">
        <f ca="1">IFERROR(PPMT($F$181/4,SUM($J160:AX160),$G177,$F177),0)*AX160</f>
        <v>0</v>
      </c>
      <c r="AY177" s="5">
        <f ca="1">IFERROR(PPMT($F$181/4,SUM($J160:AY160),$G177,$F177),0)*AY160</f>
        <v>0</v>
      </c>
      <c r="AZ177" s="5">
        <f ca="1">IFERROR(PPMT($F$181/4,SUM($J160:AZ160),$G177,$F177),0)*AZ160</f>
        <v>0</v>
      </c>
      <c r="BA177" s="5">
        <f ca="1">IFERROR(PPMT($F$181/4,SUM($J160:BA160),$G177,$F177),0)*BA160</f>
        <v>0</v>
      </c>
      <c r="BB177" s="5">
        <f ca="1">IFERROR(PPMT($F$181/4,SUM($J160:BB160),$G177,$F177),0)*BB160</f>
        <v>0</v>
      </c>
      <c r="BC177" s="5">
        <f ca="1">IFERROR(PPMT($F$181/4,SUM($J160:BC160),$G177,$F177),0)*BC160</f>
        <v>0</v>
      </c>
      <c r="BD177" s="5">
        <f ca="1">IFERROR(PPMT($F$181/4,SUM($J160:BD160),$G177,$F177),0)*BD160</f>
        <v>0</v>
      </c>
      <c r="BE177" s="5">
        <f ca="1">IFERROR(PPMT($F$181/4,SUM($J160:BE160),$G177,$F177),0)*BE160</f>
        <v>0</v>
      </c>
      <c r="BF177" s="5">
        <f ca="1">IFERROR(PPMT($F$181/4,SUM($J160:BF160),$G177,$F177),0)*BF160</f>
        <v>0</v>
      </c>
      <c r="BG177" s="5">
        <f ca="1">IFERROR(PPMT($F$181/4,SUM($J160:BG160),$G177,$F177),0)*BG160</f>
        <v>0</v>
      </c>
      <c r="BH177" s="5">
        <f ca="1">IFERROR(PPMT($F$181/4,SUM($J160:BH160),$G177,$F177),0)*BH160</f>
        <v>0</v>
      </c>
      <c r="BI177" s="5">
        <f ca="1">IFERROR(PPMT($F$181/4,SUM($J160:BI160),$G177,$F177),0)*BI160</f>
        <v>0</v>
      </c>
      <c r="BJ177" s="5">
        <f ca="1">IFERROR(PPMT($F$181/4,SUM($J160:BJ160),$G177,$F177),0)*BJ160</f>
        <v>0</v>
      </c>
      <c r="BK177" s="5">
        <f ca="1">IFERROR(PPMT($F$181/4,SUM($J160:BK160),$G177,$F177),0)*BK160</f>
        <v>0</v>
      </c>
      <c r="BL177" s="5">
        <f ca="1">IFERROR(PPMT($F$181/4,SUM($J160:BL160),$G177,$F177),0)*BL160</f>
        <v>0</v>
      </c>
      <c r="BM177" s="5">
        <f ca="1">IFERROR(PPMT($F$181/4,SUM($J160:BM160),$G177,$F177),0)*BM160</f>
        <v>0</v>
      </c>
      <c r="BN177" s="5">
        <f ca="1">IFERROR(PPMT($F$181/4,SUM($J160:BN160),$G177,$F177),0)*BN160</f>
        <v>0</v>
      </c>
      <c r="BO177" s="5">
        <f ca="1">IFERROR(PPMT($F$181/4,SUM($J160:BO160),$G177,$F177),0)*BO160</f>
        <v>0</v>
      </c>
      <c r="BP177" s="5">
        <f ca="1">IFERROR(PPMT($F$181/4,SUM($J160:BP160),$G177,$F177),0)*BP160</f>
        <v>0</v>
      </c>
      <c r="BQ177" s="5">
        <f ca="1">IFERROR(PPMT($F$181/4,SUM($J160:BQ160),$G177,$F177),0)*BQ160</f>
        <v>0</v>
      </c>
      <c r="BR177" s="5">
        <f ca="1">IFERROR(PPMT($F$181/4,SUM($J160:BR160),$G177,$F177),0)*BR160</f>
        <v>0</v>
      </c>
      <c r="BS177" s="5">
        <f ca="1">IFERROR(PPMT($F$181/4,SUM($J160:BS160),$G177,$F177),0)*BS160</f>
        <v>0</v>
      </c>
      <c r="BT177" s="5">
        <f ca="1">IFERROR(PPMT($F$181/4,SUM($J160:BT160),$G177,$F177),0)*BT160</f>
        <v>0</v>
      </c>
      <c r="BU177" s="5">
        <f ca="1">IFERROR(PPMT($F$181/4,SUM($J160:BU160),$G177,$F177),0)*BU160</f>
        <v>0</v>
      </c>
      <c r="BV177" s="5">
        <f ca="1">IFERROR(PPMT($F$181/4,SUM($J160:BV160),$G177,$F177),0)*BV160</f>
        <v>0</v>
      </c>
      <c r="BW177" s="5">
        <f ca="1">IFERROR(PPMT($F$181/4,SUM($J160:BW160),$G177,$F177),0)*BW160</f>
        <v>0</v>
      </c>
      <c r="BX177" s="5">
        <f ca="1">IFERROR(PPMT($F$181/4,SUM($J160:BX160),$G177,$F177),0)*BX160</f>
        <v>0</v>
      </c>
      <c r="BY177" s="5">
        <f ca="1">IFERROR(PPMT($F$181/4,SUM($J160:BY160),$G177,$F177),0)*BY160</f>
        <v>0</v>
      </c>
      <c r="BZ177" s="5">
        <f ca="1">IFERROR(PPMT($F$181/4,SUM($J160:BZ160),$G177,$F177),0)*BZ160</f>
        <v>0</v>
      </c>
      <c r="CA177" s="5">
        <f ca="1">IFERROR(PPMT($F$181/4,SUM($J160:CA160),$G177,$F177),0)*CA160</f>
        <v>0</v>
      </c>
      <c r="CB177" s="5">
        <f ca="1">IFERROR(PPMT($F$181/4,SUM($J160:CB160),$G177,$F177),0)*CB160</f>
        <v>0</v>
      </c>
      <c r="CC177" s="5">
        <f ca="1">IFERROR(PPMT($F$181/4,SUM($J160:CC160),$G177,$F177),0)*CC160</f>
        <v>0</v>
      </c>
      <c r="CD177" s="5">
        <f ca="1">IFERROR(PPMT($F$181/4,SUM($J160:CD160),$G177,$F177),0)*CD160</f>
        <v>0</v>
      </c>
      <c r="CE177" s="5">
        <f ca="1">IFERROR(PPMT($F$181/4,SUM($J160:CE160),$G177,$F177),0)*CE160</f>
        <v>0</v>
      </c>
      <c r="CF177" s="5">
        <f ca="1">IFERROR(PPMT($F$181/4,SUM($J160:CF160),$G177,$F177),0)*CF160</f>
        <v>0</v>
      </c>
      <c r="CG177" s="5">
        <f ca="1">IFERROR(PPMT($F$181/4,SUM($J160:CG160),$G177,$F177),0)*CG160</f>
        <v>0</v>
      </c>
      <c r="CH177" s="5">
        <f ca="1">IFERROR(PPMT($F$181/4,SUM($J160:CH160),$G177,$F177),0)*CH160</f>
        <v>0</v>
      </c>
      <c r="CI177" s="5">
        <f ca="1">IFERROR(PPMT($F$181/4,SUM($J160:CI160),$G177,$F177),0)*CI160</f>
        <v>0</v>
      </c>
      <c r="CJ177" s="5">
        <f ca="1">IFERROR(PPMT($F$181/4,SUM($J160:CJ160),$G177,$F177),0)*CJ160</f>
        <v>0</v>
      </c>
      <c r="CK177" s="5">
        <f ca="1">IFERROR(PPMT($F$181/4,SUM($J160:CK160),$G177,$F177),0)*CK160</f>
        <v>0</v>
      </c>
      <c r="CL177" s="5">
        <f ca="1">IFERROR(PPMT($F$181/4,SUM($J160:CL160),$G177,$F177),0)*CL160</f>
        <v>0</v>
      </c>
      <c r="CM177" s="5">
        <f ca="1">IFERROR(PPMT($F$181/4,SUM($J160:CM160),$G177,$F177),0)*CM160</f>
        <v>0</v>
      </c>
      <c r="CN177" s="5">
        <f ca="1">IFERROR(PPMT($F$181/4,SUM($J160:CN160),$G177,$F177),0)*CN160</f>
        <v>0</v>
      </c>
      <c r="CO177" s="5">
        <f ca="1">IFERROR(PPMT($F$181/4,SUM($J160:CO160),$G177,$F177),0)*CO160</f>
        <v>0</v>
      </c>
      <c r="CP177" s="5">
        <f ca="1">IFERROR(PPMT($F$181/4,SUM($J160:CP160),$G177,$F177),0)*CP160</f>
        <v>0</v>
      </c>
      <c r="CQ177" s="5">
        <f ca="1">IFERROR(PPMT($F$181/4,SUM($J160:CQ160),$G177,$F177),0)*CQ160</f>
        <v>0</v>
      </c>
      <c r="CR177" s="5">
        <f ca="1">IFERROR(PPMT($F$181/4,SUM($J160:CR160),$G177,$F177),0)*CR160</f>
        <v>0</v>
      </c>
      <c r="CS177" s="5">
        <f ca="1">IFERROR(PPMT($F$181/4,SUM($J160:CS160),$G177,$F177),0)*CS160</f>
        <v>0</v>
      </c>
      <c r="CT177" s="5">
        <f ca="1">IFERROR(PPMT($F$181/4,SUM($J160:CT160),$G177,$F177),0)*CT160</f>
        <v>0</v>
      </c>
      <c r="CU177" s="5">
        <f ca="1">IFERROR(PPMT($F$181/4,SUM($J160:CU160),$G177,$F177),0)*CU160</f>
        <v>0</v>
      </c>
      <c r="CV177" s="5">
        <f ca="1">IFERROR(PPMT($F$181/4,SUM($J160:CV160),$G177,$F177),0)*CV160</f>
        <v>0</v>
      </c>
      <c r="CW177" s="5">
        <f ca="1">IFERROR(PPMT($F$181/4,SUM($J160:CW160),$G177,$F177),0)*CW160</f>
        <v>0</v>
      </c>
      <c r="CX177" s="5">
        <f ca="1">IFERROR(PPMT($F$181/4,SUM($J160:CX160),$G177,$F177),0)*CX160</f>
        <v>0</v>
      </c>
      <c r="CY177" s="5">
        <f ca="1">IFERROR(PPMT($F$181/4,SUM($J160:CY160),$G177,$F177),0)*CY160</f>
        <v>0</v>
      </c>
      <c r="CZ177" s="5">
        <f ca="1">IFERROR(PPMT($F$181/4,SUM($J160:CZ160),$G177,$F177),0)*CZ160</f>
        <v>0</v>
      </c>
      <c r="DA177" s="5">
        <f ca="1">IFERROR(PPMT($F$181/4,SUM($J160:DA160),$G177,$F177),0)*DA160</f>
        <v>0</v>
      </c>
      <c r="DB177" s="5">
        <f ca="1">IFERROR(PPMT($F$181/4,SUM($J160:DB160),$G177,$F177),0)*DB160</f>
        <v>0</v>
      </c>
      <c r="DC177" s="5">
        <f ca="1">IFERROR(PPMT($F$181/4,SUM($J160:DC160),$G177,$F177),0)*DC160</f>
        <v>0</v>
      </c>
      <c r="DD177" s="5">
        <f ca="1">IFERROR(PPMT($F$181/4,SUM($J160:DD160),$G177,$F177),0)*DD160</f>
        <v>0</v>
      </c>
      <c r="DE177" s="5">
        <f ca="1">IFERROR(PPMT($F$181/4,SUM($J160:DE160),$G177,$F177),0)*DE160</f>
        <v>0</v>
      </c>
      <c r="DF177" s="5">
        <f ca="1">IFERROR(PPMT($F$181/4,SUM($J160:DF160),$G177,$F177),0)*DF160</f>
        <v>0</v>
      </c>
      <c r="DG177" s="5">
        <f ca="1">IFERROR(PPMT($F$181/4,SUM($J160:DG160),$G177,$F177),0)*DG160</f>
        <v>0</v>
      </c>
      <c r="DH177" s="5">
        <f ca="1">IFERROR(PPMT($F$181/4,SUM($J160:DH160),$G177,$F177),0)*DH160</f>
        <v>0</v>
      </c>
      <c r="DI177" s="5">
        <f ca="1">IFERROR(PPMT($F$181/4,SUM($J160:DI160),$G177,$F177),0)*DI160</f>
        <v>0</v>
      </c>
      <c r="DJ177" s="5">
        <f ca="1">IFERROR(PPMT($F$181/4,SUM($J160:DJ160),$G177,$F177),0)*DJ160</f>
        <v>0</v>
      </c>
    </row>
    <row r="178" spans="1:114" ht="15" hidden="1" customHeight="1" outlineLevel="1">
      <c r="B178" t="s">
        <v>544</v>
      </c>
      <c r="F178" s="5">
        <f t="shared" ref="F178:G178" ca="1" si="233">H161</f>
        <v>0</v>
      </c>
      <c r="G178" s="5">
        <f t="shared" si="233"/>
        <v>69</v>
      </c>
      <c r="I178" s="5">
        <f t="shared" ca="1" si="218"/>
        <v>0</v>
      </c>
      <c r="J178" s="5">
        <f ca="1">IFERROR(PPMT($F$181/4,SUM($J161:J161),$G178,$F178),0)*J161</f>
        <v>0</v>
      </c>
      <c r="K178" s="5">
        <f ca="1">IFERROR(PPMT($F$181/4,SUM($J161:K161),$G178,$F178),0)*K161</f>
        <v>0</v>
      </c>
      <c r="L178" s="5">
        <f ca="1">IFERROR(PPMT($F$181/4,SUM($J161:L161),$G178,$F178),0)*L161</f>
        <v>0</v>
      </c>
      <c r="M178" s="5">
        <f ca="1">IFERROR(PPMT($F$181/4,SUM($J161:M161),$G178,$F178),0)*M161</f>
        <v>0</v>
      </c>
      <c r="N178" s="5">
        <f ca="1">IFERROR(PPMT($F$181/4,SUM($J161:N161),$G178,$F178),0)*N161</f>
        <v>0</v>
      </c>
      <c r="O178" s="5">
        <f ca="1">IFERROR(PPMT($F$181/4,SUM($J161:O161),$G178,$F178),0)*O161</f>
        <v>0</v>
      </c>
      <c r="P178" s="5">
        <f ca="1">IFERROR(PPMT($F$181/4,SUM($J161:P161),$G178,$F178),0)*P161</f>
        <v>0</v>
      </c>
      <c r="Q178" s="5">
        <f ca="1">IFERROR(PPMT($F$181/4,SUM($J161:Q161),$G178,$F178),0)*Q161</f>
        <v>0</v>
      </c>
      <c r="R178" s="5">
        <f ca="1">IFERROR(PPMT($F$181/4,SUM($J161:R161),$G178,$F178),0)*R161</f>
        <v>0</v>
      </c>
      <c r="S178" s="5">
        <f ca="1">IFERROR(PPMT($F$181/4,SUM($J161:S161),$G178,$F178),0)*S161</f>
        <v>0</v>
      </c>
      <c r="T178" s="5">
        <f ca="1">IFERROR(PPMT($F$181/4,SUM($J161:T161),$G178,$F178),0)*T161</f>
        <v>0</v>
      </c>
      <c r="U178" s="5">
        <f ca="1">IFERROR(PPMT($F$181/4,SUM($J161:U161),$G178,$F178),0)*U161</f>
        <v>0</v>
      </c>
      <c r="V178" s="5">
        <f ca="1">IFERROR(PPMT($F$181/4,SUM($J161:V161),$G178,$F178),0)*V161</f>
        <v>0</v>
      </c>
      <c r="W178" s="5">
        <f ca="1">IFERROR(PPMT($F$181/4,SUM($J161:W161),$G178,$F178),0)*W161</f>
        <v>0</v>
      </c>
      <c r="X178" s="5">
        <f ca="1">IFERROR(PPMT($F$181/4,SUM($J161:X161),$G178,$F178),0)*X161</f>
        <v>0</v>
      </c>
      <c r="Y178" s="5">
        <f ca="1">IFERROR(PPMT($F$181/4,SUM($J161:Y161),$G178,$F178),0)*Y161</f>
        <v>0</v>
      </c>
      <c r="Z178" s="5">
        <f ca="1">IFERROR(PPMT($F$181/4,SUM($J161:Z161),$G178,$F178),0)*Z161</f>
        <v>0</v>
      </c>
      <c r="AA178" s="5">
        <f ca="1">IFERROR(PPMT($F$181/4,SUM($J161:AA161),$G178,$F178),0)*AA161</f>
        <v>0</v>
      </c>
      <c r="AB178" s="5">
        <f ca="1">IFERROR(PPMT($F$181/4,SUM($J161:AB161),$G178,$F178),0)*AB161</f>
        <v>0</v>
      </c>
      <c r="AC178" s="5">
        <f ca="1">IFERROR(PPMT($F$181/4,SUM($J161:AC161),$G178,$F178),0)*AC161</f>
        <v>0</v>
      </c>
      <c r="AD178" s="5">
        <f ca="1">IFERROR(PPMT($F$181/4,SUM($J161:AD161),$G178,$F178),0)*AD161</f>
        <v>0</v>
      </c>
      <c r="AE178" s="5">
        <f ca="1">IFERROR(PPMT($F$181/4,SUM($J161:AE161),$G178,$F178),0)*AE161</f>
        <v>0</v>
      </c>
      <c r="AF178" s="5">
        <f ca="1">IFERROR(PPMT($F$181/4,SUM($J161:AF161),$G178,$F178),0)*AF161</f>
        <v>0</v>
      </c>
      <c r="AG178" s="5">
        <f ca="1">IFERROR(PPMT($F$181/4,SUM($J161:AG161),$G178,$F178),0)*AG161</f>
        <v>0</v>
      </c>
      <c r="AH178" s="5">
        <f ca="1">IFERROR(PPMT($F$181/4,SUM($J161:AH161),$G178,$F178),0)*AH161</f>
        <v>0</v>
      </c>
      <c r="AI178" s="5">
        <f ca="1">IFERROR(PPMT($F$181/4,SUM($J161:AI161),$G178,$F178),0)*AI161</f>
        <v>0</v>
      </c>
      <c r="AJ178" s="5">
        <f ca="1">IFERROR(PPMT($F$181/4,SUM($J161:AJ161),$G178,$F178),0)*AJ161</f>
        <v>0</v>
      </c>
      <c r="AK178" s="5">
        <f ca="1">IFERROR(PPMT($F$181/4,SUM($J161:AK161),$G178,$F178),0)*AK161</f>
        <v>0</v>
      </c>
      <c r="AL178" s="5">
        <f ca="1">IFERROR(PPMT($F$181/4,SUM($J161:AL161),$G178,$F178),0)*AL161</f>
        <v>0</v>
      </c>
      <c r="AM178" s="5">
        <f ca="1">IFERROR(PPMT($F$181/4,SUM($J161:AM161),$G178,$F178),0)*AM161</f>
        <v>0</v>
      </c>
      <c r="AN178" s="5">
        <f ca="1">IFERROR(PPMT($F$181/4,SUM($J161:AN161),$G178,$F178),0)*AN161</f>
        <v>0</v>
      </c>
      <c r="AO178" s="5">
        <f ca="1">IFERROR(PPMT($F$181/4,SUM($J161:AO161),$G178,$F178),0)*AO161</f>
        <v>0</v>
      </c>
      <c r="AP178" s="5">
        <f ca="1">IFERROR(PPMT($F$181/4,SUM($J161:AP161),$G178,$F178),0)*AP161</f>
        <v>0</v>
      </c>
      <c r="AQ178" s="5">
        <f ca="1">IFERROR(PPMT($F$181/4,SUM($J161:AQ161),$G178,$F178),0)*AQ161</f>
        <v>0</v>
      </c>
      <c r="AR178" s="5">
        <f ca="1">IFERROR(PPMT($F$181/4,SUM($J161:AR161),$G178,$F178),0)*AR161</f>
        <v>0</v>
      </c>
      <c r="AS178" s="5">
        <f ca="1">IFERROR(PPMT($F$181/4,SUM($J161:AS161),$G178,$F178),0)*AS161</f>
        <v>0</v>
      </c>
      <c r="AT178" s="5">
        <f ca="1">IFERROR(PPMT($F$181/4,SUM($J161:AT161),$G178,$F178),0)*AT161</f>
        <v>0</v>
      </c>
      <c r="AU178" s="5">
        <f ca="1">IFERROR(PPMT($F$181/4,SUM($J161:AU161),$G178,$F178),0)*AU161</f>
        <v>0</v>
      </c>
      <c r="AV178" s="5">
        <f ca="1">IFERROR(PPMT($F$181/4,SUM($J161:AV161),$G178,$F178),0)*AV161</f>
        <v>0</v>
      </c>
      <c r="AW178" s="5">
        <f ca="1">IFERROR(PPMT($F$181/4,SUM($J161:AW161),$G178,$F178),0)*AW161</f>
        <v>0</v>
      </c>
      <c r="AX178" s="5">
        <f ca="1">IFERROR(PPMT($F$181/4,SUM($J161:AX161),$G178,$F178),0)*AX161</f>
        <v>0</v>
      </c>
      <c r="AY178" s="5">
        <f ca="1">IFERROR(PPMT($F$181/4,SUM($J161:AY161),$G178,$F178),0)*AY161</f>
        <v>0</v>
      </c>
      <c r="AZ178" s="5">
        <f ca="1">IFERROR(PPMT($F$181/4,SUM($J161:AZ161),$G178,$F178),0)*AZ161</f>
        <v>0</v>
      </c>
      <c r="BA178" s="5">
        <f ca="1">IFERROR(PPMT($F$181/4,SUM($J161:BA161),$G178,$F178),0)*BA161</f>
        <v>0</v>
      </c>
      <c r="BB178" s="5">
        <f ca="1">IFERROR(PPMT($F$181/4,SUM($J161:BB161),$G178,$F178),0)*BB161</f>
        <v>0</v>
      </c>
      <c r="BC178" s="5">
        <f ca="1">IFERROR(PPMT($F$181/4,SUM($J161:BC161),$G178,$F178),0)*BC161</f>
        <v>0</v>
      </c>
      <c r="BD178" s="5">
        <f ca="1">IFERROR(PPMT($F$181/4,SUM($J161:BD161),$G178,$F178),0)*BD161</f>
        <v>0</v>
      </c>
      <c r="BE178" s="5">
        <f ca="1">IFERROR(PPMT($F$181/4,SUM($J161:BE161),$G178,$F178),0)*BE161</f>
        <v>0</v>
      </c>
      <c r="BF178" s="5">
        <f ca="1">IFERROR(PPMT($F$181/4,SUM($J161:BF161),$G178,$F178),0)*BF161</f>
        <v>0</v>
      </c>
      <c r="BG178" s="5">
        <f ca="1">IFERROR(PPMT($F$181/4,SUM($J161:BG161),$G178,$F178),0)*BG161</f>
        <v>0</v>
      </c>
      <c r="BH178" s="5">
        <f ca="1">IFERROR(PPMT($F$181/4,SUM($J161:BH161),$G178,$F178),0)*BH161</f>
        <v>0</v>
      </c>
      <c r="BI178" s="5">
        <f ca="1">IFERROR(PPMT($F$181/4,SUM($J161:BI161),$G178,$F178),0)*BI161</f>
        <v>0</v>
      </c>
      <c r="BJ178" s="5">
        <f ca="1">IFERROR(PPMT($F$181/4,SUM($J161:BJ161),$G178,$F178),0)*BJ161</f>
        <v>0</v>
      </c>
      <c r="BK178" s="5">
        <f ca="1">IFERROR(PPMT($F$181/4,SUM($J161:BK161),$G178,$F178),0)*BK161</f>
        <v>0</v>
      </c>
      <c r="BL178" s="5">
        <f ca="1">IFERROR(PPMT($F$181/4,SUM($J161:BL161),$G178,$F178),0)*BL161</f>
        <v>0</v>
      </c>
      <c r="BM178" s="5">
        <f ca="1">IFERROR(PPMT($F$181/4,SUM($J161:BM161),$G178,$F178),0)*BM161</f>
        <v>0</v>
      </c>
      <c r="BN178" s="5">
        <f ca="1">IFERROR(PPMT($F$181/4,SUM($J161:BN161),$G178,$F178),0)*BN161</f>
        <v>0</v>
      </c>
      <c r="BO178" s="5">
        <f ca="1">IFERROR(PPMT($F$181/4,SUM($J161:BO161),$G178,$F178),0)*BO161</f>
        <v>0</v>
      </c>
      <c r="BP178" s="5">
        <f ca="1">IFERROR(PPMT($F$181/4,SUM($J161:BP161),$G178,$F178),0)*BP161</f>
        <v>0</v>
      </c>
      <c r="BQ178" s="5">
        <f ca="1">IFERROR(PPMT($F$181/4,SUM($J161:BQ161),$G178,$F178),0)*BQ161</f>
        <v>0</v>
      </c>
      <c r="BR178" s="5">
        <f ca="1">IFERROR(PPMT($F$181/4,SUM($J161:BR161),$G178,$F178),0)*BR161</f>
        <v>0</v>
      </c>
      <c r="BS178" s="5">
        <f ca="1">IFERROR(PPMT($F$181/4,SUM($J161:BS161),$G178,$F178),0)*BS161</f>
        <v>0</v>
      </c>
      <c r="BT178" s="5">
        <f ca="1">IFERROR(PPMT($F$181/4,SUM($J161:BT161),$G178,$F178),0)*BT161</f>
        <v>0</v>
      </c>
      <c r="BU178" s="5">
        <f ca="1">IFERROR(PPMT($F$181/4,SUM($J161:BU161),$G178,$F178),0)*BU161</f>
        <v>0</v>
      </c>
      <c r="BV178" s="5">
        <f ca="1">IFERROR(PPMT($F$181/4,SUM($J161:BV161),$G178,$F178),0)*BV161</f>
        <v>0</v>
      </c>
      <c r="BW178" s="5">
        <f ca="1">IFERROR(PPMT($F$181/4,SUM($J161:BW161),$G178,$F178),0)*BW161</f>
        <v>0</v>
      </c>
      <c r="BX178" s="5">
        <f ca="1">IFERROR(PPMT($F$181/4,SUM($J161:BX161),$G178,$F178),0)*BX161</f>
        <v>0</v>
      </c>
      <c r="BY178" s="5">
        <f ca="1">IFERROR(PPMT($F$181/4,SUM($J161:BY161),$G178,$F178),0)*BY161</f>
        <v>0</v>
      </c>
      <c r="BZ178" s="5">
        <f ca="1">IFERROR(PPMT($F$181/4,SUM($J161:BZ161),$G178,$F178),0)*BZ161</f>
        <v>0</v>
      </c>
      <c r="CA178" s="5">
        <f ca="1">IFERROR(PPMT($F$181/4,SUM($J161:CA161),$G178,$F178),0)*CA161</f>
        <v>0</v>
      </c>
      <c r="CB178" s="5">
        <f ca="1">IFERROR(PPMT($F$181/4,SUM($J161:CB161),$G178,$F178),0)*CB161</f>
        <v>0</v>
      </c>
      <c r="CC178" s="5">
        <f ca="1">IFERROR(PPMT($F$181/4,SUM($J161:CC161),$G178,$F178),0)*CC161</f>
        <v>0</v>
      </c>
      <c r="CD178" s="5">
        <f ca="1">IFERROR(PPMT($F$181/4,SUM($J161:CD161),$G178,$F178),0)*CD161</f>
        <v>0</v>
      </c>
      <c r="CE178" s="5">
        <f ca="1">IFERROR(PPMT($F$181/4,SUM($J161:CE161),$G178,$F178),0)*CE161</f>
        <v>0</v>
      </c>
      <c r="CF178" s="5">
        <f ca="1">IFERROR(PPMT($F$181/4,SUM($J161:CF161),$G178,$F178),0)*CF161</f>
        <v>0</v>
      </c>
      <c r="CG178" s="5">
        <f ca="1">IFERROR(PPMT($F$181/4,SUM($J161:CG161),$G178,$F178),0)*CG161</f>
        <v>0</v>
      </c>
      <c r="CH178" s="5">
        <f ca="1">IFERROR(PPMT($F$181/4,SUM($J161:CH161),$G178,$F178),0)*CH161</f>
        <v>0</v>
      </c>
      <c r="CI178" s="5">
        <f ca="1">IFERROR(PPMT($F$181/4,SUM($J161:CI161),$G178,$F178),0)*CI161</f>
        <v>0</v>
      </c>
      <c r="CJ178" s="5">
        <f ca="1">IFERROR(PPMT($F$181/4,SUM($J161:CJ161),$G178,$F178),0)*CJ161</f>
        <v>0</v>
      </c>
      <c r="CK178" s="5">
        <f ca="1">IFERROR(PPMT($F$181/4,SUM($J161:CK161),$G178,$F178),0)*CK161</f>
        <v>0</v>
      </c>
      <c r="CL178" s="5">
        <f ca="1">IFERROR(PPMT($F$181/4,SUM($J161:CL161),$G178,$F178),0)*CL161</f>
        <v>0</v>
      </c>
      <c r="CM178" s="5">
        <f ca="1">IFERROR(PPMT($F$181/4,SUM($J161:CM161),$G178,$F178),0)*CM161</f>
        <v>0</v>
      </c>
      <c r="CN178" s="5">
        <f ca="1">IFERROR(PPMT($F$181/4,SUM($J161:CN161),$G178,$F178),0)*CN161</f>
        <v>0</v>
      </c>
      <c r="CO178" s="5">
        <f ca="1">IFERROR(PPMT($F$181/4,SUM($J161:CO161),$G178,$F178),0)*CO161</f>
        <v>0</v>
      </c>
      <c r="CP178" s="5">
        <f ca="1">IFERROR(PPMT($F$181/4,SUM($J161:CP161),$G178,$F178),0)*CP161</f>
        <v>0</v>
      </c>
      <c r="CQ178" s="5">
        <f ca="1">IFERROR(PPMT($F$181/4,SUM($J161:CQ161),$G178,$F178),0)*CQ161</f>
        <v>0</v>
      </c>
      <c r="CR178" s="5">
        <f ca="1">IFERROR(PPMT($F$181/4,SUM($J161:CR161),$G178,$F178),0)*CR161</f>
        <v>0</v>
      </c>
      <c r="CS178" s="5">
        <f ca="1">IFERROR(PPMT($F$181/4,SUM($J161:CS161),$G178,$F178),0)*CS161</f>
        <v>0</v>
      </c>
      <c r="CT178" s="5">
        <f ca="1">IFERROR(PPMT($F$181/4,SUM($J161:CT161),$G178,$F178),0)*CT161</f>
        <v>0</v>
      </c>
      <c r="CU178" s="5">
        <f ca="1">IFERROR(PPMT($F$181/4,SUM($J161:CU161),$G178,$F178),0)*CU161</f>
        <v>0</v>
      </c>
      <c r="CV178" s="5">
        <f ca="1">IFERROR(PPMT($F$181/4,SUM($J161:CV161),$G178,$F178),0)*CV161</f>
        <v>0</v>
      </c>
      <c r="CW178" s="5">
        <f ca="1">IFERROR(PPMT($F$181/4,SUM($J161:CW161),$G178,$F178),0)*CW161</f>
        <v>0</v>
      </c>
      <c r="CX178" s="5">
        <f ca="1">IFERROR(PPMT($F$181/4,SUM($J161:CX161),$G178,$F178),0)*CX161</f>
        <v>0</v>
      </c>
      <c r="CY178" s="5">
        <f ca="1">IFERROR(PPMT($F$181/4,SUM($J161:CY161),$G178,$F178),0)*CY161</f>
        <v>0</v>
      </c>
      <c r="CZ178" s="5">
        <f ca="1">IFERROR(PPMT($F$181/4,SUM($J161:CZ161),$G178,$F178),0)*CZ161</f>
        <v>0</v>
      </c>
      <c r="DA178" s="5">
        <f ca="1">IFERROR(PPMT($F$181/4,SUM($J161:DA161),$G178,$F178),0)*DA161</f>
        <v>0</v>
      </c>
      <c r="DB178" s="5">
        <f ca="1">IFERROR(PPMT($F$181/4,SUM($J161:DB161),$G178,$F178),0)*DB161</f>
        <v>0</v>
      </c>
      <c r="DC178" s="5">
        <f ca="1">IFERROR(PPMT($F$181/4,SUM($J161:DC161),$G178,$F178),0)*DC161</f>
        <v>0</v>
      </c>
      <c r="DD178" s="5">
        <f ca="1">IFERROR(PPMT($F$181/4,SUM($J161:DD161),$G178,$F178),0)*DD161</f>
        <v>0</v>
      </c>
      <c r="DE178" s="5">
        <f ca="1">IFERROR(PPMT($F$181/4,SUM($J161:DE161),$G178,$F178),0)*DE161</f>
        <v>0</v>
      </c>
      <c r="DF178" s="5">
        <f ca="1">IFERROR(PPMT($F$181/4,SUM($J161:DF161),$G178,$F178),0)*DF161</f>
        <v>0</v>
      </c>
      <c r="DG178" s="5">
        <f ca="1">IFERROR(PPMT($F$181/4,SUM($J161:DG161),$G178,$F178),0)*DG161</f>
        <v>0</v>
      </c>
      <c r="DH178" s="5">
        <f ca="1">IFERROR(PPMT($F$181/4,SUM($J161:DH161),$G178,$F178),0)*DH161</f>
        <v>0</v>
      </c>
      <c r="DI178" s="5">
        <f ca="1">IFERROR(PPMT($F$181/4,SUM($J161:DI161),$G178,$F178),0)*DI161</f>
        <v>0</v>
      </c>
      <c r="DJ178" s="5">
        <f ca="1">IFERROR(PPMT($F$181/4,SUM($J161:DJ161),$G178,$F178),0)*DJ161</f>
        <v>0</v>
      </c>
    </row>
    <row r="179" spans="1:114" collapsed="1">
      <c r="B179" s="11" t="s">
        <v>88</v>
      </c>
      <c r="I179" s="5">
        <f ca="1">SUM(J179:DJ179)</f>
        <v>-105000.00000000001</v>
      </c>
      <c r="J179" s="5">
        <f ca="1">SUM(J163:J178)</f>
        <v>0</v>
      </c>
      <c r="K179" s="5">
        <f t="shared" ref="K179:BV179" ca="1" si="234">SUM(K163:K178)</f>
        <v>0</v>
      </c>
      <c r="L179" s="5">
        <f t="shared" ca="1" si="234"/>
        <v>0</v>
      </c>
      <c r="M179" s="5">
        <f t="shared" ca="1" si="234"/>
        <v>0</v>
      </c>
      <c r="N179" s="5">
        <f t="shared" ca="1" si="234"/>
        <v>0</v>
      </c>
      <c r="O179" s="5">
        <f t="shared" ca="1" si="234"/>
        <v>0</v>
      </c>
      <c r="P179" s="5">
        <f t="shared" ca="1" si="234"/>
        <v>0</v>
      </c>
      <c r="Q179" s="5">
        <f t="shared" ca="1" si="234"/>
        <v>0</v>
      </c>
      <c r="R179" s="5">
        <f t="shared" ca="1" si="234"/>
        <v>0</v>
      </c>
      <c r="S179" s="5">
        <f t="shared" ca="1" si="234"/>
        <v>0</v>
      </c>
      <c r="T179" s="5">
        <f t="shared" ca="1" si="234"/>
        <v>0</v>
      </c>
      <c r="U179" s="5">
        <f t="shared" ca="1" si="234"/>
        <v>0</v>
      </c>
      <c r="V179" s="5">
        <f t="shared" ca="1" si="234"/>
        <v>0</v>
      </c>
      <c r="W179" s="5">
        <f t="shared" ca="1" si="234"/>
        <v>0</v>
      </c>
      <c r="X179" s="5">
        <f t="shared" ca="1" si="234"/>
        <v>0</v>
      </c>
      <c r="Y179" s="5">
        <f t="shared" ca="1" si="234"/>
        <v>0</v>
      </c>
      <c r="Z179" s="5">
        <f t="shared" ca="1" si="234"/>
        <v>0</v>
      </c>
      <c r="AA179" s="5">
        <f t="shared" ca="1" si="234"/>
        <v>0</v>
      </c>
      <c r="AB179" s="5">
        <f t="shared" ca="1" si="234"/>
        <v>0</v>
      </c>
      <c r="AC179" s="5">
        <f t="shared" ca="1" si="234"/>
        <v>-270.55596519121434</v>
      </c>
      <c r="AD179" s="5">
        <f t="shared" ca="1" si="234"/>
        <v>-272.5851349301484</v>
      </c>
      <c r="AE179" s="5">
        <f t="shared" ca="1" si="234"/>
        <v>-274.62952344212454</v>
      </c>
      <c r="AF179" s="5">
        <f t="shared" ca="1" si="234"/>
        <v>-276.68924486794043</v>
      </c>
      <c r="AG179" s="5">
        <f t="shared" ca="1" si="234"/>
        <v>-519.42995874675375</v>
      </c>
      <c r="AH179" s="5">
        <f t="shared" ca="1" si="234"/>
        <v>-523.32568343735431</v>
      </c>
      <c r="AI179" s="5">
        <f t="shared" ca="1" si="234"/>
        <v>-527.2506260631344</v>
      </c>
      <c r="AJ179" s="5">
        <f t="shared" ca="1" si="234"/>
        <v>-531.20500575860797</v>
      </c>
      <c r="AK179" s="5">
        <f t="shared" ca="1" si="234"/>
        <v>-998.72113737327243</v>
      </c>
      <c r="AL179" s="5">
        <f t="shared" ca="1" si="234"/>
        <v>-1006.211545903572</v>
      </c>
      <c r="AM179" s="5">
        <f t="shared" ca="1" si="234"/>
        <v>-1013.7581324978485</v>
      </c>
      <c r="AN179" s="5">
        <f t="shared" ca="1" si="234"/>
        <v>-1021.3613184915826</v>
      </c>
      <c r="AO179" s="5">
        <f t="shared" ca="1" si="234"/>
        <v>-1029.0215283802695</v>
      </c>
      <c r="AP179" s="5">
        <f t="shared" ca="1" si="234"/>
        <v>-1036.7391898431215</v>
      </c>
      <c r="AQ179" s="5">
        <f t="shared" ca="1" si="234"/>
        <v>-1044.514733766945</v>
      </c>
      <c r="AR179" s="5">
        <f t="shared" ca="1" si="234"/>
        <v>-1052.3485942701971</v>
      </c>
      <c r="AS179" s="5">
        <f t="shared" ca="1" si="234"/>
        <v>-1060.2412087272237</v>
      </c>
      <c r="AT179" s="5">
        <f t="shared" ca="1" si="234"/>
        <v>-1068.1930177926774</v>
      </c>
      <c r="AU179" s="5">
        <f t="shared" ca="1" si="234"/>
        <v>-1076.2044654261226</v>
      </c>
      <c r="AV179" s="5">
        <f t="shared" ca="1" si="234"/>
        <v>-1084.2759989168185</v>
      </c>
      <c r="AW179" s="5">
        <f t="shared" ca="1" si="234"/>
        <v>-1092.4080689086948</v>
      </c>
      <c r="AX179" s="5">
        <f t="shared" ca="1" si="234"/>
        <v>-1100.60112942551</v>
      </c>
      <c r="AY179" s="5">
        <f t="shared" ca="1" si="234"/>
        <v>-1108.8556378962014</v>
      </c>
      <c r="AZ179" s="5">
        <f t="shared" ca="1" si="234"/>
        <v>-1117.1720551804228</v>
      </c>
      <c r="BA179" s="5">
        <f t="shared" ca="1" si="234"/>
        <v>-1125.5508455942759</v>
      </c>
      <c r="BB179" s="5">
        <f t="shared" ca="1" si="234"/>
        <v>-1133.9924769362328</v>
      </c>
      <c r="BC179" s="5">
        <f t="shared" ca="1" si="234"/>
        <v>-1142.4974205132548</v>
      </c>
      <c r="BD179" s="5">
        <f t="shared" ca="1" si="234"/>
        <v>-1151.0661511671042</v>
      </c>
      <c r="BE179" s="5">
        <f t="shared" ca="1" si="234"/>
        <v>-1159.6991473008575</v>
      </c>
      <c r="BF179" s="5">
        <f t="shared" ca="1" si="234"/>
        <v>-1168.3968909056141</v>
      </c>
      <c r="BG179" s="5">
        <f t="shared" ca="1" si="234"/>
        <v>-1177.1598675874059</v>
      </c>
      <c r="BH179" s="5">
        <f t="shared" ca="1" si="234"/>
        <v>-1185.9885665943116</v>
      </c>
      <c r="BI179" s="5">
        <f t="shared" ca="1" si="234"/>
        <v>-1194.8834808437689</v>
      </c>
      <c r="BJ179" s="5">
        <f t="shared" ca="1" si="234"/>
        <v>-1203.845106950097</v>
      </c>
      <c r="BK179" s="5">
        <f t="shared" ca="1" si="234"/>
        <v>-1212.8739452522232</v>
      </c>
      <c r="BL179" s="5">
        <f t="shared" ca="1" si="234"/>
        <v>-1221.9704998416146</v>
      </c>
      <c r="BM179" s="5">
        <f t="shared" ca="1" si="234"/>
        <v>-1231.1352785904269</v>
      </c>
      <c r="BN179" s="5">
        <f t="shared" ca="1" si="234"/>
        <v>-1240.3687931798549</v>
      </c>
      <c r="BO179" s="5">
        <f t="shared" ca="1" si="234"/>
        <v>-1249.6715591287038</v>
      </c>
      <c r="BP179" s="5">
        <f t="shared" ca="1" si="234"/>
        <v>-1259.0440958221689</v>
      </c>
      <c r="BQ179" s="5">
        <f t="shared" ca="1" si="234"/>
        <v>-1268.4869265408354</v>
      </c>
      <c r="BR179" s="5">
        <f t="shared" ca="1" si="234"/>
        <v>-1278.0005784898917</v>
      </c>
      <c r="BS179" s="5">
        <f t="shared" ca="1" si="234"/>
        <v>-1287.5855828285657</v>
      </c>
      <c r="BT179" s="5">
        <f t="shared" ca="1" si="234"/>
        <v>-1297.2424746997799</v>
      </c>
      <c r="BU179" s="5">
        <f t="shared" ca="1" si="234"/>
        <v>-1306.9717932600283</v>
      </c>
      <c r="BV179" s="5">
        <f t="shared" ca="1" si="234"/>
        <v>-1316.7740817094787</v>
      </c>
      <c r="BW179" s="5">
        <f t="shared" ref="BW179:DJ179" ca="1" si="235">SUM(BW163:BW178)</f>
        <v>-1326.6498873222999</v>
      </c>
      <c r="BX179" s="5">
        <f t="shared" ca="1" si="235"/>
        <v>-1336.5997614772168</v>
      </c>
      <c r="BY179" s="5">
        <f t="shared" ca="1" si="235"/>
        <v>-1346.6242596882962</v>
      </c>
      <c r="BZ179" s="5">
        <f t="shared" ca="1" si="235"/>
        <v>-1356.723941635958</v>
      </c>
      <c r="CA179" s="5">
        <f t="shared" ca="1" si="235"/>
        <v>-1366.899371198228</v>
      </c>
      <c r="CB179" s="5">
        <f t="shared" ca="1" si="235"/>
        <v>-1377.1511164822148</v>
      </c>
      <c r="CC179" s="5">
        <f t="shared" ca="1" si="235"/>
        <v>-1387.4797498558314</v>
      </c>
      <c r="CD179" s="5">
        <f t="shared" ca="1" si="235"/>
        <v>-1397.88584797975</v>
      </c>
      <c r="CE179" s="5">
        <f t="shared" ca="1" si="235"/>
        <v>-1408.3699918395982</v>
      </c>
      <c r="CF179" s="5">
        <f t="shared" ca="1" si="235"/>
        <v>-1418.932766778395</v>
      </c>
      <c r="CG179" s="5">
        <f t="shared" ca="1" si="235"/>
        <v>-1429.5747625292333</v>
      </c>
      <c r="CH179" s="5">
        <f t="shared" ca="1" si="235"/>
        <v>-1440.2965732482025</v>
      </c>
      <c r="CI179" s="5">
        <f t="shared" ca="1" si="235"/>
        <v>-1451.0987975475641</v>
      </c>
      <c r="CJ179" s="5">
        <f t="shared" ca="1" si="235"/>
        <v>-1461.9820385291705</v>
      </c>
      <c r="CK179" s="5">
        <f t="shared" ca="1" si="235"/>
        <v>-1472.9469038181392</v>
      </c>
      <c r="CL179" s="5">
        <f t="shared" ca="1" si="235"/>
        <v>-1483.9940055967754</v>
      </c>
      <c r="CM179" s="5">
        <f t="shared" ca="1" si="235"/>
        <v>-1495.1239606387512</v>
      </c>
      <c r="CN179" s="5">
        <f t="shared" ca="1" si="235"/>
        <v>-1506.337390343542</v>
      </c>
      <c r="CO179" s="5">
        <f t="shared" ca="1" si="235"/>
        <v>-1517.6349207711185</v>
      </c>
      <c r="CP179" s="5">
        <f t="shared" ca="1" si="235"/>
        <v>-1529.0171826769019</v>
      </c>
      <c r="CQ179" s="5">
        <f t="shared" ca="1" si="235"/>
        <v>-1540.4848115469788</v>
      </c>
      <c r="CR179" s="5">
        <f t="shared" ca="1" si="235"/>
        <v>-1552.0384476335812</v>
      </c>
      <c r="CS179" s="5">
        <f t="shared" ca="1" si="235"/>
        <v>-1563.6787359908326</v>
      </c>
      <c r="CT179" s="5">
        <f t="shared" ca="1" si="235"/>
        <v>-1575.4063265107643</v>
      </c>
      <c r="CU179" s="5">
        <f t="shared" ca="1" si="235"/>
        <v>-1587.2218739595949</v>
      </c>
      <c r="CV179" s="5">
        <f t="shared" ca="1" si="235"/>
        <v>-1599.1260380142917</v>
      </c>
      <c r="CW179" s="5">
        <f t="shared" ca="1" si="235"/>
        <v>-1611.1194832993988</v>
      </c>
      <c r="CX179" s="5">
        <f t="shared" ca="1" si="235"/>
        <v>-1623.2028794241444</v>
      </c>
      <c r="CY179" s="5">
        <f t="shared" ca="1" si="235"/>
        <v>-1635.3769010198255</v>
      </c>
      <c r="CZ179" s="5">
        <f t="shared" ca="1" si="235"/>
        <v>-1647.6422277774743</v>
      </c>
      <c r="DA179" s="5">
        <f t="shared" ca="1" si="235"/>
        <v>-1659.999544485805</v>
      </c>
      <c r="DB179" s="5">
        <f t="shared" ca="1" si="235"/>
        <v>-1672.4495410694487</v>
      </c>
      <c r="DC179" s="5">
        <f t="shared" ca="1" si="235"/>
        <v>-1684.9929126274697</v>
      </c>
      <c r="DD179" s="5">
        <f t="shared" ca="1" si="235"/>
        <v>-1697.6303594721758</v>
      </c>
      <c r="DE179" s="5">
        <f t="shared" ca="1" si="235"/>
        <v>-1710.362587168217</v>
      </c>
      <c r="DF179" s="5">
        <f t="shared" ca="1" si="235"/>
        <v>-1723.1903065719787</v>
      </c>
      <c r="DG179" s="5">
        <f t="shared" ca="1" si="235"/>
        <v>-1736.1142338712684</v>
      </c>
      <c r="DH179" s="5">
        <f t="shared" ca="1" si="235"/>
        <v>-1749.1350906253033</v>
      </c>
      <c r="DI179" s="5">
        <f t="shared" ca="1" si="235"/>
        <v>0</v>
      </c>
      <c r="DJ179" s="5">
        <f t="shared" ca="1" si="235"/>
        <v>0</v>
      </c>
    </row>
    <row r="180" spans="1:114">
      <c r="B180" t="s">
        <v>89</v>
      </c>
      <c r="I180" s="5"/>
      <c r="J180" s="5">
        <f t="shared" ref="J180:AO180" ca="1" si="236">MAX(J142+J143+J179,0)</f>
        <v>0</v>
      </c>
      <c r="K180" s="5">
        <f t="shared" ca="1" si="236"/>
        <v>0</v>
      </c>
      <c r="L180" s="5">
        <f t="shared" ca="1" si="236"/>
        <v>0</v>
      </c>
      <c r="M180" s="5">
        <f t="shared" ca="1" si="236"/>
        <v>31499.999999999996</v>
      </c>
      <c r="N180" s="5">
        <f t="shared" ca="1" si="236"/>
        <v>31499.999999999996</v>
      </c>
      <c r="O180" s="5">
        <f t="shared" ca="1" si="236"/>
        <v>31499.999999999996</v>
      </c>
      <c r="P180" s="5">
        <f t="shared" ca="1" si="236"/>
        <v>31499.999999999996</v>
      </c>
      <c r="Q180" s="5">
        <f t="shared" ca="1" si="236"/>
        <v>57750</v>
      </c>
      <c r="R180" s="5">
        <f t="shared" ca="1" si="236"/>
        <v>57750</v>
      </c>
      <c r="S180" s="5">
        <f t="shared" ca="1" si="236"/>
        <v>57750</v>
      </c>
      <c r="T180" s="5">
        <f t="shared" ca="1" si="236"/>
        <v>57750</v>
      </c>
      <c r="U180" s="5">
        <f t="shared" ca="1" si="236"/>
        <v>105000</v>
      </c>
      <c r="V180" s="5">
        <f t="shared" ca="1" si="236"/>
        <v>105000</v>
      </c>
      <c r="W180" s="5">
        <f t="shared" ca="1" si="236"/>
        <v>105000</v>
      </c>
      <c r="X180" s="5">
        <f t="shared" ca="1" si="236"/>
        <v>105000</v>
      </c>
      <c r="Y180" s="5">
        <f t="shared" ca="1" si="236"/>
        <v>105000</v>
      </c>
      <c r="Z180" s="5">
        <f t="shared" ca="1" si="236"/>
        <v>105000</v>
      </c>
      <c r="AA180" s="5">
        <f t="shared" ca="1" si="236"/>
        <v>105000</v>
      </c>
      <c r="AB180" s="5">
        <f t="shared" ca="1" si="236"/>
        <v>105000</v>
      </c>
      <c r="AC180" s="5">
        <f t="shared" ca="1" si="236"/>
        <v>104729.44403480878</v>
      </c>
      <c r="AD180" s="5">
        <f t="shared" ca="1" si="236"/>
        <v>104456.85889987863</v>
      </c>
      <c r="AE180" s="5">
        <f t="shared" ca="1" si="236"/>
        <v>104182.2293764365</v>
      </c>
      <c r="AF180" s="5">
        <f t="shared" ca="1" si="236"/>
        <v>103905.54013156856</v>
      </c>
      <c r="AG180" s="5">
        <f t="shared" ca="1" si="236"/>
        <v>103386.11017282181</v>
      </c>
      <c r="AH180" s="5">
        <f t="shared" ca="1" si="236"/>
        <v>102862.78448938444</v>
      </c>
      <c r="AI180" s="5">
        <f t="shared" ca="1" si="236"/>
        <v>102335.53386332131</v>
      </c>
      <c r="AJ180" s="5">
        <f t="shared" ca="1" si="236"/>
        <v>101804.32885756271</v>
      </c>
      <c r="AK180" s="5">
        <f t="shared" ca="1" si="236"/>
        <v>100805.60772018944</v>
      </c>
      <c r="AL180" s="5">
        <f t="shared" ca="1" si="236"/>
        <v>99799.396174285866</v>
      </c>
      <c r="AM180" s="5">
        <f t="shared" ca="1" si="236"/>
        <v>98785.638041788014</v>
      </c>
      <c r="AN180" s="5">
        <f t="shared" ca="1" si="236"/>
        <v>97764.276723296425</v>
      </c>
      <c r="AO180" s="5">
        <f t="shared" ca="1" si="236"/>
        <v>96735.255194916157</v>
      </c>
      <c r="AP180" s="5">
        <f t="shared" ref="AP180:BU180" ca="1" si="237">MAX(AP142+AP143+AP179,0)</f>
        <v>95698.516005073034</v>
      </c>
      <c r="AQ180" s="5">
        <f t="shared" ca="1" si="237"/>
        <v>94654.001271306086</v>
      </c>
      <c r="AR180" s="5">
        <f t="shared" ca="1" si="237"/>
        <v>93601.652677035891</v>
      </c>
      <c r="AS180" s="5">
        <f t="shared" ca="1" si="237"/>
        <v>92541.411468308666</v>
      </c>
      <c r="AT180" s="5">
        <f t="shared" ca="1" si="237"/>
        <v>91473.218450515982</v>
      </c>
      <c r="AU180" s="5">
        <f t="shared" ca="1" si="237"/>
        <v>90397.013985089856</v>
      </c>
      <c r="AV180" s="5">
        <f t="shared" ca="1" si="237"/>
        <v>89312.737986173044</v>
      </c>
      <c r="AW180" s="5">
        <f t="shared" ca="1" si="237"/>
        <v>88220.329917264346</v>
      </c>
      <c r="AX180" s="5">
        <f t="shared" ca="1" si="237"/>
        <v>87119.728787838831</v>
      </c>
      <c r="AY180" s="5">
        <f t="shared" ca="1" si="237"/>
        <v>86010.873149942636</v>
      </c>
      <c r="AZ180" s="5">
        <f t="shared" ca="1" si="237"/>
        <v>84893.701094762218</v>
      </c>
      <c r="BA180" s="5">
        <f t="shared" ca="1" si="237"/>
        <v>83768.150249167942</v>
      </c>
      <c r="BB180" s="5">
        <f t="shared" ca="1" si="237"/>
        <v>82634.157772231716</v>
      </c>
      <c r="BC180" s="5">
        <f t="shared" ca="1" si="237"/>
        <v>81491.660351718456</v>
      </c>
      <c r="BD180" s="5">
        <f t="shared" ca="1" si="237"/>
        <v>80340.59420055135</v>
      </c>
      <c r="BE180" s="5">
        <f t="shared" ca="1" si="237"/>
        <v>79180.895053250497</v>
      </c>
      <c r="BF180" s="5">
        <f t="shared" ca="1" si="237"/>
        <v>78012.498162344884</v>
      </c>
      <c r="BG180" s="5">
        <f t="shared" ca="1" si="237"/>
        <v>76835.338294757472</v>
      </c>
      <c r="BH180" s="5">
        <f t="shared" ca="1" si="237"/>
        <v>75649.349728163157</v>
      </c>
      <c r="BI180" s="5">
        <f t="shared" ca="1" si="237"/>
        <v>74454.466247319389</v>
      </c>
      <c r="BJ180" s="5">
        <f t="shared" ca="1" si="237"/>
        <v>73250.621140369287</v>
      </c>
      <c r="BK180" s="5">
        <f t="shared" ca="1" si="237"/>
        <v>72037.747195117059</v>
      </c>
      <c r="BL180" s="5">
        <f t="shared" ca="1" si="237"/>
        <v>70815.776695275446</v>
      </c>
      <c r="BM180" s="5">
        <f t="shared" ca="1" si="237"/>
        <v>69584.641416685015</v>
      </c>
      <c r="BN180" s="5">
        <f t="shared" ca="1" si="237"/>
        <v>68344.272623505167</v>
      </c>
      <c r="BO180" s="5">
        <f t="shared" ca="1" si="237"/>
        <v>67094.60106437646</v>
      </c>
      <c r="BP180" s="5">
        <f t="shared" ca="1" si="237"/>
        <v>65835.556968554287</v>
      </c>
      <c r="BQ180" s="5">
        <f t="shared" ca="1" si="237"/>
        <v>64567.070042013453</v>
      </c>
      <c r="BR180" s="5">
        <f t="shared" ca="1" si="237"/>
        <v>63289.069463523563</v>
      </c>
      <c r="BS180" s="5">
        <f t="shared" ca="1" si="237"/>
        <v>62001.483880694999</v>
      </c>
      <c r="BT180" s="5">
        <f t="shared" ca="1" si="237"/>
        <v>60704.241405995221</v>
      </c>
      <c r="BU180" s="5">
        <f t="shared" ca="1" si="237"/>
        <v>59397.269612735196</v>
      </c>
      <c r="BV180" s="5">
        <f t="shared" ref="BV180:DA180" ca="1" si="238">MAX(BV142+BV143+BV179,0)</f>
        <v>58080.495531025714</v>
      </c>
      <c r="BW180" s="5">
        <f t="shared" ca="1" si="238"/>
        <v>56753.845643703411</v>
      </c>
      <c r="BX180" s="5">
        <f t="shared" ca="1" si="238"/>
        <v>55417.245882226198</v>
      </c>
      <c r="BY180" s="5">
        <f t="shared" ca="1" si="238"/>
        <v>54070.621622537903</v>
      </c>
      <c r="BZ180" s="5">
        <f t="shared" ca="1" si="238"/>
        <v>52713.897680901944</v>
      </c>
      <c r="CA180" s="5">
        <f t="shared" ca="1" si="238"/>
        <v>51346.998309703718</v>
      </c>
      <c r="CB180" s="5">
        <f t="shared" ca="1" si="238"/>
        <v>49969.847193221503</v>
      </c>
      <c r="CC180" s="5">
        <f t="shared" ca="1" si="238"/>
        <v>48582.367443365671</v>
      </c>
      <c r="CD180" s="5">
        <f t="shared" ca="1" si="238"/>
        <v>47184.481595385922</v>
      </c>
      <c r="CE180" s="5">
        <f t="shared" ca="1" si="238"/>
        <v>45776.11160354632</v>
      </c>
      <c r="CF180" s="5">
        <f t="shared" ca="1" si="238"/>
        <v>44357.178836767926</v>
      </c>
      <c r="CG180" s="5">
        <f t="shared" ca="1" si="238"/>
        <v>42927.60407423869</v>
      </c>
      <c r="CH180" s="5">
        <f t="shared" ca="1" si="238"/>
        <v>41487.307500990486</v>
      </c>
      <c r="CI180" s="5">
        <f t="shared" ca="1" si="238"/>
        <v>40036.208703442921</v>
      </c>
      <c r="CJ180" s="5">
        <f t="shared" ca="1" si="238"/>
        <v>38574.226664913753</v>
      </c>
      <c r="CK180" s="5">
        <f t="shared" ca="1" si="238"/>
        <v>37101.279761095611</v>
      </c>
      <c r="CL180" s="5">
        <f t="shared" ca="1" si="238"/>
        <v>35617.285755498837</v>
      </c>
      <c r="CM180" s="5">
        <f t="shared" ca="1" si="238"/>
        <v>34122.161794860083</v>
      </c>
      <c r="CN180" s="5">
        <f t="shared" ca="1" si="238"/>
        <v>32615.824404516541</v>
      </c>
      <c r="CO180" s="5">
        <f t="shared" ca="1" si="238"/>
        <v>31098.189483745424</v>
      </c>
      <c r="CP180" s="5">
        <f t="shared" ca="1" si="238"/>
        <v>29569.172301068524</v>
      </c>
      <c r="CQ180" s="5">
        <f t="shared" ca="1" si="238"/>
        <v>28028.687489521544</v>
      </c>
      <c r="CR180" s="5">
        <f t="shared" ca="1" si="238"/>
        <v>26476.649041887962</v>
      </c>
      <c r="CS180" s="5">
        <f t="shared" ca="1" si="238"/>
        <v>24912.970305897128</v>
      </c>
      <c r="CT180" s="5">
        <f t="shared" ca="1" si="238"/>
        <v>23337.563979386363</v>
      </c>
      <c r="CU180" s="5">
        <f t="shared" ca="1" si="238"/>
        <v>21750.342105426767</v>
      </c>
      <c r="CV180" s="5">
        <f t="shared" ca="1" si="238"/>
        <v>20151.216067412475</v>
      </c>
      <c r="CW180" s="5">
        <f t="shared" ca="1" si="238"/>
        <v>18540.096584113075</v>
      </c>
      <c r="CX180" s="5">
        <f t="shared" ca="1" si="238"/>
        <v>16916.89370468893</v>
      </c>
      <c r="CY180" s="5">
        <f t="shared" ca="1" si="238"/>
        <v>15281.516803669105</v>
      </c>
      <c r="CZ180" s="5">
        <f t="shared" ca="1" si="238"/>
        <v>13633.87457589163</v>
      </c>
      <c r="DA180" s="5">
        <f t="shared" ca="1" si="238"/>
        <v>11973.875031405825</v>
      </c>
      <c r="DB180" s="5">
        <f t="shared" ref="DB180:DJ180" ca="1" si="239">MAX(DB142+DB143+DB179,0)</f>
        <v>10301.425490336376</v>
      </c>
      <c r="DC180" s="5">
        <f t="shared" ca="1" si="239"/>
        <v>8616.432577708907</v>
      </c>
      <c r="DD180" s="5">
        <f t="shared" ca="1" si="239"/>
        <v>6918.8022182367313</v>
      </c>
      <c r="DE180" s="5">
        <f t="shared" ca="1" si="239"/>
        <v>5208.4396310685142</v>
      </c>
      <c r="DF180" s="5">
        <f t="shared" ca="1" si="239"/>
        <v>3485.2493244965353</v>
      </c>
      <c r="DG180" s="5">
        <f t="shared" ca="1" si="239"/>
        <v>1749.1350906252669</v>
      </c>
      <c r="DH180" s="5">
        <f t="shared" ca="1" si="239"/>
        <v>0</v>
      </c>
      <c r="DI180" s="5">
        <f t="shared" ca="1" si="239"/>
        <v>0</v>
      </c>
      <c r="DJ180" s="5">
        <f t="shared" ca="1" si="239"/>
        <v>0</v>
      </c>
    </row>
    <row r="181" spans="1:114">
      <c r="B181" t="s">
        <v>90</v>
      </c>
      <c r="F181" s="6">
        <f>Ввод!T101</f>
        <v>0.03</v>
      </c>
      <c r="I181" s="5">
        <f ca="1">SUM(J181:DJ181)</f>
        <v>-46065.940442148691</v>
      </c>
      <c r="J181" s="5">
        <f t="shared" ref="J181:AO181" ca="1" si="240">-AVERAGE(J142,J180)*$F181*(J$15-J$14)/365</f>
        <v>0</v>
      </c>
      <c r="K181" s="5">
        <f t="shared" ca="1" si="240"/>
        <v>0</v>
      </c>
      <c r="L181" s="5">
        <f t="shared" ca="1" si="240"/>
        <v>0</v>
      </c>
      <c r="M181" s="5">
        <f t="shared" ca="1" si="240"/>
        <v>-117.80136986301368</v>
      </c>
      <c r="N181" s="5">
        <f t="shared" ca="1" si="240"/>
        <v>-230.42465753424653</v>
      </c>
      <c r="O181" s="5">
        <f t="shared" ca="1" si="240"/>
        <v>-233.01369863013696</v>
      </c>
      <c r="P181" s="5">
        <f t="shared" ca="1" si="240"/>
        <v>-235.60273972602735</v>
      </c>
      <c r="Q181" s="5">
        <f t="shared" ca="1" si="240"/>
        <v>-333.77054794520546</v>
      </c>
      <c r="R181" s="5">
        <f t="shared" ca="1" si="240"/>
        <v>-427.1917808219178</v>
      </c>
      <c r="S181" s="5">
        <f t="shared" ca="1" si="240"/>
        <v>-427.1917808219178</v>
      </c>
      <c r="T181" s="5">
        <f t="shared" ca="1" si="240"/>
        <v>-431.93835616438355</v>
      </c>
      <c r="U181" s="5">
        <f t="shared" ca="1" si="240"/>
        <v>-608.64041095890411</v>
      </c>
      <c r="V181" s="5">
        <f t="shared" ca="1" si="240"/>
        <v>-768.08219178082197</v>
      </c>
      <c r="W181" s="5">
        <f t="shared" ca="1" si="240"/>
        <v>-776.71232876712327</v>
      </c>
      <c r="X181" s="5">
        <f t="shared" ca="1" si="240"/>
        <v>-785.34246575342468</v>
      </c>
      <c r="Y181" s="5">
        <f t="shared" ca="1" si="240"/>
        <v>-785.34246575342468</v>
      </c>
      <c r="Z181" s="5">
        <f t="shared" ca="1" si="240"/>
        <v>-768.08219178082197</v>
      </c>
      <c r="AA181" s="5">
        <f t="shared" ca="1" si="240"/>
        <v>-776.71232876712327</v>
      </c>
      <c r="AB181" s="5">
        <f t="shared" ca="1" si="240"/>
        <v>-785.34246575342468</v>
      </c>
      <c r="AC181" s="5">
        <f t="shared" ca="1" si="240"/>
        <v>-784.33066056853136</v>
      </c>
      <c r="AD181" s="5">
        <f t="shared" ca="1" si="240"/>
        <v>-765.10606689810334</v>
      </c>
      <c r="AE181" s="5">
        <f t="shared" ca="1" si="240"/>
        <v>-771.6788196521245</v>
      </c>
      <c r="AF181" s="5">
        <f t="shared" ca="1" si="240"/>
        <v>-778.19124761212856</v>
      </c>
      <c r="AG181" s="5">
        <f t="shared" ca="1" si="240"/>
        <v>-775.21397990545972</v>
      </c>
      <c r="AH181" s="5">
        <f t="shared" ca="1" si="240"/>
        <v>-762.83837751774911</v>
      </c>
      <c r="AI181" s="5">
        <f t="shared" ca="1" si="240"/>
        <v>-758.95268431822672</v>
      </c>
      <c r="AJ181" s="5">
        <f t="shared" ca="1" si="240"/>
        <v>-763.42715784659356</v>
      </c>
      <c r="AK181" s="5">
        <f t="shared" ca="1" si="240"/>
        <v>-757.70565322912773</v>
      </c>
      <c r="AL181" s="5">
        <f t="shared" ca="1" si="240"/>
        <v>-733.71967177842328</v>
      </c>
      <c r="AM181" s="5">
        <f t="shared" ca="1" si="240"/>
        <v>-734.49259230602672</v>
      </c>
      <c r="AN181" s="5">
        <f t="shared" ca="1" si="240"/>
        <v>-735.04283192969945</v>
      </c>
      <c r="AO181" s="5">
        <f t="shared" ca="1" si="240"/>
        <v>-727.37496183112387</v>
      </c>
      <c r="AP181" s="5">
        <f t="shared" ref="AP181:BU181" ca="1" si="241">-AVERAGE(AP142,AP180)*$F181*(AP$15-AP$14)/365</f>
        <v>-703.83310836160433</v>
      </c>
      <c r="AQ181" s="5">
        <f t="shared" ca="1" si="241"/>
        <v>-704.04355704962131</v>
      </c>
      <c r="AR181" s="5">
        <f t="shared" ca="1" si="241"/>
        <v>-704.02456887530627</v>
      </c>
      <c r="AS181" s="5">
        <f t="shared" ca="1" si="241"/>
        <v>-696.12406180382277</v>
      </c>
      <c r="AT181" s="5">
        <f t="shared" ca="1" si="241"/>
        <v>-673.0398107989887</v>
      </c>
      <c r="AU181" s="5">
        <f t="shared" ca="1" si="241"/>
        <v>-672.67072270703522</v>
      </c>
      <c r="AV181" s="5">
        <f t="shared" ca="1" si="241"/>
        <v>-672.06523682403792</v>
      </c>
      <c r="AW181" s="5">
        <f t="shared" ca="1" si="241"/>
        <v>-663.92503476216996</v>
      </c>
      <c r="AX181" s="5">
        <f t="shared" ca="1" si="241"/>
        <v>-648.51802534764192</v>
      </c>
      <c r="AY181" s="5">
        <f t="shared" ca="1" si="241"/>
        <v>-640.34606196165748</v>
      </c>
      <c r="AZ181" s="5">
        <f t="shared" ca="1" si="241"/>
        <v>-639.13628450417013</v>
      </c>
      <c r="BA181" s="5">
        <f t="shared" ca="1" si="241"/>
        <v>-630.74911529990322</v>
      </c>
      <c r="BB181" s="5">
        <f t="shared" ca="1" si="241"/>
        <v>-608.62214029744803</v>
      </c>
      <c r="BC181" s="5">
        <f t="shared" ca="1" si="241"/>
        <v>-607.04069717077459</v>
      </c>
      <c r="BD181" s="5">
        <f t="shared" ca="1" si="241"/>
        <v>-605.20829442150216</v>
      </c>
      <c r="BE181" s="5">
        <f t="shared" ca="1" si="241"/>
        <v>-596.56666529161521</v>
      </c>
      <c r="BF181" s="5">
        <f t="shared" ca="1" si="241"/>
        <v>-574.94021902142435</v>
      </c>
      <c r="BG181" s="5">
        <f t="shared" ca="1" si="241"/>
        <v>-572.72487456736485</v>
      </c>
      <c r="BH181" s="5">
        <f t="shared" ca="1" si="241"/>
        <v>-570.25095657886766</v>
      </c>
      <c r="BI181" s="5">
        <f t="shared" ca="1" si="241"/>
        <v>-561.34714741516075</v>
      </c>
      <c r="BJ181" s="5">
        <f t="shared" ca="1" si="241"/>
        <v>-540.23641551387504</v>
      </c>
      <c r="BK181" s="5">
        <f t="shared" ca="1" si="241"/>
        <v>-537.36793767919596</v>
      </c>
      <c r="BL181" s="5">
        <f t="shared" ca="1" si="241"/>
        <v>-534.23304139831714</v>
      </c>
      <c r="BM181" s="5">
        <f t="shared" ca="1" si="241"/>
        <v>-525.0590978707562</v>
      </c>
      <c r="BN181" s="5">
        <f t="shared" ca="1" si="241"/>
        <v>-510.14803823084031</v>
      </c>
      <c r="BO181" s="5">
        <f t="shared" ca="1" si="241"/>
        <v>-500.93829994147995</v>
      </c>
      <c r="BP181" s="5">
        <f t="shared" ca="1" si="241"/>
        <v>-497.12237182178205</v>
      </c>
      <c r="BQ181" s="5">
        <f t="shared" ca="1" si="241"/>
        <v>-487.67009827239713</v>
      </c>
      <c r="BR181" s="5">
        <f t="shared" ca="1" si="241"/>
        <v>-467.63820887641623</v>
      </c>
      <c r="BS181" s="5">
        <f t="shared" ca="1" si="241"/>
        <v>-463.40341647861658</v>
      </c>
      <c r="BT181" s="5">
        <f t="shared" ca="1" si="241"/>
        <v>-458.88579456529351</v>
      </c>
      <c r="BU181" s="5">
        <f t="shared" ca="1" si="241"/>
        <v>-449.14674668648496</v>
      </c>
      <c r="BV181" s="5">
        <f t="shared" ref="BV181:DA181" ca="1" si="242">-AVERAGE(BV142,BV180)*$F181*(BV$15-BV$14)/365</f>
        <v>-429.67894922444066</v>
      </c>
      <c r="BW181" s="5">
        <f t="shared" ca="1" si="242"/>
        <v>-424.72975502982001</v>
      </c>
      <c r="BX181" s="5">
        <f t="shared" ca="1" si="242"/>
        <v>-419.48915050107922</v>
      </c>
      <c r="BY181" s="5">
        <f t="shared" ca="1" si="242"/>
        <v>-409.45462779178905</v>
      </c>
      <c r="BZ181" s="5">
        <f t="shared" ca="1" si="242"/>
        <v>-390.568036356417</v>
      </c>
      <c r="CA181" s="5">
        <f t="shared" ca="1" si="242"/>
        <v>-384.88276599265112</v>
      </c>
      <c r="CB181" s="5">
        <f t="shared" ca="1" si="242"/>
        <v>-378.89724414107656</v>
      </c>
      <c r="CC181" s="5">
        <f t="shared" ca="1" si="242"/>
        <v>-368.55828213408631</v>
      </c>
      <c r="CD181" s="5">
        <f t="shared" ca="1" si="242"/>
        <v>-354.2061539789442</v>
      </c>
      <c r="CE181" s="5">
        <f t="shared" ca="1" si="242"/>
        <v>-343.82685155769457</v>
      </c>
      <c r="CF181" s="5">
        <f t="shared" ca="1" si="242"/>
        <v>-337.07381219459984</v>
      </c>
      <c r="CG181" s="5">
        <f t="shared" ca="1" si="242"/>
        <v>-326.42117444801107</v>
      </c>
      <c r="CH181" s="5">
        <f t="shared" ca="1" si="242"/>
        <v>-308.75043000802992</v>
      </c>
      <c r="CI181" s="5">
        <f t="shared" ca="1" si="242"/>
        <v>-301.52533390680844</v>
      </c>
      <c r="CJ181" s="5">
        <f t="shared" ca="1" si="242"/>
        <v>-293.98149117207356</v>
      </c>
      <c r="CK181" s="5">
        <f t="shared" ca="1" si="242"/>
        <v>-283.00566101781584</v>
      </c>
      <c r="CL181" s="5">
        <f t="shared" ca="1" si="242"/>
        <v>-265.97064373877697</v>
      </c>
      <c r="CM181" s="5">
        <f t="shared" ca="1" si="242"/>
        <v>-257.94042244653298</v>
      </c>
      <c r="CN181" s="5">
        <f t="shared" ca="1" si="242"/>
        <v>-249.58178400588793</v>
      </c>
      <c r="CO181" s="5">
        <f t="shared" ca="1" si="242"/>
        <v>-238.27295604788381</v>
      </c>
      <c r="CP181" s="5">
        <f t="shared" ca="1" si="242"/>
        <v>-221.89295337733319</v>
      </c>
      <c r="CQ181" s="5">
        <f t="shared" ca="1" si="242"/>
        <v>-213.0331800473879</v>
      </c>
      <c r="CR181" s="5">
        <f t="shared" ca="1" si="242"/>
        <v>-203.83502565855881</v>
      </c>
      <c r="CS181" s="5">
        <f t="shared" ca="1" si="242"/>
        <v>-192.18309701294973</v>
      </c>
      <c r="CT181" s="5">
        <f t="shared" ca="1" si="242"/>
        <v>-178.46088023324029</v>
      </c>
      <c r="CU181" s="5">
        <f t="shared" ca="1" si="242"/>
        <v>-166.76348825889789</v>
      </c>
      <c r="CV181" s="5">
        <f t="shared" ca="1" si="242"/>
        <v>-156.70034768746731</v>
      </c>
      <c r="CW181" s="5">
        <f t="shared" ca="1" si="242"/>
        <v>-144.694908957075</v>
      </c>
      <c r="CX181" s="5">
        <f t="shared" ca="1" si="242"/>
        <v>-129.68515626178265</v>
      </c>
      <c r="CY181" s="5">
        <f t="shared" ca="1" si="242"/>
        <v>-119.09001146926946</v>
      </c>
      <c r="CZ181" s="5">
        <f t="shared" ca="1" si="242"/>
        <v>-108.13564173452166</v>
      </c>
      <c r="DA181" s="5">
        <f t="shared" ca="1" si="242"/>
        <v>-95.765967709482254</v>
      </c>
      <c r="DB181" s="5">
        <f t="shared" ref="DB181:DJ181" ca="1" si="243">-AVERAGE(DB142,DB180)*$F181*(DB$15-DB$14)/365</f>
        <v>-81.472674511029695</v>
      </c>
      <c r="DC181" s="5">
        <f t="shared" ca="1" si="243"/>
        <v>-69.970159977701741</v>
      </c>
      <c r="DD181" s="5">
        <f t="shared" ca="1" si="243"/>
        <v>-58.097521908125472</v>
      </c>
      <c r="DE181" s="5">
        <f t="shared" ca="1" si="243"/>
        <v>-45.35256198438811</v>
      </c>
      <c r="DF181" s="5">
        <f t="shared" ca="1" si="243"/>
        <v>-31.797465084052991</v>
      </c>
      <c r="DG181" s="5">
        <f t="shared" ca="1" si="243"/>
        <v>-19.36005194634091</v>
      </c>
      <c r="DH181" s="5">
        <f t="shared" ca="1" si="243"/>
        <v>-6.541286023845176</v>
      </c>
      <c r="DI181" s="5">
        <f t="shared" ca="1" si="243"/>
        <v>0</v>
      </c>
      <c r="DJ181" s="5">
        <f t="shared" ca="1" si="243"/>
        <v>0</v>
      </c>
    </row>
    <row r="182" spans="1:114">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row>
    <row r="183" spans="1:114" s="100" customFormat="1">
      <c r="A183" s="18"/>
      <c r="B183" s="100" t="s">
        <v>117</v>
      </c>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row>
    <row r="184" spans="1:114">
      <c r="B184" t="s">
        <v>86</v>
      </c>
      <c r="I184" s="5"/>
      <c r="J184" s="5">
        <f>I187</f>
        <v>0</v>
      </c>
      <c r="K184" s="5">
        <f>J187</f>
        <v>0</v>
      </c>
      <c r="L184" s="5">
        <f t="shared" ref="L184:BW184" si="244">K187</f>
        <v>0</v>
      </c>
      <c r="M184" s="5">
        <f t="shared" si="244"/>
        <v>0</v>
      </c>
      <c r="N184" s="5">
        <f t="shared" si="244"/>
        <v>9000</v>
      </c>
      <c r="O184" s="5">
        <f t="shared" si="244"/>
        <v>9000</v>
      </c>
      <c r="P184" s="5">
        <f t="shared" si="244"/>
        <v>9000</v>
      </c>
      <c r="Q184" s="5">
        <f t="shared" si="244"/>
        <v>9000</v>
      </c>
      <c r="R184" s="5">
        <f t="shared" si="244"/>
        <v>16500</v>
      </c>
      <c r="S184" s="5">
        <f t="shared" si="244"/>
        <v>16500</v>
      </c>
      <c r="T184" s="5">
        <f t="shared" si="244"/>
        <v>16500</v>
      </c>
      <c r="U184" s="5">
        <f t="shared" si="244"/>
        <v>49500</v>
      </c>
      <c r="V184" s="5">
        <f t="shared" si="244"/>
        <v>30000</v>
      </c>
      <c r="W184" s="5">
        <f t="shared" si="244"/>
        <v>28928.571428571428</v>
      </c>
      <c r="X184" s="5">
        <f t="shared" si="244"/>
        <v>27857.142857142855</v>
      </c>
      <c r="Y184" s="5">
        <f t="shared" si="244"/>
        <v>26785.714285714283</v>
      </c>
      <c r="Z184" s="5">
        <f t="shared" si="244"/>
        <v>25714.28571428571</v>
      </c>
      <c r="AA184" s="5">
        <f t="shared" si="244"/>
        <v>24642.857142857138</v>
      </c>
      <c r="AB184" s="5">
        <f t="shared" si="244"/>
        <v>23571.428571428565</v>
      </c>
      <c r="AC184" s="5">
        <f t="shared" si="244"/>
        <v>22499.999999999993</v>
      </c>
      <c r="AD184" s="5">
        <f t="shared" si="244"/>
        <v>21428.57142857142</v>
      </c>
      <c r="AE184" s="5">
        <f t="shared" si="244"/>
        <v>20357.142857142848</v>
      </c>
      <c r="AF184" s="5">
        <f t="shared" si="244"/>
        <v>19285.714285714275</v>
      </c>
      <c r="AG184" s="5">
        <f t="shared" si="244"/>
        <v>18214.285714285703</v>
      </c>
      <c r="AH184" s="5">
        <f t="shared" si="244"/>
        <v>17142.85714285713</v>
      </c>
      <c r="AI184" s="5">
        <f t="shared" si="244"/>
        <v>16071.42857142856</v>
      </c>
      <c r="AJ184" s="5">
        <f t="shared" si="244"/>
        <v>14999.999999999989</v>
      </c>
      <c r="AK184" s="5">
        <f t="shared" si="244"/>
        <v>13928.571428571418</v>
      </c>
      <c r="AL184" s="5">
        <f t="shared" si="244"/>
        <v>12857.142857142848</v>
      </c>
      <c r="AM184" s="5">
        <f t="shared" si="244"/>
        <v>11785.714285714277</v>
      </c>
      <c r="AN184" s="5">
        <f t="shared" si="244"/>
        <v>10714.285714285706</v>
      </c>
      <c r="AO184" s="5">
        <f t="shared" si="244"/>
        <v>9642.8571428571358</v>
      </c>
      <c r="AP184" s="5">
        <f t="shared" si="244"/>
        <v>8571.4285714285652</v>
      </c>
      <c r="AQ184" s="5">
        <f t="shared" si="244"/>
        <v>7499.9999999999936</v>
      </c>
      <c r="AR184" s="5">
        <f t="shared" si="244"/>
        <v>6428.5714285714221</v>
      </c>
      <c r="AS184" s="5">
        <f t="shared" si="244"/>
        <v>5357.1428571428505</v>
      </c>
      <c r="AT184" s="5">
        <f t="shared" si="244"/>
        <v>4285.714285714279</v>
      </c>
      <c r="AU184" s="5">
        <f t="shared" si="244"/>
        <v>3214.2857142857074</v>
      </c>
      <c r="AV184" s="5">
        <f t="shared" si="244"/>
        <v>2142.8571428571358</v>
      </c>
      <c r="AW184" s="5">
        <f t="shared" si="244"/>
        <v>1071.4285714285645</v>
      </c>
      <c r="AX184" s="5">
        <f t="shared" si="244"/>
        <v>0</v>
      </c>
      <c r="AY184" s="5">
        <f t="shared" si="244"/>
        <v>0</v>
      </c>
      <c r="AZ184" s="5">
        <f t="shared" si="244"/>
        <v>0</v>
      </c>
      <c r="BA184" s="5">
        <f t="shared" si="244"/>
        <v>0</v>
      </c>
      <c r="BB184" s="5">
        <f t="shared" si="244"/>
        <v>0</v>
      </c>
      <c r="BC184" s="5">
        <f t="shared" si="244"/>
        <v>0</v>
      </c>
      <c r="BD184" s="5">
        <f t="shared" si="244"/>
        <v>0</v>
      </c>
      <c r="BE184" s="5">
        <f t="shared" si="244"/>
        <v>0</v>
      </c>
      <c r="BF184" s="5">
        <f t="shared" si="244"/>
        <v>0</v>
      </c>
      <c r="BG184" s="5">
        <f t="shared" si="244"/>
        <v>0</v>
      </c>
      <c r="BH184" s="5">
        <f t="shared" si="244"/>
        <v>0</v>
      </c>
      <c r="BI184" s="5">
        <f t="shared" si="244"/>
        <v>0</v>
      </c>
      <c r="BJ184" s="5">
        <f t="shared" si="244"/>
        <v>0</v>
      </c>
      <c r="BK184" s="5">
        <f t="shared" si="244"/>
        <v>0</v>
      </c>
      <c r="BL184" s="5">
        <f t="shared" si="244"/>
        <v>0</v>
      </c>
      <c r="BM184" s="5">
        <f t="shared" si="244"/>
        <v>0</v>
      </c>
      <c r="BN184" s="5">
        <f t="shared" si="244"/>
        <v>0</v>
      </c>
      <c r="BO184" s="5">
        <f t="shared" si="244"/>
        <v>0</v>
      </c>
      <c r="BP184" s="5">
        <f t="shared" si="244"/>
        <v>0</v>
      </c>
      <c r="BQ184" s="5">
        <f t="shared" si="244"/>
        <v>0</v>
      </c>
      <c r="BR184" s="5">
        <f t="shared" si="244"/>
        <v>0</v>
      </c>
      <c r="BS184" s="5">
        <f t="shared" si="244"/>
        <v>0</v>
      </c>
      <c r="BT184" s="5">
        <f t="shared" si="244"/>
        <v>0</v>
      </c>
      <c r="BU184" s="5">
        <f t="shared" si="244"/>
        <v>0</v>
      </c>
      <c r="BV184" s="5">
        <f t="shared" si="244"/>
        <v>0</v>
      </c>
      <c r="BW184" s="5">
        <f t="shared" si="244"/>
        <v>0</v>
      </c>
      <c r="BX184" s="5">
        <f t="shared" ref="BX184:DJ184" si="245">BW187</f>
        <v>0</v>
      </c>
      <c r="BY184" s="5">
        <f t="shared" si="245"/>
        <v>0</v>
      </c>
      <c r="BZ184" s="5">
        <f t="shared" si="245"/>
        <v>0</v>
      </c>
      <c r="CA184" s="5">
        <f t="shared" si="245"/>
        <v>0</v>
      </c>
      <c r="CB184" s="5">
        <f t="shared" si="245"/>
        <v>0</v>
      </c>
      <c r="CC184" s="5">
        <f t="shared" si="245"/>
        <v>0</v>
      </c>
      <c r="CD184" s="5">
        <f t="shared" si="245"/>
        <v>0</v>
      </c>
      <c r="CE184" s="5">
        <f t="shared" si="245"/>
        <v>0</v>
      </c>
      <c r="CF184" s="5">
        <f t="shared" si="245"/>
        <v>0</v>
      </c>
      <c r="CG184" s="5">
        <f t="shared" si="245"/>
        <v>0</v>
      </c>
      <c r="CH184" s="5">
        <f t="shared" si="245"/>
        <v>0</v>
      </c>
      <c r="CI184" s="5">
        <f t="shared" si="245"/>
        <v>0</v>
      </c>
      <c r="CJ184" s="5">
        <f t="shared" si="245"/>
        <v>0</v>
      </c>
      <c r="CK184" s="5">
        <f t="shared" si="245"/>
        <v>0</v>
      </c>
      <c r="CL184" s="5">
        <f t="shared" si="245"/>
        <v>0</v>
      </c>
      <c r="CM184" s="5">
        <f t="shared" si="245"/>
        <v>0</v>
      </c>
      <c r="CN184" s="5">
        <f t="shared" si="245"/>
        <v>0</v>
      </c>
      <c r="CO184" s="5">
        <f t="shared" si="245"/>
        <v>0</v>
      </c>
      <c r="CP184" s="5">
        <f t="shared" si="245"/>
        <v>0</v>
      </c>
      <c r="CQ184" s="5">
        <f t="shared" si="245"/>
        <v>0</v>
      </c>
      <c r="CR184" s="5">
        <f t="shared" si="245"/>
        <v>0</v>
      </c>
      <c r="CS184" s="5">
        <f t="shared" si="245"/>
        <v>0</v>
      </c>
      <c r="CT184" s="5">
        <f t="shared" si="245"/>
        <v>0</v>
      </c>
      <c r="CU184" s="5">
        <f t="shared" si="245"/>
        <v>0</v>
      </c>
      <c r="CV184" s="5">
        <f t="shared" si="245"/>
        <v>0</v>
      </c>
      <c r="CW184" s="5">
        <f t="shared" si="245"/>
        <v>0</v>
      </c>
      <c r="CX184" s="5">
        <f t="shared" si="245"/>
        <v>0</v>
      </c>
      <c r="CY184" s="5">
        <f t="shared" si="245"/>
        <v>0</v>
      </c>
      <c r="CZ184" s="5">
        <f t="shared" si="245"/>
        <v>0</v>
      </c>
      <c r="DA184" s="5">
        <f t="shared" si="245"/>
        <v>0</v>
      </c>
      <c r="DB184" s="5">
        <f t="shared" si="245"/>
        <v>0</v>
      </c>
      <c r="DC184" s="5">
        <f t="shared" si="245"/>
        <v>0</v>
      </c>
      <c r="DD184" s="5">
        <f t="shared" si="245"/>
        <v>0</v>
      </c>
      <c r="DE184" s="5">
        <f t="shared" si="245"/>
        <v>0</v>
      </c>
      <c r="DF184" s="5">
        <f t="shared" si="245"/>
        <v>0</v>
      </c>
      <c r="DG184" s="5">
        <f t="shared" si="245"/>
        <v>0</v>
      </c>
      <c r="DH184" s="5">
        <f t="shared" si="245"/>
        <v>0</v>
      </c>
      <c r="DI184" s="5">
        <f t="shared" si="245"/>
        <v>0</v>
      </c>
      <c r="DJ184" s="5">
        <f t="shared" si="245"/>
        <v>0</v>
      </c>
    </row>
    <row r="185" spans="1:114">
      <c r="B185" s="11" t="s">
        <v>87</v>
      </c>
      <c r="I185" s="5">
        <f>SUM(J185:DJ185)</f>
        <v>63000</v>
      </c>
      <c r="J185" s="5">
        <f>J124</f>
        <v>0</v>
      </c>
      <c r="K185" s="5">
        <f t="shared" ref="K185:BV185" si="246">K124</f>
        <v>0</v>
      </c>
      <c r="L185" s="5">
        <f t="shared" si="246"/>
        <v>0</v>
      </c>
      <c r="M185" s="5">
        <f t="shared" si="246"/>
        <v>9000</v>
      </c>
      <c r="N185" s="5">
        <f t="shared" si="246"/>
        <v>0</v>
      </c>
      <c r="O185" s="5">
        <f t="shared" si="246"/>
        <v>0</v>
      </c>
      <c r="P185" s="5">
        <f t="shared" si="246"/>
        <v>0</v>
      </c>
      <c r="Q185" s="5">
        <f t="shared" si="246"/>
        <v>7500</v>
      </c>
      <c r="R185" s="5">
        <f t="shared" si="246"/>
        <v>0</v>
      </c>
      <c r="S185" s="5">
        <f t="shared" si="246"/>
        <v>0</v>
      </c>
      <c r="T185" s="5">
        <f t="shared" si="246"/>
        <v>33000</v>
      </c>
      <c r="U185" s="5">
        <f t="shared" si="246"/>
        <v>13500</v>
      </c>
      <c r="V185" s="5">
        <f t="shared" si="246"/>
        <v>0</v>
      </c>
      <c r="W185" s="5">
        <f t="shared" si="246"/>
        <v>0</v>
      </c>
      <c r="X185" s="5">
        <f t="shared" si="246"/>
        <v>0</v>
      </c>
      <c r="Y185" s="5">
        <f t="shared" si="246"/>
        <v>0</v>
      </c>
      <c r="Z185" s="5">
        <f t="shared" si="246"/>
        <v>0</v>
      </c>
      <c r="AA185" s="5">
        <f t="shared" si="246"/>
        <v>0</v>
      </c>
      <c r="AB185" s="5">
        <f t="shared" si="246"/>
        <v>0</v>
      </c>
      <c r="AC185" s="5">
        <f t="shared" si="246"/>
        <v>0</v>
      </c>
      <c r="AD185" s="5">
        <f t="shared" si="246"/>
        <v>0</v>
      </c>
      <c r="AE185" s="5">
        <f t="shared" si="246"/>
        <v>0</v>
      </c>
      <c r="AF185" s="5">
        <f t="shared" si="246"/>
        <v>0</v>
      </c>
      <c r="AG185" s="5">
        <f t="shared" si="246"/>
        <v>0</v>
      </c>
      <c r="AH185" s="5">
        <f t="shared" si="246"/>
        <v>0</v>
      </c>
      <c r="AI185" s="5">
        <f t="shared" si="246"/>
        <v>0</v>
      </c>
      <c r="AJ185" s="5">
        <f t="shared" si="246"/>
        <v>0</v>
      </c>
      <c r="AK185" s="5">
        <f t="shared" si="246"/>
        <v>0</v>
      </c>
      <c r="AL185" s="5">
        <f t="shared" si="246"/>
        <v>0</v>
      </c>
      <c r="AM185" s="5">
        <f t="shared" si="246"/>
        <v>0</v>
      </c>
      <c r="AN185" s="5">
        <f t="shared" si="246"/>
        <v>0</v>
      </c>
      <c r="AO185" s="5">
        <f t="shared" si="246"/>
        <v>0</v>
      </c>
      <c r="AP185" s="5">
        <f t="shared" si="246"/>
        <v>0</v>
      </c>
      <c r="AQ185" s="5">
        <f t="shared" si="246"/>
        <v>0</v>
      </c>
      <c r="AR185" s="5">
        <f t="shared" si="246"/>
        <v>0</v>
      </c>
      <c r="AS185" s="5">
        <f t="shared" si="246"/>
        <v>0</v>
      </c>
      <c r="AT185" s="5">
        <f t="shared" si="246"/>
        <v>0</v>
      </c>
      <c r="AU185" s="5">
        <f t="shared" si="246"/>
        <v>0</v>
      </c>
      <c r="AV185" s="5">
        <f t="shared" si="246"/>
        <v>0</v>
      </c>
      <c r="AW185" s="5">
        <f t="shared" si="246"/>
        <v>0</v>
      </c>
      <c r="AX185" s="5">
        <f t="shared" si="246"/>
        <v>0</v>
      </c>
      <c r="AY185" s="5">
        <f t="shared" si="246"/>
        <v>0</v>
      </c>
      <c r="AZ185" s="5">
        <f t="shared" si="246"/>
        <v>0</v>
      </c>
      <c r="BA185" s="5">
        <f t="shared" si="246"/>
        <v>0</v>
      </c>
      <c r="BB185" s="5">
        <f t="shared" si="246"/>
        <v>0</v>
      </c>
      <c r="BC185" s="5">
        <f t="shared" si="246"/>
        <v>0</v>
      </c>
      <c r="BD185" s="5">
        <f t="shared" si="246"/>
        <v>0</v>
      </c>
      <c r="BE185" s="5">
        <f t="shared" si="246"/>
        <v>0</v>
      </c>
      <c r="BF185" s="5">
        <f t="shared" si="246"/>
        <v>0</v>
      </c>
      <c r="BG185" s="5">
        <f t="shared" si="246"/>
        <v>0</v>
      </c>
      <c r="BH185" s="5">
        <f t="shared" si="246"/>
        <v>0</v>
      </c>
      <c r="BI185" s="5">
        <f t="shared" si="246"/>
        <v>0</v>
      </c>
      <c r="BJ185" s="5">
        <f t="shared" si="246"/>
        <v>0</v>
      </c>
      <c r="BK185" s="5">
        <f t="shared" si="246"/>
        <v>0</v>
      </c>
      <c r="BL185" s="5">
        <f t="shared" si="246"/>
        <v>0</v>
      </c>
      <c r="BM185" s="5">
        <f t="shared" si="246"/>
        <v>0</v>
      </c>
      <c r="BN185" s="5">
        <f t="shared" si="246"/>
        <v>0</v>
      </c>
      <c r="BO185" s="5">
        <f t="shared" si="246"/>
        <v>0</v>
      </c>
      <c r="BP185" s="5">
        <f t="shared" si="246"/>
        <v>0</v>
      </c>
      <c r="BQ185" s="5">
        <f t="shared" si="246"/>
        <v>0</v>
      </c>
      <c r="BR185" s="5">
        <f t="shared" si="246"/>
        <v>0</v>
      </c>
      <c r="BS185" s="5">
        <f t="shared" si="246"/>
        <v>0</v>
      </c>
      <c r="BT185" s="5">
        <f t="shared" si="246"/>
        <v>0</v>
      </c>
      <c r="BU185" s="5">
        <f t="shared" si="246"/>
        <v>0</v>
      </c>
      <c r="BV185" s="5">
        <f t="shared" si="246"/>
        <v>0</v>
      </c>
      <c r="BW185" s="5">
        <f t="shared" ref="BW185:DJ185" si="247">BW124</f>
        <v>0</v>
      </c>
      <c r="BX185" s="5">
        <f t="shared" si="247"/>
        <v>0</v>
      </c>
      <c r="BY185" s="5">
        <f t="shared" si="247"/>
        <v>0</v>
      </c>
      <c r="BZ185" s="5">
        <f t="shared" si="247"/>
        <v>0</v>
      </c>
      <c r="CA185" s="5">
        <f t="shared" si="247"/>
        <v>0</v>
      </c>
      <c r="CB185" s="5">
        <f t="shared" si="247"/>
        <v>0</v>
      </c>
      <c r="CC185" s="5">
        <f t="shared" si="247"/>
        <v>0</v>
      </c>
      <c r="CD185" s="5">
        <f t="shared" si="247"/>
        <v>0</v>
      </c>
      <c r="CE185" s="5">
        <f t="shared" si="247"/>
        <v>0</v>
      </c>
      <c r="CF185" s="5">
        <f t="shared" si="247"/>
        <v>0</v>
      </c>
      <c r="CG185" s="5">
        <f t="shared" si="247"/>
        <v>0</v>
      </c>
      <c r="CH185" s="5">
        <f t="shared" si="247"/>
        <v>0</v>
      </c>
      <c r="CI185" s="5">
        <f t="shared" si="247"/>
        <v>0</v>
      </c>
      <c r="CJ185" s="5">
        <f t="shared" si="247"/>
        <v>0</v>
      </c>
      <c r="CK185" s="5">
        <f t="shared" si="247"/>
        <v>0</v>
      </c>
      <c r="CL185" s="5">
        <f t="shared" si="247"/>
        <v>0</v>
      </c>
      <c r="CM185" s="5">
        <f t="shared" si="247"/>
        <v>0</v>
      </c>
      <c r="CN185" s="5">
        <f t="shared" si="247"/>
        <v>0</v>
      </c>
      <c r="CO185" s="5">
        <f t="shared" si="247"/>
        <v>0</v>
      </c>
      <c r="CP185" s="5">
        <f t="shared" si="247"/>
        <v>0</v>
      </c>
      <c r="CQ185" s="5">
        <f t="shared" si="247"/>
        <v>0</v>
      </c>
      <c r="CR185" s="5">
        <f t="shared" si="247"/>
        <v>0</v>
      </c>
      <c r="CS185" s="5">
        <f t="shared" si="247"/>
        <v>0</v>
      </c>
      <c r="CT185" s="5">
        <f t="shared" si="247"/>
        <v>0</v>
      </c>
      <c r="CU185" s="5">
        <f t="shared" si="247"/>
        <v>0</v>
      </c>
      <c r="CV185" s="5">
        <f t="shared" si="247"/>
        <v>0</v>
      </c>
      <c r="CW185" s="5">
        <f t="shared" si="247"/>
        <v>0</v>
      </c>
      <c r="CX185" s="5">
        <f t="shared" si="247"/>
        <v>0</v>
      </c>
      <c r="CY185" s="5">
        <f t="shared" si="247"/>
        <v>0</v>
      </c>
      <c r="CZ185" s="5">
        <f t="shared" si="247"/>
        <v>0</v>
      </c>
      <c r="DA185" s="5">
        <f t="shared" si="247"/>
        <v>0</v>
      </c>
      <c r="DB185" s="5">
        <f t="shared" si="247"/>
        <v>0</v>
      </c>
      <c r="DC185" s="5">
        <f t="shared" si="247"/>
        <v>0</v>
      </c>
      <c r="DD185" s="5">
        <f t="shared" si="247"/>
        <v>0</v>
      </c>
      <c r="DE185" s="5">
        <f t="shared" si="247"/>
        <v>0</v>
      </c>
      <c r="DF185" s="5">
        <f t="shared" si="247"/>
        <v>0</v>
      </c>
      <c r="DG185" s="5">
        <f t="shared" si="247"/>
        <v>0</v>
      </c>
      <c r="DH185" s="5">
        <f t="shared" si="247"/>
        <v>0</v>
      </c>
      <c r="DI185" s="5">
        <f t="shared" si="247"/>
        <v>0</v>
      </c>
      <c r="DJ185" s="5">
        <f t="shared" si="247"/>
        <v>0</v>
      </c>
    </row>
    <row r="186" spans="1:114">
      <c r="B186" s="11" t="s">
        <v>88</v>
      </c>
      <c r="I186" s="5">
        <f>SUM(J186:DJ186)</f>
        <v>-63000.000000000029</v>
      </c>
      <c r="J186" s="5">
        <f>-N(J$14&gt;=Ввод!$T$116)*IFERROR(($I$185+$I$117*$F$124)/Ввод!$T$118,0)*(J$14&lt;Ввод!$T$117)+J$117*$F$124</f>
        <v>0</v>
      </c>
      <c r="K186" s="5">
        <f>-N(K$14&gt;=Ввод!$T$116)*IFERROR(($I$185+$I$117*$F$124)/Ввод!$T$118,0)*(K$14&lt;Ввод!$T$117)+K$117*$F$124</f>
        <v>0</v>
      </c>
      <c r="L186" s="5">
        <f>-N(L$14&gt;=Ввод!$T$116)*IFERROR(($I$185+$I$117*$F$124)/Ввод!$T$118,0)*(L$14&lt;Ввод!$T$117)+L$117*$F$124</f>
        <v>0</v>
      </c>
      <c r="M186" s="5">
        <f>-N(M$14&gt;=Ввод!$T$116)*IFERROR(($I$185+$I$117*$F$124)/Ввод!$T$118,0)*(M$14&lt;Ввод!$T$117)+M$117*$F$124</f>
        <v>0</v>
      </c>
      <c r="N186" s="5">
        <f>-N(N$14&gt;=Ввод!$T$116)*IFERROR(($I$185+$I$117*$F$124)/Ввод!$T$118,0)*(N$14&lt;Ввод!$T$117)+N$117*$F$124</f>
        <v>0</v>
      </c>
      <c r="O186" s="5">
        <f>-N(O$14&gt;=Ввод!$T$116)*IFERROR(($I$185+$I$117*$F$124)/Ввод!$T$118,0)*(O$14&lt;Ввод!$T$117)+O$117*$F$124</f>
        <v>0</v>
      </c>
      <c r="P186" s="5">
        <f>-N(P$14&gt;=Ввод!$T$116)*IFERROR(($I$185+$I$117*$F$124)/Ввод!$T$118,0)*(P$14&lt;Ввод!$T$117)+P$117*$F$124</f>
        <v>0</v>
      </c>
      <c r="Q186" s="5">
        <f>-N(Q$14&gt;=Ввод!$T$116)*IFERROR(($I$185+$I$117*$F$124)/Ввод!$T$118,0)*(Q$14&lt;Ввод!$T$117)+Q$117*$F$124</f>
        <v>0</v>
      </c>
      <c r="R186" s="5">
        <f>-N(R$14&gt;=Ввод!$T$116)*IFERROR(($I$185+$I$117*$F$124)/Ввод!$T$118,0)*(R$14&lt;Ввод!$T$117)+R$117*$F$124</f>
        <v>0</v>
      </c>
      <c r="S186" s="5">
        <f>-N(S$14&gt;=Ввод!$T$116)*IFERROR(($I$185+$I$117*$F$124)/Ввод!$T$118,0)*(S$14&lt;Ввод!$T$117)+S$117*$F$124</f>
        <v>0</v>
      </c>
      <c r="T186" s="5">
        <f>-N(T$14&gt;=Ввод!$T$116)*IFERROR(($I$185+$I$117*$F$124)/Ввод!$T$118,0)*(T$14&lt;Ввод!$T$117)+T$117*$F$124</f>
        <v>0</v>
      </c>
      <c r="U186" s="5">
        <f>-N(U$14&gt;=Ввод!$T$116)*IFERROR(($I$185+$I$117*$F$124)/Ввод!$T$118,0)*(U$14&lt;Ввод!$T$117)+U$117*$F$124</f>
        <v>-33000</v>
      </c>
      <c r="V186" s="5">
        <f>-N(V$14&gt;=Ввод!$T$116)*IFERROR(($I$185+$I$117*$F$124)/Ввод!$T$118,0)*(V$14&lt;Ввод!$T$117)+V$117*$F$124</f>
        <v>-1071.4285714285713</v>
      </c>
      <c r="W186" s="5">
        <f>-N(W$14&gt;=Ввод!$T$116)*IFERROR(($I$185+$I$117*$F$124)/Ввод!$T$118,0)*(W$14&lt;Ввод!$T$117)+W$117*$F$124</f>
        <v>-1071.4285714285713</v>
      </c>
      <c r="X186" s="5">
        <f>-N(X$14&gt;=Ввод!$T$116)*IFERROR(($I$185+$I$117*$F$124)/Ввод!$T$118,0)*(X$14&lt;Ввод!$T$117)+X$117*$F$124</f>
        <v>-1071.4285714285713</v>
      </c>
      <c r="Y186" s="5">
        <f>-N(Y$14&gt;=Ввод!$T$116)*IFERROR(($I$185+$I$117*$F$124)/Ввод!$T$118,0)*(Y$14&lt;Ввод!$T$117)+Y$117*$F$124</f>
        <v>-1071.4285714285713</v>
      </c>
      <c r="Z186" s="5">
        <f>-N(Z$14&gt;=Ввод!$T$116)*IFERROR(($I$185+$I$117*$F$124)/Ввод!$T$118,0)*(Z$14&lt;Ввод!$T$117)+Z$117*$F$124</f>
        <v>-1071.4285714285713</v>
      </c>
      <c r="AA186" s="5">
        <f>-N(AA$14&gt;=Ввод!$T$116)*IFERROR(($I$185+$I$117*$F$124)/Ввод!$T$118,0)*(AA$14&lt;Ввод!$T$117)+AA$117*$F$124</f>
        <v>-1071.4285714285713</v>
      </c>
      <c r="AB186" s="5">
        <f>-N(AB$14&gt;=Ввод!$T$116)*IFERROR(($I$185+$I$117*$F$124)/Ввод!$T$118,0)*(AB$14&lt;Ввод!$T$117)+AB$117*$F$124</f>
        <v>-1071.4285714285713</v>
      </c>
      <c r="AC186" s="5">
        <f>-N(AC$14&gt;=Ввод!$T$116)*IFERROR(($I$185+$I$117*$F$124)/Ввод!$T$118,0)*(AC$14&lt;Ввод!$T$117)+AC$117*$F$124</f>
        <v>-1071.4285714285713</v>
      </c>
      <c r="AD186" s="5">
        <f>-N(AD$14&gt;=Ввод!$T$116)*IFERROR(($I$185+$I$117*$F$124)/Ввод!$T$118,0)*(AD$14&lt;Ввод!$T$117)+AD$117*$F$124</f>
        <v>-1071.4285714285713</v>
      </c>
      <c r="AE186" s="5">
        <f>-N(AE$14&gt;=Ввод!$T$116)*IFERROR(($I$185+$I$117*$F$124)/Ввод!$T$118,0)*(AE$14&lt;Ввод!$T$117)+AE$117*$F$124</f>
        <v>-1071.4285714285713</v>
      </c>
      <c r="AF186" s="5">
        <f>-N(AF$14&gt;=Ввод!$T$116)*IFERROR(($I$185+$I$117*$F$124)/Ввод!$T$118,0)*(AF$14&lt;Ввод!$T$117)+AF$117*$F$124</f>
        <v>-1071.4285714285713</v>
      </c>
      <c r="AG186" s="5">
        <f>-N(AG$14&gt;=Ввод!$T$116)*IFERROR(($I$185+$I$117*$F$124)/Ввод!$T$118,0)*(AG$14&lt;Ввод!$T$117)+AG$117*$F$124</f>
        <v>-1071.4285714285713</v>
      </c>
      <c r="AH186" s="5">
        <f>-N(AH$14&gt;=Ввод!$T$116)*IFERROR(($I$185+$I$117*$F$124)/Ввод!$T$118,0)*(AH$14&lt;Ввод!$T$117)+AH$117*$F$124</f>
        <v>-1071.4285714285713</v>
      </c>
      <c r="AI186" s="5">
        <f>-N(AI$14&gt;=Ввод!$T$116)*IFERROR(($I$185+$I$117*$F$124)/Ввод!$T$118,0)*(AI$14&lt;Ввод!$T$117)+AI$117*$F$124</f>
        <v>-1071.4285714285713</v>
      </c>
      <c r="AJ186" s="5">
        <f>-N(AJ$14&gt;=Ввод!$T$116)*IFERROR(($I$185+$I$117*$F$124)/Ввод!$T$118,0)*(AJ$14&lt;Ввод!$T$117)+AJ$117*$F$124</f>
        <v>-1071.4285714285713</v>
      </c>
      <c r="AK186" s="5">
        <f>-N(AK$14&gt;=Ввод!$T$116)*IFERROR(($I$185+$I$117*$F$124)/Ввод!$T$118,0)*(AK$14&lt;Ввод!$T$117)+AK$117*$F$124</f>
        <v>-1071.4285714285713</v>
      </c>
      <c r="AL186" s="5">
        <f>-N(AL$14&gt;=Ввод!$T$116)*IFERROR(($I$185+$I$117*$F$124)/Ввод!$T$118,0)*(AL$14&lt;Ввод!$T$117)+AL$117*$F$124</f>
        <v>-1071.4285714285713</v>
      </c>
      <c r="AM186" s="5">
        <f>-N(AM$14&gt;=Ввод!$T$116)*IFERROR(($I$185+$I$117*$F$124)/Ввод!$T$118,0)*(AM$14&lt;Ввод!$T$117)+AM$117*$F$124</f>
        <v>-1071.4285714285713</v>
      </c>
      <c r="AN186" s="5">
        <f>-N(AN$14&gt;=Ввод!$T$116)*IFERROR(($I$185+$I$117*$F$124)/Ввод!$T$118,0)*(AN$14&lt;Ввод!$T$117)+AN$117*$F$124</f>
        <v>-1071.4285714285713</v>
      </c>
      <c r="AO186" s="5">
        <f>-N(AO$14&gt;=Ввод!$T$116)*IFERROR(($I$185+$I$117*$F$124)/Ввод!$T$118,0)*(AO$14&lt;Ввод!$T$117)+AO$117*$F$124</f>
        <v>-1071.4285714285713</v>
      </c>
      <c r="AP186" s="5">
        <f>-N(AP$14&gt;=Ввод!$T$116)*IFERROR(($I$185+$I$117*$F$124)/Ввод!$T$118,0)*(AP$14&lt;Ввод!$T$117)+AP$117*$F$124</f>
        <v>-1071.4285714285713</v>
      </c>
      <c r="AQ186" s="5">
        <f>-N(AQ$14&gt;=Ввод!$T$116)*IFERROR(($I$185+$I$117*$F$124)/Ввод!$T$118,0)*(AQ$14&lt;Ввод!$T$117)+AQ$117*$F$124</f>
        <v>-1071.4285714285713</v>
      </c>
      <c r="AR186" s="5">
        <f>-N(AR$14&gt;=Ввод!$T$116)*IFERROR(($I$185+$I$117*$F$124)/Ввод!$T$118,0)*(AR$14&lt;Ввод!$T$117)+AR$117*$F$124</f>
        <v>-1071.4285714285713</v>
      </c>
      <c r="AS186" s="5">
        <f>-N(AS$14&gt;=Ввод!$T$116)*IFERROR(($I$185+$I$117*$F$124)/Ввод!$T$118,0)*(AS$14&lt;Ввод!$T$117)+AS$117*$F$124</f>
        <v>-1071.4285714285713</v>
      </c>
      <c r="AT186" s="5">
        <f>-N(AT$14&gt;=Ввод!$T$116)*IFERROR(($I$185+$I$117*$F$124)/Ввод!$T$118,0)*(AT$14&lt;Ввод!$T$117)+AT$117*$F$124</f>
        <v>-1071.4285714285713</v>
      </c>
      <c r="AU186" s="5">
        <f>-N(AU$14&gt;=Ввод!$T$116)*IFERROR(($I$185+$I$117*$F$124)/Ввод!$T$118,0)*(AU$14&lt;Ввод!$T$117)+AU$117*$F$124</f>
        <v>-1071.4285714285713</v>
      </c>
      <c r="AV186" s="5">
        <f>-N(AV$14&gt;=Ввод!$T$116)*IFERROR(($I$185+$I$117*$F$124)/Ввод!$T$118,0)*(AV$14&lt;Ввод!$T$117)+AV$117*$F$124</f>
        <v>-1071.4285714285713</v>
      </c>
      <c r="AW186" s="5">
        <f>-N(AW$14&gt;=Ввод!$T$116)*IFERROR(($I$185+$I$117*$F$124)/Ввод!$T$118,0)*(AW$14&lt;Ввод!$T$117)+AW$117*$F$124</f>
        <v>-1071.4285714285713</v>
      </c>
      <c r="AX186" s="5">
        <f>-N(AX$14&gt;=Ввод!$T$116)*IFERROR(($I$185+$I$117*$F$124)/Ввод!$T$118,0)*(AX$14&lt;Ввод!$T$117)+AX$117*$F$124</f>
        <v>0</v>
      </c>
      <c r="AY186" s="5">
        <f>-N(AY$14&gt;=Ввод!$T$116)*IFERROR(($I$185+$I$117*$F$124)/Ввод!$T$118,0)*(AY$14&lt;Ввод!$T$117)+AY$117*$F$124</f>
        <v>0</v>
      </c>
      <c r="AZ186" s="5">
        <f>-N(AZ$14&gt;=Ввод!$T$116)*IFERROR(($I$185+$I$117*$F$124)/Ввод!$T$118,0)*(AZ$14&lt;Ввод!$T$117)+AZ$117*$F$124</f>
        <v>0</v>
      </c>
      <c r="BA186" s="5">
        <f>-N(BA$14&gt;=Ввод!$T$116)*IFERROR(($I$185+$I$117*$F$124)/Ввод!$T$118,0)*(BA$14&lt;Ввод!$T$117)+BA$117*$F$124</f>
        <v>0</v>
      </c>
      <c r="BB186" s="5">
        <f>-N(BB$14&gt;=Ввод!$T$116)*IFERROR(($I$185+$I$117*$F$124)/Ввод!$T$118,0)*(BB$14&lt;Ввод!$T$117)+BB$117*$F$124</f>
        <v>0</v>
      </c>
      <c r="BC186" s="5">
        <f>-N(BC$14&gt;=Ввод!$T$116)*IFERROR(($I$185+$I$117*$F$124)/Ввод!$T$118,0)*(BC$14&lt;Ввод!$T$117)+BC$117*$F$124</f>
        <v>0</v>
      </c>
      <c r="BD186" s="5">
        <f>-N(BD$14&gt;=Ввод!$T$116)*IFERROR(($I$185+$I$117*$F$124)/Ввод!$T$118,0)*(BD$14&lt;Ввод!$T$117)+BD$117*$F$124</f>
        <v>0</v>
      </c>
      <c r="BE186" s="5">
        <f>-N(BE$14&gt;=Ввод!$T$116)*IFERROR(($I$185+$I$117*$F$124)/Ввод!$T$118,0)*(BE$14&lt;Ввод!$T$117)+BE$117*$F$124</f>
        <v>0</v>
      </c>
      <c r="BF186" s="5">
        <f>-N(BF$14&gt;=Ввод!$T$116)*IFERROR(($I$185+$I$117*$F$124)/Ввод!$T$118,0)*(BF$14&lt;Ввод!$T$117)+BF$117*$F$124</f>
        <v>0</v>
      </c>
      <c r="BG186" s="5">
        <f>-N(BG$14&gt;=Ввод!$T$116)*IFERROR(($I$185+$I$117*$F$124)/Ввод!$T$118,0)*(BG$14&lt;Ввод!$T$117)+BG$117*$F$124</f>
        <v>0</v>
      </c>
      <c r="BH186" s="5">
        <f>-N(BH$14&gt;=Ввод!$T$116)*IFERROR(($I$185+$I$117*$F$124)/Ввод!$T$118,0)*(BH$14&lt;Ввод!$T$117)+BH$117*$F$124</f>
        <v>0</v>
      </c>
      <c r="BI186" s="5">
        <f>-N(BI$14&gt;=Ввод!$T$116)*IFERROR(($I$185+$I$117*$F$124)/Ввод!$T$118,0)*(BI$14&lt;Ввод!$T$117)+BI$117*$F$124</f>
        <v>0</v>
      </c>
      <c r="BJ186" s="5">
        <f>-N(BJ$14&gt;=Ввод!$T$116)*IFERROR(($I$185+$I$117*$F$124)/Ввод!$T$118,0)*(BJ$14&lt;Ввод!$T$117)+BJ$117*$F$124</f>
        <v>0</v>
      </c>
      <c r="BK186" s="5">
        <f>-N(BK$14&gt;=Ввод!$T$116)*IFERROR(($I$185+$I$117*$F$124)/Ввод!$T$118,0)*(BK$14&lt;Ввод!$T$117)+BK$117*$F$124</f>
        <v>0</v>
      </c>
      <c r="BL186" s="5">
        <f>-N(BL$14&gt;=Ввод!$T$116)*IFERROR(($I$185+$I$117*$F$124)/Ввод!$T$118,0)*(BL$14&lt;Ввод!$T$117)+BL$117*$F$124</f>
        <v>0</v>
      </c>
      <c r="BM186" s="5">
        <f>-N(BM$14&gt;=Ввод!$T$116)*IFERROR(($I$185+$I$117*$F$124)/Ввод!$T$118,0)*(BM$14&lt;Ввод!$T$117)+BM$117*$F$124</f>
        <v>0</v>
      </c>
      <c r="BN186" s="5">
        <f>-N(BN$14&gt;=Ввод!$T$116)*IFERROR(($I$185+$I$117*$F$124)/Ввод!$T$118,0)*(BN$14&lt;Ввод!$T$117)+BN$117*$F$124</f>
        <v>0</v>
      </c>
      <c r="BO186" s="5">
        <f>-N(BO$14&gt;=Ввод!$T$116)*IFERROR(($I$185+$I$117*$F$124)/Ввод!$T$118,0)*(BO$14&lt;Ввод!$T$117)+BO$117*$F$124</f>
        <v>0</v>
      </c>
      <c r="BP186" s="5">
        <f>-N(BP$14&gt;=Ввод!$T$116)*IFERROR(($I$185+$I$117*$F$124)/Ввод!$T$118,0)*(BP$14&lt;Ввод!$T$117)+BP$117*$F$124</f>
        <v>0</v>
      </c>
      <c r="BQ186" s="5">
        <f>-N(BQ$14&gt;=Ввод!$T$116)*IFERROR(($I$185+$I$117*$F$124)/Ввод!$T$118,0)*(BQ$14&lt;Ввод!$T$117)+BQ$117*$F$124</f>
        <v>0</v>
      </c>
      <c r="BR186" s="5">
        <f>-N(BR$14&gt;=Ввод!$T$116)*IFERROR(($I$185+$I$117*$F$124)/Ввод!$T$118,0)*(BR$14&lt;Ввод!$T$117)+BR$117*$F$124</f>
        <v>0</v>
      </c>
      <c r="BS186" s="5">
        <f>-N(BS$14&gt;=Ввод!$T$116)*IFERROR(($I$185+$I$117*$F$124)/Ввод!$T$118,0)*(BS$14&lt;Ввод!$T$117)+BS$117*$F$124</f>
        <v>0</v>
      </c>
      <c r="BT186" s="5">
        <f>-N(BT$14&gt;=Ввод!$T$116)*IFERROR(($I$185+$I$117*$F$124)/Ввод!$T$118,0)*(BT$14&lt;Ввод!$T$117)+BT$117*$F$124</f>
        <v>0</v>
      </c>
      <c r="BU186" s="5">
        <f>-N(BU$14&gt;=Ввод!$T$116)*IFERROR(($I$185+$I$117*$F$124)/Ввод!$T$118,0)*(BU$14&lt;Ввод!$T$117)+BU$117*$F$124</f>
        <v>0</v>
      </c>
      <c r="BV186" s="5">
        <f>-N(BV$14&gt;=Ввод!$T$116)*IFERROR(($I$185+$I$117*$F$124)/Ввод!$T$118,0)*(BV$14&lt;Ввод!$T$117)+BV$117*$F$124</f>
        <v>0</v>
      </c>
      <c r="BW186" s="5">
        <f>-N(BW$14&gt;=Ввод!$T$116)*IFERROR(($I$185+$I$117*$F$124)/Ввод!$T$118,0)*(BW$14&lt;Ввод!$T$117)+BW$117*$F$124</f>
        <v>0</v>
      </c>
      <c r="BX186" s="5">
        <f>-N(BX$14&gt;=Ввод!$T$116)*IFERROR(($I$185+$I$117*$F$124)/Ввод!$T$118,0)*(BX$14&lt;Ввод!$T$117)+BX$117*$F$124</f>
        <v>0</v>
      </c>
      <c r="BY186" s="5">
        <f>-N(BY$14&gt;=Ввод!$T$116)*IFERROR(($I$185+$I$117*$F$124)/Ввод!$T$118,0)*(BY$14&lt;Ввод!$T$117)+BY$117*$F$124</f>
        <v>0</v>
      </c>
      <c r="BZ186" s="5">
        <f>-N(BZ$14&gt;=Ввод!$T$116)*IFERROR(($I$185+$I$117*$F$124)/Ввод!$T$118,0)*(BZ$14&lt;Ввод!$T$117)+BZ$117*$F$124</f>
        <v>0</v>
      </c>
      <c r="CA186" s="5">
        <f>-N(CA$14&gt;=Ввод!$T$116)*IFERROR(($I$185+$I$117*$F$124)/Ввод!$T$118,0)*(CA$14&lt;Ввод!$T$117)+CA$117*$F$124</f>
        <v>0</v>
      </c>
      <c r="CB186" s="5">
        <f>-N(CB$14&gt;=Ввод!$T$116)*IFERROR(($I$185+$I$117*$F$124)/Ввод!$T$118,0)*(CB$14&lt;Ввод!$T$117)+CB$117*$F$124</f>
        <v>0</v>
      </c>
      <c r="CC186" s="5">
        <f>-N(CC$14&gt;=Ввод!$T$116)*IFERROR(($I$185+$I$117*$F$124)/Ввод!$T$118,0)*(CC$14&lt;Ввод!$T$117)+CC$117*$F$124</f>
        <v>0</v>
      </c>
      <c r="CD186" s="5">
        <f>-N(CD$14&gt;=Ввод!$T$116)*IFERROR(($I$185+$I$117*$F$124)/Ввод!$T$118,0)*(CD$14&lt;Ввод!$T$117)+CD$117*$F$124</f>
        <v>0</v>
      </c>
      <c r="CE186" s="5">
        <f>-N(CE$14&gt;=Ввод!$T$116)*IFERROR(($I$185+$I$117*$F$124)/Ввод!$T$118,0)*(CE$14&lt;Ввод!$T$117)+CE$117*$F$124</f>
        <v>0</v>
      </c>
      <c r="CF186" s="5">
        <f>-N(CF$14&gt;=Ввод!$T$116)*IFERROR(($I$185+$I$117*$F$124)/Ввод!$T$118,0)*(CF$14&lt;Ввод!$T$117)+CF$117*$F$124</f>
        <v>0</v>
      </c>
      <c r="CG186" s="5">
        <f>-N(CG$14&gt;=Ввод!$T$116)*IFERROR(($I$185+$I$117*$F$124)/Ввод!$T$118,0)*(CG$14&lt;Ввод!$T$117)+CG$117*$F$124</f>
        <v>0</v>
      </c>
      <c r="CH186" s="5">
        <f>-N(CH$14&gt;=Ввод!$T$116)*IFERROR(($I$185+$I$117*$F$124)/Ввод!$T$118,0)*(CH$14&lt;Ввод!$T$117)+CH$117*$F$124</f>
        <v>0</v>
      </c>
      <c r="CI186" s="5">
        <f>-N(CI$14&gt;=Ввод!$T$116)*IFERROR(($I$185+$I$117*$F$124)/Ввод!$T$118,0)*(CI$14&lt;Ввод!$T$117)+CI$117*$F$124</f>
        <v>0</v>
      </c>
      <c r="CJ186" s="5">
        <f>-N(CJ$14&gt;=Ввод!$T$116)*IFERROR(($I$185+$I$117*$F$124)/Ввод!$T$118,0)*(CJ$14&lt;Ввод!$T$117)+CJ$117*$F$124</f>
        <v>0</v>
      </c>
      <c r="CK186" s="5">
        <f>-N(CK$14&gt;=Ввод!$T$116)*IFERROR(($I$185+$I$117*$F$124)/Ввод!$T$118,0)*(CK$14&lt;Ввод!$T$117)+CK$117*$F$124</f>
        <v>0</v>
      </c>
      <c r="CL186" s="5">
        <f>-N(CL$14&gt;=Ввод!$T$116)*IFERROR(($I$185+$I$117*$F$124)/Ввод!$T$118,0)*(CL$14&lt;Ввод!$T$117)+CL$117*$F$124</f>
        <v>0</v>
      </c>
      <c r="CM186" s="5">
        <f>-N(CM$14&gt;=Ввод!$T$116)*IFERROR(($I$185+$I$117*$F$124)/Ввод!$T$118,0)*(CM$14&lt;Ввод!$T$117)+CM$117*$F$124</f>
        <v>0</v>
      </c>
      <c r="CN186" s="5">
        <f>-N(CN$14&gt;=Ввод!$T$116)*IFERROR(($I$185+$I$117*$F$124)/Ввод!$T$118,0)*(CN$14&lt;Ввод!$T$117)+CN$117*$F$124</f>
        <v>0</v>
      </c>
      <c r="CO186" s="5">
        <f>-N(CO$14&gt;=Ввод!$T$116)*IFERROR(($I$185+$I$117*$F$124)/Ввод!$T$118,0)*(CO$14&lt;Ввод!$T$117)+CO$117*$F$124</f>
        <v>0</v>
      </c>
      <c r="CP186" s="5">
        <f>-N(CP$14&gt;=Ввод!$T$116)*IFERROR(($I$185+$I$117*$F$124)/Ввод!$T$118,0)*(CP$14&lt;Ввод!$T$117)+CP$117*$F$124</f>
        <v>0</v>
      </c>
      <c r="CQ186" s="5">
        <f>-N(CQ$14&gt;=Ввод!$T$116)*IFERROR(($I$185+$I$117*$F$124)/Ввод!$T$118,0)*(CQ$14&lt;Ввод!$T$117)+CQ$117*$F$124</f>
        <v>0</v>
      </c>
      <c r="CR186" s="5">
        <f>-N(CR$14&gt;=Ввод!$T$116)*IFERROR(($I$185+$I$117*$F$124)/Ввод!$T$118,0)*(CR$14&lt;Ввод!$T$117)+CR$117*$F$124</f>
        <v>0</v>
      </c>
      <c r="CS186" s="5">
        <f>-N(CS$14&gt;=Ввод!$T$116)*IFERROR(($I$185+$I$117*$F$124)/Ввод!$T$118,0)*(CS$14&lt;Ввод!$T$117)+CS$117*$F$124</f>
        <v>0</v>
      </c>
      <c r="CT186" s="5">
        <f>-N(CT$14&gt;=Ввод!$T$116)*IFERROR(($I$185+$I$117*$F$124)/Ввод!$T$118,0)*(CT$14&lt;Ввод!$T$117)+CT$117*$F$124</f>
        <v>0</v>
      </c>
      <c r="CU186" s="5">
        <f>-N(CU$14&gt;=Ввод!$T$116)*IFERROR(($I$185+$I$117*$F$124)/Ввод!$T$118,0)*(CU$14&lt;Ввод!$T$117)+CU$117*$F$124</f>
        <v>0</v>
      </c>
      <c r="CV186" s="5">
        <f>-N(CV$14&gt;=Ввод!$T$116)*IFERROR(($I$185+$I$117*$F$124)/Ввод!$T$118,0)*(CV$14&lt;Ввод!$T$117)+CV$117*$F$124</f>
        <v>0</v>
      </c>
      <c r="CW186" s="5">
        <f>-N(CW$14&gt;=Ввод!$T$116)*IFERROR(($I$185+$I$117*$F$124)/Ввод!$T$118,0)*(CW$14&lt;Ввод!$T$117)+CW$117*$F$124</f>
        <v>0</v>
      </c>
      <c r="CX186" s="5">
        <f>-N(CX$14&gt;=Ввод!$T$116)*IFERROR(($I$185+$I$117*$F$124)/Ввод!$T$118,0)*(CX$14&lt;Ввод!$T$117)+CX$117*$F$124</f>
        <v>0</v>
      </c>
      <c r="CY186" s="5">
        <f>-N(CY$14&gt;=Ввод!$T$116)*IFERROR(($I$185+$I$117*$F$124)/Ввод!$T$118,0)*(CY$14&lt;Ввод!$T$117)+CY$117*$F$124</f>
        <v>0</v>
      </c>
      <c r="CZ186" s="5">
        <f>-N(CZ$14&gt;=Ввод!$T$116)*IFERROR(($I$185+$I$117*$F$124)/Ввод!$T$118,0)*(CZ$14&lt;Ввод!$T$117)+CZ$117*$F$124</f>
        <v>0</v>
      </c>
      <c r="DA186" s="5">
        <f>-N(DA$14&gt;=Ввод!$T$116)*IFERROR(($I$185+$I$117*$F$124)/Ввод!$T$118,0)*(DA$14&lt;Ввод!$T$117)+DA$117*$F$124</f>
        <v>0</v>
      </c>
      <c r="DB186" s="5">
        <f>-N(DB$14&gt;=Ввод!$T$116)*IFERROR(($I$185+$I$117*$F$124)/Ввод!$T$118,0)*(DB$14&lt;Ввод!$T$117)+DB$117*$F$124</f>
        <v>0</v>
      </c>
      <c r="DC186" s="5">
        <f>-N(DC$14&gt;=Ввод!$T$116)*IFERROR(($I$185+$I$117*$F$124)/Ввод!$T$118,0)*(DC$14&lt;Ввод!$T$117)+DC$117*$F$124</f>
        <v>0</v>
      </c>
      <c r="DD186" s="5">
        <f>-N(DD$14&gt;=Ввод!$T$116)*IFERROR(($I$185+$I$117*$F$124)/Ввод!$T$118,0)*(DD$14&lt;Ввод!$T$117)+DD$117*$F$124</f>
        <v>0</v>
      </c>
      <c r="DE186" s="5">
        <f>-N(DE$14&gt;=Ввод!$T$116)*IFERROR(($I$185+$I$117*$F$124)/Ввод!$T$118,0)*(DE$14&lt;Ввод!$T$117)+DE$117*$F$124</f>
        <v>0</v>
      </c>
      <c r="DF186" s="5">
        <f>-N(DF$14&gt;=Ввод!$T$116)*IFERROR(($I$185+$I$117*$F$124)/Ввод!$T$118,0)*(DF$14&lt;Ввод!$T$117)+DF$117*$F$124</f>
        <v>0</v>
      </c>
      <c r="DG186" s="5">
        <f>-N(DG$14&gt;=Ввод!$T$116)*IFERROR(($I$185+$I$117*$F$124)/Ввод!$T$118,0)*(DG$14&lt;Ввод!$T$117)+DG$117*$F$124</f>
        <v>0</v>
      </c>
      <c r="DH186" s="5">
        <f>-N(DH$14&gt;=Ввод!$T$116)*IFERROR(($I$185+$I$117*$F$124)/Ввод!$T$118,0)*(DH$14&lt;Ввод!$T$117)+DH$117*$F$124</f>
        <v>0</v>
      </c>
      <c r="DI186" s="5">
        <f>-N(DI$14&gt;=Ввод!$T$116)*IFERROR(($I$185+$I$117*$F$124)/Ввод!$T$118,0)*(DI$14&lt;Ввод!$T$117)+DI$117*$F$124</f>
        <v>0</v>
      </c>
      <c r="DJ186" s="5">
        <f>-N(DJ$14&gt;=Ввод!$T$116)*IFERROR(($I$185+$I$117*$F$124)/Ввод!$T$118,0)*(DJ$14&lt;Ввод!$T$117)+DJ$117*$F$124</f>
        <v>0</v>
      </c>
    </row>
    <row r="187" spans="1:114">
      <c r="B187" t="s">
        <v>89</v>
      </c>
      <c r="I187" s="5"/>
      <c r="J187" s="5">
        <f>MAX(J184+J185+J186,0)</f>
        <v>0</v>
      </c>
      <c r="K187" s="5">
        <f t="shared" ref="K187:BV187" si="248">MAX(K184+K185+K186,0)</f>
        <v>0</v>
      </c>
      <c r="L187" s="5">
        <f t="shared" si="248"/>
        <v>0</v>
      </c>
      <c r="M187" s="5">
        <f t="shared" si="248"/>
        <v>9000</v>
      </c>
      <c r="N187" s="5">
        <f t="shared" si="248"/>
        <v>9000</v>
      </c>
      <c r="O187" s="5">
        <f t="shared" si="248"/>
        <v>9000</v>
      </c>
      <c r="P187" s="5">
        <f t="shared" si="248"/>
        <v>9000</v>
      </c>
      <c r="Q187" s="5">
        <f t="shared" si="248"/>
        <v>16500</v>
      </c>
      <c r="R187" s="5">
        <f t="shared" si="248"/>
        <v>16500</v>
      </c>
      <c r="S187" s="5">
        <f t="shared" si="248"/>
        <v>16500</v>
      </c>
      <c r="T187" s="5">
        <f t="shared" si="248"/>
        <v>49500</v>
      </c>
      <c r="U187" s="5">
        <f t="shared" si="248"/>
        <v>30000</v>
      </c>
      <c r="V187" s="5">
        <f t="shared" si="248"/>
        <v>28928.571428571428</v>
      </c>
      <c r="W187" s="5">
        <f t="shared" si="248"/>
        <v>27857.142857142855</v>
      </c>
      <c r="X187" s="5">
        <f t="shared" si="248"/>
        <v>26785.714285714283</v>
      </c>
      <c r="Y187" s="5">
        <f t="shared" si="248"/>
        <v>25714.28571428571</v>
      </c>
      <c r="Z187" s="5">
        <f t="shared" si="248"/>
        <v>24642.857142857138</v>
      </c>
      <c r="AA187" s="5">
        <f t="shared" si="248"/>
        <v>23571.428571428565</v>
      </c>
      <c r="AB187" s="5">
        <f t="shared" si="248"/>
        <v>22499.999999999993</v>
      </c>
      <c r="AC187" s="5">
        <f t="shared" si="248"/>
        <v>21428.57142857142</v>
      </c>
      <c r="AD187" s="5">
        <f t="shared" si="248"/>
        <v>20357.142857142848</v>
      </c>
      <c r="AE187" s="5">
        <f t="shared" si="248"/>
        <v>19285.714285714275</v>
      </c>
      <c r="AF187" s="5">
        <f t="shared" si="248"/>
        <v>18214.285714285703</v>
      </c>
      <c r="AG187" s="5">
        <f t="shared" si="248"/>
        <v>17142.85714285713</v>
      </c>
      <c r="AH187" s="5">
        <f t="shared" si="248"/>
        <v>16071.42857142856</v>
      </c>
      <c r="AI187" s="5">
        <f t="shared" si="248"/>
        <v>14999.999999999989</v>
      </c>
      <c r="AJ187" s="5">
        <f t="shared" si="248"/>
        <v>13928.571428571418</v>
      </c>
      <c r="AK187" s="5">
        <f t="shared" si="248"/>
        <v>12857.142857142848</v>
      </c>
      <c r="AL187" s="5">
        <f t="shared" si="248"/>
        <v>11785.714285714277</v>
      </c>
      <c r="AM187" s="5">
        <f t="shared" si="248"/>
        <v>10714.285714285706</v>
      </c>
      <c r="AN187" s="5">
        <f t="shared" si="248"/>
        <v>9642.8571428571358</v>
      </c>
      <c r="AO187" s="5">
        <f t="shared" si="248"/>
        <v>8571.4285714285652</v>
      </c>
      <c r="AP187" s="5">
        <f t="shared" si="248"/>
        <v>7499.9999999999936</v>
      </c>
      <c r="AQ187" s="5">
        <f t="shared" si="248"/>
        <v>6428.5714285714221</v>
      </c>
      <c r="AR187" s="5">
        <f t="shared" si="248"/>
        <v>5357.1428571428505</v>
      </c>
      <c r="AS187" s="5">
        <f t="shared" si="248"/>
        <v>4285.714285714279</v>
      </c>
      <c r="AT187" s="5">
        <f t="shared" si="248"/>
        <v>3214.2857142857074</v>
      </c>
      <c r="AU187" s="5">
        <f t="shared" si="248"/>
        <v>2142.8571428571358</v>
      </c>
      <c r="AV187" s="5">
        <f t="shared" si="248"/>
        <v>1071.4285714285645</v>
      </c>
      <c r="AW187" s="5">
        <f t="shared" si="248"/>
        <v>0</v>
      </c>
      <c r="AX187" s="5">
        <f t="shared" si="248"/>
        <v>0</v>
      </c>
      <c r="AY187" s="5">
        <f t="shared" si="248"/>
        <v>0</v>
      </c>
      <c r="AZ187" s="5">
        <f t="shared" si="248"/>
        <v>0</v>
      </c>
      <c r="BA187" s="5">
        <f t="shared" si="248"/>
        <v>0</v>
      </c>
      <c r="BB187" s="5">
        <f t="shared" si="248"/>
        <v>0</v>
      </c>
      <c r="BC187" s="5">
        <f t="shared" si="248"/>
        <v>0</v>
      </c>
      <c r="BD187" s="5">
        <f t="shared" si="248"/>
        <v>0</v>
      </c>
      <c r="BE187" s="5">
        <f t="shared" si="248"/>
        <v>0</v>
      </c>
      <c r="BF187" s="5">
        <f t="shared" si="248"/>
        <v>0</v>
      </c>
      <c r="BG187" s="5">
        <f t="shared" si="248"/>
        <v>0</v>
      </c>
      <c r="BH187" s="5">
        <f t="shared" si="248"/>
        <v>0</v>
      </c>
      <c r="BI187" s="5">
        <f t="shared" si="248"/>
        <v>0</v>
      </c>
      <c r="BJ187" s="5">
        <f t="shared" si="248"/>
        <v>0</v>
      </c>
      <c r="BK187" s="5">
        <f t="shared" si="248"/>
        <v>0</v>
      </c>
      <c r="BL187" s="5">
        <f t="shared" si="248"/>
        <v>0</v>
      </c>
      <c r="BM187" s="5">
        <f t="shared" si="248"/>
        <v>0</v>
      </c>
      <c r="BN187" s="5">
        <f t="shared" si="248"/>
        <v>0</v>
      </c>
      <c r="BO187" s="5">
        <f t="shared" si="248"/>
        <v>0</v>
      </c>
      <c r="BP187" s="5">
        <f t="shared" si="248"/>
        <v>0</v>
      </c>
      <c r="BQ187" s="5">
        <f t="shared" si="248"/>
        <v>0</v>
      </c>
      <c r="BR187" s="5">
        <f t="shared" si="248"/>
        <v>0</v>
      </c>
      <c r="BS187" s="5">
        <f t="shared" si="248"/>
        <v>0</v>
      </c>
      <c r="BT187" s="5">
        <f t="shared" si="248"/>
        <v>0</v>
      </c>
      <c r="BU187" s="5">
        <f t="shared" si="248"/>
        <v>0</v>
      </c>
      <c r="BV187" s="5">
        <f t="shared" si="248"/>
        <v>0</v>
      </c>
      <c r="BW187" s="5">
        <f t="shared" ref="BW187:DJ187" si="249">MAX(BW184+BW185+BW186,0)</f>
        <v>0</v>
      </c>
      <c r="BX187" s="5">
        <f t="shared" si="249"/>
        <v>0</v>
      </c>
      <c r="BY187" s="5">
        <f t="shared" si="249"/>
        <v>0</v>
      </c>
      <c r="BZ187" s="5">
        <f t="shared" si="249"/>
        <v>0</v>
      </c>
      <c r="CA187" s="5">
        <f t="shared" si="249"/>
        <v>0</v>
      </c>
      <c r="CB187" s="5">
        <f t="shared" si="249"/>
        <v>0</v>
      </c>
      <c r="CC187" s="5">
        <f t="shared" si="249"/>
        <v>0</v>
      </c>
      <c r="CD187" s="5">
        <f t="shared" si="249"/>
        <v>0</v>
      </c>
      <c r="CE187" s="5">
        <f t="shared" si="249"/>
        <v>0</v>
      </c>
      <c r="CF187" s="5">
        <f t="shared" si="249"/>
        <v>0</v>
      </c>
      <c r="CG187" s="5">
        <f t="shared" si="249"/>
        <v>0</v>
      </c>
      <c r="CH187" s="5">
        <f t="shared" si="249"/>
        <v>0</v>
      </c>
      <c r="CI187" s="5">
        <f t="shared" si="249"/>
        <v>0</v>
      </c>
      <c r="CJ187" s="5">
        <f t="shared" si="249"/>
        <v>0</v>
      </c>
      <c r="CK187" s="5">
        <f t="shared" si="249"/>
        <v>0</v>
      </c>
      <c r="CL187" s="5">
        <f t="shared" si="249"/>
        <v>0</v>
      </c>
      <c r="CM187" s="5">
        <f t="shared" si="249"/>
        <v>0</v>
      </c>
      <c r="CN187" s="5">
        <f t="shared" si="249"/>
        <v>0</v>
      </c>
      <c r="CO187" s="5">
        <f t="shared" si="249"/>
        <v>0</v>
      </c>
      <c r="CP187" s="5">
        <f t="shared" si="249"/>
        <v>0</v>
      </c>
      <c r="CQ187" s="5">
        <f t="shared" si="249"/>
        <v>0</v>
      </c>
      <c r="CR187" s="5">
        <f t="shared" si="249"/>
        <v>0</v>
      </c>
      <c r="CS187" s="5">
        <f t="shared" si="249"/>
        <v>0</v>
      </c>
      <c r="CT187" s="5">
        <f t="shared" si="249"/>
        <v>0</v>
      </c>
      <c r="CU187" s="5">
        <f t="shared" si="249"/>
        <v>0</v>
      </c>
      <c r="CV187" s="5">
        <f t="shared" si="249"/>
        <v>0</v>
      </c>
      <c r="CW187" s="5">
        <f t="shared" si="249"/>
        <v>0</v>
      </c>
      <c r="CX187" s="5">
        <f t="shared" si="249"/>
        <v>0</v>
      </c>
      <c r="CY187" s="5">
        <f t="shared" si="249"/>
        <v>0</v>
      </c>
      <c r="CZ187" s="5">
        <f t="shared" si="249"/>
        <v>0</v>
      </c>
      <c r="DA187" s="5">
        <f t="shared" si="249"/>
        <v>0</v>
      </c>
      <c r="DB187" s="5">
        <f t="shared" si="249"/>
        <v>0</v>
      </c>
      <c r="DC187" s="5">
        <f t="shared" si="249"/>
        <v>0</v>
      </c>
      <c r="DD187" s="5">
        <f t="shared" si="249"/>
        <v>0</v>
      </c>
      <c r="DE187" s="5">
        <f t="shared" si="249"/>
        <v>0</v>
      </c>
      <c r="DF187" s="5">
        <f t="shared" si="249"/>
        <v>0</v>
      </c>
      <c r="DG187" s="5">
        <f t="shared" si="249"/>
        <v>0</v>
      </c>
      <c r="DH187" s="5">
        <f t="shared" si="249"/>
        <v>0</v>
      </c>
      <c r="DI187" s="5">
        <f t="shared" si="249"/>
        <v>0</v>
      </c>
      <c r="DJ187" s="5">
        <f t="shared" si="249"/>
        <v>0</v>
      </c>
    </row>
    <row r="188" spans="1:114">
      <c r="B188" t="s">
        <v>90</v>
      </c>
      <c r="F188" s="6">
        <f>Ввод!T119</f>
        <v>0.13500000000000001</v>
      </c>
      <c r="I188" s="5">
        <f>SUM(J188:DJ188)</f>
        <v>-19043</v>
      </c>
      <c r="J188" s="5">
        <f>-ROUND(AVERAGE(J184,J187)*$F188*(J$15-J$14)/365,0)</f>
        <v>0</v>
      </c>
      <c r="K188" s="5">
        <f t="shared" ref="K188:BV188" si="250">-ROUND(AVERAGE(K184,K187)*$F188*(K$15-K$14)/365,0)</f>
        <v>0</v>
      </c>
      <c r="L188" s="5">
        <f t="shared" si="250"/>
        <v>0</v>
      </c>
      <c r="M188" s="5">
        <f t="shared" si="250"/>
        <v>-151</v>
      </c>
      <c r="N188" s="5">
        <f t="shared" si="250"/>
        <v>-296</v>
      </c>
      <c r="O188" s="5">
        <f t="shared" si="250"/>
        <v>-300</v>
      </c>
      <c r="P188" s="5">
        <f t="shared" si="250"/>
        <v>-303</v>
      </c>
      <c r="Q188" s="5">
        <f t="shared" si="250"/>
        <v>-429</v>
      </c>
      <c r="R188" s="5">
        <f t="shared" si="250"/>
        <v>-549</v>
      </c>
      <c r="S188" s="5">
        <f t="shared" si="250"/>
        <v>-549</v>
      </c>
      <c r="T188" s="5">
        <f t="shared" si="250"/>
        <v>-1111</v>
      </c>
      <c r="U188" s="5">
        <f t="shared" si="250"/>
        <v>-1338</v>
      </c>
      <c r="V188" s="5">
        <f t="shared" si="250"/>
        <v>-970</v>
      </c>
      <c r="W188" s="5">
        <f t="shared" si="250"/>
        <v>-945</v>
      </c>
      <c r="X188" s="5">
        <f t="shared" si="250"/>
        <v>-920</v>
      </c>
      <c r="Y188" s="5">
        <f t="shared" si="250"/>
        <v>-884</v>
      </c>
      <c r="Z188" s="5">
        <f t="shared" si="250"/>
        <v>-829</v>
      </c>
      <c r="AA188" s="5">
        <f t="shared" si="250"/>
        <v>-802</v>
      </c>
      <c r="AB188" s="5">
        <f t="shared" si="250"/>
        <v>-775</v>
      </c>
      <c r="AC188" s="5">
        <f t="shared" si="250"/>
        <v>-739</v>
      </c>
      <c r="AD188" s="5">
        <f t="shared" si="250"/>
        <v>-688</v>
      </c>
      <c r="AE188" s="5">
        <f t="shared" si="250"/>
        <v>-660</v>
      </c>
      <c r="AF188" s="5">
        <f t="shared" si="250"/>
        <v>-631</v>
      </c>
      <c r="AG188" s="5">
        <f t="shared" si="250"/>
        <v>-595</v>
      </c>
      <c r="AH188" s="5">
        <f t="shared" si="250"/>
        <v>-553</v>
      </c>
      <c r="AI188" s="5">
        <f t="shared" si="250"/>
        <v>-517</v>
      </c>
      <c r="AJ188" s="5">
        <f t="shared" si="250"/>
        <v>-487</v>
      </c>
      <c r="AK188" s="5">
        <f t="shared" si="250"/>
        <v>-451</v>
      </c>
      <c r="AL188" s="5">
        <f t="shared" si="250"/>
        <v>-406</v>
      </c>
      <c r="AM188" s="5">
        <f t="shared" si="250"/>
        <v>-374</v>
      </c>
      <c r="AN188" s="5">
        <f t="shared" si="250"/>
        <v>-343</v>
      </c>
      <c r="AO188" s="5">
        <f t="shared" si="250"/>
        <v>-307</v>
      </c>
      <c r="AP188" s="5">
        <f t="shared" si="250"/>
        <v>-265</v>
      </c>
      <c r="AQ188" s="5">
        <f t="shared" si="250"/>
        <v>-232</v>
      </c>
      <c r="AR188" s="5">
        <f t="shared" si="250"/>
        <v>-198</v>
      </c>
      <c r="AS188" s="5">
        <f t="shared" si="250"/>
        <v>-162</v>
      </c>
      <c r="AT188" s="5">
        <f t="shared" si="250"/>
        <v>-123</v>
      </c>
      <c r="AU188" s="5">
        <f t="shared" si="250"/>
        <v>-89</v>
      </c>
      <c r="AV188" s="5">
        <f t="shared" si="250"/>
        <v>-54</v>
      </c>
      <c r="AW188" s="5">
        <f t="shared" si="250"/>
        <v>-18</v>
      </c>
      <c r="AX188" s="5">
        <f t="shared" si="250"/>
        <v>0</v>
      </c>
      <c r="AY188" s="5">
        <f t="shared" si="250"/>
        <v>0</v>
      </c>
      <c r="AZ188" s="5">
        <f t="shared" si="250"/>
        <v>0</v>
      </c>
      <c r="BA188" s="5">
        <f t="shared" si="250"/>
        <v>0</v>
      </c>
      <c r="BB188" s="5">
        <f t="shared" si="250"/>
        <v>0</v>
      </c>
      <c r="BC188" s="5">
        <f t="shared" si="250"/>
        <v>0</v>
      </c>
      <c r="BD188" s="5">
        <f t="shared" si="250"/>
        <v>0</v>
      </c>
      <c r="BE188" s="5">
        <f t="shared" si="250"/>
        <v>0</v>
      </c>
      <c r="BF188" s="5">
        <f t="shared" si="250"/>
        <v>0</v>
      </c>
      <c r="BG188" s="5">
        <f t="shared" si="250"/>
        <v>0</v>
      </c>
      <c r="BH188" s="5">
        <f t="shared" si="250"/>
        <v>0</v>
      </c>
      <c r="BI188" s="5">
        <f t="shared" si="250"/>
        <v>0</v>
      </c>
      <c r="BJ188" s="5">
        <f t="shared" si="250"/>
        <v>0</v>
      </c>
      <c r="BK188" s="5">
        <f t="shared" si="250"/>
        <v>0</v>
      </c>
      <c r="BL188" s="5">
        <f t="shared" si="250"/>
        <v>0</v>
      </c>
      <c r="BM188" s="5">
        <f t="shared" si="250"/>
        <v>0</v>
      </c>
      <c r="BN188" s="5">
        <f t="shared" si="250"/>
        <v>0</v>
      </c>
      <c r="BO188" s="5">
        <f t="shared" si="250"/>
        <v>0</v>
      </c>
      <c r="BP188" s="5">
        <f t="shared" si="250"/>
        <v>0</v>
      </c>
      <c r="BQ188" s="5">
        <f t="shared" si="250"/>
        <v>0</v>
      </c>
      <c r="BR188" s="5">
        <f t="shared" si="250"/>
        <v>0</v>
      </c>
      <c r="BS188" s="5">
        <f t="shared" si="250"/>
        <v>0</v>
      </c>
      <c r="BT188" s="5">
        <f t="shared" si="250"/>
        <v>0</v>
      </c>
      <c r="BU188" s="5">
        <f t="shared" si="250"/>
        <v>0</v>
      </c>
      <c r="BV188" s="5">
        <f t="shared" si="250"/>
        <v>0</v>
      </c>
      <c r="BW188" s="5">
        <f t="shared" ref="BW188:DJ188" si="251">-ROUND(AVERAGE(BW184,BW187)*$F188*(BW$15-BW$14)/365,0)</f>
        <v>0</v>
      </c>
      <c r="BX188" s="5">
        <f t="shared" si="251"/>
        <v>0</v>
      </c>
      <c r="BY188" s="5">
        <f t="shared" si="251"/>
        <v>0</v>
      </c>
      <c r="BZ188" s="5">
        <f t="shared" si="251"/>
        <v>0</v>
      </c>
      <c r="CA188" s="5">
        <f t="shared" si="251"/>
        <v>0</v>
      </c>
      <c r="CB188" s="5">
        <f t="shared" si="251"/>
        <v>0</v>
      </c>
      <c r="CC188" s="5">
        <f t="shared" si="251"/>
        <v>0</v>
      </c>
      <c r="CD188" s="5">
        <f t="shared" si="251"/>
        <v>0</v>
      </c>
      <c r="CE188" s="5">
        <f t="shared" si="251"/>
        <v>0</v>
      </c>
      <c r="CF188" s="5">
        <f t="shared" si="251"/>
        <v>0</v>
      </c>
      <c r="CG188" s="5">
        <f t="shared" si="251"/>
        <v>0</v>
      </c>
      <c r="CH188" s="5">
        <f t="shared" si="251"/>
        <v>0</v>
      </c>
      <c r="CI188" s="5">
        <f t="shared" si="251"/>
        <v>0</v>
      </c>
      <c r="CJ188" s="5">
        <f t="shared" si="251"/>
        <v>0</v>
      </c>
      <c r="CK188" s="5">
        <f t="shared" si="251"/>
        <v>0</v>
      </c>
      <c r="CL188" s="5">
        <f t="shared" si="251"/>
        <v>0</v>
      </c>
      <c r="CM188" s="5">
        <f t="shared" si="251"/>
        <v>0</v>
      </c>
      <c r="CN188" s="5">
        <f t="shared" si="251"/>
        <v>0</v>
      </c>
      <c r="CO188" s="5">
        <f t="shared" si="251"/>
        <v>0</v>
      </c>
      <c r="CP188" s="5">
        <f t="shared" si="251"/>
        <v>0</v>
      </c>
      <c r="CQ188" s="5">
        <f t="shared" si="251"/>
        <v>0</v>
      </c>
      <c r="CR188" s="5">
        <f t="shared" si="251"/>
        <v>0</v>
      </c>
      <c r="CS188" s="5">
        <f t="shared" si="251"/>
        <v>0</v>
      </c>
      <c r="CT188" s="5">
        <f t="shared" si="251"/>
        <v>0</v>
      </c>
      <c r="CU188" s="5">
        <f t="shared" si="251"/>
        <v>0</v>
      </c>
      <c r="CV188" s="5">
        <f t="shared" si="251"/>
        <v>0</v>
      </c>
      <c r="CW188" s="5">
        <f t="shared" si="251"/>
        <v>0</v>
      </c>
      <c r="CX188" s="5">
        <f t="shared" si="251"/>
        <v>0</v>
      </c>
      <c r="CY188" s="5">
        <f t="shared" si="251"/>
        <v>0</v>
      </c>
      <c r="CZ188" s="5">
        <f t="shared" si="251"/>
        <v>0</v>
      </c>
      <c r="DA188" s="5">
        <f t="shared" si="251"/>
        <v>0</v>
      </c>
      <c r="DB188" s="5">
        <f t="shared" si="251"/>
        <v>0</v>
      </c>
      <c r="DC188" s="5">
        <f t="shared" si="251"/>
        <v>0</v>
      </c>
      <c r="DD188" s="5">
        <f t="shared" si="251"/>
        <v>0</v>
      </c>
      <c r="DE188" s="5">
        <f t="shared" si="251"/>
        <v>0</v>
      </c>
      <c r="DF188" s="5">
        <f t="shared" si="251"/>
        <v>0</v>
      </c>
      <c r="DG188" s="5">
        <f t="shared" si="251"/>
        <v>0</v>
      </c>
      <c r="DH188" s="5">
        <f t="shared" si="251"/>
        <v>0</v>
      </c>
      <c r="DI188" s="5">
        <f t="shared" si="251"/>
        <v>0</v>
      </c>
      <c r="DJ188" s="5">
        <f t="shared" si="251"/>
        <v>0</v>
      </c>
    </row>
    <row r="189" spans="1:114">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row>
    <row r="190" spans="1:114" s="100" customFormat="1">
      <c r="A190" s="18"/>
      <c r="B190" s="100" t="s">
        <v>118</v>
      </c>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row>
    <row r="191" spans="1:114">
      <c r="B191" t="s">
        <v>86</v>
      </c>
      <c r="I191" s="5"/>
      <c r="J191" s="5">
        <f>I194</f>
        <v>0</v>
      </c>
      <c r="K191" s="5">
        <f>J194</f>
        <v>0</v>
      </c>
      <c r="L191" s="5">
        <f t="shared" ref="L191:BW191" si="252">K194</f>
        <v>0</v>
      </c>
      <c r="M191" s="5">
        <f t="shared" si="252"/>
        <v>0</v>
      </c>
      <c r="N191" s="5">
        <f t="shared" si="252"/>
        <v>13500</v>
      </c>
      <c r="O191" s="5">
        <f t="shared" si="252"/>
        <v>13500</v>
      </c>
      <c r="P191" s="5">
        <f t="shared" si="252"/>
        <v>13500</v>
      </c>
      <c r="Q191" s="5">
        <f t="shared" si="252"/>
        <v>13500</v>
      </c>
      <c r="R191" s="5">
        <f t="shared" si="252"/>
        <v>24750</v>
      </c>
      <c r="S191" s="5">
        <f t="shared" si="252"/>
        <v>24750</v>
      </c>
      <c r="T191" s="5">
        <f t="shared" si="252"/>
        <v>24750</v>
      </c>
      <c r="U191" s="5">
        <f t="shared" si="252"/>
        <v>57750</v>
      </c>
      <c r="V191" s="5">
        <f t="shared" si="252"/>
        <v>45000</v>
      </c>
      <c r="W191" s="5">
        <f t="shared" si="252"/>
        <v>42187.5</v>
      </c>
      <c r="X191" s="5">
        <f t="shared" si="252"/>
        <v>39375</v>
      </c>
      <c r="Y191" s="5">
        <f t="shared" si="252"/>
        <v>36562.5</v>
      </c>
      <c r="Z191" s="5">
        <f t="shared" si="252"/>
        <v>33750</v>
      </c>
      <c r="AA191" s="5">
        <f t="shared" si="252"/>
        <v>30937.5</v>
      </c>
      <c r="AB191" s="5">
        <f t="shared" si="252"/>
        <v>28125</v>
      </c>
      <c r="AC191" s="5">
        <f t="shared" si="252"/>
        <v>25312.5</v>
      </c>
      <c r="AD191" s="5">
        <f t="shared" si="252"/>
        <v>22500</v>
      </c>
      <c r="AE191" s="5">
        <f t="shared" si="252"/>
        <v>19687.5</v>
      </c>
      <c r="AF191" s="5">
        <f t="shared" si="252"/>
        <v>16875</v>
      </c>
      <c r="AG191" s="5">
        <f t="shared" si="252"/>
        <v>14062.5</v>
      </c>
      <c r="AH191" s="5">
        <f t="shared" si="252"/>
        <v>11250</v>
      </c>
      <c r="AI191" s="5">
        <f t="shared" si="252"/>
        <v>8437.5</v>
      </c>
      <c r="AJ191" s="5">
        <f t="shared" si="252"/>
        <v>5625</v>
      </c>
      <c r="AK191" s="5">
        <f t="shared" si="252"/>
        <v>2812.5</v>
      </c>
      <c r="AL191" s="5">
        <f t="shared" si="252"/>
        <v>0</v>
      </c>
      <c r="AM191" s="5">
        <f t="shared" si="252"/>
        <v>0</v>
      </c>
      <c r="AN191" s="5">
        <f t="shared" si="252"/>
        <v>0</v>
      </c>
      <c r="AO191" s="5">
        <f t="shared" si="252"/>
        <v>0</v>
      </c>
      <c r="AP191" s="5">
        <f t="shared" si="252"/>
        <v>0</v>
      </c>
      <c r="AQ191" s="5">
        <f t="shared" si="252"/>
        <v>0</v>
      </c>
      <c r="AR191" s="5">
        <f t="shared" si="252"/>
        <v>0</v>
      </c>
      <c r="AS191" s="5">
        <f t="shared" si="252"/>
        <v>0</v>
      </c>
      <c r="AT191" s="5">
        <f t="shared" si="252"/>
        <v>0</v>
      </c>
      <c r="AU191" s="5">
        <f t="shared" si="252"/>
        <v>0</v>
      </c>
      <c r="AV191" s="5">
        <f t="shared" si="252"/>
        <v>0</v>
      </c>
      <c r="AW191" s="5">
        <f t="shared" si="252"/>
        <v>0</v>
      </c>
      <c r="AX191" s="5">
        <f t="shared" si="252"/>
        <v>0</v>
      </c>
      <c r="AY191" s="5">
        <f t="shared" si="252"/>
        <v>0</v>
      </c>
      <c r="AZ191" s="5">
        <f t="shared" si="252"/>
        <v>0</v>
      </c>
      <c r="BA191" s="5">
        <f t="shared" si="252"/>
        <v>0</v>
      </c>
      <c r="BB191" s="5">
        <f t="shared" si="252"/>
        <v>0</v>
      </c>
      <c r="BC191" s="5">
        <f t="shared" si="252"/>
        <v>0</v>
      </c>
      <c r="BD191" s="5">
        <f t="shared" si="252"/>
        <v>0</v>
      </c>
      <c r="BE191" s="5">
        <f t="shared" si="252"/>
        <v>0</v>
      </c>
      <c r="BF191" s="5">
        <f t="shared" si="252"/>
        <v>0</v>
      </c>
      <c r="BG191" s="5">
        <f t="shared" si="252"/>
        <v>0</v>
      </c>
      <c r="BH191" s="5">
        <f t="shared" si="252"/>
        <v>0</v>
      </c>
      <c r="BI191" s="5">
        <f t="shared" si="252"/>
        <v>0</v>
      </c>
      <c r="BJ191" s="5">
        <f t="shared" si="252"/>
        <v>0</v>
      </c>
      <c r="BK191" s="5">
        <f t="shared" si="252"/>
        <v>0</v>
      </c>
      <c r="BL191" s="5">
        <f t="shared" si="252"/>
        <v>0</v>
      </c>
      <c r="BM191" s="5">
        <f t="shared" si="252"/>
        <v>0</v>
      </c>
      <c r="BN191" s="5">
        <f t="shared" si="252"/>
        <v>0</v>
      </c>
      <c r="BO191" s="5">
        <f t="shared" si="252"/>
        <v>0</v>
      </c>
      <c r="BP191" s="5">
        <f t="shared" si="252"/>
        <v>0</v>
      </c>
      <c r="BQ191" s="5">
        <f t="shared" si="252"/>
        <v>0</v>
      </c>
      <c r="BR191" s="5">
        <f t="shared" si="252"/>
        <v>0</v>
      </c>
      <c r="BS191" s="5">
        <f t="shared" si="252"/>
        <v>0</v>
      </c>
      <c r="BT191" s="5">
        <f t="shared" si="252"/>
        <v>0</v>
      </c>
      <c r="BU191" s="5">
        <f t="shared" si="252"/>
        <v>0</v>
      </c>
      <c r="BV191" s="5">
        <f t="shared" si="252"/>
        <v>0</v>
      </c>
      <c r="BW191" s="5">
        <f t="shared" si="252"/>
        <v>0</v>
      </c>
      <c r="BX191" s="5">
        <f t="shared" ref="BX191:DJ191" si="253">BW194</f>
        <v>0</v>
      </c>
      <c r="BY191" s="5">
        <f t="shared" si="253"/>
        <v>0</v>
      </c>
      <c r="BZ191" s="5">
        <f t="shared" si="253"/>
        <v>0</v>
      </c>
      <c r="CA191" s="5">
        <f t="shared" si="253"/>
        <v>0</v>
      </c>
      <c r="CB191" s="5">
        <f t="shared" si="253"/>
        <v>0</v>
      </c>
      <c r="CC191" s="5">
        <f t="shared" si="253"/>
        <v>0</v>
      </c>
      <c r="CD191" s="5">
        <f t="shared" si="253"/>
        <v>0</v>
      </c>
      <c r="CE191" s="5">
        <f t="shared" si="253"/>
        <v>0</v>
      </c>
      <c r="CF191" s="5">
        <f t="shared" si="253"/>
        <v>0</v>
      </c>
      <c r="CG191" s="5">
        <f t="shared" si="253"/>
        <v>0</v>
      </c>
      <c r="CH191" s="5">
        <f t="shared" si="253"/>
        <v>0</v>
      </c>
      <c r="CI191" s="5">
        <f t="shared" si="253"/>
        <v>0</v>
      </c>
      <c r="CJ191" s="5">
        <f t="shared" si="253"/>
        <v>0</v>
      </c>
      <c r="CK191" s="5">
        <f t="shared" si="253"/>
        <v>0</v>
      </c>
      <c r="CL191" s="5">
        <f t="shared" si="253"/>
        <v>0</v>
      </c>
      <c r="CM191" s="5">
        <f t="shared" si="253"/>
        <v>0</v>
      </c>
      <c r="CN191" s="5">
        <f t="shared" si="253"/>
        <v>0</v>
      </c>
      <c r="CO191" s="5">
        <f t="shared" si="253"/>
        <v>0</v>
      </c>
      <c r="CP191" s="5">
        <f t="shared" si="253"/>
        <v>0</v>
      </c>
      <c r="CQ191" s="5">
        <f t="shared" si="253"/>
        <v>0</v>
      </c>
      <c r="CR191" s="5">
        <f t="shared" si="253"/>
        <v>0</v>
      </c>
      <c r="CS191" s="5">
        <f t="shared" si="253"/>
        <v>0</v>
      </c>
      <c r="CT191" s="5">
        <f t="shared" si="253"/>
        <v>0</v>
      </c>
      <c r="CU191" s="5">
        <f t="shared" si="253"/>
        <v>0</v>
      </c>
      <c r="CV191" s="5">
        <f t="shared" si="253"/>
        <v>0</v>
      </c>
      <c r="CW191" s="5">
        <f t="shared" si="253"/>
        <v>0</v>
      </c>
      <c r="CX191" s="5">
        <f t="shared" si="253"/>
        <v>0</v>
      </c>
      <c r="CY191" s="5">
        <f t="shared" si="253"/>
        <v>0</v>
      </c>
      <c r="CZ191" s="5">
        <f t="shared" si="253"/>
        <v>0</v>
      </c>
      <c r="DA191" s="5">
        <f t="shared" si="253"/>
        <v>0</v>
      </c>
      <c r="DB191" s="5">
        <f t="shared" si="253"/>
        <v>0</v>
      </c>
      <c r="DC191" s="5">
        <f t="shared" si="253"/>
        <v>0</v>
      </c>
      <c r="DD191" s="5">
        <f t="shared" si="253"/>
        <v>0</v>
      </c>
      <c r="DE191" s="5">
        <f t="shared" si="253"/>
        <v>0</v>
      </c>
      <c r="DF191" s="5">
        <f t="shared" si="253"/>
        <v>0</v>
      </c>
      <c r="DG191" s="5">
        <f t="shared" si="253"/>
        <v>0</v>
      </c>
      <c r="DH191" s="5">
        <f t="shared" si="253"/>
        <v>0</v>
      </c>
      <c r="DI191" s="5">
        <f t="shared" si="253"/>
        <v>0</v>
      </c>
      <c r="DJ191" s="5">
        <f t="shared" si="253"/>
        <v>0</v>
      </c>
    </row>
    <row r="192" spans="1:114">
      <c r="B192" s="11" t="s">
        <v>87</v>
      </c>
      <c r="I192" s="5">
        <f>SUM(J192:DJ192)</f>
        <v>78000</v>
      </c>
      <c r="J192" s="5">
        <f>J125</f>
        <v>0</v>
      </c>
      <c r="K192" s="5">
        <f t="shared" ref="K192:BV192" si="254">K125</f>
        <v>0</v>
      </c>
      <c r="L192" s="5">
        <f t="shared" si="254"/>
        <v>0</v>
      </c>
      <c r="M192" s="5">
        <f t="shared" si="254"/>
        <v>13500</v>
      </c>
      <c r="N192" s="5">
        <f t="shared" si="254"/>
        <v>0</v>
      </c>
      <c r="O192" s="5">
        <f t="shared" si="254"/>
        <v>0</v>
      </c>
      <c r="P192" s="5">
        <f t="shared" si="254"/>
        <v>0</v>
      </c>
      <c r="Q192" s="5">
        <f t="shared" si="254"/>
        <v>11250</v>
      </c>
      <c r="R192" s="5">
        <f t="shared" si="254"/>
        <v>0</v>
      </c>
      <c r="S192" s="5">
        <f t="shared" si="254"/>
        <v>0</v>
      </c>
      <c r="T192" s="5">
        <f t="shared" si="254"/>
        <v>33000</v>
      </c>
      <c r="U192" s="5">
        <f t="shared" si="254"/>
        <v>20250</v>
      </c>
      <c r="V192" s="5">
        <f t="shared" si="254"/>
        <v>0</v>
      </c>
      <c r="W192" s="5">
        <f t="shared" si="254"/>
        <v>0</v>
      </c>
      <c r="X192" s="5">
        <f t="shared" si="254"/>
        <v>0</v>
      </c>
      <c r="Y192" s="5">
        <f t="shared" si="254"/>
        <v>0</v>
      </c>
      <c r="Z192" s="5">
        <f t="shared" si="254"/>
        <v>0</v>
      </c>
      <c r="AA192" s="5">
        <f t="shared" si="254"/>
        <v>0</v>
      </c>
      <c r="AB192" s="5">
        <f t="shared" si="254"/>
        <v>0</v>
      </c>
      <c r="AC192" s="5">
        <f t="shared" si="254"/>
        <v>0</v>
      </c>
      <c r="AD192" s="5">
        <f t="shared" si="254"/>
        <v>0</v>
      </c>
      <c r="AE192" s="5">
        <f t="shared" si="254"/>
        <v>0</v>
      </c>
      <c r="AF192" s="5">
        <f t="shared" si="254"/>
        <v>0</v>
      </c>
      <c r="AG192" s="5">
        <f t="shared" si="254"/>
        <v>0</v>
      </c>
      <c r="AH192" s="5">
        <f t="shared" si="254"/>
        <v>0</v>
      </c>
      <c r="AI192" s="5">
        <f t="shared" si="254"/>
        <v>0</v>
      </c>
      <c r="AJ192" s="5">
        <f t="shared" si="254"/>
        <v>0</v>
      </c>
      <c r="AK192" s="5">
        <f t="shared" si="254"/>
        <v>0</v>
      </c>
      <c r="AL192" s="5">
        <f t="shared" si="254"/>
        <v>0</v>
      </c>
      <c r="AM192" s="5">
        <f t="shared" si="254"/>
        <v>0</v>
      </c>
      <c r="AN192" s="5">
        <f t="shared" si="254"/>
        <v>0</v>
      </c>
      <c r="AO192" s="5">
        <f t="shared" si="254"/>
        <v>0</v>
      </c>
      <c r="AP192" s="5">
        <f t="shared" si="254"/>
        <v>0</v>
      </c>
      <c r="AQ192" s="5">
        <f t="shared" si="254"/>
        <v>0</v>
      </c>
      <c r="AR192" s="5">
        <f t="shared" si="254"/>
        <v>0</v>
      </c>
      <c r="AS192" s="5">
        <f t="shared" si="254"/>
        <v>0</v>
      </c>
      <c r="AT192" s="5">
        <f t="shared" si="254"/>
        <v>0</v>
      </c>
      <c r="AU192" s="5">
        <f t="shared" si="254"/>
        <v>0</v>
      </c>
      <c r="AV192" s="5">
        <f t="shared" si="254"/>
        <v>0</v>
      </c>
      <c r="AW192" s="5">
        <f t="shared" si="254"/>
        <v>0</v>
      </c>
      <c r="AX192" s="5">
        <f t="shared" si="254"/>
        <v>0</v>
      </c>
      <c r="AY192" s="5">
        <f t="shared" si="254"/>
        <v>0</v>
      </c>
      <c r="AZ192" s="5">
        <f t="shared" si="254"/>
        <v>0</v>
      </c>
      <c r="BA192" s="5">
        <f t="shared" si="254"/>
        <v>0</v>
      </c>
      <c r="BB192" s="5">
        <f t="shared" si="254"/>
        <v>0</v>
      </c>
      <c r="BC192" s="5">
        <f t="shared" si="254"/>
        <v>0</v>
      </c>
      <c r="BD192" s="5">
        <f t="shared" si="254"/>
        <v>0</v>
      </c>
      <c r="BE192" s="5">
        <f t="shared" si="254"/>
        <v>0</v>
      </c>
      <c r="BF192" s="5">
        <f t="shared" si="254"/>
        <v>0</v>
      </c>
      <c r="BG192" s="5">
        <f t="shared" si="254"/>
        <v>0</v>
      </c>
      <c r="BH192" s="5">
        <f t="shared" si="254"/>
        <v>0</v>
      </c>
      <c r="BI192" s="5">
        <f t="shared" si="254"/>
        <v>0</v>
      </c>
      <c r="BJ192" s="5">
        <f t="shared" si="254"/>
        <v>0</v>
      </c>
      <c r="BK192" s="5">
        <f t="shared" si="254"/>
        <v>0</v>
      </c>
      <c r="BL192" s="5">
        <f t="shared" si="254"/>
        <v>0</v>
      </c>
      <c r="BM192" s="5">
        <f t="shared" si="254"/>
        <v>0</v>
      </c>
      <c r="BN192" s="5">
        <f t="shared" si="254"/>
        <v>0</v>
      </c>
      <c r="BO192" s="5">
        <f t="shared" si="254"/>
        <v>0</v>
      </c>
      <c r="BP192" s="5">
        <f t="shared" si="254"/>
        <v>0</v>
      </c>
      <c r="BQ192" s="5">
        <f t="shared" si="254"/>
        <v>0</v>
      </c>
      <c r="BR192" s="5">
        <f t="shared" si="254"/>
        <v>0</v>
      </c>
      <c r="BS192" s="5">
        <f t="shared" si="254"/>
        <v>0</v>
      </c>
      <c r="BT192" s="5">
        <f t="shared" si="254"/>
        <v>0</v>
      </c>
      <c r="BU192" s="5">
        <f t="shared" si="254"/>
        <v>0</v>
      </c>
      <c r="BV192" s="5">
        <f t="shared" si="254"/>
        <v>0</v>
      </c>
      <c r="BW192" s="5">
        <f t="shared" ref="BW192:DJ192" si="255">BW125</f>
        <v>0</v>
      </c>
      <c r="BX192" s="5">
        <f t="shared" si="255"/>
        <v>0</v>
      </c>
      <c r="BY192" s="5">
        <f t="shared" si="255"/>
        <v>0</v>
      </c>
      <c r="BZ192" s="5">
        <f t="shared" si="255"/>
        <v>0</v>
      </c>
      <c r="CA192" s="5">
        <f t="shared" si="255"/>
        <v>0</v>
      </c>
      <c r="CB192" s="5">
        <f t="shared" si="255"/>
        <v>0</v>
      </c>
      <c r="CC192" s="5">
        <f t="shared" si="255"/>
        <v>0</v>
      </c>
      <c r="CD192" s="5">
        <f t="shared" si="255"/>
        <v>0</v>
      </c>
      <c r="CE192" s="5">
        <f t="shared" si="255"/>
        <v>0</v>
      </c>
      <c r="CF192" s="5">
        <f t="shared" si="255"/>
        <v>0</v>
      </c>
      <c r="CG192" s="5">
        <f t="shared" si="255"/>
        <v>0</v>
      </c>
      <c r="CH192" s="5">
        <f t="shared" si="255"/>
        <v>0</v>
      </c>
      <c r="CI192" s="5">
        <f t="shared" si="255"/>
        <v>0</v>
      </c>
      <c r="CJ192" s="5">
        <f t="shared" si="255"/>
        <v>0</v>
      </c>
      <c r="CK192" s="5">
        <f t="shared" si="255"/>
        <v>0</v>
      </c>
      <c r="CL192" s="5">
        <f t="shared" si="255"/>
        <v>0</v>
      </c>
      <c r="CM192" s="5">
        <f t="shared" si="255"/>
        <v>0</v>
      </c>
      <c r="CN192" s="5">
        <f t="shared" si="255"/>
        <v>0</v>
      </c>
      <c r="CO192" s="5">
        <f t="shared" si="255"/>
        <v>0</v>
      </c>
      <c r="CP192" s="5">
        <f t="shared" si="255"/>
        <v>0</v>
      </c>
      <c r="CQ192" s="5">
        <f t="shared" si="255"/>
        <v>0</v>
      </c>
      <c r="CR192" s="5">
        <f t="shared" si="255"/>
        <v>0</v>
      </c>
      <c r="CS192" s="5">
        <f t="shared" si="255"/>
        <v>0</v>
      </c>
      <c r="CT192" s="5">
        <f t="shared" si="255"/>
        <v>0</v>
      </c>
      <c r="CU192" s="5">
        <f t="shared" si="255"/>
        <v>0</v>
      </c>
      <c r="CV192" s="5">
        <f t="shared" si="255"/>
        <v>0</v>
      </c>
      <c r="CW192" s="5">
        <f t="shared" si="255"/>
        <v>0</v>
      </c>
      <c r="CX192" s="5">
        <f t="shared" si="255"/>
        <v>0</v>
      </c>
      <c r="CY192" s="5">
        <f t="shared" si="255"/>
        <v>0</v>
      </c>
      <c r="CZ192" s="5">
        <f t="shared" si="255"/>
        <v>0</v>
      </c>
      <c r="DA192" s="5">
        <f t="shared" si="255"/>
        <v>0</v>
      </c>
      <c r="DB192" s="5">
        <f t="shared" si="255"/>
        <v>0</v>
      </c>
      <c r="DC192" s="5">
        <f t="shared" si="255"/>
        <v>0</v>
      </c>
      <c r="DD192" s="5">
        <f t="shared" si="255"/>
        <v>0</v>
      </c>
      <c r="DE192" s="5">
        <f t="shared" si="255"/>
        <v>0</v>
      </c>
      <c r="DF192" s="5">
        <f t="shared" si="255"/>
        <v>0</v>
      </c>
      <c r="DG192" s="5">
        <f t="shared" si="255"/>
        <v>0</v>
      </c>
      <c r="DH192" s="5">
        <f t="shared" si="255"/>
        <v>0</v>
      </c>
      <c r="DI192" s="5">
        <f t="shared" si="255"/>
        <v>0</v>
      </c>
      <c r="DJ192" s="5">
        <f t="shared" si="255"/>
        <v>0</v>
      </c>
    </row>
    <row r="193" spans="1:114">
      <c r="B193" s="11" t="s">
        <v>88</v>
      </c>
      <c r="I193" s="5">
        <f>SUM(J193:DJ193)</f>
        <v>-78000</v>
      </c>
      <c r="J193" s="5">
        <f>-N(J$14&gt;=Ввод!$T$125)*IFERROR(($I192+$I$117*$F$125)/Ввод!$T$127,0)*N(J$14&lt;Ввод!$T$126)+J$117*$F$125</f>
        <v>0</v>
      </c>
      <c r="K193" s="5">
        <f>-N(K$14&gt;=Ввод!$T$125)*IFERROR(($I192+$I$117*$F$125)/Ввод!$T$127,0)*N(K$14&lt;Ввод!$T$126)+K$117*$F$125</f>
        <v>0</v>
      </c>
      <c r="L193" s="5">
        <f>-N(L$14&gt;=Ввод!$T$125)*IFERROR(($I192+$I$117*$F$125)/Ввод!$T$127,0)*N(L$14&lt;Ввод!$T$126)+L$117*$F$125</f>
        <v>0</v>
      </c>
      <c r="M193" s="5">
        <f>-N(M$14&gt;=Ввод!$T$125)*IFERROR(($I192+$I$117*$F$125)/Ввод!$T$127,0)*N(M$14&lt;Ввод!$T$126)+M$117*$F$125</f>
        <v>0</v>
      </c>
      <c r="N193" s="5">
        <f>-N(N$14&gt;=Ввод!$T$125)*IFERROR(($I192+$I$117*$F$125)/Ввод!$T$127,0)*N(N$14&lt;Ввод!$T$126)+N$117*$F$125</f>
        <v>0</v>
      </c>
      <c r="O193" s="5">
        <f>-N(O$14&gt;=Ввод!$T$125)*IFERROR(($I192+$I$117*$F$125)/Ввод!$T$127,0)*N(O$14&lt;Ввод!$T$126)+O$117*$F$125</f>
        <v>0</v>
      </c>
      <c r="P193" s="5">
        <f>-N(P$14&gt;=Ввод!$T$125)*IFERROR(($I192+$I$117*$F$125)/Ввод!$T$127,0)*N(P$14&lt;Ввод!$T$126)+P$117*$F$125</f>
        <v>0</v>
      </c>
      <c r="Q193" s="5">
        <f>-N(Q$14&gt;=Ввод!$T$125)*IFERROR(($I192+$I$117*$F$125)/Ввод!$T$127,0)*N(Q$14&lt;Ввод!$T$126)+Q$117*$F$125</f>
        <v>0</v>
      </c>
      <c r="R193" s="5">
        <f>-N(R$14&gt;=Ввод!$T$125)*IFERROR(($I192+$I$117*$F$125)/Ввод!$T$127,0)*N(R$14&lt;Ввод!$T$126)+R$117*$F$125</f>
        <v>0</v>
      </c>
      <c r="S193" s="5">
        <f>-N(S$14&gt;=Ввод!$T$125)*IFERROR(($I192+$I$117*$F$125)/Ввод!$T$127,0)*N(S$14&lt;Ввод!$T$126)+S$117*$F$125</f>
        <v>0</v>
      </c>
      <c r="T193" s="5">
        <f>-N(T$14&gt;=Ввод!$T$125)*IFERROR(($I192+$I$117*$F$125)/Ввод!$T$127,0)*N(T$14&lt;Ввод!$T$126)+T$117*$F$125</f>
        <v>0</v>
      </c>
      <c r="U193" s="5">
        <f>-N(U$14&gt;=Ввод!$T$125)*IFERROR(($I192+$I$117*$F$125)/Ввод!$T$127,0)*N(U$14&lt;Ввод!$T$126)+U$117*$F$125</f>
        <v>-33000</v>
      </c>
      <c r="V193" s="5">
        <f>-N(V$14&gt;=Ввод!$T$125)*IFERROR(($I192+$I$117*$F$125)/Ввод!$T$127,0)*N(V$14&lt;Ввод!$T$126)+V$117*$F$125</f>
        <v>-2812.5</v>
      </c>
      <c r="W193" s="5">
        <f>-N(W$14&gt;=Ввод!$T$125)*IFERROR(($I192+$I$117*$F$125)/Ввод!$T$127,0)*N(W$14&lt;Ввод!$T$126)+W$117*$F$125</f>
        <v>-2812.5</v>
      </c>
      <c r="X193" s="5">
        <f>-N(X$14&gt;=Ввод!$T$125)*IFERROR(($I192+$I$117*$F$125)/Ввод!$T$127,0)*N(X$14&lt;Ввод!$T$126)+X$117*$F$125</f>
        <v>-2812.5</v>
      </c>
      <c r="Y193" s="5">
        <f>-N(Y$14&gt;=Ввод!$T$125)*IFERROR(($I192+$I$117*$F$125)/Ввод!$T$127,0)*N(Y$14&lt;Ввод!$T$126)+Y$117*$F$125</f>
        <v>-2812.5</v>
      </c>
      <c r="Z193" s="5">
        <f>-N(Z$14&gt;=Ввод!$T$125)*IFERROR(($I192+$I$117*$F$125)/Ввод!$T$127,0)*N(Z$14&lt;Ввод!$T$126)+Z$117*$F$125</f>
        <v>-2812.5</v>
      </c>
      <c r="AA193" s="5">
        <f>-N(AA$14&gt;=Ввод!$T$125)*IFERROR(($I192+$I$117*$F$125)/Ввод!$T$127,0)*N(AA$14&lt;Ввод!$T$126)+AA$117*$F$125</f>
        <v>-2812.5</v>
      </c>
      <c r="AB193" s="5">
        <f>-N(AB$14&gt;=Ввод!$T$125)*IFERROR(($I192+$I$117*$F$125)/Ввод!$T$127,0)*N(AB$14&lt;Ввод!$T$126)+AB$117*$F$125</f>
        <v>-2812.5</v>
      </c>
      <c r="AC193" s="5">
        <f>-N(AC$14&gt;=Ввод!$T$125)*IFERROR(($I192+$I$117*$F$125)/Ввод!$T$127,0)*N(AC$14&lt;Ввод!$T$126)+AC$117*$F$125</f>
        <v>-2812.5</v>
      </c>
      <c r="AD193" s="5">
        <f>-N(AD$14&gt;=Ввод!$T$125)*IFERROR(($I192+$I$117*$F$125)/Ввод!$T$127,0)*N(AD$14&lt;Ввод!$T$126)+AD$117*$F$125</f>
        <v>-2812.5</v>
      </c>
      <c r="AE193" s="5">
        <f>-N(AE$14&gt;=Ввод!$T$125)*IFERROR(($I192+$I$117*$F$125)/Ввод!$T$127,0)*N(AE$14&lt;Ввод!$T$126)+AE$117*$F$125</f>
        <v>-2812.5</v>
      </c>
      <c r="AF193" s="5">
        <f>-N(AF$14&gt;=Ввод!$T$125)*IFERROR(($I192+$I$117*$F$125)/Ввод!$T$127,0)*N(AF$14&lt;Ввод!$T$126)+AF$117*$F$125</f>
        <v>-2812.5</v>
      </c>
      <c r="AG193" s="5">
        <f>-N(AG$14&gt;=Ввод!$T$125)*IFERROR(($I192+$I$117*$F$125)/Ввод!$T$127,0)*N(AG$14&lt;Ввод!$T$126)+AG$117*$F$125</f>
        <v>-2812.5</v>
      </c>
      <c r="AH193" s="5">
        <f>-N(AH$14&gt;=Ввод!$T$125)*IFERROR(($I192+$I$117*$F$125)/Ввод!$T$127,0)*N(AH$14&lt;Ввод!$T$126)+AH$117*$F$125</f>
        <v>-2812.5</v>
      </c>
      <c r="AI193" s="5">
        <f>-N(AI$14&gt;=Ввод!$T$125)*IFERROR(($I192+$I$117*$F$125)/Ввод!$T$127,0)*N(AI$14&lt;Ввод!$T$126)+AI$117*$F$125</f>
        <v>-2812.5</v>
      </c>
      <c r="AJ193" s="5">
        <f>-N(AJ$14&gt;=Ввод!$T$125)*IFERROR(($I192+$I$117*$F$125)/Ввод!$T$127,0)*N(AJ$14&lt;Ввод!$T$126)+AJ$117*$F$125</f>
        <v>-2812.5</v>
      </c>
      <c r="AK193" s="5">
        <f>-N(AK$14&gt;=Ввод!$T$125)*IFERROR(($I192+$I$117*$F$125)/Ввод!$T$127,0)*N(AK$14&lt;Ввод!$T$126)+AK$117*$F$125</f>
        <v>-2812.5</v>
      </c>
      <c r="AL193" s="5">
        <f>-N(AL$14&gt;=Ввод!$T$125)*IFERROR(($I192+$I$117*$F$125)/Ввод!$T$127,0)*N(AL$14&lt;Ввод!$T$126)+AL$117*$F$125</f>
        <v>0</v>
      </c>
      <c r="AM193" s="5">
        <f>-N(AM$14&gt;=Ввод!$T$125)*IFERROR(($I192+$I$117*$F$125)/Ввод!$T$127,0)*N(AM$14&lt;Ввод!$T$126)+AM$117*$F$125</f>
        <v>0</v>
      </c>
      <c r="AN193" s="5">
        <f>-N(AN$14&gt;=Ввод!$T$125)*IFERROR(($I192+$I$117*$F$125)/Ввод!$T$127,0)*N(AN$14&lt;Ввод!$T$126)+AN$117*$F$125</f>
        <v>0</v>
      </c>
      <c r="AO193" s="5">
        <f>-N(AO$14&gt;=Ввод!$T$125)*IFERROR(($I192+$I$117*$F$125)/Ввод!$T$127,0)*N(AO$14&lt;Ввод!$T$126)+AO$117*$F$125</f>
        <v>0</v>
      </c>
      <c r="AP193" s="5">
        <f>-N(AP$14&gt;=Ввод!$T$125)*IFERROR(($I192+$I$117*$F$125)/Ввод!$T$127,0)*N(AP$14&lt;Ввод!$T$126)+AP$117*$F$125</f>
        <v>0</v>
      </c>
      <c r="AQ193" s="5">
        <f>-N(AQ$14&gt;=Ввод!$T$125)*IFERROR(($I192+$I$117*$F$125)/Ввод!$T$127,0)*N(AQ$14&lt;Ввод!$T$126)+AQ$117*$F$125</f>
        <v>0</v>
      </c>
      <c r="AR193" s="5">
        <f>-N(AR$14&gt;=Ввод!$T$125)*IFERROR(($I192+$I$117*$F$125)/Ввод!$T$127,0)*N(AR$14&lt;Ввод!$T$126)+AR$117*$F$125</f>
        <v>0</v>
      </c>
      <c r="AS193" s="5">
        <f>-N(AS$14&gt;=Ввод!$T$125)*IFERROR(($I192+$I$117*$F$125)/Ввод!$T$127,0)*N(AS$14&lt;Ввод!$T$126)+AS$117*$F$125</f>
        <v>0</v>
      </c>
      <c r="AT193" s="5">
        <f>-N(AT$14&gt;=Ввод!$T$125)*IFERROR(($I192+$I$117*$F$125)/Ввод!$T$127,0)*N(AT$14&lt;Ввод!$T$126)+AT$117*$F$125</f>
        <v>0</v>
      </c>
      <c r="AU193" s="5">
        <f>-N(AU$14&gt;=Ввод!$T$125)*IFERROR(($I192+$I$117*$F$125)/Ввод!$T$127,0)*N(AU$14&lt;Ввод!$T$126)+AU$117*$F$125</f>
        <v>0</v>
      </c>
      <c r="AV193" s="5">
        <f>-N(AV$14&gt;=Ввод!$T$125)*IFERROR(($I192+$I$117*$F$125)/Ввод!$T$127,0)*N(AV$14&lt;Ввод!$T$126)+AV$117*$F$125</f>
        <v>0</v>
      </c>
      <c r="AW193" s="5">
        <f>-N(AW$14&gt;=Ввод!$T$125)*IFERROR(($I192+$I$117*$F$125)/Ввод!$T$127,0)*N(AW$14&lt;Ввод!$T$126)+AW$117*$F$125</f>
        <v>0</v>
      </c>
      <c r="AX193" s="5">
        <f>-N(AX$14&gt;=Ввод!$T$125)*IFERROR(($I192+$I$117*$F$125)/Ввод!$T$127,0)*N(AX$14&lt;Ввод!$T$126)+AX$117*$F$125</f>
        <v>0</v>
      </c>
      <c r="AY193" s="5">
        <f>-N(AY$14&gt;=Ввод!$T$125)*IFERROR(($I192+$I$117*$F$125)/Ввод!$T$127,0)*N(AY$14&lt;Ввод!$T$126)+AY$117*$F$125</f>
        <v>0</v>
      </c>
      <c r="AZ193" s="5">
        <f>-N(AZ$14&gt;=Ввод!$T$125)*IFERROR(($I192+$I$117*$F$125)/Ввод!$T$127,0)*N(AZ$14&lt;Ввод!$T$126)+AZ$117*$F$125</f>
        <v>0</v>
      </c>
      <c r="BA193" s="5">
        <f>-N(BA$14&gt;=Ввод!$T$125)*IFERROR(($I192+$I$117*$F$125)/Ввод!$T$127,0)*N(BA$14&lt;Ввод!$T$126)+BA$117*$F$125</f>
        <v>0</v>
      </c>
      <c r="BB193" s="5">
        <f>-N(BB$14&gt;=Ввод!$T$125)*IFERROR(($I192+$I$117*$F$125)/Ввод!$T$127,0)*N(BB$14&lt;Ввод!$T$126)+BB$117*$F$125</f>
        <v>0</v>
      </c>
      <c r="BC193" s="5">
        <f>-N(BC$14&gt;=Ввод!$T$125)*IFERROR(($I192+$I$117*$F$125)/Ввод!$T$127,0)*N(BC$14&lt;Ввод!$T$126)+BC$117*$F$125</f>
        <v>0</v>
      </c>
      <c r="BD193" s="5">
        <f>-N(BD$14&gt;=Ввод!$T$125)*IFERROR(($I192+$I$117*$F$125)/Ввод!$T$127,0)*N(BD$14&lt;Ввод!$T$126)+BD$117*$F$125</f>
        <v>0</v>
      </c>
      <c r="BE193" s="5">
        <f>-N(BE$14&gt;=Ввод!$T$125)*IFERROR(($I192+$I$117*$F$125)/Ввод!$T$127,0)*N(BE$14&lt;Ввод!$T$126)+BE$117*$F$125</f>
        <v>0</v>
      </c>
      <c r="BF193" s="5">
        <f>-N(BF$14&gt;=Ввод!$T$125)*IFERROR(($I192+$I$117*$F$125)/Ввод!$T$127,0)*N(BF$14&lt;Ввод!$T$126)+BF$117*$F$125</f>
        <v>0</v>
      </c>
      <c r="BG193" s="5">
        <f>-N(BG$14&gt;=Ввод!$T$125)*IFERROR(($I192+$I$117*$F$125)/Ввод!$T$127,0)*N(BG$14&lt;Ввод!$T$126)+BG$117*$F$125</f>
        <v>0</v>
      </c>
      <c r="BH193" s="5">
        <f>-N(BH$14&gt;=Ввод!$T$125)*IFERROR(($I192+$I$117*$F$125)/Ввод!$T$127,0)*N(BH$14&lt;Ввод!$T$126)+BH$117*$F$125</f>
        <v>0</v>
      </c>
      <c r="BI193" s="5">
        <f>-N(BI$14&gt;=Ввод!$T$125)*IFERROR(($I192+$I$117*$F$125)/Ввод!$T$127,0)*N(BI$14&lt;Ввод!$T$126)+BI$117*$F$125</f>
        <v>0</v>
      </c>
      <c r="BJ193" s="5">
        <f>-N(BJ$14&gt;=Ввод!$T$125)*IFERROR(($I192+$I$117*$F$125)/Ввод!$T$127,0)*N(BJ$14&lt;Ввод!$T$126)+BJ$117*$F$125</f>
        <v>0</v>
      </c>
      <c r="BK193" s="5">
        <f>-N(BK$14&gt;=Ввод!$T$125)*IFERROR(($I192+$I$117*$F$125)/Ввод!$T$127,0)*N(BK$14&lt;Ввод!$T$126)+BK$117*$F$125</f>
        <v>0</v>
      </c>
      <c r="BL193" s="5">
        <f>-N(BL$14&gt;=Ввод!$T$125)*IFERROR(($I192+$I$117*$F$125)/Ввод!$T$127,0)*N(BL$14&lt;Ввод!$T$126)+BL$117*$F$125</f>
        <v>0</v>
      </c>
      <c r="BM193" s="5">
        <f>-N(BM$14&gt;=Ввод!$T$125)*IFERROR(($I192+$I$117*$F$125)/Ввод!$T$127,0)*N(BM$14&lt;Ввод!$T$126)+BM$117*$F$125</f>
        <v>0</v>
      </c>
      <c r="BN193" s="5">
        <f>-N(BN$14&gt;=Ввод!$T$125)*IFERROR(($I192+$I$117*$F$125)/Ввод!$T$127,0)*N(BN$14&lt;Ввод!$T$126)+BN$117*$F$125</f>
        <v>0</v>
      </c>
      <c r="BO193" s="5">
        <f>-N(BO$14&gt;=Ввод!$T$125)*IFERROR(($I192+$I$117*$F$125)/Ввод!$T$127,0)*N(BO$14&lt;Ввод!$T$126)+BO$117*$F$125</f>
        <v>0</v>
      </c>
      <c r="BP193" s="5">
        <f>-N(BP$14&gt;=Ввод!$T$125)*IFERROR(($I192+$I$117*$F$125)/Ввод!$T$127,0)*N(BP$14&lt;Ввод!$T$126)+BP$117*$F$125</f>
        <v>0</v>
      </c>
      <c r="BQ193" s="5">
        <f>-N(BQ$14&gt;=Ввод!$T$125)*IFERROR(($I192+$I$117*$F$125)/Ввод!$T$127,0)*N(BQ$14&lt;Ввод!$T$126)+BQ$117*$F$125</f>
        <v>0</v>
      </c>
      <c r="BR193" s="5">
        <f>-N(BR$14&gt;=Ввод!$T$125)*IFERROR(($I192+$I$117*$F$125)/Ввод!$T$127,0)*N(BR$14&lt;Ввод!$T$126)+BR$117*$F$125</f>
        <v>0</v>
      </c>
      <c r="BS193" s="5">
        <f>-N(BS$14&gt;=Ввод!$T$125)*IFERROR(($I192+$I$117*$F$125)/Ввод!$T$127,0)*N(BS$14&lt;Ввод!$T$126)+BS$117*$F$125</f>
        <v>0</v>
      </c>
      <c r="BT193" s="5">
        <f>-N(BT$14&gt;=Ввод!$T$125)*IFERROR(($I192+$I$117*$F$125)/Ввод!$T$127,0)*N(BT$14&lt;Ввод!$T$126)+BT$117*$F$125</f>
        <v>0</v>
      </c>
      <c r="BU193" s="5">
        <f>-N(BU$14&gt;=Ввод!$T$125)*IFERROR(($I192+$I$117*$F$125)/Ввод!$T$127,0)*N(BU$14&lt;Ввод!$T$126)+BU$117*$F$125</f>
        <v>0</v>
      </c>
      <c r="BV193" s="5">
        <f>-N(BV$14&gt;=Ввод!$T$125)*IFERROR(($I192+$I$117*$F$125)/Ввод!$T$127,0)*N(BV$14&lt;Ввод!$T$126)+BV$117*$F$125</f>
        <v>0</v>
      </c>
      <c r="BW193" s="5">
        <f>-N(BW$14&gt;=Ввод!$T$125)*IFERROR(($I192+$I$117*$F$125)/Ввод!$T$127,0)*N(BW$14&lt;Ввод!$T$126)+BW$117*$F$125</f>
        <v>0</v>
      </c>
      <c r="BX193" s="5">
        <f>-N(BX$14&gt;=Ввод!$T$125)*IFERROR(($I192+$I$117*$F$125)/Ввод!$T$127,0)*N(BX$14&lt;Ввод!$T$126)+BX$117*$F$125</f>
        <v>0</v>
      </c>
      <c r="BY193" s="5">
        <f>-N(BY$14&gt;=Ввод!$T$125)*IFERROR(($I192+$I$117*$F$125)/Ввод!$T$127,0)*N(BY$14&lt;Ввод!$T$126)+BY$117*$F$125</f>
        <v>0</v>
      </c>
      <c r="BZ193" s="5">
        <f>-N(BZ$14&gt;=Ввод!$T$125)*IFERROR(($I192+$I$117*$F$125)/Ввод!$T$127,0)*N(BZ$14&lt;Ввод!$T$126)+BZ$117*$F$125</f>
        <v>0</v>
      </c>
      <c r="CA193" s="5">
        <f>-N(CA$14&gt;=Ввод!$T$125)*IFERROR(($I192+$I$117*$F$125)/Ввод!$T$127,0)*N(CA$14&lt;Ввод!$T$126)+CA$117*$F$125</f>
        <v>0</v>
      </c>
      <c r="CB193" s="5">
        <f>-N(CB$14&gt;=Ввод!$T$125)*IFERROR(($I192+$I$117*$F$125)/Ввод!$T$127,0)*N(CB$14&lt;Ввод!$T$126)+CB$117*$F$125</f>
        <v>0</v>
      </c>
      <c r="CC193" s="5">
        <f>-N(CC$14&gt;=Ввод!$T$125)*IFERROR(($I192+$I$117*$F$125)/Ввод!$T$127,0)*N(CC$14&lt;Ввод!$T$126)+CC$117*$F$125</f>
        <v>0</v>
      </c>
      <c r="CD193" s="5">
        <f>-N(CD$14&gt;=Ввод!$T$125)*IFERROR(($I192+$I$117*$F$125)/Ввод!$T$127,0)*N(CD$14&lt;Ввод!$T$126)+CD$117*$F$125</f>
        <v>0</v>
      </c>
      <c r="CE193" s="5">
        <f>-N(CE$14&gt;=Ввод!$T$125)*IFERROR(($I192+$I$117*$F$125)/Ввод!$T$127,0)*N(CE$14&lt;Ввод!$T$126)+CE$117*$F$125</f>
        <v>0</v>
      </c>
      <c r="CF193" s="5">
        <f>-N(CF$14&gt;=Ввод!$T$125)*IFERROR(($I192+$I$117*$F$125)/Ввод!$T$127,0)*N(CF$14&lt;Ввод!$T$126)+CF$117*$F$125</f>
        <v>0</v>
      </c>
      <c r="CG193" s="5">
        <f>-N(CG$14&gt;=Ввод!$T$125)*IFERROR(($I192+$I$117*$F$125)/Ввод!$T$127,0)*N(CG$14&lt;Ввод!$T$126)+CG$117*$F$125</f>
        <v>0</v>
      </c>
      <c r="CH193" s="5">
        <f>-N(CH$14&gt;=Ввод!$T$125)*IFERROR(($I192+$I$117*$F$125)/Ввод!$T$127,0)*N(CH$14&lt;Ввод!$T$126)+CH$117*$F$125</f>
        <v>0</v>
      </c>
      <c r="CI193" s="5">
        <f>-N(CI$14&gt;=Ввод!$T$125)*IFERROR(($I192+$I$117*$F$125)/Ввод!$T$127,0)*N(CI$14&lt;Ввод!$T$126)+CI$117*$F$125</f>
        <v>0</v>
      </c>
      <c r="CJ193" s="5">
        <f>-N(CJ$14&gt;=Ввод!$T$125)*IFERROR(($I192+$I$117*$F$125)/Ввод!$T$127,0)*N(CJ$14&lt;Ввод!$T$126)+CJ$117*$F$125</f>
        <v>0</v>
      </c>
      <c r="CK193" s="5">
        <f>-N(CK$14&gt;=Ввод!$T$125)*IFERROR(($I192+$I$117*$F$125)/Ввод!$T$127,0)*N(CK$14&lt;Ввод!$T$126)+CK$117*$F$125</f>
        <v>0</v>
      </c>
      <c r="CL193" s="5">
        <f>-N(CL$14&gt;=Ввод!$T$125)*IFERROR(($I192+$I$117*$F$125)/Ввод!$T$127,0)*N(CL$14&lt;Ввод!$T$126)+CL$117*$F$125</f>
        <v>0</v>
      </c>
      <c r="CM193" s="5">
        <f>-N(CM$14&gt;=Ввод!$T$125)*IFERROR(($I192+$I$117*$F$125)/Ввод!$T$127,0)*N(CM$14&lt;Ввод!$T$126)+CM$117*$F$125</f>
        <v>0</v>
      </c>
      <c r="CN193" s="5">
        <f>-N(CN$14&gt;=Ввод!$T$125)*IFERROR(($I192+$I$117*$F$125)/Ввод!$T$127,0)*N(CN$14&lt;Ввод!$T$126)+CN$117*$F$125</f>
        <v>0</v>
      </c>
      <c r="CO193" s="5">
        <f>-N(CO$14&gt;=Ввод!$T$125)*IFERROR(($I192+$I$117*$F$125)/Ввод!$T$127,0)*N(CO$14&lt;Ввод!$T$126)+CO$117*$F$125</f>
        <v>0</v>
      </c>
      <c r="CP193" s="5">
        <f>-N(CP$14&gt;=Ввод!$T$125)*IFERROR(($I192+$I$117*$F$125)/Ввод!$T$127,0)*N(CP$14&lt;Ввод!$T$126)+CP$117*$F$125</f>
        <v>0</v>
      </c>
      <c r="CQ193" s="5">
        <f>-N(CQ$14&gt;=Ввод!$T$125)*IFERROR(($I192+$I$117*$F$125)/Ввод!$T$127,0)*N(CQ$14&lt;Ввод!$T$126)+CQ$117*$F$125</f>
        <v>0</v>
      </c>
      <c r="CR193" s="5">
        <f>-N(CR$14&gt;=Ввод!$T$125)*IFERROR(($I192+$I$117*$F$125)/Ввод!$T$127,0)*N(CR$14&lt;Ввод!$T$126)+CR$117*$F$125</f>
        <v>0</v>
      </c>
      <c r="CS193" s="5">
        <f>-N(CS$14&gt;=Ввод!$T$125)*IFERROR(($I192+$I$117*$F$125)/Ввод!$T$127,0)*N(CS$14&lt;Ввод!$T$126)+CS$117*$F$125</f>
        <v>0</v>
      </c>
      <c r="CT193" s="5">
        <f>-N(CT$14&gt;=Ввод!$T$125)*IFERROR(($I192+$I$117*$F$125)/Ввод!$T$127,0)*N(CT$14&lt;Ввод!$T$126)+CT$117*$F$125</f>
        <v>0</v>
      </c>
      <c r="CU193" s="5">
        <f>-N(CU$14&gt;=Ввод!$T$125)*IFERROR(($I192+$I$117*$F$125)/Ввод!$T$127,0)*N(CU$14&lt;Ввод!$T$126)+CU$117*$F$125</f>
        <v>0</v>
      </c>
      <c r="CV193" s="5">
        <f>-N(CV$14&gt;=Ввод!$T$125)*IFERROR(($I192+$I$117*$F$125)/Ввод!$T$127,0)*N(CV$14&lt;Ввод!$T$126)+CV$117*$F$125</f>
        <v>0</v>
      </c>
      <c r="CW193" s="5">
        <f>-N(CW$14&gt;=Ввод!$T$125)*IFERROR(($I192+$I$117*$F$125)/Ввод!$T$127,0)*N(CW$14&lt;Ввод!$T$126)+CW$117*$F$125</f>
        <v>0</v>
      </c>
      <c r="CX193" s="5">
        <f>-N(CX$14&gt;=Ввод!$T$125)*IFERROR(($I192+$I$117*$F$125)/Ввод!$T$127,0)*N(CX$14&lt;Ввод!$T$126)+CX$117*$F$125</f>
        <v>0</v>
      </c>
      <c r="CY193" s="5">
        <f>-N(CY$14&gt;=Ввод!$T$125)*IFERROR(($I192+$I$117*$F$125)/Ввод!$T$127,0)*N(CY$14&lt;Ввод!$T$126)+CY$117*$F$125</f>
        <v>0</v>
      </c>
      <c r="CZ193" s="5">
        <f>-N(CZ$14&gt;=Ввод!$T$125)*IFERROR(($I192+$I$117*$F$125)/Ввод!$T$127,0)*N(CZ$14&lt;Ввод!$T$126)+CZ$117*$F$125</f>
        <v>0</v>
      </c>
      <c r="DA193" s="5">
        <f>-N(DA$14&gt;=Ввод!$T$125)*IFERROR(($I192+$I$117*$F$125)/Ввод!$T$127,0)*N(DA$14&lt;Ввод!$T$126)+DA$117*$F$125</f>
        <v>0</v>
      </c>
      <c r="DB193" s="5">
        <f>-N(DB$14&gt;=Ввод!$T$125)*IFERROR(($I192+$I$117*$F$125)/Ввод!$T$127,0)*N(DB$14&lt;Ввод!$T$126)+DB$117*$F$125</f>
        <v>0</v>
      </c>
      <c r="DC193" s="5">
        <f>-N(DC$14&gt;=Ввод!$T$125)*IFERROR(($I192+$I$117*$F$125)/Ввод!$T$127,0)*N(DC$14&lt;Ввод!$T$126)+DC$117*$F$125</f>
        <v>0</v>
      </c>
      <c r="DD193" s="5">
        <f>-N(DD$14&gt;=Ввод!$T$125)*IFERROR(($I192+$I$117*$F$125)/Ввод!$T$127,0)*N(DD$14&lt;Ввод!$T$126)+DD$117*$F$125</f>
        <v>0</v>
      </c>
      <c r="DE193" s="5">
        <f>-N(DE$14&gt;=Ввод!$T$125)*IFERROR(($I192+$I$117*$F$125)/Ввод!$T$127,0)*N(DE$14&lt;Ввод!$T$126)+DE$117*$F$125</f>
        <v>0</v>
      </c>
      <c r="DF193" s="5">
        <f>-N(DF$14&gt;=Ввод!$T$125)*IFERROR(($I192+$I$117*$F$125)/Ввод!$T$127,0)*N(DF$14&lt;Ввод!$T$126)+DF$117*$F$125</f>
        <v>0</v>
      </c>
      <c r="DG193" s="5">
        <f>-N(DG$14&gt;=Ввод!$T$125)*IFERROR(($I192+$I$117*$F$125)/Ввод!$T$127,0)*N(DG$14&lt;Ввод!$T$126)+DG$117*$F$125</f>
        <v>0</v>
      </c>
      <c r="DH193" s="5">
        <f>-N(DH$14&gt;=Ввод!$T$125)*IFERROR(($I192+$I$117*$F$125)/Ввод!$T$127,0)*N(DH$14&lt;Ввод!$T$126)+DH$117*$F$125</f>
        <v>0</v>
      </c>
      <c r="DI193" s="5">
        <f>-N(DI$14&gt;=Ввод!$T$125)*IFERROR(($I192+$I$117*$F$125)/Ввод!$T$127,0)*N(DI$14&lt;Ввод!$T$126)+DI$117*$F$125</f>
        <v>0</v>
      </c>
      <c r="DJ193" s="5">
        <f>-N(DJ$14&gt;=Ввод!$T$125)*IFERROR(($I192+$I$117*$F$125)/Ввод!$T$127,0)*N(DJ$14&lt;Ввод!$T$126)+DJ$117*$F$125</f>
        <v>0</v>
      </c>
    </row>
    <row r="194" spans="1:114">
      <c r="B194" t="s">
        <v>89</v>
      </c>
      <c r="I194" s="5"/>
      <c r="J194" s="5">
        <f>MAX(J191+J192+J193,0)</f>
        <v>0</v>
      </c>
      <c r="K194" s="5">
        <f t="shared" ref="K194:BV194" si="256">MAX(K191+K192+K193,0)</f>
        <v>0</v>
      </c>
      <c r="L194" s="5">
        <f t="shared" si="256"/>
        <v>0</v>
      </c>
      <c r="M194" s="5">
        <f t="shared" si="256"/>
        <v>13500</v>
      </c>
      <c r="N194" s="5">
        <f t="shared" si="256"/>
        <v>13500</v>
      </c>
      <c r="O194" s="5">
        <f t="shared" si="256"/>
        <v>13500</v>
      </c>
      <c r="P194" s="5">
        <f t="shared" si="256"/>
        <v>13500</v>
      </c>
      <c r="Q194" s="5">
        <f t="shared" si="256"/>
        <v>24750</v>
      </c>
      <c r="R194" s="5">
        <f t="shared" si="256"/>
        <v>24750</v>
      </c>
      <c r="S194" s="5">
        <f t="shared" si="256"/>
        <v>24750</v>
      </c>
      <c r="T194" s="5">
        <f t="shared" si="256"/>
        <v>57750</v>
      </c>
      <c r="U194" s="5">
        <f t="shared" si="256"/>
        <v>45000</v>
      </c>
      <c r="V194" s="5">
        <f t="shared" si="256"/>
        <v>42187.5</v>
      </c>
      <c r="W194" s="5">
        <f t="shared" si="256"/>
        <v>39375</v>
      </c>
      <c r="X194" s="5">
        <f t="shared" si="256"/>
        <v>36562.5</v>
      </c>
      <c r="Y194" s="5">
        <f t="shared" si="256"/>
        <v>33750</v>
      </c>
      <c r="Z194" s="5">
        <f t="shared" si="256"/>
        <v>30937.5</v>
      </c>
      <c r="AA194" s="5">
        <f t="shared" si="256"/>
        <v>28125</v>
      </c>
      <c r="AB194" s="5">
        <f t="shared" si="256"/>
        <v>25312.5</v>
      </c>
      <c r="AC194" s="5">
        <f t="shared" si="256"/>
        <v>22500</v>
      </c>
      <c r="AD194" s="5">
        <f t="shared" si="256"/>
        <v>19687.5</v>
      </c>
      <c r="AE194" s="5">
        <f t="shared" si="256"/>
        <v>16875</v>
      </c>
      <c r="AF194" s="5">
        <f t="shared" si="256"/>
        <v>14062.5</v>
      </c>
      <c r="AG194" s="5">
        <f t="shared" si="256"/>
        <v>11250</v>
      </c>
      <c r="AH194" s="5">
        <f t="shared" si="256"/>
        <v>8437.5</v>
      </c>
      <c r="AI194" s="5">
        <f t="shared" si="256"/>
        <v>5625</v>
      </c>
      <c r="AJ194" s="5">
        <f t="shared" si="256"/>
        <v>2812.5</v>
      </c>
      <c r="AK194" s="5">
        <f t="shared" si="256"/>
        <v>0</v>
      </c>
      <c r="AL194" s="5">
        <f t="shared" si="256"/>
        <v>0</v>
      </c>
      <c r="AM194" s="5">
        <f t="shared" si="256"/>
        <v>0</v>
      </c>
      <c r="AN194" s="5">
        <f t="shared" si="256"/>
        <v>0</v>
      </c>
      <c r="AO194" s="5">
        <f t="shared" si="256"/>
        <v>0</v>
      </c>
      <c r="AP194" s="5">
        <f t="shared" si="256"/>
        <v>0</v>
      </c>
      <c r="AQ194" s="5">
        <f t="shared" si="256"/>
        <v>0</v>
      </c>
      <c r="AR194" s="5">
        <f t="shared" si="256"/>
        <v>0</v>
      </c>
      <c r="AS194" s="5">
        <f t="shared" si="256"/>
        <v>0</v>
      </c>
      <c r="AT194" s="5">
        <f t="shared" si="256"/>
        <v>0</v>
      </c>
      <c r="AU194" s="5">
        <f t="shared" si="256"/>
        <v>0</v>
      </c>
      <c r="AV194" s="5">
        <f t="shared" si="256"/>
        <v>0</v>
      </c>
      <c r="AW194" s="5">
        <f t="shared" si="256"/>
        <v>0</v>
      </c>
      <c r="AX194" s="5">
        <f t="shared" si="256"/>
        <v>0</v>
      </c>
      <c r="AY194" s="5">
        <f t="shared" si="256"/>
        <v>0</v>
      </c>
      <c r="AZ194" s="5">
        <f t="shared" si="256"/>
        <v>0</v>
      </c>
      <c r="BA194" s="5">
        <f t="shared" si="256"/>
        <v>0</v>
      </c>
      <c r="BB194" s="5">
        <f t="shared" si="256"/>
        <v>0</v>
      </c>
      <c r="BC194" s="5">
        <f t="shared" si="256"/>
        <v>0</v>
      </c>
      <c r="BD194" s="5">
        <f t="shared" si="256"/>
        <v>0</v>
      </c>
      <c r="BE194" s="5">
        <f t="shared" si="256"/>
        <v>0</v>
      </c>
      <c r="BF194" s="5">
        <f t="shared" si="256"/>
        <v>0</v>
      </c>
      <c r="BG194" s="5">
        <f t="shared" si="256"/>
        <v>0</v>
      </c>
      <c r="BH194" s="5">
        <f t="shared" si="256"/>
        <v>0</v>
      </c>
      <c r="BI194" s="5">
        <f t="shared" si="256"/>
        <v>0</v>
      </c>
      <c r="BJ194" s="5">
        <f t="shared" si="256"/>
        <v>0</v>
      </c>
      <c r="BK194" s="5">
        <f t="shared" si="256"/>
        <v>0</v>
      </c>
      <c r="BL194" s="5">
        <f t="shared" si="256"/>
        <v>0</v>
      </c>
      <c r="BM194" s="5">
        <f t="shared" si="256"/>
        <v>0</v>
      </c>
      <c r="BN194" s="5">
        <f t="shared" si="256"/>
        <v>0</v>
      </c>
      <c r="BO194" s="5">
        <f t="shared" si="256"/>
        <v>0</v>
      </c>
      <c r="BP194" s="5">
        <f t="shared" si="256"/>
        <v>0</v>
      </c>
      <c r="BQ194" s="5">
        <f t="shared" si="256"/>
        <v>0</v>
      </c>
      <c r="BR194" s="5">
        <f t="shared" si="256"/>
        <v>0</v>
      </c>
      <c r="BS194" s="5">
        <f t="shared" si="256"/>
        <v>0</v>
      </c>
      <c r="BT194" s="5">
        <f t="shared" si="256"/>
        <v>0</v>
      </c>
      <c r="BU194" s="5">
        <f t="shared" si="256"/>
        <v>0</v>
      </c>
      <c r="BV194" s="5">
        <f t="shared" si="256"/>
        <v>0</v>
      </c>
      <c r="BW194" s="5">
        <f t="shared" ref="BW194:DJ194" si="257">MAX(BW191+BW192+BW193,0)</f>
        <v>0</v>
      </c>
      <c r="BX194" s="5">
        <f t="shared" si="257"/>
        <v>0</v>
      </c>
      <c r="BY194" s="5">
        <f t="shared" si="257"/>
        <v>0</v>
      </c>
      <c r="BZ194" s="5">
        <f t="shared" si="257"/>
        <v>0</v>
      </c>
      <c r="CA194" s="5">
        <f t="shared" si="257"/>
        <v>0</v>
      </c>
      <c r="CB194" s="5">
        <f t="shared" si="257"/>
        <v>0</v>
      </c>
      <c r="CC194" s="5">
        <f t="shared" si="257"/>
        <v>0</v>
      </c>
      <c r="CD194" s="5">
        <f t="shared" si="257"/>
        <v>0</v>
      </c>
      <c r="CE194" s="5">
        <f t="shared" si="257"/>
        <v>0</v>
      </c>
      <c r="CF194" s="5">
        <f t="shared" si="257"/>
        <v>0</v>
      </c>
      <c r="CG194" s="5">
        <f t="shared" si="257"/>
        <v>0</v>
      </c>
      <c r="CH194" s="5">
        <f t="shared" si="257"/>
        <v>0</v>
      </c>
      <c r="CI194" s="5">
        <f t="shared" si="257"/>
        <v>0</v>
      </c>
      <c r="CJ194" s="5">
        <f t="shared" si="257"/>
        <v>0</v>
      </c>
      <c r="CK194" s="5">
        <f t="shared" si="257"/>
        <v>0</v>
      </c>
      <c r="CL194" s="5">
        <f t="shared" si="257"/>
        <v>0</v>
      </c>
      <c r="CM194" s="5">
        <f t="shared" si="257"/>
        <v>0</v>
      </c>
      <c r="CN194" s="5">
        <f t="shared" si="257"/>
        <v>0</v>
      </c>
      <c r="CO194" s="5">
        <f t="shared" si="257"/>
        <v>0</v>
      </c>
      <c r="CP194" s="5">
        <f t="shared" si="257"/>
        <v>0</v>
      </c>
      <c r="CQ194" s="5">
        <f t="shared" si="257"/>
        <v>0</v>
      </c>
      <c r="CR194" s="5">
        <f t="shared" si="257"/>
        <v>0</v>
      </c>
      <c r="CS194" s="5">
        <f t="shared" si="257"/>
        <v>0</v>
      </c>
      <c r="CT194" s="5">
        <f t="shared" si="257"/>
        <v>0</v>
      </c>
      <c r="CU194" s="5">
        <f t="shared" si="257"/>
        <v>0</v>
      </c>
      <c r="CV194" s="5">
        <f t="shared" si="257"/>
        <v>0</v>
      </c>
      <c r="CW194" s="5">
        <f t="shared" si="257"/>
        <v>0</v>
      </c>
      <c r="CX194" s="5">
        <f t="shared" si="257"/>
        <v>0</v>
      </c>
      <c r="CY194" s="5">
        <f t="shared" si="257"/>
        <v>0</v>
      </c>
      <c r="CZ194" s="5">
        <f t="shared" si="257"/>
        <v>0</v>
      </c>
      <c r="DA194" s="5">
        <f t="shared" si="257"/>
        <v>0</v>
      </c>
      <c r="DB194" s="5">
        <f t="shared" si="257"/>
        <v>0</v>
      </c>
      <c r="DC194" s="5">
        <f t="shared" si="257"/>
        <v>0</v>
      </c>
      <c r="DD194" s="5">
        <f t="shared" si="257"/>
        <v>0</v>
      </c>
      <c r="DE194" s="5">
        <f t="shared" si="257"/>
        <v>0</v>
      </c>
      <c r="DF194" s="5">
        <f t="shared" si="257"/>
        <v>0</v>
      </c>
      <c r="DG194" s="5">
        <f t="shared" si="257"/>
        <v>0</v>
      </c>
      <c r="DH194" s="5">
        <f t="shared" si="257"/>
        <v>0</v>
      </c>
      <c r="DI194" s="5">
        <f t="shared" si="257"/>
        <v>0</v>
      </c>
      <c r="DJ194" s="5">
        <f t="shared" si="257"/>
        <v>0</v>
      </c>
    </row>
    <row r="195" spans="1:114">
      <c r="B195" t="s">
        <v>90</v>
      </c>
      <c r="F195" s="6">
        <f>Ввод!T128</f>
        <v>0.13500000000000001</v>
      </c>
      <c r="I195" s="5">
        <f>SUM(J195:DJ195)</f>
        <v>-18990</v>
      </c>
      <c r="J195" s="5">
        <f>-ROUND(AVERAGE(J191,J194)*$F195*(J$15-J$14)/365,0)</f>
        <v>0</v>
      </c>
      <c r="K195" s="5">
        <f t="shared" ref="K195:BV195" si="258">-ROUND(AVERAGE(K191,K194)*$F195*(K$15-K$14)/365,0)</f>
        <v>0</v>
      </c>
      <c r="L195" s="5">
        <f t="shared" si="258"/>
        <v>0</v>
      </c>
      <c r="M195" s="5">
        <f t="shared" si="258"/>
        <v>-227</v>
      </c>
      <c r="N195" s="5">
        <f t="shared" si="258"/>
        <v>-444</v>
      </c>
      <c r="O195" s="5">
        <f t="shared" si="258"/>
        <v>-449</v>
      </c>
      <c r="P195" s="5">
        <f t="shared" si="258"/>
        <v>-454</v>
      </c>
      <c r="Q195" s="5">
        <f t="shared" si="258"/>
        <v>-644</v>
      </c>
      <c r="R195" s="5">
        <f t="shared" si="258"/>
        <v>-824</v>
      </c>
      <c r="S195" s="5">
        <f t="shared" si="258"/>
        <v>-824</v>
      </c>
      <c r="T195" s="5">
        <f t="shared" si="258"/>
        <v>-1388</v>
      </c>
      <c r="U195" s="5">
        <f t="shared" si="258"/>
        <v>-1729</v>
      </c>
      <c r="V195" s="5">
        <f t="shared" si="258"/>
        <v>-1435</v>
      </c>
      <c r="W195" s="5">
        <f t="shared" si="258"/>
        <v>-1358</v>
      </c>
      <c r="X195" s="5">
        <f t="shared" si="258"/>
        <v>-1278</v>
      </c>
      <c r="Y195" s="5">
        <f t="shared" si="258"/>
        <v>-1183</v>
      </c>
      <c r="Z195" s="5">
        <f t="shared" si="258"/>
        <v>-1065</v>
      </c>
      <c r="AA195" s="5">
        <f t="shared" si="258"/>
        <v>-983</v>
      </c>
      <c r="AB195" s="5">
        <f t="shared" si="258"/>
        <v>-899</v>
      </c>
      <c r="AC195" s="5">
        <f t="shared" si="258"/>
        <v>-805</v>
      </c>
      <c r="AD195" s="5">
        <f t="shared" si="258"/>
        <v>-694</v>
      </c>
      <c r="AE195" s="5">
        <f t="shared" si="258"/>
        <v>-609</v>
      </c>
      <c r="AF195" s="5">
        <f t="shared" si="258"/>
        <v>-521</v>
      </c>
      <c r="AG195" s="5">
        <f t="shared" si="258"/>
        <v>-426</v>
      </c>
      <c r="AH195" s="5">
        <f t="shared" si="258"/>
        <v>-328</v>
      </c>
      <c r="AI195" s="5">
        <f t="shared" si="258"/>
        <v>-234</v>
      </c>
      <c r="AJ195" s="5">
        <f t="shared" si="258"/>
        <v>-142</v>
      </c>
      <c r="AK195" s="5">
        <f t="shared" si="258"/>
        <v>-47</v>
      </c>
      <c r="AL195" s="5">
        <f t="shared" si="258"/>
        <v>0</v>
      </c>
      <c r="AM195" s="5">
        <f t="shared" si="258"/>
        <v>0</v>
      </c>
      <c r="AN195" s="5">
        <f t="shared" si="258"/>
        <v>0</v>
      </c>
      <c r="AO195" s="5">
        <f t="shared" si="258"/>
        <v>0</v>
      </c>
      <c r="AP195" s="5">
        <f t="shared" si="258"/>
        <v>0</v>
      </c>
      <c r="AQ195" s="5">
        <f t="shared" si="258"/>
        <v>0</v>
      </c>
      <c r="AR195" s="5">
        <f t="shared" si="258"/>
        <v>0</v>
      </c>
      <c r="AS195" s="5">
        <f t="shared" si="258"/>
        <v>0</v>
      </c>
      <c r="AT195" s="5">
        <f t="shared" si="258"/>
        <v>0</v>
      </c>
      <c r="AU195" s="5">
        <f t="shared" si="258"/>
        <v>0</v>
      </c>
      <c r="AV195" s="5">
        <f t="shared" si="258"/>
        <v>0</v>
      </c>
      <c r="AW195" s="5">
        <f t="shared" si="258"/>
        <v>0</v>
      </c>
      <c r="AX195" s="5">
        <f t="shared" si="258"/>
        <v>0</v>
      </c>
      <c r="AY195" s="5">
        <f t="shared" si="258"/>
        <v>0</v>
      </c>
      <c r="AZ195" s="5">
        <f t="shared" si="258"/>
        <v>0</v>
      </c>
      <c r="BA195" s="5">
        <f t="shared" si="258"/>
        <v>0</v>
      </c>
      <c r="BB195" s="5">
        <f t="shared" si="258"/>
        <v>0</v>
      </c>
      <c r="BC195" s="5">
        <f t="shared" si="258"/>
        <v>0</v>
      </c>
      <c r="BD195" s="5">
        <f t="shared" si="258"/>
        <v>0</v>
      </c>
      <c r="BE195" s="5">
        <f t="shared" si="258"/>
        <v>0</v>
      </c>
      <c r="BF195" s="5">
        <f t="shared" si="258"/>
        <v>0</v>
      </c>
      <c r="BG195" s="5">
        <f t="shared" si="258"/>
        <v>0</v>
      </c>
      <c r="BH195" s="5">
        <f t="shared" si="258"/>
        <v>0</v>
      </c>
      <c r="BI195" s="5">
        <f t="shared" si="258"/>
        <v>0</v>
      </c>
      <c r="BJ195" s="5">
        <f t="shared" si="258"/>
        <v>0</v>
      </c>
      <c r="BK195" s="5">
        <f t="shared" si="258"/>
        <v>0</v>
      </c>
      <c r="BL195" s="5">
        <f t="shared" si="258"/>
        <v>0</v>
      </c>
      <c r="BM195" s="5">
        <f t="shared" si="258"/>
        <v>0</v>
      </c>
      <c r="BN195" s="5">
        <f t="shared" si="258"/>
        <v>0</v>
      </c>
      <c r="BO195" s="5">
        <f t="shared" si="258"/>
        <v>0</v>
      </c>
      <c r="BP195" s="5">
        <f t="shared" si="258"/>
        <v>0</v>
      </c>
      <c r="BQ195" s="5">
        <f t="shared" si="258"/>
        <v>0</v>
      </c>
      <c r="BR195" s="5">
        <f t="shared" si="258"/>
        <v>0</v>
      </c>
      <c r="BS195" s="5">
        <f t="shared" si="258"/>
        <v>0</v>
      </c>
      <c r="BT195" s="5">
        <f t="shared" si="258"/>
        <v>0</v>
      </c>
      <c r="BU195" s="5">
        <f t="shared" si="258"/>
        <v>0</v>
      </c>
      <c r="BV195" s="5">
        <f t="shared" si="258"/>
        <v>0</v>
      </c>
      <c r="BW195" s="5">
        <f t="shared" ref="BW195:DJ195" si="259">-ROUND(AVERAGE(BW191,BW194)*$F195*(BW$15-BW$14)/365,0)</f>
        <v>0</v>
      </c>
      <c r="BX195" s="5">
        <f t="shared" si="259"/>
        <v>0</v>
      </c>
      <c r="BY195" s="5">
        <f t="shared" si="259"/>
        <v>0</v>
      </c>
      <c r="BZ195" s="5">
        <f t="shared" si="259"/>
        <v>0</v>
      </c>
      <c r="CA195" s="5">
        <f t="shared" si="259"/>
        <v>0</v>
      </c>
      <c r="CB195" s="5">
        <f t="shared" si="259"/>
        <v>0</v>
      </c>
      <c r="CC195" s="5">
        <f t="shared" si="259"/>
        <v>0</v>
      </c>
      <c r="CD195" s="5">
        <f t="shared" si="259"/>
        <v>0</v>
      </c>
      <c r="CE195" s="5">
        <f t="shared" si="259"/>
        <v>0</v>
      </c>
      <c r="CF195" s="5">
        <f t="shared" si="259"/>
        <v>0</v>
      </c>
      <c r="CG195" s="5">
        <f t="shared" si="259"/>
        <v>0</v>
      </c>
      <c r="CH195" s="5">
        <f t="shared" si="259"/>
        <v>0</v>
      </c>
      <c r="CI195" s="5">
        <f t="shared" si="259"/>
        <v>0</v>
      </c>
      <c r="CJ195" s="5">
        <f t="shared" si="259"/>
        <v>0</v>
      </c>
      <c r="CK195" s="5">
        <f t="shared" si="259"/>
        <v>0</v>
      </c>
      <c r="CL195" s="5">
        <f t="shared" si="259"/>
        <v>0</v>
      </c>
      <c r="CM195" s="5">
        <f t="shared" si="259"/>
        <v>0</v>
      </c>
      <c r="CN195" s="5">
        <f t="shared" si="259"/>
        <v>0</v>
      </c>
      <c r="CO195" s="5">
        <f t="shared" si="259"/>
        <v>0</v>
      </c>
      <c r="CP195" s="5">
        <f t="shared" si="259"/>
        <v>0</v>
      </c>
      <c r="CQ195" s="5">
        <f t="shared" si="259"/>
        <v>0</v>
      </c>
      <c r="CR195" s="5">
        <f t="shared" si="259"/>
        <v>0</v>
      </c>
      <c r="CS195" s="5">
        <f t="shared" si="259"/>
        <v>0</v>
      </c>
      <c r="CT195" s="5">
        <f t="shared" si="259"/>
        <v>0</v>
      </c>
      <c r="CU195" s="5">
        <f t="shared" si="259"/>
        <v>0</v>
      </c>
      <c r="CV195" s="5">
        <f t="shared" si="259"/>
        <v>0</v>
      </c>
      <c r="CW195" s="5">
        <f t="shared" si="259"/>
        <v>0</v>
      </c>
      <c r="CX195" s="5">
        <f t="shared" si="259"/>
        <v>0</v>
      </c>
      <c r="CY195" s="5">
        <f t="shared" si="259"/>
        <v>0</v>
      </c>
      <c r="CZ195" s="5">
        <f t="shared" si="259"/>
        <v>0</v>
      </c>
      <c r="DA195" s="5">
        <f t="shared" si="259"/>
        <v>0</v>
      </c>
      <c r="DB195" s="5">
        <f t="shared" si="259"/>
        <v>0</v>
      </c>
      <c r="DC195" s="5">
        <f t="shared" si="259"/>
        <v>0</v>
      </c>
      <c r="DD195" s="5">
        <f t="shared" si="259"/>
        <v>0</v>
      </c>
      <c r="DE195" s="5">
        <f t="shared" si="259"/>
        <v>0</v>
      </c>
      <c r="DF195" s="5">
        <f t="shared" si="259"/>
        <v>0</v>
      </c>
      <c r="DG195" s="5">
        <f t="shared" si="259"/>
        <v>0</v>
      </c>
      <c r="DH195" s="5">
        <f t="shared" si="259"/>
        <v>0</v>
      </c>
      <c r="DI195" s="5">
        <f t="shared" si="259"/>
        <v>0</v>
      </c>
      <c r="DJ195" s="5">
        <f t="shared" si="259"/>
        <v>0</v>
      </c>
    </row>
    <row r="196" spans="1:114">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row>
    <row r="197" spans="1:114" s="102" customFormat="1">
      <c r="A197" s="18"/>
      <c r="B197" s="102" t="s">
        <v>130</v>
      </c>
      <c r="I197" s="103">
        <f>SUM(J197:DJ197)</f>
        <v>310000</v>
      </c>
      <c r="J197" s="103">
        <f t="shared" ref="J197:AO197" si="260">SUM(J135,J143,J185,J192)</f>
        <v>0</v>
      </c>
      <c r="K197" s="103">
        <f t="shared" si="260"/>
        <v>0</v>
      </c>
      <c r="L197" s="103">
        <f t="shared" si="260"/>
        <v>0</v>
      </c>
      <c r="M197" s="103">
        <f t="shared" si="260"/>
        <v>63000</v>
      </c>
      <c r="N197" s="103">
        <f t="shared" si="260"/>
        <v>0</v>
      </c>
      <c r="O197" s="103">
        <f t="shared" si="260"/>
        <v>0</v>
      </c>
      <c r="P197" s="103">
        <f t="shared" si="260"/>
        <v>0</v>
      </c>
      <c r="Q197" s="103">
        <f t="shared" si="260"/>
        <v>52500</v>
      </c>
      <c r="R197" s="103">
        <f t="shared" si="260"/>
        <v>0</v>
      </c>
      <c r="S197" s="103">
        <f t="shared" si="260"/>
        <v>0</v>
      </c>
      <c r="T197" s="103">
        <f t="shared" si="260"/>
        <v>100000</v>
      </c>
      <c r="U197" s="103">
        <f t="shared" si="260"/>
        <v>94500</v>
      </c>
      <c r="V197" s="103">
        <f t="shared" si="260"/>
        <v>0</v>
      </c>
      <c r="W197" s="103">
        <f t="shared" si="260"/>
        <v>0</v>
      </c>
      <c r="X197" s="103">
        <f t="shared" si="260"/>
        <v>0</v>
      </c>
      <c r="Y197" s="103">
        <f t="shared" si="260"/>
        <v>0</v>
      </c>
      <c r="Z197" s="103">
        <f t="shared" si="260"/>
        <v>0</v>
      </c>
      <c r="AA197" s="103">
        <f t="shared" si="260"/>
        <v>0</v>
      </c>
      <c r="AB197" s="103">
        <f t="shared" si="260"/>
        <v>0</v>
      </c>
      <c r="AC197" s="103">
        <f t="shared" si="260"/>
        <v>0</v>
      </c>
      <c r="AD197" s="103">
        <f t="shared" si="260"/>
        <v>0</v>
      </c>
      <c r="AE197" s="103">
        <f t="shared" si="260"/>
        <v>0</v>
      </c>
      <c r="AF197" s="103">
        <f t="shared" si="260"/>
        <v>0</v>
      </c>
      <c r="AG197" s="103">
        <f t="shared" si="260"/>
        <v>0</v>
      </c>
      <c r="AH197" s="103">
        <f t="shared" si="260"/>
        <v>0</v>
      </c>
      <c r="AI197" s="103">
        <f t="shared" si="260"/>
        <v>0</v>
      </c>
      <c r="AJ197" s="103">
        <f t="shared" si="260"/>
        <v>0</v>
      </c>
      <c r="AK197" s="103">
        <f t="shared" si="260"/>
        <v>0</v>
      </c>
      <c r="AL197" s="103">
        <f t="shared" si="260"/>
        <v>0</v>
      </c>
      <c r="AM197" s="103">
        <f t="shared" si="260"/>
        <v>0</v>
      </c>
      <c r="AN197" s="103">
        <f t="shared" si="260"/>
        <v>0</v>
      </c>
      <c r="AO197" s="103">
        <f t="shared" si="260"/>
        <v>0</v>
      </c>
      <c r="AP197" s="103">
        <f t="shared" ref="AP197:BU197" si="261">SUM(AP135,AP143,AP185,AP192)</f>
        <v>0</v>
      </c>
      <c r="AQ197" s="103">
        <f t="shared" si="261"/>
        <v>0</v>
      </c>
      <c r="AR197" s="103">
        <f t="shared" si="261"/>
        <v>0</v>
      </c>
      <c r="AS197" s="103">
        <f t="shared" si="261"/>
        <v>0</v>
      </c>
      <c r="AT197" s="103">
        <f t="shared" si="261"/>
        <v>0</v>
      </c>
      <c r="AU197" s="103">
        <f t="shared" si="261"/>
        <v>0</v>
      </c>
      <c r="AV197" s="103">
        <f t="shared" si="261"/>
        <v>0</v>
      </c>
      <c r="AW197" s="103">
        <f t="shared" si="261"/>
        <v>0</v>
      </c>
      <c r="AX197" s="103">
        <f t="shared" si="261"/>
        <v>0</v>
      </c>
      <c r="AY197" s="103">
        <f t="shared" si="261"/>
        <v>0</v>
      </c>
      <c r="AZ197" s="103">
        <f t="shared" si="261"/>
        <v>0</v>
      </c>
      <c r="BA197" s="103">
        <f t="shared" si="261"/>
        <v>0</v>
      </c>
      <c r="BB197" s="103">
        <f t="shared" si="261"/>
        <v>0</v>
      </c>
      <c r="BC197" s="103">
        <f t="shared" si="261"/>
        <v>0</v>
      </c>
      <c r="BD197" s="103">
        <f t="shared" si="261"/>
        <v>0</v>
      </c>
      <c r="BE197" s="103">
        <f t="shared" si="261"/>
        <v>0</v>
      </c>
      <c r="BF197" s="103">
        <f t="shared" si="261"/>
        <v>0</v>
      </c>
      <c r="BG197" s="103">
        <f t="shared" si="261"/>
        <v>0</v>
      </c>
      <c r="BH197" s="103">
        <f t="shared" si="261"/>
        <v>0</v>
      </c>
      <c r="BI197" s="103">
        <f t="shared" si="261"/>
        <v>0</v>
      </c>
      <c r="BJ197" s="103">
        <f t="shared" si="261"/>
        <v>0</v>
      </c>
      <c r="BK197" s="103">
        <f t="shared" si="261"/>
        <v>0</v>
      </c>
      <c r="BL197" s="103">
        <f t="shared" si="261"/>
        <v>0</v>
      </c>
      <c r="BM197" s="103">
        <f t="shared" si="261"/>
        <v>0</v>
      </c>
      <c r="BN197" s="103">
        <f t="shared" si="261"/>
        <v>0</v>
      </c>
      <c r="BO197" s="103">
        <f t="shared" si="261"/>
        <v>0</v>
      </c>
      <c r="BP197" s="103">
        <f t="shared" si="261"/>
        <v>0</v>
      </c>
      <c r="BQ197" s="103">
        <f t="shared" si="261"/>
        <v>0</v>
      </c>
      <c r="BR197" s="103">
        <f t="shared" si="261"/>
        <v>0</v>
      </c>
      <c r="BS197" s="103">
        <f t="shared" si="261"/>
        <v>0</v>
      </c>
      <c r="BT197" s="103">
        <f t="shared" si="261"/>
        <v>0</v>
      </c>
      <c r="BU197" s="103">
        <f t="shared" si="261"/>
        <v>0</v>
      </c>
      <c r="BV197" s="103">
        <f t="shared" ref="BV197:DA197" si="262">SUM(BV135,BV143,BV185,BV192)</f>
        <v>0</v>
      </c>
      <c r="BW197" s="103">
        <f t="shared" si="262"/>
        <v>0</v>
      </c>
      <c r="BX197" s="103">
        <f t="shared" si="262"/>
        <v>0</v>
      </c>
      <c r="BY197" s="103">
        <f t="shared" si="262"/>
        <v>0</v>
      </c>
      <c r="BZ197" s="103">
        <f t="shared" si="262"/>
        <v>0</v>
      </c>
      <c r="CA197" s="103">
        <f t="shared" si="262"/>
        <v>0</v>
      </c>
      <c r="CB197" s="103">
        <f t="shared" si="262"/>
        <v>0</v>
      </c>
      <c r="CC197" s="103">
        <f t="shared" si="262"/>
        <v>0</v>
      </c>
      <c r="CD197" s="103">
        <f t="shared" si="262"/>
        <v>0</v>
      </c>
      <c r="CE197" s="103">
        <f t="shared" si="262"/>
        <v>0</v>
      </c>
      <c r="CF197" s="103">
        <f t="shared" si="262"/>
        <v>0</v>
      </c>
      <c r="CG197" s="103">
        <f t="shared" si="262"/>
        <v>0</v>
      </c>
      <c r="CH197" s="103">
        <f t="shared" si="262"/>
        <v>0</v>
      </c>
      <c r="CI197" s="103">
        <f t="shared" si="262"/>
        <v>0</v>
      </c>
      <c r="CJ197" s="103">
        <f t="shared" si="262"/>
        <v>0</v>
      </c>
      <c r="CK197" s="103">
        <f t="shared" si="262"/>
        <v>0</v>
      </c>
      <c r="CL197" s="103">
        <f t="shared" si="262"/>
        <v>0</v>
      </c>
      <c r="CM197" s="103">
        <f t="shared" si="262"/>
        <v>0</v>
      </c>
      <c r="CN197" s="103">
        <f t="shared" si="262"/>
        <v>0</v>
      </c>
      <c r="CO197" s="103">
        <f t="shared" si="262"/>
        <v>0</v>
      </c>
      <c r="CP197" s="103">
        <f t="shared" si="262"/>
        <v>0</v>
      </c>
      <c r="CQ197" s="103">
        <f t="shared" si="262"/>
        <v>0</v>
      </c>
      <c r="CR197" s="103">
        <f t="shared" si="262"/>
        <v>0</v>
      </c>
      <c r="CS197" s="103">
        <f t="shared" si="262"/>
        <v>0</v>
      </c>
      <c r="CT197" s="103">
        <f t="shared" si="262"/>
        <v>0</v>
      </c>
      <c r="CU197" s="103">
        <f t="shared" si="262"/>
        <v>0</v>
      </c>
      <c r="CV197" s="103">
        <f t="shared" si="262"/>
        <v>0</v>
      </c>
      <c r="CW197" s="103">
        <f t="shared" si="262"/>
        <v>0</v>
      </c>
      <c r="CX197" s="103">
        <f t="shared" si="262"/>
        <v>0</v>
      </c>
      <c r="CY197" s="103">
        <f t="shared" si="262"/>
        <v>0</v>
      </c>
      <c r="CZ197" s="103">
        <f t="shared" si="262"/>
        <v>0</v>
      </c>
      <c r="DA197" s="103">
        <f t="shared" si="262"/>
        <v>0</v>
      </c>
      <c r="DB197" s="103">
        <f t="shared" ref="DB197:DJ197" si="263">SUM(DB135,DB143,DB185,DB192)</f>
        <v>0</v>
      </c>
      <c r="DC197" s="103">
        <f t="shared" si="263"/>
        <v>0</v>
      </c>
      <c r="DD197" s="103">
        <f t="shared" si="263"/>
        <v>0</v>
      </c>
      <c r="DE197" s="103">
        <f t="shared" si="263"/>
        <v>0</v>
      </c>
      <c r="DF197" s="103">
        <f t="shared" si="263"/>
        <v>0</v>
      </c>
      <c r="DG197" s="103">
        <f t="shared" si="263"/>
        <v>0</v>
      </c>
      <c r="DH197" s="103">
        <f t="shared" si="263"/>
        <v>0</v>
      </c>
      <c r="DI197" s="103">
        <f t="shared" si="263"/>
        <v>0</v>
      </c>
      <c r="DJ197" s="103">
        <f t="shared" si="263"/>
        <v>0</v>
      </c>
    </row>
    <row r="198" spans="1:114" s="37" customFormat="1">
      <c r="A198" s="18"/>
      <c r="B198" s="37" t="s">
        <v>131</v>
      </c>
      <c r="I198" s="44">
        <f ca="1">SUM(J198:DJ198)</f>
        <v>-309999.99999999988</v>
      </c>
      <c r="J198" s="44">
        <f t="shared" ref="J198:AO198" ca="1" si="264">SUM(J136,J179,J186,J193)</f>
        <v>0</v>
      </c>
      <c r="K198" s="44">
        <f t="shared" ca="1" si="264"/>
        <v>0</v>
      </c>
      <c r="L198" s="44">
        <f t="shared" ca="1" si="264"/>
        <v>0</v>
      </c>
      <c r="M198" s="44">
        <f t="shared" ca="1" si="264"/>
        <v>0</v>
      </c>
      <c r="N198" s="44">
        <f t="shared" ca="1" si="264"/>
        <v>0</v>
      </c>
      <c r="O198" s="44">
        <f t="shared" ca="1" si="264"/>
        <v>0</v>
      </c>
      <c r="P198" s="44">
        <f t="shared" ca="1" si="264"/>
        <v>0</v>
      </c>
      <c r="Q198" s="44">
        <f t="shared" ca="1" si="264"/>
        <v>0</v>
      </c>
      <c r="R198" s="44">
        <f t="shared" ca="1" si="264"/>
        <v>0</v>
      </c>
      <c r="S198" s="44">
        <f t="shared" ca="1" si="264"/>
        <v>0</v>
      </c>
      <c r="T198" s="44">
        <f t="shared" ca="1" si="264"/>
        <v>0</v>
      </c>
      <c r="U198" s="44">
        <f t="shared" ca="1" si="264"/>
        <v>-100000</v>
      </c>
      <c r="V198" s="44">
        <f t="shared" ca="1" si="264"/>
        <v>-3883.9285714285716</v>
      </c>
      <c r="W198" s="44">
        <f t="shared" ca="1" si="264"/>
        <v>-3883.9285714285716</v>
      </c>
      <c r="X198" s="44">
        <f t="shared" ca="1" si="264"/>
        <v>-3883.9285714285716</v>
      </c>
      <c r="Y198" s="44">
        <f t="shared" ca="1" si="264"/>
        <v>-3883.9285714285716</v>
      </c>
      <c r="Z198" s="44">
        <f t="shared" ca="1" si="264"/>
        <v>-3883.9285714285716</v>
      </c>
      <c r="AA198" s="44">
        <f t="shared" ca="1" si="264"/>
        <v>-3883.9285714285716</v>
      </c>
      <c r="AB198" s="44">
        <f t="shared" ca="1" si="264"/>
        <v>-3883.9285714285716</v>
      </c>
      <c r="AC198" s="44">
        <f t="shared" ca="1" si="264"/>
        <v>-4154.484536619786</v>
      </c>
      <c r="AD198" s="44">
        <f t="shared" ca="1" si="264"/>
        <v>-4156.5137063587199</v>
      </c>
      <c r="AE198" s="44">
        <f t="shared" ca="1" si="264"/>
        <v>-4158.5580948706956</v>
      </c>
      <c r="AF198" s="44">
        <f t="shared" ca="1" si="264"/>
        <v>-4160.6178162965116</v>
      </c>
      <c r="AG198" s="44">
        <f t="shared" ca="1" si="264"/>
        <v>-4403.3585301753246</v>
      </c>
      <c r="AH198" s="44">
        <f t="shared" ca="1" si="264"/>
        <v>-4407.2542548659258</v>
      </c>
      <c r="AI198" s="44">
        <f t="shared" ca="1" si="264"/>
        <v>-4411.179197491706</v>
      </c>
      <c r="AJ198" s="44">
        <f t="shared" ca="1" si="264"/>
        <v>-4415.1335771871791</v>
      </c>
      <c r="AK198" s="44">
        <f t="shared" ca="1" si="264"/>
        <v>-4882.6497088018441</v>
      </c>
      <c r="AL198" s="44">
        <f t="shared" ca="1" si="264"/>
        <v>-2077.6401173321433</v>
      </c>
      <c r="AM198" s="44">
        <f t="shared" ca="1" si="264"/>
        <v>-2085.1867039264198</v>
      </c>
      <c r="AN198" s="44">
        <f t="shared" ca="1" si="264"/>
        <v>-2092.7898899201537</v>
      </c>
      <c r="AO198" s="44">
        <f t="shared" ca="1" si="264"/>
        <v>-2100.4500998088406</v>
      </c>
      <c r="AP198" s="44">
        <f t="shared" ref="AP198:BU198" ca="1" si="265">SUM(AP136,AP179,AP186,AP193)</f>
        <v>-2108.1677612716931</v>
      </c>
      <c r="AQ198" s="44">
        <f t="shared" ca="1" si="265"/>
        <v>-2115.9433051955166</v>
      </c>
      <c r="AR198" s="44">
        <f t="shared" ca="1" si="265"/>
        <v>-2123.7771656987684</v>
      </c>
      <c r="AS198" s="44">
        <f t="shared" ca="1" si="265"/>
        <v>-2131.6697801557948</v>
      </c>
      <c r="AT198" s="44">
        <f t="shared" ca="1" si="265"/>
        <v>-2139.6215892212485</v>
      </c>
      <c r="AU198" s="44">
        <f t="shared" ca="1" si="265"/>
        <v>-2147.6330368546942</v>
      </c>
      <c r="AV198" s="44">
        <f t="shared" ca="1" si="265"/>
        <v>-2155.7045703453896</v>
      </c>
      <c r="AW198" s="44">
        <f t="shared" ca="1" si="265"/>
        <v>-2163.8366403372661</v>
      </c>
      <c r="AX198" s="44">
        <f t="shared" ca="1" si="265"/>
        <v>-2600.60112942551</v>
      </c>
      <c r="AY198" s="44">
        <f t="shared" ca="1" si="265"/>
        <v>-2608.8556378962012</v>
      </c>
      <c r="AZ198" s="44">
        <f t="shared" ca="1" si="265"/>
        <v>-2617.1720551804228</v>
      </c>
      <c r="BA198" s="44">
        <f t="shared" ca="1" si="265"/>
        <v>-2625.5508455942759</v>
      </c>
      <c r="BB198" s="44">
        <f t="shared" ca="1" si="265"/>
        <v>-2633.9924769362328</v>
      </c>
      <c r="BC198" s="44">
        <f t="shared" ca="1" si="265"/>
        <v>-2642.4974205132548</v>
      </c>
      <c r="BD198" s="44">
        <f t="shared" ca="1" si="265"/>
        <v>-2651.0661511671042</v>
      </c>
      <c r="BE198" s="44">
        <f t="shared" ca="1" si="265"/>
        <v>-2659.6991473008575</v>
      </c>
      <c r="BF198" s="44">
        <f t="shared" ca="1" si="265"/>
        <v>-2668.3968909056139</v>
      </c>
      <c r="BG198" s="44">
        <f t="shared" ca="1" si="265"/>
        <v>-2677.1598675874056</v>
      </c>
      <c r="BH198" s="44">
        <f t="shared" ca="1" si="265"/>
        <v>-2685.9885665943116</v>
      </c>
      <c r="BI198" s="44">
        <f t="shared" ca="1" si="265"/>
        <v>-2694.8834808437687</v>
      </c>
      <c r="BJ198" s="44">
        <f t="shared" ca="1" si="265"/>
        <v>-2703.845106950097</v>
      </c>
      <c r="BK198" s="44">
        <f t="shared" ca="1" si="265"/>
        <v>-2712.8739452522232</v>
      </c>
      <c r="BL198" s="44">
        <f t="shared" ca="1" si="265"/>
        <v>-2721.9704998416146</v>
      </c>
      <c r="BM198" s="44">
        <f t="shared" ca="1" si="265"/>
        <v>-2731.1352785904269</v>
      </c>
      <c r="BN198" s="44">
        <f t="shared" ca="1" si="265"/>
        <v>-2740.3687931798549</v>
      </c>
      <c r="BO198" s="44">
        <f t="shared" ca="1" si="265"/>
        <v>-2749.6715591287038</v>
      </c>
      <c r="BP198" s="44">
        <f t="shared" ca="1" si="265"/>
        <v>-2759.0440958221689</v>
      </c>
      <c r="BQ198" s="44">
        <f t="shared" ca="1" si="265"/>
        <v>-2768.4869265408352</v>
      </c>
      <c r="BR198" s="44">
        <f t="shared" ca="1" si="265"/>
        <v>-1278.0005784898917</v>
      </c>
      <c r="BS198" s="44">
        <f t="shared" ca="1" si="265"/>
        <v>-1287.5855828285657</v>
      </c>
      <c r="BT198" s="44">
        <f t="shared" ca="1" si="265"/>
        <v>-1297.2424746997799</v>
      </c>
      <c r="BU198" s="44">
        <f t="shared" ca="1" si="265"/>
        <v>-1306.9717932600283</v>
      </c>
      <c r="BV198" s="44">
        <f t="shared" ref="BV198:DA198" ca="1" si="266">SUM(BV136,BV179,BV186,BV193)</f>
        <v>-1316.7740817094787</v>
      </c>
      <c r="BW198" s="44">
        <f t="shared" ca="1" si="266"/>
        <v>-1326.6498873222999</v>
      </c>
      <c r="BX198" s="44">
        <f t="shared" ca="1" si="266"/>
        <v>-1336.5997614772168</v>
      </c>
      <c r="BY198" s="44">
        <f t="shared" ca="1" si="266"/>
        <v>-1346.6242596882962</v>
      </c>
      <c r="BZ198" s="44">
        <f t="shared" ca="1" si="266"/>
        <v>-1356.723941635958</v>
      </c>
      <c r="CA198" s="44">
        <f t="shared" ca="1" si="266"/>
        <v>-1366.899371198228</v>
      </c>
      <c r="CB198" s="44">
        <f t="shared" ca="1" si="266"/>
        <v>-1377.1511164822148</v>
      </c>
      <c r="CC198" s="44">
        <f t="shared" ca="1" si="266"/>
        <v>-1387.4797498558314</v>
      </c>
      <c r="CD198" s="44">
        <f t="shared" ca="1" si="266"/>
        <v>-1397.88584797975</v>
      </c>
      <c r="CE198" s="44">
        <f t="shared" ca="1" si="266"/>
        <v>-1408.3699918395982</v>
      </c>
      <c r="CF198" s="44">
        <f t="shared" ca="1" si="266"/>
        <v>-1418.932766778395</v>
      </c>
      <c r="CG198" s="44">
        <f t="shared" ca="1" si="266"/>
        <v>-1429.5747625292333</v>
      </c>
      <c r="CH198" s="44">
        <f t="shared" ca="1" si="266"/>
        <v>-1440.2965732482025</v>
      </c>
      <c r="CI198" s="44">
        <f t="shared" ca="1" si="266"/>
        <v>-1451.0987975475641</v>
      </c>
      <c r="CJ198" s="44">
        <f t="shared" ca="1" si="266"/>
        <v>-1461.9820385291705</v>
      </c>
      <c r="CK198" s="44">
        <f t="shared" ca="1" si="266"/>
        <v>-1472.9469038181392</v>
      </c>
      <c r="CL198" s="44">
        <f t="shared" ca="1" si="266"/>
        <v>-1483.9940055967754</v>
      </c>
      <c r="CM198" s="44">
        <f t="shared" ca="1" si="266"/>
        <v>-1495.1239606387512</v>
      </c>
      <c r="CN198" s="44">
        <f t="shared" ca="1" si="266"/>
        <v>-1506.337390343542</v>
      </c>
      <c r="CO198" s="44">
        <f t="shared" ca="1" si="266"/>
        <v>-1517.6349207711185</v>
      </c>
      <c r="CP198" s="44">
        <f t="shared" ca="1" si="266"/>
        <v>-1529.0171826769019</v>
      </c>
      <c r="CQ198" s="44">
        <f t="shared" ca="1" si="266"/>
        <v>-1540.4848115469788</v>
      </c>
      <c r="CR198" s="44">
        <f t="shared" ca="1" si="266"/>
        <v>-1552.0384476335812</v>
      </c>
      <c r="CS198" s="44">
        <f t="shared" ca="1" si="266"/>
        <v>-1563.6787359908326</v>
      </c>
      <c r="CT198" s="44">
        <f t="shared" ca="1" si="266"/>
        <v>-1575.4063265107643</v>
      </c>
      <c r="CU198" s="44">
        <f t="shared" ca="1" si="266"/>
        <v>-1587.2218739595949</v>
      </c>
      <c r="CV198" s="44">
        <f t="shared" ca="1" si="266"/>
        <v>-1599.1260380142917</v>
      </c>
      <c r="CW198" s="44">
        <f t="shared" ca="1" si="266"/>
        <v>-1611.1194832993988</v>
      </c>
      <c r="CX198" s="44">
        <f t="shared" ca="1" si="266"/>
        <v>-1623.2028794241444</v>
      </c>
      <c r="CY198" s="44">
        <f t="shared" ca="1" si="266"/>
        <v>-1635.3769010198255</v>
      </c>
      <c r="CZ198" s="44">
        <f t="shared" ca="1" si="266"/>
        <v>-1647.6422277774743</v>
      </c>
      <c r="DA198" s="44">
        <f t="shared" ca="1" si="266"/>
        <v>-1659.999544485805</v>
      </c>
      <c r="DB198" s="44">
        <f t="shared" ref="DB198:DJ198" ca="1" si="267">SUM(DB136,DB179,DB186,DB193)</f>
        <v>-1672.4495410694487</v>
      </c>
      <c r="DC198" s="44">
        <f t="shared" ca="1" si="267"/>
        <v>-1684.9929126274697</v>
      </c>
      <c r="DD198" s="44">
        <f t="shared" ca="1" si="267"/>
        <v>-1697.6303594721758</v>
      </c>
      <c r="DE198" s="44">
        <f t="shared" ca="1" si="267"/>
        <v>-1710.362587168217</v>
      </c>
      <c r="DF198" s="44">
        <f t="shared" ca="1" si="267"/>
        <v>-1723.1903065719787</v>
      </c>
      <c r="DG198" s="44">
        <f t="shared" ca="1" si="267"/>
        <v>-1736.1142338712684</v>
      </c>
      <c r="DH198" s="44">
        <f t="shared" ca="1" si="267"/>
        <v>-1749.1350906253033</v>
      </c>
      <c r="DI198" s="44">
        <f t="shared" ca="1" si="267"/>
        <v>0</v>
      </c>
      <c r="DJ198" s="44">
        <f t="shared" ca="1" si="267"/>
        <v>0</v>
      </c>
    </row>
    <row r="199" spans="1:114" s="104" customFormat="1">
      <c r="A199" s="18"/>
      <c r="B199" s="104" t="s">
        <v>90</v>
      </c>
      <c r="I199" s="105">
        <f ca="1">SUM(J199:DJ199)</f>
        <v>-109658</v>
      </c>
      <c r="J199" s="105">
        <f t="shared" ref="J199:AO199" ca="1" si="268">ROUND(SUM(J138,J181,J188,J195),0)</f>
        <v>0</v>
      </c>
      <c r="K199" s="105">
        <f t="shared" ca="1" si="268"/>
        <v>0</v>
      </c>
      <c r="L199" s="105">
        <f t="shared" ca="1" si="268"/>
        <v>0</v>
      </c>
      <c r="M199" s="105">
        <f t="shared" ca="1" si="268"/>
        <v>-586</v>
      </c>
      <c r="N199" s="105">
        <f t="shared" ca="1" si="268"/>
        <v>-1146</v>
      </c>
      <c r="O199" s="105">
        <f t="shared" ca="1" si="268"/>
        <v>-1160</v>
      </c>
      <c r="P199" s="105">
        <f t="shared" ca="1" si="268"/>
        <v>-1172</v>
      </c>
      <c r="Q199" s="105">
        <f t="shared" ca="1" si="268"/>
        <v>-1661</v>
      </c>
      <c r="R199" s="105">
        <f t="shared" ca="1" si="268"/>
        <v>-2126</v>
      </c>
      <c r="S199" s="105">
        <f t="shared" ca="1" si="268"/>
        <v>-2126</v>
      </c>
      <c r="T199" s="105">
        <f t="shared" ca="1" si="268"/>
        <v>-3599</v>
      </c>
      <c r="U199" s="105">
        <f t="shared" ca="1" si="268"/>
        <v>-4478</v>
      </c>
      <c r="V199" s="105">
        <f t="shared" ca="1" si="268"/>
        <v>-3758</v>
      </c>
      <c r="W199" s="105">
        <f t="shared" ca="1" si="268"/>
        <v>-3671</v>
      </c>
      <c r="X199" s="105">
        <f t="shared" ca="1" si="268"/>
        <v>-3582</v>
      </c>
      <c r="Y199" s="105">
        <f t="shared" ca="1" si="268"/>
        <v>-3451</v>
      </c>
      <c r="Z199" s="105">
        <f t="shared" ca="1" si="268"/>
        <v>-3247</v>
      </c>
      <c r="AA199" s="105">
        <f t="shared" ca="1" si="268"/>
        <v>-3153</v>
      </c>
      <c r="AB199" s="105">
        <f t="shared" ca="1" si="268"/>
        <v>-3058</v>
      </c>
      <c r="AC199" s="105">
        <f t="shared" ca="1" si="268"/>
        <v>-2927</v>
      </c>
      <c r="AD199" s="105">
        <f t="shared" ca="1" si="268"/>
        <v>-2732</v>
      </c>
      <c r="AE199" s="105">
        <f t="shared" ca="1" si="268"/>
        <v>-2632</v>
      </c>
      <c r="AF199" s="105">
        <f t="shared" ca="1" si="268"/>
        <v>-2529</v>
      </c>
      <c r="AG199" s="105">
        <f t="shared" ca="1" si="268"/>
        <v>-2395</v>
      </c>
      <c r="AH199" s="105">
        <f t="shared" ca="1" si="268"/>
        <v>-2236</v>
      </c>
      <c r="AI199" s="105">
        <f t="shared" ca="1" si="268"/>
        <v>-2102</v>
      </c>
      <c r="AJ199" s="105">
        <f t="shared" ca="1" si="268"/>
        <v>-1991</v>
      </c>
      <c r="AK199" s="105">
        <f t="shared" ca="1" si="268"/>
        <v>-1854</v>
      </c>
      <c r="AL199" s="105">
        <f t="shared" ca="1" si="268"/>
        <v>-1725</v>
      </c>
      <c r="AM199" s="105">
        <f t="shared" ca="1" si="268"/>
        <v>-1700</v>
      </c>
      <c r="AN199" s="105">
        <f t="shared" ca="1" si="268"/>
        <v>-1676</v>
      </c>
      <c r="AO199" s="105">
        <f t="shared" ca="1" si="268"/>
        <v>-1633</v>
      </c>
      <c r="AP199" s="105">
        <f t="shared" ref="AP199:BU199" ca="1" si="269">ROUND(SUM(AP138,AP181,AP188,AP195),0)</f>
        <v>-1554</v>
      </c>
      <c r="AQ199" s="105">
        <f t="shared" ca="1" si="269"/>
        <v>-1528</v>
      </c>
      <c r="AR199" s="105">
        <f t="shared" ca="1" si="269"/>
        <v>-1500</v>
      </c>
      <c r="AS199" s="105">
        <f t="shared" ca="1" si="269"/>
        <v>-1456</v>
      </c>
      <c r="AT199" s="105">
        <f t="shared" ca="1" si="269"/>
        <v>-1381</v>
      </c>
      <c r="AU199" s="105">
        <f t="shared" ca="1" si="269"/>
        <v>-1353</v>
      </c>
      <c r="AV199" s="105">
        <f t="shared" ca="1" si="269"/>
        <v>-1324</v>
      </c>
      <c r="AW199" s="105">
        <f t="shared" ca="1" si="269"/>
        <v>-1280</v>
      </c>
      <c r="AX199" s="105">
        <f t="shared" ca="1" si="269"/>
        <v>-1226</v>
      </c>
      <c r="AY199" s="105">
        <f t="shared" ca="1" si="269"/>
        <v>-1188</v>
      </c>
      <c r="AZ199" s="105">
        <f t="shared" ca="1" si="269"/>
        <v>-1163</v>
      </c>
      <c r="BA199" s="105">
        <f t="shared" ca="1" si="269"/>
        <v>-1124</v>
      </c>
      <c r="BB199" s="105">
        <f t="shared" ca="1" si="269"/>
        <v>-1062</v>
      </c>
      <c r="BC199" s="105">
        <f t="shared" ca="1" si="269"/>
        <v>-1036</v>
      </c>
      <c r="BD199" s="105">
        <f t="shared" ca="1" si="269"/>
        <v>-1009</v>
      </c>
      <c r="BE199" s="105">
        <f t="shared" ca="1" si="269"/>
        <v>-971</v>
      </c>
      <c r="BF199" s="105">
        <f t="shared" ca="1" si="269"/>
        <v>-911</v>
      </c>
      <c r="BG199" s="105">
        <f t="shared" ca="1" si="269"/>
        <v>-883</v>
      </c>
      <c r="BH199" s="105">
        <f t="shared" ca="1" si="269"/>
        <v>-854</v>
      </c>
      <c r="BI199" s="105">
        <f t="shared" ca="1" si="269"/>
        <v>-816</v>
      </c>
      <c r="BJ199" s="105">
        <f t="shared" ca="1" si="269"/>
        <v>-760</v>
      </c>
      <c r="BK199" s="105">
        <f t="shared" ca="1" si="269"/>
        <v>-730</v>
      </c>
      <c r="BL199" s="105">
        <f t="shared" ca="1" si="269"/>
        <v>-699</v>
      </c>
      <c r="BM199" s="105">
        <f t="shared" ca="1" si="269"/>
        <v>-660</v>
      </c>
      <c r="BN199" s="105">
        <f t="shared" ca="1" si="269"/>
        <v>-614</v>
      </c>
      <c r="BO199" s="105">
        <f t="shared" ca="1" si="269"/>
        <v>-575</v>
      </c>
      <c r="BP199" s="105">
        <f t="shared" ca="1" si="269"/>
        <v>-542</v>
      </c>
      <c r="BQ199" s="105">
        <f t="shared" ca="1" si="269"/>
        <v>-503</v>
      </c>
      <c r="BR199" s="105">
        <f t="shared" ca="1" si="269"/>
        <v>-468</v>
      </c>
      <c r="BS199" s="105">
        <f t="shared" ca="1" si="269"/>
        <v>-463</v>
      </c>
      <c r="BT199" s="105">
        <f t="shared" ca="1" si="269"/>
        <v>-459</v>
      </c>
      <c r="BU199" s="105">
        <f t="shared" ca="1" si="269"/>
        <v>-449</v>
      </c>
      <c r="BV199" s="105">
        <f t="shared" ref="BV199:DA199" ca="1" si="270">ROUND(SUM(BV138,BV181,BV188,BV195),0)</f>
        <v>-430</v>
      </c>
      <c r="BW199" s="105">
        <f t="shared" ca="1" si="270"/>
        <v>-425</v>
      </c>
      <c r="BX199" s="105">
        <f t="shared" ca="1" si="270"/>
        <v>-419</v>
      </c>
      <c r="BY199" s="105">
        <f t="shared" ca="1" si="270"/>
        <v>-409</v>
      </c>
      <c r="BZ199" s="105">
        <f t="shared" ca="1" si="270"/>
        <v>-391</v>
      </c>
      <c r="CA199" s="105">
        <f t="shared" ca="1" si="270"/>
        <v>-385</v>
      </c>
      <c r="CB199" s="105">
        <f t="shared" ca="1" si="270"/>
        <v>-379</v>
      </c>
      <c r="CC199" s="105">
        <f t="shared" ca="1" si="270"/>
        <v>-369</v>
      </c>
      <c r="CD199" s="105">
        <f t="shared" ca="1" si="270"/>
        <v>-354</v>
      </c>
      <c r="CE199" s="105">
        <f t="shared" ca="1" si="270"/>
        <v>-344</v>
      </c>
      <c r="CF199" s="105">
        <f t="shared" ca="1" si="270"/>
        <v>-337</v>
      </c>
      <c r="CG199" s="105">
        <f t="shared" ca="1" si="270"/>
        <v>-326</v>
      </c>
      <c r="CH199" s="105">
        <f t="shared" ca="1" si="270"/>
        <v>-309</v>
      </c>
      <c r="CI199" s="105">
        <f t="shared" ca="1" si="270"/>
        <v>-302</v>
      </c>
      <c r="CJ199" s="105">
        <f t="shared" ca="1" si="270"/>
        <v>-294</v>
      </c>
      <c r="CK199" s="105">
        <f t="shared" ca="1" si="270"/>
        <v>-283</v>
      </c>
      <c r="CL199" s="105">
        <f t="shared" ca="1" si="270"/>
        <v>-266</v>
      </c>
      <c r="CM199" s="105">
        <f t="shared" ca="1" si="270"/>
        <v>-258</v>
      </c>
      <c r="CN199" s="105">
        <f t="shared" ca="1" si="270"/>
        <v>-250</v>
      </c>
      <c r="CO199" s="105">
        <f t="shared" ca="1" si="270"/>
        <v>-238</v>
      </c>
      <c r="CP199" s="105">
        <f t="shared" ca="1" si="270"/>
        <v>-222</v>
      </c>
      <c r="CQ199" s="105">
        <f t="shared" ca="1" si="270"/>
        <v>-213</v>
      </c>
      <c r="CR199" s="105">
        <f t="shared" ca="1" si="270"/>
        <v>-204</v>
      </c>
      <c r="CS199" s="105">
        <f t="shared" ca="1" si="270"/>
        <v>-192</v>
      </c>
      <c r="CT199" s="105">
        <f t="shared" ca="1" si="270"/>
        <v>-178</v>
      </c>
      <c r="CU199" s="105">
        <f t="shared" ca="1" si="270"/>
        <v>-167</v>
      </c>
      <c r="CV199" s="105">
        <f t="shared" ca="1" si="270"/>
        <v>-157</v>
      </c>
      <c r="CW199" s="105">
        <f t="shared" ca="1" si="270"/>
        <v>-145</v>
      </c>
      <c r="CX199" s="105">
        <f t="shared" ca="1" si="270"/>
        <v>-130</v>
      </c>
      <c r="CY199" s="105">
        <f t="shared" ca="1" si="270"/>
        <v>-119</v>
      </c>
      <c r="CZ199" s="105">
        <f t="shared" ca="1" si="270"/>
        <v>-108</v>
      </c>
      <c r="DA199" s="105">
        <f t="shared" ca="1" si="270"/>
        <v>-96</v>
      </c>
      <c r="DB199" s="105">
        <f t="shared" ref="DB199:DJ199" ca="1" si="271">ROUND(SUM(DB138,DB181,DB188,DB195),0)</f>
        <v>-81</v>
      </c>
      <c r="DC199" s="105">
        <f t="shared" ca="1" si="271"/>
        <v>-70</v>
      </c>
      <c r="DD199" s="105">
        <f t="shared" ca="1" si="271"/>
        <v>-58</v>
      </c>
      <c r="DE199" s="105">
        <f t="shared" ca="1" si="271"/>
        <v>-45</v>
      </c>
      <c r="DF199" s="105">
        <f t="shared" ca="1" si="271"/>
        <v>-32</v>
      </c>
      <c r="DG199" s="105">
        <f t="shared" ca="1" si="271"/>
        <v>-19</v>
      </c>
      <c r="DH199" s="105">
        <f t="shared" ca="1" si="271"/>
        <v>-7</v>
      </c>
      <c r="DI199" s="105">
        <f t="shared" ca="1" si="271"/>
        <v>0</v>
      </c>
      <c r="DJ199" s="105">
        <f t="shared" ca="1" si="271"/>
        <v>0</v>
      </c>
    </row>
    <row r="200" spans="1:114" s="264" customFormat="1">
      <c r="A200" s="382"/>
    </row>
    <row r="201" spans="1:114" s="264" customFormat="1">
      <c r="A201" s="382"/>
      <c r="K201" s="386"/>
    </row>
    <row r="202" spans="1:114" s="264" customFormat="1">
      <c r="A202" s="382"/>
      <c r="K202" s="386"/>
    </row>
    <row r="203" spans="1:114" s="264" customFormat="1">
      <c r="A203" s="382"/>
    </row>
    <row r="204" spans="1:114" s="264" customFormat="1">
      <c r="A204" s="382"/>
    </row>
    <row r="205" spans="1:114" s="264" customFormat="1">
      <c r="A205" s="382"/>
    </row>
    <row r="206" spans="1:114" s="264" customFormat="1">
      <c r="A206" s="382"/>
    </row>
    <row r="207" spans="1:114" s="264" customFormat="1">
      <c r="A207" s="382"/>
    </row>
    <row r="208" spans="1:114" s="264" customFormat="1">
      <c r="A208" s="382"/>
    </row>
    <row r="209" spans="1:1" s="264" customFormat="1">
      <c r="A209" s="382"/>
    </row>
    <row r="210" spans="1:1" s="264" customFormat="1">
      <c r="A210" s="382"/>
    </row>
    <row r="211" spans="1:1" s="264" customFormat="1">
      <c r="A211" s="382"/>
    </row>
    <row r="212" spans="1:1" s="264" customFormat="1">
      <c r="A212" s="382"/>
    </row>
    <row r="213" spans="1:1" s="264" customFormat="1">
      <c r="A213" s="382"/>
    </row>
    <row r="214" spans="1:1" s="264" customFormat="1">
      <c r="A214" s="382"/>
    </row>
    <row r="215" spans="1:1" s="264" customFormat="1">
      <c r="A215" s="382"/>
    </row>
    <row r="216" spans="1:1" s="264" customFormat="1">
      <c r="A216" s="382"/>
    </row>
    <row r="217" spans="1:1" s="264" customFormat="1">
      <c r="A217" s="382"/>
    </row>
    <row r="218" spans="1:1" s="264" customFormat="1">
      <c r="A218" s="382"/>
    </row>
    <row r="219" spans="1:1" s="264" customFormat="1">
      <c r="A219" s="382"/>
    </row>
    <row r="220" spans="1:1" s="264" customFormat="1">
      <c r="A220" s="382"/>
    </row>
    <row r="221" spans="1:1" s="264" customFormat="1">
      <c r="A221" s="382"/>
    </row>
    <row r="222" spans="1:1" s="264" customFormat="1">
      <c r="A222" s="382"/>
    </row>
    <row r="223" spans="1:1" s="264" customFormat="1">
      <c r="A223" s="382"/>
    </row>
    <row r="224" spans="1:1" s="264" customFormat="1">
      <c r="A224" s="382"/>
    </row>
    <row r="225" spans="1:1" s="264" customFormat="1">
      <c r="A225" s="382"/>
    </row>
    <row r="226" spans="1:1" s="264" customFormat="1">
      <c r="A226" s="382"/>
    </row>
    <row r="227" spans="1:1" s="264" customFormat="1">
      <c r="A227" s="382"/>
    </row>
    <row r="228" spans="1:1" s="264" customFormat="1">
      <c r="A228" s="382"/>
    </row>
    <row r="229" spans="1:1" s="264" customFormat="1">
      <c r="A229" s="382"/>
    </row>
    <row r="230" spans="1:1" s="264" customFormat="1">
      <c r="A230" s="382"/>
    </row>
    <row r="231" spans="1:1" s="264" customFormat="1">
      <c r="A231" s="382"/>
    </row>
    <row r="232" spans="1:1" s="264" customFormat="1">
      <c r="A232" s="382"/>
    </row>
    <row r="233" spans="1:1" s="264" customFormat="1">
      <c r="A233" s="382"/>
    </row>
    <row r="234" spans="1:1" s="264" customFormat="1">
      <c r="A234" s="382"/>
    </row>
    <row r="235" spans="1:1" s="264" customFormat="1">
      <c r="A235" s="382"/>
    </row>
    <row r="236" spans="1:1" s="264" customFormat="1">
      <c r="A236" s="382"/>
    </row>
    <row r="237" spans="1:1" s="264" customFormat="1">
      <c r="A237" s="382"/>
    </row>
    <row r="238" spans="1:1" s="264" customFormat="1">
      <c r="A238" s="382"/>
    </row>
    <row r="239" spans="1:1" s="264" customFormat="1">
      <c r="A239" s="382"/>
    </row>
    <row r="240" spans="1:1" s="264" customFormat="1">
      <c r="A240" s="382"/>
    </row>
    <row r="241" spans="1:1" s="264" customFormat="1">
      <c r="A241" s="382"/>
    </row>
    <row r="242" spans="1:1" s="264" customFormat="1">
      <c r="A242" s="382"/>
    </row>
    <row r="243" spans="1:1" s="264" customFormat="1">
      <c r="A243" s="382"/>
    </row>
    <row r="244" spans="1:1" s="264" customFormat="1">
      <c r="A244" s="382"/>
    </row>
    <row r="245" spans="1:1" s="264" customFormat="1">
      <c r="A245" s="382"/>
    </row>
    <row r="246" spans="1:1" s="264" customFormat="1">
      <c r="A246" s="382"/>
    </row>
    <row r="247" spans="1:1" s="264" customFormat="1">
      <c r="A247" s="382"/>
    </row>
    <row r="248" spans="1:1" s="264" customFormat="1">
      <c r="A248" s="382"/>
    </row>
    <row r="249" spans="1:1" s="264" customFormat="1">
      <c r="A249" s="382"/>
    </row>
    <row r="250" spans="1:1" s="264" customFormat="1">
      <c r="A250" s="382"/>
    </row>
    <row r="251" spans="1:1" s="264" customFormat="1">
      <c r="A251" s="382"/>
    </row>
    <row r="252" spans="1:1" s="264" customFormat="1">
      <c r="A252" s="382"/>
    </row>
    <row r="253" spans="1:1" s="264" customFormat="1">
      <c r="A253" s="382"/>
    </row>
    <row r="254" spans="1:1" s="264" customFormat="1">
      <c r="A254" s="382"/>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7" fitToWidth="10" orientation="landscape" r:id="rId1"/>
  <drawing r:id="rId2"/>
</worksheet>
</file>

<file path=xl/worksheets/sheet9.xml><?xml version="1.0" encoding="utf-8"?>
<worksheet xmlns="http://schemas.openxmlformats.org/spreadsheetml/2006/main" xmlns:r="http://schemas.openxmlformats.org/officeDocument/2006/relationships">
  <sheetPr codeName="Лист10">
    <pageSetUpPr fitToPage="1"/>
  </sheetPr>
  <dimension ref="A8:EG102"/>
  <sheetViews>
    <sheetView view="pageBreakPreview" zoomScale="70" zoomScaleNormal="85" zoomScaleSheetLayoutView="70" workbookViewId="0">
      <pane xSplit="9" ySplit="16" topLeftCell="J41"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cols>
    <col min="1" max="1" width="9.140625" style="18" customWidth="1"/>
    <col min="2" max="7" width="9.140625" customWidth="1"/>
    <col min="8" max="8" width="11.140625" style="7" bestFit="1" customWidth="1"/>
    <col min="9" max="9" width="10.42578125" customWidth="1"/>
    <col min="10" max="114" width="12.7109375" customWidth="1"/>
    <col min="115" max="137" width="0" hidden="1" customWidth="1"/>
    <col min="138" max="16384" width="9.140625" hidden="1"/>
  </cols>
  <sheetData>
    <row r="8" spans="2:117" ht="26.25">
      <c r="B8" s="271" t="str">
        <f>"Проект: "&amp;Ввод!E3</f>
        <v>Проект: Реконструкция системы водоснабжения и водоотведения г.[•]</v>
      </c>
    </row>
    <row r="9" spans="2:117" ht="23.25">
      <c r="B9" s="254" t="s">
        <v>487</v>
      </c>
    </row>
    <row r="10" spans="2:117">
      <c r="B10" t="s">
        <v>379</v>
      </c>
    </row>
    <row r="12" spans="2:117">
      <c r="B12" s="78"/>
      <c r="C12" s="78"/>
      <c r="D12" s="78"/>
      <c r="E12" s="78"/>
      <c r="F12" s="78"/>
      <c r="G12" s="78"/>
      <c r="H12" s="79"/>
      <c r="I12" s="78"/>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7">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f>Ввод!DJ21</f>
        <v>0</v>
      </c>
    </row>
    <row r="15" spans="2:117" ht="35.1" customHeight="1">
      <c r="I15" s="147" t="s">
        <v>126</v>
      </c>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s="204">
        <f>Ввод!DJ22</f>
        <v>91</v>
      </c>
      <c r="DL15" s="204"/>
      <c r="DM15" s="204"/>
    </row>
    <row r="16" spans="2:117">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5">
      <c r="B17" s="143" t="s">
        <v>225</v>
      </c>
    </row>
    <row r="18" spans="1:115" s="78" customFormat="1">
      <c r="A18" s="160"/>
      <c r="B18" s="91" t="s">
        <v>10</v>
      </c>
      <c r="H18" s="79"/>
    </row>
    <row r="19" spans="1:115">
      <c r="B19" s="12" t="s">
        <v>122</v>
      </c>
      <c r="H19" s="7" t="s">
        <v>0</v>
      </c>
      <c r="I19" s="5">
        <f>SUM(Ввод!G224:G236)</f>
        <v>315655</v>
      </c>
      <c r="J19" s="5">
        <f>$I19*(1+J20)*(1-J21)*(1+J22)*SUMIF(Ввод!$151:$151,J$16,Ввод!$152:$152)</f>
        <v>79554.674228934527</v>
      </c>
      <c r="K19" s="5">
        <f>$I19*(1+K20)*(1-K21)*(1+K22)*SUMIF(Ввод!$151:$151,K$16,Ввод!$152:$152)</f>
        <v>80401.057186838632</v>
      </c>
      <c r="L19" s="5">
        <f>$I19*(1+L20)*(1-L21)*(1+L22)*SUMIF(Ввод!$151:$151,L$16,Ввод!$152:$152)</f>
        <v>81256.44482131736</v>
      </c>
      <c r="M19" s="5">
        <f>$I19*(1+M20)*(1-M21)*(1+M22)*SUMIF(Ввод!$151:$151,M$16,Ввод!$152:$152)</f>
        <v>82120.932933212913</v>
      </c>
      <c r="N19" s="5">
        <f>$I19*(1+N20)*(1-N21)*(1+N22)*SUMIF(Ввод!$151:$151,N$16,Ввод!$152:$152)</f>
        <v>82922.128672774037</v>
      </c>
      <c r="O19" s="5">
        <f>$I19*(1+O20)*(1-O21)*(1+O22)*SUMIF(Ввод!$151:$151,O$16,Ввод!$152:$152)</f>
        <v>83731.141111319972</v>
      </c>
      <c r="P19" s="5">
        <f>$I19*(1+P20)*(1-P21)*(1+P22)*SUMIF(Ввод!$151:$151,P$16,Ввод!$152:$152)</f>
        <v>84548.046510842643</v>
      </c>
      <c r="Q19" s="5">
        <f>$I19*(1+Q20)*(1-Q21)*(1+Q22)*SUMIF(Ввод!$151:$151,Q$16,Ввод!$152:$152)</f>
        <v>85372.921877368179</v>
      </c>
      <c r="R19" s="5">
        <f>$I19*(1+R20)*(1-R21)*(1+R22)*SUMIF(Ввод!$151:$151,R$16,Ввод!$152:$152)</f>
        <v>86209.990775570026</v>
      </c>
      <c r="S19" s="5">
        <f>$I19*(1+S20)*(1-S21)*(1+S22)*SUMIF(Ввод!$151:$151,S$16,Ввод!$152:$152)</f>
        <v>87055.26701076969</v>
      </c>
      <c r="T19" s="5">
        <f>$I19*(1+T20)*(1-T21)*(1+T22)*SUMIF(Ввод!$151:$151,T$16,Ввод!$152:$152)</f>
        <v>87908.831054695082</v>
      </c>
      <c r="U19" s="5">
        <f>$I19*(1+U20)*(1-U21)*(1+U22)*SUMIF(Ввод!$151:$151,U$16,Ввод!$152:$152)</f>
        <v>88770.764168087466</v>
      </c>
      <c r="V19" s="5">
        <f>$I19*(1+V20)*(1-V21)*(1+V22)*SUMIF(Ввод!$151:$151,V$16,Ввод!$152:$152)</f>
        <v>89643.73459623981</v>
      </c>
      <c r="W19" s="5">
        <f>$I19*(1+W20)*(1-W21)*(1+W22)*SUMIF(Ввод!$151:$151,W$16,Ввод!$152:$152)</f>
        <v>90525.289803126114</v>
      </c>
      <c r="X19" s="5">
        <f>$I19*(1+X20)*(1-X21)*(1+X22)*SUMIF(Ввод!$151:$151,X$16,Ввод!$152:$152)</f>
        <v>91415.514211337984</v>
      </c>
      <c r="Y19" s="5">
        <f>$I19*(1+Y20)*(1-Y21)*(1+Y22)*SUMIF(Ввод!$151:$151,Y$16,Ввод!$152:$152)</f>
        <v>92314.493073677528</v>
      </c>
      <c r="Z19" s="5">
        <f>$I19*(1+Z20)*(1-Z21)*(1+Z22)*SUMIF(Ввод!$151:$151,Z$16,Ввод!$152:$152)</f>
        <v>93221.191914434981</v>
      </c>
      <c r="AA19" s="5">
        <f>$I19*(1+AA20)*(1-AA21)*(1+AA22)*SUMIF(Ввод!$151:$151,AA$16,Ввод!$152:$152)</f>
        <v>94136.796212617977</v>
      </c>
      <c r="AB19" s="5">
        <f>$I19*(1+AB20)*(1-AB21)*(1+AB22)*SUMIF(Ввод!$151:$151,AB$16,Ввод!$152:$152)</f>
        <v>95061.39343626819</v>
      </c>
      <c r="AC19" s="5">
        <f>$I19*(1+AC20)*(1-AC21)*(1+AC22)*SUMIF(Ввод!$151:$151,AC$16,Ввод!$152:$152)</f>
        <v>95995.071912525018</v>
      </c>
      <c r="AD19" s="5">
        <f>$I19*(1+AD20)*(1-AD21)*(1+AD22)*SUMIF(Ввод!$151:$151,AD$16,Ввод!$152:$152)</f>
        <v>96935.124079274465</v>
      </c>
      <c r="AE19" s="5">
        <f>$I19*(1+AE20)*(1-AE21)*(1+AE22)*SUMIF(Ввод!$151:$151,AE$16,Ввод!$152:$152)</f>
        <v>97884.381906883442</v>
      </c>
      <c r="AF19" s="5">
        <f>$I19*(1+AF20)*(1-AF21)*(1+AF22)*SUMIF(Ввод!$151:$151,AF$16,Ввод!$152:$152)</f>
        <v>98842.935543744577</v>
      </c>
      <c r="AG19" s="5">
        <f>$I19*(1+AG20)*(1-AG21)*(1+AG22)*SUMIF(Ввод!$151:$151,AG$16,Ввод!$152:$152)</f>
        <v>99810.876021047865</v>
      </c>
      <c r="AH19" s="5">
        <f>$I19*(1+AH20)*(1-AH21)*(1+AH22)*SUMIF(Ввод!$151:$151,AH$16,Ввод!$152:$152)</f>
        <v>100785.38708183526</v>
      </c>
      <c r="AI19" s="5">
        <f>$I19*(1+AI20)*(1-AI21)*(1+AI22)*SUMIF(Ввод!$151:$151,AI$16,Ввод!$152:$152)</f>
        <v>101769.41285530182</v>
      </c>
      <c r="AJ19" s="5">
        <f>$I19*(1+AJ20)*(1-AJ21)*(1+AJ22)*SUMIF(Ввод!$151:$151,AJ$16,Ввод!$152:$152)</f>
        <v>102763.04623906671</v>
      </c>
      <c r="AK19" s="5">
        <f>$I19*(1+AK20)*(1-AK21)*(1+AK22)*SUMIF(Ввод!$151:$151,AK$16,Ввод!$152:$152)</f>
        <v>103766.38103776195</v>
      </c>
      <c r="AL19" s="5">
        <f>$I19*(1+AL20)*(1-AL21)*(1+AL22)*SUMIF(Ввод!$151:$151,AL$16,Ввод!$152:$152)</f>
        <v>104777.49620597801</v>
      </c>
      <c r="AM19" s="5">
        <f>$I19*(1+AM20)*(1-AM21)*(1+AM22)*SUMIF(Ввод!$151:$151,AM$16,Ввод!$152:$152)</f>
        <v>105798.46383192817</v>
      </c>
      <c r="AN19" s="5">
        <f>$I19*(1+AN20)*(1-AN21)*(1+AN22)*SUMIF(Ввод!$151:$151,AN$16,Ввод!$152:$152)</f>
        <v>106829.37991943717</v>
      </c>
      <c r="AO19" s="5">
        <f>$I19*(1+AO20)*(1-AO21)*(1+AO22)*SUMIF(Ввод!$151:$151,AO$16,Ввод!$152:$152)</f>
        <v>107870.34140780545</v>
      </c>
      <c r="AP19" s="5">
        <f>$I19*(1+AP20)*(1-AP21)*(1+AP22)*SUMIF(Ввод!$151:$151,AP$16,Ввод!$152:$152)</f>
        <v>108920.39839084333</v>
      </c>
      <c r="AQ19" s="5">
        <f>$I19*(1+AQ20)*(1-AQ21)*(1+AQ22)*SUMIF(Ввод!$151:$151,AQ$16,Ввод!$152:$152)</f>
        <v>109980.67708684919</v>
      </c>
      <c r="AR19" s="5">
        <f>$I19*(1+AR20)*(1-AR21)*(1+AR22)*SUMIF(Ввод!$151:$151,AR$16,Ввод!$152:$152)</f>
        <v>111051.27699843829</v>
      </c>
      <c r="AS19" s="5">
        <f>$I19*(1+AS20)*(1-AS21)*(1+AS22)*SUMIF(Ввод!$151:$151,AS$16,Ввод!$152:$152)</f>
        <v>112132.29859682778</v>
      </c>
      <c r="AT19" s="5">
        <f>$I19*(1+AT20)*(1-AT21)*(1+AT22)*SUMIF(Ввод!$151:$151,AT$16,Ввод!$152:$152)</f>
        <v>113224.9325195327</v>
      </c>
      <c r="AU19" s="5">
        <f>$I19*(1+AU20)*(1-AU21)*(1+AU22)*SUMIF(Ввод!$151:$151,AU$16,Ввод!$152:$152)</f>
        <v>114328.21323093261</v>
      </c>
      <c r="AV19" s="5">
        <f>$I19*(1+AV20)*(1-AV21)*(1+AV22)*SUMIF(Ввод!$151:$151,AV$16,Ввод!$152:$152)</f>
        <v>115442.24447493222</v>
      </c>
      <c r="AW19" s="5">
        <f>$I19*(1+AW20)*(1-AW21)*(1+AW22)*SUMIF(Ввод!$151:$151,AW$16,Ввод!$152:$152)</f>
        <v>116567.1310063323</v>
      </c>
      <c r="AX19" s="5">
        <f>$I19*(1+AX20)*(1-AX21)*(1+AX22)*SUMIF(Ввод!$151:$151,AX$16,Ввод!$152:$152)</f>
        <v>117705.52607895702</v>
      </c>
      <c r="AY19" s="5">
        <f>$I19*(1+AY20)*(1-AY21)*(1+AY22)*SUMIF(Ввод!$151:$151,AY$16,Ввод!$152:$152)</f>
        <v>118855.03872246291</v>
      </c>
      <c r="AZ19" s="5">
        <f>$I19*(1+AZ20)*(1-AZ21)*(1+AZ22)*SUMIF(Ввод!$151:$151,AZ$16,Ввод!$152:$152)</f>
        <v>120015.77751109214</v>
      </c>
      <c r="BA19" s="5">
        <f>$I19*(1+BA20)*(1-BA21)*(1+BA22)*SUMIF(Ввод!$151:$151,BA$16,Ввод!$152:$152)</f>
        <v>121187.85207942332</v>
      </c>
      <c r="BB19" s="5">
        <f>$I19*(1+BB20)*(1-BB21)*(1+BB22)*SUMIF(Ввод!$151:$151,BB$16,Ввод!$152:$152)</f>
        <v>122373.13867740842</v>
      </c>
      <c r="BC19" s="5">
        <f>$I19*(1+BC20)*(1-BC21)*(1+BC22)*SUMIF(Ввод!$151:$151,BC$16,Ввод!$152:$152)</f>
        <v>123570.01805713902</v>
      </c>
      <c r="BD19" s="5">
        <f>$I19*(1+BD20)*(1-BD21)*(1+BD22)*SUMIF(Ввод!$151:$151,BD$16,Ввод!$152:$152)</f>
        <v>124778.60360265983</v>
      </c>
      <c r="BE19" s="5">
        <f>$I19*(1+BE20)*(1-BE21)*(1+BE22)*SUMIF(Ввод!$151:$151,BE$16,Ввод!$152:$152)</f>
        <v>125999.00980697641</v>
      </c>
      <c r="BF19" s="5">
        <f>$I19*(1+BF20)*(1-BF21)*(1+BF22)*SUMIF(Ввод!$151:$151,BF$16,Ввод!$152:$152)</f>
        <v>127235.02331817699</v>
      </c>
      <c r="BG19" s="5">
        <f>$I19*(1+BG20)*(1-BG21)*(1+BG22)*SUMIF(Ввод!$151:$151,BG$16,Ввод!$152:$152)</f>
        <v>128483.16176117036</v>
      </c>
      <c r="BH19" s="5">
        <f>$I19*(1+BH20)*(1-BH21)*(1+BH22)*SUMIF(Ввод!$151:$151,BH$16,Ввод!$152:$152)</f>
        <v>129743.54407799854</v>
      </c>
      <c r="BI19" s="5">
        <f>$I19*(1+BI20)*(1-BI21)*(1+BI22)*SUMIF(Ввод!$151:$151,BI$16,Ввод!$152:$152)</f>
        <v>131016.29037749027</v>
      </c>
      <c r="BJ19" s="5">
        <f>$I19*(1+BJ20)*(1-BJ21)*(1+BJ22)*SUMIF(Ввод!$151:$151,BJ$16,Ввод!$152:$152)</f>
        <v>132305.02077105164</v>
      </c>
      <c r="BK19" s="5">
        <f>$I19*(1+BK20)*(1-BK21)*(1+BK22)*SUMIF(Ввод!$151:$151,BK$16,Ввод!$152:$152)</f>
        <v>133606.42764951804</v>
      </c>
      <c r="BL19" s="5">
        <f>$I19*(1+BL20)*(1-BL21)*(1+BL22)*SUMIF(Ввод!$151:$151,BL$16,Ввод!$152:$152)</f>
        <v>134920.63570403549</v>
      </c>
      <c r="BM19" s="5">
        <f>$I19*(1+BM20)*(1-BM21)*(1+BM22)*SUMIF(Ввод!$151:$151,BM$16,Ввод!$152:$152)</f>
        <v>136247.77085226346</v>
      </c>
      <c r="BN19" s="5">
        <f>$I19*(1+BN20)*(1-BN21)*(1+BN22)*SUMIF(Ввод!$151:$151,BN$16,Ввод!$152:$152)</f>
        <v>137590.6062745236</v>
      </c>
      <c r="BO19" s="5">
        <f>$I19*(1+BO20)*(1-BO21)*(1+BO22)*SUMIF(Ввод!$151:$151,BO$16,Ввод!$152:$152)</f>
        <v>138946.67645989219</v>
      </c>
      <c r="BP19" s="5">
        <f>$I19*(1+BP20)*(1-BP21)*(1+BP22)*SUMIF(Ввод!$151:$151,BP$16,Ввод!$152:$152)</f>
        <v>140316.11184799828</v>
      </c>
      <c r="BQ19" s="5">
        <f>$I19*(1+BQ20)*(1-BQ21)*(1+BQ22)*SUMIF(Ввод!$151:$151,BQ$16,Ввод!$152:$152)</f>
        <v>141699.04416406251</v>
      </c>
      <c r="BR19" s="5">
        <f>$I19*(1+BR20)*(1-BR21)*(1+BR22)*SUMIF(Ввод!$151:$151,BR$16,Ввод!$152:$152)</f>
        <v>143095.60643156731</v>
      </c>
      <c r="BS19" s="5">
        <f>$I19*(1+BS20)*(1-BS21)*(1+BS22)*SUMIF(Ввод!$151:$151,BS$16,Ввод!$152:$152)</f>
        <v>144505.93298505244</v>
      </c>
      <c r="BT19" s="5">
        <f>$I19*(1+BT20)*(1-BT21)*(1+BT22)*SUMIF(Ввод!$151:$151,BT$16,Ввод!$152:$152)</f>
        <v>145930.15948303672</v>
      </c>
      <c r="BU19" s="5">
        <f>$I19*(1+BU20)*(1-BU21)*(1+BU22)*SUMIF(Ввод!$151:$151,BU$16,Ввод!$152:$152)</f>
        <v>147368.42292106667</v>
      </c>
      <c r="BV19" s="5">
        <f>$I19*(1+BV20)*(1-BV21)*(1+BV22)*SUMIF(Ввод!$151:$151,BV$16,Ввод!$152:$152)</f>
        <v>148820.86164489432</v>
      </c>
      <c r="BW19" s="5">
        <f>$I19*(1+BW20)*(1-BW21)*(1+BW22)*SUMIF(Ввод!$151:$151,BW$16,Ввод!$152:$152)</f>
        <v>150287.61536378443</v>
      </c>
      <c r="BX19" s="5">
        <f>$I19*(1+BX20)*(1-BX21)*(1+BX22)*SUMIF(Ввод!$151:$151,BX$16,Ввод!$152:$152)</f>
        <v>151768.82516395301</v>
      </c>
      <c r="BY19" s="5">
        <f>$I19*(1+BY20)*(1-BY21)*(1+BY22)*SUMIF(Ввод!$151:$151,BY$16,Ввод!$152:$152)</f>
        <v>153264.63352213858</v>
      </c>
      <c r="BZ19" s="5">
        <f>$I19*(1+BZ20)*(1-BZ21)*(1+BZ22)*SUMIF(Ввод!$151:$151,BZ$16,Ввод!$152:$152)</f>
        <v>154775.18431930657</v>
      </c>
      <c r="CA19" s="5">
        <f>$I19*(1+CA20)*(1-CA21)*(1+CA22)*SUMIF(Ввод!$151:$151,CA$16,Ввод!$152:$152)</f>
        <v>156300.62285448943</v>
      </c>
      <c r="CB19" s="5">
        <f>$I19*(1+CB20)*(1-CB21)*(1+CB22)*SUMIF(Ввод!$151:$151,CB$16,Ввод!$152:$152)</f>
        <v>157841.09585876277</v>
      </c>
      <c r="CC19" s="5">
        <f>$I19*(1+CC20)*(1-CC21)*(1+CC22)*SUMIF(Ввод!$151:$151,CC$16,Ввод!$152:$152)</f>
        <v>159396.75150935931</v>
      </c>
      <c r="CD19" s="5">
        <f>$I19*(1+CD20)*(1-CD21)*(1+CD22)*SUMIF(Ввод!$151:$151,CD$16,Ввод!$152:$152)</f>
        <v>160967.73944392201</v>
      </c>
      <c r="CE19" s="5">
        <f>$I19*(1+CE20)*(1-CE21)*(1+CE22)*SUMIF(Ввод!$151:$151,CE$16,Ввод!$152:$152)</f>
        <v>162554.21077489754</v>
      </c>
      <c r="CF19" s="5">
        <f>$I19*(1+CF20)*(1-CF21)*(1+CF22)*SUMIF(Ввод!$151:$151,CF$16,Ввод!$152:$152)</f>
        <v>164156.31810407183</v>
      </c>
      <c r="CG19" s="5">
        <f>$I19*(1+CG20)*(1-CG21)*(1+CG22)*SUMIF(Ввод!$151:$151,CG$16,Ввод!$152:$152)</f>
        <v>165774.21553724876</v>
      </c>
      <c r="CH19" s="5">
        <f>$I19*(1+CH20)*(1-CH21)*(1+CH22)*SUMIF(Ввод!$151:$151,CH$16,Ввод!$152:$152)</f>
        <v>167408.0586990733</v>
      </c>
      <c r="CI19" s="5">
        <f>$I19*(1+CI20)*(1-CI21)*(1+CI22)*SUMIF(Ввод!$151:$151,CI$16,Ввод!$152:$152)</f>
        <v>169058.00474800117</v>
      </c>
      <c r="CJ19" s="5">
        <f>$I19*(1+CJ20)*(1-CJ21)*(1+CJ22)*SUMIF(Ввод!$151:$151,CJ$16,Ввод!$152:$152)</f>
        <v>170724.21239141576</v>
      </c>
      <c r="CK19" s="5">
        <f>$I19*(1+CK20)*(1-CK21)*(1+CK22)*SUMIF(Ввод!$151:$151,CK$16,Ввод!$152:$152)</f>
        <v>172406.84190089404</v>
      </c>
      <c r="CL19" s="5">
        <f>$I19*(1+CL20)*(1-CL21)*(1+CL22)*SUMIF(Ввод!$151:$151,CL$16,Ввод!$152:$152)</f>
        <v>174106.0551276232</v>
      </c>
      <c r="CM19" s="5">
        <f>$I19*(1+CM20)*(1-CM21)*(1+CM22)*SUMIF(Ввод!$151:$151,CM$16,Ввод!$152:$152)</f>
        <v>175822.01551796868</v>
      </c>
      <c r="CN19" s="5">
        <f>$I19*(1+CN20)*(1-CN21)*(1+CN22)*SUMIF(Ввод!$151:$151,CN$16,Ввод!$152:$152)</f>
        <v>177554.88812919628</v>
      </c>
      <c r="CO19" s="5">
        <f>$I19*(1+CO20)*(1-CO21)*(1+CO22)*SUMIF(Ввод!$151:$151,CO$16,Ввод!$152:$152)</f>
        <v>179304.83964534881</v>
      </c>
      <c r="CP19" s="5">
        <f>$I19*(1+CP20)*(1-CP21)*(1+CP22)*SUMIF(Ввод!$151:$151,CP$16,Ввод!$152:$152)</f>
        <v>181072.03839327942</v>
      </c>
      <c r="CQ19" s="5">
        <f>$I19*(1+CQ20)*(1-CQ21)*(1+CQ22)*SUMIF(Ввод!$151:$151,CQ$16,Ввод!$152:$152)</f>
        <v>182856.65435884261</v>
      </c>
      <c r="CR19" s="5">
        <f>$I19*(1+CR20)*(1-CR21)*(1+CR22)*SUMIF(Ввод!$151:$151,CR$16,Ввод!$152:$152)</f>
        <v>184658.85920324546</v>
      </c>
      <c r="CS19" s="5">
        <f>$I19*(1+CS20)*(1-CS21)*(1+CS22)*SUMIF(Ввод!$151:$151,CS$16,Ввод!$152:$152)</f>
        <v>186478.82627955926</v>
      </c>
      <c r="CT19" s="5">
        <f>$I19*(1+CT20)*(1-CT21)*(1+CT22)*SUMIF(Ввод!$151:$151,CT$16,Ввод!$152:$152)</f>
        <v>188316.73064939451</v>
      </c>
      <c r="CU19" s="5">
        <f>$I19*(1+CU20)*(1-CU21)*(1+CU22)*SUMIF(Ввод!$151:$151,CU$16,Ввод!$152:$152)</f>
        <v>190172.74909973989</v>
      </c>
      <c r="CV19" s="5">
        <f>$I19*(1+CV20)*(1-CV21)*(1+CV22)*SUMIF(Ввод!$151:$151,CV$16,Ввод!$152:$152)</f>
        <v>192047.06015996728</v>
      </c>
      <c r="CW19" s="5">
        <f>$I19*(1+CW20)*(1-CW21)*(1+CW22)*SUMIF(Ввод!$151:$151,CW$16,Ввод!$152:$152)</f>
        <v>193939.84411900444</v>
      </c>
      <c r="CX19" s="5">
        <f>$I19*(1+CX20)*(1-CX21)*(1+CX22)*SUMIF(Ввод!$151:$151,CX$16,Ввод!$152:$152)</f>
        <v>195851.28304267681</v>
      </c>
      <c r="CY19" s="5">
        <f>$I19*(1+CY20)*(1-CY21)*(1+CY22)*SUMIF(Ввод!$151:$151,CY$16,Ввод!$152:$152)</f>
        <v>197781.56079122049</v>
      </c>
      <c r="CZ19" s="5">
        <f>$I19*(1+CZ20)*(1-CZ21)*(1+CZ22)*SUMIF(Ввод!$151:$151,CZ$16,Ввод!$152:$152)</f>
        <v>199730.86303696758</v>
      </c>
      <c r="DA19" s="5">
        <f>$I19*(1+DA20)*(1-DA21)*(1+DA22)*SUMIF(Ввод!$151:$151,DA$16,Ввод!$152:$152)</f>
        <v>201699.37728220579</v>
      </c>
      <c r="DB19" s="5">
        <f>$I19*(1+DB20)*(1-DB21)*(1+DB22)*SUMIF(Ввод!$151:$151,DB$16,Ввод!$152:$152)</f>
        <v>203687.29287721432</v>
      </c>
      <c r="DC19" s="5">
        <f>$I19*(1+DC20)*(1-DC21)*(1+DC22)*SUMIF(Ввод!$151:$151,DC$16,Ввод!$152:$152)</f>
        <v>205694.80103847728</v>
      </c>
      <c r="DD19" s="5">
        <f>$I19*(1+DD20)*(1-DD21)*(1+DD22)*SUMIF(Ввод!$151:$151,DD$16,Ввод!$152:$152)</f>
        <v>207722.0948670767</v>
      </c>
      <c r="DE19" s="5">
        <f>$I19*(1+DE20)*(1-DE21)*(1+DE22)*SUMIF(Ввод!$151:$151,DE$16,Ввод!$152:$152)</f>
        <v>209769.36936726692</v>
      </c>
      <c r="DF19" s="5">
        <f>$I19*(1+DF20)*(1-DF21)*(1+DF22)*SUMIF(Ввод!$151:$151,DF$16,Ввод!$152:$152)</f>
        <v>211836.82146523171</v>
      </c>
      <c r="DG19" s="5">
        <f>$I19*(1+DG20)*(1-DG21)*(1+DG22)*SUMIF(Ввод!$151:$151,DG$16,Ввод!$152:$152)</f>
        <v>213924.65002802678</v>
      </c>
      <c r="DH19" s="5">
        <f>$I19*(1+DH20)*(1-DH21)*(1+DH22)*SUMIF(Ввод!$151:$151,DH$16,Ввод!$152:$152)</f>
        <v>216033.05588270846</v>
      </c>
      <c r="DI19" s="5">
        <f>$I19*(1+DI20)*(1-DI21)*(1+DI22)*SUMIF(Ввод!$151:$151,DI$16,Ввод!$152:$152)</f>
        <v>0</v>
      </c>
      <c r="DJ19" s="5">
        <f>$I19*(1+DJ20)*(1-DJ21)*(1+DJ22)*SUMIF(Ввод!$151:$151,DJ$16,Ввод!$152:$152)</f>
        <v>0</v>
      </c>
    </row>
    <row r="20" spans="1:115" s="8" customFormat="1">
      <c r="A20" s="175"/>
      <c r="B20" s="141" t="s">
        <v>575</v>
      </c>
      <c r="H20" s="92" t="s">
        <v>186</v>
      </c>
      <c r="J20" s="8">
        <f>SUMIF(Макро!$38:$38,J$14,Макро!$49:$49)-1</f>
        <v>1.0639009789273679E-2</v>
      </c>
      <c r="K20" s="8">
        <f>SUMIF(Макро!$38:$38,K$14,Макро!$49:$49)-1</f>
        <v>2.1391208107843562E-2</v>
      </c>
      <c r="L20" s="8">
        <f>SUMIF(Макро!$38:$38,L$14,Макро!$49:$49)-1</f>
        <v>3.2257799169580936E-2</v>
      </c>
      <c r="M20" s="8">
        <f>SUMIF(Макро!$38:$38,M$14,Макро!$49:$49)-1</f>
        <v>4.3240000000000167E-2</v>
      </c>
      <c r="N20" s="8">
        <f>SUMIF(Макро!$38:$38,N$14,Макро!$49:$49)-1</f>
        <v>5.3418153285466508E-2</v>
      </c>
      <c r="O20" s="8">
        <f>SUMIF(Макро!$38:$38,O$14,Макро!$49:$49)-1</f>
        <v>6.3695607598790671E-2</v>
      </c>
      <c r="P20" s="8">
        <f>SUMIF(Макро!$38:$38,P$14,Макро!$49:$49)-1</f>
        <v>7.4073331749722193E-2</v>
      </c>
      <c r="Q20" s="8">
        <f>SUMIF(Макро!$38:$38,Q$14,Макро!$49:$49)-1</f>
        <v>8.4552304000000467E-2</v>
      </c>
      <c r="R20" s="8">
        <f>SUMIF(Макро!$38:$38,R$14,Макро!$49:$49)-1</f>
        <v>9.5186179263817783E-2</v>
      </c>
      <c r="S20" s="8">
        <f>SUMIF(Макро!$38:$38,S$14,Макро!$49:$49)-1</f>
        <v>0.10592431810506642</v>
      </c>
      <c r="T20" s="8">
        <f>SUMIF(Макро!$38:$38,T$14,Макро!$49:$49)-1</f>
        <v>0.11676774281273405</v>
      </c>
      <c r="U20" s="8">
        <f>SUMIF(Макро!$38:$38,U$14,Макро!$49:$49)-1</f>
        <v>0.12771748569920094</v>
      </c>
      <c r="V20" s="8">
        <f>SUMIF(Макро!$38:$38,V$14,Макро!$49:$49)-1</f>
        <v>0.13880744336208228</v>
      </c>
      <c r="W20" s="8">
        <f>SUMIF(Макро!$38:$38,W$14,Макро!$49:$49)-1</f>
        <v>0.15000645951037694</v>
      </c>
      <c r="X20" s="8">
        <f>SUMIF(Макро!$38:$38,X$14,Макро!$49:$49)-1</f>
        <v>0.1613156066236745</v>
      </c>
      <c r="Y20" s="8">
        <f>SUMIF(Макро!$38:$38,Y$14,Макро!$49:$49)-1</f>
        <v>0.17273596772831312</v>
      </c>
      <c r="Z20" s="8">
        <f>SUMIF(Макро!$38:$38,Z$14,Макро!$49:$49)-1</f>
        <v>0.18425440115138536</v>
      </c>
      <c r="AA20" s="8">
        <f>SUMIF(Макро!$38:$38,AA$14,Макро!$49:$49)-1</f>
        <v>0.1958859668669537</v>
      </c>
      <c r="AB20" s="8">
        <f>SUMIF(Макро!$38:$38,AB$14,Макро!$49:$49)-1</f>
        <v>0.20763177604310279</v>
      </c>
      <c r="AC20" s="8">
        <f>SUMIF(Макро!$38:$38,AC$14,Макро!$49:$49)-1</f>
        <v>0.21949295076164055</v>
      </c>
      <c r="AD20" s="8">
        <f>SUMIF(Макро!$38:$38,AD$14,Макро!$49:$49)-1</f>
        <v>0.23143509495570713</v>
      </c>
      <c r="AE20" s="8">
        <f>SUMIF(Макро!$38:$38,AE$14,Макро!$49:$49)-1</f>
        <v>0.2434941851377459</v>
      </c>
      <c r="AF20" s="8">
        <f>SUMIF(Макро!$38:$38,AF$14,Макро!$49:$49)-1</f>
        <v>0.25567136652622691</v>
      </c>
      <c r="AG20" s="8">
        <f>SUMIF(Макро!$38:$38,AG$14,Макро!$49:$49)-1</f>
        <v>0.26796779555441552</v>
      </c>
      <c r="AH20" s="8">
        <f>SUMIF(Макро!$38:$38,AH$14,Макро!$49:$49)-1</f>
        <v>0.28034769532835813</v>
      </c>
      <c r="AI20" s="8">
        <f>SUMIF(Макро!$38:$38,AI$14,Макро!$49:$49)-1</f>
        <v>0.2928484671930196</v>
      </c>
      <c r="AJ20" s="8">
        <f>SUMIF(Макро!$38:$38,AJ$14,Макро!$49:$49)-1</f>
        <v>0.30547129129222839</v>
      </c>
      <c r="AK20" s="8">
        <f>SUMIF(Макро!$38:$38,AK$14,Макро!$49:$49)-1</f>
        <v>0.3182173592922366</v>
      </c>
      <c r="AL20" s="8">
        <f>SUMIF(Макро!$38:$38,AL$14,Макро!$49:$49)-1</f>
        <v>0.33106226680135586</v>
      </c>
      <c r="AM20" s="8">
        <f>SUMIF(Макро!$38:$38,AM$14,Макро!$49:$49)-1</f>
        <v>0.34403233701429992</v>
      </c>
      <c r="AN20" s="8">
        <f>SUMIF(Макро!$38:$38,AN$14,Макро!$49:$49)-1</f>
        <v>0.35712878953521288</v>
      </c>
      <c r="AO20" s="8">
        <f>SUMIF(Макро!$38:$38,AO$14,Макро!$49:$49)-1</f>
        <v>0.37035285585224442</v>
      </c>
      <c r="AP20" s="8">
        <f>SUMIF(Макро!$38:$38,AP$14,Макро!$49:$49)-1</f>
        <v>0.38369246863861362</v>
      </c>
      <c r="AQ20" s="8">
        <f>SUMIF(Макро!$38:$38,AQ$14,Макро!$49:$49)-1</f>
        <v>0.3971619350378901</v>
      </c>
      <c r="AR20" s="8">
        <f>SUMIF(Макро!$38:$38,AR$14,Макро!$49:$49)-1</f>
        <v>0.41076251910181627</v>
      </c>
      <c r="AS20" s="8">
        <f>SUMIF(Макро!$38:$38,AS$14,Макро!$49:$49)-1</f>
        <v>0.42449549718696589</v>
      </c>
      <c r="AT20" s="8">
        <f>SUMIF(Макро!$38:$38,AT$14,Макро!$49:$49)-1</f>
        <v>0.43837599479955047</v>
      </c>
      <c r="AU20" s="8">
        <f>SUMIF(Макро!$38:$38,AU$14,Макро!$49:$49)-1</f>
        <v>0.45239174606113108</v>
      </c>
      <c r="AV20" s="8">
        <f>SUMIF(Макро!$38:$38,AV$14,Макро!$49:$49)-1</f>
        <v>0.46654406890353384</v>
      </c>
      <c r="AW20" s="8">
        <f>SUMIF(Макро!$38:$38,AW$14,Макро!$49:$49)-1</f>
        <v>0.48083429410071021</v>
      </c>
      <c r="AX20" s="8">
        <f>SUMIF(Макро!$38:$38,AX$14,Макро!$49:$49)-1</f>
        <v>0.4952961278030974</v>
      </c>
      <c r="AY20" s="8">
        <f>SUMIF(Макро!$38:$38,AY$14,Макро!$49:$49)-1</f>
        <v>0.50989919583188348</v>
      </c>
      <c r="AZ20" s="8">
        <f>SUMIF(Макро!$38:$38,AZ$14,Макро!$49:$49)-1</f>
        <v>0.52464487748207089</v>
      </c>
      <c r="BA20" s="8">
        <f>SUMIF(Макро!$38:$38,BA$14,Макро!$49:$49)-1</f>
        <v>0.53953456551886259</v>
      </c>
      <c r="BB20" s="8">
        <f>SUMIF(Макро!$38:$38,BB$14,Макро!$49:$49)-1</f>
        <v>0.55459209526572528</v>
      </c>
      <c r="BC20" s="8">
        <f>SUMIF(Макро!$38:$38,BC$14,Макро!$49:$49)-1</f>
        <v>0.56979689627700503</v>
      </c>
      <c r="BD20" s="8">
        <f>SUMIF(Макро!$38:$38,BD$14,Макро!$49:$49)-1</f>
        <v>0.58515040895001058</v>
      </c>
      <c r="BE20" s="8">
        <f>SUMIF(Макро!$38:$38,BE$14,Макро!$49:$49)-1</f>
        <v>0.6006540877699611</v>
      </c>
      <c r="BF20" s="8">
        <f>SUMIF(Макро!$38:$38,BF$14,Макро!$49:$49)-1</f>
        <v>0.61635603719220611</v>
      </c>
      <c r="BG20" s="8">
        <f>SUMIF(Макро!$38:$38,BG$14,Макро!$49:$49)-1</f>
        <v>0.63221201815539585</v>
      </c>
      <c r="BH20" s="8">
        <f>SUMIF(Макро!$38:$38,BH$14,Макро!$49:$49)-1</f>
        <v>0.6482235416639901</v>
      </c>
      <c r="BI20" s="8">
        <f>SUMIF(Макро!$38:$38,BI$14,Макро!$49:$49)-1</f>
        <v>0.66439213354496163</v>
      </c>
      <c r="BJ20" s="8">
        <f>SUMIF(Макро!$38:$38,BJ$14,Макро!$49:$49)-1</f>
        <v>0.68076378262099402</v>
      </c>
      <c r="BK20" s="8">
        <f>SUMIF(Макро!$38:$38,BK$14,Макро!$49:$49)-1</f>
        <v>0.69729647000528727</v>
      </c>
      <c r="BL20" s="8">
        <f>SUMIF(Макро!$38:$38,BL$14,Макро!$49:$49)-1</f>
        <v>0.71399177973721395</v>
      </c>
      <c r="BM20" s="8">
        <f>SUMIF(Макро!$38:$38,BM$14,Макро!$49:$49)-1</f>
        <v>0.73085131143741222</v>
      </c>
      <c r="BN20" s="8">
        <f>SUMIF(Макро!$38:$38,BN$14,Макро!$49:$49)-1</f>
        <v>0.74791029476700976</v>
      </c>
      <c r="BO20" s="8">
        <f>SUMIF(Макро!$38:$38,BO$14,Макро!$49:$49)-1</f>
        <v>0.76513740860574853</v>
      </c>
      <c r="BP20" s="8">
        <f>SUMIF(Макро!$38:$38,BP$14,Макро!$49:$49)-1</f>
        <v>0.78253431002002882</v>
      </c>
      <c r="BQ20" s="8">
        <f>SUMIF(Макро!$38:$38,BQ$14,Макро!$49:$49)-1</f>
        <v>0.80010267240802291</v>
      </c>
      <c r="BR20" s="8">
        <f>SUMIF(Макро!$38:$38,BR$14,Макро!$49:$49)-1</f>
        <v>0.81784418566063777</v>
      </c>
      <c r="BS20" s="8">
        <f>SUMIF(Макро!$38:$38,BS$14,Макро!$49:$49)-1</f>
        <v>0.83576055632406443</v>
      </c>
      <c r="BT20" s="8">
        <f>SUMIF(Макро!$38:$38,BT$14,Макро!$49:$49)-1</f>
        <v>0.85385350776393021</v>
      </c>
      <c r="BU20" s="8">
        <f>SUMIF(Макро!$38:$38,BU$14,Макро!$49:$49)-1</f>
        <v>0.87212478033106811</v>
      </c>
      <c r="BV20" s="8">
        <f>SUMIF(Макро!$38:$38,BV$14,Макро!$49:$49)-1</f>
        <v>0.89057613152892001</v>
      </c>
      <c r="BW20" s="8">
        <f>SUMIF(Макро!$38:$38,BW$14,Макро!$49:$49)-1</f>
        <v>0.90920933618259037</v>
      </c>
      <c r="BX20" s="8">
        <f>SUMIF(Макро!$38:$38,BX$14,Макро!$49:$49)-1</f>
        <v>0.92802618660956515</v>
      </c>
      <c r="BY20" s="8">
        <f>SUMIF(Макро!$38:$38,BY$14,Макро!$49:$49)-1</f>
        <v>0.94702849279211421</v>
      </c>
      <c r="BZ20" s="8">
        <f>SUMIF(Макро!$38:$38,BZ$14,Макро!$49:$49)-1</f>
        <v>0.96621808255139219</v>
      </c>
      <c r="CA20" s="8">
        <f>SUMIF(Макро!$38:$38,CA$14,Макро!$49:$49)-1</f>
        <v>0.98559680172325592</v>
      </c>
      <c r="CB20" s="8">
        <f>SUMIF(Макро!$38:$38,CB$14,Макро!$49:$49)-1</f>
        <v>1.0051665143358139</v>
      </c>
      <c r="CC20" s="8">
        <f>SUMIF(Макро!$38:$38,CC$14,Макро!$49:$49)-1</f>
        <v>1.0249291027887266</v>
      </c>
      <c r="CD20" s="8">
        <f>SUMIF(Макро!$38:$38,CD$14,Макро!$49:$49)-1</f>
        <v>1.0448864680342731</v>
      </c>
      <c r="CE20" s="8">
        <f>SUMIF(Макро!$38:$38,CE$14,Макро!$49:$49)-1</f>
        <v>1.065040529760203</v>
      </c>
      <c r="CF20" s="8">
        <f>SUMIF(Макро!$38:$38,CF$14,Макро!$49:$49)-1</f>
        <v>1.0853932265743893</v>
      </c>
      <c r="CG20" s="8">
        <f>SUMIF(Макро!$38:$38,CG$14,Макро!$49:$49)-1</f>
        <v>1.1059465161913034</v>
      </c>
      <c r="CH20" s="8">
        <f>SUMIF(Макро!$38:$38,CH$14,Макро!$49:$49)-1</f>
        <v>1.1267023756203245</v>
      </c>
      <c r="CI20" s="8">
        <f>SUMIF(Макро!$38:$38,CI$14,Макро!$49:$49)-1</f>
        <v>1.1476628013559087</v>
      </c>
      <c r="CJ20" s="8">
        <f>SUMIF(Макро!$38:$38,CJ$14,Макро!$49:$49)-1</f>
        <v>1.1688298095696306</v>
      </c>
      <c r="CK20" s="8">
        <f>SUMIF(Макро!$38:$38,CK$14,Макро!$49:$49)-1</f>
        <v>1.190205436304117</v>
      </c>
      <c r="CL20" s="8">
        <f>SUMIF(Макро!$38:$38,CL$14,Макро!$49:$49)-1</f>
        <v>1.2117917376688934</v>
      </c>
      <c r="CM20" s="8">
        <f>SUMIF(Макро!$38:$38,CM$14,Макро!$49:$49)-1</f>
        <v>1.2335907900381584</v>
      </c>
      <c r="CN20" s="8">
        <f>SUMIF(Макро!$38:$38,CN$14,Макро!$49:$49)-1</f>
        <v>1.2556046902505114</v>
      </c>
      <c r="CO20" s="8">
        <f>SUMIF(Макро!$38:$38,CO$14,Макро!$49:$49)-1</f>
        <v>1.2778355558106447</v>
      </c>
      <c r="CP20" s="8">
        <f>SUMIF(Макро!$38:$38,CP$14,Макро!$49:$49)-1</f>
        <v>1.3002855250930256</v>
      </c>
      <c r="CQ20" s="8">
        <f>SUMIF(Макро!$38:$38,CQ$14,Макро!$49:$49)-1</f>
        <v>1.3229567575475851</v>
      </c>
      <c r="CR20" s="8">
        <f>SUMIF(Макро!$38:$38,CR$14,Макро!$49:$49)-1</f>
        <v>1.3458514339074346</v>
      </c>
      <c r="CS20" s="8">
        <f>SUMIF(Макро!$38:$38,CS$14,Макро!$49:$49)-1</f>
        <v>1.3689717563986288</v>
      </c>
      <c r="CT20" s="8">
        <f>SUMIF(Макро!$38:$38,CT$14,Макро!$49:$49)-1</f>
        <v>1.3923199489519975</v>
      </c>
      <c r="CU20" s="8">
        <f>SUMIF(Макро!$38:$38,CU$14,Макро!$49:$49)-1</f>
        <v>1.415898257417064</v>
      </c>
      <c r="CV20" s="8">
        <f>SUMIF(Макро!$38:$38,CV$14,Макро!$49:$49)-1</f>
        <v>1.4397089497780708</v>
      </c>
      <c r="CW20" s="8">
        <f>SUMIF(Макро!$38:$38,CW$14,Макро!$49:$49)-1</f>
        <v>1.463754316372138</v>
      </c>
      <c r="CX20" s="8">
        <f>SUMIF(Макро!$38:$38,CX$14,Макро!$49:$49)-1</f>
        <v>1.4880366701095671</v>
      </c>
      <c r="CY20" s="8">
        <f>SUMIF(Макро!$38:$38,CY$14,Макро!$49:$49)-1</f>
        <v>1.5125583466963208</v>
      </c>
      <c r="CZ20" s="8">
        <f>SUMIF(Макро!$38:$38,CZ$14,Макро!$49:$49)-1</f>
        <v>1.5373217048586918</v>
      </c>
      <c r="DA20" s="8">
        <f>SUMIF(Макро!$38:$38,DA$14,Макро!$49:$49)-1</f>
        <v>1.5623291265701873</v>
      </c>
      <c r="DB20" s="8">
        <f>SUMIF(Макро!$38:$38,DB$14,Макро!$49:$49)-1</f>
        <v>1.5875830172806511</v>
      </c>
      <c r="DC20" s="8">
        <f>SUMIF(Макро!$38:$38,DC$14,Макро!$49:$49)-1</f>
        <v>1.613085806147641</v>
      </c>
      <c r="DD20" s="8">
        <f>SUMIF(Макро!$38:$38,DD$14,Макро!$49:$49)-1</f>
        <v>1.6388399462700884</v>
      </c>
      <c r="DE20" s="8">
        <f>SUMIF(Макро!$38:$38,DE$14,Макро!$49:$49)-1</f>
        <v>1.6648479149242612</v>
      </c>
      <c r="DF20" s="8">
        <f>SUMIF(Макро!$38:$38,DF$14,Макро!$49:$49)-1</f>
        <v>1.6911122138020507</v>
      </c>
      <c r="DG20" s="8">
        <f>SUMIF(Макро!$38:$38,DG$14,Макро!$49:$49)-1</f>
        <v>1.7176353692516084</v>
      </c>
      <c r="DH20" s="8">
        <f>SUMIF(Макро!$38:$38,DH$14,Макро!$49:$49)-1</f>
        <v>1.7444199325203549</v>
      </c>
      <c r="DI20" s="8">
        <f>SUMIF(Макро!$38:$38,DI$14,Макро!$49:$49)-1</f>
        <v>-1</v>
      </c>
      <c r="DJ20" s="8">
        <f>SUMIF(Макро!$38:$38,DJ$14,Макро!$49:$49)-1</f>
        <v>-1</v>
      </c>
    </row>
    <row r="21" spans="1:115" s="8" customFormat="1">
      <c r="A21" s="175"/>
      <c r="B21" s="141" t="s">
        <v>75</v>
      </c>
      <c r="H21" s="92" t="s">
        <v>186</v>
      </c>
      <c r="J21" s="8">
        <f>(1+Ввод!$G$158)^(1/4)-1</f>
        <v>2.4906793143211203E-3</v>
      </c>
      <c r="K21" s="8">
        <f>(1+Ввод!$G$158)^(1/4)-1</f>
        <v>2.4906793143211203E-3</v>
      </c>
      <c r="L21" s="8">
        <f>(1+Ввод!$G$158)^(1/4)-1</f>
        <v>2.4906793143211203E-3</v>
      </c>
      <c r="M21" s="8">
        <f>(1+Ввод!$G$158)^(1/4)-1</f>
        <v>2.4906793143211203E-3</v>
      </c>
      <c r="N21" s="8">
        <f>(1+Ввод!$G$158)^(1/4)-1</f>
        <v>2.4906793143211203E-3</v>
      </c>
      <c r="O21" s="8">
        <f>(1+Ввод!$G$158)^(1/4)-1</f>
        <v>2.4906793143211203E-3</v>
      </c>
      <c r="P21" s="8">
        <f>(1+Ввод!$G$158)^(1/4)-1</f>
        <v>2.4906793143211203E-3</v>
      </c>
      <c r="Q21" s="8">
        <f>(1+Ввод!$G$158)^(1/4)-1</f>
        <v>2.4906793143211203E-3</v>
      </c>
      <c r="R21" s="8">
        <f>(1+Ввод!$G$158)^(1/4)-1</f>
        <v>2.4906793143211203E-3</v>
      </c>
      <c r="S21" s="8">
        <f>(1+Ввод!$G$158)^(1/4)-1</f>
        <v>2.4906793143211203E-3</v>
      </c>
      <c r="T21" s="8">
        <f>(1+Ввод!$G$158)^(1/4)-1</f>
        <v>2.4906793143211203E-3</v>
      </c>
      <c r="U21" s="8">
        <f>(1+Ввод!$G$158)^(1/4)-1</f>
        <v>2.4906793143211203E-3</v>
      </c>
      <c r="V21" s="8">
        <f>(1+Ввод!$G$158)^(1/4)-1</f>
        <v>2.4906793143211203E-3</v>
      </c>
      <c r="W21" s="8">
        <f>(1+Ввод!$G$158)^(1/4)-1</f>
        <v>2.4906793143211203E-3</v>
      </c>
      <c r="X21" s="8">
        <f>(1+Ввод!$G$158)^(1/4)-1</f>
        <v>2.4906793143211203E-3</v>
      </c>
      <c r="Y21" s="8">
        <f>(1+Ввод!$G$158)^(1/4)-1</f>
        <v>2.4906793143211203E-3</v>
      </c>
      <c r="Z21" s="8">
        <f>(1+Ввод!$G$158)^(1/4)-1</f>
        <v>2.4906793143211203E-3</v>
      </c>
      <c r="AA21" s="8">
        <f>(1+Ввод!$G$158)^(1/4)-1</f>
        <v>2.4906793143211203E-3</v>
      </c>
      <c r="AB21" s="8">
        <f>(1+Ввод!$G$158)^(1/4)-1</f>
        <v>2.4906793143211203E-3</v>
      </c>
      <c r="AC21" s="8">
        <f>(1+Ввод!$G$158)^(1/4)-1</f>
        <v>2.4906793143211203E-3</v>
      </c>
      <c r="AD21" s="8">
        <f>(1+Ввод!$G$158)^(1/4)-1</f>
        <v>2.4906793143211203E-3</v>
      </c>
      <c r="AE21" s="8">
        <f>(1+Ввод!$G$158)^(1/4)-1</f>
        <v>2.4906793143211203E-3</v>
      </c>
      <c r="AF21" s="8">
        <f>(1+Ввод!$G$158)^(1/4)-1</f>
        <v>2.4906793143211203E-3</v>
      </c>
      <c r="AG21" s="8">
        <f>(1+Ввод!$G$158)^(1/4)-1</f>
        <v>2.4906793143211203E-3</v>
      </c>
      <c r="AH21" s="8">
        <f>(1+Ввод!$G$158)^(1/4)-1</f>
        <v>2.4906793143211203E-3</v>
      </c>
      <c r="AI21" s="8">
        <f>(1+Ввод!$G$158)^(1/4)-1</f>
        <v>2.4906793143211203E-3</v>
      </c>
      <c r="AJ21" s="8">
        <f>(1+Ввод!$G$158)^(1/4)-1</f>
        <v>2.4906793143211203E-3</v>
      </c>
      <c r="AK21" s="8">
        <f>(1+Ввод!$G$158)^(1/4)-1</f>
        <v>2.4906793143211203E-3</v>
      </c>
      <c r="AL21" s="8">
        <f>(1+Ввод!$G$158)^(1/4)-1</f>
        <v>2.4906793143211203E-3</v>
      </c>
      <c r="AM21" s="8">
        <f>(1+Ввод!$G$158)^(1/4)-1</f>
        <v>2.4906793143211203E-3</v>
      </c>
      <c r="AN21" s="8">
        <f>(1+Ввод!$G$158)^(1/4)-1</f>
        <v>2.4906793143211203E-3</v>
      </c>
      <c r="AO21" s="8">
        <f>(1+Ввод!$G$158)^(1/4)-1</f>
        <v>2.4906793143211203E-3</v>
      </c>
      <c r="AP21" s="8">
        <f>(1+Ввод!$G$158)^(1/4)-1</f>
        <v>2.4906793143211203E-3</v>
      </c>
      <c r="AQ21" s="8">
        <f>(1+Ввод!$G$158)^(1/4)-1</f>
        <v>2.4906793143211203E-3</v>
      </c>
      <c r="AR21" s="8">
        <f>(1+Ввод!$G$158)^(1/4)-1</f>
        <v>2.4906793143211203E-3</v>
      </c>
      <c r="AS21" s="8">
        <f>(1+Ввод!$G$158)^(1/4)-1</f>
        <v>2.4906793143211203E-3</v>
      </c>
      <c r="AT21" s="8">
        <f>(1+Ввод!$G$158)^(1/4)-1</f>
        <v>2.4906793143211203E-3</v>
      </c>
      <c r="AU21" s="8">
        <f>(1+Ввод!$G$158)^(1/4)-1</f>
        <v>2.4906793143211203E-3</v>
      </c>
      <c r="AV21" s="8">
        <f>(1+Ввод!$G$158)^(1/4)-1</f>
        <v>2.4906793143211203E-3</v>
      </c>
      <c r="AW21" s="8">
        <f>(1+Ввод!$G$158)^(1/4)-1</f>
        <v>2.4906793143211203E-3</v>
      </c>
      <c r="AX21" s="8">
        <f>(1+Ввод!$G$158)^(1/4)-1</f>
        <v>2.4906793143211203E-3</v>
      </c>
      <c r="AY21" s="8">
        <f>(1+Ввод!$G$158)^(1/4)-1</f>
        <v>2.4906793143211203E-3</v>
      </c>
      <c r="AZ21" s="8">
        <f>(1+Ввод!$G$158)^(1/4)-1</f>
        <v>2.4906793143211203E-3</v>
      </c>
      <c r="BA21" s="8">
        <f>(1+Ввод!$G$158)^(1/4)-1</f>
        <v>2.4906793143211203E-3</v>
      </c>
      <c r="BB21" s="8">
        <f>(1+Ввод!$G$158)^(1/4)-1</f>
        <v>2.4906793143211203E-3</v>
      </c>
      <c r="BC21" s="8">
        <f>(1+Ввод!$G$158)^(1/4)-1</f>
        <v>2.4906793143211203E-3</v>
      </c>
      <c r="BD21" s="8">
        <f>(1+Ввод!$G$158)^(1/4)-1</f>
        <v>2.4906793143211203E-3</v>
      </c>
      <c r="BE21" s="8">
        <f>(1+Ввод!$G$158)^(1/4)-1</f>
        <v>2.4906793143211203E-3</v>
      </c>
      <c r="BF21" s="8">
        <f>(1+Ввод!$G$158)^(1/4)-1</f>
        <v>2.4906793143211203E-3</v>
      </c>
      <c r="BG21" s="8">
        <f>(1+Ввод!$G$158)^(1/4)-1</f>
        <v>2.4906793143211203E-3</v>
      </c>
      <c r="BH21" s="8">
        <f>(1+Ввод!$G$158)^(1/4)-1</f>
        <v>2.4906793143211203E-3</v>
      </c>
      <c r="BI21" s="8">
        <f>(1+Ввод!$G$158)^(1/4)-1</f>
        <v>2.4906793143211203E-3</v>
      </c>
      <c r="BJ21" s="8">
        <f>(1+Ввод!$G$158)^(1/4)-1</f>
        <v>2.4906793143211203E-3</v>
      </c>
      <c r="BK21" s="8">
        <f>(1+Ввод!$G$158)^(1/4)-1</f>
        <v>2.4906793143211203E-3</v>
      </c>
      <c r="BL21" s="8">
        <f>(1+Ввод!$G$158)^(1/4)-1</f>
        <v>2.4906793143211203E-3</v>
      </c>
      <c r="BM21" s="8">
        <f>(1+Ввод!$G$158)^(1/4)-1</f>
        <v>2.4906793143211203E-3</v>
      </c>
      <c r="BN21" s="8">
        <f>(1+Ввод!$G$158)^(1/4)-1</f>
        <v>2.4906793143211203E-3</v>
      </c>
      <c r="BO21" s="8">
        <f>(1+Ввод!$G$158)^(1/4)-1</f>
        <v>2.4906793143211203E-3</v>
      </c>
      <c r="BP21" s="8">
        <f>(1+Ввод!$G$158)^(1/4)-1</f>
        <v>2.4906793143211203E-3</v>
      </c>
      <c r="BQ21" s="8">
        <f>(1+Ввод!$G$158)^(1/4)-1</f>
        <v>2.4906793143211203E-3</v>
      </c>
      <c r="BR21" s="8">
        <f>(1+Ввод!$G$158)^(1/4)-1</f>
        <v>2.4906793143211203E-3</v>
      </c>
      <c r="BS21" s="8">
        <f>(1+Ввод!$G$158)^(1/4)-1</f>
        <v>2.4906793143211203E-3</v>
      </c>
      <c r="BT21" s="8">
        <f>(1+Ввод!$G$158)^(1/4)-1</f>
        <v>2.4906793143211203E-3</v>
      </c>
      <c r="BU21" s="8">
        <f>(1+Ввод!$G$158)^(1/4)-1</f>
        <v>2.4906793143211203E-3</v>
      </c>
      <c r="BV21" s="8">
        <f>(1+Ввод!$G$158)^(1/4)-1</f>
        <v>2.4906793143211203E-3</v>
      </c>
      <c r="BW21" s="8">
        <f>(1+Ввод!$G$158)^(1/4)-1</f>
        <v>2.4906793143211203E-3</v>
      </c>
      <c r="BX21" s="8">
        <f>(1+Ввод!$G$158)^(1/4)-1</f>
        <v>2.4906793143211203E-3</v>
      </c>
      <c r="BY21" s="8">
        <f>(1+Ввод!$G$158)^(1/4)-1</f>
        <v>2.4906793143211203E-3</v>
      </c>
      <c r="BZ21" s="8">
        <f>(1+Ввод!$G$158)^(1/4)-1</f>
        <v>2.4906793143211203E-3</v>
      </c>
      <c r="CA21" s="8">
        <f>(1+Ввод!$G$158)^(1/4)-1</f>
        <v>2.4906793143211203E-3</v>
      </c>
      <c r="CB21" s="8">
        <f>(1+Ввод!$G$158)^(1/4)-1</f>
        <v>2.4906793143211203E-3</v>
      </c>
      <c r="CC21" s="8">
        <f>(1+Ввод!$G$158)^(1/4)-1</f>
        <v>2.4906793143211203E-3</v>
      </c>
      <c r="CD21" s="8">
        <f>(1+Ввод!$G$158)^(1/4)-1</f>
        <v>2.4906793143211203E-3</v>
      </c>
      <c r="CE21" s="8">
        <f>(1+Ввод!$G$158)^(1/4)-1</f>
        <v>2.4906793143211203E-3</v>
      </c>
      <c r="CF21" s="8">
        <f>(1+Ввод!$G$158)^(1/4)-1</f>
        <v>2.4906793143211203E-3</v>
      </c>
      <c r="CG21" s="8">
        <f>(1+Ввод!$G$158)^(1/4)-1</f>
        <v>2.4906793143211203E-3</v>
      </c>
      <c r="CH21" s="8">
        <f>(1+Ввод!$G$158)^(1/4)-1</f>
        <v>2.4906793143211203E-3</v>
      </c>
      <c r="CI21" s="8">
        <f>(1+Ввод!$G$158)^(1/4)-1</f>
        <v>2.4906793143211203E-3</v>
      </c>
      <c r="CJ21" s="8">
        <f>(1+Ввод!$G$158)^(1/4)-1</f>
        <v>2.4906793143211203E-3</v>
      </c>
      <c r="CK21" s="8">
        <f>(1+Ввод!$G$158)^(1/4)-1</f>
        <v>2.4906793143211203E-3</v>
      </c>
      <c r="CL21" s="8">
        <f>(1+Ввод!$G$158)^(1/4)-1</f>
        <v>2.4906793143211203E-3</v>
      </c>
      <c r="CM21" s="8">
        <f>(1+Ввод!$G$158)^(1/4)-1</f>
        <v>2.4906793143211203E-3</v>
      </c>
      <c r="CN21" s="8">
        <f>(1+Ввод!$G$158)^(1/4)-1</f>
        <v>2.4906793143211203E-3</v>
      </c>
      <c r="CO21" s="8">
        <f>(1+Ввод!$G$158)^(1/4)-1</f>
        <v>2.4906793143211203E-3</v>
      </c>
      <c r="CP21" s="8">
        <f>(1+Ввод!$G$158)^(1/4)-1</f>
        <v>2.4906793143211203E-3</v>
      </c>
      <c r="CQ21" s="8">
        <f>(1+Ввод!$G$158)^(1/4)-1</f>
        <v>2.4906793143211203E-3</v>
      </c>
      <c r="CR21" s="8">
        <f>(1+Ввод!$G$158)^(1/4)-1</f>
        <v>2.4906793143211203E-3</v>
      </c>
      <c r="CS21" s="8">
        <f>(1+Ввод!$G$158)^(1/4)-1</f>
        <v>2.4906793143211203E-3</v>
      </c>
      <c r="CT21" s="8">
        <f>(1+Ввод!$G$158)^(1/4)-1</f>
        <v>2.4906793143211203E-3</v>
      </c>
      <c r="CU21" s="8">
        <f>(1+Ввод!$G$158)^(1/4)-1</f>
        <v>2.4906793143211203E-3</v>
      </c>
      <c r="CV21" s="8">
        <f>(1+Ввод!$G$158)^(1/4)-1</f>
        <v>2.4906793143211203E-3</v>
      </c>
      <c r="CW21" s="8">
        <f>(1+Ввод!$G$158)^(1/4)-1</f>
        <v>2.4906793143211203E-3</v>
      </c>
      <c r="CX21" s="8">
        <f>(1+Ввод!$G$158)^(1/4)-1</f>
        <v>2.4906793143211203E-3</v>
      </c>
      <c r="CY21" s="8">
        <f>(1+Ввод!$G$158)^(1/4)-1</f>
        <v>2.4906793143211203E-3</v>
      </c>
      <c r="CZ21" s="8">
        <f>(1+Ввод!$G$158)^(1/4)-1</f>
        <v>2.4906793143211203E-3</v>
      </c>
      <c r="DA21" s="8">
        <f>(1+Ввод!$G$158)^(1/4)-1</f>
        <v>2.4906793143211203E-3</v>
      </c>
      <c r="DB21" s="8">
        <f>(1+Ввод!$G$158)^(1/4)-1</f>
        <v>2.4906793143211203E-3</v>
      </c>
      <c r="DC21" s="8">
        <f>(1+Ввод!$G$158)^(1/4)-1</f>
        <v>2.4906793143211203E-3</v>
      </c>
      <c r="DD21" s="8">
        <f>(1+Ввод!$G$158)^(1/4)-1</f>
        <v>2.4906793143211203E-3</v>
      </c>
      <c r="DE21" s="8">
        <f>(1+Ввод!$G$158)^(1/4)-1</f>
        <v>2.4906793143211203E-3</v>
      </c>
      <c r="DF21" s="8">
        <f>(1+Ввод!$G$158)^(1/4)-1</f>
        <v>2.4906793143211203E-3</v>
      </c>
      <c r="DG21" s="8">
        <f>(1+Ввод!$G$158)^(1/4)-1</f>
        <v>2.4906793143211203E-3</v>
      </c>
      <c r="DH21" s="8">
        <f>(1+Ввод!$G$158)^(1/4)-1</f>
        <v>2.4906793143211203E-3</v>
      </c>
      <c r="DI21" s="8">
        <f>(1+Ввод!$G$158)^(1/4)-1</f>
        <v>2.4906793143211203E-3</v>
      </c>
      <c r="DJ21" s="8">
        <f>(1+Ввод!$G$158)^(1/4)-1</f>
        <v>2.4906793143211203E-3</v>
      </c>
    </row>
    <row r="22" spans="1:115" s="8" customFormat="1">
      <c r="A22" s="175"/>
      <c r="B22" s="141" t="s">
        <v>574</v>
      </c>
      <c r="H22" s="92" t="s">
        <v>186</v>
      </c>
      <c r="J22" s="8">
        <f>Ввод!I176</f>
        <v>0</v>
      </c>
      <c r="K22" s="8">
        <f>Ввод!J176</f>
        <v>0</v>
      </c>
      <c r="L22" s="8">
        <f>Ввод!K176</f>
        <v>0</v>
      </c>
      <c r="M22" s="8">
        <f>Ввод!L176</f>
        <v>0</v>
      </c>
      <c r="N22" s="8">
        <f>Ввод!M176</f>
        <v>0</v>
      </c>
      <c r="O22" s="8">
        <f>Ввод!N176</f>
        <v>0</v>
      </c>
      <c r="P22" s="8">
        <f>Ввод!O176</f>
        <v>0</v>
      </c>
      <c r="Q22" s="8">
        <f>Ввод!P176</f>
        <v>0</v>
      </c>
      <c r="R22" s="8">
        <f>Ввод!Q176</f>
        <v>0</v>
      </c>
      <c r="S22" s="8">
        <f>Ввод!R176</f>
        <v>0</v>
      </c>
      <c r="T22" s="8">
        <f>Ввод!S176</f>
        <v>0</v>
      </c>
      <c r="U22" s="8">
        <f>Ввод!T176</f>
        <v>0</v>
      </c>
      <c r="V22" s="8">
        <f>Ввод!U176</f>
        <v>0</v>
      </c>
      <c r="W22" s="8">
        <f>Ввод!V176</f>
        <v>0</v>
      </c>
      <c r="X22" s="8">
        <f>Ввод!W176</f>
        <v>0</v>
      </c>
      <c r="Y22" s="8">
        <f>Ввод!X176</f>
        <v>0</v>
      </c>
      <c r="Z22" s="8">
        <f>Ввод!Y176</f>
        <v>0</v>
      </c>
      <c r="AA22" s="8">
        <f>Ввод!Z176</f>
        <v>0</v>
      </c>
      <c r="AB22" s="8">
        <f>Ввод!AA176</f>
        <v>0</v>
      </c>
      <c r="AC22" s="8">
        <f>Ввод!AB176</f>
        <v>0</v>
      </c>
      <c r="AD22" s="8">
        <f>Ввод!AC176</f>
        <v>0</v>
      </c>
      <c r="AE22" s="8">
        <f>Ввод!AD176</f>
        <v>0</v>
      </c>
      <c r="AF22" s="8">
        <f>Ввод!AE176</f>
        <v>0</v>
      </c>
      <c r="AG22" s="8">
        <f>Ввод!AF176</f>
        <v>0</v>
      </c>
      <c r="AH22" s="8">
        <f>Ввод!AG176</f>
        <v>0</v>
      </c>
      <c r="AI22" s="8">
        <f>Ввод!AH176</f>
        <v>0</v>
      </c>
      <c r="AJ22" s="8">
        <f>Ввод!AI176</f>
        <v>0</v>
      </c>
      <c r="AK22" s="8">
        <f>Ввод!AJ176</f>
        <v>0</v>
      </c>
      <c r="AL22" s="8">
        <f>Ввод!AK176</f>
        <v>0</v>
      </c>
      <c r="AM22" s="8">
        <f>Ввод!AL176</f>
        <v>0</v>
      </c>
      <c r="AN22" s="8">
        <f>Ввод!AM176</f>
        <v>0</v>
      </c>
      <c r="AO22" s="8">
        <f>Ввод!AN176</f>
        <v>0</v>
      </c>
      <c r="AP22" s="8">
        <f>Ввод!AO176</f>
        <v>0</v>
      </c>
      <c r="AQ22" s="8">
        <f>Ввод!AP176</f>
        <v>0</v>
      </c>
      <c r="AR22" s="8">
        <f>Ввод!AQ176</f>
        <v>0</v>
      </c>
      <c r="AS22" s="8">
        <f>Ввод!AR176</f>
        <v>0</v>
      </c>
      <c r="AT22" s="8">
        <f>Ввод!AS176</f>
        <v>0</v>
      </c>
      <c r="AU22" s="8">
        <f>Ввод!AT176</f>
        <v>0</v>
      </c>
      <c r="AV22" s="8">
        <f>Ввод!AU176</f>
        <v>0</v>
      </c>
      <c r="AW22" s="8">
        <f>Ввод!AV176</f>
        <v>0</v>
      </c>
      <c r="AX22" s="8">
        <f>Ввод!AW176</f>
        <v>0</v>
      </c>
      <c r="AY22" s="8">
        <f>Ввод!AX176</f>
        <v>0</v>
      </c>
      <c r="AZ22" s="8">
        <f>Ввод!AY176</f>
        <v>0</v>
      </c>
      <c r="BA22" s="8">
        <f>Ввод!AZ176</f>
        <v>0</v>
      </c>
      <c r="BB22" s="8">
        <f>Ввод!BA176</f>
        <v>0</v>
      </c>
      <c r="BC22" s="8">
        <f>Ввод!BB176</f>
        <v>0</v>
      </c>
      <c r="BD22" s="8">
        <f>Ввод!BC176</f>
        <v>0</v>
      </c>
      <c r="BE22" s="8">
        <f>Ввод!BD176</f>
        <v>0</v>
      </c>
      <c r="BF22" s="8">
        <f>Ввод!BE176</f>
        <v>0</v>
      </c>
      <c r="BG22" s="8">
        <f>Ввод!BF176</f>
        <v>0</v>
      </c>
      <c r="BH22" s="8">
        <f>Ввод!BG176</f>
        <v>0</v>
      </c>
      <c r="BI22" s="8">
        <f>Ввод!BH176</f>
        <v>0</v>
      </c>
      <c r="BJ22" s="8">
        <f>Ввод!BI176</f>
        <v>0</v>
      </c>
      <c r="BK22" s="8">
        <f>Ввод!BJ176</f>
        <v>0</v>
      </c>
      <c r="BL22" s="8">
        <f>Ввод!BK176</f>
        <v>0</v>
      </c>
      <c r="BM22" s="8">
        <f>Ввод!BL176</f>
        <v>0</v>
      </c>
      <c r="BN22" s="8">
        <f>Ввод!BM176</f>
        <v>0</v>
      </c>
      <c r="BO22" s="8">
        <f>Ввод!BN176</f>
        <v>0</v>
      </c>
      <c r="BP22" s="8">
        <f>Ввод!BO176</f>
        <v>0</v>
      </c>
      <c r="BQ22" s="8">
        <f>Ввод!BP176</f>
        <v>0</v>
      </c>
      <c r="BR22" s="8">
        <f>Ввод!BQ176</f>
        <v>0</v>
      </c>
      <c r="BS22" s="8">
        <f>Ввод!BR176</f>
        <v>0</v>
      </c>
      <c r="BT22" s="8">
        <f>Ввод!BS176</f>
        <v>0</v>
      </c>
      <c r="BU22" s="8">
        <f>Ввод!BT176</f>
        <v>0</v>
      </c>
      <c r="BV22" s="8">
        <f>Ввод!BU176</f>
        <v>0</v>
      </c>
      <c r="BW22" s="8">
        <f>Ввод!BV176</f>
        <v>0</v>
      </c>
      <c r="BX22" s="8">
        <f>Ввод!BW176</f>
        <v>0</v>
      </c>
      <c r="BY22" s="8">
        <f>Ввод!BX176</f>
        <v>0</v>
      </c>
      <c r="BZ22" s="8">
        <f>Ввод!BY176</f>
        <v>0</v>
      </c>
      <c r="CA22" s="8">
        <f>Ввод!BZ176</f>
        <v>0</v>
      </c>
      <c r="CB22" s="8">
        <f>Ввод!CA176</f>
        <v>0</v>
      </c>
      <c r="CC22" s="8">
        <f>Ввод!CB176</f>
        <v>0</v>
      </c>
      <c r="CD22" s="8">
        <f>Ввод!CC176</f>
        <v>0</v>
      </c>
      <c r="CE22" s="8">
        <f>Ввод!CD176</f>
        <v>0</v>
      </c>
      <c r="CF22" s="8">
        <f>Ввод!CE176</f>
        <v>0</v>
      </c>
      <c r="CG22" s="8">
        <f>Ввод!CF176</f>
        <v>0</v>
      </c>
      <c r="CH22" s="8">
        <f>Ввод!CG176</f>
        <v>0</v>
      </c>
      <c r="CI22" s="8">
        <f>Ввод!CH176</f>
        <v>0</v>
      </c>
      <c r="CJ22" s="8">
        <f>Ввод!CI176</f>
        <v>0</v>
      </c>
      <c r="CK22" s="8">
        <f>Ввод!CJ176</f>
        <v>0</v>
      </c>
      <c r="CL22" s="8">
        <f>Ввод!CK176</f>
        <v>0</v>
      </c>
      <c r="CM22" s="8">
        <f>Ввод!CL176</f>
        <v>0</v>
      </c>
      <c r="CN22" s="8">
        <f>Ввод!CM176</f>
        <v>0</v>
      </c>
      <c r="CO22" s="8">
        <f>Ввод!CN176</f>
        <v>0</v>
      </c>
      <c r="CP22" s="8">
        <f>Ввод!CO176</f>
        <v>0</v>
      </c>
      <c r="CQ22" s="8">
        <f>Ввод!CP176</f>
        <v>0</v>
      </c>
      <c r="CR22" s="8">
        <f>Ввод!CQ176</f>
        <v>0</v>
      </c>
      <c r="CS22" s="8">
        <f>Ввод!CR176</f>
        <v>0</v>
      </c>
      <c r="CT22" s="8">
        <f>Ввод!CS176</f>
        <v>0</v>
      </c>
      <c r="CU22" s="8">
        <f>Ввод!CT176</f>
        <v>0</v>
      </c>
      <c r="CV22" s="8">
        <f>Ввод!CU176</f>
        <v>0</v>
      </c>
      <c r="CW22" s="8">
        <f>Ввод!CV176</f>
        <v>0</v>
      </c>
      <c r="CX22" s="8">
        <f>Ввод!CW176</f>
        <v>0</v>
      </c>
      <c r="CY22" s="8">
        <f>Ввод!CX176</f>
        <v>0</v>
      </c>
      <c r="CZ22" s="8">
        <f>Ввод!CY176</f>
        <v>0</v>
      </c>
      <c r="DA22" s="8">
        <f>Ввод!CZ176</f>
        <v>0</v>
      </c>
      <c r="DB22" s="8">
        <f>Ввод!DA176</f>
        <v>0</v>
      </c>
      <c r="DC22" s="8">
        <f>Ввод!DB176</f>
        <v>0</v>
      </c>
      <c r="DD22" s="8">
        <f>Ввод!DC176</f>
        <v>0</v>
      </c>
      <c r="DE22" s="8">
        <f>Ввод!DD176</f>
        <v>0</v>
      </c>
      <c r="DF22" s="8">
        <f>Ввод!DE176</f>
        <v>0</v>
      </c>
      <c r="DG22" s="8">
        <f>Ввод!DF176</f>
        <v>0</v>
      </c>
      <c r="DH22" s="8">
        <f>Ввод!DG176</f>
        <v>0</v>
      </c>
      <c r="DI22" s="8">
        <f>Ввод!DH176</f>
        <v>0</v>
      </c>
      <c r="DJ22" s="8">
        <f>Ввод!DI176</f>
        <v>0</v>
      </c>
      <c r="DK22" s="8">
        <f>Ввод!DJ176</f>
        <v>0</v>
      </c>
    </row>
    <row r="23" spans="1:115">
      <c r="B23" s="12" t="s">
        <v>1</v>
      </c>
      <c r="H23" s="7" t="s">
        <v>0</v>
      </c>
      <c r="I23" s="5"/>
      <c r="J23" s="5">
        <f>SUM(Indexing!J96:J98)</f>
        <v>0</v>
      </c>
      <c r="K23" s="5">
        <f>SUM(Indexing!K96:K98)</f>
        <v>0</v>
      </c>
      <c r="L23" s="5">
        <f>SUM(Indexing!L96:L98)</f>
        <v>0</v>
      </c>
      <c r="M23" s="5">
        <f>SUM(Indexing!M96:M98)</f>
        <v>0</v>
      </c>
      <c r="N23" s="5">
        <f>SUM(Indexing!N96:N98)</f>
        <v>0</v>
      </c>
      <c r="O23" s="5">
        <f>SUM(Indexing!O96:O98)</f>
        <v>0</v>
      </c>
      <c r="P23" s="5">
        <f>SUM(Indexing!P96:P98)</f>
        <v>0</v>
      </c>
      <c r="Q23" s="5">
        <f>SUM(Indexing!Q96:Q98)</f>
        <v>0</v>
      </c>
      <c r="R23" s="5">
        <f>SUM(Indexing!R96:R98)</f>
        <v>0</v>
      </c>
      <c r="S23" s="5">
        <f>SUM(Indexing!S96:S98)</f>
        <v>0</v>
      </c>
      <c r="T23" s="5">
        <f>SUM(Indexing!T96:T98)</f>
        <v>0</v>
      </c>
      <c r="U23" s="5">
        <f>SUM(Indexing!U96:U98)</f>
        <v>0</v>
      </c>
      <c r="V23" s="5">
        <f>SUM(Indexing!V96:V98)</f>
        <v>0</v>
      </c>
      <c r="W23" s="5">
        <f>SUM(Indexing!W96:W98)</f>
        <v>0</v>
      </c>
      <c r="X23" s="5">
        <f>SUM(Indexing!X96:X98)</f>
        <v>0</v>
      </c>
      <c r="Y23" s="5">
        <f>SUM(Indexing!Y96:Y98)</f>
        <v>0</v>
      </c>
      <c r="Z23" s="5">
        <f>SUM(Indexing!Z96:Z98)</f>
        <v>0</v>
      </c>
      <c r="AA23" s="5">
        <f>SUM(Indexing!AA96:AA98)</f>
        <v>0</v>
      </c>
      <c r="AB23" s="5">
        <f>SUM(Indexing!AB96:AB98)</f>
        <v>0</v>
      </c>
      <c r="AC23" s="5">
        <f>SUM(Indexing!AC96:AC98)</f>
        <v>0</v>
      </c>
      <c r="AD23" s="5">
        <f>SUM(Indexing!AD96:AD98)</f>
        <v>0</v>
      </c>
      <c r="AE23" s="5">
        <f>SUM(Indexing!AE96:AE98)</f>
        <v>0</v>
      </c>
      <c r="AF23" s="5">
        <f>SUM(Indexing!AF96:AF98)</f>
        <v>0</v>
      </c>
      <c r="AG23" s="5">
        <f>SUM(Indexing!AG96:AG98)</f>
        <v>0</v>
      </c>
      <c r="AH23" s="5">
        <f>SUM(Indexing!AH96:AH98)</f>
        <v>0</v>
      </c>
      <c r="AI23" s="5">
        <f>SUM(Indexing!AI96:AI98)</f>
        <v>0</v>
      </c>
      <c r="AJ23" s="5">
        <f>SUM(Indexing!AJ96:AJ98)</f>
        <v>0</v>
      </c>
      <c r="AK23" s="5">
        <f>SUM(Indexing!AK96:AK98)</f>
        <v>0</v>
      </c>
      <c r="AL23" s="5">
        <f>SUM(Indexing!AL96:AL98)</f>
        <v>0</v>
      </c>
      <c r="AM23" s="5">
        <f>SUM(Indexing!AM96:AM98)</f>
        <v>0</v>
      </c>
      <c r="AN23" s="5">
        <f>SUM(Indexing!AN96:AN98)</f>
        <v>0</v>
      </c>
      <c r="AO23" s="5">
        <f>SUM(Indexing!AO96:AO98)</f>
        <v>0</v>
      </c>
      <c r="AP23" s="5">
        <f>SUM(Indexing!AP96:AP98)</f>
        <v>0</v>
      </c>
      <c r="AQ23" s="5">
        <f>SUM(Indexing!AQ96:AQ98)</f>
        <v>0</v>
      </c>
      <c r="AR23" s="5">
        <f>SUM(Indexing!AR96:AR98)</f>
        <v>0</v>
      </c>
      <c r="AS23" s="5">
        <f>SUM(Indexing!AS96:AS98)</f>
        <v>0</v>
      </c>
      <c r="AT23" s="5">
        <f>SUM(Indexing!AT96:AT98)</f>
        <v>0</v>
      </c>
      <c r="AU23" s="5">
        <f>SUM(Indexing!AU96:AU98)</f>
        <v>0</v>
      </c>
      <c r="AV23" s="5">
        <f>SUM(Indexing!AV96:AV98)</f>
        <v>0</v>
      </c>
      <c r="AW23" s="5">
        <f>SUM(Indexing!AW96:AW98)</f>
        <v>0</v>
      </c>
      <c r="AX23" s="5">
        <f>SUM(Indexing!AX96:AX98)</f>
        <v>0</v>
      </c>
      <c r="AY23" s="5">
        <f>SUM(Indexing!AY96:AY98)</f>
        <v>0</v>
      </c>
      <c r="AZ23" s="5">
        <f>SUM(Indexing!AZ96:AZ98)</f>
        <v>0</v>
      </c>
      <c r="BA23" s="5">
        <f>SUM(Indexing!BA96:BA98)</f>
        <v>0</v>
      </c>
      <c r="BB23" s="5">
        <f>SUM(Indexing!BB96:BB98)</f>
        <v>0</v>
      </c>
      <c r="BC23" s="5">
        <f>SUM(Indexing!BC96:BC98)</f>
        <v>0</v>
      </c>
      <c r="BD23" s="5">
        <f>SUM(Indexing!BD96:BD98)</f>
        <v>0</v>
      </c>
      <c r="BE23" s="5">
        <f>SUM(Indexing!BE96:BE98)</f>
        <v>0</v>
      </c>
      <c r="BF23" s="5">
        <f>SUM(Indexing!BF96:BF98)</f>
        <v>0</v>
      </c>
      <c r="BG23" s="5">
        <f>SUM(Indexing!BG96:BG98)</f>
        <v>0</v>
      </c>
      <c r="BH23" s="5">
        <f>SUM(Indexing!BH96:BH98)</f>
        <v>0</v>
      </c>
      <c r="BI23" s="5">
        <f>SUM(Indexing!BI96:BI98)</f>
        <v>0</v>
      </c>
      <c r="BJ23" s="5">
        <f>SUM(Indexing!BJ96:BJ98)</f>
        <v>0</v>
      </c>
      <c r="BK23" s="5">
        <f>SUM(Indexing!BK96:BK98)</f>
        <v>0</v>
      </c>
      <c r="BL23" s="5">
        <f>SUM(Indexing!BL96:BL98)</f>
        <v>0</v>
      </c>
      <c r="BM23" s="5">
        <f>SUM(Indexing!BM96:BM98)</f>
        <v>0</v>
      </c>
      <c r="BN23" s="5">
        <f>SUM(Indexing!BN96:BN98)</f>
        <v>0</v>
      </c>
      <c r="BO23" s="5">
        <f>SUM(Indexing!BO96:BO98)</f>
        <v>0</v>
      </c>
      <c r="BP23" s="5">
        <f>SUM(Indexing!BP96:BP98)</f>
        <v>0</v>
      </c>
      <c r="BQ23" s="5">
        <f>SUM(Indexing!BQ96:BQ98)</f>
        <v>0</v>
      </c>
      <c r="BR23" s="5">
        <f>SUM(Indexing!BR96:BR98)</f>
        <v>0</v>
      </c>
      <c r="BS23" s="5">
        <f>SUM(Indexing!BS96:BS98)</f>
        <v>0</v>
      </c>
      <c r="BT23" s="5">
        <f>SUM(Indexing!BT96:BT98)</f>
        <v>0</v>
      </c>
      <c r="BU23" s="5">
        <f>SUM(Indexing!BU96:BU98)</f>
        <v>0</v>
      </c>
      <c r="BV23" s="5">
        <f>SUM(Indexing!BV96:BV98)</f>
        <v>0</v>
      </c>
      <c r="BW23" s="5">
        <f>SUM(Indexing!BW96:BW98)</f>
        <v>0</v>
      </c>
      <c r="BX23" s="5">
        <f>SUM(Indexing!BX96:BX98)</f>
        <v>0</v>
      </c>
      <c r="BY23" s="5">
        <f>SUM(Indexing!BY96:BY98)</f>
        <v>0</v>
      </c>
      <c r="BZ23" s="5">
        <f>SUM(Indexing!BZ96:BZ98)</f>
        <v>0</v>
      </c>
      <c r="CA23" s="5">
        <f>SUM(Indexing!CA96:CA98)</f>
        <v>0</v>
      </c>
      <c r="CB23" s="5">
        <f>SUM(Indexing!CB96:CB98)</f>
        <v>0</v>
      </c>
      <c r="CC23" s="5">
        <f>SUM(Indexing!CC96:CC98)</f>
        <v>0</v>
      </c>
      <c r="CD23" s="5">
        <f>SUM(Indexing!CD96:CD98)</f>
        <v>0</v>
      </c>
      <c r="CE23" s="5">
        <f>SUM(Indexing!CE96:CE98)</f>
        <v>0</v>
      </c>
      <c r="CF23" s="5">
        <f>SUM(Indexing!CF96:CF98)</f>
        <v>0</v>
      </c>
      <c r="CG23" s="5">
        <f>SUM(Indexing!CG96:CG98)</f>
        <v>0</v>
      </c>
      <c r="CH23" s="5">
        <f>SUM(Indexing!CH96:CH98)</f>
        <v>0</v>
      </c>
      <c r="CI23" s="5">
        <f>SUM(Indexing!CI96:CI98)</f>
        <v>0</v>
      </c>
      <c r="CJ23" s="5">
        <f>SUM(Indexing!CJ96:CJ98)</f>
        <v>0</v>
      </c>
      <c r="CK23" s="5">
        <f>SUM(Indexing!CK96:CK98)</f>
        <v>0</v>
      </c>
      <c r="CL23" s="5">
        <f>SUM(Indexing!CL96:CL98)</f>
        <v>0</v>
      </c>
      <c r="CM23" s="5">
        <f>SUM(Indexing!CM96:CM98)</f>
        <v>0</v>
      </c>
      <c r="CN23" s="5">
        <f>SUM(Indexing!CN96:CN98)</f>
        <v>0</v>
      </c>
      <c r="CO23" s="5">
        <f>SUM(Indexing!CO96:CO98)</f>
        <v>0</v>
      </c>
      <c r="CP23" s="5">
        <f>SUM(Indexing!CP96:CP98)</f>
        <v>0</v>
      </c>
      <c r="CQ23" s="5">
        <f>SUM(Indexing!CQ96:CQ98)</f>
        <v>0</v>
      </c>
      <c r="CR23" s="5">
        <f>SUM(Indexing!CR96:CR98)</f>
        <v>0</v>
      </c>
      <c r="CS23" s="5">
        <f>SUM(Indexing!CS96:CS98)</f>
        <v>0</v>
      </c>
      <c r="CT23" s="5">
        <f>SUM(Indexing!CT96:CT98)</f>
        <v>0</v>
      </c>
      <c r="CU23" s="5">
        <f>SUM(Indexing!CU96:CU98)</f>
        <v>0</v>
      </c>
      <c r="CV23" s="5">
        <f>SUM(Indexing!CV96:CV98)</f>
        <v>0</v>
      </c>
      <c r="CW23" s="5">
        <f>SUM(Indexing!CW96:CW98)</f>
        <v>0</v>
      </c>
      <c r="CX23" s="5">
        <f>SUM(Indexing!CX96:CX98)</f>
        <v>0</v>
      </c>
      <c r="CY23" s="5">
        <f>SUM(Indexing!CY96:CY98)</f>
        <v>0</v>
      </c>
      <c r="CZ23" s="5">
        <f>SUM(Indexing!CZ96:CZ98)</f>
        <v>0</v>
      </c>
      <c r="DA23" s="5">
        <f>SUM(Indexing!DA96:DA98)</f>
        <v>0</v>
      </c>
      <c r="DB23" s="5">
        <f>SUM(Indexing!DB96:DB98)</f>
        <v>0</v>
      </c>
      <c r="DC23" s="5">
        <f>SUM(Indexing!DC96:DC98)</f>
        <v>0</v>
      </c>
      <c r="DD23" s="5">
        <f>SUM(Indexing!DD96:DD98)</f>
        <v>0</v>
      </c>
      <c r="DE23" s="5">
        <f>SUM(Indexing!DE96:DE98)</f>
        <v>0</v>
      </c>
      <c r="DF23" s="5">
        <f>SUM(Indexing!DF96:DF98)</f>
        <v>0</v>
      </c>
      <c r="DG23" s="5">
        <f>SUM(Indexing!DG96:DG98)</f>
        <v>0</v>
      </c>
      <c r="DH23" s="5">
        <f>SUM(Indexing!DH96:DH98)</f>
        <v>0</v>
      </c>
      <c r="DI23" s="5">
        <f>SUM(Indexing!DI96:DI98)</f>
        <v>0</v>
      </c>
      <c r="DJ23" s="5">
        <f>SUM(Indexing!DJ96:DJ98)</f>
        <v>0</v>
      </c>
    </row>
    <row r="24" spans="1:115">
      <c r="B24" s="12" t="s">
        <v>13</v>
      </c>
      <c r="H24" s="7" t="s">
        <v>0</v>
      </c>
      <c r="I24" s="5"/>
      <c r="J24" s="5">
        <f>SUM(Indexing!J94:J95)</f>
        <v>9890.5500000000011</v>
      </c>
      <c r="K24" s="5">
        <f>SUM(Indexing!K94:K95)</f>
        <v>0</v>
      </c>
      <c r="L24" s="5">
        <f>SUM(Indexing!L94:L95)</f>
        <v>0</v>
      </c>
      <c r="M24" s="5">
        <f>SUM(Indexing!M94:M95)</f>
        <v>0</v>
      </c>
      <c r="N24" s="5">
        <f>SUM(Indexing!N94:N95)</f>
        <v>0</v>
      </c>
      <c r="O24" s="5">
        <f>SUM(Indexing!O94:O95)</f>
        <v>0</v>
      </c>
      <c r="P24" s="5">
        <f>SUM(Indexing!P94:P95)</f>
        <v>0</v>
      </c>
      <c r="Q24" s="5">
        <f>SUM(Indexing!Q94:Q95)</f>
        <v>0</v>
      </c>
      <c r="R24" s="5">
        <f>SUM(Indexing!R94:R95)</f>
        <v>0</v>
      </c>
      <c r="S24" s="5">
        <f>SUM(Indexing!S94:S95)</f>
        <v>0</v>
      </c>
      <c r="T24" s="5">
        <f>SUM(Indexing!T94:T95)</f>
        <v>0</v>
      </c>
      <c r="U24" s="5">
        <f>SUM(Indexing!U94:U95)</f>
        <v>0</v>
      </c>
      <c r="V24" s="5">
        <f>SUM(Indexing!V94:V95)</f>
        <v>0</v>
      </c>
      <c r="W24" s="5">
        <f>SUM(Indexing!W94:W95)</f>
        <v>0</v>
      </c>
      <c r="X24" s="5">
        <f>SUM(Indexing!X94:X95)</f>
        <v>0</v>
      </c>
      <c r="Y24" s="5">
        <f>SUM(Indexing!Y94:Y95)</f>
        <v>0</v>
      </c>
      <c r="Z24" s="5">
        <f>SUM(Indexing!Z94:Z95)</f>
        <v>0</v>
      </c>
      <c r="AA24" s="5">
        <f>SUM(Indexing!AA94:AA95)</f>
        <v>0</v>
      </c>
      <c r="AB24" s="5">
        <f>SUM(Indexing!AB94:AB95)</f>
        <v>0</v>
      </c>
      <c r="AC24" s="5">
        <f>SUM(Indexing!AC94:AC95)</f>
        <v>0</v>
      </c>
      <c r="AD24" s="5">
        <f>SUM(Indexing!AD94:AD95)</f>
        <v>0</v>
      </c>
      <c r="AE24" s="5">
        <f>SUM(Indexing!AE94:AE95)</f>
        <v>0</v>
      </c>
      <c r="AF24" s="5">
        <f>SUM(Indexing!AF94:AF95)</f>
        <v>0</v>
      </c>
      <c r="AG24" s="5">
        <f>SUM(Indexing!AG94:AG95)</f>
        <v>0</v>
      </c>
      <c r="AH24" s="5">
        <f>SUM(Indexing!AH94:AH95)</f>
        <v>0</v>
      </c>
      <c r="AI24" s="5">
        <f>SUM(Indexing!AI94:AI95)</f>
        <v>0</v>
      </c>
      <c r="AJ24" s="5">
        <f>SUM(Indexing!AJ94:AJ95)</f>
        <v>0</v>
      </c>
      <c r="AK24" s="5">
        <f>SUM(Indexing!AK94:AK95)</f>
        <v>0</v>
      </c>
      <c r="AL24" s="5">
        <f>SUM(Indexing!AL94:AL95)</f>
        <v>0</v>
      </c>
      <c r="AM24" s="5">
        <f>SUM(Indexing!AM94:AM95)</f>
        <v>0</v>
      </c>
      <c r="AN24" s="5">
        <f>SUM(Indexing!AN94:AN95)</f>
        <v>0</v>
      </c>
      <c r="AO24" s="5">
        <f>SUM(Indexing!AO94:AO95)</f>
        <v>0</v>
      </c>
      <c r="AP24" s="5">
        <f>SUM(Indexing!AP94:AP95)</f>
        <v>0</v>
      </c>
      <c r="AQ24" s="5">
        <f>SUM(Indexing!AQ94:AQ95)</f>
        <v>0</v>
      </c>
      <c r="AR24" s="5">
        <f>SUM(Indexing!AR94:AR95)</f>
        <v>0</v>
      </c>
      <c r="AS24" s="5">
        <f>SUM(Indexing!AS94:AS95)</f>
        <v>0</v>
      </c>
      <c r="AT24" s="5">
        <f>SUM(Indexing!AT94:AT95)</f>
        <v>0</v>
      </c>
      <c r="AU24" s="5">
        <f>SUM(Indexing!AU94:AU95)</f>
        <v>0</v>
      </c>
      <c r="AV24" s="5">
        <f>SUM(Indexing!AV94:AV95)</f>
        <v>0</v>
      </c>
      <c r="AW24" s="5">
        <f>SUM(Indexing!AW94:AW95)</f>
        <v>0</v>
      </c>
      <c r="AX24" s="5">
        <f>SUM(Indexing!AX94:AX95)</f>
        <v>0</v>
      </c>
      <c r="AY24" s="5">
        <f>SUM(Indexing!AY94:AY95)</f>
        <v>0</v>
      </c>
      <c r="AZ24" s="5">
        <f>SUM(Indexing!AZ94:AZ95)</f>
        <v>0</v>
      </c>
      <c r="BA24" s="5">
        <f>SUM(Indexing!BA94:BA95)</f>
        <v>0</v>
      </c>
      <c r="BB24" s="5">
        <f>SUM(Indexing!BB94:BB95)</f>
        <v>0</v>
      </c>
      <c r="BC24" s="5">
        <f>SUM(Indexing!BC94:BC95)</f>
        <v>0</v>
      </c>
      <c r="BD24" s="5">
        <f>SUM(Indexing!BD94:BD95)</f>
        <v>0</v>
      </c>
      <c r="BE24" s="5">
        <f>SUM(Indexing!BE94:BE95)</f>
        <v>0</v>
      </c>
      <c r="BF24" s="5">
        <f>SUM(Indexing!BF94:BF95)</f>
        <v>0</v>
      </c>
      <c r="BG24" s="5">
        <f>SUM(Indexing!BG94:BG95)</f>
        <v>0</v>
      </c>
      <c r="BH24" s="5">
        <f>SUM(Indexing!BH94:BH95)</f>
        <v>0</v>
      </c>
      <c r="BI24" s="5">
        <f>SUM(Indexing!BI94:BI95)</f>
        <v>0</v>
      </c>
      <c r="BJ24" s="5">
        <f>SUM(Indexing!BJ94:BJ95)</f>
        <v>0</v>
      </c>
      <c r="BK24" s="5">
        <f>SUM(Indexing!BK94:BK95)</f>
        <v>0</v>
      </c>
      <c r="BL24" s="5">
        <f>SUM(Indexing!BL94:BL95)</f>
        <v>0</v>
      </c>
      <c r="BM24" s="5">
        <f>SUM(Indexing!BM94:BM95)</f>
        <v>0</v>
      </c>
      <c r="BN24" s="5">
        <f>SUM(Indexing!BN94:BN95)</f>
        <v>0</v>
      </c>
      <c r="BO24" s="5">
        <f>SUM(Indexing!BO94:BO95)</f>
        <v>0</v>
      </c>
      <c r="BP24" s="5">
        <f>SUM(Indexing!BP94:BP95)</f>
        <v>0</v>
      </c>
      <c r="BQ24" s="5">
        <f>SUM(Indexing!BQ94:BQ95)</f>
        <v>0</v>
      </c>
      <c r="BR24" s="5">
        <f>SUM(Indexing!BR94:BR95)</f>
        <v>0</v>
      </c>
      <c r="BS24" s="5">
        <f>SUM(Indexing!BS94:BS95)</f>
        <v>0</v>
      </c>
      <c r="BT24" s="5">
        <f>SUM(Indexing!BT94:BT95)</f>
        <v>0</v>
      </c>
      <c r="BU24" s="5">
        <f>SUM(Indexing!BU94:BU95)</f>
        <v>0</v>
      </c>
      <c r="BV24" s="5">
        <f>SUM(Indexing!BV94:BV95)</f>
        <v>0</v>
      </c>
      <c r="BW24" s="5">
        <f>SUM(Indexing!BW94:BW95)</f>
        <v>0</v>
      </c>
      <c r="BX24" s="5">
        <f>SUM(Indexing!BX94:BX95)</f>
        <v>0</v>
      </c>
      <c r="BY24" s="5">
        <f>SUM(Indexing!BY94:BY95)</f>
        <v>0</v>
      </c>
      <c r="BZ24" s="5">
        <f>SUM(Indexing!BZ94:BZ95)</f>
        <v>0</v>
      </c>
      <c r="CA24" s="5">
        <f>SUM(Indexing!CA94:CA95)</f>
        <v>0</v>
      </c>
      <c r="CB24" s="5">
        <f>SUM(Indexing!CB94:CB95)</f>
        <v>0</v>
      </c>
      <c r="CC24" s="5">
        <f>SUM(Indexing!CC94:CC95)</f>
        <v>0</v>
      </c>
      <c r="CD24" s="5">
        <f>SUM(Indexing!CD94:CD95)</f>
        <v>0</v>
      </c>
      <c r="CE24" s="5">
        <f>SUM(Indexing!CE94:CE95)</f>
        <v>0</v>
      </c>
      <c r="CF24" s="5">
        <f>SUM(Indexing!CF94:CF95)</f>
        <v>0</v>
      </c>
      <c r="CG24" s="5">
        <f>SUM(Indexing!CG94:CG95)</f>
        <v>0</v>
      </c>
      <c r="CH24" s="5">
        <f>SUM(Indexing!CH94:CH95)</f>
        <v>0</v>
      </c>
      <c r="CI24" s="5">
        <f>SUM(Indexing!CI94:CI95)</f>
        <v>0</v>
      </c>
      <c r="CJ24" s="5">
        <f>SUM(Indexing!CJ94:CJ95)</f>
        <v>0</v>
      </c>
      <c r="CK24" s="5">
        <f>SUM(Indexing!CK94:CK95)</f>
        <v>0</v>
      </c>
      <c r="CL24" s="5">
        <f>SUM(Indexing!CL94:CL95)</f>
        <v>0</v>
      </c>
      <c r="CM24" s="5">
        <f>SUM(Indexing!CM94:CM95)</f>
        <v>0</v>
      </c>
      <c r="CN24" s="5">
        <f>SUM(Indexing!CN94:CN95)</f>
        <v>0</v>
      </c>
      <c r="CO24" s="5">
        <f>SUM(Indexing!CO94:CO95)</f>
        <v>0</v>
      </c>
      <c r="CP24" s="5">
        <f>SUM(Indexing!CP94:CP95)</f>
        <v>0</v>
      </c>
      <c r="CQ24" s="5">
        <f>SUM(Indexing!CQ94:CQ95)</f>
        <v>0</v>
      </c>
      <c r="CR24" s="5">
        <f>SUM(Indexing!CR94:CR95)</f>
        <v>0</v>
      </c>
      <c r="CS24" s="5">
        <f>SUM(Indexing!CS94:CS95)</f>
        <v>0</v>
      </c>
      <c r="CT24" s="5">
        <f>SUM(Indexing!CT94:CT95)</f>
        <v>0</v>
      </c>
      <c r="CU24" s="5">
        <f>SUM(Indexing!CU94:CU95)</f>
        <v>0</v>
      </c>
      <c r="CV24" s="5">
        <f>SUM(Indexing!CV94:CV95)</f>
        <v>0</v>
      </c>
      <c r="CW24" s="5">
        <f>SUM(Indexing!CW94:CW95)</f>
        <v>0</v>
      </c>
      <c r="CX24" s="5">
        <f>SUM(Indexing!CX94:CX95)</f>
        <v>0</v>
      </c>
      <c r="CY24" s="5">
        <f>SUM(Indexing!CY94:CY95)</f>
        <v>0</v>
      </c>
      <c r="CZ24" s="5">
        <f>SUM(Indexing!CZ94:CZ95)</f>
        <v>0</v>
      </c>
      <c r="DA24" s="5">
        <f>SUM(Indexing!DA94:DA95)</f>
        <v>0</v>
      </c>
      <c r="DB24" s="5">
        <f>SUM(Indexing!DB94:DB95)</f>
        <v>0</v>
      </c>
      <c r="DC24" s="5">
        <f>SUM(Indexing!DC94:DC95)</f>
        <v>0</v>
      </c>
      <c r="DD24" s="5">
        <f>SUM(Indexing!DD94:DD95)</f>
        <v>0</v>
      </c>
      <c r="DE24" s="5">
        <f>SUM(Indexing!DE94:DE95)</f>
        <v>0</v>
      </c>
      <c r="DF24" s="5">
        <f>SUM(Indexing!DF94:DF95)</f>
        <v>0</v>
      </c>
      <c r="DG24" s="5">
        <f>SUM(Indexing!DG94:DG95)</f>
        <v>0</v>
      </c>
      <c r="DH24" s="5">
        <f>SUM(Indexing!DH94:DH95)</f>
        <v>0</v>
      </c>
      <c r="DI24" s="5">
        <f>SUM(Indexing!DI94:DI95)</f>
        <v>0</v>
      </c>
      <c r="DJ24" s="5">
        <f>SUM(Indexing!DJ94:DJ95)</f>
        <v>0</v>
      </c>
    </row>
    <row r="25" spans="1:115">
      <c r="B25" s="12" t="s">
        <v>24</v>
      </c>
      <c r="H25" s="7" t="s">
        <v>0</v>
      </c>
      <c r="I25" s="5"/>
      <c r="J25" s="5">
        <f>(Indexing!J42+Indexing!J52)*(Indexing!J63+Indexing!J69)+(Indexing!J43+Indexing!J53)*(Indexing!J66+Indexing!J72)</f>
        <v>5000</v>
      </c>
      <c r="K25" s="5">
        <f>(Indexing!K42+Indexing!K52)*(Indexing!K63+Indexing!K69)+(Indexing!K43+Indexing!K53)*(Indexing!K66+Indexing!K72)</f>
        <v>5000</v>
      </c>
      <c r="L25" s="5">
        <f>(Indexing!L42+Indexing!L52)*(Indexing!L63+Indexing!L69)+(Indexing!L43+Indexing!L53)*(Indexing!L66+Indexing!L72)</f>
        <v>5197.5708505176044</v>
      </c>
      <c r="M25" s="5">
        <f>(Indexing!M42+Indexing!M52)*(Indexing!M63+Indexing!M69)+(Indexing!M43+Indexing!M53)*(Indexing!M66+Indexing!M72)</f>
        <v>5197.5708505176044</v>
      </c>
      <c r="N25" s="5">
        <f>(Indexing!N42+Indexing!N52)*(Indexing!N63+Indexing!N69)+(Indexing!N43+Indexing!N53)*(Indexing!N66+Indexing!N72)</f>
        <v>5197.5708505176044</v>
      </c>
      <c r="O25" s="5">
        <f>(Indexing!O42+Indexing!O52)*(Indexing!O63+Indexing!O69)+(Indexing!O43+Indexing!O53)*(Indexing!O66+Indexing!O72)</f>
        <v>5197.5708505176044</v>
      </c>
      <c r="P25" s="5">
        <f>(Indexing!P42+Indexing!P52)*(Indexing!P63+Indexing!P69)+(Indexing!P43+Indexing!P53)*(Indexing!P66+Indexing!P72)</f>
        <v>5405.6184322490517</v>
      </c>
      <c r="Q25" s="5">
        <f>(Indexing!Q42+Indexing!Q52)*(Indexing!Q63+Indexing!Q69)+(Indexing!Q43+Indexing!Q53)*(Indexing!Q66+Indexing!Q72)</f>
        <v>5405.6184322490517</v>
      </c>
      <c r="R25" s="5">
        <f>(Indexing!R42+Indexing!R52)*(Indexing!R63+Indexing!R69)+(Indexing!R43+Indexing!R53)*(Indexing!R66+Indexing!R72)</f>
        <v>5405.6184322490517</v>
      </c>
      <c r="S25" s="5">
        <f>(Indexing!S42+Indexing!S52)*(Indexing!S63+Indexing!S69)+(Indexing!S43+Indexing!S53)*(Indexing!S66+Indexing!S72)</f>
        <v>5405.6184322490517</v>
      </c>
      <c r="T25" s="5">
        <f>(Indexing!T42+Indexing!T52)*(Indexing!T63+Indexing!T69)+(Indexing!T43+Indexing!T53)*(Indexing!T66+Indexing!T72)</f>
        <v>5622.3794169339662</v>
      </c>
      <c r="U25" s="5">
        <f>(Indexing!U42+Indexing!U52)*(Indexing!U63+Indexing!U69)+(Indexing!U43+Indexing!U53)*(Indexing!U66+Indexing!U72)</f>
        <v>5622.3794169339662</v>
      </c>
      <c r="V25" s="5">
        <f>(Indexing!V42+Indexing!V52)*(Indexing!V63+Indexing!V69)+(Indexing!V43+Indexing!V53)*(Indexing!V66+Indexing!V72)</f>
        <v>5622.3794169339662</v>
      </c>
      <c r="W25" s="5">
        <f>(Indexing!W42+Indexing!W52)*(Indexing!W63+Indexing!W69)+(Indexing!W43+Indexing!W53)*(Indexing!W66+Indexing!W72)</f>
        <v>5622.3794169339662</v>
      </c>
      <c r="X25" s="5">
        <f>(Indexing!X42+Indexing!X52)*(Indexing!X63+Indexing!X69)+(Indexing!X43+Indexing!X53)*(Indexing!X66+Indexing!X72)</f>
        <v>5846.8466780429599</v>
      </c>
      <c r="Y25" s="5">
        <f>(Indexing!Y42+Indexing!Y52)*(Indexing!Y63+Indexing!Y69)+(Indexing!Y43+Indexing!Y53)*(Indexing!Y66+Indexing!Y72)</f>
        <v>5846.8466780429599</v>
      </c>
      <c r="Z25" s="5">
        <f>(Indexing!Z42+Indexing!Z52)*(Indexing!Z63+Indexing!Z69)+(Indexing!Z43+Indexing!Z53)*(Indexing!Z66+Indexing!Z72)</f>
        <v>5846.8466780429599</v>
      </c>
      <c r="AA25" s="5">
        <f>(Indexing!AA42+Indexing!AA52)*(Indexing!AA63+Indexing!AA69)+(Indexing!AA43+Indexing!AA53)*(Indexing!AA66+Indexing!AA72)</f>
        <v>5846.8466780429599</v>
      </c>
      <c r="AB25" s="5">
        <f>(Indexing!AB42+Indexing!AB52)*(Indexing!AB63+Indexing!AB69)+(Indexing!AB43+Indexing!AB53)*(Indexing!AB66+Indexing!AB72)</f>
        <v>6079.9706203020887</v>
      </c>
      <c r="AC25" s="5">
        <f>(Indexing!AC42+Indexing!AC52)*(Indexing!AC63+Indexing!AC69)+(Indexing!AC43+Indexing!AC53)*(Indexing!AC66+Indexing!AC72)</f>
        <v>6079.9706203020887</v>
      </c>
      <c r="AD25" s="5">
        <f>(Indexing!AD42+Indexing!AD52)*(Indexing!AD63+Indexing!AD69)+(Indexing!AD43+Indexing!AD53)*(Indexing!AD66+Indexing!AD72)</f>
        <v>6079.9706203020887</v>
      </c>
      <c r="AE25" s="5">
        <f>(Indexing!AE42+Indexing!AE52)*(Indexing!AE63+Indexing!AE69)+(Indexing!AE43+Indexing!AE53)*(Indexing!AE66+Indexing!AE72)</f>
        <v>6079.9706203020887</v>
      </c>
      <c r="AF25" s="5">
        <f>(Indexing!AF42+Indexing!AF52)*(Indexing!AF63+Indexing!AF69)+(Indexing!AF43+Indexing!AF53)*(Indexing!AF66+Indexing!AF72)</f>
        <v>6321.6608070045113</v>
      </c>
      <c r="AG25" s="5">
        <f>(Indexing!AG42+Indexing!AG52)*(Indexing!AG63+Indexing!AG69)+(Indexing!AG43+Indexing!AG53)*(Indexing!AG66+Indexing!AG72)</f>
        <v>6321.6608070045113</v>
      </c>
      <c r="AH25" s="5">
        <f>(Indexing!AH42+Indexing!AH52)*(Indexing!AH63+Indexing!AH69)+(Indexing!AH43+Indexing!AH53)*(Indexing!AH66+Indexing!AH72)</f>
        <v>6321.6608070045113</v>
      </c>
      <c r="AI25" s="5">
        <f>(Indexing!AI42+Indexing!AI52)*(Indexing!AI63+Indexing!AI69)+(Indexing!AI43+Indexing!AI53)*(Indexing!AI66+Indexing!AI72)</f>
        <v>6321.6608070045113</v>
      </c>
      <c r="AJ25" s="5">
        <f>(Indexing!AJ42+Indexing!AJ52)*(Indexing!AJ63+Indexing!AJ69)+(Indexing!AJ43+Indexing!AJ53)*(Indexing!AJ66+Indexing!AJ72)</f>
        <v>6572.2002472290906</v>
      </c>
      <c r="AK25" s="5">
        <f>(Indexing!AK42+Indexing!AK52)*(Indexing!AK63+Indexing!AK69)+(Indexing!AK43+Indexing!AK53)*(Indexing!AK66+Indexing!AK72)</f>
        <v>6572.2002472290906</v>
      </c>
      <c r="AL25" s="5">
        <f>(Indexing!AL42+Indexing!AL52)*(Indexing!AL63+Indexing!AL69)+(Indexing!AL43+Indexing!AL53)*(Indexing!AL66+Indexing!AL72)</f>
        <v>6572.2002472290906</v>
      </c>
      <c r="AM25" s="5">
        <f>(Indexing!AM42+Indexing!AM52)*(Indexing!AM63+Indexing!AM69)+(Indexing!AM43+Indexing!AM53)*(Indexing!AM66+Indexing!AM72)</f>
        <v>6572.2002472290906</v>
      </c>
      <c r="AN25" s="5">
        <f>(Indexing!AN42+Indexing!AN52)*(Indexing!AN63+Indexing!AN69)+(Indexing!AN43+Indexing!AN53)*(Indexing!AN66+Indexing!AN72)</f>
        <v>6832.0904274336017</v>
      </c>
      <c r="AO25" s="5">
        <f>(Indexing!AO42+Indexing!AO52)*(Indexing!AO63+Indexing!AO69)+(Indexing!AO43+Indexing!AO53)*(Indexing!AO66+Indexing!AO72)</f>
        <v>6832.0904274336017</v>
      </c>
      <c r="AP25" s="5">
        <f>(Indexing!AP42+Indexing!AP52)*(Indexing!AP63+Indexing!AP69)+(Indexing!AP43+Indexing!AP53)*(Indexing!AP66+Indexing!AP72)</f>
        <v>6832.0904274336017</v>
      </c>
      <c r="AQ25" s="5">
        <f>(Indexing!AQ42+Indexing!AQ52)*(Indexing!AQ63+Indexing!AQ69)+(Indexing!AQ43+Indexing!AQ53)*(Indexing!AQ66+Indexing!AQ72)</f>
        <v>6832.0904274336017</v>
      </c>
      <c r="AR25" s="5">
        <f>(Indexing!AR42+Indexing!AR52)*(Indexing!AR63+Indexing!AR69)+(Indexing!AR43+Indexing!AR53)*(Indexing!AR66+Indexing!AR72)</f>
        <v>7102.0143833922511</v>
      </c>
      <c r="AS25" s="5">
        <f>(Indexing!AS42+Indexing!AS52)*(Indexing!AS63+Indexing!AS69)+(Indexing!AS43+Indexing!AS53)*(Indexing!AS66+Indexing!AS72)</f>
        <v>7102.0143833922511</v>
      </c>
      <c r="AT25" s="5">
        <f>(Indexing!AT42+Indexing!AT52)*(Indexing!AT63+Indexing!AT69)+(Indexing!AT43+Indexing!AT53)*(Indexing!AT66+Indexing!AT72)</f>
        <v>7102.0143833922511</v>
      </c>
      <c r="AU25" s="5">
        <f>(Indexing!AU42+Indexing!AU52)*(Indexing!AU63+Indexing!AU69)+(Indexing!AU43+Indexing!AU53)*(Indexing!AU66+Indexing!AU72)</f>
        <v>7102.0143833922511</v>
      </c>
      <c r="AV25" s="5">
        <f>(Indexing!AV42+Indexing!AV52)*(Indexing!AV63+Indexing!AV69)+(Indexing!AV43+Indexing!AV53)*(Indexing!AV66+Indexing!AV72)</f>
        <v>7382.9282903692101</v>
      </c>
      <c r="AW25" s="5">
        <f>(Indexing!AW42+Indexing!AW52)*(Indexing!AW63+Indexing!AW69)+(Indexing!AW43+Indexing!AW53)*(Indexing!AW66+Indexing!AW72)</f>
        <v>7382.9282903692101</v>
      </c>
      <c r="AX25" s="5">
        <f>(Indexing!AX42+Indexing!AX52)*(Indexing!AX63+Indexing!AX69)+(Indexing!AX43+Indexing!AX53)*(Indexing!AX66+Indexing!AX72)</f>
        <v>7382.9282903692101</v>
      </c>
      <c r="AY25" s="5">
        <f>(Indexing!AY42+Indexing!AY52)*(Indexing!AY63+Indexing!AY69)+(Indexing!AY43+Indexing!AY53)*(Indexing!AY66+Indexing!AY72)</f>
        <v>7382.9282903692101</v>
      </c>
      <c r="AZ25" s="5">
        <f>(Indexing!AZ42+Indexing!AZ52)*(Indexing!AZ63+Indexing!AZ69)+(Indexing!AZ43+Indexing!AZ53)*(Indexing!AZ66+Indexing!AZ72)</f>
        <v>7675.5558712902193</v>
      </c>
      <c r="BA25" s="5">
        <f>(Indexing!BA42+Indexing!BA52)*(Indexing!BA63+Indexing!BA69)+(Indexing!BA43+Indexing!BA53)*(Indexing!BA66+Indexing!BA72)</f>
        <v>7675.5558712902193</v>
      </c>
      <c r="BB25" s="5">
        <f>(Indexing!BB42+Indexing!BB52)*(Indexing!BB63+Indexing!BB69)+(Indexing!BB43+Indexing!BB53)*(Indexing!BB66+Indexing!BB72)</f>
        <v>7675.5558712902193</v>
      </c>
      <c r="BC25" s="5">
        <f>(Indexing!BC42+Indexing!BC52)*(Indexing!BC63+Indexing!BC69)+(Indexing!BC43+Indexing!BC53)*(Indexing!BC66+Indexing!BC72)</f>
        <v>7675.5558712902193</v>
      </c>
      <c r="BD25" s="5">
        <f>(Indexing!BD42+Indexing!BD52)*(Indexing!BD63+Indexing!BD69)+(Indexing!BD43+Indexing!BD53)*(Indexing!BD66+Indexing!BD72)</f>
        <v>7980.294605887967</v>
      </c>
      <c r="BE25" s="5">
        <f>(Indexing!BE42+Indexing!BE52)*(Indexing!BE63+Indexing!BE69)+(Indexing!BE43+Indexing!BE53)*(Indexing!BE66+Indexing!BE72)</f>
        <v>7980.294605887967</v>
      </c>
      <c r="BF25" s="5">
        <f>(Indexing!BF42+Indexing!BF52)*(Indexing!BF63+Indexing!BF69)+(Indexing!BF43+Indexing!BF53)*(Indexing!BF66+Indexing!BF72)</f>
        <v>7980.294605887967</v>
      </c>
      <c r="BG25" s="5">
        <f>(Indexing!BG42+Indexing!BG52)*(Indexing!BG63+Indexing!BG69)+(Indexing!BG43+Indexing!BG53)*(Indexing!BG66+Indexing!BG72)</f>
        <v>7980.294605887967</v>
      </c>
      <c r="BH25" s="5">
        <f>(Indexing!BH42+Indexing!BH52)*(Indexing!BH63+Indexing!BH69)+(Indexing!BH43+Indexing!BH53)*(Indexing!BH66+Indexing!BH72)</f>
        <v>8298.0565163563242</v>
      </c>
      <c r="BI25" s="5">
        <f>(Indexing!BI42+Indexing!BI52)*(Indexing!BI63+Indexing!BI69)+(Indexing!BI43+Indexing!BI53)*(Indexing!BI66+Indexing!BI72)</f>
        <v>8298.0565163563242</v>
      </c>
      <c r="BJ25" s="5">
        <f>(Indexing!BJ42+Indexing!BJ52)*(Indexing!BJ63+Indexing!BJ69)+(Indexing!BJ43+Indexing!BJ53)*(Indexing!BJ66+Indexing!BJ72)</f>
        <v>8298.0565163563242</v>
      </c>
      <c r="BK25" s="5">
        <f>(Indexing!BK42+Indexing!BK52)*(Indexing!BK63+Indexing!BK69)+(Indexing!BK43+Indexing!BK53)*(Indexing!BK66+Indexing!BK72)</f>
        <v>8298.0565163563242</v>
      </c>
      <c r="BL25" s="5">
        <f>(Indexing!BL42+Indexing!BL52)*(Indexing!BL63+Indexing!BL69)+(Indexing!BL43+Indexing!BL53)*(Indexing!BL66+Indexing!BL72)</f>
        <v>8629.4309320611756</v>
      </c>
      <c r="BM25" s="5">
        <f>(Indexing!BM42+Indexing!BM52)*(Indexing!BM63+Indexing!BM69)+(Indexing!BM43+Indexing!BM53)*(Indexing!BM66+Indexing!BM72)</f>
        <v>8629.4309320611756</v>
      </c>
      <c r="BN25" s="5">
        <f>(Indexing!BN42+Indexing!BN52)*(Indexing!BN63+Indexing!BN69)+(Indexing!BN43+Indexing!BN53)*(Indexing!BN66+Indexing!BN72)</f>
        <v>8629.4309320611756</v>
      </c>
      <c r="BO25" s="5">
        <f>(Indexing!BO42+Indexing!BO52)*(Indexing!BO63+Indexing!BO69)+(Indexing!BO43+Indexing!BO53)*(Indexing!BO66+Indexing!BO72)</f>
        <v>8629.4309320611756</v>
      </c>
      <c r="BP25" s="5">
        <f>(Indexing!BP42+Indexing!BP52)*(Indexing!BP63+Indexing!BP69)+(Indexing!BP43+Indexing!BP53)*(Indexing!BP66+Indexing!BP72)</f>
        <v>8974.0384467654494</v>
      </c>
      <c r="BQ25" s="5">
        <f>(Indexing!BQ42+Indexing!BQ52)*(Indexing!BQ63+Indexing!BQ69)+(Indexing!BQ43+Indexing!BQ53)*(Indexing!BQ66+Indexing!BQ72)</f>
        <v>8974.0384467654494</v>
      </c>
      <c r="BR25" s="5">
        <f>(Indexing!BR42+Indexing!BR52)*(Indexing!BR63+Indexing!BR69)+(Indexing!BR43+Indexing!BR53)*(Indexing!BR66+Indexing!BR72)</f>
        <v>8974.0384467654494</v>
      </c>
      <c r="BS25" s="5">
        <f>(Indexing!BS42+Indexing!BS52)*(Indexing!BS63+Indexing!BS69)+(Indexing!BS43+Indexing!BS53)*(Indexing!BS66+Indexing!BS72)</f>
        <v>8974.0384467654494</v>
      </c>
      <c r="BT25" s="5">
        <f>(Indexing!BT42+Indexing!BT52)*(Indexing!BT63+Indexing!BT69)+(Indexing!BT43+Indexing!BT53)*(Indexing!BT66+Indexing!BT72)</f>
        <v>9332.4075107683493</v>
      </c>
      <c r="BU25" s="5">
        <f>(Indexing!BU42+Indexing!BU52)*(Indexing!BU63+Indexing!BU69)+(Indexing!BU43+Indexing!BU53)*(Indexing!BU66+Indexing!BU72)</f>
        <v>9332.4075107683493</v>
      </c>
      <c r="BV25" s="5">
        <f>(Indexing!BV42+Indexing!BV52)*(Indexing!BV63+Indexing!BV69)+(Indexing!BV43+Indexing!BV53)*(Indexing!BV66+Indexing!BV72)</f>
        <v>9332.4075107683493</v>
      </c>
      <c r="BW25" s="5">
        <f>(Indexing!BW42+Indexing!BW52)*(Indexing!BW63+Indexing!BW69)+(Indexing!BW43+Indexing!BW53)*(Indexing!BW66+Indexing!BW72)</f>
        <v>9332.4075107683493</v>
      </c>
      <c r="BX25" s="5">
        <f>(Indexing!BX42+Indexing!BX52)*(Indexing!BX63+Indexing!BX69)+(Indexing!BX43+Indexing!BX53)*(Indexing!BX66+Indexing!BX72)</f>
        <v>9705.0876774923017</v>
      </c>
      <c r="BY25" s="5">
        <f>(Indexing!BY42+Indexing!BY52)*(Indexing!BY63+Indexing!BY69)+(Indexing!BY43+Indexing!BY53)*(Indexing!BY66+Indexing!BY72)</f>
        <v>9705.0876774923017</v>
      </c>
      <c r="BZ25" s="5">
        <f>(Indexing!BZ42+Indexing!BZ52)*(Indexing!BZ63+Indexing!BZ69)+(Indexing!BZ43+Indexing!BZ53)*(Indexing!BZ66+Indexing!BZ72)</f>
        <v>9705.0876774923017</v>
      </c>
      <c r="CA25" s="5">
        <f>(Indexing!CA42+Indexing!CA52)*(Indexing!CA63+Indexing!CA69)+(Indexing!CA43+Indexing!CA53)*(Indexing!CA66+Indexing!CA72)</f>
        <v>9705.0876774923017</v>
      </c>
      <c r="CB25" s="5">
        <f>(Indexing!CB42+Indexing!CB52)*(Indexing!CB63+Indexing!CB69)+(Indexing!CB43+Indexing!CB53)*(Indexing!CB66+Indexing!CB72)</f>
        <v>10092.650446214626</v>
      </c>
      <c r="CC25" s="5">
        <f>(Indexing!CC42+Indexing!CC52)*(Indexing!CC63+Indexing!CC69)+(Indexing!CC43+Indexing!CC53)*(Indexing!CC66+Indexing!CC72)</f>
        <v>10092.650446214626</v>
      </c>
      <c r="CD25" s="5">
        <f>(Indexing!CD42+Indexing!CD52)*(Indexing!CD63+Indexing!CD69)+(Indexing!CD43+Indexing!CD53)*(Indexing!CD66+Indexing!CD72)</f>
        <v>10092.650446214626</v>
      </c>
      <c r="CE25" s="5">
        <f>(Indexing!CE42+Indexing!CE52)*(Indexing!CE63+Indexing!CE69)+(Indexing!CE43+Indexing!CE53)*(Indexing!CE66+Indexing!CE72)</f>
        <v>10092.650446214626</v>
      </c>
      <c r="CF25" s="5">
        <f>(Indexing!CF42+Indexing!CF52)*(Indexing!CF63+Indexing!CF69)+(Indexing!CF43+Indexing!CF53)*(Indexing!CF66+Indexing!CF72)</f>
        <v>10495.690138452854</v>
      </c>
      <c r="CG25" s="5">
        <f>(Indexing!CG42+Indexing!CG52)*(Indexing!CG63+Indexing!CG69)+(Indexing!CG43+Indexing!CG53)*(Indexing!CG66+Indexing!CG72)</f>
        <v>10495.690138452854</v>
      </c>
      <c r="CH25" s="5">
        <f>(Indexing!CH42+Indexing!CH52)*(Indexing!CH63+Indexing!CH69)+(Indexing!CH43+Indexing!CH53)*(Indexing!CH66+Indexing!CH72)</f>
        <v>10495.690138452854</v>
      </c>
      <c r="CI25" s="5">
        <f>(Indexing!CI42+Indexing!CI52)*(Indexing!CI63+Indexing!CI69)+(Indexing!CI43+Indexing!CI53)*(Indexing!CI66+Indexing!CI72)</f>
        <v>10495.690138452854</v>
      </c>
      <c r="CJ25" s="5">
        <f>(Indexing!CJ42+Indexing!CJ52)*(Indexing!CJ63+Indexing!CJ69)+(Indexing!CJ43+Indexing!CJ53)*(Indexing!CJ66+Indexing!CJ72)</f>
        <v>10914.824809347598</v>
      </c>
      <c r="CK25" s="5">
        <f>(Indexing!CK42+Indexing!CK52)*(Indexing!CK63+Indexing!CK69)+(Indexing!CK43+Indexing!CK53)*(Indexing!CK66+Indexing!CK72)</f>
        <v>10914.824809347598</v>
      </c>
      <c r="CL25" s="5">
        <f>(Indexing!CL42+Indexing!CL52)*(Indexing!CL63+Indexing!CL69)+(Indexing!CL43+Indexing!CL53)*(Indexing!CL66+Indexing!CL72)</f>
        <v>10914.824809347598</v>
      </c>
      <c r="CM25" s="5">
        <f>(Indexing!CM42+Indexing!CM52)*(Indexing!CM63+Indexing!CM69)+(Indexing!CM43+Indexing!CM53)*(Indexing!CM66+Indexing!CM72)</f>
        <v>10914.824809347598</v>
      </c>
      <c r="CN25" s="5">
        <f>(Indexing!CN42+Indexing!CN52)*(Indexing!CN63+Indexing!CN69)+(Indexing!CN43+Indexing!CN53)*(Indexing!CN66+Indexing!CN72)</f>
        <v>11350.697195440549</v>
      </c>
      <c r="CO25" s="5">
        <f>(Indexing!CO42+Indexing!CO52)*(Indexing!CO63+Indexing!CO69)+(Indexing!CO43+Indexing!CO53)*(Indexing!CO66+Indexing!CO72)</f>
        <v>11350.697195440549</v>
      </c>
      <c r="CP25" s="5">
        <f>(Indexing!CP42+Indexing!CP52)*(Indexing!CP63+Indexing!CP69)+(Indexing!CP43+Indexing!CP53)*(Indexing!CP66+Indexing!CP72)</f>
        <v>11350.697195440549</v>
      </c>
      <c r="CQ25" s="5">
        <f>(Indexing!CQ42+Indexing!CQ52)*(Indexing!CQ63+Indexing!CQ69)+(Indexing!CQ43+Indexing!CQ53)*(Indexing!CQ66+Indexing!CQ72)</f>
        <v>11350.697195440549</v>
      </c>
      <c r="CR25" s="5">
        <f>(Indexing!CR42+Indexing!CR52)*(Indexing!CR63+Indexing!CR69)+(Indexing!CR43+Indexing!CR53)*(Indexing!CR66+Indexing!CR72)</f>
        <v>11803.975700301036</v>
      </c>
      <c r="CS25" s="5">
        <f>(Indexing!CS42+Indexing!CS52)*(Indexing!CS63+Indexing!CS69)+(Indexing!CS43+Indexing!CS53)*(Indexing!CS66+Indexing!CS72)</f>
        <v>11803.975700301036</v>
      </c>
      <c r="CT25" s="5">
        <f>(Indexing!CT42+Indexing!CT52)*(Indexing!CT63+Indexing!CT69)+(Indexing!CT43+Indexing!CT53)*(Indexing!CT66+Indexing!CT72)</f>
        <v>11803.975700301036</v>
      </c>
      <c r="CU25" s="5">
        <f>(Indexing!CU42+Indexing!CU52)*(Indexing!CU63+Indexing!CU69)+(Indexing!CU43+Indexing!CU53)*(Indexing!CU66+Indexing!CU72)</f>
        <v>11803.975700301036</v>
      </c>
      <c r="CV25" s="5">
        <f>(Indexing!CV42+Indexing!CV52)*(Indexing!CV63+Indexing!CV69)+(Indexing!CV43+Indexing!CV53)*(Indexing!CV66+Indexing!CV72)</f>
        <v>12275.355419512574</v>
      </c>
      <c r="CW25" s="5">
        <f>(Indexing!CW42+Indexing!CW52)*(Indexing!CW63+Indexing!CW69)+(Indexing!CW43+Indexing!CW53)*(Indexing!CW66+Indexing!CW72)</f>
        <v>12275.355419512574</v>
      </c>
      <c r="CX25" s="5">
        <f>(Indexing!CX42+Indexing!CX52)*(Indexing!CX63+Indexing!CX69)+(Indexing!CX43+Indexing!CX53)*(Indexing!CX66+Indexing!CX72)</f>
        <v>12275.355419512574</v>
      </c>
      <c r="CY25" s="5">
        <f>(Indexing!CY42+Indexing!CY52)*(Indexing!CY63+Indexing!CY69)+(Indexing!CY43+Indexing!CY53)*(Indexing!CY66+Indexing!CY72)</f>
        <v>12275.355419512574</v>
      </c>
      <c r="CZ25" s="5">
        <f>(Indexing!CZ42+Indexing!CZ52)*(Indexing!CZ63+Indexing!CZ69)+(Indexing!CZ43+Indexing!CZ53)*(Indexing!CZ66+Indexing!CZ72)</f>
        <v>12765.559206591204</v>
      </c>
      <c r="DA25" s="5">
        <f>(Indexing!DA42+Indexing!DA52)*(Indexing!DA63+Indexing!DA69)+(Indexing!DA43+Indexing!DA53)*(Indexing!DA66+Indexing!DA72)</f>
        <v>12765.559206591204</v>
      </c>
      <c r="DB25" s="5">
        <f>(Indexing!DB42+Indexing!DB52)*(Indexing!DB63+Indexing!DB69)+(Indexing!DB43+Indexing!DB53)*(Indexing!DB66+Indexing!DB72)</f>
        <v>12765.559206591204</v>
      </c>
      <c r="DC25" s="5">
        <f>(Indexing!DC42+Indexing!DC52)*(Indexing!DC63+Indexing!DC69)+(Indexing!DC43+Indexing!DC53)*(Indexing!DC66+Indexing!DC72)</f>
        <v>12765.559206591204</v>
      </c>
      <c r="DD25" s="5">
        <f>(Indexing!DD42+Indexing!DD52)*(Indexing!DD63+Indexing!DD69)+(Indexing!DD43+Indexing!DD53)*(Indexing!DD66+Indexing!DD72)</f>
        <v>13275.338781470182</v>
      </c>
      <c r="DE25" s="5">
        <f>(Indexing!DE42+Indexing!DE52)*(Indexing!DE63+Indexing!DE69)+(Indexing!DE43+Indexing!DE53)*(Indexing!DE66+Indexing!DE72)</f>
        <v>13275.338781470182</v>
      </c>
      <c r="DF25" s="5">
        <f>(Indexing!DF42+Indexing!DF52)*(Indexing!DF63+Indexing!DF69)+(Indexing!DF43+Indexing!DF53)*(Indexing!DF66+Indexing!DF72)</f>
        <v>13275.338781470182</v>
      </c>
      <c r="DG25" s="5">
        <f>(Indexing!DG42+Indexing!DG52)*(Indexing!DG63+Indexing!DG69)+(Indexing!DG43+Indexing!DG53)*(Indexing!DG66+Indexing!DG72)</f>
        <v>13275.338781470182</v>
      </c>
      <c r="DH25" s="5">
        <f>(Indexing!DH42+Indexing!DH52)*(Indexing!DH63+Indexing!DH69)+(Indexing!DH43+Indexing!DH53)*(Indexing!DH66+Indexing!DH72)</f>
        <v>13805.475883250889</v>
      </c>
      <c r="DI25" s="5">
        <f>(Indexing!DI42+Indexing!DI52)*(Indexing!DI63+Indexing!DI69)+(Indexing!DI43+Indexing!DI53)*(Indexing!DI66+Indexing!DI72)</f>
        <v>13805.475883250889</v>
      </c>
      <c r="DJ25" s="5">
        <f>(Indexing!DJ42+Indexing!DJ52)*(Indexing!DJ63+Indexing!DJ69)+(Indexing!DJ43+Indexing!DJ53)*(Indexing!DJ66+Indexing!DJ72)</f>
        <v>13805.475883250889</v>
      </c>
    </row>
    <row r="26" spans="1:115">
      <c r="B26" s="12" t="s">
        <v>381</v>
      </c>
      <c r="H26" s="7" t="s">
        <v>0</v>
      </c>
      <c r="I26" s="5"/>
      <c r="J26" s="5">
        <f>SUM(Indexing!J99:J101)</f>
        <v>0</v>
      </c>
      <c r="K26" s="5">
        <f>SUM(Indexing!K99:K101)</f>
        <v>0</v>
      </c>
      <c r="L26" s="5">
        <f>SUM(Indexing!L99:L101)</f>
        <v>0</v>
      </c>
      <c r="M26" s="5">
        <f>SUM(Indexing!M99:M101)</f>
        <v>0</v>
      </c>
      <c r="N26" s="5">
        <f>SUM(Indexing!N99:N101)</f>
        <v>0</v>
      </c>
      <c r="O26" s="5">
        <f>SUM(Indexing!O99:O101)</f>
        <v>0</v>
      </c>
      <c r="P26" s="5">
        <f>SUM(Indexing!P99:P101)</f>
        <v>0</v>
      </c>
      <c r="Q26" s="5">
        <f>SUM(Indexing!Q99:Q101)</f>
        <v>0</v>
      </c>
      <c r="R26" s="5">
        <f>SUM(Indexing!R99:R101)</f>
        <v>0</v>
      </c>
      <c r="S26" s="5">
        <f>SUM(Indexing!S99:S101)</f>
        <v>0</v>
      </c>
      <c r="T26" s="5">
        <f>SUM(Indexing!T99:T101)</f>
        <v>0</v>
      </c>
      <c r="U26" s="5">
        <f>SUM(Indexing!U99:U101)</f>
        <v>0</v>
      </c>
      <c r="V26" s="5">
        <f>SUM(Indexing!V99:V101)</f>
        <v>0</v>
      </c>
      <c r="W26" s="5">
        <f>SUM(Indexing!W99:W101)</f>
        <v>0</v>
      </c>
      <c r="X26" s="5">
        <f>SUM(Indexing!X99:X101)</f>
        <v>0</v>
      </c>
      <c r="Y26" s="5">
        <f>SUM(Indexing!Y99:Y101)</f>
        <v>0</v>
      </c>
      <c r="Z26" s="5">
        <f>SUM(Indexing!Z99:Z101)</f>
        <v>0</v>
      </c>
      <c r="AA26" s="5">
        <f>SUM(Indexing!AA99:AA101)</f>
        <v>0</v>
      </c>
      <c r="AB26" s="5">
        <f>SUM(Indexing!AB99:AB101)</f>
        <v>0</v>
      </c>
      <c r="AC26" s="5">
        <f>SUM(Indexing!AC99:AC101)</f>
        <v>0</v>
      </c>
      <c r="AD26" s="5">
        <f>SUM(Indexing!AD99:AD101)</f>
        <v>0</v>
      </c>
      <c r="AE26" s="5">
        <f>SUM(Indexing!AE99:AE101)</f>
        <v>0</v>
      </c>
      <c r="AF26" s="5">
        <f>SUM(Indexing!AF99:AF101)</f>
        <v>0</v>
      </c>
      <c r="AG26" s="5">
        <f>SUM(Indexing!AG99:AG101)</f>
        <v>0</v>
      </c>
      <c r="AH26" s="5">
        <f>SUM(Indexing!AH99:AH101)</f>
        <v>0</v>
      </c>
      <c r="AI26" s="5">
        <f>SUM(Indexing!AI99:AI101)</f>
        <v>0</v>
      </c>
      <c r="AJ26" s="5">
        <f>SUM(Indexing!AJ99:AJ101)</f>
        <v>0</v>
      </c>
      <c r="AK26" s="5">
        <f>SUM(Indexing!AK99:AK101)</f>
        <v>0</v>
      </c>
      <c r="AL26" s="5">
        <f>SUM(Indexing!AL99:AL101)</f>
        <v>0</v>
      </c>
      <c r="AM26" s="5">
        <f>SUM(Indexing!AM99:AM101)</f>
        <v>0</v>
      </c>
      <c r="AN26" s="5">
        <f>SUM(Indexing!AN99:AN101)</f>
        <v>0</v>
      </c>
      <c r="AO26" s="5">
        <f>SUM(Indexing!AO99:AO101)</f>
        <v>0</v>
      </c>
      <c r="AP26" s="5">
        <f>SUM(Indexing!AP99:AP101)</f>
        <v>0</v>
      </c>
      <c r="AQ26" s="5">
        <f>SUM(Indexing!AQ99:AQ101)</f>
        <v>0</v>
      </c>
      <c r="AR26" s="5">
        <f>SUM(Indexing!AR99:AR101)</f>
        <v>0</v>
      </c>
      <c r="AS26" s="5">
        <f>SUM(Indexing!AS99:AS101)</f>
        <v>0</v>
      </c>
      <c r="AT26" s="5">
        <f>SUM(Indexing!AT99:AT101)</f>
        <v>0</v>
      </c>
      <c r="AU26" s="5">
        <f>SUM(Indexing!AU99:AU101)</f>
        <v>0</v>
      </c>
      <c r="AV26" s="5">
        <f>SUM(Indexing!AV99:AV101)</f>
        <v>0</v>
      </c>
      <c r="AW26" s="5">
        <f>SUM(Indexing!AW99:AW101)</f>
        <v>0</v>
      </c>
      <c r="AX26" s="5">
        <f>SUM(Indexing!AX99:AX101)</f>
        <v>0</v>
      </c>
      <c r="AY26" s="5">
        <f>SUM(Indexing!AY99:AY101)</f>
        <v>0</v>
      </c>
      <c r="AZ26" s="5">
        <f>SUM(Indexing!AZ99:AZ101)</f>
        <v>0</v>
      </c>
      <c r="BA26" s="5">
        <f>SUM(Indexing!BA99:BA101)</f>
        <v>0</v>
      </c>
      <c r="BB26" s="5">
        <f>SUM(Indexing!BB99:BB101)</f>
        <v>0</v>
      </c>
      <c r="BC26" s="5">
        <f>SUM(Indexing!BC99:BC101)</f>
        <v>0</v>
      </c>
      <c r="BD26" s="5">
        <f>SUM(Indexing!BD99:BD101)</f>
        <v>0</v>
      </c>
      <c r="BE26" s="5">
        <f>SUM(Indexing!BE99:BE101)</f>
        <v>0</v>
      </c>
      <c r="BF26" s="5">
        <f>SUM(Indexing!BF99:BF101)</f>
        <v>0</v>
      </c>
      <c r="BG26" s="5">
        <f>SUM(Indexing!BG99:BG101)</f>
        <v>0</v>
      </c>
      <c r="BH26" s="5">
        <f>SUM(Indexing!BH99:BH101)</f>
        <v>0</v>
      </c>
      <c r="BI26" s="5">
        <f>SUM(Indexing!BI99:BI101)</f>
        <v>0</v>
      </c>
      <c r="BJ26" s="5">
        <f>SUM(Indexing!BJ99:BJ101)</f>
        <v>0</v>
      </c>
      <c r="BK26" s="5">
        <f>SUM(Indexing!BK99:BK101)</f>
        <v>0</v>
      </c>
      <c r="BL26" s="5">
        <f>SUM(Indexing!BL99:BL101)</f>
        <v>0</v>
      </c>
      <c r="BM26" s="5">
        <f>SUM(Indexing!BM99:BM101)</f>
        <v>0</v>
      </c>
      <c r="BN26" s="5">
        <f>SUM(Indexing!BN99:BN101)</f>
        <v>0</v>
      </c>
      <c r="BO26" s="5">
        <f>SUM(Indexing!BO99:BO101)</f>
        <v>0</v>
      </c>
      <c r="BP26" s="5">
        <f>SUM(Indexing!BP99:BP101)</f>
        <v>0</v>
      </c>
      <c r="BQ26" s="5">
        <f>SUM(Indexing!BQ99:BQ101)</f>
        <v>0</v>
      </c>
      <c r="BR26" s="5">
        <f>SUM(Indexing!BR99:BR101)</f>
        <v>0</v>
      </c>
      <c r="BS26" s="5">
        <f>SUM(Indexing!BS99:BS101)</f>
        <v>0</v>
      </c>
      <c r="BT26" s="5">
        <f>SUM(Indexing!BT99:BT101)</f>
        <v>0</v>
      </c>
      <c r="BU26" s="5">
        <f>SUM(Indexing!BU99:BU101)</f>
        <v>0</v>
      </c>
      <c r="BV26" s="5">
        <f>SUM(Indexing!BV99:BV101)</f>
        <v>0</v>
      </c>
      <c r="BW26" s="5">
        <f>SUM(Indexing!BW99:BW101)</f>
        <v>0</v>
      </c>
      <c r="BX26" s="5">
        <f>SUM(Indexing!BX99:BX101)</f>
        <v>0</v>
      </c>
      <c r="BY26" s="5">
        <f>SUM(Indexing!BY99:BY101)</f>
        <v>0</v>
      </c>
      <c r="BZ26" s="5">
        <f>SUM(Indexing!BZ99:BZ101)</f>
        <v>0</v>
      </c>
      <c r="CA26" s="5">
        <f>SUM(Indexing!CA99:CA101)</f>
        <v>0</v>
      </c>
      <c r="CB26" s="5">
        <f>SUM(Indexing!CB99:CB101)</f>
        <v>0</v>
      </c>
      <c r="CC26" s="5">
        <f>SUM(Indexing!CC99:CC101)</f>
        <v>0</v>
      </c>
      <c r="CD26" s="5">
        <f>SUM(Indexing!CD99:CD101)</f>
        <v>0</v>
      </c>
      <c r="CE26" s="5">
        <f>SUM(Indexing!CE99:CE101)</f>
        <v>0</v>
      </c>
      <c r="CF26" s="5">
        <f>SUM(Indexing!CF99:CF101)</f>
        <v>0</v>
      </c>
      <c r="CG26" s="5">
        <f>SUM(Indexing!CG99:CG101)</f>
        <v>0</v>
      </c>
      <c r="CH26" s="5">
        <f>SUM(Indexing!CH99:CH101)</f>
        <v>0</v>
      </c>
      <c r="CI26" s="5">
        <f>SUM(Indexing!CI99:CI101)</f>
        <v>0</v>
      </c>
      <c r="CJ26" s="5">
        <f>SUM(Indexing!CJ99:CJ101)</f>
        <v>0</v>
      </c>
      <c r="CK26" s="5">
        <f>SUM(Indexing!CK99:CK101)</f>
        <v>0</v>
      </c>
      <c r="CL26" s="5">
        <f>SUM(Indexing!CL99:CL101)</f>
        <v>0</v>
      </c>
      <c r="CM26" s="5">
        <f>SUM(Indexing!CM99:CM101)</f>
        <v>0</v>
      </c>
      <c r="CN26" s="5">
        <f>SUM(Indexing!CN99:CN101)</f>
        <v>0</v>
      </c>
      <c r="CO26" s="5">
        <f>SUM(Indexing!CO99:CO101)</f>
        <v>0</v>
      </c>
      <c r="CP26" s="5">
        <f>SUM(Indexing!CP99:CP101)</f>
        <v>0</v>
      </c>
      <c r="CQ26" s="5">
        <f>SUM(Indexing!CQ99:CQ101)</f>
        <v>0</v>
      </c>
      <c r="CR26" s="5">
        <f>SUM(Indexing!CR99:CR101)</f>
        <v>0</v>
      </c>
      <c r="CS26" s="5">
        <f>SUM(Indexing!CS99:CS101)</f>
        <v>0</v>
      </c>
      <c r="CT26" s="5">
        <f>SUM(Indexing!CT99:CT101)</f>
        <v>0</v>
      </c>
      <c r="CU26" s="5">
        <f>SUM(Indexing!CU99:CU101)</f>
        <v>0</v>
      </c>
      <c r="CV26" s="5">
        <f>SUM(Indexing!CV99:CV101)</f>
        <v>0</v>
      </c>
      <c r="CW26" s="5">
        <f>SUM(Indexing!CW99:CW101)</f>
        <v>0</v>
      </c>
      <c r="CX26" s="5">
        <f>SUM(Indexing!CX99:CX101)</f>
        <v>0</v>
      </c>
      <c r="CY26" s="5">
        <f>SUM(Indexing!CY99:CY101)</f>
        <v>0</v>
      </c>
      <c r="CZ26" s="5">
        <f>SUM(Indexing!CZ99:CZ101)</f>
        <v>0</v>
      </c>
      <c r="DA26" s="5">
        <f>SUM(Indexing!DA99:DA101)</f>
        <v>0</v>
      </c>
      <c r="DB26" s="5">
        <f>SUM(Indexing!DB99:DB101)</f>
        <v>0</v>
      </c>
      <c r="DC26" s="5">
        <f>SUM(Indexing!DC99:DC101)</f>
        <v>0</v>
      </c>
      <c r="DD26" s="5">
        <f>SUM(Indexing!DD99:DD101)</f>
        <v>0</v>
      </c>
      <c r="DE26" s="5">
        <f>SUM(Indexing!DE99:DE101)</f>
        <v>0</v>
      </c>
      <c r="DF26" s="5">
        <f>SUM(Indexing!DF99:DF101)</f>
        <v>0</v>
      </c>
      <c r="DG26" s="5">
        <f>SUM(Indexing!DG99:DG101)</f>
        <v>0</v>
      </c>
      <c r="DH26" s="5">
        <f>SUM(Indexing!DH99:DH101)</f>
        <v>0</v>
      </c>
      <c r="DI26" s="5">
        <f>SUM(Indexing!DI99:DI101)</f>
        <v>0</v>
      </c>
      <c r="DJ26" s="5">
        <f>SUM(Indexing!DJ99:DJ101)</f>
        <v>0</v>
      </c>
    </row>
    <row r="27" spans="1:115">
      <c r="B27" s="12" t="s">
        <v>124</v>
      </c>
      <c r="H27" s="7" t="s">
        <v>0</v>
      </c>
      <c r="I27" s="152">
        <f>SUM(Ввод!G238:G246)</f>
        <v>125000</v>
      </c>
      <c r="J27" s="5">
        <f>SUM(Ввод!$G238:$G246)*AVERAGE(Ввод!$G$152:$J$152)*SUMIF(Макро!$38:$38,J$14,Макро!$49:$49)+J28+J29+J30</f>
        <v>32367.644055914803</v>
      </c>
      <c r="K27" s="5">
        <f ca="1">SUM(Ввод!$G238:$G246)*AVERAGE(Ввод!$G$152:$J$152)*SUMIF(Макро!$38:$38,K$14,Макро!$49:$49)+K28+K29+K30</f>
        <v>33440.96253527527</v>
      </c>
      <c r="L27" s="5">
        <f ca="1">SUM(Ввод!$G238:$G246)*AVERAGE(Ввод!$G$152:$J$152)*SUMIF(Макро!$38:$38,L$14,Макро!$49:$49)+L28+L29+L30</f>
        <v>33734.208713735243</v>
      </c>
      <c r="M27" s="5">
        <f ca="1">SUM(Ввод!$G238:$G246)*AVERAGE(Ввод!$G$152:$J$152)*SUMIF(Макро!$38:$38,M$14,Макро!$49:$49)+M28+M29+M30</f>
        <v>34085.204082035423</v>
      </c>
      <c r="N27" s="5">
        <f ca="1">SUM(Ввод!$G238:$G246)*AVERAGE(Ввод!$G$152:$J$152)*SUMIF(Макро!$38:$38,N$14,Макро!$49:$49)+N28+N29+N30</f>
        <v>34541.509173443737</v>
      </c>
      <c r="O27" s="5">
        <f ca="1">SUM(Ввод!$G238:$G246)*AVERAGE(Ввод!$G$152:$J$152)*SUMIF(Макро!$38:$38,O$14,Макро!$49:$49)+O28+O29+O30</f>
        <v>34882.676135094596</v>
      </c>
      <c r="P27" s="5">
        <f ca="1">SUM(Ввод!$G238:$G246)*AVERAGE(Ввод!$G$152:$J$152)*SUMIF(Макро!$38:$38,P$14,Макро!$49:$49)+P28+P29+P30</f>
        <v>37963.928392712769</v>
      </c>
      <c r="Q27" s="5">
        <f ca="1">SUM(Ввод!$G238:$G246)*AVERAGE(Ввод!$G$152:$J$152)*SUMIF(Макро!$38:$38,Q$14,Макро!$49:$49)+Q28+Q29+Q30</f>
        <v>42490.848095731795</v>
      </c>
      <c r="R27" s="5">
        <f ca="1">SUM(Ввод!$G238:$G246)*AVERAGE(Ввод!$G$152:$J$152)*SUMIF(Макро!$38:$38,R$14,Макро!$49:$49)+R28+R29+R30</f>
        <v>44309.349477819233</v>
      </c>
      <c r="S27" s="5">
        <f ca="1">SUM(Ввод!$G238:$G246)*AVERAGE(Ввод!$G$152:$J$152)*SUMIF(Макро!$38:$38,S$14,Макро!$49:$49)+S28+S29+S30</f>
        <v>44533.11346009111</v>
      </c>
      <c r="T27" s="5">
        <f ca="1">SUM(Ввод!$G238:$G246)*AVERAGE(Ввод!$G$152:$J$152)*SUMIF(Макро!$38:$38,T$14,Макро!$49:$49)+T28+T29+T30</f>
        <v>44740.606496475855</v>
      </c>
      <c r="U27" s="5">
        <f ca="1">SUM(Ввод!$G238:$G246)*AVERAGE(Ввод!$G$152:$J$152)*SUMIF(Макро!$38:$38,U$14,Макро!$49:$49)+U28+U29+U30</f>
        <v>44961.751549788714</v>
      </c>
      <c r="V27" s="5">
        <f ca="1">SUM(Ввод!$G238:$G246)*AVERAGE(Ввод!$G$152:$J$152)*SUMIF(Макро!$38:$38,V$14,Макро!$49:$49)+V28+V29+V30</f>
        <v>45360.410055264205</v>
      </c>
      <c r="W27" s="5">
        <f ca="1">SUM(Ввод!$G238:$G246)*AVERAGE(Ввод!$G$152:$J$152)*SUMIF(Макро!$38:$38,W$14,Макро!$49:$49)+W28+W29+W30</f>
        <v>45596.31191742207</v>
      </c>
      <c r="X27" s="5">
        <f ca="1">SUM(Ввод!$G238:$G246)*AVERAGE(Ввод!$G$152:$J$152)*SUMIF(Макро!$38:$38,X$14,Макро!$49:$49)+X28+X29+X30</f>
        <v>45816.782523737602</v>
      </c>
      <c r="Y27" s="5">
        <f ca="1">SUM(Ввод!$G238:$G246)*AVERAGE(Ввод!$G$152:$J$152)*SUMIF(Макро!$38:$38,Y$14,Макро!$49:$49)+Y28+Y29+Y30</f>
        <v>46561.872152950702</v>
      </c>
      <c r="Z27" s="5">
        <f ca="1">SUM(Ввод!$G238:$G246)*AVERAGE(Ввод!$G$152:$J$152)*SUMIF(Макро!$38:$38,Z$14,Макро!$49:$49)+Z28+Z29+Z30</f>
        <v>46265.26247457038</v>
      </c>
      <c r="AA27" s="5">
        <f ca="1">SUM(Ввод!$G238:$G246)*AVERAGE(Ввод!$G$152:$J$152)*SUMIF(Макро!$38:$38,AA$14,Макро!$49:$49)+AA28+AA29+AA30</f>
        <v>46501.848920799523</v>
      </c>
      <c r="AB27" s="5">
        <f ca="1">SUM(Ввод!$G238:$G246)*AVERAGE(Ввод!$G$152:$J$152)*SUMIF(Макро!$38:$38,AB$14,Макро!$49:$49)+AB28+AB29+AB30</f>
        <v>46747.687720651404</v>
      </c>
      <c r="AC27" s="5">
        <f ca="1">SUM(Ввод!$G238:$G246)*AVERAGE(Ввод!$G$152:$J$152)*SUMIF(Макро!$38:$38,AC$14,Макро!$49:$49)+AC28+AC29+AC30</f>
        <v>46998.630995540982</v>
      </c>
      <c r="AD27" s="5">
        <f ca="1">SUM(Ввод!$G238:$G246)*AVERAGE(Ввод!$G$152:$J$152)*SUMIF(Макро!$38:$38,AD$14,Макро!$49:$49)+AD28+AD29+AD30</f>
        <v>47250.140746483637</v>
      </c>
      <c r="AE27" s="5">
        <f ca="1">SUM(Ввод!$G238:$G246)*AVERAGE(Ввод!$G$152:$J$152)*SUMIF(Макро!$38:$38,AE$14,Макро!$49:$49)+AE28+AE29+AE30</f>
        <v>47504.112939679966</v>
      </c>
      <c r="AF27" s="5">
        <f ca="1">SUM(Ввод!$G238:$G246)*AVERAGE(Ввод!$G$152:$J$152)*SUMIF(Макро!$38:$38,AF$14,Макро!$49:$49)+AF28+AF29+AF30</f>
        <v>47764.024996699074</v>
      </c>
      <c r="AG27" s="5">
        <f ca="1">SUM(Ввод!$G238:$G246)*AVERAGE(Ввод!$G$152:$J$152)*SUMIF(Макро!$38:$38,AG$14,Макро!$49:$49)+AG28+AG29+AG30</f>
        <v>48029.204219294857</v>
      </c>
      <c r="AH27" s="5">
        <f ca="1">SUM(Ввод!$G238:$G246)*AVERAGE(Ввод!$G$152:$J$152)*SUMIF(Макро!$38:$38,AH$14,Макро!$49:$49)+AH28+AH29+AH30</f>
        <v>48295.114315243474</v>
      </c>
      <c r="AI27" s="5">
        <f ca="1">SUM(Ввод!$G238:$G246)*AVERAGE(Ввод!$G$152:$J$152)*SUMIF(Макро!$38:$38,AI$14,Макро!$49:$49)+AI28+AI29+AI30</f>
        <v>48564.439727454752</v>
      </c>
      <c r="AJ27" s="5">
        <f ca="1">SUM(Ввод!$G238:$G246)*AVERAGE(Ввод!$G$152:$J$152)*SUMIF(Макро!$38:$38,AJ$14,Макро!$49:$49)+AJ28+AJ29+AJ30</f>
        <v>48838.345949326882</v>
      </c>
      <c r="AK27" s="5">
        <f ca="1">SUM(Ввод!$G238:$G246)*AVERAGE(Ввод!$G$152:$J$152)*SUMIF(Макро!$38:$38,AK$14,Макро!$49:$49)+AK28+AK29+AK30</f>
        <v>49118.22167466949</v>
      </c>
      <c r="AL27" s="5">
        <f ca="1">SUM(Ввод!$G238:$G246)*AVERAGE(Ввод!$G$152:$J$152)*SUMIF(Макро!$38:$38,AL$14,Макро!$49:$49)+AL28+AL29+AL30</f>
        <v>49399.432892660232</v>
      </c>
      <c r="AM27" s="5">
        <f ca="1">SUM(Ввод!$G238:$G246)*AVERAGE(Ввод!$G$152:$J$152)*SUMIF(Макро!$38:$38,AM$14,Макро!$49:$49)+AM28+AM29+AM30</f>
        <v>49685.002435175717</v>
      </c>
      <c r="AN27" s="5">
        <f ca="1">SUM(Ввод!$G238:$G246)*AVERAGE(Ввод!$G$152:$J$152)*SUMIF(Макро!$38:$38,AN$14,Макро!$49:$49)+AN28+AN29+AN30</f>
        <v>49977.025882469767</v>
      </c>
      <c r="AO27" s="5">
        <f ca="1">SUM(Ввод!$G238:$G246)*AVERAGE(Ввод!$G$152:$J$152)*SUMIF(Макро!$38:$38,AO$14,Макро!$49:$49)+AO28+AO29+AO30</f>
        <v>50274.744831992553</v>
      </c>
      <c r="AP27" s="5">
        <f ca="1">SUM(Ввод!$G238:$G246)*AVERAGE(Ввод!$G$152:$J$152)*SUMIF(Макро!$38:$38,AP$14,Макро!$49:$49)+AP28+AP29+AP30</f>
        <v>50574.386048272376</v>
      </c>
      <c r="AQ27" s="5">
        <f ca="1">SUM(Ввод!$G238:$G246)*AVERAGE(Ввод!$G$152:$J$152)*SUMIF(Макро!$38:$38,AQ$14,Макро!$49:$49)+AQ28+AQ29+AQ30</f>
        <v>50877.571383449125</v>
      </c>
      <c r="AR27" s="5">
        <f ca="1">SUM(Ввод!$G238:$G246)*AVERAGE(Ввод!$G$152:$J$152)*SUMIF(Макро!$38:$38,AR$14,Макро!$49:$49)+AR28+AR29+AR30</f>
        <v>51186.146735055707</v>
      </c>
      <c r="AS27" s="5">
        <f ca="1">SUM(Ввод!$G238:$G246)*AVERAGE(Ввод!$G$152:$J$152)*SUMIF(Макро!$38:$38,AS$14,Макро!$49:$49)+AS28+AS29+AS30</f>
        <v>51500.625256285224</v>
      </c>
      <c r="AT27" s="5">
        <f ca="1">SUM(Ввод!$G238:$G246)*AVERAGE(Ввод!$G$152:$J$152)*SUMIF(Макро!$38:$38,AT$14,Макро!$49:$49)+AT28+AT29+AT30</f>
        <v>51818.04843976449</v>
      </c>
      <c r="AU27" s="5">
        <f ca="1">SUM(Ввод!$G238:$G246)*AVERAGE(Ввод!$G$152:$J$152)*SUMIF(Макро!$38:$38,AU$14,Макро!$49:$49)+AU28+AU29+AU30</f>
        <v>52139.296476568961</v>
      </c>
      <c r="AV27" s="5">
        <f ca="1">SUM(Ввод!$G238:$G246)*AVERAGE(Ввод!$G$152:$J$152)*SUMIF(Макро!$38:$38,AV$14,Макро!$49:$49)+AV28+AV29+AV30</f>
        <v>52465.983177628397</v>
      </c>
      <c r="AW27" s="5">
        <f ca="1">SUM(Ввод!$G238:$G246)*AVERAGE(Ввод!$G$152:$J$152)*SUMIF(Макро!$38:$38,AW$14,Макро!$49:$49)+AW28+AW29+AW30</f>
        <v>52798.817219720724</v>
      </c>
      <c r="AX27" s="5">
        <f ca="1">SUM(Ввод!$G238:$G246)*AVERAGE(Ввод!$G$152:$J$152)*SUMIF(Макро!$38:$38,AX$14,Макро!$49:$49)+AX28+AX29+AX30</f>
        <v>53135.35406742058</v>
      </c>
      <c r="AY27" s="5">
        <f ca="1">SUM(Ввод!$G238:$G246)*AVERAGE(Ввод!$G$152:$J$152)*SUMIF(Макро!$38:$38,AY$14,Макро!$49:$49)+AY28+AY29+AY30</f>
        <v>53476.360489200262</v>
      </c>
      <c r="AZ27" s="5">
        <f ca="1">SUM(Ввод!$G238:$G246)*AVERAGE(Ввод!$G$152:$J$152)*SUMIF(Макро!$38:$38,AZ$14,Макро!$49:$49)+AZ28+AZ29+AZ30</f>
        <v>53822.399425067371</v>
      </c>
      <c r="BA27" s="5">
        <f ca="1">SUM(Ввод!$G238:$G246)*AVERAGE(Ввод!$G$152:$J$152)*SUMIF(Макро!$38:$38,BA$14,Макро!$49:$49)+BA28+BA29+BA30</f>
        <v>54175.11865558297</v>
      </c>
      <c r="BB27" s="5">
        <f ca="1">SUM(Ввод!$G238:$G246)*AVERAGE(Ввод!$G$152:$J$152)*SUMIF(Макро!$38:$38,BB$14,Макро!$49:$49)+BB28+BB29+BB30</f>
        <v>54531.413090045316</v>
      </c>
      <c r="BC27" s="5">
        <f ca="1">SUM(Ввод!$G238:$G246)*AVERAGE(Ввод!$G$152:$J$152)*SUMIF(Макро!$38:$38,BC$14,Макро!$49:$49)+BC28+BC29+BC30</f>
        <v>54892.108265364681</v>
      </c>
      <c r="BD27" s="5">
        <f ca="1">SUM(Ввод!$G238:$G246)*AVERAGE(Ввод!$G$152:$J$152)*SUMIF(Макро!$38:$38,BD$14,Макро!$49:$49)+BD28+BD29+BD30</f>
        <v>55258.370923465496</v>
      </c>
      <c r="BE27" s="5">
        <f ca="1">SUM(Ввод!$G238:$G246)*AVERAGE(Ввод!$G$152:$J$152)*SUMIF(Макро!$38:$38,BE$14,Макро!$49:$49)+BE28+BE29+BE30</f>
        <v>55631.326615151615</v>
      </c>
      <c r="BF27" s="5">
        <f ca="1">SUM(Ввод!$G238:$G246)*AVERAGE(Ввод!$G$152:$J$152)*SUMIF(Макро!$38:$38,BF$14,Макро!$49:$49)+BF28+BF29+BF30</f>
        <v>56008.806219774036</v>
      </c>
      <c r="BG27" s="5">
        <f ca="1">SUM(Ввод!$G238:$G246)*AVERAGE(Ввод!$G$152:$J$152)*SUMIF(Макро!$38:$38,BG$14,Макро!$49:$49)+BG28+BG29+BG30</f>
        <v>56391.010064127106</v>
      </c>
      <c r="BH27" s="5">
        <f ca="1">SUM(Ввод!$G238:$G246)*AVERAGE(Ввод!$G$152:$J$152)*SUMIF(Макро!$38:$38,BH$14,Макро!$49:$49)+BH28+BH29+BH30</f>
        <v>56778.886694398294</v>
      </c>
      <c r="BI27" s="5">
        <f ca="1">SUM(Ввод!$G238:$G246)*AVERAGE(Ввод!$G$152:$J$152)*SUMIF(Макро!$38:$38,BI$14,Макро!$49:$49)+BI28+BI29+BI30</f>
        <v>57173.758237174276</v>
      </c>
      <c r="BJ27" s="5">
        <f ca="1">SUM(Ввод!$G238:$G246)*AVERAGE(Ввод!$G$152:$J$152)*SUMIF(Макро!$38:$38,BJ$14,Макро!$49:$49)+BJ28+BJ29+BJ30</f>
        <v>57573.278179625588</v>
      </c>
      <c r="BK27" s="5">
        <f ca="1">SUM(Ввод!$G238:$G246)*AVERAGE(Ввод!$G$152:$J$152)*SUMIF(Макро!$38:$38,BK$14,Макро!$49:$49)+BK28+BK29+BK30</f>
        <v>57977.830026146039</v>
      </c>
      <c r="BL27" s="5">
        <f ca="1">SUM(Ввод!$G238:$G246)*AVERAGE(Ввод!$G$152:$J$152)*SUMIF(Макро!$38:$38,BL$14,Макро!$49:$49)+BL28+BL29+BL30</f>
        <v>58388.168842166997</v>
      </c>
      <c r="BM27" s="5">
        <f ca="1">SUM(Ввод!$G238:$G246)*AVERAGE(Ввод!$G$152:$J$152)*SUMIF(Макро!$38:$38,BM$14,Макро!$49:$49)+BM28+BM29+BM30</f>
        <v>58805.811285839955</v>
      </c>
      <c r="BN27" s="5">
        <f ca="1">SUM(Ввод!$G238:$G246)*AVERAGE(Ввод!$G$152:$J$152)*SUMIF(Макро!$38:$38,BN$14,Макро!$49:$49)+BN28+BN29+BN30</f>
        <v>59227.956586750312</v>
      </c>
      <c r="BO27" s="5">
        <f ca="1">SUM(Ввод!$G238:$G246)*AVERAGE(Ввод!$G$152:$J$152)*SUMIF(Макро!$38:$38,BO$14,Макро!$49:$49)+BO28+BO29+BO30</f>
        <v>59655.541849231071</v>
      </c>
      <c r="BP27" s="5">
        <f ca="1">SUM(Ввод!$G238:$G246)*AVERAGE(Ввод!$G$152:$J$152)*SUMIF(Макро!$38:$38,BP$14,Макро!$49:$49)+BP28+BP29+BP30</f>
        <v>60088.828055288897</v>
      </c>
      <c r="BQ27" s="5">
        <f ca="1">SUM(Ввод!$G238:$G246)*AVERAGE(Ввод!$G$152:$J$152)*SUMIF(Макро!$38:$38,BQ$14,Макро!$49:$49)+BQ28+BQ29+BQ30</f>
        <v>60529.832293298867</v>
      </c>
      <c r="BR27" s="5">
        <f ca="1">SUM(Ввод!$G238:$G246)*AVERAGE(Ввод!$G$152:$J$152)*SUMIF(Макро!$38:$38,BR$14,Макро!$49:$49)+BR28+BR29+BR30</f>
        <v>60974.459500990612</v>
      </c>
      <c r="BS27" s="5">
        <f ca="1">SUM(Ввод!$G238:$G246)*AVERAGE(Ввод!$G$152:$J$152)*SUMIF(Макро!$38:$38,BS$14,Макро!$49:$49)+BS28+BS29+BS30</f>
        <v>61425.039758108695</v>
      </c>
      <c r="BT27" s="5">
        <f ca="1">SUM(Ввод!$G238:$G246)*AVERAGE(Ввод!$G$152:$J$152)*SUMIF(Макро!$38:$38,BT$14,Макро!$49:$49)+BT28+BT29+BT30</f>
        <v>61881.965496742443</v>
      </c>
      <c r="BU27" s="5">
        <f ca="1">SUM(Ввод!$G238:$G246)*AVERAGE(Ввод!$G$152:$J$152)*SUMIF(Макро!$38:$38,BU$14,Макро!$49:$49)+BU28+BU29+BU30</f>
        <v>62346.831942406956</v>
      </c>
      <c r="BV27" s="5">
        <f ca="1">SUM(Ввод!$G238:$G246)*AVERAGE(Ввод!$G$152:$J$152)*SUMIF(Макро!$38:$38,BV$14,Макро!$49:$49)+BV28+BV29+BV30</f>
        <v>62815.504512905987</v>
      </c>
      <c r="BW27" s="5">
        <f ca="1">SUM(Ввод!$G238:$G246)*AVERAGE(Ввод!$G$152:$J$152)*SUMIF(Макро!$38:$38,BW$14,Макро!$49:$49)+BW28+BW29+BW30</f>
        <v>63290.041323004851</v>
      </c>
      <c r="BX27" s="5">
        <f ca="1">SUM(Ввод!$G238:$G246)*AVERAGE(Ввод!$G$152:$J$152)*SUMIF(Макро!$38:$38,BX$14,Макро!$49:$49)+BX28+BX29+BX30</f>
        <v>63770.779564085875</v>
      </c>
      <c r="BY27" s="5">
        <f ca="1">SUM(Ввод!$G238:$G246)*AVERAGE(Ввод!$G$152:$J$152)*SUMIF(Макро!$38:$38,BY$14,Макро!$49:$49)+BY28+BY29+BY30</f>
        <v>64209.085659619581</v>
      </c>
      <c r="BZ27" s="5">
        <f ca="1">SUM(Ввод!$G238:$G246)*AVERAGE(Ввод!$G$152:$J$152)*SUMIF(Макро!$38:$38,BZ$14,Макро!$49:$49)+BZ28+BZ29+BZ30</f>
        <v>64799.165044566522</v>
      </c>
      <c r="CA27" s="5">
        <f ca="1">SUM(Ввод!$G238:$G246)*AVERAGE(Ввод!$G$152:$J$152)*SUMIF(Макро!$38:$38,CA$14,Макро!$49:$49)+CA28+CA29+CA30</f>
        <v>65436.331939788623</v>
      </c>
      <c r="CB27" s="5">
        <f ca="1">SUM(Ввод!$G238:$G246)*AVERAGE(Ввод!$G$152:$J$152)*SUMIF(Макро!$38:$38,CB$14,Макро!$49:$49)+CB28+CB29+CB30</f>
        <v>66080.140983628822</v>
      </c>
      <c r="CC27" s="5">
        <f ca="1">SUM(Ввод!$G238:$G246)*AVERAGE(Ввод!$G$152:$J$152)*SUMIF(Макро!$38:$38,CC$14,Макро!$49:$49)+CC28+CC29+CC30</f>
        <v>66732.538052907403</v>
      </c>
      <c r="CD27" s="5">
        <f ca="1">SUM(Ввод!$G238:$G246)*AVERAGE(Ввод!$G$152:$J$152)*SUMIF(Макро!$38:$38,CD$14,Макро!$49:$49)+CD28+CD29+CD30</f>
        <v>67389.073317367584</v>
      </c>
      <c r="CE27" s="5">
        <f ca="1">SUM(Ввод!$G238:$G246)*AVERAGE(Ввод!$G$152:$J$152)*SUMIF(Макро!$38:$38,CE$14,Макро!$49:$49)+CE28+CE29+CE30</f>
        <v>68052.040193559806</v>
      </c>
      <c r="CF27" s="5">
        <f ca="1">SUM(Ввод!$G238:$G246)*AVERAGE(Ввод!$G$152:$J$152)*SUMIF(Макро!$38:$38,CF$14,Макро!$49:$49)+CF28+CF29+CF30</f>
        <v>68721.577595639174</v>
      </c>
      <c r="CG27" s="5">
        <f ca="1">SUM(Ввод!$G238:$G246)*AVERAGE(Ввод!$G$152:$J$152)*SUMIF(Макро!$38:$38,CG$14,Макро!$49:$49)+CG28+CG29+CG30</f>
        <v>69400.073159414911</v>
      </c>
      <c r="CH27" s="5">
        <f ca="1">SUM(Ввод!$G238:$G246)*AVERAGE(Ввод!$G$152:$J$152)*SUMIF(Макро!$38:$38,CH$14,Макро!$49:$49)+CH28+CH29+CH30</f>
        <v>70082.885754004019</v>
      </c>
      <c r="CI27" s="5">
        <f ca="1">SUM(Ввод!$G238:$G246)*AVERAGE(Ввод!$G$152:$J$152)*SUMIF(Макро!$38:$38,CI$14,Макро!$49:$49)+CI28+CI29+CI30</f>
        <v>70772.377144140148</v>
      </c>
      <c r="CJ27" s="5">
        <f ca="1">SUM(Ввод!$G238:$G246)*AVERAGE(Ввод!$G$152:$J$152)*SUMIF(Макро!$38:$38,CJ$14,Макро!$49:$49)+CJ28+CJ29+CJ30</f>
        <v>71468.728914657841</v>
      </c>
      <c r="CK27" s="5">
        <f ca="1">SUM(Ввод!$G238:$G246)*AVERAGE(Ввод!$G$152:$J$152)*SUMIF(Макро!$38:$38,CK$14,Макро!$49:$49)+CK28+CK29+CK30</f>
        <v>72174.367940429074</v>
      </c>
      <c r="CL27" s="5">
        <f ca="1">SUM(Ввод!$G238:$G246)*AVERAGE(Ввод!$G$152:$J$152)*SUMIF(Макро!$38:$38,CL$14,Макро!$49:$49)+CL28+CL29+CL30</f>
        <v>72884.50922322023</v>
      </c>
      <c r="CM27" s="5">
        <f ca="1">SUM(Ввод!$G238:$G246)*AVERAGE(Ввод!$G$152:$J$152)*SUMIF(Макро!$38:$38,CM$14,Макро!$49:$49)+CM28+CM29+CM30</f>
        <v>73601.620891905244</v>
      </c>
      <c r="CN27" s="5">
        <f ca="1">SUM(Ввод!$G238:$G246)*AVERAGE(Ввод!$G$152:$J$152)*SUMIF(Макро!$38:$38,CN$14,Макро!$49:$49)+CN28+CN29+CN30</f>
        <v>74325.830997038196</v>
      </c>
      <c r="CO27" s="5">
        <f ca="1">SUM(Ввод!$G238:$G246)*AVERAGE(Ввод!$G$152:$J$152)*SUMIF(Макро!$38:$38,CO$14,Макро!$49:$49)+CO28+CO29+CO30</f>
        <v>75059.699775750851</v>
      </c>
      <c r="CP27" s="5">
        <f ca="1">SUM(Ввод!$G238:$G246)*AVERAGE(Ввод!$G$152:$J$152)*SUMIF(Макро!$38:$38,CP$14,Макро!$49:$49)+CP28+CP29+CP30</f>
        <v>74228.092796793862</v>
      </c>
      <c r="CQ27" s="5">
        <f ca="1">SUM(Ввод!$G238:$G246)*AVERAGE(Ввод!$G$152:$J$152)*SUMIF(Макро!$38:$38,CQ$14,Макро!$49:$49)+CQ28+CQ29+CQ30</f>
        <v>74959.822463172051</v>
      </c>
      <c r="CR27" s="5">
        <f ca="1">SUM(Ввод!$G238:$G246)*AVERAGE(Ввод!$G$152:$J$152)*SUMIF(Макро!$38:$38,CR$14,Макро!$49:$49)+CR28+CR29+CR30</f>
        <v>75698.585479197005</v>
      </c>
      <c r="CS27" s="5">
        <f ca="1">SUM(Ввод!$G238:$G246)*AVERAGE(Ввод!$G$152:$J$152)*SUMIF(Макро!$38:$38,CS$14,Макро!$49:$49)+CS28+CS29+CS30</f>
        <v>76444.629641191525</v>
      </c>
      <c r="CT27" s="5">
        <f ca="1">SUM(Ввод!$G238:$G246)*AVERAGE(Ввод!$G$152:$J$152)*SUMIF(Макро!$38:$38,CT$14,Макро!$49:$49)+CT28+CT29+CT30</f>
        <v>77198.026690655039</v>
      </c>
      <c r="CU27" s="5">
        <f ca="1">SUM(Ввод!$G238:$G246)*AVERAGE(Ввод!$G$152:$J$152)*SUMIF(Макро!$38:$38,CU$14,Макро!$49:$49)+CU28+CU29+CU30</f>
        <v>77958.849096428778</v>
      </c>
      <c r="CV27" s="5">
        <f ca="1">SUM(Ввод!$G238:$G246)*AVERAGE(Ввод!$G$152:$J$152)*SUMIF(Макро!$38:$38,CV$14,Макро!$49:$49)+CV28+CV29+CV30</f>
        <v>78727.170041592384</v>
      </c>
      <c r="CW27" s="5">
        <f ca="1">SUM(Ввод!$G238:$G246)*AVERAGE(Ввод!$G$152:$J$152)*SUMIF(Макро!$38:$38,CW$14,Макро!$49:$49)+CW28+CW29+CW30</f>
        <v>79503.063430505936</v>
      </c>
      <c r="CX27" s="5">
        <f ca="1">SUM(Ввод!$G238:$G246)*AVERAGE(Ввод!$G$152:$J$152)*SUMIF(Макро!$38:$38,CX$14,Макро!$49:$49)+CX28+CX29+CX30</f>
        <v>80286.60389591851</v>
      </c>
      <c r="CY27" s="5">
        <f ca="1">SUM(Ввод!$G238:$G246)*AVERAGE(Ввод!$G$152:$J$152)*SUMIF(Макро!$38:$38,CY$14,Макро!$49:$49)+CY28+CY29+CY30</f>
        <v>81077.866806147242</v>
      </c>
      <c r="CZ27" s="5">
        <f ca="1">SUM(Ввод!$G238:$G246)*AVERAGE(Ввод!$G$152:$J$152)*SUMIF(Макро!$38:$38,CZ$14,Макро!$49:$49)+CZ28+CZ29+CZ30</f>
        <v>81876.92827232687</v>
      </c>
      <c r="DA27" s="5">
        <f ca="1">SUM(Ввод!$G238:$G246)*AVERAGE(Ввод!$G$152:$J$152)*SUMIF(Макро!$38:$38,DA$14,Макро!$49:$49)+DA28+DA29+DA30</f>
        <v>82683.865155730833</v>
      </c>
      <c r="DB27" s="5">
        <f ca="1">SUM(Ввод!$G238:$G246)*AVERAGE(Ввод!$G$152:$J$152)*SUMIF(Макро!$38:$38,DB$14,Макро!$49:$49)+DB28+DB29+DB30</f>
        <v>83498.755075164576</v>
      </c>
      <c r="DC27" s="5">
        <f ca="1">SUM(Ввод!$G238:$G246)*AVERAGE(Ввод!$G$152:$J$152)*SUMIF(Макро!$38:$38,DC$14,Макро!$49:$49)+DC28+DC29+DC30</f>
        <v>84321.676414431553</v>
      </c>
      <c r="DD27" s="5">
        <f ca="1">SUM(Ввод!$G238:$G246)*AVERAGE(Ввод!$G$152:$J$152)*SUMIF(Макро!$38:$38,DD$14,Макро!$49:$49)+DD28+DD29+DD30</f>
        <v>85152.708329873014</v>
      </c>
      <c r="DE27" s="5">
        <f ca="1">SUM(Ввод!$G238:$G246)*AVERAGE(Ввод!$G$152:$J$152)*SUMIF(Макро!$38:$38,DE$14,Макро!$49:$49)+DE28+DE29+DE30</f>
        <v>85991.930757981987</v>
      </c>
      <c r="DF27" s="5">
        <f ca="1">SUM(Ввод!$G238:$G246)*AVERAGE(Ввод!$G$152:$J$152)*SUMIF(Макро!$38:$38,DF$14,Макро!$49:$49)+DF28+DF29+DF30</f>
        <v>86839.424423092278</v>
      </c>
      <c r="DG27" s="5">
        <f ca="1">SUM(Ввод!$G238:$G246)*AVERAGE(Ввод!$G$152:$J$152)*SUMIF(Макро!$38:$38,DG$14,Макро!$49:$49)+DG28+DG29+DG30</f>
        <v>87695.270845143314</v>
      </c>
      <c r="DH27" s="5">
        <f ca="1">SUM(Ввод!$G238:$G246)*AVERAGE(Ввод!$G$152:$J$152)*SUMIF(Макро!$38:$38,DH$14,Макро!$49:$49)+DH28+DH29+DH30</f>
        <v>88559.552347521603</v>
      </c>
      <c r="DI27" s="5">
        <f ca="1">SUM(Ввод!$G238:$G246)*AVERAGE(Ввод!$G$152:$J$152)*SUMIF(Макро!$38:$38,DI$14,Макро!$49:$49)+DI28+DI29+DI30</f>
        <v>2.578120146911512</v>
      </c>
      <c r="DJ27" s="5">
        <f ca="1">SUM(Ввод!$G238:$G246)*AVERAGE(Ввод!$G$152:$J$152)*SUMIF(Макро!$38:$38,DJ$14,Макро!$49:$49)+DJ28+DJ29+DJ30</f>
        <v>2.8953779281593293</v>
      </c>
    </row>
    <row r="28" spans="1:115">
      <c r="B28" s="17" t="s">
        <v>207</v>
      </c>
      <c r="H28" s="7" t="s">
        <v>0</v>
      </c>
      <c r="I28" s="5"/>
      <c r="J28" s="5">
        <f>-Налоги!J66</f>
        <v>0</v>
      </c>
      <c r="K28" s="5">
        <f>-Налоги!K66</f>
        <v>0</v>
      </c>
      <c r="L28" s="5">
        <f>-Налоги!L66</f>
        <v>0</v>
      </c>
      <c r="M28" s="5">
        <f>-Налоги!M66</f>
        <v>0</v>
      </c>
      <c r="N28" s="5">
        <f>-Налоги!N66</f>
        <v>0</v>
      </c>
      <c r="O28" s="5">
        <f>-Налоги!O66</f>
        <v>0</v>
      </c>
      <c r="P28" s="5">
        <f>-Налоги!P66</f>
        <v>2750</v>
      </c>
      <c r="Q28" s="5">
        <f>-Налоги!Q66</f>
        <v>6829.1668499999996</v>
      </c>
      <c r="R28" s="5">
        <f>-Налоги!R66</f>
        <v>8089.5834249999989</v>
      </c>
      <c r="S28" s="5">
        <f>-Налоги!S66</f>
        <v>7952.0831500000004</v>
      </c>
      <c r="T28" s="5">
        <f>-Налоги!T66</f>
        <v>7814.5834249999989</v>
      </c>
      <c r="U28" s="5">
        <f>-Налоги!U66</f>
        <v>7677.0834249999989</v>
      </c>
      <c r="V28" s="5">
        <f>-Налоги!V66</f>
        <v>7539.5831500000004</v>
      </c>
      <c r="W28" s="5">
        <f>-Налоги!W66</f>
        <v>7402.0834249999989</v>
      </c>
      <c r="X28" s="5">
        <f>-Налоги!X66</f>
        <v>7264.5834249999989</v>
      </c>
      <c r="Y28" s="5">
        <f>-Налоги!Y66</f>
        <v>7127.0831500000004</v>
      </c>
      <c r="Z28" s="5">
        <f>-Налоги!Z66</f>
        <v>6989.5834249999989</v>
      </c>
      <c r="AA28" s="5">
        <f>-Налоги!AA66</f>
        <v>6852.0834249999989</v>
      </c>
      <c r="AB28" s="5">
        <f>-Налоги!AB66</f>
        <v>6714.5831500000004</v>
      </c>
      <c r="AC28" s="5">
        <f>-Налоги!AC66</f>
        <v>6577.0834249999989</v>
      </c>
      <c r="AD28" s="5">
        <f>-Налоги!AD66</f>
        <v>6439.5834249999989</v>
      </c>
      <c r="AE28" s="5">
        <f>-Налоги!AE66</f>
        <v>6302.0831500000004</v>
      </c>
      <c r="AF28" s="5">
        <f>-Налоги!AF66</f>
        <v>6164.5834249999989</v>
      </c>
      <c r="AG28" s="5">
        <f>-Налоги!AG66</f>
        <v>6027.0834249999989</v>
      </c>
      <c r="AH28" s="5">
        <f>-Налоги!AH66</f>
        <v>5889.5831500000004</v>
      </c>
      <c r="AI28" s="5">
        <f>-Налоги!AI66</f>
        <v>5752.0834249999989</v>
      </c>
      <c r="AJ28" s="5">
        <f>-Налоги!AJ66</f>
        <v>5614.5834249999989</v>
      </c>
      <c r="AK28" s="5">
        <f>-Налоги!AK66</f>
        <v>5477.0831500000004</v>
      </c>
      <c r="AL28" s="5">
        <f>-Налоги!AL66</f>
        <v>5339.5834249999989</v>
      </c>
      <c r="AM28" s="5">
        <f>-Налоги!AM66</f>
        <v>5202.0834249999989</v>
      </c>
      <c r="AN28" s="5">
        <f>-Налоги!AN66</f>
        <v>5064.5831500000004</v>
      </c>
      <c r="AO28" s="5">
        <f>-Налоги!AO66</f>
        <v>4927.0834249999989</v>
      </c>
      <c r="AP28" s="5">
        <f>-Налоги!AP66</f>
        <v>4789.5834249999989</v>
      </c>
      <c r="AQ28" s="5">
        <f>-Налоги!AQ66</f>
        <v>4652.0831500000004</v>
      </c>
      <c r="AR28" s="5">
        <f>-Налоги!AR66</f>
        <v>4514.5834249999989</v>
      </c>
      <c r="AS28" s="5">
        <f>-Налоги!AS66</f>
        <v>4377.0834249999989</v>
      </c>
      <c r="AT28" s="5">
        <f>-Налоги!AT66</f>
        <v>4239.5831500000004</v>
      </c>
      <c r="AU28" s="5">
        <f>-Налоги!AU66</f>
        <v>4102.0834250000007</v>
      </c>
      <c r="AV28" s="5">
        <f>-Налоги!AV66</f>
        <v>3964.5834250000007</v>
      </c>
      <c r="AW28" s="5">
        <f>-Налоги!AW66</f>
        <v>3827.0831500000004</v>
      </c>
      <c r="AX28" s="5">
        <f>-Налоги!AX66</f>
        <v>3689.5834250000007</v>
      </c>
      <c r="AY28" s="5">
        <f>-Налоги!AY66</f>
        <v>3552.0834250000007</v>
      </c>
      <c r="AZ28" s="5">
        <f>-Налоги!AZ66</f>
        <v>3414.5831500000004</v>
      </c>
      <c r="BA28" s="5">
        <f>-Налоги!BA66</f>
        <v>3277.0834250000007</v>
      </c>
      <c r="BB28" s="5">
        <f>-Налоги!BB66</f>
        <v>3139.5834250000007</v>
      </c>
      <c r="BC28" s="5">
        <f>-Налоги!BC66</f>
        <v>3002.0831500000004</v>
      </c>
      <c r="BD28" s="5">
        <f>-Налоги!BD66</f>
        <v>2864.5834249999998</v>
      </c>
      <c r="BE28" s="5">
        <f>-Налоги!BE66</f>
        <v>2727.0834249999998</v>
      </c>
      <c r="BF28" s="5">
        <f>-Налоги!BF66</f>
        <v>2589.5831499999995</v>
      </c>
      <c r="BG28" s="5">
        <f>-Налоги!BG66</f>
        <v>2452.0834249999998</v>
      </c>
      <c r="BH28" s="5">
        <f>-Налоги!BH66</f>
        <v>2314.5834249999998</v>
      </c>
      <c r="BI28" s="5">
        <f>-Налоги!BI66</f>
        <v>2177.0831499999995</v>
      </c>
      <c r="BJ28" s="5">
        <f>-Налоги!BJ66</f>
        <v>2039.5834249999998</v>
      </c>
      <c r="BK28" s="5">
        <f>-Налоги!BK66</f>
        <v>1902.0834249999998</v>
      </c>
      <c r="BL28" s="5">
        <f>-Налоги!BL66</f>
        <v>1764.5831499999999</v>
      </c>
      <c r="BM28" s="5">
        <f>-Налоги!BM66</f>
        <v>1627.0834249999998</v>
      </c>
      <c r="BN28" s="5">
        <f>-Налоги!BN66</f>
        <v>1489.5834249999998</v>
      </c>
      <c r="BO28" s="5">
        <f>-Налоги!BO66</f>
        <v>1352.0831499999999</v>
      </c>
      <c r="BP28" s="5">
        <f>-Налоги!BP66</f>
        <v>1214.5834249999998</v>
      </c>
      <c r="BQ28" s="5">
        <f>-Налоги!BQ66</f>
        <v>1077.0834249999998</v>
      </c>
      <c r="BR28" s="5">
        <f>-Налоги!BR66</f>
        <v>939.58314999999993</v>
      </c>
      <c r="BS28" s="5">
        <f>-Налоги!BS66</f>
        <v>802.08342499999981</v>
      </c>
      <c r="BT28" s="5">
        <f>-Налоги!BT66</f>
        <v>664.58342500000003</v>
      </c>
      <c r="BU28" s="5">
        <f>-Налоги!BU66</f>
        <v>527.08314999999993</v>
      </c>
      <c r="BV28" s="5">
        <f>-Налоги!BV66</f>
        <v>389.58342500000003</v>
      </c>
      <c r="BW28" s="5">
        <f>-Налоги!BW66</f>
        <v>252.08342500000003</v>
      </c>
      <c r="BX28" s="5">
        <f>-Налоги!BX66</f>
        <v>114.58314999999999</v>
      </c>
      <c r="BY28" s="5">
        <f>-Налоги!BY66</f>
        <v>22.916574999999995</v>
      </c>
      <c r="BZ28" s="5">
        <f>-Налоги!BZ66</f>
        <v>0</v>
      </c>
      <c r="CA28" s="5">
        <f>-Налоги!CA66</f>
        <v>0</v>
      </c>
      <c r="CB28" s="5">
        <f>-Налоги!CB66</f>
        <v>0</v>
      </c>
      <c r="CC28" s="5">
        <f>-Налоги!CC66</f>
        <v>0</v>
      </c>
      <c r="CD28" s="5">
        <f>-Налоги!CD66</f>
        <v>0</v>
      </c>
      <c r="CE28" s="5">
        <f>-Налоги!CE66</f>
        <v>0</v>
      </c>
      <c r="CF28" s="5">
        <f>-Налоги!CF66</f>
        <v>0</v>
      </c>
      <c r="CG28" s="5">
        <f>-Налоги!CG66</f>
        <v>0</v>
      </c>
      <c r="CH28" s="5">
        <f>-Налоги!CH66</f>
        <v>0</v>
      </c>
      <c r="CI28" s="5">
        <f>-Налоги!CI66</f>
        <v>0</v>
      </c>
      <c r="CJ28" s="5">
        <f>-Налоги!CJ66</f>
        <v>0</v>
      </c>
      <c r="CK28" s="5">
        <f>-Налоги!CK66</f>
        <v>0</v>
      </c>
      <c r="CL28" s="5">
        <f>-Налоги!CL66</f>
        <v>0</v>
      </c>
      <c r="CM28" s="5">
        <f>-Налоги!CM66</f>
        <v>0</v>
      </c>
      <c r="CN28" s="5">
        <f>-Налоги!CN66</f>
        <v>0</v>
      </c>
      <c r="CO28" s="5">
        <f>-Налоги!CO66</f>
        <v>0</v>
      </c>
      <c r="CP28" s="5">
        <f>-Налоги!CP66</f>
        <v>0</v>
      </c>
      <c r="CQ28" s="5">
        <f>-Налоги!CQ66</f>
        <v>0</v>
      </c>
      <c r="CR28" s="5">
        <f>-Налоги!CR66</f>
        <v>0</v>
      </c>
      <c r="CS28" s="5">
        <f>-Налоги!CS66</f>
        <v>0</v>
      </c>
      <c r="CT28" s="5">
        <f>-Налоги!CT66</f>
        <v>0</v>
      </c>
      <c r="CU28" s="5">
        <f>-Налоги!CU66</f>
        <v>0</v>
      </c>
      <c r="CV28" s="5">
        <f>-Налоги!CV66</f>
        <v>0</v>
      </c>
      <c r="CW28" s="5">
        <f>-Налоги!CW66</f>
        <v>0</v>
      </c>
      <c r="CX28" s="5">
        <f>-Налоги!CX66</f>
        <v>0</v>
      </c>
      <c r="CY28" s="5">
        <f>-Налоги!CY66</f>
        <v>0</v>
      </c>
      <c r="CZ28" s="5">
        <f>-Налоги!CZ66</f>
        <v>0</v>
      </c>
      <c r="DA28" s="5">
        <f>-Налоги!DA66</f>
        <v>0</v>
      </c>
      <c r="DB28" s="5">
        <f>-Налоги!DB66</f>
        <v>0</v>
      </c>
      <c r="DC28" s="5">
        <f>-Налоги!DC66</f>
        <v>0</v>
      </c>
      <c r="DD28" s="5">
        <f>-Налоги!DD66</f>
        <v>0</v>
      </c>
      <c r="DE28" s="5">
        <f>-Налоги!DE66</f>
        <v>0</v>
      </c>
      <c r="DF28" s="5">
        <f>-Налоги!DF66</f>
        <v>0</v>
      </c>
      <c r="DG28" s="5">
        <f>-Налоги!DG66</f>
        <v>0</v>
      </c>
      <c r="DH28" s="5">
        <f>-Налоги!DH66</f>
        <v>0</v>
      </c>
      <c r="DI28" s="5">
        <f>-Налоги!DI66</f>
        <v>0</v>
      </c>
      <c r="DJ28" s="5">
        <f>-Налоги!DJ66</f>
        <v>0</v>
      </c>
    </row>
    <row r="29" spans="1:115">
      <c r="B29" s="17" t="s">
        <v>125</v>
      </c>
      <c r="H29" s="7" t="s">
        <v>0</v>
      </c>
      <c r="I29" s="5"/>
      <c r="J29" s="5">
        <f>-Налоги!J125</f>
        <v>785.17499999999995</v>
      </c>
      <c r="K29" s="5">
        <f>-Налоги!K125</f>
        <v>785.17499999999995</v>
      </c>
      <c r="L29" s="5">
        <f>-Налоги!L125</f>
        <v>785.17499999999995</v>
      </c>
      <c r="M29" s="5">
        <f>-Налоги!M125</f>
        <v>785.17499999999995</v>
      </c>
      <c r="N29" s="5">
        <f>-Налоги!N125</f>
        <v>903.06</v>
      </c>
      <c r="O29" s="5">
        <f>-Налоги!O125</f>
        <v>903.06</v>
      </c>
      <c r="P29" s="5">
        <f>-Налоги!P125</f>
        <v>903.06</v>
      </c>
      <c r="Q29" s="5">
        <f>-Налоги!Q125</f>
        <v>903.06</v>
      </c>
      <c r="R29" s="5">
        <f>-Налоги!R125</f>
        <v>1038.9974999999999</v>
      </c>
      <c r="S29" s="5">
        <f>-Налоги!S125</f>
        <v>1038.9974999999999</v>
      </c>
      <c r="T29" s="5">
        <f>-Налоги!T125</f>
        <v>1038.9974999999999</v>
      </c>
      <c r="U29" s="5">
        <f>-Налоги!U125</f>
        <v>1038.9974999999999</v>
      </c>
      <c r="V29" s="5">
        <f>-Налоги!V125</f>
        <v>1193.8575000000001</v>
      </c>
      <c r="W29" s="5">
        <f>-Налоги!W125</f>
        <v>1193.8575000000001</v>
      </c>
      <c r="X29" s="5">
        <f>-Налоги!X125</f>
        <v>1193.8575000000001</v>
      </c>
      <c r="Y29" s="5">
        <f>-Налоги!Y125</f>
        <v>1193.8575000000001</v>
      </c>
      <c r="Z29" s="5">
        <f>-Налоги!Z125</f>
        <v>1205.583385884632</v>
      </c>
      <c r="AA29" s="5">
        <f>-Налоги!AA125</f>
        <v>1217.4244416281283</v>
      </c>
      <c r="AB29" s="5">
        <f>-Налоги!AB125</f>
        <v>1229.3817984112395</v>
      </c>
      <c r="AC29" s="5">
        <f>-Налоги!AC125</f>
        <v>1241.4565985249999</v>
      </c>
      <c r="AD29" s="5">
        <f>-Налоги!AD125</f>
        <v>1253.6138264130345</v>
      </c>
      <c r="AE29" s="5">
        <f>-Налоги!AE125</f>
        <v>1265.8901065418781</v>
      </c>
      <c r="AF29" s="5">
        <f>-Налоги!AF125</f>
        <v>1278.2866047559301</v>
      </c>
      <c r="AG29" s="5">
        <f>-Налоги!AG125</f>
        <v>1290.8044983163686</v>
      </c>
      <c r="AH29" s="5">
        <f>-Налоги!AH125</f>
        <v>1303.407365970372</v>
      </c>
      <c r="AI29" s="5">
        <f>-Налоги!AI125</f>
        <v>1316.1332826789085</v>
      </c>
      <c r="AJ29" s="5">
        <f>-Налоги!AJ125</f>
        <v>1328.983449840757</v>
      </c>
      <c r="AK29" s="5">
        <f>-Налоги!AK125</f>
        <v>1341.9590805846458</v>
      </c>
      <c r="AL29" s="5">
        <f>-Налоги!AL125</f>
        <v>1355.035330984191</v>
      </c>
      <c r="AM29" s="5">
        <f>-Налоги!AM125</f>
        <v>1368.2389983273565</v>
      </c>
      <c r="AN29" s="5">
        <f>-Налоги!AN125</f>
        <v>1381.5713241839367</v>
      </c>
      <c r="AO29" s="5">
        <f>-Налоги!AO125</f>
        <v>1395.0335622217685</v>
      </c>
      <c r="AP29" s="5">
        <f>-Налоги!AP125</f>
        <v>1408.6134277757787</v>
      </c>
      <c r="AQ29" s="5">
        <f>-Налоги!AQ125</f>
        <v>1422.3254856679948</v>
      </c>
      <c r="AR29" s="5">
        <f>-Налоги!AR125</f>
        <v>1436.1710227163312</v>
      </c>
      <c r="AS29" s="5">
        <f>-Налоги!AS125</f>
        <v>1450.1513382651503</v>
      </c>
      <c r="AT29" s="5">
        <f>-Налоги!AT125</f>
        <v>1464.2818302382207</v>
      </c>
      <c r="AU29" s="5">
        <f>-Налоги!AU125</f>
        <v>1478.5500118428026</v>
      </c>
      <c r="AV29" s="5">
        <f>-Налоги!AV125</f>
        <v>1492.9572247473002</v>
      </c>
      <c r="AW29" s="5">
        <f>-Налоги!AW125</f>
        <v>1507.5048236935368</v>
      </c>
      <c r="AX29" s="5">
        <f>-Налоги!AX125</f>
        <v>1522.2271218957414</v>
      </c>
      <c r="AY29" s="5">
        <f>-Налоги!AY125</f>
        <v>1537.0931981217036</v>
      </c>
      <c r="AZ29" s="5">
        <f>-Налоги!AZ125</f>
        <v>1552.1044565081836</v>
      </c>
      <c r="BA29" s="5">
        <f>-Налоги!BA125</f>
        <v>1567.2623149047486</v>
      </c>
      <c r="BB29" s="5">
        <f>-Налоги!BB125</f>
        <v>1582.591037920371</v>
      </c>
      <c r="BC29" s="5">
        <f>-Налоги!BC125</f>
        <v>1598.069684625892</v>
      </c>
      <c r="BD29" s="5">
        <f>-Налоги!BD125</f>
        <v>1613.6997213608606</v>
      </c>
      <c r="BE29" s="5">
        <f>-Налоги!BE125</f>
        <v>1629.4826288064664</v>
      </c>
      <c r="BF29" s="5">
        <f>-Налоги!BF125</f>
        <v>1645.4673778021679</v>
      </c>
      <c r="BG29" s="5">
        <f>-Налоги!BG125</f>
        <v>1661.608932520089</v>
      </c>
      <c r="BH29" s="5">
        <f>-Налоги!BH125</f>
        <v>1677.9088311785995</v>
      </c>
      <c r="BI29" s="5">
        <f>-Налоги!BI125</f>
        <v>1694.3686270855405</v>
      </c>
      <c r="BJ29" s="5">
        <f>-Налоги!BJ125</f>
        <v>1711.0351373441542</v>
      </c>
      <c r="BK29" s="5">
        <f>-Налоги!BK125</f>
        <v>1727.8655862875148</v>
      </c>
      <c r="BL29" s="5">
        <f>-Налоги!BL125</f>
        <v>1744.8615864842966</v>
      </c>
      <c r="BM29" s="5">
        <f>-Налоги!BM125</f>
        <v>1762.0247663650666</v>
      </c>
      <c r="BN29" s="5">
        <f>-Налоги!BN125</f>
        <v>1779.3909900938959</v>
      </c>
      <c r="BO29" s="5">
        <f>-Налоги!BO125</f>
        <v>1796.9283724422612</v>
      </c>
      <c r="BP29" s="5">
        <f>-Налоги!BP125</f>
        <v>1814.6386003211178</v>
      </c>
      <c r="BQ29" s="5">
        <f>-Налоги!BQ125</f>
        <v>1832.5233772673328</v>
      </c>
      <c r="BR29" s="5">
        <f>-Налоги!BR125</f>
        <v>1850.5844236075527</v>
      </c>
      <c r="BS29" s="5">
        <f>-Налоги!BS125</f>
        <v>1868.8234766236762</v>
      </c>
      <c r="BT29" s="5">
        <f>-Налоги!BT125</f>
        <v>1887.2422907199655</v>
      </c>
      <c r="BU29" s="5">
        <f>-Налоги!BU125</f>
        <v>1905.8426375917988</v>
      </c>
      <c r="BV29" s="5">
        <f>-Налоги!BV125</f>
        <v>1924.626306396091</v>
      </c>
      <c r="BW29" s="5">
        <f>-Налоги!BW125</f>
        <v>1943.5951039233898</v>
      </c>
      <c r="BX29" s="5">
        <f>-Налоги!BX125</f>
        <v>1962.7508547716714</v>
      </c>
      <c r="BY29" s="5">
        <f>-Налоги!BY125</f>
        <v>1982.0954015218465</v>
      </c>
      <c r="BZ29" s="5">
        <f>-Налоги!BZ125</f>
        <v>2001.630604914998</v>
      </c>
      <c r="CA29" s="5">
        <f>-Налоги!CA125</f>
        <v>2021.3583440313641</v>
      </c>
      <c r="CB29" s="5">
        <f>-Налоги!CB125</f>
        <v>2041.2805164710855</v>
      </c>
      <c r="CC29" s="5">
        <f>-Налоги!CC125</f>
        <v>2061.3990385367356</v>
      </c>
      <c r="CD29" s="5">
        <f>-Налоги!CD125</f>
        <v>2081.7158454176474</v>
      </c>
      <c r="CE29" s="5">
        <f>-Налоги!CE125</f>
        <v>2102.2328913760593</v>
      </c>
      <c r="CF29" s="5">
        <f>-Налоги!CF125</f>
        <v>2122.952149935094</v>
      </c>
      <c r="CG29" s="5">
        <f>-Налоги!CG125</f>
        <v>2143.8756140685905</v>
      </c>
      <c r="CH29" s="5">
        <f>-Налоги!CH125</f>
        <v>2165.0052963928074</v>
      </c>
      <c r="CI29" s="5">
        <f>-Налоги!CI125</f>
        <v>2186.3432293600154</v>
      </c>
      <c r="CJ29" s="5">
        <f>-Налоги!CJ125</f>
        <v>2207.8914654539972</v>
      </c>
      <c r="CK29" s="5">
        <f>-Налоги!CK125</f>
        <v>2229.6520773874745</v>
      </c>
      <c r="CL29" s="5">
        <f>-Налоги!CL125</f>
        <v>2251.6271583014836</v>
      </c>
      <c r="CM29" s="5">
        <f>-Налоги!CM125</f>
        <v>2273.8188219667095</v>
      </c>
      <c r="CN29" s="5">
        <f>-Налоги!CN125</f>
        <v>2296.2292029868113</v>
      </c>
      <c r="CO29" s="5">
        <f>-Налоги!CO125</f>
        <v>2318.8604570037478</v>
      </c>
      <c r="CP29" s="5">
        <f>-Налоги!CP125</f>
        <v>2341.7147609051258</v>
      </c>
      <c r="CQ29" s="5">
        <f>-Налоги!CQ125</f>
        <v>2364.7943130335971</v>
      </c>
      <c r="CR29" s="5">
        <f>-Налоги!CR125</f>
        <v>2388.1013333983137</v>
      </c>
      <c r="CS29" s="5">
        <f>-Налоги!CS125</f>
        <v>2411.6380638884675</v>
      </c>
      <c r="CT29" s="5">
        <f>-Налоги!CT125</f>
        <v>2435.4067684889401</v>
      </c>
      <c r="CU29" s="5">
        <f>-Налоги!CU125</f>
        <v>2459.4097334980715</v>
      </c>
      <c r="CV29" s="5">
        <f>-Налоги!CV125</f>
        <v>2483.6492677475803</v>
      </c>
      <c r="CW29" s="5">
        <f>-Налоги!CW125</f>
        <v>2508.127702824645</v>
      </c>
      <c r="CX29" s="5">
        <f>-Налоги!CX125</f>
        <v>2532.8473932961829</v>
      </c>
      <c r="CY29" s="5">
        <f>-Налоги!CY125</f>
        <v>2557.8107169353298</v>
      </c>
      <c r="CZ29" s="5">
        <f>-Налоги!CZ125</f>
        <v>2583.020074950161</v>
      </c>
      <c r="DA29" s="5">
        <f>-Налоги!DA125</f>
        <v>2608.4778922146588</v>
      </c>
      <c r="DB29" s="5">
        <f>-Налоги!DB125</f>
        <v>2634.1866175019632</v>
      </c>
      <c r="DC29" s="5">
        <f>-Налоги!DC125</f>
        <v>2660.1487237199121</v>
      </c>
      <c r="DD29" s="5">
        <f>-Налоги!DD125</f>
        <v>2686.366708148917</v>
      </c>
      <c r="DE29" s="5">
        <f>-Налоги!DE125</f>
        <v>2712.8430926821679</v>
      </c>
      <c r="DF29" s="5">
        <f>-Налоги!DF125</f>
        <v>2739.5804240682164</v>
      </c>
      <c r="DG29" s="5">
        <f>-Налоги!DG125</f>
        <v>2766.5812741559462</v>
      </c>
      <c r="DH29" s="5">
        <f>-Налоги!DH125</f>
        <v>2793.8482401419551</v>
      </c>
      <c r="DI29" s="5">
        <f>-Налоги!DI125</f>
        <v>0</v>
      </c>
      <c r="DJ29" s="5">
        <f>-Налоги!DJ125</f>
        <v>0</v>
      </c>
    </row>
    <row r="30" spans="1:115">
      <c r="B30" s="17" t="s">
        <v>432</v>
      </c>
      <c r="H30" s="7" t="s">
        <v>0</v>
      </c>
      <c r="I30" s="5"/>
      <c r="J30" s="5">
        <f>I59*Ввод!$G$162</f>
        <v>0</v>
      </c>
      <c r="K30" s="5">
        <f ca="1">J59*Ввод!$G$162</f>
        <v>737.31228190516003</v>
      </c>
      <c r="L30" s="5">
        <f ca="1">K59*Ввод!$G$162</f>
        <v>690.97748968583721</v>
      </c>
      <c r="M30" s="5">
        <f ca="1">L59*Ввод!$G$162</f>
        <v>698.77908203541756</v>
      </c>
      <c r="N30" s="5">
        <f ca="1">M59*Ввод!$G$162</f>
        <v>719.13188327290584</v>
      </c>
      <c r="O30" s="5">
        <f ca="1">N59*Ввод!$G$162</f>
        <v>739.12839763238969</v>
      </c>
      <c r="P30" s="5">
        <f ca="1">O59*Ввод!$G$162</f>
        <v>746.07677553395695</v>
      </c>
      <c r="Q30" s="5">
        <f ca="1">P59*Ввод!$G$162</f>
        <v>866.36174573178073</v>
      </c>
      <c r="R30" s="5">
        <f ca="1">Q59*Ввод!$G$162</f>
        <v>956.20045082493334</v>
      </c>
      <c r="S30" s="5">
        <f ca="1">R59*Ввод!$G$162</f>
        <v>981.89786930779007</v>
      </c>
      <c r="T30" s="5">
        <f ca="1">S59*Ввод!$G$162</f>
        <v>988.0336085779187</v>
      </c>
      <c r="U30" s="5">
        <f ca="1">T59*Ввод!$G$162</f>
        <v>1004.4991966886896</v>
      </c>
      <c r="V30" s="5">
        <f ca="1">U59*Ввод!$G$162</f>
        <v>1039.2368001991347</v>
      </c>
      <c r="W30" s="5">
        <f ca="1">V59*Ввод!$G$162</f>
        <v>1062.6691327227979</v>
      </c>
      <c r="X30" s="5">
        <f ca="1">W59*Ввод!$G$162</f>
        <v>1067.2288917477777</v>
      </c>
      <c r="Y30" s="5">
        <f ca="1">X59*Ввод!$G$162</f>
        <v>1592.9325114409189</v>
      </c>
      <c r="Z30" s="5">
        <f ca="1">Y59*Ввод!$G$162</f>
        <v>1062.1456277049585</v>
      </c>
      <c r="AA30" s="5">
        <f ca="1">Z59*Ввод!$G$162</f>
        <v>1060.9045895790919</v>
      </c>
      <c r="AB30" s="5">
        <f ca="1">AA59*Ввод!$G$162</f>
        <v>1065.229770893204</v>
      </c>
      <c r="AC30" s="5">
        <f ca="1">AB59*Ввод!$G$162</f>
        <v>1070.9362607147198</v>
      </c>
      <c r="AD30" s="5">
        <f ca="1">AC59*Ввод!$G$162</f>
        <v>1074.5967777047588</v>
      </c>
      <c r="AE30" s="5">
        <f ca="1">AD59*Ввод!$G$162</f>
        <v>1076.9463975835288</v>
      </c>
      <c r="AF30" s="5">
        <f ca="1">AE59*Ввод!$G$162</f>
        <v>1081.4247629985539</v>
      </c>
      <c r="AG30" s="5">
        <f ca="1">AF59*Ввод!$G$162</f>
        <v>1087.3226849030066</v>
      </c>
      <c r="AH30" s="5">
        <f ca="1">AG59*Ввод!$G$162</f>
        <v>1091.2583202619148</v>
      </c>
      <c r="AI30" s="5">
        <f ca="1">AH59*Ввод!$G$162</f>
        <v>1094.7084199939829</v>
      </c>
      <c r="AJ30" s="5">
        <f ca="1">AI59*Ввод!$G$162</f>
        <v>1098.8012216039906</v>
      </c>
      <c r="AK30" s="5">
        <f ca="1">AJ59*Ввод!$G$162</f>
        <v>1104.8869662024483</v>
      </c>
      <c r="AL30" s="5">
        <f ca="1">AK59*Ввод!$G$162</f>
        <v>1109.1182991336721</v>
      </c>
      <c r="AM30" s="5">
        <f ca="1">AL59*Ввод!$G$162</f>
        <v>1113.6694801514961</v>
      </c>
      <c r="AN30" s="5">
        <f ca="1">AM59*Ввод!$G$162</f>
        <v>1120.5967353104334</v>
      </c>
      <c r="AO30" s="5">
        <f ca="1">AN59*Ввод!$G$162</f>
        <v>1129.1010993881473</v>
      </c>
      <c r="AP30" s="5">
        <f ca="1">AO59*Ввод!$G$162</f>
        <v>1135.7995505399235</v>
      </c>
      <c r="AQ30" s="5">
        <f ca="1">AP59*Ввод!$G$162</f>
        <v>1141.8522778470631</v>
      </c>
      <c r="AR30" s="5">
        <f ca="1">AQ59*Ввод!$G$162</f>
        <v>1149.0635654076152</v>
      </c>
      <c r="AS30" s="5">
        <f ca="1">AR59*Ввод!$G$162</f>
        <v>1157.9062059273897</v>
      </c>
      <c r="AT30" s="5">
        <f ca="1">AS59*Ввод!$G$162</f>
        <v>1164.9336220403209</v>
      </c>
      <c r="AU30" s="5">
        <f ca="1">AT59*Ввод!$G$162</f>
        <v>1171.4209753158134</v>
      </c>
      <c r="AV30" s="5">
        <f ca="1">AU59*Ввод!$G$162</f>
        <v>1178.9403746456694</v>
      </c>
      <c r="AW30" s="5">
        <f ca="1">AV59*Ввод!$G$162</f>
        <v>1188.1575553799889</v>
      </c>
      <c r="AX30" s="5">
        <f ca="1">AW59*Ввод!$G$162</f>
        <v>1195.5395266780367</v>
      </c>
      <c r="AY30" s="5">
        <f ca="1">AX59*Ввод!$G$162</f>
        <v>1202.8339963322087</v>
      </c>
      <c r="AZ30" s="5">
        <f ca="1">AY59*Ввод!$G$162</f>
        <v>1210.5593972444797</v>
      </c>
      <c r="BA30" s="5">
        <f ca="1">AZ59*Ввод!$G$162</f>
        <v>1220.3177432137611</v>
      </c>
      <c r="BB30" s="5">
        <f ca="1">BA59*Ввод!$G$162</f>
        <v>1228.2356500710293</v>
      </c>
      <c r="BC30" s="5">
        <f ca="1">BB59*Ввод!$G$162</f>
        <v>1235.8024220823788</v>
      </c>
      <c r="BD30" s="5">
        <f ca="1">BC59*Ввод!$G$162</f>
        <v>1244.13749741681</v>
      </c>
      <c r="BE30" s="5">
        <f ca="1">BD59*Ввод!$G$162</f>
        <v>1254.3203185338709</v>
      </c>
      <c r="BF30" s="5">
        <f ca="1">BE59*Ввод!$G$162</f>
        <v>1262.6295297154263</v>
      </c>
      <c r="BG30" s="5">
        <f ca="1">BF59*Ввод!$G$162</f>
        <v>1270.6921392509037</v>
      </c>
      <c r="BH30" s="5">
        <f ca="1">BG59*Ввод!$G$162</f>
        <v>1279.4087612200067</v>
      </c>
      <c r="BI30" s="5">
        <f ca="1">BH59*Ввод!$G$162</f>
        <v>1290.0522868086882</v>
      </c>
      <c r="BJ30" s="5">
        <f ca="1">BI59*Ввод!$G$162</f>
        <v>1298.7914103753778</v>
      </c>
      <c r="BK30" s="5">
        <f ca="1">BJ59*Ввод!$G$162</f>
        <v>1307.3663271932996</v>
      </c>
      <c r="BL30" s="5">
        <f ca="1">BK59*Ввод!$G$162</f>
        <v>1316.4809888947691</v>
      </c>
      <c r="BM30" s="5">
        <f ca="1">BL59*Ввод!$G$162</f>
        <v>1327.5996120557634</v>
      </c>
      <c r="BN30" s="5">
        <f ca="1">BM59*Ввод!$G$162</f>
        <v>1336.7854601873639</v>
      </c>
      <c r="BO30" s="5">
        <f ca="1">BN59*Ввод!$G$162</f>
        <v>1345.9863078591691</v>
      </c>
      <c r="BP30" s="5">
        <f ca="1">BO59*Ввод!$G$162</f>
        <v>1355.4088418418853</v>
      </c>
      <c r="BQ30" s="5">
        <f ca="1">BP59*Ввод!$G$162</f>
        <v>1367.0169782808255</v>
      </c>
      <c r="BR30" s="5">
        <f ca="1">BQ59*Ввод!$G$162</f>
        <v>1376.6611254881384</v>
      </c>
      <c r="BS30" s="5">
        <f ca="1">BR59*Ввод!$G$162</f>
        <v>1386.6154713580011</v>
      </c>
      <c r="BT30" s="5">
        <f ca="1">BS59*Ввод!$G$162</f>
        <v>1397.2176633996621</v>
      </c>
      <c r="BU30" s="5">
        <f ca="1">BT59*Ввод!$G$162</f>
        <v>1410.006769469275</v>
      </c>
      <c r="BV30" s="5">
        <f ca="1">BU59*Ввод!$G$162</f>
        <v>1420.7906712311458</v>
      </c>
      <c r="BW30" s="5">
        <f ca="1">BV59*Ввод!$G$162</f>
        <v>1431.5710383755143</v>
      </c>
      <c r="BX30" s="5">
        <f ca="1">BW59*Ввод!$G$162</f>
        <v>1442.6272277652961</v>
      </c>
      <c r="BY30" s="5">
        <f ca="1">BX59*Ввод!$G$162</f>
        <v>1359.4332833441654</v>
      </c>
      <c r="BZ30" s="5">
        <f ca="1">BY59*Ввод!$G$162</f>
        <v>1353.21935992051</v>
      </c>
      <c r="CA30" s="5">
        <f ca="1">BZ59*Ввод!$G$162</f>
        <v>1365.0735419055075</v>
      </c>
      <c r="CB30" s="5">
        <f ca="1">CA59*Ввод!$G$162</f>
        <v>1377.4068941635503</v>
      </c>
      <c r="CC30" s="5">
        <f ca="1">CB59*Ввод!$G$162</f>
        <v>1392.1045522229551</v>
      </c>
      <c r="CD30" s="5">
        <f ca="1">CC59*Ввод!$G$162</f>
        <v>1404.6553458788974</v>
      </c>
      <c r="CE30" s="5">
        <f ca="1">CD59*Ввод!$G$162</f>
        <v>1417.2907471773881</v>
      </c>
      <c r="CF30" s="5">
        <f ca="1">CE59*Ввод!$G$162</f>
        <v>1430.0871152544082</v>
      </c>
      <c r="CG30" s="5">
        <f ca="1">CF59*Ввод!$G$162</f>
        <v>1445.3689143680965</v>
      </c>
      <c r="CH30" s="5">
        <f ca="1">CG59*Ввод!$G$162</f>
        <v>1458.4312194760735</v>
      </c>
      <c r="CI30" s="5">
        <f ca="1">CH59*Ввод!$G$162</f>
        <v>1471.5713724079831</v>
      </c>
      <c r="CJ30" s="5">
        <f ca="1">CI59*Ввод!$G$162</f>
        <v>1484.9059001528733</v>
      </c>
      <c r="CK30" s="5">
        <f ca="1">CJ59*Ввод!$G$162</f>
        <v>1500.7959785379426</v>
      </c>
      <c r="CL30" s="5">
        <f ca="1">CK59*Ввод!$G$162</f>
        <v>1514.3902627658174</v>
      </c>
      <c r="CM30" s="5">
        <f ca="1">CL59*Ввод!$G$162</f>
        <v>1528.0898812460973</v>
      </c>
      <c r="CN30" s="5">
        <f ca="1">CM59*Ввод!$G$162</f>
        <v>1541.9552237229059</v>
      </c>
      <c r="CO30" s="5">
        <f ca="1">CN59*Ввод!$G$162</f>
        <v>1558.478199664454</v>
      </c>
      <c r="CP30" s="5">
        <f ca="1">CO59*Ввод!$G$162</f>
        <v>2.4553767316771373</v>
      </c>
      <c r="CQ30" s="5">
        <f ca="1">CP59*Ввод!$G$162</f>
        <v>2.6294767764216558</v>
      </c>
      <c r="CR30" s="5">
        <f ca="1">CQ59*Ввод!$G$162</f>
        <v>2.6268361913629508</v>
      </c>
      <c r="CS30" s="5">
        <f ca="1">CR59*Ввод!$G$162</f>
        <v>2.6241898458947133</v>
      </c>
      <c r="CT30" s="5">
        <f ca="1">CS59*Ввод!$G$162</f>
        <v>2.6215174161834649</v>
      </c>
      <c r="CU30" s="5">
        <f ca="1">CT59*Ввод!$G$162</f>
        <v>2.618818647448673</v>
      </c>
      <c r="CV30" s="5">
        <f ca="1">CU59*Ввод!$G$162</f>
        <v>2.6160932800970307</v>
      </c>
      <c r="CW30" s="5">
        <f ca="1">CV59*Ввод!$G$162</f>
        <v>2.6133410519769842</v>
      </c>
      <c r="CX30" s="5">
        <f ca="1">CW59*Ввод!$G$162</f>
        <v>2.610561698353258</v>
      </c>
      <c r="CY30" s="5">
        <f ca="1">CX59*Ввод!$G$162</f>
        <v>2.6077549518813874</v>
      </c>
      <c r="CZ30" s="5">
        <f ca="1">CY59*Ввод!$G$162</f>
        <v>2.6049205425820059</v>
      </c>
      <c r="DA30" s="5">
        <f ca="1">CZ59*Ввод!$G$162</f>
        <v>2.6020581978148765</v>
      </c>
      <c r="DB30" s="5">
        <f ca="1">DA59*Ввод!$G$162</f>
        <v>2.5991676422526631</v>
      </c>
      <c r="DC30" s="5">
        <f ca="1">DB59*Ввод!$G$162</f>
        <v>2.5962485978544541</v>
      </c>
      <c r="DD30" s="5">
        <f ca="1">DC59*Ввод!$G$162</f>
        <v>2.593300783839005</v>
      </c>
      <c r="DE30" s="5">
        <f ca="1">DD59*Ввод!$G$162</f>
        <v>2.5903239166577432</v>
      </c>
      <c r="DF30" s="5">
        <f ca="1">DE59*Ввод!$G$162</f>
        <v>2.5873177099674858</v>
      </c>
      <c r="DG30" s="5">
        <f ca="1">DF59*Ввод!$G$162</f>
        <v>2.5842818746029033</v>
      </c>
      <c r="DH30" s="5">
        <f ca="1">DG59*Ввод!$G$162</f>
        <v>2.5812161185486961</v>
      </c>
      <c r="DI30" s="5">
        <f ca="1">DH59*Ввод!$G$162</f>
        <v>2.578120146911512</v>
      </c>
      <c r="DJ30" s="5">
        <f ca="1">DI59*Ввод!$G$162</f>
        <v>2.8953779281593293</v>
      </c>
    </row>
    <row r="31" spans="1:115" s="100" customFormat="1">
      <c r="A31" s="18"/>
      <c r="B31" s="142" t="s">
        <v>412</v>
      </c>
      <c r="G31" s="237"/>
      <c r="H31" s="106" t="s">
        <v>0</v>
      </c>
      <c r="I31" s="101"/>
      <c r="J31" s="101">
        <f>SUM(J19,J23,J24,J25,J26,J27)*N(J$14&lt;&gt;0)*N(J$14&lt;=Ввод!$G$16)</f>
        <v>126812.86828484933</v>
      </c>
      <c r="K31" s="101">
        <f ca="1">SUM(K19,K23,K24,K25,K26,K27)*N(K$14&lt;&gt;0)*N(K$14&lt;=Ввод!$G$16)</f>
        <v>118842.01972211391</v>
      </c>
      <c r="L31" s="101">
        <f ca="1">SUM(L19,L23,L24,L25,L26,L27)*N(L$14&lt;&gt;0)*N(L$14&lt;=Ввод!$G$16)</f>
        <v>120188.22438557021</v>
      </c>
      <c r="M31" s="101">
        <f ca="1">SUM(M19,M23,M24,M25,M26,M27)*N(M$14&lt;&gt;0)*N(M$14&lt;=Ввод!$G$16)</f>
        <v>121403.70786576593</v>
      </c>
      <c r="N31" s="101">
        <f ca="1">SUM(N19,N23,N24,N25,N26,N27)*N(N$14&lt;&gt;0)*N(N$14&lt;=Ввод!$G$16)</f>
        <v>122661.20869673538</v>
      </c>
      <c r="O31" s="101">
        <f ca="1">SUM(O19,O23,O24,O25,O26,O27)*N(O$14&lt;&gt;0)*N(O$14&lt;=Ввод!$G$16)</f>
        <v>123811.38809693218</v>
      </c>
      <c r="P31" s="101">
        <f ca="1">SUM(P19,P23,P24,P25,P26,P27)*N(P$14&lt;&gt;0)*N(P$14&lt;=Ввод!$G$16)</f>
        <v>127917.59333580446</v>
      </c>
      <c r="Q31" s="101">
        <f ca="1">SUM(Q19,Q23,Q24,Q25,Q26,Q27)*N(Q$14&lt;&gt;0)*N(Q$14&lt;=Ввод!$G$16)</f>
        <v>133269.38840534905</v>
      </c>
      <c r="R31" s="101">
        <f ca="1">SUM(R19,R23,R24,R25,R26,R27)*N(R$14&lt;&gt;0)*N(R$14&lt;=Ввод!$G$16)</f>
        <v>135924.9586856383</v>
      </c>
      <c r="S31" s="101">
        <f ca="1">SUM(S19,S23,S24,S25,S26,S27)*N(S$14&lt;&gt;0)*N(S$14&lt;=Ввод!$G$16)</f>
        <v>136993.99890310987</v>
      </c>
      <c r="T31" s="101">
        <f ca="1">SUM(T19,T23,T24,T25,T26,T27)*N(T$14&lt;&gt;0)*N(T$14&lt;=Ввод!$G$16)</f>
        <v>138271.81696810492</v>
      </c>
      <c r="U31" s="101">
        <f ca="1">SUM(U19,U23,U24,U25,U26,U27)*N(U$14&lt;&gt;0)*N(U$14&lt;=Ввод!$G$16)</f>
        <v>139354.89513481015</v>
      </c>
      <c r="V31" s="101">
        <f ca="1">SUM(V19,V23,V24,V25,V26,V27)*N(V$14&lt;&gt;0)*N(V$14&lt;=Ввод!$G$16)</f>
        <v>140626.52406843798</v>
      </c>
      <c r="W31" s="101">
        <f ca="1">SUM(W19,W23,W24,W25,W26,W27)*N(W$14&lt;&gt;0)*N(W$14&lt;=Ввод!$G$16)</f>
        <v>141743.98113748216</v>
      </c>
      <c r="X31" s="101">
        <f ca="1">SUM(X19,X23,X24,X25,X26,X27)*N(X$14&lt;&gt;0)*N(X$14&lt;=Ввод!$G$16)</f>
        <v>143079.14341311855</v>
      </c>
      <c r="Y31" s="101">
        <f ca="1">SUM(Y19,Y23,Y24,Y25,Y26,Y27)*N(Y$14&lt;&gt;0)*N(Y$14&lt;=Ввод!$G$16)</f>
        <v>144723.21190467119</v>
      </c>
      <c r="Z31" s="101">
        <f ca="1">SUM(Z19,Z23,Z24,Z25,Z26,Z27)*N(Z$14&lt;&gt;0)*N(Z$14&lt;=Ввод!$G$16)</f>
        <v>145333.30106704833</v>
      </c>
      <c r="AA31" s="101">
        <f ca="1">SUM(AA19,AA23,AA24,AA25,AA26,AA27)*N(AA$14&lt;&gt;0)*N(AA$14&lt;=Ввод!$G$16)</f>
        <v>146485.49181146047</v>
      </c>
      <c r="AB31" s="101">
        <f ca="1">SUM(AB19,AB23,AB24,AB25,AB26,AB27)*N(AB$14&lt;&gt;0)*N(AB$14&lt;=Ввод!$G$16)</f>
        <v>147889.05177722167</v>
      </c>
      <c r="AC31" s="101">
        <f ca="1">SUM(AC19,AC23,AC24,AC25,AC26,AC27)*N(AC$14&lt;&gt;0)*N(AC$14&lt;=Ввод!$G$16)</f>
        <v>149073.67352836809</v>
      </c>
      <c r="AD31" s="101">
        <f ca="1">SUM(AD19,AD23,AD24,AD25,AD26,AD27)*N(AD$14&lt;&gt;0)*N(AD$14&lt;=Ввод!$G$16)</f>
        <v>150265.23544606019</v>
      </c>
      <c r="AE31" s="101">
        <f ca="1">SUM(AE19,AE23,AE24,AE25,AE26,AE27)*N(AE$14&lt;&gt;0)*N(AE$14&lt;=Ввод!$G$16)</f>
        <v>151468.46546686551</v>
      </c>
      <c r="AF31" s="101">
        <f ca="1">SUM(AF19,AF23,AF24,AF25,AF26,AF27)*N(AF$14&lt;&gt;0)*N(AF$14&lt;=Ввод!$G$16)</f>
        <v>152928.62134744815</v>
      </c>
      <c r="AG31" s="101">
        <f ca="1">SUM(AG19,AG23,AG24,AG25,AG26,AG27)*N(AG$14&lt;&gt;0)*N(AG$14&lt;=Ввод!$G$16)</f>
        <v>154161.74104734723</v>
      </c>
      <c r="AH31" s="101">
        <f ca="1">SUM(AH19,AH23,AH24,AH25,AH26,AH27)*N(AH$14&lt;&gt;0)*N(AH$14&lt;=Ввод!$G$16)</f>
        <v>155402.16220408323</v>
      </c>
      <c r="AI31" s="101">
        <f ca="1">SUM(AI19,AI23,AI24,AI25,AI26,AI27)*N(AI$14&lt;&gt;0)*N(AI$14&lt;=Ввод!$G$16)</f>
        <v>156655.51338976109</v>
      </c>
      <c r="AJ31" s="101">
        <f ca="1">SUM(AJ19,AJ23,AJ24,AJ25,AJ26,AJ27)*N(AJ$14&lt;&gt;0)*N(AJ$14&lt;=Ввод!$G$16)</f>
        <v>158173.59243562268</v>
      </c>
      <c r="AK31" s="101">
        <f ca="1">SUM(AK19,AK23,AK24,AK25,AK26,AK27)*N(AK$14&lt;&gt;0)*N(AK$14&lt;=Ввод!$G$16)</f>
        <v>159456.80295966053</v>
      </c>
      <c r="AL31" s="101">
        <f ca="1">SUM(AL19,AL23,AL24,AL25,AL26,AL27)*N(AL$14&lt;&gt;0)*N(AL$14&lt;=Ввод!$G$16)</f>
        <v>160749.12934586732</v>
      </c>
      <c r="AM31" s="101">
        <f ca="1">SUM(AM19,AM23,AM24,AM25,AM26,AM27)*N(AM$14&lt;&gt;0)*N(AM$14&lt;=Ввод!$G$16)</f>
        <v>162055.66651433299</v>
      </c>
      <c r="AN31" s="101">
        <f ca="1">SUM(AN19,AN23,AN24,AN25,AN26,AN27)*N(AN$14&lt;&gt;0)*N(AN$14&lt;=Ввод!$G$16)</f>
        <v>163638.49622934056</v>
      </c>
      <c r="AO31" s="101">
        <f ca="1">SUM(AO19,AO23,AO24,AO25,AO26,AO27)*N(AO$14&lt;&gt;0)*N(AO$14&lt;=Ввод!$G$16)</f>
        <v>164977.1766672316</v>
      </c>
      <c r="AP31" s="101">
        <f ca="1">SUM(AP19,AP23,AP24,AP25,AP26,AP27)*N(AP$14&lt;&gt;0)*N(AP$14&lt;=Ввод!$G$16)</f>
        <v>166326.8748665493</v>
      </c>
      <c r="AQ31" s="101">
        <f ca="1">SUM(AQ19,AQ23,AQ24,AQ25,AQ26,AQ27)*N(AQ$14&lt;&gt;0)*N(AQ$14&lt;=Ввод!$G$16)</f>
        <v>167690.33889773191</v>
      </c>
      <c r="AR31" s="101">
        <f ca="1">SUM(AR19,AR23,AR24,AR25,AR26,AR27)*N(AR$14&lt;&gt;0)*N(AR$14&lt;=Ввод!$G$16)</f>
        <v>169339.43811688625</v>
      </c>
      <c r="AS31" s="101">
        <f ca="1">SUM(AS19,AS23,AS24,AS25,AS26,AS27)*N(AS$14&lt;&gt;0)*N(AS$14&lt;=Ввод!$G$16)</f>
        <v>170734.93823650526</v>
      </c>
      <c r="AT31" s="101">
        <f ca="1">SUM(AT19,AT23,AT24,AT25,AT26,AT27)*N(AT$14&lt;&gt;0)*N(AT$14&lt;=Ввод!$G$16)</f>
        <v>172144.99534268945</v>
      </c>
      <c r="AU31" s="101">
        <f ca="1">SUM(AU19,AU23,AU24,AU25,AU26,AU27)*N(AU$14&lt;&gt;0)*N(AU$14&lt;=Ввод!$G$16)</f>
        <v>173569.52409089383</v>
      </c>
      <c r="AV31" s="101">
        <f ca="1">SUM(AV19,AV23,AV24,AV25,AV26,AV27)*N(AV$14&lt;&gt;0)*N(AV$14&lt;=Ввод!$G$16)</f>
        <v>175291.15594292982</v>
      </c>
      <c r="AW31" s="101">
        <f ca="1">SUM(AW19,AW23,AW24,AW25,AW26,AW27)*N(AW$14&lt;&gt;0)*N(AW$14&lt;=Ввод!$G$16)</f>
        <v>176748.87651642223</v>
      </c>
      <c r="AX31" s="101">
        <f ca="1">SUM(AX19,AX23,AX24,AX25,AX26,AX27)*N(AX$14&lt;&gt;0)*N(AX$14&lt;=Ввод!$G$16)</f>
        <v>178223.8084367468</v>
      </c>
      <c r="AY31" s="101">
        <f ca="1">SUM(AY19,AY23,AY24,AY25,AY26,AY27)*N(AY$14&lt;&gt;0)*N(AY$14&lt;=Ввод!$G$16)</f>
        <v>179714.32750203239</v>
      </c>
      <c r="AZ31" s="101">
        <f ca="1">SUM(AZ19,AZ23,AZ24,AZ25,AZ26,AZ27)*N(AZ$14&lt;&gt;0)*N(AZ$14&lt;=Ввод!$G$16)</f>
        <v>181513.73280744971</v>
      </c>
      <c r="BA31" s="101">
        <f ca="1">SUM(BA19,BA23,BA24,BA25,BA26,BA27)*N(BA$14&lt;&gt;0)*N(BA$14&lt;=Ввод!$G$16)</f>
        <v>183038.52660629651</v>
      </c>
      <c r="BB31" s="101">
        <f ca="1">SUM(BB19,BB23,BB24,BB25,BB26,BB27)*N(BB$14&lt;&gt;0)*N(BB$14&lt;=Ввод!$G$16)</f>
        <v>184580.10763874394</v>
      </c>
      <c r="BC31" s="101">
        <f ca="1">SUM(BC19,BC23,BC24,BC25,BC26,BC27)*N(BC$14&lt;&gt;0)*N(BC$14&lt;=Ввод!$G$16)</f>
        <v>186137.68219379394</v>
      </c>
      <c r="BD31" s="101">
        <f ca="1">SUM(BD19,BD23,BD24,BD25,BD26,BD27)*N(BD$14&lt;&gt;0)*N(BD$14&lt;=Ввод!$G$16)</f>
        <v>188017.26913201329</v>
      </c>
      <c r="BE31" s="101">
        <f ca="1">SUM(BE19,BE23,BE24,BE25,BE26,BE27)*N(BE$14&lt;&gt;0)*N(BE$14&lt;=Ввод!$G$16)</f>
        <v>189610.63102801598</v>
      </c>
      <c r="BF31" s="101">
        <f ca="1">SUM(BF19,BF23,BF24,BF25,BF26,BF27)*N(BF$14&lt;&gt;0)*N(BF$14&lt;=Ввод!$G$16)</f>
        <v>191224.124143839</v>
      </c>
      <c r="BG31" s="101">
        <f ca="1">SUM(BG19,BG23,BG24,BG25,BG26,BG27)*N(BG$14&lt;&gt;0)*N(BG$14&lt;=Ввод!$G$16)</f>
        <v>192854.46643118543</v>
      </c>
      <c r="BH31" s="101">
        <f ca="1">SUM(BH19,BH23,BH24,BH25,BH26,BH27)*N(BH$14&lt;&gt;0)*N(BH$14&lt;=Ввод!$G$16)</f>
        <v>194820.48728875315</v>
      </c>
      <c r="BI31" s="101">
        <f ca="1">SUM(BI19,BI23,BI24,BI25,BI26,BI27)*N(BI$14&lt;&gt;0)*N(BI$14&lt;=Ввод!$G$16)</f>
        <v>196488.10513102086</v>
      </c>
      <c r="BJ31" s="101">
        <f ca="1">SUM(BJ19,BJ23,BJ24,BJ25,BJ26,BJ27)*N(BJ$14&lt;&gt;0)*N(BJ$14&lt;=Ввод!$G$16)</f>
        <v>198176.35546703357</v>
      </c>
      <c r="BK31" s="101">
        <f ca="1">SUM(BK19,BK23,BK24,BK25,BK26,BK27)*N(BK$14&lt;&gt;0)*N(BK$14&lt;=Ввод!$G$16)</f>
        <v>199882.31419202039</v>
      </c>
      <c r="BL31" s="101">
        <f ca="1">SUM(BL19,BL23,BL24,BL25,BL26,BL27)*N(BL$14&lt;&gt;0)*N(BL$14&lt;=Ввод!$G$16)</f>
        <v>201938.23547826364</v>
      </c>
      <c r="BM31" s="101">
        <f ca="1">SUM(BM19,BM23,BM24,BM25,BM26,BM27)*N(BM$14&lt;&gt;0)*N(BM$14&lt;=Ввод!$G$16)</f>
        <v>203683.0130701646</v>
      </c>
      <c r="BN31" s="101">
        <f ca="1">SUM(BN19,BN23,BN24,BN25,BN26,BN27)*N(BN$14&lt;&gt;0)*N(BN$14&lt;=Ввод!$G$16)</f>
        <v>205447.99379333507</v>
      </c>
      <c r="BO31" s="101">
        <f ca="1">SUM(BO19,BO23,BO24,BO25,BO26,BO27)*N(BO$14&lt;&gt;0)*N(BO$14&lt;=Ввод!$G$16)</f>
        <v>207231.64924118441</v>
      </c>
      <c r="BP31" s="101">
        <f ca="1">SUM(BP19,BP23,BP24,BP25,BP26,BP27)*N(BP$14&lt;&gt;0)*N(BP$14&lt;=Ввод!$G$16)</f>
        <v>209378.97835005264</v>
      </c>
      <c r="BQ31" s="101">
        <f ca="1">SUM(BQ19,BQ23,BQ24,BQ25,BQ26,BQ27)*N(BQ$14&lt;&gt;0)*N(BQ$14&lt;=Ввод!$G$16)</f>
        <v>211202.91490412684</v>
      </c>
      <c r="BR31" s="101">
        <f ca="1">SUM(BR19,BR23,BR24,BR25,BR26,BR27)*N(BR$14&lt;&gt;0)*N(BR$14&lt;=Ввод!$G$16)</f>
        <v>213044.10437932337</v>
      </c>
      <c r="BS31" s="101">
        <f ca="1">SUM(BS19,BS23,BS24,BS25,BS26,BS27)*N(BS$14&lt;&gt;0)*N(BS$14&lt;=Ввод!$G$16)</f>
        <v>214905.01118992659</v>
      </c>
      <c r="BT31" s="101">
        <f ca="1">SUM(BT19,BT23,BT24,BT25,BT26,BT27)*N(BT$14&lt;&gt;0)*N(BT$14&lt;=Ввод!$G$16)</f>
        <v>217144.53249054751</v>
      </c>
      <c r="BU31" s="101">
        <f ca="1">SUM(BU19,BU23,BU24,BU25,BU26,BU27)*N(BU$14&lt;&gt;0)*N(BU$14&lt;=Ввод!$G$16)</f>
        <v>219047.66237424198</v>
      </c>
      <c r="BV31" s="101">
        <f ca="1">SUM(BV19,BV23,BV24,BV25,BV26,BV27)*N(BV$14&lt;&gt;0)*N(BV$14&lt;=Ввод!$G$16)</f>
        <v>220968.77366856867</v>
      </c>
      <c r="BW31" s="101">
        <f ca="1">SUM(BW19,BW23,BW24,BW25,BW26,BW27)*N(BW$14&lt;&gt;0)*N(BW$14&lt;=Ввод!$G$16)</f>
        <v>222910.06419755763</v>
      </c>
      <c r="BX31" s="101">
        <f ca="1">SUM(BX19,BX23,BX24,BX25,BX26,BX27)*N(BX$14&lt;&gt;0)*N(BX$14&lt;=Ввод!$G$16)</f>
        <v>225244.69240553118</v>
      </c>
      <c r="BY31" s="101">
        <f ca="1">SUM(BY19,BY23,BY24,BY25,BY26,BY27)*N(BY$14&lt;&gt;0)*N(BY$14&lt;=Ввод!$G$16)</f>
        <v>227178.80685925047</v>
      </c>
      <c r="BZ31" s="101">
        <f ca="1">SUM(BZ19,BZ23,BZ24,BZ25,BZ26,BZ27)*N(BZ$14&lt;&gt;0)*N(BZ$14&lt;=Ввод!$G$16)</f>
        <v>229279.4370413654</v>
      </c>
      <c r="CA31" s="101">
        <f ca="1">SUM(CA19,CA23,CA24,CA25,CA26,CA27)*N(CA$14&lt;&gt;0)*N(CA$14&lt;=Ввод!$G$16)</f>
        <v>231442.04247177034</v>
      </c>
      <c r="CB31" s="101">
        <f ca="1">SUM(CB19,CB23,CB24,CB25,CB26,CB27)*N(CB$14&lt;&gt;0)*N(CB$14&lt;=Ввод!$G$16)</f>
        <v>234013.8872886062</v>
      </c>
      <c r="CC31" s="101">
        <f ca="1">SUM(CC19,CC23,CC24,CC25,CC26,CC27)*N(CC$14&lt;&gt;0)*N(CC$14&lt;=Ввод!$G$16)</f>
        <v>236221.94000848132</v>
      </c>
      <c r="CD31" s="101">
        <f ca="1">SUM(CD19,CD23,CD24,CD25,CD26,CD27)*N(CD$14&lt;&gt;0)*N(CD$14&lt;=Ввод!$G$16)</f>
        <v>238449.46320750422</v>
      </c>
      <c r="CE31" s="101">
        <f ca="1">SUM(CE19,CE23,CE24,CE25,CE26,CE27)*N(CE$14&lt;&gt;0)*N(CE$14&lt;=Ввод!$G$16)</f>
        <v>240698.90141467197</v>
      </c>
      <c r="CF31" s="101">
        <f ca="1">SUM(CF19,CF23,CF24,CF25,CF26,CF27)*N(CF$14&lt;&gt;0)*N(CF$14&lt;=Ввод!$G$16)</f>
        <v>243373.58583816385</v>
      </c>
      <c r="CG31" s="101">
        <f ca="1">SUM(CG19,CG23,CG24,CG25,CG26,CG27)*N(CG$14&lt;&gt;0)*N(CG$14&lt;=Ввод!$G$16)</f>
        <v>245669.97883511655</v>
      </c>
      <c r="CH31" s="101">
        <f ca="1">SUM(CH19,CH23,CH24,CH25,CH26,CH27)*N(CH$14&lt;&gt;0)*N(CH$14&lt;=Ввод!$G$16)</f>
        <v>247986.63459153019</v>
      </c>
      <c r="CI31" s="101">
        <f ca="1">SUM(CI19,CI23,CI24,CI25,CI26,CI27)*N(CI$14&lt;&gt;0)*N(CI$14&lt;=Ввод!$G$16)</f>
        <v>250326.07203059416</v>
      </c>
      <c r="CJ31" s="101">
        <f ca="1">SUM(CJ19,CJ23,CJ24,CJ25,CJ26,CJ27)*N(CJ$14&lt;&gt;0)*N(CJ$14&lt;=Ввод!$G$16)</f>
        <v>253107.7661154212</v>
      </c>
      <c r="CK31" s="101">
        <f ca="1">SUM(CK19,CK23,CK24,CK25,CK26,CK27)*N(CK$14&lt;&gt;0)*N(CK$14&lt;=Ввод!$G$16)</f>
        <v>255496.03465067071</v>
      </c>
      <c r="CL31" s="101">
        <f ca="1">SUM(CL19,CL23,CL24,CL25,CL26,CL27)*N(CL$14&lt;&gt;0)*N(CL$14&lt;=Ввод!$G$16)</f>
        <v>257905.38916019103</v>
      </c>
      <c r="CM31" s="101">
        <f ca="1">SUM(CM19,CM23,CM24,CM25,CM26,CM27)*N(CM$14&lt;&gt;0)*N(CM$14&lt;=Ввод!$G$16)</f>
        <v>260338.46121922153</v>
      </c>
      <c r="CN31" s="101">
        <f ca="1">SUM(CN19,CN23,CN24,CN25,CN26,CN27)*N(CN$14&lt;&gt;0)*N(CN$14&lt;=Ввод!$G$16)</f>
        <v>263231.41632167506</v>
      </c>
      <c r="CO31" s="101">
        <f ca="1">SUM(CO19,CO23,CO24,CO25,CO26,CO27)*N(CO$14&lt;&gt;0)*N(CO$14&lt;=Ввод!$G$16)</f>
        <v>0</v>
      </c>
      <c r="CP31" s="101">
        <f ca="1">SUM(CP19,CP23,CP24,CP25,CP26,CP27)*N(CP$14&lt;&gt;0)*N(CP$14&lt;=Ввод!$G$16)</f>
        <v>0</v>
      </c>
      <c r="CQ31" s="101">
        <f ca="1">SUM(CQ19,CQ23,CQ24,CQ25,CQ26,CQ27)*N(CQ$14&lt;&gt;0)*N(CQ$14&lt;=Ввод!$G$16)</f>
        <v>0</v>
      </c>
      <c r="CR31" s="101">
        <f ca="1">SUM(CR19,CR23,CR24,CR25,CR26,CR27)*N(CR$14&lt;&gt;0)*N(CR$14&lt;=Ввод!$G$16)</f>
        <v>0</v>
      </c>
      <c r="CS31" s="101">
        <f ca="1">SUM(CS19,CS23,CS24,CS25,CS26,CS27)*N(CS$14&lt;&gt;0)*N(CS$14&lt;=Ввод!$G$16)</f>
        <v>0</v>
      </c>
      <c r="CT31" s="101">
        <f ca="1">SUM(CT19,CT23,CT24,CT25,CT26,CT27)*N(CT$14&lt;&gt;0)*N(CT$14&lt;=Ввод!$G$16)</f>
        <v>0</v>
      </c>
      <c r="CU31" s="101">
        <f ca="1">SUM(CU19,CU23,CU24,CU25,CU26,CU27)*N(CU$14&lt;&gt;0)*N(CU$14&lt;=Ввод!$G$16)</f>
        <v>0</v>
      </c>
      <c r="CV31" s="101">
        <f ca="1">SUM(CV19,CV23,CV24,CV25,CV26,CV27)*N(CV$14&lt;&gt;0)*N(CV$14&lt;=Ввод!$G$16)</f>
        <v>0</v>
      </c>
      <c r="CW31" s="101">
        <f ca="1">SUM(CW19,CW23,CW24,CW25,CW26,CW27)*N(CW$14&lt;&gt;0)*N(CW$14&lt;=Ввод!$G$16)</f>
        <v>0</v>
      </c>
      <c r="CX31" s="101">
        <f ca="1">SUM(CX19,CX23,CX24,CX25,CX26,CX27)*N(CX$14&lt;&gt;0)*N(CX$14&lt;=Ввод!$G$16)</f>
        <v>0</v>
      </c>
      <c r="CY31" s="101">
        <f ca="1">SUM(CY19,CY23,CY24,CY25,CY26,CY27)*N(CY$14&lt;&gt;0)*N(CY$14&lt;=Ввод!$G$16)</f>
        <v>0</v>
      </c>
      <c r="CZ31" s="101">
        <f ca="1">SUM(CZ19,CZ23,CZ24,CZ25,CZ26,CZ27)*N(CZ$14&lt;&gt;0)*N(CZ$14&lt;=Ввод!$G$16)</f>
        <v>0</v>
      </c>
      <c r="DA31" s="101">
        <f ca="1">SUM(DA19,DA23,DA24,DA25,DA26,DA27)*N(DA$14&lt;&gt;0)*N(DA$14&lt;=Ввод!$G$16)</f>
        <v>0</v>
      </c>
      <c r="DB31" s="101">
        <f ca="1">SUM(DB19,DB23,DB24,DB25,DB26,DB27)*N(DB$14&lt;&gt;0)*N(DB$14&lt;=Ввод!$G$16)</f>
        <v>0</v>
      </c>
      <c r="DC31" s="101">
        <f ca="1">SUM(DC19,DC23,DC24,DC25,DC26,DC27)*N(DC$14&lt;&gt;0)*N(DC$14&lt;=Ввод!$G$16)</f>
        <v>0</v>
      </c>
      <c r="DD31" s="101">
        <f ca="1">SUM(DD19,DD23,DD24,DD25,DD26,DD27)*N(DD$14&lt;&gt;0)*N(DD$14&lt;=Ввод!$G$16)</f>
        <v>0</v>
      </c>
      <c r="DE31" s="101">
        <f ca="1">SUM(DE19,DE23,DE24,DE25,DE26,DE27)*N(DE$14&lt;&gt;0)*N(DE$14&lt;=Ввод!$G$16)</f>
        <v>0</v>
      </c>
      <c r="DF31" s="101">
        <f ca="1">SUM(DF19,DF23,DF24,DF25,DF26,DF27)*N(DF$14&lt;&gt;0)*N(DF$14&lt;=Ввод!$G$16)</f>
        <v>0</v>
      </c>
      <c r="DG31" s="101">
        <f ca="1">SUM(DG19,DG23,DG24,DG25,DG26,DG27)*N(DG$14&lt;&gt;0)*N(DG$14&lt;=Ввод!$G$16)</f>
        <v>0</v>
      </c>
      <c r="DH31" s="101">
        <f ca="1">SUM(DH19,DH23,DH24,DH25,DH26,DH27)*N(DH$14&lt;&gt;0)*N(DH$14&lt;=Ввод!$G$16)</f>
        <v>0</v>
      </c>
      <c r="DI31" s="101">
        <f ca="1">SUM(DI19,DI23,DI24,DI25,DI26,DI27)*N(DI$14&lt;&gt;0)*N(DI$14&lt;=Ввод!$G$16)</f>
        <v>0</v>
      </c>
      <c r="DJ31" s="101">
        <f ca="1">SUM(DJ19,DJ23,DJ24,DJ25,DJ26,DJ27)*N(DJ$14&lt;&gt;0)*N(DJ$14&lt;=Ввод!$G$16)</f>
        <v>0</v>
      </c>
    </row>
    <row r="32" spans="1:115">
      <c r="B32" s="11"/>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row>
    <row r="33" spans="1:115" s="81" customFormat="1">
      <c r="A33" s="256"/>
      <c r="B33" s="90" t="s">
        <v>11</v>
      </c>
      <c r="H33" s="82"/>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row>
    <row r="34" spans="1:115">
      <c r="B34" s="12" t="s">
        <v>122</v>
      </c>
      <c r="H34" s="7" t="s">
        <v>0</v>
      </c>
      <c r="I34" s="5">
        <f>SUM(Ввод!G295:G307)</f>
        <v>525000</v>
      </c>
      <c r="J34" s="5">
        <f>$I34*(1+J35)*(1-J36)*(1+J37)*SUMIF(Ввод!$151:$151,J$16,Ввод!$153:$153)</f>
        <v>132315.99046487661</v>
      </c>
      <c r="K34" s="5">
        <f>$I34*(1+K35)*(1-K36)*(1+K37)*SUMIF(Ввод!$151:$151,K$16,Ввод!$153:$153)</f>
        <v>133723.70158270985</v>
      </c>
      <c r="L34" s="5">
        <f>$I34*(1+L35)*(1-L36)*(1+L37)*SUMIF(Ввод!$151:$151,L$16,Ввод!$153:$153)</f>
        <v>135146.3893529062</v>
      </c>
      <c r="M34" s="5">
        <f>$I34*(1+M35)*(1-M36)*(1+M37)*SUMIF(Ввод!$151:$151,M$16,Ввод!$153:$153)</f>
        <v>136584.21311221679</v>
      </c>
      <c r="N34" s="5">
        <f>$I34*(1+N35)*(1-N36)*(1+N37)*SUMIF(Ввод!$151:$151,N$16,Ввод!$153:$153)</f>
        <v>137916.76847572942</v>
      </c>
      <c r="O34" s="5">
        <f>$I34*(1+O35)*(1-O36)*(1+O37)*SUMIF(Ввод!$151:$151,O$16,Ввод!$153:$153)</f>
        <v>139262.32463747758</v>
      </c>
      <c r="P34" s="5">
        <f>$I34*(1+P35)*(1-P36)*(1+P37)*SUMIF(Ввод!$151:$151,P$16,Ввод!$153:$153)</f>
        <v>140621.00843703534</v>
      </c>
      <c r="Q34" s="5">
        <f>$I34*(1+Q35)*(1-Q36)*(1+Q37)*SUMIF(Ввод!$151:$151,Q$16,Ввод!$153:$153)</f>
        <v>141992.94795146061</v>
      </c>
      <c r="R34" s="5">
        <f>$I34*(1+R35)*(1-R36)*(1+R37)*SUMIF(Ввод!$151:$151,R$16,Ввод!$153:$153)</f>
        <v>143385.16784836058</v>
      </c>
      <c r="S34" s="5">
        <f>$I34*(1+S35)*(1-S36)*(1+S37)*SUMIF(Ввод!$151:$151,S$16,Ввод!$153:$153)</f>
        <v>144791.0382558619</v>
      </c>
      <c r="T34" s="5">
        <f>$I34*(1+T35)*(1-T36)*(1+T37)*SUMIF(Ввод!$151:$151,T$16,Ввод!$153:$153)</f>
        <v>146210.6930152062</v>
      </c>
      <c r="U34" s="5">
        <f>$I34*(1+U35)*(1-U36)*(1+U37)*SUMIF(Ввод!$151:$151,U$16,Ввод!$153:$153)</f>
        <v>147644.26727992881</v>
      </c>
      <c r="V34" s="5">
        <f>$I34*(1+V35)*(1-V36)*(1+V37)*SUMIF(Ввод!$151:$151,V$16,Ввод!$153:$153)</f>
        <v>149096.19889761257</v>
      </c>
      <c r="W34" s="5">
        <f>$I34*(1+W35)*(1-W36)*(1+W37)*SUMIF(Ввод!$151:$151,W$16,Ввод!$153:$153)</f>
        <v>150562.40879010697</v>
      </c>
      <c r="X34" s="5">
        <f>$I34*(1+X35)*(1-X36)*(1+X37)*SUMIF(Ввод!$151:$151,X$16,Ввод!$153:$153)</f>
        <v>152043.03736976269</v>
      </c>
      <c r="Y34" s="5">
        <f>$I34*(1+Y35)*(1-Y36)*(1+Y37)*SUMIF(Ввод!$151:$151,Y$16,Ввод!$153:$153)</f>
        <v>153538.22642974355</v>
      </c>
      <c r="Z34" s="5">
        <f>$I34*(1+Z35)*(1-Z36)*(1+Z37)*SUMIF(Ввод!$151:$151,Z$16,Ввод!$153:$153)</f>
        <v>155046.25542151512</v>
      </c>
      <c r="AA34" s="5">
        <f>$I34*(1+AA35)*(1-AA36)*(1+AA37)*SUMIF(Ввод!$151:$151,AA$16,Ввод!$153:$153)</f>
        <v>156569.09604354261</v>
      </c>
      <c r="AB34" s="5">
        <f>$I34*(1+AB35)*(1-AB36)*(1+AB37)*SUMIF(Ввод!$151:$151,AB$16,Ввод!$153:$153)</f>
        <v>158106.8937733944</v>
      </c>
      <c r="AC34" s="5">
        <f>$I34*(1+AC35)*(1-AC36)*(1+AC37)*SUMIF(Ввод!$151:$151,AC$16,Ввод!$153:$153)</f>
        <v>159659.79551749738</v>
      </c>
      <c r="AD34" s="5">
        <f>$I34*(1+AD35)*(1-AD36)*(1+AD37)*SUMIF(Ввод!$151:$151,AD$16,Ввод!$153:$153)</f>
        <v>161223.29803620756</v>
      </c>
      <c r="AE34" s="5">
        <f>$I34*(1+AE35)*(1-AE36)*(1+AE37)*SUMIF(Ввод!$151:$151,AE$16,Ввод!$153:$153)</f>
        <v>162802.11148600149</v>
      </c>
      <c r="AF34" s="5">
        <f>$I34*(1+AF35)*(1-AF36)*(1+AF37)*SUMIF(Ввод!$151:$151,AF$16,Ввод!$153:$153)</f>
        <v>164396.38580242955</v>
      </c>
      <c r="AG34" s="5">
        <f>$I34*(1+AG35)*(1-AG36)*(1+AG37)*SUMIF(Ввод!$151:$151,AG$16,Ввод!$153:$153)</f>
        <v>166006.27238931786</v>
      </c>
      <c r="AH34" s="5">
        <f>$I34*(1+AH35)*(1-AH36)*(1+AH37)*SUMIF(Ввод!$151:$151,AH$16,Ввод!$153:$153)</f>
        <v>167627.08722486105</v>
      </c>
      <c r="AI34" s="5">
        <f>$I34*(1+AI35)*(1-AI36)*(1+AI37)*SUMIF(Ввод!$151:$151,AI$16,Ввод!$153:$153)</f>
        <v>169263.72700902398</v>
      </c>
      <c r="AJ34" s="5">
        <f>$I34*(1+AJ35)*(1-AJ36)*(1+AJ37)*SUMIF(Ввод!$151:$151,AJ$16,Ввод!$153:$153)</f>
        <v>170916.34624989313</v>
      </c>
      <c r="AK34" s="5">
        <f>$I34*(1+AK35)*(1-AK36)*(1+AK37)*SUMIF(Ввод!$151:$151,AK$16,Ввод!$153:$153)</f>
        <v>172585.10096410647</v>
      </c>
      <c r="AL34" s="5">
        <f>$I34*(1+AL35)*(1-AL36)*(1+AL37)*SUMIF(Ввод!$151:$151,AL$16,Ввод!$153:$153)</f>
        <v>174266.79605309103</v>
      </c>
      <c r="AM34" s="5">
        <f>$I34*(1+AM35)*(1-AM36)*(1+AM37)*SUMIF(Ввод!$151:$151,AM$16,Ввод!$153:$153)</f>
        <v>175964.87783105698</v>
      </c>
      <c r="AN34" s="5">
        <f>$I34*(1+AN35)*(1-AN36)*(1+AN37)*SUMIF(Ввод!$151:$151,AN$16,Ввод!$153:$153)</f>
        <v>177679.50597235755</v>
      </c>
      <c r="AO34" s="5">
        <f>$I34*(1+AO35)*(1-AO36)*(1+AO37)*SUMIF(Ввод!$151:$151,AO$16,Ввод!$153:$153)</f>
        <v>179410.84170723689</v>
      </c>
      <c r="AP34" s="5">
        <f>$I34*(1+AP35)*(1-AP36)*(1+AP37)*SUMIF(Ввод!$151:$151,AP$16,Ввод!$153:$153)</f>
        <v>181157.30514388415</v>
      </c>
      <c r="AQ34" s="5">
        <f>$I34*(1+AQ35)*(1-AQ36)*(1+AQ37)*SUMIF(Ввод!$151:$151,AQ$16,Ввод!$153:$153)</f>
        <v>182920.76941786389</v>
      </c>
      <c r="AR34" s="5">
        <f>$I34*(1+AR35)*(1-AR36)*(1+AR37)*SUMIF(Ввод!$151:$151,AR$16,Ввод!$153:$153)</f>
        <v>184701.40002274667</v>
      </c>
      <c r="AS34" s="5">
        <f>$I34*(1+AS35)*(1-AS36)*(1+AS37)*SUMIF(Ввод!$151:$151,AS$16,Ввод!$153:$153)</f>
        <v>186499.36406308968</v>
      </c>
      <c r="AT34" s="5">
        <f>$I34*(1+AT35)*(1-AT36)*(1+AT37)*SUMIF(Ввод!$151:$151,AT$16,Ввод!$153:$153)</f>
        <v>188316.64181703018</v>
      </c>
      <c r="AU34" s="5">
        <f>$I34*(1+AU35)*(1-AU36)*(1+AU37)*SUMIF(Ввод!$151:$151,AU$16,Ввод!$153:$153)</f>
        <v>190151.62739775903</v>
      </c>
      <c r="AV34" s="5">
        <f>$I34*(1+AV35)*(1-AV36)*(1+AV37)*SUMIF(Ввод!$151:$151,AV$16,Ввод!$153:$153)</f>
        <v>192004.49335299429</v>
      </c>
      <c r="AW34" s="5">
        <f>$I34*(1+AW35)*(1-AW36)*(1+AW37)*SUMIF(Ввод!$151:$151,AW$16,Ввод!$153:$153)</f>
        <v>193875.41391178488</v>
      </c>
      <c r="AX34" s="5">
        <f>$I34*(1+AX35)*(1-AX36)*(1+AX37)*SUMIF(Ввод!$151:$151,AX$16,Ввод!$153:$153)</f>
        <v>195768.80198777918</v>
      </c>
      <c r="AY34" s="5">
        <f>$I34*(1+AY35)*(1-AY36)*(1+AY37)*SUMIF(Ввод!$151:$151,AY$16,Ввод!$153:$153)</f>
        <v>197680.68089937759</v>
      </c>
      <c r="AZ34" s="5">
        <f>$I34*(1+AZ35)*(1-AZ36)*(1+AZ37)*SUMIF(Ввод!$151:$151,AZ$16,Ввод!$153:$153)</f>
        <v>199611.23122815532</v>
      </c>
      <c r="BA34" s="5">
        <f>$I34*(1+BA35)*(1-BA36)*(1+BA37)*SUMIF(Ввод!$151:$151,BA$16,Ввод!$153:$153)</f>
        <v>201560.63531924805</v>
      </c>
      <c r="BB34" s="5">
        <f>$I34*(1+BB35)*(1-BB36)*(1+BB37)*SUMIF(Ввод!$151:$151,BB$16,Ввод!$153:$153)</f>
        <v>203532.01376705398</v>
      </c>
      <c r="BC34" s="5">
        <f>$I34*(1+BC35)*(1-BC36)*(1+BC37)*SUMIF(Ввод!$151:$151,BC$16,Ввод!$153:$153)</f>
        <v>205522.67342509382</v>
      </c>
      <c r="BD34" s="5">
        <f>$I34*(1+BD35)*(1-BD36)*(1+BD37)*SUMIF(Ввод!$151:$151,BD$16,Ввод!$153:$153)</f>
        <v>207532.80287464609</v>
      </c>
      <c r="BE34" s="5">
        <f>$I34*(1+BE35)*(1-BE36)*(1+BE37)*SUMIF(Ввод!$151:$151,BE$16,Ввод!$153:$153)</f>
        <v>209562.59254142217</v>
      </c>
      <c r="BF34" s="5">
        <f>$I34*(1+BF35)*(1-BF36)*(1+BF37)*SUMIF(Ввод!$151:$151,BF$16,Ввод!$153:$153)</f>
        <v>211618.34040976039</v>
      </c>
      <c r="BG34" s="5">
        <f>$I34*(1+BG35)*(1-BG36)*(1+BG37)*SUMIF(Ввод!$151:$151,BG$16,Ввод!$153:$153)</f>
        <v>213694.25456468118</v>
      </c>
      <c r="BH34" s="5">
        <f>$I34*(1+BH35)*(1-BH36)*(1+BH37)*SUMIF(Ввод!$151:$151,BH$16,Ввод!$153:$153)</f>
        <v>215790.53283156999</v>
      </c>
      <c r="BI34" s="5">
        <f>$I34*(1+BI35)*(1-BI36)*(1+BI37)*SUMIF(Ввод!$151:$151,BI$16,Ввод!$153:$153)</f>
        <v>217907.37497642168</v>
      </c>
      <c r="BJ34" s="5">
        <f>$I34*(1+BJ35)*(1-BJ36)*(1+BJ37)*SUMIF(Ввод!$151:$151,BJ$16,Ввод!$153:$153)</f>
        <v>220050.80199839099</v>
      </c>
      <c r="BK34" s="5">
        <f>$I34*(1+BK35)*(1-BK36)*(1+BK37)*SUMIF(Ввод!$151:$151,BK$16,Ввод!$153:$153)</f>
        <v>222215.31265462918</v>
      </c>
      <c r="BL34" s="5">
        <f>$I34*(1+BL35)*(1-BL36)*(1+BL37)*SUMIF(Ввод!$151:$151,BL$16,Ввод!$153:$153)</f>
        <v>224401.11433247893</v>
      </c>
      <c r="BM34" s="5">
        <f>$I34*(1+BM35)*(1-BM36)*(1+BM37)*SUMIF(Ввод!$151:$151,BM$16,Ввод!$153:$153)</f>
        <v>226608.41645923024</v>
      </c>
      <c r="BN34" s="5">
        <f>$I34*(1+BN35)*(1-BN36)*(1+BN37)*SUMIF(Ввод!$151:$151,BN$16,Ввод!$153:$153)</f>
        <v>228841.83141127147</v>
      </c>
      <c r="BO34" s="5">
        <f>$I34*(1+BO35)*(1-BO36)*(1+BO37)*SUMIF(Ввод!$151:$151,BO$16,Ввод!$153:$153)</f>
        <v>231097.25853049499</v>
      </c>
      <c r="BP34" s="5">
        <f>$I34*(1+BP35)*(1-BP36)*(1+BP37)*SUMIF(Ввод!$151:$151,BP$16,Ввод!$153:$153)</f>
        <v>233374.91476516798</v>
      </c>
      <c r="BQ34" s="5">
        <f>$I34*(1+BQ35)*(1-BQ36)*(1+BQ37)*SUMIF(Ввод!$151:$151,BQ$16,Ввод!$153:$153)</f>
        <v>235675.01920176402</v>
      </c>
      <c r="BR34" s="5">
        <f>$I34*(1+BR35)*(1-BR36)*(1+BR37)*SUMIF(Ввод!$151:$151,BR$16,Ввод!$153:$153)</f>
        <v>237997.79308603646</v>
      </c>
      <c r="BS34" s="5">
        <f>$I34*(1+BS35)*(1-BS36)*(1+BS37)*SUMIF(Ввод!$151:$151,BS$16,Ввод!$153:$153)</f>
        <v>240343.45984430006</v>
      </c>
      <c r="BT34" s="5">
        <f>$I34*(1+BT35)*(1-BT36)*(1+BT37)*SUMIF(Ввод!$151:$151,BT$16,Ввод!$153:$153)</f>
        <v>242712.24510492236</v>
      </c>
      <c r="BU34" s="5">
        <f>$I34*(1+BU35)*(1-BU36)*(1+BU37)*SUMIF(Ввод!$151:$151,BU$16,Ввод!$153:$153)</f>
        <v>245104.37672002663</v>
      </c>
      <c r="BV34" s="5">
        <f>$I34*(1+BV35)*(1-BV36)*(1+BV37)*SUMIF(Ввод!$151:$151,BV$16,Ввод!$153:$153)</f>
        <v>247520.08478740876</v>
      </c>
      <c r="BW34" s="5">
        <f>$I34*(1+BW35)*(1-BW36)*(1+BW37)*SUMIF(Ввод!$151:$151,BW$16,Ввод!$153:$153)</f>
        <v>249959.60167267054</v>
      </c>
      <c r="BX34" s="5">
        <f>$I34*(1+BX35)*(1-BX36)*(1+BX37)*SUMIF(Ввод!$151:$151,BX$16,Ввод!$153:$153)</f>
        <v>252423.16203157033</v>
      </c>
      <c r="BY34" s="5">
        <f>$I34*(1+BY35)*(1-BY36)*(1+BY37)*SUMIF(Ввод!$151:$151,BY$16,Ввод!$153:$153)</f>
        <v>254911.00283259488</v>
      </c>
      <c r="BZ34" s="5">
        <f>$I34*(1+BZ35)*(1-BZ36)*(1+BZ37)*SUMIF(Ввод!$151:$151,BZ$16,Ввод!$153:$153)</f>
        <v>257423.36337975302</v>
      </c>
      <c r="CA34" s="5">
        <f>$I34*(1+CA35)*(1-CA36)*(1+CA37)*SUMIF(Ввод!$151:$151,CA$16,Ввод!$153:$153)</f>
        <v>259960.4853355941</v>
      </c>
      <c r="CB34" s="5">
        <f>$I34*(1+CB35)*(1-CB36)*(1+CB37)*SUMIF(Ввод!$151:$151,CB$16,Ввод!$153:$153)</f>
        <v>262522.61274445348</v>
      </c>
      <c r="CC34" s="5">
        <f>$I34*(1+CC35)*(1-CC36)*(1+CC37)*SUMIF(Ввод!$151:$151,CC$16,Ввод!$153:$153)</f>
        <v>265109.99205592705</v>
      </c>
      <c r="CD34" s="5">
        <f>$I34*(1+CD35)*(1-CD36)*(1+CD37)*SUMIF(Ввод!$151:$151,CD$16,Ввод!$153:$153)</f>
        <v>267722.87214857689</v>
      </c>
      <c r="CE34" s="5">
        <f>$I34*(1+CE35)*(1-CE36)*(1+CE37)*SUMIF(Ввод!$151:$151,CE$16,Ввод!$153:$153)</f>
        <v>270361.50435387116</v>
      </c>
      <c r="CF34" s="5">
        <f>$I34*(1+CF35)*(1-CF36)*(1+CF37)*SUMIF(Ввод!$151:$151,CF$16,Ввод!$153:$153)</f>
        <v>273026.14248035895</v>
      </c>
      <c r="CG34" s="5">
        <f>$I34*(1+CG35)*(1-CG36)*(1+CG37)*SUMIF(Ввод!$151:$151,CG$16,Ввод!$153:$153)</f>
        <v>275717.04283808463</v>
      </c>
      <c r="CH34" s="5">
        <f>$I34*(1+CH35)*(1-CH36)*(1+CH37)*SUMIF(Ввод!$151:$151,CH$16,Ввод!$153:$153)</f>
        <v>278434.46426324151</v>
      </c>
      <c r="CI34" s="5">
        <f>$I34*(1+CI35)*(1-CI36)*(1+CI37)*SUMIF(Ввод!$151:$151,CI$16,Ввод!$153:$153)</f>
        <v>281178.66814306949</v>
      </c>
      <c r="CJ34" s="5">
        <f>$I34*(1+CJ35)*(1-CJ36)*(1+CJ37)*SUMIF(Ввод!$151:$151,CJ$16,Ввод!$153:$153)</f>
        <v>283949.91844099812</v>
      </c>
      <c r="CK34" s="5">
        <f>$I34*(1+CK35)*(1-CK36)*(1+CK37)*SUMIF(Ввод!$151:$151,CK$16,Ввод!$153:$153)</f>
        <v>286748.48172203638</v>
      </c>
      <c r="CL34" s="5">
        <f>$I34*(1+CL35)*(1-CL36)*(1+CL37)*SUMIF(Ввод!$151:$151,CL$16,Ввод!$153:$153)</f>
        <v>289574.62717841374</v>
      </c>
      <c r="CM34" s="5">
        <f>$I34*(1+CM35)*(1-CM36)*(1+CM37)*SUMIF(Ввод!$151:$151,CM$16,Ввод!$153:$153)</f>
        <v>292428.62665547372</v>
      </c>
      <c r="CN34" s="5">
        <f>$I34*(1+CN35)*(1-CN36)*(1+CN37)*SUMIF(Ввод!$151:$151,CN$16,Ввод!$153:$153)</f>
        <v>295310.75467782246</v>
      </c>
      <c r="CO34" s="5">
        <f>$I34*(1+CO35)*(1-CO36)*(1+CO37)*SUMIF(Ввод!$151:$151,CO$16,Ввод!$153:$153)</f>
        <v>298221.288475735</v>
      </c>
      <c r="CP34" s="5">
        <f>$I34*(1+CP35)*(1-CP36)*(1+CP37)*SUMIF(Ввод!$151:$151,CP$16,Ввод!$153:$153)</f>
        <v>301160.50801182206</v>
      </c>
      <c r="CQ34" s="5">
        <f>$I34*(1+CQ35)*(1-CQ36)*(1+CQ37)*SUMIF(Ввод!$151:$151,CQ$16,Ввод!$153:$153)</f>
        <v>304128.69600795925</v>
      </c>
      <c r="CR34" s="5">
        <f>$I34*(1+CR35)*(1-CR36)*(1+CR37)*SUMIF(Ввод!$151:$151,CR$16,Ввод!$153:$153)</f>
        <v>307126.13797248219</v>
      </c>
      <c r="CS34" s="5">
        <f>$I34*(1+CS35)*(1-CS36)*(1+CS37)*SUMIF(Ввод!$151:$151,CS$16,Ввод!$153:$153)</f>
        <v>310153.12222764915</v>
      </c>
      <c r="CT34" s="5">
        <f>$I34*(1+CT35)*(1-CT36)*(1+CT37)*SUMIF(Ввод!$151:$151,CT$16,Ввод!$153:$153)</f>
        <v>313209.93993737502</v>
      </c>
      <c r="CU34" s="5">
        <f>$I34*(1+CU35)*(1-CU36)*(1+CU37)*SUMIF(Ввод!$151:$151,CU$16,Ввод!$153:$153)</f>
        <v>316296.88513523771</v>
      </c>
      <c r="CV34" s="5">
        <f>$I34*(1+CV35)*(1-CV36)*(1+CV37)*SUMIF(Ввод!$151:$151,CV$16,Ввод!$153:$153)</f>
        <v>319414.2547527611</v>
      </c>
      <c r="CW34" s="5">
        <f>$I34*(1+CW35)*(1-CW36)*(1+CW37)*SUMIF(Ввод!$151:$151,CW$16,Ввод!$153:$153)</f>
        <v>322562.34864797746</v>
      </c>
      <c r="CX34" s="5">
        <f>$I34*(1+CX35)*(1-CX36)*(1+CX37)*SUMIF(Ввод!$151:$151,CX$16,Ввод!$153:$153)</f>
        <v>325741.46963426942</v>
      </c>
      <c r="CY34" s="5">
        <f>$I34*(1+CY35)*(1-CY36)*(1+CY37)*SUMIF(Ввод!$151:$151,CY$16,Ввод!$153:$153)</f>
        <v>328951.92350949853</v>
      </c>
      <c r="CZ34" s="5">
        <f>$I34*(1+CZ35)*(1-CZ36)*(1+CZ37)*SUMIF(Ввод!$151:$151,CZ$16,Ввод!$153:$153)</f>
        <v>332194.01908541919</v>
      </c>
      <c r="DA34" s="5">
        <f>$I34*(1+DA35)*(1-DA36)*(1+DA37)*SUMIF(Ввод!$151:$151,DA$16,Ввод!$153:$153)</f>
        <v>335468.06821738306</v>
      </c>
      <c r="DB34" s="5">
        <f>$I34*(1+DB35)*(1-DB36)*(1+DB37)*SUMIF(Ввод!$151:$151,DB$16,Ввод!$153:$153)</f>
        <v>338774.38583433657</v>
      </c>
      <c r="DC34" s="5">
        <f>$I34*(1+DC35)*(1-DC36)*(1+DC37)*SUMIF(Ввод!$151:$151,DC$16,Ввод!$153:$153)</f>
        <v>342113.28996911366</v>
      </c>
      <c r="DD34" s="5">
        <f>$I34*(1+DD35)*(1-DD36)*(1+DD37)*SUMIF(Ввод!$151:$151,DD$16,Ввод!$153:$153)</f>
        <v>345485.10178902681</v>
      </c>
      <c r="DE34" s="5">
        <f>$I34*(1+DE35)*(1-DE36)*(1+DE37)*SUMIF(Ввод!$151:$151,DE$16,Ввод!$153:$153)</f>
        <v>348890.14562676061</v>
      </c>
      <c r="DF34" s="5">
        <f>$I34*(1+DF35)*(1-DF36)*(1+DF37)*SUMIF(Ввод!$151:$151,DF$16,Ввод!$153:$153)</f>
        <v>352328.74901156849</v>
      </c>
      <c r="DG34" s="5">
        <f>$I34*(1+DG35)*(1-DG36)*(1+DG37)*SUMIF(Ввод!$151:$151,DG$16,Ввод!$153:$153)</f>
        <v>355801.24270077795</v>
      </c>
      <c r="DH34" s="5">
        <f>$I34*(1+DH35)*(1-DH36)*(1+DH37)*SUMIF(Ввод!$151:$151,DH$16,Ввод!$153:$153)</f>
        <v>359307.96071160585</v>
      </c>
      <c r="DI34" s="5">
        <f>$I34*(1+DI35)*(1-DI36)*(1+DI37)*SUMIF(Ввод!$151:$151,DI$16,Ввод!$153:$153)</f>
        <v>0</v>
      </c>
      <c r="DJ34" s="5">
        <f>$I34*(1+DJ35)*(1-DJ36)*(1+DJ37)*SUMIF(Ввод!$151:$151,DJ$16,Ввод!$153:$153)</f>
        <v>0</v>
      </c>
    </row>
    <row r="35" spans="1:115" s="6" customFormat="1">
      <c r="A35" s="35"/>
      <c r="B35" s="141" t="s">
        <v>575</v>
      </c>
      <c r="H35" s="108" t="s">
        <v>186</v>
      </c>
      <c r="J35" s="8">
        <f>SUMIF(Макро!$38:$38,J$14,Макро!$49:$49)-1</f>
        <v>1.0639009789273679E-2</v>
      </c>
      <c r="K35" s="8">
        <f>SUMIF(Макро!$38:$38,K$14,Макро!$49:$49)-1</f>
        <v>2.1391208107843562E-2</v>
      </c>
      <c r="L35" s="8">
        <f>SUMIF(Макро!$38:$38,L$14,Макро!$49:$49)-1</f>
        <v>3.2257799169580936E-2</v>
      </c>
      <c r="M35" s="8">
        <f>SUMIF(Макро!$38:$38,M$14,Макро!$49:$49)-1</f>
        <v>4.3240000000000167E-2</v>
      </c>
      <c r="N35" s="8">
        <f>SUMIF(Макро!$38:$38,N$14,Макро!$49:$49)-1</f>
        <v>5.3418153285466508E-2</v>
      </c>
      <c r="O35" s="8">
        <f>SUMIF(Макро!$38:$38,O$14,Макро!$49:$49)-1</f>
        <v>6.3695607598790671E-2</v>
      </c>
      <c r="P35" s="8">
        <f>SUMIF(Макро!$38:$38,P$14,Макро!$49:$49)-1</f>
        <v>7.4073331749722193E-2</v>
      </c>
      <c r="Q35" s="8">
        <f>SUMIF(Макро!$38:$38,Q$14,Макро!$49:$49)-1</f>
        <v>8.4552304000000467E-2</v>
      </c>
      <c r="R35" s="8">
        <f>SUMIF(Макро!$38:$38,R$14,Макро!$49:$49)-1</f>
        <v>9.5186179263817783E-2</v>
      </c>
      <c r="S35" s="8">
        <f>SUMIF(Макро!$38:$38,S$14,Макро!$49:$49)-1</f>
        <v>0.10592431810506642</v>
      </c>
      <c r="T35" s="8">
        <f>SUMIF(Макро!$38:$38,T$14,Макро!$49:$49)-1</f>
        <v>0.11676774281273405</v>
      </c>
      <c r="U35" s="8">
        <f>SUMIF(Макро!$38:$38,U$14,Макро!$49:$49)-1</f>
        <v>0.12771748569920094</v>
      </c>
      <c r="V35" s="8">
        <f>SUMIF(Макро!$38:$38,V$14,Макро!$49:$49)-1</f>
        <v>0.13880744336208228</v>
      </c>
      <c r="W35" s="8">
        <f>SUMIF(Макро!$38:$38,W$14,Макро!$49:$49)-1</f>
        <v>0.15000645951037694</v>
      </c>
      <c r="X35" s="8">
        <f>SUMIF(Макро!$38:$38,X$14,Макро!$49:$49)-1</f>
        <v>0.1613156066236745</v>
      </c>
      <c r="Y35" s="8">
        <f>SUMIF(Макро!$38:$38,Y$14,Макро!$49:$49)-1</f>
        <v>0.17273596772831312</v>
      </c>
      <c r="Z35" s="8">
        <f>SUMIF(Макро!$38:$38,Z$14,Макро!$49:$49)-1</f>
        <v>0.18425440115138536</v>
      </c>
      <c r="AA35" s="8">
        <f>SUMIF(Макро!$38:$38,AA$14,Макро!$49:$49)-1</f>
        <v>0.1958859668669537</v>
      </c>
      <c r="AB35" s="8">
        <f>SUMIF(Макро!$38:$38,AB$14,Макро!$49:$49)-1</f>
        <v>0.20763177604310279</v>
      </c>
      <c r="AC35" s="8">
        <f>SUMIF(Макро!$38:$38,AC$14,Макро!$49:$49)-1</f>
        <v>0.21949295076164055</v>
      </c>
      <c r="AD35" s="8">
        <f>SUMIF(Макро!$38:$38,AD$14,Макро!$49:$49)-1</f>
        <v>0.23143509495570713</v>
      </c>
      <c r="AE35" s="8">
        <f>SUMIF(Макро!$38:$38,AE$14,Макро!$49:$49)-1</f>
        <v>0.2434941851377459</v>
      </c>
      <c r="AF35" s="8">
        <f>SUMIF(Макро!$38:$38,AF$14,Макро!$49:$49)-1</f>
        <v>0.25567136652622691</v>
      </c>
      <c r="AG35" s="8">
        <f>SUMIF(Макро!$38:$38,AG$14,Макро!$49:$49)-1</f>
        <v>0.26796779555441552</v>
      </c>
      <c r="AH35" s="8">
        <f>SUMIF(Макро!$38:$38,AH$14,Макро!$49:$49)-1</f>
        <v>0.28034769532835813</v>
      </c>
      <c r="AI35" s="8">
        <f>SUMIF(Макро!$38:$38,AI$14,Макро!$49:$49)-1</f>
        <v>0.2928484671930196</v>
      </c>
      <c r="AJ35" s="8">
        <f>SUMIF(Макро!$38:$38,AJ$14,Макро!$49:$49)-1</f>
        <v>0.30547129129222839</v>
      </c>
      <c r="AK35" s="8">
        <f>SUMIF(Макро!$38:$38,AK$14,Макро!$49:$49)-1</f>
        <v>0.3182173592922366</v>
      </c>
      <c r="AL35" s="8">
        <f>SUMIF(Макро!$38:$38,AL$14,Макро!$49:$49)-1</f>
        <v>0.33106226680135586</v>
      </c>
      <c r="AM35" s="8">
        <f>SUMIF(Макро!$38:$38,AM$14,Макро!$49:$49)-1</f>
        <v>0.34403233701429992</v>
      </c>
      <c r="AN35" s="8">
        <f>SUMIF(Макро!$38:$38,AN$14,Макро!$49:$49)-1</f>
        <v>0.35712878953521288</v>
      </c>
      <c r="AO35" s="8">
        <f>SUMIF(Макро!$38:$38,AO$14,Макро!$49:$49)-1</f>
        <v>0.37035285585224442</v>
      </c>
      <c r="AP35" s="8">
        <f>SUMIF(Макро!$38:$38,AP$14,Макро!$49:$49)-1</f>
        <v>0.38369246863861362</v>
      </c>
      <c r="AQ35" s="8">
        <f>SUMIF(Макро!$38:$38,AQ$14,Макро!$49:$49)-1</f>
        <v>0.3971619350378901</v>
      </c>
      <c r="AR35" s="8">
        <f>SUMIF(Макро!$38:$38,AR$14,Макро!$49:$49)-1</f>
        <v>0.41076251910181627</v>
      </c>
      <c r="AS35" s="8">
        <f>SUMIF(Макро!$38:$38,AS$14,Макро!$49:$49)-1</f>
        <v>0.42449549718696589</v>
      </c>
      <c r="AT35" s="8">
        <f>SUMIF(Макро!$38:$38,AT$14,Макро!$49:$49)-1</f>
        <v>0.43837599479955047</v>
      </c>
      <c r="AU35" s="8">
        <f>SUMIF(Макро!$38:$38,AU$14,Макро!$49:$49)-1</f>
        <v>0.45239174606113108</v>
      </c>
      <c r="AV35" s="8">
        <f>SUMIF(Макро!$38:$38,AV$14,Макро!$49:$49)-1</f>
        <v>0.46654406890353384</v>
      </c>
      <c r="AW35" s="8">
        <f>SUMIF(Макро!$38:$38,AW$14,Макро!$49:$49)-1</f>
        <v>0.48083429410071021</v>
      </c>
      <c r="AX35" s="8">
        <f>SUMIF(Макро!$38:$38,AX$14,Макро!$49:$49)-1</f>
        <v>0.4952961278030974</v>
      </c>
      <c r="AY35" s="8">
        <f>SUMIF(Макро!$38:$38,AY$14,Макро!$49:$49)-1</f>
        <v>0.50989919583188348</v>
      </c>
      <c r="AZ35" s="8">
        <f>SUMIF(Макро!$38:$38,AZ$14,Макро!$49:$49)-1</f>
        <v>0.52464487748207089</v>
      </c>
      <c r="BA35" s="8">
        <f>SUMIF(Макро!$38:$38,BA$14,Макро!$49:$49)-1</f>
        <v>0.53953456551886259</v>
      </c>
      <c r="BB35" s="8">
        <f>SUMIF(Макро!$38:$38,BB$14,Макро!$49:$49)-1</f>
        <v>0.55459209526572528</v>
      </c>
      <c r="BC35" s="8">
        <f>SUMIF(Макро!$38:$38,BC$14,Макро!$49:$49)-1</f>
        <v>0.56979689627700503</v>
      </c>
      <c r="BD35" s="8">
        <f>SUMIF(Макро!$38:$38,BD$14,Макро!$49:$49)-1</f>
        <v>0.58515040895001058</v>
      </c>
      <c r="BE35" s="8">
        <f>SUMIF(Макро!$38:$38,BE$14,Макро!$49:$49)-1</f>
        <v>0.6006540877699611</v>
      </c>
      <c r="BF35" s="8">
        <f>SUMIF(Макро!$38:$38,BF$14,Макро!$49:$49)-1</f>
        <v>0.61635603719220611</v>
      </c>
      <c r="BG35" s="8">
        <f>SUMIF(Макро!$38:$38,BG$14,Макро!$49:$49)-1</f>
        <v>0.63221201815539585</v>
      </c>
      <c r="BH35" s="8">
        <f>SUMIF(Макро!$38:$38,BH$14,Макро!$49:$49)-1</f>
        <v>0.6482235416639901</v>
      </c>
      <c r="BI35" s="8">
        <f>SUMIF(Макро!$38:$38,BI$14,Макро!$49:$49)-1</f>
        <v>0.66439213354496163</v>
      </c>
      <c r="BJ35" s="8">
        <f>SUMIF(Макро!$38:$38,BJ$14,Макро!$49:$49)-1</f>
        <v>0.68076378262099402</v>
      </c>
      <c r="BK35" s="8">
        <f>SUMIF(Макро!$38:$38,BK$14,Макро!$49:$49)-1</f>
        <v>0.69729647000528727</v>
      </c>
      <c r="BL35" s="8">
        <f>SUMIF(Макро!$38:$38,BL$14,Макро!$49:$49)-1</f>
        <v>0.71399177973721395</v>
      </c>
      <c r="BM35" s="8">
        <f>SUMIF(Макро!$38:$38,BM$14,Макро!$49:$49)-1</f>
        <v>0.73085131143741222</v>
      </c>
      <c r="BN35" s="8">
        <f>SUMIF(Макро!$38:$38,BN$14,Макро!$49:$49)-1</f>
        <v>0.74791029476700976</v>
      </c>
      <c r="BO35" s="8">
        <f>SUMIF(Макро!$38:$38,BO$14,Макро!$49:$49)-1</f>
        <v>0.76513740860574853</v>
      </c>
      <c r="BP35" s="8">
        <f>SUMIF(Макро!$38:$38,BP$14,Макро!$49:$49)-1</f>
        <v>0.78253431002002882</v>
      </c>
      <c r="BQ35" s="8">
        <f>SUMIF(Макро!$38:$38,BQ$14,Макро!$49:$49)-1</f>
        <v>0.80010267240802291</v>
      </c>
      <c r="BR35" s="8">
        <f>SUMIF(Макро!$38:$38,BR$14,Макро!$49:$49)-1</f>
        <v>0.81784418566063777</v>
      </c>
      <c r="BS35" s="8">
        <f>SUMIF(Макро!$38:$38,BS$14,Макро!$49:$49)-1</f>
        <v>0.83576055632406443</v>
      </c>
      <c r="BT35" s="8">
        <f>SUMIF(Макро!$38:$38,BT$14,Макро!$49:$49)-1</f>
        <v>0.85385350776393021</v>
      </c>
      <c r="BU35" s="8">
        <f>SUMIF(Макро!$38:$38,BU$14,Макро!$49:$49)-1</f>
        <v>0.87212478033106811</v>
      </c>
      <c r="BV35" s="8">
        <f>SUMIF(Макро!$38:$38,BV$14,Макро!$49:$49)-1</f>
        <v>0.89057613152892001</v>
      </c>
      <c r="BW35" s="8">
        <f>SUMIF(Макро!$38:$38,BW$14,Макро!$49:$49)-1</f>
        <v>0.90920933618259037</v>
      </c>
      <c r="BX35" s="8">
        <f>SUMIF(Макро!$38:$38,BX$14,Макро!$49:$49)-1</f>
        <v>0.92802618660956515</v>
      </c>
      <c r="BY35" s="8">
        <f>SUMIF(Макро!$38:$38,BY$14,Макро!$49:$49)-1</f>
        <v>0.94702849279211421</v>
      </c>
      <c r="BZ35" s="8">
        <f>SUMIF(Макро!$38:$38,BZ$14,Макро!$49:$49)-1</f>
        <v>0.96621808255139219</v>
      </c>
      <c r="CA35" s="8">
        <f>SUMIF(Макро!$38:$38,CA$14,Макро!$49:$49)-1</f>
        <v>0.98559680172325592</v>
      </c>
      <c r="CB35" s="8">
        <f>SUMIF(Макро!$38:$38,CB$14,Макро!$49:$49)-1</f>
        <v>1.0051665143358139</v>
      </c>
      <c r="CC35" s="8">
        <f>SUMIF(Макро!$38:$38,CC$14,Макро!$49:$49)-1</f>
        <v>1.0249291027887266</v>
      </c>
      <c r="CD35" s="8">
        <f>SUMIF(Макро!$38:$38,CD$14,Макро!$49:$49)-1</f>
        <v>1.0448864680342731</v>
      </c>
      <c r="CE35" s="8">
        <f>SUMIF(Макро!$38:$38,CE$14,Макро!$49:$49)-1</f>
        <v>1.065040529760203</v>
      </c>
      <c r="CF35" s="8">
        <f>SUMIF(Макро!$38:$38,CF$14,Макро!$49:$49)-1</f>
        <v>1.0853932265743893</v>
      </c>
      <c r="CG35" s="8">
        <f>SUMIF(Макро!$38:$38,CG$14,Макро!$49:$49)-1</f>
        <v>1.1059465161913034</v>
      </c>
      <c r="CH35" s="8">
        <f>SUMIF(Макро!$38:$38,CH$14,Макро!$49:$49)-1</f>
        <v>1.1267023756203245</v>
      </c>
      <c r="CI35" s="8">
        <f>SUMIF(Макро!$38:$38,CI$14,Макро!$49:$49)-1</f>
        <v>1.1476628013559087</v>
      </c>
      <c r="CJ35" s="8">
        <f>SUMIF(Макро!$38:$38,CJ$14,Макро!$49:$49)-1</f>
        <v>1.1688298095696306</v>
      </c>
      <c r="CK35" s="8">
        <f>SUMIF(Макро!$38:$38,CK$14,Макро!$49:$49)-1</f>
        <v>1.190205436304117</v>
      </c>
      <c r="CL35" s="8">
        <f>SUMIF(Макро!$38:$38,CL$14,Макро!$49:$49)-1</f>
        <v>1.2117917376688934</v>
      </c>
      <c r="CM35" s="8">
        <f>SUMIF(Макро!$38:$38,CM$14,Макро!$49:$49)-1</f>
        <v>1.2335907900381584</v>
      </c>
      <c r="CN35" s="8">
        <f>SUMIF(Макро!$38:$38,CN$14,Макро!$49:$49)-1</f>
        <v>1.2556046902505114</v>
      </c>
      <c r="CO35" s="8">
        <f>SUMIF(Макро!$38:$38,CO$14,Макро!$49:$49)-1</f>
        <v>1.2778355558106447</v>
      </c>
      <c r="CP35" s="8">
        <f>SUMIF(Макро!$38:$38,CP$14,Макро!$49:$49)-1</f>
        <v>1.3002855250930256</v>
      </c>
      <c r="CQ35" s="8">
        <f>SUMIF(Макро!$38:$38,CQ$14,Макро!$49:$49)-1</f>
        <v>1.3229567575475851</v>
      </c>
      <c r="CR35" s="8">
        <f>SUMIF(Макро!$38:$38,CR$14,Макро!$49:$49)-1</f>
        <v>1.3458514339074346</v>
      </c>
      <c r="CS35" s="8">
        <f>SUMIF(Макро!$38:$38,CS$14,Макро!$49:$49)-1</f>
        <v>1.3689717563986288</v>
      </c>
      <c r="CT35" s="8">
        <f>SUMIF(Макро!$38:$38,CT$14,Макро!$49:$49)-1</f>
        <v>1.3923199489519975</v>
      </c>
      <c r="CU35" s="8">
        <f>SUMIF(Макро!$38:$38,CU$14,Макро!$49:$49)-1</f>
        <v>1.415898257417064</v>
      </c>
      <c r="CV35" s="8">
        <f>SUMIF(Макро!$38:$38,CV$14,Макро!$49:$49)-1</f>
        <v>1.4397089497780708</v>
      </c>
      <c r="CW35" s="8">
        <f>SUMIF(Макро!$38:$38,CW$14,Макро!$49:$49)-1</f>
        <v>1.463754316372138</v>
      </c>
      <c r="CX35" s="8">
        <f>SUMIF(Макро!$38:$38,CX$14,Макро!$49:$49)-1</f>
        <v>1.4880366701095671</v>
      </c>
      <c r="CY35" s="8">
        <f>SUMIF(Макро!$38:$38,CY$14,Макро!$49:$49)-1</f>
        <v>1.5125583466963208</v>
      </c>
      <c r="CZ35" s="8">
        <f>SUMIF(Макро!$38:$38,CZ$14,Макро!$49:$49)-1</f>
        <v>1.5373217048586918</v>
      </c>
      <c r="DA35" s="8">
        <f>SUMIF(Макро!$38:$38,DA$14,Макро!$49:$49)-1</f>
        <v>1.5623291265701873</v>
      </c>
      <c r="DB35" s="8">
        <f>SUMIF(Макро!$38:$38,DB$14,Макро!$49:$49)-1</f>
        <v>1.5875830172806511</v>
      </c>
      <c r="DC35" s="8">
        <f>SUMIF(Макро!$38:$38,DC$14,Макро!$49:$49)-1</f>
        <v>1.613085806147641</v>
      </c>
      <c r="DD35" s="8">
        <f>SUMIF(Макро!$38:$38,DD$14,Макро!$49:$49)-1</f>
        <v>1.6388399462700884</v>
      </c>
      <c r="DE35" s="8">
        <f>SUMIF(Макро!$38:$38,DE$14,Макро!$49:$49)-1</f>
        <v>1.6648479149242612</v>
      </c>
      <c r="DF35" s="8">
        <f>SUMIF(Макро!$38:$38,DF$14,Макро!$49:$49)-1</f>
        <v>1.6911122138020507</v>
      </c>
      <c r="DG35" s="8">
        <f>SUMIF(Макро!$38:$38,DG$14,Макро!$49:$49)-1</f>
        <v>1.7176353692516084</v>
      </c>
      <c r="DH35" s="8">
        <f>SUMIF(Макро!$38:$38,DH$14,Макро!$49:$49)-1</f>
        <v>1.7444199325203549</v>
      </c>
      <c r="DI35" s="8">
        <f>SUMIF(Макро!$38:$38,DI$14,Макро!$49:$49)-1</f>
        <v>-1</v>
      </c>
      <c r="DJ35" s="8">
        <f>SUMIF(Макро!$38:$38,DJ$14,Макро!$49:$49)-1</f>
        <v>-1</v>
      </c>
    </row>
    <row r="36" spans="1:115" s="6" customFormat="1">
      <c r="A36" s="35"/>
      <c r="B36" s="60" t="s">
        <v>75</v>
      </c>
      <c r="H36" s="108" t="s">
        <v>186</v>
      </c>
      <c r="J36" s="8">
        <f>(1+Ввод!$G$166)^(1/4)-1</f>
        <v>2.4906793143211203E-3</v>
      </c>
      <c r="K36" s="8">
        <f>(1+Ввод!$G$166)^(1/4)-1</f>
        <v>2.4906793143211203E-3</v>
      </c>
      <c r="L36" s="8">
        <f>(1+Ввод!$G$166)^(1/4)-1</f>
        <v>2.4906793143211203E-3</v>
      </c>
      <c r="M36" s="8">
        <f>(1+Ввод!$G$166)^(1/4)-1</f>
        <v>2.4906793143211203E-3</v>
      </c>
      <c r="N36" s="8">
        <f>(1+Ввод!$G$166)^(1/4)-1</f>
        <v>2.4906793143211203E-3</v>
      </c>
      <c r="O36" s="8">
        <f>(1+Ввод!$G$166)^(1/4)-1</f>
        <v>2.4906793143211203E-3</v>
      </c>
      <c r="P36" s="8">
        <f>(1+Ввод!$G$166)^(1/4)-1</f>
        <v>2.4906793143211203E-3</v>
      </c>
      <c r="Q36" s="8">
        <f>(1+Ввод!$G$166)^(1/4)-1</f>
        <v>2.4906793143211203E-3</v>
      </c>
      <c r="R36" s="8">
        <f>(1+Ввод!$G$166)^(1/4)-1</f>
        <v>2.4906793143211203E-3</v>
      </c>
      <c r="S36" s="8">
        <f>(1+Ввод!$G$166)^(1/4)-1</f>
        <v>2.4906793143211203E-3</v>
      </c>
      <c r="T36" s="8">
        <f>(1+Ввод!$G$166)^(1/4)-1</f>
        <v>2.4906793143211203E-3</v>
      </c>
      <c r="U36" s="8">
        <f>(1+Ввод!$G$166)^(1/4)-1</f>
        <v>2.4906793143211203E-3</v>
      </c>
      <c r="V36" s="8">
        <f>(1+Ввод!$G$166)^(1/4)-1</f>
        <v>2.4906793143211203E-3</v>
      </c>
      <c r="W36" s="8">
        <f>(1+Ввод!$G$166)^(1/4)-1</f>
        <v>2.4906793143211203E-3</v>
      </c>
      <c r="X36" s="8">
        <f>(1+Ввод!$G$166)^(1/4)-1</f>
        <v>2.4906793143211203E-3</v>
      </c>
      <c r="Y36" s="8">
        <f>(1+Ввод!$G$166)^(1/4)-1</f>
        <v>2.4906793143211203E-3</v>
      </c>
      <c r="Z36" s="8">
        <f>(1+Ввод!$G$166)^(1/4)-1</f>
        <v>2.4906793143211203E-3</v>
      </c>
      <c r="AA36" s="8">
        <f>(1+Ввод!$G$166)^(1/4)-1</f>
        <v>2.4906793143211203E-3</v>
      </c>
      <c r="AB36" s="8">
        <f>(1+Ввод!$G$166)^(1/4)-1</f>
        <v>2.4906793143211203E-3</v>
      </c>
      <c r="AC36" s="8">
        <f>(1+Ввод!$G$166)^(1/4)-1</f>
        <v>2.4906793143211203E-3</v>
      </c>
      <c r="AD36" s="8">
        <f>(1+Ввод!$G$166)^(1/4)-1</f>
        <v>2.4906793143211203E-3</v>
      </c>
      <c r="AE36" s="8">
        <f>(1+Ввод!$G$166)^(1/4)-1</f>
        <v>2.4906793143211203E-3</v>
      </c>
      <c r="AF36" s="8">
        <f>(1+Ввод!$G$166)^(1/4)-1</f>
        <v>2.4906793143211203E-3</v>
      </c>
      <c r="AG36" s="8">
        <f>(1+Ввод!$G$166)^(1/4)-1</f>
        <v>2.4906793143211203E-3</v>
      </c>
      <c r="AH36" s="8">
        <f>(1+Ввод!$G$166)^(1/4)-1</f>
        <v>2.4906793143211203E-3</v>
      </c>
      <c r="AI36" s="8">
        <f>(1+Ввод!$G$166)^(1/4)-1</f>
        <v>2.4906793143211203E-3</v>
      </c>
      <c r="AJ36" s="8">
        <f>(1+Ввод!$G$166)^(1/4)-1</f>
        <v>2.4906793143211203E-3</v>
      </c>
      <c r="AK36" s="8">
        <f>(1+Ввод!$G$166)^(1/4)-1</f>
        <v>2.4906793143211203E-3</v>
      </c>
      <c r="AL36" s="8">
        <f>(1+Ввод!$G$166)^(1/4)-1</f>
        <v>2.4906793143211203E-3</v>
      </c>
      <c r="AM36" s="8">
        <f>(1+Ввод!$G$166)^(1/4)-1</f>
        <v>2.4906793143211203E-3</v>
      </c>
      <c r="AN36" s="8">
        <f>(1+Ввод!$G$166)^(1/4)-1</f>
        <v>2.4906793143211203E-3</v>
      </c>
      <c r="AO36" s="8">
        <f>(1+Ввод!$G$166)^(1/4)-1</f>
        <v>2.4906793143211203E-3</v>
      </c>
      <c r="AP36" s="8">
        <f>(1+Ввод!$G$166)^(1/4)-1</f>
        <v>2.4906793143211203E-3</v>
      </c>
      <c r="AQ36" s="8">
        <f>(1+Ввод!$G$166)^(1/4)-1</f>
        <v>2.4906793143211203E-3</v>
      </c>
      <c r="AR36" s="8">
        <f>(1+Ввод!$G$166)^(1/4)-1</f>
        <v>2.4906793143211203E-3</v>
      </c>
      <c r="AS36" s="8">
        <f>(1+Ввод!$G$166)^(1/4)-1</f>
        <v>2.4906793143211203E-3</v>
      </c>
      <c r="AT36" s="8">
        <f>(1+Ввод!$G$166)^(1/4)-1</f>
        <v>2.4906793143211203E-3</v>
      </c>
      <c r="AU36" s="8">
        <f>(1+Ввод!$G$166)^(1/4)-1</f>
        <v>2.4906793143211203E-3</v>
      </c>
      <c r="AV36" s="8">
        <f>(1+Ввод!$G$166)^(1/4)-1</f>
        <v>2.4906793143211203E-3</v>
      </c>
      <c r="AW36" s="8">
        <f>(1+Ввод!$G$166)^(1/4)-1</f>
        <v>2.4906793143211203E-3</v>
      </c>
      <c r="AX36" s="8">
        <f>(1+Ввод!$G$166)^(1/4)-1</f>
        <v>2.4906793143211203E-3</v>
      </c>
      <c r="AY36" s="8">
        <f>(1+Ввод!$G$166)^(1/4)-1</f>
        <v>2.4906793143211203E-3</v>
      </c>
      <c r="AZ36" s="8">
        <f>(1+Ввод!$G$166)^(1/4)-1</f>
        <v>2.4906793143211203E-3</v>
      </c>
      <c r="BA36" s="8">
        <f>(1+Ввод!$G$166)^(1/4)-1</f>
        <v>2.4906793143211203E-3</v>
      </c>
      <c r="BB36" s="8">
        <f>(1+Ввод!$G$166)^(1/4)-1</f>
        <v>2.4906793143211203E-3</v>
      </c>
      <c r="BC36" s="8">
        <f>(1+Ввод!$G$166)^(1/4)-1</f>
        <v>2.4906793143211203E-3</v>
      </c>
      <c r="BD36" s="8">
        <f>(1+Ввод!$G$166)^(1/4)-1</f>
        <v>2.4906793143211203E-3</v>
      </c>
      <c r="BE36" s="8">
        <f>(1+Ввод!$G$166)^(1/4)-1</f>
        <v>2.4906793143211203E-3</v>
      </c>
      <c r="BF36" s="8">
        <f>(1+Ввод!$G$166)^(1/4)-1</f>
        <v>2.4906793143211203E-3</v>
      </c>
      <c r="BG36" s="8">
        <f>(1+Ввод!$G$166)^(1/4)-1</f>
        <v>2.4906793143211203E-3</v>
      </c>
      <c r="BH36" s="8">
        <f>(1+Ввод!$G$166)^(1/4)-1</f>
        <v>2.4906793143211203E-3</v>
      </c>
      <c r="BI36" s="8">
        <f>(1+Ввод!$G$166)^(1/4)-1</f>
        <v>2.4906793143211203E-3</v>
      </c>
      <c r="BJ36" s="8">
        <f>(1+Ввод!$G$166)^(1/4)-1</f>
        <v>2.4906793143211203E-3</v>
      </c>
      <c r="BK36" s="8">
        <f>(1+Ввод!$G$166)^(1/4)-1</f>
        <v>2.4906793143211203E-3</v>
      </c>
      <c r="BL36" s="8">
        <f>(1+Ввод!$G$166)^(1/4)-1</f>
        <v>2.4906793143211203E-3</v>
      </c>
      <c r="BM36" s="8">
        <f>(1+Ввод!$G$166)^(1/4)-1</f>
        <v>2.4906793143211203E-3</v>
      </c>
      <c r="BN36" s="8">
        <f>(1+Ввод!$G$166)^(1/4)-1</f>
        <v>2.4906793143211203E-3</v>
      </c>
      <c r="BO36" s="8">
        <f>(1+Ввод!$G$166)^(1/4)-1</f>
        <v>2.4906793143211203E-3</v>
      </c>
      <c r="BP36" s="8">
        <f>(1+Ввод!$G$166)^(1/4)-1</f>
        <v>2.4906793143211203E-3</v>
      </c>
      <c r="BQ36" s="8">
        <f>(1+Ввод!$G$166)^(1/4)-1</f>
        <v>2.4906793143211203E-3</v>
      </c>
      <c r="BR36" s="8">
        <f>(1+Ввод!$G$166)^(1/4)-1</f>
        <v>2.4906793143211203E-3</v>
      </c>
      <c r="BS36" s="8">
        <f>(1+Ввод!$G$166)^(1/4)-1</f>
        <v>2.4906793143211203E-3</v>
      </c>
      <c r="BT36" s="8">
        <f>(1+Ввод!$G$166)^(1/4)-1</f>
        <v>2.4906793143211203E-3</v>
      </c>
      <c r="BU36" s="8">
        <f>(1+Ввод!$G$166)^(1/4)-1</f>
        <v>2.4906793143211203E-3</v>
      </c>
      <c r="BV36" s="8">
        <f>(1+Ввод!$G$166)^(1/4)-1</f>
        <v>2.4906793143211203E-3</v>
      </c>
      <c r="BW36" s="8">
        <f>(1+Ввод!$G$166)^(1/4)-1</f>
        <v>2.4906793143211203E-3</v>
      </c>
      <c r="BX36" s="8">
        <f>(1+Ввод!$G$166)^(1/4)-1</f>
        <v>2.4906793143211203E-3</v>
      </c>
      <c r="BY36" s="8">
        <f>(1+Ввод!$G$166)^(1/4)-1</f>
        <v>2.4906793143211203E-3</v>
      </c>
      <c r="BZ36" s="8">
        <f>(1+Ввод!$G$166)^(1/4)-1</f>
        <v>2.4906793143211203E-3</v>
      </c>
      <c r="CA36" s="8">
        <f>(1+Ввод!$G$166)^(1/4)-1</f>
        <v>2.4906793143211203E-3</v>
      </c>
      <c r="CB36" s="8">
        <f>(1+Ввод!$G$166)^(1/4)-1</f>
        <v>2.4906793143211203E-3</v>
      </c>
      <c r="CC36" s="8">
        <f>(1+Ввод!$G$166)^(1/4)-1</f>
        <v>2.4906793143211203E-3</v>
      </c>
      <c r="CD36" s="8">
        <f>(1+Ввод!$G$166)^(1/4)-1</f>
        <v>2.4906793143211203E-3</v>
      </c>
      <c r="CE36" s="8">
        <f>(1+Ввод!$G$166)^(1/4)-1</f>
        <v>2.4906793143211203E-3</v>
      </c>
      <c r="CF36" s="8">
        <f>(1+Ввод!$G$166)^(1/4)-1</f>
        <v>2.4906793143211203E-3</v>
      </c>
      <c r="CG36" s="8">
        <f>(1+Ввод!$G$166)^(1/4)-1</f>
        <v>2.4906793143211203E-3</v>
      </c>
      <c r="CH36" s="8">
        <f>(1+Ввод!$G$166)^(1/4)-1</f>
        <v>2.4906793143211203E-3</v>
      </c>
      <c r="CI36" s="8">
        <f>(1+Ввод!$G$166)^(1/4)-1</f>
        <v>2.4906793143211203E-3</v>
      </c>
      <c r="CJ36" s="8">
        <f>(1+Ввод!$G$166)^(1/4)-1</f>
        <v>2.4906793143211203E-3</v>
      </c>
      <c r="CK36" s="8">
        <f>(1+Ввод!$G$166)^(1/4)-1</f>
        <v>2.4906793143211203E-3</v>
      </c>
      <c r="CL36" s="8">
        <f>(1+Ввод!$G$166)^(1/4)-1</f>
        <v>2.4906793143211203E-3</v>
      </c>
      <c r="CM36" s="8">
        <f>(1+Ввод!$G$166)^(1/4)-1</f>
        <v>2.4906793143211203E-3</v>
      </c>
      <c r="CN36" s="8">
        <f>(1+Ввод!$G$166)^(1/4)-1</f>
        <v>2.4906793143211203E-3</v>
      </c>
      <c r="CO36" s="8">
        <f>(1+Ввод!$G$166)^(1/4)-1</f>
        <v>2.4906793143211203E-3</v>
      </c>
      <c r="CP36" s="8">
        <f>(1+Ввод!$G$166)^(1/4)-1</f>
        <v>2.4906793143211203E-3</v>
      </c>
      <c r="CQ36" s="8">
        <f>(1+Ввод!$G$166)^(1/4)-1</f>
        <v>2.4906793143211203E-3</v>
      </c>
      <c r="CR36" s="8">
        <f>(1+Ввод!$G$166)^(1/4)-1</f>
        <v>2.4906793143211203E-3</v>
      </c>
      <c r="CS36" s="8">
        <f>(1+Ввод!$G$166)^(1/4)-1</f>
        <v>2.4906793143211203E-3</v>
      </c>
      <c r="CT36" s="8">
        <f>(1+Ввод!$G$166)^(1/4)-1</f>
        <v>2.4906793143211203E-3</v>
      </c>
      <c r="CU36" s="8">
        <f>(1+Ввод!$G$166)^(1/4)-1</f>
        <v>2.4906793143211203E-3</v>
      </c>
      <c r="CV36" s="8">
        <f>(1+Ввод!$G$166)^(1/4)-1</f>
        <v>2.4906793143211203E-3</v>
      </c>
      <c r="CW36" s="8">
        <f>(1+Ввод!$G$166)^(1/4)-1</f>
        <v>2.4906793143211203E-3</v>
      </c>
      <c r="CX36" s="8">
        <f>(1+Ввод!$G$166)^(1/4)-1</f>
        <v>2.4906793143211203E-3</v>
      </c>
      <c r="CY36" s="8">
        <f>(1+Ввод!$G$166)^(1/4)-1</f>
        <v>2.4906793143211203E-3</v>
      </c>
      <c r="CZ36" s="8">
        <f>(1+Ввод!$G$166)^(1/4)-1</f>
        <v>2.4906793143211203E-3</v>
      </c>
      <c r="DA36" s="8">
        <f>(1+Ввод!$G$166)^(1/4)-1</f>
        <v>2.4906793143211203E-3</v>
      </c>
      <c r="DB36" s="8">
        <f>(1+Ввод!$G$166)^(1/4)-1</f>
        <v>2.4906793143211203E-3</v>
      </c>
      <c r="DC36" s="8">
        <f>(1+Ввод!$G$166)^(1/4)-1</f>
        <v>2.4906793143211203E-3</v>
      </c>
      <c r="DD36" s="8">
        <f>(1+Ввод!$G$166)^(1/4)-1</f>
        <v>2.4906793143211203E-3</v>
      </c>
      <c r="DE36" s="8">
        <f>(1+Ввод!$G$166)^(1/4)-1</f>
        <v>2.4906793143211203E-3</v>
      </c>
      <c r="DF36" s="8">
        <f>(1+Ввод!$G$166)^(1/4)-1</f>
        <v>2.4906793143211203E-3</v>
      </c>
      <c r="DG36" s="8">
        <f>(1+Ввод!$G$166)^(1/4)-1</f>
        <v>2.4906793143211203E-3</v>
      </c>
      <c r="DH36" s="8">
        <f>(1+Ввод!$G$166)^(1/4)-1</f>
        <v>2.4906793143211203E-3</v>
      </c>
      <c r="DI36" s="8">
        <f>(1+Ввод!$G$166)^(1/4)-1</f>
        <v>2.4906793143211203E-3</v>
      </c>
      <c r="DJ36" s="8">
        <f>(1+Ввод!$G$166)^(1/4)-1</f>
        <v>2.4906793143211203E-3</v>
      </c>
    </row>
    <row r="37" spans="1:115" s="6" customFormat="1">
      <c r="A37" s="35"/>
      <c r="B37" s="141" t="s">
        <v>574</v>
      </c>
      <c r="H37" s="108" t="s">
        <v>186</v>
      </c>
      <c r="J37" s="8">
        <f>Ввод!I252</f>
        <v>0</v>
      </c>
      <c r="K37" s="8">
        <f>Ввод!J252</f>
        <v>0</v>
      </c>
      <c r="L37" s="8">
        <f>Ввод!K252</f>
        <v>0</v>
      </c>
      <c r="M37" s="8">
        <f>Ввод!L252</f>
        <v>0</v>
      </c>
      <c r="N37" s="8">
        <f>Ввод!M252</f>
        <v>0</v>
      </c>
      <c r="O37" s="8">
        <f>Ввод!N252</f>
        <v>0</v>
      </c>
      <c r="P37" s="8">
        <f>Ввод!O252</f>
        <v>0</v>
      </c>
      <c r="Q37" s="8">
        <f>Ввод!P252</f>
        <v>0</v>
      </c>
      <c r="R37" s="8">
        <f>Ввод!Q252</f>
        <v>0</v>
      </c>
      <c r="S37" s="8">
        <f>Ввод!R252</f>
        <v>0</v>
      </c>
      <c r="T37" s="8">
        <f>Ввод!S252</f>
        <v>0</v>
      </c>
      <c r="U37" s="8">
        <f>Ввод!T252</f>
        <v>0</v>
      </c>
      <c r="V37" s="8">
        <f>Ввод!U252</f>
        <v>0</v>
      </c>
      <c r="W37" s="8">
        <f>Ввод!V252</f>
        <v>0</v>
      </c>
      <c r="X37" s="8">
        <f>Ввод!W252</f>
        <v>0</v>
      </c>
      <c r="Y37" s="8">
        <f>Ввод!X252</f>
        <v>0</v>
      </c>
      <c r="Z37" s="8">
        <f>Ввод!Y252</f>
        <v>0</v>
      </c>
      <c r="AA37" s="8">
        <f>Ввод!Z252</f>
        <v>0</v>
      </c>
      <c r="AB37" s="8">
        <f>Ввод!AA252</f>
        <v>0</v>
      </c>
      <c r="AC37" s="8">
        <f>Ввод!AB252</f>
        <v>0</v>
      </c>
      <c r="AD37" s="8">
        <f>Ввод!AC252</f>
        <v>0</v>
      </c>
      <c r="AE37" s="8">
        <f>Ввод!AD252</f>
        <v>0</v>
      </c>
      <c r="AF37" s="8">
        <f>Ввод!AE252</f>
        <v>0</v>
      </c>
      <c r="AG37" s="8">
        <f>Ввод!AF252</f>
        <v>0</v>
      </c>
      <c r="AH37" s="8">
        <f>Ввод!AG252</f>
        <v>0</v>
      </c>
      <c r="AI37" s="8">
        <f>Ввод!AH252</f>
        <v>0</v>
      </c>
      <c r="AJ37" s="8">
        <f>Ввод!AI252</f>
        <v>0</v>
      </c>
      <c r="AK37" s="8">
        <f>Ввод!AJ252</f>
        <v>0</v>
      </c>
      <c r="AL37" s="8">
        <f>Ввод!AK252</f>
        <v>0</v>
      </c>
      <c r="AM37" s="8">
        <f>Ввод!AL252</f>
        <v>0</v>
      </c>
      <c r="AN37" s="8">
        <f>Ввод!AM252</f>
        <v>0</v>
      </c>
      <c r="AO37" s="8">
        <f>Ввод!AN252</f>
        <v>0</v>
      </c>
      <c r="AP37" s="8">
        <f>Ввод!AO252</f>
        <v>0</v>
      </c>
      <c r="AQ37" s="8">
        <f>Ввод!AP252</f>
        <v>0</v>
      </c>
      <c r="AR37" s="8">
        <f>Ввод!AQ252</f>
        <v>0</v>
      </c>
      <c r="AS37" s="8">
        <f>Ввод!AR252</f>
        <v>0</v>
      </c>
      <c r="AT37" s="8">
        <f>Ввод!AS252</f>
        <v>0</v>
      </c>
      <c r="AU37" s="8">
        <f>Ввод!AT252</f>
        <v>0</v>
      </c>
      <c r="AV37" s="8">
        <f>Ввод!AU252</f>
        <v>0</v>
      </c>
      <c r="AW37" s="8">
        <f>Ввод!AV252</f>
        <v>0</v>
      </c>
      <c r="AX37" s="8">
        <f>Ввод!AW252</f>
        <v>0</v>
      </c>
      <c r="AY37" s="8">
        <f>Ввод!AX252</f>
        <v>0</v>
      </c>
      <c r="AZ37" s="8">
        <f>Ввод!AY252</f>
        <v>0</v>
      </c>
      <c r="BA37" s="8">
        <f>Ввод!AZ252</f>
        <v>0</v>
      </c>
      <c r="BB37" s="8">
        <f>Ввод!BA252</f>
        <v>0</v>
      </c>
      <c r="BC37" s="8">
        <f>Ввод!BB252</f>
        <v>0</v>
      </c>
      <c r="BD37" s="8">
        <f>Ввод!BC252</f>
        <v>0</v>
      </c>
      <c r="BE37" s="8">
        <f>Ввод!BD252</f>
        <v>0</v>
      </c>
      <c r="BF37" s="8">
        <f>Ввод!BE252</f>
        <v>0</v>
      </c>
      <c r="BG37" s="8">
        <f>Ввод!BF252</f>
        <v>0</v>
      </c>
      <c r="BH37" s="8">
        <f>Ввод!BG252</f>
        <v>0</v>
      </c>
      <c r="BI37" s="8">
        <f>Ввод!BH252</f>
        <v>0</v>
      </c>
      <c r="BJ37" s="8">
        <f>Ввод!BI252</f>
        <v>0</v>
      </c>
      <c r="BK37" s="8">
        <f>Ввод!BJ252</f>
        <v>0</v>
      </c>
      <c r="BL37" s="8">
        <f>Ввод!BK252</f>
        <v>0</v>
      </c>
      <c r="BM37" s="8">
        <f>Ввод!BL252</f>
        <v>0</v>
      </c>
      <c r="BN37" s="8">
        <f>Ввод!BM252</f>
        <v>0</v>
      </c>
      <c r="BO37" s="8">
        <f>Ввод!BN252</f>
        <v>0</v>
      </c>
      <c r="BP37" s="8">
        <f>Ввод!BO252</f>
        <v>0</v>
      </c>
      <c r="BQ37" s="8">
        <f>Ввод!BP252</f>
        <v>0</v>
      </c>
      <c r="BR37" s="8">
        <f>Ввод!BQ252</f>
        <v>0</v>
      </c>
      <c r="BS37" s="8">
        <f>Ввод!BR252</f>
        <v>0</v>
      </c>
      <c r="BT37" s="8">
        <f>Ввод!BS252</f>
        <v>0</v>
      </c>
      <c r="BU37" s="8">
        <f>Ввод!BT252</f>
        <v>0</v>
      </c>
      <c r="BV37" s="8">
        <f>Ввод!BU252</f>
        <v>0</v>
      </c>
      <c r="BW37" s="8">
        <f>Ввод!BV252</f>
        <v>0</v>
      </c>
      <c r="BX37" s="8">
        <f>Ввод!BW252</f>
        <v>0</v>
      </c>
      <c r="BY37" s="8">
        <f>Ввод!BX252</f>
        <v>0</v>
      </c>
      <c r="BZ37" s="8">
        <f>Ввод!BY252</f>
        <v>0</v>
      </c>
      <c r="CA37" s="8">
        <f>Ввод!BZ252</f>
        <v>0</v>
      </c>
      <c r="CB37" s="8">
        <f>Ввод!CA252</f>
        <v>0</v>
      </c>
      <c r="CC37" s="8">
        <f>Ввод!CB252</f>
        <v>0</v>
      </c>
      <c r="CD37" s="8">
        <f>Ввод!CC252</f>
        <v>0</v>
      </c>
      <c r="CE37" s="8">
        <f>Ввод!CD252</f>
        <v>0</v>
      </c>
      <c r="CF37" s="8">
        <f>Ввод!CE252</f>
        <v>0</v>
      </c>
      <c r="CG37" s="8">
        <f>Ввод!CF252</f>
        <v>0</v>
      </c>
      <c r="CH37" s="8">
        <f>Ввод!CG252</f>
        <v>0</v>
      </c>
      <c r="CI37" s="8">
        <f>Ввод!CH252</f>
        <v>0</v>
      </c>
      <c r="CJ37" s="8">
        <f>Ввод!CI252</f>
        <v>0</v>
      </c>
      <c r="CK37" s="8">
        <f>Ввод!CJ252</f>
        <v>0</v>
      </c>
      <c r="CL37" s="8">
        <f>Ввод!CK252</f>
        <v>0</v>
      </c>
      <c r="CM37" s="8">
        <f>Ввод!CL252</f>
        <v>0</v>
      </c>
      <c r="CN37" s="8">
        <f>Ввод!CM252</f>
        <v>0</v>
      </c>
      <c r="CO37" s="8">
        <f>Ввод!CN252</f>
        <v>0</v>
      </c>
      <c r="CP37" s="8">
        <f>Ввод!CO252</f>
        <v>0</v>
      </c>
      <c r="CQ37" s="8">
        <f>Ввод!CP252</f>
        <v>0</v>
      </c>
      <c r="CR37" s="8">
        <f>Ввод!CQ252</f>
        <v>0</v>
      </c>
      <c r="CS37" s="8">
        <f>Ввод!CR252</f>
        <v>0</v>
      </c>
      <c r="CT37" s="8">
        <f>Ввод!CS252</f>
        <v>0</v>
      </c>
      <c r="CU37" s="8">
        <f>Ввод!CT252</f>
        <v>0</v>
      </c>
      <c r="CV37" s="8">
        <f>Ввод!CU252</f>
        <v>0</v>
      </c>
      <c r="CW37" s="8">
        <f>Ввод!CV252</f>
        <v>0</v>
      </c>
      <c r="CX37" s="8">
        <f>Ввод!CW252</f>
        <v>0</v>
      </c>
      <c r="CY37" s="8">
        <f>Ввод!CX252</f>
        <v>0</v>
      </c>
      <c r="CZ37" s="8">
        <f>Ввод!CY252</f>
        <v>0</v>
      </c>
      <c r="DA37" s="8">
        <f>Ввод!CZ252</f>
        <v>0</v>
      </c>
      <c r="DB37" s="8">
        <f>Ввод!DA252</f>
        <v>0</v>
      </c>
      <c r="DC37" s="8">
        <f>Ввод!DB252</f>
        <v>0</v>
      </c>
      <c r="DD37" s="8">
        <f>Ввод!DC252</f>
        <v>0</v>
      </c>
      <c r="DE37" s="8">
        <f>Ввод!DD252</f>
        <v>0</v>
      </c>
      <c r="DF37" s="8">
        <f>Ввод!DE252</f>
        <v>0</v>
      </c>
      <c r="DG37" s="8">
        <f>Ввод!DF252</f>
        <v>0</v>
      </c>
      <c r="DH37" s="8">
        <f>Ввод!DG252</f>
        <v>0</v>
      </c>
      <c r="DI37" s="8">
        <f>Ввод!DH252</f>
        <v>0</v>
      </c>
      <c r="DJ37" s="8">
        <f>Ввод!DI252</f>
        <v>0</v>
      </c>
      <c r="DK37" s="6">
        <f>Ввод!DJ252</f>
        <v>0</v>
      </c>
    </row>
    <row r="38" spans="1:115">
      <c r="B38" s="12" t="s">
        <v>1</v>
      </c>
      <c r="H38" s="7" t="s">
        <v>0</v>
      </c>
      <c r="I38" s="5"/>
      <c r="J38" s="5">
        <f>SUM(Indexing!J243:J245)</f>
        <v>232.2818572043476</v>
      </c>
      <c r="K38" s="5">
        <f>SUM(Indexing!K243:K245)</f>
        <v>234.58635298391715</v>
      </c>
      <c r="L38" s="5">
        <f>SUM(Indexing!L243:L245)</f>
        <v>236.91371193869099</v>
      </c>
      <c r="M38" s="5">
        <f>SUM(Indexing!M243:M245)</f>
        <v>239.26416089693461</v>
      </c>
      <c r="N38" s="5">
        <f>SUM(Indexing!N243:N245)</f>
        <v>241.49176951395219</v>
      </c>
      <c r="O38" s="5">
        <f>SUM(Indexing!O243:O245)</f>
        <v>243.74011771909693</v>
      </c>
      <c r="P38" s="5">
        <f>SUM(Indexing!P243:P245)</f>
        <v>246.00939860307275</v>
      </c>
      <c r="Q38" s="5">
        <f>SUM(Indexing!Q243:Q245)</f>
        <v>248.29980705430572</v>
      </c>
      <c r="R38" s="5">
        <f>SUM(Indexing!R243:R245)</f>
        <v>250.79859662436269</v>
      </c>
      <c r="S38" s="5">
        <f>SUM(Indexing!S243:S245)</f>
        <v>253.32253300943131</v>
      </c>
      <c r="T38" s="5">
        <f>SUM(Indexing!T243:T245)</f>
        <v>255.87186927696183</v>
      </c>
      <c r="U38" s="5">
        <f>SUM(Indexing!U243:U245)</f>
        <v>258.4468610411738</v>
      </c>
      <c r="V38" s="5">
        <f>SUM(Indexing!V243:V245)</f>
        <v>261.29591091615868</v>
      </c>
      <c r="W38" s="5">
        <f>SUM(Indexing!W243:W245)</f>
        <v>264.17636796381134</v>
      </c>
      <c r="X38" s="5">
        <f>SUM(Indexing!X243:X245)</f>
        <v>267.08857840850067</v>
      </c>
      <c r="Y38" s="5">
        <f>SUM(Indexing!Y243:Y245)</f>
        <v>270.03289229128137</v>
      </c>
      <c r="Z38" s="5">
        <f>SUM(Indexing!Z243:Z245)</f>
        <v>272.98102578155073</v>
      </c>
      <c r="AA38" s="5">
        <f>SUM(Indexing!AA243:AA245)</f>
        <v>275.96134605841007</v>
      </c>
      <c r="AB38" s="5">
        <f>SUM(Indexing!AB243:AB245)</f>
        <v>278.9742045269889</v>
      </c>
      <c r="AC38" s="5">
        <f>SUM(Indexing!AC243:AC245)</f>
        <v>282.01995642894644</v>
      </c>
      <c r="AD38" s="5">
        <f>SUM(Indexing!AD243:AD245)</f>
        <v>285.11277645085335</v>
      </c>
      <c r="AE38" s="5">
        <f>SUM(Indexing!AE243:AE245)</f>
        <v>288.23951441179213</v>
      </c>
      <c r="AF38" s="5">
        <f>SUM(Indexing!AF243:AF245)</f>
        <v>291.40054227863436</v>
      </c>
      <c r="AG38" s="5">
        <f>SUM(Indexing!AG243:AG245)</f>
        <v>294.59623609748985</v>
      </c>
      <c r="AH38" s="5">
        <f>SUM(Indexing!AH243:AH245)</f>
        <v>297.92118196903647</v>
      </c>
      <c r="AI38" s="5">
        <f>SUM(Indexing!AI243:AI245)</f>
        <v>301.28365467797641</v>
      </c>
      <c r="AJ38" s="5">
        <f>SUM(Indexing!AJ243:AJ245)</f>
        <v>304.68407776910681</v>
      </c>
      <c r="AK38" s="5">
        <f>SUM(Indexing!AK243:AK245)</f>
        <v>308.12287956754221</v>
      </c>
      <c r="AL38" s="5">
        <f>SUM(Indexing!AL243:AL245)</f>
        <v>311.60394779809144</v>
      </c>
      <c r="AM38" s="5">
        <f>SUM(Indexing!AM243:AM245)</f>
        <v>315.1243439618429</v>
      </c>
      <c r="AN38" s="5">
        <f>SUM(Indexing!AN243:AN245)</f>
        <v>318.68451237250372</v>
      </c>
      <c r="AO38" s="5">
        <f>SUM(Indexing!AO243:AO245)</f>
        <v>322.28490236348716</v>
      </c>
      <c r="AP38" s="5">
        <f>SUM(Indexing!AP243:AP245)</f>
        <v>325.93526509412743</v>
      </c>
      <c r="AQ38" s="5">
        <f>SUM(Indexing!AQ243:AQ245)</f>
        <v>329.62697368976961</v>
      </c>
      <c r="AR38" s="5">
        <f>SUM(Indexing!AR243:AR245)</f>
        <v>333.36049645471064</v>
      </c>
      <c r="AS38" s="5">
        <f>SUM(Indexing!AS243:AS245)</f>
        <v>337.13630699750036</v>
      </c>
      <c r="AT38" s="5">
        <f>SUM(Indexing!AT243:AT245)</f>
        <v>340.88352212865476</v>
      </c>
      <c r="AU38" s="5">
        <f>SUM(Indexing!AU243:AU245)</f>
        <v>344.6723869455526</v>
      </c>
      <c r="AV38" s="5">
        <f>SUM(Indexing!AV243:AV245)</f>
        <v>348.50336437766589</v>
      </c>
      <c r="AW38" s="5">
        <f>SUM(Indexing!AW243:AW245)</f>
        <v>352.37692249985264</v>
      </c>
      <c r="AX38" s="5">
        <f>SUM(Indexing!AX243:AX245)</f>
        <v>356.24713692091041</v>
      </c>
      <c r="AY38" s="5">
        <f>SUM(Indexing!AY243:AY245)</f>
        <v>360.1598585514605</v>
      </c>
      <c r="AZ38" s="5">
        <f>SUM(Indexing!AZ243:AZ245)</f>
        <v>364.11555425526353</v>
      </c>
      <c r="BA38" s="5">
        <f>SUM(Indexing!BA243:BA245)</f>
        <v>368.11469602372233</v>
      </c>
      <c r="BB38" s="5">
        <f>SUM(Indexing!BB243:BB245)</f>
        <v>372.11219686718141</v>
      </c>
      <c r="BC38" s="5">
        <f>SUM(Indexing!BC243:BC245)</f>
        <v>376.15310812909439</v>
      </c>
      <c r="BD38" s="5">
        <f>SUM(Indexing!BD243:BD245)</f>
        <v>380.23790122010121</v>
      </c>
      <c r="BE38" s="5">
        <f>SUM(Indexing!BE243:BE245)</f>
        <v>384.36705267007346</v>
      </c>
      <c r="BF38" s="5">
        <f>SUM(Indexing!BF243:BF245)</f>
        <v>388.50158979957723</v>
      </c>
      <c r="BG38" s="5">
        <f>SUM(Indexing!BG243:BG245)</f>
        <v>392.68060107731117</v>
      </c>
      <c r="BH38" s="5">
        <f>SUM(Indexing!BH243:BH245)</f>
        <v>396.90456490020313</v>
      </c>
      <c r="BI38" s="5">
        <f>SUM(Indexing!BI243:BI245)</f>
        <v>401.17396481117311</v>
      </c>
      <c r="BJ38" s="5">
        <f>SUM(Indexing!BJ243:BJ245)</f>
        <v>405.44705783099784</v>
      </c>
      <c r="BK38" s="5">
        <f>SUM(Indexing!BK243:BK245)</f>
        <v>409.76566557898957</v>
      </c>
      <c r="BL38" s="5">
        <f>SUM(Indexing!BL243:BL245)</f>
        <v>414.13027285397447</v>
      </c>
      <c r="BM38" s="5">
        <f>SUM(Indexing!BM243:BM245)</f>
        <v>418.54136961859973</v>
      </c>
      <c r="BN38" s="5">
        <f>SUM(Indexing!BN243:BN245)</f>
        <v>422.89867676933</v>
      </c>
      <c r="BO38" s="5">
        <f>SUM(Indexing!BO243:BO245)</f>
        <v>427.30134652214463</v>
      </c>
      <c r="BP38" s="5">
        <f>SUM(Indexing!BP243:BP245)</f>
        <v>431.74985113332389</v>
      </c>
      <c r="BQ38" s="5">
        <f>SUM(Indexing!BQ243:BQ245)</f>
        <v>436.24466777566511</v>
      </c>
      <c r="BR38" s="5">
        <f>SUM(Indexing!BR243:BR245)</f>
        <v>440.78627858966672</v>
      </c>
      <c r="BS38" s="5">
        <f>SUM(Indexing!BS243:BS245)</f>
        <v>445.37517073524543</v>
      </c>
      <c r="BT38" s="5">
        <f>SUM(Indexing!BT243:BT245)</f>
        <v>450.01183644399214</v>
      </c>
      <c r="BU38" s="5">
        <f>SUM(Indexing!BU243:BU245)</f>
        <v>454.69677307197117</v>
      </c>
      <c r="BV38" s="5">
        <f>SUM(Indexing!BV243:BV245)</f>
        <v>459.43048315306999</v>
      </c>
      <c r="BW38" s="5">
        <f>SUM(Indexing!BW243:BW245)</f>
        <v>464.21347445290399</v>
      </c>
      <c r="BX38" s="5">
        <f>SUM(Indexing!BX243:BX245)</f>
        <v>469.046260023282</v>
      </c>
      <c r="BY38" s="5">
        <f>SUM(Indexing!BY243:BY245)</f>
        <v>473.92935825723953</v>
      </c>
      <c r="BZ38" s="5">
        <f>SUM(Indexing!BZ243:BZ245)</f>
        <v>478.86329294464474</v>
      </c>
      <c r="CA38" s="5">
        <f>SUM(Indexing!CA243:CA245)</f>
        <v>483.848593328383</v>
      </c>
      <c r="CB38" s="5">
        <f>SUM(Indexing!CB243:CB245)</f>
        <v>488.8857941611268</v>
      </c>
      <c r="CC38" s="5">
        <f>SUM(Indexing!CC243:CC245)</f>
        <v>493.97543576269646</v>
      </c>
      <c r="CD38" s="5">
        <f>SUM(Indexing!CD243:CD245)</f>
        <v>499.11806407801765</v>
      </c>
      <c r="CE38" s="5">
        <f>SUM(Indexing!CE243:CE245)</f>
        <v>504.31423073568317</v>
      </c>
      <c r="CF38" s="5">
        <f>SUM(Indexing!CF243:CF245)</f>
        <v>509.56449310712355</v>
      </c>
      <c r="CG38" s="5">
        <f>SUM(Indexing!CG243:CG245)</f>
        <v>514.86941436639415</v>
      </c>
      <c r="CH38" s="5">
        <f>SUM(Indexing!CH243:CH245)</f>
        <v>520.22956355058443</v>
      </c>
      <c r="CI38" s="5">
        <f>SUM(Indexing!CI243:CI245)</f>
        <v>525.64551562085626</v>
      </c>
      <c r="CJ38" s="5">
        <f>SUM(Indexing!CJ243:CJ245)</f>
        <v>531.11785152411767</v>
      </c>
      <c r="CK38" s="5">
        <f>SUM(Indexing!CK243:CK245)</f>
        <v>536.64715825533858</v>
      </c>
      <c r="CL38" s="5">
        <f>SUM(Indexing!CL243:CL245)</f>
        <v>542.23402892051547</v>
      </c>
      <c r="CM38" s="5">
        <f>SUM(Indexing!CM243:CM245)</f>
        <v>547.87906280029108</v>
      </c>
      <c r="CN38" s="5">
        <f>SUM(Indexing!CN243:CN245)</f>
        <v>553.58286541423706</v>
      </c>
      <c r="CO38" s="5">
        <f>SUM(Indexing!CO243:CO245)</f>
        <v>559.34604858580587</v>
      </c>
      <c r="CP38" s="5">
        <f>SUM(Indexing!CP243:CP245)</f>
        <v>565.16923050795754</v>
      </c>
      <c r="CQ38" s="5">
        <f>SUM(Indexing!CQ243:CQ245)</f>
        <v>571.05303580947202</v>
      </c>
      <c r="CR38" s="5">
        <f>SUM(Indexing!CR243:CR245)</f>
        <v>576.99809562194969</v>
      </c>
      <c r="CS38" s="5">
        <f>SUM(Indexing!CS243:CS245)</f>
        <v>583.00504764751008</v>
      </c>
      <c r="CT38" s="5">
        <f>SUM(Indexing!CT243:CT245)</f>
        <v>589.07453622719652</v>
      </c>
      <c r="CU38" s="5">
        <f>SUM(Indexing!CU243:CU245)</f>
        <v>595.20721241009073</v>
      </c>
      <c r="CV38" s="5">
        <f>SUM(Indexing!CV243:CV245)</f>
        <v>601.40373402314913</v>
      </c>
      <c r="CW38" s="5">
        <f>SUM(Indexing!CW243:CW245)</f>
        <v>607.664765741765</v>
      </c>
      <c r="CX38" s="5">
        <f>SUM(Indexing!CX243:CX245)</f>
        <v>613.99097916106507</v>
      </c>
      <c r="CY38" s="5">
        <f>SUM(Indexing!CY243:CY245)</f>
        <v>620.38305286794946</v>
      </c>
      <c r="CZ38" s="5">
        <f>SUM(Indexing!CZ243:CZ245)</f>
        <v>626.8416725138801</v>
      </c>
      <c r="DA38" s="5">
        <f>SUM(Indexing!DA243:DA245)</f>
        <v>633.36753088842852</v>
      </c>
      <c r="DB38" s="5">
        <f>SUM(Indexing!DB243:DB245)</f>
        <v>639.96132799358793</v>
      </c>
      <c r="DC38" s="5">
        <f>SUM(Indexing!DC243:DC245)</f>
        <v>646.62377111885974</v>
      </c>
      <c r="DD38" s="5">
        <f>SUM(Indexing!DD243:DD245)</f>
        <v>653.35557491712211</v>
      </c>
      <c r="DE38" s="5">
        <f>SUM(Indexing!DE243:DE245)</f>
        <v>660.15746148128687</v>
      </c>
      <c r="DF38" s="5">
        <f>SUM(Indexing!DF243:DF245)</f>
        <v>667.03016042175636</v>
      </c>
      <c r="DG38" s="5">
        <f>SUM(Indexing!DG243:DG245)</f>
        <v>673.97440894468491</v>
      </c>
      <c r="DH38" s="5">
        <f>SUM(Indexing!DH243:DH245)</f>
        <v>680.990951931057</v>
      </c>
      <c r="DI38" s="5">
        <f>SUM(Indexing!DI243:DI245)</f>
        <v>0</v>
      </c>
      <c r="DJ38" s="5">
        <f>SUM(Indexing!DJ243:DJ245)</f>
        <v>0</v>
      </c>
    </row>
    <row r="39" spans="1:115">
      <c r="B39" s="12" t="s">
        <v>13</v>
      </c>
      <c r="H39" s="7" t="s">
        <v>0</v>
      </c>
      <c r="I39" s="5"/>
      <c r="J39" s="5">
        <f>SUM(Indexing!J241:J242)</f>
        <v>24900</v>
      </c>
      <c r="K39" s="5">
        <f>SUM(Indexing!K241:K242)</f>
        <v>24900</v>
      </c>
      <c r="L39" s="5">
        <f>SUM(Indexing!L241:L242)</f>
        <v>25812.785295207101</v>
      </c>
      <c r="M39" s="5">
        <f>SUM(Indexing!M241:M242)</f>
        <v>25812.785295207101</v>
      </c>
      <c r="N39" s="5">
        <f>SUM(Indexing!N241:N242)</f>
        <v>46027.617152899416</v>
      </c>
      <c r="O39" s="5">
        <f>SUM(Indexing!O241:O242)</f>
        <v>46027.617152899416</v>
      </c>
      <c r="P39" s="5">
        <f>SUM(Indexing!P241:P242)</f>
        <v>47869.610086039</v>
      </c>
      <c r="Q39" s="5">
        <f>SUM(Indexing!Q241:Q242)</f>
        <v>47869.610086039</v>
      </c>
      <c r="R39" s="5">
        <f>SUM(Indexing!R241:R242)</f>
        <v>26845.794845548895</v>
      </c>
      <c r="S39" s="5">
        <f>SUM(Indexing!S241:S242)</f>
        <v>26845.794845548895</v>
      </c>
      <c r="T39" s="5">
        <f>SUM(Indexing!T241:T242)</f>
        <v>27920.563232550434</v>
      </c>
      <c r="U39" s="5">
        <f>SUM(Indexing!U241:U242)</f>
        <v>27920.563232550434</v>
      </c>
      <c r="V39" s="5">
        <f>SUM(Indexing!V241:V242)</f>
        <v>27920.563232550434</v>
      </c>
      <c r="W39" s="5">
        <f>SUM(Indexing!W241:W242)</f>
        <v>27920.563232550434</v>
      </c>
      <c r="X39" s="5">
        <f>SUM(Indexing!X241:X242)</f>
        <v>29023.429701881589</v>
      </c>
      <c r="Y39" s="5">
        <f>SUM(Indexing!Y241:Y242)</f>
        <v>29023.429701881589</v>
      </c>
      <c r="Z39" s="5">
        <f>SUM(Indexing!Z241:Z242)</f>
        <v>29023.429701881589</v>
      </c>
      <c r="AA39" s="5">
        <f>SUM(Indexing!AA241:AA242)</f>
        <v>29023.429701881589</v>
      </c>
      <c r="AB39" s="5">
        <f>SUM(Indexing!AB241:AB242)</f>
        <v>30170.514461025861</v>
      </c>
      <c r="AC39" s="5">
        <f>SUM(Indexing!AC241:AC242)</f>
        <v>30170.514461025861</v>
      </c>
      <c r="AD39" s="5">
        <f>SUM(Indexing!AD241:AD242)</f>
        <v>30170.514461025861</v>
      </c>
      <c r="AE39" s="5">
        <f>SUM(Indexing!AE241:AE242)</f>
        <v>30170.514461025861</v>
      </c>
      <c r="AF39" s="5">
        <f>SUM(Indexing!AF241:AF242)</f>
        <v>31361.897889186159</v>
      </c>
      <c r="AG39" s="5">
        <f>SUM(Indexing!AG241:AG242)</f>
        <v>31361.897889186159</v>
      </c>
      <c r="AH39" s="5">
        <f>SUM(Indexing!AH241:AH242)</f>
        <v>31361.897889186159</v>
      </c>
      <c r="AI39" s="5">
        <f>SUM(Indexing!AI241:AI242)</f>
        <v>31361.897889186159</v>
      </c>
      <c r="AJ39" s="5">
        <f>SUM(Indexing!AJ241:AJ242)</f>
        <v>32597.848847868827</v>
      </c>
      <c r="AK39" s="5">
        <f>SUM(Indexing!AK241:AK242)</f>
        <v>32597.848847868827</v>
      </c>
      <c r="AL39" s="5">
        <f>SUM(Indexing!AL241:AL242)</f>
        <v>32597.848847868827</v>
      </c>
      <c r="AM39" s="5">
        <f>SUM(Indexing!AM241:AM242)</f>
        <v>32597.848847868827</v>
      </c>
      <c r="AN39" s="5">
        <f>SUM(Indexing!AN241:AN242)</f>
        <v>33879.929869850886</v>
      </c>
      <c r="AO39" s="5">
        <f>SUM(Indexing!AO241:AO242)</f>
        <v>33879.929869850886</v>
      </c>
      <c r="AP39" s="5">
        <f>SUM(Indexing!AP241:AP242)</f>
        <v>33879.929869850886</v>
      </c>
      <c r="AQ39" s="5">
        <f>SUM(Indexing!AQ241:AQ242)</f>
        <v>33879.929869850886</v>
      </c>
      <c r="AR39" s="5">
        <f>SUM(Indexing!AR241:AR242)</f>
        <v>35210.469164000235</v>
      </c>
      <c r="AS39" s="5">
        <f>SUM(Indexing!AS241:AS242)</f>
        <v>35210.469164000235</v>
      </c>
      <c r="AT39" s="5">
        <f>SUM(Indexing!AT241:AT242)</f>
        <v>35210.469164000235</v>
      </c>
      <c r="AU39" s="5">
        <f>SUM(Indexing!AU241:AU242)</f>
        <v>35210.469164000235</v>
      </c>
      <c r="AV39" s="5">
        <f>SUM(Indexing!AV241:AV242)</f>
        <v>36592.435131423197</v>
      </c>
      <c r="AW39" s="5">
        <f>SUM(Indexing!AW241:AW242)</f>
        <v>36592.435131423197</v>
      </c>
      <c r="AX39" s="5">
        <f>SUM(Indexing!AX241:AX242)</f>
        <v>36592.435131423197</v>
      </c>
      <c r="AY39" s="5">
        <f>SUM(Indexing!AY241:AY242)</f>
        <v>36592.435131423197</v>
      </c>
      <c r="AZ39" s="5">
        <f>SUM(Indexing!AZ241:AZ242)</f>
        <v>38029.747834256152</v>
      </c>
      <c r="BA39" s="5">
        <f>SUM(Indexing!BA241:BA242)</f>
        <v>38029.747834256152</v>
      </c>
      <c r="BB39" s="5">
        <f>SUM(Indexing!BB241:BB242)</f>
        <v>38029.747834256152</v>
      </c>
      <c r="BC39" s="5">
        <f>SUM(Indexing!BC241:BC242)</f>
        <v>38029.747834256152</v>
      </c>
      <c r="BD39" s="5">
        <f>SUM(Indexing!BD241:BD242)</f>
        <v>39525.562103840974</v>
      </c>
      <c r="BE39" s="5">
        <f>SUM(Indexing!BE241:BE242)</f>
        <v>39525.562103840974</v>
      </c>
      <c r="BF39" s="5">
        <f>SUM(Indexing!BF241:BF242)</f>
        <v>39525.562103840974</v>
      </c>
      <c r="BG39" s="5">
        <f>SUM(Indexing!BG241:BG242)</f>
        <v>39525.562103840974</v>
      </c>
      <c r="BH39" s="5">
        <f>SUM(Indexing!BH241:BH242)</f>
        <v>41081.951112164701</v>
      </c>
      <c r="BI39" s="5">
        <f>SUM(Indexing!BI241:BI242)</f>
        <v>41081.951112164701</v>
      </c>
      <c r="BJ39" s="5">
        <f>SUM(Indexing!BJ241:BJ242)</f>
        <v>41081.951112164701</v>
      </c>
      <c r="BK39" s="5">
        <f>SUM(Indexing!BK241:BK242)</f>
        <v>41081.951112164701</v>
      </c>
      <c r="BL39" s="5">
        <f>SUM(Indexing!BL241:BL242)</f>
        <v>42702.76231576701</v>
      </c>
      <c r="BM39" s="5">
        <f>SUM(Indexing!BM241:BM242)</f>
        <v>42702.76231576701</v>
      </c>
      <c r="BN39" s="5">
        <f>SUM(Indexing!BN241:BN242)</f>
        <v>42702.76231576701</v>
      </c>
      <c r="BO39" s="5">
        <f>SUM(Indexing!BO241:BO242)</f>
        <v>42702.76231576701</v>
      </c>
      <c r="BP39" s="5">
        <f>SUM(Indexing!BP241:BP242)</f>
        <v>44387.519580513057</v>
      </c>
      <c r="BQ39" s="5">
        <f>SUM(Indexing!BQ241:BQ242)</f>
        <v>44387.519580513057</v>
      </c>
      <c r="BR39" s="5">
        <f>SUM(Indexing!BR241:BR242)</f>
        <v>44387.519580513057</v>
      </c>
      <c r="BS39" s="5">
        <f>SUM(Indexing!BS241:BS242)</f>
        <v>44387.519580513057</v>
      </c>
      <c r="BT39" s="5">
        <f>SUM(Indexing!BT241:BT242)</f>
        <v>46138.74577811468</v>
      </c>
      <c r="BU39" s="5">
        <f>SUM(Indexing!BU241:BU242)</f>
        <v>46138.74577811468</v>
      </c>
      <c r="BV39" s="5">
        <f>SUM(Indexing!BV241:BV242)</f>
        <v>46138.74577811468</v>
      </c>
      <c r="BW39" s="5">
        <f>SUM(Indexing!BW241:BW242)</f>
        <v>46138.74577811468</v>
      </c>
      <c r="BX39" s="5">
        <f>SUM(Indexing!BX241:BX242)</f>
        <v>47959.063315447595</v>
      </c>
      <c r="BY39" s="5">
        <f>SUM(Indexing!BY241:BY242)</f>
        <v>47959.063315447595</v>
      </c>
      <c r="BZ39" s="5">
        <f>SUM(Indexing!BZ241:BZ242)</f>
        <v>47959.063315447595</v>
      </c>
      <c r="CA39" s="5">
        <f>SUM(Indexing!CA241:CA242)</f>
        <v>47959.063315447595</v>
      </c>
      <c r="CB39" s="5">
        <f>SUM(Indexing!CB241:CB242)</f>
        <v>49851.19806152425</v>
      </c>
      <c r="CC39" s="5">
        <f>SUM(Indexing!CC241:CC242)</f>
        <v>49851.19806152425</v>
      </c>
      <c r="CD39" s="5">
        <f>SUM(Indexing!CD241:CD242)</f>
        <v>49851.19806152425</v>
      </c>
      <c r="CE39" s="5">
        <f>SUM(Indexing!CE241:CE242)</f>
        <v>49851.19806152425</v>
      </c>
      <c r="CF39" s="5">
        <f>SUM(Indexing!CF241:CF242)</f>
        <v>51817.983429398133</v>
      </c>
      <c r="CG39" s="5">
        <f>SUM(Indexing!CG241:CG242)</f>
        <v>51817.983429398133</v>
      </c>
      <c r="CH39" s="5">
        <f>SUM(Indexing!CH241:CH242)</f>
        <v>51817.983429398133</v>
      </c>
      <c r="CI39" s="5">
        <f>SUM(Indexing!CI241:CI242)</f>
        <v>51817.983429398133</v>
      </c>
      <c r="CJ39" s="5">
        <f>SUM(Indexing!CJ241:CJ242)</f>
        <v>53862.364619111824</v>
      </c>
      <c r="CK39" s="5">
        <f>SUM(Indexing!CK241:CK242)</f>
        <v>53862.364619111824</v>
      </c>
      <c r="CL39" s="5">
        <f>SUM(Indexing!CL241:CL242)</f>
        <v>53862.364619111824</v>
      </c>
      <c r="CM39" s="5">
        <f>SUM(Indexing!CM241:CM242)</f>
        <v>53862.364619111824</v>
      </c>
      <c r="CN39" s="5">
        <f>SUM(Indexing!CN241:CN242)</f>
        <v>55987.403028042652</v>
      </c>
      <c r="CO39" s="5">
        <f>SUM(Indexing!CO241:CO242)</f>
        <v>55987.403028042652</v>
      </c>
      <c r="CP39" s="5">
        <f>SUM(Indexing!CP241:CP242)</f>
        <v>55987.403028042652</v>
      </c>
      <c r="CQ39" s="5">
        <f>SUM(Indexing!CQ241:CQ242)</f>
        <v>55987.403028042652</v>
      </c>
      <c r="CR39" s="5">
        <f>SUM(Indexing!CR241:CR242)</f>
        <v>58196.280835250276</v>
      </c>
      <c r="CS39" s="5">
        <f>SUM(Indexing!CS241:CS242)</f>
        <v>58196.280835250276</v>
      </c>
      <c r="CT39" s="5">
        <f>SUM(Indexing!CT241:CT242)</f>
        <v>58196.280835250276</v>
      </c>
      <c r="CU39" s="5">
        <f>SUM(Indexing!CU241:CU242)</f>
        <v>58196.280835250276</v>
      </c>
      <c r="CV39" s="5">
        <f>SUM(Indexing!CV241:CV242)</f>
        <v>60492.30576669101</v>
      </c>
      <c r="CW39" s="5">
        <f>SUM(Indexing!CW241:CW242)</f>
        <v>60492.30576669101</v>
      </c>
      <c r="CX39" s="5">
        <f>SUM(Indexing!CX241:CX242)</f>
        <v>60492.30576669101</v>
      </c>
      <c r="CY39" s="5">
        <f>SUM(Indexing!CY241:CY242)</f>
        <v>60492.30576669101</v>
      </c>
      <c r="CZ39" s="5">
        <f>SUM(Indexing!CZ241:CZ242)</f>
        <v>62878.91604843481</v>
      </c>
      <c r="DA39" s="5">
        <f>SUM(Indexing!DA241:DA242)</f>
        <v>62878.91604843481</v>
      </c>
      <c r="DB39" s="5">
        <f>SUM(Indexing!DB241:DB242)</f>
        <v>62878.91604843481</v>
      </c>
      <c r="DC39" s="5">
        <f>SUM(Indexing!DC241:DC242)</f>
        <v>62878.91604843481</v>
      </c>
      <c r="DD39" s="5">
        <f>SUM(Indexing!DD241:DD242)</f>
        <v>65359.685555302131</v>
      </c>
      <c r="DE39" s="5">
        <f>SUM(Indexing!DE241:DE242)</f>
        <v>65359.685555302131</v>
      </c>
      <c r="DF39" s="5">
        <f>SUM(Indexing!DF241:DF242)</f>
        <v>65359.685555302131</v>
      </c>
      <c r="DG39" s="5">
        <f>SUM(Indexing!DG241:DG242)</f>
        <v>65359.685555302131</v>
      </c>
      <c r="DH39" s="5">
        <f>SUM(Indexing!DH241:DH242)</f>
        <v>67938.329162630427</v>
      </c>
      <c r="DI39" s="5">
        <f>SUM(Indexing!DI241:DI242)</f>
        <v>67938.329162630427</v>
      </c>
      <c r="DJ39" s="5">
        <f>SUM(Indexing!DJ241:DJ242)</f>
        <v>67938.329162630427</v>
      </c>
    </row>
    <row r="40" spans="1:115">
      <c r="B40" s="12" t="s">
        <v>381</v>
      </c>
      <c r="H40" s="7" t="s">
        <v>0</v>
      </c>
      <c r="I40" s="5"/>
      <c r="J40" s="5">
        <f>SUM(Indexing!J246:J248)</f>
        <v>50496.055913988617</v>
      </c>
      <c r="K40" s="5">
        <f>SUM(Indexing!K246:K248)</f>
        <v>50997.033257373289</v>
      </c>
      <c r="L40" s="5">
        <f>SUM(Indexing!L246:L248)</f>
        <v>51502.980856237169</v>
      </c>
      <c r="M40" s="5">
        <f>SUM(Indexing!M246:M248)</f>
        <v>52013.948021072742</v>
      </c>
      <c r="N40" s="5">
        <f>SUM(Indexing!N246:N248)</f>
        <v>52498.210763902651</v>
      </c>
      <c r="O40" s="5">
        <f>SUM(Indexing!O246:O248)</f>
        <v>52986.982112847159</v>
      </c>
      <c r="P40" s="5">
        <f>SUM(Indexing!P246:P248)</f>
        <v>53480.304044146258</v>
      </c>
      <c r="Q40" s="5">
        <f>SUM(Indexing!Q246:Q248)</f>
        <v>53978.218924849083</v>
      </c>
      <c r="R40" s="5">
        <f>SUM(Indexing!R246:R248)</f>
        <v>54521.434048774507</v>
      </c>
      <c r="S40" s="5">
        <f>SUM(Indexing!S246:S248)</f>
        <v>55070.115871615504</v>
      </c>
      <c r="T40" s="5">
        <f>SUM(Indexing!T246:T248)</f>
        <v>55624.319408035182</v>
      </c>
      <c r="U40" s="5">
        <f>SUM(Indexing!U246:U248)</f>
        <v>56184.100226342132</v>
      </c>
      <c r="V40" s="5">
        <f>SUM(Indexing!V246:V248)</f>
        <v>56803.458894817115</v>
      </c>
      <c r="W40" s="5">
        <f>SUM(Indexing!W246:W248)</f>
        <v>57429.645209524206</v>
      </c>
      <c r="X40" s="5">
        <f>SUM(Indexing!X246:X248)</f>
        <v>58062.73443663057</v>
      </c>
      <c r="Y40" s="5">
        <f>SUM(Indexing!Y246:Y248)</f>
        <v>58702.802672017679</v>
      </c>
      <c r="Z40" s="5">
        <f>SUM(Indexing!Z246:Z248)</f>
        <v>59343.701256858847</v>
      </c>
      <c r="AA40" s="5">
        <f>SUM(Indexing!AA246:AA248)</f>
        <v>59991.596969219572</v>
      </c>
      <c r="AB40" s="5">
        <f>SUM(Indexing!AB246:AB248)</f>
        <v>60646.566201519308</v>
      </c>
      <c r="AC40" s="5">
        <f>SUM(Indexing!AC246:AC248)</f>
        <v>61308.686180205739</v>
      </c>
      <c r="AD40" s="5">
        <f>SUM(Indexing!AD246:AD248)</f>
        <v>61981.03835888116</v>
      </c>
      <c r="AE40" s="5">
        <f>SUM(Indexing!AE246:AE248)</f>
        <v>62660.76400256349</v>
      </c>
      <c r="AF40" s="5">
        <f>SUM(Indexing!AF246:AF248)</f>
        <v>63347.943973616158</v>
      </c>
      <c r="AG40" s="5">
        <f>SUM(Indexing!AG246:AG248)</f>
        <v>64042.660021193442</v>
      </c>
      <c r="AH40" s="5">
        <f>SUM(Indexing!AH246:AH248)</f>
        <v>64765.474341094872</v>
      </c>
      <c r="AI40" s="5">
        <f>SUM(Indexing!AI246:AI248)</f>
        <v>65496.446669125282</v>
      </c>
      <c r="AJ40" s="5">
        <f>SUM(Indexing!AJ246:AJ248)</f>
        <v>66235.669080240594</v>
      </c>
      <c r="AK40" s="5">
        <f>SUM(Indexing!AK246:AK248)</f>
        <v>66983.234688596131</v>
      </c>
      <c r="AL40" s="5">
        <f>SUM(Indexing!AL246:AL248)</f>
        <v>67739.988651758991</v>
      </c>
      <c r="AM40" s="5">
        <f>SUM(Indexing!AM246:AM248)</f>
        <v>68505.292165618011</v>
      </c>
      <c r="AN40" s="5">
        <f>SUM(Indexing!AN246:AN248)</f>
        <v>69279.241820109499</v>
      </c>
      <c r="AO40" s="5">
        <f>SUM(Indexing!AO246:AO248)</f>
        <v>70061.935296410244</v>
      </c>
      <c r="AP40" s="5">
        <f>SUM(Indexing!AP246:AP248)</f>
        <v>70855.492411766827</v>
      </c>
      <c r="AQ40" s="5">
        <f>SUM(Indexing!AQ246:AQ248)</f>
        <v>71658.037758645543</v>
      </c>
      <c r="AR40" s="5">
        <f>SUM(Indexing!AR246:AR248)</f>
        <v>72469.673142328393</v>
      </c>
      <c r="AS40" s="5">
        <f>SUM(Indexing!AS246:AS248)</f>
        <v>73290.501521195722</v>
      </c>
      <c r="AT40" s="5">
        <f>SUM(Indexing!AT246:AT248)</f>
        <v>74105.113506229274</v>
      </c>
      <c r="AU40" s="5">
        <f>SUM(Indexing!AU246:AU248)</f>
        <v>74928.779770772293</v>
      </c>
      <c r="AV40" s="5">
        <f>SUM(Indexing!AV246:AV248)</f>
        <v>75761.600951666478</v>
      </c>
      <c r="AW40" s="5">
        <f>SUM(Indexing!AW246:AW248)</f>
        <v>76603.678804315772</v>
      </c>
      <c r="AX40" s="5">
        <f>SUM(Indexing!AX246:AX248)</f>
        <v>77445.029765415296</v>
      </c>
      <c r="AY40" s="5">
        <f>SUM(Indexing!AY246:AY248)</f>
        <v>78295.621424230529</v>
      </c>
      <c r="AZ40" s="5">
        <f>SUM(Indexing!AZ246:AZ248)</f>
        <v>79155.555272883357</v>
      </c>
      <c r="BA40" s="5">
        <f>SUM(Indexing!BA246:BA248)</f>
        <v>80024.933918200491</v>
      </c>
      <c r="BB40" s="5">
        <f>SUM(Indexing!BB246:BB248)</f>
        <v>80893.955840691589</v>
      </c>
      <c r="BC40" s="5">
        <f>SUM(Indexing!BC246:BC248)</f>
        <v>81772.414810672679</v>
      </c>
      <c r="BD40" s="5">
        <f>SUM(Indexing!BD246:BD248)</f>
        <v>82660.413308717631</v>
      </c>
      <c r="BE40" s="5">
        <f>SUM(Indexing!BE246:BE248)</f>
        <v>83558.054928276819</v>
      </c>
      <c r="BF40" s="5">
        <f>SUM(Indexing!BF246:BF248)</f>
        <v>84456.867347734151</v>
      </c>
      <c r="BG40" s="5">
        <f>SUM(Indexing!BG246:BG248)</f>
        <v>85365.348060285003</v>
      </c>
      <c r="BH40" s="5">
        <f>SUM(Indexing!BH246:BH248)</f>
        <v>86283.601065261522</v>
      </c>
      <c r="BI40" s="5">
        <f>SUM(Indexing!BI246:BI248)</f>
        <v>87211.731480689778</v>
      </c>
      <c r="BJ40" s="5">
        <f>SUM(Indexing!BJ246:BJ248)</f>
        <v>88140.664745869071</v>
      </c>
      <c r="BK40" s="5">
        <f>SUM(Indexing!BK246:BK248)</f>
        <v>89079.492517171631</v>
      </c>
      <c r="BL40" s="5">
        <f>SUM(Indexing!BL246:BL248)</f>
        <v>90028.320185646618</v>
      </c>
      <c r="BM40" s="5">
        <f>SUM(Indexing!BM246:BM248)</f>
        <v>90987.254264912975</v>
      </c>
      <c r="BN40" s="5">
        <f>SUM(Indexing!BN246:BN248)</f>
        <v>91934.494949854328</v>
      </c>
      <c r="BO40" s="5">
        <f>SUM(Indexing!BO246:BO248)</f>
        <v>92891.597070031406</v>
      </c>
      <c r="BP40" s="5">
        <f>SUM(Indexing!BP246:BP248)</f>
        <v>93858.663289852979</v>
      </c>
      <c r="BQ40" s="5">
        <f>SUM(Indexing!BQ246:BQ248)</f>
        <v>94835.79734253588</v>
      </c>
      <c r="BR40" s="5">
        <f>SUM(Indexing!BR246:BR248)</f>
        <v>95823.104041231883</v>
      </c>
      <c r="BS40" s="5">
        <f>SUM(Indexing!BS246:BS248)</f>
        <v>96820.689290270733</v>
      </c>
      <c r="BT40" s="5">
        <f>SUM(Indexing!BT246:BT248)</f>
        <v>97828.660096519976</v>
      </c>
      <c r="BU40" s="5">
        <f>SUM(Indexing!BU246:BU248)</f>
        <v>98847.124580863252</v>
      </c>
      <c r="BV40" s="5">
        <f>SUM(Indexing!BV246:BV248)</f>
        <v>99876.191989797793</v>
      </c>
      <c r="BW40" s="5">
        <f>SUM(Indexing!BW246:BW248)</f>
        <v>100915.97270715301</v>
      </c>
      <c r="BX40" s="5">
        <f>SUM(Indexing!BX246:BX248)</f>
        <v>101966.57826593082</v>
      </c>
      <c r="BY40" s="5">
        <f>SUM(Indexing!BY246:BY248)</f>
        <v>103028.12136026942</v>
      </c>
      <c r="BZ40" s="5">
        <f>SUM(Indexing!BZ246:BZ248)</f>
        <v>104100.71585753141</v>
      </c>
      <c r="CA40" s="5">
        <f>SUM(Indexing!CA246:CA248)</f>
        <v>105184.47681051803</v>
      </c>
      <c r="CB40" s="5">
        <f>SUM(Indexing!CB246:CB248)</f>
        <v>106279.52046981016</v>
      </c>
      <c r="CC40" s="5">
        <f>SUM(Indexing!CC246:CC248)</f>
        <v>107385.96429623832</v>
      </c>
      <c r="CD40" s="5">
        <f>SUM(Indexing!CD246:CD248)</f>
        <v>108503.92697348207</v>
      </c>
      <c r="CE40" s="5">
        <f>SUM(Indexing!CE246:CE248)</f>
        <v>109633.52842080065</v>
      </c>
      <c r="CF40" s="5">
        <f>SUM(Indexing!CF246:CF248)</f>
        <v>110774.88980589638</v>
      </c>
      <c r="CG40" s="5">
        <f>SUM(Indexing!CG246:CG248)</f>
        <v>111928.13355791173</v>
      </c>
      <c r="CH40" s="5">
        <f>SUM(Indexing!CH246:CH248)</f>
        <v>113093.38338056179</v>
      </c>
      <c r="CI40" s="5">
        <f>SUM(Indexing!CI246:CI248)</f>
        <v>114270.7642654035</v>
      </c>
      <c r="CJ40" s="5">
        <f>SUM(Indexing!CJ246:CJ248)</f>
        <v>115460.40250524295</v>
      </c>
      <c r="CK40" s="5">
        <f>SUM(Indexing!CK246:CK248)</f>
        <v>116662.4257076823</v>
      </c>
      <c r="CL40" s="5">
        <f>SUM(Indexing!CL246:CL248)</f>
        <v>117876.96280880767</v>
      </c>
      <c r="CM40" s="5">
        <f>SUM(Indexing!CM246:CM248)</f>
        <v>119104.14408701975</v>
      </c>
      <c r="CN40" s="5">
        <f>SUM(Indexing!CN246:CN248)</f>
        <v>120344.10117700804</v>
      </c>
      <c r="CO40" s="5">
        <f>SUM(Indexing!CO246:CO248)</f>
        <v>121596.96708387081</v>
      </c>
      <c r="CP40" s="5">
        <f>SUM(Indexing!CP246:CP248)</f>
        <v>122862.87619738207</v>
      </c>
      <c r="CQ40" s="5">
        <f>SUM(Indexing!CQ246:CQ248)</f>
        <v>124141.96430640697</v>
      </c>
      <c r="CR40" s="5">
        <f>SUM(Indexing!CR246:CR248)</f>
        <v>125434.36861346732</v>
      </c>
      <c r="CS40" s="5">
        <f>SUM(Indexing!CS246:CS248)</f>
        <v>126740.2277494587</v>
      </c>
      <c r="CT40" s="5">
        <f>SUM(Indexing!CT246:CT248)</f>
        <v>128059.68178852095</v>
      </c>
      <c r="CU40" s="5">
        <f>SUM(Indexing!CU246:CU248)</f>
        <v>129392.87226306315</v>
      </c>
      <c r="CV40" s="5">
        <f>SUM(Indexing!CV246:CV248)</f>
        <v>130739.94217894542</v>
      </c>
      <c r="CW40" s="5">
        <f>SUM(Indexing!CW246:CW248)</f>
        <v>132101.03603081842</v>
      </c>
      <c r="CX40" s="5">
        <f>SUM(Indexing!CX246:CX248)</f>
        <v>133476.29981762281</v>
      </c>
      <c r="CY40" s="5">
        <f>SUM(Indexing!CY246:CY248)</f>
        <v>134865.88105824986</v>
      </c>
      <c r="CZ40" s="5">
        <f>SUM(Indexing!CZ246:CZ248)</f>
        <v>136269.92880736521</v>
      </c>
      <c r="DA40" s="5">
        <f>SUM(Indexing!DA246:DA248)</f>
        <v>137688.59367139745</v>
      </c>
      <c r="DB40" s="5">
        <f>SUM(Indexing!DB246:DB248)</f>
        <v>139122.02782469298</v>
      </c>
      <c r="DC40" s="5">
        <f>SUM(Indexing!DC246:DC248)</f>
        <v>140570.38502583903</v>
      </c>
      <c r="DD40" s="5">
        <f>SUM(Indexing!DD246:DD248)</f>
        <v>142033.82063415693</v>
      </c>
      <c r="DE40" s="5">
        <f>SUM(Indexing!DE246:DE248)</f>
        <v>143512.49162636668</v>
      </c>
      <c r="DF40" s="5">
        <f>SUM(Indexing!DF246:DF248)</f>
        <v>145006.55661342523</v>
      </c>
      <c r="DG40" s="5">
        <f>SUM(Indexing!DG246:DG248)</f>
        <v>146516.17585754016</v>
      </c>
      <c r="DH40" s="5">
        <f>SUM(Indexing!DH246:DH248)</f>
        <v>148041.51128936018</v>
      </c>
      <c r="DI40" s="5">
        <f>SUM(Indexing!DI246:DI248)</f>
        <v>0</v>
      </c>
      <c r="DJ40" s="5">
        <f>SUM(Indexing!DJ246:DJ248)</f>
        <v>0</v>
      </c>
    </row>
    <row r="41" spans="1:115">
      <c r="B41" s="12" t="s">
        <v>124</v>
      </c>
      <c r="H41" s="7" t="s">
        <v>0</v>
      </c>
      <c r="I41" s="5">
        <f>SUM(Ввод!G309:G317)</f>
        <v>45</v>
      </c>
      <c r="J41" s="5">
        <f>SUM(Ввод!$G309:$G317)*AVERAGE(Ввод!$G$153:$J$153)*SUMIF(Макро!$38:$38,J$14,Макро!$49:$49)+J42+J43</f>
        <v>11.36968886012933</v>
      </c>
      <c r="K41" s="5">
        <f ca="1">SUM(Ввод!$G309:$G317)*AVERAGE(Ввод!$G$153:$J$153)*SUMIF(Макро!$38:$38,K$14,Макро!$49:$49)+K42+K43</f>
        <v>1428.9893969807356</v>
      </c>
      <c r="L41" s="5">
        <f ca="1">SUM(Ввод!$G309:$G317)*AVERAGE(Ввод!$G$153:$J$153)*SUMIF(Макро!$38:$38,L$14,Макро!$49:$49)+L42+L43</f>
        <v>1442.2962206137195</v>
      </c>
      <c r="M41" s="5">
        <f ca="1">SUM(Ввод!$G309:$G317)*AVERAGE(Ввод!$G$153:$J$153)*SUMIF(Макро!$38:$38,M$14,Макро!$49:$49)+M42+M43</f>
        <v>1461.7598461684527</v>
      </c>
      <c r="N41" s="5">
        <f ca="1">SUM(Ввод!$G309:$G317)*AVERAGE(Ввод!$G$153:$J$153)*SUMIF(Макро!$38:$38,N$14,Макро!$49:$49)+N42+N43</f>
        <v>1479.052197211827</v>
      </c>
      <c r="O41" s="5">
        <f ca="1">SUM(Ввод!$G309:$G317)*AVERAGE(Ввод!$G$153:$J$153)*SUMIF(Макро!$38:$38,O$14,Макро!$49:$49)+O42+O43</f>
        <v>1632.7345884085203</v>
      </c>
      <c r="P41" s="5">
        <f ca="1">SUM(Ввод!$G309:$G317)*AVERAGE(Ввод!$G$153:$J$153)*SUMIF(Макро!$38:$38,P$14,Макро!$49:$49)+P42+P43</f>
        <v>2607.9546487736229</v>
      </c>
      <c r="Q41" s="5">
        <f ca="1">SUM(Ввод!$G309:$G317)*AVERAGE(Ввод!$G$153:$J$153)*SUMIF(Макро!$38:$38,Q$14,Макро!$49:$49)+Q42+Q43</f>
        <v>3619.5427835739856</v>
      </c>
      <c r="R41" s="5">
        <f ca="1">SUM(Ввод!$G309:$G317)*AVERAGE(Ввод!$G$153:$J$153)*SUMIF(Макро!$38:$38,R$14,Макро!$49:$49)+R42+R43</f>
        <v>3603.705513675935</v>
      </c>
      <c r="S41" s="5">
        <f ca="1">SUM(Ввод!$G309:$G317)*AVERAGE(Ввод!$G$153:$J$153)*SUMIF(Макро!$38:$38,S$14,Макро!$49:$49)+S42+S43</f>
        <v>3445.0578599179134</v>
      </c>
      <c r="T41" s="5">
        <f ca="1">SUM(Ввод!$G309:$G317)*AVERAGE(Ввод!$G$153:$J$153)*SUMIF(Макро!$38:$38,T$14,Макро!$49:$49)+T42+T43</f>
        <v>3426.3839187195331</v>
      </c>
      <c r="U41" s="5">
        <f ca="1">SUM(Ввод!$G309:$G317)*AVERAGE(Ввод!$G$153:$J$153)*SUMIF(Макро!$38:$38,U$14,Макро!$49:$49)+U42+U43</f>
        <v>4249.9902736544573</v>
      </c>
      <c r="V41" s="5">
        <f ca="1">SUM(Ввод!$G309:$G317)*AVERAGE(Ввод!$G$153:$J$153)*SUMIF(Макро!$38:$38,V$14,Макро!$49:$49)+V42+V43</f>
        <v>5673.935956709247</v>
      </c>
      <c r="W41" s="5">
        <f ca="1">SUM(Ввод!$G309:$G317)*AVERAGE(Ввод!$G$153:$J$153)*SUMIF(Макро!$38:$38,W$14,Макро!$49:$49)+W42+W43</f>
        <v>5032.8619731860663</v>
      </c>
      <c r="X41" s="5">
        <f ca="1">SUM(Ввод!$G309:$G317)*AVERAGE(Ввод!$G$153:$J$153)*SUMIF(Макро!$38:$38,X$14,Макро!$49:$49)+X42+X43</f>
        <v>4986.9892958030605</v>
      </c>
      <c r="Y41" s="5">
        <f ca="1">SUM(Ввод!$G309:$G317)*AVERAGE(Ввод!$G$153:$J$153)*SUMIF(Макро!$38:$38,Y$14,Макро!$49:$49)+Y42+Y43</f>
        <v>4948.8285994696598</v>
      </c>
      <c r="Z41" s="5">
        <f ca="1">SUM(Ввод!$G309:$G317)*AVERAGE(Ввод!$G$153:$J$153)*SUMIF(Макро!$38:$38,Z$14,Макро!$49:$49)+Z42+Z43</f>
        <v>4903.0366878894802</v>
      </c>
      <c r="AA41" s="5">
        <f ca="1">SUM(Ввод!$G309:$G317)*AVERAGE(Ввод!$G$153:$J$153)*SUMIF(Макро!$38:$38,AA$14,Макро!$49:$49)+AA42+AA43</f>
        <v>4856.851906126778</v>
      </c>
      <c r="AB41" s="5">
        <f ca="1">SUM(Ввод!$G309:$G317)*AVERAGE(Ввод!$G$153:$J$153)*SUMIF(Макро!$38:$38,AB$14,Макро!$49:$49)+AB42+AB43</f>
        <v>4811.5502174615904</v>
      </c>
      <c r="AC41" s="5">
        <f ca="1">SUM(Ввод!$G309:$G317)*AVERAGE(Ввод!$G$153:$J$153)*SUMIF(Макро!$38:$38,AC$14,Макро!$49:$49)+AC42+AC43</f>
        <v>4774.1929421967725</v>
      </c>
      <c r="AD41" s="5">
        <f ca="1">SUM(Ввод!$G309:$G317)*AVERAGE(Ввод!$G$153:$J$153)*SUMIF(Макро!$38:$38,AD$14,Макро!$49:$49)+AD42+AD43</f>
        <v>4728.9495754315922</v>
      </c>
      <c r="AE41" s="5">
        <f ca="1">SUM(Ввод!$G309:$G317)*AVERAGE(Ввод!$G$153:$J$153)*SUMIF(Макро!$38:$38,AE$14,Макро!$49:$49)+AE42+AE43</f>
        <v>4683.4217965264243</v>
      </c>
      <c r="AF41" s="5">
        <f ca="1">SUM(Ввод!$G309:$G317)*AVERAGE(Ввод!$G$153:$J$153)*SUMIF(Макро!$38:$38,AF$14,Макро!$49:$49)+AF42+AF43</f>
        <v>4638.6825848653934</v>
      </c>
      <c r="AG41" s="5">
        <f ca="1">SUM(Ввод!$G309:$G317)*AVERAGE(Ввод!$G$153:$J$153)*SUMIF(Макро!$38:$38,AG$14,Макро!$49:$49)+AG42+AG43</f>
        <v>4602.1828425415306</v>
      </c>
      <c r="AH41" s="5">
        <f ca="1">SUM(Ввод!$G309:$G317)*AVERAGE(Ввод!$G$153:$J$153)*SUMIF(Макро!$38:$38,AH$14,Макро!$49:$49)+AH42+AH43</f>
        <v>4557.5347173128548</v>
      </c>
      <c r="AI41" s="5">
        <f ca="1">SUM(Ввод!$G309:$G317)*AVERAGE(Ввод!$G$153:$J$153)*SUMIF(Макро!$38:$38,AI$14,Макро!$49:$49)+AI42+AI43</f>
        <v>4512.9859142944015</v>
      </c>
      <c r="AJ41" s="5">
        <f ca="1">SUM(Ввод!$G309:$G317)*AVERAGE(Ввод!$G$153:$J$153)*SUMIF(Макро!$38:$38,AJ$14,Макро!$49:$49)+AJ42+AJ43</f>
        <v>4468.7690626270069</v>
      </c>
      <c r="AK41" s="5">
        <f ca="1">SUM(Ввод!$G309:$G317)*AVERAGE(Ввод!$G$153:$J$153)*SUMIF(Макро!$38:$38,AK$14,Макро!$49:$49)+AK42+AK43</f>
        <v>4433.2764696531485</v>
      </c>
      <c r="AL41" s="5">
        <f ca="1">SUM(Ввод!$G309:$G317)*AVERAGE(Ввод!$G$153:$J$153)*SUMIF(Макро!$38:$38,AL$14,Макро!$49:$49)+AL42+AL43</f>
        <v>4389.3745271843609</v>
      </c>
      <c r="AM41" s="5">
        <f ca="1">SUM(Ввод!$G309:$G317)*AVERAGE(Ввод!$G$153:$J$153)*SUMIF(Макро!$38:$38,AM$14,Макро!$49:$49)+AM42+AM43</f>
        <v>4345.6775250685605</v>
      </c>
      <c r="AN41" s="5">
        <f ca="1">SUM(Ввод!$G309:$G317)*AVERAGE(Ввод!$G$153:$J$153)*SUMIF(Макро!$38:$38,AN$14,Макро!$49:$49)+AN42+AN43</f>
        <v>4302.8451486593949</v>
      </c>
      <c r="AO41" s="5">
        <f ca="1">SUM(Ввод!$G309:$G317)*AVERAGE(Ввод!$G$153:$J$153)*SUMIF(Макро!$38:$38,AO$14,Макро!$49:$49)+AO42+AO43</f>
        <v>4268.910179761936</v>
      </c>
      <c r="AP41" s="5">
        <f ca="1">SUM(Ввод!$G309:$G317)*AVERAGE(Ввод!$G$153:$J$153)*SUMIF(Макро!$38:$38,AP$14,Макро!$49:$49)+AP42+AP43</f>
        <v>4226.3067821695331</v>
      </c>
      <c r="AQ41" s="5">
        <f ca="1">SUM(Ввод!$G309:$G317)*AVERAGE(Ввод!$G$153:$J$153)*SUMIF(Макро!$38:$38,AQ$14,Макро!$49:$49)+AQ42+AQ43</f>
        <v>4183.6407792379996</v>
      </c>
      <c r="AR41" s="5">
        <f ca="1">SUM(Ввод!$G309:$G317)*AVERAGE(Ввод!$G$153:$J$153)*SUMIF(Макро!$38:$38,AR$14,Макро!$49:$49)+AR42+AR43</f>
        <v>4141.5060429252626</v>
      </c>
      <c r="AS41" s="5">
        <f ca="1">SUM(Ввод!$G309:$G317)*AVERAGE(Ввод!$G$153:$J$153)*SUMIF(Макро!$38:$38,AS$14,Макро!$49:$49)+AS42+AS43</f>
        <v>4108.5865882182798</v>
      </c>
      <c r="AT41" s="5">
        <f ca="1">SUM(Ввод!$G309:$G317)*AVERAGE(Ввод!$G$153:$J$153)*SUMIF(Макро!$38:$38,AT$14,Макро!$49:$49)+AT42+AT43</f>
        <v>4066.6963651581382</v>
      </c>
      <c r="AU41" s="5">
        <f ca="1">SUM(Ввод!$G309:$G317)*AVERAGE(Ввод!$G$153:$J$153)*SUMIF(Макро!$38:$38,AU$14,Макро!$49:$49)+AU42+AU43</f>
        <v>4024.6881293219931</v>
      </c>
      <c r="AV41" s="5">
        <f ca="1">SUM(Ввод!$G309:$G317)*AVERAGE(Ввод!$G$153:$J$153)*SUMIF(Макро!$38:$38,AV$14,Макро!$49:$49)+AV42+AV43</f>
        <v>3983.1775731991402</v>
      </c>
      <c r="AW41" s="5">
        <f ca="1">SUM(Ввод!$G309:$G317)*AVERAGE(Ввод!$G$153:$J$153)*SUMIF(Макро!$38:$38,AW$14,Макро!$49:$49)+AW42+AW43</f>
        <v>3951.2434733333662</v>
      </c>
      <c r="AX41" s="5">
        <f ca="1">SUM(Ввод!$G309:$G317)*AVERAGE(Ввод!$G$153:$J$153)*SUMIF(Макро!$38:$38,AX$14,Макро!$49:$49)+AX42+AX43</f>
        <v>3910.000678909114</v>
      </c>
      <c r="AY41" s="5">
        <f ca="1">SUM(Ввод!$G309:$G317)*AVERAGE(Ввод!$G$153:$J$153)*SUMIF(Макро!$38:$38,AY$14,Макро!$49:$49)+AY42+AY43</f>
        <v>3868.8399419330108</v>
      </c>
      <c r="AZ41" s="5">
        <f ca="1">SUM(Ввод!$G309:$G317)*AVERAGE(Ввод!$G$153:$J$153)*SUMIF(Макро!$38:$38,AZ$14,Макро!$49:$49)+AZ42+AZ43</f>
        <v>3827.9763610359814</v>
      </c>
      <c r="BA41" s="5">
        <f ca="1">SUM(Ввод!$G309:$G317)*AVERAGE(Ввод!$G$153:$J$153)*SUMIF(Макро!$38:$38,BA$14,Макро!$49:$49)+BA42+BA43</f>
        <v>3797.1650783249765</v>
      </c>
      <c r="BB41" s="5">
        <f ca="1">SUM(Ввод!$G309:$G317)*AVERAGE(Ввод!$G$153:$J$153)*SUMIF(Макро!$38:$38,BB$14,Макро!$49:$49)+BB42+BB43</f>
        <v>3756.6832508618163</v>
      </c>
      <c r="BC41" s="5">
        <f ca="1">SUM(Ввод!$G309:$G317)*AVERAGE(Ввод!$G$153:$J$153)*SUMIF(Макро!$38:$38,BC$14,Макро!$49:$49)+BC42+BC43</f>
        <v>3716.1954588013514</v>
      </c>
      <c r="BD41" s="5">
        <f ca="1">SUM(Ввод!$G309:$G317)*AVERAGE(Ввод!$G$153:$J$153)*SUMIF(Макро!$38:$38,BD$14,Макро!$49:$49)+BD42+BD43</f>
        <v>3676.1443793405133</v>
      </c>
      <c r="BE41" s="5">
        <f ca="1">SUM(Ввод!$G309:$G317)*AVERAGE(Ввод!$G$153:$J$153)*SUMIF(Макро!$38:$38,BE$14,Макро!$49:$49)+BE42+BE43</f>
        <v>3646.4580407666172</v>
      </c>
      <c r="BF41" s="5">
        <f ca="1">SUM(Ввод!$G309:$G317)*AVERAGE(Ввод!$G$153:$J$153)*SUMIF(Макро!$38:$38,BF$14,Макро!$49:$49)+BF42+BF43</f>
        <v>3606.7300199386582</v>
      </c>
      <c r="BG41" s="5">
        <f ca="1">SUM(Ввод!$G309:$G317)*AVERAGE(Ввод!$G$153:$J$153)*SUMIF(Макро!$38:$38,BG$14,Макро!$49:$49)+BG42+BG43</f>
        <v>3567.0397051107484</v>
      </c>
      <c r="BH41" s="5">
        <f ca="1">SUM(Ввод!$G309:$G317)*AVERAGE(Ввод!$G$153:$J$153)*SUMIF(Макро!$38:$38,BH$14,Макро!$49:$49)+BH42+BH43</f>
        <v>3527.7682176156436</v>
      </c>
      <c r="BI41" s="5">
        <f ca="1">SUM(Ввод!$G309:$G317)*AVERAGE(Ввод!$G$153:$J$153)*SUMIF(Макро!$38:$38,BI$14,Макро!$49:$49)+BI42+BI43</f>
        <v>3499.2805764661834</v>
      </c>
      <c r="BJ41" s="5">
        <f ca="1">SUM(Ввод!$G309:$G317)*AVERAGE(Ввод!$G$153:$J$153)*SUMIF(Макро!$38:$38,BJ$14,Макро!$49:$49)+BJ42+BJ43</f>
        <v>3460.3599838064911</v>
      </c>
      <c r="BK41" s="5">
        <f ca="1">SUM(Ввод!$G309:$G317)*AVERAGE(Ввод!$G$153:$J$153)*SUMIF(Макро!$38:$38,BK$14,Макро!$49:$49)+BK42+BK43</f>
        <v>3421.5066386527023</v>
      </c>
      <c r="BL41" s="5">
        <f ca="1">SUM(Ввод!$G309:$G317)*AVERAGE(Ввод!$G$153:$J$153)*SUMIF(Макро!$38:$38,BL$14,Макро!$49:$49)+BL42+BL43</f>
        <v>3383.0394382326831</v>
      </c>
      <c r="BM41" s="5">
        <f ca="1">SUM(Ввод!$G309:$G317)*AVERAGE(Ввод!$G$153:$J$153)*SUMIF(Макро!$38:$38,BM$14,Макро!$49:$49)+BM42+BM43</f>
        <v>3355.8015395547918</v>
      </c>
      <c r="BN41" s="5">
        <f ca="1">SUM(Ввод!$G309:$G317)*AVERAGE(Ввод!$G$153:$J$153)*SUMIF(Макро!$38:$38,BN$14,Макро!$49:$49)+BN42+BN43</f>
        <v>3317.7083375212233</v>
      </c>
      <c r="BO41" s="5">
        <f ca="1">SUM(Ввод!$G309:$G317)*AVERAGE(Ввод!$G$153:$J$153)*SUMIF(Макро!$38:$38,BO$14,Макро!$49:$49)+BO42+BO43</f>
        <v>3279.6666142354943</v>
      </c>
      <c r="BP41" s="5">
        <f ca="1">SUM(Ввод!$G309:$G317)*AVERAGE(Ввод!$G$153:$J$153)*SUMIF(Макро!$38:$38,BP$14,Макро!$49:$49)+BP42+BP43</f>
        <v>3241.8899861624141</v>
      </c>
      <c r="BQ41" s="5">
        <f ca="1">SUM(Ввод!$G309:$G317)*AVERAGE(Ввод!$G$153:$J$153)*SUMIF(Макро!$38:$38,BQ$14,Макро!$49:$49)+BQ42+BQ43</f>
        <v>3215.8314600453346</v>
      </c>
      <c r="BR41" s="5">
        <f ca="1">SUM(Ввод!$G309:$G317)*AVERAGE(Ввод!$G$153:$J$153)*SUMIF(Макро!$38:$38,BR$14,Макро!$49:$49)+BR42+BR43</f>
        <v>3178.5015317067209</v>
      </c>
      <c r="BS41" s="5">
        <f ca="1">SUM(Ввод!$G309:$G317)*AVERAGE(Ввод!$G$153:$J$153)*SUMIF(Макро!$38:$38,BS$14,Макро!$49:$49)+BS42+BS43</f>
        <v>3141.4218417507868</v>
      </c>
      <c r="BT41" s="5">
        <f ca="1">SUM(Ввод!$G309:$G317)*AVERAGE(Ввод!$G$153:$J$153)*SUMIF(Макро!$38:$38,BT$14,Макро!$49:$49)+BT42+BT43</f>
        <v>3104.7706220065388</v>
      </c>
      <c r="BU41" s="5">
        <f ca="1">SUM(Ввод!$G309:$G317)*AVERAGE(Ввод!$G$153:$J$153)*SUMIF(Макро!$38:$38,BU$14,Макро!$49:$49)+BU42+BU43</f>
        <v>3080.2646360235476</v>
      </c>
      <c r="BV41" s="5">
        <f ca="1">SUM(Ввод!$G309:$G317)*AVERAGE(Ввод!$G$153:$J$153)*SUMIF(Макро!$38:$38,BV$14,Макро!$49:$49)+BV42+BV43</f>
        <v>3044.0438609838147</v>
      </c>
      <c r="BW41" s="5">
        <f ca="1">SUM(Ввод!$G309:$G317)*AVERAGE(Ввод!$G$153:$J$153)*SUMIF(Макро!$38:$38,BW$14,Макро!$49:$49)+BW42+BW43</f>
        <v>3007.9968847516748</v>
      </c>
      <c r="BX41" s="5">
        <f ca="1">SUM(Ввод!$G309:$G317)*AVERAGE(Ввод!$G$153:$J$153)*SUMIF(Макро!$38:$38,BX$14,Макро!$49:$49)+BX42+BX43</f>
        <v>2972.2804302511304</v>
      </c>
      <c r="BY41" s="5">
        <f ca="1">SUM(Ввод!$G309:$G317)*AVERAGE(Ввод!$G$153:$J$153)*SUMIF(Макро!$38:$38,BY$14,Макро!$49:$49)+BY42+BY43</f>
        <v>2925.5496890348172</v>
      </c>
      <c r="BZ41" s="5">
        <f ca="1">SUM(Ввод!$G309:$G317)*AVERAGE(Ввод!$G$153:$J$153)*SUMIF(Макро!$38:$38,BZ$14,Макро!$49:$49)+BZ42+BZ43</f>
        <v>2922.36311521687</v>
      </c>
      <c r="CA41" s="5">
        <f ca="1">SUM(Ввод!$G309:$G317)*AVERAGE(Ввод!$G$153:$J$153)*SUMIF(Макро!$38:$38,CA$14,Макро!$49:$49)+CA42+CA43</f>
        <v>2919.3733852082087</v>
      </c>
      <c r="CB41" s="5">
        <f ca="1">SUM(Ввод!$G309:$G317)*AVERAGE(Ввод!$G$153:$J$153)*SUMIF(Макро!$38:$38,CB$14,Макро!$49:$49)+CB42+CB43</f>
        <v>2916.7105030710068</v>
      </c>
      <c r="CC41" s="5">
        <f ca="1">SUM(Ввод!$G309:$G317)*AVERAGE(Ввод!$G$153:$J$153)*SUMIF(Макро!$38:$38,CC$14,Макро!$49:$49)+CC42+CC43</f>
        <v>2927.1634773710107</v>
      </c>
      <c r="CD41" s="5">
        <f ca="1">SUM(Ввод!$G309:$G317)*AVERAGE(Ввод!$G$153:$J$153)*SUMIF(Макро!$38:$38,CD$14,Макро!$49:$49)+CD42+CD43</f>
        <v>2910.6433455537253</v>
      </c>
      <c r="CE41" s="5">
        <f ca="1">SUM(Ввод!$G309:$G317)*AVERAGE(Ввод!$G$153:$J$153)*SUMIF(Макро!$38:$38,CE$14,Макро!$49:$49)+CE42+CE43</f>
        <v>2936.2434475616064</v>
      </c>
      <c r="CF41" s="5">
        <f ca="1">SUM(Ввод!$G309:$G317)*AVERAGE(Ввод!$G$153:$J$153)*SUMIF(Макро!$38:$38,CF$14,Макро!$49:$49)+CF42+CF43</f>
        <v>2962.1398906991017</v>
      </c>
      <c r="CG41" s="5">
        <f ca="1">SUM(Ввод!$G309:$G317)*AVERAGE(Ввод!$G$153:$J$153)*SUMIF(Макро!$38:$38,CG$14,Макро!$49:$49)+CG42+CG43</f>
        <v>3001.6904853160004</v>
      </c>
      <c r="CH41" s="5">
        <f ca="1">SUM(Ввод!$G309:$G317)*AVERAGE(Ввод!$G$153:$J$153)*SUMIF(Макро!$38:$38,CH$14,Макро!$49:$49)+CH42+CH43</f>
        <v>3028.1046703597203</v>
      </c>
      <c r="CI41" s="5">
        <f ca="1">SUM(Ввод!$G309:$G317)*AVERAGE(Ввод!$G$153:$J$153)*SUMIF(Макро!$38:$38,CI$14,Макро!$49:$49)+CI42+CI43</f>
        <v>3054.7423126343751</v>
      </c>
      <c r="CJ41" s="5">
        <f ca="1">SUM(Ввод!$G309:$G317)*AVERAGE(Ввод!$G$153:$J$153)*SUMIF(Макро!$38:$38,CJ$14,Макро!$49:$49)+CJ42+CJ43</f>
        <v>3081.7145182301738</v>
      </c>
      <c r="CK41" s="5">
        <f ca="1">SUM(Ввод!$G309:$G317)*AVERAGE(Ввод!$G$153:$J$153)*SUMIF(Макро!$38:$38,CK$14,Макро!$49:$49)+CK42+CK43</f>
        <v>3122.8524454881945</v>
      </c>
      <c r="CL41" s="5">
        <f ca="1">SUM(Ввод!$G309:$G317)*AVERAGE(Ввод!$G$153:$J$153)*SUMIF(Макро!$38:$38,CL$14,Макро!$49:$49)+CL42+CL43</f>
        <v>3150.343732749534</v>
      </c>
      <c r="CM41" s="5">
        <f ca="1">SUM(Ввод!$G309:$G317)*AVERAGE(Ввод!$G$153:$J$153)*SUMIF(Макро!$38:$38,CM$14,Макро!$49:$49)+CM42+CM43</f>
        <v>3178.0692026896586</v>
      </c>
      <c r="CN41" s="5">
        <f ca="1">SUM(Ввод!$G309:$G317)*AVERAGE(Ввод!$G$153:$J$153)*SUMIF(Макро!$38:$38,CN$14,Макро!$49:$49)+CN42+CN43</f>
        <v>3206.1334724584799</v>
      </c>
      <c r="CO41" s="5">
        <f ca="1">SUM(Ввод!$G309:$G317)*AVERAGE(Ввод!$G$153:$J$153)*SUMIF(Макро!$38:$38,CO$14,Макро!$49:$49)+CO42+CO43</f>
        <v>3248.9296113082769</v>
      </c>
      <c r="CP41" s="5">
        <f ca="1">SUM(Ввод!$G309:$G317)*AVERAGE(Ввод!$G$153:$J$153)*SUMIF(Макро!$38:$38,CP$14,Макро!$49:$49)+CP42+CP43</f>
        <v>3277.5351714370236</v>
      </c>
      <c r="CQ41" s="5">
        <f ca="1">SUM(Ввод!$G309:$G317)*AVERAGE(Ввод!$G$153:$J$153)*SUMIF(Макро!$38:$38,CQ$14,Макро!$49:$49)+CQ42+CQ43</f>
        <v>3306.3994081582287</v>
      </c>
      <c r="CR41" s="5">
        <f ca="1">SUM(Ввод!$G309:$G317)*AVERAGE(Ввод!$G$153:$J$153)*SUMIF(Макро!$38:$38,CR$14,Макро!$49:$49)+CR42+CR43</f>
        <v>3335.6004604248938</v>
      </c>
      <c r="CS41" s="5">
        <f ca="1">SUM(Ввод!$G309:$G317)*AVERAGE(Ввод!$G$153:$J$153)*SUMIF(Макро!$38:$38,CS$14,Макро!$49:$49)+CS42+CS43</f>
        <v>3380.1149490103621</v>
      </c>
      <c r="CT41" s="5">
        <f ca="1">SUM(Ввод!$G309:$G317)*AVERAGE(Ввод!$G$153:$J$153)*SUMIF(Макро!$38:$38,CT$14,Макро!$49:$49)+CT42+CT43</f>
        <v>3409.8870697219513</v>
      </c>
      <c r="CU41" s="5">
        <f ca="1">SUM(Ввод!$G309:$G317)*AVERAGE(Ввод!$G$153:$J$153)*SUMIF(Макро!$38:$38,CU$14,Макро!$49:$49)+CU42+CU43</f>
        <v>3439.9428174402874</v>
      </c>
      <c r="CV41" s="5">
        <f ca="1">SUM(Ввод!$G309:$G317)*AVERAGE(Ввод!$G$153:$J$153)*SUMIF(Макро!$38:$38,CV$14,Макро!$49:$49)+CV42+CV43</f>
        <v>3470.320525288902</v>
      </c>
      <c r="CW41" s="5">
        <f ca="1">SUM(Ввод!$G309:$G317)*AVERAGE(Ввод!$G$153:$J$153)*SUMIF(Макро!$38:$38,CW$14,Макро!$49:$49)+CW42+CW43</f>
        <v>3516.6228609610139</v>
      </c>
      <c r="CX41" s="5">
        <f ca="1">SUM(Ввод!$G309:$G317)*AVERAGE(Ввод!$G$153:$J$153)*SUMIF(Макро!$38:$38,CX$14,Макро!$49:$49)+CX42+CX43</f>
        <v>3547.6090224856061</v>
      </c>
      <c r="CY41" s="5">
        <f ca="1">SUM(Ввод!$G309:$G317)*AVERAGE(Ввод!$G$153:$J$153)*SUMIF(Макро!$38:$38,CY$14,Макро!$49:$49)+CY42+CY43</f>
        <v>3578.8842346944125</v>
      </c>
      <c r="CZ41" s="5">
        <f ca="1">SUM(Ввод!$G309:$G317)*AVERAGE(Ввод!$G$153:$J$153)*SUMIF(Макро!$38:$38,CZ$14,Макро!$49:$49)+CZ42+CZ43</f>
        <v>3610.5003633274428</v>
      </c>
      <c r="DA41" s="5">
        <f ca="1">SUM(Ввод!$G309:$G317)*AVERAGE(Ввод!$G$153:$J$153)*SUMIF(Макро!$38:$38,DA$14,Макро!$49:$49)+DA42+DA43</f>
        <v>3658.6628482087913</v>
      </c>
      <c r="DB41" s="5">
        <f ca="1">SUM(Ввод!$G309:$G317)*AVERAGE(Ввод!$G$153:$J$153)*SUMIF(Макро!$38:$38,DB$14,Макро!$49:$49)+DB42+DB43</f>
        <v>3690.9124648216716</v>
      </c>
      <c r="DC41" s="5">
        <f ca="1">SUM(Ввод!$G309:$G317)*AVERAGE(Ввод!$G$153:$J$153)*SUMIF(Макро!$38:$38,DC$14,Макро!$49:$49)+DC42+DC43</f>
        <v>3723.4637150223439</v>
      </c>
      <c r="DD41" s="5">
        <f ca="1">SUM(Ввод!$G309:$G317)*AVERAGE(Ввод!$G$153:$J$153)*SUMIF(Макро!$38:$38,DD$14,Макро!$49:$49)+DD42+DD43</f>
        <v>3756.3686728158286</v>
      </c>
      <c r="DE41" s="5">
        <f ca="1">SUM(Ввод!$G309:$G317)*AVERAGE(Ввод!$G$153:$J$153)*SUMIF(Макро!$38:$38,DE$14,Макро!$49:$49)+DE42+DE43</f>
        <v>3806.4665224215323</v>
      </c>
      <c r="DF41" s="5">
        <f ca="1">SUM(Ввод!$G309:$G317)*AVERAGE(Ввод!$G$153:$J$153)*SUMIF(Макро!$38:$38,DF$14,Макро!$49:$49)+DF42+DF43</f>
        <v>3840.0243546183974</v>
      </c>
      <c r="DG41" s="5">
        <f ca="1">SUM(Ввод!$G309:$G317)*AVERAGE(Ввод!$G$153:$J$153)*SUMIF(Макро!$38:$38,DG$14,Макро!$49:$49)+DG42+DG43</f>
        <v>3873.9169150614243</v>
      </c>
      <c r="DH41" s="5">
        <f ca="1">SUM(Ввод!$G309:$G317)*AVERAGE(Ввод!$G$153:$J$153)*SUMIF(Макро!$38:$38,DH$14,Макро!$49:$49)+DH42+DH43</f>
        <v>3908.1498313281381</v>
      </c>
      <c r="DI41" s="5">
        <f ca="1">SUM(Ввод!$G309:$G317)*AVERAGE(Ввод!$G$153:$J$153)*SUMIF(Макро!$38:$38,DI$14,Макро!$49:$49)+DI42+DI43</f>
        <v>3929.0889384622042</v>
      </c>
      <c r="DJ41" s="5">
        <f ca="1">SUM(Ввод!$G309:$G317)*AVERAGE(Ввод!$G$153:$J$153)*SUMIF(Макро!$38:$38,DJ$14,Макро!$49:$49)+DJ42+DJ43</f>
        <v>-22.793926256414693</v>
      </c>
    </row>
    <row r="42" spans="1:115">
      <c r="B42" s="17" t="s">
        <v>207</v>
      </c>
      <c r="H42" s="7" t="s">
        <v>0</v>
      </c>
      <c r="I42" s="5"/>
      <c r="J42" s="5">
        <f>-Налоги!J76</f>
        <v>0</v>
      </c>
      <c r="K42" s="5">
        <f>-Налоги!K76</f>
        <v>0</v>
      </c>
      <c r="L42" s="5">
        <f>-Налоги!L76</f>
        <v>0</v>
      </c>
      <c r="M42" s="5">
        <f>-Налоги!M76</f>
        <v>0</v>
      </c>
      <c r="N42" s="5">
        <f>-Налоги!N76</f>
        <v>0</v>
      </c>
      <c r="O42" s="5">
        <f>-Налоги!O76</f>
        <v>0</v>
      </c>
      <c r="P42" s="5">
        <f>-Налоги!P76</f>
        <v>962.5</v>
      </c>
      <c r="Q42" s="5">
        <f>-Налоги!Q76</f>
        <v>1908.9581499999999</v>
      </c>
      <c r="R42" s="5">
        <f>-Налоги!R76</f>
        <v>1876.875</v>
      </c>
      <c r="S42" s="5">
        <f>-Налоги!S76</f>
        <v>1844.7918500000001</v>
      </c>
      <c r="T42" s="5">
        <f>-Налоги!T76</f>
        <v>1812.7081499999999</v>
      </c>
      <c r="U42" s="5">
        <f>-Налоги!U76</f>
        <v>2605.6250000000005</v>
      </c>
      <c r="V42" s="5">
        <f>-Налоги!V76</f>
        <v>3384.7918499999992</v>
      </c>
      <c r="W42" s="5">
        <f>-Налоги!W76</f>
        <v>3325.2081499999999</v>
      </c>
      <c r="X42" s="5">
        <f>-Налоги!X76</f>
        <v>3265.6250000000005</v>
      </c>
      <c r="Y42" s="5">
        <f>-Налоги!Y76</f>
        <v>3206.0418499999992</v>
      </c>
      <c r="Z42" s="5">
        <f>-Налоги!Z76</f>
        <v>3146.4581499999999</v>
      </c>
      <c r="AA42" s="5">
        <f>-Налоги!AA76</f>
        <v>3086.8750000000005</v>
      </c>
      <c r="AB42" s="5">
        <f>-Налоги!AB76</f>
        <v>3027.2918499999992</v>
      </c>
      <c r="AC42" s="5">
        <f>-Налоги!AC76</f>
        <v>2967.7081499999999</v>
      </c>
      <c r="AD42" s="5">
        <f>-Налоги!AD76</f>
        <v>2908.1250000000005</v>
      </c>
      <c r="AE42" s="5">
        <f>-Налоги!AE76</f>
        <v>2848.5418500000001</v>
      </c>
      <c r="AF42" s="5">
        <f>-Налоги!AF76</f>
        <v>2788.9581499999999</v>
      </c>
      <c r="AG42" s="5">
        <f>-Налоги!AG76</f>
        <v>2729.3750000000005</v>
      </c>
      <c r="AH42" s="5">
        <f>-Налоги!AH76</f>
        <v>2669.7918500000001</v>
      </c>
      <c r="AI42" s="5">
        <f>-Налоги!AI76</f>
        <v>2610.2081499999999</v>
      </c>
      <c r="AJ42" s="5">
        <f>-Налоги!AJ76</f>
        <v>2550.6250000000005</v>
      </c>
      <c r="AK42" s="5">
        <f>-Налоги!AK76</f>
        <v>2491.0418500000001</v>
      </c>
      <c r="AL42" s="5">
        <f>-Налоги!AL76</f>
        <v>2431.4581499999999</v>
      </c>
      <c r="AM42" s="5">
        <f>-Налоги!AM76</f>
        <v>2371.8750000000005</v>
      </c>
      <c r="AN42" s="5">
        <f>-Налоги!AN76</f>
        <v>2312.2918500000001</v>
      </c>
      <c r="AO42" s="5">
        <f>-Налоги!AO76</f>
        <v>2252.7081499999999</v>
      </c>
      <c r="AP42" s="5">
        <f>-Налоги!AP76</f>
        <v>2193.1250000000005</v>
      </c>
      <c r="AQ42" s="5">
        <f>-Налоги!AQ76</f>
        <v>2133.5418500000001</v>
      </c>
      <c r="AR42" s="5">
        <f>-Налоги!AR76</f>
        <v>2073.9581499999999</v>
      </c>
      <c r="AS42" s="5">
        <f>-Налоги!AS76</f>
        <v>2014.3749999999995</v>
      </c>
      <c r="AT42" s="5">
        <f>-Налоги!AT76</f>
        <v>1954.7918500000001</v>
      </c>
      <c r="AU42" s="5">
        <f>-Налоги!AU76</f>
        <v>1895.2081499999999</v>
      </c>
      <c r="AV42" s="5">
        <f>-Налоги!AV76</f>
        <v>1835.625</v>
      </c>
      <c r="AW42" s="5">
        <f>-Налоги!AW76</f>
        <v>1776.0418500000001</v>
      </c>
      <c r="AX42" s="5">
        <f>-Налоги!AX76</f>
        <v>1716.4581499999999</v>
      </c>
      <c r="AY42" s="5">
        <f>-Налоги!AY76</f>
        <v>1656.875</v>
      </c>
      <c r="AZ42" s="5">
        <f>-Налоги!AZ76</f>
        <v>1597.2918500000001</v>
      </c>
      <c r="BA42" s="5">
        <f>-Налоги!BA76</f>
        <v>1537.7081499999999</v>
      </c>
      <c r="BB42" s="5">
        <f>-Налоги!BB76</f>
        <v>1478.125</v>
      </c>
      <c r="BC42" s="5">
        <f>-Налоги!BC76</f>
        <v>1418.5418500000001</v>
      </c>
      <c r="BD42" s="5">
        <f>-Налоги!BD76</f>
        <v>1358.9581499999999</v>
      </c>
      <c r="BE42" s="5">
        <f>-Налоги!BE76</f>
        <v>1299.375</v>
      </c>
      <c r="BF42" s="5">
        <f>-Налоги!BF76</f>
        <v>1239.7918500000001</v>
      </c>
      <c r="BG42" s="5">
        <f>-Налоги!BG76</f>
        <v>1180.2081499999999</v>
      </c>
      <c r="BH42" s="5">
        <f>-Налоги!BH76</f>
        <v>1120.625</v>
      </c>
      <c r="BI42" s="5">
        <f>-Налоги!BI76</f>
        <v>1061.0418500000001</v>
      </c>
      <c r="BJ42" s="5">
        <f>-Налоги!BJ76</f>
        <v>1001.4581499999999</v>
      </c>
      <c r="BK42" s="5">
        <f>-Налоги!BK76</f>
        <v>941.875</v>
      </c>
      <c r="BL42" s="5">
        <f>-Налоги!BL76</f>
        <v>882.29185000000007</v>
      </c>
      <c r="BM42" s="5">
        <f>-Налоги!BM76</f>
        <v>822.70814999999993</v>
      </c>
      <c r="BN42" s="5">
        <f>-Налоги!BN76</f>
        <v>763.125</v>
      </c>
      <c r="BO42" s="5">
        <f>-Налоги!BO76</f>
        <v>703.54185000000007</v>
      </c>
      <c r="BP42" s="5">
        <f>-Налоги!BP76</f>
        <v>643.95814999999993</v>
      </c>
      <c r="BQ42" s="5">
        <f>-Налоги!BQ76</f>
        <v>584.375</v>
      </c>
      <c r="BR42" s="5">
        <f>-Налоги!BR76</f>
        <v>524.79185000000007</v>
      </c>
      <c r="BS42" s="5">
        <f>-Налоги!BS76</f>
        <v>465.20814999999993</v>
      </c>
      <c r="BT42" s="5">
        <f>-Налоги!BT76</f>
        <v>405.625</v>
      </c>
      <c r="BU42" s="5">
        <f>-Налоги!BU76</f>
        <v>346.04184999999995</v>
      </c>
      <c r="BV42" s="5">
        <f>-Налоги!BV76</f>
        <v>286.45815000000005</v>
      </c>
      <c r="BW42" s="5">
        <f>-Налоги!BW76</f>
        <v>226.875</v>
      </c>
      <c r="BX42" s="5">
        <f>-Налоги!BX76</f>
        <v>167.29184999999995</v>
      </c>
      <c r="BY42" s="5">
        <f>-Налоги!BY76</f>
        <v>123.75</v>
      </c>
      <c r="BZ42" s="5">
        <f>-Налоги!BZ76</f>
        <v>96.25</v>
      </c>
      <c r="CA42" s="5">
        <f>-Налоги!CA76</f>
        <v>68.75</v>
      </c>
      <c r="CB42" s="5">
        <f>-Налоги!CB76</f>
        <v>41.25</v>
      </c>
      <c r="CC42" s="5">
        <f>-Налоги!CC76</f>
        <v>13.75</v>
      </c>
      <c r="CD42" s="5">
        <f>-Налоги!CD76</f>
        <v>0</v>
      </c>
      <c r="CE42" s="5">
        <f>-Налоги!CE76</f>
        <v>0</v>
      </c>
      <c r="CF42" s="5">
        <f>-Налоги!CF76</f>
        <v>0</v>
      </c>
      <c r="CG42" s="5">
        <f>-Налоги!CG76</f>
        <v>0</v>
      </c>
      <c r="CH42" s="5">
        <f>-Налоги!CH76</f>
        <v>0</v>
      </c>
      <c r="CI42" s="5">
        <f>-Налоги!CI76</f>
        <v>0</v>
      </c>
      <c r="CJ42" s="5">
        <f>-Налоги!CJ76</f>
        <v>0</v>
      </c>
      <c r="CK42" s="5">
        <f>-Налоги!CK76</f>
        <v>0</v>
      </c>
      <c r="CL42" s="5">
        <f>-Налоги!CL76</f>
        <v>0</v>
      </c>
      <c r="CM42" s="5">
        <f>-Налоги!CM76</f>
        <v>0</v>
      </c>
      <c r="CN42" s="5">
        <f>-Налоги!CN76</f>
        <v>0</v>
      </c>
      <c r="CO42" s="5">
        <f>-Налоги!CO76</f>
        <v>0</v>
      </c>
      <c r="CP42" s="5">
        <f>-Налоги!CP76</f>
        <v>0</v>
      </c>
      <c r="CQ42" s="5">
        <f>-Налоги!CQ76</f>
        <v>0</v>
      </c>
      <c r="CR42" s="5">
        <f>-Налоги!CR76</f>
        <v>0</v>
      </c>
      <c r="CS42" s="5">
        <f>-Налоги!CS76</f>
        <v>0</v>
      </c>
      <c r="CT42" s="5">
        <f>-Налоги!CT76</f>
        <v>0</v>
      </c>
      <c r="CU42" s="5">
        <f>-Налоги!CU76</f>
        <v>0</v>
      </c>
      <c r="CV42" s="5">
        <f>-Налоги!CV76</f>
        <v>0</v>
      </c>
      <c r="CW42" s="5">
        <f>-Налоги!CW76</f>
        <v>0</v>
      </c>
      <c r="CX42" s="5">
        <f>-Налоги!CX76</f>
        <v>0</v>
      </c>
      <c r="CY42" s="5">
        <f>-Налоги!CY76</f>
        <v>0</v>
      </c>
      <c r="CZ42" s="5">
        <f>-Налоги!CZ76</f>
        <v>0</v>
      </c>
      <c r="DA42" s="5">
        <f>-Налоги!DA76</f>
        <v>0</v>
      </c>
      <c r="DB42" s="5">
        <f>-Налоги!DB76</f>
        <v>0</v>
      </c>
      <c r="DC42" s="5">
        <f>-Налоги!DC76</f>
        <v>0</v>
      </c>
      <c r="DD42" s="5">
        <f>-Налоги!DD76</f>
        <v>0</v>
      </c>
      <c r="DE42" s="5">
        <f>-Налоги!DE76</f>
        <v>0</v>
      </c>
      <c r="DF42" s="5">
        <f>-Налоги!DF76</f>
        <v>0</v>
      </c>
      <c r="DG42" s="5">
        <f>-Налоги!DG76</f>
        <v>0</v>
      </c>
      <c r="DH42" s="5">
        <f>-Налоги!DH76</f>
        <v>0</v>
      </c>
      <c r="DI42" s="5">
        <f>-Налоги!DI76</f>
        <v>0</v>
      </c>
      <c r="DJ42" s="5">
        <f>-Налоги!DJ76</f>
        <v>0</v>
      </c>
    </row>
    <row r="43" spans="1:115">
      <c r="B43" s="17" t="s">
        <v>432</v>
      </c>
      <c r="H43" s="7" t="s">
        <v>0</v>
      </c>
      <c r="I43" s="5"/>
      <c r="J43" s="5">
        <f>I72*Ввод!$G$171</f>
        <v>0</v>
      </c>
      <c r="K43" s="5">
        <f ca="1">J72*Ввод!$G$171</f>
        <v>1417.4987458895223</v>
      </c>
      <c r="L43" s="5">
        <f ca="1">K72*Ввод!$G$171</f>
        <v>1430.6833203730616</v>
      </c>
      <c r="M43" s="5">
        <f ca="1">L72*Ввод!$G$171</f>
        <v>1450.0233961684526</v>
      </c>
      <c r="N43" s="5">
        <f ca="1">M72*Ввод!$G$171</f>
        <v>1467.2012429873655</v>
      </c>
      <c r="O43" s="5">
        <f ca="1">N72*Ввод!$G$171</f>
        <v>1620.7680128230338</v>
      </c>
      <c r="P43" s="5">
        <f ca="1">O72*Ввод!$G$171</f>
        <v>1633.3713237914385</v>
      </c>
      <c r="Q43" s="5">
        <f ca="1">P72*Ввод!$G$171</f>
        <v>1698.3834201539855</v>
      </c>
      <c r="R43" s="5">
        <f ca="1">Q72*Ввод!$G$171</f>
        <v>1714.5096691592171</v>
      </c>
      <c r="S43" s="5">
        <f ca="1">R72*Ввод!$G$171</f>
        <v>1587.8243613392315</v>
      </c>
      <c r="T43" s="5">
        <f ca="1">S72*Ввод!$G$171</f>
        <v>1601.1121316128899</v>
      </c>
      <c r="U43" s="5">
        <f ca="1">T72*Ввод!$G$171</f>
        <v>1631.6784519403411</v>
      </c>
      <c r="V43" s="5">
        <f ca="1">U72*Ввод!$G$171</f>
        <v>2276.3325229714242</v>
      </c>
      <c r="W43" s="5">
        <f ca="1">V72*Ввод!$G$171</f>
        <v>1694.7162505165747</v>
      </c>
      <c r="X43" s="5">
        <f ca="1">W72*Ввод!$G$171</f>
        <v>1708.2994952285435</v>
      </c>
      <c r="Y43" s="5">
        <f ca="1">X72*Ввод!$G$171</f>
        <v>1729.5934698327173</v>
      </c>
      <c r="Z43" s="5">
        <f ca="1">Y72*Ввод!$G$171</f>
        <v>1743.2556758765277</v>
      </c>
      <c r="AA43" s="5">
        <f ca="1">Z72*Ввод!$G$171</f>
        <v>1756.5231889995241</v>
      </c>
      <c r="AB43" s="5">
        <f ca="1">AA72*Ввод!$G$171</f>
        <v>1770.6725099811065</v>
      </c>
      <c r="AC43" s="5">
        <f ca="1">AB72*Ввод!$G$171</f>
        <v>1792.7654965007041</v>
      </c>
      <c r="AD43" s="5">
        <f ca="1">AC72*Ввод!$G$171</f>
        <v>1806.9709306133402</v>
      </c>
      <c r="AE43" s="5">
        <f ca="1">AD72*Ввод!$G$171</f>
        <v>1820.8906369436243</v>
      </c>
      <c r="AF43" s="5">
        <f ca="1">AE72*Ввод!$G$171</f>
        <v>1835.5981319919733</v>
      </c>
      <c r="AG43" s="5">
        <f ca="1">AF72*Ввод!$G$171</f>
        <v>1858.5432048415428</v>
      </c>
      <c r="AH43" s="5">
        <f ca="1">AG72*Ввод!$G$171</f>
        <v>1873.3389557404109</v>
      </c>
      <c r="AI43" s="5">
        <f ca="1">AH72*Ввод!$G$171</f>
        <v>1888.23321903848</v>
      </c>
      <c r="AJ43" s="5">
        <f ca="1">AI72*Ввод!$G$171</f>
        <v>1903.4575105999693</v>
      </c>
      <c r="AK43" s="5">
        <f ca="1">AJ72*Ввод!$G$171</f>
        <v>1927.4046743611107</v>
      </c>
      <c r="AL43" s="5">
        <f ca="1">AK72*Ввод!$G$171</f>
        <v>1942.9419266828456</v>
      </c>
      <c r="AM43" s="5">
        <f ca="1">AL72*Ввод!$G$171</f>
        <v>1958.6821612771496</v>
      </c>
      <c r="AN43" s="5">
        <f ca="1">AM72*Ввод!$G$171</f>
        <v>1975.2855997771237</v>
      </c>
      <c r="AO43" s="5">
        <f ca="1">AN72*Ввод!$G$171</f>
        <v>2000.785560133598</v>
      </c>
      <c r="AP43" s="5">
        <f ca="1">AO72*Ввод!$G$171</f>
        <v>2017.6152418973486</v>
      </c>
      <c r="AQ43" s="5">
        <f ca="1">AP72*Ввод!$G$171</f>
        <v>2034.380857468823</v>
      </c>
      <c r="AR43" s="5">
        <f ca="1">AQ72*Ввод!$G$171</f>
        <v>2051.6768145853666</v>
      </c>
      <c r="AS43" s="5">
        <f ca="1">AR72*Ввод!$G$171</f>
        <v>2078.1860138749266</v>
      </c>
      <c r="AT43" s="5">
        <f ca="1">AS72*Ввод!$G$171</f>
        <v>2095.7227852166434</v>
      </c>
      <c r="AU43" s="5">
        <f ca="1">AT72*Ввод!$G$171</f>
        <v>2113.1405721788051</v>
      </c>
      <c r="AV43" s="5">
        <f ca="1">AU72*Ввод!$G$171</f>
        <v>2131.0539524239757</v>
      </c>
      <c r="AW43" s="5">
        <f ca="1">AV72*Ввод!$G$171</f>
        <v>2158.5422375247331</v>
      </c>
      <c r="AX43" s="5">
        <f ca="1">AW72*Ввод!$G$171</f>
        <v>2176.7204474713294</v>
      </c>
      <c r="AY43" s="5">
        <f ca="1">AX72*Ввод!$G$171</f>
        <v>2194.9785759799024</v>
      </c>
      <c r="AZ43" s="5">
        <f ca="1">AY72*Ввод!$G$171</f>
        <v>2213.5322561643079</v>
      </c>
      <c r="BA43" s="5">
        <f ca="1">AZ72*Ввод!$G$171</f>
        <v>2242.1371644628894</v>
      </c>
      <c r="BB43" s="5">
        <f ca="1">BA72*Ввод!$G$171</f>
        <v>2261.0690897900768</v>
      </c>
      <c r="BC43" s="5">
        <f ca="1">BB72*Ввод!$G$171</f>
        <v>2279.993393718235</v>
      </c>
      <c r="BD43" s="5">
        <f ca="1">BC72*Ввод!$G$171</f>
        <v>2299.3532872398259</v>
      </c>
      <c r="BE43" s="5">
        <f ca="1">BD72*Ввод!$G$171</f>
        <v>2329.075682279205</v>
      </c>
      <c r="BF43" s="5">
        <f ca="1">BE72*Ввод!$G$171</f>
        <v>2348.7541645202459</v>
      </c>
      <c r="BG43" s="5">
        <f ca="1">BF72*Ввод!$G$171</f>
        <v>2368.4691699065002</v>
      </c>
      <c r="BH43" s="5">
        <f ca="1">BG72*Ввод!$G$171</f>
        <v>2388.6007027719238</v>
      </c>
      <c r="BI43" s="5">
        <f ca="1">BH72*Ввод!$G$171</f>
        <v>2419.5143149638025</v>
      </c>
      <c r="BJ43" s="5">
        <f ca="1">BI72*Ввод!$G$171</f>
        <v>2439.9932412520052</v>
      </c>
      <c r="BK43" s="5">
        <f ca="1">BJ72*Ввод!$G$171</f>
        <v>2460.537053365143</v>
      </c>
      <c r="BL43" s="5">
        <f ca="1">BK72*Ввод!$G$171</f>
        <v>2481.4651807106393</v>
      </c>
      <c r="BM43" s="5">
        <f ca="1">BL72*Ввод!$G$171</f>
        <v>2513.6213123011207</v>
      </c>
      <c r="BN43" s="5">
        <f ca="1">BM72*Ввод!$G$171</f>
        <v>2534.9193467050945</v>
      </c>
      <c r="BO43" s="5">
        <f ca="1">BN72*Ввод!$G$171</f>
        <v>2556.2669683886797</v>
      </c>
      <c r="BP43" s="5">
        <f ca="1">BO72*Ввод!$G$171</f>
        <v>2577.8783251746891</v>
      </c>
      <c r="BQ43" s="5">
        <f ca="1">BP72*Ввод!$G$171</f>
        <v>2611.2053049807441</v>
      </c>
      <c r="BR43" s="5">
        <f ca="1">BQ72*Ввод!$G$171</f>
        <v>2633.2589346180389</v>
      </c>
      <c r="BS43" s="5">
        <f ca="1">BR72*Ввод!$G$171</f>
        <v>2655.5613854921412</v>
      </c>
      <c r="BT43" s="5">
        <f ca="1">BS72*Ввод!$G$171</f>
        <v>2678.2897700441945</v>
      </c>
      <c r="BU43" s="5">
        <f ca="1">BT72*Ввод!$G$171</f>
        <v>2713.161382244823</v>
      </c>
      <c r="BV43" s="5">
        <f ca="1">BU72*Ввод!$G$171</f>
        <v>2736.3167295041144</v>
      </c>
      <c r="BW43" s="5">
        <f ca="1">BV72*Ввод!$G$171</f>
        <v>2759.6432797196208</v>
      </c>
      <c r="BX43" s="5">
        <f ca="1">BW72*Ввод!$G$171</f>
        <v>2783.2982856517729</v>
      </c>
      <c r="BY43" s="5">
        <f ca="1">BX72*Ввод!$G$171</f>
        <v>2779.8956184909061</v>
      </c>
      <c r="BZ43" s="5">
        <f ca="1">BY72*Ввод!$G$171</f>
        <v>2803.9931617881671</v>
      </c>
      <c r="CA43" s="5">
        <f ca="1">BZ72*Ввод!$G$171</f>
        <v>2828.2854211888221</v>
      </c>
      <c r="CB43" s="5">
        <f ca="1">CA72*Ввод!$G$171</f>
        <v>2852.902379784729</v>
      </c>
      <c r="CC43" s="5">
        <f ca="1">CB72*Ввод!$G$171</f>
        <v>2890.6330249646376</v>
      </c>
      <c r="CD43" s="5">
        <f ca="1">CC72*Ввод!$G$171</f>
        <v>2887.6383727883399</v>
      </c>
      <c r="CE43" s="5">
        <f ca="1">CD72*Ввод!$G$171</f>
        <v>2913.0117416018043</v>
      </c>
      <c r="CF43" s="5">
        <f ca="1">CE72*Ввод!$G$171</f>
        <v>2938.6792169001396</v>
      </c>
      <c r="CG43" s="5">
        <f ca="1">CF72*Ввод!$G$171</f>
        <v>2977.9985870088481</v>
      </c>
      <c r="CH43" s="5">
        <f ca="1">CG72*Ввод!$G$171</f>
        <v>3004.1792686339918</v>
      </c>
      <c r="CI43" s="5">
        <f ca="1">CH72*Ввод!$G$171</f>
        <v>3030.5811061191212</v>
      </c>
      <c r="CJ43" s="5">
        <f ca="1">CI72*Ввод!$G$171</f>
        <v>3057.3151828725154</v>
      </c>
      <c r="CK43" s="5">
        <f ca="1">CJ72*Ввод!$G$171</f>
        <v>3098.2126343297732</v>
      </c>
      <c r="CL43" s="5">
        <f ca="1">CK72*Ввод!$G$171</f>
        <v>3125.461075700759</v>
      </c>
      <c r="CM43" s="5">
        <f ca="1">CL72*Ввод!$G$171</f>
        <v>3152.9413063017291</v>
      </c>
      <c r="CN43" s="5">
        <f ca="1">CM72*Ввод!$G$171</f>
        <v>3180.7579196931615</v>
      </c>
      <c r="CO43" s="5">
        <f ca="1">CN72*Ввод!$G$171</f>
        <v>3223.303961305407</v>
      </c>
      <c r="CP43" s="5">
        <f ca="1">CO72*Ввод!$G$171</f>
        <v>3251.6569592797268</v>
      </c>
      <c r="CQ43" s="5">
        <f ca="1">CP72*Ввод!$G$171</f>
        <v>3280.2661446358184</v>
      </c>
      <c r="CR43" s="5">
        <f ca="1">CQ72*Ввод!$G$171</f>
        <v>3309.2096317934352</v>
      </c>
      <c r="CS43" s="5">
        <f ca="1">CR72*Ввод!$G$171</f>
        <v>3353.4640167508774</v>
      </c>
      <c r="CT43" s="5">
        <f ca="1">CS72*Ввод!$G$171</f>
        <v>3382.9734702962414</v>
      </c>
      <c r="CU43" s="5">
        <f ca="1">CT72*Ввод!$G$171</f>
        <v>3412.7639620443456</v>
      </c>
      <c r="CV43" s="5">
        <f ca="1">CU72*Ввод!$G$171</f>
        <v>3442.8737996038985</v>
      </c>
      <c r="CW43" s="5">
        <f ca="1">CV72*Ввод!$G$171</f>
        <v>3488.9056249018272</v>
      </c>
      <c r="CX43" s="5">
        <f ca="1">CW72*Ввод!$G$171</f>
        <v>3519.6186099468737</v>
      </c>
      <c r="CY43" s="5">
        <f ca="1">CX72*Ввод!$G$171</f>
        <v>3550.6179532940787</v>
      </c>
      <c r="CZ43" s="5">
        <f ca="1">CY72*Ввод!$G$171</f>
        <v>3581.9554941477827</v>
      </c>
      <c r="DA43" s="5">
        <f ca="1">CZ72*Ввод!$G$171</f>
        <v>3629.8366455348769</v>
      </c>
      <c r="DB43" s="5">
        <f ca="1">DA72*Ввод!$G$171</f>
        <v>3661.8021558772643</v>
      </c>
      <c r="DC43" s="5">
        <f ca="1">DB72*Ввод!$G$171</f>
        <v>3694.0664997031831</v>
      </c>
      <c r="DD43" s="5">
        <f ca="1">DC72*Ввод!$G$171</f>
        <v>3726.6817234202899</v>
      </c>
      <c r="DE43" s="5">
        <f ca="1">DD72*Ввод!$G$171</f>
        <v>3776.4869833786342</v>
      </c>
      <c r="DF43" s="5">
        <f ca="1">DE72*Ввод!$G$171</f>
        <v>3809.7493422131242</v>
      </c>
      <c r="DG43" s="5">
        <f ca="1">DF72*Ввод!$G$171</f>
        <v>3843.3435171573437</v>
      </c>
      <c r="DH43" s="5">
        <f ca="1">DG72*Ввод!$G$171</f>
        <v>3877.2751070872841</v>
      </c>
      <c r="DI43" s="5">
        <f ca="1">DH72*Ввод!$G$171</f>
        <v>3929.0889384622042</v>
      </c>
      <c r="DJ43" s="5">
        <f ca="1">DI72*Ввод!$G$171</f>
        <v>-22.793926256414693</v>
      </c>
    </row>
    <row r="44" spans="1:115" s="100" customFormat="1">
      <c r="A44" s="18"/>
      <c r="B44" s="142" t="s">
        <v>412</v>
      </c>
      <c r="H44" s="106" t="s">
        <v>0</v>
      </c>
      <c r="I44" s="101"/>
      <c r="J44" s="101">
        <f>SUM(J34,J38,J39,J40,J41)*N(J$14&lt;&gt;0)*N(J$14&lt;=Ввод!$R$16)</f>
        <v>207955.69792492973</v>
      </c>
      <c r="K44" s="101">
        <f ca="1">SUM(K34,K38,K39,K40,K41)*N(K$14&lt;&gt;0)*N(K$14&lt;=Ввод!$R$16)</f>
        <v>211284.3105900478</v>
      </c>
      <c r="L44" s="101">
        <f ca="1">SUM(L34,L38,L39,L40,L41)*N(L$14&lt;&gt;0)*N(L$14&lt;=Ввод!$R$16)</f>
        <v>214141.36543690291</v>
      </c>
      <c r="M44" s="101">
        <f ca="1">SUM(M34,M38,M39,M40,M41)*N(M$14&lt;&gt;0)*N(M$14&lt;=Ввод!$R$16)</f>
        <v>216111.97043556205</v>
      </c>
      <c r="N44" s="101">
        <f ca="1">SUM(N34,N38,N39,N40,N41)*N(N$14&lt;&gt;0)*N(N$14&lt;=Ввод!$R$16)</f>
        <v>238163.14035925729</v>
      </c>
      <c r="O44" s="101">
        <f ca="1">SUM(O34,O38,O39,O40,O41)*N(O$14&lt;&gt;0)*N(O$14&lt;=Ввод!$R$16)</f>
        <v>240153.39860935177</v>
      </c>
      <c r="P44" s="101">
        <f ca="1">SUM(P34,P38,P39,P40,P41)*N(P$14&lt;&gt;0)*N(P$14&lt;=Ввод!$R$16)</f>
        <v>244824.88661459732</v>
      </c>
      <c r="Q44" s="101">
        <f ca="1">SUM(Q34,Q38,Q39,Q40,Q41)*N(Q$14&lt;&gt;0)*N(Q$14&lt;=Ввод!$R$16)</f>
        <v>247708.619552977</v>
      </c>
      <c r="R44" s="101">
        <f ca="1">SUM(R34,R38,R39,R40,R41)*N(R$14&lt;&gt;0)*N(R$14&lt;=Ввод!$R$16)</f>
        <v>228606.90085298428</v>
      </c>
      <c r="S44" s="101">
        <f ca="1">SUM(S34,S38,S39,S40,S41)*N(S$14&lt;&gt;0)*N(S$14&lt;=Ввод!$R$16)</f>
        <v>230405.32936595363</v>
      </c>
      <c r="T44" s="101">
        <f ca="1">SUM(T34,T38,T39,T40,T41)*N(T$14&lt;&gt;0)*N(T$14&lt;=Ввод!$R$16)</f>
        <v>233437.83144378831</v>
      </c>
      <c r="U44" s="101">
        <f ca="1">SUM(U34,U38,U39,U40,U41)*N(U$14&lt;&gt;0)*N(U$14&lt;=Ввод!$R$16)</f>
        <v>236257.36787351701</v>
      </c>
      <c r="V44" s="101">
        <f ca="1">SUM(V34,V38,V39,V40,V41)*N(V$14&lt;&gt;0)*N(V$14&lt;=Ввод!$R$16)</f>
        <v>239755.45289260551</v>
      </c>
      <c r="W44" s="101">
        <f ca="1">SUM(W34,W38,W39,W40,W41)*N(W$14&lt;&gt;0)*N(W$14&lt;=Ввод!$R$16)</f>
        <v>241209.65557333146</v>
      </c>
      <c r="X44" s="101">
        <f ca="1">SUM(X34,X38,X39,X40,X41)*N(X$14&lt;&gt;0)*N(X$14&lt;=Ввод!$R$16)</f>
        <v>244383.27938248642</v>
      </c>
      <c r="Y44" s="101">
        <f ca="1">SUM(Y34,Y38,Y39,Y40,Y41)*N(Y$14&lt;&gt;0)*N(Y$14&lt;=Ввод!$R$16)</f>
        <v>246483.32029540377</v>
      </c>
      <c r="Z44" s="101">
        <f ca="1">SUM(Z34,Z38,Z39,Z40,Z41)*N(Z$14&lt;&gt;0)*N(Z$14&lt;=Ввод!$R$16)</f>
        <v>248589.4040939266</v>
      </c>
      <c r="AA44" s="101">
        <f ca="1">SUM(AA34,AA38,AA39,AA40,AA41)*N(AA$14&lt;&gt;0)*N(AA$14&lt;=Ввод!$R$16)</f>
        <v>250716.93596682895</v>
      </c>
      <c r="AB44" s="101">
        <f ca="1">SUM(AB34,AB38,AB39,AB40,AB41)*N(AB$14&lt;&gt;0)*N(AB$14&lt;=Ввод!$R$16)</f>
        <v>254014.49885792815</v>
      </c>
      <c r="AC44" s="101">
        <f ca="1">SUM(AC34,AC38,AC39,AC40,AC41)*N(AC$14&lt;&gt;0)*N(AC$14&lt;=Ввод!$R$16)</f>
        <v>256195.20905735469</v>
      </c>
      <c r="AD44" s="101">
        <f ca="1">SUM(AD34,AD38,AD39,AD40,AD41)*N(AD$14&lt;&gt;0)*N(AD$14&lt;=Ввод!$R$16)</f>
        <v>258388.91320799701</v>
      </c>
      <c r="AE44" s="101">
        <f ca="1">SUM(AE34,AE38,AE39,AE40,AE41)*N(AE$14&lt;&gt;0)*N(AE$14&lt;=Ввод!$R$16)</f>
        <v>260605.05126052906</v>
      </c>
      <c r="AF44" s="101">
        <f ca="1">SUM(AF34,AF38,AF39,AF40,AF41)*N(AF$14&lt;&gt;0)*N(AF$14&lt;=Ввод!$R$16)</f>
        <v>264036.31079237588</v>
      </c>
      <c r="AG44" s="101">
        <f ca="1">SUM(AG34,AG38,AG39,AG40,AG41)*N(AG$14&lt;&gt;0)*N(AG$14&lt;=Ввод!$R$16)</f>
        <v>266307.60937833646</v>
      </c>
      <c r="AH44" s="101">
        <f ca="1">SUM(AH34,AH38,AH39,AH40,AH41)*N(AH$14&lt;&gt;0)*N(AH$14&lt;=Ввод!$R$16)</f>
        <v>268609.91535442398</v>
      </c>
      <c r="AI44" s="101">
        <f ca="1">SUM(AI34,AI38,AI39,AI40,AI41)*N(AI$14&lt;&gt;0)*N(AI$14&lt;=Ввод!$R$16)</f>
        <v>270936.34113630775</v>
      </c>
      <c r="AJ44" s="101">
        <f ca="1">SUM(AJ34,AJ38,AJ39,AJ40,AJ41)*N(AJ$14&lt;&gt;0)*N(AJ$14&lt;=Ввод!$R$16)</f>
        <v>274523.31731839862</v>
      </c>
      <c r="AK44" s="101">
        <f ca="1">SUM(AK34,AK38,AK39,AK40,AK41)*N(AK$14&lt;&gt;0)*N(AK$14&lt;=Ввод!$R$16)</f>
        <v>276907.58384979214</v>
      </c>
      <c r="AL44" s="101">
        <f ca="1">SUM(AL34,AL38,AL39,AL40,AL41)*N(AL$14&lt;&gt;0)*N(AL$14&lt;=Ввод!$R$16)</f>
        <v>279305.61202770128</v>
      </c>
      <c r="AM44" s="101">
        <f ca="1">SUM(AM34,AM38,AM39,AM40,AM41)*N(AM$14&lt;&gt;0)*N(AM$14&lt;=Ввод!$R$16)</f>
        <v>281728.82071357424</v>
      </c>
      <c r="AN44" s="101">
        <f ca="1">SUM(AN34,AN38,AN39,AN40,AN41)*N(AN$14&lt;&gt;0)*N(AN$14&lt;=Ввод!$R$16)</f>
        <v>285460.20732334984</v>
      </c>
      <c r="AO44" s="101">
        <f ca="1">SUM(AO34,AO38,AO39,AO40,AO41)*N(AO$14&lt;&gt;0)*N(AO$14&lt;=Ввод!$R$16)</f>
        <v>287943.90195562347</v>
      </c>
      <c r="AP44" s="101">
        <f ca="1">SUM(AP34,AP38,AP39,AP40,AP41)*N(AP$14&lt;&gt;0)*N(AP$14&lt;=Ввод!$R$16)</f>
        <v>290444.96947276557</v>
      </c>
      <c r="AQ44" s="101">
        <f ca="1">SUM(AQ34,AQ38,AQ39,AQ40,AQ41)*N(AQ$14&lt;&gt;0)*N(AQ$14&lt;=Ввод!$R$16)</f>
        <v>292972.00479928812</v>
      </c>
      <c r="AR44" s="101">
        <f ca="1">SUM(AR34,AR38,AR39,AR40,AR41)*N(AR$14&lt;&gt;0)*N(AR$14&lt;=Ввод!$R$16)</f>
        <v>296856.40886845533</v>
      </c>
      <c r="AS44" s="101">
        <f ca="1">SUM(AS34,AS38,AS39,AS40,AS41)*N(AS$14&lt;&gt;0)*N(AS$14&lt;=Ввод!$R$16)</f>
        <v>299446.05764350144</v>
      </c>
      <c r="AT44" s="101">
        <f ca="1">SUM(AT34,AT38,AT39,AT40,AT41)*N(AT$14&lt;&gt;0)*N(AT$14&lt;=Ввод!$R$16)</f>
        <v>302039.80437454645</v>
      </c>
      <c r="AU44" s="101">
        <f ca="1">SUM(AU34,AU38,AU39,AU40,AU41)*N(AU$14&lt;&gt;0)*N(AU$14&lt;=Ввод!$R$16)</f>
        <v>304660.23684879916</v>
      </c>
      <c r="AV44" s="101">
        <f ca="1">SUM(AV34,AV38,AV39,AV40,AV41)*N(AV$14&lt;&gt;0)*N(AV$14&lt;=Ввод!$R$16)</f>
        <v>308690.21037366078</v>
      </c>
      <c r="AW44" s="101">
        <f ca="1">SUM(AW34,AW38,AW39,AW40,AW41)*N(AW$14&lt;&gt;0)*N(AW$14&lt;=Ввод!$R$16)</f>
        <v>311375.14824335708</v>
      </c>
      <c r="AX44" s="101">
        <f ca="1">SUM(AX34,AX38,AX39,AX40,AX41)*N(AX$14&lt;&gt;0)*N(AX$14&lt;=Ввод!$R$16)</f>
        <v>314072.51470044773</v>
      </c>
      <c r="AY44" s="101">
        <f ca="1">SUM(AY34,AY38,AY39,AY40,AY41)*N(AY$14&lt;&gt;0)*N(AY$14&lt;=Ввод!$R$16)</f>
        <v>316797.73725551576</v>
      </c>
      <c r="AZ44" s="101">
        <f ca="1">SUM(AZ34,AZ38,AZ39,AZ40,AZ41)*N(AZ$14&lt;&gt;0)*N(AZ$14&lt;=Ввод!$R$16)</f>
        <v>320988.62625058606</v>
      </c>
      <c r="BA44" s="101">
        <f ca="1">SUM(BA34,BA38,BA39,BA40,BA41)*N(BA$14&lt;&gt;0)*N(BA$14&lt;=Ввод!$R$16)</f>
        <v>323780.59684605338</v>
      </c>
      <c r="BB44" s="101">
        <f ca="1">SUM(BB34,BB38,BB39,BB40,BB41)*N(BB$14&lt;&gt;0)*N(BB$14&lt;=Ввод!$R$16)</f>
        <v>326584.51288973074</v>
      </c>
      <c r="BC44" s="101">
        <f ca="1">SUM(BC34,BC38,BC39,BC40,BC41)*N(BC$14&lt;&gt;0)*N(BC$14&lt;=Ввод!$R$16)</f>
        <v>329417.18463695311</v>
      </c>
      <c r="BD44" s="101">
        <f ca="1">SUM(BD34,BD38,BD39,BD40,BD41)*N(BD$14&lt;&gt;0)*N(BD$14&lt;=Ввод!$R$16)</f>
        <v>333775.1605677653</v>
      </c>
      <c r="BE44" s="101">
        <f ca="1">SUM(BE34,BE38,BE39,BE40,BE41)*N(BE$14&lt;&gt;0)*N(BE$14&lt;=Ввод!$R$16)</f>
        <v>336677.0346669766</v>
      </c>
      <c r="BF44" s="101">
        <f ca="1">SUM(BF34,BF38,BF39,BF40,BF41)*N(BF$14&lt;&gt;0)*N(BF$14&lt;=Ввод!$R$16)</f>
        <v>339596.00147107377</v>
      </c>
      <c r="BG44" s="101">
        <f ca="1">SUM(BG34,BG38,BG39,BG40,BG41)*N(BG$14&lt;&gt;0)*N(BG$14&lt;=Ввод!$R$16)</f>
        <v>342544.88503499521</v>
      </c>
      <c r="BH44" s="101">
        <f ca="1">SUM(BH34,BH38,BH39,BH40,BH41)*N(BH$14&lt;&gt;0)*N(BH$14&lt;=Ввод!$R$16)</f>
        <v>347080.75779151206</v>
      </c>
      <c r="BI44" s="101">
        <f ca="1">SUM(BI34,BI38,BI39,BI40,BI41)*N(BI$14&lt;&gt;0)*N(BI$14&lt;=Ввод!$R$16)</f>
        <v>350101.51211055351</v>
      </c>
      <c r="BJ44" s="101">
        <f ca="1">SUM(BJ34,BJ38,BJ39,BJ40,BJ41)*N(BJ$14&lt;&gt;0)*N(BJ$14&lt;=Ввод!$R$16)</f>
        <v>353139.22489806224</v>
      </c>
      <c r="BK44" s="101">
        <f ca="1">SUM(BK34,BK38,BK39,BK40,BK41)*N(BK$14&lt;&gt;0)*N(BK$14&lt;=Ввод!$R$16)</f>
        <v>356208.02858819714</v>
      </c>
      <c r="BL44" s="101">
        <f ca="1">SUM(BL34,BL38,BL39,BL40,BL41)*N(BL$14&lt;&gt;0)*N(BL$14&lt;=Ввод!$R$16)</f>
        <v>360929.36654497916</v>
      </c>
      <c r="BM44" s="101">
        <f ca="1">SUM(BM34,BM38,BM39,BM40,BM41)*N(BM$14&lt;&gt;0)*N(BM$14&lt;=Ввод!$R$16)</f>
        <v>364072.77594908362</v>
      </c>
      <c r="BN44" s="101">
        <f ca="1">SUM(BN34,BN38,BN39,BN40,BN41)*N(BN$14&lt;&gt;0)*N(BN$14&lt;=Ввод!$R$16)</f>
        <v>367219.69569118338</v>
      </c>
      <c r="BO44" s="101">
        <f ca="1">SUM(BO34,BO38,BO39,BO40,BO41)*N(BO$14&lt;&gt;0)*N(BO$14&lt;=Ввод!$R$16)</f>
        <v>370398.58587705105</v>
      </c>
      <c r="BP44" s="101">
        <f ca="1">SUM(BP34,BP38,BP39,BP40,BP41)*N(BP$14&lt;&gt;0)*N(BP$14&lt;=Ввод!$R$16)</f>
        <v>375294.73747282976</v>
      </c>
      <c r="BQ44" s="101">
        <f ca="1">SUM(BQ34,BQ38,BQ39,BQ40,BQ41)*N(BQ$14&lt;&gt;0)*N(BQ$14&lt;=Ввод!$R$16)</f>
        <v>378550.41225263395</v>
      </c>
      <c r="BR44" s="101">
        <f ca="1">SUM(BR34,BR38,BR39,BR40,BR41)*N(BR$14&lt;&gt;0)*N(BR$14&lt;=Ввод!$R$16)</f>
        <v>381827.70451807772</v>
      </c>
      <c r="BS44" s="101">
        <f ca="1">SUM(BS34,BS38,BS39,BS40,BS41)*N(BS$14&lt;&gt;0)*N(BS$14&lt;=Ввод!$R$16)</f>
        <v>385138.46572756988</v>
      </c>
      <c r="BT44" s="101">
        <f ca="1">SUM(BT34,BT38,BT39,BT40,BT41)*N(BT$14&lt;&gt;0)*N(BT$14&lt;=Ввод!$R$16)</f>
        <v>390234.43343800755</v>
      </c>
      <c r="BU44" s="101">
        <f ca="1">SUM(BU34,BU38,BU39,BU40,BU41)*N(BU$14&lt;&gt;0)*N(BU$14&lt;=Ввод!$R$16)</f>
        <v>393625.20848810009</v>
      </c>
      <c r="BV44" s="101">
        <f ca="1">SUM(BV34,BV38,BV39,BV40,BV41)*N(BV$14&lt;&gt;0)*N(BV$14&lt;=Ввод!$R$16)</f>
        <v>397038.49689945811</v>
      </c>
      <c r="BW44" s="101">
        <f ca="1">SUM(BW34,BW38,BW39,BW40,BW41)*N(BW$14&lt;&gt;0)*N(BW$14&lt;=Ввод!$R$16)</f>
        <v>400486.53051714279</v>
      </c>
      <c r="BX44" s="101">
        <f ca="1">SUM(BX34,BX38,BX39,BX40,BX41)*N(BX$14&lt;&gt;0)*N(BX$14&lt;=Ввод!$R$16)</f>
        <v>405790.13030322321</v>
      </c>
      <c r="BY44" s="101">
        <f ca="1">SUM(BY34,BY38,BY39,BY40,BY41)*N(BY$14&lt;&gt;0)*N(BY$14&lt;=Ввод!$R$16)</f>
        <v>409297.66655560397</v>
      </c>
      <c r="BZ44" s="101">
        <f ca="1">SUM(BZ34,BZ38,BZ39,BZ40,BZ41)*N(BZ$14&lt;&gt;0)*N(BZ$14&lt;=Ввод!$R$16)</f>
        <v>412884.36896089354</v>
      </c>
      <c r="CA44" s="101">
        <f ca="1">SUM(CA34,CA38,CA39,CA40,CA41)*N(CA$14&lt;&gt;0)*N(CA$14&lt;=Ввод!$R$16)</f>
        <v>416507.24744009628</v>
      </c>
      <c r="CB44" s="101">
        <f ca="1">SUM(CB34,CB38,CB39,CB40,CB41)*N(CB$14&lt;&gt;0)*N(CB$14&lt;=Ввод!$R$16)</f>
        <v>422058.92757302005</v>
      </c>
      <c r="CC44" s="101">
        <f ca="1">SUM(CC34,CC38,CC39,CC40,CC41)*N(CC$14&lt;&gt;0)*N(CC$14&lt;=Ввод!$R$16)</f>
        <v>425768.29332682339</v>
      </c>
      <c r="CD44" s="101">
        <f ca="1">SUM(CD34,CD38,CD39,CD40,CD41)*N(CD$14&lt;&gt;0)*N(CD$14&lt;=Ввод!$R$16)</f>
        <v>429487.75859321497</v>
      </c>
      <c r="CE44" s="101">
        <f ca="1">SUM(CE34,CE38,CE39,CE40,CE41)*N(CE$14&lt;&gt;0)*N(CE$14&lt;=Ввод!$R$16)</f>
        <v>433286.78851449338</v>
      </c>
      <c r="CF44" s="101">
        <f ca="1">SUM(CF34,CF38,CF39,CF40,CF41)*N(CF$14&lt;&gt;0)*N(CF$14&lt;=Ввод!$R$16)</f>
        <v>439090.72009945975</v>
      </c>
      <c r="CG44" s="101">
        <f ca="1">SUM(CG34,CG38,CG39,CG40,CG41)*N(CG$14&lt;&gt;0)*N(CG$14&lt;=Ввод!$R$16)</f>
        <v>442979.71972507687</v>
      </c>
      <c r="CH44" s="101">
        <f ca="1">SUM(CH34,CH38,CH39,CH40,CH41)*N(CH$14&lt;&gt;0)*N(CH$14&lt;=Ввод!$R$16)</f>
        <v>446894.16530711169</v>
      </c>
      <c r="CI44" s="101">
        <f ca="1">SUM(CI34,CI38,CI39,CI40,CI41)*N(CI$14&lt;&gt;0)*N(CI$14&lt;=Ввод!$R$16)</f>
        <v>450847.80366612639</v>
      </c>
      <c r="CJ44" s="101">
        <f ca="1">SUM(CJ34,CJ38,CJ39,CJ40,CJ41)*N(CJ$14&lt;&gt;0)*N(CJ$14&lt;=Ввод!$R$16)</f>
        <v>456885.51793510717</v>
      </c>
      <c r="CK44" s="101">
        <f ca="1">SUM(CK34,CK38,CK39,CK40,CK41)*N(CK$14&lt;&gt;0)*N(CK$14&lt;=Ввод!$R$16)</f>
        <v>460932.77165257407</v>
      </c>
      <c r="CL44" s="101">
        <f ca="1">SUM(CL34,CL38,CL39,CL40,CL41)*N(CL$14&lt;&gt;0)*N(CL$14&lt;=Ввод!$R$16)</f>
        <v>465006.53236800327</v>
      </c>
      <c r="CM44" s="101">
        <f ca="1">SUM(CM34,CM38,CM39,CM40,CM41)*N(CM$14&lt;&gt;0)*N(CM$14&lt;=Ввод!$R$16)</f>
        <v>469121.08362709533</v>
      </c>
      <c r="CN44" s="101">
        <f ca="1">SUM(CN34,CN38,CN39,CN40,CN41)*N(CN$14&lt;&gt;0)*N(CN$14&lt;=Ввод!$R$16)</f>
        <v>475401.97522074578</v>
      </c>
      <c r="CO44" s="101">
        <f ca="1">SUM(CO34,CO38,CO39,CO40,CO41)*N(CO$14&lt;&gt;0)*N(CO$14&lt;=Ввод!$R$16)</f>
        <v>479613.93424754252</v>
      </c>
      <c r="CP44" s="101">
        <f ca="1">SUM(CP34,CP38,CP39,CP40,CP41)*N(CP$14&lt;&gt;0)*N(CP$14&lt;=Ввод!$R$16)</f>
        <v>483853.49163919175</v>
      </c>
      <c r="CQ44" s="101">
        <f ca="1">SUM(CQ34,CQ38,CQ39,CQ40,CQ41)*N(CQ$14&lt;&gt;0)*N(CQ$14&lt;=Ввод!$R$16)</f>
        <v>488135.51578637655</v>
      </c>
      <c r="CR44" s="101">
        <f ca="1">SUM(CR34,CR38,CR39,CR40,CR41)*N(CR$14&lt;&gt;0)*N(CR$14&lt;=Ввод!$R$16)</f>
        <v>494669.38597724662</v>
      </c>
      <c r="CS44" s="101">
        <f ca="1">SUM(CS34,CS38,CS39,CS40,CS41)*N(CS$14&lt;&gt;0)*N(CS$14&lt;=Ввод!$R$16)</f>
        <v>499052.750809016</v>
      </c>
      <c r="CT44" s="101">
        <f ca="1">SUM(CT34,CT38,CT39,CT40,CT41)*N(CT$14&lt;&gt;0)*N(CT$14&lt;=Ввод!$R$16)</f>
        <v>503464.86416709539</v>
      </c>
      <c r="CU44" s="101">
        <f ca="1">SUM(CU34,CU38,CU39,CU40,CU41)*N(CU$14&lt;&gt;0)*N(CU$14&lt;=Ввод!$R$16)</f>
        <v>507921.18826340156</v>
      </c>
      <c r="CV44" s="101">
        <f ca="1">SUM(CV34,CV38,CV39,CV40,CV41)*N(CV$14&lt;&gt;0)*N(CV$14&lt;=Ввод!$R$16)</f>
        <v>514718.22695770953</v>
      </c>
      <c r="CW44" s="101">
        <f ca="1">SUM(CW34,CW38,CW39,CW40,CW41)*N(CW$14&lt;&gt;0)*N(CW$14&lt;=Ввод!$R$16)</f>
        <v>519279.97807218967</v>
      </c>
      <c r="CX44" s="101">
        <f ca="1">SUM(CX34,CX38,CX39,CX40,CX41)*N(CX$14&lt;&gt;0)*N(CX$14&lt;=Ввод!$R$16)</f>
        <v>523871.6752202299</v>
      </c>
      <c r="CY44" s="101">
        <f ca="1">SUM(CY34,CY38,CY39,CY40,CY41)*N(CY$14&lt;&gt;0)*N(CY$14&lt;=Ввод!$R$16)</f>
        <v>528509.37762200169</v>
      </c>
      <c r="CZ44" s="101">
        <f ca="1">SUM(CZ34,CZ38,CZ39,CZ40,CZ41)*N(CZ$14&lt;&gt;0)*N(CZ$14&lt;=Ввод!$R$16)</f>
        <v>535580.20597706048</v>
      </c>
      <c r="DA44" s="101">
        <f ca="1">SUM(DA34,DA38,DA39,DA40,DA41)*N(DA$14&lt;&gt;0)*N(DA$14&lt;=Ввод!$R$16)</f>
        <v>540327.60831631254</v>
      </c>
      <c r="DB44" s="101">
        <f ca="1">SUM(DB34,DB38,DB39,DB40,DB41)*N(DB$14&lt;&gt;0)*N(DB$14&lt;=Ввод!$R$16)</f>
        <v>545106.20350027969</v>
      </c>
      <c r="DC44" s="101">
        <f ca="1">SUM(DC34,DC38,DC39,DC40,DC41)*N(DC$14&lt;&gt;0)*N(DC$14&lt;=Ввод!$R$16)</f>
        <v>549932.67852952867</v>
      </c>
      <c r="DD44" s="101">
        <f ca="1">SUM(DD34,DD38,DD39,DD40,DD41)*N(DD$14&lt;&gt;0)*N(DD$14&lt;=Ввод!$R$16)</f>
        <v>557288.33222621889</v>
      </c>
      <c r="DE44" s="101">
        <f ca="1">SUM(DE34,DE38,DE39,DE40,DE41)*N(DE$14&lt;&gt;0)*N(DE$14&lt;=Ввод!$R$16)</f>
        <v>562228.94679233234</v>
      </c>
      <c r="DF44" s="101">
        <f ca="1">SUM(DF34,DF38,DF39,DF40,DF41)*N(DF$14&lt;&gt;0)*N(DF$14&lt;=Ввод!$R$16)</f>
        <v>567202.04569533595</v>
      </c>
      <c r="DG44" s="101">
        <f ca="1">SUM(DG34,DG38,DG39,DG40,DG41)*N(DG$14&lt;&gt;0)*N(DG$14&lt;=Ввод!$R$16)</f>
        <v>572224.99543762626</v>
      </c>
      <c r="DH44" s="101">
        <f ca="1">SUM(DH34,DH38,DH39,DH40,DH41)*N(DH$14&lt;&gt;0)*N(DH$14&lt;=Ввод!$R$16)</f>
        <v>579876.94194685563</v>
      </c>
      <c r="DI44" s="101">
        <f ca="1">SUM(DI34,DI38,DI39,DI40,DI41)*N(DI$14&lt;&gt;0)*N(DI$14&lt;=Ввод!$R$16)</f>
        <v>0</v>
      </c>
      <c r="DJ44" s="101">
        <f ca="1">SUM(DJ34,DJ38,DJ39,DJ40,DJ41)*N(DJ$14&lt;&gt;0)*N(DJ$14&lt;=Ввод!$R$16)</f>
        <v>0</v>
      </c>
    </row>
    <row r="45" spans="1:11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row>
    <row r="46" spans="1:115">
      <c r="B46" s="143" t="s">
        <v>342</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row>
    <row r="47" spans="1:115" s="78" customFormat="1">
      <c r="A47" s="160"/>
      <c r="B47" s="78" t="s">
        <v>10</v>
      </c>
      <c r="G47" s="236" t="s">
        <v>441</v>
      </c>
      <c r="H47" s="79"/>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row>
    <row r="48" spans="1:115">
      <c r="B48" s="11" t="s">
        <v>225</v>
      </c>
      <c r="G48" s="235">
        <f>Чувствительность!$D$19</f>
        <v>0</v>
      </c>
      <c r="H48" s="7" t="s">
        <v>0</v>
      </c>
      <c r="I48" s="2"/>
      <c r="J48" s="5">
        <f>(1+$G48)*(J31-SUM(J49:J51))</f>
        <v>126027.69328484933</v>
      </c>
      <c r="K48" s="5">
        <f t="shared" ref="K48:BV48" ca="1" si="0">(1+$G48)*(K31-SUM(K49:K51))</f>
        <v>117319.53244020874</v>
      </c>
      <c r="L48" s="5">
        <f t="shared" ca="1" si="0"/>
        <v>118712.07189588438</v>
      </c>
      <c r="M48" s="5">
        <f t="shared" ca="1" si="0"/>
        <v>119919.75378373051</v>
      </c>
      <c r="N48" s="5">
        <f t="shared" ca="1" si="0"/>
        <v>121039.01681346248</v>
      </c>
      <c r="O48" s="5">
        <f t="shared" ca="1" si="0"/>
        <v>122169.19969929979</v>
      </c>
      <c r="P48" s="5">
        <f t="shared" ca="1" si="0"/>
        <v>123518.4565602705</v>
      </c>
      <c r="Q48" s="5">
        <f t="shared" ca="1" si="0"/>
        <v>124670.79980961727</v>
      </c>
      <c r="R48" s="5">
        <f t="shared" ca="1" si="0"/>
        <v>125840.17730981336</v>
      </c>
      <c r="S48" s="5">
        <f t="shared" ca="1" si="0"/>
        <v>127021.02038380208</v>
      </c>
      <c r="T48" s="5">
        <f t="shared" ca="1" si="0"/>
        <v>128430.202434527</v>
      </c>
      <c r="U48" s="5">
        <f t="shared" ca="1" si="0"/>
        <v>129634.31501312146</v>
      </c>
      <c r="V48" s="5">
        <f t="shared" ca="1" si="0"/>
        <v>130853.84661823885</v>
      </c>
      <c r="W48" s="5">
        <f t="shared" ca="1" si="0"/>
        <v>132085.37107975935</v>
      </c>
      <c r="X48" s="5">
        <f t="shared" ca="1" si="0"/>
        <v>133553.47359637078</v>
      </c>
      <c r="Y48" s="5">
        <f t="shared" ca="1" si="0"/>
        <v>134809.33874323027</v>
      </c>
      <c r="Z48" s="5">
        <f t="shared" ca="1" si="0"/>
        <v>136075.98862845876</v>
      </c>
      <c r="AA48" s="5">
        <f t="shared" ca="1" si="0"/>
        <v>137355.07935525326</v>
      </c>
      <c r="AB48" s="5">
        <f t="shared" ca="1" si="0"/>
        <v>138879.85705791722</v>
      </c>
      <c r="AC48" s="5">
        <f t="shared" ca="1" si="0"/>
        <v>140184.19724412836</v>
      </c>
      <c r="AD48" s="5">
        <f t="shared" ca="1" si="0"/>
        <v>141497.4414169424</v>
      </c>
      <c r="AE48" s="5">
        <f t="shared" ca="1" si="0"/>
        <v>142823.54581274011</v>
      </c>
      <c r="AF48" s="5">
        <f t="shared" ca="1" si="0"/>
        <v>144404.32655469366</v>
      </c>
      <c r="AG48" s="5">
        <f t="shared" ca="1" si="0"/>
        <v>145756.53043912785</v>
      </c>
      <c r="AH48" s="5">
        <f t="shared" ca="1" si="0"/>
        <v>147117.91336785094</v>
      </c>
      <c r="AI48" s="5">
        <f t="shared" ca="1" si="0"/>
        <v>148492.58826208819</v>
      </c>
      <c r="AJ48" s="5">
        <f t="shared" ca="1" si="0"/>
        <v>150131.22433917792</v>
      </c>
      <c r="AK48" s="5">
        <f t="shared" ca="1" si="0"/>
        <v>151532.87376287344</v>
      </c>
      <c r="AL48" s="5">
        <f t="shared" ca="1" si="0"/>
        <v>152945.39229074944</v>
      </c>
      <c r="AM48" s="5">
        <f t="shared" ca="1" si="0"/>
        <v>154371.67461085413</v>
      </c>
      <c r="AN48" s="5">
        <f t="shared" ca="1" si="0"/>
        <v>156071.74501984619</v>
      </c>
      <c r="AO48" s="5">
        <f t="shared" ca="1" si="0"/>
        <v>157525.95858062169</v>
      </c>
      <c r="AP48" s="5">
        <f t="shared" ca="1" si="0"/>
        <v>158992.87846323359</v>
      </c>
      <c r="AQ48" s="5">
        <f t="shared" ca="1" si="0"/>
        <v>160474.07798421686</v>
      </c>
      <c r="AR48" s="5">
        <f t="shared" ca="1" si="0"/>
        <v>162239.62010376231</v>
      </c>
      <c r="AS48" s="5">
        <f t="shared" ca="1" si="0"/>
        <v>163749.79726731271</v>
      </c>
      <c r="AT48" s="5">
        <f t="shared" ca="1" si="0"/>
        <v>165276.1967404109</v>
      </c>
      <c r="AU48" s="5">
        <f t="shared" ca="1" si="0"/>
        <v>166817.46967873521</v>
      </c>
      <c r="AV48" s="5">
        <f t="shared" ca="1" si="0"/>
        <v>168654.67491853685</v>
      </c>
      <c r="AW48" s="5">
        <f t="shared" ca="1" si="0"/>
        <v>170226.1309873487</v>
      </c>
      <c r="AX48" s="5">
        <f t="shared" ca="1" si="0"/>
        <v>171816.45836317301</v>
      </c>
      <c r="AY48" s="5">
        <f t="shared" ca="1" si="0"/>
        <v>173422.31688257848</v>
      </c>
      <c r="AZ48" s="5">
        <f t="shared" ca="1" si="0"/>
        <v>175336.48580369705</v>
      </c>
      <c r="BA48" s="5">
        <f t="shared" ca="1" si="0"/>
        <v>176973.86312317799</v>
      </c>
      <c r="BB48" s="5">
        <f t="shared" ca="1" si="0"/>
        <v>178629.69752575253</v>
      </c>
      <c r="BC48" s="5">
        <f t="shared" ca="1" si="0"/>
        <v>180301.72693708568</v>
      </c>
      <c r="BD48" s="5">
        <f t="shared" ca="1" si="0"/>
        <v>182294.84848823561</v>
      </c>
      <c r="BE48" s="5">
        <f t="shared" ca="1" si="0"/>
        <v>183999.74465567563</v>
      </c>
      <c r="BF48" s="5">
        <f t="shared" ca="1" si="0"/>
        <v>185726.4440863214</v>
      </c>
      <c r="BG48" s="5">
        <f t="shared" ca="1" si="0"/>
        <v>187470.08193441443</v>
      </c>
      <c r="BH48" s="5">
        <f t="shared" ca="1" si="0"/>
        <v>189548.58627135455</v>
      </c>
      <c r="BI48" s="5">
        <f t="shared" ca="1" si="0"/>
        <v>191326.60106712664</v>
      </c>
      <c r="BJ48" s="5">
        <f t="shared" ca="1" si="0"/>
        <v>193126.94549431404</v>
      </c>
      <c r="BK48" s="5">
        <f t="shared" ca="1" si="0"/>
        <v>194944.99885353958</v>
      </c>
      <c r="BL48" s="5">
        <f t="shared" ca="1" si="0"/>
        <v>197112.30975288458</v>
      </c>
      <c r="BM48" s="5">
        <f t="shared" ca="1" si="0"/>
        <v>198966.30526674376</v>
      </c>
      <c r="BN48" s="5">
        <f t="shared" ca="1" si="0"/>
        <v>200842.23391805383</v>
      </c>
      <c r="BO48" s="5">
        <f t="shared" ca="1" si="0"/>
        <v>202736.65141088297</v>
      </c>
      <c r="BP48" s="5">
        <f t="shared" ca="1" si="0"/>
        <v>204994.34748288963</v>
      </c>
      <c r="BQ48" s="5">
        <f t="shared" ca="1" si="0"/>
        <v>206926.29112357867</v>
      </c>
      <c r="BR48" s="5">
        <f t="shared" ca="1" si="0"/>
        <v>208877.27568022767</v>
      </c>
      <c r="BS48" s="5">
        <f t="shared" ca="1" si="0"/>
        <v>210847.48881694491</v>
      </c>
      <c r="BT48" s="5">
        <f t="shared" ca="1" si="0"/>
        <v>213195.48911142789</v>
      </c>
      <c r="BU48" s="5">
        <f t="shared" ca="1" si="0"/>
        <v>215204.72981718089</v>
      </c>
      <c r="BV48" s="5">
        <f t="shared" ca="1" si="0"/>
        <v>217233.77326594142</v>
      </c>
      <c r="BW48" s="5">
        <f t="shared" ref="BW48:DJ48" ca="1" si="1">(1+$G48)*(BW31-SUM(BW49:BW51))</f>
        <v>219282.81463025871</v>
      </c>
      <c r="BX48" s="5">
        <f t="shared" ca="1" si="1"/>
        <v>221724.73117299422</v>
      </c>
      <c r="BY48" s="5">
        <f t="shared" ca="1" si="1"/>
        <v>223814.36159938446</v>
      </c>
      <c r="BZ48" s="5">
        <f t="shared" ca="1" si="1"/>
        <v>225924.58707652989</v>
      </c>
      <c r="CA48" s="5">
        <f t="shared" ca="1" si="1"/>
        <v>228055.61058583346</v>
      </c>
      <c r="CB48" s="5">
        <f t="shared" ca="1" si="1"/>
        <v>230595.19987797158</v>
      </c>
      <c r="CC48" s="5">
        <f t="shared" ca="1" si="1"/>
        <v>232768.43641772162</v>
      </c>
      <c r="CD48" s="5">
        <f t="shared" ca="1" si="1"/>
        <v>234963.09201620767</v>
      </c>
      <c r="CE48" s="5">
        <f t="shared" ca="1" si="1"/>
        <v>237179.37777611852</v>
      </c>
      <c r="CF48" s="5">
        <f t="shared" ca="1" si="1"/>
        <v>239820.54657297436</v>
      </c>
      <c r="CG48" s="5">
        <f t="shared" ca="1" si="1"/>
        <v>242080.73430667986</v>
      </c>
      <c r="CH48" s="5">
        <f t="shared" ca="1" si="1"/>
        <v>244363.19807566132</v>
      </c>
      <c r="CI48" s="5">
        <f t="shared" ca="1" si="1"/>
        <v>246668.15742882618</v>
      </c>
      <c r="CJ48" s="5">
        <f t="shared" ca="1" si="1"/>
        <v>249414.96874981432</v>
      </c>
      <c r="CK48" s="5">
        <f t="shared" ca="1" si="1"/>
        <v>251765.58659474528</v>
      </c>
      <c r="CL48" s="5">
        <f t="shared" ca="1" si="1"/>
        <v>254139.37173912372</v>
      </c>
      <c r="CM48" s="5">
        <f t="shared" ca="1" si="1"/>
        <v>256536.55251600873</v>
      </c>
      <c r="CN48" s="5">
        <f t="shared" ca="1" si="1"/>
        <v>259393.23189496534</v>
      </c>
      <c r="CO48" s="5">
        <f t="shared" ca="1" si="1"/>
        <v>-3877.338656668202</v>
      </c>
      <c r="CP48" s="5">
        <f t="shared" ca="1" si="1"/>
        <v>-2344.1701376368028</v>
      </c>
      <c r="CQ48" s="5">
        <f t="shared" ca="1" si="1"/>
        <v>-2367.4237898100187</v>
      </c>
      <c r="CR48" s="5">
        <f t="shared" ca="1" si="1"/>
        <v>-2390.7281695896768</v>
      </c>
      <c r="CS48" s="5">
        <f t="shared" ca="1" si="1"/>
        <v>-2414.2622537343623</v>
      </c>
      <c r="CT48" s="5">
        <f t="shared" ca="1" si="1"/>
        <v>-2438.0282859051235</v>
      </c>
      <c r="CU48" s="5">
        <f t="shared" ca="1" si="1"/>
        <v>-2462.0285521455203</v>
      </c>
      <c r="CV48" s="5">
        <f t="shared" ca="1" si="1"/>
        <v>-2486.2653610276775</v>
      </c>
      <c r="CW48" s="5">
        <f t="shared" ca="1" si="1"/>
        <v>-2510.7410438766219</v>
      </c>
      <c r="CX48" s="5">
        <f t="shared" ca="1" si="1"/>
        <v>-2535.4579549945361</v>
      </c>
      <c r="CY48" s="5">
        <f t="shared" ca="1" si="1"/>
        <v>-2560.4184718872111</v>
      </c>
      <c r="CZ48" s="5">
        <f t="shared" ca="1" si="1"/>
        <v>-2585.624995492743</v>
      </c>
      <c r="DA48" s="5">
        <f t="shared" ca="1" si="1"/>
        <v>-2611.0799504124739</v>
      </c>
      <c r="DB48" s="5">
        <f t="shared" ca="1" si="1"/>
        <v>-2636.7857851442159</v>
      </c>
      <c r="DC48" s="5">
        <f t="shared" ca="1" si="1"/>
        <v>-2662.7449723177665</v>
      </c>
      <c r="DD48" s="5">
        <f t="shared" ca="1" si="1"/>
        <v>-2688.960008932756</v>
      </c>
      <c r="DE48" s="5">
        <f t="shared" ca="1" si="1"/>
        <v>-2715.4334165988257</v>
      </c>
      <c r="DF48" s="5">
        <f t="shared" ca="1" si="1"/>
        <v>-2742.1677417781839</v>
      </c>
      <c r="DG48" s="5">
        <f t="shared" ca="1" si="1"/>
        <v>-2769.1655560305489</v>
      </c>
      <c r="DH48" s="5">
        <f t="shared" ca="1" si="1"/>
        <v>-2796.4294562605037</v>
      </c>
      <c r="DI48" s="5">
        <f t="shared" ca="1" si="1"/>
        <v>-2.578120146911512</v>
      </c>
      <c r="DJ48" s="5">
        <f t="shared" ca="1" si="1"/>
        <v>-2.8953779281593293</v>
      </c>
    </row>
    <row r="49" spans="1:117">
      <c r="B49" s="11" t="s">
        <v>207</v>
      </c>
      <c r="H49" s="7" t="s">
        <v>0</v>
      </c>
      <c r="I49" s="2"/>
      <c r="J49" s="5">
        <f>J28</f>
        <v>0</v>
      </c>
      <c r="K49" s="5">
        <f t="shared" ref="K49:BV50" si="2">K28</f>
        <v>0</v>
      </c>
      <c r="L49" s="5">
        <f t="shared" si="2"/>
        <v>0</v>
      </c>
      <c r="M49" s="5">
        <f t="shared" si="2"/>
        <v>0</v>
      </c>
      <c r="N49" s="5">
        <f t="shared" si="2"/>
        <v>0</v>
      </c>
      <c r="O49" s="5">
        <f t="shared" si="2"/>
        <v>0</v>
      </c>
      <c r="P49" s="5">
        <f t="shared" si="2"/>
        <v>2750</v>
      </c>
      <c r="Q49" s="5">
        <f t="shared" si="2"/>
        <v>6829.1668499999996</v>
      </c>
      <c r="R49" s="5">
        <f t="shared" si="2"/>
        <v>8089.5834249999989</v>
      </c>
      <c r="S49" s="5">
        <f t="shared" si="2"/>
        <v>7952.0831500000004</v>
      </c>
      <c r="T49" s="5">
        <f t="shared" si="2"/>
        <v>7814.5834249999989</v>
      </c>
      <c r="U49" s="5">
        <f t="shared" si="2"/>
        <v>7677.0834249999989</v>
      </c>
      <c r="V49" s="5">
        <f t="shared" si="2"/>
        <v>7539.5831500000004</v>
      </c>
      <c r="W49" s="5">
        <f t="shared" si="2"/>
        <v>7402.0834249999989</v>
      </c>
      <c r="X49" s="5">
        <f t="shared" si="2"/>
        <v>7264.5834249999989</v>
      </c>
      <c r="Y49" s="5">
        <f t="shared" si="2"/>
        <v>7127.0831500000004</v>
      </c>
      <c r="Z49" s="5">
        <f t="shared" si="2"/>
        <v>6989.5834249999989</v>
      </c>
      <c r="AA49" s="5">
        <f t="shared" si="2"/>
        <v>6852.0834249999989</v>
      </c>
      <c r="AB49" s="5">
        <f t="shared" si="2"/>
        <v>6714.5831500000004</v>
      </c>
      <c r="AC49" s="5">
        <f t="shared" si="2"/>
        <v>6577.0834249999989</v>
      </c>
      <c r="AD49" s="5">
        <f t="shared" si="2"/>
        <v>6439.5834249999989</v>
      </c>
      <c r="AE49" s="5">
        <f t="shared" si="2"/>
        <v>6302.0831500000004</v>
      </c>
      <c r="AF49" s="5">
        <f t="shared" si="2"/>
        <v>6164.5834249999989</v>
      </c>
      <c r="AG49" s="5">
        <f t="shared" si="2"/>
        <v>6027.0834249999989</v>
      </c>
      <c r="AH49" s="5">
        <f t="shared" si="2"/>
        <v>5889.5831500000004</v>
      </c>
      <c r="AI49" s="5">
        <f t="shared" si="2"/>
        <v>5752.0834249999989</v>
      </c>
      <c r="AJ49" s="5">
        <f t="shared" si="2"/>
        <v>5614.5834249999989</v>
      </c>
      <c r="AK49" s="5">
        <f t="shared" si="2"/>
        <v>5477.0831500000004</v>
      </c>
      <c r="AL49" s="5">
        <f t="shared" si="2"/>
        <v>5339.5834249999989</v>
      </c>
      <c r="AM49" s="5">
        <f t="shared" si="2"/>
        <v>5202.0834249999989</v>
      </c>
      <c r="AN49" s="5">
        <f t="shared" si="2"/>
        <v>5064.5831500000004</v>
      </c>
      <c r="AO49" s="5">
        <f t="shared" si="2"/>
        <v>4927.0834249999989</v>
      </c>
      <c r="AP49" s="5">
        <f t="shared" si="2"/>
        <v>4789.5834249999989</v>
      </c>
      <c r="AQ49" s="5">
        <f t="shared" si="2"/>
        <v>4652.0831500000004</v>
      </c>
      <c r="AR49" s="5">
        <f t="shared" si="2"/>
        <v>4514.5834249999989</v>
      </c>
      <c r="AS49" s="5">
        <f t="shared" si="2"/>
        <v>4377.0834249999989</v>
      </c>
      <c r="AT49" s="5">
        <f t="shared" si="2"/>
        <v>4239.5831500000004</v>
      </c>
      <c r="AU49" s="5">
        <f t="shared" si="2"/>
        <v>4102.0834250000007</v>
      </c>
      <c r="AV49" s="5">
        <f t="shared" si="2"/>
        <v>3964.5834250000007</v>
      </c>
      <c r="AW49" s="5">
        <f t="shared" si="2"/>
        <v>3827.0831500000004</v>
      </c>
      <c r="AX49" s="5">
        <f t="shared" si="2"/>
        <v>3689.5834250000007</v>
      </c>
      <c r="AY49" s="5">
        <f t="shared" si="2"/>
        <v>3552.0834250000007</v>
      </c>
      <c r="AZ49" s="5">
        <f t="shared" si="2"/>
        <v>3414.5831500000004</v>
      </c>
      <c r="BA49" s="5">
        <f t="shared" si="2"/>
        <v>3277.0834250000007</v>
      </c>
      <c r="BB49" s="5">
        <f t="shared" si="2"/>
        <v>3139.5834250000007</v>
      </c>
      <c r="BC49" s="5">
        <f t="shared" si="2"/>
        <v>3002.0831500000004</v>
      </c>
      <c r="BD49" s="5">
        <f t="shared" si="2"/>
        <v>2864.5834249999998</v>
      </c>
      <c r="BE49" s="5">
        <f t="shared" si="2"/>
        <v>2727.0834249999998</v>
      </c>
      <c r="BF49" s="5">
        <f t="shared" si="2"/>
        <v>2589.5831499999995</v>
      </c>
      <c r="BG49" s="5">
        <f t="shared" si="2"/>
        <v>2452.0834249999998</v>
      </c>
      <c r="BH49" s="5">
        <f t="shared" si="2"/>
        <v>2314.5834249999998</v>
      </c>
      <c r="BI49" s="5">
        <f t="shared" si="2"/>
        <v>2177.0831499999995</v>
      </c>
      <c r="BJ49" s="5">
        <f t="shared" si="2"/>
        <v>2039.5834249999998</v>
      </c>
      <c r="BK49" s="5">
        <f t="shared" si="2"/>
        <v>1902.0834249999998</v>
      </c>
      <c r="BL49" s="5">
        <f t="shared" si="2"/>
        <v>1764.5831499999999</v>
      </c>
      <c r="BM49" s="5">
        <f t="shared" si="2"/>
        <v>1627.0834249999998</v>
      </c>
      <c r="BN49" s="5">
        <f t="shared" si="2"/>
        <v>1489.5834249999998</v>
      </c>
      <c r="BO49" s="5">
        <f t="shared" si="2"/>
        <v>1352.0831499999999</v>
      </c>
      <c r="BP49" s="5">
        <f t="shared" si="2"/>
        <v>1214.5834249999998</v>
      </c>
      <c r="BQ49" s="5">
        <f t="shared" si="2"/>
        <v>1077.0834249999998</v>
      </c>
      <c r="BR49" s="5">
        <f t="shared" si="2"/>
        <v>939.58314999999993</v>
      </c>
      <c r="BS49" s="5">
        <f t="shared" si="2"/>
        <v>802.08342499999981</v>
      </c>
      <c r="BT49" s="5">
        <f t="shared" si="2"/>
        <v>664.58342500000003</v>
      </c>
      <c r="BU49" s="5">
        <f t="shared" si="2"/>
        <v>527.08314999999993</v>
      </c>
      <c r="BV49" s="5">
        <f t="shared" si="2"/>
        <v>389.58342500000003</v>
      </c>
      <c r="BW49" s="5">
        <f t="shared" ref="BW49:DJ51" si="3">BW28</f>
        <v>252.08342500000003</v>
      </c>
      <c r="BX49" s="5">
        <f t="shared" si="3"/>
        <v>114.58314999999999</v>
      </c>
      <c r="BY49" s="5">
        <f t="shared" si="3"/>
        <v>22.916574999999995</v>
      </c>
      <c r="BZ49" s="5">
        <f t="shared" si="3"/>
        <v>0</v>
      </c>
      <c r="CA49" s="5">
        <f t="shared" si="3"/>
        <v>0</v>
      </c>
      <c r="CB49" s="5">
        <f t="shared" si="3"/>
        <v>0</v>
      </c>
      <c r="CC49" s="5">
        <f t="shared" si="3"/>
        <v>0</v>
      </c>
      <c r="CD49" s="5">
        <f t="shared" si="3"/>
        <v>0</v>
      </c>
      <c r="CE49" s="5">
        <f t="shared" si="3"/>
        <v>0</v>
      </c>
      <c r="CF49" s="5">
        <f t="shared" si="3"/>
        <v>0</v>
      </c>
      <c r="CG49" s="5">
        <f t="shared" si="3"/>
        <v>0</v>
      </c>
      <c r="CH49" s="5">
        <f t="shared" si="3"/>
        <v>0</v>
      </c>
      <c r="CI49" s="5">
        <f t="shared" si="3"/>
        <v>0</v>
      </c>
      <c r="CJ49" s="5">
        <f t="shared" si="3"/>
        <v>0</v>
      </c>
      <c r="CK49" s="5">
        <f t="shared" si="3"/>
        <v>0</v>
      </c>
      <c r="CL49" s="5">
        <f t="shared" si="3"/>
        <v>0</v>
      </c>
      <c r="CM49" s="5">
        <f t="shared" si="3"/>
        <v>0</v>
      </c>
      <c r="CN49" s="5">
        <f t="shared" si="3"/>
        <v>0</v>
      </c>
      <c r="CO49" s="5">
        <f t="shared" si="3"/>
        <v>0</v>
      </c>
      <c r="CP49" s="5">
        <f t="shared" si="3"/>
        <v>0</v>
      </c>
      <c r="CQ49" s="5">
        <f t="shared" si="3"/>
        <v>0</v>
      </c>
      <c r="CR49" s="5">
        <f t="shared" si="3"/>
        <v>0</v>
      </c>
      <c r="CS49" s="5">
        <f t="shared" si="3"/>
        <v>0</v>
      </c>
      <c r="CT49" s="5">
        <f t="shared" si="3"/>
        <v>0</v>
      </c>
      <c r="CU49" s="5">
        <f t="shared" si="3"/>
        <v>0</v>
      </c>
      <c r="CV49" s="5">
        <f t="shared" si="3"/>
        <v>0</v>
      </c>
      <c r="CW49" s="5">
        <f t="shared" si="3"/>
        <v>0</v>
      </c>
      <c r="CX49" s="5">
        <f t="shared" si="3"/>
        <v>0</v>
      </c>
      <c r="CY49" s="5">
        <f t="shared" si="3"/>
        <v>0</v>
      </c>
      <c r="CZ49" s="5">
        <f t="shared" si="3"/>
        <v>0</v>
      </c>
      <c r="DA49" s="5">
        <f t="shared" si="3"/>
        <v>0</v>
      </c>
      <c r="DB49" s="5">
        <f t="shared" si="3"/>
        <v>0</v>
      </c>
      <c r="DC49" s="5">
        <f t="shared" si="3"/>
        <v>0</v>
      </c>
      <c r="DD49" s="5">
        <f t="shared" si="3"/>
        <v>0</v>
      </c>
      <c r="DE49" s="5">
        <f t="shared" si="3"/>
        <v>0</v>
      </c>
      <c r="DF49" s="5">
        <f t="shared" si="3"/>
        <v>0</v>
      </c>
      <c r="DG49" s="5">
        <f t="shared" si="3"/>
        <v>0</v>
      </c>
      <c r="DH49" s="5">
        <f t="shared" si="3"/>
        <v>0</v>
      </c>
      <c r="DI49" s="5">
        <f t="shared" si="3"/>
        <v>0</v>
      </c>
      <c r="DJ49" s="5">
        <f t="shared" si="3"/>
        <v>0</v>
      </c>
    </row>
    <row r="50" spans="1:117">
      <c r="B50" s="11" t="s">
        <v>125</v>
      </c>
      <c r="H50" s="7" t="s">
        <v>0</v>
      </c>
      <c r="I50" s="2"/>
      <c r="J50" s="5">
        <f t="shared" ref="J50:Y51" si="4">J29</f>
        <v>785.17499999999995</v>
      </c>
      <c r="K50" s="5">
        <f t="shared" si="4"/>
        <v>785.17499999999995</v>
      </c>
      <c r="L50" s="5">
        <f t="shared" si="4"/>
        <v>785.17499999999995</v>
      </c>
      <c r="M50" s="5">
        <f t="shared" si="4"/>
        <v>785.17499999999995</v>
      </c>
      <c r="N50" s="5">
        <f t="shared" si="4"/>
        <v>903.06</v>
      </c>
      <c r="O50" s="5">
        <f t="shared" si="4"/>
        <v>903.06</v>
      </c>
      <c r="P50" s="5">
        <f t="shared" si="4"/>
        <v>903.06</v>
      </c>
      <c r="Q50" s="5">
        <f t="shared" si="4"/>
        <v>903.06</v>
      </c>
      <c r="R50" s="5">
        <f t="shared" si="4"/>
        <v>1038.9974999999999</v>
      </c>
      <c r="S50" s="5">
        <f t="shared" si="4"/>
        <v>1038.9974999999999</v>
      </c>
      <c r="T50" s="5">
        <f t="shared" si="4"/>
        <v>1038.9974999999999</v>
      </c>
      <c r="U50" s="5">
        <f t="shared" si="4"/>
        <v>1038.9974999999999</v>
      </c>
      <c r="V50" s="5">
        <f t="shared" si="4"/>
        <v>1193.8575000000001</v>
      </c>
      <c r="W50" s="5">
        <f t="shared" si="4"/>
        <v>1193.8575000000001</v>
      </c>
      <c r="X50" s="5">
        <f t="shared" si="4"/>
        <v>1193.8575000000001</v>
      </c>
      <c r="Y50" s="5">
        <f t="shared" si="4"/>
        <v>1193.8575000000001</v>
      </c>
      <c r="Z50" s="5">
        <f t="shared" si="2"/>
        <v>1205.583385884632</v>
      </c>
      <c r="AA50" s="5">
        <f t="shared" si="2"/>
        <v>1217.4244416281283</v>
      </c>
      <c r="AB50" s="5">
        <f t="shared" si="2"/>
        <v>1229.3817984112395</v>
      </c>
      <c r="AC50" s="5">
        <f t="shared" si="2"/>
        <v>1241.4565985249999</v>
      </c>
      <c r="AD50" s="5">
        <f t="shared" si="2"/>
        <v>1253.6138264130345</v>
      </c>
      <c r="AE50" s="5">
        <f t="shared" si="2"/>
        <v>1265.8901065418781</v>
      </c>
      <c r="AF50" s="5">
        <f t="shared" si="2"/>
        <v>1278.2866047559301</v>
      </c>
      <c r="AG50" s="5">
        <f t="shared" si="2"/>
        <v>1290.8044983163686</v>
      </c>
      <c r="AH50" s="5">
        <f t="shared" si="2"/>
        <v>1303.407365970372</v>
      </c>
      <c r="AI50" s="5">
        <f t="shared" si="2"/>
        <v>1316.1332826789085</v>
      </c>
      <c r="AJ50" s="5">
        <f t="shared" si="2"/>
        <v>1328.983449840757</v>
      </c>
      <c r="AK50" s="5">
        <f t="shared" si="2"/>
        <v>1341.9590805846458</v>
      </c>
      <c r="AL50" s="5">
        <f t="shared" si="2"/>
        <v>1355.035330984191</v>
      </c>
      <c r="AM50" s="5">
        <f t="shared" si="2"/>
        <v>1368.2389983273565</v>
      </c>
      <c r="AN50" s="5">
        <f t="shared" si="2"/>
        <v>1381.5713241839367</v>
      </c>
      <c r="AO50" s="5">
        <f t="shared" si="2"/>
        <v>1395.0335622217685</v>
      </c>
      <c r="AP50" s="5">
        <f t="shared" si="2"/>
        <v>1408.6134277757787</v>
      </c>
      <c r="AQ50" s="5">
        <f t="shared" si="2"/>
        <v>1422.3254856679948</v>
      </c>
      <c r="AR50" s="5">
        <f t="shared" si="2"/>
        <v>1436.1710227163312</v>
      </c>
      <c r="AS50" s="5">
        <f t="shared" si="2"/>
        <v>1450.1513382651503</v>
      </c>
      <c r="AT50" s="5">
        <f t="shared" si="2"/>
        <v>1464.2818302382207</v>
      </c>
      <c r="AU50" s="5">
        <f t="shared" si="2"/>
        <v>1478.5500118428026</v>
      </c>
      <c r="AV50" s="5">
        <f t="shared" si="2"/>
        <v>1492.9572247473002</v>
      </c>
      <c r="AW50" s="5">
        <f t="shared" si="2"/>
        <v>1507.5048236935368</v>
      </c>
      <c r="AX50" s="5">
        <f t="shared" si="2"/>
        <v>1522.2271218957414</v>
      </c>
      <c r="AY50" s="5">
        <f t="shared" si="2"/>
        <v>1537.0931981217036</v>
      </c>
      <c r="AZ50" s="5">
        <f t="shared" si="2"/>
        <v>1552.1044565081836</v>
      </c>
      <c r="BA50" s="5">
        <f t="shared" si="2"/>
        <v>1567.2623149047486</v>
      </c>
      <c r="BB50" s="5">
        <f t="shared" si="2"/>
        <v>1582.591037920371</v>
      </c>
      <c r="BC50" s="5">
        <f t="shared" si="2"/>
        <v>1598.069684625892</v>
      </c>
      <c r="BD50" s="5">
        <f t="shared" si="2"/>
        <v>1613.6997213608606</v>
      </c>
      <c r="BE50" s="5">
        <f t="shared" si="2"/>
        <v>1629.4826288064664</v>
      </c>
      <c r="BF50" s="5">
        <f t="shared" si="2"/>
        <v>1645.4673778021679</v>
      </c>
      <c r="BG50" s="5">
        <f t="shared" si="2"/>
        <v>1661.608932520089</v>
      </c>
      <c r="BH50" s="5">
        <f t="shared" si="2"/>
        <v>1677.9088311785995</v>
      </c>
      <c r="BI50" s="5">
        <f t="shared" si="2"/>
        <v>1694.3686270855405</v>
      </c>
      <c r="BJ50" s="5">
        <f t="shared" si="2"/>
        <v>1711.0351373441542</v>
      </c>
      <c r="BK50" s="5">
        <f t="shared" si="2"/>
        <v>1727.8655862875148</v>
      </c>
      <c r="BL50" s="5">
        <f t="shared" si="2"/>
        <v>1744.8615864842966</v>
      </c>
      <c r="BM50" s="5">
        <f t="shared" si="2"/>
        <v>1762.0247663650666</v>
      </c>
      <c r="BN50" s="5">
        <f t="shared" si="2"/>
        <v>1779.3909900938959</v>
      </c>
      <c r="BO50" s="5">
        <f t="shared" si="2"/>
        <v>1796.9283724422612</v>
      </c>
      <c r="BP50" s="5">
        <f t="shared" si="2"/>
        <v>1814.6386003211178</v>
      </c>
      <c r="BQ50" s="5">
        <f t="shared" si="2"/>
        <v>1832.5233772673328</v>
      </c>
      <c r="BR50" s="5">
        <f t="shared" si="2"/>
        <v>1850.5844236075527</v>
      </c>
      <c r="BS50" s="5">
        <f t="shared" si="2"/>
        <v>1868.8234766236762</v>
      </c>
      <c r="BT50" s="5">
        <f t="shared" si="2"/>
        <v>1887.2422907199655</v>
      </c>
      <c r="BU50" s="5">
        <f t="shared" si="2"/>
        <v>1905.8426375917988</v>
      </c>
      <c r="BV50" s="5">
        <f t="shared" si="2"/>
        <v>1924.626306396091</v>
      </c>
      <c r="BW50" s="5">
        <f t="shared" si="3"/>
        <v>1943.5951039233898</v>
      </c>
      <c r="BX50" s="5">
        <f t="shared" si="3"/>
        <v>1962.7508547716714</v>
      </c>
      <c r="BY50" s="5">
        <f t="shared" si="3"/>
        <v>1982.0954015218465</v>
      </c>
      <c r="BZ50" s="5">
        <f t="shared" si="3"/>
        <v>2001.630604914998</v>
      </c>
      <c r="CA50" s="5">
        <f t="shared" si="3"/>
        <v>2021.3583440313641</v>
      </c>
      <c r="CB50" s="5">
        <f t="shared" si="3"/>
        <v>2041.2805164710855</v>
      </c>
      <c r="CC50" s="5">
        <f t="shared" si="3"/>
        <v>2061.3990385367356</v>
      </c>
      <c r="CD50" s="5">
        <f t="shared" si="3"/>
        <v>2081.7158454176474</v>
      </c>
      <c r="CE50" s="5">
        <f t="shared" si="3"/>
        <v>2102.2328913760593</v>
      </c>
      <c r="CF50" s="5">
        <f t="shared" si="3"/>
        <v>2122.952149935094</v>
      </c>
      <c r="CG50" s="5">
        <f t="shared" si="3"/>
        <v>2143.8756140685905</v>
      </c>
      <c r="CH50" s="5">
        <f t="shared" si="3"/>
        <v>2165.0052963928074</v>
      </c>
      <c r="CI50" s="5">
        <f t="shared" si="3"/>
        <v>2186.3432293600154</v>
      </c>
      <c r="CJ50" s="5">
        <f t="shared" si="3"/>
        <v>2207.8914654539972</v>
      </c>
      <c r="CK50" s="5">
        <f t="shared" si="3"/>
        <v>2229.6520773874745</v>
      </c>
      <c r="CL50" s="5">
        <f t="shared" si="3"/>
        <v>2251.6271583014836</v>
      </c>
      <c r="CM50" s="5">
        <f t="shared" si="3"/>
        <v>2273.8188219667095</v>
      </c>
      <c r="CN50" s="5">
        <f t="shared" si="3"/>
        <v>2296.2292029868113</v>
      </c>
      <c r="CO50" s="5">
        <f t="shared" si="3"/>
        <v>2318.8604570037478</v>
      </c>
      <c r="CP50" s="5">
        <f t="shared" si="3"/>
        <v>2341.7147609051258</v>
      </c>
      <c r="CQ50" s="5">
        <f t="shared" si="3"/>
        <v>2364.7943130335971</v>
      </c>
      <c r="CR50" s="5">
        <f t="shared" si="3"/>
        <v>2388.1013333983137</v>
      </c>
      <c r="CS50" s="5">
        <f t="shared" si="3"/>
        <v>2411.6380638884675</v>
      </c>
      <c r="CT50" s="5">
        <f t="shared" si="3"/>
        <v>2435.4067684889401</v>
      </c>
      <c r="CU50" s="5">
        <f t="shared" si="3"/>
        <v>2459.4097334980715</v>
      </c>
      <c r="CV50" s="5">
        <f t="shared" si="3"/>
        <v>2483.6492677475803</v>
      </c>
      <c r="CW50" s="5">
        <f t="shared" si="3"/>
        <v>2508.127702824645</v>
      </c>
      <c r="CX50" s="5">
        <f t="shared" si="3"/>
        <v>2532.8473932961829</v>
      </c>
      <c r="CY50" s="5">
        <f t="shared" si="3"/>
        <v>2557.8107169353298</v>
      </c>
      <c r="CZ50" s="5">
        <f t="shared" si="3"/>
        <v>2583.020074950161</v>
      </c>
      <c r="DA50" s="5">
        <f t="shared" si="3"/>
        <v>2608.4778922146588</v>
      </c>
      <c r="DB50" s="5">
        <f t="shared" si="3"/>
        <v>2634.1866175019632</v>
      </c>
      <c r="DC50" s="5">
        <f t="shared" si="3"/>
        <v>2660.1487237199121</v>
      </c>
      <c r="DD50" s="5">
        <f t="shared" si="3"/>
        <v>2686.366708148917</v>
      </c>
      <c r="DE50" s="5">
        <f t="shared" si="3"/>
        <v>2712.8430926821679</v>
      </c>
      <c r="DF50" s="5">
        <f t="shared" si="3"/>
        <v>2739.5804240682164</v>
      </c>
      <c r="DG50" s="5">
        <f t="shared" si="3"/>
        <v>2766.5812741559462</v>
      </c>
      <c r="DH50" s="5">
        <f t="shared" si="3"/>
        <v>2793.8482401419551</v>
      </c>
      <c r="DI50" s="5">
        <f t="shared" si="3"/>
        <v>0</v>
      </c>
      <c r="DJ50" s="5">
        <f t="shared" si="3"/>
        <v>0</v>
      </c>
    </row>
    <row r="51" spans="1:117">
      <c r="B51" s="11" t="s">
        <v>432</v>
      </c>
      <c r="H51" s="7" t="s">
        <v>0</v>
      </c>
      <c r="I51" s="2"/>
      <c r="J51" s="5">
        <f t="shared" si="4"/>
        <v>0</v>
      </c>
      <c r="K51" s="5">
        <f t="shared" ref="K51:BV51" ca="1" si="5">K30</f>
        <v>737.31228190516003</v>
      </c>
      <c r="L51" s="5">
        <f t="shared" ca="1" si="5"/>
        <v>690.97748968583721</v>
      </c>
      <c r="M51" s="5">
        <f t="shared" ca="1" si="5"/>
        <v>698.77908203541756</v>
      </c>
      <c r="N51" s="5">
        <f t="shared" ca="1" si="5"/>
        <v>719.13188327290584</v>
      </c>
      <c r="O51" s="5">
        <f t="shared" ca="1" si="5"/>
        <v>739.12839763238969</v>
      </c>
      <c r="P51" s="5">
        <f t="shared" ca="1" si="5"/>
        <v>746.07677553395695</v>
      </c>
      <c r="Q51" s="5">
        <f t="shared" ca="1" si="5"/>
        <v>866.36174573178073</v>
      </c>
      <c r="R51" s="5">
        <f t="shared" ca="1" si="5"/>
        <v>956.20045082493334</v>
      </c>
      <c r="S51" s="5">
        <f t="shared" ca="1" si="5"/>
        <v>981.89786930779007</v>
      </c>
      <c r="T51" s="5">
        <f t="shared" ca="1" si="5"/>
        <v>988.0336085779187</v>
      </c>
      <c r="U51" s="5">
        <f t="shared" ca="1" si="5"/>
        <v>1004.4991966886896</v>
      </c>
      <c r="V51" s="5">
        <f t="shared" ca="1" si="5"/>
        <v>1039.2368001991347</v>
      </c>
      <c r="W51" s="5">
        <f t="shared" ca="1" si="5"/>
        <v>1062.6691327227979</v>
      </c>
      <c r="X51" s="5">
        <f t="shared" ca="1" si="5"/>
        <v>1067.2288917477777</v>
      </c>
      <c r="Y51" s="5">
        <f t="shared" ca="1" si="5"/>
        <v>1592.9325114409189</v>
      </c>
      <c r="Z51" s="5">
        <f t="shared" ca="1" si="5"/>
        <v>1062.1456277049585</v>
      </c>
      <c r="AA51" s="5">
        <f t="shared" ca="1" si="5"/>
        <v>1060.9045895790919</v>
      </c>
      <c r="AB51" s="5">
        <f t="shared" ca="1" si="5"/>
        <v>1065.229770893204</v>
      </c>
      <c r="AC51" s="5">
        <f t="shared" ca="1" si="5"/>
        <v>1070.9362607147198</v>
      </c>
      <c r="AD51" s="5">
        <f t="shared" ca="1" si="5"/>
        <v>1074.5967777047588</v>
      </c>
      <c r="AE51" s="5">
        <f t="shared" ca="1" si="5"/>
        <v>1076.9463975835288</v>
      </c>
      <c r="AF51" s="5">
        <f t="shared" ca="1" si="5"/>
        <v>1081.4247629985539</v>
      </c>
      <c r="AG51" s="5">
        <f t="shared" ca="1" si="5"/>
        <v>1087.3226849030066</v>
      </c>
      <c r="AH51" s="5">
        <f t="shared" ca="1" si="5"/>
        <v>1091.2583202619148</v>
      </c>
      <c r="AI51" s="5">
        <f t="shared" ca="1" si="5"/>
        <v>1094.7084199939829</v>
      </c>
      <c r="AJ51" s="5">
        <f t="shared" ca="1" si="5"/>
        <v>1098.8012216039906</v>
      </c>
      <c r="AK51" s="5">
        <f t="shared" ca="1" si="5"/>
        <v>1104.8869662024483</v>
      </c>
      <c r="AL51" s="5">
        <f t="shared" ca="1" si="5"/>
        <v>1109.1182991336721</v>
      </c>
      <c r="AM51" s="5">
        <f t="shared" ca="1" si="5"/>
        <v>1113.6694801514961</v>
      </c>
      <c r="AN51" s="5">
        <f t="shared" ca="1" si="5"/>
        <v>1120.5967353104334</v>
      </c>
      <c r="AO51" s="5">
        <f t="shared" ca="1" si="5"/>
        <v>1129.1010993881473</v>
      </c>
      <c r="AP51" s="5">
        <f t="shared" ca="1" si="5"/>
        <v>1135.7995505399235</v>
      </c>
      <c r="AQ51" s="5">
        <f t="shared" ca="1" si="5"/>
        <v>1141.8522778470631</v>
      </c>
      <c r="AR51" s="5">
        <f t="shared" ca="1" si="5"/>
        <v>1149.0635654076152</v>
      </c>
      <c r="AS51" s="5">
        <f t="shared" ca="1" si="5"/>
        <v>1157.9062059273897</v>
      </c>
      <c r="AT51" s="5">
        <f t="shared" ca="1" si="5"/>
        <v>1164.9336220403209</v>
      </c>
      <c r="AU51" s="5">
        <f t="shared" ca="1" si="5"/>
        <v>1171.4209753158134</v>
      </c>
      <c r="AV51" s="5">
        <f t="shared" ca="1" si="5"/>
        <v>1178.9403746456694</v>
      </c>
      <c r="AW51" s="5">
        <f t="shared" ca="1" si="5"/>
        <v>1188.1575553799889</v>
      </c>
      <c r="AX51" s="5">
        <f t="shared" ca="1" si="5"/>
        <v>1195.5395266780367</v>
      </c>
      <c r="AY51" s="5">
        <f t="shared" ca="1" si="5"/>
        <v>1202.8339963322087</v>
      </c>
      <c r="AZ51" s="5">
        <f t="shared" ca="1" si="5"/>
        <v>1210.5593972444797</v>
      </c>
      <c r="BA51" s="5">
        <f t="shared" ca="1" si="5"/>
        <v>1220.3177432137611</v>
      </c>
      <c r="BB51" s="5">
        <f t="shared" ca="1" si="5"/>
        <v>1228.2356500710293</v>
      </c>
      <c r="BC51" s="5">
        <f t="shared" ca="1" si="5"/>
        <v>1235.8024220823788</v>
      </c>
      <c r="BD51" s="5">
        <f t="shared" ca="1" si="5"/>
        <v>1244.13749741681</v>
      </c>
      <c r="BE51" s="5">
        <f t="shared" ca="1" si="5"/>
        <v>1254.3203185338709</v>
      </c>
      <c r="BF51" s="5">
        <f t="shared" ca="1" si="5"/>
        <v>1262.6295297154263</v>
      </c>
      <c r="BG51" s="5">
        <f t="shared" ca="1" si="5"/>
        <v>1270.6921392509037</v>
      </c>
      <c r="BH51" s="5">
        <f t="shared" ca="1" si="5"/>
        <v>1279.4087612200067</v>
      </c>
      <c r="BI51" s="5">
        <f t="shared" ca="1" si="5"/>
        <v>1290.0522868086882</v>
      </c>
      <c r="BJ51" s="5">
        <f t="shared" ca="1" si="5"/>
        <v>1298.7914103753778</v>
      </c>
      <c r="BK51" s="5">
        <f t="shared" ca="1" si="5"/>
        <v>1307.3663271932996</v>
      </c>
      <c r="BL51" s="5">
        <f t="shared" ca="1" si="5"/>
        <v>1316.4809888947691</v>
      </c>
      <c r="BM51" s="5">
        <f t="shared" ca="1" si="5"/>
        <v>1327.5996120557634</v>
      </c>
      <c r="BN51" s="5">
        <f t="shared" ca="1" si="5"/>
        <v>1336.7854601873639</v>
      </c>
      <c r="BO51" s="5">
        <f t="shared" ca="1" si="5"/>
        <v>1345.9863078591691</v>
      </c>
      <c r="BP51" s="5">
        <f t="shared" ca="1" si="5"/>
        <v>1355.4088418418853</v>
      </c>
      <c r="BQ51" s="5">
        <f t="shared" ca="1" si="5"/>
        <v>1367.0169782808255</v>
      </c>
      <c r="BR51" s="5">
        <f t="shared" ca="1" si="5"/>
        <v>1376.6611254881384</v>
      </c>
      <c r="BS51" s="5">
        <f t="shared" ca="1" si="5"/>
        <v>1386.6154713580011</v>
      </c>
      <c r="BT51" s="5">
        <f t="shared" ca="1" si="5"/>
        <v>1397.2176633996621</v>
      </c>
      <c r="BU51" s="5">
        <f t="shared" ca="1" si="5"/>
        <v>1410.006769469275</v>
      </c>
      <c r="BV51" s="5">
        <f t="shared" ca="1" si="5"/>
        <v>1420.7906712311458</v>
      </c>
      <c r="BW51" s="5">
        <f t="shared" ca="1" si="3"/>
        <v>1431.5710383755143</v>
      </c>
      <c r="BX51" s="5">
        <f t="shared" ca="1" si="3"/>
        <v>1442.6272277652961</v>
      </c>
      <c r="BY51" s="5">
        <f t="shared" ca="1" si="3"/>
        <v>1359.4332833441654</v>
      </c>
      <c r="BZ51" s="5">
        <f t="shared" ca="1" si="3"/>
        <v>1353.21935992051</v>
      </c>
      <c r="CA51" s="5">
        <f t="shared" ca="1" si="3"/>
        <v>1365.0735419055075</v>
      </c>
      <c r="CB51" s="5">
        <f t="shared" ca="1" si="3"/>
        <v>1377.4068941635503</v>
      </c>
      <c r="CC51" s="5">
        <f t="shared" ca="1" si="3"/>
        <v>1392.1045522229551</v>
      </c>
      <c r="CD51" s="5">
        <f t="shared" ca="1" si="3"/>
        <v>1404.6553458788974</v>
      </c>
      <c r="CE51" s="5">
        <f t="shared" ca="1" si="3"/>
        <v>1417.2907471773881</v>
      </c>
      <c r="CF51" s="5">
        <f t="shared" ca="1" si="3"/>
        <v>1430.0871152544082</v>
      </c>
      <c r="CG51" s="5">
        <f t="shared" ca="1" si="3"/>
        <v>1445.3689143680965</v>
      </c>
      <c r="CH51" s="5">
        <f t="shared" ca="1" si="3"/>
        <v>1458.4312194760735</v>
      </c>
      <c r="CI51" s="5">
        <f t="shared" ca="1" si="3"/>
        <v>1471.5713724079831</v>
      </c>
      <c r="CJ51" s="5">
        <f t="shared" ca="1" si="3"/>
        <v>1484.9059001528733</v>
      </c>
      <c r="CK51" s="5">
        <f t="shared" ca="1" si="3"/>
        <v>1500.7959785379426</v>
      </c>
      <c r="CL51" s="5">
        <f t="shared" ca="1" si="3"/>
        <v>1514.3902627658174</v>
      </c>
      <c r="CM51" s="5">
        <f t="shared" ca="1" si="3"/>
        <v>1528.0898812460973</v>
      </c>
      <c r="CN51" s="5">
        <f t="shared" ca="1" si="3"/>
        <v>1541.9552237229059</v>
      </c>
      <c r="CO51" s="5">
        <f t="shared" ca="1" si="3"/>
        <v>1558.478199664454</v>
      </c>
      <c r="CP51" s="5">
        <f t="shared" ca="1" si="3"/>
        <v>2.4553767316771373</v>
      </c>
      <c r="CQ51" s="5">
        <f t="shared" ca="1" si="3"/>
        <v>2.6294767764216558</v>
      </c>
      <c r="CR51" s="5">
        <f t="shared" ca="1" si="3"/>
        <v>2.6268361913629508</v>
      </c>
      <c r="CS51" s="5">
        <f t="shared" ca="1" si="3"/>
        <v>2.6241898458947133</v>
      </c>
      <c r="CT51" s="5">
        <f t="shared" ca="1" si="3"/>
        <v>2.6215174161834649</v>
      </c>
      <c r="CU51" s="5">
        <f t="shared" ca="1" si="3"/>
        <v>2.618818647448673</v>
      </c>
      <c r="CV51" s="5">
        <f t="shared" ca="1" si="3"/>
        <v>2.6160932800970307</v>
      </c>
      <c r="CW51" s="5">
        <f t="shared" ca="1" si="3"/>
        <v>2.6133410519769842</v>
      </c>
      <c r="CX51" s="5">
        <f t="shared" ca="1" si="3"/>
        <v>2.610561698353258</v>
      </c>
      <c r="CY51" s="5">
        <f t="shared" ca="1" si="3"/>
        <v>2.6077549518813874</v>
      </c>
      <c r="CZ51" s="5">
        <f t="shared" ca="1" si="3"/>
        <v>2.6049205425820059</v>
      </c>
      <c r="DA51" s="5">
        <f t="shared" ca="1" si="3"/>
        <v>2.6020581978148765</v>
      </c>
      <c r="DB51" s="5">
        <f t="shared" ca="1" si="3"/>
        <v>2.5991676422526631</v>
      </c>
      <c r="DC51" s="5">
        <f t="shared" ca="1" si="3"/>
        <v>2.5962485978544541</v>
      </c>
      <c r="DD51" s="5">
        <f t="shared" ca="1" si="3"/>
        <v>2.593300783839005</v>
      </c>
      <c r="DE51" s="5">
        <f t="shared" ca="1" si="3"/>
        <v>2.5903239166577432</v>
      </c>
      <c r="DF51" s="5">
        <f t="shared" ca="1" si="3"/>
        <v>2.5873177099674858</v>
      </c>
      <c r="DG51" s="5">
        <f t="shared" ca="1" si="3"/>
        <v>2.5842818746029033</v>
      </c>
      <c r="DH51" s="5">
        <f t="shared" ca="1" si="3"/>
        <v>2.5812161185486961</v>
      </c>
      <c r="DI51" s="5">
        <f t="shared" ca="1" si="3"/>
        <v>2.578120146911512</v>
      </c>
      <c r="DJ51" s="5">
        <f t="shared" ca="1" si="3"/>
        <v>2.8953779281593293</v>
      </c>
    </row>
    <row r="52" spans="1:117">
      <c r="B52" s="11" t="s">
        <v>4</v>
      </c>
      <c r="H52" s="7" t="s">
        <v>0</v>
      </c>
      <c r="I52" s="5"/>
      <c r="J52" s="5">
        <f>Capex!J322</f>
        <v>500</v>
      </c>
      <c r="K52" s="5">
        <f>Capex!K322</f>
        <v>500</v>
      </c>
      <c r="L52" s="5">
        <f>Capex!L322</f>
        <v>500</v>
      </c>
      <c r="M52" s="5">
        <f>Capex!M322</f>
        <v>500</v>
      </c>
      <c r="N52" s="5">
        <f>Capex!N322</f>
        <v>500</v>
      </c>
      <c r="O52" s="5">
        <f>Capex!O322</f>
        <v>500</v>
      </c>
      <c r="P52" s="5">
        <f>Capex!P322</f>
        <v>17166.666666666668</v>
      </c>
      <c r="Q52" s="5">
        <f>Capex!Q322</f>
        <v>25500</v>
      </c>
      <c r="R52" s="5">
        <f>Capex!R322</f>
        <v>25500</v>
      </c>
      <c r="S52" s="5">
        <f>Capex!S322</f>
        <v>25500</v>
      </c>
      <c r="T52" s="5">
        <f>Capex!T322</f>
        <v>25500</v>
      </c>
      <c r="U52" s="5">
        <f>Capex!U322</f>
        <v>25500</v>
      </c>
      <c r="V52" s="5">
        <f>Capex!V322</f>
        <v>25500</v>
      </c>
      <c r="W52" s="5">
        <f>Capex!W322</f>
        <v>25500</v>
      </c>
      <c r="X52" s="5">
        <f>Capex!X322</f>
        <v>25500</v>
      </c>
      <c r="Y52" s="5">
        <f>Capex!Y322</f>
        <v>25500</v>
      </c>
      <c r="Z52" s="5">
        <f>Capex!Z322</f>
        <v>25500</v>
      </c>
      <c r="AA52" s="5">
        <f>Capex!AA322</f>
        <v>25500</v>
      </c>
      <c r="AB52" s="5">
        <f>Capex!AB322</f>
        <v>25500</v>
      </c>
      <c r="AC52" s="5">
        <f>Capex!AC322</f>
        <v>25500</v>
      </c>
      <c r="AD52" s="5">
        <f>Capex!AD322</f>
        <v>25500</v>
      </c>
      <c r="AE52" s="5">
        <f>Capex!AE322</f>
        <v>25500</v>
      </c>
      <c r="AF52" s="5">
        <f>Capex!AF322</f>
        <v>25500</v>
      </c>
      <c r="AG52" s="5">
        <f>Capex!AG322</f>
        <v>25500</v>
      </c>
      <c r="AH52" s="5">
        <f>Capex!AH322</f>
        <v>25500</v>
      </c>
      <c r="AI52" s="5">
        <f>Capex!AI322</f>
        <v>25500</v>
      </c>
      <c r="AJ52" s="5">
        <f>Capex!AJ322</f>
        <v>25500</v>
      </c>
      <c r="AK52" s="5">
        <f>Capex!AK322</f>
        <v>25500</v>
      </c>
      <c r="AL52" s="5">
        <f>Capex!AL322</f>
        <v>25500</v>
      </c>
      <c r="AM52" s="5">
        <f>Capex!AM322</f>
        <v>25500</v>
      </c>
      <c r="AN52" s="5">
        <f>Capex!AN322</f>
        <v>25500</v>
      </c>
      <c r="AO52" s="5">
        <f>Capex!AO322</f>
        <v>25500</v>
      </c>
      <c r="AP52" s="5">
        <f>Capex!AP322</f>
        <v>25500</v>
      </c>
      <c r="AQ52" s="5">
        <f>Capex!AQ322</f>
        <v>25500</v>
      </c>
      <c r="AR52" s="5">
        <f>Capex!AR322</f>
        <v>25500</v>
      </c>
      <c r="AS52" s="5">
        <f>Capex!AS322</f>
        <v>25500</v>
      </c>
      <c r="AT52" s="5">
        <f>Capex!AT322</f>
        <v>25500</v>
      </c>
      <c r="AU52" s="5">
        <f>Capex!AU322</f>
        <v>25500</v>
      </c>
      <c r="AV52" s="5">
        <f>Capex!AV322</f>
        <v>25500</v>
      </c>
      <c r="AW52" s="5">
        <f>Capex!AW322</f>
        <v>25500</v>
      </c>
      <c r="AX52" s="5">
        <f>Capex!AX322</f>
        <v>25500</v>
      </c>
      <c r="AY52" s="5">
        <f>Capex!AY322</f>
        <v>25500</v>
      </c>
      <c r="AZ52" s="5">
        <f>Capex!AZ322</f>
        <v>25500</v>
      </c>
      <c r="BA52" s="5">
        <f>Capex!BA322</f>
        <v>25500</v>
      </c>
      <c r="BB52" s="5">
        <f>Capex!BB322</f>
        <v>25500</v>
      </c>
      <c r="BC52" s="5">
        <f>Capex!BC322</f>
        <v>25500</v>
      </c>
      <c r="BD52" s="5">
        <f>Capex!BD322</f>
        <v>25500</v>
      </c>
      <c r="BE52" s="5">
        <f>Capex!BE322</f>
        <v>25500</v>
      </c>
      <c r="BF52" s="5">
        <f>Capex!BF322</f>
        <v>25500</v>
      </c>
      <c r="BG52" s="5">
        <f>Capex!BG322</f>
        <v>25500</v>
      </c>
      <c r="BH52" s="5">
        <f>Capex!BH322</f>
        <v>25500</v>
      </c>
      <c r="BI52" s="5">
        <f>Capex!BI322</f>
        <v>25500</v>
      </c>
      <c r="BJ52" s="5">
        <f>Capex!BJ322</f>
        <v>25500</v>
      </c>
      <c r="BK52" s="5">
        <f>Capex!BK322</f>
        <v>25500</v>
      </c>
      <c r="BL52" s="5">
        <f>Capex!BL322</f>
        <v>25500</v>
      </c>
      <c r="BM52" s="5">
        <f>Capex!BM322</f>
        <v>25500</v>
      </c>
      <c r="BN52" s="5">
        <f>Capex!BN322</f>
        <v>25500</v>
      </c>
      <c r="BO52" s="5">
        <f>Capex!BO322</f>
        <v>25500</v>
      </c>
      <c r="BP52" s="5">
        <f>Capex!BP322</f>
        <v>25500</v>
      </c>
      <c r="BQ52" s="5">
        <f>Capex!BQ322</f>
        <v>25500</v>
      </c>
      <c r="BR52" s="5">
        <f>Capex!BR322</f>
        <v>25500</v>
      </c>
      <c r="BS52" s="5">
        <f>Capex!BS322</f>
        <v>25500</v>
      </c>
      <c r="BT52" s="5">
        <f>Capex!BT322</f>
        <v>25500</v>
      </c>
      <c r="BU52" s="5">
        <f>Capex!BU322</f>
        <v>25500</v>
      </c>
      <c r="BV52" s="5">
        <f>Capex!BV322</f>
        <v>25500</v>
      </c>
      <c r="BW52" s="5">
        <f>Capex!BW322</f>
        <v>25500</v>
      </c>
      <c r="BX52" s="5">
        <f>Capex!BX322</f>
        <v>8833.3333333333339</v>
      </c>
      <c r="BY52" s="5">
        <f>Capex!BY322</f>
        <v>500</v>
      </c>
      <c r="BZ52" s="5">
        <f>Capex!BZ322</f>
        <v>500</v>
      </c>
      <c r="CA52" s="5">
        <f>Capex!CA322</f>
        <v>500</v>
      </c>
      <c r="CB52" s="5">
        <f>Capex!CB322</f>
        <v>500</v>
      </c>
      <c r="CC52" s="5">
        <f>Capex!CC322</f>
        <v>500</v>
      </c>
      <c r="CD52" s="5">
        <f>Capex!CD322</f>
        <v>500</v>
      </c>
      <c r="CE52" s="5">
        <f>Capex!CE322</f>
        <v>500</v>
      </c>
      <c r="CF52" s="5">
        <f>Capex!CF322</f>
        <v>500</v>
      </c>
      <c r="CG52" s="5">
        <f>Capex!CG322</f>
        <v>500</v>
      </c>
      <c r="CH52" s="5">
        <f>Capex!CH322</f>
        <v>500</v>
      </c>
      <c r="CI52" s="5">
        <f>Capex!CI322</f>
        <v>500</v>
      </c>
      <c r="CJ52" s="5">
        <f>Capex!CJ322</f>
        <v>500</v>
      </c>
      <c r="CK52" s="5">
        <f>Capex!CK322</f>
        <v>500</v>
      </c>
      <c r="CL52" s="5">
        <f>Capex!CL322</f>
        <v>500</v>
      </c>
      <c r="CM52" s="5">
        <f>Capex!CM322</f>
        <v>500</v>
      </c>
      <c r="CN52" s="5">
        <f>Capex!CN322</f>
        <v>500</v>
      </c>
      <c r="CO52" s="5">
        <f>Capex!CO322</f>
        <v>500</v>
      </c>
      <c r="CP52" s="5">
        <f>Capex!CP322</f>
        <v>500</v>
      </c>
      <c r="CQ52" s="5">
        <f>Capex!CQ322</f>
        <v>500</v>
      </c>
      <c r="CR52" s="5">
        <f>Capex!CR322</f>
        <v>500</v>
      </c>
      <c r="CS52" s="5">
        <f>Capex!CS322</f>
        <v>500</v>
      </c>
      <c r="CT52" s="5">
        <f>Capex!CT322</f>
        <v>500</v>
      </c>
      <c r="CU52" s="5">
        <f>Capex!CU322</f>
        <v>500</v>
      </c>
      <c r="CV52" s="5">
        <f>Capex!CV322</f>
        <v>500</v>
      </c>
      <c r="CW52" s="5">
        <f>Capex!CW322</f>
        <v>500</v>
      </c>
      <c r="CX52" s="5">
        <f>Capex!CX322</f>
        <v>500</v>
      </c>
      <c r="CY52" s="5">
        <f>Capex!CY322</f>
        <v>500</v>
      </c>
      <c r="CZ52" s="5">
        <f>Capex!CZ322</f>
        <v>500</v>
      </c>
      <c r="DA52" s="5">
        <f>Capex!DA322</f>
        <v>500</v>
      </c>
      <c r="DB52" s="5">
        <f>Capex!DB322</f>
        <v>500</v>
      </c>
      <c r="DC52" s="5">
        <f>Capex!DC322</f>
        <v>500</v>
      </c>
      <c r="DD52" s="5">
        <f>Capex!DD322</f>
        <v>500</v>
      </c>
      <c r="DE52" s="5">
        <f>Capex!DE322</f>
        <v>500</v>
      </c>
      <c r="DF52" s="5">
        <f>Capex!DF322</f>
        <v>500</v>
      </c>
      <c r="DG52" s="5">
        <f>Capex!DG322</f>
        <v>500</v>
      </c>
      <c r="DH52" s="5">
        <f>Capex!DH322</f>
        <v>500</v>
      </c>
      <c r="DI52" s="5">
        <f>Capex!DI322</f>
        <v>500</v>
      </c>
      <c r="DJ52" s="5">
        <f>Capex!DJ322</f>
        <v>500</v>
      </c>
    </row>
    <row r="53" spans="1:117">
      <c r="B53" s="11" t="s">
        <v>343</v>
      </c>
      <c r="H53" s="7" t="s">
        <v>0</v>
      </c>
      <c r="I53" s="5"/>
      <c r="J53" s="5">
        <f ca="1">SUM(J54:J56)</f>
        <v>0</v>
      </c>
      <c r="K53" s="5">
        <f t="shared" ref="K53:BV53" ca="1" si="6">SUM(K54:K56)</f>
        <v>0</v>
      </c>
      <c r="L53" s="5">
        <f t="shared" ca="1" si="6"/>
        <v>0</v>
      </c>
      <c r="M53" s="5">
        <f t="shared" ca="1" si="6"/>
        <v>2345</v>
      </c>
      <c r="N53" s="5">
        <f t="shared" ca="1" si="6"/>
        <v>4587</v>
      </c>
      <c r="O53" s="5">
        <f t="shared" ca="1" si="6"/>
        <v>4638</v>
      </c>
      <c r="P53" s="5">
        <f t="shared" ca="1" si="6"/>
        <v>4690</v>
      </c>
      <c r="Q53" s="5">
        <f t="shared" ca="1" si="6"/>
        <v>6638</v>
      </c>
      <c r="R53" s="5">
        <f t="shared" ca="1" si="6"/>
        <v>8485</v>
      </c>
      <c r="S53" s="5">
        <f t="shared" ca="1" si="6"/>
        <v>8473</v>
      </c>
      <c r="T53" s="5">
        <f t="shared" ca="1" si="6"/>
        <v>10067</v>
      </c>
      <c r="U53" s="5">
        <f t="shared" ca="1" si="6"/>
        <v>15078</v>
      </c>
      <c r="V53" s="5">
        <f t="shared" ca="1" si="6"/>
        <v>17909</v>
      </c>
      <c r="W53" s="5">
        <f t="shared" ca="1" si="6"/>
        <v>17570</v>
      </c>
      <c r="X53" s="5">
        <f t="shared" ca="1" si="6"/>
        <v>108795.02569248587</v>
      </c>
      <c r="Y53" s="5">
        <f t="shared" ca="1" si="6"/>
        <v>13641</v>
      </c>
      <c r="Z53" s="5">
        <f t="shared" ca="1" si="6"/>
        <v>12787</v>
      </c>
      <c r="AA53" s="5">
        <f t="shared" ca="1" si="6"/>
        <v>12371</v>
      </c>
      <c r="AB53" s="5">
        <f t="shared" ca="1" si="6"/>
        <v>11942</v>
      </c>
      <c r="AC53" s="5">
        <f t="shared" ca="1" si="6"/>
        <v>11376</v>
      </c>
      <c r="AD53" s="5">
        <f t="shared" ca="1" si="6"/>
        <v>10572</v>
      </c>
      <c r="AE53" s="5">
        <f t="shared" ca="1" si="6"/>
        <v>10131</v>
      </c>
      <c r="AF53" s="5">
        <f t="shared" ca="1" si="6"/>
        <v>9678</v>
      </c>
      <c r="AG53" s="5">
        <f t="shared" ca="1" si="6"/>
        <v>9111</v>
      </c>
      <c r="AH53" s="5">
        <f t="shared" ca="1" si="6"/>
        <v>8451</v>
      </c>
      <c r="AI53" s="5">
        <f t="shared" ca="1" si="6"/>
        <v>7891</v>
      </c>
      <c r="AJ53" s="5">
        <f t="shared" ca="1" si="6"/>
        <v>7412</v>
      </c>
      <c r="AK53" s="5">
        <f t="shared" ca="1" si="6"/>
        <v>6846</v>
      </c>
      <c r="AL53" s="5">
        <f t="shared" ca="1" si="6"/>
        <v>6327</v>
      </c>
      <c r="AM53" s="5">
        <f t="shared" ca="1" si="6"/>
        <v>6212</v>
      </c>
      <c r="AN53" s="5">
        <f t="shared" ca="1" si="6"/>
        <v>6093</v>
      </c>
      <c r="AO53" s="5">
        <f t="shared" ca="1" si="6"/>
        <v>5905</v>
      </c>
      <c r="AP53" s="5">
        <f t="shared" ca="1" si="6"/>
        <v>5592</v>
      </c>
      <c r="AQ53" s="5">
        <f t="shared" ca="1" si="6"/>
        <v>5469</v>
      </c>
      <c r="AR53" s="5">
        <f t="shared" ca="1" si="6"/>
        <v>5342</v>
      </c>
      <c r="AS53" s="5">
        <f t="shared" ca="1" si="6"/>
        <v>5154</v>
      </c>
      <c r="AT53" s="5">
        <f t="shared" ca="1" si="6"/>
        <v>4856</v>
      </c>
      <c r="AU53" s="5">
        <f t="shared" ca="1" si="6"/>
        <v>4725</v>
      </c>
      <c r="AV53" s="5">
        <f t="shared" ca="1" si="6"/>
        <v>4590</v>
      </c>
      <c r="AW53" s="5">
        <f t="shared" ca="1" si="6"/>
        <v>4401</v>
      </c>
      <c r="AX53" s="5">
        <f t="shared" ca="1" si="6"/>
        <v>4179</v>
      </c>
      <c r="AY53" s="5">
        <f t="shared" ca="1" si="6"/>
        <v>4017</v>
      </c>
      <c r="AZ53" s="5">
        <f t="shared" ca="1" si="6"/>
        <v>3898</v>
      </c>
      <c r="BA53" s="5">
        <f t="shared" ca="1" si="6"/>
        <v>3735</v>
      </c>
      <c r="BB53" s="5">
        <f t="shared" ca="1" si="6"/>
        <v>3493</v>
      </c>
      <c r="BC53" s="5">
        <f t="shared" ca="1" si="6"/>
        <v>3370</v>
      </c>
      <c r="BD53" s="5">
        <f t="shared" ca="1" si="6"/>
        <v>3244</v>
      </c>
      <c r="BE53" s="5">
        <f t="shared" ca="1" si="6"/>
        <v>3080</v>
      </c>
      <c r="BF53" s="5">
        <f t="shared" ca="1" si="6"/>
        <v>2852</v>
      </c>
      <c r="BG53" s="5">
        <f t="shared" ca="1" si="6"/>
        <v>2722</v>
      </c>
      <c r="BH53" s="5">
        <f t="shared" ca="1" si="6"/>
        <v>2589</v>
      </c>
      <c r="BI53" s="5">
        <f t="shared" ca="1" si="6"/>
        <v>2425</v>
      </c>
      <c r="BJ53" s="5">
        <f t="shared" ca="1" si="6"/>
        <v>2211</v>
      </c>
      <c r="BK53" s="5">
        <f t="shared" ca="1" si="6"/>
        <v>2074</v>
      </c>
      <c r="BL53" s="5">
        <f t="shared" ca="1" si="6"/>
        <v>1933</v>
      </c>
      <c r="BM53" s="5">
        <f t="shared" ca="1" si="6"/>
        <v>1769</v>
      </c>
      <c r="BN53" s="5">
        <f t="shared" ca="1" si="6"/>
        <v>1587</v>
      </c>
      <c r="BO53" s="5">
        <f t="shared" ca="1" si="6"/>
        <v>1425</v>
      </c>
      <c r="BP53" s="5">
        <f t="shared" ca="1" si="6"/>
        <v>1277</v>
      </c>
      <c r="BQ53" s="5">
        <f t="shared" ca="1" si="6"/>
        <v>1113</v>
      </c>
      <c r="BR53" s="5">
        <f t="shared" ca="1" si="6"/>
        <v>986</v>
      </c>
      <c r="BS53" s="5">
        <f t="shared" ca="1" si="6"/>
        <v>953</v>
      </c>
      <c r="BT53" s="5">
        <f t="shared" ca="1" si="6"/>
        <v>919</v>
      </c>
      <c r="BU53" s="5">
        <f t="shared" ca="1" si="6"/>
        <v>875</v>
      </c>
      <c r="BV53" s="5">
        <f t="shared" ca="1" si="6"/>
        <v>812</v>
      </c>
      <c r="BW53" s="5">
        <f t="shared" ref="BW53:DJ53" ca="1" si="7">SUM(BW54:BW56)</f>
        <v>777</v>
      </c>
      <c r="BX53" s="5">
        <f t="shared" ca="1" si="7"/>
        <v>741</v>
      </c>
      <c r="BY53" s="5">
        <f t="shared" ca="1" si="7"/>
        <v>6170.6656747616435</v>
      </c>
      <c r="BZ53" s="5">
        <f t="shared" ca="1" si="7"/>
        <v>6115.6487852114842</v>
      </c>
      <c r="CA53" s="5">
        <f t="shared" ca="1" si="7"/>
        <v>6082.6345510682922</v>
      </c>
      <c r="CB53" s="5">
        <f t="shared" ca="1" si="7"/>
        <v>6048.6229741023362</v>
      </c>
      <c r="CC53" s="5">
        <f t="shared" ca="1" si="7"/>
        <v>6007.6140560850727</v>
      </c>
      <c r="CD53" s="5">
        <f t="shared" ca="1" si="7"/>
        <v>5961.6077987891276</v>
      </c>
      <c r="CE53" s="5">
        <f t="shared" ca="1" si="7"/>
        <v>5921.6042039883214</v>
      </c>
      <c r="CF53" s="5">
        <f t="shared" ca="1" si="7"/>
        <v>5885.6032734576474</v>
      </c>
      <c r="CG53" s="5">
        <f t="shared" ca="1" si="7"/>
        <v>5844.6050089732853</v>
      </c>
      <c r="CH53" s="5">
        <f t="shared" ca="1" si="7"/>
        <v>5796.6094123126004</v>
      </c>
      <c r="CI53" s="5">
        <f t="shared" ca="1" si="7"/>
        <v>5759.6164852541424</v>
      </c>
      <c r="CJ53" s="5">
        <f t="shared" ca="1" si="7"/>
        <v>5721.6262295776451</v>
      </c>
      <c r="CK53" s="5">
        <f t="shared" ca="1" si="7"/>
        <v>5680.63864706403</v>
      </c>
      <c r="CL53" s="5">
        <f t="shared" ca="1" si="7"/>
        <v>5636.6537394954066</v>
      </c>
      <c r="CM53" s="5">
        <f t="shared" ca="1" si="7"/>
        <v>5597.6715086550703</v>
      </c>
      <c r="CN53" s="5">
        <f t="shared" ca="1" si="7"/>
        <v>5557.6919563275069</v>
      </c>
      <c r="CO53" s="5">
        <f t="shared" ca="1" si="7"/>
        <v>0</v>
      </c>
      <c r="CP53" s="5">
        <f t="shared" ca="1" si="7"/>
        <v>0</v>
      </c>
      <c r="CQ53" s="5">
        <f t="shared" ca="1" si="7"/>
        <v>0</v>
      </c>
      <c r="CR53" s="5">
        <f t="shared" ca="1" si="7"/>
        <v>0</v>
      </c>
      <c r="CS53" s="5">
        <f t="shared" ca="1" si="7"/>
        <v>0</v>
      </c>
      <c r="CT53" s="5">
        <f t="shared" ca="1" si="7"/>
        <v>0</v>
      </c>
      <c r="CU53" s="5">
        <f t="shared" ca="1" si="7"/>
        <v>0</v>
      </c>
      <c r="CV53" s="5">
        <f t="shared" ca="1" si="7"/>
        <v>0</v>
      </c>
      <c r="CW53" s="5">
        <f t="shared" ca="1" si="7"/>
        <v>0</v>
      </c>
      <c r="CX53" s="5">
        <f t="shared" ca="1" si="7"/>
        <v>0</v>
      </c>
      <c r="CY53" s="5">
        <f t="shared" ca="1" si="7"/>
        <v>0</v>
      </c>
      <c r="CZ53" s="5">
        <f t="shared" ca="1" si="7"/>
        <v>0</v>
      </c>
      <c r="DA53" s="5">
        <f t="shared" ca="1" si="7"/>
        <v>0</v>
      </c>
      <c r="DB53" s="5">
        <f t="shared" ca="1" si="7"/>
        <v>0</v>
      </c>
      <c r="DC53" s="5">
        <f t="shared" ca="1" si="7"/>
        <v>0</v>
      </c>
      <c r="DD53" s="5">
        <f t="shared" ca="1" si="7"/>
        <v>0</v>
      </c>
      <c r="DE53" s="5">
        <f t="shared" ca="1" si="7"/>
        <v>0</v>
      </c>
      <c r="DF53" s="5">
        <f t="shared" ca="1" si="7"/>
        <v>0</v>
      </c>
      <c r="DG53" s="5">
        <f t="shared" ca="1" si="7"/>
        <v>0</v>
      </c>
      <c r="DH53" s="5">
        <f t="shared" ca="1" si="7"/>
        <v>0</v>
      </c>
      <c r="DI53" s="5">
        <f t="shared" ca="1" si="7"/>
        <v>0</v>
      </c>
      <c r="DJ53" s="5">
        <f t="shared" ca="1" si="7"/>
        <v>0</v>
      </c>
    </row>
    <row r="54" spans="1:117">
      <c r="B54" s="12" t="s">
        <v>162</v>
      </c>
      <c r="H54" s="7" t="s">
        <v>0</v>
      </c>
      <c r="I54" s="5"/>
      <c r="J54" s="5">
        <f>Ввод!I218</f>
        <v>0</v>
      </c>
      <c r="K54" s="5">
        <f>Ввод!J218</f>
        <v>0</v>
      </c>
      <c r="L54" s="5">
        <f>Ввод!K218</f>
        <v>0</v>
      </c>
      <c r="M54" s="5">
        <f>Ввод!L218</f>
        <v>0</v>
      </c>
      <c r="N54" s="5">
        <f>Ввод!M218</f>
        <v>0</v>
      </c>
      <c r="O54" s="5">
        <f>Ввод!N218</f>
        <v>0</v>
      </c>
      <c r="P54" s="5">
        <f>Ввод!O218</f>
        <v>0</v>
      </c>
      <c r="Q54" s="5">
        <f>Ввод!P218</f>
        <v>0</v>
      </c>
      <c r="R54" s="5">
        <f>Ввод!Q218</f>
        <v>0</v>
      </c>
      <c r="S54" s="5">
        <f>Ввод!R218</f>
        <v>0</v>
      </c>
      <c r="T54" s="5">
        <f>Ввод!S218</f>
        <v>0</v>
      </c>
      <c r="U54" s="5">
        <f>Ввод!T218</f>
        <v>0</v>
      </c>
      <c r="V54" s="5">
        <f>Ввод!U218</f>
        <v>0</v>
      </c>
      <c r="W54" s="5">
        <f>Ввод!V218</f>
        <v>0</v>
      </c>
      <c r="X54" s="5">
        <f>Ввод!W218</f>
        <v>0</v>
      </c>
      <c r="Y54" s="5">
        <f>Ввод!X218</f>
        <v>0</v>
      </c>
      <c r="Z54" s="5">
        <f>Ввод!Y218</f>
        <v>0</v>
      </c>
      <c r="AA54" s="5">
        <f>Ввод!Z218</f>
        <v>0</v>
      </c>
      <c r="AB54" s="5">
        <f>Ввод!AA218</f>
        <v>0</v>
      </c>
      <c r="AC54" s="5">
        <f>Ввод!AB218</f>
        <v>0</v>
      </c>
      <c r="AD54" s="5">
        <f>Ввод!AC218</f>
        <v>0</v>
      </c>
      <c r="AE54" s="5">
        <f>Ввод!AD218</f>
        <v>0</v>
      </c>
      <c r="AF54" s="5">
        <f>Ввод!AE218</f>
        <v>0</v>
      </c>
      <c r="AG54" s="5">
        <f>Ввод!AF218</f>
        <v>0</v>
      </c>
      <c r="AH54" s="5">
        <f>Ввод!AG218</f>
        <v>0</v>
      </c>
      <c r="AI54" s="5">
        <f>Ввод!AH218</f>
        <v>0</v>
      </c>
      <c r="AJ54" s="5">
        <f>Ввод!AI218</f>
        <v>0</v>
      </c>
      <c r="AK54" s="5">
        <f>Ввод!AJ218</f>
        <v>0</v>
      </c>
      <c r="AL54" s="5">
        <f>Ввод!AK218</f>
        <v>0</v>
      </c>
      <c r="AM54" s="5">
        <f>Ввод!AL218</f>
        <v>0</v>
      </c>
      <c r="AN54" s="5">
        <f>Ввод!AM218</f>
        <v>0</v>
      </c>
      <c r="AO54" s="5">
        <f>Ввод!AN218</f>
        <v>0</v>
      </c>
      <c r="AP54" s="5">
        <f>Ввод!AO218</f>
        <v>0</v>
      </c>
      <c r="AQ54" s="5">
        <f>Ввод!AP218</f>
        <v>0</v>
      </c>
      <c r="AR54" s="5">
        <f>Ввод!AQ218</f>
        <v>0</v>
      </c>
      <c r="AS54" s="5">
        <f>Ввод!AR218</f>
        <v>0</v>
      </c>
      <c r="AT54" s="5">
        <f>Ввод!AS218</f>
        <v>0</v>
      </c>
      <c r="AU54" s="5">
        <f>Ввод!AT218</f>
        <v>0</v>
      </c>
      <c r="AV54" s="5">
        <f>Ввод!AU218</f>
        <v>0</v>
      </c>
      <c r="AW54" s="5">
        <f>Ввод!AV218</f>
        <v>0</v>
      </c>
      <c r="AX54" s="5">
        <f>Ввод!AW218</f>
        <v>0</v>
      </c>
      <c r="AY54" s="5">
        <f>Ввод!AX218</f>
        <v>0</v>
      </c>
      <c r="AZ54" s="5">
        <f>Ввод!AY218</f>
        <v>0</v>
      </c>
      <c r="BA54" s="5">
        <f>Ввод!AZ218</f>
        <v>0</v>
      </c>
      <c r="BB54" s="5">
        <f>Ввод!BA218</f>
        <v>0</v>
      </c>
      <c r="BC54" s="5">
        <f>Ввод!BB218</f>
        <v>0</v>
      </c>
      <c r="BD54" s="5">
        <f>Ввод!BC218</f>
        <v>0</v>
      </c>
      <c r="BE54" s="5">
        <f>Ввод!BD218</f>
        <v>0</v>
      </c>
      <c r="BF54" s="5">
        <f>Ввод!BE218</f>
        <v>0</v>
      </c>
      <c r="BG54" s="5">
        <f>Ввод!BF218</f>
        <v>0</v>
      </c>
      <c r="BH54" s="5">
        <f>Ввод!BG218</f>
        <v>0</v>
      </c>
      <c r="BI54" s="5">
        <f>Ввод!BH218</f>
        <v>0</v>
      </c>
      <c r="BJ54" s="5">
        <f>Ввод!BI218</f>
        <v>0</v>
      </c>
      <c r="BK54" s="5">
        <f>Ввод!BJ218</f>
        <v>0</v>
      </c>
      <c r="BL54" s="5">
        <f>Ввод!BK218</f>
        <v>0</v>
      </c>
      <c r="BM54" s="5">
        <f>Ввод!BL218</f>
        <v>0</v>
      </c>
      <c r="BN54" s="5">
        <f>Ввод!BM218</f>
        <v>0</v>
      </c>
      <c r="BO54" s="5">
        <f>Ввод!BN218</f>
        <v>0</v>
      </c>
      <c r="BP54" s="5">
        <f>Ввод!BO218</f>
        <v>0</v>
      </c>
      <c r="BQ54" s="5">
        <f>Ввод!BP218</f>
        <v>0</v>
      </c>
      <c r="BR54" s="5">
        <f>Ввод!BQ218</f>
        <v>0</v>
      </c>
      <c r="BS54" s="5">
        <f>Ввод!BR218</f>
        <v>0</v>
      </c>
      <c r="BT54" s="5">
        <f>Ввод!BS218</f>
        <v>0</v>
      </c>
      <c r="BU54" s="5">
        <f>Ввод!BT218</f>
        <v>0</v>
      </c>
      <c r="BV54" s="5">
        <f>Ввод!BU218</f>
        <v>0</v>
      </c>
      <c r="BW54" s="5">
        <f>Ввод!BV218</f>
        <v>0</v>
      </c>
      <c r="BX54" s="5">
        <f>Ввод!BW218</f>
        <v>0</v>
      </c>
      <c r="BY54" s="5">
        <f>Ввод!BX218</f>
        <v>0</v>
      </c>
      <c r="BZ54" s="5">
        <f>Ввод!BY218</f>
        <v>0</v>
      </c>
      <c r="CA54" s="5">
        <f>Ввод!BZ218</f>
        <v>0</v>
      </c>
      <c r="CB54" s="5">
        <f>Ввод!CA218</f>
        <v>0</v>
      </c>
      <c r="CC54" s="5">
        <f>Ввод!CB218</f>
        <v>0</v>
      </c>
      <c r="CD54" s="5">
        <f>Ввод!CC218</f>
        <v>0</v>
      </c>
      <c r="CE54" s="5">
        <f>Ввод!CD218</f>
        <v>0</v>
      </c>
      <c r="CF54" s="5">
        <f>Ввод!CE218</f>
        <v>0</v>
      </c>
      <c r="CG54" s="5">
        <f>Ввод!CF218</f>
        <v>0</v>
      </c>
      <c r="CH54" s="5">
        <f>Ввод!CG218</f>
        <v>0</v>
      </c>
      <c r="CI54" s="5">
        <f>Ввод!CH218</f>
        <v>0</v>
      </c>
      <c r="CJ54" s="5">
        <f>Ввод!CI218</f>
        <v>0</v>
      </c>
      <c r="CK54" s="5">
        <f>Ввод!CJ218</f>
        <v>0</v>
      </c>
      <c r="CL54" s="5">
        <f>Ввод!CK218</f>
        <v>0</v>
      </c>
      <c r="CM54" s="5">
        <f>Ввод!CL218</f>
        <v>0</v>
      </c>
      <c r="CN54" s="5">
        <f>Ввод!CM218</f>
        <v>0</v>
      </c>
      <c r="CO54" s="5">
        <f>Ввод!CN218</f>
        <v>0</v>
      </c>
      <c r="CP54" s="5">
        <f>Ввод!CO218</f>
        <v>0</v>
      </c>
      <c r="CQ54" s="5">
        <f>Ввод!CP218</f>
        <v>0</v>
      </c>
      <c r="CR54" s="5">
        <f>Ввод!CQ218</f>
        <v>0</v>
      </c>
      <c r="CS54" s="5">
        <f>Ввод!CR218</f>
        <v>0</v>
      </c>
      <c r="CT54" s="5">
        <f>Ввод!CS218</f>
        <v>0</v>
      </c>
      <c r="CU54" s="5">
        <f>Ввод!CT218</f>
        <v>0</v>
      </c>
      <c r="CV54" s="5">
        <f>Ввод!CU218</f>
        <v>0</v>
      </c>
      <c r="CW54" s="5">
        <f>Ввод!CV218</f>
        <v>0</v>
      </c>
      <c r="CX54" s="5">
        <f>Ввод!CW218</f>
        <v>0</v>
      </c>
      <c r="CY54" s="5">
        <f>Ввод!CX218</f>
        <v>0</v>
      </c>
      <c r="CZ54" s="5">
        <f>Ввод!CY218</f>
        <v>0</v>
      </c>
      <c r="DA54" s="5">
        <f>Ввод!CZ218</f>
        <v>0</v>
      </c>
      <c r="DB54" s="5">
        <f>Ввод!DA218</f>
        <v>0</v>
      </c>
      <c r="DC54" s="5">
        <f>Ввод!DB218</f>
        <v>0</v>
      </c>
      <c r="DD54" s="5">
        <f>Ввод!DC218</f>
        <v>0</v>
      </c>
      <c r="DE54" s="5">
        <f>Ввод!DD218</f>
        <v>0</v>
      </c>
      <c r="DF54" s="5">
        <f>Ввод!DE218</f>
        <v>0</v>
      </c>
      <c r="DG54" s="5">
        <f>Ввод!DF218</f>
        <v>0</v>
      </c>
      <c r="DH54" s="5">
        <f>Ввод!DG218</f>
        <v>0</v>
      </c>
      <c r="DI54" s="5">
        <f>Ввод!DH218</f>
        <v>0</v>
      </c>
      <c r="DJ54" s="5">
        <f>Ввод!DI218</f>
        <v>0</v>
      </c>
    </row>
    <row r="55" spans="1:117">
      <c r="B55" s="12" t="s">
        <v>132</v>
      </c>
      <c r="H55" s="7" t="s">
        <v>0</v>
      </c>
      <c r="I55" s="5"/>
      <c r="J55" s="5">
        <f ca="1">MAX(-Финансирование!J106-J52,0)-Финансирование!J107+Ввод!I220</f>
        <v>0</v>
      </c>
      <c r="K55" s="5">
        <f ca="1">MAX(-Финансирование!K106-K52,0)-Финансирование!K107+Ввод!J220</f>
        <v>0</v>
      </c>
      <c r="L55" s="5">
        <f ca="1">MAX(-Финансирование!L106-L52,0)-Финансирование!L107+Ввод!K220</f>
        <v>0</v>
      </c>
      <c r="M55" s="5">
        <f ca="1">MAX(-Финансирование!M106-M52,0)-Финансирование!M107+Ввод!L220</f>
        <v>2345</v>
      </c>
      <c r="N55" s="5">
        <f ca="1">MAX(-Финансирование!N106-N52,0)-Финансирование!N107+Ввод!M220</f>
        <v>4587</v>
      </c>
      <c r="O55" s="5">
        <f ca="1">MAX(-Финансирование!O106-O52,0)-Финансирование!O107+Ввод!N220</f>
        <v>4638</v>
      </c>
      <c r="P55" s="5">
        <f ca="1">MAX(-Финансирование!P106-P52,0)-Финансирование!P107+Ввод!O220</f>
        <v>4690</v>
      </c>
      <c r="Q55" s="5">
        <f ca="1">MAX(-Финансирование!Q106-Q52,0)-Финансирование!Q107+Ввод!P220</f>
        <v>6638</v>
      </c>
      <c r="R55" s="5">
        <f ca="1">MAX(-Финансирование!R106-R52,0)-Финансирование!R107+Ввод!Q220</f>
        <v>8485</v>
      </c>
      <c r="S55" s="5">
        <f ca="1">MAX(-Финансирование!S106-S52,0)-Финансирование!S107+Ввод!R220</f>
        <v>8473</v>
      </c>
      <c r="T55" s="5">
        <f ca="1">MAX(-Финансирование!T106-T52,0)-Финансирование!T107+Ввод!S220</f>
        <v>10067</v>
      </c>
      <c r="U55" s="5">
        <f ca="1">MAX(-Финансирование!U106-U52,0)-Финансирование!U107+Ввод!T220</f>
        <v>15078</v>
      </c>
      <c r="V55" s="5">
        <f ca="1">MAX(-Финансирование!V106-V52,0)-Финансирование!V107+Ввод!U220</f>
        <v>17909</v>
      </c>
      <c r="W55" s="5">
        <f ca="1">MAX(-Финансирование!W106-W52,0)-Финансирование!W107+Ввод!V220</f>
        <v>17570</v>
      </c>
      <c r="X55" s="5">
        <f ca="1">MAX(-Финансирование!X106-X52,0)-Финансирование!X107+Ввод!W220</f>
        <v>108795.02569248587</v>
      </c>
      <c r="Y55" s="5">
        <f ca="1">MAX(-Финансирование!Y106-Y52,0)-Финансирование!Y107+Ввод!X220</f>
        <v>13641</v>
      </c>
      <c r="Z55" s="5">
        <f ca="1">MAX(-Финансирование!Z106-Z52,0)-Финансирование!Z107+Ввод!Y220</f>
        <v>12787</v>
      </c>
      <c r="AA55" s="5">
        <f ca="1">MAX(-Финансирование!AA106-AA52,0)-Финансирование!AA107+Ввод!Z220</f>
        <v>12371</v>
      </c>
      <c r="AB55" s="5">
        <f ca="1">MAX(-Финансирование!AB106-AB52,0)-Финансирование!AB107+Ввод!AA220</f>
        <v>11942</v>
      </c>
      <c r="AC55" s="5">
        <f ca="1">MAX(-Финансирование!AC106-AC52,0)-Финансирование!AC107+Ввод!AB220</f>
        <v>11376</v>
      </c>
      <c r="AD55" s="5">
        <f ca="1">MAX(-Финансирование!AD106-AD52,0)-Финансирование!AD107+Ввод!AC220</f>
        <v>10572</v>
      </c>
      <c r="AE55" s="5">
        <f ca="1">MAX(-Финансирование!AE106-AE52,0)-Финансирование!AE107+Ввод!AD220</f>
        <v>10131</v>
      </c>
      <c r="AF55" s="5">
        <f ca="1">MAX(-Финансирование!AF106-AF52,0)-Финансирование!AF107+Ввод!AE220</f>
        <v>9678</v>
      </c>
      <c r="AG55" s="5">
        <f ca="1">MAX(-Финансирование!AG106-AG52,0)-Финансирование!AG107+Ввод!AF220</f>
        <v>9111</v>
      </c>
      <c r="AH55" s="5">
        <f ca="1">MAX(-Финансирование!AH106-AH52,0)-Финансирование!AH107+Ввод!AG220</f>
        <v>8451</v>
      </c>
      <c r="AI55" s="5">
        <f ca="1">MAX(-Финансирование!AI106-AI52,0)-Финансирование!AI107+Ввод!AH220</f>
        <v>7891</v>
      </c>
      <c r="AJ55" s="5">
        <f ca="1">MAX(-Финансирование!AJ106-AJ52,0)-Финансирование!AJ107+Ввод!AI220</f>
        <v>7412</v>
      </c>
      <c r="AK55" s="5">
        <f ca="1">MAX(-Финансирование!AK106-AK52,0)-Финансирование!AK107+Ввод!AJ220</f>
        <v>6846</v>
      </c>
      <c r="AL55" s="5">
        <f ca="1">MAX(-Финансирование!AL106-AL52,0)-Финансирование!AL107+Ввод!AK220</f>
        <v>6327</v>
      </c>
      <c r="AM55" s="5">
        <f ca="1">MAX(-Финансирование!AM106-AM52,0)-Финансирование!AM107+Ввод!AL220</f>
        <v>6212</v>
      </c>
      <c r="AN55" s="5">
        <f ca="1">MAX(-Финансирование!AN106-AN52,0)-Финансирование!AN107+Ввод!AM220</f>
        <v>6093</v>
      </c>
      <c r="AO55" s="5">
        <f ca="1">MAX(-Финансирование!AO106-AO52,0)-Финансирование!AO107+Ввод!AN220</f>
        <v>5905</v>
      </c>
      <c r="AP55" s="5">
        <f ca="1">MAX(-Финансирование!AP106-AP52,0)-Финансирование!AP107+Ввод!AO220</f>
        <v>5592</v>
      </c>
      <c r="AQ55" s="5">
        <f ca="1">MAX(-Финансирование!AQ106-AQ52,0)-Финансирование!AQ107+Ввод!AP220</f>
        <v>5469</v>
      </c>
      <c r="AR55" s="5">
        <f ca="1">MAX(-Финансирование!AR106-AR52,0)-Финансирование!AR107+Ввод!AQ220</f>
        <v>5342</v>
      </c>
      <c r="AS55" s="5">
        <f ca="1">MAX(-Финансирование!AS106-AS52,0)-Финансирование!AS107+Ввод!AR220</f>
        <v>5154</v>
      </c>
      <c r="AT55" s="5">
        <f ca="1">MAX(-Финансирование!AT106-AT52,0)-Финансирование!AT107+Ввод!AS220</f>
        <v>4856</v>
      </c>
      <c r="AU55" s="5">
        <f ca="1">MAX(-Финансирование!AU106-AU52,0)-Финансирование!AU107+Ввод!AT220</f>
        <v>4725</v>
      </c>
      <c r="AV55" s="5">
        <f ca="1">MAX(-Финансирование!AV106-AV52,0)-Финансирование!AV107+Ввод!AU220</f>
        <v>4590</v>
      </c>
      <c r="AW55" s="5">
        <f ca="1">MAX(-Финансирование!AW106-AW52,0)-Финансирование!AW107+Ввод!AV220</f>
        <v>4401</v>
      </c>
      <c r="AX55" s="5">
        <f ca="1">MAX(-Финансирование!AX106-AX52,0)-Финансирование!AX107+Ввод!AW220</f>
        <v>4179</v>
      </c>
      <c r="AY55" s="5">
        <f ca="1">MAX(-Финансирование!AY106-AY52,0)-Финансирование!AY107+Ввод!AX220</f>
        <v>4017</v>
      </c>
      <c r="AZ55" s="5">
        <f ca="1">MAX(-Финансирование!AZ106-AZ52,0)-Финансирование!AZ107+Ввод!AY220</f>
        <v>3898</v>
      </c>
      <c r="BA55" s="5">
        <f ca="1">MAX(-Финансирование!BA106-BA52,0)-Финансирование!BA107+Ввод!AZ220</f>
        <v>3735</v>
      </c>
      <c r="BB55" s="5">
        <f ca="1">MAX(-Финансирование!BB106-BB52,0)-Финансирование!BB107+Ввод!BA220</f>
        <v>3493</v>
      </c>
      <c r="BC55" s="5">
        <f ca="1">MAX(-Финансирование!BC106-BC52,0)-Финансирование!BC107+Ввод!BB220</f>
        <v>3370</v>
      </c>
      <c r="BD55" s="5">
        <f ca="1">MAX(-Финансирование!BD106-BD52,0)-Финансирование!BD107+Ввод!BC220</f>
        <v>3244</v>
      </c>
      <c r="BE55" s="5">
        <f ca="1">MAX(-Финансирование!BE106-BE52,0)-Финансирование!BE107+Ввод!BD220</f>
        <v>3080</v>
      </c>
      <c r="BF55" s="5">
        <f ca="1">MAX(-Финансирование!BF106-BF52,0)-Финансирование!BF107+Ввод!BE220</f>
        <v>2852</v>
      </c>
      <c r="BG55" s="5">
        <f ca="1">MAX(-Финансирование!BG106-BG52,0)-Финансирование!BG107+Ввод!BF220</f>
        <v>2722</v>
      </c>
      <c r="BH55" s="5">
        <f ca="1">MAX(-Финансирование!BH106-BH52,0)-Финансирование!BH107+Ввод!BG220</f>
        <v>2589</v>
      </c>
      <c r="BI55" s="5">
        <f ca="1">MAX(-Финансирование!BI106-BI52,0)-Финансирование!BI107+Ввод!BH220</f>
        <v>2425</v>
      </c>
      <c r="BJ55" s="5">
        <f ca="1">MAX(-Финансирование!BJ106-BJ52,0)-Финансирование!BJ107+Ввод!BI220</f>
        <v>2211</v>
      </c>
      <c r="BK55" s="5">
        <f ca="1">MAX(-Финансирование!BK106-BK52,0)-Финансирование!BK107+Ввод!BJ220</f>
        <v>2074</v>
      </c>
      <c r="BL55" s="5">
        <f ca="1">MAX(-Финансирование!BL106-BL52,0)-Финансирование!BL107+Ввод!BK220</f>
        <v>1933</v>
      </c>
      <c r="BM55" s="5">
        <f ca="1">MAX(-Финансирование!BM106-BM52,0)-Финансирование!BM107+Ввод!BL220</f>
        <v>1769</v>
      </c>
      <c r="BN55" s="5">
        <f ca="1">MAX(-Финансирование!BN106-BN52,0)-Финансирование!BN107+Ввод!BM220</f>
        <v>1587</v>
      </c>
      <c r="BO55" s="5">
        <f ca="1">MAX(-Финансирование!BO106-BO52,0)-Финансирование!BO107+Ввод!BN220</f>
        <v>1425</v>
      </c>
      <c r="BP55" s="5">
        <f ca="1">MAX(-Финансирование!BP106-BP52,0)-Финансирование!BP107+Ввод!BO220</f>
        <v>1277</v>
      </c>
      <c r="BQ55" s="5">
        <f ca="1">MAX(-Финансирование!BQ106-BQ52,0)-Финансирование!BQ107+Ввод!BP220</f>
        <v>1113</v>
      </c>
      <c r="BR55" s="5">
        <f ca="1">MAX(-Финансирование!BR106-BR52,0)-Финансирование!BR107+Ввод!BQ220</f>
        <v>986</v>
      </c>
      <c r="BS55" s="5">
        <f ca="1">MAX(-Финансирование!BS106-BS52,0)-Финансирование!BS107+Ввод!BR220</f>
        <v>953</v>
      </c>
      <c r="BT55" s="5">
        <f ca="1">MAX(-Финансирование!BT106-BT52,0)-Финансирование!BT107+Ввод!BS220</f>
        <v>919</v>
      </c>
      <c r="BU55" s="5">
        <f ca="1">MAX(-Финансирование!BU106-BU52,0)-Финансирование!BU107+Ввод!BT220</f>
        <v>875</v>
      </c>
      <c r="BV55" s="5">
        <f ca="1">MAX(-Финансирование!BV106-BV52,0)-Финансирование!BV107+Ввод!BU220</f>
        <v>812</v>
      </c>
      <c r="BW55" s="5">
        <f ca="1">MAX(-Финансирование!BW106-BW52,0)-Финансирование!BW107+Ввод!BV220</f>
        <v>777</v>
      </c>
      <c r="BX55" s="5">
        <f ca="1">MAX(-Финансирование!BX106-BX52,0)-Финансирование!BX107+Ввод!BW220</f>
        <v>741</v>
      </c>
      <c r="BY55" s="5">
        <f ca="1">MAX(-Финансирование!BY106-BY52,0)-Финансирование!BY107+Ввод!BX220</f>
        <v>6170.6656747616435</v>
      </c>
      <c r="BZ55" s="5">
        <f ca="1">MAX(-Финансирование!BZ106-BZ52,0)-Финансирование!BZ107+Ввод!BY220</f>
        <v>6115.6487852114842</v>
      </c>
      <c r="CA55" s="5">
        <f ca="1">MAX(-Финансирование!CA106-CA52,0)-Финансирование!CA107+Ввод!BZ220</f>
        <v>6082.6345510682922</v>
      </c>
      <c r="CB55" s="5">
        <f ca="1">MAX(-Финансирование!CB106-CB52,0)-Финансирование!CB107+Ввод!CA220</f>
        <v>6048.6229741023362</v>
      </c>
      <c r="CC55" s="5">
        <f ca="1">MAX(-Финансирование!CC106-CC52,0)-Финансирование!CC107+Ввод!CB220</f>
        <v>6007.6140560850727</v>
      </c>
      <c r="CD55" s="5">
        <f ca="1">MAX(-Финансирование!CD106-CD52,0)-Финансирование!CD107+Ввод!CC220</f>
        <v>5961.6077987891276</v>
      </c>
      <c r="CE55" s="5">
        <f ca="1">MAX(-Финансирование!CE106-CE52,0)-Финансирование!CE107+Ввод!CD220</f>
        <v>5921.6042039883214</v>
      </c>
      <c r="CF55" s="5">
        <f ca="1">MAX(-Финансирование!CF106-CF52,0)-Финансирование!CF107+Ввод!CE220</f>
        <v>5885.6032734576474</v>
      </c>
      <c r="CG55" s="5">
        <f ca="1">MAX(-Финансирование!CG106-CG52,0)-Финансирование!CG107+Ввод!CF220</f>
        <v>5844.6050089732853</v>
      </c>
      <c r="CH55" s="5">
        <f ca="1">MAX(-Финансирование!CH106-CH52,0)-Финансирование!CH107+Ввод!CG220</f>
        <v>5796.6094123126004</v>
      </c>
      <c r="CI55" s="5">
        <f ca="1">MAX(-Финансирование!CI106-CI52,0)-Финансирование!CI107+Ввод!CH220</f>
        <v>5759.6164852541424</v>
      </c>
      <c r="CJ55" s="5">
        <f ca="1">MAX(-Финансирование!CJ106-CJ52,0)-Финансирование!CJ107+Ввод!CI220</f>
        <v>5721.6262295776451</v>
      </c>
      <c r="CK55" s="5">
        <f ca="1">MAX(-Финансирование!CK106-CK52,0)-Финансирование!CK107+Ввод!CJ220</f>
        <v>5680.63864706403</v>
      </c>
      <c r="CL55" s="5">
        <f ca="1">MAX(-Финансирование!CL106-CL52,0)-Финансирование!CL107+Ввод!CK220</f>
        <v>5636.6537394954066</v>
      </c>
      <c r="CM55" s="5">
        <f ca="1">MAX(-Финансирование!CM106-CM52,0)-Финансирование!CM107+Ввод!CL220</f>
        <v>5597.6715086550703</v>
      </c>
      <c r="CN55" s="5">
        <f ca="1">MAX(-Финансирование!CN106-CN52,0)-Финансирование!CN107+Ввод!CM220</f>
        <v>5557.6919563275069</v>
      </c>
      <c r="CO55" s="5">
        <f ca="1">MAX(-Финансирование!CO106-CO52,0)-Финансирование!CO107+Ввод!CN220</f>
        <v>0</v>
      </c>
      <c r="CP55" s="5">
        <f ca="1">MAX(-Финансирование!CP106-CP52,0)-Финансирование!CP107+Ввод!CO220</f>
        <v>0</v>
      </c>
      <c r="CQ55" s="5">
        <f ca="1">MAX(-Финансирование!CQ106-CQ52,0)-Финансирование!CQ107+Ввод!CP220</f>
        <v>0</v>
      </c>
      <c r="CR55" s="5">
        <f ca="1">MAX(-Финансирование!CR106-CR52,0)-Финансирование!CR107+Ввод!CQ220</f>
        <v>0</v>
      </c>
      <c r="CS55" s="5">
        <f ca="1">MAX(-Финансирование!CS106-CS52,0)-Финансирование!CS107+Ввод!CR220</f>
        <v>0</v>
      </c>
      <c r="CT55" s="5">
        <f ca="1">MAX(-Финансирование!CT106-CT52,0)-Финансирование!CT107+Ввод!CS220</f>
        <v>0</v>
      </c>
      <c r="CU55" s="5">
        <f ca="1">MAX(-Финансирование!CU106-CU52,0)-Финансирование!CU107+Ввод!CT220</f>
        <v>0</v>
      </c>
      <c r="CV55" s="5">
        <f ca="1">MAX(-Финансирование!CV106-CV52,0)-Финансирование!CV107+Ввод!CU220</f>
        <v>0</v>
      </c>
      <c r="CW55" s="5">
        <f ca="1">MAX(-Финансирование!CW106-CW52,0)-Финансирование!CW107+Ввод!CV220</f>
        <v>0</v>
      </c>
      <c r="CX55" s="5">
        <f ca="1">MAX(-Финансирование!CX106-CX52,0)-Финансирование!CX107+Ввод!CW220</f>
        <v>0</v>
      </c>
      <c r="CY55" s="5">
        <f ca="1">MAX(-Финансирование!CY106-CY52,0)-Финансирование!CY107+Ввод!CX220</f>
        <v>0</v>
      </c>
      <c r="CZ55" s="5">
        <f ca="1">MAX(-Финансирование!CZ106-CZ52,0)-Финансирование!CZ107+Ввод!CY220</f>
        <v>0</v>
      </c>
      <c r="DA55" s="5">
        <f ca="1">MAX(-Финансирование!DA106-DA52,0)-Финансирование!DA107+Ввод!CZ220</f>
        <v>0</v>
      </c>
      <c r="DB55" s="5">
        <f ca="1">MAX(-Финансирование!DB106-DB52,0)-Финансирование!DB107+Ввод!DA220</f>
        <v>0</v>
      </c>
      <c r="DC55" s="5">
        <f ca="1">MAX(-Финансирование!DC106-DC52,0)-Финансирование!DC107+Ввод!DB220</f>
        <v>0</v>
      </c>
      <c r="DD55" s="5">
        <f ca="1">MAX(-Финансирование!DD106-DD52,0)-Финансирование!DD107+Ввод!DC220</f>
        <v>0</v>
      </c>
      <c r="DE55" s="5">
        <f ca="1">MAX(-Финансирование!DE106-DE52,0)-Финансирование!DE107+Ввод!DD220</f>
        <v>0</v>
      </c>
      <c r="DF55" s="5">
        <f ca="1">MAX(-Финансирование!DF106-DF52,0)-Финансирование!DF107+Ввод!DE220</f>
        <v>0</v>
      </c>
      <c r="DG55" s="5">
        <f ca="1">MAX(-Финансирование!DG106-DG52,0)-Финансирование!DG107+Ввод!DF220</f>
        <v>0</v>
      </c>
      <c r="DH55" s="5">
        <f ca="1">MAX(-Финансирование!DH106-DH52,0)-Финансирование!DH107+Ввод!DG220</f>
        <v>0</v>
      </c>
      <c r="DI55" s="5">
        <f ca="1">MAX(-Финансирование!DI106-DI52,0)-Финансирование!DI107+Ввод!DH220</f>
        <v>0</v>
      </c>
      <c r="DJ55" s="5">
        <f ca="1">MAX(-Финансирование!DJ106-DJ52,0)-Финансирование!DJ107+Ввод!DI220</f>
        <v>0</v>
      </c>
    </row>
    <row r="56" spans="1:117">
      <c r="B56" s="12" t="s">
        <v>133</v>
      </c>
      <c r="H56" s="7" t="s">
        <v>0</v>
      </c>
      <c r="I56" s="5"/>
      <c r="J56" s="5">
        <f>Ввод!I248</f>
        <v>0</v>
      </c>
      <c r="K56" s="5">
        <f>Ввод!J248</f>
        <v>0</v>
      </c>
      <c r="L56" s="5">
        <f>Ввод!K248</f>
        <v>0</v>
      </c>
      <c r="M56" s="5">
        <f>Ввод!L248</f>
        <v>0</v>
      </c>
      <c r="N56" s="5">
        <f>Ввод!M248</f>
        <v>0</v>
      </c>
      <c r="O56" s="5">
        <f>Ввод!N248</f>
        <v>0</v>
      </c>
      <c r="P56" s="5">
        <f>Ввод!O248</f>
        <v>0</v>
      </c>
      <c r="Q56" s="5">
        <f>Ввод!P248</f>
        <v>0</v>
      </c>
      <c r="R56" s="5">
        <f>Ввод!Q248</f>
        <v>0</v>
      </c>
      <c r="S56" s="5">
        <f>Ввод!R248</f>
        <v>0</v>
      </c>
      <c r="T56" s="5">
        <f>Ввод!S248</f>
        <v>0</v>
      </c>
      <c r="U56" s="5">
        <f>Ввод!T248</f>
        <v>0</v>
      </c>
      <c r="V56" s="5">
        <f>Ввод!U248</f>
        <v>0</v>
      </c>
      <c r="W56" s="5">
        <f>Ввод!V248</f>
        <v>0</v>
      </c>
      <c r="X56" s="5">
        <f>Ввод!W248</f>
        <v>0</v>
      </c>
      <c r="Y56" s="5">
        <f>Ввод!X248</f>
        <v>0</v>
      </c>
      <c r="Z56" s="5">
        <f>Ввод!Y248</f>
        <v>0</v>
      </c>
      <c r="AA56" s="5">
        <f>Ввод!Z248</f>
        <v>0</v>
      </c>
      <c r="AB56" s="5">
        <f>Ввод!AA248</f>
        <v>0</v>
      </c>
      <c r="AC56" s="5">
        <f>Ввод!AB248</f>
        <v>0</v>
      </c>
      <c r="AD56" s="5">
        <f>Ввод!AC248</f>
        <v>0</v>
      </c>
      <c r="AE56" s="5">
        <f>Ввод!AD248</f>
        <v>0</v>
      </c>
      <c r="AF56" s="5">
        <f>Ввод!AE248</f>
        <v>0</v>
      </c>
      <c r="AG56" s="5">
        <f>Ввод!AF248</f>
        <v>0</v>
      </c>
      <c r="AH56" s="5">
        <f>Ввод!AG248</f>
        <v>0</v>
      </c>
      <c r="AI56" s="5">
        <f>Ввод!AH248</f>
        <v>0</v>
      </c>
      <c r="AJ56" s="5">
        <f>Ввод!AI248</f>
        <v>0</v>
      </c>
      <c r="AK56" s="5">
        <f>Ввод!AJ248</f>
        <v>0</v>
      </c>
      <c r="AL56" s="5">
        <f>Ввод!AK248</f>
        <v>0</v>
      </c>
      <c r="AM56" s="5">
        <f>Ввод!AL248</f>
        <v>0</v>
      </c>
      <c r="AN56" s="5">
        <f>Ввод!AM248</f>
        <v>0</v>
      </c>
      <c r="AO56" s="5">
        <f>Ввод!AN248</f>
        <v>0</v>
      </c>
      <c r="AP56" s="5">
        <f>Ввод!AO248</f>
        <v>0</v>
      </c>
      <c r="AQ56" s="5">
        <f>Ввод!AP248</f>
        <v>0</v>
      </c>
      <c r="AR56" s="5">
        <f>Ввод!AQ248</f>
        <v>0</v>
      </c>
      <c r="AS56" s="5">
        <f>Ввод!AR248</f>
        <v>0</v>
      </c>
      <c r="AT56" s="5">
        <f>Ввод!AS248</f>
        <v>0</v>
      </c>
      <c r="AU56" s="5">
        <f>Ввод!AT248</f>
        <v>0</v>
      </c>
      <c r="AV56" s="5">
        <f>Ввод!AU248</f>
        <v>0</v>
      </c>
      <c r="AW56" s="5">
        <f>Ввод!AV248</f>
        <v>0</v>
      </c>
      <c r="AX56" s="5">
        <f>Ввод!AW248</f>
        <v>0</v>
      </c>
      <c r="AY56" s="5">
        <f>Ввод!AX248</f>
        <v>0</v>
      </c>
      <c r="AZ56" s="5">
        <f>Ввод!AY248</f>
        <v>0</v>
      </c>
      <c r="BA56" s="5">
        <f>Ввод!AZ248</f>
        <v>0</v>
      </c>
      <c r="BB56" s="5">
        <f>Ввод!BA248</f>
        <v>0</v>
      </c>
      <c r="BC56" s="5">
        <f>Ввод!BB248</f>
        <v>0</v>
      </c>
      <c r="BD56" s="5">
        <f>Ввод!BC248</f>
        <v>0</v>
      </c>
      <c r="BE56" s="5">
        <f>Ввод!BD248</f>
        <v>0</v>
      </c>
      <c r="BF56" s="5">
        <f>Ввод!BE248</f>
        <v>0</v>
      </c>
      <c r="BG56" s="5">
        <f>Ввод!BF248</f>
        <v>0</v>
      </c>
      <c r="BH56" s="5">
        <f>Ввод!BG248</f>
        <v>0</v>
      </c>
      <c r="BI56" s="5">
        <f>Ввод!BH248</f>
        <v>0</v>
      </c>
      <c r="BJ56" s="5">
        <f>Ввод!BI248</f>
        <v>0</v>
      </c>
      <c r="BK56" s="5">
        <f>Ввод!BJ248</f>
        <v>0</v>
      </c>
      <c r="BL56" s="5">
        <f>Ввод!BK248</f>
        <v>0</v>
      </c>
      <c r="BM56" s="5">
        <f>Ввод!BL248</f>
        <v>0</v>
      </c>
      <c r="BN56" s="5">
        <f>Ввод!BM248</f>
        <v>0</v>
      </c>
      <c r="BO56" s="5">
        <f>Ввод!BN248</f>
        <v>0</v>
      </c>
      <c r="BP56" s="5">
        <f>Ввод!BO248</f>
        <v>0</v>
      </c>
      <c r="BQ56" s="5">
        <f>Ввод!BP248</f>
        <v>0</v>
      </c>
      <c r="BR56" s="5">
        <f>Ввод!BQ248</f>
        <v>0</v>
      </c>
      <c r="BS56" s="5">
        <f>Ввод!BR248</f>
        <v>0</v>
      </c>
      <c r="BT56" s="5">
        <f>Ввод!BS248</f>
        <v>0</v>
      </c>
      <c r="BU56" s="5">
        <f>Ввод!BT248</f>
        <v>0</v>
      </c>
      <c r="BV56" s="5">
        <f>Ввод!BU248</f>
        <v>0</v>
      </c>
      <c r="BW56" s="5">
        <f>Ввод!BV248</f>
        <v>0</v>
      </c>
      <c r="BX56" s="5">
        <f>Ввод!BW248</f>
        <v>0</v>
      </c>
      <c r="BY56" s="5">
        <f>Ввод!BX248</f>
        <v>0</v>
      </c>
      <c r="BZ56" s="5">
        <f>Ввод!BY248</f>
        <v>0</v>
      </c>
      <c r="CA56" s="5">
        <f>Ввод!BZ248</f>
        <v>0</v>
      </c>
      <c r="CB56" s="5">
        <f>Ввод!CA248</f>
        <v>0</v>
      </c>
      <c r="CC56" s="5">
        <f>Ввод!CB248</f>
        <v>0</v>
      </c>
      <c r="CD56" s="5">
        <f>Ввод!CC248</f>
        <v>0</v>
      </c>
      <c r="CE56" s="5">
        <f>Ввод!CD248</f>
        <v>0</v>
      </c>
      <c r="CF56" s="5">
        <f>Ввод!CE248</f>
        <v>0</v>
      </c>
      <c r="CG56" s="5">
        <f>Ввод!CF248</f>
        <v>0</v>
      </c>
      <c r="CH56" s="5">
        <f>Ввод!CG248</f>
        <v>0</v>
      </c>
      <c r="CI56" s="5">
        <f>Ввод!CH248</f>
        <v>0</v>
      </c>
      <c r="CJ56" s="5">
        <f>Ввод!CI248</f>
        <v>0</v>
      </c>
      <c r="CK56" s="5">
        <f>Ввод!CJ248</f>
        <v>0</v>
      </c>
      <c r="CL56" s="5">
        <f>Ввод!CK248</f>
        <v>0</v>
      </c>
      <c r="CM56" s="5">
        <f>Ввод!CL248</f>
        <v>0</v>
      </c>
      <c r="CN56" s="5">
        <f>Ввод!CM248</f>
        <v>0</v>
      </c>
      <c r="CO56" s="5">
        <f>Ввод!CN248</f>
        <v>0</v>
      </c>
      <c r="CP56" s="5">
        <f>Ввод!CO248</f>
        <v>0</v>
      </c>
      <c r="CQ56" s="5">
        <f>Ввод!CP248</f>
        <v>0</v>
      </c>
      <c r="CR56" s="5">
        <f>Ввод!CQ248</f>
        <v>0</v>
      </c>
      <c r="CS56" s="5">
        <f>Ввод!CR248</f>
        <v>0</v>
      </c>
      <c r="CT56" s="5">
        <f>Ввод!CS248</f>
        <v>0</v>
      </c>
      <c r="CU56" s="5">
        <f>Ввод!CT248</f>
        <v>0</v>
      </c>
      <c r="CV56" s="5">
        <f>Ввод!CU248</f>
        <v>0</v>
      </c>
      <c r="CW56" s="5">
        <f>Ввод!CV248</f>
        <v>0</v>
      </c>
      <c r="CX56" s="5">
        <f>Ввод!CW248</f>
        <v>0</v>
      </c>
      <c r="CY56" s="5">
        <f>Ввод!CX248</f>
        <v>0</v>
      </c>
      <c r="CZ56" s="5">
        <f>Ввод!CY248</f>
        <v>0</v>
      </c>
      <c r="DA56" s="5">
        <f>Ввод!CZ248</f>
        <v>0</v>
      </c>
      <c r="DB56" s="5">
        <f>Ввод!DA248</f>
        <v>0</v>
      </c>
      <c r="DC56" s="5">
        <f>Ввод!DB248</f>
        <v>0</v>
      </c>
      <c r="DD56" s="5">
        <f>Ввод!DC248</f>
        <v>0</v>
      </c>
      <c r="DE56" s="5">
        <f>Ввод!DD248</f>
        <v>0</v>
      </c>
      <c r="DF56" s="5">
        <f>Ввод!DE248</f>
        <v>0</v>
      </c>
      <c r="DG56" s="5">
        <f>Ввод!DF248</f>
        <v>0</v>
      </c>
      <c r="DH56" s="5">
        <f>Ввод!DG248</f>
        <v>0</v>
      </c>
      <c r="DI56" s="5">
        <f>Ввод!DH248</f>
        <v>0</v>
      </c>
      <c r="DJ56" s="5">
        <f>Ввод!DI248</f>
        <v>0</v>
      </c>
      <c r="DK56">
        <f>Ввод!DJ248</f>
        <v>0</v>
      </c>
      <c r="DL56">
        <f>Ввод!DK248</f>
        <v>0</v>
      </c>
      <c r="DM56">
        <f>Ввод!DL248</f>
        <v>0</v>
      </c>
    </row>
    <row r="57" spans="1:117">
      <c r="B57" s="11" t="s">
        <v>134</v>
      </c>
      <c r="H57" s="7" t="s">
        <v>0</v>
      </c>
      <c r="I57" s="5"/>
      <c r="J57" s="5">
        <f>(J48+J49+J50+J51+J52)*Ввод!$G$161</f>
        <v>2546.2573656969867</v>
      </c>
      <c r="K57" s="5">
        <f ca="1">(K48+K52)*Ввод!$G$161</f>
        <v>2356.3906488041748</v>
      </c>
      <c r="L57" s="5">
        <f ca="1">(L48+L52)*Ввод!$G$161</f>
        <v>2384.2414379176876</v>
      </c>
      <c r="M57" s="5">
        <f ca="1">(M48+M52)*Ввод!$G$161</f>
        <v>2408.3950756746103</v>
      </c>
      <c r="N57" s="5">
        <f ca="1">(N48+N52)*Ввод!$G$161</f>
        <v>2430.7803362692498</v>
      </c>
      <c r="O57" s="5">
        <f ca="1">(O48+O52)*Ввод!$G$161</f>
        <v>2453.3839939859959</v>
      </c>
      <c r="P57" s="5">
        <f ca="1">(P48+P52)*Ввод!$G$161</f>
        <v>2813.7024645387432</v>
      </c>
      <c r="Q57" s="5">
        <f ca="1">(Q48+Q52)*Ввод!$G$161</f>
        <v>3003.4159961923456</v>
      </c>
      <c r="R57" s="5">
        <f ca="1">(R48+R52)*Ввод!$G$161</f>
        <v>3026.8035461962672</v>
      </c>
      <c r="S57" s="5">
        <f ca="1">(S48+S52)*Ввод!$G$161</f>
        <v>3050.4204076760416</v>
      </c>
      <c r="T57" s="5">
        <f ca="1">(T48+T52)*Ввод!$G$161</f>
        <v>3078.6040486905399</v>
      </c>
      <c r="U57" s="5">
        <f ca="1">(U48+U52)*Ввод!$G$161</f>
        <v>3102.6863002624295</v>
      </c>
      <c r="V57" s="5">
        <f ca="1">(V48+V52)*Ввод!$G$161</f>
        <v>3127.0769323647769</v>
      </c>
      <c r="W57" s="5">
        <f ca="1">(W48+W52)*Ввод!$G$161</f>
        <v>3151.707421595187</v>
      </c>
      <c r="X57" s="5">
        <f ca="1">(X48+X52)*Ввод!$G$161</f>
        <v>3181.0694719274156</v>
      </c>
      <c r="Y57" s="5">
        <f ca="1">(Y48+Y52)*Ввод!$G$161</f>
        <v>3206.1867748646055</v>
      </c>
      <c r="Z57" s="5">
        <f ca="1">(Z48+Z52)*Ввод!$G$161</f>
        <v>3231.5197725691751</v>
      </c>
      <c r="AA57" s="5">
        <f ca="1">(AA48+AA52)*Ввод!$G$161</f>
        <v>3257.1015871050654</v>
      </c>
      <c r="AB57" s="5">
        <f ca="1">(AB48+AB52)*Ввод!$G$161</f>
        <v>3287.5971411583446</v>
      </c>
      <c r="AC57" s="5">
        <f ca="1">(AC48+AC52)*Ввод!$G$161</f>
        <v>3313.6839448825672</v>
      </c>
      <c r="AD57" s="5">
        <f ca="1">(AD48+AD52)*Ввод!$G$161</f>
        <v>3339.9488283388482</v>
      </c>
      <c r="AE57" s="5">
        <f ca="1">(AE48+AE52)*Ввод!$G$161</f>
        <v>3366.4709162548024</v>
      </c>
      <c r="AF57" s="5">
        <f ca="1">(AF48+AF52)*Ввод!$G$161</f>
        <v>3398.0865310938734</v>
      </c>
      <c r="AG57" s="5">
        <f ca="1">(AG48+AG52)*Ввод!$G$161</f>
        <v>3425.1306087825569</v>
      </c>
      <c r="AH57" s="5">
        <f ca="1">(AH48+AH52)*Ввод!$G$161</f>
        <v>3452.358267357019</v>
      </c>
      <c r="AI57" s="5">
        <f ca="1">(AI48+AI52)*Ввод!$G$161</f>
        <v>3479.851765241764</v>
      </c>
      <c r="AJ57" s="5">
        <f ca="1">(AJ48+AJ52)*Ввод!$G$161</f>
        <v>3512.6244867835585</v>
      </c>
      <c r="AK57" s="5">
        <f ca="1">(AK48+AK52)*Ввод!$G$161</f>
        <v>3540.6574752574688</v>
      </c>
      <c r="AL57" s="5">
        <f ca="1">(AL48+AL52)*Ввод!$G$161</f>
        <v>3568.9078458149888</v>
      </c>
      <c r="AM57" s="5">
        <f ca="1">(AM48+AM52)*Ввод!$G$161</f>
        <v>3597.4334922170824</v>
      </c>
      <c r="AN57" s="5">
        <f ca="1">(AN48+AN52)*Ввод!$G$161</f>
        <v>3631.4349003969237</v>
      </c>
      <c r="AO57" s="5">
        <f ca="1">(AO48+AO52)*Ввод!$G$161</f>
        <v>3660.5191716124341</v>
      </c>
      <c r="AP57" s="5">
        <f ca="1">(AP48+AP52)*Ввод!$G$161</f>
        <v>3689.8575692646718</v>
      </c>
      <c r="AQ57" s="5">
        <f ca="1">(AQ48+AQ52)*Ввод!$G$161</f>
        <v>3719.4815596843373</v>
      </c>
      <c r="AR57" s="5">
        <f ca="1">(AR48+AR52)*Ввод!$G$161</f>
        <v>3754.7924020752462</v>
      </c>
      <c r="AS57" s="5">
        <f ca="1">(AS48+AS52)*Ввод!$G$161</f>
        <v>3784.9959453462543</v>
      </c>
      <c r="AT57" s="5">
        <f ca="1">(AT48+AT52)*Ввод!$G$161</f>
        <v>3815.5239348082182</v>
      </c>
      <c r="AU57" s="5">
        <f ca="1">(AU48+AU52)*Ввод!$G$161</f>
        <v>3846.3493935747042</v>
      </c>
      <c r="AV57" s="5">
        <f ca="1">(AV48+AV52)*Ввод!$G$161</f>
        <v>3883.0934983707371</v>
      </c>
      <c r="AW57" s="5">
        <f ca="1">(AW48+AW52)*Ввод!$G$161</f>
        <v>3914.5226197469742</v>
      </c>
      <c r="AX57" s="5">
        <f ca="1">(AX48+AX52)*Ввод!$G$161</f>
        <v>3946.32916726346</v>
      </c>
      <c r="AY57" s="5">
        <f ca="1">(AY48+AY52)*Ввод!$G$161</f>
        <v>3978.4463376515696</v>
      </c>
      <c r="AZ57" s="5">
        <f ca="1">(AZ48+AZ52)*Ввод!$G$161</f>
        <v>4016.7297160739413</v>
      </c>
      <c r="BA57" s="5">
        <f ca="1">(BA48+BA52)*Ввод!$G$161</f>
        <v>4049.4772624635598</v>
      </c>
      <c r="BB57" s="5">
        <f ca="1">(BB48+BB52)*Ввод!$G$161</f>
        <v>4082.5939505150509</v>
      </c>
      <c r="BC57" s="5">
        <f ca="1">(BC48+BC52)*Ввод!$G$161</f>
        <v>4116.0345387417137</v>
      </c>
      <c r="BD57" s="5">
        <f ca="1">(BD48+BD52)*Ввод!$G$161</f>
        <v>4155.8969697647126</v>
      </c>
      <c r="BE57" s="5">
        <f ca="1">(BE48+BE52)*Ввод!$G$161</f>
        <v>4189.9948931135132</v>
      </c>
      <c r="BF57" s="5">
        <f ca="1">(BF48+BF52)*Ввод!$G$161</f>
        <v>4224.5288817264282</v>
      </c>
      <c r="BG57" s="5">
        <f ca="1">(BG48+BG52)*Ввод!$G$161</f>
        <v>4259.4016386882886</v>
      </c>
      <c r="BH57" s="5">
        <f ca="1">(BH48+BH52)*Ввод!$G$161</f>
        <v>4300.9717254270909</v>
      </c>
      <c r="BI57" s="5">
        <f ca="1">(BI48+BI52)*Ввод!$G$161</f>
        <v>4336.532021342533</v>
      </c>
      <c r="BJ57" s="5">
        <f ca="1">(BJ48+BJ52)*Ввод!$G$161</f>
        <v>4372.5389098862806</v>
      </c>
      <c r="BK57" s="5">
        <f ca="1">(BK48+BK52)*Ввод!$G$161</f>
        <v>4408.8999770707915</v>
      </c>
      <c r="BL57" s="5">
        <f ca="1">(BL48+BL52)*Ввод!$G$161</f>
        <v>4452.2461950576917</v>
      </c>
      <c r="BM57" s="5">
        <f ca="1">(BM48+BM52)*Ввод!$G$161</f>
        <v>4489.3261053348751</v>
      </c>
      <c r="BN57" s="5">
        <f ca="1">(BN48+BN52)*Ввод!$G$161</f>
        <v>4526.8446783610771</v>
      </c>
      <c r="BO57" s="5">
        <f ca="1">(BO48+BO52)*Ввод!$G$161</f>
        <v>4564.7330282176599</v>
      </c>
      <c r="BP57" s="5">
        <f ca="1">(BP48+BP52)*Ввод!$G$161</f>
        <v>4609.8869496577927</v>
      </c>
      <c r="BQ57" s="5">
        <f ca="1">(BQ48+BQ52)*Ввод!$G$161</f>
        <v>4648.5258224715735</v>
      </c>
      <c r="BR57" s="5">
        <f ca="1">(BR48+BR52)*Ввод!$G$161</f>
        <v>4687.5455136045539</v>
      </c>
      <c r="BS57" s="5">
        <f ca="1">(BS48+BS52)*Ввод!$G$161</f>
        <v>4726.9497763388981</v>
      </c>
      <c r="BT57" s="5">
        <f ca="1">(BT48+BT52)*Ввод!$G$161</f>
        <v>4773.9097822285576</v>
      </c>
      <c r="BU57" s="5">
        <f ca="1">(BU48+BU52)*Ввод!$G$161</f>
        <v>4814.0945963436179</v>
      </c>
      <c r="BV57" s="5">
        <f ca="1">(BV48+BV52)*Ввод!$G$161</f>
        <v>4854.6754653188282</v>
      </c>
      <c r="BW57" s="5">
        <f ca="1">(BW48+BW52)*Ввод!$G$161</f>
        <v>4895.6562926051747</v>
      </c>
      <c r="BX57" s="5">
        <f ca="1">(BX48+BX52)*Ввод!$G$161</f>
        <v>4611.1612901265516</v>
      </c>
      <c r="BY57" s="5">
        <f ca="1">(BY48+BY52)*Ввод!$G$161</f>
        <v>4486.2872319876897</v>
      </c>
      <c r="BZ57" s="5">
        <f ca="1">(BZ48+BZ52)*Ввод!$G$161</f>
        <v>4528.4917415305981</v>
      </c>
      <c r="CA57" s="5">
        <f ca="1">(CA48+CA52)*Ввод!$G$161</f>
        <v>4571.1122117166697</v>
      </c>
      <c r="CB57" s="5">
        <f ca="1">(CB48+CB52)*Ввод!$G$161</f>
        <v>4621.9039975594314</v>
      </c>
      <c r="CC57" s="5">
        <f ca="1">(CC48+CC52)*Ввод!$G$161</f>
        <v>4665.3687283544323</v>
      </c>
      <c r="CD57" s="5">
        <f ca="1">(CD48+CD52)*Ввод!$G$161</f>
        <v>4709.2618403241531</v>
      </c>
      <c r="CE57" s="5">
        <f ca="1">(CE48+CE52)*Ввод!$G$161</f>
        <v>4753.5875555223702</v>
      </c>
      <c r="CF57" s="5">
        <f ca="1">(CF48+CF52)*Ввод!$G$161</f>
        <v>4806.4109314594871</v>
      </c>
      <c r="CG57" s="5">
        <f ca="1">(CG48+CG52)*Ввод!$G$161</f>
        <v>4851.6146861335974</v>
      </c>
      <c r="CH57" s="5">
        <f ca="1">(CH48+CH52)*Ввод!$G$161</f>
        <v>4897.2639615132266</v>
      </c>
      <c r="CI57" s="5">
        <f ca="1">(CI48+CI52)*Ввод!$G$161</f>
        <v>4943.3631485765236</v>
      </c>
      <c r="CJ57" s="5">
        <f ca="1">(CJ48+CJ52)*Ввод!$G$161</f>
        <v>4998.2993749962861</v>
      </c>
      <c r="CK57" s="5">
        <f ca="1">(CK48+CK52)*Ввод!$G$161</f>
        <v>5045.3117318949062</v>
      </c>
      <c r="CL57" s="5">
        <f ca="1">(CL48+CL52)*Ввод!$G$161</f>
        <v>5092.7874347824745</v>
      </c>
      <c r="CM57" s="5">
        <f ca="1">(CM48+CM52)*Ввод!$G$161</f>
        <v>5140.7310503201743</v>
      </c>
      <c r="CN57" s="5">
        <f ca="1">(CN48+CN52)*Ввод!$G$161</f>
        <v>5197.8646378993071</v>
      </c>
      <c r="CO57" s="5">
        <f ca="1">(CO48+CO52)*Ввод!$G$161</f>
        <v>-67.546773133364042</v>
      </c>
      <c r="CP57" s="5">
        <f ca="1">(CP48+CP52)*Ввод!$G$161</f>
        <v>-36.883402752736053</v>
      </c>
      <c r="CQ57" s="5">
        <f ca="1">(CQ48+CQ52)*Ввод!$G$161</f>
        <v>-37.348475796200375</v>
      </c>
      <c r="CR57" s="5">
        <f ca="1">(CR48+CR52)*Ввод!$G$161</f>
        <v>-37.814563391793534</v>
      </c>
      <c r="CS57" s="5">
        <f ca="1">(CS48+CS52)*Ввод!$G$161</f>
        <v>-38.285245074687246</v>
      </c>
      <c r="CT57" s="5">
        <f ca="1">(CT48+CT52)*Ввод!$G$161</f>
        <v>-38.76056571810247</v>
      </c>
      <c r="CU57" s="5">
        <f ca="1">(CU48+CU52)*Ввод!$G$161</f>
        <v>-39.240571042910403</v>
      </c>
      <c r="CV57" s="5">
        <f ca="1">(CV48+CV52)*Ввод!$G$161</f>
        <v>-39.725307220553553</v>
      </c>
      <c r="CW57" s="5">
        <f ca="1">(CW48+CW52)*Ввод!$G$161</f>
        <v>-40.214820877532439</v>
      </c>
      <c r="CX57" s="5">
        <f ca="1">(CX48+CX52)*Ввод!$G$161</f>
        <v>-40.709159099890719</v>
      </c>
      <c r="CY57" s="5">
        <f ca="1">(CY48+CY52)*Ввод!$G$161</f>
        <v>-41.208369437744224</v>
      </c>
      <c r="CZ57" s="5">
        <f ca="1">(CZ48+CZ52)*Ввод!$G$161</f>
        <v>-41.712499909854863</v>
      </c>
      <c r="DA57" s="5">
        <f ca="1">(DA48+DA52)*Ввод!$G$161</f>
        <v>-42.221599008249477</v>
      </c>
      <c r="DB57" s="5">
        <f ca="1">(DB48+DB52)*Ввод!$G$161</f>
        <v>-42.73571570288432</v>
      </c>
      <c r="DC57" s="5">
        <f ca="1">(DC48+DC52)*Ввод!$G$161</f>
        <v>-43.254899446355331</v>
      </c>
      <c r="DD57" s="5">
        <f ca="1">(DD48+DD52)*Ввод!$G$161</f>
        <v>-43.779200178655117</v>
      </c>
      <c r="DE57" s="5">
        <f ca="1">(DE48+DE52)*Ввод!$G$161</f>
        <v>-44.308668331976513</v>
      </c>
      <c r="DF57" s="5">
        <f ca="1">(DF48+DF52)*Ввод!$G$161</f>
        <v>-44.84335483556368</v>
      </c>
      <c r="DG57" s="5">
        <f ca="1">(DG48+DG52)*Ввод!$G$161</f>
        <v>-45.383311120610976</v>
      </c>
      <c r="DH57" s="5">
        <f ca="1">(DH48+DH52)*Ввод!$G$161</f>
        <v>-45.928589125210074</v>
      </c>
      <c r="DI57" s="5">
        <f ca="1">(DI48+DI52)*Ввод!$G$161</f>
        <v>9.9484375970617709</v>
      </c>
      <c r="DJ57" s="5">
        <f ca="1">(DJ48+DJ52)*Ввод!$G$161</f>
        <v>9.942092441436813</v>
      </c>
    </row>
    <row r="58" spans="1:117" s="100" customFormat="1">
      <c r="A58" s="18"/>
      <c r="B58" s="142" t="s">
        <v>226</v>
      </c>
      <c r="H58" s="106" t="s">
        <v>0</v>
      </c>
      <c r="I58" s="101"/>
      <c r="J58" s="101">
        <f t="shared" ref="J58:AO58" ca="1" si="8">SUM(J48,J49,J50,J51,J52,J53,J57)</f>
        <v>129859.12565054632</v>
      </c>
      <c r="K58" s="101">
        <f t="shared" ca="1" si="8"/>
        <v>121698.41037091808</v>
      </c>
      <c r="L58" s="101">
        <f t="shared" ca="1" si="8"/>
        <v>123072.46582348792</v>
      </c>
      <c r="M58" s="101">
        <f t="shared" ca="1" si="8"/>
        <v>126657.10294144053</v>
      </c>
      <c r="N58" s="101">
        <f t="shared" ca="1" si="8"/>
        <v>130178.98903300463</v>
      </c>
      <c r="O58" s="101">
        <f t="shared" ca="1" si="8"/>
        <v>131402.77209091818</v>
      </c>
      <c r="P58" s="101">
        <f t="shared" ca="1" si="8"/>
        <v>152587.96246700987</v>
      </c>
      <c r="Q58" s="101">
        <f t="shared" ca="1" si="8"/>
        <v>168410.80440154139</v>
      </c>
      <c r="R58" s="101">
        <f t="shared" ca="1" si="8"/>
        <v>172936.76223183452</v>
      </c>
      <c r="S58" s="101">
        <f t="shared" ca="1" si="8"/>
        <v>174017.41931078592</v>
      </c>
      <c r="T58" s="101">
        <f t="shared" ca="1" si="8"/>
        <v>176917.42101679544</v>
      </c>
      <c r="U58" s="101">
        <f t="shared" ca="1" si="8"/>
        <v>183035.58143507259</v>
      </c>
      <c r="V58" s="101">
        <f t="shared" ca="1" si="8"/>
        <v>187162.6010008028</v>
      </c>
      <c r="W58" s="101">
        <f t="shared" ca="1" si="8"/>
        <v>187965.68855907733</v>
      </c>
      <c r="X58" s="101">
        <f t="shared" ca="1" si="8"/>
        <v>280555.23857753183</v>
      </c>
      <c r="Y58" s="101">
        <f t="shared" ca="1" si="8"/>
        <v>187070.39867953581</v>
      </c>
      <c r="Z58" s="101">
        <f t="shared" ca="1" si="8"/>
        <v>186851.82083961755</v>
      </c>
      <c r="AA58" s="101">
        <f t="shared" ca="1" si="8"/>
        <v>187613.59339856554</v>
      </c>
      <c r="AB58" s="101">
        <f t="shared" ca="1" si="8"/>
        <v>188618.64891838</v>
      </c>
      <c r="AC58" s="101">
        <f t="shared" ca="1" si="8"/>
        <v>189263.35747325062</v>
      </c>
      <c r="AD58" s="101">
        <f t="shared" ca="1" si="8"/>
        <v>189677.18427439901</v>
      </c>
      <c r="AE58" s="101">
        <f t="shared" ca="1" si="8"/>
        <v>190465.93638312031</v>
      </c>
      <c r="AF58" s="101">
        <f t="shared" ca="1" si="8"/>
        <v>191504.70787854202</v>
      </c>
      <c r="AG58" s="101">
        <f t="shared" ca="1" si="8"/>
        <v>192197.87165612978</v>
      </c>
      <c r="AH58" s="101">
        <f t="shared" ca="1" si="8"/>
        <v>192805.52047144025</v>
      </c>
      <c r="AI58" s="101">
        <f t="shared" ca="1" si="8"/>
        <v>193526.36515500283</v>
      </c>
      <c r="AJ58" s="101">
        <f t="shared" ca="1" si="8"/>
        <v>194598.21692240619</v>
      </c>
      <c r="AK58" s="101">
        <f t="shared" ca="1" si="8"/>
        <v>195343.46043491797</v>
      </c>
      <c r="AL58" s="101">
        <f t="shared" ca="1" si="8"/>
        <v>196145.03719168226</v>
      </c>
      <c r="AM58" s="101">
        <f t="shared" ca="1" si="8"/>
        <v>197365.10000655006</v>
      </c>
      <c r="AN58" s="101">
        <f t="shared" ca="1" si="8"/>
        <v>198862.93112973744</v>
      </c>
      <c r="AO58" s="101">
        <f t="shared" ca="1" si="8"/>
        <v>200042.69583884403</v>
      </c>
      <c r="AP58" s="101">
        <f t="shared" ref="AP58:BU58" ca="1" si="9">SUM(AP48,AP49,AP50,AP51,AP52,AP53,AP57)</f>
        <v>201108.73243581396</v>
      </c>
      <c r="AQ58" s="101">
        <f t="shared" ca="1" si="9"/>
        <v>202378.82045741624</v>
      </c>
      <c r="AR58" s="101">
        <f t="shared" ca="1" si="9"/>
        <v>203936.2305189615</v>
      </c>
      <c r="AS58" s="101">
        <f t="shared" ca="1" si="9"/>
        <v>205173.93418185151</v>
      </c>
      <c r="AT58" s="101">
        <f t="shared" ca="1" si="9"/>
        <v>206316.51927749763</v>
      </c>
      <c r="AU58" s="101">
        <f t="shared" ca="1" si="9"/>
        <v>207640.87348446852</v>
      </c>
      <c r="AV58" s="101">
        <f t="shared" ca="1" si="9"/>
        <v>209264.24944130055</v>
      </c>
      <c r="AW58" s="101">
        <f t="shared" ca="1" si="9"/>
        <v>210564.3991361692</v>
      </c>
      <c r="AX58" s="101">
        <f t="shared" ca="1" si="9"/>
        <v>211849.13760401023</v>
      </c>
      <c r="AY58" s="101">
        <f t="shared" ca="1" si="9"/>
        <v>213209.77383968397</v>
      </c>
      <c r="AZ58" s="101">
        <f t="shared" ca="1" si="9"/>
        <v>214928.46252352366</v>
      </c>
      <c r="BA58" s="101">
        <f t="shared" ca="1" si="9"/>
        <v>216323.00386876005</v>
      </c>
      <c r="BB58" s="101">
        <f t="shared" ca="1" si="9"/>
        <v>217655.701589259</v>
      </c>
      <c r="BC58" s="101">
        <f t="shared" ca="1" si="9"/>
        <v>219123.71673253566</v>
      </c>
      <c r="BD58" s="101">
        <f t="shared" ca="1" si="9"/>
        <v>220917.16610177801</v>
      </c>
      <c r="BE58" s="101">
        <f t="shared" ca="1" si="9"/>
        <v>222380.62592112945</v>
      </c>
      <c r="BF58" s="101">
        <f t="shared" ca="1" si="9"/>
        <v>223800.65302556541</v>
      </c>
      <c r="BG58" s="101">
        <f t="shared" ca="1" si="9"/>
        <v>225335.86806987369</v>
      </c>
      <c r="BH58" s="101">
        <f t="shared" ca="1" si="9"/>
        <v>227210.4590141802</v>
      </c>
      <c r="BI58" s="101">
        <f t="shared" ca="1" si="9"/>
        <v>228749.63715236343</v>
      </c>
      <c r="BJ58" s="101">
        <f t="shared" ca="1" si="9"/>
        <v>230259.89437691987</v>
      </c>
      <c r="BK58" s="101">
        <f t="shared" ca="1" si="9"/>
        <v>231865.2141690912</v>
      </c>
      <c r="BL58" s="101">
        <f t="shared" ca="1" si="9"/>
        <v>233823.48167332134</v>
      </c>
      <c r="BM58" s="101">
        <f t="shared" ca="1" si="9"/>
        <v>235441.33917549945</v>
      </c>
      <c r="BN58" s="101">
        <f t="shared" ca="1" si="9"/>
        <v>237061.83847169616</v>
      </c>
      <c r="BO58" s="101">
        <f t="shared" ca="1" si="9"/>
        <v>238721.38226940203</v>
      </c>
      <c r="BP58" s="101">
        <f t="shared" ca="1" si="9"/>
        <v>240765.86529971039</v>
      </c>
      <c r="BQ58" s="101">
        <f t="shared" ca="1" si="9"/>
        <v>242464.44072659838</v>
      </c>
      <c r="BR58" s="101">
        <f t="shared" ca="1" si="9"/>
        <v>244217.64989292793</v>
      </c>
      <c r="BS58" s="101">
        <f t="shared" ca="1" si="9"/>
        <v>246084.9609662655</v>
      </c>
      <c r="BT58" s="101">
        <f t="shared" ca="1" si="9"/>
        <v>248337.44227277607</v>
      </c>
      <c r="BU58" s="101">
        <f t="shared" ca="1" si="9"/>
        <v>250236.75697058556</v>
      </c>
      <c r="BV58" s="101">
        <f t="shared" ref="BV58:DA58" ca="1" si="10">SUM(BV48,BV49,BV50,BV51,BV52,BV53,BV57)</f>
        <v>252135.44913388748</v>
      </c>
      <c r="BW58" s="101">
        <f t="shared" ca="1" si="10"/>
        <v>254082.72049016278</v>
      </c>
      <c r="BX58" s="101">
        <f t="shared" ca="1" si="10"/>
        <v>239430.18702899109</v>
      </c>
      <c r="BY58" s="101">
        <f t="shared" ca="1" si="10"/>
        <v>238335.75976599983</v>
      </c>
      <c r="BZ58" s="101">
        <f t="shared" ca="1" si="10"/>
        <v>240423.57756810749</v>
      </c>
      <c r="CA58" s="101">
        <f t="shared" ca="1" si="10"/>
        <v>242595.7892345553</v>
      </c>
      <c r="CB58" s="101">
        <f t="shared" ca="1" si="10"/>
        <v>245184.41426026795</v>
      </c>
      <c r="CC58" s="101">
        <f t="shared" ca="1" si="10"/>
        <v>247394.92279292081</v>
      </c>
      <c r="CD58" s="101">
        <f t="shared" ca="1" si="10"/>
        <v>249620.33284661747</v>
      </c>
      <c r="CE58" s="101">
        <f t="shared" ca="1" si="10"/>
        <v>251874.09317418266</v>
      </c>
      <c r="CF58" s="101">
        <f t="shared" ca="1" si="10"/>
        <v>254565.60004308098</v>
      </c>
      <c r="CG58" s="101">
        <f t="shared" ca="1" si="10"/>
        <v>256866.19853022342</v>
      </c>
      <c r="CH58" s="101">
        <f t="shared" ca="1" si="10"/>
        <v>259180.50796535602</v>
      </c>
      <c r="CI58" s="101">
        <f t="shared" ca="1" si="10"/>
        <v>261529.05166442483</v>
      </c>
      <c r="CJ58" s="101">
        <f t="shared" ca="1" si="10"/>
        <v>264327.69171999511</v>
      </c>
      <c r="CK58" s="101">
        <f t="shared" ca="1" si="10"/>
        <v>266721.98502962961</v>
      </c>
      <c r="CL58" s="101">
        <f t="shared" ca="1" si="10"/>
        <v>269134.83033446886</v>
      </c>
      <c r="CM58" s="101">
        <f t="shared" ca="1" si="10"/>
        <v>271576.8637781968</v>
      </c>
      <c r="CN58" s="101">
        <f t="shared" ca="1" si="10"/>
        <v>274486.97291590192</v>
      </c>
      <c r="CO58" s="101">
        <f t="shared" ca="1" si="10"/>
        <v>432.45322686663576</v>
      </c>
      <c r="CP58" s="101">
        <f t="shared" ca="1" si="10"/>
        <v>463.11659724726405</v>
      </c>
      <c r="CQ58" s="101">
        <f t="shared" ca="1" si="10"/>
        <v>462.65152420379968</v>
      </c>
      <c r="CR58" s="101">
        <f t="shared" ca="1" si="10"/>
        <v>462.18543660820637</v>
      </c>
      <c r="CS58" s="101">
        <f t="shared" ca="1" si="10"/>
        <v>461.71475492531272</v>
      </c>
      <c r="CT58" s="101">
        <f t="shared" ca="1" si="10"/>
        <v>461.2394342818975</v>
      </c>
      <c r="CU58" s="101">
        <f t="shared" ca="1" si="10"/>
        <v>460.75942895708954</v>
      </c>
      <c r="CV58" s="101">
        <f t="shared" ca="1" si="10"/>
        <v>460.2746927794463</v>
      </c>
      <c r="CW58" s="101">
        <f t="shared" ca="1" si="10"/>
        <v>459.78517912246764</v>
      </c>
      <c r="CX58" s="101">
        <f t="shared" ca="1" si="10"/>
        <v>459.29084090010934</v>
      </c>
      <c r="CY58" s="101">
        <f t="shared" ca="1" si="10"/>
        <v>458.79163056225576</v>
      </c>
      <c r="CZ58" s="101">
        <f t="shared" ca="1" si="10"/>
        <v>458.28750009014516</v>
      </c>
      <c r="DA58" s="101">
        <f t="shared" ca="1" si="10"/>
        <v>457.77840099175035</v>
      </c>
      <c r="DB58" s="101">
        <f t="shared" ref="DB58:DJ58" ca="1" si="11">SUM(DB48,DB49,DB50,DB51,DB52,DB53,DB57)</f>
        <v>457.26428429711564</v>
      </c>
      <c r="DC58" s="101">
        <f t="shared" ca="1" si="11"/>
        <v>456.74510055364476</v>
      </c>
      <c r="DD58" s="101">
        <f t="shared" ca="1" si="11"/>
        <v>456.220799821345</v>
      </c>
      <c r="DE58" s="101">
        <f t="shared" ca="1" si="11"/>
        <v>455.69133166802345</v>
      </c>
      <c r="DF58" s="101">
        <f t="shared" ca="1" si="11"/>
        <v>455.15664516443633</v>
      </c>
      <c r="DG58" s="101">
        <f t="shared" ca="1" si="11"/>
        <v>454.61668887938913</v>
      </c>
      <c r="DH58" s="101">
        <f t="shared" ca="1" si="11"/>
        <v>454.07141087479005</v>
      </c>
      <c r="DI58" s="101">
        <f t="shared" ca="1" si="11"/>
        <v>509.9484375970618</v>
      </c>
      <c r="DJ58" s="101">
        <f t="shared" ca="1" si="11"/>
        <v>509.94209244143678</v>
      </c>
    </row>
    <row r="59" spans="1:117">
      <c r="B59" s="11" t="s">
        <v>511</v>
      </c>
      <c r="H59" s="7" t="s">
        <v>0</v>
      </c>
      <c r="I59" s="5"/>
      <c r="J59" s="5">
        <f ca="1">J58*IFERROR((Indexing!J64+Indexing!J70)/(Indexing!J62+Indexing!J64+Indexing!J65+Indexing!J68+Indexing!J70+Indexing!J71),0)</f>
        <v>36865.614095258003</v>
      </c>
      <c r="K59" s="5">
        <f ca="1">K58*IFERROR((Indexing!K64+Indexing!K70)/(Indexing!K62+Indexing!K64+Indexing!K65+Indexing!K68+Indexing!K70+Indexing!K71),0)</f>
        <v>34548.87448429186</v>
      </c>
      <c r="L59" s="5">
        <f ca="1">L58*IFERROR((Indexing!L64+Indexing!L70)/(Indexing!L62+Indexing!L64+Indexing!L65+Indexing!L68+Indexing!L70+Indexing!L71),0)</f>
        <v>34938.954101770876</v>
      </c>
      <c r="M59" s="5">
        <f ca="1">M58*IFERROR((Indexing!M64+Indexing!M70)/(Indexing!M62+Indexing!M64+Indexing!M65+Indexing!M68+Indexing!M70+Indexing!M71),0)</f>
        <v>35956.594163645292</v>
      </c>
      <c r="N59" s="5">
        <f ca="1">N58*IFERROR((Indexing!N64+Indexing!N70)/(Indexing!N62+Indexing!N64+Indexing!N65+Indexing!N68+Indexing!N70+Indexing!N71),0)</f>
        <v>36956.419881619484</v>
      </c>
      <c r="O59" s="5">
        <f ca="1">O58*IFERROR((Indexing!O64+Indexing!O70)/(Indexing!O62+Indexing!O64+Indexing!O65+Indexing!O68+Indexing!O70+Indexing!O71),0)</f>
        <v>37303.838776697849</v>
      </c>
      <c r="P59" s="5">
        <f ca="1">P58*IFERROR((Indexing!P64+Indexing!P70)/(Indexing!P62+Indexing!P64+Indexing!P65+Indexing!P68+Indexing!P70+Indexing!P71),0)</f>
        <v>43318.087286589034</v>
      </c>
      <c r="Q59" s="5">
        <f ca="1">Q58*IFERROR((Indexing!Q64+Indexing!Q70)/(Indexing!Q62+Indexing!Q64+Indexing!Q65+Indexing!Q68+Indexing!Q70+Indexing!Q71),0)</f>
        <v>47810.022541246668</v>
      </c>
      <c r="R59" s="5">
        <f ca="1">R58*IFERROR((Indexing!R64+Indexing!R70)/(Indexing!R62+Indexing!R64+Indexing!R65+Indexing!R68+Indexing!R70+Indexing!R71),0)</f>
        <v>49094.893465389505</v>
      </c>
      <c r="S59" s="5">
        <f ca="1">S58*IFERROR((Indexing!S64+Indexing!S70)/(Indexing!S62+Indexing!S64+Indexing!S65+Indexing!S68+Indexing!S70+Indexing!S71),0)</f>
        <v>49401.680428895932</v>
      </c>
      <c r="T59" s="5">
        <f ca="1">T58*IFERROR((Indexing!T64+Indexing!T70)/(Indexing!T62+Indexing!T64+Indexing!T65+Indexing!T68+Indexing!T70+Indexing!T71),0)</f>
        <v>50224.959834434478</v>
      </c>
      <c r="U59" s="5">
        <f ca="1">U58*IFERROR((Indexing!U64+Indexing!U70)/(Indexing!U62+Indexing!U64+Indexing!U65+Indexing!U68+Indexing!U70+Indexing!U71),0)</f>
        <v>51961.84000995673</v>
      </c>
      <c r="V59" s="5">
        <f ca="1">V58*IFERROR((Indexing!V64+Indexing!V70)/(Indexing!V62+Indexing!V64+Indexing!V65+Indexing!V68+Indexing!V70+Indexing!V71),0)</f>
        <v>53133.456636139897</v>
      </c>
      <c r="W59" s="5">
        <f ca="1">W58*IFERROR((Indexing!W64+Indexing!W70)/(Indexing!W62+Indexing!W64+Indexing!W65+Indexing!W68+Indexing!W70+Indexing!W71),0)</f>
        <v>53361.444587388884</v>
      </c>
      <c r="X59" s="5">
        <f ca="1">X58*IFERROR((Indexing!X64+Indexing!X70)/(Indexing!X62+Indexing!X64+Indexing!X65+Indexing!X68+Indexing!X70+Indexing!X71),0)</f>
        <v>79646.625572045945</v>
      </c>
      <c r="Y59" s="5">
        <f ca="1">Y58*IFERROR((Indexing!Y64+Indexing!Y70)/(Indexing!Y62+Indexing!Y64+Indexing!Y65+Indexing!Y68+Indexing!Y70+Indexing!Y71),0)</f>
        <v>53107.281385247923</v>
      </c>
      <c r="Z59" s="5">
        <f ca="1">Z58*IFERROR((Indexing!Z64+Indexing!Z70)/(Indexing!Z62+Indexing!Z64+Indexing!Z65+Indexing!Z68+Indexing!Z70+Indexing!Z71),0)</f>
        <v>53045.229478954592</v>
      </c>
      <c r="AA59" s="5">
        <f ca="1">AA58*IFERROR((Indexing!AA64+Indexing!AA70)/(Indexing!AA62+Indexing!AA64+Indexing!AA65+Indexing!AA68+Indexing!AA70+Indexing!AA71),0)</f>
        <v>53261.488544660198</v>
      </c>
      <c r="AB59" s="5">
        <f ca="1">AB58*IFERROR((Indexing!AB64+Indexing!AB70)/(Indexing!AB62+Indexing!AB64+Indexing!AB65+Indexing!AB68+Indexing!AB70+Indexing!AB71),0)</f>
        <v>53546.813035735984</v>
      </c>
      <c r="AC59" s="5">
        <f ca="1">AC58*IFERROR((Indexing!AC64+Indexing!AC70)/(Indexing!AC62+Indexing!AC64+Indexing!AC65+Indexing!AC68+Indexing!AC70+Indexing!AC71),0)</f>
        <v>53729.838885237936</v>
      </c>
      <c r="AD59" s="5">
        <f ca="1">AD58*IFERROR((Indexing!AD64+Indexing!AD70)/(Indexing!AD62+Indexing!AD64+Indexing!AD65+Indexing!AD68+Indexing!AD70+Indexing!AD71),0)</f>
        <v>53847.319879176437</v>
      </c>
      <c r="AE59" s="5">
        <f ca="1">AE58*IFERROR((Indexing!AE64+Indexing!AE70)/(Indexing!AE62+Indexing!AE64+Indexing!AE65+Indexing!AE68+Indexing!AE70+Indexing!AE71),0)</f>
        <v>54071.238149927696</v>
      </c>
      <c r="AF59" s="5">
        <f ca="1">AF58*IFERROR((Indexing!AF64+Indexing!AF70)/(Indexing!AF62+Indexing!AF64+Indexing!AF65+Indexing!AF68+Indexing!AF70+Indexing!AF71),0)</f>
        <v>54366.134245150322</v>
      </c>
      <c r="AG59" s="5">
        <f ca="1">AG58*IFERROR((Indexing!AG64+Indexing!AG70)/(Indexing!AG62+Indexing!AG64+Indexing!AG65+Indexing!AG68+Indexing!AG70+Indexing!AG71),0)</f>
        <v>54562.916013095746</v>
      </c>
      <c r="AH59" s="5">
        <f ca="1">AH58*IFERROR((Indexing!AH64+Indexing!AH70)/(Indexing!AH62+Indexing!AH64+Indexing!AH65+Indexing!AH68+Indexing!AH70+Indexing!AH71),0)</f>
        <v>54735.420999699149</v>
      </c>
      <c r="AI59" s="5">
        <f ca="1">AI58*IFERROR((Indexing!AI64+Indexing!AI70)/(Indexing!AI62+Indexing!AI64+Indexing!AI65+Indexing!AI68+Indexing!AI70+Indexing!AI71),0)</f>
        <v>54940.061080199528</v>
      </c>
      <c r="AJ59" s="5">
        <f ca="1">AJ58*IFERROR((Indexing!AJ64+Indexing!AJ70)/(Indexing!AJ62+Indexing!AJ64+Indexing!AJ65+Indexing!AJ68+Indexing!AJ70+Indexing!AJ71),0)</f>
        <v>55244.348310122412</v>
      </c>
      <c r="AK59" s="5">
        <f ca="1">AK58*IFERROR((Indexing!AK64+Indexing!AK70)/(Indexing!AK62+Indexing!AK64+Indexing!AK65+Indexing!AK68+Indexing!AK70+Indexing!AK71),0)</f>
        <v>55455.914956683599</v>
      </c>
      <c r="AL59" s="5">
        <f ca="1">AL58*IFERROR((Indexing!AL64+Indexing!AL70)/(Indexing!AL62+Indexing!AL64+Indexing!AL65+Indexing!AL68+Indexing!AL70+Indexing!AL71),0)</f>
        <v>55683.474007574805</v>
      </c>
      <c r="AM59" s="5">
        <f ca="1">AM58*IFERROR((Indexing!AM64+Indexing!AM70)/(Indexing!AM62+Indexing!AM64+Indexing!AM65+Indexing!AM68+Indexing!AM70+Indexing!AM71),0)</f>
        <v>56029.836765521664</v>
      </c>
      <c r="AN59" s="5">
        <f ca="1">AN58*IFERROR((Indexing!AN64+Indexing!AN70)/(Indexing!AN62+Indexing!AN64+Indexing!AN65+Indexing!AN68+Indexing!AN70+Indexing!AN71),0)</f>
        <v>56455.054969407363</v>
      </c>
      <c r="AO59" s="5">
        <f ca="1">AO58*IFERROR((Indexing!AO64+Indexing!AO70)/(Indexing!AO62+Indexing!AO64+Indexing!AO65+Indexing!AO68+Indexing!AO70+Indexing!AO71),0)</f>
        <v>56789.977526996176</v>
      </c>
      <c r="AP59" s="5">
        <f ca="1">AP58*IFERROR((Indexing!AP64+Indexing!AP70)/(Indexing!AP62+Indexing!AP64+Indexing!AP65+Indexing!AP68+Indexing!AP70+Indexing!AP71),0)</f>
        <v>57092.613892353147</v>
      </c>
      <c r="AQ59" s="5">
        <f ca="1">AQ58*IFERROR((Indexing!AQ64+Indexing!AQ70)/(Indexing!AQ62+Indexing!AQ64+Indexing!AQ65+Indexing!AQ68+Indexing!AQ70+Indexing!AQ71),0)</f>
        <v>57453.178270380762</v>
      </c>
      <c r="AR59" s="5">
        <f ca="1">AR58*IFERROR((Indexing!AR64+Indexing!AR70)/(Indexing!AR62+Indexing!AR64+Indexing!AR65+Indexing!AR68+Indexing!AR70+Indexing!AR71),0)</f>
        <v>57895.310296369484</v>
      </c>
      <c r="AS59" s="5">
        <f ca="1">AS58*IFERROR((Indexing!AS64+Indexing!AS70)/(Indexing!AS62+Indexing!AS64+Indexing!AS65+Indexing!AS68+Indexing!AS70+Indexing!AS71),0)</f>
        <v>58246.681102016046</v>
      </c>
      <c r="AT59" s="5">
        <f ca="1">AT58*IFERROR((Indexing!AT64+Indexing!AT70)/(Indexing!AT62+Indexing!AT64+Indexing!AT65+Indexing!AT68+Indexing!AT70+Indexing!AT71),0)</f>
        <v>58571.048765790671</v>
      </c>
      <c r="AU59" s="5">
        <f ca="1">AU58*IFERROR((Indexing!AU64+Indexing!AU70)/(Indexing!AU62+Indexing!AU64+Indexing!AU65+Indexing!AU68+Indexing!AU70+Indexing!AU71),0)</f>
        <v>58947.018732283468</v>
      </c>
      <c r="AV59" s="5">
        <f ca="1">AV58*IFERROR((Indexing!AV64+Indexing!AV70)/(Indexing!AV62+Indexing!AV64+Indexing!AV65+Indexing!AV68+Indexing!AV70+Indexing!AV71),0)</f>
        <v>59407.877768999446</v>
      </c>
      <c r="AW59" s="5">
        <f ca="1">AW58*IFERROR((Indexing!AW64+Indexing!AW70)/(Indexing!AW62+Indexing!AW64+Indexing!AW65+Indexing!AW68+Indexing!AW70+Indexing!AW71),0)</f>
        <v>59776.976333901832</v>
      </c>
      <c r="AX59" s="5">
        <f ca="1">AX58*IFERROR((Indexing!AX64+Indexing!AX70)/(Indexing!AX62+Indexing!AX64+Indexing!AX65+Indexing!AX68+Indexing!AX70+Indexing!AX71),0)</f>
        <v>60141.699816610431</v>
      </c>
      <c r="AY59" s="5">
        <f ca="1">AY58*IFERROR((Indexing!AY64+Indexing!AY70)/(Indexing!AY62+Indexing!AY64+Indexing!AY65+Indexing!AY68+Indexing!AY70+Indexing!AY71),0)</f>
        <v>60527.969862223981</v>
      </c>
      <c r="AZ59" s="5">
        <f ca="1">AZ58*IFERROR((Indexing!AZ64+Indexing!AZ70)/(Indexing!AZ62+Indexing!AZ64+Indexing!AZ65+Indexing!AZ68+Indexing!AZ70+Indexing!AZ71),0)</f>
        <v>61015.887160688049</v>
      </c>
      <c r="BA59" s="5">
        <f ca="1">BA58*IFERROR((Indexing!BA64+Indexing!BA70)/(Indexing!BA62+Indexing!BA64+Indexing!BA65+Indexing!BA68+Indexing!BA70+Indexing!BA71),0)</f>
        <v>61411.782503551469</v>
      </c>
      <c r="BB59" s="5">
        <f ca="1">BB58*IFERROR((Indexing!BB64+Indexing!BB70)/(Indexing!BB62+Indexing!BB64+Indexing!BB65+Indexing!BB68+Indexing!BB70+Indexing!BB71),0)</f>
        <v>61790.121104118945</v>
      </c>
      <c r="BC59" s="5">
        <f ca="1">BC58*IFERROR((Indexing!BC64+Indexing!BC70)/(Indexing!BC62+Indexing!BC64+Indexing!BC65+Indexing!BC68+Indexing!BC70+Indexing!BC71),0)</f>
        <v>62206.874870840496</v>
      </c>
      <c r="BD59" s="5">
        <f ca="1">BD58*IFERROR((Indexing!BD64+Indexing!BD70)/(Indexing!BD62+Indexing!BD64+Indexing!BD65+Indexing!BD68+Indexing!BD70+Indexing!BD71),0)</f>
        <v>62716.015926693544</v>
      </c>
      <c r="BE59" s="5">
        <f ca="1">BE58*IFERROR((Indexing!BE64+Indexing!BE70)/(Indexing!BE62+Indexing!BE64+Indexing!BE65+Indexing!BE68+Indexing!BE70+Indexing!BE71),0)</f>
        <v>63131.476485771316</v>
      </c>
      <c r="BF59" s="5">
        <f ca="1">BF58*IFERROR((Indexing!BF64+Indexing!BF70)/(Indexing!BF62+Indexing!BF64+Indexing!BF65+Indexing!BF68+Indexing!BF70+Indexing!BF71),0)</f>
        <v>63534.606962545186</v>
      </c>
      <c r="BG59" s="5">
        <f ca="1">BG58*IFERROR((Indexing!BG64+Indexing!BG70)/(Indexing!BG62+Indexing!BG64+Indexing!BG65+Indexing!BG68+Indexing!BG70+Indexing!BG71),0)</f>
        <v>63970.438061000335</v>
      </c>
      <c r="BH59" s="5">
        <f ca="1">BH58*IFERROR((Indexing!BH64+Indexing!BH70)/(Indexing!BH62+Indexing!BH64+Indexing!BH65+Indexing!BH68+Indexing!BH70+Indexing!BH71),0)</f>
        <v>64502.614340434411</v>
      </c>
      <c r="BI59" s="5">
        <f ca="1">BI58*IFERROR((Indexing!BI64+Indexing!BI70)/(Indexing!BI62+Indexing!BI64+Indexing!BI65+Indexing!BI68+Indexing!BI70+Indexing!BI71),0)</f>
        <v>64939.570518768895</v>
      </c>
      <c r="BJ59" s="5">
        <f ca="1">BJ58*IFERROR((Indexing!BJ64+Indexing!BJ70)/(Indexing!BJ62+Indexing!BJ64+Indexing!BJ65+Indexing!BJ68+Indexing!BJ70+Indexing!BJ71),0)</f>
        <v>65368.316359664976</v>
      </c>
      <c r="BK59" s="5">
        <f ca="1">BK58*IFERROR((Indexing!BK64+Indexing!BK70)/(Indexing!BK62+Indexing!BK64+Indexing!BK65+Indexing!BK68+Indexing!BK70+Indexing!BK71),0)</f>
        <v>65824.049444738455</v>
      </c>
      <c r="BL59" s="5">
        <f ca="1">BL58*IFERROR((Indexing!BL64+Indexing!BL70)/(Indexing!BL62+Indexing!BL64+Indexing!BL65+Indexing!BL68+Indexing!BL70+Indexing!BL71),0)</f>
        <v>66379.980602788171</v>
      </c>
      <c r="BM59" s="5">
        <f ca="1">BM58*IFERROR((Indexing!BM64+Indexing!BM70)/(Indexing!BM62+Indexing!BM64+Indexing!BM65+Indexing!BM68+Indexing!BM70+Indexing!BM71),0)</f>
        <v>66839.273009368189</v>
      </c>
      <c r="BN59" s="5">
        <f ca="1">BN58*IFERROR((Indexing!BN64+Indexing!BN70)/(Indexing!BN62+Indexing!BN64+Indexing!BN65+Indexing!BN68+Indexing!BN70+Indexing!BN71),0)</f>
        <v>67299.315392958451</v>
      </c>
      <c r="BO59" s="5">
        <f ca="1">BO58*IFERROR((Indexing!BO64+Indexing!BO70)/(Indexing!BO62+Indexing!BO64+Indexing!BO65+Indexing!BO68+Indexing!BO70+Indexing!BO71),0)</f>
        <v>67770.442092094265</v>
      </c>
      <c r="BP59" s="5">
        <f ca="1">BP58*IFERROR((Indexing!BP64+Indexing!BP70)/(Indexing!BP62+Indexing!BP64+Indexing!BP65+Indexing!BP68+Indexing!BP70+Indexing!BP71),0)</f>
        <v>68350.848914041271</v>
      </c>
      <c r="BQ59" s="5">
        <f ca="1">BQ58*IFERROR((Indexing!BQ64+Indexing!BQ70)/(Indexing!BQ62+Indexing!BQ64+Indexing!BQ65+Indexing!BQ68+Indexing!BQ70+Indexing!BQ71),0)</f>
        <v>68833.056274406918</v>
      </c>
      <c r="BR59" s="5">
        <f ca="1">BR58*IFERROR((Indexing!BR64+Indexing!BR70)/(Indexing!BR62+Indexing!BR64+Indexing!BR65+Indexing!BR68+Indexing!BR70+Indexing!BR71),0)</f>
        <v>69330.773567900047</v>
      </c>
      <c r="BS59" s="5">
        <f ca="1">BS58*IFERROR((Indexing!BS64+Indexing!BS70)/(Indexing!BS62+Indexing!BS64+Indexing!BS65+Indexing!BS68+Indexing!BS70+Indexing!BS71),0)</f>
        <v>69860.883169983106</v>
      </c>
      <c r="BT59" s="5">
        <f ca="1">BT58*IFERROR((Indexing!BT64+Indexing!BT70)/(Indexing!BT62+Indexing!BT64+Indexing!BT65+Indexing!BT68+Indexing!BT70+Indexing!BT71),0)</f>
        <v>70500.338473463751</v>
      </c>
      <c r="BU59" s="5">
        <f ca="1">BU58*IFERROR((Indexing!BU64+Indexing!BU70)/(Indexing!BU62+Indexing!BU64+Indexing!BU65+Indexing!BU68+Indexing!BU70+Indexing!BU71),0)</f>
        <v>71039.533561557284</v>
      </c>
      <c r="BV59" s="5">
        <f ca="1">BV58*IFERROR((Indexing!BV64+Indexing!BV70)/(Indexing!BV62+Indexing!BV64+Indexing!BV65+Indexing!BV68+Indexing!BV70+Indexing!BV71),0)</f>
        <v>71578.551918775716</v>
      </c>
      <c r="BW59" s="5">
        <f ca="1">BW58*IFERROR((Indexing!BW64+Indexing!BW70)/(Indexing!BW62+Indexing!BW64+Indexing!BW65+Indexing!BW68+Indexing!BW70+Indexing!BW71),0)</f>
        <v>72131.361388264806</v>
      </c>
      <c r="BX59" s="5">
        <f ca="1">BX58*IFERROR((Indexing!BX64+Indexing!BX70)/(Indexing!BX62+Indexing!BX64+Indexing!BX65+Indexing!BX68+Indexing!BX70+Indexing!BX71),0)</f>
        <v>67971.664167208262</v>
      </c>
      <c r="BY59" s="5">
        <f ca="1">BY58*IFERROR((Indexing!BY64+Indexing!BY70)/(Indexing!BY62+Indexing!BY64+Indexing!BY65+Indexing!BY68+Indexing!BY70+Indexing!BY71),0)</f>
        <v>67660.967996025502</v>
      </c>
      <c r="BZ59" s="5">
        <f ca="1">BZ58*IFERROR((Indexing!BZ64+Indexing!BZ70)/(Indexing!BZ62+Indexing!BZ64+Indexing!BZ65+Indexing!BZ68+Indexing!BZ70+Indexing!BZ71),0)</f>
        <v>68253.677095275372</v>
      </c>
      <c r="CA59" s="5">
        <f ca="1">CA58*IFERROR((Indexing!CA64+Indexing!CA70)/(Indexing!CA62+Indexing!CA64+Indexing!CA65+Indexing!CA68+Indexing!CA70+Indexing!CA71),0)</f>
        <v>68870.344708177508</v>
      </c>
      <c r="CB59" s="5">
        <f ca="1">CB58*IFERROR((Indexing!CB64+Indexing!CB70)/(Indexing!CB62+Indexing!CB64+Indexing!CB65+Indexing!CB68+Indexing!CB70+Indexing!CB71),0)</f>
        <v>69605.227611147755</v>
      </c>
      <c r="CC59" s="5">
        <f ca="1">CC58*IFERROR((Indexing!CC64+Indexing!CC70)/(Indexing!CC62+Indexing!CC64+Indexing!CC65+Indexing!CC68+Indexing!CC70+Indexing!CC71),0)</f>
        <v>70232.767293944868</v>
      </c>
      <c r="CD59" s="5">
        <f ca="1">CD58*IFERROR((Indexing!CD64+Indexing!CD70)/(Indexing!CD62+Indexing!CD64+Indexing!CD65+Indexing!CD68+Indexing!CD70+Indexing!CD71),0)</f>
        <v>70864.537358869406</v>
      </c>
      <c r="CE59" s="5">
        <f ca="1">CE58*IFERROR((Indexing!CE64+Indexing!CE70)/(Indexing!CE62+Indexing!CE64+Indexing!CE65+Indexing!CE68+Indexing!CE70+Indexing!CE71),0)</f>
        <v>71504.355762720414</v>
      </c>
      <c r="CF59" s="5">
        <f ca="1">CF58*IFERROR((Indexing!CF64+Indexing!CF70)/(Indexing!CF62+Indexing!CF64+Indexing!CF65+Indexing!CF68+Indexing!CF70+Indexing!CF71),0)</f>
        <v>72268.445718404822</v>
      </c>
      <c r="CG59" s="5">
        <f ca="1">CG58*IFERROR((Indexing!CG64+Indexing!CG70)/(Indexing!CG62+Indexing!CG64+Indexing!CG65+Indexing!CG68+Indexing!CG70+Indexing!CG71),0)</f>
        <v>72921.560973803673</v>
      </c>
      <c r="CH59" s="5">
        <f ca="1">CH58*IFERROR((Indexing!CH64+Indexing!CH70)/(Indexing!CH62+Indexing!CH64+Indexing!CH65+Indexing!CH68+Indexing!CH70+Indexing!CH71),0)</f>
        <v>73578.56862039915</v>
      </c>
      <c r="CI59" s="5">
        <f ca="1">CI58*IFERROR((Indexing!CI64+Indexing!CI70)/(Indexing!CI62+Indexing!CI64+Indexing!CI65+Indexing!CI68+Indexing!CI70+Indexing!CI71),0)</f>
        <v>74245.295007643668</v>
      </c>
      <c r="CJ59" s="5">
        <f ca="1">CJ58*IFERROR((Indexing!CJ64+Indexing!CJ70)/(Indexing!CJ62+Indexing!CJ64+Indexing!CJ65+Indexing!CJ68+Indexing!CJ70+Indexing!CJ71),0)</f>
        <v>75039.798926897129</v>
      </c>
      <c r="CK59" s="5">
        <f ca="1">CK58*IFERROR((Indexing!CK64+Indexing!CK70)/(Indexing!CK62+Indexing!CK64+Indexing!CK65+Indexing!CK68+Indexing!CK70+Indexing!CK71),0)</f>
        <v>75719.513138290873</v>
      </c>
      <c r="CL59" s="5">
        <f ca="1">CL58*IFERROR((Indexing!CL64+Indexing!CL70)/(Indexing!CL62+Indexing!CL64+Indexing!CL65+Indexing!CL68+Indexing!CL70+Indexing!CL71),0)</f>
        <v>76404.494062304861</v>
      </c>
      <c r="CM59" s="5">
        <f ca="1">CM58*IFERROR((Indexing!CM64+Indexing!CM70)/(Indexing!CM62+Indexing!CM64+Indexing!CM65+Indexing!CM68+Indexing!CM70+Indexing!CM71),0)</f>
        <v>77097.76118614529</v>
      </c>
      <c r="CN59" s="5">
        <f ca="1">CN58*IFERROR((Indexing!CN64+Indexing!CN70)/(Indexing!CN62+Indexing!CN64+Indexing!CN65+Indexing!CN68+Indexing!CN70+Indexing!CN71),0)</f>
        <v>77923.909983222693</v>
      </c>
      <c r="CO59" s="5">
        <f ca="1">CO58*IFERROR((Indexing!CO64+Indexing!CO70)/(Indexing!CO62+Indexing!CO64+Indexing!CO65+Indexing!CO68+Indexing!CO70+Indexing!CO71),0)</f>
        <v>122.76883658385685</v>
      </c>
      <c r="CP59" s="5">
        <f ca="1">CP58*IFERROR((Indexing!CP64+Indexing!CP70)/(Indexing!CP62+Indexing!CP64+Indexing!CP65+Indexing!CP68+Indexing!CP70+Indexing!CP71),0)</f>
        <v>131.47383882108278</v>
      </c>
      <c r="CQ59" s="5">
        <f ca="1">CQ58*IFERROR((Indexing!CQ64+Indexing!CQ70)/(Indexing!CQ62+Indexing!CQ64+Indexing!CQ65+Indexing!CQ68+Indexing!CQ70+Indexing!CQ71),0)</f>
        <v>131.34180956814754</v>
      </c>
      <c r="CR59" s="5">
        <f ca="1">CR58*IFERROR((Indexing!CR64+Indexing!CR70)/(Indexing!CR62+Indexing!CR64+Indexing!CR65+Indexing!CR68+Indexing!CR70+Indexing!CR71),0)</f>
        <v>131.20949229473567</v>
      </c>
      <c r="CS59" s="5">
        <f ca="1">CS58*IFERROR((Indexing!CS64+Indexing!CS70)/(Indexing!CS62+Indexing!CS64+Indexing!CS65+Indexing!CS68+Indexing!CS70+Indexing!CS71),0)</f>
        <v>131.07587080917324</v>
      </c>
      <c r="CT59" s="5">
        <f ca="1">CT58*IFERROR((Indexing!CT64+Indexing!CT70)/(Indexing!CT62+Indexing!CT64+Indexing!CT65+Indexing!CT68+Indexing!CT70+Indexing!CT71),0)</f>
        <v>130.94093237243365</v>
      </c>
      <c r="CU59" s="5">
        <f ca="1">CU58*IFERROR((Indexing!CU64+Indexing!CU70)/(Indexing!CU62+Indexing!CU64+Indexing!CU65+Indexing!CU68+Indexing!CU70+Indexing!CU71),0)</f>
        <v>130.80466400485153</v>
      </c>
      <c r="CV59" s="5">
        <f ca="1">CV58*IFERROR((Indexing!CV64+Indexing!CV70)/(Indexing!CV62+Indexing!CV64+Indexing!CV65+Indexing!CV68+Indexing!CV70+Indexing!CV71),0)</f>
        <v>130.66705259884921</v>
      </c>
      <c r="CW59" s="5">
        <f ca="1">CW58*IFERROR((Indexing!CW64+Indexing!CW70)/(Indexing!CW62+Indexing!CW64+Indexing!CW65+Indexing!CW68+Indexing!CW70+Indexing!CW71),0)</f>
        <v>130.52808491766291</v>
      </c>
      <c r="CX59" s="5">
        <f ca="1">CX58*IFERROR((Indexing!CX64+Indexing!CX70)/(Indexing!CX62+Indexing!CX64+Indexing!CX65+Indexing!CX68+Indexing!CX70+Indexing!CX71),0)</f>
        <v>130.38774759406937</v>
      </c>
      <c r="CY59" s="5">
        <f ca="1">CY58*IFERROR((Indexing!CY64+Indexing!CY70)/(Indexing!CY62+Indexing!CY64+Indexing!CY65+Indexing!CY68+Indexing!CY70+Indexing!CY71),0)</f>
        <v>130.2460271291003</v>
      </c>
      <c r="CZ59" s="5">
        <f ca="1">CZ58*IFERROR((Indexing!CZ64+Indexing!CZ70)/(Indexing!CZ62+Indexing!CZ64+Indexing!CZ65+Indexing!CZ68+Indexing!CZ70+Indexing!CZ71),0)</f>
        <v>130.10290989074383</v>
      </c>
      <c r="DA59" s="5">
        <f ca="1">DA58*IFERROR((Indexing!DA64+Indexing!DA70)/(Indexing!DA62+Indexing!DA64+Indexing!DA65+Indexing!DA68+Indexing!DA70+Indexing!DA71),0)</f>
        <v>129.95838211263316</v>
      </c>
      <c r="DB59" s="5">
        <f ca="1">DB58*IFERROR((Indexing!DB64+Indexing!DB70)/(Indexing!DB62+Indexing!DB64+Indexing!DB65+Indexing!DB68+Indexing!DB70+Indexing!DB71),0)</f>
        <v>129.81242989272269</v>
      </c>
      <c r="DC59" s="5">
        <f ca="1">DC58*IFERROR((Indexing!DC64+Indexing!DC70)/(Indexing!DC62+Indexing!DC64+Indexing!DC65+Indexing!DC68+Indexing!DC70+Indexing!DC71),0)</f>
        <v>129.66503919195026</v>
      </c>
      <c r="DD59" s="5">
        <f ca="1">DD58*IFERROR((Indexing!DD64+Indexing!DD70)/(Indexing!DD62+Indexing!DD64+Indexing!DD65+Indexing!DD68+Indexing!DD70+Indexing!DD71),0)</f>
        <v>129.51619583288715</v>
      </c>
      <c r="DE59" s="5">
        <f ca="1">DE58*IFERROR((Indexing!DE64+Indexing!DE70)/(Indexing!DE62+Indexing!DE64+Indexing!DE65+Indexing!DE68+Indexing!DE70+Indexing!DE71),0)</f>
        <v>129.3658854983743</v>
      </c>
      <c r="DF59" s="5">
        <f ca="1">DF58*IFERROR((Indexing!DF64+Indexing!DF70)/(Indexing!DF62+Indexing!DF64+Indexing!DF65+Indexing!DF68+Indexing!DF70+Indexing!DF71),0)</f>
        <v>129.21409373014515</v>
      </c>
      <c r="DG59" s="5">
        <f ca="1">DG58*IFERROR((Indexing!DG64+Indexing!DG70)/(Indexing!DG62+Indexing!DG64+Indexing!DG65+Indexing!DG68+Indexing!DG70+Indexing!DG71),0)</f>
        <v>129.06080592743481</v>
      </c>
      <c r="DH59" s="5">
        <f ca="1">DH58*IFERROR((Indexing!DH64+Indexing!DH70)/(Indexing!DH62+Indexing!DH64+Indexing!DH65+Indexing!DH68+Indexing!DH70+Indexing!DH71),0)</f>
        <v>128.9060073455756</v>
      </c>
      <c r="DI59" s="5">
        <f ca="1">DI58*IFERROR((Indexing!DI64+Indexing!DI70)/(Indexing!DI62+Indexing!DI64+Indexing!DI65+Indexing!DI68+Indexing!DI70+Indexing!DI71),0)</f>
        <v>144.76889640796645</v>
      </c>
      <c r="DJ59" s="5">
        <f ca="1">DJ58*IFERROR((Indexing!DJ64+Indexing!DJ70)/(Indexing!DJ62+Indexing!DJ64+Indexing!DJ65+Indexing!DJ68+Indexing!DJ70+Indexing!DJ71),0)</f>
        <v>144.7670950862844</v>
      </c>
    </row>
    <row r="60" spans="1:117">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row>
    <row r="61" spans="1:117" s="81" customFormat="1">
      <c r="A61" s="256"/>
      <c r="B61" s="81" t="s">
        <v>11</v>
      </c>
      <c r="G61" s="81" t="s">
        <v>442</v>
      </c>
      <c r="H61" s="82"/>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row>
    <row r="62" spans="1:117">
      <c r="B62" s="11" t="s">
        <v>225</v>
      </c>
      <c r="G62" s="235">
        <f>Чувствительность!D33</f>
        <v>0</v>
      </c>
      <c r="H62" s="7" t="s">
        <v>0</v>
      </c>
      <c r="I62" s="5"/>
      <c r="J62" s="5">
        <f>(1+$G62)*(J44-SUM(J63:J64))</f>
        <v>207955.69792492973</v>
      </c>
      <c r="K62" s="5">
        <f t="shared" ref="K62:BV62" ca="1" si="12">(1+$G62)*(K44-SUM(K63:K64))</f>
        <v>209866.81184415828</v>
      </c>
      <c r="L62" s="5">
        <f t="shared" ca="1" si="12"/>
        <v>212710.68211652985</v>
      </c>
      <c r="M62" s="5">
        <f t="shared" ca="1" si="12"/>
        <v>214661.94703939359</v>
      </c>
      <c r="N62" s="5">
        <f t="shared" ca="1" si="12"/>
        <v>236695.93911626993</v>
      </c>
      <c r="O62" s="5">
        <f t="shared" ca="1" si="12"/>
        <v>238532.63059652873</v>
      </c>
      <c r="P62" s="5">
        <f t="shared" ca="1" si="12"/>
        <v>242229.01529080587</v>
      </c>
      <c r="Q62" s="5">
        <f t="shared" ca="1" si="12"/>
        <v>244101.27798282303</v>
      </c>
      <c r="R62" s="5">
        <f t="shared" ca="1" si="12"/>
        <v>225015.51618382506</v>
      </c>
      <c r="S62" s="5">
        <f t="shared" ca="1" si="12"/>
        <v>226972.71315461441</v>
      </c>
      <c r="T62" s="5">
        <f t="shared" ca="1" si="12"/>
        <v>230024.01116217542</v>
      </c>
      <c r="U62" s="5">
        <f t="shared" ca="1" si="12"/>
        <v>232020.06442157668</v>
      </c>
      <c r="V62" s="5">
        <f t="shared" ca="1" si="12"/>
        <v>234094.32851963409</v>
      </c>
      <c r="W62" s="5">
        <f t="shared" ca="1" si="12"/>
        <v>236189.73117281488</v>
      </c>
      <c r="X62" s="5">
        <f t="shared" ca="1" si="12"/>
        <v>239409.35488725788</v>
      </c>
      <c r="Y62" s="5">
        <f t="shared" ca="1" si="12"/>
        <v>241547.68497557106</v>
      </c>
      <c r="Z62" s="5">
        <f t="shared" ca="1" si="12"/>
        <v>243699.69026805006</v>
      </c>
      <c r="AA62" s="5">
        <f t="shared" ca="1" si="12"/>
        <v>245873.53777782942</v>
      </c>
      <c r="AB62" s="5">
        <f t="shared" ca="1" si="12"/>
        <v>249216.53449794705</v>
      </c>
      <c r="AC62" s="5">
        <f t="shared" ca="1" si="12"/>
        <v>251434.73541085399</v>
      </c>
      <c r="AD62" s="5">
        <f t="shared" ca="1" si="12"/>
        <v>253673.81727738367</v>
      </c>
      <c r="AE62" s="5">
        <f t="shared" ca="1" si="12"/>
        <v>255935.61877358542</v>
      </c>
      <c r="AF62" s="5">
        <f t="shared" ca="1" si="12"/>
        <v>259411.75451038391</v>
      </c>
      <c r="AG62" s="5">
        <f t="shared" ca="1" si="12"/>
        <v>261719.69117349491</v>
      </c>
      <c r="AH62" s="5">
        <f t="shared" ca="1" si="12"/>
        <v>264066.78454868356</v>
      </c>
      <c r="AI62" s="5">
        <f t="shared" ca="1" si="12"/>
        <v>266437.89976726926</v>
      </c>
      <c r="AJ62" s="5">
        <f t="shared" ca="1" si="12"/>
        <v>270069.23480779864</v>
      </c>
      <c r="AK62" s="5">
        <f t="shared" ca="1" si="12"/>
        <v>272489.13732543105</v>
      </c>
      <c r="AL62" s="5">
        <f t="shared" ca="1" si="12"/>
        <v>274931.21195101843</v>
      </c>
      <c r="AM62" s="5">
        <f t="shared" ca="1" si="12"/>
        <v>277398.26355229708</v>
      </c>
      <c r="AN62" s="5">
        <f t="shared" ca="1" si="12"/>
        <v>281172.62987357273</v>
      </c>
      <c r="AO62" s="5">
        <f t="shared" ca="1" si="12"/>
        <v>283690.40824548987</v>
      </c>
      <c r="AP62" s="5">
        <f t="shared" ca="1" si="12"/>
        <v>286234.22923086822</v>
      </c>
      <c r="AQ62" s="5">
        <f t="shared" ca="1" si="12"/>
        <v>288804.08209181932</v>
      </c>
      <c r="AR62" s="5">
        <f t="shared" ca="1" si="12"/>
        <v>292730.77390386997</v>
      </c>
      <c r="AS62" s="5">
        <f t="shared" ca="1" si="12"/>
        <v>295353.49662962649</v>
      </c>
      <c r="AT62" s="5">
        <f t="shared" ca="1" si="12"/>
        <v>297989.28973932983</v>
      </c>
      <c r="AU62" s="5">
        <f t="shared" ca="1" si="12"/>
        <v>300651.88812662038</v>
      </c>
      <c r="AV62" s="5">
        <f t="shared" ca="1" si="12"/>
        <v>304723.53142123681</v>
      </c>
      <c r="AW62" s="5">
        <f t="shared" ca="1" si="12"/>
        <v>307440.56415583234</v>
      </c>
      <c r="AX62" s="5">
        <f t="shared" ca="1" si="12"/>
        <v>310179.33610297641</v>
      </c>
      <c r="AY62" s="5">
        <f t="shared" ca="1" si="12"/>
        <v>312945.88367953588</v>
      </c>
      <c r="AZ62" s="5">
        <f t="shared" ca="1" si="12"/>
        <v>317177.80214442173</v>
      </c>
      <c r="BA62" s="5">
        <f t="shared" ca="1" si="12"/>
        <v>320000.75153159047</v>
      </c>
      <c r="BB62" s="5">
        <f t="shared" ca="1" si="12"/>
        <v>322845.31879994069</v>
      </c>
      <c r="BC62" s="5">
        <f t="shared" ca="1" si="12"/>
        <v>325718.64939323487</v>
      </c>
      <c r="BD62" s="5">
        <f t="shared" ca="1" si="12"/>
        <v>330116.84913052549</v>
      </c>
      <c r="BE62" s="5">
        <f t="shared" ca="1" si="12"/>
        <v>333048.58398469741</v>
      </c>
      <c r="BF62" s="5">
        <f t="shared" ca="1" si="12"/>
        <v>336007.45545655355</v>
      </c>
      <c r="BG62" s="5">
        <f t="shared" ca="1" si="12"/>
        <v>338996.20771508873</v>
      </c>
      <c r="BH62" s="5">
        <f t="shared" ca="1" si="12"/>
        <v>343571.53208874015</v>
      </c>
      <c r="BI62" s="5">
        <f t="shared" ca="1" si="12"/>
        <v>346620.9559455897</v>
      </c>
      <c r="BJ62" s="5">
        <f t="shared" ca="1" si="12"/>
        <v>349697.77350681025</v>
      </c>
      <c r="BK62" s="5">
        <f t="shared" ca="1" si="12"/>
        <v>352805.61653483199</v>
      </c>
      <c r="BL62" s="5">
        <f t="shared" ca="1" si="12"/>
        <v>357565.60951426852</v>
      </c>
      <c r="BM62" s="5">
        <f t="shared" ca="1" si="12"/>
        <v>360736.44648678252</v>
      </c>
      <c r="BN62" s="5">
        <f t="shared" ca="1" si="12"/>
        <v>363921.6513444783</v>
      </c>
      <c r="BO62" s="5">
        <f t="shared" ca="1" si="12"/>
        <v>367138.77705866238</v>
      </c>
      <c r="BP62" s="5">
        <f t="shared" ca="1" si="12"/>
        <v>372072.90099765506</v>
      </c>
      <c r="BQ62" s="5">
        <f t="shared" ca="1" si="12"/>
        <v>375354.83194765321</v>
      </c>
      <c r="BR62" s="5">
        <f t="shared" ca="1" si="12"/>
        <v>378669.65373345971</v>
      </c>
      <c r="BS62" s="5">
        <f t="shared" ca="1" si="12"/>
        <v>382017.69619207777</v>
      </c>
      <c r="BT62" s="5">
        <f t="shared" ca="1" si="12"/>
        <v>387150.51866796333</v>
      </c>
      <c r="BU62" s="5">
        <f t="shared" ca="1" si="12"/>
        <v>390566.00525585527</v>
      </c>
      <c r="BV62" s="5">
        <f t="shared" ca="1" si="12"/>
        <v>394015.722019954</v>
      </c>
      <c r="BW62" s="5">
        <f t="shared" ref="BW62:DJ62" ca="1" si="13">(1+$G62)*(BW44-SUM(BW63:BW64))</f>
        <v>397500.01223742316</v>
      </c>
      <c r="BX62" s="5">
        <f t="shared" ca="1" si="13"/>
        <v>402839.54016757145</v>
      </c>
      <c r="BY62" s="5">
        <f t="shared" ca="1" si="13"/>
        <v>406394.02093711303</v>
      </c>
      <c r="BZ62" s="5">
        <f t="shared" ca="1" si="13"/>
        <v>409984.12579910539</v>
      </c>
      <c r="CA62" s="5">
        <f t="shared" ca="1" si="13"/>
        <v>413610.21201890748</v>
      </c>
      <c r="CB62" s="5">
        <f t="shared" ca="1" si="13"/>
        <v>419164.77519323531</v>
      </c>
      <c r="CC62" s="5">
        <f t="shared" ca="1" si="13"/>
        <v>422863.91030185873</v>
      </c>
      <c r="CD62" s="5">
        <f t="shared" ca="1" si="13"/>
        <v>426600.12022042664</v>
      </c>
      <c r="CE62" s="5">
        <f t="shared" ca="1" si="13"/>
        <v>430373.77677289158</v>
      </c>
      <c r="CF62" s="5">
        <f t="shared" ca="1" si="13"/>
        <v>436152.04088255961</v>
      </c>
      <c r="CG62" s="5">
        <f t="shared" ca="1" si="13"/>
        <v>440001.72113806801</v>
      </c>
      <c r="CH62" s="5">
        <f t="shared" ca="1" si="13"/>
        <v>443889.98603847768</v>
      </c>
      <c r="CI62" s="5">
        <f t="shared" ca="1" si="13"/>
        <v>447817.22256000724</v>
      </c>
      <c r="CJ62" s="5">
        <f t="shared" ca="1" si="13"/>
        <v>453828.20275223465</v>
      </c>
      <c r="CK62" s="5">
        <f t="shared" ca="1" si="13"/>
        <v>457834.55901824427</v>
      </c>
      <c r="CL62" s="5">
        <f t="shared" ca="1" si="13"/>
        <v>461881.07129230251</v>
      </c>
      <c r="CM62" s="5">
        <f t="shared" ca="1" si="13"/>
        <v>465968.14232079359</v>
      </c>
      <c r="CN62" s="5">
        <f t="shared" ca="1" si="13"/>
        <v>472221.21730105265</v>
      </c>
      <c r="CO62" s="5">
        <f t="shared" ca="1" si="13"/>
        <v>476390.63028623711</v>
      </c>
      <c r="CP62" s="5">
        <f t="shared" ca="1" si="13"/>
        <v>480601.83467991202</v>
      </c>
      <c r="CQ62" s="5">
        <f t="shared" ca="1" si="13"/>
        <v>484855.24964174075</v>
      </c>
      <c r="CR62" s="5">
        <f t="shared" ca="1" si="13"/>
        <v>491360.17634545319</v>
      </c>
      <c r="CS62" s="5">
        <f t="shared" ca="1" si="13"/>
        <v>495699.28679226513</v>
      </c>
      <c r="CT62" s="5">
        <f t="shared" ca="1" si="13"/>
        <v>500081.89069679915</v>
      </c>
      <c r="CU62" s="5">
        <f t="shared" ca="1" si="13"/>
        <v>504508.42430135724</v>
      </c>
      <c r="CV62" s="5">
        <f t="shared" ca="1" si="13"/>
        <v>511275.35315810563</v>
      </c>
      <c r="CW62" s="5">
        <f t="shared" ca="1" si="13"/>
        <v>515791.07244728785</v>
      </c>
      <c r="CX62" s="5">
        <f t="shared" ca="1" si="13"/>
        <v>520352.05661028303</v>
      </c>
      <c r="CY62" s="5">
        <f t="shared" ca="1" si="13"/>
        <v>524958.75966870761</v>
      </c>
      <c r="CZ62" s="5">
        <f t="shared" ca="1" si="13"/>
        <v>531998.25048291276</v>
      </c>
      <c r="DA62" s="5">
        <f t="shared" ca="1" si="13"/>
        <v>536697.7716707777</v>
      </c>
      <c r="DB62" s="5">
        <f t="shared" ca="1" si="13"/>
        <v>541444.40134440246</v>
      </c>
      <c r="DC62" s="5">
        <f t="shared" ca="1" si="13"/>
        <v>546238.61202982545</v>
      </c>
      <c r="DD62" s="5">
        <f t="shared" ca="1" si="13"/>
        <v>553561.65050279861</v>
      </c>
      <c r="DE62" s="5">
        <f t="shared" ca="1" si="13"/>
        <v>558452.45980895369</v>
      </c>
      <c r="DF62" s="5">
        <f t="shared" ca="1" si="13"/>
        <v>563392.2963531228</v>
      </c>
      <c r="DG62" s="5">
        <f t="shared" ca="1" si="13"/>
        <v>568381.6519204689</v>
      </c>
      <c r="DH62" s="5">
        <f t="shared" ca="1" si="13"/>
        <v>575999.6668397683</v>
      </c>
      <c r="DI62" s="5">
        <f t="shared" ca="1" si="13"/>
        <v>-3929.0889384622042</v>
      </c>
      <c r="DJ62" s="5">
        <f t="shared" ca="1" si="13"/>
        <v>22.793926256414693</v>
      </c>
    </row>
    <row r="63" spans="1:117">
      <c r="B63" s="11" t="s">
        <v>207</v>
      </c>
      <c r="H63" s="7" t="s">
        <v>0</v>
      </c>
      <c r="I63" s="5"/>
      <c r="J63" s="5">
        <f>J42</f>
        <v>0</v>
      </c>
      <c r="K63" s="5">
        <f t="shared" ref="K63:BV63" si="14">K42</f>
        <v>0</v>
      </c>
      <c r="L63" s="5">
        <f t="shared" si="14"/>
        <v>0</v>
      </c>
      <c r="M63" s="5">
        <f t="shared" si="14"/>
        <v>0</v>
      </c>
      <c r="N63" s="5">
        <f t="shared" si="14"/>
        <v>0</v>
      </c>
      <c r="O63" s="5">
        <f t="shared" si="14"/>
        <v>0</v>
      </c>
      <c r="P63" s="5">
        <f t="shared" si="14"/>
        <v>962.5</v>
      </c>
      <c r="Q63" s="5">
        <f t="shared" si="14"/>
        <v>1908.9581499999999</v>
      </c>
      <c r="R63" s="5">
        <f t="shared" si="14"/>
        <v>1876.875</v>
      </c>
      <c r="S63" s="5">
        <f t="shared" si="14"/>
        <v>1844.7918500000001</v>
      </c>
      <c r="T63" s="5">
        <f t="shared" si="14"/>
        <v>1812.7081499999999</v>
      </c>
      <c r="U63" s="5">
        <f t="shared" si="14"/>
        <v>2605.6250000000005</v>
      </c>
      <c r="V63" s="5">
        <f t="shared" si="14"/>
        <v>3384.7918499999992</v>
      </c>
      <c r="W63" s="5">
        <f t="shared" si="14"/>
        <v>3325.2081499999999</v>
      </c>
      <c r="X63" s="5">
        <f t="shared" si="14"/>
        <v>3265.6250000000005</v>
      </c>
      <c r="Y63" s="5">
        <f t="shared" si="14"/>
        <v>3206.0418499999992</v>
      </c>
      <c r="Z63" s="5">
        <f t="shared" si="14"/>
        <v>3146.4581499999999</v>
      </c>
      <c r="AA63" s="5">
        <f t="shared" si="14"/>
        <v>3086.8750000000005</v>
      </c>
      <c r="AB63" s="5">
        <f t="shared" si="14"/>
        <v>3027.2918499999992</v>
      </c>
      <c r="AC63" s="5">
        <f t="shared" si="14"/>
        <v>2967.7081499999999</v>
      </c>
      <c r="AD63" s="5">
        <f t="shared" si="14"/>
        <v>2908.1250000000005</v>
      </c>
      <c r="AE63" s="5">
        <f t="shared" si="14"/>
        <v>2848.5418500000001</v>
      </c>
      <c r="AF63" s="5">
        <f t="shared" si="14"/>
        <v>2788.9581499999999</v>
      </c>
      <c r="AG63" s="5">
        <f t="shared" si="14"/>
        <v>2729.3750000000005</v>
      </c>
      <c r="AH63" s="5">
        <f t="shared" si="14"/>
        <v>2669.7918500000001</v>
      </c>
      <c r="AI63" s="5">
        <f t="shared" si="14"/>
        <v>2610.2081499999999</v>
      </c>
      <c r="AJ63" s="5">
        <f t="shared" si="14"/>
        <v>2550.6250000000005</v>
      </c>
      <c r="AK63" s="5">
        <f t="shared" si="14"/>
        <v>2491.0418500000001</v>
      </c>
      <c r="AL63" s="5">
        <f t="shared" si="14"/>
        <v>2431.4581499999999</v>
      </c>
      <c r="AM63" s="5">
        <f t="shared" si="14"/>
        <v>2371.8750000000005</v>
      </c>
      <c r="AN63" s="5">
        <f t="shared" si="14"/>
        <v>2312.2918500000001</v>
      </c>
      <c r="AO63" s="5">
        <f t="shared" si="14"/>
        <v>2252.7081499999999</v>
      </c>
      <c r="AP63" s="5">
        <f t="shared" si="14"/>
        <v>2193.1250000000005</v>
      </c>
      <c r="AQ63" s="5">
        <f t="shared" si="14"/>
        <v>2133.5418500000001</v>
      </c>
      <c r="AR63" s="5">
        <f t="shared" si="14"/>
        <v>2073.9581499999999</v>
      </c>
      <c r="AS63" s="5">
        <f t="shared" si="14"/>
        <v>2014.3749999999995</v>
      </c>
      <c r="AT63" s="5">
        <f t="shared" si="14"/>
        <v>1954.7918500000001</v>
      </c>
      <c r="AU63" s="5">
        <f t="shared" si="14"/>
        <v>1895.2081499999999</v>
      </c>
      <c r="AV63" s="5">
        <f t="shared" si="14"/>
        <v>1835.625</v>
      </c>
      <c r="AW63" s="5">
        <f t="shared" si="14"/>
        <v>1776.0418500000001</v>
      </c>
      <c r="AX63" s="5">
        <f t="shared" si="14"/>
        <v>1716.4581499999999</v>
      </c>
      <c r="AY63" s="5">
        <f t="shared" si="14"/>
        <v>1656.875</v>
      </c>
      <c r="AZ63" s="5">
        <f t="shared" si="14"/>
        <v>1597.2918500000001</v>
      </c>
      <c r="BA63" s="5">
        <f t="shared" si="14"/>
        <v>1537.7081499999999</v>
      </c>
      <c r="BB63" s="5">
        <f t="shared" si="14"/>
        <v>1478.125</v>
      </c>
      <c r="BC63" s="5">
        <f t="shared" si="14"/>
        <v>1418.5418500000001</v>
      </c>
      <c r="BD63" s="5">
        <f t="shared" si="14"/>
        <v>1358.9581499999999</v>
      </c>
      <c r="BE63" s="5">
        <f t="shared" si="14"/>
        <v>1299.375</v>
      </c>
      <c r="BF63" s="5">
        <f t="shared" si="14"/>
        <v>1239.7918500000001</v>
      </c>
      <c r="BG63" s="5">
        <f t="shared" si="14"/>
        <v>1180.2081499999999</v>
      </c>
      <c r="BH63" s="5">
        <f t="shared" si="14"/>
        <v>1120.625</v>
      </c>
      <c r="BI63" s="5">
        <f t="shared" si="14"/>
        <v>1061.0418500000001</v>
      </c>
      <c r="BJ63" s="5">
        <f t="shared" si="14"/>
        <v>1001.4581499999999</v>
      </c>
      <c r="BK63" s="5">
        <f t="shared" si="14"/>
        <v>941.875</v>
      </c>
      <c r="BL63" s="5">
        <f t="shared" si="14"/>
        <v>882.29185000000007</v>
      </c>
      <c r="BM63" s="5">
        <f t="shared" si="14"/>
        <v>822.70814999999993</v>
      </c>
      <c r="BN63" s="5">
        <f t="shared" si="14"/>
        <v>763.125</v>
      </c>
      <c r="BO63" s="5">
        <f t="shared" si="14"/>
        <v>703.54185000000007</v>
      </c>
      <c r="BP63" s="5">
        <f t="shared" si="14"/>
        <v>643.95814999999993</v>
      </c>
      <c r="BQ63" s="5">
        <f t="shared" si="14"/>
        <v>584.375</v>
      </c>
      <c r="BR63" s="5">
        <f t="shared" si="14"/>
        <v>524.79185000000007</v>
      </c>
      <c r="BS63" s="5">
        <f t="shared" si="14"/>
        <v>465.20814999999993</v>
      </c>
      <c r="BT63" s="5">
        <f t="shared" si="14"/>
        <v>405.625</v>
      </c>
      <c r="BU63" s="5">
        <f t="shared" si="14"/>
        <v>346.04184999999995</v>
      </c>
      <c r="BV63" s="5">
        <f t="shared" si="14"/>
        <v>286.45815000000005</v>
      </c>
      <c r="BW63" s="5">
        <f t="shared" ref="BW63:DJ63" si="15">BW42</f>
        <v>226.875</v>
      </c>
      <c r="BX63" s="5">
        <f t="shared" si="15"/>
        <v>167.29184999999995</v>
      </c>
      <c r="BY63" s="5">
        <f t="shared" si="15"/>
        <v>123.75</v>
      </c>
      <c r="BZ63" s="5">
        <f t="shared" si="15"/>
        <v>96.25</v>
      </c>
      <c r="CA63" s="5">
        <f t="shared" si="15"/>
        <v>68.75</v>
      </c>
      <c r="CB63" s="5">
        <f t="shared" si="15"/>
        <v>41.25</v>
      </c>
      <c r="CC63" s="5">
        <f t="shared" si="15"/>
        <v>13.75</v>
      </c>
      <c r="CD63" s="5">
        <f t="shared" si="15"/>
        <v>0</v>
      </c>
      <c r="CE63" s="5">
        <f t="shared" si="15"/>
        <v>0</v>
      </c>
      <c r="CF63" s="5">
        <f t="shared" si="15"/>
        <v>0</v>
      </c>
      <c r="CG63" s="5">
        <f t="shared" si="15"/>
        <v>0</v>
      </c>
      <c r="CH63" s="5">
        <f t="shared" si="15"/>
        <v>0</v>
      </c>
      <c r="CI63" s="5">
        <f t="shared" si="15"/>
        <v>0</v>
      </c>
      <c r="CJ63" s="5">
        <f t="shared" si="15"/>
        <v>0</v>
      </c>
      <c r="CK63" s="5">
        <f t="shared" si="15"/>
        <v>0</v>
      </c>
      <c r="CL63" s="5">
        <f t="shared" si="15"/>
        <v>0</v>
      </c>
      <c r="CM63" s="5">
        <f t="shared" si="15"/>
        <v>0</v>
      </c>
      <c r="CN63" s="5">
        <f t="shared" si="15"/>
        <v>0</v>
      </c>
      <c r="CO63" s="5">
        <f t="shared" si="15"/>
        <v>0</v>
      </c>
      <c r="CP63" s="5">
        <f t="shared" si="15"/>
        <v>0</v>
      </c>
      <c r="CQ63" s="5">
        <f t="shared" si="15"/>
        <v>0</v>
      </c>
      <c r="CR63" s="5">
        <f t="shared" si="15"/>
        <v>0</v>
      </c>
      <c r="CS63" s="5">
        <f t="shared" si="15"/>
        <v>0</v>
      </c>
      <c r="CT63" s="5">
        <f t="shared" si="15"/>
        <v>0</v>
      </c>
      <c r="CU63" s="5">
        <f t="shared" si="15"/>
        <v>0</v>
      </c>
      <c r="CV63" s="5">
        <f t="shared" si="15"/>
        <v>0</v>
      </c>
      <c r="CW63" s="5">
        <f t="shared" si="15"/>
        <v>0</v>
      </c>
      <c r="CX63" s="5">
        <f t="shared" si="15"/>
        <v>0</v>
      </c>
      <c r="CY63" s="5">
        <f t="shared" si="15"/>
        <v>0</v>
      </c>
      <c r="CZ63" s="5">
        <f t="shared" si="15"/>
        <v>0</v>
      </c>
      <c r="DA63" s="5">
        <f t="shared" si="15"/>
        <v>0</v>
      </c>
      <c r="DB63" s="5">
        <f t="shared" si="15"/>
        <v>0</v>
      </c>
      <c r="DC63" s="5">
        <f t="shared" si="15"/>
        <v>0</v>
      </c>
      <c r="DD63" s="5">
        <f t="shared" si="15"/>
        <v>0</v>
      </c>
      <c r="DE63" s="5">
        <f t="shared" si="15"/>
        <v>0</v>
      </c>
      <c r="DF63" s="5">
        <f t="shared" si="15"/>
        <v>0</v>
      </c>
      <c r="DG63" s="5">
        <f t="shared" si="15"/>
        <v>0</v>
      </c>
      <c r="DH63" s="5">
        <f t="shared" si="15"/>
        <v>0</v>
      </c>
      <c r="DI63" s="5">
        <f t="shared" si="15"/>
        <v>0</v>
      </c>
      <c r="DJ63" s="5">
        <f t="shared" si="15"/>
        <v>0</v>
      </c>
    </row>
    <row r="64" spans="1:117">
      <c r="B64" s="11" t="s">
        <v>432</v>
      </c>
      <c r="H64" s="7" t="s">
        <v>0</v>
      </c>
      <c r="I64" s="5"/>
      <c r="J64" s="5">
        <f>J43</f>
        <v>0</v>
      </c>
      <c r="K64" s="5">
        <f t="shared" ref="K64:BV64" ca="1" si="16">K43</f>
        <v>1417.4987458895223</v>
      </c>
      <c r="L64" s="5">
        <f t="shared" ca="1" si="16"/>
        <v>1430.6833203730616</v>
      </c>
      <c r="M64" s="5">
        <f t="shared" ca="1" si="16"/>
        <v>1450.0233961684526</v>
      </c>
      <c r="N64" s="5">
        <f t="shared" ca="1" si="16"/>
        <v>1467.2012429873655</v>
      </c>
      <c r="O64" s="5">
        <f t="shared" ca="1" si="16"/>
        <v>1620.7680128230338</v>
      </c>
      <c r="P64" s="5">
        <f t="shared" ca="1" si="16"/>
        <v>1633.3713237914385</v>
      </c>
      <c r="Q64" s="5">
        <f t="shared" ca="1" si="16"/>
        <v>1698.3834201539855</v>
      </c>
      <c r="R64" s="5">
        <f t="shared" ca="1" si="16"/>
        <v>1714.5096691592171</v>
      </c>
      <c r="S64" s="5">
        <f t="shared" ca="1" si="16"/>
        <v>1587.8243613392315</v>
      </c>
      <c r="T64" s="5">
        <f t="shared" ca="1" si="16"/>
        <v>1601.1121316128899</v>
      </c>
      <c r="U64" s="5">
        <f t="shared" ca="1" si="16"/>
        <v>1631.6784519403411</v>
      </c>
      <c r="V64" s="5">
        <f t="shared" ca="1" si="16"/>
        <v>2276.3325229714242</v>
      </c>
      <c r="W64" s="5">
        <f t="shared" ca="1" si="16"/>
        <v>1694.7162505165747</v>
      </c>
      <c r="X64" s="5">
        <f t="shared" ca="1" si="16"/>
        <v>1708.2994952285435</v>
      </c>
      <c r="Y64" s="5">
        <f t="shared" ca="1" si="16"/>
        <v>1729.5934698327173</v>
      </c>
      <c r="Z64" s="5">
        <f t="shared" ca="1" si="16"/>
        <v>1743.2556758765277</v>
      </c>
      <c r="AA64" s="5">
        <f t="shared" ca="1" si="16"/>
        <v>1756.5231889995241</v>
      </c>
      <c r="AB64" s="5">
        <f t="shared" ca="1" si="16"/>
        <v>1770.6725099811065</v>
      </c>
      <c r="AC64" s="5">
        <f t="shared" ca="1" si="16"/>
        <v>1792.7654965007041</v>
      </c>
      <c r="AD64" s="5">
        <f t="shared" ca="1" si="16"/>
        <v>1806.9709306133402</v>
      </c>
      <c r="AE64" s="5">
        <f t="shared" ca="1" si="16"/>
        <v>1820.8906369436243</v>
      </c>
      <c r="AF64" s="5">
        <f t="shared" ca="1" si="16"/>
        <v>1835.5981319919733</v>
      </c>
      <c r="AG64" s="5">
        <f t="shared" ca="1" si="16"/>
        <v>1858.5432048415428</v>
      </c>
      <c r="AH64" s="5">
        <f t="shared" ca="1" si="16"/>
        <v>1873.3389557404109</v>
      </c>
      <c r="AI64" s="5">
        <f t="shared" ca="1" si="16"/>
        <v>1888.23321903848</v>
      </c>
      <c r="AJ64" s="5">
        <f t="shared" ca="1" si="16"/>
        <v>1903.4575105999693</v>
      </c>
      <c r="AK64" s="5">
        <f t="shared" ca="1" si="16"/>
        <v>1927.4046743611107</v>
      </c>
      <c r="AL64" s="5">
        <f t="shared" ca="1" si="16"/>
        <v>1942.9419266828456</v>
      </c>
      <c r="AM64" s="5">
        <f t="shared" ca="1" si="16"/>
        <v>1958.6821612771496</v>
      </c>
      <c r="AN64" s="5">
        <f t="shared" ca="1" si="16"/>
        <v>1975.2855997771237</v>
      </c>
      <c r="AO64" s="5">
        <f t="shared" ca="1" si="16"/>
        <v>2000.785560133598</v>
      </c>
      <c r="AP64" s="5">
        <f t="shared" ca="1" si="16"/>
        <v>2017.6152418973486</v>
      </c>
      <c r="AQ64" s="5">
        <f t="shared" ca="1" si="16"/>
        <v>2034.380857468823</v>
      </c>
      <c r="AR64" s="5">
        <f t="shared" ca="1" si="16"/>
        <v>2051.6768145853666</v>
      </c>
      <c r="AS64" s="5">
        <f t="shared" ca="1" si="16"/>
        <v>2078.1860138749266</v>
      </c>
      <c r="AT64" s="5">
        <f t="shared" ca="1" si="16"/>
        <v>2095.7227852166434</v>
      </c>
      <c r="AU64" s="5">
        <f t="shared" ca="1" si="16"/>
        <v>2113.1405721788051</v>
      </c>
      <c r="AV64" s="5">
        <f t="shared" ca="1" si="16"/>
        <v>2131.0539524239757</v>
      </c>
      <c r="AW64" s="5">
        <f t="shared" ca="1" si="16"/>
        <v>2158.5422375247331</v>
      </c>
      <c r="AX64" s="5">
        <f t="shared" ca="1" si="16"/>
        <v>2176.7204474713294</v>
      </c>
      <c r="AY64" s="5">
        <f t="shared" ca="1" si="16"/>
        <v>2194.9785759799024</v>
      </c>
      <c r="AZ64" s="5">
        <f t="shared" ca="1" si="16"/>
        <v>2213.5322561643079</v>
      </c>
      <c r="BA64" s="5">
        <f t="shared" ca="1" si="16"/>
        <v>2242.1371644628894</v>
      </c>
      <c r="BB64" s="5">
        <f t="shared" ca="1" si="16"/>
        <v>2261.0690897900768</v>
      </c>
      <c r="BC64" s="5">
        <f t="shared" ca="1" si="16"/>
        <v>2279.993393718235</v>
      </c>
      <c r="BD64" s="5">
        <f t="shared" ca="1" si="16"/>
        <v>2299.3532872398259</v>
      </c>
      <c r="BE64" s="5">
        <f t="shared" ca="1" si="16"/>
        <v>2329.075682279205</v>
      </c>
      <c r="BF64" s="5">
        <f t="shared" ca="1" si="16"/>
        <v>2348.7541645202459</v>
      </c>
      <c r="BG64" s="5">
        <f t="shared" ca="1" si="16"/>
        <v>2368.4691699065002</v>
      </c>
      <c r="BH64" s="5">
        <f t="shared" ca="1" si="16"/>
        <v>2388.6007027719238</v>
      </c>
      <c r="BI64" s="5">
        <f t="shared" ca="1" si="16"/>
        <v>2419.5143149638025</v>
      </c>
      <c r="BJ64" s="5">
        <f t="shared" ca="1" si="16"/>
        <v>2439.9932412520052</v>
      </c>
      <c r="BK64" s="5">
        <f t="shared" ca="1" si="16"/>
        <v>2460.537053365143</v>
      </c>
      <c r="BL64" s="5">
        <f t="shared" ca="1" si="16"/>
        <v>2481.4651807106393</v>
      </c>
      <c r="BM64" s="5">
        <f t="shared" ca="1" si="16"/>
        <v>2513.6213123011207</v>
      </c>
      <c r="BN64" s="5">
        <f t="shared" ca="1" si="16"/>
        <v>2534.9193467050945</v>
      </c>
      <c r="BO64" s="5">
        <f t="shared" ca="1" si="16"/>
        <v>2556.2669683886797</v>
      </c>
      <c r="BP64" s="5">
        <f t="shared" ca="1" si="16"/>
        <v>2577.8783251746891</v>
      </c>
      <c r="BQ64" s="5">
        <f t="shared" ca="1" si="16"/>
        <v>2611.2053049807441</v>
      </c>
      <c r="BR64" s="5">
        <f t="shared" ca="1" si="16"/>
        <v>2633.2589346180389</v>
      </c>
      <c r="BS64" s="5">
        <f t="shared" ca="1" si="16"/>
        <v>2655.5613854921412</v>
      </c>
      <c r="BT64" s="5">
        <f t="shared" ca="1" si="16"/>
        <v>2678.2897700441945</v>
      </c>
      <c r="BU64" s="5">
        <f t="shared" ca="1" si="16"/>
        <v>2713.161382244823</v>
      </c>
      <c r="BV64" s="5">
        <f t="shared" ca="1" si="16"/>
        <v>2736.3167295041144</v>
      </c>
      <c r="BW64" s="5">
        <f t="shared" ref="BW64:DJ64" ca="1" si="17">BW43</f>
        <v>2759.6432797196208</v>
      </c>
      <c r="BX64" s="5">
        <f t="shared" ca="1" si="17"/>
        <v>2783.2982856517729</v>
      </c>
      <c r="BY64" s="5">
        <f t="shared" ca="1" si="17"/>
        <v>2779.8956184909061</v>
      </c>
      <c r="BZ64" s="5">
        <f t="shared" ca="1" si="17"/>
        <v>2803.9931617881671</v>
      </c>
      <c r="CA64" s="5">
        <f t="shared" ca="1" si="17"/>
        <v>2828.2854211888221</v>
      </c>
      <c r="CB64" s="5">
        <f t="shared" ca="1" si="17"/>
        <v>2852.902379784729</v>
      </c>
      <c r="CC64" s="5">
        <f t="shared" ca="1" si="17"/>
        <v>2890.6330249646376</v>
      </c>
      <c r="CD64" s="5">
        <f t="shared" ca="1" si="17"/>
        <v>2887.6383727883399</v>
      </c>
      <c r="CE64" s="5">
        <f t="shared" ca="1" si="17"/>
        <v>2913.0117416018043</v>
      </c>
      <c r="CF64" s="5">
        <f t="shared" ca="1" si="17"/>
        <v>2938.6792169001396</v>
      </c>
      <c r="CG64" s="5">
        <f t="shared" ca="1" si="17"/>
        <v>2977.9985870088481</v>
      </c>
      <c r="CH64" s="5">
        <f t="shared" ca="1" si="17"/>
        <v>3004.1792686339918</v>
      </c>
      <c r="CI64" s="5">
        <f t="shared" ca="1" si="17"/>
        <v>3030.5811061191212</v>
      </c>
      <c r="CJ64" s="5">
        <f t="shared" ca="1" si="17"/>
        <v>3057.3151828725154</v>
      </c>
      <c r="CK64" s="5">
        <f t="shared" ca="1" si="17"/>
        <v>3098.2126343297732</v>
      </c>
      <c r="CL64" s="5">
        <f t="shared" ca="1" si="17"/>
        <v>3125.461075700759</v>
      </c>
      <c r="CM64" s="5">
        <f t="shared" ca="1" si="17"/>
        <v>3152.9413063017291</v>
      </c>
      <c r="CN64" s="5">
        <f t="shared" ca="1" si="17"/>
        <v>3180.7579196931615</v>
      </c>
      <c r="CO64" s="5">
        <f t="shared" ca="1" si="17"/>
        <v>3223.303961305407</v>
      </c>
      <c r="CP64" s="5">
        <f t="shared" ca="1" si="17"/>
        <v>3251.6569592797268</v>
      </c>
      <c r="CQ64" s="5">
        <f t="shared" ca="1" si="17"/>
        <v>3280.2661446358184</v>
      </c>
      <c r="CR64" s="5">
        <f t="shared" ca="1" si="17"/>
        <v>3309.2096317934352</v>
      </c>
      <c r="CS64" s="5">
        <f t="shared" ca="1" si="17"/>
        <v>3353.4640167508774</v>
      </c>
      <c r="CT64" s="5">
        <f t="shared" ca="1" si="17"/>
        <v>3382.9734702962414</v>
      </c>
      <c r="CU64" s="5">
        <f t="shared" ca="1" si="17"/>
        <v>3412.7639620443456</v>
      </c>
      <c r="CV64" s="5">
        <f t="shared" ca="1" si="17"/>
        <v>3442.8737996038985</v>
      </c>
      <c r="CW64" s="5">
        <f t="shared" ca="1" si="17"/>
        <v>3488.9056249018272</v>
      </c>
      <c r="CX64" s="5">
        <f t="shared" ca="1" si="17"/>
        <v>3519.6186099468737</v>
      </c>
      <c r="CY64" s="5">
        <f t="shared" ca="1" si="17"/>
        <v>3550.6179532940787</v>
      </c>
      <c r="CZ64" s="5">
        <f t="shared" ca="1" si="17"/>
        <v>3581.9554941477827</v>
      </c>
      <c r="DA64" s="5">
        <f t="shared" ca="1" si="17"/>
        <v>3629.8366455348769</v>
      </c>
      <c r="DB64" s="5">
        <f t="shared" ca="1" si="17"/>
        <v>3661.8021558772643</v>
      </c>
      <c r="DC64" s="5">
        <f t="shared" ca="1" si="17"/>
        <v>3694.0664997031831</v>
      </c>
      <c r="DD64" s="5">
        <f t="shared" ca="1" si="17"/>
        <v>3726.6817234202899</v>
      </c>
      <c r="DE64" s="5">
        <f t="shared" ca="1" si="17"/>
        <v>3776.4869833786342</v>
      </c>
      <c r="DF64" s="5">
        <f t="shared" ca="1" si="17"/>
        <v>3809.7493422131242</v>
      </c>
      <c r="DG64" s="5">
        <f t="shared" ca="1" si="17"/>
        <v>3843.3435171573437</v>
      </c>
      <c r="DH64" s="5">
        <f t="shared" ca="1" si="17"/>
        <v>3877.2751070872841</v>
      </c>
      <c r="DI64" s="5">
        <f t="shared" ca="1" si="17"/>
        <v>3929.0889384622042</v>
      </c>
      <c r="DJ64" s="5">
        <f t="shared" ca="1" si="17"/>
        <v>-22.793926256414693</v>
      </c>
    </row>
    <row r="65" spans="1:117">
      <c r="B65" s="11" t="s">
        <v>4</v>
      </c>
      <c r="H65" s="7" t="s">
        <v>0</v>
      </c>
      <c r="I65" s="5"/>
      <c r="J65" s="5">
        <f>Capex!J349</f>
        <v>500</v>
      </c>
      <c r="K65" s="5">
        <f>Capex!K349</f>
        <v>500</v>
      </c>
      <c r="L65" s="5">
        <f>Capex!L349</f>
        <v>500</v>
      </c>
      <c r="M65" s="5">
        <f>Capex!M349</f>
        <v>500</v>
      </c>
      <c r="N65" s="5">
        <f>Capex!N349</f>
        <v>500</v>
      </c>
      <c r="O65" s="5">
        <f>Capex!O349</f>
        <v>500</v>
      </c>
      <c r="P65" s="5">
        <f>Capex!P349</f>
        <v>6333.3333333333339</v>
      </c>
      <c r="Q65" s="5">
        <f>Capex!Q349</f>
        <v>6333.3333333333339</v>
      </c>
      <c r="R65" s="5">
        <f>Capex!R349</f>
        <v>6333.3333333333339</v>
      </c>
      <c r="S65" s="5">
        <f>Capex!S349</f>
        <v>6333.3333333333339</v>
      </c>
      <c r="T65" s="5">
        <f>Capex!T349</f>
        <v>6333.3333333333339</v>
      </c>
      <c r="U65" s="5">
        <f>Capex!U349</f>
        <v>11333.333333333334</v>
      </c>
      <c r="V65" s="5">
        <f>Capex!V349</f>
        <v>11333.333333333334</v>
      </c>
      <c r="W65" s="5">
        <f>Capex!W349</f>
        <v>11333.333333333334</v>
      </c>
      <c r="X65" s="5">
        <f>Capex!X349</f>
        <v>11333.333333333334</v>
      </c>
      <c r="Y65" s="5">
        <f>Capex!Y349</f>
        <v>11333.333333333334</v>
      </c>
      <c r="Z65" s="5">
        <f>Capex!Z349</f>
        <v>11333.333333333334</v>
      </c>
      <c r="AA65" s="5">
        <f>Capex!AA349</f>
        <v>11333.333333333334</v>
      </c>
      <c r="AB65" s="5">
        <f>Capex!AB349</f>
        <v>11333.333333333334</v>
      </c>
      <c r="AC65" s="5">
        <f>Capex!AC349</f>
        <v>11333.333333333334</v>
      </c>
      <c r="AD65" s="5">
        <f>Capex!AD349</f>
        <v>11333.333333333334</v>
      </c>
      <c r="AE65" s="5">
        <f>Capex!AE349</f>
        <v>11333.333333333334</v>
      </c>
      <c r="AF65" s="5">
        <f>Capex!AF349</f>
        <v>11333.333333333334</v>
      </c>
      <c r="AG65" s="5">
        <f>Capex!AG349</f>
        <v>11333.333333333334</v>
      </c>
      <c r="AH65" s="5">
        <f>Capex!AH349</f>
        <v>11333.333333333334</v>
      </c>
      <c r="AI65" s="5">
        <f>Capex!AI349</f>
        <v>11333.333333333334</v>
      </c>
      <c r="AJ65" s="5">
        <f>Capex!AJ349</f>
        <v>11333.333333333334</v>
      </c>
      <c r="AK65" s="5">
        <f>Capex!AK349</f>
        <v>11333.333333333334</v>
      </c>
      <c r="AL65" s="5">
        <f>Capex!AL349</f>
        <v>11333.333333333334</v>
      </c>
      <c r="AM65" s="5">
        <f>Capex!AM349</f>
        <v>11333.333333333334</v>
      </c>
      <c r="AN65" s="5">
        <f>Capex!AN349</f>
        <v>11333.333333333334</v>
      </c>
      <c r="AO65" s="5">
        <f>Capex!AO349</f>
        <v>11333.333333333334</v>
      </c>
      <c r="AP65" s="5">
        <f>Capex!AP349</f>
        <v>11333.333333333334</v>
      </c>
      <c r="AQ65" s="5">
        <f>Capex!AQ349</f>
        <v>11333.333333333334</v>
      </c>
      <c r="AR65" s="5">
        <f>Capex!AR349</f>
        <v>11333.333333333334</v>
      </c>
      <c r="AS65" s="5">
        <f>Capex!AS349</f>
        <v>11333.333333333334</v>
      </c>
      <c r="AT65" s="5">
        <f>Capex!AT349</f>
        <v>11333.333333333334</v>
      </c>
      <c r="AU65" s="5">
        <f>Capex!AU349</f>
        <v>11333.333333333334</v>
      </c>
      <c r="AV65" s="5">
        <f>Capex!AV349</f>
        <v>11333.333333333334</v>
      </c>
      <c r="AW65" s="5">
        <f>Capex!AW349</f>
        <v>11333.333333333334</v>
      </c>
      <c r="AX65" s="5">
        <f>Capex!AX349</f>
        <v>11333.333333333334</v>
      </c>
      <c r="AY65" s="5">
        <f>Capex!AY349</f>
        <v>11333.333333333334</v>
      </c>
      <c r="AZ65" s="5">
        <f>Capex!AZ349</f>
        <v>11333.333333333334</v>
      </c>
      <c r="BA65" s="5">
        <f>Capex!BA349</f>
        <v>11333.333333333334</v>
      </c>
      <c r="BB65" s="5">
        <f>Capex!BB349</f>
        <v>11333.333333333334</v>
      </c>
      <c r="BC65" s="5">
        <f>Capex!BC349</f>
        <v>11333.333333333334</v>
      </c>
      <c r="BD65" s="5">
        <f>Capex!BD349</f>
        <v>11333.333333333334</v>
      </c>
      <c r="BE65" s="5">
        <f>Capex!BE349</f>
        <v>11333.333333333334</v>
      </c>
      <c r="BF65" s="5">
        <f>Capex!BF349</f>
        <v>11333.333333333334</v>
      </c>
      <c r="BG65" s="5">
        <f>Capex!BG349</f>
        <v>11333.333333333334</v>
      </c>
      <c r="BH65" s="5">
        <f>Capex!BH349</f>
        <v>11333.333333333334</v>
      </c>
      <c r="BI65" s="5">
        <f>Capex!BI349</f>
        <v>11333.333333333334</v>
      </c>
      <c r="BJ65" s="5">
        <f>Capex!BJ349</f>
        <v>11333.333333333334</v>
      </c>
      <c r="BK65" s="5">
        <f>Capex!BK349</f>
        <v>11333.333333333334</v>
      </c>
      <c r="BL65" s="5">
        <f>Capex!BL349</f>
        <v>11333.333333333334</v>
      </c>
      <c r="BM65" s="5">
        <f>Capex!BM349</f>
        <v>11333.333333333334</v>
      </c>
      <c r="BN65" s="5">
        <f>Capex!BN349</f>
        <v>11333.333333333334</v>
      </c>
      <c r="BO65" s="5">
        <f>Capex!BO349</f>
        <v>11333.333333333334</v>
      </c>
      <c r="BP65" s="5">
        <f>Capex!BP349</f>
        <v>11333.333333333334</v>
      </c>
      <c r="BQ65" s="5">
        <f>Capex!BQ349</f>
        <v>11333.333333333334</v>
      </c>
      <c r="BR65" s="5">
        <f>Capex!BR349</f>
        <v>11333.333333333334</v>
      </c>
      <c r="BS65" s="5">
        <f>Capex!BS349</f>
        <v>11333.333333333334</v>
      </c>
      <c r="BT65" s="5">
        <f>Capex!BT349</f>
        <v>11333.333333333334</v>
      </c>
      <c r="BU65" s="5">
        <f>Capex!BU349</f>
        <v>11333.333333333334</v>
      </c>
      <c r="BV65" s="5">
        <f>Capex!BV349</f>
        <v>11333.333333333334</v>
      </c>
      <c r="BW65" s="5">
        <f>Capex!BW349</f>
        <v>11333.333333333334</v>
      </c>
      <c r="BX65" s="5">
        <f>Capex!BX349</f>
        <v>5500</v>
      </c>
      <c r="BY65" s="5">
        <f>Capex!BY349</f>
        <v>5500</v>
      </c>
      <c r="BZ65" s="5">
        <f>Capex!BZ349</f>
        <v>5500</v>
      </c>
      <c r="CA65" s="5">
        <f>Capex!CA349</f>
        <v>5500</v>
      </c>
      <c r="CB65" s="5">
        <f>Capex!CB349</f>
        <v>5500</v>
      </c>
      <c r="CC65" s="5">
        <f>Capex!CC349</f>
        <v>500</v>
      </c>
      <c r="CD65" s="5">
        <f>Capex!CD349</f>
        <v>500</v>
      </c>
      <c r="CE65" s="5">
        <f>Capex!CE349</f>
        <v>500</v>
      </c>
      <c r="CF65" s="5">
        <f>Capex!CF349</f>
        <v>500</v>
      </c>
      <c r="CG65" s="5">
        <f>Capex!CG349</f>
        <v>500</v>
      </c>
      <c r="CH65" s="5">
        <f>Capex!CH349</f>
        <v>500</v>
      </c>
      <c r="CI65" s="5">
        <f>Capex!CI349</f>
        <v>500</v>
      </c>
      <c r="CJ65" s="5">
        <f>Capex!CJ349</f>
        <v>500</v>
      </c>
      <c r="CK65" s="5">
        <f>Capex!CK349</f>
        <v>500</v>
      </c>
      <c r="CL65" s="5">
        <f>Capex!CL349</f>
        <v>500</v>
      </c>
      <c r="CM65" s="5">
        <f>Capex!CM349</f>
        <v>500</v>
      </c>
      <c r="CN65" s="5">
        <f>Capex!CN349</f>
        <v>500</v>
      </c>
      <c r="CO65" s="5">
        <f>Capex!CO349</f>
        <v>500</v>
      </c>
      <c r="CP65" s="5">
        <f>Capex!CP349</f>
        <v>500</v>
      </c>
      <c r="CQ65" s="5">
        <f>Capex!CQ349</f>
        <v>500</v>
      </c>
      <c r="CR65" s="5">
        <f>Capex!CR349</f>
        <v>500</v>
      </c>
      <c r="CS65" s="5">
        <f>Capex!CS349</f>
        <v>500</v>
      </c>
      <c r="CT65" s="5">
        <f>Capex!CT349</f>
        <v>500</v>
      </c>
      <c r="CU65" s="5">
        <f>Capex!CU349</f>
        <v>500</v>
      </c>
      <c r="CV65" s="5">
        <f>Capex!CV349</f>
        <v>500</v>
      </c>
      <c r="CW65" s="5">
        <f>Capex!CW349</f>
        <v>500</v>
      </c>
      <c r="CX65" s="5">
        <f>Capex!CX349</f>
        <v>500</v>
      </c>
      <c r="CY65" s="5">
        <f>Capex!CY349</f>
        <v>500</v>
      </c>
      <c r="CZ65" s="5">
        <f>Capex!CZ349</f>
        <v>500</v>
      </c>
      <c r="DA65" s="5">
        <f>Capex!DA349</f>
        <v>500</v>
      </c>
      <c r="DB65" s="5">
        <f>Capex!DB349</f>
        <v>500</v>
      </c>
      <c r="DC65" s="5">
        <f>Capex!DC349</f>
        <v>500</v>
      </c>
      <c r="DD65" s="5">
        <f>Capex!DD349</f>
        <v>500</v>
      </c>
      <c r="DE65" s="5">
        <f>Capex!DE349</f>
        <v>500</v>
      </c>
      <c r="DF65" s="5">
        <f>Capex!DF349</f>
        <v>500</v>
      </c>
      <c r="DG65" s="5">
        <f>Capex!DG349</f>
        <v>500</v>
      </c>
      <c r="DH65" s="5">
        <f>Capex!DH349</f>
        <v>500</v>
      </c>
      <c r="DI65" s="5">
        <f>Capex!DI349</f>
        <v>500</v>
      </c>
      <c r="DJ65" s="5">
        <f>Capex!DJ349</f>
        <v>500</v>
      </c>
    </row>
    <row r="66" spans="1:117">
      <c r="B66" s="11" t="s">
        <v>9</v>
      </c>
      <c r="H66" s="7" t="s">
        <v>0</v>
      </c>
      <c r="I66" s="5"/>
      <c r="J66" s="5">
        <f ca="1">SUM(J67:J69)</f>
        <v>0</v>
      </c>
      <c r="K66" s="5">
        <f t="shared" ref="K66:BV66" ca="1" si="18">SUM(K67:K69)</f>
        <v>0</v>
      </c>
      <c r="L66" s="5">
        <f t="shared" ca="1" si="18"/>
        <v>0</v>
      </c>
      <c r="M66" s="5">
        <f t="shared" ca="1" si="18"/>
        <v>586</v>
      </c>
      <c r="N66" s="5">
        <f t="shared" ca="1" si="18"/>
        <v>1146</v>
      </c>
      <c r="O66" s="5">
        <f t="shared" ca="1" si="18"/>
        <v>1160</v>
      </c>
      <c r="P66" s="5">
        <f t="shared" ca="1" si="18"/>
        <v>1172</v>
      </c>
      <c r="Q66" s="5">
        <f t="shared" ca="1" si="18"/>
        <v>1661</v>
      </c>
      <c r="R66" s="5">
        <f t="shared" ca="1" si="18"/>
        <v>2126</v>
      </c>
      <c r="S66" s="5">
        <f t="shared" ca="1" si="18"/>
        <v>2126</v>
      </c>
      <c r="T66" s="5">
        <f t="shared" ca="1" si="18"/>
        <v>3599</v>
      </c>
      <c r="U66" s="5">
        <f t="shared" ca="1" si="18"/>
        <v>93144.666666666672</v>
      </c>
      <c r="V66" s="5">
        <f t="shared" ca="1" si="18"/>
        <v>3758</v>
      </c>
      <c r="W66" s="5">
        <f t="shared" ca="1" si="18"/>
        <v>3671</v>
      </c>
      <c r="X66" s="5">
        <f t="shared" ca="1" si="18"/>
        <v>3582</v>
      </c>
      <c r="Y66" s="5">
        <f t="shared" ca="1" si="18"/>
        <v>3451</v>
      </c>
      <c r="Z66" s="5">
        <f t="shared" ca="1" si="18"/>
        <v>3247</v>
      </c>
      <c r="AA66" s="5">
        <f t="shared" ca="1" si="18"/>
        <v>3153</v>
      </c>
      <c r="AB66" s="5">
        <f t="shared" ca="1" si="18"/>
        <v>3058</v>
      </c>
      <c r="AC66" s="5">
        <f t="shared" ca="1" si="18"/>
        <v>2927</v>
      </c>
      <c r="AD66" s="5">
        <f t="shared" ca="1" si="18"/>
        <v>2732</v>
      </c>
      <c r="AE66" s="5">
        <f t="shared" ca="1" si="18"/>
        <v>2632</v>
      </c>
      <c r="AF66" s="5">
        <f t="shared" ca="1" si="18"/>
        <v>2529</v>
      </c>
      <c r="AG66" s="5">
        <f t="shared" ca="1" si="18"/>
        <v>2395</v>
      </c>
      <c r="AH66" s="5">
        <f t="shared" ca="1" si="18"/>
        <v>2236</v>
      </c>
      <c r="AI66" s="5">
        <f t="shared" ca="1" si="18"/>
        <v>2102</v>
      </c>
      <c r="AJ66" s="5">
        <f t="shared" ca="1" si="18"/>
        <v>1991</v>
      </c>
      <c r="AK66" s="5">
        <f t="shared" ca="1" si="18"/>
        <v>1854</v>
      </c>
      <c r="AL66" s="5">
        <f t="shared" ca="1" si="18"/>
        <v>1725</v>
      </c>
      <c r="AM66" s="5">
        <f t="shared" ca="1" si="18"/>
        <v>1700</v>
      </c>
      <c r="AN66" s="5">
        <f t="shared" ca="1" si="18"/>
        <v>1676</v>
      </c>
      <c r="AO66" s="5">
        <f t="shared" ca="1" si="18"/>
        <v>1633</v>
      </c>
      <c r="AP66" s="5">
        <f t="shared" ca="1" si="18"/>
        <v>1554</v>
      </c>
      <c r="AQ66" s="5">
        <f t="shared" ca="1" si="18"/>
        <v>1528</v>
      </c>
      <c r="AR66" s="5">
        <f t="shared" ca="1" si="18"/>
        <v>1500</v>
      </c>
      <c r="AS66" s="5">
        <f t="shared" ca="1" si="18"/>
        <v>1456</v>
      </c>
      <c r="AT66" s="5">
        <f t="shared" ca="1" si="18"/>
        <v>1381</v>
      </c>
      <c r="AU66" s="5">
        <f t="shared" ca="1" si="18"/>
        <v>1353</v>
      </c>
      <c r="AV66" s="5">
        <f t="shared" ca="1" si="18"/>
        <v>1324</v>
      </c>
      <c r="AW66" s="5">
        <f t="shared" ca="1" si="18"/>
        <v>1280</v>
      </c>
      <c r="AX66" s="5">
        <f t="shared" ca="1" si="18"/>
        <v>1226</v>
      </c>
      <c r="AY66" s="5">
        <f t="shared" ca="1" si="18"/>
        <v>1188</v>
      </c>
      <c r="AZ66" s="5">
        <f t="shared" ca="1" si="18"/>
        <v>1163</v>
      </c>
      <c r="BA66" s="5">
        <f t="shared" ca="1" si="18"/>
        <v>1124</v>
      </c>
      <c r="BB66" s="5">
        <f t="shared" ca="1" si="18"/>
        <v>1062</v>
      </c>
      <c r="BC66" s="5">
        <f t="shared" ca="1" si="18"/>
        <v>1036</v>
      </c>
      <c r="BD66" s="5">
        <f t="shared" ca="1" si="18"/>
        <v>1009</v>
      </c>
      <c r="BE66" s="5">
        <f t="shared" ca="1" si="18"/>
        <v>971</v>
      </c>
      <c r="BF66" s="5">
        <f t="shared" ca="1" si="18"/>
        <v>911</v>
      </c>
      <c r="BG66" s="5">
        <f t="shared" ca="1" si="18"/>
        <v>883</v>
      </c>
      <c r="BH66" s="5">
        <f t="shared" ca="1" si="18"/>
        <v>854</v>
      </c>
      <c r="BI66" s="5">
        <f t="shared" ca="1" si="18"/>
        <v>816</v>
      </c>
      <c r="BJ66" s="5">
        <f t="shared" ca="1" si="18"/>
        <v>760</v>
      </c>
      <c r="BK66" s="5">
        <f t="shared" ca="1" si="18"/>
        <v>730</v>
      </c>
      <c r="BL66" s="5">
        <f t="shared" ca="1" si="18"/>
        <v>699</v>
      </c>
      <c r="BM66" s="5">
        <f t="shared" ca="1" si="18"/>
        <v>660</v>
      </c>
      <c r="BN66" s="5">
        <f t="shared" ca="1" si="18"/>
        <v>614</v>
      </c>
      <c r="BO66" s="5">
        <f t="shared" ca="1" si="18"/>
        <v>575</v>
      </c>
      <c r="BP66" s="5">
        <f t="shared" ca="1" si="18"/>
        <v>542</v>
      </c>
      <c r="BQ66" s="5">
        <f t="shared" ca="1" si="18"/>
        <v>503</v>
      </c>
      <c r="BR66" s="5">
        <f t="shared" ca="1" si="18"/>
        <v>468</v>
      </c>
      <c r="BS66" s="5">
        <f t="shared" ca="1" si="18"/>
        <v>463</v>
      </c>
      <c r="BT66" s="5">
        <f t="shared" ca="1" si="18"/>
        <v>459</v>
      </c>
      <c r="BU66" s="5">
        <f t="shared" ca="1" si="18"/>
        <v>449</v>
      </c>
      <c r="BV66" s="5">
        <f t="shared" ca="1" si="18"/>
        <v>430</v>
      </c>
      <c r="BW66" s="5">
        <f t="shared" ref="BW66:DJ66" ca="1" si="19">SUM(BW67:BW69)</f>
        <v>425</v>
      </c>
      <c r="BX66" s="5">
        <f t="shared" ca="1" si="19"/>
        <v>419</v>
      </c>
      <c r="BY66" s="5">
        <f t="shared" ca="1" si="19"/>
        <v>409</v>
      </c>
      <c r="BZ66" s="5">
        <f t="shared" ca="1" si="19"/>
        <v>391</v>
      </c>
      <c r="CA66" s="5">
        <f t="shared" ca="1" si="19"/>
        <v>385</v>
      </c>
      <c r="CB66" s="5">
        <f t="shared" ca="1" si="19"/>
        <v>379</v>
      </c>
      <c r="CC66" s="5">
        <f t="shared" ca="1" si="19"/>
        <v>1256.4797498558314</v>
      </c>
      <c r="CD66" s="5">
        <f t="shared" ca="1" si="19"/>
        <v>1251.88584797975</v>
      </c>
      <c r="CE66" s="5">
        <f t="shared" ca="1" si="19"/>
        <v>1252.3699918395982</v>
      </c>
      <c r="CF66" s="5">
        <f t="shared" ca="1" si="19"/>
        <v>1255.932766778395</v>
      </c>
      <c r="CG66" s="5">
        <f t="shared" ca="1" si="19"/>
        <v>1255.5747625292333</v>
      </c>
      <c r="CH66" s="5">
        <f t="shared" ca="1" si="19"/>
        <v>1249.2965732482025</v>
      </c>
      <c r="CI66" s="5">
        <f t="shared" ca="1" si="19"/>
        <v>1253.0987975475641</v>
      </c>
      <c r="CJ66" s="5">
        <f t="shared" ca="1" si="19"/>
        <v>1255.9820385291705</v>
      </c>
      <c r="CK66" s="5">
        <f t="shared" ca="1" si="19"/>
        <v>1255.9469038181392</v>
      </c>
      <c r="CL66" s="5">
        <f t="shared" ca="1" si="19"/>
        <v>1249.9940055967754</v>
      </c>
      <c r="CM66" s="5">
        <f t="shared" ca="1" si="19"/>
        <v>1253.1239606387512</v>
      </c>
      <c r="CN66" s="5">
        <f t="shared" ca="1" si="19"/>
        <v>1256.337390343542</v>
      </c>
      <c r="CO66" s="5">
        <f t="shared" ca="1" si="19"/>
        <v>1255.6349207711185</v>
      </c>
      <c r="CP66" s="5">
        <f t="shared" ca="1" si="19"/>
        <v>1251.0171826769019</v>
      </c>
      <c r="CQ66" s="5">
        <f t="shared" ca="1" si="19"/>
        <v>1253.4848115469788</v>
      </c>
      <c r="CR66" s="5">
        <f t="shared" ca="1" si="19"/>
        <v>1256.0384476335812</v>
      </c>
      <c r="CS66" s="5">
        <f t="shared" ca="1" si="19"/>
        <v>1255.6787359908326</v>
      </c>
      <c r="CT66" s="5">
        <f t="shared" ca="1" si="19"/>
        <v>1253.4063265107643</v>
      </c>
      <c r="CU66" s="5">
        <f t="shared" ca="1" si="19"/>
        <v>1254.2218739595949</v>
      </c>
      <c r="CV66" s="5">
        <f t="shared" ca="1" si="19"/>
        <v>1256.1260380142917</v>
      </c>
      <c r="CW66" s="5">
        <f t="shared" ca="1" si="19"/>
        <v>1256.1194832993988</v>
      </c>
      <c r="CX66" s="5">
        <f t="shared" ca="1" si="19"/>
        <v>1253.2028794241444</v>
      </c>
      <c r="CY66" s="5">
        <f t="shared" ca="1" si="19"/>
        <v>1254.3769010198255</v>
      </c>
      <c r="CZ66" s="5">
        <f t="shared" ca="1" si="19"/>
        <v>1255.6422277774743</v>
      </c>
      <c r="DA66" s="5">
        <f t="shared" ca="1" si="19"/>
        <v>1255.999544485805</v>
      </c>
      <c r="DB66" s="5">
        <f t="shared" ca="1" si="19"/>
        <v>1253.4495410694487</v>
      </c>
      <c r="DC66" s="5">
        <f t="shared" ca="1" si="19"/>
        <v>1254.9929126274697</v>
      </c>
      <c r="DD66" s="5">
        <f t="shared" ca="1" si="19"/>
        <v>1255.6303594721758</v>
      </c>
      <c r="DE66" s="5">
        <f t="shared" ca="1" si="19"/>
        <v>1255.362587168217</v>
      </c>
      <c r="DF66" s="5">
        <f t="shared" ca="1" si="19"/>
        <v>1255.1903065719787</v>
      </c>
      <c r="DG66" s="5">
        <f t="shared" ca="1" si="19"/>
        <v>1255.1142338712684</v>
      </c>
      <c r="DH66" s="5">
        <f t="shared" ca="1" si="19"/>
        <v>1256.1350906253033</v>
      </c>
      <c r="DI66" s="5">
        <f t="shared" ca="1" si="19"/>
        <v>0</v>
      </c>
      <c r="DJ66" s="5">
        <f t="shared" ca="1" si="19"/>
        <v>0</v>
      </c>
    </row>
    <row r="67" spans="1:117">
      <c r="B67" s="12" t="s">
        <v>162</v>
      </c>
      <c r="H67" s="7" t="s">
        <v>0</v>
      </c>
      <c r="I67" s="5"/>
      <c r="J67" s="5">
        <f>Ввод!I289</f>
        <v>0</v>
      </c>
      <c r="K67" s="5">
        <f>Ввод!J289</f>
        <v>0</v>
      </c>
      <c r="L67" s="5">
        <f>Ввод!K289</f>
        <v>0</v>
      </c>
      <c r="M67" s="5">
        <f>Ввод!L289</f>
        <v>0</v>
      </c>
      <c r="N67" s="5">
        <f>Ввод!M289</f>
        <v>0</v>
      </c>
      <c r="O67" s="5">
        <f>Ввод!N289</f>
        <v>0</v>
      </c>
      <c r="P67" s="5">
        <f>Ввод!O289</f>
        <v>0</v>
      </c>
      <c r="Q67" s="5">
        <f>Ввод!P289</f>
        <v>0</v>
      </c>
      <c r="R67" s="5">
        <f>Ввод!Q289</f>
        <v>0</v>
      </c>
      <c r="S67" s="5">
        <f>Ввод!R289</f>
        <v>0</v>
      </c>
      <c r="T67" s="5">
        <f>Ввод!S289</f>
        <v>0</v>
      </c>
      <c r="U67" s="5">
        <f>Ввод!T289</f>
        <v>0</v>
      </c>
      <c r="V67" s="5">
        <f>Ввод!U289</f>
        <v>0</v>
      </c>
      <c r="W67" s="5">
        <f>Ввод!V289</f>
        <v>0</v>
      </c>
      <c r="X67" s="5">
        <f>Ввод!W289</f>
        <v>0</v>
      </c>
      <c r="Y67" s="5">
        <f>Ввод!X289</f>
        <v>0</v>
      </c>
      <c r="Z67" s="5">
        <f>Ввод!Y289</f>
        <v>0</v>
      </c>
      <c r="AA67" s="5">
        <f>Ввод!Z289</f>
        <v>0</v>
      </c>
      <c r="AB67" s="5">
        <f>Ввод!AA289</f>
        <v>0</v>
      </c>
      <c r="AC67" s="5">
        <f>Ввод!AB289</f>
        <v>0</v>
      </c>
      <c r="AD67" s="5">
        <f>Ввод!AC289</f>
        <v>0</v>
      </c>
      <c r="AE67" s="5">
        <f>Ввод!AD289</f>
        <v>0</v>
      </c>
      <c r="AF67" s="5">
        <f>Ввод!AE289</f>
        <v>0</v>
      </c>
      <c r="AG67" s="5">
        <f>Ввод!AF289</f>
        <v>0</v>
      </c>
      <c r="AH67" s="5">
        <f>Ввод!AG289</f>
        <v>0</v>
      </c>
      <c r="AI67" s="5">
        <f>Ввод!AH289</f>
        <v>0</v>
      </c>
      <c r="AJ67" s="5">
        <f>Ввод!AI289</f>
        <v>0</v>
      </c>
      <c r="AK67" s="5">
        <f>Ввод!AJ289</f>
        <v>0</v>
      </c>
      <c r="AL67" s="5">
        <f>Ввод!AK289</f>
        <v>0</v>
      </c>
      <c r="AM67" s="5">
        <f>Ввод!AL289</f>
        <v>0</v>
      </c>
      <c r="AN67" s="5">
        <f>Ввод!AM289</f>
        <v>0</v>
      </c>
      <c r="AO67" s="5">
        <f>Ввод!AN289</f>
        <v>0</v>
      </c>
      <c r="AP67" s="5">
        <f>Ввод!AO289</f>
        <v>0</v>
      </c>
      <c r="AQ67" s="5">
        <f>Ввод!AP289</f>
        <v>0</v>
      </c>
      <c r="AR67" s="5">
        <f>Ввод!AQ289</f>
        <v>0</v>
      </c>
      <c r="AS67" s="5">
        <f>Ввод!AR289</f>
        <v>0</v>
      </c>
      <c r="AT67" s="5">
        <f>Ввод!AS289</f>
        <v>0</v>
      </c>
      <c r="AU67" s="5">
        <f>Ввод!AT289</f>
        <v>0</v>
      </c>
      <c r="AV67" s="5">
        <f>Ввод!AU289</f>
        <v>0</v>
      </c>
      <c r="AW67" s="5">
        <f>Ввод!AV289</f>
        <v>0</v>
      </c>
      <c r="AX67" s="5">
        <f>Ввод!AW289</f>
        <v>0</v>
      </c>
      <c r="AY67" s="5">
        <f>Ввод!AX289</f>
        <v>0</v>
      </c>
      <c r="AZ67" s="5">
        <f>Ввод!AY289</f>
        <v>0</v>
      </c>
      <c r="BA67" s="5">
        <f>Ввод!AZ289</f>
        <v>0</v>
      </c>
      <c r="BB67" s="5">
        <f>Ввод!BA289</f>
        <v>0</v>
      </c>
      <c r="BC67" s="5">
        <f>Ввод!BB289</f>
        <v>0</v>
      </c>
      <c r="BD67" s="5">
        <f>Ввод!BC289</f>
        <v>0</v>
      </c>
      <c r="BE67" s="5">
        <f>Ввод!BD289</f>
        <v>0</v>
      </c>
      <c r="BF67" s="5">
        <f>Ввод!BE289</f>
        <v>0</v>
      </c>
      <c r="BG67" s="5">
        <f>Ввод!BF289</f>
        <v>0</v>
      </c>
      <c r="BH67" s="5">
        <f>Ввод!BG289</f>
        <v>0</v>
      </c>
      <c r="BI67" s="5">
        <f>Ввод!BH289</f>
        <v>0</v>
      </c>
      <c r="BJ67" s="5">
        <f>Ввод!BI289</f>
        <v>0</v>
      </c>
      <c r="BK67" s="5">
        <f>Ввод!BJ289</f>
        <v>0</v>
      </c>
      <c r="BL67" s="5">
        <f>Ввод!BK289</f>
        <v>0</v>
      </c>
      <c r="BM67" s="5">
        <f>Ввод!BL289</f>
        <v>0</v>
      </c>
      <c r="BN67" s="5">
        <f>Ввод!BM289</f>
        <v>0</v>
      </c>
      <c r="BO67" s="5">
        <f>Ввод!BN289</f>
        <v>0</v>
      </c>
      <c r="BP67" s="5">
        <f>Ввод!BO289</f>
        <v>0</v>
      </c>
      <c r="BQ67" s="5">
        <f>Ввод!BP289</f>
        <v>0</v>
      </c>
      <c r="BR67" s="5">
        <f>Ввод!BQ289</f>
        <v>0</v>
      </c>
      <c r="BS67" s="5">
        <f>Ввод!BR289</f>
        <v>0</v>
      </c>
      <c r="BT67" s="5">
        <f>Ввод!BS289</f>
        <v>0</v>
      </c>
      <c r="BU67" s="5">
        <f>Ввод!BT289</f>
        <v>0</v>
      </c>
      <c r="BV67" s="5">
        <f>Ввод!BU289</f>
        <v>0</v>
      </c>
      <c r="BW67" s="5">
        <f>Ввод!BV289</f>
        <v>0</v>
      </c>
      <c r="BX67" s="5">
        <f>Ввод!BW289</f>
        <v>0</v>
      </c>
      <c r="BY67" s="5">
        <f>Ввод!BX289</f>
        <v>0</v>
      </c>
      <c r="BZ67" s="5">
        <f>Ввод!BY289</f>
        <v>0</v>
      </c>
      <c r="CA67" s="5">
        <f>Ввод!BZ289</f>
        <v>0</v>
      </c>
      <c r="CB67" s="5">
        <f>Ввод!CA289</f>
        <v>0</v>
      </c>
      <c r="CC67" s="5">
        <f>Ввод!CB289</f>
        <v>0</v>
      </c>
      <c r="CD67" s="5">
        <f>Ввод!CC289</f>
        <v>0</v>
      </c>
      <c r="CE67" s="5">
        <f>Ввод!CD289</f>
        <v>0</v>
      </c>
      <c r="CF67" s="5">
        <f>Ввод!CE289</f>
        <v>0</v>
      </c>
      <c r="CG67" s="5">
        <f>Ввод!CF289</f>
        <v>0</v>
      </c>
      <c r="CH67" s="5">
        <f>Ввод!CG289</f>
        <v>0</v>
      </c>
      <c r="CI67" s="5">
        <f>Ввод!CH289</f>
        <v>0</v>
      </c>
      <c r="CJ67" s="5">
        <f>Ввод!CI289</f>
        <v>0</v>
      </c>
      <c r="CK67" s="5">
        <f>Ввод!CJ289</f>
        <v>0</v>
      </c>
      <c r="CL67" s="5">
        <f>Ввод!CK289</f>
        <v>0</v>
      </c>
      <c r="CM67" s="5">
        <f>Ввод!CL289</f>
        <v>0</v>
      </c>
      <c r="CN67" s="5">
        <f>Ввод!CM289</f>
        <v>0</v>
      </c>
      <c r="CO67" s="5">
        <f>Ввод!CN289</f>
        <v>0</v>
      </c>
      <c r="CP67" s="5">
        <f>Ввод!CO289</f>
        <v>0</v>
      </c>
      <c r="CQ67" s="5">
        <f>Ввод!CP289</f>
        <v>0</v>
      </c>
      <c r="CR67" s="5">
        <f>Ввод!CQ289</f>
        <v>0</v>
      </c>
      <c r="CS67" s="5">
        <f>Ввод!CR289</f>
        <v>0</v>
      </c>
      <c r="CT67" s="5">
        <f>Ввод!CS289</f>
        <v>0</v>
      </c>
      <c r="CU67" s="5">
        <f>Ввод!CT289</f>
        <v>0</v>
      </c>
      <c r="CV67" s="5">
        <f>Ввод!CU289</f>
        <v>0</v>
      </c>
      <c r="CW67" s="5">
        <f>Ввод!CV289</f>
        <v>0</v>
      </c>
      <c r="CX67" s="5">
        <f>Ввод!CW289</f>
        <v>0</v>
      </c>
      <c r="CY67" s="5">
        <f>Ввод!CX289</f>
        <v>0</v>
      </c>
      <c r="CZ67" s="5">
        <f>Ввод!CY289</f>
        <v>0</v>
      </c>
      <c r="DA67" s="5">
        <f>Ввод!CZ289</f>
        <v>0</v>
      </c>
      <c r="DB67" s="5">
        <f>Ввод!DA289</f>
        <v>0</v>
      </c>
      <c r="DC67" s="5">
        <f>Ввод!DB289</f>
        <v>0</v>
      </c>
      <c r="DD67" s="5">
        <f>Ввод!DC289</f>
        <v>0</v>
      </c>
      <c r="DE67" s="5">
        <f>Ввод!DD289</f>
        <v>0</v>
      </c>
      <c r="DF67" s="5">
        <f>Ввод!DE289</f>
        <v>0</v>
      </c>
      <c r="DG67" s="5">
        <f>Ввод!DF289</f>
        <v>0</v>
      </c>
      <c r="DH67" s="5">
        <f>Ввод!DG289</f>
        <v>0</v>
      </c>
      <c r="DI67" s="5">
        <f>Ввод!DH289</f>
        <v>0</v>
      </c>
      <c r="DJ67" s="5">
        <f>Ввод!DI289</f>
        <v>0</v>
      </c>
    </row>
    <row r="68" spans="1:117">
      <c r="B68" s="12" t="s">
        <v>132</v>
      </c>
      <c r="H68" s="7" t="s">
        <v>0</v>
      </c>
      <c r="I68" s="5"/>
      <c r="J68" s="5">
        <f ca="1">MAX(-Финансирование!J198-J65,0)-Финансирование!J199+Ввод!I291</f>
        <v>0</v>
      </c>
      <c r="K68" s="5">
        <f ca="1">MAX(-Финансирование!K198-K65,0)-Финансирование!K199+Ввод!J291</f>
        <v>0</v>
      </c>
      <c r="L68" s="5">
        <f ca="1">MAX(-Финансирование!L198-L65,0)-Финансирование!L199+Ввод!K291</f>
        <v>0</v>
      </c>
      <c r="M68" s="5">
        <f ca="1">MAX(-Финансирование!M198-M65,0)-Финансирование!M199+Ввод!L291</f>
        <v>586</v>
      </c>
      <c r="N68" s="5">
        <f ca="1">MAX(-Финансирование!N198-N65,0)-Финансирование!N199+Ввод!M291</f>
        <v>1146</v>
      </c>
      <c r="O68" s="5">
        <f ca="1">MAX(-Финансирование!O198-O65,0)-Финансирование!O199+Ввод!N291</f>
        <v>1160</v>
      </c>
      <c r="P68" s="5">
        <f ca="1">MAX(-Финансирование!P198-P65,0)-Финансирование!P199+Ввод!O291</f>
        <v>1172</v>
      </c>
      <c r="Q68" s="5">
        <f ca="1">MAX(-Финансирование!Q198-Q65,0)-Финансирование!Q199+Ввод!P291</f>
        <v>1661</v>
      </c>
      <c r="R68" s="5">
        <f ca="1">MAX(-Финансирование!R198-R65,0)-Финансирование!R199+Ввод!Q291</f>
        <v>2126</v>
      </c>
      <c r="S68" s="5">
        <f ca="1">MAX(-Финансирование!S198-S65,0)-Финансирование!S199+Ввод!R291</f>
        <v>2126</v>
      </c>
      <c r="T68" s="5">
        <f ca="1">MAX(-Финансирование!T198-T65,0)-Финансирование!T199+Ввод!S291</f>
        <v>3599</v>
      </c>
      <c r="U68" s="5">
        <f ca="1">MAX(-Финансирование!U198-U65,0)-Финансирование!U199+Ввод!T291</f>
        <v>93144.666666666672</v>
      </c>
      <c r="V68" s="5">
        <f ca="1">MAX(-Финансирование!V198-V65,0)-Финансирование!V199+Ввод!U291</f>
        <v>3758</v>
      </c>
      <c r="W68" s="5">
        <f ca="1">MAX(-Финансирование!W198-W65,0)-Финансирование!W199+Ввод!V291</f>
        <v>3671</v>
      </c>
      <c r="X68" s="5">
        <f ca="1">MAX(-Финансирование!X198-X65,0)-Финансирование!X199+Ввод!W291</f>
        <v>3582</v>
      </c>
      <c r="Y68" s="5">
        <f ca="1">MAX(-Финансирование!Y198-Y65,0)-Финансирование!Y199+Ввод!X291</f>
        <v>3451</v>
      </c>
      <c r="Z68" s="5">
        <f ca="1">MAX(-Финансирование!Z198-Z65,0)-Финансирование!Z199+Ввод!Y291</f>
        <v>3247</v>
      </c>
      <c r="AA68" s="5">
        <f ca="1">MAX(-Финансирование!AA198-AA65,0)-Финансирование!AA199+Ввод!Z291</f>
        <v>3153</v>
      </c>
      <c r="AB68" s="5">
        <f ca="1">MAX(-Финансирование!AB198-AB65,0)-Финансирование!AB199+Ввод!AA291</f>
        <v>3058</v>
      </c>
      <c r="AC68" s="5">
        <f ca="1">MAX(-Финансирование!AC198-AC65,0)-Финансирование!AC199+Ввод!AB291</f>
        <v>2927</v>
      </c>
      <c r="AD68" s="5">
        <f ca="1">MAX(-Финансирование!AD198-AD65,0)-Финансирование!AD199+Ввод!AC291</f>
        <v>2732</v>
      </c>
      <c r="AE68" s="5">
        <f ca="1">MAX(-Финансирование!AE198-AE65,0)-Финансирование!AE199+Ввод!AD291</f>
        <v>2632</v>
      </c>
      <c r="AF68" s="5">
        <f ca="1">MAX(-Финансирование!AF198-AF65,0)-Финансирование!AF199+Ввод!AE291</f>
        <v>2529</v>
      </c>
      <c r="AG68" s="5">
        <f ca="1">MAX(-Финансирование!AG198-AG65,0)-Финансирование!AG199+Ввод!AF291</f>
        <v>2395</v>
      </c>
      <c r="AH68" s="5">
        <f ca="1">MAX(-Финансирование!AH198-AH65,0)-Финансирование!AH199+Ввод!AG291</f>
        <v>2236</v>
      </c>
      <c r="AI68" s="5">
        <f ca="1">MAX(-Финансирование!AI198-AI65,0)-Финансирование!AI199+Ввод!AH291</f>
        <v>2102</v>
      </c>
      <c r="AJ68" s="5">
        <f ca="1">MAX(-Финансирование!AJ198-AJ65,0)-Финансирование!AJ199+Ввод!AI291</f>
        <v>1991</v>
      </c>
      <c r="AK68" s="5">
        <f ca="1">MAX(-Финансирование!AK198-AK65,0)-Финансирование!AK199+Ввод!AJ291</f>
        <v>1854</v>
      </c>
      <c r="AL68" s="5">
        <f ca="1">MAX(-Финансирование!AL198-AL65,0)-Финансирование!AL199+Ввод!AK291</f>
        <v>1725</v>
      </c>
      <c r="AM68" s="5">
        <f ca="1">MAX(-Финансирование!AM198-AM65,0)-Финансирование!AM199+Ввод!AL291</f>
        <v>1700</v>
      </c>
      <c r="AN68" s="5">
        <f ca="1">MAX(-Финансирование!AN198-AN65,0)-Финансирование!AN199+Ввод!AM291</f>
        <v>1676</v>
      </c>
      <c r="AO68" s="5">
        <f ca="1">MAX(-Финансирование!AO198-AO65,0)-Финансирование!AO199+Ввод!AN291</f>
        <v>1633</v>
      </c>
      <c r="AP68" s="5">
        <f ca="1">MAX(-Финансирование!AP198-AP65,0)-Финансирование!AP199+Ввод!AO291</f>
        <v>1554</v>
      </c>
      <c r="AQ68" s="5">
        <f ca="1">MAX(-Финансирование!AQ198-AQ65,0)-Финансирование!AQ199+Ввод!AP291</f>
        <v>1528</v>
      </c>
      <c r="AR68" s="5">
        <f ca="1">MAX(-Финансирование!AR198-AR65,0)-Финансирование!AR199+Ввод!AQ291</f>
        <v>1500</v>
      </c>
      <c r="AS68" s="5">
        <f ca="1">MAX(-Финансирование!AS198-AS65,0)-Финансирование!AS199+Ввод!AR291</f>
        <v>1456</v>
      </c>
      <c r="AT68" s="5">
        <f ca="1">MAX(-Финансирование!AT198-AT65,0)-Финансирование!AT199+Ввод!AS291</f>
        <v>1381</v>
      </c>
      <c r="AU68" s="5">
        <f ca="1">MAX(-Финансирование!AU198-AU65,0)-Финансирование!AU199+Ввод!AT291</f>
        <v>1353</v>
      </c>
      <c r="AV68" s="5">
        <f ca="1">MAX(-Финансирование!AV198-AV65,0)-Финансирование!AV199+Ввод!AU291</f>
        <v>1324</v>
      </c>
      <c r="AW68" s="5">
        <f ca="1">MAX(-Финансирование!AW198-AW65,0)-Финансирование!AW199+Ввод!AV291</f>
        <v>1280</v>
      </c>
      <c r="AX68" s="5">
        <f ca="1">MAX(-Финансирование!AX198-AX65,0)-Финансирование!AX199+Ввод!AW291</f>
        <v>1226</v>
      </c>
      <c r="AY68" s="5">
        <f ca="1">MAX(-Финансирование!AY198-AY65,0)-Финансирование!AY199+Ввод!AX291</f>
        <v>1188</v>
      </c>
      <c r="AZ68" s="5">
        <f ca="1">MAX(-Финансирование!AZ198-AZ65,0)-Финансирование!AZ199+Ввод!AY291</f>
        <v>1163</v>
      </c>
      <c r="BA68" s="5">
        <f ca="1">MAX(-Финансирование!BA198-BA65,0)-Финансирование!BA199+Ввод!AZ291</f>
        <v>1124</v>
      </c>
      <c r="BB68" s="5">
        <f ca="1">MAX(-Финансирование!BB198-BB65,0)-Финансирование!BB199+Ввод!BA291</f>
        <v>1062</v>
      </c>
      <c r="BC68" s="5">
        <f ca="1">MAX(-Финансирование!BC198-BC65,0)-Финансирование!BC199+Ввод!BB291</f>
        <v>1036</v>
      </c>
      <c r="BD68" s="5">
        <f ca="1">MAX(-Финансирование!BD198-BD65,0)-Финансирование!BD199+Ввод!BC291</f>
        <v>1009</v>
      </c>
      <c r="BE68" s="5">
        <f ca="1">MAX(-Финансирование!BE198-BE65,0)-Финансирование!BE199+Ввод!BD291</f>
        <v>971</v>
      </c>
      <c r="BF68" s="5">
        <f ca="1">MAX(-Финансирование!BF198-BF65,0)-Финансирование!BF199+Ввод!BE291</f>
        <v>911</v>
      </c>
      <c r="BG68" s="5">
        <f ca="1">MAX(-Финансирование!BG198-BG65,0)-Финансирование!BG199+Ввод!BF291</f>
        <v>883</v>
      </c>
      <c r="BH68" s="5">
        <f ca="1">MAX(-Финансирование!BH198-BH65,0)-Финансирование!BH199+Ввод!BG291</f>
        <v>854</v>
      </c>
      <c r="BI68" s="5">
        <f ca="1">MAX(-Финансирование!BI198-BI65,0)-Финансирование!BI199+Ввод!BH291</f>
        <v>816</v>
      </c>
      <c r="BJ68" s="5">
        <f ca="1">MAX(-Финансирование!BJ198-BJ65,0)-Финансирование!BJ199+Ввод!BI291</f>
        <v>760</v>
      </c>
      <c r="BK68" s="5">
        <f ca="1">MAX(-Финансирование!BK198-BK65,0)-Финансирование!BK199+Ввод!BJ291</f>
        <v>730</v>
      </c>
      <c r="BL68" s="5">
        <f ca="1">MAX(-Финансирование!BL198-BL65,0)-Финансирование!BL199+Ввод!BK291</f>
        <v>699</v>
      </c>
      <c r="BM68" s="5">
        <f ca="1">MAX(-Финансирование!BM198-BM65,0)-Финансирование!BM199+Ввод!BL291</f>
        <v>660</v>
      </c>
      <c r="BN68" s="5">
        <f ca="1">MAX(-Финансирование!BN198-BN65,0)-Финансирование!BN199+Ввод!BM291</f>
        <v>614</v>
      </c>
      <c r="BO68" s="5">
        <f ca="1">MAX(-Финансирование!BO198-BO65,0)-Финансирование!BO199+Ввод!BN291</f>
        <v>575</v>
      </c>
      <c r="BP68" s="5">
        <f ca="1">MAX(-Финансирование!BP198-BP65,0)-Финансирование!BP199+Ввод!BO291</f>
        <v>542</v>
      </c>
      <c r="BQ68" s="5">
        <f ca="1">MAX(-Финансирование!BQ198-BQ65,0)-Финансирование!BQ199+Ввод!BP291</f>
        <v>503</v>
      </c>
      <c r="BR68" s="5">
        <f ca="1">MAX(-Финансирование!BR198-BR65,0)-Финансирование!BR199+Ввод!BQ291</f>
        <v>468</v>
      </c>
      <c r="BS68" s="5">
        <f ca="1">MAX(-Финансирование!BS198-BS65,0)-Финансирование!BS199+Ввод!BR291</f>
        <v>463</v>
      </c>
      <c r="BT68" s="5">
        <f ca="1">MAX(-Финансирование!BT198-BT65,0)-Финансирование!BT199+Ввод!BS291</f>
        <v>459</v>
      </c>
      <c r="BU68" s="5">
        <f ca="1">MAX(-Финансирование!BU198-BU65,0)-Финансирование!BU199+Ввод!BT291</f>
        <v>449</v>
      </c>
      <c r="BV68" s="5">
        <f ca="1">MAX(-Финансирование!BV198-BV65,0)-Финансирование!BV199+Ввод!BU291</f>
        <v>430</v>
      </c>
      <c r="BW68" s="5">
        <f ca="1">MAX(-Финансирование!BW198-BW65,0)-Финансирование!BW199+Ввод!BV291</f>
        <v>425</v>
      </c>
      <c r="BX68" s="5">
        <f ca="1">MAX(-Финансирование!BX198-BX65,0)-Финансирование!BX199+Ввод!BW291</f>
        <v>419</v>
      </c>
      <c r="BY68" s="5">
        <f ca="1">MAX(-Финансирование!BY198-BY65,0)-Финансирование!BY199+Ввод!BX291</f>
        <v>409</v>
      </c>
      <c r="BZ68" s="5">
        <f ca="1">MAX(-Финансирование!BZ198-BZ65,0)-Финансирование!BZ199+Ввод!BY291</f>
        <v>391</v>
      </c>
      <c r="CA68" s="5">
        <f ca="1">MAX(-Финансирование!CA198-CA65,0)-Финансирование!CA199+Ввод!BZ291</f>
        <v>385</v>
      </c>
      <c r="CB68" s="5">
        <f ca="1">MAX(-Финансирование!CB198-CB65,0)-Финансирование!CB199+Ввод!CA291</f>
        <v>379</v>
      </c>
      <c r="CC68" s="5">
        <f ca="1">MAX(-Финансирование!CC198-CC65,0)-Финансирование!CC199+Ввод!CB291</f>
        <v>1256.4797498558314</v>
      </c>
      <c r="CD68" s="5">
        <f ca="1">MAX(-Финансирование!CD198-CD65,0)-Финансирование!CD199+Ввод!CC291</f>
        <v>1251.88584797975</v>
      </c>
      <c r="CE68" s="5">
        <f ca="1">MAX(-Финансирование!CE198-CE65,0)-Финансирование!CE199+Ввод!CD291</f>
        <v>1252.3699918395982</v>
      </c>
      <c r="CF68" s="5">
        <f ca="1">MAX(-Финансирование!CF198-CF65,0)-Финансирование!CF199+Ввод!CE291</f>
        <v>1255.932766778395</v>
      </c>
      <c r="CG68" s="5">
        <f ca="1">MAX(-Финансирование!CG198-CG65,0)-Финансирование!CG199+Ввод!CF291</f>
        <v>1255.5747625292333</v>
      </c>
      <c r="CH68" s="5">
        <f ca="1">MAX(-Финансирование!CH198-CH65,0)-Финансирование!CH199+Ввод!CG291</f>
        <v>1249.2965732482025</v>
      </c>
      <c r="CI68" s="5">
        <f ca="1">MAX(-Финансирование!CI198-CI65,0)-Финансирование!CI199+Ввод!CH291</f>
        <v>1253.0987975475641</v>
      </c>
      <c r="CJ68" s="5">
        <f ca="1">MAX(-Финансирование!CJ198-CJ65,0)-Финансирование!CJ199+Ввод!CI291</f>
        <v>1255.9820385291705</v>
      </c>
      <c r="CK68" s="5">
        <f ca="1">MAX(-Финансирование!CK198-CK65,0)-Финансирование!CK199+Ввод!CJ291</f>
        <v>1255.9469038181392</v>
      </c>
      <c r="CL68" s="5">
        <f ca="1">MAX(-Финансирование!CL198-CL65,0)-Финансирование!CL199+Ввод!CK291</f>
        <v>1249.9940055967754</v>
      </c>
      <c r="CM68" s="5">
        <f ca="1">MAX(-Финансирование!CM198-CM65,0)-Финансирование!CM199+Ввод!CL291</f>
        <v>1253.1239606387512</v>
      </c>
      <c r="CN68" s="5">
        <f ca="1">MAX(-Финансирование!CN198-CN65,0)-Финансирование!CN199+Ввод!CM291</f>
        <v>1256.337390343542</v>
      </c>
      <c r="CO68" s="5">
        <f ca="1">MAX(-Финансирование!CO198-CO65,0)-Финансирование!CO199+Ввод!CN291</f>
        <v>1255.6349207711185</v>
      </c>
      <c r="CP68" s="5">
        <f ca="1">MAX(-Финансирование!CP198-CP65,0)-Финансирование!CP199+Ввод!CO291</f>
        <v>1251.0171826769019</v>
      </c>
      <c r="CQ68" s="5">
        <f ca="1">MAX(-Финансирование!CQ198-CQ65,0)-Финансирование!CQ199+Ввод!CP291</f>
        <v>1253.4848115469788</v>
      </c>
      <c r="CR68" s="5">
        <f ca="1">MAX(-Финансирование!CR198-CR65,0)-Финансирование!CR199+Ввод!CQ291</f>
        <v>1256.0384476335812</v>
      </c>
      <c r="CS68" s="5">
        <f ca="1">MAX(-Финансирование!CS198-CS65,0)-Финансирование!CS199+Ввод!CR291</f>
        <v>1255.6787359908326</v>
      </c>
      <c r="CT68" s="5">
        <f ca="1">MAX(-Финансирование!CT198-CT65,0)-Финансирование!CT199+Ввод!CS291</f>
        <v>1253.4063265107643</v>
      </c>
      <c r="CU68" s="5">
        <f ca="1">MAX(-Финансирование!CU198-CU65,0)-Финансирование!CU199+Ввод!CT291</f>
        <v>1254.2218739595949</v>
      </c>
      <c r="CV68" s="5">
        <f ca="1">MAX(-Финансирование!CV198-CV65,0)-Финансирование!CV199+Ввод!CU291</f>
        <v>1256.1260380142917</v>
      </c>
      <c r="CW68" s="5">
        <f ca="1">MAX(-Финансирование!CW198-CW65,0)-Финансирование!CW199+Ввод!CV291</f>
        <v>1256.1194832993988</v>
      </c>
      <c r="CX68" s="5">
        <f ca="1">MAX(-Финансирование!CX198-CX65,0)-Финансирование!CX199+Ввод!CW291</f>
        <v>1253.2028794241444</v>
      </c>
      <c r="CY68" s="5">
        <f ca="1">MAX(-Финансирование!CY198-CY65,0)-Финансирование!CY199+Ввод!CX291</f>
        <v>1254.3769010198255</v>
      </c>
      <c r="CZ68" s="5">
        <f ca="1">MAX(-Финансирование!CZ198-CZ65,0)-Финансирование!CZ199+Ввод!CY291</f>
        <v>1255.6422277774743</v>
      </c>
      <c r="DA68" s="5">
        <f ca="1">MAX(-Финансирование!DA198-DA65,0)-Финансирование!DA199+Ввод!CZ291</f>
        <v>1255.999544485805</v>
      </c>
      <c r="DB68" s="5">
        <f ca="1">MAX(-Финансирование!DB198-DB65,0)-Финансирование!DB199+Ввод!DA291</f>
        <v>1253.4495410694487</v>
      </c>
      <c r="DC68" s="5">
        <f ca="1">MAX(-Финансирование!DC198-DC65,0)-Финансирование!DC199+Ввод!DB291</f>
        <v>1254.9929126274697</v>
      </c>
      <c r="DD68" s="5">
        <f ca="1">MAX(-Финансирование!DD198-DD65,0)-Финансирование!DD199+Ввод!DC291</f>
        <v>1255.6303594721758</v>
      </c>
      <c r="DE68" s="5">
        <f ca="1">MAX(-Финансирование!DE198-DE65,0)-Финансирование!DE199+Ввод!DD291</f>
        <v>1255.362587168217</v>
      </c>
      <c r="DF68" s="5">
        <f ca="1">MAX(-Финансирование!DF198-DF65,0)-Финансирование!DF199+Ввод!DE291</f>
        <v>1255.1903065719787</v>
      </c>
      <c r="DG68" s="5">
        <f ca="1">MAX(-Финансирование!DG198-DG65,0)-Финансирование!DG199+Ввод!DF291</f>
        <v>1255.1142338712684</v>
      </c>
      <c r="DH68" s="5">
        <f ca="1">MAX(-Финансирование!DH198-DH65,0)-Финансирование!DH199+Ввод!DG291</f>
        <v>1256.1350906253033</v>
      </c>
      <c r="DI68" s="5">
        <f ca="1">MAX(-Финансирование!DI198-DI65,0)-Финансирование!DI199+Ввод!DH291</f>
        <v>0</v>
      </c>
      <c r="DJ68" s="5">
        <f ca="1">MAX(-Финансирование!DJ198-DJ65,0)-Финансирование!DJ199+Ввод!DI291</f>
        <v>0</v>
      </c>
    </row>
    <row r="69" spans="1:117">
      <c r="B69" s="12" t="s">
        <v>133</v>
      </c>
      <c r="H69" s="7" t="s">
        <v>0</v>
      </c>
      <c r="I69" s="5"/>
      <c r="J69" s="5">
        <f>Ввод!I319</f>
        <v>0</v>
      </c>
      <c r="K69" s="5">
        <f>Ввод!J319</f>
        <v>0</v>
      </c>
      <c r="L69" s="5">
        <f>Ввод!K319</f>
        <v>0</v>
      </c>
      <c r="M69" s="5">
        <f>Ввод!L319</f>
        <v>0</v>
      </c>
      <c r="N69" s="5">
        <f>Ввод!M319</f>
        <v>0</v>
      </c>
      <c r="O69" s="5">
        <f>Ввод!N319</f>
        <v>0</v>
      </c>
      <c r="P69" s="5">
        <f>Ввод!O319</f>
        <v>0</v>
      </c>
      <c r="Q69" s="5">
        <f>Ввод!P319</f>
        <v>0</v>
      </c>
      <c r="R69" s="5">
        <f>Ввод!Q319</f>
        <v>0</v>
      </c>
      <c r="S69" s="5">
        <f>Ввод!R319</f>
        <v>0</v>
      </c>
      <c r="T69" s="5">
        <f>Ввод!S319</f>
        <v>0</v>
      </c>
      <c r="U69" s="5">
        <f>Ввод!T319</f>
        <v>0</v>
      </c>
      <c r="V69" s="5">
        <f>Ввод!U319</f>
        <v>0</v>
      </c>
      <c r="W69" s="5">
        <f>Ввод!V319</f>
        <v>0</v>
      </c>
      <c r="X69" s="5">
        <f>Ввод!W319</f>
        <v>0</v>
      </c>
      <c r="Y69" s="5">
        <f>Ввод!X319</f>
        <v>0</v>
      </c>
      <c r="Z69" s="5">
        <f>Ввод!Y319</f>
        <v>0</v>
      </c>
      <c r="AA69" s="5">
        <f>Ввод!Z319</f>
        <v>0</v>
      </c>
      <c r="AB69" s="5">
        <f>Ввод!AA319</f>
        <v>0</v>
      </c>
      <c r="AC69" s="5">
        <f>Ввод!AB319</f>
        <v>0</v>
      </c>
      <c r="AD69" s="5">
        <f>Ввод!AC319</f>
        <v>0</v>
      </c>
      <c r="AE69" s="5">
        <f>Ввод!AD319</f>
        <v>0</v>
      </c>
      <c r="AF69" s="5">
        <f>Ввод!AE319</f>
        <v>0</v>
      </c>
      <c r="AG69" s="5">
        <f>Ввод!AF319</f>
        <v>0</v>
      </c>
      <c r="AH69" s="5">
        <f>Ввод!AG319</f>
        <v>0</v>
      </c>
      <c r="AI69" s="5">
        <f>Ввод!AH319</f>
        <v>0</v>
      </c>
      <c r="AJ69" s="5">
        <f>Ввод!AI319</f>
        <v>0</v>
      </c>
      <c r="AK69" s="5">
        <f>Ввод!AJ319</f>
        <v>0</v>
      </c>
      <c r="AL69" s="5">
        <f>Ввод!AK319</f>
        <v>0</v>
      </c>
      <c r="AM69" s="5">
        <f>Ввод!AL319</f>
        <v>0</v>
      </c>
      <c r="AN69" s="5">
        <f>Ввод!AM319</f>
        <v>0</v>
      </c>
      <c r="AO69" s="5">
        <f>Ввод!AN319</f>
        <v>0</v>
      </c>
      <c r="AP69" s="5">
        <f>Ввод!AO319</f>
        <v>0</v>
      </c>
      <c r="AQ69" s="5">
        <f>Ввод!AP319</f>
        <v>0</v>
      </c>
      <c r="AR69" s="5">
        <f>Ввод!AQ319</f>
        <v>0</v>
      </c>
      <c r="AS69" s="5">
        <f>Ввод!AR319</f>
        <v>0</v>
      </c>
      <c r="AT69" s="5">
        <f>Ввод!AS319</f>
        <v>0</v>
      </c>
      <c r="AU69" s="5">
        <f>Ввод!AT319</f>
        <v>0</v>
      </c>
      <c r="AV69" s="5">
        <f>Ввод!AU319</f>
        <v>0</v>
      </c>
      <c r="AW69" s="5">
        <f>Ввод!AV319</f>
        <v>0</v>
      </c>
      <c r="AX69" s="5">
        <f>Ввод!AW319</f>
        <v>0</v>
      </c>
      <c r="AY69" s="5">
        <f>Ввод!AX319</f>
        <v>0</v>
      </c>
      <c r="AZ69" s="5">
        <f>Ввод!AY319</f>
        <v>0</v>
      </c>
      <c r="BA69" s="5">
        <f>Ввод!AZ319</f>
        <v>0</v>
      </c>
      <c r="BB69" s="5">
        <f>Ввод!BA319</f>
        <v>0</v>
      </c>
      <c r="BC69" s="5">
        <f>Ввод!BB319</f>
        <v>0</v>
      </c>
      <c r="BD69" s="5">
        <f>Ввод!BC319</f>
        <v>0</v>
      </c>
      <c r="BE69" s="5">
        <f>Ввод!BD319</f>
        <v>0</v>
      </c>
      <c r="BF69" s="5">
        <f>Ввод!BE319</f>
        <v>0</v>
      </c>
      <c r="BG69" s="5">
        <f>Ввод!BF319</f>
        <v>0</v>
      </c>
      <c r="BH69" s="5">
        <f>Ввод!BG319</f>
        <v>0</v>
      </c>
      <c r="BI69" s="5">
        <f>Ввод!BH319</f>
        <v>0</v>
      </c>
      <c r="BJ69" s="5">
        <f>Ввод!BI319</f>
        <v>0</v>
      </c>
      <c r="BK69" s="5">
        <f>Ввод!BJ319</f>
        <v>0</v>
      </c>
      <c r="BL69" s="5">
        <f>Ввод!BK319</f>
        <v>0</v>
      </c>
      <c r="BM69" s="5">
        <f>Ввод!BL319</f>
        <v>0</v>
      </c>
      <c r="BN69" s="5">
        <f>Ввод!BM319</f>
        <v>0</v>
      </c>
      <c r="BO69" s="5">
        <f>Ввод!BN319</f>
        <v>0</v>
      </c>
      <c r="BP69" s="5">
        <f>Ввод!BO319</f>
        <v>0</v>
      </c>
      <c r="BQ69" s="5">
        <f>Ввод!BP319</f>
        <v>0</v>
      </c>
      <c r="BR69" s="5">
        <f>Ввод!BQ319</f>
        <v>0</v>
      </c>
      <c r="BS69" s="5">
        <f>Ввод!BR319</f>
        <v>0</v>
      </c>
      <c r="BT69" s="5">
        <f>Ввод!BS319</f>
        <v>0</v>
      </c>
      <c r="BU69" s="5">
        <f>Ввод!BT319</f>
        <v>0</v>
      </c>
      <c r="BV69" s="5">
        <f>Ввод!BU319</f>
        <v>0</v>
      </c>
      <c r="BW69" s="5">
        <f>Ввод!BV319</f>
        <v>0</v>
      </c>
      <c r="BX69" s="5">
        <f>Ввод!BW319</f>
        <v>0</v>
      </c>
      <c r="BY69" s="5">
        <f>Ввод!BX319</f>
        <v>0</v>
      </c>
      <c r="BZ69" s="5">
        <f>Ввод!BY319</f>
        <v>0</v>
      </c>
      <c r="CA69" s="5">
        <f>Ввод!BZ319</f>
        <v>0</v>
      </c>
      <c r="CB69" s="5">
        <f>Ввод!CA319</f>
        <v>0</v>
      </c>
      <c r="CC69" s="5">
        <f>Ввод!CB319</f>
        <v>0</v>
      </c>
      <c r="CD69" s="5">
        <f>Ввод!CC319</f>
        <v>0</v>
      </c>
      <c r="CE69" s="5">
        <f>Ввод!CD319</f>
        <v>0</v>
      </c>
      <c r="CF69" s="5">
        <f>Ввод!CE319</f>
        <v>0</v>
      </c>
      <c r="CG69" s="5">
        <f>Ввод!CF319</f>
        <v>0</v>
      </c>
      <c r="CH69" s="5">
        <f>Ввод!CG319</f>
        <v>0</v>
      </c>
      <c r="CI69" s="5">
        <f>Ввод!CH319</f>
        <v>0</v>
      </c>
      <c r="CJ69" s="5">
        <f>Ввод!CI319</f>
        <v>0</v>
      </c>
      <c r="CK69" s="5">
        <f>Ввод!CJ319</f>
        <v>0</v>
      </c>
      <c r="CL69" s="5">
        <f>Ввод!CK319</f>
        <v>0</v>
      </c>
      <c r="CM69" s="5">
        <f>Ввод!CL319</f>
        <v>0</v>
      </c>
      <c r="CN69" s="5">
        <f>Ввод!CM319</f>
        <v>0</v>
      </c>
      <c r="CO69" s="5">
        <f>Ввод!CN319</f>
        <v>0</v>
      </c>
      <c r="CP69" s="5">
        <f>Ввод!CO319</f>
        <v>0</v>
      </c>
      <c r="CQ69" s="5">
        <f>Ввод!CP319</f>
        <v>0</v>
      </c>
      <c r="CR69" s="5">
        <f>Ввод!CQ319</f>
        <v>0</v>
      </c>
      <c r="CS69" s="5">
        <f>Ввод!CR319</f>
        <v>0</v>
      </c>
      <c r="CT69" s="5">
        <f>Ввод!CS319</f>
        <v>0</v>
      </c>
      <c r="CU69" s="5">
        <f>Ввод!CT319</f>
        <v>0</v>
      </c>
      <c r="CV69" s="5">
        <f>Ввод!CU319</f>
        <v>0</v>
      </c>
      <c r="CW69" s="5">
        <f>Ввод!CV319</f>
        <v>0</v>
      </c>
      <c r="CX69" s="5">
        <f>Ввод!CW319</f>
        <v>0</v>
      </c>
      <c r="CY69" s="5">
        <f>Ввод!CX319</f>
        <v>0</v>
      </c>
      <c r="CZ69" s="5">
        <f>Ввод!CY319</f>
        <v>0</v>
      </c>
      <c r="DA69" s="5">
        <f>Ввод!CZ319</f>
        <v>0</v>
      </c>
      <c r="DB69" s="5">
        <f>Ввод!DA319</f>
        <v>0</v>
      </c>
      <c r="DC69" s="5">
        <f>Ввод!DB319</f>
        <v>0</v>
      </c>
      <c r="DD69" s="5">
        <f>Ввод!DC319</f>
        <v>0</v>
      </c>
      <c r="DE69" s="5">
        <f>Ввод!DD319</f>
        <v>0</v>
      </c>
      <c r="DF69" s="5">
        <f>Ввод!DE319</f>
        <v>0</v>
      </c>
      <c r="DG69" s="5">
        <f>Ввод!DF319</f>
        <v>0</v>
      </c>
      <c r="DH69" s="5">
        <f>Ввод!DG319</f>
        <v>0</v>
      </c>
      <c r="DI69" s="5">
        <f>Ввод!DH319</f>
        <v>0</v>
      </c>
      <c r="DJ69" s="5">
        <f>Ввод!DI319</f>
        <v>0</v>
      </c>
      <c r="DK69">
        <f>Ввод!DJ319</f>
        <v>0</v>
      </c>
      <c r="DL69">
        <f>Ввод!DK319</f>
        <v>0</v>
      </c>
      <c r="DM69">
        <f>Ввод!DL319</f>
        <v>0</v>
      </c>
    </row>
    <row r="70" spans="1:117">
      <c r="B70" s="11" t="s">
        <v>134</v>
      </c>
      <c r="H70" s="7" t="s">
        <v>0</v>
      </c>
      <c r="I70" s="5"/>
      <c r="J70" s="5">
        <f>(J62+J63+J64+J65)*Ввод!$G$170</f>
        <v>4169.1139584985949</v>
      </c>
      <c r="K70" s="5">
        <f ca="1">(K62+K63+K64+K65)*Ввод!$G$170</f>
        <v>4235.6862118009558</v>
      </c>
      <c r="L70" s="5">
        <f ca="1">(L62+L63+L64+L65)*Ввод!$G$170</f>
        <v>4292.8273087380585</v>
      </c>
      <c r="M70" s="5">
        <f ca="1">(M62+M63+M64+M65)*Ввод!$G$170</f>
        <v>4332.2394087112407</v>
      </c>
      <c r="N70" s="5">
        <f ca="1">(N62+N63+N64+N65)*Ввод!$G$170</f>
        <v>4773.2628071851459</v>
      </c>
      <c r="O70" s="5">
        <f ca="1">(O62+O63+O64+O65)*Ввод!$G$170</f>
        <v>4813.0679721870356</v>
      </c>
      <c r="P70" s="5">
        <f ca="1">(P62+P63+P64+P65)*Ввод!$G$170</f>
        <v>5023.1643989586137</v>
      </c>
      <c r="Q70" s="5">
        <f ca="1">(Q62+Q63+Q64+Q65)*Ввод!$G$170</f>
        <v>5080.8390577262071</v>
      </c>
      <c r="R70" s="5">
        <f ca="1">(R62+R63+R64+R65)*Ввод!$G$170</f>
        <v>4698.8046837263528</v>
      </c>
      <c r="S70" s="5">
        <f ca="1">(S62+S63+S64+S65)*Ввод!$G$170</f>
        <v>4734.7732539857398</v>
      </c>
      <c r="T70" s="5">
        <f ca="1">(T62+T63+T64+T65)*Ввод!$G$170</f>
        <v>4795.4232955424332</v>
      </c>
      <c r="U70" s="5">
        <f ca="1">(U62+U63+U64+U65)*Ввод!$G$170</f>
        <v>4951.8140241370074</v>
      </c>
      <c r="V70" s="5">
        <f ca="1">(V62+V63+V64+V65)*Ввод!$G$170</f>
        <v>5021.7757245187768</v>
      </c>
      <c r="W70" s="5">
        <f ca="1">(W62+W63+W64+W65)*Ввод!$G$170</f>
        <v>5050.8597781332955</v>
      </c>
      <c r="X70" s="5">
        <f ca="1">(X62+X63+X64+X65)*Ввод!$G$170</f>
        <v>5114.3322543163949</v>
      </c>
      <c r="Y70" s="5">
        <f ca="1">(Y62+Y63+Y64+Y65)*Ввод!$G$170</f>
        <v>5156.3330725747428</v>
      </c>
      <c r="Z70" s="5">
        <f ca="1">(Z62+Z63+Z64+Z65)*Ввод!$G$170</f>
        <v>5198.4547485451985</v>
      </c>
      <c r="AA70" s="5">
        <f ca="1">(AA62+AA63+AA64+AA65)*Ввод!$G$170</f>
        <v>5241.0053860032458</v>
      </c>
      <c r="AB70" s="5">
        <f ca="1">(AB62+AB63+AB64+AB65)*Ввод!$G$170</f>
        <v>5306.9566438252305</v>
      </c>
      <c r="AC70" s="5">
        <f ca="1">(AC62+AC63+AC64+AC65)*Ввод!$G$170</f>
        <v>5350.5708478137603</v>
      </c>
      <c r="AD70" s="5">
        <f ca="1">(AD62+AD63+AD64+AD65)*Ввод!$G$170</f>
        <v>5394.4449308266076</v>
      </c>
      <c r="AE70" s="5">
        <f ca="1">(AE62+AE63+AE64+AE65)*Ввод!$G$170</f>
        <v>5438.7676918772477</v>
      </c>
      <c r="AF70" s="5">
        <f ca="1">(AF62+AF63+AF64+AF65)*Ввод!$G$170</f>
        <v>5507.3928825141838</v>
      </c>
      <c r="AG70" s="5">
        <f ca="1">(AG62+AG63+AG64+AG65)*Ввод!$G$170</f>
        <v>5552.8188542333955</v>
      </c>
      <c r="AH70" s="5">
        <f ca="1">(AH62+AH63+AH64+AH65)*Ввод!$G$170</f>
        <v>5598.864973755145</v>
      </c>
      <c r="AI70" s="5">
        <f ca="1">(AI62+AI63+AI64+AI65)*Ввод!$G$170</f>
        <v>5645.3934893928217</v>
      </c>
      <c r="AJ70" s="5">
        <f ca="1">(AJ62+AJ63+AJ64+AJ65)*Ввод!$G$170</f>
        <v>5717.1330130346387</v>
      </c>
      <c r="AK70" s="5">
        <f ca="1">(AK62+AK63+AK64+AK65)*Ввод!$G$170</f>
        <v>5764.8183436625095</v>
      </c>
      <c r="AL70" s="5">
        <f ca="1">(AL62+AL63+AL64+AL65)*Ввод!$G$170</f>
        <v>5812.7789072206924</v>
      </c>
      <c r="AM70" s="5">
        <f ca="1">(AM62+AM63+AM64+AM65)*Ввод!$G$170</f>
        <v>5861.2430809381513</v>
      </c>
      <c r="AN70" s="5">
        <f ca="1">(AN62+AN63+AN64+AN65)*Ввод!$G$170</f>
        <v>5935.8708131336634</v>
      </c>
      <c r="AO70" s="5">
        <f ca="1">(AO62+AO63+AO64+AO65)*Ввод!$G$170</f>
        <v>5985.5447057791362</v>
      </c>
      <c r="AP70" s="5">
        <f ca="1">(AP62+AP63+AP64+AP65)*Ввод!$G$170</f>
        <v>6035.5660561219775</v>
      </c>
      <c r="AQ70" s="5">
        <f ca="1">(AQ62+AQ63+AQ64+AQ65)*Ввод!$G$170</f>
        <v>6086.1067626524291</v>
      </c>
      <c r="AR70" s="5">
        <f ca="1">(AR62+AR63+AR64+AR65)*Ввод!$G$170</f>
        <v>6163.7948440357732</v>
      </c>
      <c r="AS70" s="5">
        <f ca="1">(AS62+AS63+AS64+AS65)*Ввод!$G$170</f>
        <v>6215.587819536695</v>
      </c>
      <c r="AT70" s="5">
        <f ca="1">(AT62+AT63+AT64+AT65)*Ввод!$G$170</f>
        <v>6267.4627541575956</v>
      </c>
      <c r="AU70" s="5">
        <f ca="1">(AU62+AU63+AU64+AU65)*Ввод!$G$170</f>
        <v>6319.8714036426509</v>
      </c>
      <c r="AV70" s="5">
        <f ca="1">(AV62+AV63+AV64+AV65)*Ввод!$G$170</f>
        <v>6400.4708741398817</v>
      </c>
      <c r="AW70" s="5">
        <f ca="1">(AW62+AW63+AW64+AW65)*Ввод!$G$170</f>
        <v>6454.1696315338077</v>
      </c>
      <c r="AX70" s="5">
        <f ca="1">(AX62+AX63+AX64+AX65)*Ввод!$G$170</f>
        <v>6508.1169606756212</v>
      </c>
      <c r="AY70" s="5">
        <f ca="1">(AY62+AY63+AY64+AY65)*Ввод!$G$170</f>
        <v>6562.6214117769814</v>
      </c>
      <c r="AZ70" s="5">
        <f ca="1">(AZ62+AZ63+AZ64+AZ65)*Ввод!$G$170</f>
        <v>6646.4391916783861</v>
      </c>
      <c r="BA70" s="5">
        <f ca="1">(BA62+BA63+BA64+BA65)*Ввод!$G$170</f>
        <v>6702.2786035877343</v>
      </c>
      <c r="BB70" s="5">
        <f ca="1">(BB62+BB63+BB64+BB65)*Ввод!$G$170</f>
        <v>6758.3569244612809</v>
      </c>
      <c r="BC70" s="5">
        <f ca="1">(BC62+BC63+BC64+BC65)*Ввод!$G$170</f>
        <v>6815.0103594057273</v>
      </c>
      <c r="BD70" s="5">
        <f ca="1">(BD62+BD63+BD64+BD65)*Ввод!$G$170</f>
        <v>6902.169878021974</v>
      </c>
      <c r="BE70" s="5">
        <f ca="1">(BE62+BE63+BE64+BE65)*Ввод!$G$170</f>
        <v>6960.2073600061985</v>
      </c>
      <c r="BF70" s="5">
        <f ca="1">(BF62+BF63+BF64+BF65)*Ввод!$G$170</f>
        <v>7018.5866960881422</v>
      </c>
      <c r="BG70" s="5">
        <f ca="1">(BG62+BG63+BG64+BG65)*Ввод!$G$170</f>
        <v>7077.5643673665718</v>
      </c>
      <c r="BH70" s="5">
        <f ca="1">(BH62+BH63+BH64+BH65)*Ввод!$G$170</f>
        <v>7168.2818224969078</v>
      </c>
      <c r="BI70" s="5">
        <f ca="1">(BI62+BI63+BI64+BI65)*Ввод!$G$170</f>
        <v>7228.696908877735</v>
      </c>
      <c r="BJ70" s="5">
        <f ca="1">(BJ62+BJ63+BJ64+BJ65)*Ввод!$G$170</f>
        <v>7289.4511646279125</v>
      </c>
      <c r="BK70" s="5">
        <f ca="1">(BK62+BK63+BK64+BK65)*Ввод!$G$170</f>
        <v>7350.8272384306092</v>
      </c>
      <c r="BL70" s="5">
        <f ca="1">(BL62+BL63+BL64+BL65)*Ввод!$G$170</f>
        <v>7445.2539975662494</v>
      </c>
      <c r="BM70" s="5">
        <f ca="1">(BM62+BM63+BM64+BM65)*Ввод!$G$170</f>
        <v>7508.1221856483398</v>
      </c>
      <c r="BN70" s="5">
        <f ca="1">(BN62+BN63+BN64+BN65)*Ввод!$G$170</f>
        <v>7571.0605804903344</v>
      </c>
      <c r="BO70" s="5">
        <f ca="1">(BO62+BO63+BO64+BO65)*Ввод!$G$170</f>
        <v>7634.6383842076875</v>
      </c>
      <c r="BP70" s="5">
        <f ca="1">(BP62+BP63+BP64+BP65)*Ввод!$G$170</f>
        <v>7732.5614161232616</v>
      </c>
      <c r="BQ70" s="5">
        <f ca="1">(BQ62+BQ63+BQ64+BQ65)*Ввод!$G$170</f>
        <v>7797.6749117193458</v>
      </c>
      <c r="BR70" s="5">
        <f ca="1">(BR62+BR63+BR64+BR65)*Ввод!$G$170</f>
        <v>7863.2207570282208</v>
      </c>
      <c r="BS70" s="5">
        <f ca="1">(BS62+BS63+BS64+BS65)*Ввод!$G$170</f>
        <v>7929.4359812180655</v>
      </c>
      <c r="BT70" s="5">
        <f ca="1">(BT62+BT63+BT64+BT65)*Ввод!$G$170</f>
        <v>8031.355335426817</v>
      </c>
      <c r="BU70" s="5">
        <f ca="1">(BU62+BU63+BU64+BU65)*Ввод!$G$170</f>
        <v>8099.1708364286687</v>
      </c>
      <c r="BV70" s="5">
        <f ca="1">(BV62+BV63+BV64+BV65)*Ввод!$G$170</f>
        <v>8167.4366046558289</v>
      </c>
      <c r="BW70" s="5">
        <f ca="1">(BW62+BW63+BW64+BW65)*Ввод!$G$170</f>
        <v>8236.3972770095224</v>
      </c>
      <c r="BX70" s="5">
        <f ca="1">(BX62+BX63+BX64+BX65)*Ввод!$G$170</f>
        <v>8225.8026060644643</v>
      </c>
      <c r="BY70" s="5">
        <f ca="1">(BY62+BY63+BY64+BY65)*Ввод!$G$170</f>
        <v>8295.9533311120795</v>
      </c>
      <c r="BZ70" s="5">
        <f ca="1">(BZ62+BZ63+BZ64+BZ65)*Ввод!$G$170</f>
        <v>8367.6873792178703</v>
      </c>
      <c r="CA70" s="5">
        <f ca="1">(CA62+CA63+CA64+CA65)*Ввод!$G$170</f>
        <v>8440.1449488019261</v>
      </c>
      <c r="CB70" s="5">
        <f ca="1">(CB62+CB63+CB64+CB65)*Ввод!$G$170</f>
        <v>8551.1785514604016</v>
      </c>
      <c r="CC70" s="5">
        <f ca="1">(CC62+CC63+CC64+CC65)*Ввод!$G$170</f>
        <v>8525.3658665364674</v>
      </c>
      <c r="CD70" s="5">
        <f ca="1">(CD62+CD63+CD64+CD65)*Ввод!$G$170</f>
        <v>8599.755171864299</v>
      </c>
      <c r="CE70" s="5">
        <f ca="1">(CE62+CE63+CE64+CE65)*Ввод!$G$170</f>
        <v>8675.735770289868</v>
      </c>
      <c r="CF70" s="5">
        <f ca="1">(CF62+CF63+CF64+CF65)*Ввод!$G$170</f>
        <v>8791.8144019891952</v>
      </c>
      <c r="CG70" s="5">
        <f ca="1">(CG62+CG63+CG64+CG65)*Ввод!$G$170</f>
        <v>8869.594394501537</v>
      </c>
      <c r="CH70" s="5">
        <f ca="1">(CH62+CH63+CH64+CH65)*Ввод!$G$170</f>
        <v>8947.8833061422338</v>
      </c>
      <c r="CI70" s="5">
        <f ca="1">(CI62+CI63+CI64+CI65)*Ввод!$G$170</f>
        <v>9026.956073322528</v>
      </c>
      <c r="CJ70" s="5">
        <f ca="1">(CJ62+CJ63+CJ64+CJ65)*Ввод!$G$170</f>
        <v>9147.7103587021429</v>
      </c>
      <c r="CK70" s="5">
        <f ca="1">(CK62+CK63+CK64+CK65)*Ввод!$G$170</f>
        <v>9228.6554330514809</v>
      </c>
      <c r="CL70" s="5">
        <f ca="1">(CL62+CL63+CL64+CL65)*Ввод!$G$170</f>
        <v>9310.1306473600653</v>
      </c>
      <c r="CM70" s="5">
        <f ca="1">(CM62+CM63+CM64+CM65)*Ввод!$G$170</f>
        <v>9392.4216725419064</v>
      </c>
      <c r="CN70" s="5">
        <f ca="1">(CN62+CN63+CN64+CN65)*Ввод!$G$170</f>
        <v>9518.0395044149154</v>
      </c>
      <c r="CO70" s="5">
        <f ca="1">(CO62+CO63+CO64+CO65)*Ввод!$G$170</f>
        <v>9602.2786849508502</v>
      </c>
      <c r="CP70" s="5">
        <f ca="1">(CP62+CP63+CP64+CP65)*Ввод!$G$170</f>
        <v>9687.0698327838345</v>
      </c>
      <c r="CQ70" s="5">
        <f ca="1">(CQ62+CQ63+CQ64+CQ65)*Ввод!$G$170</f>
        <v>9772.7103157275305</v>
      </c>
      <c r="CR70" s="5">
        <f ca="1">(CR62+CR63+CR64+CR65)*Ввод!$G$170</f>
        <v>9903.3877195449331</v>
      </c>
      <c r="CS70" s="5">
        <f ca="1">(CS62+CS63+CS64+CS65)*Ввод!$G$170</f>
        <v>9991.0550161803203</v>
      </c>
      <c r="CT70" s="5">
        <f ca="1">(CT62+CT63+CT64+CT65)*Ввод!$G$170</f>
        <v>10079.297283341908</v>
      </c>
      <c r="CU70" s="5">
        <f ca="1">(CU62+CU63+CU64+CU65)*Ввод!$G$170</f>
        <v>10168.423765268031</v>
      </c>
      <c r="CV70" s="5">
        <f ca="1">(CV62+CV63+CV64+CV65)*Ввод!$G$170</f>
        <v>10304.36453915419</v>
      </c>
      <c r="CW70" s="5">
        <f ca="1">(CW62+CW63+CW64+CW65)*Ввод!$G$170</f>
        <v>10395.599561443794</v>
      </c>
      <c r="CX70" s="5">
        <f ca="1">(CX62+CX63+CX64+CX65)*Ввод!$G$170</f>
        <v>10487.433504404598</v>
      </c>
      <c r="CY70" s="5">
        <f ca="1">(CY62+CY63+CY64+CY65)*Ввод!$G$170</f>
        <v>10580.187552440035</v>
      </c>
      <c r="CZ70" s="5">
        <f ca="1">(CZ62+CZ63+CZ64+CZ65)*Ввод!$G$170</f>
        <v>10721.604119541209</v>
      </c>
      <c r="DA70" s="5">
        <f ca="1">(DA62+DA63+DA64+DA65)*Ввод!$G$170</f>
        <v>10816.552166326252</v>
      </c>
      <c r="DB70" s="5">
        <f ca="1">(DB62+DB63+DB64+DB65)*Ввод!$G$170</f>
        <v>10912.124070005593</v>
      </c>
      <c r="DC70" s="5">
        <f ca="1">(DC62+DC63+DC64+DC65)*Ввод!$G$170</f>
        <v>11008.653570590574</v>
      </c>
      <c r="DD70" s="5">
        <f ca="1">(DD62+DD63+DD64+DD65)*Ввод!$G$170</f>
        <v>11155.766644524378</v>
      </c>
      <c r="DE70" s="5">
        <f ca="1">(DE62+DE63+DE64+DE65)*Ввод!$G$170</f>
        <v>11254.578935846646</v>
      </c>
      <c r="DF70" s="5">
        <f ca="1">(DF62+DF63+DF64+DF65)*Ввод!$G$170</f>
        <v>11354.04091390672</v>
      </c>
      <c r="DG70" s="5">
        <f ca="1">(DG62+DG63+DG64+DG65)*Ввод!$G$170</f>
        <v>11454.499908752525</v>
      </c>
      <c r="DH70" s="5">
        <f ca="1">(DH62+DH63+DH64+DH65)*Ввод!$G$170</f>
        <v>11607.538838937113</v>
      </c>
      <c r="DI70" s="5">
        <f ca="1">(DI62+DI63+DI64+DI65)*Ввод!$G$170</f>
        <v>10</v>
      </c>
      <c r="DJ70" s="5">
        <f ca="1">(DJ62+DJ63+DJ64+DJ65)*Ввод!$G$170</f>
        <v>10</v>
      </c>
    </row>
    <row r="71" spans="1:117" s="100" customFormat="1">
      <c r="A71" s="18"/>
      <c r="B71" s="142" t="s">
        <v>226</v>
      </c>
      <c r="H71" s="106" t="s">
        <v>0</v>
      </c>
      <c r="I71" s="101"/>
      <c r="J71" s="101">
        <f ca="1">SUM(J62,J63,J64,J65,J66,J70)</f>
        <v>212624.81188342834</v>
      </c>
      <c r="K71" s="101">
        <f t="shared" ref="K71:AP71" ca="1" si="20">SUM(K62,K65,K66,K70)</f>
        <v>214602.49805595924</v>
      </c>
      <c r="L71" s="101">
        <f t="shared" ca="1" si="20"/>
        <v>217503.5094252679</v>
      </c>
      <c r="M71" s="101">
        <f t="shared" ca="1" si="20"/>
        <v>220080.18644810483</v>
      </c>
      <c r="N71" s="101">
        <f t="shared" ca="1" si="20"/>
        <v>243115.20192345508</v>
      </c>
      <c r="O71" s="101">
        <f t="shared" ca="1" si="20"/>
        <v>245005.69856871577</v>
      </c>
      <c r="P71" s="101">
        <f t="shared" ca="1" si="20"/>
        <v>254757.51302309782</v>
      </c>
      <c r="Q71" s="101">
        <f t="shared" ca="1" si="20"/>
        <v>257176.45037388257</v>
      </c>
      <c r="R71" s="101">
        <f t="shared" ca="1" si="20"/>
        <v>238173.65420088475</v>
      </c>
      <c r="S71" s="101">
        <f t="shared" ca="1" si="20"/>
        <v>240166.81974193349</v>
      </c>
      <c r="T71" s="101">
        <f t="shared" ca="1" si="20"/>
        <v>244751.76779105118</v>
      </c>
      <c r="U71" s="101">
        <f t="shared" ca="1" si="20"/>
        <v>341449.87844571366</v>
      </c>
      <c r="V71" s="101">
        <f t="shared" ca="1" si="20"/>
        <v>254207.43757748621</v>
      </c>
      <c r="W71" s="101">
        <f t="shared" ca="1" si="20"/>
        <v>256244.92428428153</v>
      </c>
      <c r="X71" s="101">
        <f t="shared" ca="1" si="20"/>
        <v>259439.02047490762</v>
      </c>
      <c r="Y71" s="101">
        <f t="shared" ca="1" si="20"/>
        <v>261488.35138147915</v>
      </c>
      <c r="Z71" s="101">
        <f t="shared" ca="1" si="20"/>
        <v>263478.47834992863</v>
      </c>
      <c r="AA71" s="101">
        <f t="shared" ca="1" si="20"/>
        <v>265600.876497166</v>
      </c>
      <c r="AB71" s="101">
        <f t="shared" ca="1" si="20"/>
        <v>268914.82447510562</v>
      </c>
      <c r="AC71" s="101">
        <f t="shared" ca="1" si="20"/>
        <v>271045.63959200104</v>
      </c>
      <c r="AD71" s="101">
        <f t="shared" ca="1" si="20"/>
        <v>273133.59554154362</v>
      </c>
      <c r="AE71" s="101">
        <f t="shared" ca="1" si="20"/>
        <v>275339.719798796</v>
      </c>
      <c r="AF71" s="101">
        <f t="shared" ca="1" si="20"/>
        <v>278781.48072623141</v>
      </c>
      <c r="AG71" s="101">
        <f t="shared" ca="1" si="20"/>
        <v>281000.84336106165</v>
      </c>
      <c r="AH71" s="101">
        <f t="shared" ca="1" si="20"/>
        <v>283234.98285577202</v>
      </c>
      <c r="AI71" s="101">
        <f t="shared" ca="1" si="20"/>
        <v>285518.6265899954</v>
      </c>
      <c r="AJ71" s="101">
        <f t="shared" ca="1" si="20"/>
        <v>289110.7011541666</v>
      </c>
      <c r="AK71" s="101">
        <f t="shared" ca="1" si="20"/>
        <v>291441.28900242684</v>
      </c>
      <c r="AL71" s="101">
        <f t="shared" ca="1" si="20"/>
        <v>293802.32419157244</v>
      </c>
      <c r="AM71" s="101">
        <f t="shared" ca="1" si="20"/>
        <v>296292.83996656857</v>
      </c>
      <c r="AN71" s="101">
        <f t="shared" ca="1" si="20"/>
        <v>300117.83402003971</v>
      </c>
      <c r="AO71" s="101">
        <f t="shared" ca="1" si="20"/>
        <v>302642.28628460231</v>
      </c>
      <c r="AP71" s="101">
        <f t="shared" ca="1" si="20"/>
        <v>305157.12862032349</v>
      </c>
      <c r="AQ71" s="101">
        <f t="shared" ref="AQ71:BV71" ca="1" si="21">SUM(AQ62,AQ65,AQ66,AQ70)</f>
        <v>307751.52218780504</v>
      </c>
      <c r="AR71" s="101">
        <f t="shared" ca="1" si="21"/>
        <v>311727.90208123904</v>
      </c>
      <c r="AS71" s="101">
        <f t="shared" ca="1" si="21"/>
        <v>314358.41778249649</v>
      </c>
      <c r="AT71" s="101">
        <f t="shared" ca="1" si="21"/>
        <v>316971.08582682075</v>
      </c>
      <c r="AU71" s="101">
        <f t="shared" ca="1" si="21"/>
        <v>319658.09286359634</v>
      </c>
      <c r="AV71" s="101">
        <f t="shared" ca="1" si="21"/>
        <v>323781.33562870999</v>
      </c>
      <c r="AW71" s="101">
        <f t="shared" ca="1" si="21"/>
        <v>326508.06712069944</v>
      </c>
      <c r="AX71" s="101">
        <f t="shared" ca="1" si="21"/>
        <v>329246.78639698535</v>
      </c>
      <c r="AY71" s="101">
        <f t="shared" ca="1" si="21"/>
        <v>332029.83842464618</v>
      </c>
      <c r="AZ71" s="101">
        <f t="shared" ca="1" si="21"/>
        <v>336320.57466943341</v>
      </c>
      <c r="BA71" s="101">
        <f t="shared" ca="1" si="21"/>
        <v>339160.3634685115</v>
      </c>
      <c r="BB71" s="101">
        <f t="shared" ca="1" si="21"/>
        <v>341999.00905773527</v>
      </c>
      <c r="BC71" s="101">
        <f t="shared" ca="1" si="21"/>
        <v>344902.9930859739</v>
      </c>
      <c r="BD71" s="101">
        <f t="shared" ca="1" si="21"/>
        <v>349361.35234188079</v>
      </c>
      <c r="BE71" s="101">
        <f t="shared" ca="1" si="21"/>
        <v>352313.1246780369</v>
      </c>
      <c r="BF71" s="101">
        <f t="shared" ca="1" si="21"/>
        <v>355270.375485975</v>
      </c>
      <c r="BG71" s="101">
        <f t="shared" ca="1" si="21"/>
        <v>358290.1054157886</v>
      </c>
      <c r="BH71" s="101">
        <f t="shared" ca="1" si="21"/>
        <v>362927.14724457037</v>
      </c>
      <c r="BI71" s="101">
        <f t="shared" ca="1" si="21"/>
        <v>365998.98618780077</v>
      </c>
      <c r="BJ71" s="101">
        <f t="shared" ca="1" si="21"/>
        <v>369080.55800477148</v>
      </c>
      <c r="BK71" s="101">
        <f t="shared" ca="1" si="21"/>
        <v>372219.77710659592</v>
      </c>
      <c r="BL71" s="101">
        <f t="shared" ca="1" si="21"/>
        <v>377043.19684516807</v>
      </c>
      <c r="BM71" s="101">
        <f t="shared" ca="1" si="21"/>
        <v>380237.90200576419</v>
      </c>
      <c r="BN71" s="101">
        <f t="shared" ca="1" si="21"/>
        <v>383440.04525830195</v>
      </c>
      <c r="BO71" s="101">
        <f t="shared" ca="1" si="21"/>
        <v>386681.74877620337</v>
      </c>
      <c r="BP71" s="101">
        <f t="shared" ca="1" si="21"/>
        <v>391680.79574711161</v>
      </c>
      <c r="BQ71" s="101">
        <f t="shared" ca="1" si="21"/>
        <v>394988.84019270586</v>
      </c>
      <c r="BR71" s="101">
        <f t="shared" ca="1" si="21"/>
        <v>398334.20782382123</v>
      </c>
      <c r="BS71" s="101">
        <f t="shared" ca="1" si="21"/>
        <v>401743.46550662915</v>
      </c>
      <c r="BT71" s="101">
        <f t="shared" ca="1" si="21"/>
        <v>406974.20733672346</v>
      </c>
      <c r="BU71" s="101">
        <f t="shared" ca="1" si="21"/>
        <v>410447.50942561723</v>
      </c>
      <c r="BV71" s="101">
        <f t="shared" ca="1" si="21"/>
        <v>413946.49195794313</v>
      </c>
      <c r="BW71" s="101">
        <f t="shared" ref="BW71:DB71" ca="1" si="22">SUM(BW62,BW65,BW66,BW70)</f>
        <v>417494.74284776597</v>
      </c>
      <c r="BX71" s="101">
        <f t="shared" ca="1" si="22"/>
        <v>416984.34277363593</v>
      </c>
      <c r="BY71" s="101">
        <f t="shared" ca="1" si="22"/>
        <v>420598.97426822514</v>
      </c>
      <c r="BZ71" s="101">
        <f t="shared" ca="1" si="22"/>
        <v>424242.81317832327</v>
      </c>
      <c r="CA71" s="101">
        <f t="shared" ca="1" si="22"/>
        <v>427935.35696770938</v>
      </c>
      <c r="CB71" s="101">
        <f t="shared" ca="1" si="22"/>
        <v>433594.9537446957</v>
      </c>
      <c r="CC71" s="101">
        <f t="shared" ca="1" si="22"/>
        <v>433145.755918251</v>
      </c>
      <c r="CD71" s="101">
        <f t="shared" ca="1" si="22"/>
        <v>436951.76124027069</v>
      </c>
      <c r="CE71" s="101">
        <f t="shared" ca="1" si="22"/>
        <v>440801.882535021</v>
      </c>
      <c r="CF71" s="101">
        <f t="shared" ca="1" si="22"/>
        <v>446699.78805132722</v>
      </c>
      <c r="CG71" s="101">
        <f t="shared" ca="1" si="22"/>
        <v>450626.89029509877</v>
      </c>
      <c r="CH71" s="101">
        <f t="shared" ca="1" si="22"/>
        <v>454587.16591786814</v>
      </c>
      <c r="CI71" s="101">
        <f t="shared" ca="1" si="22"/>
        <v>458597.27743087732</v>
      </c>
      <c r="CJ71" s="101">
        <f t="shared" ca="1" si="22"/>
        <v>464731.895149466</v>
      </c>
      <c r="CK71" s="101">
        <f t="shared" ca="1" si="22"/>
        <v>468819.16135511384</v>
      </c>
      <c r="CL71" s="101">
        <f t="shared" ca="1" si="22"/>
        <v>472941.19594525936</v>
      </c>
      <c r="CM71" s="101">
        <f t="shared" ca="1" si="22"/>
        <v>477113.68795397424</v>
      </c>
      <c r="CN71" s="101">
        <f t="shared" ca="1" si="22"/>
        <v>483495.59419581108</v>
      </c>
      <c r="CO71" s="101">
        <f t="shared" ca="1" si="22"/>
        <v>487748.54389195907</v>
      </c>
      <c r="CP71" s="101">
        <f t="shared" ca="1" si="22"/>
        <v>492039.92169537273</v>
      </c>
      <c r="CQ71" s="101">
        <f t="shared" ca="1" si="22"/>
        <v>496381.44476901524</v>
      </c>
      <c r="CR71" s="101">
        <f t="shared" ca="1" si="22"/>
        <v>503019.60251263168</v>
      </c>
      <c r="CS71" s="101">
        <f t="shared" ca="1" si="22"/>
        <v>507446.02054443629</v>
      </c>
      <c r="CT71" s="101">
        <f t="shared" ca="1" si="22"/>
        <v>511914.59430665185</v>
      </c>
      <c r="CU71" s="101">
        <f t="shared" ca="1" si="22"/>
        <v>516431.06994058483</v>
      </c>
      <c r="CV71" s="101">
        <f t="shared" ca="1" si="22"/>
        <v>523335.8437352741</v>
      </c>
      <c r="CW71" s="101">
        <f t="shared" ca="1" si="22"/>
        <v>527942.79149203107</v>
      </c>
      <c r="CX71" s="101">
        <f t="shared" ca="1" si="22"/>
        <v>532592.6929941118</v>
      </c>
      <c r="CY71" s="101">
        <f t="shared" ca="1" si="22"/>
        <v>537293.32412216743</v>
      </c>
      <c r="CZ71" s="101">
        <f t="shared" ca="1" si="22"/>
        <v>544475.49683023151</v>
      </c>
      <c r="DA71" s="101">
        <f t="shared" ca="1" si="22"/>
        <v>549270.32338158973</v>
      </c>
      <c r="DB71" s="101">
        <f t="shared" ca="1" si="22"/>
        <v>554109.97495547752</v>
      </c>
      <c r="DC71" s="101">
        <f t="shared" ref="DC71:DJ71" ca="1" si="23">SUM(DC62,DC65,DC66,DC70)</f>
        <v>559002.25851304352</v>
      </c>
      <c r="DD71" s="101">
        <f t="shared" ca="1" si="23"/>
        <v>566473.04750679515</v>
      </c>
      <c r="DE71" s="101">
        <f t="shared" ca="1" si="23"/>
        <v>571462.40133196861</v>
      </c>
      <c r="DF71" s="101">
        <f t="shared" ca="1" si="23"/>
        <v>576501.52757360158</v>
      </c>
      <c r="DG71" s="101">
        <f t="shared" ca="1" si="23"/>
        <v>581591.26606309263</v>
      </c>
      <c r="DH71" s="101">
        <f t="shared" ca="1" si="23"/>
        <v>589363.34076933062</v>
      </c>
      <c r="DI71" s="101">
        <f t="shared" ca="1" si="23"/>
        <v>-3419.0889384622042</v>
      </c>
      <c r="DJ71" s="101">
        <f t="shared" ca="1" si="23"/>
        <v>532.79392625641469</v>
      </c>
    </row>
    <row r="72" spans="1:117">
      <c r="B72" s="11" t="s">
        <v>511</v>
      </c>
      <c r="H72" s="7" t="s">
        <v>0</v>
      </c>
      <c r="I72" s="5"/>
      <c r="J72" s="5">
        <f ca="1">J71*IFERROR((Indexing!J188+Indexing!J192)/(Indexing!J188+Indexing!J189+Indexing!J190+Indexing!J192+Indexing!J193+Indexing!J194),0)</f>
        <v>70874.937294476113</v>
      </c>
      <c r="K72" s="5">
        <f ca="1">K71*IFERROR((Indexing!K188+Indexing!K192)/(Indexing!K188+Indexing!K189+Indexing!K190+Indexing!K192+Indexing!K193+Indexing!K194),0)</f>
        <v>71534.166018653079</v>
      </c>
      <c r="L72" s="5">
        <f ca="1">L71*IFERROR((Indexing!L188+Indexing!L192)/(Indexing!L188+Indexing!L189+Indexing!L190+Indexing!L192+Indexing!L193+Indexing!L194),0)</f>
        <v>72501.169808422623</v>
      </c>
      <c r="M72" s="5">
        <f ca="1">M71*IFERROR((Indexing!M188+Indexing!M192)/(Indexing!M188+Indexing!M189+Indexing!M190+Indexing!M192+Indexing!M193+Indexing!M194),0)</f>
        <v>73360.06214936827</v>
      </c>
      <c r="N72" s="5">
        <f ca="1">N71*IFERROR((Indexing!N188+Indexing!N192)/(Indexing!N188+Indexing!N189+Indexing!N190+Indexing!N192+Indexing!N193+Indexing!N194),0)</f>
        <v>81038.400641151689</v>
      </c>
      <c r="O72" s="5">
        <f ca="1">O71*IFERROR((Indexing!O188+Indexing!O192)/(Indexing!O188+Indexing!O189+Indexing!O190+Indexing!O192+Indexing!O193+Indexing!O194),0)</f>
        <v>81668.566189571924</v>
      </c>
      <c r="P72" s="5">
        <f ca="1">P71*IFERROR((Indexing!P188+Indexing!P192)/(Indexing!P188+Indexing!P189+Indexing!P190+Indexing!P192+Indexing!P193+Indexing!P194),0)</f>
        <v>84919.171007699275</v>
      </c>
      <c r="Q72" s="5">
        <f ca="1">Q71*IFERROR((Indexing!Q188+Indexing!Q192)/(Indexing!Q188+Indexing!Q189+Indexing!Q190+Indexing!Q192+Indexing!Q193+Indexing!Q194),0)</f>
        <v>85725.483457960858</v>
      </c>
      <c r="R72" s="5">
        <f ca="1">R71*IFERROR((Indexing!R188+Indexing!R192)/(Indexing!R188+Indexing!R189+Indexing!R190+Indexing!R192+Indexing!R193+Indexing!R194),0)</f>
        <v>79391.218066961577</v>
      </c>
      <c r="S72" s="5">
        <f ca="1">S71*IFERROR((Indexing!S188+Indexing!S192)/(Indexing!S188+Indexing!S189+Indexing!S190+Indexing!S192+Indexing!S193+Indexing!S194),0)</f>
        <v>80055.606580644497</v>
      </c>
      <c r="T72" s="5">
        <f ca="1">T71*IFERROR((Indexing!T188+Indexing!T192)/(Indexing!T188+Indexing!T189+Indexing!T190+Indexing!T192+Indexing!T193+Indexing!T194),0)</f>
        <v>81583.922597017052</v>
      </c>
      <c r="U72" s="5">
        <f ca="1">U71*IFERROR((Indexing!U188+Indexing!U192)/(Indexing!U188+Indexing!U189+Indexing!U190+Indexing!U192+Indexing!U193+Indexing!U194),0)</f>
        <v>113816.62614857122</v>
      </c>
      <c r="V72" s="5">
        <f ca="1">V71*IFERROR((Indexing!V188+Indexing!V192)/(Indexing!V188+Indexing!V189+Indexing!V190+Indexing!V192+Indexing!V193+Indexing!V194),0)</f>
        <v>84735.812525828733</v>
      </c>
      <c r="W72" s="5">
        <f ca="1">W71*IFERROR((Indexing!W188+Indexing!W192)/(Indexing!W188+Indexing!W189+Indexing!W190+Indexing!W192+Indexing!W193+Indexing!W194),0)</f>
        <v>85414.974761427176</v>
      </c>
      <c r="X72" s="5">
        <f ca="1">X71*IFERROR((Indexing!X188+Indexing!X192)/(Indexing!X188+Indexing!X189+Indexing!X190+Indexing!X192+Indexing!X193+Indexing!X194),0)</f>
        <v>86479.673491635869</v>
      </c>
      <c r="Y72" s="5">
        <f ca="1">Y71*IFERROR((Indexing!Y188+Indexing!Y192)/(Indexing!Y188+Indexing!Y189+Indexing!Y190+Indexing!Y192+Indexing!Y193+Indexing!Y194),0)</f>
        <v>87162.783793826384</v>
      </c>
      <c r="Z72" s="5">
        <f ca="1">Z71*IFERROR((Indexing!Z188+Indexing!Z192)/(Indexing!Z188+Indexing!Z189+Indexing!Z190+Indexing!Z192+Indexing!Z193+Indexing!Z194),0)</f>
        <v>87826.1594499762</v>
      </c>
      <c r="AA72" s="5">
        <f ca="1">AA71*IFERROR((Indexing!AA188+Indexing!AA192)/(Indexing!AA188+Indexing!AA189+Indexing!AA190+Indexing!AA192+Indexing!AA193+Indexing!AA194),0)</f>
        <v>88533.625499055328</v>
      </c>
      <c r="AB72" s="5">
        <f ca="1">AB71*IFERROR((Indexing!AB188+Indexing!AB192)/(Indexing!AB188+Indexing!AB189+Indexing!AB190+Indexing!AB192+Indexing!AB193+Indexing!AB194),0)</f>
        <v>89638.274825035202</v>
      </c>
      <c r="AC72" s="5">
        <f ca="1">AC71*IFERROR((Indexing!AC188+Indexing!AC192)/(Indexing!AC188+Indexing!AC189+Indexing!AC190+Indexing!AC192+Indexing!AC193+Indexing!AC194),0)</f>
        <v>90348.546530667008</v>
      </c>
      <c r="AD72" s="5">
        <f ca="1">AD71*IFERROR((Indexing!AD188+Indexing!AD192)/(Indexing!AD188+Indexing!AD189+Indexing!AD190+Indexing!AD192+Indexing!AD193+Indexing!AD194),0)</f>
        <v>91044.531847181206</v>
      </c>
      <c r="AE72" s="5">
        <f ca="1">AE71*IFERROR((Indexing!AE188+Indexing!AE192)/(Indexing!AE188+Indexing!AE189+Indexing!AE190+Indexing!AE192+Indexing!AE193+Indexing!AE194),0)</f>
        <v>91779.90659959866</v>
      </c>
      <c r="AF72" s="5">
        <f ca="1">AF71*IFERROR((Indexing!AF188+Indexing!AF192)/(Indexing!AF188+Indexing!AF189+Indexing!AF190+Indexing!AF192+Indexing!AF193+Indexing!AF194),0)</f>
        <v>92927.160242077138</v>
      </c>
      <c r="AG72" s="5">
        <f ca="1">AG71*IFERROR((Indexing!AG188+Indexing!AG192)/(Indexing!AG188+Indexing!AG189+Indexing!AG190+Indexing!AG192+Indexing!AG193+Indexing!AG194),0)</f>
        <v>93666.947787020545</v>
      </c>
      <c r="AH72" s="5">
        <f ca="1">AH71*IFERROR((Indexing!AH188+Indexing!AH192)/(Indexing!AH188+Indexing!AH189+Indexing!AH190+Indexing!AH192+Indexing!AH193+Indexing!AH194),0)</f>
        <v>94411.660951924001</v>
      </c>
      <c r="AI72" s="5">
        <f ca="1">AI71*IFERROR((Indexing!AI188+Indexing!AI192)/(Indexing!AI188+Indexing!AI189+Indexing!AI190+Indexing!AI192+Indexing!AI193+Indexing!AI194),0)</f>
        <v>95172.875529998462</v>
      </c>
      <c r="AJ72" s="5">
        <f ca="1">AJ71*IFERROR((Indexing!AJ188+Indexing!AJ192)/(Indexing!AJ188+Indexing!AJ189+Indexing!AJ190+Indexing!AJ192+Indexing!AJ193+Indexing!AJ194),0)</f>
        <v>96370.233718055533</v>
      </c>
      <c r="AK72" s="5">
        <f ca="1">AK71*IFERROR((Indexing!AK188+Indexing!AK192)/(Indexing!AK188+Indexing!AK189+Indexing!AK190+Indexing!AK192+Indexing!AK193+Indexing!AK194),0)</f>
        <v>97147.096334142276</v>
      </c>
      <c r="AL72" s="5">
        <f ca="1">AL71*IFERROR((Indexing!AL188+Indexing!AL192)/(Indexing!AL188+Indexing!AL189+Indexing!AL190+Indexing!AL192+Indexing!AL193+Indexing!AL194),0)</f>
        <v>97934.108063857479</v>
      </c>
      <c r="AM72" s="5">
        <f ca="1">AM71*IFERROR((Indexing!AM188+Indexing!AM192)/(Indexing!AM188+Indexing!AM189+Indexing!AM190+Indexing!AM192+Indexing!AM193+Indexing!AM194),0)</f>
        <v>98764.279988856186</v>
      </c>
      <c r="AN72" s="5">
        <f ca="1">AN71*IFERROR((Indexing!AN188+Indexing!AN192)/(Indexing!AN188+Indexing!AN189+Indexing!AN190+Indexing!AN192+Indexing!AN193+Indexing!AN194),0)</f>
        <v>100039.2780066799</v>
      </c>
      <c r="AO72" s="5">
        <f ca="1">AO71*IFERROR((Indexing!AO188+Indexing!AO192)/(Indexing!AO188+Indexing!AO189+Indexing!AO190+Indexing!AO192+Indexing!AO193+Indexing!AO194),0)</f>
        <v>100880.76209486743</v>
      </c>
      <c r="AP72" s="5">
        <f ca="1">AP71*IFERROR((Indexing!AP188+Indexing!AP192)/(Indexing!AP188+Indexing!AP189+Indexing!AP190+Indexing!AP192+Indexing!AP193+Indexing!AP194),0)</f>
        <v>101719.04287344115</v>
      </c>
      <c r="AQ72" s="5">
        <f ca="1">AQ71*IFERROR((Indexing!AQ188+Indexing!AQ192)/(Indexing!AQ188+Indexing!AQ189+Indexing!AQ190+Indexing!AQ192+Indexing!AQ193+Indexing!AQ194),0)</f>
        <v>102583.84072926834</v>
      </c>
      <c r="AR72" s="5">
        <f ca="1">AR71*IFERROR((Indexing!AR188+Indexing!AR192)/(Indexing!AR188+Indexing!AR189+Indexing!AR190+Indexing!AR192+Indexing!AR193+Indexing!AR194),0)</f>
        <v>103909.30069374634</v>
      </c>
      <c r="AS72" s="5">
        <f ca="1">AS71*IFERROR((Indexing!AS188+Indexing!AS192)/(Indexing!AS188+Indexing!AS189+Indexing!AS190+Indexing!AS192+Indexing!AS193+Indexing!AS194),0)</f>
        <v>104786.13926083216</v>
      </c>
      <c r="AT72" s="5">
        <f ca="1">AT71*IFERROR((Indexing!AT188+Indexing!AT192)/(Indexing!AT188+Indexing!AT189+Indexing!AT190+Indexing!AT192+Indexing!AT193+Indexing!AT194),0)</f>
        <v>105657.02860894025</v>
      </c>
      <c r="AU72" s="5">
        <f ca="1">AU71*IFERROR((Indexing!AU188+Indexing!AU192)/(Indexing!AU188+Indexing!AU189+Indexing!AU190+Indexing!AU192+Indexing!AU193+Indexing!AU194),0)</f>
        <v>106552.69762119878</v>
      </c>
      <c r="AV72" s="5">
        <f ca="1">AV71*IFERROR((Indexing!AV188+Indexing!AV192)/(Indexing!AV188+Indexing!AV189+Indexing!AV190+Indexing!AV192+Indexing!AV193+Indexing!AV194),0)</f>
        <v>107927.11187623665</v>
      </c>
      <c r="AW72" s="5">
        <f ca="1">AW71*IFERROR((Indexing!AW188+Indexing!AW192)/(Indexing!AW188+Indexing!AW189+Indexing!AW190+Indexing!AW192+Indexing!AW193+Indexing!AW194),0)</f>
        <v>108836.02237356648</v>
      </c>
      <c r="AX72" s="5">
        <f ca="1">AX71*IFERROR((Indexing!AX188+Indexing!AX192)/(Indexing!AX188+Indexing!AX189+Indexing!AX190+Indexing!AX192+Indexing!AX193+Indexing!AX194),0)</f>
        <v>109748.92879899511</v>
      </c>
      <c r="AY72" s="5">
        <f ca="1">AY71*IFERROR((Indexing!AY188+Indexing!AY192)/(Indexing!AY188+Indexing!AY189+Indexing!AY190+Indexing!AY192+Indexing!AY193+Indexing!AY194),0)</f>
        <v>110676.61280821539</v>
      </c>
      <c r="AZ72" s="5">
        <f ca="1">AZ71*IFERROR((Indexing!AZ188+Indexing!AZ192)/(Indexing!AZ188+Indexing!AZ189+Indexing!AZ190+Indexing!AZ192+Indexing!AZ193+Indexing!AZ194),0)</f>
        <v>112106.85822314446</v>
      </c>
      <c r="BA72" s="5">
        <f ca="1">BA71*IFERROR((Indexing!BA188+Indexing!BA192)/(Indexing!BA188+Indexing!BA189+Indexing!BA190+Indexing!BA192+Indexing!BA193+Indexing!BA194),0)</f>
        <v>113053.45448950383</v>
      </c>
      <c r="BB72" s="5">
        <f ca="1">BB71*IFERROR((Indexing!BB188+Indexing!BB192)/(Indexing!BB188+Indexing!BB189+Indexing!BB190+Indexing!BB192+Indexing!BB193+Indexing!BB194),0)</f>
        <v>113999.66968591175</v>
      </c>
      <c r="BC72" s="5">
        <f ca="1">BC71*IFERROR((Indexing!BC188+Indexing!BC192)/(Indexing!BC188+Indexing!BC189+Indexing!BC190+Indexing!BC192+Indexing!BC193+Indexing!BC194),0)</f>
        <v>114967.66436199129</v>
      </c>
      <c r="BD72" s="5">
        <f ca="1">BD71*IFERROR((Indexing!BD188+Indexing!BD192)/(Indexing!BD188+Indexing!BD189+Indexing!BD190+Indexing!BD192+Indexing!BD193+Indexing!BD194),0)</f>
        <v>116453.78411396025</v>
      </c>
      <c r="BE72" s="5">
        <f ca="1">BE71*IFERROR((Indexing!BE188+Indexing!BE192)/(Indexing!BE188+Indexing!BE189+Indexing!BE190+Indexing!BE192+Indexing!BE193+Indexing!BE194),0)</f>
        <v>117437.7082260123</v>
      </c>
      <c r="BF72" s="5">
        <f ca="1">BF71*IFERROR((Indexing!BF188+Indexing!BF192)/(Indexing!BF188+Indexing!BF189+Indexing!BF190+Indexing!BF192+Indexing!BF193+Indexing!BF194),0)</f>
        <v>118423.458495325</v>
      </c>
      <c r="BG72" s="5">
        <f ca="1">BG71*IFERROR((Indexing!BG188+Indexing!BG192)/(Indexing!BG188+Indexing!BG189+Indexing!BG190+Indexing!BG192+Indexing!BG193+Indexing!BG194),0)</f>
        <v>119430.0351385962</v>
      </c>
      <c r="BH72" s="5">
        <f ca="1">BH71*IFERROR((Indexing!BH188+Indexing!BH192)/(Indexing!BH188+Indexing!BH189+Indexing!BH190+Indexing!BH192+Indexing!BH193+Indexing!BH194),0)</f>
        <v>120975.71574819012</v>
      </c>
      <c r="BI72" s="5">
        <f ca="1">BI71*IFERROR((Indexing!BI188+Indexing!BI192)/(Indexing!BI188+Indexing!BI189+Indexing!BI190+Indexing!BI192+Indexing!BI193+Indexing!BI194),0)</f>
        <v>121999.66206260026</v>
      </c>
      <c r="BJ72" s="5">
        <f ca="1">BJ71*IFERROR((Indexing!BJ188+Indexing!BJ192)/(Indexing!BJ188+Indexing!BJ189+Indexing!BJ190+Indexing!BJ192+Indexing!BJ193+Indexing!BJ194),0)</f>
        <v>123026.85266825715</v>
      </c>
      <c r="BK72" s="5">
        <f ca="1">BK71*IFERROR((Indexing!BK188+Indexing!BK192)/(Indexing!BK188+Indexing!BK189+Indexing!BK190+Indexing!BK192+Indexing!BK193+Indexing!BK194),0)</f>
        <v>124073.25903553197</v>
      </c>
      <c r="BL72" s="5">
        <f ca="1">BL71*IFERROR((Indexing!BL188+Indexing!BL192)/(Indexing!BL188+Indexing!BL189+Indexing!BL190+Indexing!BL192+Indexing!BL193+Indexing!BL194),0)</f>
        <v>125681.06561505602</v>
      </c>
      <c r="BM72" s="5">
        <f ca="1">BM71*IFERROR((Indexing!BM188+Indexing!BM192)/(Indexing!BM188+Indexing!BM189+Indexing!BM190+Indexing!BM192+Indexing!BM193+Indexing!BM194),0)</f>
        <v>126745.96733525473</v>
      </c>
      <c r="BN72" s="5">
        <f ca="1">BN71*IFERROR((Indexing!BN188+Indexing!BN192)/(Indexing!BN188+Indexing!BN189+Indexing!BN190+Indexing!BN192+Indexing!BN193+Indexing!BN194),0)</f>
        <v>127813.34841943398</v>
      </c>
      <c r="BO72" s="5">
        <f ca="1">BO71*IFERROR((Indexing!BO188+Indexing!BO192)/(Indexing!BO188+Indexing!BO189+Indexing!BO190+Indexing!BO192+Indexing!BO193+Indexing!BO194),0)</f>
        <v>128893.91625873445</v>
      </c>
      <c r="BP72" s="5">
        <f ca="1">BP71*IFERROR((Indexing!BP188+Indexing!BP192)/(Indexing!BP188+Indexing!BP189+Indexing!BP190+Indexing!BP192+Indexing!BP193+Indexing!BP194),0)</f>
        <v>130560.2652490372</v>
      </c>
      <c r="BQ72" s="5">
        <f ca="1">BQ71*IFERROR((Indexing!BQ188+Indexing!BQ192)/(Indexing!BQ188+Indexing!BQ189+Indexing!BQ190+Indexing!BQ192+Indexing!BQ193+Indexing!BQ194),0)</f>
        <v>131662.94673090195</v>
      </c>
      <c r="BR72" s="5">
        <f ca="1">BR71*IFERROR((Indexing!BR188+Indexing!BR192)/(Indexing!BR188+Indexing!BR189+Indexing!BR190+Indexing!BR192+Indexing!BR193+Indexing!BR194),0)</f>
        <v>132778.06927460706</v>
      </c>
      <c r="BS72" s="5">
        <f ca="1">BS71*IFERROR((Indexing!BS188+Indexing!BS192)/(Indexing!BS188+Indexing!BS189+Indexing!BS190+Indexing!BS192+Indexing!BS193+Indexing!BS194),0)</f>
        <v>133914.48850220972</v>
      </c>
      <c r="BT72" s="5">
        <f ca="1">BT71*IFERROR((Indexing!BT188+Indexing!BT192)/(Indexing!BT188+Indexing!BT189+Indexing!BT190+Indexing!BT192+Indexing!BT193+Indexing!BT194),0)</f>
        <v>135658.06911224115</v>
      </c>
      <c r="BU72" s="5">
        <f ca="1">BU71*IFERROR((Indexing!BU188+Indexing!BU192)/(Indexing!BU188+Indexing!BU189+Indexing!BU190+Indexing!BU192+Indexing!BU193+Indexing!BU194),0)</f>
        <v>136815.83647520572</v>
      </c>
      <c r="BV72" s="5">
        <f ca="1">BV71*IFERROR((Indexing!BV188+Indexing!BV192)/(Indexing!BV188+Indexing!BV189+Indexing!BV190+Indexing!BV192+Indexing!BV193+Indexing!BV194),0)</f>
        <v>137982.16398598102</v>
      </c>
      <c r="BW72" s="5">
        <f ca="1">BW71*IFERROR((Indexing!BW188+Indexing!BW192)/(Indexing!BW188+Indexing!BW189+Indexing!BW190+Indexing!BW192+Indexing!BW193+Indexing!BW194),0)</f>
        <v>139164.91428258864</v>
      </c>
      <c r="BX72" s="5">
        <f ca="1">BX71*IFERROR((Indexing!BX188+Indexing!BX192)/(Indexing!BX188+Indexing!BX189+Indexing!BX190+Indexing!BX192+Indexing!BX193+Indexing!BX194),0)</f>
        <v>138994.78092454531</v>
      </c>
      <c r="BY72" s="5">
        <f ca="1">BY71*IFERROR((Indexing!BY188+Indexing!BY192)/(Indexing!BY188+Indexing!BY189+Indexing!BY190+Indexing!BY192+Indexing!BY193+Indexing!BY194),0)</f>
        <v>140199.65808940836</v>
      </c>
      <c r="BZ72" s="5">
        <f ca="1">BZ71*IFERROR((Indexing!BZ188+Indexing!BZ192)/(Indexing!BZ188+Indexing!BZ189+Indexing!BZ190+Indexing!BZ192+Indexing!BZ193+Indexing!BZ194),0)</f>
        <v>141414.27105944109</v>
      </c>
      <c r="CA72" s="5">
        <f ca="1">CA71*IFERROR((Indexing!CA188+Indexing!CA192)/(Indexing!CA188+Indexing!CA189+Indexing!CA190+Indexing!CA192+Indexing!CA193+Indexing!CA194),0)</f>
        <v>142645.11898923645</v>
      </c>
      <c r="CB72" s="5">
        <f ca="1">CB71*IFERROR((Indexing!CB188+Indexing!CB192)/(Indexing!CB188+Indexing!CB189+Indexing!CB190+Indexing!CB192+Indexing!CB193+Indexing!CB194),0)</f>
        <v>144531.65124823188</v>
      </c>
      <c r="CC72" s="5">
        <f ca="1">CC71*IFERROR((Indexing!CC188+Indexing!CC192)/(Indexing!CC188+Indexing!CC189+Indexing!CC190+Indexing!CC192+Indexing!CC193+Indexing!CC194),0)</f>
        <v>144381.91863941698</v>
      </c>
      <c r="CD72" s="5">
        <f ca="1">CD71*IFERROR((Indexing!CD188+Indexing!CD192)/(Indexing!CD188+Indexing!CD189+Indexing!CD190+Indexing!CD192+Indexing!CD193+Indexing!CD194),0)</f>
        <v>145650.58708009022</v>
      </c>
      <c r="CE72" s="5">
        <f ca="1">CE71*IFERROR((Indexing!CE188+Indexing!CE192)/(Indexing!CE188+Indexing!CE189+Indexing!CE190+Indexing!CE192+Indexing!CE193+Indexing!CE194),0)</f>
        <v>146933.96084500698</v>
      </c>
      <c r="CF72" s="5">
        <f ca="1">CF71*IFERROR((Indexing!CF188+Indexing!CF192)/(Indexing!CF188+Indexing!CF189+Indexing!CF190+Indexing!CF192+Indexing!CF193+Indexing!CF194),0)</f>
        <v>148899.9293504424</v>
      </c>
      <c r="CG72" s="5">
        <f ca="1">CG71*IFERROR((Indexing!CG188+Indexing!CG192)/(Indexing!CG188+Indexing!CG189+Indexing!CG190+Indexing!CG192+Indexing!CG193+Indexing!CG194),0)</f>
        <v>150208.96343169958</v>
      </c>
      <c r="CH72" s="5">
        <f ca="1">CH71*IFERROR((Indexing!CH188+Indexing!CH192)/(Indexing!CH188+Indexing!CH189+Indexing!CH190+Indexing!CH192+Indexing!CH193+Indexing!CH194),0)</f>
        <v>151529.05530595605</v>
      </c>
      <c r="CI72" s="5">
        <f ca="1">CI71*IFERROR((Indexing!CI188+Indexing!CI192)/(Indexing!CI188+Indexing!CI189+Indexing!CI190+Indexing!CI192+Indexing!CI193+Indexing!CI194),0)</f>
        <v>152865.75914362576</v>
      </c>
      <c r="CJ72" s="5">
        <f ca="1">CJ71*IFERROR((Indexing!CJ188+Indexing!CJ192)/(Indexing!CJ188+Indexing!CJ189+Indexing!CJ190+Indexing!CJ192+Indexing!CJ193+Indexing!CJ194),0)</f>
        <v>154910.63171648866</v>
      </c>
      <c r="CK72" s="5">
        <f ca="1">CK71*IFERROR((Indexing!CK188+Indexing!CK192)/(Indexing!CK188+Indexing!CK189+Indexing!CK190+Indexing!CK192+Indexing!CK193+Indexing!CK194),0)</f>
        <v>156273.05378503795</v>
      </c>
      <c r="CL72" s="5">
        <f ca="1">CL71*IFERROR((Indexing!CL188+Indexing!CL192)/(Indexing!CL188+Indexing!CL189+Indexing!CL190+Indexing!CL192+Indexing!CL193+Indexing!CL194),0)</f>
        <v>157647.06531508645</v>
      </c>
      <c r="CM72" s="5">
        <f ca="1">CM71*IFERROR((Indexing!CM188+Indexing!CM192)/(Indexing!CM188+Indexing!CM189+Indexing!CM190+Indexing!CM192+Indexing!CM193+Indexing!CM194),0)</f>
        <v>159037.89598465807</v>
      </c>
      <c r="CN72" s="5">
        <f ca="1">CN71*IFERROR((Indexing!CN188+Indexing!CN192)/(Indexing!CN188+Indexing!CN189+Indexing!CN190+Indexing!CN192+Indexing!CN193+Indexing!CN194),0)</f>
        <v>161165.19806527035</v>
      </c>
      <c r="CO72" s="5">
        <f ca="1">CO71*IFERROR((Indexing!CO188+Indexing!CO192)/(Indexing!CO188+Indexing!CO189+Indexing!CO190+Indexing!CO192+Indexing!CO193+Indexing!CO194),0)</f>
        <v>162582.84796398634</v>
      </c>
      <c r="CP72" s="5">
        <f ca="1">CP71*IFERROR((Indexing!CP188+Indexing!CP192)/(Indexing!CP188+Indexing!CP189+Indexing!CP190+Indexing!CP192+Indexing!CP193+Indexing!CP194),0)</f>
        <v>164013.30723179091</v>
      </c>
      <c r="CQ72" s="5">
        <f ca="1">CQ71*IFERROR((Indexing!CQ188+Indexing!CQ192)/(Indexing!CQ188+Indexing!CQ189+Indexing!CQ190+Indexing!CQ192+Indexing!CQ193+Indexing!CQ194),0)</f>
        <v>165460.48158967175</v>
      </c>
      <c r="CR72" s="5">
        <f ca="1">CR71*IFERROR((Indexing!CR188+Indexing!CR192)/(Indexing!CR188+Indexing!CR189+Indexing!CR190+Indexing!CR192+Indexing!CR193+Indexing!CR194),0)</f>
        <v>167673.20083754387</v>
      </c>
      <c r="CS72" s="5">
        <f ca="1">CS71*IFERROR((Indexing!CS188+Indexing!CS192)/(Indexing!CS188+Indexing!CS189+Indexing!CS190+Indexing!CS192+Indexing!CS193+Indexing!CS194),0)</f>
        <v>169148.67351481208</v>
      </c>
      <c r="CT72" s="5">
        <f ca="1">CT71*IFERROR((Indexing!CT188+Indexing!CT192)/(Indexing!CT188+Indexing!CT189+Indexing!CT190+Indexing!CT192+Indexing!CT193+Indexing!CT194),0)</f>
        <v>170638.19810221728</v>
      </c>
      <c r="CU72" s="5">
        <f ca="1">CU71*IFERROR((Indexing!CU188+Indexing!CU192)/(Indexing!CU188+Indexing!CU189+Indexing!CU190+Indexing!CU192+Indexing!CU193+Indexing!CU194),0)</f>
        <v>172143.68998019493</v>
      </c>
      <c r="CV72" s="5">
        <f ca="1">CV71*IFERROR((Indexing!CV188+Indexing!CV192)/(Indexing!CV188+Indexing!CV189+Indexing!CV190+Indexing!CV192+Indexing!CV193+Indexing!CV194),0)</f>
        <v>174445.28124509135</v>
      </c>
      <c r="CW72" s="5">
        <f ca="1">CW71*IFERROR((Indexing!CW188+Indexing!CW192)/(Indexing!CW188+Indexing!CW189+Indexing!CW190+Indexing!CW192+Indexing!CW193+Indexing!CW194),0)</f>
        <v>175980.93049734368</v>
      </c>
      <c r="CX72" s="5">
        <f ca="1">CX71*IFERROR((Indexing!CX188+Indexing!CX192)/(Indexing!CX188+Indexing!CX189+Indexing!CX190+Indexing!CX192+Indexing!CX193+Indexing!CX194),0)</f>
        <v>177530.89766470392</v>
      </c>
      <c r="CY72" s="5">
        <f ca="1">CY71*IFERROR((Indexing!CY188+Indexing!CY192)/(Indexing!CY188+Indexing!CY189+Indexing!CY190+Indexing!CY192+Indexing!CY193+Indexing!CY194),0)</f>
        <v>179097.77470738912</v>
      </c>
      <c r="CZ72" s="5">
        <f ca="1">CZ71*IFERROR((Indexing!CZ188+Indexing!CZ192)/(Indexing!CZ188+Indexing!CZ189+Indexing!CZ190+Indexing!CZ192+Indexing!CZ193+Indexing!CZ194),0)</f>
        <v>181491.83227674384</v>
      </c>
      <c r="DA72" s="5">
        <f ca="1">DA71*IFERROR((Indexing!DA188+Indexing!DA192)/(Indexing!DA188+Indexing!DA189+Indexing!DA190+Indexing!DA192+Indexing!DA193+Indexing!DA194),0)</f>
        <v>183090.10779386322</v>
      </c>
      <c r="DB72" s="5">
        <f ca="1">DB71*IFERROR((Indexing!DB188+Indexing!DB192)/(Indexing!DB188+Indexing!DB189+Indexing!DB190+Indexing!DB192+Indexing!DB193+Indexing!DB194),0)</f>
        <v>184703.32498515915</v>
      </c>
      <c r="DC72" s="5">
        <f ca="1">DC71*IFERROR((Indexing!DC188+Indexing!DC192)/(Indexing!DC188+Indexing!DC189+Indexing!DC190+Indexing!DC192+Indexing!DC193+Indexing!DC194),0)</f>
        <v>186334.0861710145</v>
      </c>
      <c r="DD72" s="5">
        <f ca="1">DD71*IFERROR((Indexing!DD188+Indexing!DD192)/(Indexing!DD188+Indexing!DD189+Indexing!DD190+Indexing!DD192+Indexing!DD193+Indexing!DD194),0)</f>
        <v>188824.34916893172</v>
      </c>
      <c r="DE72" s="5">
        <f ca="1">DE71*IFERROR((Indexing!DE188+Indexing!DE192)/(Indexing!DE188+Indexing!DE189+Indexing!DE190+Indexing!DE192+Indexing!DE193+Indexing!DE194),0)</f>
        <v>190487.4671106562</v>
      </c>
      <c r="DF72" s="5">
        <f ca="1">DF71*IFERROR((Indexing!DF188+Indexing!DF192)/(Indexing!DF188+Indexing!DF189+Indexing!DF190+Indexing!DF192+Indexing!DF193+Indexing!DF194),0)</f>
        <v>192167.17585786717</v>
      </c>
      <c r="DG72" s="5">
        <f ca="1">DG71*IFERROR((Indexing!DG188+Indexing!DG192)/(Indexing!DG188+Indexing!DG189+Indexing!DG190+Indexing!DG192+Indexing!DG193+Indexing!DG194),0)</f>
        <v>193863.7553543642</v>
      </c>
      <c r="DH72" s="5">
        <f ca="1">DH71*IFERROR((Indexing!DH188+Indexing!DH192)/(Indexing!DH188+Indexing!DH189+Indexing!DH190+Indexing!DH192+Indexing!DH193+Indexing!DH194),0)</f>
        <v>196454.4469231102</v>
      </c>
      <c r="DI72" s="5">
        <f ca="1">DI71*IFERROR((Indexing!DI188+Indexing!DI192)/(Indexing!DI188+Indexing!DI189+Indexing!DI190+Indexing!DI192+Indexing!DI193+Indexing!DI194),0)</f>
        <v>-1139.6963128207346</v>
      </c>
      <c r="DJ72" s="5">
        <f ca="1">DJ71*IFERROR((Indexing!DJ188+Indexing!DJ192)/(Indexing!DJ188+Indexing!DJ189+Indexing!DJ190+Indexing!DJ192+Indexing!DJ193+Indexing!DJ194),0)</f>
        <v>177.59797541880488</v>
      </c>
    </row>
    <row r="73" spans="1:117" s="264" customFormat="1">
      <c r="A73" s="382"/>
      <c r="H73" s="383"/>
    </row>
    <row r="74" spans="1:117" s="264" customFormat="1">
      <c r="A74" s="382"/>
      <c r="H74" s="383"/>
    </row>
    <row r="75" spans="1:117" s="264" customFormat="1">
      <c r="A75" s="382"/>
      <c r="H75" s="383"/>
    </row>
    <row r="76" spans="1:117" s="264" customFormat="1">
      <c r="A76" s="382"/>
      <c r="H76" s="383"/>
    </row>
    <row r="77" spans="1:117" s="264" customFormat="1">
      <c r="A77" s="382"/>
      <c r="H77" s="383"/>
    </row>
    <row r="78" spans="1:117" s="264" customFormat="1">
      <c r="A78" s="382"/>
      <c r="H78" s="383"/>
    </row>
    <row r="79" spans="1:117" s="264" customFormat="1">
      <c r="A79" s="382"/>
      <c r="H79" s="383"/>
    </row>
    <row r="80" spans="1:117" s="264" customFormat="1">
      <c r="A80" s="382"/>
      <c r="H80" s="383"/>
    </row>
    <row r="81" spans="1:8" s="264" customFormat="1">
      <c r="A81" s="382"/>
      <c r="H81" s="383"/>
    </row>
    <row r="82" spans="1:8" s="264" customFormat="1">
      <c r="A82" s="382"/>
      <c r="H82" s="383"/>
    </row>
    <row r="83" spans="1:8" s="264" customFormat="1">
      <c r="A83" s="382"/>
      <c r="H83" s="383"/>
    </row>
    <row r="84" spans="1:8" s="264" customFormat="1">
      <c r="A84" s="382"/>
      <c r="H84" s="383"/>
    </row>
    <row r="85" spans="1:8" s="264" customFormat="1">
      <c r="A85" s="382"/>
      <c r="H85" s="383"/>
    </row>
    <row r="86" spans="1:8" s="264" customFormat="1">
      <c r="A86" s="382"/>
      <c r="H86" s="383"/>
    </row>
    <row r="87" spans="1:8" s="264" customFormat="1">
      <c r="A87" s="382"/>
      <c r="H87" s="383"/>
    </row>
    <row r="88" spans="1:8" s="264" customFormat="1">
      <c r="A88" s="382"/>
      <c r="H88" s="383"/>
    </row>
    <row r="89" spans="1:8" s="264" customFormat="1">
      <c r="A89" s="382"/>
      <c r="H89" s="383"/>
    </row>
    <row r="90" spans="1:8" s="264" customFormat="1">
      <c r="A90" s="382"/>
      <c r="H90" s="383"/>
    </row>
    <row r="91" spans="1:8" s="264" customFormat="1">
      <c r="A91" s="382"/>
      <c r="H91" s="383"/>
    </row>
    <row r="92" spans="1:8" s="264" customFormat="1">
      <c r="A92" s="382"/>
      <c r="H92" s="383"/>
    </row>
    <row r="93" spans="1:8" s="264" customFormat="1">
      <c r="A93" s="382"/>
      <c r="H93" s="383"/>
    </row>
    <row r="94" spans="1:8" s="264" customFormat="1">
      <c r="A94" s="382"/>
      <c r="H94" s="383"/>
    </row>
    <row r="95" spans="1:8" s="264" customFormat="1">
      <c r="A95" s="382"/>
      <c r="H95" s="383"/>
    </row>
    <row r="96" spans="1:8" s="264" customFormat="1">
      <c r="A96" s="382"/>
      <c r="H96" s="383"/>
    </row>
    <row r="97" spans="1:8" s="264" customFormat="1">
      <c r="A97" s="382"/>
      <c r="H97" s="383"/>
    </row>
    <row r="98" spans="1:8" s="264" customFormat="1">
      <c r="A98" s="382"/>
      <c r="H98" s="383"/>
    </row>
    <row r="99" spans="1:8" s="264" customFormat="1">
      <c r="A99" s="382"/>
      <c r="H99" s="383"/>
    </row>
    <row r="100" spans="1:8" s="264" customFormat="1">
      <c r="A100" s="382"/>
      <c r="H100" s="383"/>
    </row>
    <row r="101" spans="1:8" s="264" customFormat="1">
      <c r="A101" s="382"/>
      <c r="H101" s="383"/>
    </row>
    <row r="102" spans="1:8" s="264" customFormat="1">
      <c r="A102" s="382"/>
      <c r="H102" s="383"/>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49" fitToWidth="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27</vt:i4>
      </vt:variant>
    </vt:vector>
  </HeadingPairs>
  <TitlesOfParts>
    <vt:vector size="41" baseType="lpstr">
      <vt:lpstr>Руководство</vt:lpstr>
      <vt:lpstr>Макро</vt:lpstr>
      <vt:lpstr>Ввод</vt:lpstr>
      <vt:lpstr>Выручка</vt:lpstr>
      <vt:lpstr>Capex</vt:lpstr>
      <vt:lpstr>Opex</vt:lpstr>
      <vt:lpstr>Indexing</vt:lpstr>
      <vt:lpstr>Финансирование</vt:lpstr>
      <vt:lpstr>НВВ</vt:lpstr>
      <vt:lpstr>Налоги</vt:lpstr>
      <vt:lpstr>Cashflow</vt:lpstr>
      <vt:lpstr>Графики</vt:lpstr>
      <vt:lpstr>Выводы</vt:lpstr>
      <vt:lpstr>Чувствительность</vt:lpstr>
      <vt:lpstr>VAT</vt:lpstr>
      <vt:lpstr>Capex!Заголовки_для_печати</vt:lpstr>
      <vt:lpstr>Cashflow!Заголовки_для_печати</vt:lpstr>
      <vt:lpstr>Indexing!Заголовки_для_печати</vt:lpstr>
      <vt:lpstr>Opex!Заголовки_для_печати</vt:lpstr>
      <vt:lpstr>Ввод!Заголовки_для_печати</vt:lpstr>
      <vt:lpstr>Выводы!Заголовки_для_печати</vt:lpstr>
      <vt:lpstr>Выручка!Заголовки_для_печати</vt:lpstr>
      <vt:lpstr>Графики!Заголовки_для_печати</vt:lpstr>
      <vt:lpstr>Макро!Заголовки_для_печати</vt:lpstr>
      <vt:lpstr>Налоги!Заголовки_для_печати</vt:lpstr>
      <vt:lpstr>НВВ!Заголовки_для_печати</vt:lpstr>
      <vt:lpstr>Финансирование!Заголовки_для_печати</vt:lpstr>
      <vt:lpstr>Capex!Область_печати</vt:lpstr>
      <vt:lpstr>Cashflow!Область_печати</vt:lpstr>
      <vt:lpstr>Indexing!Область_печати</vt:lpstr>
      <vt:lpstr>Opex!Область_печати</vt:lpstr>
      <vt:lpstr>Ввод!Область_печати</vt:lpstr>
      <vt:lpstr>Выводы!Область_печати</vt:lpstr>
      <vt:lpstr>Выручка!Область_печати</vt:lpstr>
      <vt:lpstr>Графики!Область_печати</vt:lpstr>
      <vt:lpstr>Макро!Область_печати</vt:lpstr>
      <vt:lpstr>Налоги!Область_печати</vt:lpstr>
      <vt:lpstr>НВВ!Область_печати</vt:lpstr>
      <vt:lpstr>Руководство!Область_печати</vt:lpstr>
      <vt:lpstr>Финансирование!Область_печати</vt:lpstr>
      <vt:lpstr>Чувствительность!Область_печати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Ананян</dc:creator>
  <cp:lastModifiedBy>КонсультантПлюс</cp:lastModifiedBy>
  <cp:lastPrinted>2022-07-27T14:37:39Z</cp:lastPrinted>
  <dcterms:created xsi:type="dcterms:W3CDTF">2021-09-14T15:33:35Z</dcterms:created>
  <dcterms:modified xsi:type="dcterms:W3CDTF">2022-07-27T14:39:36Z</dcterms:modified>
</cp:coreProperties>
</file>